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29" codeName="{54D0D2CB-4C12-4D6E-6EDF-ACB5E8E520A3}"/>
  <workbookPr codeName="ThisWorkbook"/>
  <mc:AlternateContent xmlns:mc="http://schemas.openxmlformats.org/markup-compatibility/2006">
    <mc:Choice Requires="x15">
      <x15ac:absPath xmlns:x15ac="http://schemas.microsoft.com/office/spreadsheetml/2010/11/ac" url="C:\Users\simon\Google Drive\Uni\LSE Master\02_Dissertation\10_Modelling\mimi-rice-plus_GDP-Damages-BurkeBaseline.jl\data\"/>
    </mc:Choice>
  </mc:AlternateContent>
  <xr:revisionPtr revIDLastSave="0" documentId="13_ncr:1_{6851D4CA-CFD3-4C05-9B04-E55387511DA1}" xr6:coauthVersionLast="43" xr6:coauthVersionMax="43" xr10:uidLastSave="{00000000-0000-0000-0000-000000000000}"/>
  <bookViews>
    <workbookView xWindow="-103" yWindow="-103" windowWidth="22149" windowHeight="12103" tabRatio="819" activeTab="9" xr2:uid="{00000000-000D-0000-FFFF-FFFF00000000}"/>
  </bookViews>
  <sheets>
    <sheet name="How to Solve" sheetId="20" r:id="rId1"/>
    <sheet name="Results" sheetId="59" r:id="rId2"/>
    <sheet name="Controls" sheetId="55" r:id="rId3"/>
    <sheet name="Parameters" sheetId="27" r:id="rId4"/>
    <sheet name="Data" sheetId="51" r:id="rId5"/>
    <sheet name="Copen" sheetId="57" r:id="rId6"/>
    <sheet name="Graphs" sheetId="60" r:id="rId7"/>
    <sheet name="Diag" sheetId="61" r:id="rId8"/>
    <sheet name="Global" sheetId="33" r:id="rId9"/>
    <sheet name="US" sheetId="1" r:id="rId10"/>
    <sheet name="EU" sheetId="32" r:id="rId11"/>
    <sheet name="Japan" sheetId="41" r:id="rId12"/>
    <sheet name="Russia" sheetId="42" r:id="rId13"/>
    <sheet name="Eurasia" sheetId="43" r:id="rId14"/>
    <sheet name="China" sheetId="40" r:id="rId15"/>
    <sheet name="India" sheetId="44" r:id="rId16"/>
    <sheet name="MidEast" sheetId="45" r:id="rId17"/>
    <sheet name="Africa" sheetId="46" r:id="rId18"/>
    <sheet name="LatAm" sheetId="47" r:id="rId19"/>
    <sheet name="OHI" sheetId="48" r:id="rId20"/>
    <sheet name="OthAsia" sheetId="49" r:id="rId21"/>
    <sheet name="SLR" sheetId="56" r:id="rId22"/>
    <sheet name="Regions" sheetId="64" r:id="rId23"/>
    <sheet name="averageTemp1885-1915" sheetId="63" r:id="rId24"/>
    <sheet name="Release notes" sheetId="30" r:id="rId25"/>
    <sheet name="AFG" sheetId="65" r:id="rId26"/>
    <sheet name="AGO" sheetId="66" r:id="rId27"/>
    <sheet name="ALB" sheetId="67" r:id="rId28"/>
    <sheet name="ARE" sheetId="68" r:id="rId29"/>
    <sheet name="ARG" sheetId="69" r:id="rId30"/>
    <sheet name="ARM" sheetId="70" r:id="rId31"/>
    <sheet name="AUS" sheetId="71" r:id="rId32"/>
    <sheet name="AUT" sheetId="72" r:id="rId33"/>
    <sheet name="AZE" sheetId="73" r:id="rId34"/>
    <sheet name="BDI" sheetId="74" r:id="rId35"/>
    <sheet name="BEL" sheetId="75" r:id="rId36"/>
    <sheet name="BEN" sheetId="76" r:id="rId37"/>
    <sheet name="BFA" sheetId="77" r:id="rId38"/>
    <sheet name="BGD" sheetId="78" r:id="rId39"/>
    <sheet name="BGR" sheetId="79" r:id="rId40"/>
    <sheet name="BHS" sheetId="80" r:id="rId41"/>
    <sheet name="BIH" sheetId="81" r:id="rId42"/>
    <sheet name="BLR" sheetId="82" r:id="rId43"/>
    <sheet name="BLZ" sheetId="83" r:id="rId44"/>
    <sheet name="BOL" sheetId="84" r:id="rId45"/>
    <sheet name="BRA" sheetId="85" r:id="rId46"/>
    <sheet name="BRN" sheetId="86" r:id="rId47"/>
    <sheet name="BTN" sheetId="87" r:id="rId48"/>
    <sheet name="BWA" sheetId="88" r:id="rId49"/>
    <sheet name="CAF" sheetId="89" r:id="rId50"/>
    <sheet name="CAN" sheetId="90" r:id="rId51"/>
    <sheet name="CHE" sheetId="91" r:id="rId52"/>
    <sheet name="CHL" sheetId="92" r:id="rId53"/>
    <sheet name="CHN" sheetId="93" r:id="rId54"/>
    <sheet name="CIV" sheetId="94" r:id="rId55"/>
    <sheet name="CMR" sheetId="95" r:id="rId56"/>
    <sheet name="COD" sheetId="96" r:id="rId57"/>
    <sheet name="COG" sheetId="97" r:id="rId58"/>
    <sheet name="COL" sheetId="98" r:id="rId59"/>
    <sheet name="COM" sheetId="99" r:id="rId60"/>
    <sheet name="CPV" sheetId="100" r:id="rId61"/>
    <sheet name="CRI" sheetId="101" r:id="rId62"/>
    <sheet name="CUB" sheetId="102" r:id="rId63"/>
    <sheet name="CYP" sheetId="103" r:id="rId64"/>
    <sheet name="CZE" sheetId="104" r:id="rId65"/>
    <sheet name="DEU" sheetId="105" r:id="rId66"/>
    <sheet name="DJI" sheetId="106" r:id="rId67"/>
    <sheet name="DNK" sheetId="107" r:id="rId68"/>
    <sheet name="DOM" sheetId="108" r:id="rId69"/>
    <sheet name="DZA" sheetId="109" r:id="rId70"/>
    <sheet name="ECU" sheetId="110" r:id="rId71"/>
    <sheet name="EGY" sheetId="111" r:id="rId72"/>
    <sheet name="ERI" sheetId="112" r:id="rId73"/>
    <sheet name="ESP" sheetId="113" r:id="rId74"/>
    <sheet name="EST" sheetId="114" r:id="rId75"/>
    <sheet name="ETH" sheetId="115" r:id="rId76"/>
    <sheet name="FIN" sheetId="116" r:id="rId77"/>
    <sheet name="FJI" sheetId="117" r:id="rId78"/>
    <sheet name="FRA" sheetId="118" r:id="rId79"/>
    <sheet name="GAB" sheetId="119" r:id="rId80"/>
    <sheet name="GBR" sheetId="120" r:id="rId81"/>
    <sheet name="GEO" sheetId="121" r:id="rId82"/>
    <sheet name="GHA" sheetId="122" r:id="rId83"/>
    <sheet name="GIN" sheetId="123" r:id="rId84"/>
    <sheet name="GMB" sheetId="124" r:id="rId85"/>
    <sheet name="GNB" sheetId="125" r:id="rId86"/>
    <sheet name="GNQ" sheetId="126" r:id="rId87"/>
    <sheet name="GRC" sheetId="127" r:id="rId88"/>
    <sheet name="GTM" sheetId="128" r:id="rId89"/>
    <sheet name="GUY" sheetId="129" r:id="rId90"/>
    <sheet name="HND" sheetId="130" r:id="rId91"/>
    <sheet name="HRV" sheetId="131" r:id="rId92"/>
    <sheet name="HTI" sheetId="132" r:id="rId93"/>
    <sheet name="HUN" sheetId="133" r:id="rId94"/>
    <sheet name="IDN" sheetId="134" r:id="rId95"/>
    <sheet name="IND" sheetId="135" r:id="rId96"/>
    <sheet name="IRL" sheetId="136" r:id="rId97"/>
    <sheet name="IRN" sheetId="137" r:id="rId98"/>
    <sheet name="IRQ" sheetId="138" r:id="rId99"/>
    <sheet name="ISL" sheetId="139" r:id="rId100"/>
    <sheet name="ISR" sheetId="140" r:id="rId101"/>
    <sheet name="ITA" sheetId="141" r:id="rId102"/>
    <sheet name="JAM" sheetId="142" r:id="rId103"/>
    <sheet name="JOR" sheetId="143" r:id="rId104"/>
    <sheet name="JPN" sheetId="144" r:id="rId105"/>
    <sheet name="KAZ" sheetId="145" r:id="rId106"/>
    <sheet name="KEN" sheetId="146" r:id="rId107"/>
    <sheet name="KGZ" sheetId="147" r:id="rId108"/>
    <sheet name="KHM" sheetId="148" r:id="rId109"/>
    <sheet name="KOR" sheetId="149" r:id="rId110"/>
    <sheet name="KWT" sheetId="150" r:id="rId111"/>
    <sheet name="LAO" sheetId="151" r:id="rId112"/>
    <sheet name="LBN" sheetId="152" r:id="rId113"/>
    <sheet name="LBR" sheetId="153" r:id="rId114"/>
    <sheet name="LBY" sheetId="154" r:id="rId115"/>
    <sheet name="LKA" sheetId="155" r:id="rId116"/>
    <sheet name="LSO" sheetId="156" r:id="rId117"/>
    <sheet name="LTU" sheetId="157" r:id="rId118"/>
    <sheet name="LUX" sheetId="158" r:id="rId119"/>
    <sheet name="LVA" sheetId="159" r:id="rId120"/>
    <sheet name="MAR" sheetId="160" r:id="rId121"/>
    <sheet name="MDA" sheetId="161" r:id="rId122"/>
    <sheet name="MDG" sheetId="162" r:id="rId123"/>
    <sheet name="MEX" sheetId="163" r:id="rId124"/>
    <sheet name="MKD" sheetId="164" r:id="rId125"/>
    <sheet name="MLI" sheetId="165" r:id="rId126"/>
    <sheet name="MNG" sheetId="166" r:id="rId127"/>
    <sheet name="MOZ" sheetId="167" r:id="rId128"/>
    <sheet name="MRT" sheetId="168" r:id="rId129"/>
    <sheet name="MUS" sheetId="169" r:id="rId130"/>
    <sheet name="MWI" sheetId="170" r:id="rId131"/>
    <sheet name="MYS" sheetId="171" r:id="rId132"/>
    <sheet name="NAM" sheetId="172" r:id="rId133"/>
    <sheet name="NER" sheetId="173" r:id="rId134"/>
    <sheet name="NGA" sheetId="174" r:id="rId135"/>
    <sheet name="NIC" sheetId="175" r:id="rId136"/>
    <sheet name="NLD" sheetId="176" r:id="rId137"/>
    <sheet name="NOR" sheetId="177" r:id="rId138"/>
    <sheet name="NPL" sheetId="178" r:id="rId139"/>
    <sheet name="NZL" sheetId="179" r:id="rId140"/>
    <sheet name="OMN" sheetId="180" r:id="rId141"/>
    <sheet name="PAK" sheetId="181" r:id="rId142"/>
    <sheet name="PAN" sheetId="182" r:id="rId143"/>
    <sheet name="PER" sheetId="183" r:id="rId144"/>
    <sheet name="PHL" sheetId="184" r:id="rId145"/>
    <sheet name="PNG" sheetId="185" r:id="rId146"/>
    <sheet name="POL" sheetId="186" r:id="rId147"/>
    <sheet name="PRI" sheetId="187" r:id="rId148"/>
    <sheet name="PRT" sheetId="188" r:id="rId149"/>
    <sheet name="PRY" sheetId="189" r:id="rId150"/>
    <sheet name="QAT" sheetId="190" r:id="rId151"/>
    <sheet name="ROU" sheetId="191" r:id="rId152"/>
    <sheet name="RUS" sheetId="192" r:id="rId153"/>
    <sheet name="RWA" sheetId="193" r:id="rId154"/>
    <sheet name="SAU" sheetId="194" r:id="rId155"/>
    <sheet name="SDN" sheetId="195" r:id="rId156"/>
    <sheet name="SEN" sheetId="196" r:id="rId157"/>
    <sheet name="SLB" sheetId="197" r:id="rId158"/>
    <sheet name="SLE" sheetId="198" r:id="rId159"/>
    <sheet name="SLV" sheetId="199" r:id="rId160"/>
    <sheet name="SRB" sheetId="200" r:id="rId161"/>
    <sheet name="STP" sheetId="201" r:id="rId162"/>
    <sheet name="SUR" sheetId="202" r:id="rId163"/>
    <sheet name="SVK" sheetId="203" r:id="rId164"/>
    <sheet name="SVN" sheetId="204" r:id="rId165"/>
    <sheet name="SWE" sheetId="205" r:id="rId166"/>
    <sheet name="SWZ" sheetId="206" r:id="rId167"/>
    <sheet name="SYR" sheetId="207" r:id="rId168"/>
    <sheet name="TCD" sheetId="208" r:id="rId169"/>
    <sheet name="TGO" sheetId="209" r:id="rId170"/>
    <sheet name="THA" sheetId="210" r:id="rId171"/>
    <sheet name="TJK" sheetId="211" r:id="rId172"/>
    <sheet name="TKM" sheetId="212" r:id="rId173"/>
    <sheet name="TTO" sheetId="213" r:id="rId174"/>
    <sheet name="TUN" sheetId="214" r:id="rId175"/>
    <sheet name="TUR" sheetId="215" r:id="rId176"/>
    <sheet name="TZA" sheetId="216" r:id="rId177"/>
    <sheet name="UGA" sheetId="217" r:id="rId178"/>
    <sheet name="UKR" sheetId="218" r:id="rId179"/>
    <sheet name="URY" sheetId="219" r:id="rId180"/>
    <sheet name="USA" sheetId="220" r:id="rId181"/>
    <sheet name="UZB" sheetId="221" r:id="rId182"/>
    <sheet name="VCT" sheetId="222" r:id="rId183"/>
    <sheet name="VEN" sheetId="223" r:id="rId184"/>
    <sheet name="VNM" sheetId="224" r:id="rId185"/>
    <sheet name="VUT" sheetId="225" r:id="rId186"/>
    <sheet name="WSM" sheetId="226" r:id="rId187"/>
    <sheet name="YEM" sheetId="227" r:id="rId188"/>
    <sheet name="ZAF" sheetId="228" r:id="rId189"/>
    <sheet name="ZMB" sheetId="229" r:id="rId190"/>
  </sheets>
  <externalReferences>
    <externalReference r:id="rId191"/>
    <externalReference r:id="rId192"/>
    <externalReference r:id="rId193"/>
    <externalReference r:id="rId194"/>
    <externalReference r:id="rId195"/>
    <externalReference r:id="rId196"/>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Regions!$A$3:$I$201</definedName>
    <definedName name="lssolver_est" localSheetId="9" hidden="1">2</definedName>
    <definedName name="lssolver_itr" localSheetId="9" hidden="1">1000</definedName>
    <definedName name="lssolver_neg" localSheetId="9" hidden="1">0</definedName>
    <definedName name="lssolver_piv" localSheetId="9" hidden="1">0.000001</definedName>
    <definedName name="lssolver_pre" localSheetId="9" hidden="1">0.00000001</definedName>
    <definedName name="lssolver_red" localSheetId="9" hidden="1">0.000001</definedName>
    <definedName name="lssolver_rep" localSheetId="9" hidden="1">2</definedName>
    <definedName name="lssolver_scl" localSheetId="9" hidden="1">0</definedName>
    <definedName name="lssolver_sho" localSheetId="9" hidden="1">2</definedName>
    <definedName name="lssolver_sol" localSheetId="9" hidden="1">0.0001</definedName>
    <definedName name="lssolver_tim" localSheetId="9" hidden="1">1000</definedName>
    <definedName name="lssolver_tol" localSheetId="9" hidden="1">0.05</definedName>
    <definedName name="Pal_Workbook_GUID" hidden="1">"TNZLTCZT6JPWRJX6NM7CJ5G1"</definedName>
    <definedName name="param_cuthi" localSheetId="2" hidden="1">2E+30</definedName>
    <definedName name="param_cuthi" localSheetId="4" hidden="1">2E+30</definedName>
    <definedName name="param_cuthi" localSheetId="8" hidden="1">2E+30</definedName>
    <definedName name="param_cutlo" localSheetId="2" hidden="1">-2E+30</definedName>
    <definedName name="param_cutlo" localSheetId="4" hidden="1">-2E+30</definedName>
    <definedName name="param_cutlo" localSheetId="8" hidden="1">-2E+30</definedName>
    <definedName name="param_epstep" localSheetId="2" hidden="1">0.000001</definedName>
    <definedName name="param_epstep" localSheetId="4" hidden="1">0.000001</definedName>
    <definedName name="param_epstep" localSheetId="8" hidden="1">0.000001</definedName>
    <definedName name="param_iisbnd" localSheetId="2" hidden="1">0</definedName>
    <definedName name="param_iisbnd" localSheetId="4" hidden="1">0</definedName>
    <definedName name="param_iisbnd" localSheetId="8" hidden="1">0</definedName>
    <definedName name="_xlnm.Print_Area" localSheetId="8">Global!$A$8:$C$19</definedName>
    <definedName name="qpsolver_itr" localSheetId="9" hidden="1">100</definedName>
    <definedName name="qpsolver_lin" localSheetId="9" hidden="1">1</definedName>
    <definedName name="qpsolver_neg" localSheetId="9" hidden="1">0</definedName>
    <definedName name="qpsolver_piv" localSheetId="9" hidden="1">0.000001</definedName>
    <definedName name="qpsolver_pre" localSheetId="9" hidden="1">0.000001</definedName>
    <definedName name="qpsolver_red" localSheetId="9" hidden="1">0.000001</definedName>
    <definedName name="qpsolver_rep" localSheetId="9" hidden="1">2</definedName>
    <definedName name="qpsolver_scl" localSheetId="9" hidden="1">2</definedName>
    <definedName name="qpsolver_sho" localSheetId="9" hidden="1">2</definedName>
    <definedName name="qpsolver_tim" localSheetId="9" hidden="1">100</definedName>
    <definedName name="qpsolver_tol" localSheetId="9" hidden="1">0.05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7" hidden="1">Africa!$C$97:$M$97</definedName>
    <definedName name="solver_adj" localSheetId="14" hidden="1">China!$C$97:$M$97</definedName>
    <definedName name="solver_adj" localSheetId="2" hidden="1">Controls!$C$10:$Z$10</definedName>
    <definedName name="solver_adj" localSheetId="4" hidden="1">Data!$G$102</definedName>
    <definedName name="solver_adj" localSheetId="10" hidden="1">EU!$C$97:$M$97</definedName>
    <definedName name="solver_adj" localSheetId="13" hidden="1">Eurasia!$C$97:$M$97</definedName>
    <definedName name="solver_adj" localSheetId="8" hidden="1">Global!$C$118:$P$118</definedName>
    <definedName name="solver_adj" localSheetId="15" hidden="1">India!$C$97:$M$97</definedName>
    <definedName name="solver_adj" localSheetId="11" hidden="1">Japan!$C$97:$M$97</definedName>
    <definedName name="solver_adj" localSheetId="18" hidden="1">LatAm!$C$97:$M$97</definedName>
    <definedName name="solver_adj" localSheetId="16" hidden="1">MidEast!$C$97:$M$97</definedName>
    <definedName name="solver_adj" localSheetId="19" hidden="1">OHI!$C$97:$M$97</definedName>
    <definedName name="solver_adj" localSheetId="20" hidden="1">OthAsia!$C$97:$M$97</definedName>
    <definedName name="solver_adj" localSheetId="1" hidden="1">Results!$B$8:$G$8</definedName>
    <definedName name="solver_adj" localSheetId="12" hidden="1">Russia!$C$97:$M$97</definedName>
    <definedName name="solver_adj" localSheetId="9" hidden="1">US!$C$97:$M$97</definedName>
    <definedName name="solver_adj_ob" localSheetId="2" hidden="1">1</definedName>
    <definedName name="solver_adj_ob" localSheetId="4" hidden="1">1</definedName>
    <definedName name="solver_adj_ob" localSheetId="8" hidden="1">1</definedName>
    <definedName name="solver_adj_ob" localSheetId="9" hidden="1">1</definedName>
    <definedName name="solver_adj_ob1" localSheetId="2" hidden="1">1</definedName>
    <definedName name="solver_adj_ob1" localSheetId="8" hidden="1">1</definedName>
    <definedName name="solver_adj_ob2" localSheetId="2" hidden="1">1</definedName>
    <definedName name="solver_adj1" localSheetId="2" hidden="1">Controls!$C$28:$M$39</definedName>
    <definedName name="solver_cha" localSheetId="2" hidden="1">0</definedName>
    <definedName name="solver_cha" localSheetId="4" hidden="1">0</definedName>
    <definedName name="solver_cha" localSheetId="8" hidden="1">0</definedName>
    <definedName name="solver_chc1" localSheetId="2" hidden="1">0</definedName>
    <definedName name="solver_chc1" localSheetId="4" hidden="1">0</definedName>
    <definedName name="solver_chc1" localSheetId="8" hidden="1">0</definedName>
    <definedName name="solver_chc2" localSheetId="2" hidden="1">0</definedName>
    <definedName name="solver_chc2" localSheetId="4" hidden="1">0</definedName>
    <definedName name="solver_chc2" localSheetId="8"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n" localSheetId="4" hidden="1">4</definedName>
    <definedName name="solver_chn" localSheetId="8" hidden="1">4</definedName>
    <definedName name="solver_chp1" localSheetId="2" hidden="1">0</definedName>
    <definedName name="solver_chp1" localSheetId="4" hidden="1">0</definedName>
    <definedName name="solver_chp1" localSheetId="8" hidden="1">0</definedName>
    <definedName name="solver_chp2" localSheetId="2" hidden="1">0</definedName>
    <definedName name="solver_chp2" localSheetId="4" hidden="1">0</definedName>
    <definedName name="solver_chp2" localSheetId="8"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ht" localSheetId="4" hidden="1">0</definedName>
    <definedName name="solver_cht" localSheetId="8" hidden="1">0</definedName>
    <definedName name="solver_cir1" localSheetId="2" hidden="1">1</definedName>
    <definedName name="solver_cir1" localSheetId="4" hidden="1">1</definedName>
    <definedName name="solver_cir1" localSheetId="8" hidden="1">1</definedName>
    <definedName name="solver_cir2" localSheetId="2" hidden="1">1</definedName>
    <definedName name="solver_cir2" localSheetId="4" hidden="1">1</definedName>
    <definedName name="solver_cir2" localSheetId="8"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 localSheetId="4" hidden="1">" "</definedName>
    <definedName name="solver_con" localSheetId="8" hidden="1">" "</definedName>
    <definedName name="solver_con" localSheetId="9" hidden="1">" "</definedName>
    <definedName name="solver_con1" localSheetId="2" hidden="1">" "</definedName>
    <definedName name="solver_con1" localSheetId="4" hidden="1">" "</definedName>
    <definedName name="solver_con1" localSheetId="8" hidden="1">" "</definedName>
    <definedName name="solver_con2" localSheetId="2" hidden="1">" "</definedName>
    <definedName name="solver_con2" localSheetId="4" hidden="1">" "</definedName>
    <definedName name="solver_con2" localSheetId="8" hidden="1">" "</definedName>
    <definedName name="solver_con3" localSheetId="2" hidden="1">" "</definedName>
    <definedName name="solver_con4" localSheetId="2" hidden="1">" "</definedName>
    <definedName name="solver_con5" localSheetId="2" hidden="1">" "</definedName>
    <definedName name="solver_cvg" localSheetId="17" hidden="1">0.0001</definedName>
    <definedName name="solver_cvg" localSheetId="14" hidden="1">0.0001</definedName>
    <definedName name="solver_cvg" localSheetId="2" hidden="1">0.0000001</definedName>
    <definedName name="solver_cvg" localSheetId="4" hidden="1">0.000001</definedName>
    <definedName name="solver_cvg" localSheetId="10" hidden="1">0.0001</definedName>
    <definedName name="solver_cvg" localSheetId="13" hidden="1">0.0001</definedName>
    <definedName name="solver_cvg" localSheetId="8" hidden="1">0.00000001</definedName>
    <definedName name="solver_cvg" localSheetId="15" hidden="1">0.0001</definedName>
    <definedName name="solver_cvg" localSheetId="11" hidden="1">0.0001</definedName>
    <definedName name="solver_cvg" localSheetId="18" hidden="1">0.0001</definedName>
    <definedName name="solver_cvg" localSheetId="16" hidden="1">0.0001</definedName>
    <definedName name="solver_cvg" localSheetId="19" hidden="1">0.0001</definedName>
    <definedName name="solver_cvg" localSheetId="20" hidden="1">0.0001</definedName>
    <definedName name="solver_cvg" localSheetId="3" hidden="1">0.0001</definedName>
    <definedName name="solver_cvg" localSheetId="1" hidden="1">0.0001</definedName>
    <definedName name="solver_cvg" localSheetId="12" hidden="1">0.0001</definedName>
    <definedName name="solver_cvg" localSheetId="9" hidden="1">0.0000001</definedName>
    <definedName name="solver_dia" localSheetId="2" hidden="1">5</definedName>
    <definedName name="solver_dia" localSheetId="4" hidden="1">5</definedName>
    <definedName name="solver_dia" localSheetId="8" hidden="1">5</definedName>
    <definedName name="solver_dia" localSheetId="1" hidden="1">5</definedName>
    <definedName name="solver_dia" localSheetId="9" hidden="1">5</definedName>
    <definedName name="solver_drv" localSheetId="17" hidden="1">1</definedName>
    <definedName name="solver_drv" localSheetId="14" hidden="1">1</definedName>
    <definedName name="solver_drv" localSheetId="2" hidden="1">1</definedName>
    <definedName name="solver_drv" localSheetId="4" hidden="1">1</definedName>
    <definedName name="solver_drv" localSheetId="10" hidden="1">1</definedName>
    <definedName name="solver_drv" localSheetId="13" hidden="1">1</definedName>
    <definedName name="solver_drv" localSheetId="8" hidden="1">1</definedName>
    <definedName name="solver_drv" localSheetId="15" hidden="1">1</definedName>
    <definedName name="solver_drv" localSheetId="11" hidden="1">1</definedName>
    <definedName name="solver_drv" localSheetId="18" hidden="1">1</definedName>
    <definedName name="solver_drv" localSheetId="16" hidden="1">1</definedName>
    <definedName name="solver_drv" localSheetId="19" hidden="1">1</definedName>
    <definedName name="solver_drv" localSheetId="20" hidden="1">1</definedName>
    <definedName name="solver_drv" localSheetId="3" hidden="1">1</definedName>
    <definedName name="solver_drv" localSheetId="1" hidden="1">1</definedName>
    <definedName name="solver_drv" localSheetId="12" hidden="1">1</definedName>
    <definedName name="solver_drv" localSheetId="9" hidden="1">1</definedName>
    <definedName name="solver_eng" localSheetId="2" hidden="1">1</definedName>
    <definedName name="solver_eng" localSheetId="4" hidden="1">1</definedName>
    <definedName name="solver_eng" localSheetId="8" hidden="1">1</definedName>
    <definedName name="solver_eng" localSheetId="9" hidden="1">1</definedName>
    <definedName name="solver_est" localSheetId="17" hidden="1">1</definedName>
    <definedName name="solver_est" localSheetId="14" hidden="1">1</definedName>
    <definedName name="solver_est" localSheetId="2" hidden="1">2</definedName>
    <definedName name="solver_est" localSheetId="4" hidden="1">1</definedName>
    <definedName name="solver_est" localSheetId="10" hidden="1">1</definedName>
    <definedName name="solver_est" localSheetId="13" hidden="1">1</definedName>
    <definedName name="solver_est" localSheetId="8" hidden="1">1</definedName>
    <definedName name="solver_est" localSheetId="15" hidden="1">1</definedName>
    <definedName name="solver_est" localSheetId="11" hidden="1">1</definedName>
    <definedName name="solver_est" localSheetId="18" hidden="1">1</definedName>
    <definedName name="solver_est" localSheetId="16" hidden="1">1</definedName>
    <definedName name="solver_est" localSheetId="19" hidden="1">1</definedName>
    <definedName name="solver_est" localSheetId="20" hidden="1">1</definedName>
    <definedName name="solver_est" localSheetId="3" hidden="1">1</definedName>
    <definedName name="solver_est" localSheetId="1" hidden="1">1</definedName>
    <definedName name="solver_est" localSheetId="12" hidden="1">1</definedName>
    <definedName name="solver_est" localSheetId="9" hidden="1">1</definedName>
    <definedName name="solver_iao" localSheetId="2" hidden="1">0</definedName>
    <definedName name="solver_iao" localSheetId="4" hidden="1">0</definedName>
    <definedName name="solver_iao" localSheetId="8" hidden="1">0</definedName>
    <definedName name="solver_int" localSheetId="2" hidden="1">0</definedName>
    <definedName name="solver_int" localSheetId="4" hidden="1">0</definedName>
    <definedName name="solver_int" localSheetId="8" hidden="1">0</definedName>
    <definedName name="solver_int" localSheetId="1" hidden="1">0</definedName>
    <definedName name="solver_int" localSheetId="9" hidden="1">0</definedName>
    <definedName name="solver_irs" localSheetId="2" hidden="1">0</definedName>
    <definedName name="solver_irs" localSheetId="4" hidden="1">0</definedName>
    <definedName name="solver_irs" localSheetId="8" hidden="1">0</definedName>
    <definedName name="solver_ism" localSheetId="2" hidden="1">0</definedName>
    <definedName name="solver_ism" localSheetId="4" hidden="1">0</definedName>
    <definedName name="solver_ism" localSheetId="8" hidden="1">0</definedName>
    <definedName name="solver_itr" localSheetId="17" hidden="1">100</definedName>
    <definedName name="solver_itr" localSheetId="14" hidden="1">100</definedName>
    <definedName name="solver_itr" localSheetId="2" hidden="1">1000</definedName>
    <definedName name="solver_itr" localSheetId="4" hidden="1">100</definedName>
    <definedName name="solver_itr" localSheetId="10" hidden="1">100</definedName>
    <definedName name="solver_itr" localSheetId="13" hidden="1">100</definedName>
    <definedName name="solver_itr" localSheetId="8" hidden="1">10000</definedName>
    <definedName name="solver_itr" localSheetId="15" hidden="1">100</definedName>
    <definedName name="solver_itr" localSheetId="11" hidden="1">100</definedName>
    <definedName name="solver_itr" localSheetId="18" hidden="1">100</definedName>
    <definedName name="solver_itr" localSheetId="16" hidden="1">100</definedName>
    <definedName name="solver_itr" localSheetId="19" hidden="1">100</definedName>
    <definedName name="solver_itr" localSheetId="20" hidden="1">100</definedName>
    <definedName name="solver_itr" localSheetId="3" hidden="1">100</definedName>
    <definedName name="solver_itr" localSheetId="1" hidden="1">100</definedName>
    <definedName name="solver_itr" localSheetId="12" hidden="1">100</definedName>
    <definedName name="solver_itr" localSheetId="9" hidden="1">1000</definedName>
    <definedName name="solver_kiv" localSheetId="2" hidden="1">2E+30</definedName>
    <definedName name="solver_kiv" localSheetId="4" hidden="1">2E+30</definedName>
    <definedName name="solver_kiv" localSheetId="8" hidden="1">2E+30</definedName>
    <definedName name="solver_lhs_ob1" localSheetId="2" hidden="1">0</definedName>
    <definedName name="solver_lhs_ob1" localSheetId="4" hidden="1">0</definedName>
    <definedName name="solver_lhs_ob1" localSheetId="8" hidden="1">0</definedName>
    <definedName name="solver_lhs_ob2" localSheetId="2" hidden="1">0</definedName>
    <definedName name="solver_lhs_ob2" localSheetId="4" hidden="1">0</definedName>
    <definedName name="solver_lhs_ob2" localSheetId="8" hidden="1">0</definedName>
    <definedName name="solver_lhs_ob3" localSheetId="2" hidden="1">0</definedName>
    <definedName name="solver_lhs_ob4" localSheetId="2" hidden="1">0</definedName>
    <definedName name="solver_lhs_ob5" localSheetId="2" hidden="1">0</definedName>
    <definedName name="solver_lhs1" localSheetId="2" hidden="1">Controls!$C$10:$L$10</definedName>
    <definedName name="solver_lhs1" localSheetId="4" hidden="1">Data!$F$169:$F$180</definedName>
    <definedName name="solver_lhs1" localSheetId="10" hidden="1">EU!$C$97:$M$97</definedName>
    <definedName name="solver_lhs1" localSheetId="8" hidden="1">Global!$C$118:$Q$118</definedName>
    <definedName name="solver_lhs1" localSheetId="20" hidden="1">OthAsia!$C$97:$M$97</definedName>
    <definedName name="solver_lhs1" localSheetId="9" hidden="1">US!$B$101:$Z$101</definedName>
    <definedName name="solver_lhs2" localSheetId="2" hidden="1">Controls!$C$28:$M$39</definedName>
    <definedName name="solver_lhs2" localSheetId="4" hidden="1">Data!$F$169:$F$180</definedName>
    <definedName name="solver_lhs2" localSheetId="10" hidden="1">EU!$C$97:$M$97</definedName>
    <definedName name="solver_lhs2" localSheetId="8" hidden="1">Controls!$C$10:$N$10</definedName>
    <definedName name="solver_lhs2" localSheetId="9" hidden="1">US!$B$101:$Z$101</definedName>
    <definedName name="solver_lhs3" localSheetId="2" hidden="1">Controls!$C$28:$M$39</definedName>
    <definedName name="solver_lhs3" localSheetId="8" hidden="1">Global!$B$56:$AE$56</definedName>
    <definedName name="solver_lhs3" localSheetId="9" hidden="1">Global!$B$66</definedName>
    <definedName name="solver_lhs4" localSheetId="2" hidden="1">Global!$B$70:$AC$70</definedName>
    <definedName name="solver_lhs4" localSheetId="8" hidden="1">Global!$C$103</definedName>
    <definedName name="solver_lhs5" localSheetId="2" hidden="1">Global!$B$70:$AC$70</definedName>
    <definedName name="solver_lhs5" localSheetId="8" hidden="1">Controls!$C$10:$J$22</definedName>
    <definedName name="solver_lhs6" localSheetId="8" hidden="1">Controls!$C$10:$J$22</definedName>
    <definedName name="solver_lhs7" localSheetId="8" hidden="1">Controls!$C$10:$J$22</definedName>
    <definedName name="solver_lin" localSheetId="17" hidden="1">2</definedName>
    <definedName name="solver_lin" localSheetId="14" hidden="1">2</definedName>
    <definedName name="solver_lin" localSheetId="2" hidden="1">2</definedName>
    <definedName name="solver_lin" localSheetId="4" hidden="1">2</definedName>
    <definedName name="solver_lin" localSheetId="10" hidden="1">2</definedName>
    <definedName name="solver_lin" localSheetId="13" hidden="1">2</definedName>
    <definedName name="solver_lin" localSheetId="8" hidden="1">2</definedName>
    <definedName name="solver_lin" localSheetId="15" hidden="1">2</definedName>
    <definedName name="solver_lin" localSheetId="11" hidden="1">2</definedName>
    <definedName name="solver_lin" localSheetId="18" hidden="1">2</definedName>
    <definedName name="solver_lin" localSheetId="16" hidden="1">2</definedName>
    <definedName name="solver_lin" localSheetId="19" hidden="1">2</definedName>
    <definedName name="solver_lin" localSheetId="20" hidden="1">2</definedName>
    <definedName name="solver_lin" localSheetId="3" hidden="1">2</definedName>
    <definedName name="solver_lin" localSheetId="1" hidden="1">2</definedName>
    <definedName name="solver_lin" localSheetId="12" hidden="1">2</definedName>
    <definedName name="solver_lin" localSheetId="9" hidden="1">2</definedName>
    <definedName name="solver_lva" localSheetId="2" hidden="1">0</definedName>
    <definedName name="solver_lva" localSheetId="4" hidden="1">0</definedName>
    <definedName name="solver_lva" localSheetId="8" hidden="1">0</definedName>
    <definedName name="solver_mda" localSheetId="2" hidden="1">4</definedName>
    <definedName name="solver_mda" localSheetId="4" hidden="1">4</definedName>
    <definedName name="solver_mda" localSheetId="8" hidden="1">4</definedName>
    <definedName name="solver_mda" localSheetId="1" hidden="1">4</definedName>
    <definedName name="solver_mda" localSheetId="9" hidden="1">4</definedName>
    <definedName name="solver_mip" localSheetId="2" hidden="1">2147483647</definedName>
    <definedName name="solver_mip" localSheetId="4" hidden="1">2147483647</definedName>
    <definedName name="solver_mip" localSheetId="8" hidden="1">2147483647</definedName>
    <definedName name="solver_mod" localSheetId="2" hidden="1">3</definedName>
    <definedName name="solver_mod" localSheetId="4" hidden="1">3</definedName>
    <definedName name="solver_mod" localSheetId="8" hidden="1">3</definedName>
    <definedName name="solver_mod" localSheetId="1" hidden="1">3</definedName>
    <definedName name="solver_mod" localSheetId="9" hidden="1">3</definedName>
    <definedName name="solver_msl" localSheetId="2" hidden="1">0</definedName>
    <definedName name="solver_msl" localSheetId="4" hidden="1">0</definedName>
    <definedName name="solver_msl" localSheetId="8" hidden="1">0</definedName>
    <definedName name="solver_neg" localSheetId="17" hidden="1">2</definedName>
    <definedName name="solver_neg" localSheetId="14" hidden="1">2</definedName>
    <definedName name="solver_neg" localSheetId="2" hidden="1">2</definedName>
    <definedName name="solver_neg" localSheetId="4" hidden="1">2</definedName>
    <definedName name="solver_neg" localSheetId="10" hidden="1">2</definedName>
    <definedName name="solver_neg" localSheetId="13" hidden="1">2</definedName>
    <definedName name="solver_neg" localSheetId="8" hidden="1">2</definedName>
    <definedName name="solver_neg" localSheetId="15" hidden="1">2</definedName>
    <definedName name="solver_neg" localSheetId="11" hidden="1">2</definedName>
    <definedName name="solver_neg" localSheetId="18" hidden="1">2</definedName>
    <definedName name="solver_neg" localSheetId="16" hidden="1">2</definedName>
    <definedName name="solver_neg" localSheetId="19" hidden="1">2</definedName>
    <definedName name="solver_neg" localSheetId="20" hidden="1">2</definedName>
    <definedName name="solver_neg" localSheetId="3" hidden="1">2</definedName>
    <definedName name="solver_neg" localSheetId="1" hidden="1">2</definedName>
    <definedName name="solver_neg" localSheetId="12" hidden="1">2</definedName>
    <definedName name="solver_neg" localSheetId="9" hidden="1">2</definedName>
    <definedName name="solver_nod" localSheetId="2" hidden="1">2147483647</definedName>
    <definedName name="solver_nod" localSheetId="4" hidden="1">2147483647</definedName>
    <definedName name="solver_nod" localSheetId="8" hidden="1">2147483647</definedName>
    <definedName name="solver_ntr" localSheetId="2" hidden="1">0</definedName>
    <definedName name="solver_ntr" localSheetId="4" hidden="1">0</definedName>
    <definedName name="solver_ntr" localSheetId="8" hidden="1">0</definedName>
    <definedName name="solver_ntr" localSheetId="1" hidden="1">0</definedName>
    <definedName name="solver_ntr" localSheetId="9" hidden="1">0</definedName>
    <definedName name="solver_ntri" hidden="1">1000</definedName>
    <definedName name="solver_num" localSheetId="17" hidden="1">0</definedName>
    <definedName name="solver_num" localSheetId="14" hidden="1">0</definedName>
    <definedName name="solver_num" localSheetId="2" hidden="1">4</definedName>
    <definedName name="solver_num" localSheetId="4" hidden="1">2</definedName>
    <definedName name="solver_num" localSheetId="10" hidden="1">2</definedName>
    <definedName name="solver_num" localSheetId="13" hidden="1">0</definedName>
    <definedName name="solver_num" localSheetId="8" hidden="1">1</definedName>
    <definedName name="solver_num" localSheetId="15" hidden="1">0</definedName>
    <definedName name="solver_num" localSheetId="11" hidden="1">0</definedName>
    <definedName name="solver_num" localSheetId="18" hidden="1">0</definedName>
    <definedName name="solver_num" localSheetId="16" hidden="1">0</definedName>
    <definedName name="solver_num" localSheetId="19" hidden="1">0</definedName>
    <definedName name="solver_num" localSheetId="20" hidden="1">1</definedName>
    <definedName name="solver_num" localSheetId="3" hidden="1">0</definedName>
    <definedName name="solver_num" localSheetId="1" hidden="1">0</definedName>
    <definedName name="solver_num" localSheetId="12" hidden="1">0</definedName>
    <definedName name="solver_num" localSheetId="9" hidden="1">0</definedName>
    <definedName name="solver_nwt" localSheetId="17" hidden="1">1</definedName>
    <definedName name="solver_nwt" localSheetId="14" hidden="1">1</definedName>
    <definedName name="solver_nwt" localSheetId="2" hidden="1">2</definedName>
    <definedName name="solver_nwt" localSheetId="4" hidden="1">1</definedName>
    <definedName name="solver_nwt" localSheetId="10" hidden="1">1</definedName>
    <definedName name="solver_nwt" localSheetId="13" hidden="1">1</definedName>
    <definedName name="solver_nwt" localSheetId="8" hidden="1">1</definedName>
    <definedName name="solver_nwt" localSheetId="15" hidden="1">1</definedName>
    <definedName name="solver_nwt" localSheetId="11" hidden="1">1</definedName>
    <definedName name="solver_nwt" localSheetId="18" hidden="1">1</definedName>
    <definedName name="solver_nwt" localSheetId="16" hidden="1">1</definedName>
    <definedName name="solver_nwt" localSheetId="19" hidden="1">1</definedName>
    <definedName name="solver_nwt" localSheetId="20" hidden="1">1</definedName>
    <definedName name="solver_nwt" localSheetId="3" hidden="1">1</definedName>
    <definedName name="solver_nwt" localSheetId="1" hidden="1">1</definedName>
    <definedName name="solver_nwt" localSheetId="12" hidden="1">1</definedName>
    <definedName name="solver_nwt" localSheetId="9" hidden="1">1</definedName>
    <definedName name="solver_obc" localSheetId="2" hidden="1">0</definedName>
    <definedName name="solver_obc" localSheetId="4" hidden="1">0</definedName>
    <definedName name="solver_obc" localSheetId="8" hidden="1">0</definedName>
    <definedName name="solver_obc" localSheetId="9" hidden="1">0</definedName>
    <definedName name="solver_obp" localSheetId="2" hidden="1">0</definedName>
    <definedName name="solver_obp" localSheetId="4" hidden="1">0</definedName>
    <definedName name="solver_obp" localSheetId="8" hidden="1">0</definedName>
    <definedName name="solver_obp" localSheetId="9" hidden="1">0</definedName>
    <definedName name="solver_opt" localSheetId="17" hidden="1">Africa!$B$92</definedName>
    <definedName name="solver_opt" localSheetId="14" hidden="1">China!$B$92</definedName>
    <definedName name="solver_opt" localSheetId="2" hidden="1">Controls!$B$4</definedName>
    <definedName name="solver_opt" localSheetId="4" hidden="1">Data!$H$104</definedName>
    <definedName name="solver_opt" localSheetId="10" hidden="1">EU!$B$92</definedName>
    <definedName name="solver_opt" localSheetId="13" hidden="1">Eurasia!$B$92</definedName>
    <definedName name="solver_opt" localSheetId="8" hidden="1">Global!$B$115</definedName>
    <definedName name="solver_opt" localSheetId="15" hidden="1">India!$B$92</definedName>
    <definedName name="solver_opt" localSheetId="11" hidden="1">Japan!$B$92</definedName>
    <definedName name="solver_opt" localSheetId="18" hidden="1">LatAm!$B$92</definedName>
    <definedName name="solver_opt" localSheetId="16" hidden="1">MidEast!$B$92</definedName>
    <definedName name="solver_opt" localSheetId="19" hidden="1">OHI!$B$92</definedName>
    <definedName name="solver_opt" localSheetId="20" hidden="1">OthAsia!$B$92</definedName>
    <definedName name="solver_opt" localSheetId="1" hidden="1">Results!$I$16</definedName>
    <definedName name="solver_opt" localSheetId="12" hidden="1">Russia!$B$92</definedName>
    <definedName name="solver_opt" localSheetId="9" hidden="1">US!$B$92</definedName>
    <definedName name="solver_opt_ob" localSheetId="2" hidden="1">1</definedName>
    <definedName name="solver_opt_ob" localSheetId="4" hidden="1">1</definedName>
    <definedName name="solver_opt_ob" localSheetId="8" hidden="1">1</definedName>
    <definedName name="solver_opt_ob" localSheetId="9" hidden="1">1</definedName>
    <definedName name="solver_pre" localSheetId="17" hidden="1">0.000001</definedName>
    <definedName name="solver_pre" localSheetId="14" hidden="1">0.000001</definedName>
    <definedName name="solver_pre" localSheetId="2" hidden="1">0.00000001</definedName>
    <definedName name="solver_pre" localSheetId="4" hidden="1">0.00000001</definedName>
    <definedName name="solver_pre" localSheetId="10" hidden="1">0.000001</definedName>
    <definedName name="solver_pre" localSheetId="13" hidden="1">0.000001</definedName>
    <definedName name="solver_pre" localSheetId="8" hidden="1">0.0000000001</definedName>
    <definedName name="solver_pre" localSheetId="15" hidden="1">0.000001</definedName>
    <definedName name="solver_pre" localSheetId="11" hidden="1">0.000001</definedName>
    <definedName name="solver_pre" localSheetId="18" hidden="1">0.000001</definedName>
    <definedName name="solver_pre" localSheetId="16" hidden="1">0.000001</definedName>
    <definedName name="solver_pre" localSheetId="19" hidden="1">0.000001</definedName>
    <definedName name="solver_pre" localSheetId="20" hidden="1">0.000001</definedName>
    <definedName name="solver_pre" localSheetId="3" hidden="1">0.000001</definedName>
    <definedName name="solver_pre" localSheetId="1" hidden="1">0.000001</definedName>
    <definedName name="solver_pre" localSheetId="12" hidden="1">0.000001</definedName>
    <definedName name="solver_pre" localSheetId="9" hidden="1">0.00000001</definedName>
    <definedName name="solver_psi" localSheetId="2" hidden="1">0</definedName>
    <definedName name="solver_psi" localSheetId="4" hidden="1">0</definedName>
    <definedName name="solver_psi" localSheetId="8" hidden="1">0</definedName>
    <definedName name="solver_rbv" localSheetId="2" hidden="1">1</definedName>
    <definedName name="solver_rbv" localSheetId="4" hidden="1">1</definedName>
    <definedName name="solver_rbv" localSheetId="8" hidden="1">1</definedName>
    <definedName name="solver_rdp" localSheetId="2" hidden="1">0</definedName>
    <definedName name="solver_rdp" localSheetId="4" hidden="1">0</definedName>
    <definedName name="solver_rdp" localSheetId="8" hidden="1">0</definedName>
    <definedName name="solver_rel1" localSheetId="2" hidden="1">1</definedName>
    <definedName name="solver_rel1" localSheetId="4" hidden="1">1</definedName>
    <definedName name="solver_rel1" localSheetId="10" hidden="1">1</definedName>
    <definedName name="solver_rel1" localSheetId="8" hidden="1">3</definedName>
    <definedName name="solver_rel1" localSheetId="20" hidden="1">1</definedName>
    <definedName name="solver_rel1" localSheetId="9" hidden="1">3</definedName>
    <definedName name="solver_rel2" localSheetId="2" hidden="1">1</definedName>
    <definedName name="solver_rel2" localSheetId="4" hidden="1">3</definedName>
    <definedName name="solver_rel2" localSheetId="10" hidden="1">3</definedName>
    <definedName name="solver_rel2" localSheetId="8" hidden="1">3</definedName>
    <definedName name="solver_rel2" localSheetId="9" hidden="1">3</definedName>
    <definedName name="solver_rel3" localSheetId="2" hidden="1">3</definedName>
    <definedName name="solver_rel3" localSheetId="8" hidden="1">3</definedName>
    <definedName name="solver_rel3" localSheetId="9" hidden="1">1</definedName>
    <definedName name="solver_rel4" localSheetId="2" hidden="1">1</definedName>
    <definedName name="solver_rel4" localSheetId="8" hidden="1">1</definedName>
    <definedName name="solver_rel5" localSheetId="2" hidden="1">1</definedName>
    <definedName name="solver_rel5" localSheetId="8" hidden="1">3</definedName>
    <definedName name="solver_rel6" localSheetId="8" hidden="1">1</definedName>
    <definedName name="solver_rel7" localSheetId="8" hidden="1">3</definedName>
    <definedName name="solver_rep" localSheetId="2" hidden="1">0</definedName>
    <definedName name="solver_rep" localSheetId="4" hidden="1">0</definedName>
    <definedName name="solver_rep" localSheetId="8" hidden="1">0</definedName>
    <definedName name="solver_rep" localSheetId="9" hidden="1">2</definedName>
    <definedName name="solver_rhs1" localSheetId="2" hidden="1">1000</definedName>
    <definedName name="solver_rhs1" localSheetId="4" hidden="1">0.2</definedName>
    <definedName name="solver_rhs1" localSheetId="10" hidden="1">0.4</definedName>
    <definedName name="solver_rhs1" localSheetId="8" hidden="1">1</definedName>
    <definedName name="solver_rhs1" localSheetId="20" hidden="1">0.999</definedName>
    <definedName name="solver_rhs1" localSheetId="9" hidden="1">0.0001</definedName>
    <definedName name="solver_rhs2" localSheetId="2" hidden="1">0.5</definedName>
    <definedName name="solver_rhs2" localSheetId="4" hidden="1">-0.5</definedName>
    <definedName name="solver_rhs2" localSheetId="10" hidden="1">0.1</definedName>
    <definedName name="solver_rhs2" localSheetId="8" hidden="1">10</definedName>
    <definedName name="solver_rhs2" localSheetId="9" hidden="1">0.0001</definedName>
    <definedName name="solver_rhs3" localSheetId="2" hidden="1">0.05</definedName>
    <definedName name="solver_rhs3" localSheetId="8" hidden="1">0</definedName>
    <definedName name="solver_rhs3" localSheetId="9" hidden="1">1</definedName>
    <definedName name="solver_rhs4" localSheetId="2" hidden="1">2</definedName>
    <definedName name="solver_rhs4" localSheetId="8" hidden="1">0.5</definedName>
    <definedName name="solver_rhs5" localSheetId="2" hidden="1">2</definedName>
    <definedName name="solver_rhs5" localSheetId="8" hidden="1">10</definedName>
    <definedName name="solver_rhs6" localSheetId="8" hidden="1">1000</definedName>
    <definedName name="solver_rhs7" localSheetId="8" hidden="1">10</definedName>
    <definedName name="solver_rlx" localSheetId="2" hidden="1">0</definedName>
    <definedName name="solver_rlx" localSheetId="4" hidden="1">0</definedName>
    <definedName name="solver_rlx" localSheetId="8" hidden="1">0</definedName>
    <definedName name="solver_rsd" localSheetId="2" hidden="1">0</definedName>
    <definedName name="solver_rsd" localSheetId="4" hidden="1">0</definedName>
    <definedName name="solver_rsd" localSheetId="8" hidden="1">0</definedName>
    <definedName name="solver_rsmp" hidden="1">2</definedName>
    <definedName name="solver_rtr" localSheetId="2" hidden="1">0</definedName>
    <definedName name="solver_rtr" localSheetId="4" hidden="1">0</definedName>
    <definedName name="solver_rtr" localSheetId="8" hidden="1">0</definedName>
    <definedName name="solver_rxc1" localSheetId="2" hidden="1">0</definedName>
    <definedName name="solver_rxc1" localSheetId="4" hidden="1">1</definedName>
    <definedName name="solver_rxc1" localSheetId="8" hidden="1">1</definedName>
    <definedName name="solver_rxc2" localSheetId="2" hidden="1">0</definedName>
    <definedName name="solver_rxc2" localSheetId="4" hidden="1">1</definedName>
    <definedName name="solver_rxc2" localSheetId="8" hidden="1">0</definedName>
    <definedName name="solver_rxc3" localSheetId="2" hidden="1">0</definedName>
    <definedName name="solver_rxc4" localSheetId="2" hidden="1">0</definedName>
    <definedName name="solver_rxc5" localSheetId="2" hidden="1">0</definedName>
    <definedName name="solver_rxv" localSheetId="2" hidden="1">0</definedName>
    <definedName name="solver_rxv" localSheetId="4" hidden="1">1</definedName>
    <definedName name="solver_rxv" localSheetId="8" hidden="1">1</definedName>
    <definedName name="solver_rxv" localSheetId="9" hidden="1">1</definedName>
    <definedName name="solver_rxv1" localSheetId="2" hidden="1">1</definedName>
    <definedName name="solver_scl" localSheetId="17" hidden="1">2</definedName>
    <definedName name="solver_scl" localSheetId="14" hidden="1">2</definedName>
    <definedName name="solver_scl" localSheetId="2" hidden="1">2</definedName>
    <definedName name="solver_scl" localSheetId="4" hidden="1">2</definedName>
    <definedName name="solver_scl" localSheetId="10" hidden="1">2</definedName>
    <definedName name="solver_scl" localSheetId="13" hidden="1">2</definedName>
    <definedName name="solver_scl" localSheetId="8" hidden="1">2</definedName>
    <definedName name="solver_scl" localSheetId="15" hidden="1">2</definedName>
    <definedName name="solver_scl" localSheetId="11" hidden="1">2</definedName>
    <definedName name="solver_scl" localSheetId="18" hidden="1">2</definedName>
    <definedName name="solver_scl" localSheetId="16" hidden="1">2</definedName>
    <definedName name="solver_scl" localSheetId="19" hidden="1">2</definedName>
    <definedName name="solver_scl" localSheetId="20" hidden="1">2</definedName>
    <definedName name="solver_scl" localSheetId="3" hidden="1">2</definedName>
    <definedName name="solver_scl" localSheetId="1" hidden="1">2</definedName>
    <definedName name="solver_scl" localSheetId="12" hidden="1">2</definedName>
    <definedName name="solver_scl" localSheetId="9" hidden="1">2</definedName>
    <definedName name="solver_seed" hidden="1">0</definedName>
    <definedName name="solver_sel" localSheetId="2" hidden="1">1</definedName>
    <definedName name="solver_sel" localSheetId="4" hidden="1">1</definedName>
    <definedName name="solver_sel" localSheetId="8" hidden="1">1</definedName>
    <definedName name="solver_sho" localSheetId="17" hidden="1">2</definedName>
    <definedName name="solver_sho" localSheetId="14" hidden="1">2</definedName>
    <definedName name="solver_sho" localSheetId="2" hidden="1">2</definedName>
    <definedName name="solver_sho" localSheetId="4" hidden="1">2</definedName>
    <definedName name="solver_sho" localSheetId="10" hidden="1">2</definedName>
    <definedName name="solver_sho" localSheetId="13" hidden="1">2</definedName>
    <definedName name="solver_sho" localSheetId="8" hidden="1">2</definedName>
    <definedName name="solver_sho" localSheetId="15" hidden="1">2</definedName>
    <definedName name="solver_sho" localSheetId="11" hidden="1">2</definedName>
    <definedName name="solver_sho" localSheetId="18" hidden="1">2</definedName>
    <definedName name="solver_sho" localSheetId="16" hidden="1">2</definedName>
    <definedName name="solver_sho" localSheetId="19" hidden="1">2</definedName>
    <definedName name="solver_sho" localSheetId="20" hidden="1">2</definedName>
    <definedName name="solver_sho" localSheetId="3" hidden="1">2</definedName>
    <definedName name="solver_sho" localSheetId="1" hidden="1">2</definedName>
    <definedName name="solver_sho" localSheetId="12" hidden="1">2</definedName>
    <definedName name="solver_sho" localSheetId="9" hidden="1">2</definedName>
    <definedName name="solver_slv" localSheetId="2" hidden="1">0</definedName>
    <definedName name="solver_slv" localSheetId="4" hidden="1">0</definedName>
    <definedName name="solver_slv" localSheetId="8" hidden="1">0</definedName>
    <definedName name="solver_slv" localSheetId="1" hidden="1">0</definedName>
    <definedName name="solver_slv" localSheetId="9" hidden="1">0</definedName>
    <definedName name="solver_slvu" localSheetId="2" hidden="1">0</definedName>
    <definedName name="solver_slvu" localSheetId="4" hidden="1">0</definedName>
    <definedName name="solver_slvu" localSheetId="8" hidden="1">0</definedName>
    <definedName name="solver_slvu" localSheetId="1" hidden="1">0</definedName>
    <definedName name="solver_slvu" localSheetId="9" hidden="1">0</definedName>
    <definedName name="solver_ssz" localSheetId="2" hidden="1">0</definedName>
    <definedName name="solver_ssz" localSheetId="4" hidden="1">0</definedName>
    <definedName name="solver_ssz" localSheetId="8" hidden="1">0</definedName>
    <definedName name="solver_tim" localSheetId="17" hidden="1">100</definedName>
    <definedName name="solver_tim" localSheetId="14" hidden="1">100</definedName>
    <definedName name="solver_tim" localSheetId="2" hidden="1">1000</definedName>
    <definedName name="solver_tim" localSheetId="4" hidden="1">100</definedName>
    <definedName name="solver_tim" localSheetId="10" hidden="1">100</definedName>
    <definedName name="solver_tim" localSheetId="13" hidden="1">100</definedName>
    <definedName name="solver_tim" localSheetId="8" hidden="1">10000</definedName>
    <definedName name="solver_tim" localSheetId="15" hidden="1">100</definedName>
    <definedName name="solver_tim" localSheetId="11" hidden="1">100</definedName>
    <definedName name="solver_tim" localSheetId="18" hidden="1">100</definedName>
    <definedName name="solver_tim" localSheetId="16" hidden="1">100</definedName>
    <definedName name="solver_tim" localSheetId="19" hidden="1">100</definedName>
    <definedName name="solver_tim" localSheetId="20" hidden="1">100</definedName>
    <definedName name="solver_tim" localSheetId="3" hidden="1">100</definedName>
    <definedName name="solver_tim" localSheetId="1" hidden="1">100</definedName>
    <definedName name="solver_tim" localSheetId="12" hidden="1">100</definedName>
    <definedName name="solver_tim" localSheetId="9" hidden="1">100</definedName>
    <definedName name="solver_tms" localSheetId="2" hidden="1">0</definedName>
    <definedName name="solver_tms" localSheetId="4" hidden="1">0</definedName>
    <definedName name="solver_tms" localSheetId="8" hidden="1">0</definedName>
    <definedName name="solver_tol" localSheetId="17" hidden="1">0.05</definedName>
    <definedName name="solver_tol" localSheetId="14" hidden="1">0.05</definedName>
    <definedName name="solver_tol" localSheetId="2" hidden="1">0.05</definedName>
    <definedName name="solver_tol" localSheetId="4" hidden="1">0.0005</definedName>
    <definedName name="solver_tol" localSheetId="10" hidden="1">0.05</definedName>
    <definedName name="solver_tol" localSheetId="13" hidden="1">0.05</definedName>
    <definedName name="solver_tol" localSheetId="8" hidden="1">0.000005</definedName>
    <definedName name="solver_tol" localSheetId="15" hidden="1">0.05</definedName>
    <definedName name="solver_tol" localSheetId="11" hidden="1">0.05</definedName>
    <definedName name="solver_tol" localSheetId="18" hidden="1">0.05</definedName>
    <definedName name="solver_tol" localSheetId="16" hidden="1">0.05</definedName>
    <definedName name="solver_tol" localSheetId="19" hidden="1">0.05</definedName>
    <definedName name="solver_tol" localSheetId="20" hidden="1">0.05</definedName>
    <definedName name="solver_tol" localSheetId="3" hidden="1">0.05</definedName>
    <definedName name="solver_tol" localSheetId="1" hidden="1">0.05</definedName>
    <definedName name="solver_tol" localSheetId="12" hidden="1">0.05</definedName>
    <definedName name="solver_tol" localSheetId="9" hidden="1">0.00004</definedName>
    <definedName name="solver_typ" localSheetId="17" hidden="1">1</definedName>
    <definedName name="solver_typ" localSheetId="14" hidden="1">1</definedName>
    <definedName name="solver_typ" localSheetId="2" hidden="1">1</definedName>
    <definedName name="solver_typ" localSheetId="4" hidden="1">2</definedName>
    <definedName name="solver_typ" localSheetId="10" hidden="1">1</definedName>
    <definedName name="solver_typ" localSheetId="13" hidden="1">1</definedName>
    <definedName name="solver_typ" localSheetId="8" hidden="1">2</definedName>
    <definedName name="solver_typ" localSheetId="15" hidden="1">1</definedName>
    <definedName name="solver_typ" localSheetId="11" hidden="1">1</definedName>
    <definedName name="solver_typ" localSheetId="18" hidden="1">1</definedName>
    <definedName name="solver_typ" localSheetId="16" hidden="1">1</definedName>
    <definedName name="solver_typ" localSheetId="19" hidden="1">1</definedName>
    <definedName name="solver_typ" localSheetId="20" hidden="1">1</definedName>
    <definedName name="solver_typ" localSheetId="3" hidden="1">2</definedName>
    <definedName name="solver_typ" localSheetId="1" hidden="1">2</definedName>
    <definedName name="solver_typ" localSheetId="12" hidden="1">1</definedName>
    <definedName name="solver_typ" localSheetId="9" hidden="1">1</definedName>
    <definedName name="solver_umod" localSheetId="2" hidden="1">1</definedName>
    <definedName name="solver_umod" localSheetId="4" hidden="1">1</definedName>
    <definedName name="solver_umod" localSheetId="8" hidden="1">1</definedName>
    <definedName name="solver_urs" localSheetId="2" hidden="1">0</definedName>
    <definedName name="solver_urs" localSheetId="4" hidden="1">0</definedName>
    <definedName name="solver_urs" localSheetId="8" hidden="1">0</definedName>
    <definedName name="solver_urs" localSheetId="1" hidden="1">0</definedName>
    <definedName name="solver_urs" localSheetId="9" hidden="1">0</definedName>
    <definedName name="solver_val" localSheetId="17" hidden="1">0</definedName>
    <definedName name="solver_val" localSheetId="14" hidden="1">0</definedName>
    <definedName name="solver_val" localSheetId="2" hidden="1">0</definedName>
    <definedName name="solver_val" localSheetId="4" hidden="1">0</definedName>
    <definedName name="solver_val" localSheetId="10" hidden="1">0</definedName>
    <definedName name="solver_val" localSheetId="13" hidden="1">0</definedName>
    <definedName name="solver_val" localSheetId="8" hidden="1">0</definedName>
    <definedName name="solver_val" localSheetId="15" hidden="1">0</definedName>
    <definedName name="solver_val" localSheetId="11" hidden="1">0</definedName>
    <definedName name="solver_val" localSheetId="18" hidden="1">0</definedName>
    <definedName name="solver_val" localSheetId="16" hidden="1">0</definedName>
    <definedName name="solver_val" localSheetId="19" hidden="1">0</definedName>
    <definedName name="solver_val" localSheetId="20" hidden="1">0</definedName>
    <definedName name="solver_val" localSheetId="1" hidden="1">1</definedName>
    <definedName name="solver_val" localSheetId="12" hidden="1">0</definedName>
    <definedName name="solver_val" localSheetId="9" hidden="1">0</definedName>
    <definedName name="solver_var" localSheetId="2" hidden="1">" "</definedName>
    <definedName name="solver_var" localSheetId="4" hidden="1">" "</definedName>
    <definedName name="solver_var" localSheetId="8" hidden="1">" "</definedName>
    <definedName name="solver_var" localSheetId="9" hidden="1">" "</definedName>
    <definedName name="solver_var1" localSheetId="2" hidden="1">" "</definedName>
    <definedName name="solver_ver" localSheetId="2" hidden="1">9</definedName>
    <definedName name="solver_ver" localSheetId="4" hidden="1">9</definedName>
    <definedName name="solver_ver" localSheetId="8" hidden="1">9</definedName>
    <definedName name="solver_ver" localSheetId="3" hidden="1">9</definedName>
    <definedName name="solver_ver" localSheetId="1" hidden="1">9</definedName>
    <definedName name="solver_ver" localSheetId="9" hidden="1">9</definedName>
    <definedName name="solver_vir" localSheetId="2" hidden="1">1</definedName>
    <definedName name="solver_vir" localSheetId="4" hidden="1">1</definedName>
    <definedName name="solver_vir" localSheetId="8" hidden="1">1</definedName>
    <definedName name="solver_vir" localSheetId="9" hidden="1">1</definedName>
    <definedName name="solver_vir1" localSheetId="2" hidden="1">1</definedName>
    <definedName name="solver_vol" localSheetId="2" hidden="1">0</definedName>
    <definedName name="solver_vol" localSheetId="4" hidden="1">0</definedName>
    <definedName name="solver_vol" localSheetId="8" hidden="1">0</definedName>
    <definedName name="solver_vst" localSheetId="2" hidden="1">0</definedName>
    <definedName name="solver_vst" localSheetId="4" hidden="1">0</definedName>
    <definedName name="solver_vst" localSheetId="8" hidden="1">0</definedName>
    <definedName name="solver_vst" localSheetId="9" hidden="1">0</definedName>
    <definedName name="solver_vst1" localSheetId="2" hidden="1">0</definedName>
    <definedName name="solveri_ISpPars_J11" localSheetId="3" hidden="1">"RiskSolver.UI.Charts.InputDlgPars:-1000001;1;1;25;12;50;71;0;90;80;0;0;0;0;"</definedName>
    <definedName name="solveri_ISpPars_J12" localSheetId="3" hidden="1">"RiskSolver.UI.Charts.InputDlgPars:-1000001;1;1;45;12;30;71;0;90;80;0;0;0;0;"</definedName>
    <definedName name="solveri_ISpPars_J14" localSheetId="3" hidden="1">"RiskSolver.UI.Charts.InputDlgPars:-1000001;1;1;25;12;50;71;0;90;80;0;0;0;0;"</definedName>
    <definedName name="solveri_ISpPars_J17" localSheetId="3" hidden="1">"RiskSolver.UI.Charts.InputDlgPars:-1000001;1;1;25;12;50;71;0;90;80;0;0;0;0;"</definedName>
    <definedName name="solveri_ISpPars_J18" localSheetId="3" hidden="1">"RiskSolver.UI.Charts.InputDlgPars:-1000001;1;1;25;12;50;71;0;90;80;0;0;0;0;"</definedName>
    <definedName name="solveri_ISpPars_J21" localSheetId="3" hidden="1">"RiskSolver.UI.Charts.InputDlgPars:-1000001;1;1;25;12;50;71;0;90;80;0;0;0;0;"</definedName>
    <definedName name="solveri_ISpPars_J23" localSheetId="3" hidden="1">"RiskSolver.UI.Charts.InputDlgPars:-1000001;1;1;25;12;50;71;0;90;80;0;0;0;0;"</definedName>
    <definedName name="sssolver_cvg" localSheetId="9" hidden="1">0.00001</definedName>
    <definedName name="sssolver_drv" localSheetId="9" hidden="1">1</definedName>
    <definedName name="sssolver_est" localSheetId="9" hidden="1">1</definedName>
    <definedName name="sssolver_itr" localSheetId="9" hidden="1">100</definedName>
    <definedName name="sssolver_lin" localSheetId="9" hidden="1">2</definedName>
    <definedName name="sssolver_neg" localSheetId="9" hidden="1">0</definedName>
    <definedName name="sssolver_nwt" localSheetId="9" hidden="1">1</definedName>
    <definedName name="sssolver_pre" localSheetId="9" hidden="1">0.000001</definedName>
    <definedName name="sssolver_rep" localSheetId="9" hidden="1">2</definedName>
    <definedName name="sssolver_scl" localSheetId="9" hidden="1">2</definedName>
    <definedName name="sssolver_sho" localSheetId="9" hidden="1">2</definedName>
    <definedName name="sssolver_tim" localSheetId="9" hidden="1">100</definedName>
    <definedName name="sssolver_tol" localSheetId="9" hidden="1">0.05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30" l="1"/>
  <c r="C207" i="63"/>
  <c r="C178" i="63"/>
  <c r="C161" i="63"/>
  <c r="C144" i="63"/>
  <c r="C88" i="63"/>
  <c r="C59" i="63"/>
  <c r="C40" i="63"/>
  <c r="F201" i="64"/>
  <c r="F200" i="64"/>
  <c r="F199" i="64"/>
  <c r="F197" i="64"/>
  <c r="F196" i="64"/>
  <c r="F194" i="64"/>
  <c r="F193" i="64"/>
  <c r="F191" i="64"/>
  <c r="F189" i="64"/>
  <c r="F187" i="64"/>
  <c r="F186" i="64"/>
  <c r="F185" i="64"/>
  <c r="F184" i="64"/>
  <c r="F183" i="64"/>
  <c r="F182" i="64"/>
  <c r="F180" i="64"/>
  <c r="F179" i="64"/>
  <c r="F178" i="64"/>
  <c r="F177" i="64"/>
  <c r="F176" i="64"/>
  <c r="F175" i="64"/>
  <c r="F174" i="64"/>
  <c r="F173" i="64"/>
  <c r="F172" i="64"/>
  <c r="F171" i="64"/>
  <c r="F170" i="64"/>
  <c r="F169" i="64"/>
  <c r="F167" i="64"/>
  <c r="F165" i="64"/>
  <c r="F164" i="64"/>
  <c r="F160" i="64"/>
  <c r="F159" i="64"/>
  <c r="F158" i="64"/>
  <c r="F156" i="64"/>
  <c r="F155" i="64"/>
  <c r="F154" i="64"/>
  <c r="F153" i="64"/>
  <c r="F151" i="64"/>
  <c r="F150" i="64"/>
  <c r="F147" i="64"/>
  <c r="F145" i="64"/>
  <c r="F144" i="64"/>
  <c r="F143" i="64"/>
  <c r="F142" i="64"/>
  <c r="F141" i="64"/>
  <c r="F139" i="64"/>
  <c r="F138" i="64"/>
  <c r="F136" i="64"/>
  <c r="F135" i="64"/>
  <c r="F134" i="64"/>
  <c r="F132" i="64"/>
  <c r="F131" i="64"/>
  <c r="F130" i="64"/>
  <c r="F129" i="64"/>
  <c r="F128" i="64"/>
  <c r="F127" i="64"/>
  <c r="F126" i="64"/>
  <c r="F125" i="64"/>
  <c r="F123" i="64"/>
  <c r="F122" i="64"/>
  <c r="F121" i="64"/>
  <c r="F120" i="64"/>
  <c r="F118" i="64"/>
  <c r="F117" i="64"/>
  <c r="F116" i="64"/>
  <c r="F114" i="64"/>
  <c r="F113" i="64"/>
  <c r="F112" i="64"/>
  <c r="F111" i="64"/>
  <c r="F108" i="64"/>
  <c r="F107" i="64"/>
  <c r="F106" i="64"/>
  <c r="F104" i="64"/>
  <c r="F101" i="64"/>
  <c r="F100" i="64"/>
  <c r="F98" i="64"/>
  <c r="F97" i="64"/>
  <c r="F96" i="64"/>
  <c r="F95" i="64"/>
  <c r="F94" i="64"/>
  <c r="F93" i="64"/>
  <c r="F92" i="64"/>
  <c r="F91" i="64"/>
  <c r="F90" i="64"/>
  <c r="F89" i="64"/>
  <c r="F88" i="64"/>
  <c r="F87" i="64"/>
  <c r="F86" i="64"/>
  <c r="F85" i="64"/>
  <c r="F84" i="64"/>
  <c r="F83" i="64"/>
  <c r="F82" i="64"/>
  <c r="F80" i="64"/>
  <c r="F79" i="64"/>
  <c r="F78" i="64"/>
  <c r="F77" i="64"/>
  <c r="F76" i="64"/>
  <c r="F75" i="64"/>
  <c r="F73" i="64"/>
  <c r="F72" i="64"/>
  <c r="F71" i="64"/>
  <c r="F70" i="64"/>
  <c r="F69" i="64"/>
  <c r="F67" i="64"/>
  <c r="F65" i="64"/>
  <c r="F64" i="64"/>
  <c r="F63" i="64"/>
  <c r="F62" i="64"/>
  <c r="F61" i="64"/>
  <c r="F60" i="64"/>
  <c r="F59" i="64"/>
  <c r="F58" i="64"/>
  <c r="F57" i="64"/>
  <c r="F56" i="64"/>
  <c r="F54" i="64"/>
  <c r="F53" i="64"/>
  <c r="F52" i="64"/>
  <c r="F51" i="64"/>
  <c r="F49" i="64"/>
  <c r="F47" i="64"/>
  <c r="F44" i="64"/>
  <c r="F43" i="64"/>
  <c r="F41" i="64"/>
  <c r="F40" i="64"/>
  <c r="F39" i="64"/>
  <c r="F38" i="64"/>
  <c r="F37" i="64"/>
  <c r="F36" i="64"/>
  <c r="F34" i="64"/>
  <c r="F33" i="64"/>
  <c r="F31" i="64"/>
  <c r="F30" i="64"/>
  <c r="F29" i="64"/>
  <c r="F27" i="64"/>
  <c r="F26" i="64"/>
  <c r="F24" i="64"/>
  <c r="F23" i="64"/>
  <c r="F22" i="64"/>
  <c r="F21" i="64"/>
  <c r="F19" i="64"/>
  <c r="F18" i="64"/>
  <c r="F17" i="64"/>
  <c r="F16" i="64"/>
  <c r="F15" i="64"/>
  <c r="F14" i="64"/>
  <c r="F11" i="64"/>
  <c r="F10" i="64"/>
  <c r="F7" i="64"/>
  <c r="F6" i="64"/>
  <c r="F5" i="64"/>
  <c r="F4" i="64"/>
  <c r="B54" i="56"/>
  <c r="B53" i="56"/>
  <c r="B52" i="56" s="1"/>
  <c r="C47" i="56"/>
  <c r="B47" i="56"/>
  <c r="B49" i="56" s="1"/>
  <c r="C49" i="56" s="1"/>
  <c r="B46" i="56"/>
  <c r="C46" i="56" s="1"/>
  <c r="D46" i="56" s="1"/>
  <c r="B41" i="56"/>
  <c r="B28" i="56"/>
  <c r="B27" i="56"/>
  <c r="B20" i="56"/>
  <c r="B19" i="56"/>
  <c r="B13" i="56"/>
  <c r="B8" i="56"/>
  <c r="AR2" i="56"/>
  <c r="AS2" i="56" s="1"/>
  <c r="AT2" i="56" s="1"/>
  <c r="AU2" i="56" s="1"/>
  <c r="AV2" i="56" s="1"/>
  <c r="AW2" i="56" s="1"/>
  <c r="AX2" i="56" s="1"/>
  <c r="AY2" i="56" s="1"/>
  <c r="AZ2" i="56" s="1"/>
  <c r="BA2" i="56" s="1"/>
  <c r="BB2" i="56" s="1"/>
  <c r="BC2" i="56" s="1"/>
  <c r="BD2" i="56" s="1"/>
  <c r="BE2" i="56" s="1"/>
  <c r="BF2" i="56" s="1"/>
  <c r="BG2" i="56" s="1"/>
  <c r="BH2" i="56" s="1"/>
  <c r="BI2" i="56" s="1"/>
  <c r="BJ2" i="56" s="1"/>
  <c r="BK2" i="56" s="1"/>
  <c r="BL2" i="56" s="1"/>
  <c r="BM2" i="56" s="1"/>
  <c r="BN2" i="56" s="1"/>
  <c r="BO2" i="56" s="1"/>
  <c r="BP2" i="56" s="1"/>
  <c r="BQ2" i="56" s="1"/>
  <c r="BR2" i="56" s="1"/>
  <c r="BS2" i="56" s="1"/>
  <c r="BT2" i="56" s="1"/>
  <c r="BU2" i="56" s="1"/>
  <c r="BV2" i="56" s="1"/>
  <c r="BW2" i="56" s="1"/>
  <c r="BX2" i="56" s="1"/>
  <c r="BY2" i="56" s="1"/>
  <c r="BZ2" i="56" s="1"/>
  <c r="CA2" i="56" s="1"/>
  <c r="CB2" i="56" s="1"/>
  <c r="CC2" i="56" s="1"/>
  <c r="CD2" i="56" s="1"/>
  <c r="CE2" i="56" s="1"/>
  <c r="CF2" i="56" s="1"/>
  <c r="CG2" i="56" s="1"/>
  <c r="CH2" i="56" s="1"/>
  <c r="CI2" i="56" s="1"/>
  <c r="CJ2" i="56" s="1"/>
  <c r="CK2" i="56" s="1"/>
  <c r="CL2" i="56" s="1"/>
  <c r="CM2" i="56" s="1"/>
  <c r="CN2" i="56" s="1"/>
  <c r="CO2" i="56" s="1"/>
  <c r="CP2" i="56" s="1"/>
  <c r="CQ2" i="56" s="1"/>
  <c r="CR2" i="56" s="1"/>
  <c r="CS2" i="56" s="1"/>
  <c r="CT2" i="56" s="1"/>
  <c r="CU2" i="56" s="1"/>
  <c r="CV2" i="56" s="1"/>
  <c r="CW2" i="56" s="1"/>
  <c r="CX2" i="56" s="1"/>
  <c r="CY2" i="56" s="1"/>
  <c r="CZ2" i="56" s="1"/>
  <c r="DA2" i="56" s="1"/>
  <c r="DB2" i="56" s="1"/>
  <c r="DC2" i="56" s="1"/>
  <c r="DD2" i="56" s="1"/>
  <c r="DE2" i="56" s="1"/>
  <c r="DF2" i="56" s="1"/>
  <c r="DG2" i="56" s="1"/>
  <c r="DH2" i="56" s="1"/>
  <c r="DI2" i="56" s="1"/>
  <c r="DJ2" i="56" s="1"/>
  <c r="DK2" i="56" s="1"/>
  <c r="DL2" i="56" s="1"/>
  <c r="DM2" i="56" s="1"/>
  <c r="DN2" i="56" s="1"/>
  <c r="DO2" i="56" s="1"/>
  <c r="DP2" i="56" s="1"/>
  <c r="DQ2" i="56" s="1"/>
  <c r="DR2" i="56" s="1"/>
  <c r="AQ2" i="56"/>
  <c r="B107" i="49"/>
  <c r="B99" i="49"/>
  <c r="A99" i="49"/>
  <c r="B98" i="49"/>
  <c r="A98" i="49"/>
  <c r="M97" i="49"/>
  <c r="L97" i="49"/>
  <c r="K97" i="49"/>
  <c r="J97" i="49"/>
  <c r="I97" i="49"/>
  <c r="H97" i="49"/>
  <c r="G97" i="49"/>
  <c r="F97" i="49"/>
  <c r="E97" i="49"/>
  <c r="D97" i="49"/>
  <c r="C97" i="49"/>
  <c r="B97" i="49"/>
  <c r="BI79" i="49"/>
  <c r="BI58" i="49"/>
  <c r="BH58" i="49"/>
  <c r="BG58" i="49"/>
  <c r="BF58" i="49"/>
  <c r="BE58" i="49"/>
  <c r="BD58" i="49"/>
  <c r="BC58" i="49"/>
  <c r="BB58" i="49"/>
  <c r="BA58" i="49"/>
  <c r="AZ58" i="49"/>
  <c r="AY58" i="49"/>
  <c r="AX58" i="49"/>
  <c r="AW58" i="49"/>
  <c r="AV58" i="49"/>
  <c r="AU58" i="49"/>
  <c r="AT58" i="49"/>
  <c r="AS58" i="49"/>
  <c r="AR58" i="49"/>
  <c r="AQ58" i="49"/>
  <c r="AP58" i="49"/>
  <c r="AO58" i="49"/>
  <c r="AN58" i="49"/>
  <c r="AM58" i="49"/>
  <c r="AL58" i="49"/>
  <c r="AK58" i="49"/>
  <c r="AJ58" i="49"/>
  <c r="AI58" i="49"/>
  <c r="AH58" i="49"/>
  <c r="AG58" i="49"/>
  <c r="AF58" i="49"/>
  <c r="AE58" i="49"/>
  <c r="AD58" i="49"/>
  <c r="AC58" i="49"/>
  <c r="AB58" i="49"/>
  <c r="AA58" i="49"/>
  <c r="Z58" i="49"/>
  <c r="Y58" i="49"/>
  <c r="X58" i="49"/>
  <c r="W58" i="49"/>
  <c r="F58" i="49"/>
  <c r="E58" i="49"/>
  <c r="D58" i="49"/>
  <c r="C58" i="49"/>
  <c r="B58" i="49"/>
  <c r="C53" i="49"/>
  <c r="B53" i="49"/>
  <c r="B52" i="49"/>
  <c r="B44" i="49"/>
  <c r="B43" i="49"/>
  <c r="B38" i="49"/>
  <c r="B35" i="49"/>
  <c r="A29" i="49"/>
  <c r="A28" i="49"/>
  <c r="A27" i="49"/>
  <c r="B16" i="49"/>
  <c r="A10" i="49"/>
  <c r="B8" i="49"/>
  <c r="B7" i="49"/>
  <c r="D4" i="49"/>
  <c r="C4" i="49"/>
  <c r="AQ2" i="49"/>
  <c r="AR2" i="49" s="1"/>
  <c r="AS2" i="49" s="1"/>
  <c r="AT2" i="49" s="1"/>
  <c r="AU2" i="49" s="1"/>
  <c r="AV2" i="49" s="1"/>
  <c r="AW2" i="49" s="1"/>
  <c r="AX2" i="49" s="1"/>
  <c r="AY2" i="49" s="1"/>
  <c r="AZ2" i="49" s="1"/>
  <c r="BA2" i="49" s="1"/>
  <c r="BB2" i="49" s="1"/>
  <c r="BC2" i="49" s="1"/>
  <c r="BD2" i="49" s="1"/>
  <c r="BE2" i="49" s="1"/>
  <c r="BF2" i="49" s="1"/>
  <c r="BG2" i="49" s="1"/>
  <c r="BH2" i="49" s="1"/>
  <c r="BI2" i="49" s="1"/>
  <c r="AP2" i="49"/>
  <c r="AO2" i="49"/>
  <c r="B107" i="48"/>
  <c r="B99" i="48"/>
  <c r="A99" i="48"/>
  <c r="B98" i="48"/>
  <c r="A98" i="48"/>
  <c r="M97" i="48"/>
  <c r="L97" i="48"/>
  <c r="K97" i="48"/>
  <c r="J97" i="48"/>
  <c r="I97" i="48"/>
  <c r="H97" i="48"/>
  <c r="G97" i="48"/>
  <c r="F97" i="48"/>
  <c r="E97" i="48"/>
  <c r="D97" i="48"/>
  <c r="C97" i="48"/>
  <c r="B97" i="48"/>
  <c r="BI79" i="48"/>
  <c r="BI58" i="48"/>
  <c r="BH58" i="48"/>
  <c r="BG58" i="48"/>
  <c r="BF58" i="48"/>
  <c r="BE58" i="48"/>
  <c r="BD58" i="48"/>
  <c r="BC58" i="48"/>
  <c r="BB58" i="48"/>
  <c r="BA58" i="48"/>
  <c r="AZ58" i="48"/>
  <c r="AY58" i="48"/>
  <c r="AX58" i="48"/>
  <c r="AW58" i="48"/>
  <c r="AV58" i="48"/>
  <c r="AU58" i="48"/>
  <c r="AT58" i="48"/>
  <c r="AS58" i="48"/>
  <c r="AR58" i="48"/>
  <c r="AQ58" i="48"/>
  <c r="AP58" i="48"/>
  <c r="AO58" i="48"/>
  <c r="AN58" i="48"/>
  <c r="AM58" i="48"/>
  <c r="AL58" i="48"/>
  <c r="AK58" i="48"/>
  <c r="AJ58" i="48"/>
  <c r="AI58" i="48"/>
  <c r="AH58" i="48"/>
  <c r="AG58" i="48"/>
  <c r="AF58" i="48"/>
  <c r="AE58" i="48"/>
  <c r="AD58" i="48"/>
  <c r="AC58" i="48"/>
  <c r="AB58" i="48"/>
  <c r="AA58" i="48"/>
  <c r="Z58" i="48"/>
  <c r="Y58" i="48"/>
  <c r="X58" i="48"/>
  <c r="W58" i="48"/>
  <c r="F58" i="48"/>
  <c r="E58" i="48"/>
  <c r="D58" i="48"/>
  <c r="C58" i="48"/>
  <c r="B58" i="48"/>
  <c r="C53" i="48"/>
  <c r="B53" i="48"/>
  <c r="B52" i="48"/>
  <c r="B44" i="48"/>
  <c r="B43" i="48"/>
  <c r="B38" i="48"/>
  <c r="B35" i="48"/>
  <c r="A29" i="48"/>
  <c r="A28" i="48"/>
  <c r="A27" i="48"/>
  <c r="B16" i="48"/>
  <c r="A10" i="48"/>
  <c r="B8" i="48"/>
  <c r="B7" i="48"/>
  <c r="C4" i="48"/>
  <c r="BD2" i="48"/>
  <c r="BE2" i="48" s="1"/>
  <c r="BF2" i="48" s="1"/>
  <c r="BG2" i="48" s="1"/>
  <c r="BH2" i="48" s="1"/>
  <c r="BI2" i="48" s="1"/>
  <c r="AO2" i="48"/>
  <c r="AP2" i="48" s="1"/>
  <c r="AQ2" i="48" s="1"/>
  <c r="AR2" i="48" s="1"/>
  <c r="AS2" i="48" s="1"/>
  <c r="AT2" i="48" s="1"/>
  <c r="AU2" i="48" s="1"/>
  <c r="AV2" i="48" s="1"/>
  <c r="AW2" i="48" s="1"/>
  <c r="AX2" i="48" s="1"/>
  <c r="AY2" i="48" s="1"/>
  <c r="AZ2" i="48" s="1"/>
  <c r="BA2" i="48" s="1"/>
  <c r="BB2" i="48" s="1"/>
  <c r="BC2" i="48" s="1"/>
  <c r="B107" i="47"/>
  <c r="B99" i="47"/>
  <c r="A99" i="47"/>
  <c r="B98" i="47"/>
  <c r="A98" i="47"/>
  <c r="M97" i="47"/>
  <c r="L97" i="47"/>
  <c r="K97" i="47"/>
  <c r="J97" i="47"/>
  <c r="I97" i="47"/>
  <c r="H97" i="47"/>
  <c r="G97" i="47"/>
  <c r="F97" i="47"/>
  <c r="E97" i="47"/>
  <c r="D97" i="47"/>
  <c r="C97" i="47"/>
  <c r="B97" i="47"/>
  <c r="BI79" i="47"/>
  <c r="BI58" i="47"/>
  <c r="BH58" i="47"/>
  <c r="BG58" i="47"/>
  <c r="BF58" i="47"/>
  <c r="BE58" i="47"/>
  <c r="BD58" i="47"/>
  <c r="BC58" i="47"/>
  <c r="BB58" i="47"/>
  <c r="BA58" i="47"/>
  <c r="AZ58" i="47"/>
  <c r="AY58" i="47"/>
  <c r="AX58" i="47"/>
  <c r="AW58" i="47"/>
  <c r="AV58" i="47"/>
  <c r="AU58" i="47"/>
  <c r="AT58" i="47"/>
  <c r="AS58" i="47"/>
  <c r="AR58" i="47"/>
  <c r="AQ58" i="47"/>
  <c r="AP58" i="47"/>
  <c r="AO58" i="47"/>
  <c r="AN58" i="47"/>
  <c r="AM58" i="47"/>
  <c r="AL58" i="47"/>
  <c r="AK58" i="47"/>
  <c r="AJ58" i="47"/>
  <c r="AI58" i="47"/>
  <c r="AH58" i="47"/>
  <c r="AG58" i="47"/>
  <c r="AF58" i="47"/>
  <c r="AE58" i="47"/>
  <c r="AD58" i="47"/>
  <c r="AC58" i="47"/>
  <c r="AB58" i="47"/>
  <c r="AA58" i="47"/>
  <c r="Z58" i="47"/>
  <c r="Y58" i="47"/>
  <c r="X58" i="47"/>
  <c r="W58" i="47"/>
  <c r="C53" i="47"/>
  <c r="B53" i="47"/>
  <c r="B52" i="47"/>
  <c r="B44" i="47"/>
  <c r="B43" i="47"/>
  <c r="B38" i="47"/>
  <c r="B35" i="47"/>
  <c r="A29" i="47"/>
  <c r="A28" i="47"/>
  <c r="A27" i="47"/>
  <c r="B16" i="47"/>
  <c r="A10" i="47"/>
  <c r="B8" i="47"/>
  <c r="B7" i="47"/>
  <c r="C4" i="47"/>
  <c r="AX2" i="47"/>
  <c r="AY2" i="47" s="1"/>
  <c r="AZ2" i="47" s="1"/>
  <c r="BA2" i="47" s="1"/>
  <c r="BB2" i="47" s="1"/>
  <c r="BC2" i="47" s="1"/>
  <c r="BD2" i="47" s="1"/>
  <c r="BE2" i="47" s="1"/>
  <c r="BF2" i="47" s="1"/>
  <c r="BG2" i="47" s="1"/>
  <c r="BH2" i="47" s="1"/>
  <c r="BI2" i="47" s="1"/>
  <c r="AT2" i="47"/>
  <c r="AU2" i="47" s="1"/>
  <c r="AV2" i="47" s="1"/>
  <c r="AW2" i="47" s="1"/>
  <c r="AP2" i="47"/>
  <c r="AQ2" i="47" s="1"/>
  <c r="AR2" i="47" s="1"/>
  <c r="AS2" i="47" s="1"/>
  <c r="AO2" i="47"/>
  <c r="B107" i="46"/>
  <c r="B99" i="46"/>
  <c r="A99" i="46"/>
  <c r="B98" i="46"/>
  <c r="A98" i="46"/>
  <c r="M97" i="46"/>
  <c r="L97" i="46"/>
  <c r="K97" i="46"/>
  <c r="J97" i="46"/>
  <c r="I97" i="46"/>
  <c r="H97" i="46"/>
  <c r="G97" i="46"/>
  <c r="F97" i="46"/>
  <c r="E97" i="46"/>
  <c r="D97" i="46"/>
  <c r="C97" i="46"/>
  <c r="B97" i="46"/>
  <c r="BI79" i="46"/>
  <c r="BI58" i="46"/>
  <c r="BH58" i="46"/>
  <c r="BG58" i="46"/>
  <c r="BF58" i="46"/>
  <c r="BE58" i="46"/>
  <c r="BD58" i="46"/>
  <c r="BC58" i="46"/>
  <c r="BB58" i="46"/>
  <c r="BA58" i="46"/>
  <c r="AZ58" i="46"/>
  <c r="AY58" i="46"/>
  <c r="AX58" i="46"/>
  <c r="AW58" i="46"/>
  <c r="AV58" i="46"/>
  <c r="AU58" i="46"/>
  <c r="AT58" i="46"/>
  <c r="AS58" i="46"/>
  <c r="AR58" i="46"/>
  <c r="AQ58" i="46"/>
  <c r="AP58" i="46"/>
  <c r="AO58" i="46"/>
  <c r="AN58" i="46"/>
  <c r="AM58" i="46"/>
  <c r="AL58" i="46"/>
  <c r="AK58" i="46"/>
  <c r="AJ58" i="46"/>
  <c r="AI58" i="46"/>
  <c r="AH58" i="46"/>
  <c r="AG58" i="46"/>
  <c r="AF58" i="46"/>
  <c r="AE58" i="46"/>
  <c r="AD58" i="46"/>
  <c r="AC58" i="46"/>
  <c r="AB58" i="46"/>
  <c r="AA58" i="46"/>
  <c r="Z58" i="46"/>
  <c r="Y58" i="46"/>
  <c r="X58" i="46"/>
  <c r="W58" i="46"/>
  <c r="C53" i="46"/>
  <c r="B53" i="46"/>
  <c r="B52" i="46"/>
  <c r="B44" i="46"/>
  <c r="B43" i="46"/>
  <c r="B38" i="46"/>
  <c r="B35" i="46"/>
  <c r="A29" i="46"/>
  <c r="A28" i="46"/>
  <c r="A27" i="46"/>
  <c r="B16" i="46"/>
  <c r="A10" i="46"/>
  <c r="B8" i="46"/>
  <c r="B7" i="46"/>
  <c r="C4" i="46"/>
  <c r="BB2" i="46"/>
  <c r="BC2" i="46" s="1"/>
  <c r="BD2" i="46" s="1"/>
  <c r="BE2" i="46" s="1"/>
  <c r="BF2" i="46" s="1"/>
  <c r="BG2" i="46" s="1"/>
  <c r="BH2" i="46" s="1"/>
  <c r="BI2" i="46" s="1"/>
  <c r="AX2" i="46"/>
  <c r="AY2" i="46" s="1"/>
  <c r="AZ2" i="46" s="1"/>
  <c r="BA2" i="46" s="1"/>
  <c r="AT2" i="46"/>
  <c r="AU2" i="46" s="1"/>
  <c r="AV2" i="46" s="1"/>
  <c r="AW2" i="46" s="1"/>
  <c r="AP2" i="46"/>
  <c r="AQ2" i="46" s="1"/>
  <c r="AR2" i="46" s="1"/>
  <c r="AS2" i="46" s="1"/>
  <c r="AO2" i="46"/>
  <c r="B107" i="45"/>
  <c r="B99" i="45"/>
  <c r="A99" i="45"/>
  <c r="B98" i="45"/>
  <c r="A98" i="45"/>
  <c r="M97" i="45"/>
  <c r="L97" i="45"/>
  <c r="K97" i="45"/>
  <c r="J97" i="45"/>
  <c r="I97" i="45"/>
  <c r="H97" i="45"/>
  <c r="G97" i="45"/>
  <c r="F97" i="45"/>
  <c r="E97" i="45"/>
  <c r="D97" i="45"/>
  <c r="C97" i="45"/>
  <c r="B97" i="45"/>
  <c r="BI79" i="45"/>
  <c r="BI58" i="45"/>
  <c r="BH58" i="45"/>
  <c r="BG58" i="45"/>
  <c r="BF58" i="45"/>
  <c r="BE58" i="45"/>
  <c r="BD58" i="45"/>
  <c r="BC58" i="45"/>
  <c r="BB58" i="45"/>
  <c r="BA58" i="45"/>
  <c r="AZ58" i="45"/>
  <c r="AY58" i="45"/>
  <c r="AX58" i="45"/>
  <c r="AW58" i="45"/>
  <c r="AV58" i="45"/>
  <c r="AU58" i="45"/>
  <c r="AT58" i="45"/>
  <c r="AS58" i="45"/>
  <c r="AR58" i="45"/>
  <c r="AQ58" i="45"/>
  <c r="AP58" i="45"/>
  <c r="AO58" i="45"/>
  <c r="AN58" i="45"/>
  <c r="AM58" i="45"/>
  <c r="AL58" i="45"/>
  <c r="AK58" i="45"/>
  <c r="AJ58" i="45"/>
  <c r="AI58" i="45"/>
  <c r="AH58" i="45"/>
  <c r="AG58" i="45"/>
  <c r="AF58" i="45"/>
  <c r="AE58" i="45"/>
  <c r="AD58" i="45"/>
  <c r="AC58" i="45"/>
  <c r="AB58" i="45"/>
  <c r="AA58" i="45"/>
  <c r="Z58" i="45"/>
  <c r="Y58" i="45"/>
  <c r="X58" i="45"/>
  <c r="W58" i="45"/>
  <c r="C53" i="45"/>
  <c r="B53" i="45"/>
  <c r="B52" i="45"/>
  <c r="B44" i="45"/>
  <c r="B43" i="45"/>
  <c r="B38" i="45"/>
  <c r="B35" i="45"/>
  <c r="A29" i="45"/>
  <c r="A28" i="45"/>
  <c r="A27" i="45"/>
  <c r="B16" i="45"/>
  <c r="A10" i="45"/>
  <c r="B8" i="45"/>
  <c r="B7" i="45"/>
  <c r="C4" i="45"/>
  <c r="D4" i="45" s="1"/>
  <c r="AW2" i="45"/>
  <c r="AX2" i="45" s="1"/>
  <c r="AY2" i="45" s="1"/>
  <c r="AZ2" i="45" s="1"/>
  <c r="BA2" i="45" s="1"/>
  <c r="BB2" i="45" s="1"/>
  <c r="BC2" i="45" s="1"/>
  <c r="BD2" i="45" s="1"/>
  <c r="BE2" i="45" s="1"/>
  <c r="BF2" i="45" s="1"/>
  <c r="BG2" i="45" s="1"/>
  <c r="BH2" i="45" s="1"/>
  <c r="BI2" i="45" s="1"/>
  <c r="AS2" i="45"/>
  <c r="AT2" i="45" s="1"/>
  <c r="AU2" i="45" s="1"/>
  <c r="AV2" i="45" s="1"/>
  <c r="AO2" i="45"/>
  <c r="AP2" i="45" s="1"/>
  <c r="AQ2" i="45" s="1"/>
  <c r="AR2" i="45" s="1"/>
  <c r="B107" i="44"/>
  <c r="B99" i="44"/>
  <c r="A99" i="44"/>
  <c r="B98" i="44"/>
  <c r="A98" i="44"/>
  <c r="M97" i="44"/>
  <c r="L97" i="44"/>
  <c r="K97" i="44"/>
  <c r="J97" i="44"/>
  <c r="I97" i="44"/>
  <c r="H97" i="44"/>
  <c r="G97" i="44"/>
  <c r="F97" i="44"/>
  <c r="E97" i="44"/>
  <c r="D97" i="44"/>
  <c r="C97" i="44"/>
  <c r="B97" i="44"/>
  <c r="BI79" i="44"/>
  <c r="BI58" i="44"/>
  <c r="BH58" i="44"/>
  <c r="BG58" i="44"/>
  <c r="BF58" i="44"/>
  <c r="BE58" i="44"/>
  <c r="BD58" i="44"/>
  <c r="BC58" i="44"/>
  <c r="BB58" i="44"/>
  <c r="BA58" i="44"/>
  <c r="AZ58" i="44"/>
  <c r="AY58" i="44"/>
  <c r="AX58" i="44"/>
  <c r="AW58" i="44"/>
  <c r="AV58" i="44"/>
  <c r="AU58" i="44"/>
  <c r="AT58" i="44"/>
  <c r="AS58" i="44"/>
  <c r="AR58" i="44"/>
  <c r="AQ58" i="44"/>
  <c r="AP58" i="44"/>
  <c r="AO58" i="44"/>
  <c r="AN58" i="44"/>
  <c r="AM58" i="44"/>
  <c r="AL58" i="44"/>
  <c r="AK58" i="44"/>
  <c r="AJ58" i="44"/>
  <c r="AI58" i="44"/>
  <c r="AH58" i="44"/>
  <c r="AG58" i="44"/>
  <c r="AF58" i="44"/>
  <c r="AE58" i="44"/>
  <c r="AD58" i="44"/>
  <c r="AC58" i="44"/>
  <c r="AB58" i="44"/>
  <c r="AA58" i="44"/>
  <c r="Z58" i="44"/>
  <c r="Y58" i="44"/>
  <c r="X58" i="44"/>
  <c r="W58" i="44"/>
  <c r="C53" i="44"/>
  <c r="B53" i="44"/>
  <c r="B52" i="44"/>
  <c r="B44" i="44"/>
  <c r="B43" i="44"/>
  <c r="B38" i="44"/>
  <c r="B35" i="44"/>
  <c r="A29" i="44"/>
  <c r="A28" i="44"/>
  <c r="A27" i="44"/>
  <c r="B16" i="44"/>
  <c r="A10" i="44"/>
  <c r="B8" i="44"/>
  <c r="B7" i="44"/>
  <c r="D4" i="44"/>
  <c r="C4" i="44"/>
  <c r="AU2" i="44"/>
  <c r="AV2" i="44" s="1"/>
  <c r="AW2" i="44" s="1"/>
  <c r="AX2" i="44" s="1"/>
  <c r="AY2" i="44" s="1"/>
  <c r="AZ2" i="44" s="1"/>
  <c r="BA2" i="44" s="1"/>
  <c r="BB2" i="44" s="1"/>
  <c r="BC2" i="44" s="1"/>
  <c r="BD2" i="44" s="1"/>
  <c r="BE2" i="44" s="1"/>
  <c r="BF2" i="44" s="1"/>
  <c r="BG2" i="44" s="1"/>
  <c r="BH2" i="44" s="1"/>
  <c r="BI2" i="44" s="1"/>
  <c r="AQ2" i="44"/>
  <c r="AR2" i="44" s="1"/>
  <c r="AS2" i="44" s="1"/>
  <c r="AT2" i="44" s="1"/>
  <c r="AP2" i="44"/>
  <c r="AO2" i="44"/>
  <c r="B107" i="40"/>
  <c r="B99" i="40"/>
  <c r="A99" i="40"/>
  <c r="B98" i="40"/>
  <c r="A98" i="40"/>
  <c r="M97" i="40"/>
  <c r="L97" i="40"/>
  <c r="K97" i="40"/>
  <c r="J97" i="40"/>
  <c r="I97" i="40"/>
  <c r="H97" i="40"/>
  <c r="G97" i="40"/>
  <c r="F97" i="40"/>
  <c r="E97" i="40"/>
  <c r="D97" i="40"/>
  <c r="C97" i="40"/>
  <c r="B97" i="40"/>
  <c r="BI79" i="40"/>
  <c r="BI58" i="40"/>
  <c r="BH58" i="40"/>
  <c r="BG58" i="40"/>
  <c r="BF58" i="40"/>
  <c r="BE58" i="40"/>
  <c r="BD58" i="40"/>
  <c r="BC58" i="40"/>
  <c r="BB58" i="40"/>
  <c r="BA58" i="40"/>
  <c r="AZ58" i="40"/>
  <c r="AY58" i="40"/>
  <c r="AX58" i="40"/>
  <c r="AW58" i="40"/>
  <c r="AV58" i="40"/>
  <c r="AU58" i="40"/>
  <c r="AT58" i="40"/>
  <c r="AS58" i="40"/>
  <c r="AR58" i="40"/>
  <c r="AQ58" i="40"/>
  <c r="AP58" i="40"/>
  <c r="AO58" i="40"/>
  <c r="AN58" i="40"/>
  <c r="AM58" i="40"/>
  <c r="AL58" i="40"/>
  <c r="AK58" i="40"/>
  <c r="AJ58" i="40"/>
  <c r="AI58" i="40"/>
  <c r="AH58" i="40"/>
  <c r="AG58" i="40"/>
  <c r="AF58" i="40"/>
  <c r="AE58" i="40"/>
  <c r="AD58" i="40"/>
  <c r="AC58" i="40"/>
  <c r="AB58" i="40"/>
  <c r="AA58" i="40"/>
  <c r="Z58" i="40"/>
  <c r="Y58" i="40"/>
  <c r="X58" i="40"/>
  <c r="W58" i="40"/>
  <c r="C53" i="40"/>
  <c r="B53" i="40"/>
  <c r="B52" i="40"/>
  <c r="B44" i="40"/>
  <c r="B43" i="40"/>
  <c r="B38" i="40"/>
  <c r="B35" i="40"/>
  <c r="A29" i="40"/>
  <c r="A28" i="40"/>
  <c r="A27" i="40"/>
  <c r="B16" i="40"/>
  <c r="A10" i="40"/>
  <c r="B8" i="40"/>
  <c r="B7" i="40"/>
  <c r="E4" i="40"/>
  <c r="F4" i="40" s="1"/>
  <c r="G4" i="40" s="1"/>
  <c r="H4" i="40" s="1"/>
  <c r="D4" i="40"/>
  <c r="C4" i="40"/>
  <c r="AQ2" i="40"/>
  <c r="AR2" i="40" s="1"/>
  <c r="AS2" i="40" s="1"/>
  <c r="AT2" i="40" s="1"/>
  <c r="AU2" i="40" s="1"/>
  <c r="AV2" i="40" s="1"/>
  <c r="AW2" i="40" s="1"/>
  <c r="AX2" i="40" s="1"/>
  <c r="AY2" i="40" s="1"/>
  <c r="AZ2" i="40" s="1"/>
  <c r="BA2" i="40" s="1"/>
  <c r="BB2" i="40" s="1"/>
  <c r="BC2" i="40" s="1"/>
  <c r="BD2" i="40" s="1"/>
  <c r="BE2" i="40" s="1"/>
  <c r="BF2" i="40" s="1"/>
  <c r="BG2" i="40" s="1"/>
  <c r="BH2" i="40" s="1"/>
  <c r="BI2" i="40" s="1"/>
  <c r="AP2" i="40"/>
  <c r="AO2" i="40"/>
  <c r="B107" i="43"/>
  <c r="B99" i="43"/>
  <c r="A99" i="43"/>
  <c r="B98" i="43"/>
  <c r="A98" i="43"/>
  <c r="M97" i="43"/>
  <c r="L97" i="43"/>
  <c r="K97" i="43"/>
  <c r="J97" i="43"/>
  <c r="I97" i="43"/>
  <c r="H97" i="43"/>
  <c r="G97" i="43"/>
  <c r="F97" i="43"/>
  <c r="E97" i="43"/>
  <c r="D97" i="43"/>
  <c r="C97" i="43"/>
  <c r="B97" i="43"/>
  <c r="BI79" i="43"/>
  <c r="BI58" i="43"/>
  <c r="BH58" i="43"/>
  <c r="BG58" i="43"/>
  <c r="BF58" i="43"/>
  <c r="BE58" i="43"/>
  <c r="BD58" i="43"/>
  <c r="BC58" i="43"/>
  <c r="BB58" i="43"/>
  <c r="BA58" i="43"/>
  <c r="AZ58" i="43"/>
  <c r="AY58" i="43"/>
  <c r="AX58" i="43"/>
  <c r="AW58" i="43"/>
  <c r="AV58" i="43"/>
  <c r="AU58" i="43"/>
  <c r="AT58" i="43"/>
  <c r="AS58" i="43"/>
  <c r="AR58" i="43"/>
  <c r="AQ58" i="43"/>
  <c r="AP58" i="43"/>
  <c r="AO58" i="43"/>
  <c r="AN58" i="43"/>
  <c r="AM58" i="43"/>
  <c r="AL58" i="43"/>
  <c r="AK58" i="43"/>
  <c r="AJ58" i="43"/>
  <c r="AI58" i="43"/>
  <c r="AH58" i="43"/>
  <c r="AG58" i="43"/>
  <c r="AF58" i="43"/>
  <c r="AE58" i="43"/>
  <c r="AD58" i="43"/>
  <c r="AC58" i="43"/>
  <c r="AB58" i="43"/>
  <c r="AA58" i="43"/>
  <c r="Z58" i="43"/>
  <c r="Y58" i="43"/>
  <c r="X58" i="43"/>
  <c r="W58" i="43"/>
  <c r="C53" i="43"/>
  <c r="B53" i="43"/>
  <c r="B52" i="43"/>
  <c r="B44" i="43"/>
  <c r="B43" i="43"/>
  <c r="B38" i="43"/>
  <c r="B35" i="43"/>
  <c r="A29" i="43"/>
  <c r="A28" i="43"/>
  <c r="A27" i="43"/>
  <c r="B16" i="43"/>
  <c r="A10" i="43"/>
  <c r="B8" i="43"/>
  <c r="B7" i="43"/>
  <c r="C4" i="43"/>
  <c r="AP2" i="43"/>
  <c r="AQ2" i="43" s="1"/>
  <c r="AR2" i="43" s="1"/>
  <c r="AS2" i="43" s="1"/>
  <c r="AT2" i="43" s="1"/>
  <c r="AU2" i="43" s="1"/>
  <c r="AV2" i="43" s="1"/>
  <c r="AW2" i="43" s="1"/>
  <c r="AX2" i="43" s="1"/>
  <c r="AY2" i="43" s="1"/>
  <c r="AZ2" i="43" s="1"/>
  <c r="BA2" i="43" s="1"/>
  <c r="BB2" i="43" s="1"/>
  <c r="BC2" i="43" s="1"/>
  <c r="BD2" i="43" s="1"/>
  <c r="BE2" i="43" s="1"/>
  <c r="BF2" i="43" s="1"/>
  <c r="BG2" i="43" s="1"/>
  <c r="BH2" i="43" s="1"/>
  <c r="BI2" i="43" s="1"/>
  <c r="AO2" i="43"/>
  <c r="B107" i="42"/>
  <c r="B99" i="42"/>
  <c r="A99" i="42"/>
  <c r="B98" i="42"/>
  <c r="A98" i="42"/>
  <c r="M97" i="42"/>
  <c r="L97" i="42"/>
  <c r="K97" i="42"/>
  <c r="J97" i="42"/>
  <c r="I97" i="42"/>
  <c r="H97" i="42"/>
  <c r="G97" i="42"/>
  <c r="F97" i="42"/>
  <c r="E97" i="42"/>
  <c r="D97" i="42"/>
  <c r="C97" i="42"/>
  <c r="B97" i="42"/>
  <c r="BI79" i="42"/>
  <c r="BI58" i="42"/>
  <c r="BH58" i="42"/>
  <c r="BG58" i="42"/>
  <c r="BF58" i="42"/>
  <c r="BE58" i="42"/>
  <c r="BD58" i="42"/>
  <c r="BC58" i="42"/>
  <c r="BB58" i="42"/>
  <c r="BA58" i="42"/>
  <c r="AZ58" i="42"/>
  <c r="AY58" i="42"/>
  <c r="AX58" i="42"/>
  <c r="AW58" i="42"/>
  <c r="AV58" i="42"/>
  <c r="AU58" i="42"/>
  <c r="AT58" i="42"/>
  <c r="AS58" i="42"/>
  <c r="AR58" i="42"/>
  <c r="AQ58" i="42"/>
  <c r="AP58" i="42"/>
  <c r="AO58" i="42"/>
  <c r="AN58" i="42"/>
  <c r="AM58" i="42"/>
  <c r="AL58" i="42"/>
  <c r="AK58" i="42"/>
  <c r="AJ58" i="42"/>
  <c r="AI58" i="42"/>
  <c r="AH58" i="42"/>
  <c r="AG58" i="42"/>
  <c r="AF58" i="42"/>
  <c r="AE58" i="42"/>
  <c r="AD58" i="42"/>
  <c r="AC58" i="42"/>
  <c r="AB58" i="42"/>
  <c r="AA58" i="42"/>
  <c r="Z58" i="42"/>
  <c r="Y58" i="42"/>
  <c r="X58" i="42"/>
  <c r="W58" i="42"/>
  <c r="C53" i="42"/>
  <c r="B53" i="42"/>
  <c r="B52" i="42"/>
  <c r="B44" i="42"/>
  <c r="B43" i="42"/>
  <c r="B38" i="42"/>
  <c r="B35" i="42"/>
  <c r="A29" i="42"/>
  <c r="A28" i="42"/>
  <c r="A27" i="42"/>
  <c r="B16" i="42"/>
  <c r="A10" i="42"/>
  <c r="B8" i="42"/>
  <c r="B7" i="42"/>
  <c r="C4" i="42"/>
  <c r="D4" i="42" s="1"/>
  <c r="AO2" i="42"/>
  <c r="AP2" i="42" s="1"/>
  <c r="AQ2" i="42" s="1"/>
  <c r="AR2" i="42" s="1"/>
  <c r="AS2" i="42" s="1"/>
  <c r="AT2" i="42" s="1"/>
  <c r="AU2" i="42" s="1"/>
  <c r="AV2" i="42" s="1"/>
  <c r="AW2" i="42" s="1"/>
  <c r="AX2" i="42" s="1"/>
  <c r="AY2" i="42" s="1"/>
  <c r="AZ2" i="42" s="1"/>
  <c r="BA2" i="42" s="1"/>
  <c r="BB2" i="42" s="1"/>
  <c r="BC2" i="42" s="1"/>
  <c r="BD2" i="42" s="1"/>
  <c r="BE2" i="42" s="1"/>
  <c r="BF2" i="42" s="1"/>
  <c r="BG2" i="42" s="1"/>
  <c r="BH2" i="42" s="1"/>
  <c r="BI2" i="42" s="1"/>
  <c r="B107" i="41"/>
  <c r="B99" i="41"/>
  <c r="A99" i="41"/>
  <c r="B98" i="41"/>
  <c r="A98" i="41"/>
  <c r="M97" i="41"/>
  <c r="L97" i="41"/>
  <c r="K97" i="41"/>
  <c r="J97" i="41"/>
  <c r="I97" i="41"/>
  <c r="H97" i="41"/>
  <c r="G97" i="41"/>
  <c r="F97" i="41"/>
  <c r="E97" i="41"/>
  <c r="D97" i="41"/>
  <c r="C97" i="41"/>
  <c r="B97" i="41"/>
  <c r="BI79" i="41"/>
  <c r="BI58" i="41"/>
  <c r="BH58" i="41"/>
  <c r="BG58" i="41"/>
  <c r="BF58" i="41"/>
  <c r="BE58" i="41"/>
  <c r="BD58" i="41"/>
  <c r="BC58" i="41"/>
  <c r="BB58" i="41"/>
  <c r="BA58" i="41"/>
  <c r="AZ58" i="41"/>
  <c r="AY58" i="41"/>
  <c r="AX58" i="41"/>
  <c r="AW58" i="41"/>
  <c r="AV58" i="41"/>
  <c r="AU58" i="41"/>
  <c r="AT58" i="41"/>
  <c r="AS58" i="41"/>
  <c r="AR58" i="41"/>
  <c r="AQ58" i="41"/>
  <c r="AP58" i="41"/>
  <c r="AO58" i="41"/>
  <c r="AN58" i="41"/>
  <c r="AM58" i="41"/>
  <c r="AL58" i="41"/>
  <c r="AK58" i="41"/>
  <c r="AJ58" i="41"/>
  <c r="AI58" i="41"/>
  <c r="AH58" i="41"/>
  <c r="AG58" i="41"/>
  <c r="AF58" i="41"/>
  <c r="AE58" i="41"/>
  <c r="AD58" i="41"/>
  <c r="AC58" i="41"/>
  <c r="AB58" i="41"/>
  <c r="AA58" i="41"/>
  <c r="Z58" i="41"/>
  <c r="Y58" i="41"/>
  <c r="X58" i="41"/>
  <c r="W58" i="41"/>
  <c r="C53" i="41"/>
  <c r="B53" i="41"/>
  <c r="B52" i="41"/>
  <c r="B44" i="41"/>
  <c r="B43" i="41"/>
  <c r="B38" i="41"/>
  <c r="B35" i="41"/>
  <c r="A29" i="41"/>
  <c r="A28" i="41"/>
  <c r="A27" i="41"/>
  <c r="B16" i="41"/>
  <c r="A10" i="41"/>
  <c r="B8" i="41"/>
  <c r="B7" i="41"/>
  <c r="C4" i="41"/>
  <c r="D4" i="41" s="1"/>
  <c r="AO2" i="41"/>
  <c r="AP2" i="41" s="1"/>
  <c r="AQ2" i="41" s="1"/>
  <c r="AR2" i="41" s="1"/>
  <c r="AS2" i="41" s="1"/>
  <c r="AT2" i="41" s="1"/>
  <c r="AU2" i="41" s="1"/>
  <c r="AV2" i="41" s="1"/>
  <c r="AW2" i="41" s="1"/>
  <c r="AX2" i="41" s="1"/>
  <c r="AY2" i="41" s="1"/>
  <c r="AZ2" i="41" s="1"/>
  <c r="BA2" i="41" s="1"/>
  <c r="BB2" i="41" s="1"/>
  <c r="BC2" i="41" s="1"/>
  <c r="BD2" i="41" s="1"/>
  <c r="BE2" i="41" s="1"/>
  <c r="BF2" i="41" s="1"/>
  <c r="BG2" i="41" s="1"/>
  <c r="BH2" i="41" s="1"/>
  <c r="BI2" i="41" s="1"/>
  <c r="B107" i="32"/>
  <c r="B99" i="32"/>
  <c r="A99" i="32"/>
  <c r="B98" i="32"/>
  <c r="A98" i="32"/>
  <c r="M97" i="32"/>
  <c r="L97" i="32"/>
  <c r="K97" i="32"/>
  <c r="J97" i="32"/>
  <c r="I97" i="32"/>
  <c r="H97" i="32"/>
  <c r="G97" i="32"/>
  <c r="F97" i="32"/>
  <c r="E97" i="32"/>
  <c r="D97" i="32"/>
  <c r="C97" i="32"/>
  <c r="B97" i="32"/>
  <c r="BI79"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AH58" i="32"/>
  <c r="AG58" i="32"/>
  <c r="AF58" i="32"/>
  <c r="AE58" i="32"/>
  <c r="AD58" i="32"/>
  <c r="AC58" i="32"/>
  <c r="AB58" i="32"/>
  <c r="AA58" i="32"/>
  <c r="Z58" i="32"/>
  <c r="Y58" i="32"/>
  <c r="X58" i="32"/>
  <c r="W58" i="32"/>
  <c r="C53" i="32"/>
  <c r="B53" i="32"/>
  <c r="B52" i="32"/>
  <c r="B44" i="32"/>
  <c r="B43" i="32"/>
  <c r="B38" i="32"/>
  <c r="B35" i="32"/>
  <c r="A29" i="32"/>
  <c r="A28" i="32"/>
  <c r="A27" i="32"/>
  <c r="A10" i="32"/>
  <c r="B8" i="32"/>
  <c r="B7" i="32"/>
  <c r="C4" i="32"/>
  <c r="D4" i="32" s="1"/>
  <c r="AP2" i="32"/>
  <c r="AQ2" i="32" s="1"/>
  <c r="AR2" i="32" s="1"/>
  <c r="AS2" i="32" s="1"/>
  <c r="AT2" i="32" s="1"/>
  <c r="AU2" i="32" s="1"/>
  <c r="AV2" i="32" s="1"/>
  <c r="AW2" i="32" s="1"/>
  <c r="AX2" i="32" s="1"/>
  <c r="AY2" i="32" s="1"/>
  <c r="AZ2" i="32" s="1"/>
  <c r="BA2" i="32" s="1"/>
  <c r="BB2" i="32" s="1"/>
  <c r="BC2" i="32" s="1"/>
  <c r="BD2" i="32" s="1"/>
  <c r="BE2" i="32" s="1"/>
  <c r="BF2" i="32" s="1"/>
  <c r="BG2" i="32" s="1"/>
  <c r="BH2" i="32" s="1"/>
  <c r="BI2" i="32" s="1"/>
  <c r="AO2" i="32"/>
  <c r="B107" i="1"/>
  <c r="B99" i="1"/>
  <c r="A99" i="1"/>
  <c r="B98" i="1"/>
  <c r="A98" i="1"/>
  <c r="M97" i="1"/>
  <c r="L97" i="1"/>
  <c r="K97" i="1"/>
  <c r="J97" i="1"/>
  <c r="I97" i="1"/>
  <c r="H97" i="1"/>
  <c r="G97" i="1"/>
  <c r="F97" i="1"/>
  <c r="E97" i="1"/>
  <c r="D97" i="1"/>
  <c r="C97" i="1"/>
  <c r="B97" i="1"/>
  <c r="BI79" i="1"/>
  <c r="BI58" i="1"/>
  <c r="BH58" i="1"/>
  <c r="BG58" i="1"/>
  <c r="BF58" i="1"/>
  <c r="BE58" i="1"/>
  <c r="BD58" i="1"/>
  <c r="BC58" i="1"/>
  <c r="BB58" i="1"/>
  <c r="BA58" i="1"/>
  <c r="AZ58" i="1"/>
  <c r="AY58" i="1"/>
  <c r="AX58" i="1"/>
  <c r="AW58" i="1"/>
  <c r="AV58" i="1"/>
  <c r="AU58" i="1"/>
  <c r="AT58" i="1"/>
  <c r="AS58" i="1"/>
  <c r="AR58" i="1"/>
  <c r="AQ58" i="1"/>
  <c r="AP58" i="1"/>
  <c r="AO58" i="1"/>
  <c r="AN58" i="1"/>
  <c r="AM58" i="1"/>
  <c r="AL58" i="1"/>
  <c r="AK58" i="1"/>
  <c r="AJ58" i="1"/>
  <c r="AI58" i="1"/>
  <c r="AH58" i="1"/>
  <c r="AG58" i="1"/>
  <c r="AF58" i="1"/>
  <c r="AE58" i="1"/>
  <c r="AD58" i="1"/>
  <c r="AC58" i="1"/>
  <c r="AB58" i="1"/>
  <c r="AA58" i="1"/>
  <c r="Z58" i="1"/>
  <c r="Y58" i="1"/>
  <c r="X58" i="1"/>
  <c r="W58" i="1"/>
  <c r="D53" i="1"/>
  <c r="C53" i="1"/>
  <c r="B53" i="1"/>
  <c r="B52" i="1"/>
  <c r="BJ46" i="1"/>
  <c r="B44" i="1"/>
  <c r="B43" i="1"/>
  <c r="BJ42" i="1"/>
  <c r="B38" i="1"/>
  <c r="B35" i="1"/>
  <c r="A29" i="1"/>
  <c r="A28" i="1"/>
  <c r="A27" i="1"/>
  <c r="BJ22" i="1"/>
  <c r="B16" i="1"/>
  <c r="A10" i="1"/>
  <c r="B8" i="1"/>
  <c r="B7" i="1"/>
  <c r="C4" i="1"/>
  <c r="AO2" i="1"/>
  <c r="AP2" i="1" s="1"/>
  <c r="AQ2" i="1" s="1"/>
  <c r="AR2" i="1" s="1"/>
  <c r="AS2" i="1" s="1"/>
  <c r="AT2" i="1" s="1"/>
  <c r="AU2" i="1" s="1"/>
  <c r="AV2" i="1" s="1"/>
  <c r="AW2" i="1" s="1"/>
  <c r="AX2" i="1" s="1"/>
  <c r="AY2" i="1" s="1"/>
  <c r="AZ2" i="1" s="1"/>
  <c r="BA2" i="1" s="1"/>
  <c r="BB2" i="1" s="1"/>
  <c r="BC2" i="1" s="1"/>
  <c r="BD2" i="1" s="1"/>
  <c r="BE2" i="1" s="1"/>
  <c r="BF2" i="1" s="1"/>
  <c r="BG2" i="1" s="1"/>
  <c r="BH2" i="1" s="1"/>
  <c r="BI2" i="1" s="1"/>
  <c r="BI370" i="33"/>
  <c r="BI373" i="33" s="1"/>
  <c r="BH370" i="33"/>
  <c r="BH373" i="33" s="1"/>
  <c r="BG370" i="33"/>
  <c r="BG373" i="33" s="1"/>
  <c r="BF370" i="33"/>
  <c r="BF373" i="33" s="1"/>
  <c r="BE370" i="33"/>
  <c r="BE373" i="33" s="1"/>
  <c r="BD370" i="33"/>
  <c r="BD373" i="33" s="1"/>
  <c r="BC370" i="33"/>
  <c r="BC373" i="33" s="1"/>
  <c r="BB370" i="33"/>
  <c r="BB373" i="33" s="1"/>
  <c r="BA370" i="33"/>
  <c r="BA373" i="33" s="1"/>
  <c r="AZ370" i="33"/>
  <c r="AZ373" i="33" s="1"/>
  <c r="AY370" i="33"/>
  <c r="AY373" i="33" s="1"/>
  <c r="AX370" i="33"/>
  <c r="AX373" i="33" s="1"/>
  <c r="AW370" i="33"/>
  <c r="AW373" i="33" s="1"/>
  <c r="AV370" i="33"/>
  <c r="AV373" i="33" s="1"/>
  <c r="AU370" i="33"/>
  <c r="AU373" i="33" s="1"/>
  <c r="AT370" i="33"/>
  <c r="AT373" i="33" s="1"/>
  <c r="AS370" i="33"/>
  <c r="AS373" i="33" s="1"/>
  <c r="AR370" i="33"/>
  <c r="AR373" i="33" s="1"/>
  <c r="AQ370" i="33"/>
  <c r="AQ373" i="33" s="1"/>
  <c r="AP370" i="33"/>
  <c r="AP373" i="33" s="1"/>
  <c r="AO370" i="33"/>
  <c r="AO373" i="33" s="1"/>
  <c r="AN370" i="33"/>
  <c r="AN373" i="33" s="1"/>
  <c r="AM370" i="33"/>
  <c r="AM373" i="33" s="1"/>
  <c r="AL370" i="33"/>
  <c r="AL373" i="33" s="1"/>
  <c r="AK370" i="33"/>
  <c r="AK373" i="33" s="1"/>
  <c r="AJ370" i="33"/>
  <c r="AJ373" i="33" s="1"/>
  <c r="AI370" i="33"/>
  <c r="AI373" i="33" s="1"/>
  <c r="AH370" i="33"/>
  <c r="AH373" i="33" s="1"/>
  <c r="AG370" i="33"/>
  <c r="AG373" i="33" s="1"/>
  <c r="AF370" i="33"/>
  <c r="AF373" i="33" s="1"/>
  <c r="AE370" i="33"/>
  <c r="AE373" i="33" s="1"/>
  <c r="AD370" i="33"/>
  <c r="AD373" i="33" s="1"/>
  <c r="AC370" i="33"/>
  <c r="AC373" i="33" s="1"/>
  <c r="AB370" i="33"/>
  <c r="AB373" i="33" s="1"/>
  <c r="AA370" i="33"/>
  <c r="AA373" i="33" s="1"/>
  <c r="Z370" i="33"/>
  <c r="Z373" i="33" s="1"/>
  <c r="Y370" i="33"/>
  <c r="Y373" i="33" s="1"/>
  <c r="X370" i="33"/>
  <c r="X373" i="33" s="1"/>
  <c r="W370" i="33"/>
  <c r="W373" i="33" s="1"/>
  <c r="V370" i="33"/>
  <c r="V373" i="33" s="1"/>
  <c r="U370" i="33"/>
  <c r="U373" i="33" s="1"/>
  <c r="T370" i="33"/>
  <c r="T373" i="33" s="1"/>
  <c r="S370" i="33"/>
  <c r="S373" i="33" s="1"/>
  <c r="R370" i="33"/>
  <c r="R373" i="33" s="1"/>
  <c r="Q370" i="33"/>
  <c r="Q373" i="33" s="1"/>
  <c r="P370" i="33"/>
  <c r="P373" i="33" s="1"/>
  <c r="O370" i="33"/>
  <c r="O373" i="33" s="1"/>
  <c r="N370" i="33"/>
  <c r="N373" i="33" s="1"/>
  <c r="M370" i="33"/>
  <c r="M373" i="33" s="1"/>
  <c r="L370" i="33"/>
  <c r="L373" i="33" s="1"/>
  <c r="K370" i="33"/>
  <c r="K373" i="33" s="1"/>
  <c r="J370" i="33"/>
  <c r="J373" i="33" s="1"/>
  <c r="I370" i="33"/>
  <c r="I373" i="33" s="1"/>
  <c r="H370" i="33"/>
  <c r="H373" i="33" s="1"/>
  <c r="G370" i="33"/>
  <c r="G373" i="33" s="1"/>
  <c r="F370" i="33"/>
  <c r="F373" i="33" s="1"/>
  <c r="E370" i="33"/>
  <c r="E373" i="33" s="1"/>
  <c r="D370" i="33"/>
  <c r="D373" i="33" s="1"/>
  <c r="C370" i="33"/>
  <c r="C373" i="33" s="1"/>
  <c r="B370" i="33"/>
  <c r="B373" i="33" s="1"/>
  <c r="B334" i="33"/>
  <c r="B333" i="33"/>
  <c r="B332" i="33"/>
  <c r="B331" i="33"/>
  <c r="B330" i="33"/>
  <c r="B329" i="33"/>
  <c r="B328" i="33"/>
  <c r="B327" i="33"/>
  <c r="B326" i="33"/>
  <c r="B325" i="33"/>
  <c r="B324" i="33"/>
  <c r="B323" i="33"/>
  <c r="B317" i="33"/>
  <c r="AC295" i="33"/>
  <c r="AB295" i="33"/>
  <c r="AA295" i="33"/>
  <c r="AC294" i="33"/>
  <c r="AB294" i="33"/>
  <c r="AA294" i="33"/>
  <c r="AC293" i="33"/>
  <c r="AB293" i="33"/>
  <c r="AA293" i="33"/>
  <c r="AC292" i="33"/>
  <c r="AB292" i="33"/>
  <c r="AA292" i="33"/>
  <c r="AC291" i="33"/>
  <c r="AB291" i="33"/>
  <c r="AA291" i="33"/>
  <c r="AC290" i="33"/>
  <c r="AB290" i="33"/>
  <c r="AA290" i="33"/>
  <c r="AC289" i="33"/>
  <c r="AB289" i="33"/>
  <c r="AA289" i="33"/>
  <c r="AC288" i="33"/>
  <c r="AB288" i="33"/>
  <c r="AA288" i="33"/>
  <c r="AC287" i="33"/>
  <c r="AB287" i="33"/>
  <c r="AA287" i="33"/>
  <c r="AC286" i="33"/>
  <c r="AB286" i="33"/>
  <c r="AA286" i="33"/>
  <c r="AC285" i="33"/>
  <c r="AB285" i="33"/>
  <c r="AA285" i="33"/>
  <c r="AC284" i="33"/>
  <c r="AB284" i="33"/>
  <c r="AA284" i="33"/>
  <c r="B189" i="33"/>
  <c r="C139" i="33"/>
  <c r="D139" i="33" s="1"/>
  <c r="E139" i="33" s="1"/>
  <c r="F139" i="33" s="1"/>
  <c r="G139" i="33" s="1"/>
  <c r="H139" i="33" s="1"/>
  <c r="I139" i="33" s="1"/>
  <c r="J139" i="33" s="1"/>
  <c r="K139" i="33" s="1"/>
  <c r="L139" i="33" s="1"/>
  <c r="M139" i="33" s="1"/>
  <c r="N139" i="33" s="1"/>
  <c r="O139" i="33" s="1"/>
  <c r="P139" i="33" s="1"/>
  <c r="Q139" i="33" s="1"/>
  <c r="R139" i="33" s="1"/>
  <c r="S139" i="33" s="1"/>
  <c r="T139" i="33" s="1"/>
  <c r="U139" i="33" s="1"/>
  <c r="V139" i="33" s="1"/>
  <c r="W139" i="33" s="1"/>
  <c r="X139" i="33" s="1"/>
  <c r="Y139" i="33" s="1"/>
  <c r="Z139" i="33" s="1"/>
  <c r="AA139" i="33" s="1"/>
  <c r="AB139" i="33" s="1"/>
  <c r="AC139" i="33" s="1"/>
  <c r="AD139" i="33" s="1"/>
  <c r="AE139" i="33" s="1"/>
  <c r="AF139" i="33" s="1"/>
  <c r="AG139" i="33" s="1"/>
  <c r="AH139" i="33" s="1"/>
  <c r="AI139" i="33" s="1"/>
  <c r="AJ139" i="33" s="1"/>
  <c r="AK139" i="33" s="1"/>
  <c r="AL139" i="33" s="1"/>
  <c r="AM139" i="33" s="1"/>
  <c r="AN139" i="33" s="1"/>
  <c r="AO139" i="33" s="1"/>
  <c r="AP139" i="33" s="1"/>
  <c r="AQ139" i="33" s="1"/>
  <c r="AR139" i="33" s="1"/>
  <c r="AS139" i="33" s="1"/>
  <c r="AT139" i="33" s="1"/>
  <c r="AU139" i="33" s="1"/>
  <c r="AV139" i="33" s="1"/>
  <c r="AW139" i="33" s="1"/>
  <c r="AX139" i="33" s="1"/>
  <c r="AY139" i="33" s="1"/>
  <c r="AZ139" i="33" s="1"/>
  <c r="BA139" i="33" s="1"/>
  <c r="BB139" i="33" s="1"/>
  <c r="BC139" i="33" s="1"/>
  <c r="BD139" i="33" s="1"/>
  <c r="BE139" i="33" s="1"/>
  <c r="BF139" i="33" s="1"/>
  <c r="BG139" i="33" s="1"/>
  <c r="BH139" i="33" s="1"/>
  <c r="BI139" i="33" s="1"/>
  <c r="B122" i="33"/>
  <c r="W118" i="33"/>
  <c r="R117" i="33"/>
  <c r="BI108" i="33"/>
  <c r="BH108" i="33"/>
  <c r="BG108" i="33"/>
  <c r="BF108" i="33"/>
  <c r="BE108" i="33"/>
  <c r="BD108" i="33"/>
  <c r="BC108" i="33"/>
  <c r="BB108" i="33"/>
  <c r="BA108" i="33"/>
  <c r="AZ108" i="33"/>
  <c r="AY108" i="33"/>
  <c r="AX108" i="33"/>
  <c r="AW108" i="33"/>
  <c r="AV108" i="33"/>
  <c r="AU108" i="33"/>
  <c r="AT108" i="33"/>
  <c r="AS108" i="33"/>
  <c r="AR108" i="33"/>
  <c r="AQ108" i="33"/>
  <c r="AP108" i="33"/>
  <c r="AO108" i="33"/>
  <c r="AN108" i="33"/>
  <c r="AM108" i="33"/>
  <c r="AL108" i="33"/>
  <c r="AK108" i="33"/>
  <c r="AJ108" i="33"/>
  <c r="AI108" i="33"/>
  <c r="AH108" i="33"/>
  <c r="AG108" i="33"/>
  <c r="AF108" i="33"/>
  <c r="AE108" i="33"/>
  <c r="AD108" i="33"/>
  <c r="AC108" i="33"/>
  <c r="AB108" i="33"/>
  <c r="AA108" i="33"/>
  <c r="Z108" i="33"/>
  <c r="Y108" i="33"/>
  <c r="X108" i="33"/>
  <c r="W108" i="33"/>
  <c r="V108" i="33"/>
  <c r="U108" i="33"/>
  <c r="T108" i="33"/>
  <c r="S108" i="33"/>
  <c r="R108" i="33"/>
  <c r="Q108" i="33"/>
  <c r="P108" i="33"/>
  <c r="O108" i="33"/>
  <c r="N108" i="33"/>
  <c r="M108" i="33"/>
  <c r="L108" i="33"/>
  <c r="K108" i="33"/>
  <c r="J108" i="33"/>
  <c r="I108" i="33"/>
  <c r="H108" i="33"/>
  <c r="G108" i="33"/>
  <c r="F108" i="33"/>
  <c r="E108" i="33"/>
  <c r="D108" i="33"/>
  <c r="C108" i="33"/>
  <c r="B108" i="33"/>
  <c r="B97" i="33"/>
  <c r="BI92" i="33"/>
  <c r="BH92" i="33"/>
  <c r="BG92" i="33"/>
  <c r="BF92" i="33"/>
  <c r="BE92" i="33"/>
  <c r="BD92" i="33"/>
  <c r="BC92" i="33"/>
  <c r="BB92" i="33"/>
  <c r="BA92" i="33"/>
  <c r="AZ92" i="33"/>
  <c r="AY92" i="33"/>
  <c r="AX92" i="33"/>
  <c r="AW92" i="33"/>
  <c r="AV92" i="33"/>
  <c r="AU92" i="33"/>
  <c r="AT92" i="33"/>
  <c r="AS92" i="33"/>
  <c r="AR92" i="33"/>
  <c r="AQ92" i="33"/>
  <c r="AP92" i="33"/>
  <c r="AO92" i="33"/>
  <c r="AN92" i="33"/>
  <c r="AM92" i="33"/>
  <c r="AL92" i="33"/>
  <c r="AK92" i="33"/>
  <c r="AJ92" i="33"/>
  <c r="AI92" i="33"/>
  <c r="AH92" i="33"/>
  <c r="AG92" i="33"/>
  <c r="AF92" i="33"/>
  <c r="AE92" i="33"/>
  <c r="AD92" i="33"/>
  <c r="AC92" i="33"/>
  <c r="AB92" i="33"/>
  <c r="AA92" i="33"/>
  <c r="Z92" i="33"/>
  <c r="Y92" i="33"/>
  <c r="X92" i="33"/>
  <c r="W92" i="33"/>
  <c r="V92" i="33"/>
  <c r="U92" i="33"/>
  <c r="T92" i="33"/>
  <c r="S92" i="33"/>
  <c r="R92" i="33"/>
  <c r="Q92" i="33"/>
  <c r="P92" i="33"/>
  <c r="O92" i="33"/>
  <c r="N92" i="33"/>
  <c r="M92" i="33"/>
  <c r="L92" i="33"/>
  <c r="K92" i="33"/>
  <c r="J92" i="33"/>
  <c r="I92" i="33"/>
  <c r="H92" i="33"/>
  <c r="G92" i="33"/>
  <c r="F92" i="33"/>
  <c r="E92" i="33"/>
  <c r="D92" i="33"/>
  <c r="C92" i="33"/>
  <c r="B92" i="33"/>
  <c r="B91" i="33"/>
  <c r="BI85" i="33"/>
  <c r="BH85" i="33"/>
  <c r="BG85" i="33"/>
  <c r="BF85" i="33"/>
  <c r="BE85" i="33"/>
  <c r="BD85" i="33"/>
  <c r="BC85" i="33"/>
  <c r="BB85" i="33"/>
  <c r="BA85" i="33"/>
  <c r="AZ85" i="33"/>
  <c r="AY85" i="33"/>
  <c r="AX85" i="33"/>
  <c r="AW85" i="33"/>
  <c r="AV85" i="33"/>
  <c r="AU85" i="33"/>
  <c r="AT85" i="33"/>
  <c r="AS85" i="33"/>
  <c r="AR85" i="33"/>
  <c r="AQ85" i="33"/>
  <c r="AP85" i="33"/>
  <c r="AO85" i="33"/>
  <c r="AN85" i="33"/>
  <c r="AM85" i="33"/>
  <c r="AL85" i="33"/>
  <c r="AK85" i="33"/>
  <c r="AJ85" i="33"/>
  <c r="AI85" i="33"/>
  <c r="AH85" i="33"/>
  <c r="AG85" i="33"/>
  <c r="AF85" i="33"/>
  <c r="AE85" i="33"/>
  <c r="AD85" i="33"/>
  <c r="AC85" i="33"/>
  <c r="AB85" i="33"/>
  <c r="AA85" i="33"/>
  <c r="Z85" i="33"/>
  <c r="Y85" i="33"/>
  <c r="X85" i="33"/>
  <c r="W85" i="33"/>
  <c r="V85" i="33"/>
  <c r="U85" i="33"/>
  <c r="T85" i="33"/>
  <c r="S85" i="33"/>
  <c r="R85" i="33"/>
  <c r="Q85" i="33"/>
  <c r="P85" i="33"/>
  <c r="O85" i="33"/>
  <c r="N85" i="33"/>
  <c r="M85" i="33"/>
  <c r="L85" i="33"/>
  <c r="K85" i="33"/>
  <c r="J85" i="33"/>
  <c r="I85" i="33"/>
  <c r="H85" i="33"/>
  <c r="G85" i="33"/>
  <c r="F85" i="33"/>
  <c r="E85" i="33"/>
  <c r="D85" i="33"/>
  <c r="C85" i="33"/>
  <c r="B85" i="33"/>
  <c r="A85" i="33"/>
  <c r="A83" i="33"/>
  <c r="C70" i="33"/>
  <c r="B70" i="33"/>
  <c r="B68" i="33"/>
  <c r="B67" i="33"/>
  <c r="C60" i="33"/>
  <c r="C4" i="56" s="1"/>
  <c r="B60" i="33"/>
  <c r="B4" i="56" s="1"/>
  <c r="C59" i="33"/>
  <c r="B59" i="33"/>
  <c r="B31" i="33"/>
  <c r="B30" i="33"/>
  <c r="B29" i="33"/>
  <c r="B28" i="33"/>
  <c r="B26" i="33"/>
  <c r="B25" i="33"/>
  <c r="B72" i="33" s="1"/>
  <c r="C72" i="33" s="1"/>
  <c r="D72" i="33" s="1"/>
  <c r="B23" i="33"/>
  <c r="BI21" i="33" s="1"/>
  <c r="B22" i="33"/>
  <c r="I21" i="33" s="1"/>
  <c r="BG21" i="33"/>
  <c r="BF21" i="33"/>
  <c r="BC21" i="33"/>
  <c r="BB21" i="33"/>
  <c r="AY21" i="33"/>
  <c r="AX21" i="33"/>
  <c r="AU21" i="33"/>
  <c r="AT21" i="33"/>
  <c r="AQ21" i="33"/>
  <c r="AP21" i="33"/>
  <c r="AM21" i="33"/>
  <c r="AL21" i="33"/>
  <c r="AI21" i="33"/>
  <c r="AH21" i="33"/>
  <c r="AE21" i="33"/>
  <c r="AD21" i="33"/>
  <c r="AA21" i="33"/>
  <c r="Z21" i="33"/>
  <c r="W21" i="33"/>
  <c r="V21" i="33"/>
  <c r="S21" i="33"/>
  <c r="R21" i="33"/>
  <c r="O21" i="33"/>
  <c r="N21" i="33"/>
  <c r="J21" i="33"/>
  <c r="F21" i="33"/>
  <c r="B21" i="33"/>
  <c r="B18" i="33"/>
  <c r="B15" i="33"/>
  <c r="B11" i="33"/>
  <c r="B62" i="33" s="1"/>
  <c r="B10" i="33"/>
  <c r="B61" i="33" s="1"/>
  <c r="B9" i="33"/>
  <c r="D4" i="33"/>
  <c r="E4" i="33" s="1"/>
  <c r="F4" i="33" s="1"/>
  <c r="G4" i="33" s="1"/>
  <c r="H4" i="33" s="1"/>
  <c r="I4" i="33" s="1"/>
  <c r="J4" i="33" s="1"/>
  <c r="K4" i="33" s="1"/>
  <c r="L4" i="33" s="1"/>
  <c r="M4" i="33" s="1"/>
  <c r="N4" i="33" s="1"/>
  <c r="O4" i="33" s="1"/>
  <c r="P4" i="33" s="1"/>
  <c r="Q4" i="33" s="1"/>
  <c r="R4" i="33" s="1"/>
  <c r="S4" i="33" s="1"/>
  <c r="T4" i="33" s="1"/>
  <c r="U4" i="33" s="1"/>
  <c r="V4" i="33" s="1"/>
  <c r="W4" i="33" s="1"/>
  <c r="X4" i="33" s="1"/>
  <c r="Y4" i="33" s="1"/>
  <c r="Z4" i="33" s="1"/>
  <c r="AA4" i="33" s="1"/>
  <c r="AB4" i="33" s="1"/>
  <c r="AC4" i="33" s="1"/>
  <c r="AD4" i="33" s="1"/>
  <c r="AE4" i="33" s="1"/>
  <c r="AF4" i="33" s="1"/>
  <c r="AG4" i="33" s="1"/>
  <c r="AH4" i="33" s="1"/>
  <c r="AI4" i="33" s="1"/>
  <c r="AJ4" i="33" s="1"/>
  <c r="AK4" i="33" s="1"/>
  <c r="AL4" i="33" s="1"/>
  <c r="AM4" i="33" s="1"/>
  <c r="AN4" i="33" s="1"/>
  <c r="AO4" i="33" s="1"/>
  <c r="AP4" i="33" s="1"/>
  <c r="AQ4" i="33" s="1"/>
  <c r="AR4" i="33" s="1"/>
  <c r="AS4" i="33" s="1"/>
  <c r="AT4" i="33" s="1"/>
  <c r="AU4" i="33" s="1"/>
  <c r="AV4" i="33" s="1"/>
  <c r="AW4" i="33" s="1"/>
  <c r="AX4" i="33" s="1"/>
  <c r="AY4" i="33" s="1"/>
  <c r="AZ4" i="33" s="1"/>
  <c r="BA4" i="33" s="1"/>
  <c r="BB4" i="33" s="1"/>
  <c r="BC4" i="33" s="1"/>
  <c r="BD4" i="33" s="1"/>
  <c r="BE4" i="33" s="1"/>
  <c r="BF4" i="33" s="1"/>
  <c r="BG4" i="33" s="1"/>
  <c r="BH4" i="33" s="1"/>
  <c r="BI4" i="33" s="1"/>
  <c r="BJ4" i="33" s="1"/>
  <c r="BK4" i="33" s="1"/>
  <c r="BL4" i="33" s="1"/>
  <c r="BM4" i="33" s="1"/>
  <c r="BN4" i="33" s="1"/>
  <c r="BO4" i="33" s="1"/>
  <c r="BP4" i="33" s="1"/>
  <c r="BQ4" i="33" s="1"/>
  <c r="BR4" i="33" s="1"/>
  <c r="BS4" i="33" s="1"/>
  <c r="BT4" i="33" s="1"/>
  <c r="BU4" i="33" s="1"/>
  <c r="BV4" i="33" s="1"/>
  <c r="BW4" i="33" s="1"/>
  <c r="BX4" i="33" s="1"/>
  <c r="BY4" i="33" s="1"/>
  <c r="BZ4" i="33" s="1"/>
  <c r="CA4" i="33" s="1"/>
  <c r="CB4" i="33" s="1"/>
  <c r="CC4" i="33" s="1"/>
  <c r="CD4" i="33" s="1"/>
  <c r="CE4" i="33" s="1"/>
  <c r="CF4" i="33" s="1"/>
  <c r="CG4" i="33" s="1"/>
  <c r="CH4" i="33" s="1"/>
  <c r="CI4" i="33" s="1"/>
  <c r="CJ4" i="33" s="1"/>
  <c r="CK4" i="33" s="1"/>
  <c r="CL4" i="33" s="1"/>
  <c r="CM4" i="33" s="1"/>
  <c r="CN4" i="33" s="1"/>
  <c r="CO4" i="33" s="1"/>
  <c r="CP4" i="33" s="1"/>
  <c r="CQ4" i="33" s="1"/>
  <c r="CR4" i="33" s="1"/>
  <c r="CS4" i="33" s="1"/>
  <c r="CT4" i="33" s="1"/>
  <c r="CU4" i="33" s="1"/>
  <c r="CV4" i="33" s="1"/>
  <c r="CW4" i="33" s="1"/>
  <c r="CX4" i="33" s="1"/>
  <c r="CY4" i="33" s="1"/>
  <c r="CZ4" i="33" s="1"/>
  <c r="DA4" i="33" s="1"/>
  <c r="DB4" i="33" s="1"/>
  <c r="DC4" i="33" s="1"/>
  <c r="DD4" i="33" s="1"/>
  <c r="DE4" i="33" s="1"/>
  <c r="DF4" i="33" s="1"/>
  <c r="DG4" i="33" s="1"/>
  <c r="DH4" i="33" s="1"/>
  <c r="DI4" i="33" s="1"/>
  <c r="DJ4" i="33" s="1"/>
  <c r="DK4" i="33" s="1"/>
  <c r="DL4" i="33" s="1"/>
  <c r="DM4" i="33" s="1"/>
  <c r="DN4" i="33" s="1"/>
  <c r="DO4" i="33" s="1"/>
  <c r="DP4" i="33" s="1"/>
  <c r="DQ4" i="33" s="1"/>
  <c r="DR4" i="33" s="1"/>
  <c r="DS4" i="33" s="1"/>
  <c r="DT4" i="33" s="1"/>
  <c r="DU4" i="33" s="1"/>
  <c r="DV4" i="33" s="1"/>
  <c r="DW4" i="33" s="1"/>
  <c r="DX4" i="33" s="1"/>
  <c r="C4" i="33"/>
  <c r="AP3" i="33"/>
  <c r="AQ3" i="33" s="1"/>
  <c r="AR3" i="33" s="1"/>
  <c r="AS3" i="33" s="1"/>
  <c r="AT3" i="33" s="1"/>
  <c r="AU3" i="33" s="1"/>
  <c r="AV3" i="33" s="1"/>
  <c r="AW3" i="33" s="1"/>
  <c r="AX3" i="33" s="1"/>
  <c r="AY3" i="33" s="1"/>
  <c r="AZ3" i="33" s="1"/>
  <c r="BA3" i="33" s="1"/>
  <c r="BB3" i="33" s="1"/>
  <c r="BC3" i="33" s="1"/>
  <c r="BD3" i="33" s="1"/>
  <c r="BE3" i="33" s="1"/>
  <c r="BF3" i="33" s="1"/>
  <c r="BG3" i="33" s="1"/>
  <c r="BH3" i="33" s="1"/>
  <c r="BI3" i="33" s="1"/>
  <c r="BJ3" i="33" s="1"/>
  <c r="BK3" i="33" s="1"/>
  <c r="BL3" i="33" s="1"/>
  <c r="BM3" i="33" s="1"/>
  <c r="BN3" i="33" s="1"/>
  <c r="BO3" i="33" s="1"/>
  <c r="BP3" i="33" s="1"/>
  <c r="BQ3" i="33" s="1"/>
  <c r="BR3" i="33" s="1"/>
  <c r="BS3" i="33" s="1"/>
  <c r="BT3" i="33" s="1"/>
  <c r="BU3" i="33" s="1"/>
  <c r="BV3" i="33" s="1"/>
  <c r="BW3" i="33" s="1"/>
  <c r="BX3" i="33" s="1"/>
  <c r="BY3" i="33" s="1"/>
  <c r="BZ3" i="33" s="1"/>
  <c r="CA3" i="33" s="1"/>
  <c r="CB3" i="33" s="1"/>
  <c r="CC3" i="33" s="1"/>
  <c r="CD3" i="33" s="1"/>
  <c r="CE3" i="33" s="1"/>
  <c r="CF3" i="33" s="1"/>
  <c r="CG3" i="33" s="1"/>
  <c r="CH3" i="33" s="1"/>
  <c r="CI3" i="33" s="1"/>
  <c r="CJ3" i="33" s="1"/>
  <c r="CK3" i="33" s="1"/>
  <c r="CL3" i="33" s="1"/>
  <c r="CM3" i="33" s="1"/>
  <c r="CN3" i="33" s="1"/>
  <c r="CO3" i="33" s="1"/>
  <c r="CP3" i="33" s="1"/>
  <c r="CQ3" i="33" s="1"/>
  <c r="CR3" i="33" s="1"/>
  <c r="CS3" i="33" s="1"/>
  <c r="CT3" i="33" s="1"/>
  <c r="CU3" i="33" s="1"/>
  <c r="CV3" i="33" s="1"/>
  <c r="CW3" i="33" s="1"/>
  <c r="CX3" i="33" s="1"/>
  <c r="CY3" i="33" s="1"/>
  <c r="CZ3" i="33" s="1"/>
  <c r="DA3" i="33" s="1"/>
  <c r="DB3" i="33" s="1"/>
  <c r="DC3" i="33" s="1"/>
  <c r="DD3" i="33" s="1"/>
  <c r="DE3" i="33" s="1"/>
  <c r="DF3" i="33" s="1"/>
  <c r="DG3" i="33" s="1"/>
  <c r="DH3" i="33" s="1"/>
  <c r="DI3" i="33" s="1"/>
  <c r="DJ3" i="33" s="1"/>
  <c r="DK3" i="33" s="1"/>
  <c r="DL3" i="33" s="1"/>
  <c r="DM3" i="33" s="1"/>
  <c r="DN3" i="33" s="1"/>
  <c r="DO3" i="33" s="1"/>
  <c r="DP3" i="33" s="1"/>
  <c r="DQ3" i="33" s="1"/>
  <c r="DR3" i="33" s="1"/>
  <c r="DS3" i="33" s="1"/>
  <c r="DT3" i="33" s="1"/>
  <c r="DU3" i="33" s="1"/>
  <c r="DV3" i="33" s="1"/>
  <c r="DW3" i="33" s="1"/>
  <c r="DX3" i="33" s="1"/>
  <c r="AO3" i="33"/>
  <c r="C1" i="61"/>
  <c r="D1" i="61" s="1"/>
  <c r="E1" i="61" s="1"/>
  <c r="F1" i="61" s="1"/>
  <c r="G1" i="61" s="1"/>
  <c r="H1" i="61" s="1"/>
  <c r="I1" i="61" s="1"/>
  <c r="J1" i="61" s="1"/>
  <c r="K1" i="61" s="1"/>
  <c r="L1" i="61" s="1"/>
  <c r="M1" i="61" s="1"/>
  <c r="N1" i="61" s="1"/>
  <c r="O1" i="61" s="1"/>
  <c r="P1" i="61" s="1"/>
  <c r="Q1" i="61" s="1"/>
  <c r="R1" i="61" s="1"/>
  <c r="S1" i="61" s="1"/>
  <c r="T1" i="61" s="1"/>
  <c r="U1" i="61" s="1"/>
  <c r="V1" i="61" s="1"/>
  <c r="W1" i="61" s="1"/>
  <c r="X1" i="61" s="1"/>
  <c r="Y1" i="61" s="1"/>
  <c r="Z1" i="61" s="1"/>
  <c r="AA1" i="61" s="1"/>
  <c r="AB1" i="61" s="1"/>
  <c r="AC1" i="61" s="1"/>
  <c r="AD1" i="61" s="1"/>
  <c r="AE1" i="61" s="1"/>
  <c r="AF1" i="61" s="1"/>
  <c r="AG1" i="61" s="1"/>
  <c r="AH1" i="61" s="1"/>
  <c r="AI1" i="61" s="1"/>
  <c r="AJ1" i="61" s="1"/>
  <c r="AK1" i="61" s="1"/>
  <c r="AL1" i="61" s="1"/>
  <c r="AM1" i="61" s="1"/>
  <c r="AN1" i="61" s="1"/>
  <c r="AO1" i="61" s="1"/>
  <c r="AP1" i="61" s="1"/>
  <c r="AQ1" i="61" s="1"/>
  <c r="AR1" i="61" s="1"/>
  <c r="AS1" i="61" s="1"/>
  <c r="AT1" i="61" s="1"/>
  <c r="AU1" i="61" s="1"/>
  <c r="AV1" i="61" s="1"/>
  <c r="AW1" i="61" s="1"/>
  <c r="AX1" i="61" s="1"/>
  <c r="AY1" i="61" s="1"/>
  <c r="AZ1" i="61" s="1"/>
  <c r="BA1" i="61" s="1"/>
  <c r="BB1" i="61" s="1"/>
  <c r="BC1" i="61" s="1"/>
  <c r="BD1" i="61" s="1"/>
  <c r="BE1" i="61" s="1"/>
  <c r="BF1" i="61" s="1"/>
  <c r="BG1" i="61" s="1"/>
  <c r="BH1" i="61" s="1"/>
  <c r="BI1" i="61" s="1"/>
  <c r="V235" i="57"/>
  <c r="B46" i="49" s="1"/>
  <c r="V234" i="57"/>
  <c r="B46" i="48" s="1"/>
  <c r="V233" i="57"/>
  <c r="B46" i="47" s="1"/>
  <c r="V232" i="57"/>
  <c r="B46" i="46" s="1"/>
  <c r="V231" i="57"/>
  <c r="B46" i="45" s="1"/>
  <c r="V230" i="57"/>
  <c r="B46" i="44" s="1"/>
  <c r="B123" i="44" s="1"/>
  <c r="V229" i="57"/>
  <c r="B46" i="40" s="1"/>
  <c r="B123" i="40" s="1"/>
  <c r="V228" i="57"/>
  <c r="B46" i="43" s="1"/>
  <c r="B123" i="43" s="1"/>
  <c r="V227" i="57"/>
  <c r="B46" i="42" s="1"/>
  <c r="V226" i="57"/>
  <c r="B46" i="41" s="1"/>
  <c r="V225" i="57"/>
  <c r="B46" i="32" s="1"/>
  <c r="V224" i="57"/>
  <c r="B46" i="1" s="1"/>
  <c r="W223" i="57"/>
  <c r="V223" i="57"/>
  <c r="X196" i="57"/>
  <c r="X197" i="57" s="1"/>
  <c r="AD57" i="57" s="1"/>
  <c r="X195" i="57"/>
  <c r="X193" i="57"/>
  <c r="X191" i="57"/>
  <c r="Y171" i="57"/>
  <c r="X171" i="57"/>
  <c r="X170" i="57"/>
  <c r="Y170" i="57" s="1"/>
  <c r="Y169" i="57"/>
  <c r="X169" i="57"/>
  <c r="X168" i="57"/>
  <c r="Y168" i="57" s="1"/>
  <c r="Y167" i="57"/>
  <c r="X167" i="57"/>
  <c r="X166" i="57"/>
  <c r="Y166" i="57" s="1"/>
  <c r="Y165" i="57"/>
  <c r="X165" i="57"/>
  <c r="V128" i="57"/>
  <c r="V127" i="57"/>
  <c r="V126" i="57"/>
  <c r="V125" i="57"/>
  <c r="V124" i="57"/>
  <c r="V123" i="57"/>
  <c r="V122" i="57"/>
  <c r="V121" i="57"/>
  <c r="V120" i="57"/>
  <c r="V119" i="57"/>
  <c r="V118" i="57"/>
  <c r="V117" i="57"/>
  <c r="V129" i="57" s="1"/>
  <c r="W106" i="57"/>
  <c r="W121" i="57" s="1"/>
  <c r="X105" i="57"/>
  <c r="Y105" i="57" s="1"/>
  <c r="W105" i="57"/>
  <c r="W120" i="57" s="1"/>
  <c r="W104" i="57"/>
  <c r="W119" i="57" s="1"/>
  <c r="S99" i="57"/>
  <c r="T97" i="57"/>
  <c r="S97" i="57"/>
  <c r="S96" i="57"/>
  <c r="S95" i="57"/>
  <c r="S94" i="57"/>
  <c r="U93" i="57"/>
  <c r="T93" i="57"/>
  <c r="S93" i="57"/>
  <c r="S92" i="57"/>
  <c r="S91" i="57"/>
  <c r="U89" i="57"/>
  <c r="T89" i="57"/>
  <c r="Z81" i="57"/>
  <c r="X235" i="57" s="1"/>
  <c r="D46" i="49" s="1"/>
  <c r="Y81" i="57"/>
  <c r="X81" i="57"/>
  <c r="W81" i="57"/>
  <c r="U81" i="57"/>
  <c r="T81" i="57"/>
  <c r="U99" i="57" s="1"/>
  <c r="S81" i="57"/>
  <c r="T99" i="57" s="1"/>
  <c r="Z80" i="57"/>
  <c r="Y80" i="57"/>
  <c r="Y141" i="57" s="1"/>
  <c r="X80" i="57"/>
  <c r="X219" i="57" s="1"/>
  <c r="W80" i="57"/>
  <c r="W219" i="57" s="1"/>
  <c r="U80" i="57"/>
  <c r="T80" i="57"/>
  <c r="S80" i="57"/>
  <c r="AA79" i="57"/>
  <c r="AA140" i="57" s="1"/>
  <c r="Z79" i="57"/>
  <c r="X233" i="57" s="1"/>
  <c r="D46" i="47" s="1"/>
  <c r="Y79" i="57"/>
  <c r="X79" i="57"/>
  <c r="W233" i="57" s="1"/>
  <c r="C46" i="47" s="1"/>
  <c r="W79" i="57"/>
  <c r="U79" i="57"/>
  <c r="T79" i="57"/>
  <c r="U97" i="57" s="1"/>
  <c r="S79" i="57"/>
  <c r="Z78" i="57"/>
  <c r="X232" i="57" s="1"/>
  <c r="D46" i="46" s="1"/>
  <c r="Y78" i="57"/>
  <c r="X78" i="57"/>
  <c r="W78" i="57"/>
  <c r="U78" i="57"/>
  <c r="T78" i="57"/>
  <c r="U96" i="57" s="1"/>
  <c r="S78" i="57"/>
  <c r="T96" i="57" s="1"/>
  <c r="Z77" i="57"/>
  <c r="X231" i="57" s="1"/>
  <c r="D46" i="45" s="1"/>
  <c r="Y77" i="57"/>
  <c r="X77" i="57"/>
  <c r="W77" i="57"/>
  <c r="U77" i="57"/>
  <c r="T77" i="57"/>
  <c r="U95" i="57" s="1"/>
  <c r="S77" i="57"/>
  <c r="T95" i="57" s="1"/>
  <c r="Z76" i="57"/>
  <c r="Y76" i="57"/>
  <c r="X76" i="57"/>
  <c r="W76" i="57"/>
  <c r="U76" i="57"/>
  <c r="T76" i="57"/>
  <c r="U94" i="57" s="1"/>
  <c r="S76" i="57"/>
  <c r="T94" i="57" s="1"/>
  <c r="AA75" i="57"/>
  <c r="AA136" i="57" s="1"/>
  <c r="Z75" i="57"/>
  <c r="X229" i="57" s="1"/>
  <c r="D46" i="40" s="1"/>
  <c r="Y75" i="57"/>
  <c r="X75" i="57"/>
  <c r="W229" i="57" s="1"/>
  <c r="C46" i="40" s="1"/>
  <c r="C123" i="40" s="1"/>
  <c r="W75" i="57"/>
  <c r="U75" i="57"/>
  <c r="T75" i="57"/>
  <c r="S75" i="57"/>
  <c r="Z74" i="57"/>
  <c r="X228" i="57" s="1"/>
  <c r="D46" i="43" s="1"/>
  <c r="Y74" i="57"/>
  <c r="Y135" i="57" s="1"/>
  <c r="X74" i="57"/>
  <c r="W74" i="57"/>
  <c r="U74" i="57"/>
  <c r="T74" i="57"/>
  <c r="U92" i="57" s="1"/>
  <c r="S74" i="57"/>
  <c r="T92" i="57" s="1"/>
  <c r="Z73" i="57"/>
  <c r="Z212" i="57" s="1"/>
  <c r="Y73" i="57"/>
  <c r="Y212" i="57" s="1"/>
  <c r="X73" i="57"/>
  <c r="W227" i="57" s="1"/>
  <c r="C46" i="42" s="1"/>
  <c r="W73" i="57"/>
  <c r="W134" i="57" s="1"/>
  <c r="U73" i="57"/>
  <c r="T73" i="57"/>
  <c r="U91" i="57" s="1"/>
  <c r="S73" i="57"/>
  <c r="T91" i="57" s="1"/>
  <c r="Z72" i="57"/>
  <c r="X226" i="57" s="1"/>
  <c r="D46" i="41" s="1"/>
  <c r="Y72" i="57"/>
  <c r="Y211" i="57" s="1"/>
  <c r="X72" i="57"/>
  <c r="X211" i="57" s="1"/>
  <c r="W72" i="57"/>
  <c r="W211" i="57" s="1"/>
  <c r="U72" i="57"/>
  <c r="T72" i="57"/>
  <c r="S72" i="57"/>
  <c r="AA71" i="57"/>
  <c r="AA132" i="57" s="1"/>
  <c r="Z71" i="57"/>
  <c r="X225" i="57" s="1"/>
  <c r="D46" i="32" s="1"/>
  <c r="Y71" i="57"/>
  <c r="Y132" i="57" s="1"/>
  <c r="X71" i="57"/>
  <c r="X210" i="57" s="1"/>
  <c r="W71" i="57"/>
  <c r="W132" i="57" s="1"/>
  <c r="U71" i="57"/>
  <c r="T71" i="57"/>
  <c r="S71" i="57"/>
  <c r="Z70" i="57"/>
  <c r="X224" i="57" s="1"/>
  <c r="D46" i="1" s="1"/>
  <c r="Y70" i="57"/>
  <c r="X70" i="57"/>
  <c r="W70" i="57"/>
  <c r="W209" i="57" s="1"/>
  <c r="U70" i="57"/>
  <c r="T70" i="57"/>
  <c r="S70" i="57"/>
  <c r="Y66" i="57"/>
  <c r="X66" i="57"/>
  <c r="W66" i="57"/>
  <c r="Z65" i="57"/>
  <c r="Z66" i="57" s="1"/>
  <c r="V59" i="57"/>
  <c r="W58" i="57"/>
  <c r="W59" i="57" s="1"/>
  <c r="V58" i="57"/>
  <c r="AE57" i="57"/>
  <c r="AF57" i="57" s="1"/>
  <c r="AG57" i="57" s="1"/>
  <c r="AH57" i="57" s="1"/>
  <c r="AI57" i="57" s="1"/>
  <c r="AJ57" i="57" s="1"/>
  <c r="AK57" i="57" s="1"/>
  <c r="AL57" i="57" s="1"/>
  <c r="AM57" i="57" s="1"/>
  <c r="AN57" i="57" s="1"/>
  <c r="AO57" i="57" s="1"/>
  <c r="AP57" i="57" s="1"/>
  <c r="AQ57" i="57" s="1"/>
  <c r="AR57" i="57" s="1"/>
  <c r="AS57" i="57" s="1"/>
  <c r="AT57" i="57" s="1"/>
  <c r="AU57" i="57" s="1"/>
  <c r="AV57" i="57" s="1"/>
  <c r="AW57" i="57" s="1"/>
  <c r="AX57" i="57" s="1"/>
  <c r="AY57" i="57" s="1"/>
  <c r="AZ57" i="57" s="1"/>
  <c r="BA57" i="57" s="1"/>
  <c r="BB57" i="57" s="1"/>
  <c r="BC57" i="57" s="1"/>
  <c r="BD57" i="57" s="1"/>
  <c r="BE57" i="57" s="1"/>
  <c r="BF57" i="57" s="1"/>
  <c r="BG57" i="57" s="1"/>
  <c r="BH57" i="57" s="1"/>
  <c r="BI57" i="57" s="1"/>
  <c r="AC57" i="57"/>
  <c r="AB57" i="57"/>
  <c r="AA57" i="57"/>
  <c r="Z57" i="57"/>
  <c r="Y57" i="57"/>
  <c r="X57" i="57"/>
  <c r="S56" i="57"/>
  <c r="S58" i="57" s="1"/>
  <c r="AH55" i="57"/>
  <c r="AI55" i="57" s="1"/>
  <c r="AJ55" i="57" s="1"/>
  <c r="AK55" i="57" s="1"/>
  <c r="AL55" i="57" s="1"/>
  <c r="AM55" i="57" s="1"/>
  <c r="AN55" i="57" s="1"/>
  <c r="AO55" i="57" s="1"/>
  <c r="AP55" i="57" s="1"/>
  <c r="AQ55" i="57" s="1"/>
  <c r="AR55" i="57" s="1"/>
  <c r="AS55" i="57" s="1"/>
  <c r="AT55" i="57" s="1"/>
  <c r="AU55" i="57" s="1"/>
  <c r="AV55" i="57" s="1"/>
  <c r="AW55" i="57" s="1"/>
  <c r="AX55" i="57" s="1"/>
  <c r="AY55" i="57" s="1"/>
  <c r="AZ55" i="57" s="1"/>
  <c r="BA55" i="57" s="1"/>
  <c r="BB55" i="57" s="1"/>
  <c r="BC55" i="57" s="1"/>
  <c r="BD55" i="57" s="1"/>
  <c r="BE55" i="57" s="1"/>
  <c r="BF55" i="57" s="1"/>
  <c r="BG55" i="57" s="1"/>
  <c r="BH55" i="57" s="1"/>
  <c r="BI55" i="57" s="1"/>
  <c r="AG55" i="57"/>
  <c r="AF55" i="57"/>
  <c r="S48" i="57"/>
  <c r="Z46" i="57"/>
  <c r="Y46" i="57"/>
  <c r="X46" i="57"/>
  <c r="S46" i="57"/>
  <c r="AA45" i="57"/>
  <c r="Z45" i="57"/>
  <c r="X45" i="57"/>
  <c r="S45" i="57"/>
  <c r="S41" i="57"/>
  <c r="S40" i="57"/>
  <c r="S47" i="57" s="1"/>
  <c r="AE39" i="57"/>
  <c r="AC39" i="57"/>
  <c r="AA39" i="57"/>
  <c r="AA46" i="57" s="1"/>
  <c r="Y39" i="57"/>
  <c r="W39" i="57"/>
  <c r="W46" i="57" s="1"/>
  <c r="AE38" i="57"/>
  <c r="AC38" i="57"/>
  <c r="AA38" i="57"/>
  <c r="Y38" i="57"/>
  <c r="Y45" i="57" s="1"/>
  <c r="W38" i="57"/>
  <c r="W45" i="57" s="1"/>
  <c r="AA33" i="57"/>
  <c r="X33" i="57"/>
  <c r="W33" i="57"/>
  <c r="AA32" i="57"/>
  <c r="Z32" i="57"/>
  <c r="Z33" i="57" s="1"/>
  <c r="Y32" i="57"/>
  <c r="Y33" i="57" s="1"/>
  <c r="X32" i="57"/>
  <c r="W32" i="57"/>
  <c r="S32" i="57"/>
  <c r="AB16" i="57"/>
  <c r="S16" i="57"/>
  <c r="M16" i="57"/>
  <c r="L16" i="57"/>
  <c r="K16" i="57"/>
  <c r="J16" i="57"/>
  <c r="I16" i="57"/>
  <c r="H16" i="57"/>
  <c r="G16" i="57"/>
  <c r="F16" i="57"/>
  <c r="E16" i="57"/>
  <c r="D16" i="57"/>
  <c r="C16" i="57"/>
  <c r="AA3" i="57"/>
  <c r="AA81" i="57" s="1"/>
  <c r="BV2" i="57"/>
  <c r="E189" i="33" s="1"/>
  <c r="BU2" i="57"/>
  <c r="D189" i="33" s="1"/>
  <c r="BT2" i="57"/>
  <c r="C189" i="33" s="1"/>
  <c r="C411" i="51"/>
  <c r="D411" i="51" s="1"/>
  <c r="E411" i="51" s="1"/>
  <c r="F411" i="51" s="1"/>
  <c r="G411" i="51" s="1"/>
  <c r="H411" i="51" s="1"/>
  <c r="I411" i="51" s="1"/>
  <c r="J411" i="51" s="1"/>
  <c r="K411" i="51" s="1"/>
  <c r="L411" i="51" s="1"/>
  <c r="M411" i="51" s="1"/>
  <c r="N411" i="51" s="1"/>
  <c r="O411" i="51" s="1"/>
  <c r="P411" i="51" s="1"/>
  <c r="Q411" i="51" s="1"/>
  <c r="R411" i="51" s="1"/>
  <c r="S411" i="51" s="1"/>
  <c r="T411" i="51" s="1"/>
  <c r="U411" i="51" s="1"/>
  <c r="V411" i="51" s="1"/>
  <c r="W411" i="51" s="1"/>
  <c r="X411" i="51" s="1"/>
  <c r="Y411" i="51" s="1"/>
  <c r="Z411" i="51" s="1"/>
  <c r="AA411" i="51" s="1"/>
  <c r="AB411" i="51" s="1"/>
  <c r="AC411" i="51" s="1"/>
  <c r="AD411" i="51" s="1"/>
  <c r="AE411" i="51" s="1"/>
  <c r="AF411" i="51" s="1"/>
  <c r="AG411" i="51" s="1"/>
  <c r="AH411" i="51" s="1"/>
  <c r="AI411" i="51" s="1"/>
  <c r="AJ411" i="51" s="1"/>
  <c r="AK411" i="51" s="1"/>
  <c r="AL411" i="51" s="1"/>
  <c r="AM411" i="51" s="1"/>
  <c r="AN411" i="51" s="1"/>
  <c r="AO411" i="51" s="1"/>
  <c r="AP411" i="51" s="1"/>
  <c r="AQ411" i="51" s="1"/>
  <c r="AR411" i="51" s="1"/>
  <c r="AS411" i="51" s="1"/>
  <c r="AT411" i="51" s="1"/>
  <c r="AU411" i="51" s="1"/>
  <c r="AV411" i="51" s="1"/>
  <c r="AW411" i="51" s="1"/>
  <c r="AX411" i="51" s="1"/>
  <c r="AY411" i="51" s="1"/>
  <c r="AZ411" i="51" s="1"/>
  <c r="BA411" i="51" s="1"/>
  <c r="BB411" i="51" s="1"/>
  <c r="BC411" i="51" s="1"/>
  <c r="BD411" i="51" s="1"/>
  <c r="BE411" i="51" s="1"/>
  <c r="BF411" i="51" s="1"/>
  <c r="BG411" i="51" s="1"/>
  <c r="BH411" i="51" s="1"/>
  <c r="BI411" i="51" s="1"/>
  <c r="BJ411" i="51" s="1"/>
  <c r="C393" i="51"/>
  <c r="B393" i="51"/>
  <c r="C391" i="51"/>
  <c r="D391" i="51" s="1"/>
  <c r="C383" i="51"/>
  <c r="B383" i="51"/>
  <c r="AF374" i="51"/>
  <c r="AE374" i="51"/>
  <c r="AD374" i="51"/>
  <c r="AC374" i="51"/>
  <c r="AB374" i="51"/>
  <c r="AA374" i="51"/>
  <c r="Z374" i="51"/>
  <c r="Y374" i="51"/>
  <c r="X374" i="51"/>
  <c r="W374" i="51"/>
  <c r="V374" i="51"/>
  <c r="U374" i="51"/>
  <c r="T374" i="51"/>
  <c r="S374" i="51"/>
  <c r="R374" i="51"/>
  <c r="Q374" i="51"/>
  <c r="P374" i="51"/>
  <c r="O374" i="51"/>
  <c r="N374" i="51"/>
  <c r="M374" i="51"/>
  <c r="L374" i="51"/>
  <c r="K374" i="51"/>
  <c r="J374" i="51"/>
  <c r="I374" i="51"/>
  <c r="H374" i="51"/>
  <c r="G374" i="51"/>
  <c r="F374" i="51"/>
  <c r="E374" i="51"/>
  <c r="D374" i="51"/>
  <c r="C374" i="51"/>
  <c r="B374" i="51"/>
  <c r="C358" i="51"/>
  <c r="BI259" i="51"/>
  <c r="BH259" i="51"/>
  <c r="BG259" i="51"/>
  <c r="BG273" i="51" s="1"/>
  <c r="BF259" i="51"/>
  <c r="BF273" i="51" s="1"/>
  <c r="BE259" i="51"/>
  <c r="BD259" i="51"/>
  <c r="BC259" i="51"/>
  <c r="BC273" i="51" s="1"/>
  <c r="BB259" i="51"/>
  <c r="BB273" i="51" s="1"/>
  <c r="BA259" i="51"/>
  <c r="AZ259" i="51"/>
  <c r="AY259" i="51"/>
  <c r="AY273" i="51" s="1"/>
  <c r="AX259" i="51"/>
  <c r="AX273" i="51" s="1"/>
  <c r="AW259" i="51"/>
  <c r="AV259" i="51"/>
  <c r="AU259" i="51"/>
  <c r="AU273" i="51" s="1"/>
  <c r="AT259" i="51"/>
  <c r="AT273" i="51" s="1"/>
  <c r="AS259" i="51"/>
  <c r="AR259" i="51"/>
  <c r="AQ259" i="51"/>
  <c r="AQ273" i="51" s="1"/>
  <c r="AP259" i="51"/>
  <c r="AP273" i="51" s="1"/>
  <c r="AO259" i="51"/>
  <c r="AN259" i="51"/>
  <c r="AM259" i="51"/>
  <c r="AM273" i="51" s="1"/>
  <c r="AL259" i="51"/>
  <c r="AL273" i="51" s="1"/>
  <c r="AK259" i="51"/>
  <c r="AJ259" i="51"/>
  <c r="AI259" i="51"/>
  <c r="AI273" i="51" s="1"/>
  <c r="AH259" i="51"/>
  <c r="AH273" i="51" s="1"/>
  <c r="AG259" i="51"/>
  <c r="AF259" i="51"/>
  <c r="AE259" i="51"/>
  <c r="AE273" i="51" s="1"/>
  <c r="AD259" i="51"/>
  <c r="AD273" i="51" s="1"/>
  <c r="AC259" i="51"/>
  <c r="AB259" i="51"/>
  <c r="AA259" i="51"/>
  <c r="AA273" i="51" s="1"/>
  <c r="Z259" i="51"/>
  <c r="Z273" i="51" s="1"/>
  <c r="Y259" i="51"/>
  <c r="X259" i="51"/>
  <c r="W259" i="51"/>
  <c r="W273" i="51" s="1"/>
  <c r="V259" i="51"/>
  <c r="V273" i="51" s="1"/>
  <c r="U259" i="51"/>
  <c r="T259" i="51"/>
  <c r="S259" i="51"/>
  <c r="S273" i="51" s="1"/>
  <c r="R259" i="51"/>
  <c r="R273" i="51" s="1"/>
  <c r="Q259" i="51"/>
  <c r="P259" i="51"/>
  <c r="O259" i="51"/>
  <c r="O273" i="51" s="1"/>
  <c r="N259" i="51"/>
  <c r="N273" i="51" s="1"/>
  <c r="M259" i="51"/>
  <c r="L259" i="51"/>
  <c r="K259" i="51"/>
  <c r="K273" i="51" s="1"/>
  <c r="J259" i="51"/>
  <c r="J273" i="51" s="1"/>
  <c r="I259" i="51"/>
  <c r="H259" i="51"/>
  <c r="G259" i="51"/>
  <c r="G273" i="51" s="1"/>
  <c r="F259" i="51"/>
  <c r="F273" i="51" s="1"/>
  <c r="E259" i="51"/>
  <c r="D259" i="51"/>
  <c r="C259" i="51"/>
  <c r="C273" i="51" s="1"/>
  <c r="B259" i="51"/>
  <c r="B273" i="51" s="1"/>
  <c r="BI258" i="51"/>
  <c r="BH258" i="51"/>
  <c r="BG258" i="51"/>
  <c r="BG272" i="51" s="1"/>
  <c r="BF258" i="51"/>
  <c r="BF272" i="51" s="1"/>
  <c r="BE258" i="51"/>
  <c r="BD258" i="51"/>
  <c r="BC258" i="51"/>
  <c r="BC272" i="51" s="1"/>
  <c r="BB258" i="51"/>
  <c r="BB272" i="51" s="1"/>
  <c r="BA258" i="51"/>
  <c r="AZ258" i="51"/>
  <c r="AY258" i="51"/>
  <c r="AY272" i="51" s="1"/>
  <c r="AX258" i="51"/>
  <c r="AX272" i="51" s="1"/>
  <c r="AW258" i="51"/>
  <c r="AV258" i="51"/>
  <c r="AU258" i="51"/>
  <c r="AU272" i="51" s="1"/>
  <c r="AT258" i="51"/>
  <c r="AT272" i="51" s="1"/>
  <c r="AS258" i="51"/>
  <c r="AR258" i="51"/>
  <c r="AQ258" i="51"/>
  <c r="AQ272" i="51" s="1"/>
  <c r="AP258" i="51"/>
  <c r="AP272" i="51" s="1"/>
  <c r="AO258" i="51"/>
  <c r="AN258" i="51"/>
  <c r="AM258" i="51"/>
  <c r="AM272" i="51" s="1"/>
  <c r="AL258" i="51"/>
  <c r="AL272" i="51" s="1"/>
  <c r="AK258" i="51"/>
  <c r="AJ258" i="51"/>
  <c r="AI258" i="51"/>
  <c r="AI272" i="51" s="1"/>
  <c r="AH258" i="51"/>
  <c r="AH272" i="51" s="1"/>
  <c r="AG258" i="51"/>
  <c r="AF258" i="51"/>
  <c r="AE258" i="51"/>
  <c r="AE272" i="51" s="1"/>
  <c r="AD258" i="51"/>
  <c r="AD272" i="51" s="1"/>
  <c r="AC258" i="51"/>
  <c r="AB258" i="51"/>
  <c r="AA258" i="51"/>
  <c r="AA272" i="51" s="1"/>
  <c r="Z258" i="51"/>
  <c r="Z272" i="51" s="1"/>
  <c r="Y258" i="51"/>
  <c r="X258" i="51"/>
  <c r="W258" i="51"/>
  <c r="W272" i="51" s="1"/>
  <c r="V258" i="51"/>
  <c r="V272" i="51" s="1"/>
  <c r="U258" i="51"/>
  <c r="T258" i="51"/>
  <c r="S258" i="51"/>
  <c r="S272" i="51" s="1"/>
  <c r="R258" i="51"/>
  <c r="R272" i="51" s="1"/>
  <c r="Q258" i="51"/>
  <c r="P258" i="51"/>
  <c r="O258" i="51"/>
  <c r="O272" i="51" s="1"/>
  <c r="N258" i="51"/>
  <c r="N272" i="51" s="1"/>
  <c r="M258" i="51"/>
  <c r="L258" i="51"/>
  <c r="K258" i="51"/>
  <c r="K272" i="51" s="1"/>
  <c r="J258" i="51"/>
  <c r="J272" i="51" s="1"/>
  <c r="I258" i="51"/>
  <c r="H258" i="51"/>
  <c r="G258" i="51"/>
  <c r="G272" i="51" s="1"/>
  <c r="F258" i="51"/>
  <c r="F272" i="51" s="1"/>
  <c r="E258" i="51"/>
  <c r="D258" i="51"/>
  <c r="C258" i="51"/>
  <c r="C272" i="51" s="1"/>
  <c r="B258" i="51"/>
  <c r="B272" i="51" s="1"/>
  <c r="BI257" i="51"/>
  <c r="BH257" i="51"/>
  <c r="BG257" i="51"/>
  <c r="BG271" i="51" s="1"/>
  <c r="BF257" i="51"/>
  <c r="BF271" i="51" s="1"/>
  <c r="BE257" i="51"/>
  <c r="BD257" i="51"/>
  <c r="BC257" i="51"/>
  <c r="BC271" i="51" s="1"/>
  <c r="BB257" i="51"/>
  <c r="BB271" i="51" s="1"/>
  <c r="BA257" i="51"/>
  <c r="AZ257" i="51"/>
  <c r="AY257" i="51"/>
  <c r="AY271" i="51" s="1"/>
  <c r="AX257" i="51"/>
  <c r="AX271" i="51" s="1"/>
  <c r="AW257" i="51"/>
  <c r="AV257" i="51"/>
  <c r="AU257" i="51"/>
  <c r="AU271" i="51" s="1"/>
  <c r="AT257" i="51"/>
  <c r="AT271" i="51" s="1"/>
  <c r="AS257" i="51"/>
  <c r="AR257" i="51"/>
  <c r="AQ257" i="51"/>
  <c r="AQ271" i="51" s="1"/>
  <c r="AP257" i="51"/>
  <c r="AP271" i="51" s="1"/>
  <c r="AO257" i="51"/>
  <c r="AN257" i="51"/>
  <c r="AM257" i="51"/>
  <c r="AM271" i="51" s="1"/>
  <c r="AL257" i="51"/>
  <c r="AL271" i="51" s="1"/>
  <c r="AK257" i="51"/>
  <c r="AJ257" i="51"/>
  <c r="AI257" i="51"/>
  <c r="AI271" i="51" s="1"/>
  <c r="AH257" i="51"/>
  <c r="AH271" i="51" s="1"/>
  <c r="AG257" i="51"/>
  <c r="AF257" i="51"/>
  <c r="AE257" i="51"/>
  <c r="AE271" i="51" s="1"/>
  <c r="AD257" i="51"/>
  <c r="AD271" i="51" s="1"/>
  <c r="AC257" i="51"/>
  <c r="AB257" i="51"/>
  <c r="AA257" i="51"/>
  <c r="AA271" i="51" s="1"/>
  <c r="Z257" i="51"/>
  <c r="Z271" i="51" s="1"/>
  <c r="Y257" i="51"/>
  <c r="X257" i="51"/>
  <c r="W257" i="51"/>
  <c r="W271" i="51" s="1"/>
  <c r="V257" i="51"/>
  <c r="V271" i="51" s="1"/>
  <c r="U257" i="51"/>
  <c r="T257" i="51"/>
  <c r="S257" i="51"/>
  <c r="S271" i="51" s="1"/>
  <c r="R257" i="51"/>
  <c r="R271" i="51" s="1"/>
  <c r="Q257" i="51"/>
  <c r="P257" i="51"/>
  <c r="O257" i="51"/>
  <c r="O271" i="51" s="1"/>
  <c r="N257" i="51"/>
  <c r="N271" i="51" s="1"/>
  <c r="M257" i="51"/>
  <c r="L257" i="51"/>
  <c r="K257" i="51"/>
  <c r="K271" i="51" s="1"/>
  <c r="J257" i="51"/>
  <c r="J271" i="51" s="1"/>
  <c r="I257" i="51"/>
  <c r="H257" i="51"/>
  <c r="G257" i="51"/>
  <c r="G271" i="51" s="1"/>
  <c r="F257" i="51"/>
  <c r="F271" i="51" s="1"/>
  <c r="E257" i="51"/>
  <c r="D257" i="51"/>
  <c r="C257" i="51"/>
  <c r="C271" i="51" s="1"/>
  <c r="B257" i="51"/>
  <c r="B271" i="51" s="1"/>
  <c r="BI256" i="51"/>
  <c r="BH256" i="51"/>
  <c r="BG256" i="51"/>
  <c r="BG270" i="51" s="1"/>
  <c r="BF256" i="51"/>
  <c r="BF270" i="51" s="1"/>
  <c r="BE256" i="51"/>
  <c r="BD256" i="51"/>
  <c r="BC256" i="51"/>
  <c r="BC270" i="51" s="1"/>
  <c r="BB256" i="51"/>
  <c r="BB270" i="51" s="1"/>
  <c r="BA256" i="51"/>
  <c r="AZ256" i="51"/>
  <c r="AY256" i="51"/>
  <c r="AY270" i="51" s="1"/>
  <c r="AX256" i="51"/>
  <c r="AX270" i="51" s="1"/>
  <c r="AW256" i="51"/>
  <c r="AV256" i="51"/>
  <c r="AU256" i="51"/>
  <c r="AU270" i="51" s="1"/>
  <c r="AT256" i="51"/>
  <c r="AT270" i="51" s="1"/>
  <c r="AS256" i="51"/>
  <c r="AR256" i="51"/>
  <c r="AQ256" i="51"/>
  <c r="AQ270" i="51" s="1"/>
  <c r="AP256" i="51"/>
  <c r="AP270" i="51" s="1"/>
  <c r="AO256" i="51"/>
  <c r="AN256" i="51"/>
  <c r="AM256" i="51"/>
  <c r="AM270" i="51" s="1"/>
  <c r="AL256" i="51"/>
  <c r="AL270" i="51" s="1"/>
  <c r="AK256" i="51"/>
  <c r="AJ256" i="51"/>
  <c r="AI256" i="51"/>
  <c r="AI270" i="51" s="1"/>
  <c r="AH256" i="51"/>
  <c r="AH270" i="51" s="1"/>
  <c r="AG256" i="51"/>
  <c r="AF256" i="51"/>
  <c r="AE256" i="51"/>
  <c r="AE270" i="51" s="1"/>
  <c r="AD256" i="51"/>
  <c r="AD270" i="51" s="1"/>
  <c r="AC256" i="51"/>
  <c r="AB256" i="51"/>
  <c r="AA256" i="51"/>
  <c r="AA270" i="51" s="1"/>
  <c r="Z256" i="51"/>
  <c r="Z270" i="51" s="1"/>
  <c r="Y256" i="51"/>
  <c r="X256" i="51"/>
  <c r="W256" i="51"/>
  <c r="W270" i="51" s="1"/>
  <c r="V256" i="51"/>
  <c r="V270" i="51" s="1"/>
  <c r="U256" i="51"/>
  <c r="T256" i="51"/>
  <c r="S256" i="51"/>
  <c r="S270" i="51" s="1"/>
  <c r="R256" i="51"/>
  <c r="R270" i="51" s="1"/>
  <c r="Q256" i="51"/>
  <c r="P256" i="51"/>
  <c r="O256" i="51"/>
  <c r="O270" i="51" s="1"/>
  <c r="N256" i="51"/>
  <c r="N270" i="51" s="1"/>
  <c r="M256" i="51"/>
  <c r="L256" i="51"/>
  <c r="K256" i="51"/>
  <c r="K270" i="51" s="1"/>
  <c r="J256" i="51"/>
  <c r="J270" i="51" s="1"/>
  <c r="I256" i="51"/>
  <c r="H256" i="51"/>
  <c r="G256" i="51"/>
  <c r="G270" i="51" s="1"/>
  <c r="F256" i="51"/>
  <c r="F270" i="51" s="1"/>
  <c r="E256" i="51"/>
  <c r="D256" i="51"/>
  <c r="C256" i="51"/>
  <c r="C270" i="51" s="1"/>
  <c r="B256" i="51"/>
  <c r="B270" i="51" s="1"/>
  <c r="BI255" i="51"/>
  <c r="BH255" i="51"/>
  <c r="BG255" i="51"/>
  <c r="BG269" i="51" s="1"/>
  <c r="BF255" i="51"/>
  <c r="BF269" i="51" s="1"/>
  <c r="BE255" i="51"/>
  <c r="BD255" i="51"/>
  <c r="BC255" i="51"/>
  <c r="BC269" i="51" s="1"/>
  <c r="BB255" i="51"/>
  <c r="BB269" i="51" s="1"/>
  <c r="BA255" i="51"/>
  <c r="AZ255" i="51"/>
  <c r="AY255" i="51"/>
  <c r="AY269" i="51" s="1"/>
  <c r="AX255" i="51"/>
  <c r="AX269" i="51" s="1"/>
  <c r="AW255" i="51"/>
  <c r="AV255" i="51"/>
  <c r="AU255" i="51"/>
  <c r="AU269" i="51" s="1"/>
  <c r="AT255" i="51"/>
  <c r="AT269" i="51" s="1"/>
  <c r="AS255" i="51"/>
  <c r="AR255" i="51"/>
  <c r="AQ255" i="51"/>
  <c r="AQ269" i="51" s="1"/>
  <c r="AP255" i="51"/>
  <c r="AP269" i="51" s="1"/>
  <c r="AO255" i="51"/>
  <c r="AN255" i="51"/>
  <c r="AM255" i="51"/>
  <c r="AM269" i="51" s="1"/>
  <c r="AL255" i="51"/>
  <c r="AL269" i="51" s="1"/>
  <c r="AK255" i="51"/>
  <c r="AJ255" i="51"/>
  <c r="AI255" i="51"/>
  <c r="AI269" i="51" s="1"/>
  <c r="AH255" i="51"/>
  <c r="AH269" i="51" s="1"/>
  <c r="AG255" i="51"/>
  <c r="AF255" i="51"/>
  <c r="AE255" i="51"/>
  <c r="AE269" i="51" s="1"/>
  <c r="AD255" i="51"/>
  <c r="AD269" i="51" s="1"/>
  <c r="AC255" i="51"/>
  <c r="AB255" i="51"/>
  <c r="AA255" i="51"/>
  <c r="AA269" i="51" s="1"/>
  <c r="Z255" i="51"/>
  <c r="Z269" i="51" s="1"/>
  <c r="Y255" i="51"/>
  <c r="X255" i="51"/>
  <c r="W255" i="51"/>
  <c r="W269" i="51" s="1"/>
  <c r="V255" i="51"/>
  <c r="V269" i="51" s="1"/>
  <c r="U255" i="51"/>
  <c r="T255" i="51"/>
  <c r="S255" i="51"/>
  <c r="S269" i="51" s="1"/>
  <c r="R255" i="51"/>
  <c r="R269" i="51" s="1"/>
  <c r="Q255" i="51"/>
  <c r="P255" i="51"/>
  <c r="O255" i="51"/>
  <c r="O269" i="51" s="1"/>
  <c r="N255" i="51"/>
  <c r="N269" i="51" s="1"/>
  <c r="M255" i="51"/>
  <c r="L255" i="51"/>
  <c r="K255" i="51"/>
  <c r="K269" i="51" s="1"/>
  <c r="J255" i="51"/>
  <c r="J269" i="51" s="1"/>
  <c r="I255" i="51"/>
  <c r="H255" i="51"/>
  <c r="G255" i="51"/>
  <c r="G269" i="51" s="1"/>
  <c r="F255" i="51"/>
  <c r="F269" i="51" s="1"/>
  <c r="E255" i="51"/>
  <c r="D255" i="51"/>
  <c r="C255" i="51"/>
  <c r="C269" i="51" s="1"/>
  <c r="B255" i="51"/>
  <c r="B269" i="51" s="1"/>
  <c r="BI254" i="51"/>
  <c r="BH254" i="51"/>
  <c r="BG254" i="51"/>
  <c r="BG268" i="51" s="1"/>
  <c r="BF254" i="51"/>
  <c r="BF268" i="51" s="1"/>
  <c r="BE254" i="51"/>
  <c r="BD254" i="51"/>
  <c r="BC254" i="51"/>
  <c r="BC268" i="51" s="1"/>
  <c r="BB254" i="51"/>
  <c r="BB268" i="51" s="1"/>
  <c r="BA254" i="51"/>
  <c r="AZ254" i="51"/>
  <c r="AY254" i="51"/>
  <c r="AY268" i="51" s="1"/>
  <c r="AX254" i="51"/>
  <c r="AX268" i="51" s="1"/>
  <c r="AW254" i="51"/>
  <c r="AV254" i="51"/>
  <c r="AU254" i="51"/>
  <c r="AU268" i="51" s="1"/>
  <c r="AT254" i="51"/>
  <c r="AT268" i="51" s="1"/>
  <c r="AS254" i="51"/>
  <c r="AR254" i="51"/>
  <c r="AQ254" i="51"/>
  <c r="AQ268" i="51" s="1"/>
  <c r="AP254" i="51"/>
  <c r="AP268" i="51" s="1"/>
  <c r="AO254" i="51"/>
  <c r="AN254" i="51"/>
  <c r="AM254" i="51"/>
  <c r="AM268" i="51" s="1"/>
  <c r="AL254" i="51"/>
  <c r="AL268" i="51" s="1"/>
  <c r="AK254" i="51"/>
  <c r="AJ254" i="51"/>
  <c r="AI254" i="51"/>
  <c r="AI268" i="51" s="1"/>
  <c r="AH254" i="51"/>
  <c r="AH268" i="51" s="1"/>
  <c r="AG254" i="51"/>
  <c r="AF254" i="51"/>
  <c r="AE254" i="51"/>
  <c r="AE268" i="51" s="1"/>
  <c r="AD254" i="51"/>
  <c r="AD268" i="51" s="1"/>
  <c r="AC254" i="51"/>
  <c r="AB254" i="51"/>
  <c r="AA254" i="51"/>
  <c r="AA268" i="51" s="1"/>
  <c r="Z254" i="51"/>
  <c r="Z268" i="51" s="1"/>
  <c r="Y254" i="51"/>
  <c r="X254" i="51"/>
  <c r="W254" i="51"/>
  <c r="W268" i="51" s="1"/>
  <c r="V254" i="51"/>
  <c r="V268" i="51" s="1"/>
  <c r="U254" i="51"/>
  <c r="T254" i="51"/>
  <c r="S254" i="51"/>
  <c r="S268" i="51" s="1"/>
  <c r="R254" i="51"/>
  <c r="R268" i="51" s="1"/>
  <c r="Q254" i="51"/>
  <c r="P254" i="51"/>
  <c r="O254" i="51"/>
  <c r="O268" i="51" s="1"/>
  <c r="N254" i="51"/>
  <c r="N268" i="51" s="1"/>
  <c r="M254" i="51"/>
  <c r="L254" i="51"/>
  <c r="K254" i="51"/>
  <c r="K268" i="51" s="1"/>
  <c r="J254" i="51"/>
  <c r="J268" i="51" s="1"/>
  <c r="I254" i="51"/>
  <c r="H254" i="51"/>
  <c r="G254" i="51"/>
  <c r="G268" i="51" s="1"/>
  <c r="F254" i="51"/>
  <c r="F268" i="51" s="1"/>
  <c r="E254" i="51"/>
  <c r="D254" i="51"/>
  <c r="C254" i="51"/>
  <c r="C268" i="51" s="1"/>
  <c r="B254" i="51"/>
  <c r="B268" i="51" s="1"/>
  <c r="BI253" i="51"/>
  <c r="BH253" i="51"/>
  <c r="BG253" i="51"/>
  <c r="BG267" i="51" s="1"/>
  <c r="BF253" i="51"/>
  <c r="BF267" i="51" s="1"/>
  <c r="BE253" i="51"/>
  <c r="BD253" i="51"/>
  <c r="BC253" i="51"/>
  <c r="BC267" i="51" s="1"/>
  <c r="BB253" i="51"/>
  <c r="BB267" i="51" s="1"/>
  <c r="BA253" i="51"/>
  <c r="AZ253" i="51"/>
  <c r="AY253" i="51"/>
  <c r="AY267" i="51" s="1"/>
  <c r="AX253" i="51"/>
  <c r="AX267" i="51" s="1"/>
  <c r="AW253" i="51"/>
  <c r="AV253" i="51"/>
  <c r="AU253" i="51"/>
  <c r="AU267" i="51" s="1"/>
  <c r="AT253" i="51"/>
  <c r="AT267" i="51" s="1"/>
  <c r="AS253" i="51"/>
  <c r="AR253" i="51"/>
  <c r="AQ253" i="51"/>
  <c r="AQ267" i="51" s="1"/>
  <c r="AP253" i="51"/>
  <c r="AP267" i="51" s="1"/>
  <c r="AO253" i="51"/>
  <c r="AN253" i="51"/>
  <c r="AM253" i="51"/>
  <c r="AM267" i="51" s="1"/>
  <c r="AL253" i="51"/>
  <c r="AL267" i="51" s="1"/>
  <c r="AK253" i="51"/>
  <c r="AJ253" i="51"/>
  <c r="AI253" i="51"/>
  <c r="AI267" i="51" s="1"/>
  <c r="AH253" i="51"/>
  <c r="AH267" i="51" s="1"/>
  <c r="AG253" i="51"/>
  <c r="AF253" i="51"/>
  <c r="AE253" i="51"/>
  <c r="AE267" i="51" s="1"/>
  <c r="AD253" i="51"/>
  <c r="AD267" i="51" s="1"/>
  <c r="AC253" i="51"/>
  <c r="AB253" i="51"/>
  <c r="AA253" i="51"/>
  <c r="AA267" i="51" s="1"/>
  <c r="Z253" i="51"/>
  <c r="Z267" i="51" s="1"/>
  <c r="Y253" i="51"/>
  <c r="X253" i="51"/>
  <c r="W253" i="51"/>
  <c r="W267" i="51" s="1"/>
  <c r="V253" i="51"/>
  <c r="V267" i="51" s="1"/>
  <c r="U253" i="51"/>
  <c r="T253" i="51"/>
  <c r="S253" i="51"/>
  <c r="S267" i="51" s="1"/>
  <c r="R253" i="51"/>
  <c r="R267" i="51" s="1"/>
  <c r="Q253" i="51"/>
  <c r="P253" i="51"/>
  <c r="O253" i="51"/>
  <c r="O267" i="51" s="1"/>
  <c r="N253" i="51"/>
  <c r="N267" i="51" s="1"/>
  <c r="M253" i="51"/>
  <c r="L253" i="51"/>
  <c r="K253" i="51"/>
  <c r="K267" i="51" s="1"/>
  <c r="J253" i="51"/>
  <c r="J267" i="51" s="1"/>
  <c r="I253" i="51"/>
  <c r="H253" i="51"/>
  <c r="G253" i="51"/>
  <c r="G267" i="51" s="1"/>
  <c r="F253" i="51"/>
  <c r="F267" i="51" s="1"/>
  <c r="E253" i="51"/>
  <c r="D253" i="51"/>
  <c r="C253" i="51"/>
  <c r="C267" i="51" s="1"/>
  <c r="B253" i="51"/>
  <c r="B267" i="51" s="1"/>
  <c r="BI252" i="51"/>
  <c r="BH252" i="51"/>
  <c r="BG252" i="51"/>
  <c r="BG266" i="51" s="1"/>
  <c r="BF252" i="51"/>
  <c r="BF266" i="51" s="1"/>
  <c r="BE252" i="51"/>
  <c r="BD252" i="51"/>
  <c r="BC252" i="51"/>
  <c r="BC266" i="51" s="1"/>
  <c r="BB252" i="51"/>
  <c r="BB266" i="51" s="1"/>
  <c r="BA252" i="51"/>
  <c r="AZ252" i="51"/>
  <c r="AY252" i="51"/>
  <c r="AY266" i="51" s="1"/>
  <c r="AX252" i="51"/>
  <c r="AX266" i="51" s="1"/>
  <c r="AW252" i="51"/>
  <c r="AV252" i="51"/>
  <c r="AU252" i="51"/>
  <c r="AU266" i="51" s="1"/>
  <c r="AT252" i="51"/>
  <c r="AT266" i="51" s="1"/>
  <c r="AS252" i="51"/>
  <c r="AR252" i="51"/>
  <c r="AQ252" i="51"/>
  <c r="AQ266" i="51" s="1"/>
  <c r="AP252" i="51"/>
  <c r="AP266" i="51" s="1"/>
  <c r="AO252" i="51"/>
  <c r="AN252" i="51"/>
  <c r="AM252" i="51"/>
  <c r="AM266" i="51" s="1"/>
  <c r="AL252" i="51"/>
  <c r="AL266" i="51" s="1"/>
  <c r="AK252" i="51"/>
  <c r="AJ252" i="51"/>
  <c r="AI252" i="51"/>
  <c r="AI266" i="51" s="1"/>
  <c r="AH252" i="51"/>
  <c r="AH266" i="51" s="1"/>
  <c r="AG252" i="51"/>
  <c r="AF252" i="51"/>
  <c r="AE252" i="51"/>
  <c r="AE266" i="51" s="1"/>
  <c r="AD252" i="51"/>
  <c r="AD266" i="51" s="1"/>
  <c r="AC252" i="51"/>
  <c r="AB252" i="51"/>
  <c r="AA252" i="51"/>
  <c r="AA266" i="51" s="1"/>
  <c r="Z252" i="51"/>
  <c r="Z266" i="51" s="1"/>
  <c r="Y252" i="51"/>
  <c r="X252" i="51"/>
  <c r="W252" i="51"/>
  <c r="W266" i="51" s="1"/>
  <c r="V252" i="51"/>
  <c r="V266" i="51" s="1"/>
  <c r="U252" i="51"/>
  <c r="T252" i="51"/>
  <c r="S252" i="51"/>
  <c r="S266" i="51" s="1"/>
  <c r="R252" i="51"/>
  <c r="R266" i="51" s="1"/>
  <c r="Q252" i="51"/>
  <c r="P252" i="51"/>
  <c r="O252" i="51"/>
  <c r="O266" i="51" s="1"/>
  <c r="N252" i="51"/>
  <c r="N266" i="51" s="1"/>
  <c r="M252" i="51"/>
  <c r="L252" i="51"/>
  <c r="K252" i="51"/>
  <c r="K266" i="51" s="1"/>
  <c r="J252" i="51"/>
  <c r="J266" i="51" s="1"/>
  <c r="I252" i="51"/>
  <c r="H252" i="51"/>
  <c r="G252" i="51"/>
  <c r="G266" i="51" s="1"/>
  <c r="F252" i="51"/>
  <c r="F266" i="51" s="1"/>
  <c r="E252" i="51"/>
  <c r="D252" i="51"/>
  <c r="C252" i="51"/>
  <c r="C266" i="51" s="1"/>
  <c r="B252" i="51"/>
  <c r="B266" i="51" s="1"/>
  <c r="BI251" i="51"/>
  <c r="BH251" i="51"/>
  <c r="BG251" i="51"/>
  <c r="BG265" i="51" s="1"/>
  <c r="BF251" i="51"/>
  <c r="BF265" i="51" s="1"/>
  <c r="BE251" i="51"/>
  <c r="BD251" i="51"/>
  <c r="BC251" i="51"/>
  <c r="BC265" i="51" s="1"/>
  <c r="BB251" i="51"/>
  <c r="BB265" i="51" s="1"/>
  <c r="BA251" i="51"/>
  <c r="AZ251" i="51"/>
  <c r="AY251" i="51"/>
  <c r="AY265" i="51" s="1"/>
  <c r="AX251" i="51"/>
  <c r="AX265" i="51" s="1"/>
  <c r="AW251" i="51"/>
  <c r="AV251" i="51"/>
  <c r="AU251" i="51"/>
  <c r="AU265" i="51" s="1"/>
  <c r="AT251" i="51"/>
  <c r="AT265" i="51" s="1"/>
  <c r="AS251" i="51"/>
  <c r="AR251" i="51"/>
  <c r="AQ251" i="51"/>
  <c r="AQ265" i="51" s="1"/>
  <c r="AP251" i="51"/>
  <c r="AP265" i="51" s="1"/>
  <c r="AO251" i="51"/>
  <c r="AN251" i="51"/>
  <c r="AM251" i="51"/>
  <c r="AM265" i="51" s="1"/>
  <c r="AL251" i="51"/>
  <c r="AL265" i="51" s="1"/>
  <c r="AK251" i="51"/>
  <c r="AJ251" i="51"/>
  <c r="AI251" i="51"/>
  <c r="AI265" i="51" s="1"/>
  <c r="AH251" i="51"/>
  <c r="AH265" i="51" s="1"/>
  <c r="AG251" i="51"/>
  <c r="AF251" i="51"/>
  <c r="AE251" i="51"/>
  <c r="AE265" i="51" s="1"/>
  <c r="AD251" i="51"/>
  <c r="AD265" i="51" s="1"/>
  <c r="AC251" i="51"/>
  <c r="AB251" i="51"/>
  <c r="AA251" i="51"/>
  <c r="AA265" i="51" s="1"/>
  <c r="Z251" i="51"/>
  <c r="Z265" i="51" s="1"/>
  <c r="Y251" i="51"/>
  <c r="X251" i="51"/>
  <c r="W251" i="51"/>
  <c r="W265" i="51" s="1"/>
  <c r="V251" i="51"/>
  <c r="V265" i="51" s="1"/>
  <c r="U251" i="51"/>
  <c r="T251" i="51"/>
  <c r="S251" i="51"/>
  <c r="S265" i="51" s="1"/>
  <c r="R251" i="51"/>
  <c r="R265" i="51" s="1"/>
  <c r="Q251" i="51"/>
  <c r="P251" i="51"/>
  <c r="O251" i="51"/>
  <c r="O265" i="51" s="1"/>
  <c r="N251" i="51"/>
  <c r="N265" i="51" s="1"/>
  <c r="M251" i="51"/>
  <c r="L251" i="51"/>
  <c r="K251" i="51"/>
  <c r="K265" i="51" s="1"/>
  <c r="J251" i="51"/>
  <c r="J265" i="51" s="1"/>
  <c r="I251" i="51"/>
  <c r="H251" i="51"/>
  <c r="G251" i="51"/>
  <c r="G265" i="51" s="1"/>
  <c r="F251" i="51"/>
  <c r="F265" i="51" s="1"/>
  <c r="E251" i="51"/>
  <c r="D251" i="51"/>
  <c r="C251" i="51"/>
  <c r="C265" i="51" s="1"/>
  <c r="B251" i="51"/>
  <c r="B265" i="51" s="1"/>
  <c r="BI250" i="51"/>
  <c r="BH250" i="51"/>
  <c r="BG250" i="51"/>
  <c r="BG264" i="51" s="1"/>
  <c r="BF250" i="51"/>
  <c r="BF264" i="51" s="1"/>
  <c r="BE250" i="51"/>
  <c r="BD250" i="51"/>
  <c r="BC250" i="51"/>
  <c r="BC264" i="51" s="1"/>
  <c r="BB250" i="51"/>
  <c r="BB264" i="51" s="1"/>
  <c r="BA250" i="51"/>
  <c r="AZ250" i="51"/>
  <c r="AY250" i="51"/>
  <c r="AY264" i="51" s="1"/>
  <c r="AX250" i="51"/>
  <c r="AX264" i="51" s="1"/>
  <c r="AW250" i="51"/>
  <c r="AV250" i="51"/>
  <c r="AU250" i="51"/>
  <c r="AU264" i="51" s="1"/>
  <c r="AT250" i="51"/>
  <c r="AT264" i="51" s="1"/>
  <c r="AS250" i="51"/>
  <c r="AR250" i="51"/>
  <c r="AQ250" i="51"/>
  <c r="AQ264" i="51" s="1"/>
  <c r="AP250" i="51"/>
  <c r="AP264" i="51" s="1"/>
  <c r="AO250" i="51"/>
  <c r="AN250" i="51"/>
  <c r="AM250" i="51"/>
  <c r="AM264" i="51" s="1"/>
  <c r="AL250" i="51"/>
  <c r="AL264" i="51" s="1"/>
  <c r="AK250" i="51"/>
  <c r="AJ250" i="51"/>
  <c r="AI250" i="51"/>
  <c r="AI264" i="51" s="1"/>
  <c r="AH250" i="51"/>
  <c r="AH264" i="51" s="1"/>
  <c r="AG250" i="51"/>
  <c r="AF250" i="51"/>
  <c r="AE250" i="51"/>
  <c r="AE264" i="51" s="1"/>
  <c r="AD250" i="51"/>
  <c r="AD264" i="51" s="1"/>
  <c r="AC250" i="51"/>
  <c r="AB250" i="51"/>
  <c r="AA250" i="51"/>
  <c r="AA264" i="51" s="1"/>
  <c r="Z250" i="51"/>
  <c r="Z264" i="51" s="1"/>
  <c r="Y250" i="51"/>
  <c r="X250" i="51"/>
  <c r="W250" i="51"/>
  <c r="W264" i="51" s="1"/>
  <c r="V250" i="51"/>
  <c r="V264" i="51" s="1"/>
  <c r="U250" i="51"/>
  <c r="T250" i="51"/>
  <c r="S250" i="51"/>
  <c r="S264" i="51" s="1"/>
  <c r="R250" i="51"/>
  <c r="R264" i="51" s="1"/>
  <c r="Q250" i="51"/>
  <c r="P250" i="51"/>
  <c r="O250" i="51"/>
  <c r="O264" i="51" s="1"/>
  <c r="N250" i="51"/>
  <c r="N264" i="51" s="1"/>
  <c r="M250" i="51"/>
  <c r="L250" i="51"/>
  <c r="K250" i="51"/>
  <c r="K264" i="51" s="1"/>
  <c r="J250" i="51"/>
  <c r="J264" i="51" s="1"/>
  <c r="I250" i="51"/>
  <c r="H250" i="51"/>
  <c r="G250" i="51"/>
  <c r="G264" i="51" s="1"/>
  <c r="F250" i="51"/>
  <c r="F264" i="51" s="1"/>
  <c r="E250" i="51"/>
  <c r="D250" i="51"/>
  <c r="C250" i="51"/>
  <c r="C264" i="51" s="1"/>
  <c r="B250" i="51"/>
  <c r="B264" i="51" s="1"/>
  <c r="BI249" i="51"/>
  <c r="BH249" i="51"/>
  <c r="BG249" i="51"/>
  <c r="BG263" i="51" s="1"/>
  <c r="BF249" i="51"/>
  <c r="BF263" i="51" s="1"/>
  <c r="BE249" i="51"/>
  <c r="BD249" i="51"/>
  <c r="BC249" i="51"/>
  <c r="BC263" i="51" s="1"/>
  <c r="BB249" i="51"/>
  <c r="BB263" i="51" s="1"/>
  <c r="BA249" i="51"/>
  <c r="AZ249" i="51"/>
  <c r="AY249" i="51"/>
  <c r="AY263" i="51" s="1"/>
  <c r="AX249" i="51"/>
  <c r="AX263" i="51" s="1"/>
  <c r="AW249" i="51"/>
  <c r="AV249" i="51"/>
  <c r="AU249" i="51"/>
  <c r="AU263" i="51" s="1"/>
  <c r="AT249" i="51"/>
  <c r="AT263" i="51" s="1"/>
  <c r="AS249" i="51"/>
  <c r="AR249" i="51"/>
  <c r="AQ249" i="51"/>
  <c r="AQ263" i="51" s="1"/>
  <c r="AP249" i="51"/>
  <c r="AP263" i="51" s="1"/>
  <c r="AO249" i="51"/>
  <c r="AN249" i="51"/>
  <c r="AM249" i="51"/>
  <c r="AM263" i="51" s="1"/>
  <c r="AL249" i="51"/>
  <c r="AL263" i="51" s="1"/>
  <c r="AK249" i="51"/>
  <c r="AJ249" i="51"/>
  <c r="AI249" i="51"/>
  <c r="AI263" i="51" s="1"/>
  <c r="AH249" i="51"/>
  <c r="AH263" i="51" s="1"/>
  <c r="AG249" i="51"/>
  <c r="AF249" i="51"/>
  <c r="AE249" i="51"/>
  <c r="AE263" i="51" s="1"/>
  <c r="AD249" i="51"/>
  <c r="AD263" i="51" s="1"/>
  <c r="AC249" i="51"/>
  <c r="AB249" i="51"/>
  <c r="AA249" i="51"/>
  <c r="AA263" i="51" s="1"/>
  <c r="Z249" i="51"/>
  <c r="Z263" i="51" s="1"/>
  <c r="Y249" i="51"/>
  <c r="X249" i="51"/>
  <c r="W249" i="51"/>
  <c r="W263" i="51" s="1"/>
  <c r="V249" i="51"/>
  <c r="V263" i="51" s="1"/>
  <c r="U249" i="51"/>
  <c r="T249" i="51"/>
  <c r="S249" i="51"/>
  <c r="S263" i="51" s="1"/>
  <c r="R249" i="51"/>
  <c r="R263" i="51" s="1"/>
  <c r="Q249" i="51"/>
  <c r="P249" i="51"/>
  <c r="O249" i="51"/>
  <c r="O263" i="51" s="1"/>
  <c r="N249" i="51"/>
  <c r="N263" i="51" s="1"/>
  <c r="M249" i="51"/>
  <c r="L249" i="51"/>
  <c r="K249" i="51"/>
  <c r="K263" i="51" s="1"/>
  <c r="J249" i="51"/>
  <c r="J263" i="51" s="1"/>
  <c r="I249" i="51"/>
  <c r="H249" i="51"/>
  <c r="G249" i="51"/>
  <c r="G263" i="51" s="1"/>
  <c r="F249" i="51"/>
  <c r="F263" i="51" s="1"/>
  <c r="E249" i="51"/>
  <c r="D249" i="51"/>
  <c r="C249" i="51"/>
  <c r="C263" i="51" s="1"/>
  <c r="B249" i="51"/>
  <c r="B263" i="51" s="1"/>
  <c r="BI248" i="51"/>
  <c r="BH248" i="51"/>
  <c r="BG248" i="51"/>
  <c r="BF248" i="51"/>
  <c r="BE248" i="51"/>
  <c r="BD248" i="51"/>
  <c r="BC248" i="51"/>
  <c r="BB248" i="51"/>
  <c r="BA248" i="51"/>
  <c r="AZ248" i="51"/>
  <c r="AY248" i="51"/>
  <c r="AX248" i="51"/>
  <c r="AW248" i="51"/>
  <c r="AV248" i="51"/>
  <c r="AU248" i="51"/>
  <c r="AT248" i="51"/>
  <c r="AS248" i="51"/>
  <c r="AR248" i="51"/>
  <c r="AQ248" i="51"/>
  <c r="AP248" i="51"/>
  <c r="AO248" i="51"/>
  <c r="AN248" i="51"/>
  <c r="AM248" i="51"/>
  <c r="AL248" i="51"/>
  <c r="AK248" i="51"/>
  <c r="AJ248" i="51"/>
  <c r="AI248" i="51"/>
  <c r="AH248" i="51"/>
  <c r="AG248" i="51"/>
  <c r="AF248" i="51"/>
  <c r="AE248" i="51"/>
  <c r="AD248" i="51"/>
  <c r="AC248" i="51"/>
  <c r="AB248" i="51"/>
  <c r="AA248" i="51"/>
  <c r="Z248" i="51"/>
  <c r="Y248" i="51"/>
  <c r="X248" i="51"/>
  <c r="W248" i="51"/>
  <c r="V248" i="51"/>
  <c r="U248" i="51"/>
  <c r="T248" i="51"/>
  <c r="S248" i="51"/>
  <c r="R248" i="51"/>
  <c r="Q248" i="51"/>
  <c r="P248" i="51"/>
  <c r="O248" i="51"/>
  <c r="N248" i="51"/>
  <c r="M248" i="51"/>
  <c r="L248" i="51"/>
  <c r="K248" i="51"/>
  <c r="J248" i="51"/>
  <c r="I248" i="51"/>
  <c r="H248" i="51"/>
  <c r="G248" i="51"/>
  <c r="F248" i="51"/>
  <c r="E248" i="51"/>
  <c r="D248" i="51"/>
  <c r="C248" i="51"/>
  <c r="B248" i="51"/>
  <c r="D217" i="51"/>
  <c r="S169" i="51"/>
  <c r="J150" i="51"/>
  <c r="N140" i="51"/>
  <c r="K140" i="51"/>
  <c r="J140" i="51"/>
  <c r="F140" i="51"/>
  <c r="G131" i="51"/>
  <c r="H131" i="51" s="1"/>
  <c r="I131" i="51" s="1"/>
  <c r="J131" i="51" s="1"/>
  <c r="K131" i="51" s="1"/>
  <c r="L131" i="51" s="1"/>
  <c r="M131" i="51" s="1"/>
  <c r="N131" i="51" s="1"/>
  <c r="O131" i="51" s="1"/>
  <c r="P131" i="51" s="1"/>
  <c r="F131" i="51"/>
  <c r="J121" i="51"/>
  <c r="B121" i="51"/>
  <c r="AA119" i="51"/>
  <c r="AB119" i="51" s="1"/>
  <c r="Y119" i="51"/>
  <c r="V119" i="51"/>
  <c r="J119" i="51"/>
  <c r="N146" i="51" s="1"/>
  <c r="E119" i="51"/>
  <c r="D119" i="51"/>
  <c r="B119" i="51"/>
  <c r="AB118" i="51"/>
  <c r="AA118" i="51"/>
  <c r="Y118" i="51"/>
  <c r="J118" i="51"/>
  <c r="M146" i="51" s="1"/>
  <c r="E118" i="51"/>
  <c r="D118" i="51"/>
  <c r="B118" i="51"/>
  <c r="X118" i="51" s="1"/>
  <c r="AA117" i="51"/>
  <c r="AB117" i="51" s="1"/>
  <c r="Y117" i="51"/>
  <c r="E117" i="51"/>
  <c r="D117" i="51"/>
  <c r="B117" i="51"/>
  <c r="AA116" i="51"/>
  <c r="AB116" i="51" s="1"/>
  <c r="Y116" i="51"/>
  <c r="V116" i="51"/>
  <c r="E116" i="51"/>
  <c r="D116" i="51"/>
  <c r="B116" i="51"/>
  <c r="AA115" i="51"/>
  <c r="AB115" i="51" s="1"/>
  <c r="Y115" i="51"/>
  <c r="V115" i="51"/>
  <c r="J115" i="51"/>
  <c r="J146" i="51" s="1"/>
  <c r="E115" i="51"/>
  <c r="D115" i="51"/>
  <c r="B115" i="51"/>
  <c r="AB114" i="51"/>
  <c r="AA114" i="51"/>
  <c r="Y114" i="51"/>
  <c r="J114" i="51"/>
  <c r="I146" i="51" s="1"/>
  <c r="E114" i="51"/>
  <c r="D114" i="51"/>
  <c r="B114" i="51"/>
  <c r="X114" i="51" s="1"/>
  <c r="AA113" i="51"/>
  <c r="AB113" i="51" s="1"/>
  <c r="Y113" i="51"/>
  <c r="E113" i="51"/>
  <c r="D113" i="51"/>
  <c r="B113" i="51"/>
  <c r="AA112" i="51"/>
  <c r="AB112" i="51" s="1"/>
  <c r="Y112" i="51"/>
  <c r="V112" i="51"/>
  <c r="E112" i="51"/>
  <c r="D112" i="51"/>
  <c r="B112" i="51"/>
  <c r="G140" i="51" s="1"/>
  <c r="AA111" i="51"/>
  <c r="AB111" i="51" s="1"/>
  <c r="Y111" i="51"/>
  <c r="V111" i="51"/>
  <c r="J111" i="51"/>
  <c r="F146" i="51" s="1"/>
  <c r="E111" i="51"/>
  <c r="D111" i="51"/>
  <c r="B111" i="51"/>
  <c r="AB110" i="51"/>
  <c r="AA110" i="51"/>
  <c r="Y110" i="51"/>
  <c r="J110" i="51"/>
  <c r="E146" i="51" s="1"/>
  <c r="E110" i="51"/>
  <c r="D110" i="51"/>
  <c r="B110" i="51"/>
  <c r="X110" i="51" s="1"/>
  <c r="AA109" i="51"/>
  <c r="AB109" i="51" s="1"/>
  <c r="Y109" i="51"/>
  <c r="E109" i="51"/>
  <c r="D109" i="51"/>
  <c r="B109" i="51"/>
  <c r="AA108" i="51"/>
  <c r="AB108" i="51" s="1"/>
  <c r="Y108" i="51"/>
  <c r="V108" i="51"/>
  <c r="E108" i="51"/>
  <c r="D108" i="51"/>
  <c r="B108" i="51"/>
  <c r="C140" i="51" s="1"/>
  <c r="M100" i="51"/>
  <c r="F100" i="51"/>
  <c r="E100" i="51"/>
  <c r="D100" i="51"/>
  <c r="M99" i="51"/>
  <c r="F99" i="51"/>
  <c r="E99" i="51"/>
  <c r="D99" i="51"/>
  <c r="M98" i="51"/>
  <c r="F98" i="51"/>
  <c r="E98" i="51"/>
  <c r="D98" i="51"/>
  <c r="M97" i="51"/>
  <c r="F97" i="51"/>
  <c r="E97" i="51"/>
  <c r="D97" i="51"/>
  <c r="M96" i="51"/>
  <c r="F96" i="51"/>
  <c r="E96" i="51"/>
  <c r="D96" i="51"/>
  <c r="M95" i="51"/>
  <c r="F95" i="51"/>
  <c r="E95" i="51"/>
  <c r="D95" i="51"/>
  <c r="M94" i="51"/>
  <c r="F94" i="51"/>
  <c r="E94" i="51"/>
  <c r="D94" i="51"/>
  <c r="M93" i="51"/>
  <c r="F93" i="51"/>
  <c r="E93" i="51"/>
  <c r="D93" i="51"/>
  <c r="M92" i="51"/>
  <c r="F92" i="51"/>
  <c r="E92" i="51"/>
  <c r="E101" i="51" s="1"/>
  <c r="E104" i="51" s="1"/>
  <c r="D92" i="51"/>
  <c r="M91" i="51"/>
  <c r="F91" i="51"/>
  <c r="E91" i="51"/>
  <c r="D91" i="51"/>
  <c r="M90" i="51"/>
  <c r="F90" i="51"/>
  <c r="E90" i="51"/>
  <c r="D90" i="51"/>
  <c r="M89" i="51"/>
  <c r="F89" i="51"/>
  <c r="F101" i="51" s="1"/>
  <c r="H101" i="51" s="1"/>
  <c r="E89" i="51"/>
  <c r="D89" i="51"/>
  <c r="D101" i="51" s="1"/>
  <c r="G83" i="51"/>
  <c r="D83" i="51"/>
  <c r="G82" i="51"/>
  <c r="D82" i="51"/>
  <c r="G81" i="51"/>
  <c r="D81" i="51"/>
  <c r="G80" i="51"/>
  <c r="D80" i="51"/>
  <c r="G79" i="51"/>
  <c r="D79" i="51"/>
  <c r="G78" i="51"/>
  <c r="D78" i="51"/>
  <c r="G77" i="51"/>
  <c r="D77" i="51"/>
  <c r="G76" i="51"/>
  <c r="D76" i="51"/>
  <c r="G75" i="51"/>
  <c r="D75" i="51"/>
  <c r="G74" i="51"/>
  <c r="D74" i="51"/>
  <c r="G73" i="51"/>
  <c r="E73" i="51"/>
  <c r="E74" i="51" s="1"/>
  <c r="E75" i="51" s="1"/>
  <c r="E76" i="51" s="1"/>
  <c r="E77" i="51" s="1"/>
  <c r="E78" i="51" s="1"/>
  <c r="E79" i="51" s="1"/>
  <c r="E80" i="51" s="1"/>
  <c r="E81" i="51" s="1"/>
  <c r="E82" i="51" s="1"/>
  <c r="E83" i="51" s="1"/>
  <c r="D73" i="51"/>
  <c r="G72" i="51"/>
  <c r="F72" i="51"/>
  <c r="F73" i="51" s="1"/>
  <c r="E72" i="51"/>
  <c r="D72" i="51"/>
  <c r="J71" i="51"/>
  <c r="K71" i="51" s="1"/>
  <c r="L71" i="51" s="1"/>
  <c r="M71" i="51" s="1"/>
  <c r="N71" i="51" s="1"/>
  <c r="O71" i="51" s="1"/>
  <c r="P71" i="51" s="1"/>
  <c r="Q71" i="51" s="1"/>
  <c r="R71" i="51" s="1"/>
  <c r="S71" i="51" s="1"/>
  <c r="I71" i="51"/>
  <c r="V49" i="51"/>
  <c r="V58" i="49" s="1"/>
  <c r="U49" i="51"/>
  <c r="U58" i="49" s="1"/>
  <c r="T49" i="51"/>
  <c r="T58" i="49" s="1"/>
  <c r="S49" i="51"/>
  <c r="S58" i="49" s="1"/>
  <c r="R49" i="51"/>
  <c r="R58" i="49" s="1"/>
  <c r="Q49" i="51"/>
  <c r="Q58" i="49" s="1"/>
  <c r="P49" i="51"/>
  <c r="P58" i="49" s="1"/>
  <c r="O49" i="51"/>
  <c r="O58" i="49" s="1"/>
  <c r="N49" i="51"/>
  <c r="N58" i="49" s="1"/>
  <c r="M49" i="51"/>
  <c r="M58" i="49" s="1"/>
  <c r="L49" i="51"/>
  <c r="L58" i="49" s="1"/>
  <c r="K49" i="51"/>
  <c r="K58" i="49" s="1"/>
  <c r="J49" i="51"/>
  <c r="J58" i="49" s="1"/>
  <c r="I49" i="51"/>
  <c r="I58" i="49" s="1"/>
  <c r="H49" i="51"/>
  <c r="H58" i="49" s="1"/>
  <c r="G49" i="51"/>
  <c r="G58" i="49" s="1"/>
  <c r="V48" i="51"/>
  <c r="V58" i="48" s="1"/>
  <c r="U48" i="51"/>
  <c r="U58" i="48" s="1"/>
  <c r="T48" i="51"/>
  <c r="T58" i="48" s="1"/>
  <c r="S48" i="51"/>
  <c r="S58" i="48" s="1"/>
  <c r="R48" i="51"/>
  <c r="R58" i="48" s="1"/>
  <c r="Q48" i="51"/>
  <c r="Q58" i="48" s="1"/>
  <c r="P48" i="51"/>
  <c r="P58" i="48" s="1"/>
  <c r="O48" i="51"/>
  <c r="O58" i="48" s="1"/>
  <c r="N48" i="51"/>
  <c r="N58" i="48" s="1"/>
  <c r="M48" i="51"/>
  <c r="M58" i="48" s="1"/>
  <c r="L48" i="51"/>
  <c r="L58" i="48" s="1"/>
  <c r="K48" i="51"/>
  <c r="K58" i="48" s="1"/>
  <c r="J48" i="51"/>
  <c r="J58" i="48" s="1"/>
  <c r="I48" i="51"/>
  <c r="I58" i="48" s="1"/>
  <c r="H48" i="51"/>
  <c r="H58" i="48" s="1"/>
  <c r="G48" i="51"/>
  <c r="G58" i="48" s="1"/>
  <c r="V47" i="51"/>
  <c r="V58" i="47" s="1"/>
  <c r="U47" i="51"/>
  <c r="U58" i="47" s="1"/>
  <c r="T47" i="51"/>
  <c r="T58" i="47" s="1"/>
  <c r="S47" i="51"/>
  <c r="S58" i="47" s="1"/>
  <c r="R47" i="51"/>
  <c r="R58" i="47" s="1"/>
  <c r="Q47" i="51"/>
  <c r="Q58" i="47" s="1"/>
  <c r="P47" i="51"/>
  <c r="P58" i="47" s="1"/>
  <c r="O47" i="51"/>
  <c r="O58" i="47" s="1"/>
  <c r="N47" i="51"/>
  <c r="N58" i="47" s="1"/>
  <c r="M47" i="51"/>
  <c r="M58" i="47" s="1"/>
  <c r="L47" i="51"/>
  <c r="L58" i="47" s="1"/>
  <c r="K47" i="51"/>
  <c r="K58" i="47" s="1"/>
  <c r="J47" i="51"/>
  <c r="J58" i="47" s="1"/>
  <c r="I47" i="51"/>
  <c r="I58" i="47" s="1"/>
  <c r="H47" i="51"/>
  <c r="H58" i="47" s="1"/>
  <c r="G47" i="51"/>
  <c r="G58" i="47" s="1"/>
  <c r="F47" i="51"/>
  <c r="F58" i="47" s="1"/>
  <c r="E47" i="51"/>
  <c r="E58" i="47" s="1"/>
  <c r="D47" i="51"/>
  <c r="D58" i="47" s="1"/>
  <c r="C47" i="51"/>
  <c r="C58" i="47" s="1"/>
  <c r="B47" i="51"/>
  <c r="B58" i="47" s="1"/>
  <c r="C46" i="51"/>
  <c r="C58" i="46" s="1"/>
  <c r="B46" i="51"/>
  <c r="B58" i="46" s="1"/>
  <c r="V45" i="51"/>
  <c r="V58" i="45" s="1"/>
  <c r="U45" i="51"/>
  <c r="U58" i="45" s="1"/>
  <c r="T45" i="51"/>
  <c r="T58" i="45" s="1"/>
  <c r="S45" i="51"/>
  <c r="S58" i="45" s="1"/>
  <c r="R45" i="51"/>
  <c r="R58" i="45" s="1"/>
  <c r="Q45" i="51"/>
  <c r="Q58" i="45" s="1"/>
  <c r="P45" i="51"/>
  <c r="P58" i="45" s="1"/>
  <c r="O45" i="51"/>
  <c r="O58" i="45" s="1"/>
  <c r="N45" i="51"/>
  <c r="N58" i="45" s="1"/>
  <c r="M45" i="51"/>
  <c r="M58" i="45" s="1"/>
  <c r="L45" i="51"/>
  <c r="L58" i="45" s="1"/>
  <c r="K45" i="51"/>
  <c r="K58" i="45" s="1"/>
  <c r="J45" i="51"/>
  <c r="J58" i="45" s="1"/>
  <c r="I45" i="51"/>
  <c r="I58" i="45" s="1"/>
  <c r="H45" i="51"/>
  <c r="H58" i="45" s="1"/>
  <c r="G45" i="51"/>
  <c r="G58" i="45" s="1"/>
  <c r="F45" i="51"/>
  <c r="F58" i="45" s="1"/>
  <c r="E45" i="51"/>
  <c r="E58" i="45" s="1"/>
  <c r="D45" i="51"/>
  <c r="D58" i="45" s="1"/>
  <c r="C45" i="51"/>
  <c r="C58" i="45" s="1"/>
  <c r="B45" i="51"/>
  <c r="B58" i="45" s="1"/>
  <c r="V44" i="51"/>
  <c r="V58" i="44" s="1"/>
  <c r="U44" i="51"/>
  <c r="U58" i="44" s="1"/>
  <c r="T44" i="51"/>
  <c r="T58" i="44" s="1"/>
  <c r="S44" i="51"/>
  <c r="S58" i="44" s="1"/>
  <c r="R44" i="51"/>
  <c r="R58" i="44" s="1"/>
  <c r="Q44" i="51"/>
  <c r="Q58" i="44" s="1"/>
  <c r="P44" i="51"/>
  <c r="P58" i="44" s="1"/>
  <c r="O44" i="51"/>
  <c r="O58" i="44" s="1"/>
  <c r="N44" i="51"/>
  <c r="N58" i="44" s="1"/>
  <c r="M44" i="51"/>
  <c r="M58" i="44" s="1"/>
  <c r="L44" i="51"/>
  <c r="L58" i="44" s="1"/>
  <c r="K44" i="51"/>
  <c r="K58" i="44" s="1"/>
  <c r="J44" i="51"/>
  <c r="J58" i="44" s="1"/>
  <c r="I44" i="51"/>
  <c r="I58" i="44" s="1"/>
  <c r="H44" i="51"/>
  <c r="H58" i="44" s="1"/>
  <c r="G44" i="51"/>
  <c r="G58" i="44" s="1"/>
  <c r="F44" i="51"/>
  <c r="F58" i="44" s="1"/>
  <c r="E44" i="51"/>
  <c r="E58" i="44" s="1"/>
  <c r="D44" i="51"/>
  <c r="D58" i="44" s="1"/>
  <c r="C44" i="51"/>
  <c r="C58" i="44" s="1"/>
  <c r="B44" i="51"/>
  <c r="B58" i="44" s="1"/>
  <c r="V43" i="51"/>
  <c r="V58" i="40" s="1"/>
  <c r="U43" i="51"/>
  <c r="U58" i="40" s="1"/>
  <c r="T43" i="51"/>
  <c r="T58" i="40" s="1"/>
  <c r="S43" i="51"/>
  <c r="S58" i="40" s="1"/>
  <c r="R43" i="51"/>
  <c r="R58" i="40" s="1"/>
  <c r="Q43" i="51"/>
  <c r="Q58" i="40" s="1"/>
  <c r="P43" i="51"/>
  <c r="P58" i="40" s="1"/>
  <c r="O43" i="51"/>
  <c r="O58" i="40" s="1"/>
  <c r="N43" i="51"/>
  <c r="N58" i="40" s="1"/>
  <c r="M43" i="51"/>
  <c r="M58" i="40" s="1"/>
  <c r="L43" i="51"/>
  <c r="L58" i="40" s="1"/>
  <c r="K43" i="51"/>
  <c r="K58" i="40" s="1"/>
  <c r="J43" i="51"/>
  <c r="J58" i="40" s="1"/>
  <c r="I43" i="51"/>
  <c r="I58" i="40" s="1"/>
  <c r="H43" i="51"/>
  <c r="H58" i="40" s="1"/>
  <c r="G43" i="51"/>
  <c r="G58" i="40" s="1"/>
  <c r="F43" i="51"/>
  <c r="F58" i="40" s="1"/>
  <c r="E43" i="51"/>
  <c r="E58" i="40" s="1"/>
  <c r="D43" i="51"/>
  <c r="D58" i="40" s="1"/>
  <c r="C43" i="51"/>
  <c r="C58" i="40" s="1"/>
  <c r="B43" i="51"/>
  <c r="B58" i="40" s="1"/>
  <c r="V42" i="51"/>
  <c r="V58" i="43" s="1"/>
  <c r="U42" i="51"/>
  <c r="U58" i="43" s="1"/>
  <c r="T42" i="51"/>
  <c r="T58" i="43" s="1"/>
  <c r="S42" i="51"/>
  <c r="S58" i="43" s="1"/>
  <c r="R42" i="51"/>
  <c r="R58" i="43" s="1"/>
  <c r="Q42" i="51"/>
  <c r="Q58" i="43" s="1"/>
  <c r="P42" i="51"/>
  <c r="P58" i="43" s="1"/>
  <c r="O42" i="51"/>
  <c r="O58" i="43" s="1"/>
  <c r="N42" i="51"/>
  <c r="N58" i="43" s="1"/>
  <c r="M42" i="51"/>
  <c r="M58" i="43" s="1"/>
  <c r="L42" i="51"/>
  <c r="L58" i="43" s="1"/>
  <c r="K42" i="51"/>
  <c r="K58" i="43" s="1"/>
  <c r="J42" i="51"/>
  <c r="J58" i="43" s="1"/>
  <c r="I42" i="51"/>
  <c r="I58" i="43" s="1"/>
  <c r="H42" i="51"/>
  <c r="H58" i="43" s="1"/>
  <c r="G42" i="51"/>
  <c r="G58" i="43" s="1"/>
  <c r="F42" i="51"/>
  <c r="F58" i="43" s="1"/>
  <c r="E42" i="51"/>
  <c r="E58" i="43" s="1"/>
  <c r="D42" i="51"/>
  <c r="D58" i="43" s="1"/>
  <c r="C42" i="51"/>
  <c r="C58" i="43" s="1"/>
  <c r="B42" i="51"/>
  <c r="B58" i="43" s="1"/>
  <c r="V41" i="51"/>
  <c r="V58" i="42" s="1"/>
  <c r="U41" i="51"/>
  <c r="U58" i="42" s="1"/>
  <c r="T41" i="51"/>
  <c r="T58" i="42" s="1"/>
  <c r="S41" i="51"/>
  <c r="S58" i="42" s="1"/>
  <c r="R41" i="51"/>
  <c r="R58" i="42" s="1"/>
  <c r="Q41" i="51"/>
  <c r="Q58" i="42" s="1"/>
  <c r="P41" i="51"/>
  <c r="P58" i="42" s="1"/>
  <c r="O41" i="51"/>
  <c r="O58" i="42" s="1"/>
  <c r="N41" i="51"/>
  <c r="N58" i="42" s="1"/>
  <c r="M41" i="51"/>
  <c r="M58" i="42" s="1"/>
  <c r="L41" i="51"/>
  <c r="L58" i="42" s="1"/>
  <c r="K41" i="51"/>
  <c r="K58" i="42" s="1"/>
  <c r="J41" i="51"/>
  <c r="J58" i="42" s="1"/>
  <c r="I41" i="51"/>
  <c r="I58" i="42" s="1"/>
  <c r="H41" i="51"/>
  <c r="H58" i="42" s="1"/>
  <c r="G41" i="51"/>
  <c r="G58" i="42" s="1"/>
  <c r="F41" i="51"/>
  <c r="F58" i="42" s="1"/>
  <c r="E41" i="51"/>
  <c r="E58" i="42" s="1"/>
  <c r="D41" i="51"/>
  <c r="D58" i="42" s="1"/>
  <c r="C41" i="51"/>
  <c r="C58" i="42" s="1"/>
  <c r="B41" i="51"/>
  <c r="B58" i="42" s="1"/>
  <c r="V40" i="51"/>
  <c r="V58" i="41" s="1"/>
  <c r="U40" i="51"/>
  <c r="U58" i="41" s="1"/>
  <c r="T40" i="51"/>
  <c r="T58" i="41" s="1"/>
  <c r="S40" i="51"/>
  <c r="S58" i="41" s="1"/>
  <c r="R40" i="51"/>
  <c r="R58" i="41" s="1"/>
  <c r="Q40" i="51"/>
  <c r="Q58" i="41" s="1"/>
  <c r="P40" i="51"/>
  <c r="P58" i="41" s="1"/>
  <c r="O40" i="51"/>
  <c r="O58" i="41" s="1"/>
  <c r="N40" i="51"/>
  <c r="N58" i="41" s="1"/>
  <c r="M40" i="51"/>
  <c r="M58" i="41" s="1"/>
  <c r="L40" i="51"/>
  <c r="L58" i="41" s="1"/>
  <c r="K40" i="51"/>
  <c r="K58" i="41" s="1"/>
  <c r="J40" i="51"/>
  <c r="J58" i="41" s="1"/>
  <c r="I40" i="51"/>
  <c r="I58" i="41" s="1"/>
  <c r="H40" i="51"/>
  <c r="H58" i="41" s="1"/>
  <c r="G40" i="51"/>
  <c r="G58" i="41" s="1"/>
  <c r="F40" i="51"/>
  <c r="F58" i="41" s="1"/>
  <c r="E40" i="51"/>
  <c r="E58" i="41" s="1"/>
  <c r="D40" i="51"/>
  <c r="D58" i="41" s="1"/>
  <c r="C40" i="51"/>
  <c r="C58" i="41" s="1"/>
  <c r="B40" i="51"/>
  <c r="B58" i="41" s="1"/>
  <c r="V39" i="51"/>
  <c r="V58" i="32" s="1"/>
  <c r="U39" i="51"/>
  <c r="U58" i="32" s="1"/>
  <c r="T39" i="51"/>
  <c r="T58" i="32" s="1"/>
  <c r="S39" i="51"/>
  <c r="S58" i="32" s="1"/>
  <c r="R39" i="51"/>
  <c r="R58" i="32" s="1"/>
  <c r="Q39" i="51"/>
  <c r="Q58" i="32" s="1"/>
  <c r="P39" i="51"/>
  <c r="P58" i="32" s="1"/>
  <c r="O39" i="51"/>
  <c r="O58" i="32" s="1"/>
  <c r="N39" i="51"/>
  <c r="N58" i="32" s="1"/>
  <c r="M39" i="51"/>
  <c r="M58" i="32" s="1"/>
  <c r="L39" i="51"/>
  <c r="L58" i="32" s="1"/>
  <c r="K39" i="51"/>
  <c r="K58" i="32" s="1"/>
  <c r="J39" i="51"/>
  <c r="J58" i="32" s="1"/>
  <c r="I39" i="51"/>
  <c r="I58" i="32" s="1"/>
  <c r="H39" i="51"/>
  <c r="H58" i="32" s="1"/>
  <c r="G39" i="51"/>
  <c r="G58" i="32" s="1"/>
  <c r="F39" i="51"/>
  <c r="F58" i="32" s="1"/>
  <c r="E39" i="51"/>
  <c r="E58" i="32" s="1"/>
  <c r="D39" i="51"/>
  <c r="D58" i="32" s="1"/>
  <c r="C39" i="51"/>
  <c r="C58" i="32" s="1"/>
  <c r="B39" i="51"/>
  <c r="B58" i="32" s="1"/>
  <c r="V38" i="51"/>
  <c r="V58" i="1" s="1"/>
  <c r="U38" i="51"/>
  <c r="U58" i="1" s="1"/>
  <c r="T38" i="51"/>
  <c r="T58" i="1" s="1"/>
  <c r="S38" i="51"/>
  <c r="S58" i="1" s="1"/>
  <c r="R38" i="51"/>
  <c r="R58" i="1" s="1"/>
  <c r="Q38" i="51"/>
  <c r="Q58" i="1" s="1"/>
  <c r="P38" i="51"/>
  <c r="P58" i="1" s="1"/>
  <c r="O38" i="51"/>
  <c r="O58" i="1" s="1"/>
  <c r="N38" i="51"/>
  <c r="N58" i="1" s="1"/>
  <c r="M38" i="51"/>
  <c r="M58" i="1" s="1"/>
  <c r="L38" i="51"/>
  <c r="L58" i="1" s="1"/>
  <c r="K38" i="51"/>
  <c r="K58" i="1" s="1"/>
  <c r="J38" i="51"/>
  <c r="J58" i="1" s="1"/>
  <c r="I38" i="51"/>
  <c r="I58" i="1" s="1"/>
  <c r="H38" i="51"/>
  <c r="H58" i="1" s="1"/>
  <c r="G38" i="51"/>
  <c r="G58" i="1" s="1"/>
  <c r="F38" i="51"/>
  <c r="F58" i="1" s="1"/>
  <c r="E38" i="51"/>
  <c r="E58" i="1" s="1"/>
  <c r="D38" i="51"/>
  <c r="D58" i="1" s="1"/>
  <c r="C38" i="51"/>
  <c r="C58" i="1" s="1"/>
  <c r="B38" i="51"/>
  <c r="B58" i="1" s="1"/>
  <c r="E34" i="51"/>
  <c r="D34" i="51"/>
  <c r="A33" i="51"/>
  <c r="A32" i="51"/>
  <c r="C119" i="51" s="1"/>
  <c r="N141" i="51" s="1"/>
  <c r="Q48" i="27" s="1"/>
  <c r="B57" i="49" s="1"/>
  <c r="B56" i="49" s="1"/>
  <c r="A31" i="51"/>
  <c r="C118" i="51" s="1"/>
  <c r="M141" i="51" s="1"/>
  <c r="A30" i="51"/>
  <c r="C117" i="51" s="1"/>
  <c r="L141" i="51" s="1"/>
  <c r="O48" i="27" s="1"/>
  <c r="B57" i="47" s="1"/>
  <c r="B56" i="47" s="1"/>
  <c r="A29" i="51"/>
  <c r="C116" i="51" s="1"/>
  <c r="K141" i="51" s="1"/>
  <c r="N48" i="27" s="1"/>
  <c r="B57" i="46" s="1"/>
  <c r="B56" i="46" s="1"/>
  <c r="A28" i="51"/>
  <c r="C115" i="51" s="1"/>
  <c r="J141" i="51" s="1"/>
  <c r="M48" i="27" s="1"/>
  <c r="B57" i="45" s="1"/>
  <c r="B56" i="45" s="1"/>
  <c r="A27" i="51"/>
  <c r="C114" i="51" s="1"/>
  <c r="I141" i="51" s="1"/>
  <c r="A26" i="51"/>
  <c r="C113" i="51" s="1"/>
  <c r="H141" i="51" s="1"/>
  <c r="K48" i="27" s="1"/>
  <c r="B57" i="40" s="1"/>
  <c r="B56" i="40" s="1"/>
  <c r="A25" i="51"/>
  <c r="C112" i="51" s="1"/>
  <c r="G141" i="51" s="1"/>
  <c r="J48" i="27" s="1"/>
  <c r="B57" i="43" s="1"/>
  <c r="B56" i="43" s="1"/>
  <c r="A24" i="51"/>
  <c r="C111" i="51" s="1"/>
  <c r="F141" i="51" s="1"/>
  <c r="I48" i="27" s="1"/>
  <c r="B57" i="42" s="1"/>
  <c r="B56" i="42" s="1"/>
  <c r="A23" i="51"/>
  <c r="C110" i="51" s="1"/>
  <c r="E141" i="51" s="1"/>
  <c r="A22" i="51"/>
  <c r="C109" i="51" s="1"/>
  <c r="D141" i="51" s="1"/>
  <c r="G48" i="27" s="1"/>
  <c r="B57" i="32" s="1"/>
  <c r="B56" i="32" s="1"/>
  <c r="A21" i="51"/>
  <c r="C108" i="51" s="1"/>
  <c r="BZ15" i="51"/>
  <c r="E15" i="51"/>
  <c r="G15" i="51" s="1"/>
  <c r="BZ14" i="51"/>
  <c r="G14" i="51"/>
  <c r="M118" i="51" s="1"/>
  <c r="E14" i="51"/>
  <c r="BZ13" i="51"/>
  <c r="E13" i="51"/>
  <c r="G13" i="51" s="1"/>
  <c r="BZ12" i="51"/>
  <c r="G12" i="51"/>
  <c r="M116" i="51" s="1"/>
  <c r="E12" i="51"/>
  <c r="BZ11" i="51"/>
  <c r="E11" i="51"/>
  <c r="G11" i="51" s="1"/>
  <c r="BZ10" i="51"/>
  <c r="G10" i="51"/>
  <c r="M114" i="51" s="1"/>
  <c r="E10" i="51"/>
  <c r="BZ9" i="51"/>
  <c r="E9" i="51"/>
  <c r="G9" i="51" s="1"/>
  <c r="J8" i="51"/>
  <c r="BZ8" i="51" s="1"/>
  <c r="E8" i="51"/>
  <c r="G8" i="51" s="1"/>
  <c r="BZ7" i="51"/>
  <c r="G7" i="51"/>
  <c r="M111" i="51" s="1"/>
  <c r="E7" i="51"/>
  <c r="BZ6" i="51"/>
  <c r="K6" i="51"/>
  <c r="K7" i="51" s="1"/>
  <c r="K8" i="51" s="1"/>
  <c r="K9" i="51" s="1"/>
  <c r="K10" i="51" s="1"/>
  <c r="K11" i="51" s="1"/>
  <c r="K12" i="51" s="1"/>
  <c r="K13" i="51" s="1"/>
  <c r="K14" i="51" s="1"/>
  <c r="K15" i="51" s="1"/>
  <c r="E6" i="51"/>
  <c r="G6" i="51" s="1"/>
  <c r="BZ5" i="51"/>
  <c r="K5" i="51"/>
  <c r="J5" i="51"/>
  <c r="J17" i="51" s="1"/>
  <c r="G5" i="51"/>
  <c r="M109" i="51" s="1"/>
  <c r="E5" i="51"/>
  <c r="BZ4" i="51"/>
  <c r="L4" i="51"/>
  <c r="L5" i="51" s="1"/>
  <c r="F4" i="51"/>
  <c r="G1" i="51" s="1"/>
  <c r="E4" i="51"/>
  <c r="F1" i="51" s="1"/>
  <c r="N3" i="51"/>
  <c r="O3" i="51" s="1"/>
  <c r="P3" i="51" s="1"/>
  <c r="Q3" i="51" s="1"/>
  <c r="R3" i="51" s="1"/>
  <c r="S3" i="51" s="1"/>
  <c r="T3" i="51" s="1"/>
  <c r="U3" i="51" s="1"/>
  <c r="V3" i="51" s="1"/>
  <c r="W3" i="51" s="1"/>
  <c r="X3" i="51" s="1"/>
  <c r="Y3" i="51" s="1"/>
  <c r="Z3" i="51" s="1"/>
  <c r="AA3" i="51" s="1"/>
  <c r="AB3" i="51" s="1"/>
  <c r="AC3" i="51" s="1"/>
  <c r="AD3" i="51" s="1"/>
  <c r="AE3" i="51" s="1"/>
  <c r="AF3" i="51" s="1"/>
  <c r="AG3" i="51" s="1"/>
  <c r="AH3" i="51" s="1"/>
  <c r="AI3" i="51" s="1"/>
  <c r="AJ3" i="51" s="1"/>
  <c r="AK3" i="51" s="1"/>
  <c r="AL3" i="51" s="1"/>
  <c r="AM3" i="51" s="1"/>
  <c r="AN3" i="51" s="1"/>
  <c r="AO3" i="51" s="1"/>
  <c r="AP3" i="51" s="1"/>
  <c r="AQ3" i="51" s="1"/>
  <c r="AR3" i="51" s="1"/>
  <c r="AS3" i="51" s="1"/>
  <c r="AT3" i="51" s="1"/>
  <c r="AU3" i="51" s="1"/>
  <c r="AV3" i="51" s="1"/>
  <c r="AW3" i="51" s="1"/>
  <c r="AX3" i="51" s="1"/>
  <c r="AY3" i="51" s="1"/>
  <c r="AZ3" i="51" s="1"/>
  <c r="BA3" i="51" s="1"/>
  <c r="BB3" i="51" s="1"/>
  <c r="BC3" i="51" s="1"/>
  <c r="BD3" i="51" s="1"/>
  <c r="BE3" i="51" s="1"/>
  <c r="BF3" i="51" s="1"/>
  <c r="BG3" i="51" s="1"/>
  <c r="BH3" i="51" s="1"/>
  <c r="BI3" i="51" s="1"/>
  <c r="BJ3" i="51" s="1"/>
  <c r="BK3" i="51" s="1"/>
  <c r="BL3" i="51" s="1"/>
  <c r="BM3" i="51" s="1"/>
  <c r="BN3" i="51" s="1"/>
  <c r="BO3" i="51" s="1"/>
  <c r="BP3" i="51" s="1"/>
  <c r="BQ3" i="51" s="1"/>
  <c r="BR3" i="51" s="1"/>
  <c r="BS3" i="51" s="1"/>
  <c r="BT3" i="51" s="1"/>
  <c r="R2" i="51"/>
  <c r="S2" i="51" s="1"/>
  <c r="T2" i="51" s="1"/>
  <c r="U2" i="51" s="1"/>
  <c r="V2" i="51" s="1"/>
  <c r="W2" i="51" s="1"/>
  <c r="X2" i="51" s="1"/>
  <c r="Y2" i="51" s="1"/>
  <c r="Z2" i="51" s="1"/>
  <c r="AA2" i="51" s="1"/>
  <c r="AB2" i="51" s="1"/>
  <c r="AC2" i="51" s="1"/>
  <c r="AD2" i="51" s="1"/>
  <c r="AE2" i="51" s="1"/>
  <c r="AF2" i="51" s="1"/>
  <c r="AG2" i="51" s="1"/>
  <c r="AH2" i="51" s="1"/>
  <c r="AI2" i="51" s="1"/>
  <c r="AJ2" i="51" s="1"/>
  <c r="AK2" i="51" s="1"/>
  <c r="AL2" i="51" s="1"/>
  <c r="AM2" i="51" s="1"/>
  <c r="AN2" i="51" s="1"/>
  <c r="AO2" i="51" s="1"/>
  <c r="AP2" i="51" s="1"/>
  <c r="AQ2" i="51" s="1"/>
  <c r="AR2" i="51" s="1"/>
  <c r="AS2" i="51" s="1"/>
  <c r="AT2" i="51" s="1"/>
  <c r="AU2" i="51" s="1"/>
  <c r="AV2" i="51" s="1"/>
  <c r="AW2" i="51" s="1"/>
  <c r="AX2" i="51" s="1"/>
  <c r="AY2" i="51" s="1"/>
  <c r="AZ2" i="51" s="1"/>
  <c r="BA2" i="51" s="1"/>
  <c r="BB2" i="51" s="1"/>
  <c r="BC2" i="51" s="1"/>
  <c r="BD2" i="51" s="1"/>
  <c r="BE2" i="51" s="1"/>
  <c r="BF2" i="51" s="1"/>
  <c r="BG2" i="51" s="1"/>
  <c r="BH2" i="51" s="1"/>
  <c r="BI2" i="51" s="1"/>
  <c r="BJ2" i="51" s="1"/>
  <c r="BK2" i="51" s="1"/>
  <c r="BL2" i="51" s="1"/>
  <c r="BM2" i="51" s="1"/>
  <c r="BN2" i="51" s="1"/>
  <c r="BO2" i="51" s="1"/>
  <c r="BP2" i="51" s="1"/>
  <c r="BQ2" i="51" s="1"/>
  <c r="BR2" i="51" s="1"/>
  <c r="BS2" i="51" s="1"/>
  <c r="BT2" i="51" s="1"/>
  <c r="L1" i="51"/>
  <c r="I1" i="51"/>
  <c r="I4" i="51" s="1"/>
  <c r="D163" i="27"/>
  <c r="C163" i="27"/>
  <c r="K163" i="27" s="1"/>
  <c r="B163" i="27"/>
  <c r="K162" i="27"/>
  <c r="J162" i="27"/>
  <c r="G162" i="27"/>
  <c r="F162" i="27"/>
  <c r="D162" i="27"/>
  <c r="C162" i="27"/>
  <c r="M162" i="27" s="1"/>
  <c r="B162" i="27"/>
  <c r="J161" i="27"/>
  <c r="F161" i="27"/>
  <c r="D161" i="27"/>
  <c r="M161" i="27" s="1"/>
  <c r="C161" i="27"/>
  <c r="L161" i="27" s="1"/>
  <c r="B161" i="27"/>
  <c r="D160" i="27"/>
  <c r="J147" i="27" s="1"/>
  <c r="N120" i="27" s="1"/>
  <c r="N52" i="27" s="1"/>
  <c r="B25" i="46" s="1"/>
  <c r="C160" i="27"/>
  <c r="L160" i="27" s="1"/>
  <c r="B160" i="27"/>
  <c r="D159" i="27"/>
  <c r="C159" i="27"/>
  <c r="K159" i="27" s="1"/>
  <c r="B159" i="27"/>
  <c r="K158" i="27"/>
  <c r="J158" i="27"/>
  <c r="G158" i="27"/>
  <c r="F158" i="27"/>
  <c r="D158" i="27"/>
  <c r="C158" i="27"/>
  <c r="M158" i="27" s="1"/>
  <c r="B158" i="27"/>
  <c r="J157" i="27"/>
  <c r="F157" i="27"/>
  <c r="D157" i="27"/>
  <c r="M157" i="27" s="1"/>
  <c r="C157" i="27"/>
  <c r="L157" i="27" s="1"/>
  <c r="B157" i="27"/>
  <c r="D156" i="27"/>
  <c r="F147" i="27" s="1"/>
  <c r="J120" i="27" s="1"/>
  <c r="J52" i="27" s="1"/>
  <c r="B25" i="43" s="1"/>
  <c r="C156" i="27"/>
  <c r="L156" i="27" s="1"/>
  <c r="B156" i="27"/>
  <c r="D155" i="27"/>
  <c r="C155" i="27"/>
  <c r="K155" i="27" s="1"/>
  <c r="B155" i="27"/>
  <c r="K154" i="27"/>
  <c r="J154" i="27"/>
  <c r="G154" i="27"/>
  <c r="F154" i="27"/>
  <c r="D154" i="27"/>
  <c r="C154" i="27"/>
  <c r="M154" i="27" s="1"/>
  <c r="B154" i="27"/>
  <c r="D145" i="27" s="1"/>
  <c r="J153" i="27"/>
  <c r="F153" i="27"/>
  <c r="D153" i="27"/>
  <c r="M153" i="27" s="1"/>
  <c r="C153" i="27"/>
  <c r="L153" i="27" s="1"/>
  <c r="B153" i="27"/>
  <c r="D152" i="27"/>
  <c r="L152" i="27" s="1"/>
  <c r="C152" i="27"/>
  <c r="B152" i="27"/>
  <c r="D151" i="27"/>
  <c r="C151" i="27"/>
  <c r="B151" i="27"/>
  <c r="D150" i="27"/>
  <c r="C150" i="27"/>
  <c r="M147" i="27"/>
  <c r="L147" i="27"/>
  <c r="K147" i="27"/>
  <c r="I147" i="27"/>
  <c r="H147" i="27"/>
  <c r="E147" i="27"/>
  <c r="D147" i="27"/>
  <c r="AG146" i="27"/>
  <c r="AF146" i="27"/>
  <c r="AE146" i="27"/>
  <c r="AD146" i="27"/>
  <c r="AC146" i="27"/>
  <c r="AB146" i="27"/>
  <c r="AA146" i="27"/>
  <c r="Z146" i="27"/>
  <c r="Y146" i="27"/>
  <c r="X146" i="27"/>
  <c r="W146" i="27"/>
  <c r="V146" i="27"/>
  <c r="U146" i="27"/>
  <c r="M146" i="27"/>
  <c r="L146" i="27"/>
  <c r="K146" i="27"/>
  <c r="J146" i="27"/>
  <c r="I146" i="27"/>
  <c r="H146" i="27"/>
  <c r="G146" i="27"/>
  <c r="F146" i="27"/>
  <c r="E146" i="27"/>
  <c r="D146" i="27"/>
  <c r="C146" i="27"/>
  <c r="B146" i="27"/>
  <c r="U145" i="27"/>
  <c r="M145" i="27"/>
  <c r="L145" i="27"/>
  <c r="K145" i="27"/>
  <c r="J145" i="27"/>
  <c r="I145" i="27"/>
  <c r="H145" i="27"/>
  <c r="G145" i="27"/>
  <c r="F145" i="27"/>
  <c r="E145" i="27"/>
  <c r="C145" i="27"/>
  <c r="B145" i="27"/>
  <c r="E142" i="27"/>
  <c r="C48" i="49" s="1"/>
  <c r="D142" i="27"/>
  <c r="B48" i="49" s="1"/>
  <c r="C142" i="27"/>
  <c r="E141" i="27"/>
  <c r="C48" i="48" s="1"/>
  <c r="D141" i="27"/>
  <c r="B48" i="48" s="1"/>
  <c r="C141" i="27"/>
  <c r="E140" i="27"/>
  <c r="C48" i="47" s="1"/>
  <c r="D140" i="27"/>
  <c r="B48" i="47" s="1"/>
  <c r="C140" i="27"/>
  <c r="E139" i="27"/>
  <c r="C48" i="46" s="1"/>
  <c r="D139" i="27"/>
  <c r="B48" i="46" s="1"/>
  <c r="C139" i="27"/>
  <c r="E138" i="27"/>
  <c r="C48" i="45" s="1"/>
  <c r="D138" i="27"/>
  <c r="B48" i="45" s="1"/>
  <c r="C138" i="27"/>
  <c r="E137" i="27"/>
  <c r="C48" i="44" s="1"/>
  <c r="D137" i="27"/>
  <c r="B48" i="44" s="1"/>
  <c r="C137" i="27"/>
  <c r="E136" i="27"/>
  <c r="C48" i="40" s="1"/>
  <c r="D136" i="27"/>
  <c r="B48" i="40" s="1"/>
  <c r="C136" i="27"/>
  <c r="E135" i="27"/>
  <c r="C48" i="43" s="1"/>
  <c r="D135" i="27"/>
  <c r="B48" i="43" s="1"/>
  <c r="C135" i="27"/>
  <c r="E134" i="27"/>
  <c r="C48" i="42" s="1"/>
  <c r="D134" i="27"/>
  <c r="B48" i="42" s="1"/>
  <c r="C134" i="27"/>
  <c r="E133" i="27"/>
  <c r="C48" i="41" s="1"/>
  <c r="D133" i="27"/>
  <c r="B48" i="41" s="1"/>
  <c r="C133" i="27"/>
  <c r="E132" i="27"/>
  <c r="C48" i="32" s="1"/>
  <c r="D132" i="27"/>
  <c r="B48" i="32" s="1"/>
  <c r="C132" i="27"/>
  <c r="E131" i="27"/>
  <c r="C48" i="1" s="1"/>
  <c r="D131" i="27"/>
  <c r="B48" i="1" s="1"/>
  <c r="C131" i="27"/>
  <c r="B128" i="27"/>
  <c r="B127" i="27"/>
  <c r="Q120" i="27"/>
  <c r="P120" i="27"/>
  <c r="O120" i="27"/>
  <c r="M120" i="27"/>
  <c r="L120" i="27"/>
  <c r="I120" i="27"/>
  <c r="H120" i="27"/>
  <c r="Q119" i="27"/>
  <c r="P119" i="27"/>
  <c r="O119" i="27"/>
  <c r="N119" i="27"/>
  <c r="M119" i="27"/>
  <c r="L119" i="27"/>
  <c r="K119" i="27"/>
  <c r="J119" i="27"/>
  <c r="I119" i="27"/>
  <c r="H119" i="27"/>
  <c r="G119" i="27"/>
  <c r="F119" i="27"/>
  <c r="B97" i="27"/>
  <c r="B27" i="33" s="1"/>
  <c r="B86" i="27"/>
  <c r="B19" i="33" s="1"/>
  <c r="B84" i="27"/>
  <c r="B17" i="33" s="1"/>
  <c r="B82" i="27"/>
  <c r="B81" i="27" s="1"/>
  <c r="B80" i="27"/>
  <c r="B13" i="33" s="1"/>
  <c r="B73" i="27"/>
  <c r="B7" i="33" s="1"/>
  <c r="Q71" i="27"/>
  <c r="P71" i="27"/>
  <c r="C43" i="48" s="1"/>
  <c r="D43" i="48" s="1"/>
  <c r="E43" i="48" s="1"/>
  <c r="F43" i="48" s="1"/>
  <c r="G43" i="48" s="1"/>
  <c r="H43" i="48" s="1"/>
  <c r="I43" i="48" s="1"/>
  <c r="J43" i="48" s="1"/>
  <c r="K43" i="48" s="1"/>
  <c r="L43" i="48" s="1"/>
  <c r="M43" i="48" s="1"/>
  <c r="N43" i="48" s="1"/>
  <c r="O43" i="48" s="1"/>
  <c r="P43" i="48" s="1"/>
  <c r="Q43" i="48" s="1"/>
  <c r="R43" i="48" s="1"/>
  <c r="S43" i="48" s="1"/>
  <c r="T43" i="48" s="1"/>
  <c r="U43" i="48" s="1"/>
  <c r="V43" i="48" s="1"/>
  <c r="W43" i="48" s="1"/>
  <c r="X43" i="48" s="1"/>
  <c r="Y43" i="48" s="1"/>
  <c r="Z43" i="48" s="1"/>
  <c r="AA43" i="48" s="1"/>
  <c r="AB43" i="48" s="1"/>
  <c r="AC43" i="48" s="1"/>
  <c r="AD43" i="48" s="1"/>
  <c r="AE43" i="48" s="1"/>
  <c r="AF43" i="48" s="1"/>
  <c r="AG43" i="48" s="1"/>
  <c r="AH43" i="48" s="1"/>
  <c r="AI43" i="48" s="1"/>
  <c r="AJ43" i="48" s="1"/>
  <c r="AK43" i="48" s="1"/>
  <c r="AL43" i="48" s="1"/>
  <c r="AM43" i="48" s="1"/>
  <c r="AN43" i="48" s="1"/>
  <c r="AO43" i="48" s="1"/>
  <c r="AP43" i="48" s="1"/>
  <c r="AQ43" i="48" s="1"/>
  <c r="AR43" i="48" s="1"/>
  <c r="AS43" i="48" s="1"/>
  <c r="AT43" i="48" s="1"/>
  <c r="AU43" i="48" s="1"/>
  <c r="AV43" i="48" s="1"/>
  <c r="AW43" i="48" s="1"/>
  <c r="AX43" i="48" s="1"/>
  <c r="AY43" i="48" s="1"/>
  <c r="AZ43" i="48" s="1"/>
  <c r="BA43" i="48" s="1"/>
  <c r="BB43" i="48" s="1"/>
  <c r="BC43" i="48" s="1"/>
  <c r="BD43" i="48" s="1"/>
  <c r="BE43" i="48" s="1"/>
  <c r="BF43" i="48" s="1"/>
  <c r="BG43" i="48" s="1"/>
  <c r="BH43" i="48" s="1"/>
  <c r="BI43" i="48" s="1"/>
  <c r="O71" i="27"/>
  <c r="N71" i="27"/>
  <c r="M71" i="27"/>
  <c r="L71" i="27"/>
  <c r="C43" i="44" s="1"/>
  <c r="D43" i="44" s="1"/>
  <c r="E43" i="44" s="1"/>
  <c r="F43" i="44" s="1"/>
  <c r="G43" i="44" s="1"/>
  <c r="H43" i="44" s="1"/>
  <c r="I43" i="44" s="1"/>
  <c r="J43" i="44" s="1"/>
  <c r="K43" i="44" s="1"/>
  <c r="L43" i="44" s="1"/>
  <c r="M43" i="44" s="1"/>
  <c r="N43" i="44" s="1"/>
  <c r="O43" i="44" s="1"/>
  <c r="P43" i="44" s="1"/>
  <c r="Q43" i="44" s="1"/>
  <c r="R43" i="44" s="1"/>
  <c r="S43" i="44" s="1"/>
  <c r="T43" i="44" s="1"/>
  <c r="U43" i="44" s="1"/>
  <c r="V43" i="44" s="1"/>
  <c r="W43" i="44" s="1"/>
  <c r="X43" i="44" s="1"/>
  <c r="Y43" i="44" s="1"/>
  <c r="Z43" i="44" s="1"/>
  <c r="AA43" i="44" s="1"/>
  <c r="AB43" i="44" s="1"/>
  <c r="AC43" i="44" s="1"/>
  <c r="AD43" i="44" s="1"/>
  <c r="AE43" i="44" s="1"/>
  <c r="AF43" i="44" s="1"/>
  <c r="AG43" i="44" s="1"/>
  <c r="AH43" i="44" s="1"/>
  <c r="AI43" i="44" s="1"/>
  <c r="AJ43" i="44" s="1"/>
  <c r="AK43" i="44" s="1"/>
  <c r="AL43" i="44" s="1"/>
  <c r="AM43" i="44" s="1"/>
  <c r="AN43" i="44" s="1"/>
  <c r="AO43" i="44" s="1"/>
  <c r="AP43" i="44" s="1"/>
  <c r="AQ43" i="44" s="1"/>
  <c r="AR43" i="44" s="1"/>
  <c r="AS43" i="44" s="1"/>
  <c r="AT43" i="44" s="1"/>
  <c r="AU43" i="44" s="1"/>
  <c r="AV43" i="44" s="1"/>
  <c r="AW43" i="44" s="1"/>
  <c r="AX43" i="44" s="1"/>
  <c r="AY43" i="44" s="1"/>
  <c r="AZ43" i="44" s="1"/>
  <c r="BA43" i="44" s="1"/>
  <c r="BB43" i="44" s="1"/>
  <c r="BC43" i="44" s="1"/>
  <c r="BD43" i="44" s="1"/>
  <c r="BE43" i="44" s="1"/>
  <c r="BF43" i="44" s="1"/>
  <c r="BG43" i="44" s="1"/>
  <c r="BH43" i="44" s="1"/>
  <c r="BI43" i="44" s="1"/>
  <c r="K71" i="27"/>
  <c r="C43" i="40" s="1"/>
  <c r="D43" i="40" s="1"/>
  <c r="E43" i="40" s="1"/>
  <c r="F43" i="40" s="1"/>
  <c r="G43" i="40" s="1"/>
  <c r="H43" i="40" s="1"/>
  <c r="I43" i="40" s="1"/>
  <c r="J43" i="40" s="1"/>
  <c r="K43" i="40" s="1"/>
  <c r="L43" i="40" s="1"/>
  <c r="M43" i="40" s="1"/>
  <c r="N43" i="40" s="1"/>
  <c r="O43" i="40" s="1"/>
  <c r="P43" i="40" s="1"/>
  <c r="Q43" i="40" s="1"/>
  <c r="R43" i="40" s="1"/>
  <c r="S43" i="40" s="1"/>
  <c r="T43" i="40" s="1"/>
  <c r="U43" i="40" s="1"/>
  <c r="V43" i="40" s="1"/>
  <c r="W43" i="40" s="1"/>
  <c r="X43" i="40" s="1"/>
  <c r="Y43" i="40" s="1"/>
  <c r="Z43" i="40" s="1"/>
  <c r="AA43" i="40" s="1"/>
  <c r="AB43" i="40" s="1"/>
  <c r="AC43" i="40" s="1"/>
  <c r="AD43" i="40" s="1"/>
  <c r="AE43" i="40" s="1"/>
  <c r="AF43" i="40" s="1"/>
  <c r="AG43" i="40" s="1"/>
  <c r="AH43" i="40" s="1"/>
  <c r="AI43" i="40" s="1"/>
  <c r="AJ43" i="40" s="1"/>
  <c r="AK43" i="40" s="1"/>
  <c r="AL43" i="40" s="1"/>
  <c r="AM43" i="40" s="1"/>
  <c r="AN43" i="40" s="1"/>
  <c r="AO43" i="40" s="1"/>
  <c r="AP43" i="40" s="1"/>
  <c r="AQ43" i="40" s="1"/>
  <c r="AR43" i="40" s="1"/>
  <c r="AS43" i="40" s="1"/>
  <c r="AT43" i="40" s="1"/>
  <c r="AU43" i="40" s="1"/>
  <c r="AV43" i="40" s="1"/>
  <c r="AW43" i="40" s="1"/>
  <c r="AX43" i="40" s="1"/>
  <c r="AY43" i="40" s="1"/>
  <c r="AZ43" i="40" s="1"/>
  <c r="BA43" i="40" s="1"/>
  <c r="BB43" i="40" s="1"/>
  <c r="BC43" i="40" s="1"/>
  <c r="BD43" i="40" s="1"/>
  <c r="BE43" i="40" s="1"/>
  <c r="BF43" i="40" s="1"/>
  <c r="BG43" i="40" s="1"/>
  <c r="BH43" i="40" s="1"/>
  <c r="BI43" i="40" s="1"/>
  <c r="J71" i="27"/>
  <c r="I71" i="27"/>
  <c r="H71" i="27"/>
  <c r="G71" i="27"/>
  <c r="F71" i="27"/>
  <c r="C43" i="1" s="1"/>
  <c r="D43" i="1" s="1"/>
  <c r="E43" i="1" s="1"/>
  <c r="F43" i="1" s="1"/>
  <c r="G43" i="1" s="1"/>
  <c r="H43" i="1" s="1"/>
  <c r="I43" i="1" s="1"/>
  <c r="J43" i="1" s="1"/>
  <c r="K43" i="1" s="1"/>
  <c r="L43" i="1" s="1"/>
  <c r="M43" i="1" s="1"/>
  <c r="N43" i="1" s="1"/>
  <c r="O43" i="1" s="1"/>
  <c r="P43" i="1" s="1"/>
  <c r="Q43" i="1" s="1"/>
  <c r="R43" i="1" s="1"/>
  <c r="S43" i="1" s="1"/>
  <c r="T43" i="1" s="1"/>
  <c r="U43" i="1" s="1"/>
  <c r="V43" i="1" s="1"/>
  <c r="W43" i="1" s="1"/>
  <c r="X43" i="1" s="1"/>
  <c r="Y43" i="1" s="1"/>
  <c r="Z43" i="1" s="1"/>
  <c r="AA43" i="1" s="1"/>
  <c r="AB43" i="1" s="1"/>
  <c r="AC43" i="1" s="1"/>
  <c r="AD43" i="1" s="1"/>
  <c r="AE43" i="1" s="1"/>
  <c r="AF43" i="1" s="1"/>
  <c r="AG43" i="1" s="1"/>
  <c r="AH43" i="1" s="1"/>
  <c r="AI43" i="1" s="1"/>
  <c r="AJ43" i="1" s="1"/>
  <c r="AK43" i="1" s="1"/>
  <c r="AL43" i="1" s="1"/>
  <c r="AM43" i="1" s="1"/>
  <c r="AN43" i="1" s="1"/>
  <c r="AO43" i="1" s="1"/>
  <c r="AP43" i="1" s="1"/>
  <c r="AQ43" i="1" s="1"/>
  <c r="AR43" i="1" s="1"/>
  <c r="AS43" i="1" s="1"/>
  <c r="AT43" i="1" s="1"/>
  <c r="AU43" i="1" s="1"/>
  <c r="AV43" i="1" s="1"/>
  <c r="AW43" i="1" s="1"/>
  <c r="AX43" i="1" s="1"/>
  <c r="AY43" i="1" s="1"/>
  <c r="AZ43" i="1" s="1"/>
  <c r="BA43" i="1" s="1"/>
  <c r="BB43" i="1" s="1"/>
  <c r="BC43" i="1" s="1"/>
  <c r="BD43" i="1" s="1"/>
  <c r="BE43" i="1" s="1"/>
  <c r="BF43" i="1" s="1"/>
  <c r="BG43" i="1" s="1"/>
  <c r="BH43" i="1" s="1"/>
  <c r="BI43" i="1" s="1"/>
  <c r="BJ43" i="1" s="1"/>
  <c r="C70" i="27"/>
  <c r="M67" i="27"/>
  <c r="M69" i="27" s="1"/>
  <c r="B41" i="45" s="1"/>
  <c r="B40" i="45" s="1"/>
  <c r="N64" i="27"/>
  <c r="B37" i="46" s="1"/>
  <c r="J64" i="27"/>
  <c r="B37" i="43" s="1"/>
  <c r="F64" i="27"/>
  <c r="B37" i="1" s="1"/>
  <c r="C64" i="27"/>
  <c r="P64" i="27" s="1"/>
  <c r="B37" i="48" s="1"/>
  <c r="Q61" i="27"/>
  <c r="B34" i="49" s="1"/>
  <c r="P61" i="27"/>
  <c r="B34" i="48" s="1"/>
  <c r="O61" i="27"/>
  <c r="B34" i="47" s="1"/>
  <c r="N61" i="27"/>
  <c r="B34" i="46" s="1"/>
  <c r="M61" i="27"/>
  <c r="B34" i="45" s="1"/>
  <c r="L61" i="27"/>
  <c r="B34" i="44" s="1"/>
  <c r="K61" i="27"/>
  <c r="B34" i="40" s="1"/>
  <c r="J61" i="27"/>
  <c r="B34" i="43" s="1"/>
  <c r="I61" i="27"/>
  <c r="B34" i="42" s="1"/>
  <c r="H61" i="27"/>
  <c r="B34" i="41" s="1"/>
  <c r="G61" i="27"/>
  <c r="B34" i="32" s="1"/>
  <c r="F61" i="27"/>
  <c r="B34" i="1" s="1"/>
  <c r="Q60" i="27"/>
  <c r="B33" i="49" s="1"/>
  <c r="P60" i="27"/>
  <c r="B33" i="48" s="1"/>
  <c r="O60" i="27"/>
  <c r="B33" i="47" s="1"/>
  <c r="N60" i="27"/>
  <c r="B33" i="46" s="1"/>
  <c r="M60" i="27"/>
  <c r="B33" i="45" s="1"/>
  <c r="L60" i="27"/>
  <c r="B33" i="44" s="1"/>
  <c r="K60" i="27"/>
  <c r="B33" i="40" s="1"/>
  <c r="J60" i="27"/>
  <c r="B33" i="43" s="1"/>
  <c r="I60" i="27"/>
  <c r="B33" i="42" s="1"/>
  <c r="H60" i="27"/>
  <c r="B33" i="41" s="1"/>
  <c r="G60" i="27"/>
  <c r="B33" i="32" s="1"/>
  <c r="F60" i="27"/>
  <c r="B33" i="1" s="1"/>
  <c r="Q58" i="27"/>
  <c r="B32" i="49" s="1"/>
  <c r="B36" i="49" s="1"/>
  <c r="P58" i="27"/>
  <c r="B32" i="48" s="1"/>
  <c r="B36" i="48" s="1"/>
  <c r="O58" i="27"/>
  <c r="B32" i="47" s="1"/>
  <c r="B36" i="47" s="1"/>
  <c r="N58" i="27"/>
  <c r="B32" i="46" s="1"/>
  <c r="B36" i="46" s="1"/>
  <c r="M58" i="27"/>
  <c r="B32" i="45" s="1"/>
  <c r="B36" i="45" s="1"/>
  <c r="L58" i="27"/>
  <c r="B32" i="44" s="1"/>
  <c r="B36" i="44" s="1"/>
  <c r="K58" i="27"/>
  <c r="B32" i="40" s="1"/>
  <c r="B36" i="40" s="1"/>
  <c r="J58" i="27"/>
  <c r="B32" i="43" s="1"/>
  <c r="B36" i="43" s="1"/>
  <c r="I58" i="27"/>
  <c r="B32" i="42" s="1"/>
  <c r="B36" i="42" s="1"/>
  <c r="H58" i="27"/>
  <c r="B32" i="41" s="1"/>
  <c r="B36" i="41" s="1"/>
  <c r="G58" i="27"/>
  <c r="B32" i="32" s="1"/>
  <c r="B36" i="32" s="1"/>
  <c r="F58" i="27"/>
  <c r="Q55" i="27"/>
  <c r="B28" i="49" s="1"/>
  <c r="P55" i="27"/>
  <c r="B28" i="48" s="1"/>
  <c r="O55" i="27"/>
  <c r="B28" i="47" s="1"/>
  <c r="N55" i="27"/>
  <c r="B28" i="46" s="1"/>
  <c r="M55" i="27"/>
  <c r="B28" i="45" s="1"/>
  <c r="L55" i="27"/>
  <c r="B28" i="44" s="1"/>
  <c r="K55" i="27"/>
  <c r="B28" i="40" s="1"/>
  <c r="J55" i="27"/>
  <c r="B28" i="43" s="1"/>
  <c r="I55" i="27"/>
  <c r="B28" i="42" s="1"/>
  <c r="H55" i="27"/>
  <c r="B28" i="41" s="1"/>
  <c r="G55" i="27"/>
  <c r="B28" i="32" s="1"/>
  <c r="F55" i="27"/>
  <c r="B28" i="1" s="1"/>
  <c r="C55" i="27"/>
  <c r="Q54" i="27"/>
  <c r="B27" i="49" s="1"/>
  <c r="P54" i="27"/>
  <c r="B27" i="48" s="1"/>
  <c r="O54" i="27"/>
  <c r="B27" i="47" s="1"/>
  <c r="N54" i="27"/>
  <c r="B27" i="46" s="1"/>
  <c r="M54" i="27"/>
  <c r="B27" i="45" s="1"/>
  <c r="L54" i="27"/>
  <c r="B27" i="44" s="1"/>
  <c r="K54" i="27"/>
  <c r="B27" i="40" s="1"/>
  <c r="J54" i="27"/>
  <c r="B27" i="43" s="1"/>
  <c r="I54" i="27"/>
  <c r="B27" i="42" s="1"/>
  <c r="H54" i="27"/>
  <c r="B27" i="41" s="1"/>
  <c r="G54" i="27"/>
  <c r="B27" i="32" s="1"/>
  <c r="F54" i="27"/>
  <c r="B27" i="1" s="1"/>
  <c r="C54" i="27"/>
  <c r="Q53" i="27"/>
  <c r="B26" i="49" s="1"/>
  <c r="P53" i="27"/>
  <c r="B26" i="48" s="1"/>
  <c r="O53" i="27"/>
  <c r="B26" i="47" s="1"/>
  <c r="N53" i="27"/>
  <c r="B26" i="46" s="1"/>
  <c r="M53" i="27"/>
  <c r="B26" i="45" s="1"/>
  <c r="L53" i="27"/>
  <c r="B26" i="44" s="1"/>
  <c r="K53" i="27"/>
  <c r="B26" i="40" s="1"/>
  <c r="J53" i="27"/>
  <c r="B26" i="43" s="1"/>
  <c r="I53" i="27"/>
  <c r="B26" i="42" s="1"/>
  <c r="H53" i="27"/>
  <c r="B26" i="41" s="1"/>
  <c r="G53" i="27"/>
  <c r="B26" i="32" s="1"/>
  <c r="F53" i="27"/>
  <c r="B26" i="1" s="1"/>
  <c r="C53" i="27"/>
  <c r="Q52" i="27"/>
  <c r="B25" i="49" s="1"/>
  <c r="P52" i="27"/>
  <c r="B25" i="48" s="1"/>
  <c r="O52" i="27"/>
  <c r="B25" i="47" s="1"/>
  <c r="M52" i="27"/>
  <c r="B25" i="45" s="1"/>
  <c r="L52" i="27"/>
  <c r="B25" i="44" s="1"/>
  <c r="I52" i="27"/>
  <c r="B25" i="42" s="1"/>
  <c r="H52" i="27"/>
  <c r="B25" i="41" s="1"/>
  <c r="C52" i="27"/>
  <c r="Q51" i="27"/>
  <c r="B24" i="49" s="1"/>
  <c r="P51" i="27"/>
  <c r="B24" i="48" s="1"/>
  <c r="O51" i="27"/>
  <c r="B24" i="47" s="1"/>
  <c r="N51" i="27"/>
  <c r="B24" i="46" s="1"/>
  <c r="M51" i="27"/>
  <c r="B24" i="45" s="1"/>
  <c r="L51" i="27"/>
  <c r="B24" i="44" s="1"/>
  <c r="K51" i="27"/>
  <c r="B24" i="40" s="1"/>
  <c r="J51" i="27"/>
  <c r="B24" i="43" s="1"/>
  <c r="I51" i="27"/>
  <c r="B24" i="42" s="1"/>
  <c r="H51" i="27"/>
  <c r="B24" i="41" s="1"/>
  <c r="G51" i="27"/>
  <c r="B24" i="32" s="1"/>
  <c r="F51" i="27"/>
  <c r="B24" i="1" s="1"/>
  <c r="C51" i="27"/>
  <c r="P48" i="27"/>
  <c r="B57" i="48" s="1"/>
  <c r="B56" i="48" s="1"/>
  <c r="L48" i="27"/>
  <c r="B57" i="44" s="1"/>
  <c r="B56" i="44" s="1"/>
  <c r="H48" i="27"/>
  <c r="B57" i="41" s="1"/>
  <c r="B56" i="41" s="1"/>
  <c r="O45" i="27"/>
  <c r="B18" i="47" s="1"/>
  <c r="K45" i="27"/>
  <c r="B18" i="40" s="1"/>
  <c r="G45" i="27"/>
  <c r="B18" i="32" s="1"/>
  <c r="C45" i="27"/>
  <c r="K121" i="51" s="1"/>
  <c r="K117" i="51" s="1"/>
  <c r="L147" i="51" s="1"/>
  <c r="Q44" i="27"/>
  <c r="P44" i="27"/>
  <c r="O44" i="27"/>
  <c r="N44" i="27"/>
  <c r="M44" i="27"/>
  <c r="L44" i="27"/>
  <c r="K44" i="27"/>
  <c r="J44" i="27"/>
  <c r="I44" i="27"/>
  <c r="H44" i="27"/>
  <c r="G44" i="27"/>
  <c r="B16" i="32" s="1"/>
  <c r="F44" i="27"/>
  <c r="Q43" i="27"/>
  <c r="B15" i="49" s="1"/>
  <c r="B14" i="49" s="1"/>
  <c r="P43" i="27"/>
  <c r="B15" i="48" s="1"/>
  <c r="B14" i="48" s="1"/>
  <c r="O43" i="27"/>
  <c r="B15" i="47" s="1"/>
  <c r="B14" i="47" s="1"/>
  <c r="N43" i="27"/>
  <c r="B15" i="46" s="1"/>
  <c r="B14" i="46" s="1"/>
  <c r="M43" i="27"/>
  <c r="B15" i="45" s="1"/>
  <c r="B14" i="45" s="1"/>
  <c r="L43" i="27"/>
  <c r="B15" i="44" s="1"/>
  <c r="B14" i="44" s="1"/>
  <c r="K43" i="27"/>
  <c r="B15" i="40" s="1"/>
  <c r="B14" i="40" s="1"/>
  <c r="J43" i="27"/>
  <c r="B15" i="43" s="1"/>
  <c r="B14" i="43" s="1"/>
  <c r="I43" i="27"/>
  <c r="B15" i="42" s="1"/>
  <c r="B14" i="42" s="1"/>
  <c r="H43" i="27"/>
  <c r="B15" i="41" s="1"/>
  <c r="B14" i="41" s="1"/>
  <c r="G43" i="27"/>
  <c r="B15" i="32" s="1"/>
  <c r="B14" i="32" s="1"/>
  <c r="F43" i="27"/>
  <c r="B15" i="1" s="1"/>
  <c r="B14" i="1" s="1"/>
  <c r="Q37" i="27"/>
  <c r="N37" i="27"/>
  <c r="M37" i="27"/>
  <c r="J37" i="27"/>
  <c r="I37" i="27"/>
  <c r="F37" i="27"/>
  <c r="B33" i="27"/>
  <c r="C56" i="27" s="1"/>
  <c r="C73" i="55"/>
  <c r="C113" i="42" s="1"/>
  <c r="A69" i="55"/>
  <c r="D67" i="55"/>
  <c r="D181" i="33" s="1"/>
  <c r="C67" i="55"/>
  <c r="C181" i="33" s="1"/>
  <c r="B67" i="55"/>
  <c r="B181" i="33" s="1"/>
  <c r="D66" i="55"/>
  <c r="D180" i="33" s="1"/>
  <c r="C66" i="55"/>
  <c r="C180" i="33" s="1"/>
  <c r="B66" i="55"/>
  <c r="B180" i="33" s="1"/>
  <c r="D65" i="55"/>
  <c r="D179" i="33" s="1"/>
  <c r="C65" i="55"/>
  <c r="C179" i="33" s="1"/>
  <c r="B65" i="55"/>
  <c r="B179" i="33" s="1"/>
  <c r="D64" i="55"/>
  <c r="D178" i="33" s="1"/>
  <c r="C64" i="55"/>
  <c r="C178" i="33" s="1"/>
  <c r="B64" i="55"/>
  <c r="B178" i="33" s="1"/>
  <c r="D63" i="55"/>
  <c r="D177" i="33" s="1"/>
  <c r="C63" i="55"/>
  <c r="C177" i="33" s="1"/>
  <c r="B63" i="55"/>
  <c r="B177" i="33" s="1"/>
  <c r="D62" i="55"/>
  <c r="D176" i="33" s="1"/>
  <c r="C62" i="55"/>
  <c r="C176" i="33" s="1"/>
  <c r="B62" i="55"/>
  <c r="B176" i="33" s="1"/>
  <c r="D61" i="55"/>
  <c r="D175" i="33" s="1"/>
  <c r="C61" i="55"/>
  <c r="C175" i="33" s="1"/>
  <c r="B61" i="55"/>
  <c r="B175" i="33" s="1"/>
  <c r="D60" i="55"/>
  <c r="D174" i="33" s="1"/>
  <c r="C60" i="55"/>
  <c r="C174" i="33" s="1"/>
  <c r="B60" i="55"/>
  <c r="B174" i="33" s="1"/>
  <c r="D59" i="55"/>
  <c r="D173" i="33" s="1"/>
  <c r="C59" i="55"/>
  <c r="C173" i="33" s="1"/>
  <c r="B59" i="55"/>
  <c r="B173" i="33" s="1"/>
  <c r="D58" i="55"/>
  <c r="D172" i="33" s="1"/>
  <c r="C58" i="55"/>
  <c r="C172" i="33" s="1"/>
  <c r="B58" i="55"/>
  <c r="B172" i="33" s="1"/>
  <c r="D57" i="55"/>
  <c r="D171" i="33" s="1"/>
  <c r="C57" i="55"/>
  <c r="C171" i="33" s="1"/>
  <c r="B57" i="55"/>
  <c r="B171" i="33" s="1"/>
  <c r="D56" i="55"/>
  <c r="D170" i="33" s="1"/>
  <c r="C56" i="55"/>
  <c r="C170" i="33" s="1"/>
  <c r="B56" i="55"/>
  <c r="B170" i="33" s="1"/>
  <c r="M50" i="55"/>
  <c r="L50" i="55"/>
  <c r="K50" i="55"/>
  <c r="J50" i="55"/>
  <c r="I50" i="55"/>
  <c r="H50" i="55"/>
  <c r="G50" i="55"/>
  <c r="F50" i="55"/>
  <c r="E50" i="55"/>
  <c r="D50" i="55"/>
  <c r="C50" i="55"/>
  <c r="B50" i="55"/>
  <c r="O39" i="55"/>
  <c r="O97" i="49" s="1"/>
  <c r="N39" i="55"/>
  <c r="N97" i="49" s="1"/>
  <c r="O38" i="55"/>
  <c r="O97" i="48" s="1"/>
  <c r="N38" i="55"/>
  <c r="N97" i="48" s="1"/>
  <c r="O37" i="55"/>
  <c r="O97" i="47" s="1"/>
  <c r="N37" i="55"/>
  <c r="N97" i="47" s="1"/>
  <c r="O36" i="55"/>
  <c r="O97" i="46" s="1"/>
  <c r="N36" i="55"/>
  <c r="N97" i="46" s="1"/>
  <c r="O35" i="55"/>
  <c r="O97" i="45" s="1"/>
  <c r="N35" i="55"/>
  <c r="N97" i="45" s="1"/>
  <c r="O34" i="55"/>
  <c r="O97" i="44" s="1"/>
  <c r="N34" i="55"/>
  <c r="N97" i="44" s="1"/>
  <c r="O33" i="55"/>
  <c r="O97" i="40" s="1"/>
  <c r="N33" i="55"/>
  <c r="N97" i="40" s="1"/>
  <c r="O32" i="55"/>
  <c r="O97" i="43" s="1"/>
  <c r="N32" i="55"/>
  <c r="N97" i="43" s="1"/>
  <c r="O31" i="55"/>
  <c r="O97" i="42" s="1"/>
  <c r="N31" i="55"/>
  <c r="N97" i="42" s="1"/>
  <c r="O30" i="55"/>
  <c r="O97" i="41" s="1"/>
  <c r="N30" i="55"/>
  <c r="N97" i="41" s="1"/>
  <c r="N29" i="55"/>
  <c r="N97" i="32" s="1"/>
  <c r="N28" i="55"/>
  <c r="N97" i="1" s="1"/>
  <c r="BI22" i="55"/>
  <c r="BI108" i="49" s="1"/>
  <c r="BH22" i="55"/>
  <c r="BH108" i="49" s="1"/>
  <c r="BG22" i="55"/>
  <c r="BG108" i="49" s="1"/>
  <c r="BF22" i="55"/>
  <c r="BF108" i="49" s="1"/>
  <c r="BE22" i="55"/>
  <c r="BE108" i="49" s="1"/>
  <c r="BD22" i="55"/>
  <c r="BD108" i="49" s="1"/>
  <c r="BC22" i="55"/>
  <c r="BC108" i="49" s="1"/>
  <c r="BB22" i="55"/>
  <c r="BB108" i="49" s="1"/>
  <c r="BA22" i="55"/>
  <c r="BA108" i="49" s="1"/>
  <c r="AZ22" i="55"/>
  <c r="AZ108" i="49" s="1"/>
  <c r="AY22" i="55"/>
  <c r="AY108" i="49" s="1"/>
  <c r="AX22" i="55"/>
  <c r="AX108" i="49" s="1"/>
  <c r="AW22" i="55"/>
  <c r="AW108" i="49" s="1"/>
  <c r="AV22" i="55"/>
  <c r="AV108" i="49" s="1"/>
  <c r="AU22" i="55"/>
  <c r="AU108" i="49" s="1"/>
  <c r="AT22" i="55"/>
  <c r="AT108" i="49" s="1"/>
  <c r="AS22" i="55"/>
  <c r="AS108" i="49" s="1"/>
  <c r="AR22" i="55"/>
  <c r="AR108" i="49" s="1"/>
  <c r="AQ22" i="55"/>
  <c r="AQ108" i="49" s="1"/>
  <c r="AP22" i="55"/>
  <c r="AP108" i="49" s="1"/>
  <c r="AO22" i="55"/>
  <c r="AO108" i="49" s="1"/>
  <c r="AN22" i="55"/>
  <c r="AN108" i="49" s="1"/>
  <c r="AM22" i="55"/>
  <c r="AM108" i="49" s="1"/>
  <c r="AL22" i="55"/>
  <c r="AL108" i="49" s="1"/>
  <c r="AK22" i="55"/>
  <c r="AK108" i="49" s="1"/>
  <c r="AJ22" i="55"/>
  <c r="AJ108" i="49" s="1"/>
  <c r="AI22" i="55"/>
  <c r="AI108" i="49" s="1"/>
  <c r="AH22" i="55"/>
  <c r="AH108" i="49" s="1"/>
  <c r="AG22" i="55"/>
  <c r="AG108" i="49" s="1"/>
  <c r="AF22" i="55"/>
  <c r="AF108" i="49" s="1"/>
  <c r="AE22" i="55"/>
  <c r="AE108" i="49" s="1"/>
  <c r="AD22" i="55"/>
  <c r="AD108" i="49" s="1"/>
  <c r="AC22" i="55"/>
  <c r="AC108" i="49" s="1"/>
  <c r="AB22" i="55"/>
  <c r="AB108" i="49" s="1"/>
  <c r="AA22" i="55"/>
  <c r="AA108" i="49" s="1"/>
  <c r="Z22" i="55"/>
  <c r="Z108" i="49" s="1"/>
  <c r="Y22" i="55"/>
  <c r="Y108" i="49" s="1"/>
  <c r="X22" i="55"/>
  <c r="X108" i="49" s="1"/>
  <c r="W22" i="55"/>
  <c r="W108" i="49" s="1"/>
  <c r="V22" i="55"/>
  <c r="V108" i="49" s="1"/>
  <c r="U22" i="55"/>
  <c r="U108" i="49" s="1"/>
  <c r="T22" i="55"/>
  <c r="T108" i="49" s="1"/>
  <c r="S22" i="55"/>
  <c r="S108" i="49" s="1"/>
  <c r="R22" i="55"/>
  <c r="R108" i="49" s="1"/>
  <c r="Q22" i="55"/>
  <c r="Q108" i="49" s="1"/>
  <c r="P22" i="55"/>
  <c r="P108" i="49" s="1"/>
  <c r="O22" i="55"/>
  <c r="O108" i="49" s="1"/>
  <c r="N22" i="55"/>
  <c r="N108" i="49" s="1"/>
  <c r="M22" i="55"/>
  <c r="M108" i="49" s="1"/>
  <c r="L22" i="55"/>
  <c r="L108" i="49" s="1"/>
  <c r="K22" i="55"/>
  <c r="K108" i="49" s="1"/>
  <c r="J22" i="55"/>
  <c r="J108" i="49" s="1"/>
  <c r="I22" i="55"/>
  <c r="I108" i="49" s="1"/>
  <c r="H22" i="55"/>
  <c r="H108" i="49" s="1"/>
  <c r="G22" i="55"/>
  <c r="G108" i="49" s="1"/>
  <c r="F22" i="55"/>
  <c r="F108" i="49" s="1"/>
  <c r="E22" i="55"/>
  <c r="E108" i="49" s="1"/>
  <c r="D22" i="55"/>
  <c r="D108" i="49" s="1"/>
  <c r="C22" i="55"/>
  <c r="C108" i="49" s="1"/>
  <c r="B22" i="55"/>
  <c r="B108" i="49" s="1"/>
  <c r="BI21" i="55"/>
  <c r="BI108" i="48" s="1"/>
  <c r="BH21" i="55"/>
  <c r="BH108" i="48" s="1"/>
  <c r="BG21" i="55"/>
  <c r="BG108" i="48" s="1"/>
  <c r="BF21" i="55"/>
  <c r="BF108" i="48" s="1"/>
  <c r="BE21" i="55"/>
  <c r="BE108" i="48" s="1"/>
  <c r="BD21" i="55"/>
  <c r="BD108" i="48" s="1"/>
  <c r="BC21" i="55"/>
  <c r="BC108" i="48" s="1"/>
  <c r="BB21" i="55"/>
  <c r="BB108" i="48" s="1"/>
  <c r="BA21" i="55"/>
  <c r="BA108" i="48" s="1"/>
  <c r="AZ21" i="55"/>
  <c r="AZ108" i="48" s="1"/>
  <c r="AY21" i="55"/>
  <c r="AY108" i="48" s="1"/>
  <c r="AX21" i="55"/>
  <c r="AX108" i="48" s="1"/>
  <c r="AW21" i="55"/>
  <c r="AW108" i="48" s="1"/>
  <c r="AV21" i="55"/>
  <c r="AV108" i="48" s="1"/>
  <c r="AU21" i="55"/>
  <c r="AU108" i="48" s="1"/>
  <c r="AT21" i="55"/>
  <c r="AT108" i="48" s="1"/>
  <c r="AS21" i="55"/>
  <c r="AS108" i="48" s="1"/>
  <c r="AR21" i="55"/>
  <c r="AR108" i="48" s="1"/>
  <c r="AQ21" i="55"/>
  <c r="AQ108" i="48" s="1"/>
  <c r="AP21" i="55"/>
  <c r="AP108" i="48" s="1"/>
  <c r="AO21" i="55"/>
  <c r="AO108" i="48" s="1"/>
  <c r="AN21" i="55"/>
  <c r="AN108" i="48" s="1"/>
  <c r="AM21" i="55"/>
  <c r="AM108" i="48" s="1"/>
  <c r="AL21" i="55"/>
  <c r="AL108" i="48" s="1"/>
  <c r="AK21" i="55"/>
  <c r="AK108" i="48" s="1"/>
  <c r="AJ21" i="55"/>
  <c r="AJ108" i="48" s="1"/>
  <c r="AI21" i="55"/>
  <c r="AI108" i="48" s="1"/>
  <c r="AH21" i="55"/>
  <c r="AH108" i="48" s="1"/>
  <c r="AG21" i="55"/>
  <c r="AG108" i="48" s="1"/>
  <c r="AF21" i="55"/>
  <c r="AF108" i="48" s="1"/>
  <c r="AE21" i="55"/>
  <c r="AE108" i="48" s="1"/>
  <c r="AD21" i="55"/>
  <c r="AD108" i="48" s="1"/>
  <c r="AC21" i="55"/>
  <c r="AC108" i="48" s="1"/>
  <c r="AB21" i="55"/>
  <c r="AB108" i="48" s="1"/>
  <c r="AA21" i="55"/>
  <c r="AA108" i="48" s="1"/>
  <c r="Z21" i="55"/>
  <c r="Z108" i="48" s="1"/>
  <c r="Y21" i="55"/>
  <c r="Y108" i="48" s="1"/>
  <c r="X21" i="55"/>
  <c r="X108" i="48" s="1"/>
  <c r="W21" i="55"/>
  <c r="W108" i="48" s="1"/>
  <c r="V21" i="55"/>
  <c r="V108" i="48" s="1"/>
  <c r="U21" i="55"/>
  <c r="U108" i="48" s="1"/>
  <c r="T21" i="55"/>
  <c r="T108" i="48" s="1"/>
  <c r="S21" i="55"/>
  <c r="S108" i="48" s="1"/>
  <c r="R21" i="55"/>
  <c r="R108" i="48" s="1"/>
  <c r="Q21" i="55"/>
  <c r="Q108" i="48" s="1"/>
  <c r="P21" i="55"/>
  <c r="P108" i="48" s="1"/>
  <c r="O21" i="55"/>
  <c r="O108" i="48" s="1"/>
  <c r="N21" i="55"/>
  <c r="N108" i="48" s="1"/>
  <c r="M21" i="55"/>
  <c r="M108" i="48" s="1"/>
  <c r="L21" i="55"/>
  <c r="L108" i="48" s="1"/>
  <c r="K21" i="55"/>
  <c r="K108" i="48" s="1"/>
  <c r="J21" i="55"/>
  <c r="J108" i="48" s="1"/>
  <c r="I21" i="55"/>
  <c r="I108" i="48" s="1"/>
  <c r="H21" i="55"/>
  <c r="H108" i="48" s="1"/>
  <c r="G21" i="55"/>
  <c r="G108" i="48" s="1"/>
  <c r="F21" i="55"/>
  <c r="F108" i="48" s="1"/>
  <c r="E21" i="55"/>
  <c r="E108" i="48" s="1"/>
  <c r="D21" i="55"/>
  <c r="D108" i="48" s="1"/>
  <c r="C21" i="55"/>
  <c r="C108" i="48" s="1"/>
  <c r="B21" i="55"/>
  <c r="B108" i="48" s="1"/>
  <c r="B106" i="48" s="1"/>
  <c r="B109" i="48" s="1"/>
  <c r="BI20" i="55"/>
  <c r="BI108" i="47" s="1"/>
  <c r="BH20" i="55"/>
  <c r="BH108" i="47" s="1"/>
  <c r="BG20" i="55"/>
  <c r="BG108" i="47" s="1"/>
  <c r="BF20" i="55"/>
  <c r="BF108" i="47" s="1"/>
  <c r="BE20" i="55"/>
  <c r="BE108" i="47" s="1"/>
  <c r="BD20" i="55"/>
  <c r="BD108" i="47" s="1"/>
  <c r="BC20" i="55"/>
  <c r="BC108" i="47" s="1"/>
  <c r="BB20" i="55"/>
  <c r="BB108" i="47" s="1"/>
  <c r="BA20" i="55"/>
  <c r="BA108" i="47" s="1"/>
  <c r="AZ20" i="55"/>
  <c r="AZ108" i="47" s="1"/>
  <c r="AY20" i="55"/>
  <c r="AY108" i="47" s="1"/>
  <c r="AX20" i="55"/>
  <c r="AX108" i="47" s="1"/>
  <c r="AW20" i="55"/>
  <c r="AW108" i="47" s="1"/>
  <c r="AV20" i="55"/>
  <c r="AV108" i="47" s="1"/>
  <c r="AU20" i="55"/>
  <c r="AU108" i="47" s="1"/>
  <c r="AT20" i="55"/>
  <c r="AT108" i="47" s="1"/>
  <c r="AS20" i="55"/>
  <c r="AS108" i="47" s="1"/>
  <c r="AR20" i="55"/>
  <c r="AR108" i="47" s="1"/>
  <c r="AQ20" i="55"/>
  <c r="AQ108" i="47" s="1"/>
  <c r="AP20" i="55"/>
  <c r="AP108" i="47" s="1"/>
  <c r="AO20" i="55"/>
  <c r="AO108" i="47" s="1"/>
  <c r="AN20" i="55"/>
  <c r="AN108" i="47" s="1"/>
  <c r="AM20" i="55"/>
  <c r="AM108" i="47" s="1"/>
  <c r="AL20" i="55"/>
  <c r="AL108" i="47" s="1"/>
  <c r="AK20" i="55"/>
  <c r="AK108" i="47" s="1"/>
  <c r="AJ20" i="55"/>
  <c r="AJ108" i="47" s="1"/>
  <c r="AI20" i="55"/>
  <c r="AI108" i="47" s="1"/>
  <c r="AH20" i="55"/>
  <c r="AH108" i="47" s="1"/>
  <c r="AG20" i="55"/>
  <c r="AG108" i="47" s="1"/>
  <c r="AF20" i="55"/>
  <c r="AF108" i="47" s="1"/>
  <c r="AE20" i="55"/>
  <c r="AE108" i="47" s="1"/>
  <c r="AD20" i="55"/>
  <c r="AD108" i="47" s="1"/>
  <c r="AC20" i="55"/>
  <c r="AC108" i="47" s="1"/>
  <c r="AB20" i="55"/>
  <c r="AB108" i="47" s="1"/>
  <c r="AA20" i="55"/>
  <c r="AA108" i="47" s="1"/>
  <c r="Z20" i="55"/>
  <c r="Z108" i="47" s="1"/>
  <c r="Y20" i="55"/>
  <c r="Y108" i="47" s="1"/>
  <c r="X20" i="55"/>
  <c r="X108" i="47" s="1"/>
  <c r="W20" i="55"/>
  <c r="W108" i="47" s="1"/>
  <c r="V20" i="55"/>
  <c r="V108" i="47" s="1"/>
  <c r="U20" i="55"/>
  <c r="U108" i="47" s="1"/>
  <c r="T20" i="55"/>
  <c r="T108" i="47" s="1"/>
  <c r="S20" i="55"/>
  <c r="S108" i="47" s="1"/>
  <c r="R20" i="55"/>
  <c r="R108" i="47" s="1"/>
  <c r="Q20" i="55"/>
  <c r="Q108" i="47" s="1"/>
  <c r="P20" i="55"/>
  <c r="P108" i="47" s="1"/>
  <c r="O20" i="55"/>
  <c r="O108" i="47" s="1"/>
  <c r="N20" i="55"/>
  <c r="N108" i="47" s="1"/>
  <c r="M20" i="55"/>
  <c r="M108" i="47" s="1"/>
  <c r="L20" i="55"/>
  <c r="L108" i="47" s="1"/>
  <c r="K20" i="55"/>
  <c r="K108" i="47" s="1"/>
  <c r="J20" i="55"/>
  <c r="J108" i="47" s="1"/>
  <c r="I20" i="55"/>
  <c r="I108" i="47" s="1"/>
  <c r="H20" i="55"/>
  <c r="H108" i="47" s="1"/>
  <c r="G20" i="55"/>
  <c r="G108" i="47" s="1"/>
  <c r="F20" i="55"/>
  <c r="F108" i="47" s="1"/>
  <c r="E20" i="55"/>
  <c r="E108" i="47" s="1"/>
  <c r="D20" i="55"/>
  <c r="D108" i="47" s="1"/>
  <c r="C20" i="55"/>
  <c r="C108" i="47" s="1"/>
  <c r="B20" i="55"/>
  <c r="B108" i="47" s="1"/>
  <c r="B106" i="47" s="1"/>
  <c r="B109" i="47" s="1"/>
  <c r="BI19" i="55"/>
  <c r="BI108" i="46" s="1"/>
  <c r="BH19" i="55"/>
  <c r="BH108" i="46" s="1"/>
  <c r="BG19" i="55"/>
  <c r="BG108" i="46" s="1"/>
  <c r="BF19" i="55"/>
  <c r="BF108" i="46" s="1"/>
  <c r="BE19" i="55"/>
  <c r="BE108" i="46" s="1"/>
  <c r="BD19" i="55"/>
  <c r="BD108" i="46" s="1"/>
  <c r="BC19" i="55"/>
  <c r="BC108" i="46" s="1"/>
  <c r="BB19" i="55"/>
  <c r="BB108" i="46" s="1"/>
  <c r="BA19" i="55"/>
  <c r="BA108" i="46" s="1"/>
  <c r="AZ19" i="55"/>
  <c r="AZ108" i="46" s="1"/>
  <c r="AY19" i="55"/>
  <c r="AY108" i="46" s="1"/>
  <c r="AX19" i="55"/>
  <c r="AX108" i="46" s="1"/>
  <c r="AW19" i="55"/>
  <c r="AW108" i="46" s="1"/>
  <c r="AV19" i="55"/>
  <c r="AV108" i="46" s="1"/>
  <c r="AU19" i="55"/>
  <c r="AU108" i="46" s="1"/>
  <c r="AT19" i="55"/>
  <c r="AT108" i="46" s="1"/>
  <c r="AS19" i="55"/>
  <c r="AS108" i="46" s="1"/>
  <c r="AR19" i="55"/>
  <c r="AR108" i="46" s="1"/>
  <c r="AQ19" i="55"/>
  <c r="AQ108" i="46" s="1"/>
  <c r="AP19" i="55"/>
  <c r="AP108" i="46" s="1"/>
  <c r="AO19" i="55"/>
  <c r="AO108" i="46" s="1"/>
  <c r="AN19" i="55"/>
  <c r="AN108" i="46" s="1"/>
  <c r="AM19" i="55"/>
  <c r="AM108" i="46" s="1"/>
  <c r="AL19" i="55"/>
  <c r="AL108" i="46" s="1"/>
  <c r="AK19" i="55"/>
  <c r="AK108" i="46" s="1"/>
  <c r="AJ19" i="55"/>
  <c r="AJ108" i="46" s="1"/>
  <c r="AI19" i="55"/>
  <c r="AI108" i="46" s="1"/>
  <c r="AH19" i="55"/>
  <c r="AH108" i="46" s="1"/>
  <c r="AG19" i="55"/>
  <c r="AG108" i="46" s="1"/>
  <c r="AF19" i="55"/>
  <c r="AF108" i="46" s="1"/>
  <c r="AE19" i="55"/>
  <c r="AE108" i="46" s="1"/>
  <c r="AD19" i="55"/>
  <c r="AD108" i="46" s="1"/>
  <c r="AC19" i="55"/>
  <c r="AC108" i="46" s="1"/>
  <c r="AB19" i="55"/>
  <c r="AB108" i="46" s="1"/>
  <c r="AA19" i="55"/>
  <c r="AA108" i="46" s="1"/>
  <c r="Z19" i="55"/>
  <c r="Z108" i="46" s="1"/>
  <c r="Y19" i="55"/>
  <c r="Y108" i="46" s="1"/>
  <c r="X19" i="55"/>
  <c r="X108" i="46" s="1"/>
  <c r="W19" i="55"/>
  <c r="W108" i="46" s="1"/>
  <c r="V19" i="55"/>
  <c r="V108" i="46" s="1"/>
  <c r="U19" i="55"/>
  <c r="U108" i="46" s="1"/>
  <c r="T19" i="55"/>
  <c r="T108" i="46" s="1"/>
  <c r="S19" i="55"/>
  <c r="S108" i="46" s="1"/>
  <c r="R19" i="55"/>
  <c r="R108" i="46" s="1"/>
  <c r="Q19" i="55"/>
  <c r="Q108" i="46" s="1"/>
  <c r="P19" i="55"/>
  <c r="P108" i="46" s="1"/>
  <c r="O19" i="55"/>
  <c r="O108" i="46" s="1"/>
  <c r="N19" i="55"/>
  <c r="N108" i="46" s="1"/>
  <c r="M19" i="55"/>
  <c r="M108" i="46" s="1"/>
  <c r="L19" i="55"/>
  <c r="L108" i="46" s="1"/>
  <c r="K19" i="55"/>
  <c r="K108" i="46" s="1"/>
  <c r="J19" i="55"/>
  <c r="J108" i="46" s="1"/>
  <c r="I19" i="55"/>
  <c r="I108" i="46" s="1"/>
  <c r="H19" i="55"/>
  <c r="H108" i="46" s="1"/>
  <c r="G19" i="55"/>
  <c r="G108" i="46" s="1"/>
  <c r="F19" i="55"/>
  <c r="F108" i="46" s="1"/>
  <c r="E19" i="55"/>
  <c r="E108" i="46" s="1"/>
  <c r="D19" i="55"/>
  <c r="D108" i="46" s="1"/>
  <c r="C19" i="55"/>
  <c r="C108" i="46" s="1"/>
  <c r="B19" i="55"/>
  <c r="B108" i="46" s="1"/>
  <c r="BI18" i="55"/>
  <c r="BI108" i="45" s="1"/>
  <c r="BH18" i="55"/>
  <c r="BH108" i="45" s="1"/>
  <c r="BG18" i="55"/>
  <c r="BG108" i="45" s="1"/>
  <c r="BF18" i="55"/>
  <c r="BF108" i="45" s="1"/>
  <c r="BE18" i="55"/>
  <c r="BE108" i="45" s="1"/>
  <c r="BD18" i="55"/>
  <c r="BD108" i="45" s="1"/>
  <c r="BC18" i="55"/>
  <c r="BC108" i="45" s="1"/>
  <c r="BB18" i="55"/>
  <c r="BB108" i="45" s="1"/>
  <c r="BA18" i="55"/>
  <c r="BA108" i="45" s="1"/>
  <c r="AZ18" i="55"/>
  <c r="AZ108" i="45" s="1"/>
  <c r="AY18" i="55"/>
  <c r="AY108" i="45" s="1"/>
  <c r="AX18" i="55"/>
  <c r="AX108" i="45" s="1"/>
  <c r="AW18" i="55"/>
  <c r="AW108" i="45" s="1"/>
  <c r="AV18" i="55"/>
  <c r="AV108" i="45" s="1"/>
  <c r="AU18" i="55"/>
  <c r="AU108" i="45" s="1"/>
  <c r="AT18" i="55"/>
  <c r="AT108" i="45" s="1"/>
  <c r="AS18" i="55"/>
  <c r="AS108" i="45" s="1"/>
  <c r="AR18" i="55"/>
  <c r="AR108" i="45" s="1"/>
  <c r="AQ18" i="55"/>
  <c r="AQ108" i="45" s="1"/>
  <c r="AP18" i="55"/>
  <c r="AP108" i="45" s="1"/>
  <c r="AO18" i="55"/>
  <c r="AO108" i="45" s="1"/>
  <c r="AN18" i="55"/>
  <c r="AN108" i="45" s="1"/>
  <c r="AM18" i="55"/>
  <c r="AM108" i="45" s="1"/>
  <c r="AL18" i="55"/>
  <c r="AL108" i="45" s="1"/>
  <c r="AK18" i="55"/>
  <c r="AK108" i="45" s="1"/>
  <c r="AJ18" i="55"/>
  <c r="AJ108" i="45" s="1"/>
  <c r="AI18" i="55"/>
  <c r="AI108" i="45" s="1"/>
  <c r="AH18" i="55"/>
  <c r="AH108" i="45" s="1"/>
  <c r="AG18" i="55"/>
  <c r="AG108" i="45" s="1"/>
  <c r="AF18" i="55"/>
  <c r="AF108" i="45" s="1"/>
  <c r="AE18" i="55"/>
  <c r="AE108" i="45" s="1"/>
  <c r="AD18" i="55"/>
  <c r="AD108" i="45" s="1"/>
  <c r="AC18" i="55"/>
  <c r="AC108" i="45" s="1"/>
  <c r="AB18" i="55"/>
  <c r="AB108" i="45" s="1"/>
  <c r="AA18" i="55"/>
  <c r="AA108" i="45" s="1"/>
  <c r="Z18" i="55"/>
  <c r="Z108" i="45" s="1"/>
  <c r="Y18" i="55"/>
  <c r="Y108" i="45" s="1"/>
  <c r="X18" i="55"/>
  <c r="X108" i="45" s="1"/>
  <c r="W18" i="55"/>
  <c r="W108" i="45" s="1"/>
  <c r="V18" i="55"/>
  <c r="V108" i="45" s="1"/>
  <c r="U18" i="55"/>
  <c r="U108" i="45" s="1"/>
  <c r="T18" i="55"/>
  <c r="T108" i="45" s="1"/>
  <c r="S18" i="55"/>
  <c r="S108" i="45" s="1"/>
  <c r="R18" i="55"/>
  <c r="R108" i="45" s="1"/>
  <c r="Q18" i="55"/>
  <c r="Q108" i="45" s="1"/>
  <c r="P18" i="55"/>
  <c r="P108" i="45" s="1"/>
  <c r="O18" i="55"/>
  <c r="O108" i="45" s="1"/>
  <c r="N18" i="55"/>
  <c r="N108" i="45" s="1"/>
  <c r="M18" i="55"/>
  <c r="M108" i="45" s="1"/>
  <c r="L18" i="55"/>
  <c r="L108" i="45" s="1"/>
  <c r="K18" i="55"/>
  <c r="K108" i="45" s="1"/>
  <c r="J18" i="55"/>
  <c r="J108" i="45" s="1"/>
  <c r="I18" i="55"/>
  <c r="I108" i="45" s="1"/>
  <c r="H18" i="55"/>
  <c r="H108" i="45" s="1"/>
  <c r="G18" i="55"/>
  <c r="G108" i="45" s="1"/>
  <c r="F18" i="55"/>
  <c r="F108" i="45" s="1"/>
  <c r="E18" i="55"/>
  <c r="E108" i="45" s="1"/>
  <c r="D18" i="55"/>
  <c r="D108" i="45" s="1"/>
  <c r="C18" i="55"/>
  <c r="C108" i="45" s="1"/>
  <c r="B18" i="55"/>
  <c r="B108" i="45" s="1"/>
  <c r="B106" i="45" s="1"/>
  <c r="B109" i="45" s="1"/>
  <c r="B103" i="45" s="1"/>
  <c r="BI17" i="55"/>
  <c r="BI108" i="44" s="1"/>
  <c r="BH17" i="55"/>
  <c r="BH108" i="44" s="1"/>
  <c r="BG17" i="55"/>
  <c r="BG108" i="44" s="1"/>
  <c r="BF17" i="55"/>
  <c r="BF108" i="44" s="1"/>
  <c r="BE17" i="55"/>
  <c r="BE108" i="44" s="1"/>
  <c r="BD17" i="55"/>
  <c r="BD108" i="44" s="1"/>
  <c r="BC17" i="55"/>
  <c r="BC108" i="44" s="1"/>
  <c r="BB17" i="55"/>
  <c r="BB108" i="44" s="1"/>
  <c r="BA17" i="55"/>
  <c r="BA108" i="44" s="1"/>
  <c r="AZ17" i="55"/>
  <c r="AZ108" i="44" s="1"/>
  <c r="AY17" i="55"/>
  <c r="AY108" i="44" s="1"/>
  <c r="AX17" i="55"/>
  <c r="AX108" i="44" s="1"/>
  <c r="AW17" i="55"/>
  <c r="AW108" i="44" s="1"/>
  <c r="AV17" i="55"/>
  <c r="AV108" i="44" s="1"/>
  <c r="AU17" i="55"/>
  <c r="AU108" i="44" s="1"/>
  <c r="AT17" i="55"/>
  <c r="AT108" i="44" s="1"/>
  <c r="AS17" i="55"/>
  <c r="AS108" i="44" s="1"/>
  <c r="AR17" i="55"/>
  <c r="AR108" i="44" s="1"/>
  <c r="AQ17" i="55"/>
  <c r="AQ108" i="44" s="1"/>
  <c r="AP17" i="55"/>
  <c r="AP108" i="44" s="1"/>
  <c r="AO17" i="55"/>
  <c r="AO108" i="44" s="1"/>
  <c r="AN17" i="55"/>
  <c r="AN108" i="44" s="1"/>
  <c r="AM17" i="55"/>
  <c r="AM108" i="44" s="1"/>
  <c r="AL17" i="55"/>
  <c r="AL108" i="44" s="1"/>
  <c r="AK17" i="55"/>
  <c r="AK108" i="44" s="1"/>
  <c r="AJ17" i="55"/>
  <c r="AJ108" i="44" s="1"/>
  <c r="AI17" i="55"/>
  <c r="AI108" i="44" s="1"/>
  <c r="AH17" i="55"/>
  <c r="AH108" i="44" s="1"/>
  <c r="AG17" i="55"/>
  <c r="AG108" i="44" s="1"/>
  <c r="AF17" i="55"/>
  <c r="AF108" i="44" s="1"/>
  <c r="AE17" i="55"/>
  <c r="AE108" i="44" s="1"/>
  <c r="AD17" i="55"/>
  <c r="AD108" i="44" s="1"/>
  <c r="AC17" i="55"/>
  <c r="AC108" i="44" s="1"/>
  <c r="AB17" i="55"/>
  <c r="AB108" i="44" s="1"/>
  <c r="AA17" i="55"/>
  <c r="AA108" i="44" s="1"/>
  <c r="Z17" i="55"/>
  <c r="Z108" i="44" s="1"/>
  <c r="Y17" i="55"/>
  <c r="Y108" i="44" s="1"/>
  <c r="X17" i="55"/>
  <c r="X108" i="44" s="1"/>
  <c r="W17" i="55"/>
  <c r="W108" i="44" s="1"/>
  <c r="V17" i="55"/>
  <c r="V108" i="44" s="1"/>
  <c r="U17" i="55"/>
  <c r="U108" i="44" s="1"/>
  <c r="T17" i="55"/>
  <c r="T108" i="44" s="1"/>
  <c r="S17" i="55"/>
  <c r="S108" i="44" s="1"/>
  <c r="R17" i="55"/>
  <c r="R108" i="44" s="1"/>
  <c r="Q17" i="55"/>
  <c r="Q108" i="44" s="1"/>
  <c r="P17" i="55"/>
  <c r="P108" i="44" s="1"/>
  <c r="O17" i="55"/>
  <c r="O108" i="44" s="1"/>
  <c r="N17" i="55"/>
  <c r="N108" i="44" s="1"/>
  <c r="M17" i="55"/>
  <c r="M108" i="44" s="1"/>
  <c r="L17" i="55"/>
  <c r="L108" i="44" s="1"/>
  <c r="K17" i="55"/>
  <c r="K108" i="44" s="1"/>
  <c r="J17" i="55"/>
  <c r="J108" i="44" s="1"/>
  <c r="I17" i="55"/>
  <c r="I108" i="44" s="1"/>
  <c r="H17" i="55"/>
  <c r="H108" i="44" s="1"/>
  <c r="G17" i="55"/>
  <c r="G108" i="44" s="1"/>
  <c r="F17" i="55"/>
  <c r="F108" i="44" s="1"/>
  <c r="E17" i="55"/>
  <c r="E108" i="44" s="1"/>
  <c r="D17" i="55"/>
  <c r="D108" i="44" s="1"/>
  <c r="C17" i="55"/>
  <c r="C108" i="44" s="1"/>
  <c r="B17" i="55"/>
  <c r="B108" i="44" s="1"/>
  <c r="B106" i="44" s="1"/>
  <c r="B109" i="44" s="1"/>
  <c r="BI16" i="55"/>
  <c r="BI108" i="40" s="1"/>
  <c r="BH16" i="55"/>
  <c r="BH108" i="40" s="1"/>
  <c r="BG16" i="55"/>
  <c r="BG108" i="40" s="1"/>
  <c r="BF16" i="55"/>
  <c r="BF108" i="40" s="1"/>
  <c r="BE16" i="55"/>
  <c r="BE108" i="40" s="1"/>
  <c r="BD16" i="55"/>
  <c r="BD108" i="40" s="1"/>
  <c r="BC16" i="55"/>
  <c r="BC108" i="40" s="1"/>
  <c r="BB16" i="55"/>
  <c r="BB108" i="40" s="1"/>
  <c r="BA16" i="55"/>
  <c r="BA108" i="40" s="1"/>
  <c r="AZ16" i="55"/>
  <c r="AZ108" i="40" s="1"/>
  <c r="AY16" i="55"/>
  <c r="AY108" i="40" s="1"/>
  <c r="AX16" i="55"/>
  <c r="AX108" i="40" s="1"/>
  <c r="AW16" i="55"/>
  <c r="AW108" i="40" s="1"/>
  <c r="AV16" i="55"/>
  <c r="AV108" i="40" s="1"/>
  <c r="AU16" i="55"/>
  <c r="AU108" i="40" s="1"/>
  <c r="AT16" i="55"/>
  <c r="AT108" i="40" s="1"/>
  <c r="AS16" i="55"/>
  <c r="AS108" i="40" s="1"/>
  <c r="AR16" i="55"/>
  <c r="AR108" i="40" s="1"/>
  <c r="AQ16" i="55"/>
  <c r="AQ108" i="40" s="1"/>
  <c r="AP16" i="55"/>
  <c r="AP108" i="40" s="1"/>
  <c r="AO16" i="55"/>
  <c r="AO108" i="40" s="1"/>
  <c r="AN16" i="55"/>
  <c r="AN108" i="40" s="1"/>
  <c r="AM16" i="55"/>
  <c r="AM108" i="40" s="1"/>
  <c r="AL16" i="55"/>
  <c r="AL108" i="40" s="1"/>
  <c r="AK16" i="55"/>
  <c r="AK108" i="40" s="1"/>
  <c r="AJ16" i="55"/>
  <c r="AJ108" i="40" s="1"/>
  <c r="AI16" i="55"/>
  <c r="AI108" i="40" s="1"/>
  <c r="AH16" i="55"/>
  <c r="AH108" i="40" s="1"/>
  <c r="AG16" i="55"/>
  <c r="AG108" i="40" s="1"/>
  <c r="AF16" i="55"/>
  <c r="AF108" i="40" s="1"/>
  <c r="AE16" i="55"/>
  <c r="AE108" i="40" s="1"/>
  <c r="AD16" i="55"/>
  <c r="AD108" i="40" s="1"/>
  <c r="AC16" i="55"/>
  <c r="AC108" i="40" s="1"/>
  <c r="AB16" i="55"/>
  <c r="AB108" i="40" s="1"/>
  <c r="AA16" i="55"/>
  <c r="AA108" i="40" s="1"/>
  <c r="Z16" i="55"/>
  <c r="Z108" i="40" s="1"/>
  <c r="Y16" i="55"/>
  <c r="Y108" i="40" s="1"/>
  <c r="X16" i="55"/>
  <c r="X108" i="40" s="1"/>
  <c r="W16" i="55"/>
  <c r="W108" i="40" s="1"/>
  <c r="V16" i="55"/>
  <c r="V108" i="40" s="1"/>
  <c r="U16" i="55"/>
  <c r="U108" i="40" s="1"/>
  <c r="T16" i="55"/>
  <c r="T108" i="40" s="1"/>
  <c r="S16" i="55"/>
  <c r="S108" i="40" s="1"/>
  <c r="R16" i="55"/>
  <c r="R108" i="40" s="1"/>
  <c r="Q16" i="55"/>
  <c r="Q108" i="40" s="1"/>
  <c r="P16" i="55"/>
  <c r="P108" i="40" s="1"/>
  <c r="O16" i="55"/>
  <c r="O108" i="40" s="1"/>
  <c r="N16" i="55"/>
  <c r="N108" i="40" s="1"/>
  <c r="M16" i="55"/>
  <c r="M108" i="40" s="1"/>
  <c r="L16" i="55"/>
  <c r="L108" i="40" s="1"/>
  <c r="K16" i="55"/>
  <c r="K108" i="40" s="1"/>
  <c r="J16" i="55"/>
  <c r="J108" i="40" s="1"/>
  <c r="I16" i="55"/>
  <c r="I108" i="40" s="1"/>
  <c r="H16" i="55"/>
  <c r="H108" i="40" s="1"/>
  <c r="G16" i="55"/>
  <c r="G108" i="40" s="1"/>
  <c r="F16" i="55"/>
  <c r="F108" i="40" s="1"/>
  <c r="E16" i="55"/>
  <c r="E108" i="40" s="1"/>
  <c r="D16" i="55"/>
  <c r="D108" i="40" s="1"/>
  <c r="C16" i="55"/>
  <c r="C108" i="40" s="1"/>
  <c r="B16" i="55"/>
  <c r="B108" i="40" s="1"/>
  <c r="B106" i="40" s="1"/>
  <c r="B109" i="40" s="1"/>
  <c r="BI15" i="55"/>
  <c r="BI108" i="43" s="1"/>
  <c r="BH15" i="55"/>
  <c r="BH108" i="43" s="1"/>
  <c r="BG15" i="55"/>
  <c r="BG108" i="43" s="1"/>
  <c r="BF15" i="55"/>
  <c r="BF108" i="43" s="1"/>
  <c r="BE15" i="55"/>
  <c r="BE108" i="43" s="1"/>
  <c r="BD15" i="55"/>
  <c r="BD108" i="43" s="1"/>
  <c r="BC15" i="55"/>
  <c r="BC108" i="43" s="1"/>
  <c r="BB15" i="55"/>
  <c r="BB108" i="43" s="1"/>
  <c r="BA15" i="55"/>
  <c r="BA108" i="43" s="1"/>
  <c r="AZ15" i="55"/>
  <c r="AZ108" i="43" s="1"/>
  <c r="AY15" i="55"/>
  <c r="AY108" i="43" s="1"/>
  <c r="AX15" i="55"/>
  <c r="AX108" i="43" s="1"/>
  <c r="AW15" i="55"/>
  <c r="AW108" i="43" s="1"/>
  <c r="AV15" i="55"/>
  <c r="AV108" i="43" s="1"/>
  <c r="AU15" i="55"/>
  <c r="AU108" i="43" s="1"/>
  <c r="AT15" i="55"/>
  <c r="AT108" i="43" s="1"/>
  <c r="AS15" i="55"/>
  <c r="AS108" i="43" s="1"/>
  <c r="AR15" i="55"/>
  <c r="AR108" i="43" s="1"/>
  <c r="AQ15" i="55"/>
  <c r="AQ108" i="43" s="1"/>
  <c r="AP15" i="55"/>
  <c r="AP108" i="43" s="1"/>
  <c r="AO15" i="55"/>
  <c r="AO108" i="43" s="1"/>
  <c r="AN15" i="55"/>
  <c r="AN108" i="43" s="1"/>
  <c r="AM15" i="55"/>
  <c r="AM108" i="43" s="1"/>
  <c r="AL15" i="55"/>
  <c r="AL108" i="43" s="1"/>
  <c r="AK15" i="55"/>
  <c r="AK108" i="43" s="1"/>
  <c r="AJ15" i="55"/>
  <c r="AJ108" i="43" s="1"/>
  <c r="AI15" i="55"/>
  <c r="AI108" i="43" s="1"/>
  <c r="AH15" i="55"/>
  <c r="AH108" i="43" s="1"/>
  <c r="AG15" i="55"/>
  <c r="AG108" i="43" s="1"/>
  <c r="AF15" i="55"/>
  <c r="AF108" i="43" s="1"/>
  <c r="AE15" i="55"/>
  <c r="AE108" i="43" s="1"/>
  <c r="AD15" i="55"/>
  <c r="AD108" i="43" s="1"/>
  <c r="AC15" i="55"/>
  <c r="AC108" i="43" s="1"/>
  <c r="AB15" i="55"/>
  <c r="AB108" i="43" s="1"/>
  <c r="AA15" i="55"/>
  <c r="AA108" i="43" s="1"/>
  <c r="Z15" i="55"/>
  <c r="Z108" i="43" s="1"/>
  <c r="Y15" i="55"/>
  <c r="Y108" i="43" s="1"/>
  <c r="X15" i="55"/>
  <c r="X108" i="43" s="1"/>
  <c r="W15" i="55"/>
  <c r="W108" i="43" s="1"/>
  <c r="V15" i="55"/>
  <c r="V108" i="43" s="1"/>
  <c r="U15" i="55"/>
  <c r="U108" i="43" s="1"/>
  <c r="T15" i="55"/>
  <c r="T108" i="43" s="1"/>
  <c r="S15" i="55"/>
  <c r="S108" i="43" s="1"/>
  <c r="R15" i="55"/>
  <c r="R108" i="43" s="1"/>
  <c r="Q15" i="55"/>
  <c r="Q108" i="43" s="1"/>
  <c r="P15" i="55"/>
  <c r="P108" i="43" s="1"/>
  <c r="O15" i="55"/>
  <c r="O108" i="43" s="1"/>
  <c r="N15" i="55"/>
  <c r="N108" i="43" s="1"/>
  <c r="M15" i="55"/>
  <c r="M108" i="43" s="1"/>
  <c r="L15" i="55"/>
  <c r="L108" i="43" s="1"/>
  <c r="K15" i="55"/>
  <c r="K108" i="43" s="1"/>
  <c r="J15" i="55"/>
  <c r="J108" i="43" s="1"/>
  <c r="I15" i="55"/>
  <c r="I108" i="43" s="1"/>
  <c r="H15" i="55"/>
  <c r="H108" i="43" s="1"/>
  <c r="G15" i="55"/>
  <c r="G108" i="43" s="1"/>
  <c r="F15" i="55"/>
  <c r="F108" i="43" s="1"/>
  <c r="E15" i="55"/>
  <c r="E108" i="43" s="1"/>
  <c r="D15" i="55"/>
  <c r="D108" i="43" s="1"/>
  <c r="C15" i="55"/>
  <c r="C108" i="43" s="1"/>
  <c r="B15" i="55"/>
  <c r="B108" i="43" s="1"/>
  <c r="B106" i="43" s="1"/>
  <c r="B109" i="43" s="1"/>
  <c r="BI14" i="55"/>
  <c r="BI108" i="42" s="1"/>
  <c r="BH14" i="55"/>
  <c r="BH108" i="42" s="1"/>
  <c r="BG14" i="55"/>
  <c r="BG108" i="42" s="1"/>
  <c r="BF14" i="55"/>
  <c r="BF108" i="42" s="1"/>
  <c r="BE14" i="55"/>
  <c r="BE108" i="42" s="1"/>
  <c r="BD14" i="55"/>
  <c r="BD108" i="42" s="1"/>
  <c r="BC14" i="55"/>
  <c r="BC108" i="42" s="1"/>
  <c r="BB14" i="55"/>
  <c r="BB108" i="42" s="1"/>
  <c r="BA14" i="55"/>
  <c r="BA108" i="42" s="1"/>
  <c r="AZ14" i="55"/>
  <c r="AZ108" i="42" s="1"/>
  <c r="AY14" i="55"/>
  <c r="AY108" i="42" s="1"/>
  <c r="AX14" i="55"/>
  <c r="AX108" i="42" s="1"/>
  <c r="AW14" i="55"/>
  <c r="AW108" i="42" s="1"/>
  <c r="AV14" i="55"/>
  <c r="AV108" i="42" s="1"/>
  <c r="AU14" i="55"/>
  <c r="AU108" i="42" s="1"/>
  <c r="AT14" i="55"/>
  <c r="AT108" i="42" s="1"/>
  <c r="AS14" i="55"/>
  <c r="AS108" i="42" s="1"/>
  <c r="AR14" i="55"/>
  <c r="AR108" i="42" s="1"/>
  <c r="AQ14" i="55"/>
  <c r="AQ108" i="42" s="1"/>
  <c r="AP14" i="55"/>
  <c r="AP108" i="42" s="1"/>
  <c r="AO14" i="55"/>
  <c r="AO108" i="42" s="1"/>
  <c r="AN14" i="55"/>
  <c r="AN108" i="42" s="1"/>
  <c r="AM14" i="55"/>
  <c r="AM108" i="42" s="1"/>
  <c r="AL14" i="55"/>
  <c r="AL108" i="42" s="1"/>
  <c r="AK14" i="55"/>
  <c r="AK108" i="42" s="1"/>
  <c r="AJ14" i="55"/>
  <c r="AJ108" i="42" s="1"/>
  <c r="AI14" i="55"/>
  <c r="AI108" i="42" s="1"/>
  <c r="AH14" i="55"/>
  <c r="AH108" i="42" s="1"/>
  <c r="AG14" i="55"/>
  <c r="AG108" i="42" s="1"/>
  <c r="AF14" i="55"/>
  <c r="AF108" i="42" s="1"/>
  <c r="AE14" i="55"/>
  <c r="AE108" i="42" s="1"/>
  <c r="AD14" i="55"/>
  <c r="AD108" i="42" s="1"/>
  <c r="AC14" i="55"/>
  <c r="AC108" i="42" s="1"/>
  <c r="AB14" i="55"/>
  <c r="AB108" i="42" s="1"/>
  <c r="AA14" i="55"/>
  <c r="AA108" i="42" s="1"/>
  <c r="Z14" i="55"/>
  <c r="Z108" i="42" s="1"/>
  <c r="Y14" i="55"/>
  <c r="Y108" i="42" s="1"/>
  <c r="X14" i="55"/>
  <c r="X108" i="42" s="1"/>
  <c r="W14" i="55"/>
  <c r="W108" i="42" s="1"/>
  <c r="V14" i="55"/>
  <c r="V108" i="42" s="1"/>
  <c r="U14" i="55"/>
  <c r="U108" i="42" s="1"/>
  <c r="T14" i="55"/>
  <c r="T108" i="42" s="1"/>
  <c r="S14" i="55"/>
  <c r="S108" i="42" s="1"/>
  <c r="R14" i="55"/>
  <c r="R108" i="42" s="1"/>
  <c r="Q14" i="55"/>
  <c r="Q108" i="42" s="1"/>
  <c r="P14" i="55"/>
  <c r="P108" i="42" s="1"/>
  <c r="O14" i="55"/>
  <c r="O108" i="42" s="1"/>
  <c r="N14" i="55"/>
  <c r="N108" i="42" s="1"/>
  <c r="M14" i="55"/>
  <c r="M108" i="42" s="1"/>
  <c r="L14" i="55"/>
  <c r="L108" i="42" s="1"/>
  <c r="K14" i="55"/>
  <c r="K108" i="42" s="1"/>
  <c r="J14" i="55"/>
  <c r="J108" i="42" s="1"/>
  <c r="I14" i="55"/>
  <c r="I108" i="42" s="1"/>
  <c r="H14" i="55"/>
  <c r="H108" i="42" s="1"/>
  <c r="G14" i="55"/>
  <c r="G108" i="42" s="1"/>
  <c r="F14" i="55"/>
  <c r="F108" i="42" s="1"/>
  <c r="E14" i="55"/>
  <c r="E108" i="42" s="1"/>
  <c r="D14" i="55"/>
  <c r="D108" i="42" s="1"/>
  <c r="C14" i="55"/>
  <c r="C108" i="42" s="1"/>
  <c r="B14" i="55"/>
  <c r="B108" i="42" s="1"/>
  <c r="B106" i="42" s="1"/>
  <c r="B109" i="42" s="1"/>
  <c r="BI13" i="55"/>
  <c r="BI108" i="41" s="1"/>
  <c r="BH13" i="55"/>
  <c r="BH108" i="41" s="1"/>
  <c r="BG13" i="55"/>
  <c r="BG108" i="41" s="1"/>
  <c r="BF13" i="55"/>
  <c r="BF108" i="41" s="1"/>
  <c r="BE13" i="55"/>
  <c r="BE108" i="41" s="1"/>
  <c r="BD13" i="55"/>
  <c r="BD108" i="41" s="1"/>
  <c r="BC13" i="55"/>
  <c r="BC108" i="41" s="1"/>
  <c r="BB13" i="55"/>
  <c r="BB108" i="41" s="1"/>
  <c r="BA13" i="55"/>
  <c r="BA108" i="41" s="1"/>
  <c r="AZ13" i="55"/>
  <c r="AZ108" i="41" s="1"/>
  <c r="AY13" i="55"/>
  <c r="AY108" i="41" s="1"/>
  <c r="AX13" i="55"/>
  <c r="AX108" i="41" s="1"/>
  <c r="AW13" i="55"/>
  <c r="AW108" i="41" s="1"/>
  <c r="AV13" i="55"/>
  <c r="AV108" i="41" s="1"/>
  <c r="AU13" i="55"/>
  <c r="AU108" i="41" s="1"/>
  <c r="AT13" i="55"/>
  <c r="AT108" i="41" s="1"/>
  <c r="AS13" i="55"/>
  <c r="AS108" i="41" s="1"/>
  <c r="AR13" i="55"/>
  <c r="AR108" i="41" s="1"/>
  <c r="AQ13" i="55"/>
  <c r="AQ108" i="41" s="1"/>
  <c r="AP13" i="55"/>
  <c r="AP108" i="41" s="1"/>
  <c r="AO13" i="55"/>
  <c r="AO108" i="41" s="1"/>
  <c r="AN13" i="55"/>
  <c r="AN108" i="41" s="1"/>
  <c r="AM13" i="55"/>
  <c r="AM108" i="41" s="1"/>
  <c r="AL13" i="55"/>
  <c r="AL108" i="41" s="1"/>
  <c r="AK13" i="55"/>
  <c r="AK108" i="41" s="1"/>
  <c r="AJ13" i="55"/>
  <c r="AJ108" i="41" s="1"/>
  <c r="AI13" i="55"/>
  <c r="AI108" i="41" s="1"/>
  <c r="AH13" i="55"/>
  <c r="AH108" i="41" s="1"/>
  <c r="AG13" i="55"/>
  <c r="AG108" i="41" s="1"/>
  <c r="AF13" i="55"/>
  <c r="AF108" i="41" s="1"/>
  <c r="AE13" i="55"/>
  <c r="AE108" i="41" s="1"/>
  <c r="AD13" i="55"/>
  <c r="AD108" i="41" s="1"/>
  <c r="AC13" i="55"/>
  <c r="AC108" i="41" s="1"/>
  <c r="AB13" i="55"/>
  <c r="AB108" i="41" s="1"/>
  <c r="AA13" i="55"/>
  <c r="AA108" i="41" s="1"/>
  <c r="Z13" i="55"/>
  <c r="Z108" i="41" s="1"/>
  <c r="Y13" i="55"/>
  <c r="Y108" i="41" s="1"/>
  <c r="X13" i="55"/>
  <c r="X108" i="41" s="1"/>
  <c r="W13" i="55"/>
  <c r="W108" i="41" s="1"/>
  <c r="V13" i="55"/>
  <c r="V108" i="41" s="1"/>
  <c r="U13" i="55"/>
  <c r="U108" i="41" s="1"/>
  <c r="T13" i="55"/>
  <c r="T108" i="41" s="1"/>
  <c r="S13" i="55"/>
  <c r="S108" i="41" s="1"/>
  <c r="R13" i="55"/>
  <c r="R108" i="41" s="1"/>
  <c r="Q13" i="55"/>
  <c r="Q108" i="41" s="1"/>
  <c r="P13" i="55"/>
  <c r="P108" i="41" s="1"/>
  <c r="O13" i="55"/>
  <c r="O108" i="41" s="1"/>
  <c r="N13" i="55"/>
  <c r="N108" i="41" s="1"/>
  <c r="M13" i="55"/>
  <c r="M108" i="41" s="1"/>
  <c r="L13" i="55"/>
  <c r="L108" i="41" s="1"/>
  <c r="K13" i="55"/>
  <c r="K108" i="41" s="1"/>
  <c r="J13" i="55"/>
  <c r="J108" i="41" s="1"/>
  <c r="I13" i="55"/>
  <c r="I108" i="41" s="1"/>
  <c r="H13" i="55"/>
  <c r="H108" i="41" s="1"/>
  <c r="G13" i="55"/>
  <c r="G108" i="41" s="1"/>
  <c r="F13" i="55"/>
  <c r="F108" i="41" s="1"/>
  <c r="E13" i="55"/>
  <c r="E108" i="41" s="1"/>
  <c r="D13" i="55"/>
  <c r="D108" i="41" s="1"/>
  <c r="C13" i="55"/>
  <c r="C108" i="41" s="1"/>
  <c r="B13" i="55"/>
  <c r="B108" i="41" s="1"/>
  <c r="B106" i="41" s="1"/>
  <c r="B109" i="41" s="1"/>
  <c r="BI12" i="55"/>
  <c r="BI108" i="32" s="1"/>
  <c r="BH12" i="55"/>
  <c r="BH108" i="32" s="1"/>
  <c r="BG12" i="55"/>
  <c r="BG108" i="32" s="1"/>
  <c r="BF12" i="55"/>
  <c r="BF108" i="32" s="1"/>
  <c r="BE12" i="55"/>
  <c r="BE108" i="32" s="1"/>
  <c r="BD12" i="55"/>
  <c r="BD108" i="32" s="1"/>
  <c r="BC12" i="55"/>
  <c r="BC108" i="32" s="1"/>
  <c r="BB12" i="55"/>
  <c r="BB108" i="32" s="1"/>
  <c r="BA12" i="55"/>
  <c r="BA108" i="32" s="1"/>
  <c r="AZ12" i="55"/>
  <c r="AZ108" i="32" s="1"/>
  <c r="AY12" i="55"/>
  <c r="AY108" i="32" s="1"/>
  <c r="AX12" i="55"/>
  <c r="AX108" i="32" s="1"/>
  <c r="AW12" i="55"/>
  <c r="AW108" i="32" s="1"/>
  <c r="AV12" i="55"/>
  <c r="AV108" i="32" s="1"/>
  <c r="AU12" i="55"/>
  <c r="AU108" i="32" s="1"/>
  <c r="AT12" i="55"/>
  <c r="AT108" i="32" s="1"/>
  <c r="AS12" i="55"/>
  <c r="AS108" i="32" s="1"/>
  <c r="AR12" i="55"/>
  <c r="AR108" i="32" s="1"/>
  <c r="AQ12" i="55"/>
  <c r="AQ108" i="32" s="1"/>
  <c r="AP12" i="55"/>
  <c r="AP108" i="32" s="1"/>
  <c r="AO12" i="55"/>
  <c r="AO108" i="32" s="1"/>
  <c r="AN12" i="55"/>
  <c r="AN108" i="32" s="1"/>
  <c r="AM12" i="55"/>
  <c r="AM108" i="32" s="1"/>
  <c r="AL12" i="55"/>
  <c r="AL108" i="32" s="1"/>
  <c r="AK12" i="55"/>
  <c r="AK108" i="32" s="1"/>
  <c r="AJ12" i="55"/>
  <c r="AJ108" i="32" s="1"/>
  <c r="AI12" i="55"/>
  <c r="AI108" i="32" s="1"/>
  <c r="AH12" i="55"/>
  <c r="AH108" i="32" s="1"/>
  <c r="AG12" i="55"/>
  <c r="AG108" i="32" s="1"/>
  <c r="AF12" i="55"/>
  <c r="AF108" i="32" s="1"/>
  <c r="AE12" i="55"/>
  <c r="AE108" i="32" s="1"/>
  <c r="AD12" i="55"/>
  <c r="AD108" i="32" s="1"/>
  <c r="AC12" i="55"/>
  <c r="AC108" i="32" s="1"/>
  <c r="AB12" i="55"/>
  <c r="AB108" i="32" s="1"/>
  <c r="AA12" i="55"/>
  <c r="AA108" i="32" s="1"/>
  <c r="Z12" i="55"/>
  <c r="Z108" i="32" s="1"/>
  <c r="Y12" i="55"/>
  <c r="Y108" i="32" s="1"/>
  <c r="X12" i="55"/>
  <c r="X108" i="32" s="1"/>
  <c r="W12" i="55"/>
  <c r="W108" i="32" s="1"/>
  <c r="V12" i="55"/>
  <c r="V108" i="32" s="1"/>
  <c r="U12" i="55"/>
  <c r="U108" i="32" s="1"/>
  <c r="T12" i="55"/>
  <c r="T108" i="32" s="1"/>
  <c r="S12" i="55"/>
  <c r="S108" i="32" s="1"/>
  <c r="R12" i="55"/>
  <c r="R108" i="32" s="1"/>
  <c r="Q12" i="55"/>
  <c r="Q108" i="32" s="1"/>
  <c r="P12" i="55"/>
  <c r="P108" i="32" s="1"/>
  <c r="O12" i="55"/>
  <c r="O108" i="32" s="1"/>
  <c r="N12" i="55"/>
  <c r="N108" i="32" s="1"/>
  <c r="M12" i="55"/>
  <c r="M108" i="32" s="1"/>
  <c r="L12" i="55"/>
  <c r="L108" i="32" s="1"/>
  <c r="K12" i="55"/>
  <c r="K108" i="32" s="1"/>
  <c r="J12" i="55"/>
  <c r="J108" i="32" s="1"/>
  <c r="I12" i="55"/>
  <c r="I108" i="32" s="1"/>
  <c r="H12" i="55"/>
  <c r="H108" i="32" s="1"/>
  <c r="G12" i="55"/>
  <c r="G108" i="32" s="1"/>
  <c r="F12" i="55"/>
  <c r="F108" i="32" s="1"/>
  <c r="E12" i="55"/>
  <c r="E108" i="32" s="1"/>
  <c r="D12" i="55"/>
  <c r="D108" i="32" s="1"/>
  <c r="C12" i="55"/>
  <c r="C108" i="32" s="1"/>
  <c r="B12" i="55"/>
  <c r="B108" i="32" s="1"/>
  <c r="B106" i="32" s="1"/>
  <c r="B109" i="32" s="1"/>
  <c r="BI11" i="55"/>
  <c r="BI108" i="1" s="1"/>
  <c r="BH11" i="55"/>
  <c r="BH108" i="1" s="1"/>
  <c r="BG11" i="55"/>
  <c r="BG108" i="1" s="1"/>
  <c r="BF11" i="55"/>
  <c r="BF108" i="1" s="1"/>
  <c r="BE11" i="55"/>
  <c r="BE108" i="1" s="1"/>
  <c r="BD11" i="55"/>
  <c r="BD108" i="1" s="1"/>
  <c r="BC11" i="55"/>
  <c r="BC108" i="1" s="1"/>
  <c r="BB11" i="55"/>
  <c r="BB108" i="1" s="1"/>
  <c r="BA11" i="55"/>
  <c r="BA108" i="1" s="1"/>
  <c r="AZ11" i="55"/>
  <c r="AZ108" i="1" s="1"/>
  <c r="AY11" i="55"/>
  <c r="AY108" i="1" s="1"/>
  <c r="AX11" i="55"/>
  <c r="AX108" i="1" s="1"/>
  <c r="AW11" i="55"/>
  <c r="AW108" i="1" s="1"/>
  <c r="AV11" i="55"/>
  <c r="AV108" i="1" s="1"/>
  <c r="AU11" i="55"/>
  <c r="AU108" i="1" s="1"/>
  <c r="AT11" i="55"/>
  <c r="AT108" i="1" s="1"/>
  <c r="AS11" i="55"/>
  <c r="AS108" i="1" s="1"/>
  <c r="AR11" i="55"/>
  <c r="AR108" i="1" s="1"/>
  <c r="AQ11" i="55"/>
  <c r="AQ108" i="1" s="1"/>
  <c r="AP11" i="55"/>
  <c r="AP108" i="1" s="1"/>
  <c r="AO11" i="55"/>
  <c r="AO108" i="1" s="1"/>
  <c r="AN11" i="55"/>
  <c r="AN108" i="1" s="1"/>
  <c r="AM11" i="55"/>
  <c r="AM108" i="1" s="1"/>
  <c r="AL11" i="55"/>
  <c r="AL108" i="1" s="1"/>
  <c r="AK11" i="55"/>
  <c r="AK108" i="1" s="1"/>
  <c r="AJ11" i="55"/>
  <c r="AJ108" i="1" s="1"/>
  <c r="AI11" i="55"/>
  <c r="AI108" i="1" s="1"/>
  <c r="AH11" i="55"/>
  <c r="AH108" i="1" s="1"/>
  <c r="AG11" i="55"/>
  <c r="AG108" i="1" s="1"/>
  <c r="AF11" i="55"/>
  <c r="AF108" i="1" s="1"/>
  <c r="AE11" i="55"/>
  <c r="AE108" i="1" s="1"/>
  <c r="AD11" i="55"/>
  <c r="AD108" i="1" s="1"/>
  <c r="AC11" i="55"/>
  <c r="AC108" i="1" s="1"/>
  <c r="AB11" i="55"/>
  <c r="AB108" i="1" s="1"/>
  <c r="AA11" i="55"/>
  <c r="AA108" i="1" s="1"/>
  <c r="Z11" i="55"/>
  <c r="Z108" i="1" s="1"/>
  <c r="Y11" i="55"/>
  <c r="Y108" i="1" s="1"/>
  <c r="X11" i="55"/>
  <c r="X108" i="1" s="1"/>
  <c r="W11" i="55"/>
  <c r="W108" i="1" s="1"/>
  <c r="V11" i="55"/>
  <c r="V108" i="1" s="1"/>
  <c r="U11" i="55"/>
  <c r="U108" i="1" s="1"/>
  <c r="T11" i="55"/>
  <c r="T108" i="1" s="1"/>
  <c r="S11" i="55"/>
  <c r="S108" i="1" s="1"/>
  <c r="R11" i="55"/>
  <c r="R108" i="1" s="1"/>
  <c r="Q11" i="55"/>
  <c r="Q108" i="1" s="1"/>
  <c r="P11" i="55"/>
  <c r="P108" i="1" s="1"/>
  <c r="O11" i="55"/>
  <c r="O108" i="1" s="1"/>
  <c r="N11" i="55"/>
  <c r="N108" i="1" s="1"/>
  <c r="M11" i="55"/>
  <c r="M108" i="1" s="1"/>
  <c r="L11" i="55"/>
  <c r="L108" i="1" s="1"/>
  <c r="K11" i="55"/>
  <c r="K108" i="1" s="1"/>
  <c r="J11" i="55"/>
  <c r="J108" i="1" s="1"/>
  <c r="I11" i="55"/>
  <c r="I108" i="1" s="1"/>
  <c r="H11" i="55"/>
  <c r="H108" i="1" s="1"/>
  <c r="G11" i="55"/>
  <c r="G108" i="1" s="1"/>
  <c r="F11" i="55"/>
  <c r="F108" i="1" s="1"/>
  <c r="E11" i="55"/>
  <c r="E108" i="1" s="1"/>
  <c r="D11" i="55"/>
  <c r="D108" i="1" s="1"/>
  <c r="C11" i="55"/>
  <c r="C108" i="1" s="1"/>
  <c r="B11" i="55"/>
  <c r="B108" i="1" s="1"/>
  <c r="B8" i="55"/>
  <c r="A80" i="59"/>
  <c r="A79" i="59"/>
  <c r="A78" i="59"/>
  <c r="A77" i="59"/>
  <c r="A76" i="59"/>
  <c r="A75" i="59"/>
  <c r="B72" i="59"/>
  <c r="A72" i="59"/>
  <c r="B71" i="59"/>
  <c r="A71" i="59"/>
  <c r="B70" i="59"/>
  <c r="A70" i="59"/>
  <c r="B69" i="59"/>
  <c r="A69" i="59"/>
  <c r="BI68" i="59"/>
  <c r="BH68" i="59"/>
  <c r="BG68" i="59"/>
  <c r="BF68" i="59"/>
  <c r="BE68" i="59"/>
  <c r="BD68" i="59"/>
  <c r="BC68" i="59"/>
  <c r="BB68" i="59"/>
  <c r="BA68" i="59"/>
  <c r="AZ68" i="59"/>
  <c r="AY68" i="59"/>
  <c r="AX68" i="59"/>
  <c r="AW68" i="59"/>
  <c r="AV68" i="59"/>
  <c r="AU68" i="59"/>
  <c r="AT68" i="59"/>
  <c r="AS68" i="59"/>
  <c r="AR68" i="59"/>
  <c r="AQ68" i="59"/>
  <c r="AP68" i="59"/>
  <c r="AO68" i="59"/>
  <c r="AN68" i="59"/>
  <c r="AM68" i="59"/>
  <c r="AL68" i="59"/>
  <c r="AK68" i="59"/>
  <c r="AJ68" i="59"/>
  <c r="AI68" i="59"/>
  <c r="AH68" i="59"/>
  <c r="AG68" i="59"/>
  <c r="AF68" i="59"/>
  <c r="AE68" i="59"/>
  <c r="AD68" i="59"/>
  <c r="AC68" i="59"/>
  <c r="AB68" i="59"/>
  <c r="AA68" i="59"/>
  <c r="Z68" i="59"/>
  <c r="Y68" i="59"/>
  <c r="X68" i="59"/>
  <c r="W68" i="59"/>
  <c r="V68" i="59"/>
  <c r="U68" i="59"/>
  <c r="T68" i="59"/>
  <c r="S68" i="59"/>
  <c r="R68" i="59"/>
  <c r="Q68" i="59"/>
  <c r="P68" i="59"/>
  <c r="O68" i="59"/>
  <c r="N68" i="59"/>
  <c r="M68" i="59"/>
  <c r="L68" i="59"/>
  <c r="K68" i="59"/>
  <c r="J68" i="59"/>
  <c r="I68" i="59"/>
  <c r="H68" i="59"/>
  <c r="G68" i="59"/>
  <c r="F68" i="59"/>
  <c r="E68" i="59"/>
  <c r="D68" i="59"/>
  <c r="C68" i="59"/>
  <c r="B68" i="59"/>
  <c r="A68" i="59"/>
  <c r="A67" i="59"/>
  <c r="A66" i="59"/>
  <c r="A65" i="59"/>
  <c r="D64" i="59"/>
  <c r="C64" i="59"/>
  <c r="B64" i="59"/>
  <c r="A64" i="59"/>
  <c r="A63" i="59"/>
  <c r="C62" i="59"/>
  <c r="B62" i="59"/>
  <c r="A62" i="59"/>
  <c r="A61" i="59"/>
  <c r="B60" i="59"/>
  <c r="A60" i="59"/>
  <c r="B59" i="59"/>
  <c r="A59" i="59"/>
  <c r="C58" i="59"/>
  <c r="B58" i="59"/>
  <c r="A58" i="59"/>
  <c r="A57" i="59"/>
  <c r="A56" i="59"/>
  <c r="A55" i="59"/>
  <c r="A54" i="59"/>
  <c r="A53" i="59"/>
  <c r="A52" i="59"/>
  <c r="A51" i="59"/>
  <c r="A50" i="59"/>
  <c r="A49" i="59"/>
  <c r="A48" i="59"/>
  <c r="A47" i="59"/>
  <c r="A45" i="59"/>
  <c r="W44" i="59"/>
  <c r="V44" i="59"/>
  <c r="U44" i="59"/>
  <c r="T44" i="59"/>
  <c r="S44" i="59"/>
  <c r="R44" i="59"/>
  <c r="Q44" i="59"/>
  <c r="P44" i="59"/>
  <c r="O44" i="59"/>
  <c r="N44" i="59"/>
  <c r="M44" i="59"/>
  <c r="L44" i="59"/>
  <c r="K44" i="59"/>
  <c r="J44" i="59"/>
  <c r="I44" i="59"/>
  <c r="H44" i="59"/>
  <c r="G44" i="59"/>
  <c r="F44" i="59"/>
  <c r="E44" i="59"/>
  <c r="D44" i="59"/>
  <c r="C44" i="59"/>
  <c r="B44" i="59"/>
  <c r="C43" i="59"/>
  <c r="D43" i="59" s="1"/>
  <c r="E43" i="59" s="1"/>
  <c r="F43" i="59" s="1"/>
  <c r="G43" i="59" s="1"/>
  <c r="H43" i="59" s="1"/>
  <c r="I43" i="59" s="1"/>
  <c r="J43" i="59" s="1"/>
  <c r="K43" i="59" s="1"/>
  <c r="L43" i="59" s="1"/>
  <c r="M43" i="59" s="1"/>
  <c r="N43" i="59" s="1"/>
  <c r="O43" i="59" s="1"/>
  <c r="P43" i="59" s="1"/>
  <c r="Q43" i="59" s="1"/>
  <c r="R43" i="59" s="1"/>
  <c r="S43" i="59" s="1"/>
  <c r="T43" i="59" s="1"/>
  <c r="U43" i="59" s="1"/>
  <c r="V43" i="59" s="1"/>
  <c r="W43" i="59" s="1"/>
  <c r="X43" i="59" s="1"/>
  <c r="Y43" i="59" s="1"/>
  <c r="Z43" i="59" s="1"/>
  <c r="AA43" i="59" s="1"/>
  <c r="AB43" i="59" s="1"/>
  <c r="AC43" i="59" s="1"/>
  <c r="AD43" i="59" s="1"/>
  <c r="AE43" i="59" s="1"/>
  <c r="AF43" i="59" s="1"/>
  <c r="AG43" i="59" s="1"/>
  <c r="AH43" i="59" s="1"/>
  <c r="AI43" i="59" s="1"/>
  <c r="AJ43" i="59" s="1"/>
  <c r="AK43" i="59" s="1"/>
  <c r="AL43" i="59" s="1"/>
  <c r="AM43" i="59" s="1"/>
  <c r="AN43" i="59" s="1"/>
  <c r="AO43" i="59" s="1"/>
  <c r="AP43" i="59" s="1"/>
  <c r="AQ43" i="59" s="1"/>
  <c r="AR43" i="59" s="1"/>
  <c r="AS43" i="59" s="1"/>
  <c r="AT43" i="59" s="1"/>
  <c r="AU43" i="59" s="1"/>
  <c r="AV43" i="59" s="1"/>
  <c r="AW43" i="59" s="1"/>
  <c r="AX43" i="59" s="1"/>
  <c r="AY43" i="59" s="1"/>
  <c r="AZ43" i="59" s="1"/>
  <c r="BA43" i="59" s="1"/>
  <c r="BB43" i="59" s="1"/>
  <c r="BC43" i="59" s="1"/>
  <c r="BD43" i="59" s="1"/>
  <c r="BE43" i="59" s="1"/>
  <c r="BF43" i="59" s="1"/>
  <c r="BG43" i="59" s="1"/>
  <c r="BH43" i="59" s="1"/>
  <c r="BI43" i="59" s="1"/>
  <c r="BJ43" i="59" s="1"/>
  <c r="BK43" i="59" s="1"/>
  <c r="BL43" i="59" s="1"/>
  <c r="BM43" i="59" s="1"/>
  <c r="BN43" i="59" s="1"/>
  <c r="BO43" i="59" s="1"/>
  <c r="BP43" i="59" s="1"/>
  <c r="BQ43" i="59" s="1"/>
  <c r="BR43" i="59" s="1"/>
  <c r="BS43" i="59" s="1"/>
  <c r="BT43" i="59" s="1"/>
  <c r="BU43" i="59" s="1"/>
  <c r="BV43" i="59" s="1"/>
  <c r="BW43" i="59" s="1"/>
  <c r="BX43" i="59" s="1"/>
  <c r="BY43" i="59" s="1"/>
  <c r="BZ43" i="59" s="1"/>
  <c r="CA43" i="59" s="1"/>
  <c r="CB43" i="59" s="1"/>
  <c r="CC43" i="59" s="1"/>
  <c r="CD43" i="59" s="1"/>
  <c r="CE43" i="59" s="1"/>
  <c r="CF43" i="59" s="1"/>
  <c r="CG43" i="59" s="1"/>
  <c r="CH43" i="59" s="1"/>
  <c r="CI43" i="59" s="1"/>
  <c r="CJ43" i="59" s="1"/>
  <c r="CK43" i="59" s="1"/>
  <c r="CL43" i="59" s="1"/>
  <c r="CM43" i="59" s="1"/>
  <c r="CN43" i="59" s="1"/>
  <c r="CO43" i="59" s="1"/>
  <c r="CP43" i="59" s="1"/>
  <c r="CQ43" i="59" s="1"/>
  <c r="CR43" i="59" s="1"/>
  <c r="CS43" i="59" s="1"/>
  <c r="CT43" i="59" s="1"/>
  <c r="CU43" i="59" s="1"/>
  <c r="CV43" i="59" s="1"/>
  <c r="CW43" i="59" s="1"/>
  <c r="CX43" i="59" s="1"/>
  <c r="CY43" i="59" s="1"/>
  <c r="W42" i="59"/>
  <c r="V42" i="59"/>
  <c r="U42" i="59"/>
  <c r="T42" i="59"/>
  <c r="S42" i="59"/>
  <c r="R42" i="59"/>
  <c r="Q42" i="59"/>
  <c r="P42" i="59"/>
  <c r="O42" i="59"/>
  <c r="N42" i="59"/>
  <c r="M42" i="59"/>
  <c r="L42" i="59"/>
  <c r="K42" i="59"/>
  <c r="J42" i="59"/>
  <c r="I42" i="59"/>
  <c r="H42" i="59"/>
  <c r="G42" i="59"/>
  <c r="F42" i="59"/>
  <c r="E42" i="59"/>
  <c r="D42" i="59"/>
  <c r="C42" i="59"/>
  <c r="B42" i="59"/>
  <c r="S40" i="59"/>
  <c r="B36" i="59"/>
  <c r="B35" i="59"/>
  <c r="B34" i="59"/>
  <c r="B33" i="59"/>
  <c r="B32" i="59"/>
  <c r="B31" i="59"/>
  <c r="B30" i="59"/>
  <c r="B29" i="59"/>
  <c r="B28" i="59"/>
  <c r="B27" i="59"/>
  <c r="B26" i="59"/>
  <c r="B25" i="59"/>
  <c r="B24" i="59"/>
  <c r="B23" i="59"/>
  <c r="B22" i="59"/>
  <c r="B21" i="59"/>
  <c r="B20" i="59"/>
  <c r="B19" i="59"/>
  <c r="B18" i="59"/>
  <c r="B17" i="59"/>
  <c r="B14" i="59"/>
  <c r="B46" i="59" s="1"/>
  <c r="BI9" i="59"/>
  <c r="BH9" i="59"/>
  <c r="BG9" i="59"/>
  <c r="BF9" i="59"/>
  <c r="BE9" i="59"/>
  <c r="BD9" i="59"/>
  <c r="BC9" i="59"/>
  <c r="BB9" i="59"/>
  <c r="BA9" i="59"/>
  <c r="AZ9" i="59"/>
  <c r="AY9" i="59"/>
  <c r="AX9" i="59"/>
  <c r="AW9" i="59"/>
  <c r="AV9" i="59"/>
  <c r="AU9" i="59"/>
  <c r="AT9" i="59"/>
  <c r="AS9" i="59"/>
  <c r="AR9" i="59"/>
  <c r="AQ9" i="59"/>
  <c r="AP9" i="59"/>
  <c r="AO9" i="59"/>
  <c r="AN9" i="59"/>
  <c r="AM9" i="59"/>
  <c r="AL9" i="59"/>
  <c r="AK9" i="59"/>
  <c r="AJ9" i="59"/>
  <c r="AI9" i="59"/>
  <c r="AH9" i="59"/>
  <c r="AG9" i="59"/>
  <c r="AF9" i="59"/>
  <c r="M112" i="51" l="1"/>
  <c r="M117" i="51"/>
  <c r="B382" i="33"/>
  <c r="C56" i="32"/>
  <c r="B179" i="61"/>
  <c r="C56" i="40"/>
  <c r="B386" i="33"/>
  <c r="B183" i="61"/>
  <c r="C56" i="47"/>
  <c r="B390" i="33"/>
  <c r="B187" i="61"/>
  <c r="BS29" i="57"/>
  <c r="BS10" i="57" s="1"/>
  <c r="B98" i="61"/>
  <c r="B14" i="33"/>
  <c r="B83" i="27"/>
  <c r="B16" i="33" s="1"/>
  <c r="N1" i="51"/>
  <c r="M119" i="51"/>
  <c r="F74" i="51"/>
  <c r="H73" i="51"/>
  <c r="C42" i="32" s="1"/>
  <c r="P124" i="27"/>
  <c r="P56" i="27" s="1"/>
  <c r="B29" i="48" s="1"/>
  <c r="L124" i="27"/>
  <c r="L56" i="27" s="1"/>
  <c r="B29" i="44" s="1"/>
  <c r="H124" i="27"/>
  <c r="H56" i="27" s="1"/>
  <c r="B29" i="41" s="1"/>
  <c r="O124" i="27"/>
  <c r="O56" i="27" s="1"/>
  <c r="B29" i="47" s="1"/>
  <c r="K124" i="27"/>
  <c r="K56" i="27" s="1"/>
  <c r="B29" i="40" s="1"/>
  <c r="G124" i="27"/>
  <c r="G56" i="27" s="1"/>
  <c r="B29" i="32" s="1"/>
  <c r="N124" i="27"/>
  <c r="N56" i="27" s="1"/>
  <c r="B29" i="46" s="1"/>
  <c r="J124" i="27"/>
  <c r="J56" i="27" s="1"/>
  <c r="B29" i="43" s="1"/>
  <c r="F124" i="27"/>
  <c r="F56" i="27" s="1"/>
  <c r="B29" i="1" s="1"/>
  <c r="Q124" i="27"/>
  <c r="Q56" i="27" s="1"/>
  <c r="B29" i="49" s="1"/>
  <c r="M124" i="27"/>
  <c r="M56" i="27" s="1"/>
  <c r="B29" i="45" s="1"/>
  <c r="I124" i="27"/>
  <c r="I56" i="27" s="1"/>
  <c r="B29" i="42" s="1"/>
  <c r="M110" i="51"/>
  <c r="M113" i="51"/>
  <c r="C56" i="42"/>
  <c r="B384" i="33"/>
  <c r="B181" i="61"/>
  <c r="C56" i="45"/>
  <c r="B388" i="33"/>
  <c r="B185" i="61"/>
  <c r="C56" i="49"/>
  <c r="B392" i="33"/>
  <c r="B189" i="61"/>
  <c r="L6" i="51"/>
  <c r="L7" i="51" s="1"/>
  <c r="L8" i="51" s="1"/>
  <c r="L9" i="51" s="1"/>
  <c r="L10" i="51" s="1"/>
  <c r="H5" i="51"/>
  <c r="M115" i="51"/>
  <c r="C141" i="51"/>
  <c r="F48" i="27" s="1"/>
  <c r="C121" i="51"/>
  <c r="C56" i="43"/>
  <c r="B385" i="33"/>
  <c r="B182" i="61"/>
  <c r="C56" i="46"/>
  <c r="B389" i="33"/>
  <c r="B186" i="61"/>
  <c r="D23" i="55"/>
  <c r="H23" i="55"/>
  <c r="L23" i="55"/>
  <c r="P30" i="55"/>
  <c r="P31" i="55"/>
  <c r="P32" i="55"/>
  <c r="P33" i="55"/>
  <c r="P34" i="55"/>
  <c r="P35" i="55"/>
  <c r="P36" i="55"/>
  <c r="P37" i="55"/>
  <c r="P38" i="55"/>
  <c r="P39" i="55"/>
  <c r="C120" i="42"/>
  <c r="C144" i="33" s="1"/>
  <c r="B76" i="32"/>
  <c r="C17" i="32"/>
  <c r="C14" i="32"/>
  <c r="C17" i="40"/>
  <c r="C14" i="40"/>
  <c r="B76" i="40"/>
  <c r="C14" i="47"/>
  <c r="B76" i="47"/>
  <c r="C17" i="47"/>
  <c r="F45" i="27"/>
  <c r="B18" i="1" s="1"/>
  <c r="J45" i="27"/>
  <c r="B18" i="43" s="1"/>
  <c r="N45" i="27"/>
  <c r="B18" i="46" s="1"/>
  <c r="B32" i="1"/>
  <c r="B36" i="1" s="1"/>
  <c r="I64" i="27"/>
  <c r="B37" i="42" s="1"/>
  <c r="M64" i="27"/>
  <c r="B37" i="45" s="1"/>
  <c r="C36" i="45" s="1"/>
  <c r="Q64" i="27"/>
  <c r="B37" i="49" s="1"/>
  <c r="I152" i="27"/>
  <c r="M152" i="27"/>
  <c r="H155" i="27"/>
  <c r="L155" i="27"/>
  <c r="I156" i="27"/>
  <c r="M156" i="27"/>
  <c r="H159" i="27"/>
  <c r="L159" i="27"/>
  <c r="I160" i="27"/>
  <c r="M160" i="27"/>
  <c r="H163" i="27"/>
  <c r="L163" i="27"/>
  <c r="H91" i="51"/>
  <c r="R6" i="57"/>
  <c r="E150" i="51"/>
  <c r="H67" i="27" s="1"/>
  <c r="H95" i="51"/>
  <c r="R10" i="57"/>
  <c r="I150" i="51"/>
  <c r="H99" i="51"/>
  <c r="R14" i="57"/>
  <c r="M150" i="51"/>
  <c r="P67" i="27" s="1"/>
  <c r="K109" i="51"/>
  <c r="D147" i="51" s="1"/>
  <c r="K113" i="51"/>
  <c r="H147" i="51" s="1"/>
  <c r="X116" i="51"/>
  <c r="F121" i="51"/>
  <c r="Q262" i="51"/>
  <c r="AG262" i="51"/>
  <c r="AW262" i="51"/>
  <c r="E263" i="51"/>
  <c r="U263" i="51"/>
  <c r="AK263" i="51"/>
  <c r="BA263" i="51"/>
  <c r="I264" i="51"/>
  <c r="Y264" i="51"/>
  <c r="AO264" i="51"/>
  <c r="BE264" i="51"/>
  <c r="M265" i="51"/>
  <c r="AC265" i="51"/>
  <c r="AS265" i="51"/>
  <c r="BI265" i="51"/>
  <c r="Q266" i="51"/>
  <c r="AG266" i="51"/>
  <c r="AW266" i="51"/>
  <c r="E267" i="51"/>
  <c r="U267" i="51"/>
  <c r="AK267" i="51"/>
  <c r="BA267" i="51"/>
  <c r="I268" i="51"/>
  <c r="Y268" i="51"/>
  <c r="AO268" i="51"/>
  <c r="BE268" i="51"/>
  <c r="M269" i="51"/>
  <c r="AC269" i="51"/>
  <c r="AS269" i="51"/>
  <c r="BI269" i="51"/>
  <c r="Q270" i="51"/>
  <c r="AG270" i="51"/>
  <c r="AW270" i="51"/>
  <c r="E271" i="51"/>
  <c r="U271" i="51"/>
  <c r="AK271" i="51"/>
  <c r="BA271" i="51"/>
  <c r="I272" i="51"/>
  <c r="Y272" i="51"/>
  <c r="AO272" i="51"/>
  <c r="BE272" i="51"/>
  <c r="M273" i="51"/>
  <c r="AC273" i="51"/>
  <c r="AS273" i="51"/>
  <c r="BI273" i="51"/>
  <c r="S59" i="57"/>
  <c r="S61" i="57"/>
  <c r="D123" i="32"/>
  <c r="D123" i="41"/>
  <c r="D123" i="45"/>
  <c r="C123" i="47"/>
  <c r="E23" i="55"/>
  <c r="I23" i="55"/>
  <c r="M23" i="55"/>
  <c r="B76" i="41"/>
  <c r="C17" i="41"/>
  <c r="C14" i="41"/>
  <c r="C17" i="44"/>
  <c r="C14" i="44"/>
  <c r="B76" i="44"/>
  <c r="C17" i="48"/>
  <c r="C14" i="48"/>
  <c r="B76" i="48"/>
  <c r="C49" i="49"/>
  <c r="C49" i="48"/>
  <c r="C49" i="47"/>
  <c r="C49" i="46"/>
  <c r="C49" i="45"/>
  <c r="C49" i="44"/>
  <c r="C49" i="43"/>
  <c r="C49" i="40"/>
  <c r="C49" i="41"/>
  <c r="C49" i="42"/>
  <c r="C49" i="32"/>
  <c r="C49" i="1"/>
  <c r="B147" i="27"/>
  <c r="F120" i="27" s="1"/>
  <c r="F52" i="27" s="1"/>
  <c r="B25" i="1" s="1"/>
  <c r="F152" i="27"/>
  <c r="J152" i="27"/>
  <c r="G153" i="27"/>
  <c r="K153" i="27"/>
  <c r="H154" i="27"/>
  <c r="L154" i="27"/>
  <c r="I155" i="27"/>
  <c r="M155" i="27"/>
  <c r="F156" i="27"/>
  <c r="J156" i="27"/>
  <c r="G157" i="27"/>
  <c r="K157" i="27"/>
  <c r="H158" i="27"/>
  <c r="L158" i="27"/>
  <c r="I159" i="27"/>
  <c r="M159" i="27"/>
  <c r="F160" i="27"/>
  <c r="J160" i="27"/>
  <c r="G161" i="27"/>
  <c r="K161" i="27"/>
  <c r="H162" i="27"/>
  <c r="L162" i="27"/>
  <c r="I163" i="27"/>
  <c r="M163" i="27"/>
  <c r="G4" i="51"/>
  <c r="H7" i="51"/>
  <c r="H92" i="51"/>
  <c r="R7" i="57"/>
  <c r="H96" i="51"/>
  <c r="R11" i="57"/>
  <c r="H100" i="51"/>
  <c r="R15" i="57"/>
  <c r="F110" i="51"/>
  <c r="F114" i="51"/>
  <c r="F118" i="51"/>
  <c r="N150" i="51"/>
  <c r="Q67" i="27" s="1"/>
  <c r="Q69" i="27" s="1"/>
  <c r="B41" i="49" s="1"/>
  <c r="B40" i="49" s="1"/>
  <c r="E262" i="51"/>
  <c r="U262" i="51"/>
  <c r="AK262" i="51"/>
  <c r="BA262" i="51"/>
  <c r="I263" i="51"/>
  <c r="Y263" i="51"/>
  <c r="AO263" i="51"/>
  <c r="BE263" i="51"/>
  <c r="M264" i="51"/>
  <c r="AC264" i="51"/>
  <c r="AS264" i="51"/>
  <c r="BI264" i="51"/>
  <c r="Q265" i="51"/>
  <c r="AG265" i="51"/>
  <c r="AW265" i="51"/>
  <c r="E266" i="51"/>
  <c r="U266" i="51"/>
  <c r="AK266" i="51"/>
  <c r="BA266" i="51"/>
  <c r="I267" i="51"/>
  <c r="Y267" i="51"/>
  <c r="AO267" i="51"/>
  <c r="BE267" i="51"/>
  <c r="M268" i="51"/>
  <c r="AC268" i="51"/>
  <c r="AS268" i="51"/>
  <c r="BI268" i="51"/>
  <c r="Q269" i="51"/>
  <c r="AG269" i="51"/>
  <c r="AW269" i="51"/>
  <c r="E270" i="51"/>
  <c r="U270" i="51"/>
  <c r="AK270" i="51"/>
  <c r="BA270" i="51"/>
  <c r="I271" i="51"/>
  <c r="Y271" i="51"/>
  <c r="AO271" i="51"/>
  <c r="BE271" i="51"/>
  <c r="M272" i="51"/>
  <c r="AC272" i="51"/>
  <c r="AS272" i="51"/>
  <c r="BI272" i="51"/>
  <c r="Q273" i="51"/>
  <c r="AG273" i="51"/>
  <c r="AW273" i="51"/>
  <c r="D123" i="1"/>
  <c r="C123" i="42"/>
  <c r="D123" i="40"/>
  <c r="D123" i="49"/>
  <c r="Y120" i="57"/>
  <c r="B106" i="1"/>
  <c r="B23" i="55"/>
  <c r="F23" i="55"/>
  <c r="J23" i="55"/>
  <c r="B9" i="42"/>
  <c r="C172" i="51"/>
  <c r="B9" i="45"/>
  <c r="C176" i="51"/>
  <c r="B9" i="49"/>
  <c r="C180" i="51"/>
  <c r="B76" i="42"/>
  <c r="C17" i="42"/>
  <c r="C14" i="42"/>
  <c r="B76" i="45"/>
  <c r="C17" i="45"/>
  <c r="C14" i="45"/>
  <c r="B76" i="49"/>
  <c r="C17" i="49"/>
  <c r="C14" i="49"/>
  <c r="H45" i="27"/>
  <c r="B18" i="41" s="1"/>
  <c r="L45" i="27"/>
  <c r="B18" i="44" s="1"/>
  <c r="P45" i="27"/>
  <c r="B18" i="48" s="1"/>
  <c r="G64" i="27"/>
  <c r="B37" i="32" s="1"/>
  <c r="K64" i="27"/>
  <c r="B37" i="40" s="1"/>
  <c r="O64" i="27"/>
  <c r="B37" i="47" s="1"/>
  <c r="B49" i="49"/>
  <c r="B49" i="48"/>
  <c r="B49" i="47"/>
  <c r="B49" i="46"/>
  <c r="B49" i="45"/>
  <c r="B49" i="44"/>
  <c r="B49" i="40"/>
  <c r="B49" i="43"/>
  <c r="B49" i="41"/>
  <c r="B49" i="42"/>
  <c r="B49" i="32"/>
  <c r="B49" i="1"/>
  <c r="C147" i="27"/>
  <c r="G120" i="27" s="1"/>
  <c r="G52" i="27" s="1"/>
  <c r="B25" i="32" s="1"/>
  <c r="G147" i="27"/>
  <c r="K120" i="27" s="1"/>
  <c r="K52" i="27" s="1"/>
  <c r="B25" i="40" s="1"/>
  <c r="G152" i="27"/>
  <c r="K152" i="27"/>
  <c r="H153" i="27"/>
  <c r="I154" i="27"/>
  <c r="F155" i="27"/>
  <c r="J155" i="27"/>
  <c r="G156" i="27"/>
  <c r="K156" i="27"/>
  <c r="H157" i="27"/>
  <c r="I158" i="27"/>
  <c r="F159" i="27"/>
  <c r="J159" i="27"/>
  <c r="G160" i="27"/>
  <c r="K160" i="27"/>
  <c r="H161" i="27"/>
  <c r="I162" i="27"/>
  <c r="F163" i="27"/>
  <c r="J163" i="27"/>
  <c r="J16" i="51"/>
  <c r="H72" i="51"/>
  <c r="H89" i="51"/>
  <c r="C150" i="51"/>
  <c r="F67" i="27" s="1"/>
  <c r="R4" i="57"/>
  <c r="H93" i="51"/>
  <c r="G150" i="51"/>
  <c r="J67" i="27" s="1"/>
  <c r="J69" i="27" s="1"/>
  <c r="B41" i="43" s="1"/>
  <c r="B40" i="43" s="1"/>
  <c r="R8" i="57"/>
  <c r="H97" i="51"/>
  <c r="K150" i="51"/>
  <c r="N67" i="27" s="1"/>
  <c r="N69" i="27" s="1"/>
  <c r="B41" i="46" s="1"/>
  <c r="B40" i="46" s="1"/>
  <c r="B31" i="46" s="1"/>
  <c r="B66" i="46" s="1"/>
  <c r="R12" i="57"/>
  <c r="D140" i="51"/>
  <c r="G37" i="27" s="1"/>
  <c r="V109" i="51"/>
  <c r="F109" i="51"/>
  <c r="X109" i="51"/>
  <c r="E140" i="51"/>
  <c r="H37" i="27" s="1"/>
  <c r="V110" i="51"/>
  <c r="X111" i="51"/>
  <c r="H140" i="51"/>
  <c r="K37" i="27" s="1"/>
  <c r="V113" i="51"/>
  <c r="F113" i="51"/>
  <c r="X113" i="51"/>
  <c r="I140" i="51"/>
  <c r="L37" i="27" s="1"/>
  <c r="V114" i="51"/>
  <c r="X115" i="51"/>
  <c r="L140" i="51"/>
  <c r="O37" i="27" s="1"/>
  <c r="V117" i="51"/>
  <c r="F117" i="51"/>
  <c r="X117" i="51"/>
  <c r="M140" i="51"/>
  <c r="P37" i="27" s="1"/>
  <c r="V118" i="51"/>
  <c r="X119" i="51"/>
  <c r="I262" i="51"/>
  <c r="Y262" i="51"/>
  <c r="AO262" i="51"/>
  <c r="BE262" i="51"/>
  <c r="M263" i="51"/>
  <c r="AC263" i="51"/>
  <c r="AS263" i="51"/>
  <c r="BI263" i="51"/>
  <c r="Q264" i="51"/>
  <c r="AG264" i="51"/>
  <c r="AW264" i="51"/>
  <c r="E265" i="51"/>
  <c r="U265" i="51"/>
  <c r="AK265" i="51"/>
  <c r="BA265" i="51"/>
  <c r="I266" i="51"/>
  <c r="Y266" i="51"/>
  <c r="AO266" i="51"/>
  <c r="BE266" i="51"/>
  <c r="M267" i="51"/>
  <c r="AC267" i="51"/>
  <c r="AS267" i="51"/>
  <c r="BI267" i="51"/>
  <c r="Q268" i="51"/>
  <c r="AG268" i="51"/>
  <c r="AW268" i="51"/>
  <c r="E269" i="51"/>
  <c r="U269" i="51"/>
  <c r="AK269" i="51"/>
  <c r="BA269" i="51"/>
  <c r="I270" i="51"/>
  <c r="Y270" i="51"/>
  <c r="AO270" i="51"/>
  <c r="BE270" i="51"/>
  <c r="M271" i="51"/>
  <c r="AC271" i="51"/>
  <c r="AS271" i="51"/>
  <c r="BI271" i="51"/>
  <c r="Q272" i="51"/>
  <c r="AG272" i="51"/>
  <c r="AW272" i="51"/>
  <c r="E273" i="51"/>
  <c r="U273" i="51"/>
  <c r="AK273" i="51"/>
  <c r="BA273" i="51"/>
  <c r="D393" i="51"/>
  <c r="D383" i="51" s="1"/>
  <c r="D46" i="51" s="1"/>
  <c r="D58" i="46" s="1"/>
  <c r="E391" i="51"/>
  <c r="D123" i="43"/>
  <c r="D123" i="47"/>
  <c r="B90" i="33"/>
  <c r="B83" i="33"/>
  <c r="C23" i="55"/>
  <c r="G23" i="55"/>
  <c r="K23" i="55"/>
  <c r="O28" i="55"/>
  <c r="O29" i="55"/>
  <c r="B9" i="1"/>
  <c r="C169" i="51"/>
  <c r="B9" i="43"/>
  <c r="C173" i="51"/>
  <c r="B9" i="46"/>
  <c r="C177" i="51"/>
  <c r="B76" i="1"/>
  <c r="C14" i="1"/>
  <c r="C17" i="1"/>
  <c r="C14" i="43"/>
  <c r="B76" i="43"/>
  <c r="C17" i="43"/>
  <c r="B76" i="46"/>
  <c r="C14" i="46"/>
  <c r="C17" i="46"/>
  <c r="K128" i="51"/>
  <c r="K127" i="51"/>
  <c r="K125" i="51"/>
  <c r="K119" i="51"/>
  <c r="N147" i="51" s="1"/>
  <c r="K115" i="51"/>
  <c r="J147" i="51" s="1"/>
  <c r="K111" i="51"/>
  <c r="F147" i="51" s="1"/>
  <c r="K116" i="51"/>
  <c r="K147" i="51" s="1"/>
  <c r="K112" i="51"/>
  <c r="G147" i="51" s="1"/>
  <c r="K108" i="51"/>
  <c r="C147" i="51" s="1"/>
  <c r="I45" i="27"/>
  <c r="B18" i="42" s="1"/>
  <c r="M45" i="27"/>
  <c r="B18" i="45" s="1"/>
  <c r="Q45" i="27"/>
  <c r="B18" i="49" s="1"/>
  <c r="C56" i="41"/>
  <c r="B383" i="33"/>
  <c r="B180" i="61"/>
  <c r="C56" i="44"/>
  <c r="B387" i="33"/>
  <c r="B184" i="61"/>
  <c r="C56" i="48"/>
  <c r="B391" i="33"/>
  <c r="B188" i="61"/>
  <c r="B101" i="45"/>
  <c r="B216" i="33" s="1"/>
  <c r="B31" i="45"/>
  <c r="B66" i="45" s="1"/>
  <c r="B31" i="49"/>
  <c r="H64" i="27"/>
  <c r="B37" i="41" s="1"/>
  <c r="L64" i="27"/>
  <c r="B37" i="44" s="1"/>
  <c r="H152" i="27"/>
  <c r="I153" i="27"/>
  <c r="G155" i="27"/>
  <c r="H156" i="27"/>
  <c r="I157" i="27"/>
  <c r="G159" i="27"/>
  <c r="H160" i="27"/>
  <c r="I161" i="27"/>
  <c r="G163" i="27"/>
  <c r="O1" i="51"/>
  <c r="P1" i="51" s="1"/>
  <c r="I72" i="51"/>
  <c r="J72" i="51" s="1"/>
  <c r="D150" i="51"/>
  <c r="G67" i="27" s="1"/>
  <c r="G69" i="27" s="1"/>
  <c r="B41" i="32" s="1"/>
  <c r="B40" i="32" s="1"/>
  <c r="H90" i="51"/>
  <c r="R5" i="57"/>
  <c r="H150" i="51"/>
  <c r="K67" i="27" s="1"/>
  <c r="K69" i="27" s="1"/>
  <c r="B41" i="40" s="1"/>
  <c r="B40" i="40" s="1"/>
  <c r="H94" i="51"/>
  <c r="R9" i="57"/>
  <c r="L150" i="51"/>
  <c r="O67" i="27" s="1"/>
  <c r="O69" i="27" s="1"/>
  <c r="B41" i="47" s="1"/>
  <c r="B40" i="47" s="1"/>
  <c r="H98" i="51"/>
  <c r="R13" i="57"/>
  <c r="M101" i="51"/>
  <c r="K110" i="51"/>
  <c r="E147" i="51" s="1"/>
  <c r="K114" i="51"/>
  <c r="I147" i="51" s="1"/>
  <c r="K118" i="51"/>
  <c r="M147" i="51" s="1"/>
  <c r="J116" i="51"/>
  <c r="K146" i="51" s="1"/>
  <c r="J112" i="51"/>
  <c r="G146" i="51" s="1"/>
  <c r="J108" i="51"/>
  <c r="C146" i="51" s="1"/>
  <c r="J128" i="51"/>
  <c r="J127" i="51"/>
  <c r="J125" i="51"/>
  <c r="J117" i="51"/>
  <c r="L146" i="51" s="1"/>
  <c r="J113" i="51"/>
  <c r="H146" i="51" s="1"/>
  <c r="J109" i="51"/>
  <c r="D146" i="51" s="1"/>
  <c r="F150" i="51"/>
  <c r="I67" i="27" s="1"/>
  <c r="I69" i="27" s="1"/>
  <c r="B41" i="42" s="1"/>
  <c r="B40" i="42" s="1"/>
  <c r="B31" i="42" s="1"/>
  <c r="B66" i="42" s="1"/>
  <c r="M262" i="51"/>
  <c r="AC262" i="51"/>
  <c r="AS262" i="51"/>
  <c r="BI262" i="51"/>
  <c r="Q263" i="51"/>
  <c r="AG263" i="51"/>
  <c r="AW263" i="51"/>
  <c r="E264" i="51"/>
  <c r="U264" i="51"/>
  <c r="AK264" i="51"/>
  <c r="BA264" i="51"/>
  <c r="I265" i="51"/>
  <c r="Y265" i="51"/>
  <c r="AO265" i="51"/>
  <c r="BE265" i="51"/>
  <c r="M266" i="51"/>
  <c r="AC266" i="51"/>
  <c r="AS266" i="51"/>
  <c r="BI266" i="51"/>
  <c r="Q267" i="51"/>
  <c r="AG267" i="51"/>
  <c r="AW267" i="51"/>
  <c r="E268" i="51"/>
  <c r="U268" i="51"/>
  <c r="AK268" i="51"/>
  <c r="BA268" i="51"/>
  <c r="I269" i="51"/>
  <c r="Y269" i="51"/>
  <c r="AO269" i="51"/>
  <c r="BE269" i="51"/>
  <c r="M270" i="51"/>
  <c r="AC270" i="51"/>
  <c r="AS270" i="51"/>
  <c r="BI270" i="51"/>
  <c r="Q271" i="51"/>
  <c r="AG271" i="51"/>
  <c r="AW271" i="51"/>
  <c r="E272" i="51"/>
  <c r="U272" i="51"/>
  <c r="AK272" i="51"/>
  <c r="BA272" i="51"/>
  <c r="I273" i="51"/>
  <c r="Y273" i="51"/>
  <c r="AO273" i="51"/>
  <c r="BE273" i="51"/>
  <c r="D123" i="46"/>
  <c r="F108" i="51"/>
  <c r="X108" i="51"/>
  <c r="F112" i="51"/>
  <c r="X112" i="51"/>
  <c r="F116" i="51"/>
  <c r="L121" i="51"/>
  <c r="D262" i="51"/>
  <c r="H262" i="51"/>
  <c r="L262" i="51"/>
  <c r="P262" i="51"/>
  <c r="T262" i="51"/>
  <c r="X262" i="51"/>
  <c r="AB262" i="51"/>
  <c r="AF262" i="51"/>
  <c r="AJ262" i="51"/>
  <c r="AN262" i="51"/>
  <c r="AR262" i="51"/>
  <c r="AV262" i="51"/>
  <c r="AZ262" i="51"/>
  <c r="BD262" i="51"/>
  <c r="BH262" i="51"/>
  <c r="D263" i="51"/>
  <c r="H263" i="51"/>
  <c r="L263" i="51"/>
  <c r="P263" i="51"/>
  <c r="T263" i="51"/>
  <c r="X263" i="51"/>
  <c r="AB263" i="51"/>
  <c r="AF263" i="51"/>
  <c r="AJ263" i="51"/>
  <c r="AN263" i="51"/>
  <c r="AR263" i="51"/>
  <c r="AV263" i="51"/>
  <c r="AZ263" i="51"/>
  <c r="BD263" i="51"/>
  <c r="BH263" i="51"/>
  <c r="D264" i="51"/>
  <c r="H264" i="51"/>
  <c r="L264" i="51"/>
  <c r="P264" i="51"/>
  <c r="T264" i="51"/>
  <c r="X264" i="51"/>
  <c r="AB264" i="51"/>
  <c r="AF264" i="51"/>
  <c r="AJ264" i="51"/>
  <c r="AN264" i="51"/>
  <c r="AR264" i="51"/>
  <c r="AV264" i="51"/>
  <c r="AZ264" i="51"/>
  <c r="BD264" i="51"/>
  <c r="BH264" i="51"/>
  <c r="D265" i="51"/>
  <c r="H265" i="51"/>
  <c r="L265" i="51"/>
  <c r="P265" i="51"/>
  <c r="T265" i="51"/>
  <c r="X265" i="51"/>
  <c r="AB265" i="51"/>
  <c r="AF265" i="51"/>
  <c r="AJ265" i="51"/>
  <c r="AN265" i="51"/>
  <c r="AR265" i="51"/>
  <c r="AV265" i="51"/>
  <c r="AZ265" i="51"/>
  <c r="BD265" i="51"/>
  <c r="BH265" i="51"/>
  <c r="D266" i="51"/>
  <c r="H266" i="51"/>
  <c r="L266" i="51"/>
  <c r="P266" i="51"/>
  <c r="T266" i="51"/>
  <c r="X266" i="51"/>
  <c r="AB266" i="51"/>
  <c r="AF266" i="51"/>
  <c r="AJ266" i="51"/>
  <c r="AN266" i="51"/>
  <c r="AR266" i="51"/>
  <c r="AV266" i="51"/>
  <c r="AZ266" i="51"/>
  <c r="BD266" i="51"/>
  <c r="BH266" i="51"/>
  <c r="D267" i="51"/>
  <c r="H267" i="51"/>
  <c r="L267" i="51"/>
  <c r="P267" i="51"/>
  <c r="T267" i="51"/>
  <c r="X267" i="51"/>
  <c r="AB267" i="51"/>
  <c r="AF267" i="51"/>
  <c r="AJ267" i="51"/>
  <c r="AN267" i="51"/>
  <c r="AR267" i="51"/>
  <c r="AV267" i="51"/>
  <c r="AZ267" i="51"/>
  <c r="BD267" i="51"/>
  <c r="BH267" i="51"/>
  <c r="D268" i="51"/>
  <c r="H268" i="51"/>
  <c r="L268" i="51"/>
  <c r="P268" i="51"/>
  <c r="T268" i="51"/>
  <c r="X268" i="51"/>
  <c r="AB268" i="51"/>
  <c r="AF268" i="51"/>
  <c r="AJ268" i="51"/>
  <c r="AN268" i="51"/>
  <c r="AR268" i="51"/>
  <c r="AV268" i="51"/>
  <c r="AZ268" i="51"/>
  <c r="BD268" i="51"/>
  <c r="BH268" i="51"/>
  <c r="D269" i="51"/>
  <c r="H269" i="51"/>
  <c r="L269" i="51"/>
  <c r="P269" i="51"/>
  <c r="T269" i="51"/>
  <c r="X269" i="51"/>
  <c r="AB269" i="51"/>
  <c r="AF269" i="51"/>
  <c r="AJ269" i="51"/>
  <c r="AN269" i="51"/>
  <c r="AR269" i="51"/>
  <c r="AV269" i="51"/>
  <c r="AZ269" i="51"/>
  <c r="BD269" i="51"/>
  <c r="BH269" i="51"/>
  <c r="D270" i="51"/>
  <c r="H270" i="51"/>
  <c r="L270" i="51"/>
  <c r="P270" i="51"/>
  <c r="T270" i="51"/>
  <c r="X270" i="51"/>
  <c r="AB270" i="51"/>
  <c r="AF270" i="51"/>
  <c r="AJ270" i="51"/>
  <c r="AN270" i="51"/>
  <c r="AR270" i="51"/>
  <c r="AV270" i="51"/>
  <c r="AZ270" i="51"/>
  <c r="BD270" i="51"/>
  <c r="BH270" i="51"/>
  <c r="D271" i="51"/>
  <c r="H271" i="51"/>
  <c r="L271" i="51"/>
  <c r="P271" i="51"/>
  <c r="T271" i="51"/>
  <c r="X271" i="51"/>
  <c r="AB271" i="51"/>
  <c r="AF271" i="51"/>
  <c r="AJ271" i="51"/>
  <c r="AN271" i="51"/>
  <c r="AR271" i="51"/>
  <c r="AV271" i="51"/>
  <c r="AZ271" i="51"/>
  <c r="BD271" i="51"/>
  <c r="BH271" i="51"/>
  <c r="D272" i="51"/>
  <c r="H272" i="51"/>
  <c r="L272" i="51"/>
  <c r="P272" i="51"/>
  <c r="T272" i="51"/>
  <c r="X272" i="51"/>
  <c r="AB272" i="51"/>
  <c r="AF272" i="51"/>
  <c r="AJ272" i="51"/>
  <c r="AN272" i="51"/>
  <c r="AR272" i="51"/>
  <c r="AV272" i="51"/>
  <c r="AZ272" i="51"/>
  <c r="BD272" i="51"/>
  <c r="BH272" i="51"/>
  <c r="D273" i="51"/>
  <c r="H273" i="51"/>
  <c r="L273" i="51"/>
  <c r="P273" i="51"/>
  <c r="T273" i="51"/>
  <c r="X273" i="51"/>
  <c r="AB273" i="51"/>
  <c r="AF273" i="51"/>
  <c r="AJ273" i="51"/>
  <c r="AN273" i="51"/>
  <c r="AR273" i="51"/>
  <c r="AV273" i="51"/>
  <c r="AZ273" i="51"/>
  <c r="BD273" i="51"/>
  <c r="BH273" i="51"/>
  <c r="AA70" i="57"/>
  <c r="AA74" i="57"/>
  <c r="AA135" i="57" s="1"/>
  <c r="AA78" i="57"/>
  <c r="Z131" i="57"/>
  <c r="X132" i="57"/>
  <c r="Z133" i="57"/>
  <c r="X134" i="57"/>
  <c r="Z135" i="57"/>
  <c r="Z141" i="57"/>
  <c r="X209" i="57"/>
  <c r="Y210" i="57"/>
  <c r="Z211" i="57"/>
  <c r="W212" i="57"/>
  <c r="Y219" i="57"/>
  <c r="B123" i="1"/>
  <c r="B122" i="1" s="1"/>
  <c r="B123" i="32"/>
  <c r="B122" i="32" s="1"/>
  <c r="B123" i="41"/>
  <c r="B122" i="41" s="1"/>
  <c r="B123" i="42"/>
  <c r="B122" i="42" s="1"/>
  <c r="B122" i="43"/>
  <c r="B122" i="40"/>
  <c r="B122" i="44"/>
  <c r="B123" i="45"/>
  <c r="B122" i="45" s="1"/>
  <c r="B123" i="46"/>
  <c r="B122" i="46" s="1"/>
  <c r="B123" i="47"/>
  <c r="B122" i="47" s="1"/>
  <c r="B123" i="48"/>
  <c r="B122" i="48" s="1"/>
  <c r="B123" i="49"/>
  <c r="B122" i="49" s="1"/>
  <c r="C61" i="33"/>
  <c r="C59" i="59" s="1"/>
  <c r="Y103" i="57"/>
  <c r="X104" i="57"/>
  <c r="W133" i="57"/>
  <c r="Y134" i="57"/>
  <c r="Y209" i="57"/>
  <c r="Z210" i="57"/>
  <c r="X212" i="57"/>
  <c r="Z219" i="57"/>
  <c r="W224" i="57"/>
  <c r="C46" i="1" s="1"/>
  <c r="W225" i="57"/>
  <c r="C46" i="32" s="1"/>
  <c r="W226" i="57"/>
  <c r="C46" i="41" s="1"/>
  <c r="W228" i="57"/>
  <c r="C46" i="43" s="1"/>
  <c r="W230" i="57"/>
  <c r="C46" i="44" s="1"/>
  <c r="C123" i="44" s="1"/>
  <c r="W231" i="57"/>
  <c r="C46" i="45" s="1"/>
  <c r="W232" i="57"/>
  <c r="C46" i="46" s="1"/>
  <c r="W234" i="57"/>
  <c r="C46" i="48" s="1"/>
  <c r="W235" i="57"/>
  <c r="C46" i="49" s="1"/>
  <c r="H122" i="51"/>
  <c r="B262" i="51"/>
  <c r="F262" i="51"/>
  <c r="J262" i="51"/>
  <c r="N262" i="51"/>
  <c r="R262" i="51"/>
  <c r="V262" i="51"/>
  <c r="Z262" i="51"/>
  <c r="AD262" i="51"/>
  <c r="AH262" i="51"/>
  <c r="AL262" i="51"/>
  <c r="AP262" i="51"/>
  <c r="AT262" i="51"/>
  <c r="AX262" i="51"/>
  <c r="BB262" i="51"/>
  <c r="BF262" i="51"/>
  <c r="BW2" i="57"/>
  <c r="AA65" i="57"/>
  <c r="AA66" i="57" s="1"/>
  <c r="AA72" i="57"/>
  <c r="AA76" i="57"/>
  <c r="AA80" i="57"/>
  <c r="Z103" i="57"/>
  <c r="X120" i="57"/>
  <c r="X131" i="57"/>
  <c r="Z132" i="57"/>
  <c r="X133" i="57"/>
  <c r="Z134" i="57"/>
  <c r="X141" i="57"/>
  <c r="Z209" i="57"/>
  <c r="W210" i="57"/>
  <c r="AA210" i="57"/>
  <c r="X227" i="57"/>
  <c r="D46" i="42" s="1"/>
  <c r="X230" i="57"/>
  <c r="D46" i="44" s="1"/>
  <c r="D123" i="44" s="1"/>
  <c r="X234" i="57"/>
  <c r="D46" i="48" s="1"/>
  <c r="F111" i="51"/>
  <c r="F115" i="51"/>
  <c r="F119" i="51"/>
  <c r="C262" i="51"/>
  <c r="G262" i="51"/>
  <c r="K262" i="51"/>
  <c r="O262" i="51"/>
  <c r="S262" i="51"/>
  <c r="W262" i="51"/>
  <c r="AA262" i="51"/>
  <c r="AE262" i="51"/>
  <c r="AI262" i="51"/>
  <c r="AM262" i="51"/>
  <c r="AQ262" i="51"/>
  <c r="AU262" i="51"/>
  <c r="AY262" i="51"/>
  <c r="BC262" i="51"/>
  <c r="BG262" i="51"/>
  <c r="AB3" i="57"/>
  <c r="AA73" i="57"/>
  <c r="AA77" i="57"/>
  <c r="W103" i="57"/>
  <c r="AA103" i="57"/>
  <c r="X106" i="57"/>
  <c r="Y131" i="57"/>
  <c r="Y133" i="57"/>
  <c r="B3" i="56"/>
  <c r="B81" i="49"/>
  <c r="B62" i="49" s="1"/>
  <c r="B63" i="49" s="1"/>
  <c r="B81" i="48"/>
  <c r="B62" i="48" s="1"/>
  <c r="B63" i="48" s="1"/>
  <c r="B81" i="46"/>
  <c r="B62" i="46" s="1"/>
  <c r="B63" i="46" s="1"/>
  <c r="B81" i="47"/>
  <c r="B62" i="47" s="1"/>
  <c r="B63" i="47" s="1"/>
  <c r="B81" i="45"/>
  <c r="B62" i="45" s="1"/>
  <c r="B63" i="45" s="1"/>
  <c r="B81" i="44"/>
  <c r="B62" i="44" s="1"/>
  <c r="B63" i="44" s="1"/>
  <c r="B81" i="40"/>
  <c r="B62" i="40" s="1"/>
  <c r="B63" i="40" s="1"/>
  <c r="B81" i="43"/>
  <c r="B62" i="43" s="1"/>
  <c r="B63" i="43" s="1"/>
  <c r="B81" i="41"/>
  <c r="B62" i="41" s="1"/>
  <c r="B63" i="41" s="1"/>
  <c r="B81" i="42"/>
  <c r="B62" i="42" s="1"/>
  <c r="B63" i="42" s="1"/>
  <c r="B81" i="1"/>
  <c r="B62" i="1" s="1"/>
  <c r="B63" i="1" s="1"/>
  <c r="B81" i="32"/>
  <c r="B62" i="32" s="1"/>
  <c r="B63" i="32" s="1"/>
  <c r="C36" i="1"/>
  <c r="C21" i="33"/>
  <c r="G21" i="33"/>
  <c r="K21" i="33"/>
  <c r="C3" i="56"/>
  <c r="C81" i="49"/>
  <c r="C62" i="49" s="1"/>
  <c r="C81" i="48"/>
  <c r="C62" i="48" s="1"/>
  <c r="C81" i="47"/>
  <c r="C62" i="47" s="1"/>
  <c r="C81" i="46"/>
  <c r="C62" i="46" s="1"/>
  <c r="C81" i="45"/>
  <c r="C62" i="45" s="1"/>
  <c r="C81" i="44"/>
  <c r="C62" i="44" s="1"/>
  <c r="C81" i="40"/>
  <c r="C62" i="40" s="1"/>
  <c r="C81" i="43"/>
  <c r="C62" i="43" s="1"/>
  <c r="C81" i="42"/>
  <c r="C62" i="42" s="1"/>
  <c r="C81" i="41"/>
  <c r="C62" i="41" s="1"/>
  <c r="C81" i="32"/>
  <c r="C62" i="32" s="1"/>
  <c r="C81" i="1"/>
  <c r="C62" i="1" s="1"/>
  <c r="D21" i="33"/>
  <c r="H21" i="33"/>
  <c r="L21" i="33"/>
  <c r="P21" i="33"/>
  <c r="T21" i="33"/>
  <c r="X21" i="33"/>
  <c r="AB21" i="33"/>
  <c r="AF21" i="33"/>
  <c r="AJ21" i="33"/>
  <c r="AN21" i="33"/>
  <c r="AR21" i="33"/>
  <c r="AV21" i="33"/>
  <c r="AZ21" i="33"/>
  <c r="BD21" i="33"/>
  <c r="BH21" i="33"/>
  <c r="E4" i="32"/>
  <c r="E21" i="33"/>
  <c r="M21" i="33"/>
  <c r="Q21" i="33"/>
  <c r="U21" i="33"/>
  <c r="Y21" i="33"/>
  <c r="AC21" i="33"/>
  <c r="AG21" i="33"/>
  <c r="AK21" i="33"/>
  <c r="AO21" i="33"/>
  <c r="AS21" i="33"/>
  <c r="AW21" i="33"/>
  <c r="BA21" i="33"/>
  <c r="BE21" i="33"/>
  <c r="C62" i="33"/>
  <c r="C60" i="59" s="1"/>
  <c r="B71" i="33"/>
  <c r="B63" i="59" s="1"/>
  <c r="X118" i="33"/>
  <c r="C43" i="32"/>
  <c r="D43" i="32" s="1"/>
  <c r="E43" i="32" s="1"/>
  <c r="F43" i="32" s="1"/>
  <c r="G43" i="32" s="1"/>
  <c r="H43" i="32" s="1"/>
  <c r="I43" i="32" s="1"/>
  <c r="J43" i="32" s="1"/>
  <c r="K43" i="32" s="1"/>
  <c r="L43" i="32" s="1"/>
  <c r="M43" i="32" s="1"/>
  <c r="N43" i="32" s="1"/>
  <c r="O43" i="32" s="1"/>
  <c r="P43" i="32" s="1"/>
  <c r="Q43" i="32" s="1"/>
  <c r="R43" i="32" s="1"/>
  <c r="S43" i="32" s="1"/>
  <c r="T43" i="32" s="1"/>
  <c r="U43" i="32" s="1"/>
  <c r="V43" i="32" s="1"/>
  <c r="W43" i="32" s="1"/>
  <c r="X43" i="32" s="1"/>
  <c r="Y43" i="32" s="1"/>
  <c r="Z43" i="32" s="1"/>
  <c r="AA43" i="32" s="1"/>
  <c r="AB43" i="32" s="1"/>
  <c r="AC43" i="32" s="1"/>
  <c r="AD43" i="32" s="1"/>
  <c r="AE43" i="32" s="1"/>
  <c r="AF43" i="32" s="1"/>
  <c r="AG43" i="32" s="1"/>
  <c r="AH43" i="32" s="1"/>
  <c r="AI43" i="32" s="1"/>
  <c r="AJ43" i="32" s="1"/>
  <c r="AK43" i="32" s="1"/>
  <c r="AL43" i="32" s="1"/>
  <c r="AM43" i="32" s="1"/>
  <c r="AN43" i="32" s="1"/>
  <c r="AO43" i="32" s="1"/>
  <c r="AP43" i="32" s="1"/>
  <c r="AQ43" i="32" s="1"/>
  <c r="AR43" i="32" s="1"/>
  <c r="AS43" i="32" s="1"/>
  <c r="AT43" i="32" s="1"/>
  <c r="AU43" i="32" s="1"/>
  <c r="AV43" i="32" s="1"/>
  <c r="AW43" i="32" s="1"/>
  <c r="AX43" i="32" s="1"/>
  <c r="AY43" i="32" s="1"/>
  <c r="AZ43" i="32" s="1"/>
  <c r="BA43" i="32" s="1"/>
  <c r="BB43" i="32" s="1"/>
  <c r="BC43" i="32" s="1"/>
  <c r="BD43" i="32" s="1"/>
  <c r="BE43" i="32" s="1"/>
  <c r="BF43" i="32" s="1"/>
  <c r="BG43" i="32" s="1"/>
  <c r="BH43" i="32" s="1"/>
  <c r="BI43" i="32" s="1"/>
  <c r="D4" i="1"/>
  <c r="C36" i="32"/>
  <c r="D36" i="32" s="1"/>
  <c r="C43" i="41"/>
  <c r="D43" i="41" s="1"/>
  <c r="E43" i="41" s="1"/>
  <c r="F43" i="41" s="1"/>
  <c r="G43" i="41" s="1"/>
  <c r="H43" i="41" s="1"/>
  <c r="I43" i="41" s="1"/>
  <c r="J43" i="41" s="1"/>
  <c r="K43" i="41" s="1"/>
  <c r="L43" i="41" s="1"/>
  <c r="M43" i="41" s="1"/>
  <c r="N43" i="41" s="1"/>
  <c r="O43" i="41" s="1"/>
  <c r="P43" i="41" s="1"/>
  <c r="Q43" i="41" s="1"/>
  <c r="R43" i="41" s="1"/>
  <c r="S43" i="41" s="1"/>
  <c r="T43" i="41" s="1"/>
  <c r="U43" i="41" s="1"/>
  <c r="V43" i="41" s="1"/>
  <c r="W43" i="41" s="1"/>
  <c r="X43" i="41" s="1"/>
  <c r="Y43" i="41" s="1"/>
  <c r="Z43" i="41" s="1"/>
  <c r="AA43" i="41" s="1"/>
  <c r="AB43" i="41" s="1"/>
  <c r="AC43" i="41" s="1"/>
  <c r="AD43" i="41" s="1"/>
  <c r="AE43" i="41" s="1"/>
  <c r="AF43" i="41" s="1"/>
  <c r="AG43" i="41" s="1"/>
  <c r="AH43" i="41" s="1"/>
  <c r="AI43" i="41" s="1"/>
  <c r="AJ43" i="41" s="1"/>
  <c r="AK43" i="41" s="1"/>
  <c r="AL43" i="41" s="1"/>
  <c r="AM43" i="41" s="1"/>
  <c r="AN43" i="41" s="1"/>
  <c r="AO43" i="41" s="1"/>
  <c r="AP43" i="41" s="1"/>
  <c r="AQ43" i="41" s="1"/>
  <c r="AR43" i="41" s="1"/>
  <c r="AS43" i="41" s="1"/>
  <c r="AT43" i="41" s="1"/>
  <c r="AU43" i="41" s="1"/>
  <c r="AV43" i="41" s="1"/>
  <c r="AW43" i="41" s="1"/>
  <c r="AX43" i="41" s="1"/>
  <c r="AY43" i="41" s="1"/>
  <c r="AZ43" i="41" s="1"/>
  <c r="BA43" i="41" s="1"/>
  <c r="BB43" i="41" s="1"/>
  <c r="BC43" i="41" s="1"/>
  <c r="BD43" i="41" s="1"/>
  <c r="BE43" i="41" s="1"/>
  <c r="BF43" i="41" s="1"/>
  <c r="BG43" i="41" s="1"/>
  <c r="BH43" i="41" s="1"/>
  <c r="BI43" i="41" s="1"/>
  <c r="C43" i="42"/>
  <c r="D43" i="42" s="1"/>
  <c r="E43" i="42" s="1"/>
  <c r="F43" i="42" s="1"/>
  <c r="G43" i="42" s="1"/>
  <c r="H43" i="42" s="1"/>
  <c r="I43" i="42" s="1"/>
  <c r="J43" i="42" s="1"/>
  <c r="K43" i="42" s="1"/>
  <c r="L43" i="42" s="1"/>
  <c r="M43" i="42" s="1"/>
  <c r="N43" i="42" s="1"/>
  <c r="O43" i="42" s="1"/>
  <c r="P43" i="42" s="1"/>
  <c r="Q43" i="42" s="1"/>
  <c r="R43" i="42" s="1"/>
  <c r="S43" i="42" s="1"/>
  <c r="T43" i="42" s="1"/>
  <c r="U43" i="42" s="1"/>
  <c r="V43" i="42" s="1"/>
  <c r="W43" i="42" s="1"/>
  <c r="X43" i="42" s="1"/>
  <c r="Y43" i="42" s="1"/>
  <c r="Z43" i="42" s="1"/>
  <c r="AA43" i="42" s="1"/>
  <c r="AB43" i="42" s="1"/>
  <c r="AC43" i="42" s="1"/>
  <c r="AD43" i="42" s="1"/>
  <c r="AE43" i="42" s="1"/>
  <c r="AF43" i="42" s="1"/>
  <c r="AG43" i="42" s="1"/>
  <c r="AH43" i="42" s="1"/>
  <c r="AI43" i="42" s="1"/>
  <c r="AJ43" i="42" s="1"/>
  <c r="AK43" i="42" s="1"/>
  <c r="AL43" i="42" s="1"/>
  <c r="AM43" i="42" s="1"/>
  <c r="AN43" i="42" s="1"/>
  <c r="AO43" i="42" s="1"/>
  <c r="AP43" i="42" s="1"/>
  <c r="AQ43" i="42" s="1"/>
  <c r="AR43" i="42" s="1"/>
  <c r="AS43" i="42" s="1"/>
  <c r="AT43" i="42" s="1"/>
  <c r="AU43" i="42" s="1"/>
  <c r="AV43" i="42" s="1"/>
  <c r="AW43" i="42" s="1"/>
  <c r="AX43" i="42" s="1"/>
  <c r="AY43" i="42" s="1"/>
  <c r="AZ43" i="42" s="1"/>
  <c r="BA43" i="42" s="1"/>
  <c r="BB43" i="42" s="1"/>
  <c r="BC43" i="42" s="1"/>
  <c r="BD43" i="42" s="1"/>
  <c r="BE43" i="42" s="1"/>
  <c r="BF43" i="42" s="1"/>
  <c r="BG43" i="42" s="1"/>
  <c r="BH43" i="42" s="1"/>
  <c r="BI43" i="42" s="1"/>
  <c r="E4" i="41"/>
  <c r="E4" i="42"/>
  <c r="C36" i="42"/>
  <c r="B103" i="42"/>
  <c r="B101" i="42" s="1"/>
  <c r="B212" i="33" s="1"/>
  <c r="C36" i="41"/>
  <c r="D36" i="41" s="1"/>
  <c r="B103" i="41"/>
  <c r="B101" i="41" s="1"/>
  <c r="B211" i="33" s="1"/>
  <c r="C36" i="43"/>
  <c r="I4" i="40"/>
  <c r="B103" i="32"/>
  <c r="B101" i="32" s="1"/>
  <c r="B210" i="33" s="1"/>
  <c r="C43" i="43"/>
  <c r="D43" i="43" s="1"/>
  <c r="E43" i="43" s="1"/>
  <c r="F43" i="43" s="1"/>
  <c r="G43" i="43" s="1"/>
  <c r="H43" i="43" s="1"/>
  <c r="I43" i="43" s="1"/>
  <c r="J43" i="43" s="1"/>
  <c r="K43" i="43" s="1"/>
  <c r="L43" i="43" s="1"/>
  <c r="M43" i="43" s="1"/>
  <c r="N43" i="43" s="1"/>
  <c r="O43" i="43" s="1"/>
  <c r="P43" i="43" s="1"/>
  <c r="Q43" i="43" s="1"/>
  <c r="R43" i="43" s="1"/>
  <c r="S43" i="43" s="1"/>
  <c r="T43" i="43" s="1"/>
  <c r="U43" i="43" s="1"/>
  <c r="V43" i="43" s="1"/>
  <c r="W43" i="43" s="1"/>
  <c r="X43" i="43" s="1"/>
  <c r="Y43" i="43" s="1"/>
  <c r="Z43" i="43" s="1"/>
  <c r="AA43" i="43" s="1"/>
  <c r="AB43" i="43" s="1"/>
  <c r="AC43" i="43" s="1"/>
  <c r="AD43" i="43" s="1"/>
  <c r="AE43" i="43" s="1"/>
  <c r="AF43" i="43" s="1"/>
  <c r="AG43" i="43" s="1"/>
  <c r="AH43" i="43" s="1"/>
  <c r="AI43" i="43" s="1"/>
  <c r="AJ43" i="43" s="1"/>
  <c r="AK43" i="43" s="1"/>
  <c r="AL43" i="43" s="1"/>
  <c r="AM43" i="43" s="1"/>
  <c r="AN43" i="43" s="1"/>
  <c r="AO43" i="43" s="1"/>
  <c r="AP43" i="43" s="1"/>
  <c r="AQ43" i="43" s="1"/>
  <c r="AR43" i="43" s="1"/>
  <c r="AS43" i="43" s="1"/>
  <c r="AT43" i="43" s="1"/>
  <c r="AU43" i="43" s="1"/>
  <c r="AV43" i="43" s="1"/>
  <c r="AW43" i="43" s="1"/>
  <c r="AX43" i="43" s="1"/>
  <c r="AY43" i="43" s="1"/>
  <c r="AZ43" i="43" s="1"/>
  <c r="BA43" i="43" s="1"/>
  <c r="BB43" i="43" s="1"/>
  <c r="BC43" i="43" s="1"/>
  <c r="BD43" i="43" s="1"/>
  <c r="BE43" i="43" s="1"/>
  <c r="BF43" i="43" s="1"/>
  <c r="BG43" i="43" s="1"/>
  <c r="BH43" i="43" s="1"/>
  <c r="BI43" i="43" s="1"/>
  <c r="D4" i="43"/>
  <c r="C36" i="40"/>
  <c r="B103" i="40"/>
  <c r="B101" i="40" s="1"/>
  <c r="B214" i="33" s="1"/>
  <c r="C36" i="44"/>
  <c r="D36" i="40"/>
  <c r="E4" i="44"/>
  <c r="B103" i="43"/>
  <c r="B101" i="43" s="1"/>
  <c r="B213" i="33" s="1"/>
  <c r="E4" i="45"/>
  <c r="D36" i="45"/>
  <c r="C43" i="45"/>
  <c r="D43" i="45" s="1"/>
  <c r="E43" i="45" s="1"/>
  <c r="F43" i="45" s="1"/>
  <c r="G43" i="45" s="1"/>
  <c r="H43" i="45" s="1"/>
  <c r="I43" i="45" s="1"/>
  <c r="J43" i="45" s="1"/>
  <c r="K43" i="45" s="1"/>
  <c r="L43" i="45" s="1"/>
  <c r="M43" i="45" s="1"/>
  <c r="N43" i="45" s="1"/>
  <c r="O43" i="45" s="1"/>
  <c r="P43" i="45" s="1"/>
  <c r="Q43" i="45" s="1"/>
  <c r="R43" i="45" s="1"/>
  <c r="S43" i="45" s="1"/>
  <c r="T43" i="45" s="1"/>
  <c r="U43" i="45" s="1"/>
  <c r="V43" i="45" s="1"/>
  <c r="W43" i="45" s="1"/>
  <c r="X43" i="45" s="1"/>
  <c r="Y43" i="45" s="1"/>
  <c r="Z43" i="45" s="1"/>
  <c r="AA43" i="45" s="1"/>
  <c r="AB43" i="45" s="1"/>
  <c r="AC43" i="45" s="1"/>
  <c r="AD43" i="45" s="1"/>
  <c r="AE43" i="45" s="1"/>
  <c r="AF43" i="45" s="1"/>
  <c r="AG43" i="45" s="1"/>
  <c r="AH43" i="45" s="1"/>
  <c r="AI43" i="45" s="1"/>
  <c r="AJ43" i="45" s="1"/>
  <c r="AK43" i="45" s="1"/>
  <c r="AL43" i="45" s="1"/>
  <c r="AM43" i="45" s="1"/>
  <c r="AN43" i="45" s="1"/>
  <c r="AO43" i="45" s="1"/>
  <c r="AP43" i="45" s="1"/>
  <c r="AQ43" i="45" s="1"/>
  <c r="AR43" i="45" s="1"/>
  <c r="AS43" i="45" s="1"/>
  <c r="AT43" i="45" s="1"/>
  <c r="AU43" i="45" s="1"/>
  <c r="AV43" i="45" s="1"/>
  <c r="AW43" i="45" s="1"/>
  <c r="AX43" i="45" s="1"/>
  <c r="AY43" i="45" s="1"/>
  <c r="AZ43" i="45" s="1"/>
  <c r="BA43" i="45" s="1"/>
  <c r="BB43" i="45" s="1"/>
  <c r="BC43" i="45" s="1"/>
  <c r="BD43" i="45" s="1"/>
  <c r="BE43" i="45" s="1"/>
  <c r="BF43" i="45" s="1"/>
  <c r="BG43" i="45" s="1"/>
  <c r="BH43" i="45" s="1"/>
  <c r="BI43" i="45" s="1"/>
  <c r="B106" i="46"/>
  <c r="B109" i="46" s="1"/>
  <c r="B103" i="46" s="1"/>
  <c r="B101" i="46" s="1"/>
  <c r="B217" i="33" s="1"/>
  <c r="B103" i="44"/>
  <c r="B101" i="44" s="1"/>
  <c r="B215" i="33" s="1"/>
  <c r="C36" i="46"/>
  <c r="D4" i="46"/>
  <c r="C43" i="46"/>
  <c r="D43" i="46" s="1"/>
  <c r="E43" i="46" s="1"/>
  <c r="F43" i="46" s="1"/>
  <c r="G43" i="46" s="1"/>
  <c r="H43" i="46" s="1"/>
  <c r="I43" i="46" s="1"/>
  <c r="J43" i="46" s="1"/>
  <c r="K43" i="46" s="1"/>
  <c r="L43" i="46" s="1"/>
  <c r="M43" i="46" s="1"/>
  <c r="N43" i="46" s="1"/>
  <c r="O43" i="46" s="1"/>
  <c r="P43" i="46" s="1"/>
  <c r="Q43" i="46" s="1"/>
  <c r="R43" i="46" s="1"/>
  <c r="S43" i="46" s="1"/>
  <c r="T43" i="46" s="1"/>
  <c r="U43" i="46" s="1"/>
  <c r="V43" i="46" s="1"/>
  <c r="W43" i="46" s="1"/>
  <c r="X43" i="46" s="1"/>
  <c r="Y43" i="46" s="1"/>
  <c r="Z43" i="46" s="1"/>
  <c r="AA43" i="46" s="1"/>
  <c r="AB43" i="46" s="1"/>
  <c r="AC43" i="46" s="1"/>
  <c r="AD43" i="46" s="1"/>
  <c r="AE43" i="46" s="1"/>
  <c r="AF43" i="46" s="1"/>
  <c r="AG43" i="46" s="1"/>
  <c r="AH43" i="46" s="1"/>
  <c r="AI43" i="46" s="1"/>
  <c r="AJ43" i="46" s="1"/>
  <c r="AK43" i="46" s="1"/>
  <c r="AL43" i="46" s="1"/>
  <c r="AM43" i="46" s="1"/>
  <c r="AN43" i="46" s="1"/>
  <c r="AO43" i="46" s="1"/>
  <c r="AP43" i="46" s="1"/>
  <c r="AQ43" i="46" s="1"/>
  <c r="AR43" i="46" s="1"/>
  <c r="AS43" i="46" s="1"/>
  <c r="AT43" i="46" s="1"/>
  <c r="AU43" i="46" s="1"/>
  <c r="AV43" i="46" s="1"/>
  <c r="AW43" i="46" s="1"/>
  <c r="AX43" i="46" s="1"/>
  <c r="AY43" i="46" s="1"/>
  <c r="AZ43" i="46" s="1"/>
  <c r="BA43" i="46" s="1"/>
  <c r="BB43" i="46" s="1"/>
  <c r="BC43" i="46" s="1"/>
  <c r="BD43" i="46" s="1"/>
  <c r="BE43" i="46" s="1"/>
  <c r="BF43" i="46" s="1"/>
  <c r="BG43" i="46" s="1"/>
  <c r="BH43" i="46" s="1"/>
  <c r="BI43" i="46" s="1"/>
  <c r="C36" i="47"/>
  <c r="D4" i="47"/>
  <c r="C43" i="47"/>
  <c r="D43" i="47" s="1"/>
  <c r="E43" i="47" s="1"/>
  <c r="F43" i="47" s="1"/>
  <c r="G43" i="47" s="1"/>
  <c r="H43" i="47" s="1"/>
  <c r="I43" i="47" s="1"/>
  <c r="J43" i="47" s="1"/>
  <c r="K43" i="47" s="1"/>
  <c r="L43" i="47" s="1"/>
  <c r="M43" i="47" s="1"/>
  <c r="N43" i="47" s="1"/>
  <c r="O43" i="47" s="1"/>
  <c r="P43" i="47" s="1"/>
  <c r="Q43" i="47" s="1"/>
  <c r="R43" i="47" s="1"/>
  <c r="S43" i="47" s="1"/>
  <c r="T43" i="47" s="1"/>
  <c r="U43" i="47" s="1"/>
  <c r="V43" i="47" s="1"/>
  <c r="W43" i="47" s="1"/>
  <c r="X43" i="47" s="1"/>
  <c r="Y43" i="47" s="1"/>
  <c r="Z43" i="47" s="1"/>
  <c r="AA43" i="47" s="1"/>
  <c r="AB43" i="47" s="1"/>
  <c r="AC43" i="47" s="1"/>
  <c r="AD43" i="47" s="1"/>
  <c r="AE43" i="47" s="1"/>
  <c r="AF43" i="47" s="1"/>
  <c r="AG43" i="47" s="1"/>
  <c r="AH43" i="47" s="1"/>
  <c r="AI43" i="47" s="1"/>
  <c r="AJ43" i="47" s="1"/>
  <c r="AK43" i="47" s="1"/>
  <c r="AL43" i="47" s="1"/>
  <c r="AM43" i="47" s="1"/>
  <c r="AN43" i="47" s="1"/>
  <c r="AO43" i="47" s="1"/>
  <c r="AP43" i="47" s="1"/>
  <c r="AQ43" i="47" s="1"/>
  <c r="AR43" i="47" s="1"/>
  <c r="AS43" i="47" s="1"/>
  <c r="AT43" i="47" s="1"/>
  <c r="AU43" i="47" s="1"/>
  <c r="AV43" i="47" s="1"/>
  <c r="AW43" i="47" s="1"/>
  <c r="AX43" i="47" s="1"/>
  <c r="AY43" i="47" s="1"/>
  <c r="AZ43" i="47" s="1"/>
  <c r="BA43" i="47" s="1"/>
  <c r="BB43" i="47" s="1"/>
  <c r="BC43" i="47" s="1"/>
  <c r="BD43" i="47" s="1"/>
  <c r="BE43" i="47" s="1"/>
  <c r="BF43" i="47" s="1"/>
  <c r="BG43" i="47" s="1"/>
  <c r="BH43" i="47" s="1"/>
  <c r="BI43" i="47" s="1"/>
  <c r="B103" i="47"/>
  <c r="B101" i="47" s="1"/>
  <c r="B218" i="33" s="1"/>
  <c r="C36" i="48"/>
  <c r="D4" i="48"/>
  <c r="B103" i="48"/>
  <c r="B101" i="48" s="1"/>
  <c r="B219" i="33" s="1"/>
  <c r="C36" i="49"/>
  <c r="D36" i="49" s="1"/>
  <c r="E4" i="49"/>
  <c r="C43" i="49"/>
  <c r="D43" i="49" s="1"/>
  <c r="E43" i="49" s="1"/>
  <c r="F43" i="49" s="1"/>
  <c r="G43" i="49" s="1"/>
  <c r="H43" i="49" s="1"/>
  <c r="I43" i="49" s="1"/>
  <c r="J43" i="49" s="1"/>
  <c r="K43" i="49" s="1"/>
  <c r="L43" i="49" s="1"/>
  <c r="M43" i="49" s="1"/>
  <c r="N43" i="49" s="1"/>
  <c r="O43" i="49" s="1"/>
  <c r="P43" i="49" s="1"/>
  <c r="Q43" i="49" s="1"/>
  <c r="R43" i="49" s="1"/>
  <c r="S43" i="49" s="1"/>
  <c r="T43" i="49" s="1"/>
  <c r="U43" i="49" s="1"/>
  <c r="V43" i="49" s="1"/>
  <c r="W43" i="49" s="1"/>
  <c r="X43" i="49" s="1"/>
  <c r="Y43" i="49" s="1"/>
  <c r="Z43" i="49" s="1"/>
  <c r="AA43" i="49" s="1"/>
  <c r="AB43" i="49" s="1"/>
  <c r="AC43" i="49" s="1"/>
  <c r="AD43" i="49" s="1"/>
  <c r="AE43" i="49" s="1"/>
  <c r="AF43" i="49" s="1"/>
  <c r="AG43" i="49" s="1"/>
  <c r="AH43" i="49" s="1"/>
  <c r="AI43" i="49" s="1"/>
  <c r="AJ43" i="49" s="1"/>
  <c r="AK43" i="49" s="1"/>
  <c r="AL43" i="49" s="1"/>
  <c r="AM43" i="49" s="1"/>
  <c r="AN43" i="49" s="1"/>
  <c r="AO43" i="49" s="1"/>
  <c r="AP43" i="49" s="1"/>
  <c r="AQ43" i="49" s="1"/>
  <c r="AR43" i="49" s="1"/>
  <c r="AS43" i="49" s="1"/>
  <c r="AT43" i="49" s="1"/>
  <c r="AU43" i="49" s="1"/>
  <c r="AV43" i="49" s="1"/>
  <c r="AW43" i="49" s="1"/>
  <c r="AX43" i="49" s="1"/>
  <c r="AY43" i="49" s="1"/>
  <c r="AZ43" i="49" s="1"/>
  <c r="BA43" i="49" s="1"/>
  <c r="BB43" i="49" s="1"/>
  <c r="BC43" i="49" s="1"/>
  <c r="BD43" i="49" s="1"/>
  <c r="BE43" i="49" s="1"/>
  <c r="BF43" i="49" s="1"/>
  <c r="BG43" i="49" s="1"/>
  <c r="BH43" i="49" s="1"/>
  <c r="BI43" i="49" s="1"/>
  <c r="B106" i="49"/>
  <c r="B109" i="49" s="1"/>
  <c r="B103" i="49" s="1"/>
  <c r="B101" i="49" s="1"/>
  <c r="B220" i="33" s="1"/>
  <c r="B42" i="56"/>
  <c r="B43" i="56" s="1"/>
  <c r="E42" i="1" l="1"/>
  <c r="K72" i="51"/>
  <c r="F4" i="44"/>
  <c r="E4" i="43"/>
  <c r="D36" i="43"/>
  <c r="F4" i="42"/>
  <c r="E36" i="41"/>
  <c r="F4" i="41"/>
  <c r="E36" i="32"/>
  <c r="F4" i="32"/>
  <c r="C55" i="56"/>
  <c r="C37" i="56"/>
  <c r="C81" i="33"/>
  <c r="C66" i="59" s="1"/>
  <c r="B55" i="56"/>
  <c r="B56" i="56" s="1"/>
  <c r="C56" i="56" s="1"/>
  <c r="B37" i="56"/>
  <c r="B38" i="56" s="1"/>
  <c r="D62" i="33"/>
  <c r="D60" i="59" s="1"/>
  <c r="X121" i="57"/>
  <c r="Y106" i="57"/>
  <c r="C74" i="55"/>
  <c r="C113" i="43" s="1"/>
  <c r="M7" i="51"/>
  <c r="D123" i="42"/>
  <c r="Z118" i="57"/>
  <c r="D71" i="55"/>
  <c r="D113" i="32" s="1"/>
  <c r="AA211" i="57"/>
  <c r="AA133" i="57"/>
  <c r="F189" i="33"/>
  <c r="BX2" i="57"/>
  <c r="H128" i="51"/>
  <c r="H127" i="51"/>
  <c r="H125" i="51"/>
  <c r="C123" i="49"/>
  <c r="C122" i="49" s="1"/>
  <c r="C122" i="44"/>
  <c r="C123" i="1"/>
  <c r="C122" i="1" s="1"/>
  <c r="X119" i="57"/>
  <c r="C72" i="55"/>
  <c r="C113" i="41" s="1"/>
  <c r="M8" i="51"/>
  <c r="I127" i="51"/>
  <c r="B100" i="61"/>
  <c r="BS31" i="57"/>
  <c r="BS12" i="57" s="1"/>
  <c r="B96" i="61"/>
  <c r="BS27" i="57"/>
  <c r="BS8" i="57" s="1"/>
  <c r="C40" i="32"/>
  <c r="B92" i="61"/>
  <c r="BS23" i="57"/>
  <c r="BS4" i="57" s="1"/>
  <c r="B66" i="49"/>
  <c r="D17" i="46"/>
  <c r="C76" i="43"/>
  <c r="D14" i="43"/>
  <c r="D17" i="1"/>
  <c r="D122" i="43"/>
  <c r="E393" i="51"/>
  <c r="E383" i="51" s="1"/>
  <c r="E46" i="51" s="1"/>
  <c r="E58" i="46" s="1"/>
  <c r="F391" i="51"/>
  <c r="B9" i="48"/>
  <c r="C179" i="51"/>
  <c r="B9" i="47"/>
  <c r="C178" i="51"/>
  <c r="M5" i="51"/>
  <c r="R16" i="57"/>
  <c r="D17" i="45"/>
  <c r="D17" i="42"/>
  <c r="B109" i="1"/>
  <c r="B103" i="1" s="1"/>
  <c r="B96" i="33"/>
  <c r="M6" i="51"/>
  <c r="C122" i="47"/>
  <c r="D122" i="41"/>
  <c r="S62" i="57"/>
  <c r="S88" i="57"/>
  <c r="S90" i="57" s="1"/>
  <c r="D17" i="40"/>
  <c r="D17" i="32"/>
  <c r="P97" i="48"/>
  <c r="Q38" i="55"/>
  <c r="P97" i="44"/>
  <c r="Q34" i="55"/>
  <c r="P97" i="41"/>
  <c r="Q30" i="55"/>
  <c r="C135" i="45"/>
  <c r="D56" i="45"/>
  <c r="C388" i="33"/>
  <c r="C185" i="61"/>
  <c r="C199" i="61" s="1"/>
  <c r="H9" i="51"/>
  <c r="I73" i="51"/>
  <c r="C135" i="40"/>
  <c r="D56" i="40"/>
  <c r="C386" i="33"/>
  <c r="C183" i="61"/>
  <c r="C197" i="61" s="1"/>
  <c r="C41" i="56"/>
  <c r="C42" i="56" s="1"/>
  <c r="C43" i="56" s="1"/>
  <c r="E4" i="46"/>
  <c r="D36" i="46"/>
  <c r="D36" i="44"/>
  <c r="E36" i="44" s="1"/>
  <c r="E36" i="40"/>
  <c r="AA118" i="57"/>
  <c r="AA134" i="57"/>
  <c r="AA212" i="57"/>
  <c r="D61" i="33"/>
  <c r="C123" i="48"/>
  <c r="C122" i="48" s="1"/>
  <c r="C123" i="43"/>
  <c r="C122" i="43" s="1"/>
  <c r="Y118" i="57"/>
  <c r="AA209" i="57"/>
  <c r="AA131" i="57"/>
  <c r="I128" i="51"/>
  <c r="C135" i="41"/>
  <c r="D56" i="41"/>
  <c r="C383" i="33"/>
  <c r="C180" i="61"/>
  <c r="C194" i="61" s="1"/>
  <c r="D17" i="43"/>
  <c r="C76" i="1"/>
  <c r="D14" i="1"/>
  <c r="D177" i="51"/>
  <c r="D169" i="51"/>
  <c r="O97" i="32"/>
  <c r="P29" i="55"/>
  <c r="M9" i="51"/>
  <c r="BS30" i="57"/>
  <c r="BS11" i="57" s="1"/>
  <c r="B99" i="61"/>
  <c r="BS26" i="57"/>
  <c r="BS7" i="57" s="1"/>
  <c r="B95" i="61"/>
  <c r="F69" i="27"/>
  <c r="B41" i="1" s="1"/>
  <c r="B40" i="1" s="1"/>
  <c r="C42" i="1"/>
  <c r="C76" i="49"/>
  <c r="D14" i="49"/>
  <c r="C76" i="45"/>
  <c r="D14" i="45"/>
  <c r="C76" i="42"/>
  <c r="D14" i="42"/>
  <c r="D176" i="51"/>
  <c r="D122" i="49"/>
  <c r="C122" i="42"/>
  <c r="BS33" i="57"/>
  <c r="BS14" i="57" s="1"/>
  <c r="B102" i="61"/>
  <c r="M108" i="51"/>
  <c r="M121" i="51" s="1"/>
  <c r="H4" i="51"/>
  <c r="B31" i="32"/>
  <c r="B66" i="32" s="1"/>
  <c r="D17" i="48"/>
  <c r="D17" i="47"/>
  <c r="D14" i="40"/>
  <c r="C76" i="40"/>
  <c r="P97" i="47"/>
  <c r="Q37" i="55"/>
  <c r="P97" i="40"/>
  <c r="Q33" i="55"/>
  <c r="C135" i="42"/>
  <c r="D56" i="42"/>
  <c r="C384" i="33"/>
  <c r="C181" i="61"/>
  <c r="C195" i="61" s="1"/>
  <c r="H6" i="51"/>
  <c r="B197" i="33"/>
  <c r="R109" i="57"/>
  <c r="B77" i="55" s="1"/>
  <c r="B113" i="45" s="1"/>
  <c r="E4" i="47"/>
  <c r="D36" i="47"/>
  <c r="E36" i="45"/>
  <c r="F4" i="45"/>
  <c r="W118" i="57"/>
  <c r="X103" i="57"/>
  <c r="AB80" i="57"/>
  <c r="AB76" i="57"/>
  <c r="AB72" i="57"/>
  <c r="AB79" i="57"/>
  <c r="AB75" i="57"/>
  <c r="AB71" i="57"/>
  <c r="AB78" i="57"/>
  <c r="AB74" i="57"/>
  <c r="AB70" i="57"/>
  <c r="AB81" i="57"/>
  <c r="AB77" i="57"/>
  <c r="AB73" i="57"/>
  <c r="AC3" i="57"/>
  <c r="M15" i="51"/>
  <c r="D123" i="48"/>
  <c r="AA219" i="57"/>
  <c r="AA141" i="57"/>
  <c r="C123" i="46"/>
  <c r="C122" i="46" s="1"/>
  <c r="C123" i="41"/>
  <c r="C122" i="41" s="1"/>
  <c r="M12" i="51"/>
  <c r="M4" i="51"/>
  <c r="C122" i="40"/>
  <c r="C135" i="48"/>
  <c r="D56" i="48"/>
  <c r="C391" i="33"/>
  <c r="C188" i="61"/>
  <c r="C202" i="61" s="1"/>
  <c r="O97" i="1"/>
  <c r="P28" i="55"/>
  <c r="M13" i="51"/>
  <c r="B9" i="41"/>
  <c r="C171" i="51"/>
  <c r="B9" i="32"/>
  <c r="C170" i="51"/>
  <c r="D17" i="49"/>
  <c r="M14" i="51"/>
  <c r="B31" i="40"/>
  <c r="B66" i="40" s="1"/>
  <c r="D14" i="44"/>
  <c r="C76" i="44"/>
  <c r="D17" i="41"/>
  <c r="D122" i="32"/>
  <c r="B31" i="43"/>
  <c r="B66" i="43" s="1"/>
  <c r="B101" i="1"/>
  <c r="B209" i="33" s="1"/>
  <c r="B31" i="1"/>
  <c r="B66" i="1" s="1"/>
  <c r="B81" i="33"/>
  <c r="B66" i="59" s="1"/>
  <c r="DR232" i="51"/>
  <c r="P97" i="46"/>
  <c r="Q36" i="55"/>
  <c r="P97" i="43"/>
  <c r="Q32" i="55"/>
  <c r="C135" i="49"/>
  <c r="D56" i="49"/>
  <c r="C392" i="33"/>
  <c r="C189" i="61"/>
  <c r="C203" i="61" s="1"/>
  <c r="H8" i="51"/>
  <c r="F4" i="49"/>
  <c r="E36" i="49"/>
  <c r="D36" i="48"/>
  <c r="E4" i="48"/>
  <c r="J4" i="40"/>
  <c r="D36" i="42"/>
  <c r="C31" i="32"/>
  <c r="E4" i="1"/>
  <c r="D36" i="1"/>
  <c r="D122" i="1" s="1"/>
  <c r="X223" i="57"/>
  <c r="Y118" i="33"/>
  <c r="M11" i="51"/>
  <c r="D122" i="44"/>
  <c r="C123" i="45"/>
  <c r="C122" i="45" s="1"/>
  <c r="C123" i="32"/>
  <c r="C122" i="32" s="1"/>
  <c r="D122" i="46"/>
  <c r="BS25" i="57"/>
  <c r="BS6" i="57" s="1"/>
  <c r="B94" i="61"/>
  <c r="I125" i="51"/>
  <c r="G121" i="51" s="1"/>
  <c r="D42" i="1"/>
  <c r="C135" i="44"/>
  <c r="D56" i="44"/>
  <c r="C387" i="33"/>
  <c r="C184" i="61"/>
  <c r="C198" i="61" s="1"/>
  <c r="C76" i="46"/>
  <c r="D14" i="46"/>
  <c r="D173" i="51"/>
  <c r="D122" i="47"/>
  <c r="B9" i="44"/>
  <c r="C175" i="51"/>
  <c r="B9" i="40"/>
  <c r="C174" i="51"/>
  <c r="D180" i="51"/>
  <c r="D172" i="51"/>
  <c r="D122" i="40"/>
  <c r="M10" i="51"/>
  <c r="B31" i="47"/>
  <c r="B66" i="47" s="1"/>
  <c r="C76" i="48"/>
  <c r="D14" i="48"/>
  <c r="D17" i="44"/>
  <c r="D14" i="41"/>
  <c r="C76" i="41"/>
  <c r="D122" i="45"/>
  <c r="P69" i="27"/>
  <c r="B41" i="48" s="1"/>
  <c r="B40" i="48" s="1"/>
  <c r="O150" i="51"/>
  <c r="L67" i="27"/>
  <c r="L69" i="27" s="1"/>
  <c r="B41" i="44" s="1"/>
  <c r="B40" i="44" s="1"/>
  <c r="H69" i="27"/>
  <c r="B41" i="41" s="1"/>
  <c r="B40" i="41" s="1"/>
  <c r="C76" i="47"/>
  <c r="D14" i="47"/>
  <c r="C76" i="32"/>
  <c r="D14" i="32"/>
  <c r="P97" i="49"/>
  <c r="Q39" i="55"/>
  <c r="P97" i="45"/>
  <c r="Q35" i="55"/>
  <c r="P97" i="42"/>
  <c r="Q31" i="55"/>
  <c r="C135" i="46"/>
  <c r="D56" i="46"/>
  <c r="C389" i="33"/>
  <c r="C186" i="61"/>
  <c r="C200" i="61" s="1"/>
  <c r="C135" i="43"/>
  <c r="D56" i="43"/>
  <c r="C385" i="33"/>
  <c r="C182" i="61"/>
  <c r="C196" i="61" s="1"/>
  <c r="B57" i="1"/>
  <c r="E48" i="27"/>
  <c r="L11" i="51"/>
  <c r="H10" i="51"/>
  <c r="F75" i="51"/>
  <c r="I74" i="51"/>
  <c r="D42" i="41" s="1"/>
  <c r="H74" i="51"/>
  <c r="C42" i="41" s="1"/>
  <c r="C135" i="47"/>
  <c r="D56" i="47"/>
  <c r="C390" i="33"/>
  <c r="C187" i="61"/>
  <c r="C201" i="61" s="1"/>
  <c r="C135" i="32"/>
  <c r="C382" i="33"/>
  <c r="D56" i="32"/>
  <c r="C179" i="61"/>
  <c r="C193" i="61" s="1"/>
  <c r="E37" i="27"/>
  <c r="D41" i="56" l="1"/>
  <c r="J74" i="51"/>
  <c r="D135" i="47"/>
  <c r="E56" i="47"/>
  <c r="D390" i="33"/>
  <c r="D187" i="61"/>
  <c r="D201" i="61" s="1"/>
  <c r="H75" i="51"/>
  <c r="C42" i="42" s="1"/>
  <c r="C40" i="42" s="1"/>
  <c r="F76" i="51"/>
  <c r="I75" i="51"/>
  <c r="D42" i="42" s="1"/>
  <c r="D135" i="43"/>
  <c r="E56" i="43"/>
  <c r="D385" i="33"/>
  <c r="D182" i="61"/>
  <c r="D196" i="61" s="1"/>
  <c r="D135" i="46"/>
  <c r="E56" i="46"/>
  <c r="D389" i="33"/>
  <c r="D186" i="61"/>
  <c r="D200" i="61" s="1"/>
  <c r="Q97" i="45"/>
  <c r="R35" i="55"/>
  <c r="E14" i="32"/>
  <c r="D76" i="32"/>
  <c r="C40" i="41"/>
  <c r="B93" i="61"/>
  <c r="BS24" i="57"/>
  <c r="BS5" i="57" s="1"/>
  <c r="B31" i="41"/>
  <c r="B66" i="41" s="1"/>
  <c r="E17" i="44"/>
  <c r="B193" i="33"/>
  <c r="R105" i="57"/>
  <c r="B73" i="55" s="1"/>
  <c r="B113" i="42" s="1"/>
  <c r="N11" i="51"/>
  <c r="BU11" i="51"/>
  <c r="Z118" i="33"/>
  <c r="F4" i="1"/>
  <c r="E36" i="1"/>
  <c r="Y223" i="57"/>
  <c r="G4" i="49"/>
  <c r="F36" i="49"/>
  <c r="D135" i="49"/>
  <c r="E56" i="49"/>
  <c r="D392" i="33"/>
  <c r="D189" i="61"/>
  <c r="D203" i="61" s="1"/>
  <c r="Q97" i="46"/>
  <c r="R36" i="55"/>
  <c r="D170" i="51"/>
  <c r="N13" i="51"/>
  <c r="BU13" i="51"/>
  <c r="Y231" i="57"/>
  <c r="E46" i="45" s="1"/>
  <c r="E63" i="55"/>
  <c r="E177" i="33" s="1"/>
  <c r="Y232" i="57"/>
  <c r="E46" i="46" s="1"/>
  <c r="E64" i="55"/>
  <c r="E178" i="33" s="1"/>
  <c r="Y226" i="57"/>
  <c r="E46" i="41" s="1"/>
  <c r="AB211" i="57"/>
  <c r="AB133" i="57"/>
  <c r="E58" i="55"/>
  <c r="E172" i="33" s="1"/>
  <c r="F36" i="45"/>
  <c r="G4" i="45"/>
  <c r="E17" i="48"/>
  <c r="B194" i="33"/>
  <c r="R106" i="57"/>
  <c r="B74" i="55" s="1"/>
  <c r="B113" i="43" s="1"/>
  <c r="B198" i="33"/>
  <c r="R110" i="57"/>
  <c r="B78" i="55" s="1"/>
  <c r="B113" i="46" s="1"/>
  <c r="D76" i="1"/>
  <c r="E14" i="1"/>
  <c r="D135" i="41"/>
  <c r="E56" i="41"/>
  <c r="D383" i="33"/>
  <c r="D180" i="61"/>
  <c r="D194" i="61" s="1"/>
  <c r="F4" i="46"/>
  <c r="E36" i="46"/>
  <c r="D135" i="40"/>
  <c r="E56" i="40"/>
  <c r="D386" i="33"/>
  <c r="D183" i="61"/>
  <c r="D197" i="61" s="1"/>
  <c r="Q97" i="41"/>
  <c r="R30" i="55"/>
  <c r="Q97" i="48"/>
  <c r="R38" i="55"/>
  <c r="N6" i="51"/>
  <c r="BU6" i="51"/>
  <c r="E17" i="45"/>
  <c r="D178" i="51"/>
  <c r="F393" i="51"/>
  <c r="F383" i="51" s="1"/>
  <c r="F46" i="51" s="1"/>
  <c r="F58" i="46" s="1"/>
  <c r="G391" i="51"/>
  <c r="C92" i="61"/>
  <c r="C106" i="61" s="1"/>
  <c r="BT23" i="57"/>
  <c r="BT4" i="57" s="1"/>
  <c r="BU8" i="51"/>
  <c r="N8" i="51"/>
  <c r="N7" i="51"/>
  <c r="BU7" i="51"/>
  <c r="G4" i="41"/>
  <c r="F36" i="41"/>
  <c r="B56" i="1"/>
  <c r="B35" i="33"/>
  <c r="B97" i="61"/>
  <c r="BS28" i="57"/>
  <c r="BS9" i="57" s="1"/>
  <c r="B31" i="44"/>
  <c r="B66" i="44" s="1"/>
  <c r="D76" i="48"/>
  <c r="E14" i="48"/>
  <c r="BU10" i="51"/>
  <c r="N10" i="51"/>
  <c r="D175" i="51"/>
  <c r="K4" i="40"/>
  <c r="F4" i="48"/>
  <c r="E36" i="48"/>
  <c r="E17" i="41"/>
  <c r="Y235" i="57"/>
  <c r="E46" i="49" s="1"/>
  <c r="E67" i="55"/>
  <c r="E181" i="33" s="1"/>
  <c r="Y225" i="57"/>
  <c r="E46" i="32" s="1"/>
  <c r="AB210" i="57"/>
  <c r="AB132" i="57"/>
  <c r="E57" i="55"/>
  <c r="E171" i="33" s="1"/>
  <c r="Y230" i="57"/>
  <c r="E46" i="44" s="1"/>
  <c r="E62" i="55"/>
  <c r="E176" i="33" s="1"/>
  <c r="Q97" i="40"/>
  <c r="R33" i="55"/>
  <c r="E14" i="45"/>
  <c r="D76" i="45"/>
  <c r="E67" i="27"/>
  <c r="N5" i="51"/>
  <c r="BU5" i="51"/>
  <c r="E17" i="1"/>
  <c r="E17" i="46"/>
  <c r="C120" i="43"/>
  <c r="F4" i="43"/>
  <c r="E36" i="43"/>
  <c r="G4" i="44"/>
  <c r="F36" i="44"/>
  <c r="Q97" i="42"/>
  <c r="R31" i="55"/>
  <c r="Q97" i="49"/>
  <c r="R39" i="55"/>
  <c r="D76" i="47"/>
  <c r="E14" i="47"/>
  <c r="D76" i="46"/>
  <c r="E14" i="46"/>
  <c r="D135" i="44"/>
  <c r="E56" i="44"/>
  <c r="D387" i="33"/>
  <c r="D184" i="61"/>
  <c r="D198" i="61" s="1"/>
  <c r="G118" i="51"/>
  <c r="I118" i="51" s="1"/>
  <c r="G114" i="51"/>
  <c r="I114" i="51" s="1"/>
  <c r="G110" i="51"/>
  <c r="I110" i="51" s="1"/>
  <c r="G119" i="51"/>
  <c r="I119" i="51" s="1"/>
  <c r="G115" i="51"/>
  <c r="I115" i="51" s="1"/>
  <c r="G111" i="51"/>
  <c r="I111" i="51" s="1"/>
  <c r="G117" i="51"/>
  <c r="I117" i="51" s="1"/>
  <c r="G113" i="51"/>
  <c r="I113" i="51" s="1"/>
  <c r="G109" i="51"/>
  <c r="I109" i="51" s="1"/>
  <c r="G116" i="51"/>
  <c r="I116" i="51" s="1"/>
  <c r="G112" i="51"/>
  <c r="I112" i="51" s="1"/>
  <c r="G108" i="51"/>
  <c r="I108" i="51" s="1"/>
  <c r="Q97" i="43"/>
  <c r="R32" i="55"/>
  <c r="BU14" i="51"/>
  <c r="N14" i="51"/>
  <c r="E17" i="49"/>
  <c r="D171" i="51"/>
  <c r="BU12" i="51"/>
  <c r="N12" i="51"/>
  <c r="D122" i="48"/>
  <c r="AC79" i="57"/>
  <c r="AC75" i="57"/>
  <c r="AC71" i="57"/>
  <c r="AC78" i="57"/>
  <c r="AC74" i="57"/>
  <c r="AC135" i="57" s="1"/>
  <c r="AC70" i="57"/>
  <c r="AC81" i="57"/>
  <c r="AC77" i="57"/>
  <c r="AC73" i="57"/>
  <c r="AD3" i="57"/>
  <c r="AC80" i="57"/>
  <c r="AC76" i="57"/>
  <c r="AC72" i="57"/>
  <c r="Y224" i="57"/>
  <c r="E46" i="1" s="1"/>
  <c r="AB131" i="57"/>
  <c r="AB209" i="57"/>
  <c r="E56" i="55"/>
  <c r="E170" i="33" s="1"/>
  <c r="Y229" i="57"/>
  <c r="E46" i="40" s="1"/>
  <c r="AB136" i="57"/>
  <c r="E61" i="55"/>
  <c r="E175" i="33" s="1"/>
  <c r="Y234" i="57"/>
  <c r="E46" i="48" s="1"/>
  <c r="AB219" i="57"/>
  <c r="AB141" i="57"/>
  <c r="E66" i="55"/>
  <c r="E180" i="33" s="1"/>
  <c r="F4" i="47"/>
  <c r="E36" i="47"/>
  <c r="B120" i="45"/>
  <c r="D76" i="40"/>
  <c r="E14" i="40"/>
  <c r="C40" i="1"/>
  <c r="BS22" i="57"/>
  <c r="BS3" i="57" s="1"/>
  <c r="B91" i="61"/>
  <c r="P97" i="32"/>
  <c r="Q29" i="55"/>
  <c r="E17" i="43"/>
  <c r="D59" i="59"/>
  <c r="E62" i="33"/>
  <c r="E60" i="59" s="1"/>
  <c r="F36" i="40"/>
  <c r="D42" i="32"/>
  <c r="D40" i="32" s="1"/>
  <c r="J73" i="51"/>
  <c r="D135" i="45"/>
  <c r="E56" i="45"/>
  <c r="D388" i="33"/>
  <c r="D185" i="61"/>
  <c r="D199" i="61" s="1"/>
  <c r="Q97" i="44"/>
  <c r="R34" i="55"/>
  <c r="E17" i="40"/>
  <c r="E17" i="42"/>
  <c r="D179" i="51"/>
  <c r="B191" i="33"/>
  <c r="R103" i="57"/>
  <c r="B71" i="55" s="1"/>
  <c r="B113" i="32" s="1"/>
  <c r="B195" i="33"/>
  <c r="R107" i="57"/>
  <c r="B75" i="55" s="1"/>
  <c r="B113" i="40" s="1"/>
  <c r="B199" i="33"/>
  <c r="R111" i="57"/>
  <c r="B79" i="55" s="1"/>
  <c r="B113" i="47" s="1"/>
  <c r="B60" i="56"/>
  <c r="B133" i="33" s="1"/>
  <c r="B59" i="56"/>
  <c r="C38" i="56"/>
  <c r="F36" i="32"/>
  <c r="G4" i="32"/>
  <c r="G4" i="42"/>
  <c r="F42" i="1"/>
  <c r="L72" i="51"/>
  <c r="D135" i="32"/>
  <c r="D382" i="33"/>
  <c r="E56" i="32"/>
  <c r="D179" i="61"/>
  <c r="D193" i="61" s="1"/>
  <c r="L12" i="51"/>
  <c r="H11" i="51"/>
  <c r="B101" i="61"/>
  <c r="BS32" i="57"/>
  <c r="BS13" i="57" s="1"/>
  <c r="B31" i="48"/>
  <c r="B66" i="48" s="1"/>
  <c r="E14" i="41"/>
  <c r="D76" i="41"/>
  <c r="D174" i="51"/>
  <c r="D81" i="33"/>
  <c r="D66" i="59" s="1"/>
  <c r="D76" i="44"/>
  <c r="E14" i="44"/>
  <c r="P97" i="1"/>
  <c r="Q28" i="55"/>
  <c r="D135" i="48"/>
  <c r="E56" i="48"/>
  <c r="D391" i="33"/>
  <c r="D188" i="61"/>
  <c r="D202" i="61" s="1"/>
  <c r="M16" i="51"/>
  <c r="N4" i="51"/>
  <c r="BU4" i="51"/>
  <c r="N15" i="51"/>
  <c r="BU15" i="51"/>
  <c r="Y227" i="57"/>
  <c r="E46" i="42" s="1"/>
  <c r="AB212" i="57"/>
  <c r="AB134" i="57"/>
  <c r="E59" i="55"/>
  <c r="E173" i="33" s="1"/>
  <c r="Y228" i="57"/>
  <c r="E46" i="43" s="1"/>
  <c r="AB135" i="57"/>
  <c r="E60" i="55"/>
  <c r="E174" i="33" s="1"/>
  <c r="Y233" i="57"/>
  <c r="E46" i="47" s="1"/>
  <c r="AB140" i="57"/>
  <c r="E65" i="55"/>
  <c r="E179" i="33" s="1"/>
  <c r="X118" i="57"/>
  <c r="C71" i="55"/>
  <c r="C113" i="32" s="1"/>
  <c r="D135" i="42"/>
  <c r="E56" i="42"/>
  <c r="D384" i="33"/>
  <c r="D181" i="61"/>
  <c r="D195" i="61" s="1"/>
  <c r="Q97" i="47"/>
  <c r="R37" i="55"/>
  <c r="E17" i="47"/>
  <c r="B127" i="33"/>
  <c r="B201" i="33"/>
  <c r="R113" i="57"/>
  <c r="B81" i="55" s="1"/>
  <c r="B113" i="49" s="1"/>
  <c r="E14" i="42"/>
  <c r="D76" i="42"/>
  <c r="D76" i="49"/>
  <c r="E14" i="49"/>
  <c r="N9" i="51"/>
  <c r="BU9" i="51"/>
  <c r="E17" i="32"/>
  <c r="D76" i="43"/>
  <c r="E14" i="43"/>
  <c r="C120" i="41"/>
  <c r="G189" i="33"/>
  <c r="BY2" i="57"/>
  <c r="D120" i="32"/>
  <c r="D122" i="42"/>
  <c r="Y121" i="57"/>
  <c r="C52" i="56"/>
  <c r="E36" i="42"/>
  <c r="D92" i="61" l="1"/>
  <c r="D106" i="61" s="1"/>
  <c r="BU23" i="57"/>
  <c r="BU4" i="57" s="1"/>
  <c r="D31" i="32"/>
  <c r="D142" i="33"/>
  <c r="E76" i="49"/>
  <c r="F14" i="49"/>
  <c r="B120" i="49"/>
  <c r="E123" i="43"/>
  <c r="E122" i="43" s="1"/>
  <c r="E123" i="42"/>
  <c r="E122" i="42" s="1"/>
  <c r="O4" i="51"/>
  <c r="C54" i="51"/>
  <c r="N16" i="51"/>
  <c r="Q97" i="1"/>
  <c r="R28" i="55"/>
  <c r="L13" i="51"/>
  <c r="H12" i="51"/>
  <c r="E135" i="32"/>
  <c r="F56" i="32"/>
  <c r="E382" i="33"/>
  <c r="E179" i="61"/>
  <c r="E193" i="61" s="1"/>
  <c r="H4" i="32"/>
  <c r="G36" i="32"/>
  <c r="B120" i="40"/>
  <c r="E135" i="45"/>
  <c r="F56" i="45"/>
  <c r="E388" i="33"/>
  <c r="E185" i="61"/>
  <c r="E199" i="61" s="1"/>
  <c r="Q97" i="32"/>
  <c r="R29" i="55"/>
  <c r="D40" i="1"/>
  <c r="BT22" i="57"/>
  <c r="BT3" i="57" s="1"/>
  <c r="C91" i="61"/>
  <c r="C105" i="61" s="1"/>
  <c r="C31" i="1"/>
  <c r="F36" i="47"/>
  <c r="G4" i="47"/>
  <c r="AC211" i="57"/>
  <c r="AC133" i="57"/>
  <c r="AC212" i="57"/>
  <c r="AC134" i="57"/>
  <c r="AC140" i="57"/>
  <c r="R97" i="43"/>
  <c r="S32" i="55"/>
  <c r="K142" i="51"/>
  <c r="N38" i="27" s="1"/>
  <c r="N116" i="51"/>
  <c r="O116" i="51" s="1"/>
  <c r="P116" i="51" s="1"/>
  <c r="N111" i="51"/>
  <c r="O111" i="51" s="1"/>
  <c r="P111" i="51" s="1"/>
  <c r="F142" i="51"/>
  <c r="I38" i="27" s="1"/>
  <c r="I142" i="51"/>
  <c r="L38" i="27" s="1"/>
  <c r="N114" i="51"/>
  <c r="O114" i="51" s="1"/>
  <c r="P114" i="51" s="1"/>
  <c r="E76" i="46"/>
  <c r="F14" i="46"/>
  <c r="R97" i="49"/>
  <c r="S39" i="55"/>
  <c r="G36" i="44"/>
  <c r="H4" i="44"/>
  <c r="E123" i="32"/>
  <c r="E122" i="32" s="1"/>
  <c r="E123" i="49"/>
  <c r="E122" i="49" s="1"/>
  <c r="B196" i="33"/>
  <c r="R108" i="57"/>
  <c r="B76" i="55" s="1"/>
  <c r="B113" i="44" s="1"/>
  <c r="F56" i="40"/>
  <c r="E135" i="40"/>
  <c r="E386" i="33"/>
  <c r="E183" i="61"/>
  <c r="E197" i="61" s="1"/>
  <c r="G4" i="1"/>
  <c r="F36" i="1"/>
  <c r="Z223" i="57"/>
  <c r="O11" i="51"/>
  <c r="C61" i="51"/>
  <c r="C22" i="45" s="1"/>
  <c r="R97" i="45"/>
  <c r="S35" i="55"/>
  <c r="E135" i="43"/>
  <c r="F56" i="43"/>
  <c r="E385" i="33"/>
  <c r="E182" i="61"/>
  <c r="E196" i="61" s="1"/>
  <c r="F17" i="32"/>
  <c r="E135" i="42"/>
  <c r="F56" i="42"/>
  <c r="E384" i="33"/>
  <c r="E181" i="61"/>
  <c r="E195" i="61" s="1"/>
  <c r="E123" i="47"/>
  <c r="E122" i="47" s="1"/>
  <c r="B200" i="33"/>
  <c r="R112" i="57"/>
  <c r="B80" i="55" s="1"/>
  <c r="B113" i="48" s="1"/>
  <c r="F17" i="42"/>
  <c r="G36" i="40"/>
  <c r="F17" i="43"/>
  <c r="E123" i="48"/>
  <c r="E122" i="48" s="1"/>
  <c r="E123" i="40"/>
  <c r="E122" i="40" s="1"/>
  <c r="AC137" i="57"/>
  <c r="D142" i="51"/>
  <c r="G38" i="27" s="1"/>
  <c r="N109" i="51"/>
  <c r="O109" i="51" s="1"/>
  <c r="P109" i="51" s="1"/>
  <c r="N115" i="51"/>
  <c r="O115" i="51" s="1"/>
  <c r="P115" i="51" s="1"/>
  <c r="J142" i="51"/>
  <c r="M38" i="27" s="1"/>
  <c r="M142" i="51"/>
  <c r="P38" i="27" s="1"/>
  <c r="N118" i="51"/>
  <c r="O118" i="51" s="1"/>
  <c r="P118" i="51" s="1"/>
  <c r="F17" i="46"/>
  <c r="O5" i="51"/>
  <c r="C55" i="51"/>
  <c r="C22" i="32" s="1"/>
  <c r="F36" i="48"/>
  <c r="G4" i="48"/>
  <c r="E76" i="48"/>
  <c r="F14" i="48"/>
  <c r="C57" i="51"/>
  <c r="C22" i="42" s="1"/>
  <c r="O7" i="51"/>
  <c r="C191" i="33"/>
  <c r="X5" i="57"/>
  <c r="H391" i="51"/>
  <c r="G393" i="51"/>
  <c r="G383" i="51" s="1"/>
  <c r="G46" i="51" s="1"/>
  <c r="G58" i="46" s="1"/>
  <c r="R97" i="41"/>
  <c r="S30" i="55"/>
  <c r="E135" i="41"/>
  <c r="F56" i="41"/>
  <c r="E383" i="33"/>
  <c r="E180" i="61"/>
  <c r="E194" i="61" s="1"/>
  <c r="B120" i="46"/>
  <c r="F17" i="48"/>
  <c r="R97" i="46"/>
  <c r="S36" i="55"/>
  <c r="B120" i="42"/>
  <c r="F17" i="44"/>
  <c r="D40" i="41"/>
  <c r="BT24" i="57"/>
  <c r="BT5" i="57" s="1"/>
  <c r="C93" i="61"/>
  <c r="C107" i="61" s="1"/>
  <c r="C31" i="41"/>
  <c r="F77" i="51"/>
  <c r="I76" i="51"/>
  <c r="H76" i="51"/>
  <c r="K76" i="51"/>
  <c r="F42" i="43" s="1"/>
  <c r="J76" i="51"/>
  <c r="E42" i="43" s="1"/>
  <c r="E42" i="41"/>
  <c r="K74" i="51"/>
  <c r="C143" i="33"/>
  <c r="O9" i="51"/>
  <c r="C59" i="51"/>
  <c r="C22" i="40" s="1"/>
  <c r="O15" i="51"/>
  <c r="C65" i="51"/>
  <c r="C22" i="49" s="1"/>
  <c r="F56" i="48"/>
  <c r="E135" i="48"/>
  <c r="E391" i="33"/>
  <c r="E188" i="61"/>
  <c r="E202" i="61" s="1"/>
  <c r="E76" i="44"/>
  <c r="F14" i="44"/>
  <c r="H4" i="42"/>
  <c r="C60" i="56"/>
  <c r="C133" i="33" s="1"/>
  <c r="C59" i="56"/>
  <c r="B120" i="47"/>
  <c r="B120" i="32"/>
  <c r="F17" i="40"/>
  <c r="R97" i="44"/>
  <c r="S34" i="55"/>
  <c r="E42" i="32"/>
  <c r="E40" i="32" s="1"/>
  <c r="K73" i="51"/>
  <c r="E76" i="40"/>
  <c r="F14" i="40"/>
  <c r="B148" i="33"/>
  <c r="AC141" i="57"/>
  <c r="AC219" i="57"/>
  <c r="AC142" i="57"/>
  <c r="AC132" i="57"/>
  <c r="AC210" i="57"/>
  <c r="C62" i="51"/>
  <c r="C22" i="46" s="1"/>
  <c r="O12" i="51"/>
  <c r="F17" i="49"/>
  <c r="C64" i="51"/>
  <c r="C22" i="48" s="1"/>
  <c r="O14" i="51"/>
  <c r="C142" i="51"/>
  <c r="F38" i="27" s="1"/>
  <c r="N108" i="51"/>
  <c r="O108" i="51" s="1"/>
  <c r="P108" i="51" s="1"/>
  <c r="I121" i="51"/>
  <c r="H142" i="51"/>
  <c r="K38" i="27" s="1"/>
  <c r="N113" i="51"/>
  <c r="O113" i="51" s="1"/>
  <c r="P113" i="51" s="1"/>
  <c r="N142" i="51"/>
  <c r="Q38" i="27" s="1"/>
  <c r="N119" i="51"/>
  <c r="O119" i="51" s="1"/>
  <c r="P119" i="51" s="1"/>
  <c r="E135" i="44"/>
  <c r="F56" i="44"/>
  <c r="E387" i="33"/>
  <c r="E184" i="61"/>
  <c r="E198" i="61" s="1"/>
  <c r="E76" i="47"/>
  <c r="F14" i="47"/>
  <c r="R97" i="42"/>
  <c r="S31" i="55"/>
  <c r="F36" i="43"/>
  <c r="G4" i="43"/>
  <c r="F17" i="1"/>
  <c r="E76" i="45"/>
  <c r="F14" i="45"/>
  <c r="F17" i="41"/>
  <c r="C56" i="1"/>
  <c r="B381" i="33"/>
  <c r="B34" i="33"/>
  <c r="B45" i="59" s="1"/>
  <c r="B178" i="61"/>
  <c r="B190" i="61" s="1"/>
  <c r="F17" i="45"/>
  <c r="C56" i="51"/>
  <c r="C22" i="41" s="1"/>
  <c r="O6" i="51"/>
  <c r="H4" i="45"/>
  <c r="G36" i="45"/>
  <c r="O13" i="51"/>
  <c r="C63" i="51"/>
  <c r="C22" i="47" s="1"/>
  <c r="G36" i="49"/>
  <c r="H4" i="49"/>
  <c r="AA118" i="33"/>
  <c r="B192" i="33"/>
  <c r="R104" i="57"/>
  <c r="B72" i="55" s="1"/>
  <c r="B113" i="41" s="1"/>
  <c r="E135" i="46"/>
  <c r="F56" i="46"/>
  <c r="E389" i="33"/>
  <c r="E186" i="61"/>
  <c r="E200" i="61" s="1"/>
  <c r="J75" i="51"/>
  <c r="E135" i="47"/>
  <c r="F56" i="47"/>
  <c r="E390" i="33"/>
  <c r="E187" i="61"/>
  <c r="E201" i="61" s="1"/>
  <c r="C127" i="33"/>
  <c r="B82" i="33"/>
  <c r="B67" i="59" s="1"/>
  <c r="F57" i="27"/>
  <c r="H189" i="33"/>
  <c r="BZ2" i="57"/>
  <c r="F14" i="43"/>
  <c r="E76" i="43"/>
  <c r="F14" i="42"/>
  <c r="E76" i="42"/>
  <c r="F17" i="47"/>
  <c r="R97" i="47"/>
  <c r="S37" i="55"/>
  <c r="C120" i="32"/>
  <c r="E76" i="41"/>
  <c r="F14" i="41"/>
  <c r="G42" i="1"/>
  <c r="M72" i="51"/>
  <c r="F36" i="42"/>
  <c r="B61" i="56"/>
  <c r="B132" i="33"/>
  <c r="B75" i="59" s="1"/>
  <c r="B190" i="33"/>
  <c r="B202" i="33" s="1"/>
  <c r="B98" i="33" s="1"/>
  <c r="R102" i="57"/>
  <c r="B70" i="55" s="1"/>
  <c r="B113" i="1" s="1"/>
  <c r="E123" i="1"/>
  <c r="E122" i="1" s="1"/>
  <c r="AD78" i="57"/>
  <c r="AD74" i="57"/>
  <c r="AD70" i="57"/>
  <c r="AD81" i="57"/>
  <c r="AD77" i="57"/>
  <c r="AD73" i="57"/>
  <c r="AE3" i="57"/>
  <c r="AD80" i="57"/>
  <c r="AD76" i="57"/>
  <c r="AD72" i="57"/>
  <c r="AD79" i="57"/>
  <c r="AD75" i="57"/>
  <c r="AD71" i="57"/>
  <c r="AC131" i="57"/>
  <c r="AC209" i="57"/>
  <c r="AC136" i="57"/>
  <c r="G142" i="51"/>
  <c r="J38" i="27" s="1"/>
  <c r="N112" i="51"/>
  <c r="O112" i="51" s="1"/>
  <c r="P112" i="51" s="1"/>
  <c r="L142" i="51"/>
  <c r="O38" i="27" s="1"/>
  <c r="N117" i="51"/>
  <c r="O117" i="51" s="1"/>
  <c r="P117" i="51" s="1"/>
  <c r="E142" i="51"/>
  <c r="H38" i="27" s="1"/>
  <c r="N110" i="51"/>
  <c r="O110" i="51" s="1"/>
  <c r="P110" i="51" s="1"/>
  <c r="C145" i="33"/>
  <c r="R97" i="40"/>
  <c r="S33" i="55"/>
  <c r="E123" i="44"/>
  <c r="E122" i="44" s="1"/>
  <c r="L4" i="40"/>
  <c r="C60" i="51"/>
  <c r="C22" i="44" s="1"/>
  <c r="O10" i="51"/>
  <c r="H4" i="41"/>
  <c r="G36" i="41"/>
  <c r="C58" i="51"/>
  <c r="C22" i="43" s="1"/>
  <c r="O8" i="51"/>
  <c r="R97" i="48"/>
  <c r="S38" i="55"/>
  <c r="F36" i="46"/>
  <c r="G4" i="46"/>
  <c r="E76" i="1"/>
  <c r="F14" i="1"/>
  <c r="B120" i="43"/>
  <c r="E123" i="41"/>
  <c r="E122" i="41" s="1"/>
  <c r="E123" i="46"/>
  <c r="E122" i="46" s="1"/>
  <c r="E123" i="45"/>
  <c r="E122" i="45" s="1"/>
  <c r="E135" i="49"/>
  <c r="F56" i="49"/>
  <c r="E392" i="33"/>
  <c r="E189" i="61"/>
  <c r="E203" i="61" s="1"/>
  <c r="E81" i="33"/>
  <c r="E66" i="59" s="1"/>
  <c r="E76" i="32"/>
  <c r="F14" i="32"/>
  <c r="D40" i="42"/>
  <c r="BT25" i="57"/>
  <c r="BT6" i="57" s="1"/>
  <c r="C94" i="61"/>
  <c r="C108" i="61" s="1"/>
  <c r="C31" i="42"/>
  <c r="E92" i="61" l="1"/>
  <c r="E106" i="61" s="1"/>
  <c r="BV23" i="57"/>
  <c r="BV4" i="57" s="1"/>
  <c r="E31" i="32"/>
  <c r="F135" i="49"/>
  <c r="G56" i="49"/>
  <c r="F392" i="33"/>
  <c r="F189" i="61"/>
  <c r="F203" i="61" s="1"/>
  <c r="B10" i="47"/>
  <c r="E178" i="51"/>
  <c r="H178" i="51"/>
  <c r="Z226" i="57"/>
  <c r="F46" i="41" s="1"/>
  <c r="AD211" i="57"/>
  <c r="AD133" i="57"/>
  <c r="F58" i="55"/>
  <c r="F172" i="33" s="1"/>
  <c r="AD212" i="57"/>
  <c r="AD134" i="57"/>
  <c r="Z227" i="57"/>
  <c r="F46" i="42" s="1"/>
  <c r="F59" i="55"/>
  <c r="F173" i="33" s="1"/>
  <c r="Z228" i="57"/>
  <c r="F46" i="43" s="1"/>
  <c r="AD135" i="57"/>
  <c r="F60" i="55"/>
  <c r="F174" i="33" s="1"/>
  <c r="G14" i="43"/>
  <c r="F76" i="43"/>
  <c r="D127" i="33"/>
  <c r="C82" i="33"/>
  <c r="C67" i="59" s="1"/>
  <c r="E42" i="42"/>
  <c r="K75" i="51"/>
  <c r="G17" i="45"/>
  <c r="D56" i="1"/>
  <c r="C381" i="33"/>
  <c r="C135" i="1"/>
  <c r="C34" i="33"/>
  <c r="C178" i="61"/>
  <c r="G17" i="41"/>
  <c r="G17" i="1"/>
  <c r="G36" i="43"/>
  <c r="H4" i="43"/>
  <c r="G14" i="47"/>
  <c r="F76" i="47"/>
  <c r="S119" i="51"/>
  <c r="Q119" i="51"/>
  <c r="S97" i="44"/>
  <c r="T34" i="55"/>
  <c r="D65" i="51"/>
  <c r="D22" i="49" s="1"/>
  <c r="D59" i="51"/>
  <c r="D22" i="40" s="1"/>
  <c r="F78" i="51"/>
  <c r="H77" i="51"/>
  <c r="C42" i="40" s="1"/>
  <c r="C40" i="40" s="1"/>
  <c r="C192" i="33"/>
  <c r="X6" i="57"/>
  <c r="B144" i="33"/>
  <c r="S97" i="46"/>
  <c r="T36" i="55"/>
  <c r="F135" i="41"/>
  <c r="G56" i="41"/>
  <c r="F383" i="33"/>
  <c r="F180" i="61"/>
  <c r="F194" i="61" s="1"/>
  <c r="D57" i="51"/>
  <c r="D22" i="42" s="1"/>
  <c r="G36" i="48"/>
  <c r="H4" i="48"/>
  <c r="D55" i="51"/>
  <c r="D22" i="32" s="1"/>
  <c r="S115" i="51"/>
  <c r="Q115" i="51"/>
  <c r="H36" i="40"/>
  <c r="G17" i="42"/>
  <c r="D61" i="51"/>
  <c r="D22" i="45" s="1"/>
  <c r="F135" i="40"/>
  <c r="G56" i="40"/>
  <c r="F386" i="33"/>
  <c r="F183" i="61"/>
  <c r="F197" i="61" s="1"/>
  <c r="S97" i="49"/>
  <c r="T39" i="55"/>
  <c r="S114" i="51"/>
  <c r="Q114" i="51"/>
  <c r="S116" i="51"/>
  <c r="Q116" i="51"/>
  <c r="F135" i="45"/>
  <c r="G56" i="45"/>
  <c r="F388" i="33"/>
  <c r="F185" i="61"/>
  <c r="F199" i="61" s="1"/>
  <c r="S110" i="51"/>
  <c r="Q110" i="51"/>
  <c r="Z230" i="57"/>
  <c r="F46" i="44" s="1"/>
  <c r="AD137" i="57"/>
  <c r="F62" i="55"/>
  <c r="F176" i="33" s="1"/>
  <c r="Z232" i="57"/>
  <c r="F46" i="46" s="1"/>
  <c r="F64" i="55"/>
  <c r="F178" i="33" s="1"/>
  <c r="H42" i="1"/>
  <c r="N72" i="51"/>
  <c r="G17" i="47"/>
  <c r="I189" i="33"/>
  <c r="CA2" i="57"/>
  <c r="F135" i="46"/>
  <c r="G56" i="46"/>
  <c r="F389" i="33"/>
  <c r="F186" i="61"/>
  <c r="F200" i="61" s="1"/>
  <c r="I4" i="45"/>
  <c r="H36" i="45"/>
  <c r="B10" i="49"/>
  <c r="E180" i="51"/>
  <c r="H180" i="51"/>
  <c r="S108" i="51"/>
  <c r="Q108" i="51"/>
  <c r="G17" i="49"/>
  <c r="D62" i="51"/>
  <c r="D22" i="46" s="1"/>
  <c r="B150" i="33"/>
  <c r="G36" i="42"/>
  <c r="D42" i="43"/>
  <c r="E40" i="41"/>
  <c r="D93" i="61"/>
  <c r="D107" i="61" s="1"/>
  <c r="BU24" i="57"/>
  <c r="BU5" i="57" s="1"/>
  <c r="D31" i="41"/>
  <c r="H393" i="51"/>
  <c r="H383" i="51" s="1"/>
  <c r="H46" i="51" s="1"/>
  <c r="H58" i="46" s="1"/>
  <c r="I391" i="51"/>
  <c r="G17" i="46"/>
  <c r="S118" i="51"/>
  <c r="Q118" i="51"/>
  <c r="S109" i="51"/>
  <c r="Q109" i="51"/>
  <c r="G17" i="43"/>
  <c r="F135" i="42"/>
  <c r="G56" i="42"/>
  <c r="F384" i="33"/>
  <c r="F181" i="61"/>
  <c r="F195" i="61" s="1"/>
  <c r="S97" i="45"/>
  <c r="T35" i="55"/>
  <c r="B10" i="44"/>
  <c r="E175" i="51"/>
  <c r="H175" i="51"/>
  <c r="B10" i="46"/>
  <c r="E177" i="51"/>
  <c r="H177" i="51"/>
  <c r="E40" i="1"/>
  <c r="D91" i="61"/>
  <c r="D105" i="61" s="1"/>
  <c r="BU22" i="57"/>
  <c r="BU3" i="57" s="1"/>
  <c r="D31" i="1"/>
  <c r="H36" i="32"/>
  <c r="I4" i="32"/>
  <c r="L14" i="51"/>
  <c r="H13" i="51"/>
  <c r="C22" i="1"/>
  <c r="C66" i="51"/>
  <c r="B152" i="33"/>
  <c r="E40" i="42"/>
  <c r="D94" i="61"/>
  <c r="D108" i="61" s="1"/>
  <c r="BU25" i="57"/>
  <c r="BU6" i="57" s="1"/>
  <c r="D31" i="42"/>
  <c r="F76" i="1"/>
  <c r="G14" i="1"/>
  <c r="S97" i="48"/>
  <c r="T38" i="55"/>
  <c r="M4" i="40"/>
  <c r="S97" i="40"/>
  <c r="T33" i="55"/>
  <c r="S112" i="51"/>
  <c r="Q112" i="51"/>
  <c r="AD132" i="57"/>
  <c r="AD210" i="57"/>
  <c r="Z225" i="57"/>
  <c r="F46" i="32" s="1"/>
  <c r="F57" i="55"/>
  <c r="F171" i="33" s="1"/>
  <c r="Z231" i="57"/>
  <c r="F46" i="45" s="1"/>
  <c r="F63" i="55"/>
  <c r="F177" i="33" s="1"/>
  <c r="F76" i="32"/>
  <c r="G14" i="32"/>
  <c r="H36" i="41"/>
  <c r="I4" i="41"/>
  <c r="B10" i="41"/>
  <c r="E171" i="51"/>
  <c r="H171" i="51"/>
  <c r="B10" i="43"/>
  <c r="E173" i="51"/>
  <c r="H173" i="51"/>
  <c r="AD136" i="57"/>
  <c r="Z229" i="57"/>
  <c r="F46" i="40" s="1"/>
  <c r="F61" i="55"/>
  <c r="F175" i="33" s="1"/>
  <c r="AD219" i="57"/>
  <c r="Z234" i="57"/>
  <c r="F46" i="48" s="1"/>
  <c r="AD141" i="57"/>
  <c r="F66" i="55"/>
  <c r="F180" i="33" s="1"/>
  <c r="AD142" i="57"/>
  <c r="Z235" i="57"/>
  <c r="F46" i="49" s="1"/>
  <c r="F67" i="55"/>
  <c r="F181" i="33" s="1"/>
  <c r="C142" i="33"/>
  <c r="F76" i="42"/>
  <c r="G14" i="42"/>
  <c r="F135" i="47"/>
  <c r="G56" i="47"/>
  <c r="F390" i="33"/>
  <c r="F187" i="61"/>
  <c r="F201" i="61" s="1"/>
  <c r="AB118" i="33"/>
  <c r="D56" i="51"/>
  <c r="D22" i="41" s="1"/>
  <c r="F76" i="45"/>
  <c r="G14" i="45"/>
  <c r="S97" i="42"/>
  <c r="T31" i="55"/>
  <c r="F135" i="44"/>
  <c r="G56" i="44"/>
  <c r="F387" i="33"/>
  <c r="F184" i="61"/>
  <c r="F198" i="61" s="1"/>
  <c r="S113" i="51"/>
  <c r="Q113" i="51"/>
  <c r="B10" i="1"/>
  <c r="E169" i="51"/>
  <c r="H169" i="51"/>
  <c r="F42" i="32"/>
  <c r="F40" i="32" s="1"/>
  <c r="L73" i="51"/>
  <c r="I4" i="42"/>
  <c r="H36" i="42"/>
  <c r="F135" i="48"/>
  <c r="G56" i="48"/>
  <c r="F391" i="33"/>
  <c r="F188" i="61"/>
  <c r="F202" i="61" s="1"/>
  <c r="C42" i="43"/>
  <c r="C40" i="43" s="1"/>
  <c r="G17" i="48"/>
  <c r="S97" i="41"/>
  <c r="T30" i="55"/>
  <c r="T5" i="57"/>
  <c r="U5" i="57" s="1"/>
  <c r="V5" i="57" s="1"/>
  <c r="X67" i="57"/>
  <c r="X89" i="57"/>
  <c r="F76" i="48"/>
  <c r="G14" i="48"/>
  <c r="B10" i="48"/>
  <c r="E179" i="51"/>
  <c r="H179" i="51"/>
  <c r="B10" i="32"/>
  <c r="E170" i="51"/>
  <c r="H170" i="51"/>
  <c r="F81" i="33"/>
  <c r="F66" i="59" s="1"/>
  <c r="B120" i="44"/>
  <c r="H36" i="44"/>
  <c r="I4" i="44"/>
  <c r="F76" i="46"/>
  <c r="G14" i="46"/>
  <c r="B10" i="42"/>
  <c r="E172" i="51"/>
  <c r="H172" i="51"/>
  <c r="S97" i="43"/>
  <c r="T32" i="55"/>
  <c r="R97" i="32"/>
  <c r="S29" i="55"/>
  <c r="F135" i="32"/>
  <c r="F382" i="33"/>
  <c r="G56" i="32"/>
  <c r="F179" i="61"/>
  <c r="F193" i="61" s="1"/>
  <c r="R97" i="1"/>
  <c r="S28" i="55"/>
  <c r="D54" i="51"/>
  <c r="O16" i="51"/>
  <c r="P4" i="51"/>
  <c r="P5" i="51" s="1"/>
  <c r="F76" i="49"/>
  <c r="G14" i="49"/>
  <c r="B145" i="33"/>
  <c r="C193" i="33"/>
  <c r="X7" i="57"/>
  <c r="G36" i="46"/>
  <c r="H4" i="46"/>
  <c r="D58" i="51"/>
  <c r="D22" i="43" s="1"/>
  <c r="P8" i="51"/>
  <c r="P10" i="51"/>
  <c r="D60" i="51"/>
  <c r="D22" i="44" s="1"/>
  <c r="S117" i="51"/>
  <c r="Q117" i="51"/>
  <c r="AD140" i="57"/>
  <c r="Z233" i="57"/>
  <c r="F46" i="47" s="1"/>
  <c r="F65" i="55"/>
  <c r="F179" i="33" s="1"/>
  <c r="AE81" i="57"/>
  <c r="AE77" i="57"/>
  <c r="AE73" i="57"/>
  <c r="AF3" i="57"/>
  <c r="AE80" i="57"/>
  <c r="AE76" i="57"/>
  <c r="AE72" i="57"/>
  <c r="AE79" i="57"/>
  <c r="AE75" i="57"/>
  <c r="AE71" i="57"/>
  <c r="AE78" i="57"/>
  <c r="AE74" i="57"/>
  <c r="AE135" i="57" s="1"/>
  <c r="AE70" i="57"/>
  <c r="AD209" i="57"/>
  <c r="Z224" i="57"/>
  <c r="F46" i="1" s="1"/>
  <c r="AD131" i="57"/>
  <c r="F56" i="55"/>
  <c r="F170" i="33" s="1"/>
  <c r="B120" i="1"/>
  <c r="B62" i="56"/>
  <c r="B135" i="33" s="1"/>
  <c r="B134" i="33"/>
  <c r="B76" i="59" s="1"/>
  <c r="F76" i="41"/>
  <c r="G14" i="41"/>
  <c r="S97" i="47"/>
  <c r="T37" i="55"/>
  <c r="B120" i="41"/>
  <c r="H36" i="49"/>
  <c r="I4" i="49"/>
  <c r="D63" i="51"/>
  <c r="D22" i="47" s="1"/>
  <c r="P13" i="51"/>
  <c r="B10" i="40"/>
  <c r="E174" i="51"/>
  <c r="H174" i="51"/>
  <c r="P14" i="51"/>
  <c r="D64" i="51"/>
  <c r="D22" i="48" s="1"/>
  <c r="G14" i="40"/>
  <c r="F76" i="40"/>
  <c r="G17" i="40"/>
  <c r="B142" i="33"/>
  <c r="C61" i="56"/>
  <c r="C132" i="33"/>
  <c r="C75" i="59" s="1"/>
  <c r="F76" i="44"/>
  <c r="G14" i="44"/>
  <c r="F42" i="41"/>
  <c r="L74" i="51"/>
  <c r="L76" i="51"/>
  <c r="G17" i="44"/>
  <c r="B149" i="33"/>
  <c r="B10" i="45"/>
  <c r="E176" i="51"/>
  <c r="H176" i="51"/>
  <c r="B120" i="48"/>
  <c r="G17" i="32"/>
  <c r="G56" i="43"/>
  <c r="F135" i="43"/>
  <c r="F385" i="33"/>
  <c r="F182" i="61"/>
  <c r="F196" i="61" s="1"/>
  <c r="G36" i="1"/>
  <c r="H4" i="1"/>
  <c r="AA223" i="57"/>
  <c r="S111" i="51"/>
  <c r="Q111" i="51"/>
  <c r="G36" i="47"/>
  <c r="H4" i="47"/>
  <c r="C190" i="33"/>
  <c r="X4" i="57"/>
  <c r="B146" i="33"/>
  <c r="D191" i="33"/>
  <c r="Z5" i="57"/>
  <c r="Y5" i="57" s="1"/>
  <c r="Y67" i="57" l="1"/>
  <c r="Y89" i="57"/>
  <c r="E55" i="51"/>
  <c r="E22" i="32" s="1"/>
  <c r="F92" i="61"/>
  <c r="F106" i="61" s="1"/>
  <c r="BW23" i="57"/>
  <c r="BW4" i="57" s="1"/>
  <c r="F31" i="32"/>
  <c r="G135" i="43"/>
  <c r="H56" i="43"/>
  <c r="G385" i="33"/>
  <c r="G182" i="61"/>
  <c r="G196" i="61" s="1"/>
  <c r="B210" i="61" s="1"/>
  <c r="G42" i="41"/>
  <c r="M74" i="51"/>
  <c r="T97" i="47"/>
  <c r="U37" i="55"/>
  <c r="B141" i="33"/>
  <c r="F123" i="1"/>
  <c r="F122" i="1" s="1"/>
  <c r="AE140" i="57"/>
  <c r="AF80" i="57"/>
  <c r="AF76" i="57"/>
  <c r="AF72" i="57"/>
  <c r="AF79" i="57"/>
  <c r="AF75" i="57"/>
  <c r="AF71" i="57"/>
  <c r="AF78" i="57"/>
  <c r="AF74" i="57"/>
  <c r="AF70" i="57"/>
  <c r="AF81" i="57"/>
  <c r="AF77" i="57"/>
  <c r="AF73" i="57"/>
  <c r="AG3" i="57"/>
  <c r="I4" i="46"/>
  <c r="H36" i="46"/>
  <c r="S97" i="1"/>
  <c r="T28" i="55"/>
  <c r="S97" i="32"/>
  <c r="T29" i="55"/>
  <c r="G76" i="46"/>
  <c r="H14" i="46"/>
  <c r="T97" i="41"/>
  <c r="U30" i="55"/>
  <c r="H17" i="48"/>
  <c r="H144" i="51"/>
  <c r="K40" i="27" s="1"/>
  <c r="R113" i="51"/>
  <c r="W113" i="51"/>
  <c r="U113" i="51"/>
  <c r="T97" i="42"/>
  <c r="U31" i="55"/>
  <c r="G135" i="47"/>
  <c r="H56" i="47"/>
  <c r="G390" i="33"/>
  <c r="G187" i="61"/>
  <c r="G201" i="61" s="1"/>
  <c r="B215" i="61" s="1"/>
  <c r="F123" i="49"/>
  <c r="F122" i="49" s="1"/>
  <c r="F123" i="48"/>
  <c r="F122" i="48" s="1"/>
  <c r="F123" i="40"/>
  <c r="F122" i="40" s="1"/>
  <c r="G76" i="32"/>
  <c r="H14" i="32"/>
  <c r="F123" i="32"/>
  <c r="F122" i="32" s="1"/>
  <c r="W112" i="51"/>
  <c r="G144" i="51"/>
  <c r="J40" i="27" s="1"/>
  <c r="U112" i="51"/>
  <c r="R112" i="51"/>
  <c r="N4" i="40"/>
  <c r="G76" i="1"/>
  <c r="H14" i="1"/>
  <c r="L15" i="51"/>
  <c r="H15" i="51" s="1"/>
  <c r="H14" i="51"/>
  <c r="D190" i="33"/>
  <c r="Z4" i="57"/>
  <c r="G135" i="42"/>
  <c r="H56" i="42"/>
  <c r="G384" i="33"/>
  <c r="G181" i="61"/>
  <c r="G195" i="61" s="1"/>
  <c r="B209" i="61" s="1"/>
  <c r="U118" i="51"/>
  <c r="M144" i="51"/>
  <c r="P40" i="27" s="1"/>
  <c r="R118" i="51"/>
  <c r="W118" i="51"/>
  <c r="P12" i="51"/>
  <c r="G135" i="46"/>
  <c r="H56" i="46"/>
  <c r="G389" i="33"/>
  <c r="G186" i="61"/>
  <c r="G200" i="61" s="1"/>
  <c r="B214" i="61" s="1"/>
  <c r="H17" i="47"/>
  <c r="I42" i="1"/>
  <c r="O72" i="51"/>
  <c r="F123" i="46"/>
  <c r="F122" i="46" s="1"/>
  <c r="F123" i="44"/>
  <c r="F122" i="44" s="1"/>
  <c r="AC116" i="51"/>
  <c r="K143" i="51" s="1"/>
  <c r="N39" i="27" s="1"/>
  <c r="B11" i="46" s="1"/>
  <c r="B74" i="46" s="1"/>
  <c r="T116" i="51"/>
  <c r="K145" i="51" s="1"/>
  <c r="N41" i="27" s="1"/>
  <c r="AC119" i="51"/>
  <c r="N143" i="51" s="1"/>
  <c r="Q39" i="27" s="1"/>
  <c r="B11" i="49" s="1"/>
  <c r="B74" i="49" s="1"/>
  <c r="T119" i="51"/>
  <c r="N145" i="51" s="1"/>
  <c r="Q41" i="27" s="1"/>
  <c r="C192" i="61"/>
  <c r="C190" i="61"/>
  <c r="C204" i="61" s="1"/>
  <c r="D135" i="1"/>
  <c r="E56" i="1"/>
  <c r="D381" i="33"/>
  <c r="D34" i="33"/>
  <c r="D178" i="61"/>
  <c r="F123" i="43"/>
  <c r="F122" i="43" s="1"/>
  <c r="F123" i="41"/>
  <c r="F122" i="41" s="1"/>
  <c r="G135" i="49"/>
  <c r="H56" i="49"/>
  <c r="G392" i="33"/>
  <c r="G189" i="61"/>
  <c r="G203" i="61" s="1"/>
  <c r="B217" i="61" s="1"/>
  <c r="Y4" i="57"/>
  <c r="X40" i="57"/>
  <c r="T4" i="57"/>
  <c r="X56" i="57"/>
  <c r="X58" i="57" s="1"/>
  <c r="I4" i="1"/>
  <c r="H36" i="1"/>
  <c r="AB223" i="57"/>
  <c r="H17" i="32"/>
  <c r="C62" i="56"/>
  <c r="C135" i="33" s="1"/>
  <c r="C134" i="33"/>
  <c r="C76" i="59" s="1"/>
  <c r="H14" i="40"/>
  <c r="G76" i="40"/>
  <c r="E63" i="51"/>
  <c r="E22" i="47" s="1"/>
  <c r="B77" i="59"/>
  <c r="AE211" i="57"/>
  <c r="AE133" i="57"/>
  <c r="AE134" i="57"/>
  <c r="AE212" i="57"/>
  <c r="F123" i="47"/>
  <c r="F122" i="47" s="1"/>
  <c r="L144" i="51"/>
  <c r="O40" i="27" s="1"/>
  <c r="R117" i="51"/>
  <c r="W117" i="51"/>
  <c r="U117" i="51"/>
  <c r="E60" i="51"/>
  <c r="E22" i="44" s="1"/>
  <c r="E54" i="51"/>
  <c r="Q4" i="51"/>
  <c r="Q13" i="51" s="1"/>
  <c r="G135" i="32"/>
  <c r="G382" i="33"/>
  <c r="H56" i="32"/>
  <c r="G179" i="61"/>
  <c r="G193" i="61" s="1"/>
  <c r="B207" i="61" s="1"/>
  <c r="B147" i="33"/>
  <c r="D40" i="43"/>
  <c r="BT26" i="57"/>
  <c r="BT7" i="57" s="1"/>
  <c r="C95" i="61"/>
  <c r="C109" i="61" s="1"/>
  <c r="C31" i="43"/>
  <c r="I36" i="42"/>
  <c r="J4" i="42"/>
  <c r="AC113" i="51"/>
  <c r="H143" i="51" s="1"/>
  <c r="K39" i="27" s="1"/>
  <c r="B11" i="40" s="1"/>
  <c r="B74" i="40" s="1"/>
  <c r="T113" i="51"/>
  <c r="H145" i="51" s="1"/>
  <c r="K41" i="27" s="1"/>
  <c r="P6" i="51"/>
  <c r="P16" i="51" s="1"/>
  <c r="F123" i="45"/>
  <c r="F122" i="45" s="1"/>
  <c r="AC112" i="51"/>
  <c r="G143" i="51" s="1"/>
  <c r="J39" i="27" s="1"/>
  <c r="B11" i="43" s="1"/>
  <c r="B74" i="43" s="1"/>
  <c r="T112" i="51"/>
  <c r="G145" i="51" s="1"/>
  <c r="J41" i="27" s="1"/>
  <c r="E94" i="61"/>
  <c r="E108" i="61" s="1"/>
  <c r="BV25" i="57"/>
  <c r="BV6" i="57" s="1"/>
  <c r="E31" i="42"/>
  <c r="I36" i="32"/>
  <c r="J4" i="32"/>
  <c r="T97" i="45"/>
  <c r="U35" i="55"/>
  <c r="T118" i="51"/>
  <c r="M145" i="51" s="1"/>
  <c r="P41" i="27" s="1"/>
  <c r="AC118" i="51"/>
  <c r="M143" i="51" s="1"/>
  <c r="P39" i="27" s="1"/>
  <c r="B11" i="48" s="1"/>
  <c r="B74" i="48" s="1"/>
  <c r="I393" i="51"/>
  <c r="I383" i="51" s="1"/>
  <c r="I46" i="51" s="1"/>
  <c r="I58" i="46" s="1"/>
  <c r="J391" i="51"/>
  <c r="D192" i="33"/>
  <c r="Z6" i="57"/>
  <c r="U114" i="51"/>
  <c r="I144" i="51"/>
  <c r="L40" i="27" s="1"/>
  <c r="R114" i="51"/>
  <c r="W114" i="51"/>
  <c r="G135" i="40"/>
  <c r="H56" i="40"/>
  <c r="G386" i="33"/>
  <c r="G183" i="61"/>
  <c r="G197" i="61" s="1"/>
  <c r="B211" i="61" s="1"/>
  <c r="I36" i="40"/>
  <c r="U115" i="51"/>
  <c r="R115" i="51"/>
  <c r="J144" i="51"/>
  <c r="M40" i="27" s="1"/>
  <c r="W115" i="51"/>
  <c r="H36" i="48"/>
  <c r="I4" i="48"/>
  <c r="G135" i="41"/>
  <c r="H56" i="41"/>
  <c r="G383" i="33"/>
  <c r="G180" i="61"/>
  <c r="G194" i="61" s="1"/>
  <c r="B208" i="61" s="1"/>
  <c r="F79" i="51"/>
  <c r="H78" i="51"/>
  <c r="P9" i="51"/>
  <c r="T97" i="44"/>
  <c r="U34" i="55"/>
  <c r="H17" i="1"/>
  <c r="C36" i="33"/>
  <c r="C45" i="59"/>
  <c r="G76" i="43"/>
  <c r="H14" i="43"/>
  <c r="Z67" i="57"/>
  <c r="Z89" i="57"/>
  <c r="U111" i="51"/>
  <c r="F144" i="51"/>
  <c r="I40" i="27" s="1"/>
  <c r="R111" i="51"/>
  <c r="W111" i="51"/>
  <c r="H17" i="44"/>
  <c r="H14" i="44"/>
  <c r="G76" i="44"/>
  <c r="H17" i="40"/>
  <c r="B143" i="33"/>
  <c r="H14" i="41"/>
  <c r="G76" i="41"/>
  <c r="AE132" i="57"/>
  <c r="AE210" i="57"/>
  <c r="AE137" i="57"/>
  <c r="AE138" i="57"/>
  <c r="AC117" i="51"/>
  <c r="L143" i="51" s="1"/>
  <c r="O39" i="27" s="1"/>
  <c r="B11" i="47" s="1"/>
  <c r="B74" i="47" s="1"/>
  <c r="T117" i="51"/>
  <c r="L145" i="51" s="1"/>
  <c r="O41" i="27" s="1"/>
  <c r="E58" i="51"/>
  <c r="E22" i="43" s="1"/>
  <c r="Q8" i="51"/>
  <c r="T7" i="57"/>
  <c r="U7" i="57" s="1"/>
  <c r="V7" i="57" s="1"/>
  <c r="X91" i="57"/>
  <c r="J4" i="44"/>
  <c r="I36" i="44"/>
  <c r="G76" i="48"/>
  <c r="H14" i="48"/>
  <c r="G135" i="48"/>
  <c r="H56" i="48"/>
  <c r="G391" i="33"/>
  <c r="G188" i="61"/>
  <c r="G202" i="61" s="1"/>
  <c r="B216" i="61" s="1"/>
  <c r="H56" i="44"/>
  <c r="G135" i="44"/>
  <c r="G387" i="33"/>
  <c r="G184" i="61"/>
  <c r="G198" i="61" s="1"/>
  <c r="B212" i="61" s="1"/>
  <c r="G76" i="45"/>
  <c r="H14" i="45"/>
  <c r="G76" i="42"/>
  <c r="H14" i="42"/>
  <c r="I36" i="41"/>
  <c r="J4" i="41"/>
  <c r="T97" i="40"/>
  <c r="U33" i="55"/>
  <c r="T97" i="48"/>
  <c r="U38" i="55"/>
  <c r="F40" i="1"/>
  <c r="BV22" i="57"/>
  <c r="BV3" i="57" s="1"/>
  <c r="E91" i="61"/>
  <c r="E105" i="61" s="1"/>
  <c r="E31" i="1"/>
  <c r="H17" i="43"/>
  <c r="D144" i="51"/>
  <c r="G40" i="27" s="1"/>
  <c r="R109" i="51"/>
  <c r="W109" i="51"/>
  <c r="U109" i="51"/>
  <c r="H17" i="46"/>
  <c r="H17" i="49"/>
  <c r="W108" i="51"/>
  <c r="C144" i="51"/>
  <c r="F40" i="27" s="1"/>
  <c r="U108" i="51"/>
  <c r="R108" i="51"/>
  <c r="J189" i="33"/>
  <c r="CB2" i="57"/>
  <c r="U110" i="51"/>
  <c r="E144" i="51"/>
  <c r="H40" i="27" s="1"/>
  <c r="R110" i="51"/>
  <c r="W110" i="51"/>
  <c r="G135" i="45"/>
  <c r="H56" i="45"/>
  <c r="G388" i="33"/>
  <c r="G185" i="61"/>
  <c r="G199" i="61" s="1"/>
  <c r="B213" i="61" s="1"/>
  <c r="T114" i="51"/>
  <c r="I145" i="51" s="1"/>
  <c r="L41" i="27" s="1"/>
  <c r="AC114" i="51"/>
  <c r="I143" i="51" s="1"/>
  <c r="L39" i="27" s="1"/>
  <c r="B11" i="44" s="1"/>
  <c r="B74" i="44" s="1"/>
  <c r="AC115" i="51"/>
  <c r="J143" i="51" s="1"/>
  <c r="M39" i="27" s="1"/>
  <c r="B11" i="45" s="1"/>
  <c r="B74" i="45" s="1"/>
  <c r="T115" i="51"/>
  <c r="J145" i="51" s="1"/>
  <c r="M41" i="27" s="1"/>
  <c r="I77" i="51"/>
  <c r="G76" i="47"/>
  <c r="H14" i="47"/>
  <c r="H17" i="45"/>
  <c r="F123" i="42"/>
  <c r="F122" i="42" s="1"/>
  <c r="G81" i="33"/>
  <c r="G66" i="59" s="1"/>
  <c r="I4" i="47"/>
  <c r="H36" i="47"/>
  <c r="AC111" i="51"/>
  <c r="F143" i="51" s="1"/>
  <c r="I39" i="27" s="1"/>
  <c r="B11" i="42" s="1"/>
  <c r="B74" i="42" s="1"/>
  <c r="T111" i="51"/>
  <c r="F145" i="51" s="1"/>
  <c r="I41" i="27" s="1"/>
  <c r="B151" i="33"/>
  <c r="G42" i="43"/>
  <c r="M76" i="51"/>
  <c r="Q14" i="51"/>
  <c r="E64" i="51"/>
  <c r="E22" i="48" s="1"/>
  <c r="J4" i="49"/>
  <c r="I36" i="49"/>
  <c r="AE209" i="57"/>
  <c r="AE131" i="57"/>
  <c r="AE136" i="57"/>
  <c r="AE219" i="57"/>
  <c r="AE141" i="57"/>
  <c r="AE142" i="57"/>
  <c r="G76" i="49"/>
  <c r="H14" i="49"/>
  <c r="D22" i="1"/>
  <c r="D66" i="51"/>
  <c r="T97" i="43"/>
  <c r="U32" i="55"/>
  <c r="V132" i="57"/>
  <c r="W5" i="57"/>
  <c r="G42" i="32"/>
  <c r="G40" i="32" s="1"/>
  <c r="M73" i="51"/>
  <c r="AC118" i="33"/>
  <c r="D193" i="33"/>
  <c r="Z7" i="57"/>
  <c r="AC109" i="51"/>
  <c r="D143" i="51" s="1"/>
  <c r="G39" i="27" s="1"/>
  <c r="B11" i="32" s="1"/>
  <c r="B74" i="32" s="1"/>
  <c r="T109" i="51"/>
  <c r="D145" i="51" s="1"/>
  <c r="G41" i="27" s="1"/>
  <c r="F40" i="41"/>
  <c r="E93" i="61"/>
  <c r="E107" i="61" s="1"/>
  <c r="BV24" i="57"/>
  <c r="BV5" i="57" s="1"/>
  <c r="E31" i="41"/>
  <c r="H123" i="51"/>
  <c r="S120" i="51"/>
  <c r="AC108" i="51"/>
  <c r="C143" i="51" s="1"/>
  <c r="F39" i="27" s="1"/>
  <c r="B11" i="1" s="1"/>
  <c r="B74" i="1" s="1"/>
  <c r="T108" i="51"/>
  <c r="C145" i="51" s="1"/>
  <c r="F41" i="27" s="1"/>
  <c r="I36" i="45"/>
  <c r="J4" i="45"/>
  <c r="T110" i="51"/>
  <c r="E145" i="51" s="1"/>
  <c r="H41" i="27" s="1"/>
  <c r="AC110" i="51"/>
  <c r="E143" i="51" s="1"/>
  <c r="H39" i="27" s="1"/>
  <c r="B11" i="41" s="1"/>
  <c r="B74" i="41" s="1"/>
  <c r="W116" i="51"/>
  <c r="K144" i="51"/>
  <c r="N40" i="27" s="1"/>
  <c r="U116" i="51"/>
  <c r="R116" i="51"/>
  <c r="T97" i="49"/>
  <c r="U39" i="55"/>
  <c r="P11" i="51"/>
  <c r="H17" i="42"/>
  <c r="P7" i="51"/>
  <c r="T97" i="46"/>
  <c r="U36" i="55"/>
  <c r="Y6" i="57"/>
  <c r="T6" i="57"/>
  <c r="U6" i="57" s="1"/>
  <c r="V6" i="57" s="1"/>
  <c r="X90" i="57"/>
  <c r="C96" i="61"/>
  <c r="C110" i="61" s="1"/>
  <c r="BT27" i="57"/>
  <c r="BT8" i="57" s="1"/>
  <c r="C31" i="40"/>
  <c r="P15" i="51"/>
  <c r="U119" i="51"/>
  <c r="N144" i="51"/>
  <c r="Q40" i="27" s="1"/>
  <c r="R119" i="51"/>
  <c r="W119" i="51"/>
  <c r="I4" i="43"/>
  <c r="H36" i="43"/>
  <c r="H17" i="41"/>
  <c r="F42" i="42"/>
  <c r="F40" i="42" s="1"/>
  <c r="L75" i="51"/>
  <c r="E127" i="33"/>
  <c r="D82" i="33"/>
  <c r="D67" i="59" s="1"/>
  <c r="E191" i="33"/>
  <c r="AB5" i="57"/>
  <c r="BW25" i="57" l="1"/>
  <c r="BW6" i="57" s="1"/>
  <c r="F94" i="61"/>
  <c r="F108" i="61" s="1"/>
  <c r="F31" i="42"/>
  <c r="G92" i="61"/>
  <c r="G106" i="61" s="1"/>
  <c r="B120" i="61" s="1"/>
  <c r="BX23" i="57"/>
  <c r="BX4" i="57" s="1"/>
  <c r="G31" i="32"/>
  <c r="F63" i="51"/>
  <c r="F22" i="47" s="1"/>
  <c r="I17" i="42"/>
  <c r="G40" i="41"/>
  <c r="F93" i="61"/>
  <c r="F107" i="61" s="1"/>
  <c r="BW24" i="57"/>
  <c r="BW5" i="57" s="1"/>
  <c r="F31" i="41"/>
  <c r="H42" i="32"/>
  <c r="H40" i="32" s="1"/>
  <c r="N73" i="51"/>
  <c r="H42" i="43"/>
  <c r="N76" i="51"/>
  <c r="D42" i="40"/>
  <c r="D40" i="40" s="1"/>
  <c r="J77" i="51"/>
  <c r="H135" i="45"/>
  <c r="I56" i="45"/>
  <c r="H388" i="33"/>
  <c r="H185" i="61"/>
  <c r="H199" i="61" s="1"/>
  <c r="B21" i="41"/>
  <c r="B20" i="41" s="1"/>
  <c r="B12" i="41"/>
  <c r="K189" i="33"/>
  <c r="CC2" i="57"/>
  <c r="B12" i="32"/>
  <c r="B21" i="32"/>
  <c r="B20" i="32" s="1"/>
  <c r="E190" i="33"/>
  <c r="AB4" i="57"/>
  <c r="H135" i="44"/>
  <c r="I56" i="44"/>
  <c r="H387" i="33"/>
  <c r="H184" i="61"/>
  <c r="H198" i="61" s="1"/>
  <c r="I17" i="44"/>
  <c r="C42" i="44"/>
  <c r="C40" i="44" s="1"/>
  <c r="H135" i="41"/>
  <c r="I56" i="41"/>
  <c r="H383" i="33"/>
  <c r="H180" i="61"/>
  <c r="H194" i="61" s="1"/>
  <c r="J36" i="40"/>
  <c r="H135" i="40"/>
  <c r="I56" i="40"/>
  <c r="H386" i="33"/>
  <c r="H183" i="61"/>
  <c r="H197" i="61" s="1"/>
  <c r="B21" i="44"/>
  <c r="B20" i="44" s="1"/>
  <c r="B12" i="44"/>
  <c r="J393" i="51"/>
  <c r="J383" i="51" s="1"/>
  <c r="J46" i="51" s="1"/>
  <c r="J58" i="46" s="1"/>
  <c r="K391" i="51"/>
  <c r="U97" i="45"/>
  <c r="V35" i="55"/>
  <c r="B281" i="51"/>
  <c r="X61" i="57"/>
  <c r="X59" i="57"/>
  <c r="Y40" i="57"/>
  <c r="Y56" i="57"/>
  <c r="Y58" i="57" s="1"/>
  <c r="D192" i="61"/>
  <c r="D190" i="61"/>
  <c r="D204" i="61" s="1"/>
  <c r="J42" i="1"/>
  <c r="P72" i="51"/>
  <c r="E62" i="51"/>
  <c r="E22" i="46" s="1"/>
  <c r="Q12" i="51"/>
  <c r="B21" i="48"/>
  <c r="B20" i="48" s="1"/>
  <c r="B12" i="48"/>
  <c r="Z40" i="57"/>
  <c r="Z56" i="57"/>
  <c r="Z58" i="57" s="1"/>
  <c r="AA4" i="57"/>
  <c r="H76" i="1"/>
  <c r="I14" i="1"/>
  <c r="U97" i="42"/>
  <c r="V31" i="55"/>
  <c r="T97" i="1"/>
  <c r="U28" i="55"/>
  <c r="AA235" i="57"/>
  <c r="G46" i="49" s="1"/>
  <c r="AF142" i="57"/>
  <c r="G67" i="55"/>
  <c r="G181" i="33" s="1"/>
  <c r="AF210" i="57"/>
  <c r="AA225" i="57"/>
  <c r="G46" i="32" s="1"/>
  <c r="AF132" i="57"/>
  <c r="G57" i="55"/>
  <c r="G171" i="33" s="1"/>
  <c r="AF137" i="57"/>
  <c r="AA230" i="57"/>
  <c r="G46" i="44" s="1"/>
  <c r="G62" i="55"/>
  <c r="G176" i="33" s="1"/>
  <c r="U97" i="47"/>
  <c r="V37" i="55"/>
  <c r="F191" i="33"/>
  <c r="AD5" i="57"/>
  <c r="Q5" i="51"/>
  <c r="B21" i="49"/>
  <c r="B20" i="49" s="1"/>
  <c r="B12" i="49"/>
  <c r="V133" i="57"/>
  <c r="W6" i="57"/>
  <c r="W90" i="57" s="1"/>
  <c r="E192" i="33"/>
  <c r="AB6" i="57"/>
  <c r="K4" i="49"/>
  <c r="J36" i="49"/>
  <c r="B279" i="51"/>
  <c r="I17" i="45"/>
  <c r="H76" i="47"/>
  <c r="I14" i="47"/>
  <c r="B283" i="51"/>
  <c r="I17" i="49"/>
  <c r="I17" i="46"/>
  <c r="G40" i="1"/>
  <c r="BW22" i="57"/>
  <c r="BW3" i="57" s="1"/>
  <c r="F91" i="61"/>
  <c r="F105" i="61" s="1"/>
  <c r="F31" i="1"/>
  <c r="U97" i="40"/>
  <c r="V33" i="55"/>
  <c r="I14" i="45"/>
  <c r="H76" i="45"/>
  <c r="H135" i="48"/>
  <c r="I56" i="48"/>
  <c r="H391" i="33"/>
  <c r="H188" i="61"/>
  <c r="H202" i="61" s="1"/>
  <c r="V134" i="57"/>
  <c r="W7" i="57"/>
  <c r="W91" i="57" s="1"/>
  <c r="B285" i="51"/>
  <c r="H76" i="43"/>
  <c r="I14" i="43"/>
  <c r="U97" i="44"/>
  <c r="V34" i="55"/>
  <c r="B21" i="45"/>
  <c r="B20" i="45" s="1"/>
  <c r="B12" i="45"/>
  <c r="E193" i="33"/>
  <c r="AB7" i="57"/>
  <c r="Q6" i="51"/>
  <c r="E56" i="51"/>
  <c r="E22" i="41" s="1"/>
  <c r="J36" i="42"/>
  <c r="K4" i="42"/>
  <c r="C194" i="33"/>
  <c r="X8" i="57"/>
  <c r="E22" i="1"/>
  <c r="H76" i="40"/>
  <c r="I14" i="40"/>
  <c r="I17" i="32"/>
  <c r="H81" i="33"/>
  <c r="H66" i="59" s="1"/>
  <c r="T56" i="57"/>
  <c r="T58" i="57" s="1"/>
  <c r="U4" i="57"/>
  <c r="D36" i="33"/>
  <c r="D45" i="59"/>
  <c r="B21" i="40"/>
  <c r="B20" i="40" s="1"/>
  <c r="B12" i="40"/>
  <c r="I17" i="48"/>
  <c r="U97" i="41"/>
  <c r="V30" i="55"/>
  <c r="AG79" i="57"/>
  <c r="AG75" i="57"/>
  <c r="AG71" i="57"/>
  <c r="AG78" i="57"/>
  <c r="AG74" i="57"/>
  <c r="AG135" i="57" s="1"/>
  <c r="AG70" i="57"/>
  <c r="AG81" i="57"/>
  <c r="AG77" i="57"/>
  <c r="AG73" i="57"/>
  <c r="AH3" i="57"/>
  <c r="AG80" i="57"/>
  <c r="AG76" i="57"/>
  <c r="AG72" i="57"/>
  <c r="AF131" i="57"/>
  <c r="AA224" i="57"/>
  <c r="G46" i="1" s="1"/>
  <c r="AF209" i="57"/>
  <c r="G56" i="55"/>
  <c r="G170" i="33" s="1"/>
  <c r="AA229" i="57"/>
  <c r="G46" i="40" s="1"/>
  <c r="AF136" i="57"/>
  <c r="G61" i="55"/>
  <c r="G175" i="33" s="1"/>
  <c r="AF219" i="57"/>
  <c r="AF141" i="57"/>
  <c r="AA234" i="57"/>
  <c r="G46" i="48" s="1"/>
  <c r="G66" i="55"/>
  <c r="G180" i="33" s="1"/>
  <c r="H42" i="41"/>
  <c r="N74" i="51"/>
  <c r="C195" i="33"/>
  <c r="X9" i="57"/>
  <c r="AC5" i="57"/>
  <c r="J4" i="43"/>
  <c r="I36" i="43"/>
  <c r="E57" i="51"/>
  <c r="E22" i="42" s="1"/>
  <c r="Q7" i="51"/>
  <c r="Q15" i="51"/>
  <c r="E65" i="51"/>
  <c r="E22" i="49" s="1"/>
  <c r="Q11" i="51"/>
  <c r="E61" i="51"/>
  <c r="E22" i="45" s="1"/>
  <c r="B276" i="51"/>
  <c r="B277" i="51"/>
  <c r="AD118" i="33"/>
  <c r="W67" i="57"/>
  <c r="W89" i="57"/>
  <c r="B282" i="51"/>
  <c r="I17" i="43"/>
  <c r="K4" i="44"/>
  <c r="J36" i="44"/>
  <c r="F58" i="51"/>
  <c r="F22" i="43" s="1"/>
  <c r="B21" i="42"/>
  <c r="B20" i="42" s="1"/>
  <c r="B12" i="42"/>
  <c r="AA5" i="57"/>
  <c r="H79" i="51"/>
  <c r="C42" i="45" s="1"/>
  <c r="C40" i="45" s="1"/>
  <c r="F80" i="51"/>
  <c r="I36" i="48"/>
  <c r="J4" i="48"/>
  <c r="AA6" i="57"/>
  <c r="B286" i="51"/>
  <c r="J36" i="32"/>
  <c r="K4" i="32"/>
  <c r="B280" i="51"/>
  <c r="Q10" i="51"/>
  <c r="B21" i="47"/>
  <c r="B20" i="47" s="1"/>
  <c r="B12" i="47"/>
  <c r="J4" i="1"/>
  <c r="I36" i="1"/>
  <c r="AC223" i="57"/>
  <c r="H135" i="49"/>
  <c r="I56" i="49"/>
  <c r="H392" i="33"/>
  <c r="H189" i="61"/>
  <c r="H203" i="61" s="1"/>
  <c r="I17" i="47"/>
  <c r="H135" i="46"/>
  <c r="I56" i="46"/>
  <c r="H389" i="33"/>
  <c r="H186" i="61"/>
  <c r="H200" i="61" s="1"/>
  <c r="H135" i="42"/>
  <c r="I56" i="42"/>
  <c r="H384" i="33"/>
  <c r="H181" i="61"/>
  <c r="H195" i="61" s="1"/>
  <c r="B21" i="43"/>
  <c r="B20" i="43" s="1"/>
  <c r="B12" i="43"/>
  <c r="I14" i="32"/>
  <c r="H76" i="32"/>
  <c r="H135" i="47"/>
  <c r="I56" i="47"/>
  <c r="H390" i="33"/>
  <c r="H187" i="61"/>
  <c r="H201" i="61" s="1"/>
  <c r="T97" i="32"/>
  <c r="U29" i="55"/>
  <c r="AA227" i="57"/>
  <c r="G46" i="42" s="1"/>
  <c r="AF212" i="57"/>
  <c r="AF134" i="57"/>
  <c r="G59" i="55"/>
  <c r="G173" i="33" s="1"/>
  <c r="AF135" i="57"/>
  <c r="AA228" i="57"/>
  <c r="G46" i="43" s="1"/>
  <c r="G60" i="55"/>
  <c r="G174" i="33" s="1"/>
  <c r="AA233" i="57"/>
  <c r="G46" i="47" s="1"/>
  <c r="AF140" i="57"/>
  <c r="G65" i="55"/>
  <c r="G179" i="33" s="1"/>
  <c r="F127" i="33"/>
  <c r="E82" i="33"/>
  <c r="E67" i="59" s="1"/>
  <c r="G42" i="42"/>
  <c r="G40" i="42" s="1"/>
  <c r="M75" i="51"/>
  <c r="B278" i="51"/>
  <c r="I17" i="41"/>
  <c r="U97" i="46"/>
  <c r="V36" i="55"/>
  <c r="U97" i="49"/>
  <c r="V39" i="55"/>
  <c r="B21" i="46"/>
  <c r="B20" i="46" s="1"/>
  <c r="B12" i="46"/>
  <c r="J36" i="45"/>
  <c r="K4" i="45"/>
  <c r="U97" i="43"/>
  <c r="V32" i="55"/>
  <c r="H76" i="49"/>
  <c r="I14" i="49"/>
  <c r="F64" i="51"/>
  <c r="F22" i="48" s="1"/>
  <c r="J4" i="47"/>
  <c r="I36" i="47"/>
  <c r="B21" i="1"/>
  <c r="B20" i="1" s="1"/>
  <c r="B12" i="1"/>
  <c r="U97" i="48"/>
  <c r="V38" i="55"/>
  <c r="K4" i="41"/>
  <c r="J36" i="41"/>
  <c r="I14" i="42"/>
  <c r="H76" i="42"/>
  <c r="H76" i="48"/>
  <c r="I14" i="48"/>
  <c r="Y7" i="57"/>
  <c r="Y91" i="57" s="1"/>
  <c r="I14" i="41"/>
  <c r="H76" i="41"/>
  <c r="I17" i="40"/>
  <c r="H76" i="44"/>
  <c r="I14" i="44"/>
  <c r="I17" i="1"/>
  <c r="E59" i="51"/>
  <c r="E22" i="40" s="1"/>
  <c r="Q9" i="51"/>
  <c r="I78" i="51"/>
  <c r="E40" i="43"/>
  <c r="D95" i="61"/>
  <c r="D109" i="61" s="1"/>
  <c r="BU26" i="57"/>
  <c r="BU7" i="57" s="1"/>
  <c r="D31" i="43"/>
  <c r="H135" i="32"/>
  <c r="H382" i="33"/>
  <c r="I56" i="32"/>
  <c r="H179" i="61"/>
  <c r="H193" i="61" s="1"/>
  <c r="Q16" i="51"/>
  <c r="R4" i="51"/>
  <c r="F54" i="51"/>
  <c r="C77" i="59"/>
  <c r="X47" i="57"/>
  <c r="X41" i="57"/>
  <c r="F56" i="1"/>
  <c r="E381" i="33"/>
  <c r="E135" i="1"/>
  <c r="E178" i="61"/>
  <c r="E34" i="33"/>
  <c r="B287" i="51"/>
  <c r="B284" i="51"/>
  <c r="O4" i="40"/>
  <c r="H76" i="46"/>
  <c r="I14" i="46"/>
  <c r="J4" i="46"/>
  <c r="I36" i="46"/>
  <c r="AA231" i="57"/>
  <c r="G46" i="45" s="1"/>
  <c r="AF138" i="57"/>
  <c r="G63" i="55"/>
  <c r="G177" i="33" s="1"/>
  <c r="AA232" i="57"/>
  <c r="G46" i="46" s="1"/>
  <c r="G64" i="55"/>
  <c r="G178" i="33" s="1"/>
  <c r="AF211" i="57"/>
  <c r="AF133" i="57"/>
  <c r="AA226" i="57"/>
  <c r="G46" i="41" s="1"/>
  <c r="G58" i="55"/>
  <c r="G172" i="33" s="1"/>
  <c r="B183" i="33"/>
  <c r="H135" i="43"/>
  <c r="I56" i="43"/>
  <c r="H385" i="33"/>
  <c r="H182" i="61"/>
  <c r="H196" i="61" s="1"/>
  <c r="BX25" i="57" l="1"/>
  <c r="BX6" i="57" s="1"/>
  <c r="G94" i="61"/>
  <c r="G108" i="61" s="1"/>
  <c r="B122" i="61" s="1"/>
  <c r="G31" i="42"/>
  <c r="H92" i="61"/>
  <c r="H106" i="61" s="1"/>
  <c r="BY23" i="57"/>
  <c r="BY4" i="57" s="1"/>
  <c r="H31" i="32"/>
  <c r="E192" i="61"/>
  <c r="E190" i="61"/>
  <c r="E204" i="61" s="1"/>
  <c r="S4" i="51"/>
  <c r="G54" i="51"/>
  <c r="F40" i="43"/>
  <c r="BV26" i="57"/>
  <c r="BV7" i="57" s="1"/>
  <c r="E95" i="61"/>
  <c r="E109" i="61" s="1"/>
  <c r="E31" i="43"/>
  <c r="D42" i="44"/>
  <c r="J78" i="51"/>
  <c r="I76" i="48"/>
  <c r="J14" i="48"/>
  <c r="J14" i="42"/>
  <c r="I76" i="42"/>
  <c r="I76" i="49"/>
  <c r="J14" i="49"/>
  <c r="L4" i="45"/>
  <c r="K36" i="45"/>
  <c r="V97" i="49"/>
  <c r="W39" i="55"/>
  <c r="H42" i="42"/>
  <c r="H40" i="42" s="1"/>
  <c r="N75" i="51"/>
  <c r="I135" i="42"/>
  <c r="J56" i="42"/>
  <c r="I384" i="33"/>
  <c r="I181" i="61"/>
  <c r="I195" i="61" s="1"/>
  <c r="J17" i="47"/>
  <c r="J36" i="48"/>
  <c r="K4" i="48"/>
  <c r="BT29" i="57"/>
  <c r="BT10" i="57" s="1"/>
  <c r="C98" i="61"/>
  <c r="C112" i="61" s="1"/>
  <c r="C31" i="45"/>
  <c r="AA89" i="57"/>
  <c r="AA67" i="57"/>
  <c r="R15" i="51"/>
  <c r="F65" i="51"/>
  <c r="F22" i="49" s="1"/>
  <c r="J36" i="43"/>
  <c r="K4" i="43"/>
  <c r="I42" i="41"/>
  <c r="O74" i="51"/>
  <c r="AG141" i="57"/>
  <c r="AG219" i="57"/>
  <c r="AG142" i="57"/>
  <c r="AG132" i="57"/>
  <c r="AG210" i="57"/>
  <c r="V97" i="41"/>
  <c r="W30" i="55"/>
  <c r="J17" i="32"/>
  <c r="I76" i="40"/>
  <c r="J14" i="40"/>
  <c r="T8" i="57"/>
  <c r="X135" i="57"/>
  <c r="X92" i="57"/>
  <c r="H40" i="1"/>
  <c r="BX22" i="57"/>
  <c r="BX3" i="57" s="1"/>
  <c r="G91" i="61"/>
  <c r="G105" i="61" s="1"/>
  <c r="B119" i="61" s="1"/>
  <c r="G31" i="1"/>
  <c r="I76" i="47"/>
  <c r="J14" i="47"/>
  <c r="F55" i="51"/>
  <c r="F22" i="32" s="1"/>
  <c r="R5" i="51"/>
  <c r="G123" i="44"/>
  <c r="G122" i="44" s="1"/>
  <c r="Z47" i="57"/>
  <c r="Z41" i="57"/>
  <c r="F62" i="51"/>
  <c r="F22" i="46" s="1"/>
  <c r="R12" i="51"/>
  <c r="L391" i="51"/>
  <c r="K393" i="51"/>
  <c r="K383" i="51" s="1"/>
  <c r="K46" i="51" s="1"/>
  <c r="K58" i="46" s="1"/>
  <c r="J56" i="40"/>
  <c r="I135" i="40"/>
  <c r="I386" i="33"/>
  <c r="I183" i="61"/>
  <c r="I197" i="61" s="1"/>
  <c r="AB40" i="57"/>
  <c r="AB56" i="57"/>
  <c r="AB58" i="57" s="1"/>
  <c r="L189" i="33"/>
  <c r="CD2" i="57"/>
  <c r="I135" i="45"/>
  <c r="J56" i="45"/>
  <c r="I388" i="33"/>
  <c r="I185" i="61"/>
  <c r="I199" i="61" s="1"/>
  <c r="D96" i="61"/>
  <c r="D110" i="61" s="1"/>
  <c r="BU27" i="57"/>
  <c r="BU8" i="57" s="1"/>
  <c r="D31" i="40"/>
  <c r="I42" i="32"/>
  <c r="I40" i="32" s="1"/>
  <c r="O73" i="51"/>
  <c r="F192" i="33"/>
  <c r="AD6" i="57"/>
  <c r="J17" i="42"/>
  <c r="G191" i="33"/>
  <c r="AF5" i="57"/>
  <c r="X48" i="57"/>
  <c r="G123" i="46"/>
  <c r="G122" i="46" s="1"/>
  <c r="I135" i="32"/>
  <c r="J56" i="32"/>
  <c r="I382" i="33"/>
  <c r="I179" i="61"/>
  <c r="I193" i="61" s="1"/>
  <c r="D194" i="33"/>
  <c r="Z8" i="57"/>
  <c r="F59" i="51"/>
  <c r="F22" i="40" s="1"/>
  <c r="R9" i="51"/>
  <c r="J17" i="1"/>
  <c r="J17" i="40"/>
  <c r="J36" i="47"/>
  <c r="K4" i="47"/>
  <c r="J17" i="41"/>
  <c r="G123" i="43"/>
  <c r="G122" i="43" s="1"/>
  <c r="I135" i="47"/>
  <c r="J56" i="47"/>
  <c r="I390" i="33"/>
  <c r="I187" i="61"/>
  <c r="I201" i="61" s="1"/>
  <c r="I76" i="32"/>
  <c r="J14" i="32"/>
  <c r="B61" i="47"/>
  <c r="C20" i="47"/>
  <c r="XFD47" i="47"/>
  <c r="F57" i="51"/>
  <c r="F22" i="42" s="1"/>
  <c r="R7" i="51"/>
  <c r="G123" i="48"/>
  <c r="G122" i="48" s="1"/>
  <c r="AH78" i="57"/>
  <c r="AH74" i="57"/>
  <c r="AH70" i="57"/>
  <c r="AH81" i="57"/>
  <c r="AH77" i="57"/>
  <c r="AH73" i="57"/>
  <c r="AI3" i="57"/>
  <c r="AH80" i="57"/>
  <c r="AH76" i="57"/>
  <c r="AH72" i="57"/>
  <c r="AH79" i="57"/>
  <c r="AH75" i="57"/>
  <c r="AH71" i="57"/>
  <c r="AG131" i="57"/>
  <c r="AG209" i="57"/>
  <c r="AG136" i="57"/>
  <c r="R6" i="51"/>
  <c r="F56" i="51"/>
  <c r="J14" i="43"/>
  <c r="I76" i="43"/>
  <c r="K36" i="49"/>
  <c r="L4" i="49"/>
  <c r="AE5" i="57"/>
  <c r="G123" i="32"/>
  <c r="G122" i="32" s="1"/>
  <c r="G123" i="49"/>
  <c r="G122" i="49" s="1"/>
  <c r="V97" i="42"/>
  <c r="W31" i="55"/>
  <c r="AA56" i="57"/>
  <c r="AA58" i="57" s="1"/>
  <c r="AA40" i="57"/>
  <c r="X62" i="57"/>
  <c r="X102" i="57"/>
  <c r="D40" i="44"/>
  <c r="BT28" i="57"/>
  <c r="BT9" i="57" s="1"/>
  <c r="C97" i="61"/>
  <c r="C111" i="61" s="1"/>
  <c r="C31" i="44"/>
  <c r="I42" i="43"/>
  <c r="O76" i="51"/>
  <c r="R13" i="51"/>
  <c r="I135" i="43"/>
  <c r="J56" i="43"/>
  <c r="I385" i="33"/>
  <c r="I182" i="61"/>
  <c r="I196" i="61" s="1"/>
  <c r="J36" i="46"/>
  <c r="K4" i="46"/>
  <c r="G123" i="45"/>
  <c r="G122" i="45" s="1"/>
  <c r="I76" i="41"/>
  <c r="J14" i="41"/>
  <c r="L4" i="41"/>
  <c r="K36" i="41"/>
  <c r="R14" i="51"/>
  <c r="V97" i="43"/>
  <c r="W32" i="55"/>
  <c r="V97" i="46"/>
  <c r="W36" i="55"/>
  <c r="G123" i="42"/>
  <c r="G122" i="42" s="1"/>
  <c r="U97" i="32"/>
  <c r="V29" i="55"/>
  <c r="I135" i="46"/>
  <c r="J56" i="46"/>
  <c r="I389" i="33"/>
  <c r="I186" i="61"/>
  <c r="I200" i="61" s="1"/>
  <c r="I81" i="33"/>
  <c r="I66" i="59" s="1"/>
  <c r="F60" i="51"/>
  <c r="F22" i="44" s="1"/>
  <c r="R10" i="51"/>
  <c r="L4" i="32"/>
  <c r="K36" i="32"/>
  <c r="F81" i="51"/>
  <c r="H80" i="51"/>
  <c r="C42" i="46" s="1"/>
  <c r="C40" i="46" s="1"/>
  <c r="B61" i="42"/>
  <c r="C20" i="42"/>
  <c r="XFD47" i="42"/>
  <c r="K36" i="44"/>
  <c r="L4" i="44"/>
  <c r="J17" i="43"/>
  <c r="R11" i="51"/>
  <c r="F61" i="51"/>
  <c r="F22" i="45" s="1"/>
  <c r="T9" i="57"/>
  <c r="U9" i="57" s="1"/>
  <c r="V9" i="57" s="1"/>
  <c r="X107" i="57"/>
  <c r="X136" i="57"/>
  <c r="G123" i="1"/>
  <c r="G122" i="1" s="1"/>
  <c r="AG211" i="57"/>
  <c r="AG133" i="57"/>
  <c r="AG212" i="57"/>
  <c r="AG134" i="57"/>
  <c r="AG140" i="57"/>
  <c r="J17" i="48"/>
  <c r="U56" i="57"/>
  <c r="U58" i="57" s="1"/>
  <c r="V4" i="57"/>
  <c r="E66" i="51"/>
  <c r="L4" i="42"/>
  <c r="K36" i="42"/>
  <c r="B61" i="45"/>
  <c r="C20" i="45"/>
  <c r="XFD47" i="45"/>
  <c r="I135" i="48"/>
  <c r="J56" i="48"/>
  <c r="I391" i="33"/>
  <c r="I188" i="61"/>
  <c r="I202" i="61" s="1"/>
  <c r="I76" i="45"/>
  <c r="J14" i="45"/>
  <c r="J17" i="46"/>
  <c r="J17" i="49"/>
  <c r="AC6" i="57"/>
  <c r="I76" i="1"/>
  <c r="J14" i="1"/>
  <c r="Z59" i="57"/>
  <c r="Z61" i="57"/>
  <c r="Y59" i="57"/>
  <c r="Y61" i="57"/>
  <c r="V97" i="45"/>
  <c r="W35" i="55"/>
  <c r="K36" i="40"/>
  <c r="I135" i="41"/>
  <c r="J56" i="41"/>
  <c r="I383" i="33"/>
  <c r="I180" i="61"/>
  <c r="I194" i="61" s="1"/>
  <c r="J17" i="44"/>
  <c r="I135" i="44"/>
  <c r="J56" i="44"/>
  <c r="I387" i="33"/>
  <c r="I184" i="61"/>
  <c r="I198" i="61" s="1"/>
  <c r="C20" i="32"/>
  <c r="VUF47" i="32"/>
  <c r="B61" i="32"/>
  <c r="AA7" i="57"/>
  <c r="F193" i="33"/>
  <c r="AD7" i="57"/>
  <c r="AC7" i="57" s="1"/>
  <c r="G123" i="41"/>
  <c r="G122" i="41" s="1"/>
  <c r="P4" i="40"/>
  <c r="B112" i="33"/>
  <c r="I76" i="46"/>
  <c r="J14" i="46"/>
  <c r="E36" i="33"/>
  <c r="E45" i="59"/>
  <c r="G56" i="1"/>
  <c r="F381" i="33"/>
  <c r="F135" i="1"/>
  <c r="F34" i="33"/>
  <c r="F178" i="61"/>
  <c r="F22" i="1"/>
  <c r="F66" i="51"/>
  <c r="I76" i="44"/>
  <c r="J14" i="44"/>
  <c r="V97" i="48"/>
  <c r="W38" i="55"/>
  <c r="C20" i="1"/>
  <c r="B61" i="1"/>
  <c r="XCK47" i="1"/>
  <c r="B61" i="46"/>
  <c r="C20" i="46"/>
  <c r="XFD47" i="46"/>
  <c r="G127" i="33"/>
  <c r="F82" i="33"/>
  <c r="F67" i="59" s="1"/>
  <c r="G123" i="47"/>
  <c r="G122" i="47" s="1"/>
  <c r="B61" i="43"/>
  <c r="C20" i="43"/>
  <c r="XFD47" i="43"/>
  <c r="I135" i="49"/>
  <c r="J56" i="49"/>
  <c r="I392" i="33"/>
  <c r="I189" i="61"/>
  <c r="I203" i="61" s="1"/>
  <c r="K4" i="1"/>
  <c r="J36" i="1"/>
  <c r="AD223" i="57"/>
  <c r="I79" i="51"/>
  <c r="R8" i="51"/>
  <c r="AE118" i="33"/>
  <c r="B288" i="51"/>
  <c r="B293" i="51" s="1"/>
  <c r="G123" i="40"/>
  <c r="G122" i="40" s="1"/>
  <c r="AG137" i="57"/>
  <c r="AG138" i="57"/>
  <c r="B61" i="40"/>
  <c r="XFD47" i="40"/>
  <c r="C20" i="40"/>
  <c r="T61" i="57"/>
  <c r="T59" i="57"/>
  <c r="V97" i="44"/>
  <c r="W34" i="55"/>
  <c r="B299" i="51"/>
  <c r="V97" i="40"/>
  <c r="W33" i="55"/>
  <c r="F190" i="33"/>
  <c r="AD4" i="57"/>
  <c r="AC4" i="57" s="1"/>
  <c r="J17" i="45"/>
  <c r="XFD47" i="49"/>
  <c r="B61" i="49"/>
  <c r="C20" i="49"/>
  <c r="V97" i="47"/>
  <c r="W37" i="55"/>
  <c r="U97" i="1"/>
  <c r="V28" i="55"/>
  <c r="B61" i="48"/>
  <c r="XFD47" i="48"/>
  <c r="C20" i="48"/>
  <c r="K42" i="1"/>
  <c r="Q72" i="51"/>
  <c r="Y47" i="57"/>
  <c r="Y41" i="57"/>
  <c r="B295" i="51"/>
  <c r="B61" i="44"/>
  <c r="C20" i="44"/>
  <c r="XFD47" i="44"/>
  <c r="XFD47" i="41"/>
  <c r="B61" i="41"/>
  <c r="C20" i="41"/>
  <c r="E42" i="40"/>
  <c r="E40" i="40" s="1"/>
  <c r="K77" i="51"/>
  <c r="H40" i="41"/>
  <c r="BX24" i="57"/>
  <c r="BX5" i="57" s="1"/>
  <c r="G93" i="61"/>
  <c r="G107" i="61" s="1"/>
  <c r="B121" i="61" s="1"/>
  <c r="G31" i="41"/>
  <c r="AC56" i="57" l="1"/>
  <c r="AC58" i="57" s="1"/>
  <c r="H94" i="61"/>
  <c r="H108" i="61" s="1"/>
  <c r="BY25" i="57"/>
  <c r="BY6" i="57" s="1"/>
  <c r="H31" i="42"/>
  <c r="E96" i="61"/>
  <c r="E110" i="61" s="1"/>
  <c r="BV27" i="57"/>
  <c r="BV8" i="57" s="1"/>
  <c r="E31" i="40"/>
  <c r="I92" i="61"/>
  <c r="I106" i="61" s="1"/>
  <c r="BZ23" i="57"/>
  <c r="BZ4" i="57" s="1"/>
  <c r="I31" i="32"/>
  <c r="L42" i="1"/>
  <c r="R72" i="51"/>
  <c r="G192" i="33"/>
  <c r="AF6" i="57"/>
  <c r="F42" i="40"/>
  <c r="F40" i="40" s="1"/>
  <c r="L77" i="51"/>
  <c r="B67" i="41"/>
  <c r="B65" i="41"/>
  <c r="BS51" i="57"/>
  <c r="B77" i="41"/>
  <c r="B78" i="41"/>
  <c r="B155" i="41"/>
  <c r="B112" i="41"/>
  <c r="C50" i="41"/>
  <c r="C63" i="41" s="1"/>
  <c r="B67" i="44"/>
  <c r="B65" i="44"/>
  <c r="BS55" i="57"/>
  <c r="B78" i="44"/>
  <c r="B77" i="44"/>
  <c r="B155" i="44"/>
  <c r="B112" i="44"/>
  <c r="C50" i="44"/>
  <c r="C63" i="44" s="1"/>
  <c r="B67" i="49"/>
  <c r="B65" i="49"/>
  <c r="BS60" i="57"/>
  <c r="B77" i="49"/>
  <c r="B78" i="49"/>
  <c r="B155" i="49"/>
  <c r="B112" i="49"/>
  <c r="C50" i="49"/>
  <c r="C63" i="49" s="1"/>
  <c r="W97" i="40"/>
  <c r="X33" i="55"/>
  <c r="B77" i="40"/>
  <c r="B78" i="40"/>
  <c r="B65" i="40"/>
  <c r="B64" i="40" s="1"/>
  <c r="B67" i="40"/>
  <c r="BS54" i="57"/>
  <c r="B112" i="40"/>
  <c r="B155" i="40"/>
  <c r="C50" i="40"/>
  <c r="C63" i="40" s="1"/>
  <c r="B298" i="51"/>
  <c r="Q4" i="40"/>
  <c r="J135" i="41"/>
  <c r="K56" i="41"/>
  <c r="J383" i="33"/>
  <c r="J180" i="61"/>
  <c r="J194" i="61" s="1"/>
  <c r="B297" i="51"/>
  <c r="X93" i="57"/>
  <c r="X122" i="57"/>
  <c r="C75" i="55"/>
  <c r="C113" i="40" s="1"/>
  <c r="S11" i="51"/>
  <c r="G61" i="51"/>
  <c r="G22" i="45" s="1"/>
  <c r="BT30" i="57"/>
  <c r="BT11" i="57" s="1"/>
  <c r="C99" i="61"/>
  <c r="C113" i="61" s="1"/>
  <c r="C31" i="46"/>
  <c r="L36" i="32"/>
  <c r="M4" i="32"/>
  <c r="W97" i="43"/>
  <c r="X32" i="55"/>
  <c r="L36" i="41"/>
  <c r="M4" i="41"/>
  <c r="J42" i="43"/>
  <c r="P76" i="51"/>
  <c r="X88" i="57"/>
  <c r="X117" i="57"/>
  <c r="C70" i="55"/>
  <c r="C113" i="1" s="1"/>
  <c r="AA59" i="57"/>
  <c r="AA61" i="57"/>
  <c r="L36" i="49"/>
  <c r="M4" i="49"/>
  <c r="K14" i="43"/>
  <c r="J76" i="43"/>
  <c r="AB229" i="57"/>
  <c r="H46" i="40" s="1"/>
  <c r="AH136" i="57"/>
  <c r="H61" i="55"/>
  <c r="H175" i="33" s="1"/>
  <c r="AB234" i="57"/>
  <c r="H46" i="48" s="1"/>
  <c r="AH219" i="57"/>
  <c r="AH141" i="57"/>
  <c r="H66" i="55"/>
  <c r="H180" i="33" s="1"/>
  <c r="AB235" i="57"/>
  <c r="H46" i="49" s="1"/>
  <c r="AH142" i="57"/>
  <c r="H67" i="55"/>
  <c r="H181" i="33" s="1"/>
  <c r="B65" i="47"/>
  <c r="B64" i="47" s="1"/>
  <c r="B67" i="47"/>
  <c r="BS58" i="57"/>
  <c r="B78" i="47"/>
  <c r="B77" i="47"/>
  <c r="B155" i="47"/>
  <c r="B112" i="47"/>
  <c r="C50" i="47"/>
  <c r="C63" i="47" s="1"/>
  <c r="J135" i="47"/>
  <c r="K56" i="47"/>
  <c r="J390" i="33"/>
  <c r="J187" i="61"/>
  <c r="J201" i="61" s="1"/>
  <c r="B292" i="51"/>
  <c r="K17" i="42"/>
  <c r="AE6" i="57"/>
  <c r="G62" i="51"/>
  <c r="G22" i="46" s="1"/>
  <c r="S12" i="51"/>
  <c r="S5" i="51"/>
  <c r="G55" i="51"/>
  <c r="G22" i="32" s="1"/>
  <c r="K14" i="40"/>
  <c r="J76" i="40"/>
  <c r="K36" i="43"/>
  <c r="L4" i="43"/>
  <c r="B291" i="51"/>
  <c r="K36" i="48"/>
  <c r="L4" i="48"/>
  <c r="J135" i="42"/>
  <c r="K56" i="42"/>
  <c r="J384" i="33"/>
  <c r="J181" i="61"/>
  <c r="J195" i="61" s="1"/>
  <c r="I42" i="42"/>
  <c r="I40" i="42" s="1"/>
  <c r="O75" i="51"/>
  <c r="E42" i="44"/>
  <c r="K78" i="51"/>
  <c r="E194" i="33"/>
  <c r="AB8" i="57"/>
  <c r="G193" i="33"/>
  <c r="AF7" i="57"/>
  <c r="B65" i="48"/>
  <c r="B64" i="48" s="1"/>
  <c r="B67" i="48"/>
  <c r="BS59" i="57"/>
  <c r="B78" i="48"/>
  <c r="B77" i="48"/>
  <c r="B155" i="48"/>
  <c r="B112" i="48"/>
  <c r="C50" i="48"/>
  <c r="C63" i="48" s="1"/>
  <c r="T88" i="57"/>
  <c r="T90" i="57" s="1"/>
  <c r="T62" i="57"/>
  <c r="AF118" i="33"/>
  <c r="J81" i="33"/>
  <c r="J66" i="59" s="1"/>
  <c r="D20" i="46"/>
  <c r="C19" i="46"/>
  <c r="B65" i="1"/>
  <c r="B67" i="1"/>
  <c r="B39" i="33"/>
  <c r="BS49" i="57"/>
  <c r="B78" i="1"/>
  <c r="B77" i="1"/>
  <c r="B155" i="1"/>
  <c r="B112" i="1"/>
  <c r="C50" i="1"/>
  <c r="C63" i="1" s="1"/>
  <c r="K14" i="44"/>
  <c r="J76" i="44"/>
  <c r="F192" i="61"/>
  <c r="F190" i="61"/>
  <c r="F204" i="61" s="1"/>
  <c r="H56" i="1"/>
  <c r="G381" i="33"/>
  <c r="G135" i="1"/>
  <c r="G34" i="33"/>
  <c r="G178" i="61"/>
  <c r="J76" i="46"/>
  <c r="K14" i="46"/>
  <c r="C19" i="32"/>
  <c r="D20" i="32"/>
  <c r="K17" i="44"/>
  <c r="Y62" i="57"/>
  <c r="Y63" i="57"/>
  <c r="Z160" i="57" s="1"/>
  <c r="Y102" i="57"/>
  <c r="J76" i="1"/>
  <c r="K14" i="1"/>
  <c r="K17" i="49"/>
  <c r="K17" i="46"/>
  <c r="J76" i="45"/>
  <c r="K14" i="45"/>
  <c r="V61" i="57"/>
  <c r="V62" i="57" s="1"/>
  <c r="V131" i="57"/>
  <c r="W4" i="57"/>
  <c r="B296" i="51"/>
  <c r="C19" i="42"/>
  <c r="D20" i="42"/>
  <c r="G60" i="51"/>
  <c r="G22" i="44" s="1"/>
  <c r="S10" i="51"/>
  <c r="J76" i="41"/>
  <c r="K14" i="41"/>
  <c r="K36" i="46"/>
  <c r="L4" i="46"/>
  <c r="C196" i="33"/>
  <c r="X10" i="57"/>
  <c r="W97" i="42"/>
  <c r="X31" i="55"/>
  <c r="AB233" i="57"/>
  <c r="H46" i="47" s="1"/>
  <c r="AH140" i="57"/>
  <c r="H65" i="55"/>
  <c r="H179" i="33" s="1"/>
  <c r="AI81" i="57"/>
  <c r="AI77" i="57"/>
  <c r="AI73" i="57"/>
  <c r="AJ3" i="57"/>
  <c r="AI80" i="57"/>
  <c r="AI76" i="57"/>
  <c r="AI72" i="57"/>
  <c r="AI79" i="57"/>
  <c r="AI75" i="57"/>
  <c r="AI71" i="57"/>
  <c r="AI78" i="57"/>
  <c r="AI74" i="57"/>
  <c r="AI135" i="57" s="1"/>
  <c r="AI70" i="57"/>
  <c r="AB224" i="57"/>
  <c r="H46" i="1" s="1"/>
  <c r="AH209" i="57"/>
  <c r="AH131" i="57"/>
  <c r="H56" i="55"/>
  <c r="H170" i="33" s="1"/>
  <c r="K36" i="47"/>
  <c r="L4" i="47"/>
  <c r="D195" i="33"/>
  <c r="Z9" i="57"/>
  <c r="J135" i="45"/>
  <c r="K56" i="45"/>
  <c r="J388" i="33"/>
  <c r="J185" i="61"/>
  <c r="J199" i="61" s="1"/>
  <c r="J135" i="40"/>
  <c r="K56" i="40"/>
  <c r="J386" i="33"/>
  <c r="J183" i="61"/>
  <c r="J197" i="61" s="1"/>
  <c r="K14" i="47"/>
  <c r="J76" i="47"/>
  <c r="G190" i="33"/>
  <c r="AF4" i="57"/>
  <c r="C197" i="33"/>
  <c r="X11" i="57"/>
  <c r="M4" i="45"/>
  <c r="L36" i="45"/>
  <c r="J76" i="42"/>
  <c r="K14" i="42"/>
  <c r="G40" i="43"/>
  <c r="BW26" i="57"/>
  <c r="BW7" i="57" s="1"/>
  <c r="F95" i="61"/>
  <c r="F109" i="61" s="1"/>
  <c r="F31" i="43"/>
  <c r="R16" i="51"/>
  <c r="I40" i="41"/>
  <c r="H93" i="61"/>
  <c r="H107" i="61" s="1"/>
  <c r="BY24" i="57"/>
  <c r="BY5" i="57" s="1"/>
  <c r="H31" i="41"/>
  <c r="V97" i="1"/>
  <c r="W28" i="55"/>
  <c r="AD40" i="57"/>
  <c r="AD41" i="57" s="1"/>
  <c r="AD56" i="57"/>
  <c r="AD58" i="57" s="1"/>
  <c r="AE4" i="57"/>
  <c r="D20" i="40"/>
  <c r="C19" i="40"/>
  <c r="G58" i="51"/>
  <c r="G22" i="43" s="1"/>
  <c r="S8" i="51"/>
  <c r="K36" i="1"/>
  <c r="L4" i="1"/>
  <c r="AE223" i="57"/>
  <c r="D20" i="43"/>
  <c r="C19" i="43"/>
  <c r="H127" i="33"/>
  <c r="G82" i="33"/>
  <c r="G67" i="59" s="1"/>
  <c r="B65" i="46"/>
  <c r="B64" i="46" s="1"/>
  <c r="B67" i="46"/>
  <c r="BS57" i="57"/>
  <c r="B77" i="46"/>
  <c r="B78" i="46"/>
  <c r="B155" i="46"/>
  <c r="B112" i="46"/>
  <c r="C50" i="46"/>
  <c r="C63" i="46" s="1"/>
  <c r="C19" i="1"/>
  <c r="D20" i="1"/>
  <c r="F36" i="33"/>
  <c r="F45" i="59"/>
  <c r="B301" i="51"/>
  <c r="AE7" i="57"/>
  <c r="J135" i="44"/>
  <c r="K56" i="44"/>
  <c r="J387" i="33"/>
  <c r="J184" i="61"/>
  <c r="J198" i="61" s="1"/>
  <c r="L36" i="40"/>
  <c r="C19" i="45"/>
  <c r="D20" i="45"/>
  <c r="M4" i="42"/>
  <c r="L36" i="42"/>
  <c r="U59" i="57"/>
  <c r="U61" i="57"/>
  <c r="V136" i="57"/>
  <c r="W9" i="57"/>
  <c r="L36" i="44"/>
  <c r="M4" i="44"/>
  <c r="B65" i="42"/>
  <c r="B67" i="42"/>
  <c r="B64" i="42"/>
  <c r="BS52" i="57"/>
  <c r="B78" i="42"/>
  <c r="B77" i="42"/>
  <c r="B155" i="42"/>
  <c r="B112" i="42"/>
  <c r="C50" i="42"/>
  <c r="C63" i="42" s="1"/>
  <c r="F82" i="51"/>
  <c r="I81" i="51"/>
  <c r="D42" i="47" s="1"/>
  <c r="H81" i="51"/>
  <c r="C42" i="47" s="1"/>
  <c r="C40" i="47" s="1"/>
  <c r="V97" i="32"/>
  <c r="W29" i="55"/>
  <c r="W97" i="46"/>
  <c r="X36" i="55"/>
  <c r="G64" i="51"/>
  <c r="G22" i="48" s="1"/>
  <c r="S14" i="51"/>
  <c r="E40" i="44"/>
  <c r="D97" i="61"/>
  <c r="D111" i="61" s="1"/>
  <c r="BU28" i="57"/>
  <c r="BU9" i="57" s="1"/>
  <c r="D31" i="44"/>
  <c r="G56" i="51"/>
  <c r="G22" i="41" s="1"/>
  <c r="S6" i="51"/>
  <c r="AB226" i="57"/>
  <c r="H46" i="41" s="1"/>
  <c r="AH211" i="57"/>
  <c r="AH133" i="57"/>
  <c r="H58" i="55"/>
  <c r="H172" i="33" s="1"/>
  <c r="AH212" i="57"/>
  <c r="AB227" i="57"/>
  <c r="H46" i="42" s="1"/>
  <c r="AH134" i="57"/>
  <c r="H59" i="55"/>
  <c r="H173" i="33" s="1"/>
  <c r="AB228" i="57"/>
  <c r="H46" i="43" s="1"/>
  <c r="AH135" i="57"/>
  <c r="H60" i="55"/>
  <c r="H174" i="33" s="1"/>
  <c r="G57" i="51"/>
  <c r="G22" i="42" s="1"/>
  <c r="S7" i="51"/>
  <c r="J76" i="32"/>
  <c r="K14" i="32"/>
  <c r="K17" i="1"/>
  <c r="S9" i="51"/>
  <c r="G59" i="51"/>
  <c r="G22" i="40" s="1"/>
  <c r="J135" i="32"/>
  <c r="J382" i="33"/>
  <c r="K56" i="32"/>
  <c r="J179" i="61"/>
  <c r="J193" i="61" s="1"/>
  <c r="J42" i="32"/>
  <c r="J40" i="32" s="1"/>
  <c r="P73" i="51"/>
  <c r="AB61" i="57"/>
  <c r="AB59" i="57"/>
  <c r="Z48" i="57"/>
  <c r="Z42" i="57"/>
  <c r="U8" i="57"/>
  <c r="W97" i="41"/>
  <c r="X30" i="55"/>
  <c r="J42" i="41"/>
  <c r="P74" i="51"/>
  <c r="B300" i="51"/>
  <c r="W97" i="49"/>
  <c r="X39" i="55"/>
  <c r="J76" i="49"/>
  <c r="K14" i="49"/>
  <c r="J76" i="48"/>
  <c r="K14" i="48"/>
  <c r="G22" i="1"/>
  <c r="H191" i="33"/>
  <c r="AH5" i="57"/>
  <c r="W97" i="47"/>
  <c r="X37" i="55"/>
  <c r="K17" i="45"/>
  <c r="D20" i="41"/>
  <c r="C19" i="41"/>
  <c r="D20" i="44"/>
  <c r="C19" i="44"/>
  <c r="Y42" i="57"/>
  <c r="Y48" i="57"/>
  <c r="D20" i="48"/>
  <c r="C19" i="48"/>
  <c r="D20" i="49"/>
  <c r="C19" i="49"/>
  <c r="W97" i="44"/>
  <c r="X34" i="55"/>
  <c r="B290" i="51"/>
  <c r="D42" i="45"/>
  <c r="D40" i="45" s="1"/>
  <c r="J79" i="51"/>
  <c r="B294" i="51"/>
  <c r="J135" i="49"/>
  <c r="K56" i="49"/>
  <c r="J392" i="33"/>
  <c r="J189" i="61"/>
  <c r="J203" i="61" s="1"/>
  <c r="B65" i="43"/>
  <c r="B64" i="43" s="1"/>
  <c r="B67" i="43"/>
  <c r="BS53" i="57"/>
  <c r="B77" i="43"/>
  <c r="B78" i="43"/>
  <c r="B155" i="43"/>
  <c r="B112" i="43"/>
  <c r="C50" i="43"/>
  <c r="C63" i="43" s="1"/>
  <c r="W97" i="48"/>
  <c r="X38" i="55"/>
  <c r="B67" i="32"/>
  <c r="B65" i="32"/>
  <c r="B64" i="32"/>
  <c r="BS50" i="57"/>
  <c r="B77" i="32"/>
  <c r="B78" i="32"/>
  <c r="B155" i="32"/>
  <c r="B112" i="32"/>
  <c r="C50" i="32"/>
  <c r="C63" i="32" s="1"/>
  <c r="W97" i="45"/>
  <c r="X35" i="55"/>
  <c r="Z62" i="57"/>
  <c r="Z102" i="57"/>
  <c r="J135" i="48"/>
  <c r="K56" i="48"/>
  <c r="J391" i="33"/>
  <c r="J188" i="61"/>
  <c r="J202" i="61" s="1"/>
  <c r="B67" i="45"/>
  <c r="B65" i="45"/>
  <c r="B64" i="45" s="1"/>
  <c r="BS56" i="57"/>
  <c r="B112" i="45"/>
  <c r="B77" i="45"/>
  <c r="B78" i="45"/>
  <c r="B155" i="45"/>
  <c r="C50" i="45"/>
  <c r="C63" i="45" s="1"/>
  <c r="K17" i="48"/>
  <c r="K17" i="43"/>
  <c r="I80" i="51"/>
  <c r="J135" i="46"/>
  <c r="K56" i="46"/>
  <c r="J389" i="33"/>
  <c r="J186" i="61"/>
  <c r="J200" i="61" s="1"/>
  <c r="J135" i="43"/>
  <c r="K56" i="43"/>
  <c r="J385" i="33"/>
  <c r="J182" i="61"/>
  <c r="J196" i="61" s="1"/>
  <c r="S13" i="51"/>
  <c r="G63" i="51"/>
  <c r="G22" i="47" s="1"/>
  <c r="AA41" i="57"/>
  <c r="AA47" i="57"/>
  <c r="AB225" i="57"/>
  <c r="H46" i="32" s="1"/>
  <c r="AH132" i="57"/>
  <c r="AH210" i="57"/>
  <c r="H57" i="55"/>
  <c r="H171" i="33" s="1"/>
  <c r="AB230" i="57"/>
  <c r="H46" i="44" s="1"/>
  <c r="AH137" i="57"/>
  <c r="H62" i="55"/>
  <c r="H176" i="33" s="1"/>
  <c r="AB231" i="57"/>
  <c r="H46" i="45" s="1"/>
  <c r="AH138" i="57"/>
  <c r="H63" i="55"/>
  <c r="H177" i="33" s="1"/>
  <c r="AB232" i="57"/>
  <c r="H46" i="46" s="1"/>
  <c r="H64" i="55"/>
  <c r="H178" i="33" s="1"/>
  <c r="D20" i="47"/>
  <c r="C19" i="47"/>
  <c r="K17" i="41"/>
  <c r="K17" i="40"/>
  <c r="M189" i="33"/>
  <c r="CE2" i="57"/>
  <c r="AC40" i="57"/>
  <c r="AC41" i="57" s="1"/>
  <c r="AB41" i="57"/>
  <c r="AB42" i="57" s="1"/>
  <c r="L393" i="51"/>
  <c r="L383" i="51" s="1"/>
  <c r="L46" i="51" s="1"/>
  <c r="L58" i="46" s="1"/>
  <c r="M391" i="51"/>
  <c r="I40" i="1"/>
  <c r="H91" i="61"/>
  <c r="H105" i="61" s="1"/>
  <c r="BY22" i="57"/>
  <c r="BY3" i="57" s="1"/>
  <c r="H31" i="1"/>
  <c r="Y8" i="57"/>
  <c r="Y92" i="57" s="1"/>
  <c r="K17" i="32"/>
  <c r="S15" i="51"/>
  <c r="G65" i="51"/>
  <c r="G22" i="49" s="1"/>
  <c r="K17" i="47"/>
  <c r="H54" i="51"/>
  <c r="S16" i="51"/>
  <c r="T4" i="51"/>
  <c r="J92" i="61" l="1"/>
  <c r="J106" i="61" s="1"/>
  <c r="CA23" i="57"/>
  <c r="CA4" i="57" s="1"/>
  <c r="J31" i="32"/>
  <c r="I94" i="61"/>
  <c r="I108" i="61" s="1"/>
  <c r="BZ25" i="57"/>
  <c r="BZ6" i="57" s="1"/>
  <c r="I31" i="42"/>
  <c r="F96" i="61"/>
  <c r="F110" i="61" s="1"/>
  <c r="BW27" i="57"/>
  <c r="BW8" i="57" s="1"/>
  <c r="F31" i="40"/>
  <c r="I54" i="51"/>
  <c r="U4" i="51"/>
  <c r="B68" i="32"/>
  <c r="B4" i="61"/>
  <c r="E42" i="45"/>
  <c r="K79" i="51"/>
  <c r="E20" i="44"/>
  <c r="D19" i="44"/>
  <c r="K76" i="49"/>
  <c r="L14" i="49"/>
  <c r="K42" i="32"/>
  <c r="K40" i="32" s="1"/>
  <c r="Q73" i="51"/>
  <c r="H57" i="51"/>
  <c r="H22" i="42" s="1"/>
  <c r="T7" i="51"/>
  <c r="H123" i="43"/>
  <c r="H122" i="43" s="1"/>
  <c r="H123" i="41"/>
  <c r="H122" i="41" s="1"/>
  <c r="T14" i="51"/>
  <c r="H64" i="51"/>
  <c r="H22" i="48" s="1"/>
  <c r="W97" i="32"/>
  <c r="X29" i="55"/>
  <c r="D40" i="47"/>
  <c r="C100" i="61"/>
  <c r="C114" i="61" s="1"/>
  <c r="BT31" i="57"/>
  <c r="BT12" i="57" s="1"/>
  <c r="C31" i="47"/>
  <c r="E20" i="45"/>
  <c r="D19" i="45"/>
  <c r="D19" i="1"/>
  <c r="E20" i="1"/>
  <c r="B116" i="46"/>
  <c r="B292" i="33" s="1"/>
  <c r="B307" i="33" s="1"/>
  <c r="B119" i="46"/>
  <c r="B114" i="46"/>
  <c r="B115" i="46" s="1"/>
  <c r="B262" i="33" s="1"/>
  <c r="H58" i="51"/>
  <c r="H22" i="43" s="1"/>
  <c r="T8" i="51"/>
  <c r="M36" i="45"/>
  <c r="N4" i="45"/>
  <c r="T11" i="57"/>
  <c r="U11" i="57" s="1"/>
  <c r="V11" i="57" s="1"/>
  <c r="X138" i="57"/>
  <c r="X109" i="57"/>
  <c r="K135" i="45"/>
  <c r="L56" i="45"/>
  <c r="K388" i="33"/>
  <c r="K185" i="61"/>
  <c r="K199" i="61" s="1"/>
  <c r="H123" i="1"/>
  <c r="H122" i="1" s="1"/>
  <c r="AI132" i="57"/>
  <c r="AI210" i="57"/>
  <c r="AI137" i="57"/>
  <c r="AI138" i="57"/>
  <c r="T10" i="51"/>
  <c r="H60" i="51"/>
  <c r="H22" i="44" s="1"/>
  <c r="L17" i="46"/>
  <c r="L17" i="49"/>
  <c r="K76" i="1"/>
  <c r="L14" i="1"/>
  <c r="K76" i="46"/>
  <c r="L14" i="46"/>
  <c r="B119" i="1"/>
  <c r="B116" i="1"/>
  <c r="B284" i="33" s="1"/>
  <c r="B114" i="1"/>
  <c r="BS61" i="57"/>
  <c r="B68" i="1"/>
  <c r="B43" i="33"/>
  <c r="B38" i="33" s="1"/>
  <c r="B3" i="61"/>
  <c r="L17" i="42"/>
  <c r="AA8" i="57"/>
  <c r="K76" i="43"/>
  <c r="L14" i="43"/>
  <c r="M36" i="32"/>
  <c r="N4" i="32"/>
  <c r="C198" i="33"/>
  <c r="X12" i="57"/>
  <c r="H61" i="51"/>
  <c r="H22" i="45" s="1"/>
  <c r="T11" i="51"/>
  <c r="R4" i="40"/>
  <c r="B119" i="40"/>
  <c r="B116" i="40"/>
  <c r="B289" i="33" s="1"/>
  <c r="B304" i="33" s="1"/>
  <c r="B114" i="40"/>
  <c r="B115" i="40" s="1"/>
  <c r="B259" i="33" s="1"/>
  <c r="X97" i="40"/>
  <c r="Y33" i="55"/>
  <c r="B68" i="49"/>
  <c r="B14" i="61"/>
  <c r="B119" i="44"/>
  <c r="B116" i="44"/>
  <c r="B290" i="33" s="1"/>
  <c r="B305" i="33" s="1"/>
  <c r="B114" i="44"/>
  <c r="B115" i="44" s="1"/>
  <c r="B260" i="33" s="1"/>
  <c r="B275" i="33" s="1"/>
  <c r="I191" i="33"/>
  <c r="AJ5" i="57"/>
  <c r="H193" i="33"/>
  <c r="AH7" i="57"/>
  <c r="L17" i="47"/>
  <c r="L17" i="32"/>
  <c r="J40" i="1"/>
  <c r="BZ22" i="57"/>
  <c r="BZ3" i="57" s="1"/>
  <c r="I91" i="61"/>
  <c r="I105" i="61" s="1"/>
  <c r="I31" i="1"/>
  <c r="H22" i="1"/>
  <c r="H65" i="51"/>
  <c r="H22" i="49" s="1"/>
  <c r="T15" i="51"/>
  <c r="H190" i="33"/>
  <c r="AH4" i="57"/>
  <c r="AC42" i="57"/>
  <c r="D19" i="47"/>
  <c r="E20" i="47"/>
  <c r="H123" i="44"/>
  <c r="H122" i="44" s="1"/>
  <c r="AA48" i="57"/>
  <c r="AA42" i="57"/>
  <c r="K135" i="43"/>
  <c r="L56" i="43"/>
  <c r="K385" i="33"/>
  <c r="K182" i="61"/>
  <c r="K196" i="61" s="1"/>
  <c r="K135" i="46"/>
  <c r="L56" i="46"/>
  <c r="K389" i="33"/>
  <c r="K186" i="61"/>
  <c r="K200" i="61" s="1"/>
  <c r="B68" i="45"/>
  <c r="B10" i="61"/>
  <c r="Z88" i="57"/>
  <c r="Z117" i="57"/>
  <c r="D70" i="55"/>
  <c r="D113" i="1" s="1"/>
  <c r="Z105" i="57"/>
  <c r="Z106" i="57"/>
  <c r="B119" i="43"/>
  <c r="B116" i="43"/>
  <c r="B288" i="33" s="1"/>
  <c r="B303" i="33" s="1"/>
  <c r="B114" i="43"/>
  <c r="B115" i="43" s="1"/>
  <c r="B258" i="33" s="1"/>
  <c r="B273" i="33" s="1"/>
  <c r="K135" i="49"/>
  <c r="L56" i="49"/>
  <c r="K392" i="33"/>
  <c r="K189" i="61"/>
  <c r="K203" i="61" s="1"/>
  <c r="E40" i="45"/>
  <c r="D98" i="61"/>
  <c r="D112" i="61" s="1"/>
  <c r="BU29" i="57"/>
  <c r="BU10" i="57" s="1"/>
  <c r="D31" i="45"/>
  <c r="AI5" i="57"/>
  <c r="K42" i="41"/>
  <c r="Q74" i="51"/>
  <c r="T6" i="51"/>
  <c r="H56" i="51"/>
  <c r="D196" i="33"/>
  <c r="Z10" i="57"/>
  <c r="Y10" i="57" s="1"/>
  <c r="W136" i="57"/>
  <c r="W107" i="57"/>
  <c r="I127" i="33"/>
  <c r="H82" i="33"/>
  <c r="H67" i="59" s="1"/>
  <c r="AD42" i="57"/>
  <c r="H192" i="33"/>
  <c r="AH6" i="57"/>
  <c r="K76" i="42"/>
  <c r="L14" i="42"/>
  <c r="K76" i="47"/>
  <c r="L14" i="47"/>
  <c r="M4" i="47"/>
  <c r="L36" i="47"/>
  <c r="AI209" i="57"/>
  <c r="AI131" i="57"/>
  <c r="AI136" i="57"/>
  <c r="AI219" i="57"/>
  <c r="AI141" i="57"/>
  <c r="AI142" i="57"/>
  <c r="H123" i="47"/>
  <c r="H122" i="47" s="1"/>
  <c r="T10" i="57"/>
  <c r="X108" i="57"/>
  <c r="X137" i="57"/>
  <c r="L14" i="41"/>
  <c r="K76" i="41"/>
  <c r="L17" i="44"/>
  <c r="E20" i="32"/>
  <c r="D19" i="32"/>
  <c r="B42" i="33"/>
  <c r="B47" i="59" s="1"/>
  <c r="B40" i="33"/>
  <c r="AG118" i="33"/>
  <c r="B119" i="48"/>
  <c r="B116" i="48"/>
  <c r="B294" i="33" s="1"/>
  <c r="B309" i="33" s="1"/>
  <c r="B114" i="48"/>
  <c r="B115" i="48" s="1"/>
  <c r="B264" i="33" s="1"/>
  <c r="B279" i="33" s="1"/>
  <c r="AG7" i="57"/>
  <c r="K135" i="42"/>
  <c r="L56" i="42"/>
  <c r="K384" i="33"/>
  <c r="K181" i="61"/>
  <c r="K195" i="61" s="1"/>
  <c r="T5" i="51"/>
  <c r="H55" i="51"/>
  <c r="H22" i="32" s="1"/>
  <c r="B119" i="47"/>
  <c r="B116" i="47"/>
  <c r="B293" i="33" s="1"/>
  <c r="B308" i="33" s="1"/>
  <c r="B114" i="47"/>
  <c r="B115" i="47" s="1"/>
  <c r="B263" i="33" s="1"/>
  <c r="H123" i="49"/>
  <c r="H122" i="49" s="1"/>
  <c r="H123" i="48"/>
  <c r="H122" i="48" s="1"/>
  <c r="N4" i="49"/>
  <c r="M36" i="49"/>
  <c r="C120" i="1"/>
  <c r="K42" i="43"/>
  <c r="Q76" i="51"/>
  <c r="X97" i="43"/>
  <c r="Y32" i="55"/>
  <c r="C120" i="40"/>
  <c r="B64" i="49"/>
  <c r="B68" i="44"/>
  <c r="B9" i="61"/>
  <c r="B119" i="41"/>
  <c r="B116" i="41"/>
  <c r="B286" i="33" s="1"/>
  <c r="B301" i="33" s="1"/>
  <c r="B114" i="41"/>
  <c r="B115" i="41" s="1"/>
  <c r="B256" i="33" s="1"/>
  <c r="G42" i="40"/>
  <c r="G40" i="40" s="1"/>
  <c r="M77" i="51"/>
  <c r="M42" i="1"/>
  <c r="S72" i="51"/>
  <c r="AC59" i="57"/>
  <c r="AC61" i="57"/>
  <c r="H63" i="51"/>
  <c r="H22" i="47" s="1"/>
  <c r="T13" i="51"/>
  <c r="M393" i="51"/>
  <c r="M383" i="51" s="1"/>
  <c r="M46" i="51" s="1"/>
  <c r="M58" i="46" s="1"/>
  <c r="N391" i="51"/>
  <c r="N189" i="33"/>
  <c r="CF2" i="57"/>
  <c r="L17" i="40"/>
  <c r="L17" i="41"/>
  <c r="H123" i="46"/>
  <c r="H122" i="46" s="1"/>
  <c r="H123" i="45"/>
  <c r="H122" i="45" s="1"/>
  <c r="D42" i="46"/>
  <c r="D40" i="46" s="1"/>
  <c r="J80" i="51"/>
  <c r="L17" i="43"/>
  <c r="L17" i="48"/>
  <c r="B119" i="45"/>
  <c r="B116" i="45"/>
  <c r="B291" i="33" s="1"/>
  <c r="B306" i="33" s="1"/>
  <c r="B114" i="45"/>
  <c r="B115" i="45" s="1"/>
  <c r="B261" i="33" s="1"/>
  <c r="B276" i="33" s="1"/>
  <c r="B119" i="32"/>
  <c r="B116" i="32"/>
  <c r="B285" i="33" s="1"/>
  <c r="B300" i="33" s="1"/>
  <c r="B114" i="32"/>
  <c r="B115" i="32" s="1"/>
  <c r="B255" i="33" s="1"/>
  <c r="X97" i="48"/>
  <c r="Y38" i="55"/>
  <c r="B305" i="51"/>
  <c r="B309" i="51" s="1"/>
  <c r="B302" i="51"/>
  <c r="B304" i="51"/>
  <c r="L17" i="45"/>
  <c r="X97" i="47"/>
  <c r="Y37" i="55"/>
  <c r="K76" i="48"/>
  <c r="L14" i="48"/>
  <c r="X97" i="49"/>
  <c r="Y39" i="55"/>
  <c r="V8" i="57"/>
  <c r="AB62" i="57"/>
  <c r="AB66" i="57"/>
  <c r="AB102" i="57"/>
  <c r="AG5" i="57"/>
  <c r="K135" i="32"/>
  <c r="K382" i="33"/>
  <c r="L56" i="32"/>
  <c r="K179" i="61"/>
  <c r="K193" i="61" s="1"/>
  <c r="H59" i="51"/>
  <c r="H22" i="40" s="1"/>
  <c r="T9" i="51"/>
  <c r="K76" i="32"/>
  <c r="L14" i="32"/>
  <c r="X97" i="46"/>
  <c r="Y36" i="55"/>
  <c r="J82" i="51"/>
  <c r="E42" i="48" s="1"/>
  <c r="I82" i="51"/>
  <c r="D42" i="48" s="1"/>
  <c r="F83" i="51"/>
  <c r="H82" i="51"/>
  <c r="C42" i="48" s="1"/>
  <c r="C40" i="48" s="1"/>
  <c r="B68" i="42"/>
  <c r="B6" i="61"/>
  <c r="M36" i="42"/>
  <c r="N4" i="42"/>
  <c r="M36" i="40"/>
  <c r="K135" i="44"/>
  <c r="L56" i="44"/>
  <c r="K387" i="33"/>
  <c r="K184" i="61"/>
  <c r="K198" i="61" s="1"/>
  <c r="M4" i="1"/>
  <c r="L36" i="1"/>
  <c r="AF223" i="57"/>
  <c r="AE56" i="57"/>
  <c r="AE58" i="57" s="1"/>
  <c r="AE40" i="57"/>
  <c r="AE41" i="57" s="1"/>
  <c r="AE42" i="57" s="1"/>
  <c r="W97" i="1"/>
  <c r="X28" i="55"/>
  <c r="F194" i="33"/>
  <c r="AD8" i="57"/>
  <c r="AC8" i="57" s="1"/>
  <c r="AG4" i="57"/>
  <c r="AF40" i="57"/>
  <c r="AF41" i="57" s="1"/>
  <c r="AF42" i="57" s="1"/>
  <c r="AF56" i="57"/>
  <c r="AF58" i="57" s="1"/>
  <c r="K135" i="40"/>
  <c r="L56" i="40"/>
  <c r="K386" i="33"/>
  <c r="K183" i="61"/>
  <c r="K197" i="61" s="1"/>
  <c r="Z107" i="57"/>
  <c r="Z136" i="57"/>
  <c r="Y9" i="57"/>
  <c r="AI140" i="57"/>
  <c r="AJ80" i="57"/>
  <c r="AJ76" i="57"/>
  <c r="AJ72" i="57"/>
  <c r="AJ79" i="57"/>
  <c r="AJ75" i="57"/>
  <c r="AJ71" i="57"/>
  <c r="AJ78" i="57"/>
  <c r="AJ74" i="57"/>
  <c r="AJ70" i="57"/>
  <c r="AJ81" i="57"/>
  <c r="AJ77" i="57"/>
  <c r="AJ73" i="57"/>
  <c r="AK3" i="57"/>
  <c r="E20" i="42"/>
  <c r="D19" i="42"/>
  <c r="W40" i="57"/>
  <c r="W61" i="57"/>
  <c r="W62" i="57" s="1"/>
  <c r="W102" i="57"/>
  <c r="W131" i="57"/>
  <c r="K76" i="45"/>
  <c r="L14" i="45"/>
  <c r="Y88" i="57"/>
  <c r="Y117" i="57"/>
  <c r="Y104" i="57"/>
  <c r="G192" i="61"/>
  <c r="B206" i="61" s="1"/>
  <c r="G190" i="61"/>
  <c r="G204" i="61" s="1"/>
  <c r="B218" i="61" s="1"/>
  <c r="H135" i="1"/>
  <c r="I56" i="1"/>
  <c r="H381" i="33"/>
  <c r="H34" i="33"/>
  <c r="H178" i="61"/>
  <c r="L14" i="44"/>
  <c r="K76" i="44"/>
  <c r="B69" i="1"/>
  <c r="B45" i="33"/>
  <c r="F42" i="44"/>
  <c r="L78" i="51"/>
  <c r="L14" i="40"/>
  <c r="K76" i="40"/>
  <c r="H62" i="51"/>
  <c r="H22" i="46" s="1"/>
  <c r="T12" i="51"/>
  <c r="K135" i="47"/>
  <c r="L56" i="47"/>
  <c r="K390" i="33"/>
  <c r="K187" i="61"/>
  <c r="K201" i="61" s="1"/>
  <c r="H123" i="40"/>
  <c r="H122" i="40" s="1"/>
  <c r="K135" i="41"/>
  <c r="L56" i="41"/>
  <c r="K383" i="33"/>
  <c r="K180" i="61"/>
  <c r="K194" i="61" s="1"/>
  <c r="B68" i="41"/>
  <c r="B5" i="61"/>
  <c r="H123" i="32"/>
  <c r="H122" i="32" s="1"/>
  <c r="K135" i="48"/>
  <c r="L56" i="48"/>
  <c r="K391" i="33"/>
  <c r="K188" i="61"/>
  <c r="K202" i="61" s="1"/>
  <c r="X97" i="45"/>
  <c r="Y35" i="55"/>
  <c r="B68" i="43"/>
  <c r="B7" i="61"/>
  <c r="X97" i="44"/>
  <c r="Y34" i="55"/>
  <c r="E20" i="49"/>
  <c r="D19" i="49"/>
  <c r="E20" i="48"/>
  <c r="D19" i="48"/>
  <c r="E20" i="41"/>
  <c r="D19" i="41"/>
  <c r="G66" i="51"/>
  <c r="X97" i="41"/>
  <c r="Y30" i="55"/>
  <c r="L17" i="1"/>
  <c r="H123" i="42"/>
  <c r="H122" i="42" s="1"/>
  <c r="F40" i="44"/>
  <c r="E97" i="61"/>
  <c r="E111" i="61" s="1"/>
  <c r="BV28" i="57"/>
  <c r="BV9" i="57" s="1"/>
  <c r="E31" i="44"/>
  <c r="J81" i="51"/>
  <c r="B119" i="42"/>
  <c r="B116" i="42"/>
  <c r="B287" i="33" s="1"/>
  <c r="B302" i="33" s="1"/>
  <c r="B114" i="42"/>
  <c r="B115" i="42" s="1"/>
  <c r="B257" i="33" s="1"/>
  <c r="N4" i="44"/>
  <c r="M36" i="44"/>
  <c r="U88" i="57"/>
  <c r="U90" i="57" s="1"/>
  <c r="U62" i="57"/>
  <c r="B68" i="46"/>
  <c r="B11" i="61"/>
  <c r="D19" i="43"/>
  <c r="E20" i="43"/>
  <c r="K81" i="33"/>
  <c r="K66" i="59" s="1"/>
  <c r="E20" i="40"/>
  <c r="D19" i="40"/>
  <c r="AD59" i="57"/>
  <c r="AD61" i="57"/>
  <c r="J40" i="41"/>
  <c r="I93" i="61"/>
  <c r="I107" i="61" s="1"/>
  <c r="BZ24" i="57"/>
  <c r="BZ5" i="57" s="1"/>
  <c r="I31" i="41"/>
  <c r="H40" i="43"/>
  <c r="BX26" i="57"/>
  <c r="BX7" i="57" s="1"/>
  <c r="G95" i="61"/>
  <c r="G109" i="61" s="1"/>
  <c r="B123" i="61" s="1"/>
  <c r="G31" i="43"/>
  <c r="AI139" i="57"/>
  <c r="AI211" i="57"/>
  <c r="AI133" i="57"/>
  <c r="AI134" i="57"/>
  <c r="AI212" i="57"/>
  <c r="X97" i="42"/>
  <c r="Y31" i="55"/>
  <c r="M4" i="46"/>
  <c r="L36" i="46"/>
  <c r="G36" i="33"/>
  <c r="G45" i="59"/>
  <c r="B64" i="1"/>
  <c r="D19" i="46"/>
  <c r="E20" i="46"/>
  <c r="B68" i="48"/>
  <c r="B13" i="61"/>
  <c r="J42" i="42"/>
  <c r="J40" i="42" s="1"/>
  <c r="P75" i="51"/>
  <c r="L36" i="48"/>
  <c r="M4" i="48"/>
  <c r="M4" i="43"/>
  <c r="L36" i="43"/>
  <c r="B68" i="47"/>
  <c r="B12" i="61"/>
  <c r="AA62" i="57"/>
  <c r="AA102" i="57"/>
  <c r="M36" i="41"/>
  <c r="N4" i="41"/>
  <c r="B68" i="40"/>
  <c r="B8" i="61"/>
  <c r="B119" i="49"/>
  <c r="B116" i="49"/>
  <c r="B295" i="33" s="1"/>
  <c r="B310" i="33" s="1"/>
  <c r="B114" i="49"/>
  <c r="B115" i="49" s="1"/>
  <c r="B265" i="33" s="1"/>
  <c r="B64" i="44"/>
  <c r="B64" i="41"/>
  <c r="E195" i="33"/>
  <c r="AB9" i="57"/>
  <c r="CA25" i="57" l="1"/>
  <c r="CA6" i="57" s="1"/>
  <c r="J94" i="61"/>
  <c r="J108" i="61" s="1"/>
  <c r="J31" i="42"/>
  <c r="K92" i="61"/>
  <c r="K106" i="61" s="1"/>
  <c r="CB23" i="57"/>
  <c r="CB4" i="57" s="1"/>
  <c r="K31" i="32"/>
  <c r="G96" i="61"/>
  <c r="G110" i="61" s="1"/>
  <c r="BX27" i="57"/>
  <c r="BX8" i="57" s="1"/>
  <c r="G31" i="40"/>
  <c r="Y108" i="57"/>
  <c r="Y137" i="57"/>
  <c r="K42" i="42"/>
  <c r="K40" i="42" s="1"/>
  <c r="Q75" i="51"/>
  <c r="B280" i="33"/>
  <c r="B73" i="40"/>
  <c r="C74" i="40" s="1"/>
  <c r="B139" i="40"/>
  <c r="AA117" i="57"/>
  <c r="AA88" i="57"/>
  <c r="B73" i="47"/>
  <c r="C74" i="47" s="1"/>
  <c r="B139" i="47"/>
  <c r="M36" i="48"/>
  <c r="N4" i="48"/>
  <c r="K40" i="41"/>
  <c r="J93" i="61"/>
  <c r="J107" i="61" s="1"/>
  <c r="CA24" i="57"/>
  <c r="CA5" i="57" s="1"/>
  <c r="J31" i="41"/>
  <c r="B124" i="42"/>
  <c r="B121" i="42"/>
  <c r="B102" i="42"/>
  <c r="B71" i="42" s="1"/>
  <c r="E196" i="33"/>
  <c r="AB10" i="57"/>
  <c r="M17" i="1"/>
  <c r="E19" i="41"/>
  <c r="Y97" i="44"/>
  <c r="Z34" i="55"/>
  <c r="I62" i="51"/>
  <c r="I22" i="46" s="1"/>
  <c r="U12" i="51"/>
  <c r="G42" i="44"/>
  <c r="M78" i="51"/>
  <c r="L76" i="45"/>
  <c r="M14" i="45"/>
  <c r="AC235" i="57"/>
  <c r="I46" i="49" s="1"/>
  <c r="AJ142" i="57"/>
  <c r="I67" i="55"/>
  <c r="I181" i="33" s="1"/>
  <c r="AC225" i="57"/>
  <c r="I46" i="32" s="1"/>
  <c r="AJ210" i="57"/>
  <c r="AJ132" i="57"/>
  <c r="I57" i="55"/>
  <c r="I171" i="33" s="1"/>
  <c r="AC230" i="57"/>
  <c r="I46" i="44" s="1"/>
  <c r="AJ137" i="57"/>
  <c r="I62" i="55"/>
  <c r="I176" i="33" s="1"/>
  <c r="M56" i="40"/>
  <c r="L386" i="33"/>
  <c r="L183" i="61"/>
  <c r="L197" i="61" s="1"/>
  <c r="C211" i="61" s="1"/>
  <c r="L81" i="33"/>
  <c r="L66" i="59" s="1"/>
  <c r="N36" i="40"/>
  <c r="N36" i="42"/>
  <c r="O4" i="42"/>
  <c r="H83" i="51"/>
  <c r="L382" i="33"/>
  <c r="M56" i="32"/>
  <c r="L179" i="61"/>
  <c r="L193" i="61" s="1"/>
  <c r="C207" i="61" s="1"/>
  <c r="AB88" i="57"/>
  <c r="AB117" i="57"/>
  <c r="E70" i="55"/>
  <c r="E113" i="1" s="1"/>
  <c r="V135" i="57"/>
  <c r="W8" i="57"/>
  <c r="B270" i="33"/>
  <c r="M17" i="48"/>
  <c r="M17" i="43"/>
  <c r="E42" i="46"/>
  <c r="K80" i="51"/>
  <c r="N393" i="51"/>
  <c r="N383" i="51" s="1"/>
  <c r="N46" i="51" s="1"/>
  <c r="N58" i="46" s="1"/>
  <c r="O391" i="51"/>
  <c r="B124" i="47"/>
  <c r="B121" i="47"/>
  <c r="B102" i="47"/>
  <c r="B71" i="47" s="1"/>
  <c r="F20" i="32"/>
  <c r="E19" i="32"/>
  <c r="L76" i="47"/>
  <c r="M14" i="47"/>
  <c r="J127" i="33"/>
  <c r="I82" i="33"/>
  <c r="I67" i="59" s="1"/>
  <c r="W93" i="57"/>
  <c r="W122" i="57"/>
  <c r="Z121" i="57"/>
  <c r="AA106" i="57"/>
  <c r="Z92" i="57"/>
  <c r="D74" i="55"/>
  <c r="D113" i="43" s="1"/>
  <c r="I190" i="33"/>
  <c r="AJ4" i="57"/>
  <c r="M17" i="32"/>
  <c r="B124" i="44"/>
  <c r="B121" i="44"/>
  <c r="B102" i="44"/>
  <c r="B71" i="44" s="1"/>
  <c r="T12" i="57"/>
  <c r="U12" i="57" s="1"/>
  <c r="V12" i="57" s="1"/>
  <c r="X110" i="57"/>
  <c r="X139" i="57"/>
  <c r="B299" i="33"/>
  <c r="B311" i="33" s="1"/>
  <c r="B296" i="33"/>
  <c r="L76" i="1"/>
  <c r="M14" i="1"/>
  <c r="V138" i="57"/>
  <c r="W11" i="57"/>
  <c r="B124" i="46"/>
  <c r="B102" i="46"/>
  <c r="B71" i="46" s="1"/>
  <c r="B121" i="46"/>
  <c r="C199" i="33"/>
  <c r="X13" i="57"/>
  <c r="X97" i="32"/>
  <c r="Y29" i="55"/>
  <c r="I193" i="33"/>
  <c r="AJ7" i="57"/>
  <c r="J191" i="33"/>
  <c r="AL5" i="57"/>
  <c r="F20" i="46"/>
  <c r="E19" i="46"/>
  <c r="G194" i="33"/>
  <c r="AF8" i="57"/>
  <c r="E42" i="47"/>
  <c r="K81" i="51"/>
  <c r="Y97" i="45"/>
  <c r="Z35" i="55"/>
  <c r="B73" i="41"/>
  <c r="C74" i="41" s="1"/>
  <c r="B139" i="41"/>
  <c r="L76" i="44"/>
  <c r="M14" i="44"/>
  <c r="J56" i="1"/>
  <c r="I381" i="33"/>
  <c r="I135" i="1"/>
  <c r="I178" i="61"/>
  <c r="I34" i="33"/>
  <c r="Z104" i="57"/>
  <c r="Y90" i="57"/>
  <c r="Y119" i="57"/>
  <c r="F20" i="42"/>
  <c r="E19" i="42"/>
  <c r="AK79" i="57"/>
  <c r="AK75" i="57"/>
  <c r="AK71" i="57"/>
  <c r="AK78" i="57"/>
  <c r="AK74" i="57"/>
  <c r="AK135" i="57" s="1"/>
  <c r="AK70" i="57"/>
  <c r="AK81" i="57"/>
  <c r="AK77" i="57"/>
  <c r="AK73" i="57"/>
  <c r="AL3" i="57"/>
  <c r="AK80" i="57"/>
  <c r="AK76" i="57"/>
  <c r="AK72" i="57"/>
  <c r="AC224" i="57"/>
  <c r="I46" i="1" s="1"/>
  <c r="AJ131" i="57"/>
  <c r="AJ209" i="57"/>
  <c r="I56" i="55"/>
  <c r="I170" i="33" s="1"/>
  <c r="AC229" i="57"/>
  <c r="I46" i="40" s="1"/>
  <c r="AJ136" i="57"/>
  <c r="I61" i="55"/>
  <c r="I175" i="33" s="1"/>
  <c r="AC234" i="57"/>
  <c r="I46" i="48" s="1"/>
  <c r="AJ219" i="57"/>
  <c r="AJ141" i="57"/>
  <c r="I66" i="55"/>
  <c r="I180" i="33" s="1"/>
  <c r="Z93" i="57"/>
  <c r="Z122" i="57"/>
  <c r="D75" i="55"/>
  <c r="D113" i="40" s="1"/>
  <c r="AA107" i="57"/>
  <c r="N4" i="1"/>
  <c r="M36" i="1"/>
  <c r="AG223" i="57"/>
  <c r="K82" i="51"/>
  <c r="M14" i="32"/>
  <c r="L76" i="32"/>
  <c r="AB67" i="57"/>
  <c r="AC66" i="57"/>
  <c r="AB103" i="57"/>
  <c r="Y97" i="49"/>
  <c r="Z39" i="55"/>
  <c r="Y97" i="47"/>
  <c r="Z37" i="55"/>
  <c r="B124" i="45"/>
  <c r="B102" i="45"/>
  <c r="B71" i="45" s="1"/>
  <c r="B121" i="45"/>
  <c r="E40" i="46"/>
  <c r="D99" i="61"/>
  <c r="D113" i="61" s="1"/>
  <c r="BU30" i="57"/>
  <c r="BU11" i="57" s="1"/>
  <c r="D31" i="46"/>
  <c r="M17" i="41"/>
  <c r="N42" i="1"/>
  <c r="T72" i="51"/>
  <c r="B271" i="33"/>
  <c r="B73" i="44"/>
  <c r="C74" i="44" s="1"/>
  <c r="B139" i="44"/>
  <c r="C146" i="33"/>
  <c r="Y97" i="43"/>
  <c r="Z32" i="55"/>
  <c r="O4" i="49"/>
  <c r="N36" i="49"/>
  <c r="B124" i="48"/>
  <c r="B121" i="48"/>
  <c r="B102" i="48"/>
  <c r="B71" i="48" s="1"/>
  <c r="F22" i="41"/>
  <c r="F20" i="41" s="1"/>
  <c r="H22" i="41"/>
  <c r="L42" i="41"/>
  <c r="R74" i="51"/>
  <c r="D197" i="33"/>
  <c r="Z11" i="57"/>
  <c r="M56" i="49"/>
  <c r="L392" i="33"/>
  <c r="L189" i="61"/>
  <c r="L203" i="61" s="1"/>
  <c r="C217" i="61" s="1"/>
  <c r="B124" i="43"/>
  <c r="B121" i="43"/>
  <c r="B102" i="43"/>
  <c r="B71" i="43" s="1"/>
  <c r="Z91" i="57"/>
  <c r="AA105" i="57"/>
  <c r="Z120" i="57"/>
  <c r="D73" i="55"/>
  <c r="D113" i="42" s="1"/>
  <c r="M56" i="43"/>
  <c r="L385" i="33"/>
  <c r="L182" i="61"/>
  <c r="L196" i="61" s="1"/>
  <c r="C210" i="61" s="1"/>
  <c r="U15" i="51"/>
  <c r="I65" i="51"/>
  <c r="I22" i="49" s="1"/>
  <c r="K40" i="1"/>
  <c r="CA22" i="57"/>
  <c r="CA3" i="57" s="1"/>
  <c r="J91" i="61"/>
  <c r="J105" i="61" s="1"/>
  <c r="J31" i="1"/>
  <c r="AK5" i="57"/>
  <c r="B274" i="33"/>
  <c r="S4" i="40"/>
  <c r="B73" i="1"/>
  <c r="C74" i="1" s="1"/>
  <c r="B84" i="1"/>
  <c r="B46" i="33"/>
  <c r="B49" i="59" s="1"/>
  <c r="B139" i="1"/>
  <c r="B124" i="1"/>
  <c r="B121" i="1"/>
  <c r="B102" i="1"/>
  <c r="B71" i="1" s="1"/>
  <c r="X124" i="57"/>
  <c r="X95" i="57"/>
  <c r="C77" i="55"/>
  <c r="C113" i="45" s="1"/>
  <c r="N36" i="45"/>
  <c r="O4" i="45"/>
  <c r="I58" i="51"/>
  <c r="I22" i="43" s="1"/>
  <c r="U8" i="51"/>
  <c r="I57" i="51"/>
  <c r="I22" i="42" s="1"/>
  <c r="U7" i="51"/>
  <c r="E19" i="44"/>
  <c r="F20" i="44"/>
  <c r="F42" i="45"/>
  <c r="L79" i="51"/>
  <c r="V4" i="51"/>
  <c r="J54" i="51"/>
  <c r="N4" i="43"/>
  <c r="M36" i="43"/>
  <c r="N4" i="46"/>
  <c r="M36" i="46"/>
  <c r="I192" i="33"/>
  <c r="AJ6" i="57"/>
  <c r="E19" i="40"/>
  <c r="F20" i="40"/>
  <c r="O4" i="44"/>
  <c r="N36" i="44"/>
  <c r="B124" i="49"/>
  <c r="B121" i="49"/>
  <c r="B102" i="49"/>
  <c r="B71" i="49" s="1"/>
  <c r="O4" i="41"/>
  <c r="N36" i="41"/>
  <c r="B73" i="48"/>
  <c r="C74" i="48" s="1"/>
  <c r="B139" i="48"/>
  <c r="Y97" i="42"/>
  <c r="Z31" i="55"/>
  <c r="I40" i="43"/>
  <c r="H95" i="61"/>
  <c r="H109" i="61" s="1"/>
  <c r="BY26" i="57"/>
  <c r="BY7" i="57" s="1"/>
  <c r="H31" i="43"/>
  <c r="AD62" i="57"/>
  <c r="AD102" i="57"/>
  <c r="B272" i="33"/>
  <c r="G40" i="44"/>
  <c r="F97" i="61"/>
  <c r="F111" i="61" s="1"/>
  <c r="BW28" i="57"/>
  <c r="BW9" i="57" s="1"/>
  <c r="F31" i="44"/>
  <c r="Y97" i="41"/>
  <c r="Z30" i="55"/>
  <c r="E19" i="49"/>
  <c r="F20" i="49"/>
  <c r="M56" i="41"/>
  <c r="L383" i="33"/>
  <c r="L180" i="61"/>
  <c r="L194" i="61" s="1"/>
  <c r="C208" i="61" s="1"/>
  <c r="M56" i="47"/>
  <c r="L390" i="33"/>
  <c r="L187" i="61"/>
  <c r="L201" i="61" s="1"/>
  <c r="C215" i="61" s="1"/>
  <c r="B44" i="33"/>
  <c r="B48" i="59"/>
  <c r="H192" i="61"/>
  <c r="H190" i="61"/>
  <c r="H204" i="61" s="1"/>
  <c r="AC227" i="57"/>
  <c r="I46" i="42" s="1"/>
  <c r="AJ212" i="57"/>
  <c r="AJ134" i="57"/>
  <c r="I59" i="55"/>
  <c r="I173" i="33" s="1"/>
  <c r="AC228" i="57"/>
  <c r="I46" i="43" s="1"/>
  <c r="AJ135" i="57"/>
  <c r="I60" i="55"/>
  <c r="I174" i="33" s="1"/>
  <c r="AC233" i="57"/>
  <c r="I46" i="47" s="1"/>
  <c r="AJ140" i="57"/>
  <c r="I65" i="55"/>
  <c r="I179" i="33" s="1"/>
  <c r="AA9" i="57"/>
  <c r="AG56" i="57"/>
  <c r="AG58" i="57" s="1"/>
  <c r="X97" i="1"/>
  <c r="Y28" i="55"/>
  <c r="AE59" i="57"/>
  <c r="AE61" i="57"/>
  <c r="M56" i="44"/>
  <c r="L387" i="33"/>
  <c r="L184" i="61"/>
  <c r="L198" i="61" s="1"/>
  <c r="C212" i="61" s="1"/>
  <c r="D40" i="48"/>
  <c r="BT32" i="57"/>
  <c r="BT13" i="57" s="1"/>
  <c r="C101" i="61"/>
  <c r="C115" i="61" s="1"/>
  <c r="C31" i="48"/>
  <c r="Y97" i="46"/>
  <c r="Z36" i="55"/>
  <c r="Y97" i="48"/>
  <c r="Z38" i="55"/>
  <c r="B124" i="32"/>
  <c r="B121" i="32"/>
  <c r="B102" i="32"/>
  <c r="B71" i="32" s="1"/>
  <c r="M17" i="40"/>
  <c r="O189" i="33"/>
  <c r="CG2" i="57"/>
  <c r="AC62" i="57"/>
  <c r="AC102" i="57"/>
  <c r="B278" i="33"/>
  <c r="I55" i="51"/>
  <c r="I22" i="32" s="1"/>
  <c r="U5" i="51"/>
  <c r="U16" i="51" s="1"/>
  <c r="AH118" i="33"/>
  <c r="M17" i="44"/>
  <c r="X94" i="57"/>
  <c r="X123" i="57"/>
  <c r="C76" i="55"/>
  <c r="C113" i="44" s="1"/>
  <c r="AI143" i="57"/>
  <c r="M14" i="42"/>
  <c r="L76" i="42"/>
  <c r="U6" i="51"/>
  <c r="I56" i="51"/>
  <c r="I22" i="41" s="1"/>
  <c r="D120" i="1"/>
  <c r="B139" i="45"/>
  <c r="B73" i="45"/>
  <c r="C74" i="45" s="1"/>
  <c r="B73" i="49"/>
  <c r="C74" i="49" s="1"/>
  <c r="B139" i="49"/>
  <c r="U11" i="51"/>
  <c r="I61" i="51"/>
  <c r="I22" i="45" s="1"/>
  <c r="N36" i="32"/>
  <c r="O4" i="32"/>
  <c r="L76" i="46"/>
  <c r="M14" i="46"/>
  <c r="M17" i="49"/>
  <c r="M17" i="46"/>
  <c r="M56" i="45"/>
  <c r="L388" i="33"/>
  <c r="L185" i="61"/>
  <c r="L199" i="61" s="1"/>
  <c r="C213" i="61" s="1"/>
  <c r="F20" i="45"/>
  <c r="E19" i="45"/>
  <c r="E40" i="47"/>
  <c r="D100" i="61"/>
  <c r="D114" i="61" s="1"/>
  <c r="BU31" i="57"/>
  <c r="BU12" i="57" s="1"/>
  <c r="D31" i="47"/>
  <c r="L76" i="49"/>
  <c r="M14" i="49"/>
  <c r="B73" i="32"/>
  <c r="C74" i="32" s="1"/>
  <c r="B139" i="32"/>
  <c r="T16" i="51"/>
  <c r="F195" i="33"/>
  <c r="AD9" i="57"/>
  <c r="F20" i="43"/>
  <c r="E19" i="43"/>
  <c r="B73" i="46"/>
  <c r="C74" i="46" s="1"/>
  <c r="B139" i="46"/>
  <c r="F20" i="48"/>
  <c r="E19" i="48"/>
  <c r="B73" i="43"/>
  <c r="C74" i="43" s="1"/>
  <c r="B139" i="43"/>
  <c r="M56" i="48"/>
  <c r="L391" i="33"/>
  <c r="L188" i="61"/>
  <c r="L202" i="61" s="1"/>
  <c r="C216" i="61" s="1"/>
  <c r="L76" i="40"/>
  <c r="M14" i="40"/>
  <c r="H36" i="33"/>
  <c r="H45" i="59"/>
  <c r="W117" i="57"/>
  <c r="W88" i="57"/>
  <c r="W41" i="57"/>
  <c r="W47" i="57"/>
  <c r="AC231" i="57"/>
  <c r="I46" i="45" s="1"/>
  <c r="AJ138" i="57"/>
  <c r="I63" i="55"/>
  <c r="I177" i="33" s="1"/>
  <c r="AC232" i="57"/>
  <c r="I46" i="46" s="1"/>
  <c r="AJ139" i="57"/>
  <c r="I64" i="55"/>
  <c r="I178" i="33" s="1"/>
  <c r="AC226" i="57"/>
  <c r="I46" i="41" s="1"/>
  <c r="AJ211" i="57"/>
  <c r="AJ133" i="57"/>
  <c r="I58" i="55"/>
  <c r="I172" i="33" s="1"/>
  <c r="Y107" i="57"/>
  <c r="Y136" i="57"/>
  <c r="AF61" i="57"/>
  <c r="AF59" i="57"/>
  <c r="AE8" i="57"/>
  <c r="B73" i="42"/>
  <c r="C74" i="42" s="1"/>
  <c r="B139" i="42"/>
  <c r="I59" i="51"/>
  <c r="I22" i="40" s="1"/>
  <c r="U9" i="51"/>
  <c r="L76" i="48"/>
  <c r="M14" i="48"/>
  <c r="M17" i="45"/>
  <c r="B308" i="51"/>
  <c r="B310" i="51" s="1"/>
  <c r="B306" i="51"/>
  <c r="I63" i="51"/>
  <c r="I22" i="47" s="1"/>
  <c r="U13" i="51"/>
  <c r="H42" i="40"/>
  <c r="H40" i="40" s="1"/>
  <c r="N77" i="51"/>
  <c r="B124" i="41"/>
  <c r="B121" i="41"/>
  <c r="B102" i="41"/>
  <c r="B71" i="41" s="1"/>
  <c r="L42" i="43"/>
  <c r="R76" i="51"/>
  <c r="C141" i="33"/>
  <c r="M56" i="42"/>
  <c r="L384" i="33"/>
  <c r="L181" i="61"/>
  <c r="L195" i="61" s="1"/>
  <c r="C209" i="61" s="1"/>
  <c r="M14" i="41"/>
  <c r="L76" i="41"/>
  <c r="U10" i="57"/>
  <c r="N4" i="47"/>
  <c r="M36" i="47"/>
  <c r="AA10" i="57"/>
  <c r="Z108" i="57"/>
  <c r="Z137" i="57"/>
  <c r="F40" i="45"/>
  <c r="E98" i="61"/>
  <c r="E112" i="61" s="1"/>
  <c r="BV29" i="57"/>
  <c r="BV10" i="57" s="1"/>
  <c r="E31" i="45"/>
  <c r="M56" i="46"/>
  <c r="L389" i="33"/>
  <c r="L186" i="61"/>
  <c r="L200" i="61" s="1"/>
  <c r="C214" i="61" s="1"/>
  <c r="F20" i="47"/>
  <c r="E19" i="47"/>
  <c r="AH56" i="57"/>
  <c r="AH58" i="57" s="1"/>
  <c r="AI4" i="57"/>
  <c r="AI56" i="57" s="1"/>
  <c r="AI58" i="57" s="1"/>
  <c r="H66" i="51"/>
  <c r="M17" i="47"/>
  <c r="AI7" i="57"/>
  <c r="AG6" i="57"/>
  <c r="Y97" i="40"/>
  <c r="Z33" i="55"/>
  <c r="B124" i="40"/>
  <c r="B121" i="40"/>
  <c r="B102" i="40"/>
  <c r="B71" i="40" s="1"/>
  <c r="L76" i="43"/>
  <c r="M14" i="43"/>
  <c r="M17" i="42"/>
  <c r="B15" i="61"/>
  <c r="B115" i="1"/>
  <c r="B254" i="33" s="1"/>
  <c r="B269" i="33" s="1"/>
  <c r="B206" i="33"/>
  <c r="U10" i="51"/>
  <c r="I60" i="51"/>
  <c r="I22" i="44" s="1"/>
  <c r="B277" i="33"/>
  <c r="F20" i="1"/>
  <c r="E19" i="1"/>
  <c r="U14" i="51"/>
  <c r="I64" i="51"/>
  <c r="I22" i="48" s="1"/>
  <c r="L42" i="32"/>
  <c r="L40" i="32" s="1"/>
  <c r="R73" i="51"/>
  <c r="I22" i="1"/>
  <c r="I66" i="51"/>
  <c r="B124" i="61"/>
  <c r="B84" i="43" l="1"/>
  <c r="B84" i="46"/>
  <c r="B84" i="40"/>
  <c r="B84" i="42"/>
  <c r="B88" i="42" s="1"/>
  <c r="B84" i="48"/>
  <c r="L92" i="61"/>
  <c r="L106" i="61" s="1"/>
  <c r="C120" i="61" s="1"/>
  <c r="CC23" i="57"/>
  <c r="CC4" i="57" s="1"/>
  <c r="L31" i="32"/>
  <c r="CB25" i="57"/>
  <c r="CB6" i="57" s="1"/>
  <c r="K94" i="61"/>
  <c r="K108" i="61" s="1"/>
  <c r="K31" i="42"/>
  <c r="H96" i="61"/>
  <c r="H110" i="61" s="1"/>
  <c r="BY27" i="57"/>
  <c r="BY8" i="57" s="1"/>
  <c r="H31" i="40"/>
  <c r="F19" i="41"/>
  <c r="G20" i="41"/>
  <c r="J60" i="51"/>
  <c r="J22" i="44" s="1"/>
  <c r="V10" i="51"/>
  <c r="N17" i="42"/>
  <c r="B160" i="33"/>
  <c r="B86" i="40"/>
  <c r="AH59" i="57"/>
  <c r="AH61" i="57"/>
  <c r="E197" i="33"/>
  <c r="AB11" i="57"/>
  <c r="N36" i="47"/>
  <c r="O4" i="47"/>
  <c r="M76" i="41"/>
  <c r="N14" i="41"/>
  <c r="M42" i="43"/>
  <c r="S76" i="51"/>
  <c r="B157" i="33"/>
  <c r="B86" i="41"/>
  <c r="M76" i="48"/>
  <c r="N14" i="48"/>
  <c r="AF62" i="57"/>
  <c r="AF102" i="57"/>
  <c r="W48" i="57"/>
  <c r="W42" i="57"/>
  <c r="X42" i="57"/>
  <c r="G20" i="43"/>
  <c r="F19" i="43"/>
  <c r="C85" i="32"/>
  <c r="C277" i="51"/>
  <c r="C61" i="32"/>
  <c r="E100" i="61"/>
  <c r="E114" i="61" s="1"/>
  <c r="BV31" i="57"/>
  <c r="BV12" i="57" s="1"/>
  <c r="E31" i="47"/>
  <c r="N17" i="46"/>
  <c r="N17" i="49"/>
  <c r="M76" i="46"/>
  <c r="N14" i="46"/>
  <c r="B84" i="49"/>
  <c r="B84" i="45"/>
  <c r="N14" i="42"/>
  <c r="M76" i="42"/>
  <c r="N17" i="44"/>
  <c r="N17" i="40"/>
  <c r="B70" i="32"/>
  <c r="B136" i="61"/>
  <c r="B414" i="51"/>
  <c r="I90" i="51" s="1"/>
  <c r="E40" i="48"/>
  <c r="BU32" i="57"/>
  <c r="BU13" i="57" s="1"/>
  <c r="D101" i="61"/>
  <c r="D115" i="61" s="1"/>
  <c r="D31" i="48"/>
  <c r="AG59" i="57"/>
  <c r="AG61" i="57"/>
  <c r="I123" i="43"/>
  <c r="I122" i="43" s="1"/>
  <c r="I123" i="42"/>
  <c r="I122" i="42" s="1"/>
  <c r="G20" i="49"/>
  <c r="F19" i="49"/>
  <c r="BX28" i="57"/>
  <c r="BX9" i="57" s="1"/>
  <c r="G97" i="61"/>
  <c r="G111" i="61" s="1"/>
  <c r="B125" i="61" s="1"/>
  <c r="G31" i="44"/>
  <c r="B70" i="49"/>
  <c r="B146" i="61"/>
  <c r="B424" i="51"/>
  <c r="I100" i="51" s="1"/>
  <c r="O36" i="44"/>
  <c r="P4" i="44"/>
  <c r="N36" i="43"/>
  <c r="O4" i="43"/>
  <c r="B155" i="33"/>
  <c r="B86" i="1"/>
  <c r="C85" i="1"/>
  <c r="C276" i="51"/>
  <c r="C61" i="1"/>
  <c r="L40" i="1"/>
  <c r="CB22" i="57"/>
  <c r="CB3" i="57" s="1"/>
  <c r="K91" i="61"/>
  <c r="K105" i="61" s="1"/>
  <c r="K31" i="1"/>
  <c r="AB105" i="57"/>
  <c r="AA120" i="57"/>
  <c r="AA91" i="57"/>
  <c r="B159" i="33"/>
  <c r="B86" i="43"/>
  <c r="M42" i="41"/>
  <c r="S74" i="51"/>
  <c r="B84" i="44"/>
  <c r="N17" i="41"/>
  <c r="Z97" i="47"/>
  <c r="AA37" i="55"/>
  <c r="AB89" i="57"/>
  <c r="AB118" i="57"/>
  <c r="E71" i="55"/>
  <c r="E113" i="32" s="1"/>
  <c r="M76" i="32"/>
  <c r="N14" i="32"/>
  <c r="AA93" i="57"/>
  <c r="AA122" i="57"/>
  <c r="AB107" i="57"/>
  <c r="I123" i="48"/>
  <c r="I122" i="48" s="1"/>
  <c r="I123" i="40"/>
  <c r="I122" i="40" s="1"/>
  <c r="AK137" i="57"/>
  <c r="AK138" i="57"/>
  <c r="AK139" i="57"/>
  <c r="Z97" i="45"/>
  <c r="AA35" i="55"/>
  <c r="B70" i="46"/>
  <c r="B143" i="61"/>
  <c r="B421" i="51"/>
  <c r="I97" i="51" s="1"/>
  <c r="M76" i="1"/>
  <c r="N14" i="1"/>
  <c r="N17" i="32"/>
  <c r="AJ56" i="57"/>
  <c r="AJ58" i="57" s="1"/>
  <c r="K127" i="33"/>
  <c r="J82" i="33"/>
  <c r="J67" i="59" s="1"/>
  <c r="F42" i="46"/>
  <c r="L80" i="51"/>
  <c r="W135" i="57"/>
  <c r="W92" i="57"/>
  <c r="N56" i="32"/>
  <c r="M382" i="33"/>
  <c r="M179" i="61"/>
  <c r="M193" i="61" s="1"/>
  <c r="N56" i="40"/>
  <c r="M386" i="33"/>
  <c r="M183" i="61"/>
  <c r="M197" i="61" s="1"/>
  <c r="B88" i="40"/>
  <c r="B357" i="33"/>
  <c r="K191" i="33"/>
  <c r="AN5" i="57"/>
  <c r="J193" i="33"/>
  <c r="AL7" i="57"/>
  <c r="AI59" i="57"/>
  <c r="AI61" i="57"/>
  <c r="M42" i="32"/>
  <c r="M40" i="32" s="1"/>
  <c r="S73" i="51"/>
  <c r="J64" i="51"/>
  <c r="J22" i="48" s="1"/>
  <c r="V14" i="51"/>
  <c r="G20" i="1"/>
  <c r="F19" i="1"/>
  <c r="N14" i="43"/>
  <c r="M76" i="43"/>
  <c r="Z97" i="40"/>
  <c r="AA33" i="55"/>
  <c r="N56" i="46"/>
  <c r="M389" i="33"/>
  <c r="M186" i="61"/>
  <c r="M200" i="61" s="1"/>
  <c r="Z123" i="57"/>
  <c r="Z94" i="57"/>
  <c r="D76" i="55"/>
  <c r="D113" i="44" s="1"/>
  <c r="N56" i="42"/>
  <c r="M384" i="33"/>
  <c r="M181" i="61"/>
  <c r="M195" i="61" s="1"/>
  <c r="I42" i="40"/>
  <c r="I40" i="40" s="1"/>
  <c r="O77" i="51"/>
  <c r="N17" i="45"/>
  <c r="M76" i="40"/>
  <c r="N14" i="40"/>
  <c r="C85" i="43"/>
  <c r="C280" i="51"/>
  <c r="C61" i="43"/>
  <c r="F19" i="48"/>
  <c r="G20" i="48"/>
  <c r="C85" i="46"/>
  <c r="C284" i="51"/>
  <c r="C61" i="46"/>
  <c r="B84" i="32"/>
  <c r="D199" i="33"/>
  <c r="Z13" i="57"/>
  <c r="V11" i="51"/>
  <c r="J61" i="51"/>
  <c r="J22" i="45" s="1"/>
  <c r="C120" i="44"/>
  <c r="AI118" i="33"/>
  <c r="P189" i="33"/>
  <c r="CH2" i="57"/>
  <c r="Y97" i="1"/>
  <c r="Z28" i="55"/>
  <c r="I123" i="47"/>
  <c r="I122" i="47" s="1"/>
  <c r="N56" i="41"/>
  <c r="M383" i="33"/>
  <c r="M180" i="61"/>
  <c r="M194" i="61" s="1"/>
  <c r="J40" i="43"/>
  <c r="BZ26" i="57"/>
  <c r="BZ7" i="57" s="1"/>
  <c r="I95" i="61"/>
  <c r="I109" i="61" s="1"/>
  <c r="I31" i="43"/>
  <c r="C85" i="48"/>
  <c r="C286" i="51"/>
  <c r="C61" i="48"/>
  <c r="G42" i="45"/>
  <c r="M79" i="51"/>
  <c r="P4" i="45"/>
  <c r="O36" i="45"/>
  <c r="E135" i="51"/>
  <c r="N56" i="43"/>
  <c r="M385" i="33"/>
  <c r="M182" i="61"/>
  <c r="M196" i="61" s="1"/>
  <c r="N56" i="49"/>
  <c r="M392" i="33"/>
  <c r="M189" i="61"/>
  <c r="M203" i="61" s="1"/>
  <c r="B70" i="48"/>
  <c r="B145" i="61"/>
  <c r="B423" i="51"/>
  <c r="I99" i="51" s="1"/>
  <c r="O36" i="49"/>
  <c r="P4" i="49"/>
  <c r="D198" i="33"/>
  <c r="Z12" i="57"/>
  <c r="AC67" i="57"/>
  <c r="AD66" i="57"/>
  <c r="AC103" i="57"/>
  <c r="F42" i="48"/>
  <c r="L82" i="51"/>
  <c r="D120" i="40"/>
  <c r="AK141" i="57"/>
  <c r="AK219" i="57"/>
  <c r="AK142" i="57"/>
  <c r="AK132" i="57"/>
  <c r="AK210" i="57"/>
  <c r="G20" i="42"/>
  <c r="F19" i="42"/>
  <c r="Z119" i="57"/>
  <c r="AA104" i="57"/>
  <c r="Z90" i="57"/>
  <c r="D72" i="55"/>
  <c r="D113" i="41" s="1"/>
  <c r="G20" i="46"/>
  <c r="F19" i="46"/>
  <c r="AK7" i="57"/>
  <c r="T13" i="57"/>
  <c r="Y13" i="57"/>
  <c r="X111" i="57"/>
  <c r="X140" i="57"/>
  <c r="B163" i="33"/>
  <c r="B86" i="46"/>
  <c r="X125" i="57"/>
  <c r="X96" i="57"/>
  <c r="C78" i="55"/>
  <c r="C113" i="46" s="1"/>
  <c r="B70" i="44"/>
  <c r="B141" i="61"/>
  <c r="B419" i="51"/>
  <c r="I95" i="51" s="1"/>
  <c r="AA121" i="57"/>
  <c r="AB106" i="57"/>
  <c r="AA92" i="57"/>
  <c r="AI6" i="57"/>
  <c r="B164" i="33"/>
  <c r="B86" i="47"/>
  <c r="P391" i="51"/>
  <c r="O393" i="51"/>
  <c r="O383" i="51" s="1"/>
  <c r="O46" i="51" s="1"/>
  <c r="O58" i="46" s="1"/>
  <c r="P4" i="42"/>
  <c r="O36" i="42"/>
  <c r="I123" i="44"/>
  <c r="I122" i="44" s="1"/>
  <c r="J62" i="51"/>
  <c r="J22" i="46" s="1"/>
  <c r="V12" i="51"/>
  <c r="AB137" i="57"/>
  <c r="AB108" i="57"/>
  <c r="B158" i="33"/>
  <c r="B86" i="42"/>
  <c r="L40" i="41"/>
  <c r="CB24" i="57"/>
  <c r="CB5" i="57" s="1"/>
  <c r="K93" i="61"/>
  <c r="K107" i="61" s="1"/>
  <c r="K31" i="41"/>
  <c r="B281" i="33"/>
  <c r="B70" i="40"/>
  <c r="B140" i="61"/>
  <c r="B418" i="51"/>
  <c r="I94" i="51" s="1"/>
  <c r="N17" i="47"/>
  <c r="G40" i="45"/>
  <c r="BW29" i="57"/>
  <c r="BW10" i="57" s="1"/>
  <c r="F98" i="61"/>
  <c r="F112" i="61" s="1"/>
  <c r="F31" i="45"/>
  <c r="AA137" i="57"/>
  <c r="AA108" i="57"/>
  <c r="V10" i="57"/>
  <c r="B70" i="41"/>
  <c r="B137" i="61"/>
  <c r="B415" i="51"/>
  <c r="I91" i="51" s="1"/>
  <c r="J59" i="51"/>
  <c r="J22" i="40" s="1"/>
  <c r="V9" i="51"/>
  <c r="Y122" i="57"/>
  <c r="Y93" i="57"/>
  <c r="I123" i="41"/>
  <c r="I122" i="41" s="1"/>
  <c r="I123" i="46"/>
  <c r="I122" i="46" s="1"/>
  <c r="I123" i="45"/>
  <c r="I122" i="45" s="1"/>
  <c r="B88" i="43"/>
  <c r="B356" i="33"/>
  <c r="B88" i="46"/>
  <c r="B360" i="33"/>
  <c r="M76" i="49"/>
  <c r="N14" i="49"/>
  <c r="G20" i="45"/>
  <c r="F19" i="45"/>
  <c r="P4" i="32"/>
  <c r="O36" i="32"/>
  <c r="C85" i="45"/>
  <c r="C283" i="51"/>
  <c r="C61" i="45"/>
  <c r="V6" i="51"/>
  <c r="J56" i="51"/>
  <c r="J22" i="41" s="1"/>
  <c r="J55" i="51"/>
  <c r="J22" i="32" s="1"/>
  <c r="V5" i="51"/>
  <c r="B156" i="33"/>
  <c r="B86" i="32"/>
  <c r="N56" i="44"/>
  <c r="M387" i="33"/>
  <c r="M184" i="61"/>
  <c r="M198" i="61" s="1"/>
  <c r="F196" i="33"/>
  <c r="AD10" i="57"/>
  <c r="AC10" i="57" s="1"/>
  <c r="H194" i="33"/>
  <c r="AH8" i="57"/>
  <c r="Z97" i="42"/>
  <c r="AA31" i="55"/>
  <c r="B88" i="48"/>
  <c r="B362" i="33"/>
  <c r="B166" i="33"/>
  <c r="B86" i="49"/>
  <c r="F19" i="40"/>
  <c r="G20" i="40"/>
  <c r="J22" i="1"/>
  <c r="J57" i="51"/>
  <c r="J22" i="42" s="1"/>
  <c r="V7" i="51"/>
  <c r="B70" i="1"/>
  <c r="B56" i="33"/>
  <c r="B135" i="61"/>
  <c r="B413" i="51"/>
  <c r="T4" i="40"/>
  <c r="D120" i="42"/>
  <c r="B70" i="43"/>
  <c r="B139" i="61"/>
  <c r="B417" i="51"/>
  <c r="I93" i="51" s="1"/>
  <c r="AA11" i="57"/>
  <c r="Z109" i="57"/>
  <c r="Z138" i="57"/>
  <c r="Y11" i="57"/>
  <c r="Z97" i="43"/>
  <c r="AA32" i="55"/>
  <c r="O42" i="1"/>
  <c r="U72" i="51"/>
  <c r="B70" i="45"/>
  <c r="B142" i="61"/>
  <c r="B420" i="51"/>
  <c r="I96" i="51" s="1"/>
  <c r="Z97" i="49"/>
  <c r="AA39" i="55"/>
  <c r="M81" i="33"/>
  <c r="M66" i="59" s="1"/>
  <c r="I123" i="1"/>
  <c r="I122" i="1" s="1"/>
  <c r="AL78" i="57"/>
  <c r="AL74" i="57"/>
  <c r="AL70" i="57"/>
  <c r="AL81" i="57"/>
  <c r="AL77" i="57"/>
  <c r="AL73" i="57"/>
  <c r="AM3" i="57"/>
  <c r="AL80" i="57"/>
  <c r="AL76" i="57"/>
  <c r="AL72" i="57"/>
  <c r="AL79" i="57"/>
  <c r="AL75" i="57"/>
  <c r="AL71" i="57"/>
  <c r="AK131" i="57"/>
  <c r="AK209" i="57"/>
  <c r="AK136" i="57"/>
  <c r="I36" i="33"/>
  <c r="I45" i="59"/>
  <c r="K56" i="1"/>
  <c r="J381" i="33"/>
  <c r="J135" i="1"/>
  <c r="J34" i="33"/>
  <c r="J178" i="61"/>
  <c r="B84" i="41"/>
  <c r="W109" i="57"/>
  <c r="W138" i="57"/>
  <c r="V139" i="57"/>
  <c r="W12" i="57"/>
  <c r="M76" i="47"/>
  <c r="N14" i="47"/>
  <c r="G20" i="32"/>
  <c r="F19" i="32"/>
  <c r="N17" i="48"/>
  <c r="E120" i="1"/>
  <c r="C42" i="49"/>
  <c r="C40" i="49" s="1"/>
  <c r="H84" i="51"/>
  <c r="I123" i="32"/>
  <c r="I122" i="32" s="1"/>
  <c r="I123" i="49"/>
  <c r="I122" i="49" s="1"/>
  <c r="N17" i="1"/>
  <c r="J192" i="33"/>
  <c r="AL6" i="57"/>
  <c r="AK6" i="57" s="1"/>
  <c r="C85" i="47"/>
  <c r="C285" i="51"/>
  <c r="C61" i="47"/>
  <c r="E136" i="51"/>
  <c r="L42" i="42"/>
  <c r="L40" i="42" s="1"/>
  <c r="R75" i="51"/>
  <c r="Y94" i="57"/>
  <c r="Y123" i="57"/>
  <c r="G195" i="33"/>
  <c r="AF9" i="57"/>
  <c r="AE9" i="57" s="1"/>
  <c r="G20" i="47"/>
  <c r="F19" i="47"/>
  <c r="J63" i="51"/>
  <c r="J22" i="47" s="1"/>
  <c r="V13" i="51"/>
  <c r="B346" i="51"/>
  <c r="B350" i="51"/>
  <c r="B354" i="51"/>
  <c r="B345" i="51"/>
  <c r="B349" i="51"/>
  <c r="B353" i="51"/>
  <c r="B344" i="51"/>
  <c r="B348" i="51"/>
  <c r="B352" i="51"/>
  <c r="B347" i="51"/>
  <c r="B351" i="51"/>
  <c r="B355" i="51"/>
  <c r="C85" i="42"/>
  <c r="C279" i="51"/>
  <c r="C61" i="42"/>
  <c r="N56" i="48"/>
  <c r="M391" i="33"/>
  <c r="M188" i="61"/>
  <c r="M202" i="61" s="1"/>
  <c r="N56" i="45"/>
  <c r="M388" i="33"/>
  <c r="M185" i="61"/>
  <c r="M199" i="61" s="1"/>
  <c r="C85" i="49"/>
  <c r="C287" i="51"/>
  <c r="C61" i="49"/>
  <c r="D141" i="33"/>
  <c r="AC88" i="57"/>
  <c r="AC117" i="57"/>
  <c r="Z97" i="48"/>
  <c r="AA38" i="55"/>
  <c r="Z97" i="46"/>
  <c r="AA36" i="55"/>
  <c r="C200" i="33"/>
  <c r="X14" i="57"/>
  <c r="AE62" i="57"/>
  <c r="AE102" i="57"/>
  <c r="N56" i="47"/>
  <c r="M390" i="33"/>
  <c r="M187" i="61"/>
  <c r="M201" i="61" s="1"/>
  <c r="Z97" i="41"/>
  <c r="AA30" i="55"/>
  <c r="AD88" i="57"/>
  <c r="AD117" i="57"/>
  <c r="F70" i="55"/>
  <c r="F113" i="1" s="1"/>
  <c r="P4" i="41"/>
  <c r="O36" i="41"/>
  <c r="N36" i="46"/>
  <c r="O4" i="46"/>
  <c r="W4" i="51"/>
  <c r="BV4" i="51"/>
  <c r="K54" i="51"/>
  <c r="G20" i="44"/>
  <c r="F19" i="44"/>
  <c r="J58" i="51"/>
  <c r="J22" i="43" s="1"/>
  <c r="V8" i="51"/>
  <c r="V16" i="51" s="1"/>
  <c r="C120" i="45"/>
  <c r="B124" i="33"/>
  <c r="B101" i="33" s="1"/>
  <c r="B352" i="33"/>
  <c r="B88" i="1"/>
  <c r="J190" i="33"/>
  <c r="AL4" i="57"/>
  <c r="V15" i="51"/>
  <c r="J65" i="51"/>
  <c r="J22" i="49" s="1"/>
  <c r="B165" i="33"/>
  <c r="B86" i="48"/>
  <c r="C85" i="44"/>
  <c r="C282" i="51"/>
  <c r="C61" i="44"/>
  <c r="F40" i="46"/>
  <c r="BV30" i="57"/>
  <c r="BV11" i="57" s="1"/>
  <c r="E99" i="61"/>
  <c r="E113" i="61" s="1"/>
  <c r="E31" i="46"/>
  <c r="B162" i="33"/>
  <c r="B86" i="45"/>
  <c r="O4" i="1"/>
  <c r="N36" i="1"/>
  <c r="AH223" i="57"/>
  <c r="AJ143" i="57"/>
  <c r="AK211" i="57"/>
  <c r="AK133" i="57"/>
  <c r="AK212" i="57"/>
  <c r="AK134" i="57"/>
  <c r="AK140" i="57"/>
  <c r="I192" i="61"/>
  <c r="I190" i="61"/>
  <c r="I204" i="61" s="1"/>
  <c r="M76" i="44"/>
  <c r="N14" i="44"/>
  <c r="C85" i="41"/>
  <c r="C278" i="51"/>
  <c r="C61" i="41"/>
  <c r="F42" i="47"/>
  <c r="F40" i="47" s="1"/>
  <c r="L81" i="51"/>
  <c r="AC9" i="57"/>
  <c r="AM5" i="57"/>
  <c r="Y97" i="32"/>
  <c r="Z29" i="55"/>
  <c r="B161" i="33"/>
  <c r="B86" i="44"/>
  <c r="D120" i="43"/>
  <c r="B70" i="47"/>
  <c r="B144" i="61"/>
  <c r="B422" i="51"/>
  <c r="I98" i="51" s="1"/>
  <c r="N17" i="43"/>
  <c r="I83" i="51"/>
  <c r="O36" i="40"/>
  <c r="M76" i="45"/>
  <c r="N14" i="45"/>
  <c r="H42" i="44"/>
  <c r="H40" i="44" s="1"/>
  <c r="N78" i="51"/>
  <c r="Z97" i="44"/>
  <c r="AA34" i="55"/>
  <c r="B70" i="42"/>
  <c r="B138" i="61"/>
  <c r="B416" i="51"/>
  <c r="I92" i="51" s="1"/>
  <c r="N36" i="48"/>
  <c r="O4" i="48"/>
  <c r="B84" i="47"/>
  <c r="B48" i="33" s="1"/>
  <c r="C85" i="40"/>
  <c r="C281" i="51"/>
  <c r="C61" i="40"/>
  <c r="B355" i="33" l="1"/>
  <c r="B53" i="33"/>
  <c r="B54" i="59" s="1"/>
  <c r="B52" i="33"/>
  <c r="B53" i="59" s="1"/>
  <c r="B87" i="33"/>
  <c r="B59" i="61"/>
  <c r="B50" i="59"/>
  <c r="B369" i="33"/>
  <c r="B375" i="33" s="1"/>
  <c r="M92" i="61"/>
  <c r="M106" i="61" s="1"/>
  <c r="CD23" i="57"/>
  <c r="CD4" i="57" s="1"/>
  <c r="M31" i="32"/>
  <c r="H97" i="61"/>
  <c r="H111" i="61" s="1"/>
  <c r="BY28" i="57"/>
  <c r="BY9" i="57" s="1"/>
  <c r="H31" i="44"/>
  <c r="L94" i="61"/>
  <c r="L108" i="61" s="1"/>
  <c r="C122" i="61" s="1"/>
  <c r="CC25" i="57"/>
  <c r="CC6" i="57" s="1"/>
  <c r="L31" i="42"/>
  <c r="I96" i="61"/>
  <c r="I110" i="61" s="1"/>
  <c r="BZ27" i="57"/>
  <c r="BZ8" i="57" s="1"/>
  <c r="I31" i="40"/>
  <c r="F100" i="61"/>
  <c r="F114" i="61" s="1"/>
  <c r="BW31" i="57"/>
  <c r="BW12" i="57" s="1"/>
  <c r="F31" i="47"/>
  <c r="D145" i="33"/>
  <c r="O36" i="48"/>
  <c r="P4" i="48"/>
  <c r="P36" i="40"/>
  <c r="N76" i="45"/>
  <c r="O14" i="45"/>
  <c r="B245" i="33"/>
  <c r="B230" i="33"/>
  <c r="O36" i="1"/>
  <c r="P4" i="1"/>
  <c r="AI223" i="57"/>
  <c r="AL56" i="57"/>
  <c r="AL58" i="57" s="1"/>
  <c r="B132" i="1"/>
  <c r="B133" i="1" s="1"/>
  <c r="B395" i="33"/>
  <c r="B47" i="61"/>
  <c r="B204" i="51"/>
  <c r="B220" i="51" s="1"/>
  <c r="B90" i="1"/>
  <c r="F120" i="1"/>
  <c r="AE117" i="57"/>
  <c r="AE88" i="57"/>
  <c r="AA97" i="46"/>
  <c r="AB36" i="55"/>
  <c r="O56" i="45"/>
  <c r="N388" i="33"/>
  <c r="N185" i="61"/>
  <c r="N199" i="61" s="1"/>
  <c r="W110" i="57"/>
  <c r="W139" i="57"/>
  <c r="AL136" i="57"/>
  <c r="AD229" i="57"/>
  <c r="J46" i="40" s="1"/>
  <c r="J61" i="55"/>
  <c r="J175" i="33" s="1"/>
  <c r="AL219" i="57"/>
  <c r="AD234" i="57"/>
  <c r="J46" i="48" s="1"/>
  <c r="AL141" i="57"/>
  <c r="J66" i="55"/>
  <c r="J180" i="33" s="1"/>
  <c r="AL142" i="57"/>
  <c r="AD235" i="57"/>
  <c r="J46" i="49" s="1"/>
  <c r="J67" i="55"/>
  <c r="J181" i="33" s="1"/>
  <c r="P42" i="1"/>
  <c r="V72" i="51"/>
  <c r="Z95" i="57"/>
  <c r="Z124" i="57"/>
  <c r="D77" i="55"/>
  <c r="D113" i="45" s="1"/>
  <c r="U4" i="40"/>
  <c r="B64" i="33"/>
  <c r="B57" i="33"/>
  <c r="B57" i="59" s="1"/>
  <c r="B103" i="61"/>
  <c r="B56" i="59"/>
  <c r="H20" i="40"/>
  <c r="G19" i="40"/>
  <c r="B250" i="33"/>
  <c r="B235" i="33"/>
  <c r="BT56" i="57"/>
  <c r="C128" i="45"/>
  <c r="C142" i="45" s="1"/>
  <c r="C77" i="45"/>
  <c r="C78" i="45"/>
  <c r="D50" i="45"/>
  <c r="C112" i="45"/>
  <c r="C155" i="45"/>
  <c r="C64" i="45"/>
  <c r="C65" i="45" s="1"/>
  <c r="G19" i="45"/>
  <c r="H20" i="45"/>
  <c r="BX29" i="57"/>
  <c r="BX10" i="57" s="1"/>
  <c r="G98" i="61"/>
  <c r="G112" i="61" s="1"/>
  <c r="B126" i="61" s="1"/>
  <c r="G31" i="45"/>
  <c r="K192" i="33"/>
  <c r="AN6" i="57"/>
  <c r="C120" i="46"/>
  <c r="B247" i="33"/>
  <c r="B232" i="33"/>
  <c r="Y111" i="57"/>
  <c r="Y140" i="57"/>
  <c r="H20" i="46"/>
  <c r="G19" i="46"/>
  <c r="G19" i="42"/>
  <c r="H20" i="42"/>
  <c r="AC118" i="57"/>
  <c r="AC89" i="57"/>
  <c r="Z139" i="57"/>
  <c r="Z110" i="57"/>
  <c r="Y12" i="57"/>
  <c r="O56" i="43"/>
  <c r="N385" i="33"/>
  <c r="N182" i="61"/>
  <c r="N196" i="61" s="1"/>
  <c r="BT59" i="57"/>
  <c r="C128" i="48"/>
  <c r="C142" i="48" s="1"/>
  <c r="C77" i="48"/>
  <c r="C78" i="48"/>
  <c r="D50" i="48"/>
  <c r="C155" i="48"/>
  <c r="C64" i="48"/>
  <c r="C65" i="48" s="1"/>
  <c r="C112" i="48"/>
  <c r="C147" i="33"/>
  <c r="Z140" i="57"/>
  <c r="Z111" i="57"/>
  <c r="G19" i="1"/>
  <c r="H20" i="1"/>
  <c r="AA97" i="45"/>
  <c r="AB35" i="55"/>
  <c r="N76" i="32"/>
  <c r="O14" i="32"/>
  <c r="B88" i="44"/>
  <c r="B358" i="33"/>
  <c r="N42" i="41"/>
  <c r="T74" i="51"/>
  <c r="C39" i="33"/>
  <c r="BT49" i="57"/>
  <c r="C78" i="1"/>
  <c r="C77" i="1"/>
  <c r="C128" i="1"/>
  <c r="C142" i="1" s="1"/>
  <c r="C112" i="1"/>
  <c r="D50" i="1"/>
  <c r="C155" i="1"/>
  <c r="C64" i="1"/>
  <c r="C59" i="1" s="1"/>
  <c r="B50" i="33"/>
  <c r="O17" i="44"/>
  <c r="B88" i="45"/>
  <c r="B359" i="33"/>
  <c r="O17" i="49"/>
  <c r="O17" i="46"/>
  <c r="H20" i="43"/>
  <c r="G19" i="43"/>
  <c r="B241" i="33"/>
  <c r="B226" i="33"/>
  <c r="B244" i="33"/>
  <c r="B229" i="33"/>
  <c r="H20" i="41"/>
  <c r="G19" i="41"/>
  <c r="K193" i="33"/>
  <c r="AN7" i="57"/>
  <c r="L191" i="33"/>
  <c r="AP5" i="57"/>
  <c r="BT54" i="57"/>
  <c r="C78" i="40"/>
  <c r="C77" i="40"/>
  <c r="C128" i="40"/>
  <c r="C142" i="40" s="1"/>
  <c r="C112" i="40"/>
  <c r="D50" i="40"/>
  <c r="C155" i="40"/>
  <c r="C64" i="40"/>
  <c r="C65" i="40" s="1"/>
  <c r="D42" i="49"/>
  <c r="I84" i="51"/>
  <c r="J83" i="51"/>
  <c r="AA97" i="44"/>
  <c r="AB34" i="55"/>
  <c r="Z97" i="32"/>
  <c r="AA29" i="55"/>
  <c r="G42" i="47"/>
  <c r="G40" i="47" s="1"/>
  <c r="M81" i="51"/>
  <c r="C77" i="44"/>
  <c r="BT55" i="57"/>
  <c r="C128" i="44"/>
  <c r="C142" i="44" s="1"/>
  <c r="C78" i="44"/>
  <c r="D50" i="44"/>
  <c r="C112" i="44"/>
  <c r="C64" i="44"/>
  <c r="C65" i="44" s="1"/>
  <c r="C155" i="44"/>
  <c r="K22" i="1"/>
  <c r="P36" i="41"/>
  <c r="Q4" i="41"/>
  <c r="BT60" i="57"/>
  <c r="C128" i="49"/>
  <c r="C142" i="49" s="1"/>
  <c r="C77" i="49"/>
  <c r="C78" i="49"/>
  <c r="D50" i="49"/>
  <c r="C155" i="49"/>
  <c r="C64" i="49"/>
  <c r="C65" i="49" s="1"/>
  <c r="H20" i="47"/>
  <c r="G19" i="47"/>
  <c r="O17" i="1"/>
  <c r="G19" i="32"/>
  <c r="H20" i="32"/>
  <c r="B88" i="41"/>
  <c r="B354" i="33"/>
  <c r="AK143" i="57"/>
  <c r="AL140" i="57"/>
  <c r="AD233" i="57"/>
  <c r="J46" i="47" s="1"/>
  <c r="J65" i="55"/>
  <c r="J179" i="33" s="1"/>
  <c r="AM81" i="57"/>
  <c r="AM77" i="57"/>
  <c r="AM73" i="57"/>
  <c r="AN3" i="57"/>
  <c r="AM80" i="57"/>
  <c r="AM76" i="57"/>
  <c r="AM72" i="57"/>
  <c r="AM79" i="57"/>
  <c r="AM75" i="57"/>
  <c r="AM71" i="57"/>
  <c r="AM78" i="57"/>
  <c r="AM74" i="57"/>
  <c r="AM135" i="57" s="1"/>
  <c r="AM70" i="57"/>
  <c r="AL209" i="57"/>
  <c r="AD224" i="57"/>
  <c r="J46" i="1" s="1"/>
  <c r="AL131" i="57"/>
  <c r="J56" i="55"/>
  <c r="J170" i="33" s="1"/>
  <c r="AA109" i="57"/>
  <c r="AA138" i="57"/>
  <c r="B5" i="59"/>
  <c r="K57" i="51"/>
  <c r="K22" i="42" s="1"/>
  <c r="W7" i="51"/>
  <c r="BV7" i="51"/>
  <c r="V137" i="57"/>
  <c r="W10" i="57"/>
  <c r="O17" i="47"/>
  <c r="M40" i="41"/>
  <c r="L93" i="61"/>
  <c r="L107" i="61" s="1"/>
  <c r="C121" i="61" s="1"/>
  <c r="CC24" i="57"/>
  <c r="CC5" i="57" s="1"/>
  <c r="L31" i="41"/>
  <c r="B242" i="33"/>
  <c r="B227" i="33"/>
  <c r="K62" i="51"/>
  <c r="K22" i="46" s="1"/>
  <c r="W12" i="51"/>
  <c r="BV12" i="51"/>
  <c r="P393" i="51"/>
  <c r="P383" i="51" s="1"/>
  <c r="P46" i="51" s="1"/>
  <c r="P58" i="46" s="1"/>
  <c r="Q391" i="51"/>
  <c r="U13" i="57"/>
  <c r="AA119" i="57"/>
  <c r="AB104" i="57"/>
  <c r="AA90" i="57"/>
  <c r="D146" i="33"/>
  <c r="AD67" i="57"/>
  <c r="AE66" i="57"/>
  <c r="AD103" i="57"/>
  <c r="Q4" i="45"/>
  <c r="P36" i="45"/>
  <c r="C300" i="51"/>
  <c r="AJ118" i="33"/>
  <c r="O56" i="42"/>
  <c r="N384" i="33"/>
  <c r="N181" i="61"/>
  <c r="N195" i="61" s="1"/>
  <c r="O56" i="46"/>
  <c r="N389" i="33"/>
  <c r="N186" i="61"/>
  <c r="N200" i="61" s="1"/>
  <c r="O14" i="43"/>
  <c r="N76" i="43"/>
  <c r="K64" i="51"/>
  <c r="K22" i="48" s="1"/>
  <c r="W14" i="51"/>
  <c r="BV14" i="51"/>
  <c r="AI62" i="57"/>
  <c r="AI102" i="57"/>
  <c r="AO5" i="57"/>
  <c r="B132" i="40"/>
  <c r="B133" i="40" s="1"/>
  <c r="B400" i="33"/>
  <c r="B209" i="51"/>
  <c r="B225" i="51" s="1"/>
  <c r="B52" i="61"/>
  <c r="B90" i="40"/>
  <c r="O56" i="40"/>
  <c r="N386" i="33"/>
  <c r="N183" i="61"/>
  <c r="N197" i="61" s="1"/>
  <c r="AK4" i="57"/>
  <c r="AK56" i="57" s="1"/>
  <c r="AK58" i="57" s="1"/>
  <c r="AB93" i="57"/>
  <c r="AB122" i="57"/>
  <c r="E75" i="55"/>
  <c r="E113" i="40" s="1"/>
  <c r="AC107" i="57"/>
  <c r="AA97" i="47"/>
  <c r="AB37" i="55"/>
  <c r="K190" i="33"/>
  <c r="AN4" i="57"/>
  <c r="C290" i="51"/>
  <c r="C288" i="51"/>
  <c r="C292" i="51" s="1"/>
  <c r="B184" i="33"/>
  <c r="B167" i="33"/>
  <c r="B107" i="33" s="1"/>
  <c r="B239" i="33"/>
  <c r="B224" i="33"/>
  <c r="P36" i="44"/>
  <c r="Q4" i="44"/>
  <c r="G196" i="33"/>
  <c r="AF10" i="57"/>
  <c r="AG62" i="57"/>
  <c r="AG102" i="57"/>
  <c r="B88" i="49"/>
  <c r="B363" i="33"/>
  <c r="E199" i="33"/>
  <c r="AB13" i="57"/>
  <c r="N76" i="48"/>
  <c r="O14" i="48"/>
  <c r="N42" i="43"/>
  <c r="T76" i="51"/>
  <c r="O36" i="47"/>
  <c r="P4" i="47"/>
  <c r="AH62" i="57"/>
  <c r="AH102" i="57"/>
  <c r="O17" i="42"/>
  <c r="K60" i="51"/>
  <c r="K22" i="44" s="1"/>
  <c r="W10" i="51"/>
  <c r="BV10" i="51"/>
  <c r="I42" i="44"/>
  <c r="I40" i="44" s="1"/>
  <c r="O78" i="51"/>
  <c r="E198" i="33"/>
  <c r="AB12" i="57"/>
  <c r="C296" i="51"/>
  <c r="C148" i="33"/>
  <c r="H20" i="44"/>
  <c r="G19" i="44"/>
  <c r="O56" i="47"/>
  <c r="N390" i="33"/>
  <c r="N187" i="61"/>
  <c r="N201" i="61" s="1"/>
  <c r="T14" i="57"/>
  <c r="U14" i="57" s="1"/>
  <c r="V14" i="57" s="1"/>
  <c r="X112" i="57"/>
  <c r="AA97" i="48"/>
  <c r="AB38" i="55"/>
  <c r="C301" i="51"/>
  <c r="O56" i="48"/>
  <c r="N391" i="33"/>
  <c r="N188" i="61"/>
  <c r="N202" i="61" s="1"/>
  <c r="BT52" i="57"/>
  <c r="C78" i="42"/>
  <c r="C77" i="42"/>
  <c r="C128" i="42"/>
  <c r="C142" i="42" s="1"/>
  <c r="C112" i="42"/>
  <c r="D50" i="42"/>
  <c r="C155" i="42"/>
  <c r="C64" i="42"/>
  <c r="C65" i="42" s="1"/>
  <c r="W13" i="51"/>
  <c r="BV13" i="51"/>
  <c r="K63" i="51"/>
  <c r="K22" i="47" s="1"/>
  <c r="E141" i="33"/>
  <c r="N76" i="47"/>
  <c r="O14" i="47"/>
  <c r="J192" i="61"/>
  <c r="J190" i="61"/>
  <c r="J204" i="61" s="1"/>
  <c r="L56" i="1"/>
  <c r="K381" i="33"/>
  <c r="K135" i="1"/>
  <c r="K34" i="33"/>
  <c r="K178" i="61"/>
  <c r="AD226" i="57"/>
  <c r="J46" i="41" s="1"/>
  <c r="AL211" i="57"/>
  <c r="AL133" i="57"/>
  <c r="J58" i="55"/>
  <c r="J172" i="33" s="1"/>
  <c r="AL212" i="57"/>
  <c r="AL134" i="57"/>
  <c r="AD227" i="57"/>
  <c r="J46" i="42" s="1"/>
  <c r="J59" i="55"/>
  <c r="J173" i="33" s="1"/>
  <c r="AD228" i="57"/>
  <c r="J46" i="43" s="1"/>
  <c r="AL135" i="57"/>
  <c r="J60" i="55"/>
  <c r="J174" i="33" s="1"/>
  <c r="AA97" i="49"/>
  <c r="AB39" i="55"/>
  <c r="Y138" i="57"/>
  <c r="Y109" i="57"/>
  <c r="D144" i="33"/>
  <c r="B425" i="51"/>
  <c r="I89" i="51"/>
  <c r="I101" i="51" s="1"/>
  <c r="B132" i="48"/>
  <c r="B133" i="48" s="1"/>
  <c r="B405" i="33"/>
  <c r="B214" i="51"/>
  <c r="B230" i="51" s="1"/>
  <c r="B57" i="61"/>
  <c r="B90" i="48"/>
  <c r="AA97" i="42"/>
  <c r="AB31" i="55"/>
  <c r="AE10" i="57"/>
  <c r="B240" i="33"/>
  <c r="B225" i="33"/>
  <c r="P36" i="32"/>
  <c r="Q4" i="32"/>
  <c r="N76" i="49"/>
  <c r="O14" i="49"/>
  <c r="B132" i="43"/>
  <c r="B133" i="43" s="1"/>
  <c r="B399" i="33"/>
  <c r="B51" i="61"/>
  <c r="B208" i="51"/>
  <c r="B224" i="51" s="1"/>
  <c r="B90" i="43"/>
  <c r="AA123" i="57"/>
  <c r="AA94" i="57"/>
  <c r="F197" i="33"/>
  <c r="AD11" i="57"/>
  <c r="AB94" i="57"/>
  <c r="AB123" i="57"/>
  <c r="E76" i="55"/>
  <c r="E113" i="44" s="1"/>
  <c r="AC108" i="57"/>
  <c r="Q4" i="42"/>
  <c r="P36" i="42"/>
  <c r="AB121" i="57"/>
  <c r="AC106" i="57"/>
  <c r="AB92" i="57"/>
  <c r="E74" i="55"/>
  <c r="E113" i="43" s="1"/>
  <c r="G42" i="48"/>
  <c r="M82" i="51"/>
  <c r="P36" i="49"/>
  <c r="Q4" i="49"/>
  <c r="H42" i="45"/>
  <c r="H40" i="45" s="1"/>
  <c r="N79" i="51"/>
  <c r="I194" i="33"/>
  <c r="AJ8" i="57"/>
  <c r="Q189" i="33"/>
  <c r="CI2" i="57"/>
  <c r="W11" i="51"/>
  <c r="K61" i="51"/>
  <c r="K22" i="45" s="1"/>
  <c r="BV11" i="51"/>
  <c r="B88" i="32"/>
  <c r="B353" i="33"/>
  <c r="BT53" i="57"/>
  <c r="C78" i="43"/>
  <c r="C77" i="43"/>
  <c r="C128" i="43"/>
  <c r="C142" i="43" s="1"/>
  <c r="C112" i="43"/>
  <c r="D50" i="43"/>
  <c r="C64" i="43"/>
  <c r="C65" i="43" s="1"/>
  <c r="C155" i="43"/>
  <c r="D120" i="44"/>
  <c r="AA97" i="40"/>
  <c r="AB33" i="55"/>
  <c r="N382" i="33"/>
  <c r="O56" i="32"/>
  <c r="N179" i="61"/>
  <c r="N193" i="61" s="1"/>
  <c r="L127" i="33"/>
  <c r="K82" i="33"/>
  <c r="K67" i="59" s="1"/>
  <c r="O17" i="32"/>
  <c r="N76" i="1"/>
  <c r="O14" i="1"/>
  <c r="E120" i="32"/>
  <c r="O17" i="41"/>
  <c r="AC105" i="57"/>
  <c r="AB120" i="57"/>
  <c r="AB91" i="57"/>
  <c r="E73" i="55"/>
  <c r="E113" i="42" s="1"/>
  <c r="O36" i="43"/>
  <c r="P4" i="43"/>
  <c r="H20" i="49"/>
  <c r="G19" i="49"/>
  <c r="D200" i="33"/>
  <c r="Z14" i="57"/>
  <c r="N76" i="46"/>
  <c r="O14" i="46"/>
  <c r="BT50" i="57"/>
  <c r="C128" i="32"/>
  <c r="C142" i="32" s="1"/>
  <c r="C77" i="32"/>
  <c r="C78" i="32"/>
  <c r="C112" i="32"/>
  <c r="D50" i="32"/>
  <c r="C155" i="32"/>
  <c r="C64" i="32"/>
  <c r="C65" i="32" s="1"/>
  <c r="H195" i="33"/>
  <c r="AH9" i="57"/>
  <c r="B88" i="47"/>
  <c r="B361" i="33"/>
  <c r="C295" i="51"/>
  <c r="O17" i="43"/>
  <c r="BT51" i="57"/>
  <c r="C128" i="41"/>
  <c r="C142" i="41" s="1"/>
  <c r="C78" i="41"/>
  <c r="C77" i="41"/>
  <c r="C112" i="41"/>
  <c r="D50" i="41"/>
  <c r="C64" i="41"/>
  <c r="C65" i="41" s="1"/>
  <c r="C155" i="41"/>
  <c r="N76" i="44"/>
  <c r="O14" i="44"/>
  <c r="N81" i="33"/>
  <c r="N66" i="59" s="1"/>
  <c r="B246" i="33"/>
  <c r="B231" i="33"/>
  <c r="BW30" i="57"/>
  <c r="BW11" i="57" s="1"/>
  <c r="F99" i="61"/>
  <c r="F113" i="61" s="1"/>
  <c r="F31" i="46"/>
  <c r="B249" i="33"/>
  <c r="B234" i="33"/>
  <c r="W15" i="51"/>
  <c r="K65" i="51"/>
  <c r="K22" i="49" s="1"/>
  <c r="BV15" i="51"/>
  <c r="K58" i="51"/>
  <c r="K22" i="43" s="1"/>
  <c r="W8" i="51"/>
  <c r="BV8" i="51"/>
  <c r="L54" i="51"/>
  <c r="N21" i="51"/>
  <c r="X4" i="51"/>
  <c r="O36" i="46"/>
  <c r="P4" i="46"/>
  <c r="AA97" i="41"/>
  <c r="AB30" i="55"/>
  <c r="C293" i="51"/>
  <c r="AG9" i="57"/>
  <c r="M42" i="42"/>
  <c r="M40" i="42" s="1"/>
  <c r="S75" i="51"/>
  <c r="BT58" i="57"/>
  <c r="C78" i="47"/>
  <c r="C128" i="47"/>
  <c r="C142" i="47" s="1"/>
  <c r="C77" i="47"/>
  <c r="D50" i="47"/>
  <c r="C112" i="47"/>
  <c r="C155" i="47"/>
  <c r="C64" i="47"/>
  <c r="C65" i="47" s="1"/>
  <c r="AM6" i="57"/>
  <c r="C112" i="49"/>
  <c r="D40" i="49"/>
  <c r="BT33" i="57"/>
  <c r="BT14" i="57" s="1"/>
  <c r="C102" i="61"/>
  <c r="C116" i="61" s="1"/>
  <c r="C31" i="49"/>
  <c r="O17" i="48"/>
  <c r="W124" i="57"/>
  <c r="W95" i="57"/>
  <c r="J36" i="33"/>
  <c r="J45" i="59"/>
  <c r="AL132" i="57"/>
  <c r="AL210" i="57"/>
  <c r="AD225" i="57"/>
  <c r="J46" i="32" s="1"/>
  <c r="J57" i="55"/>
  <c r="J171" i="33" s="1"/>
  <c r="AD230" i="57"/>
  <c r="J46" i="44" s="1"/>
  <c r="AL137" i="57"/>
  <c r="J62" i="55"/>
  <c r="J176" i="33" s="1"/>
  <c r="AL138" i="57"/>
  <c r="AD231" i="57"/>
  <c r="J46" i="45" s="1"/>
  <c r="J63" i="55"/>
  <c r="J177" i="33" s="1"/>
  <c r="AD232" i="57"/>
  <c r="J46" i="46" s="1"/>
  <c r="AL139" i="57"/>
  <c r="J64" i="55"/>
  <c r="J178" i="33" s="1"/>
  <c r="AA97" i="43"/>
  <c r="AB32" i="55"/>
  <c r="B147" i="61"/>
  <c r="J66" i="51"/>
  <c r="O56" i="44"/>
  <c r="N387" i="33"/>
  <c r="N184" i="61"/>
  <c r="N198" i="61" s="1"/>
  <c r="W5" i="51"/>
  <c r="BV5" i="51"/>
  <c r="K55" i="51"/>
  <c r="K22" i="32" s="1"/>
  <c r="K56" i="51"/>
  <c r="K22" i="41" s="1"/>
  <c r="BV6" i="51"/>
  <c r="W6" i="51"/>
  <c r="B132" i="46"/>
  <c r="B133" i="46" s="1"/>
  <c r="B403" i="33"/>
  <c r="B55" i="61"/>
  <c r="B212" i="51"/>
  <c r="B228" i="51" s="1"/>
  <c r="B90" i="46"/>
  <c r="B132" i="42"/>
  <c r="B133" i="42" s="1"/>
  <c r="B398" i="33"/>
  <c r="B50" i="61"/>
  <c r="B207" i="51"/>
  <c r="B223" i="51" s="1"/>
  <c r="B90" i="42"/>
  <c r="W9" i="51"/>
  <c r="BV9" i="51"/>
  <c r="K59" i="51"/>
  <c r="K22" i="40" s="1"/>
  <c r="B248" i="33"/>
  <c r="B233" i="33"/>
  <c r="X97" i="57"/>
  <c r="X126" i="57"/>
  <c r="C79" i="55"/>
  <c r="C113" i="47" s="1"/>
  <c r="AG8" i="57"/>
  <c r="D120" i="41"/>
  <c r="O56" i="49"/>
  <c r="N392" i="33"/>
  <c r="N189" i="61"/>
  <c r="N203" i="61" s="1"/>
  <c r="K40" i="43"/>
  <c r="CA26" i="57"/>
  <c r="CA7" i="57" s="1"/>
  <c r="J95" i="61"/>
  <c r="J109" i="61" s="1"/>
  <c r="J31" i="43"/>
  <c r="O56" i="41"/>
  <c r="N383" i="33"/>
  <c r="N180" i="61"/>
  <c r="N194" i="61" s="1"/>
  <c r="Z97" i="1"/>
  <c r="AA28" i="55"/>
  <c r="BT57" i="57"/>
  <c r="C128" i="46"/>
  <c r="C142" i="46" s="1"/>
  <c r="C77" i="46"/>
  <c r="C78" i="46"/>
  <c r="D50" i="46"/>
  <c r="C112" i="46"/>
  <c r="C114" i="46" s="1"/>
  <c r="C115" i="46" s="1"/>
  <c r="C262" i="33" s="1"/>
  <c r="C64" i="46"/>
  <c r="C65" i="46" s="1"/>
  <c r="C155" i="46"/>
  <c r="H20" i="48"/>
  <c r="G19" i="48"/>
  <c r="C294" i="51"/>
  <c r="O14" i="40"/>
  <c r="N76" i="40"/>
  <c r="O17" i="45"/>
  <c r="J42" i="40"/>
  <c r="J40" i="40" s="1"/>
  <c r="P77" i="51"/>
  <c r="N42" i="32"/>
  <c r="N40" i="32" s="1"/>
  <c r="T73" i="51"/>
  <c r="AM7" i="57"/>
  <c r="G42" i="46"/>
  <c r="G40" i="46" s="1"/>
  <c r="M80" i="51"/>
  <c r="AJ61" i="57"/>
  <c r="AJ59" i="57"/>
  <c r="B243" i="33"/>
  <c r="B228" i="33"/>
  <c r="M40" i="1"/>
  <c r="L91" i="61"/>
  <c r="L105" i="61" s="1"/>
  <c r="C119" i="61" s="1"/>
  <c r="CC22" i="57"/>
  <c r="CC3" i="57" s="1"/>
  <c r="L31" i="1"/>
  <c r="C49" i="33"/>
  <c r="C51" i="59" s="1"/>
  <c r="F40" i="48"/>
  <c r="BV32" i="57"/>
  <c r="BV13" i="57" s="1"/>
  <c r="E101" i="61"/>
  <c r="E115" i="61" s="1"/>
  <c r="E31" i="48"/>
  <c r="O17" i="40"/>
  <c r="N76" i="42"/>
  <c r="O14" i="42"/>
  <c r="C291" i="51"/>
  <c r="AF88" i="57"/>
  <c r="AF117" i="57"/>
  <c r="G70" i="55"/>
  <c r="G113" i="1" s="1"/>
  <c r="N76" i="41"/>
  <c r="O14" i="41"/>
  <c r="AC11" i="57"/>
  <c r="AB109" i="57"/>
  <c r="AB138" i="57"/>
  <c r="B364" i="33" l="1"/>
  <c r="B366" i="33" s="1"/>
  <c r="B9" i="59" s="1"/>
  <c r="B10" i="59" s="1"/>
  <c r="C7" i="61"/>
  <c r="C21" i="61" s="1"/>
  <c r="I97" i="61"/>
  <c r="I111" i="61" s="1"/>
  <c r="BZ28" i="57"/>
  <c r="BZ9" i="57" s="1"/>
  <c r="I31" i="44"/>
  <c r="N92" i="61"/>
  <c r="N106" i="61" s="1"/>
  <c r="CE23" i="57"/>
  <c r="CE4" i="57" s="1"/>
  <c r="N31" i="32"/>
  <c r="C5" i="61"/>
  <c r="C19" i="61" s="1"/>
  <c r="H98" i="61"/>
  <c r="H112" i="61" s="1"/>
  <c r="BY29" i="57"/>
  <c r="BY10" i="57" s="1"/>
  <c r="H31" i="45"/>
  <c r="C13" i="61"/>
  <c r="C27" i="61" s="1"/>
  <c r="C4" i="61"/>
  <c r="C18" i="61" s="1"/>
  <c r="C6" i="61"/>
  <c r="C20" i="61" s="1"/>
  <c r="C14" i="61"/>
  <c r="C28" i="61" s="1"/>
  <c r="C10" i="61"/>
  <c r="C24" i="61" s="1"/>
  <c r="BX30" i="57"/>
  <c r="BX11" i="57" s="1"/>
  <c r="G99" i="61"/>
  <c r="G113" i="61" s="1"/>
  <c r="B127" i="61" s="1"/>
  <c r="G31" i="46"/>
  <c r="M94" i="61"/>
  <c r="M108" i="61" s="1"/>
  <c r="CD25" i="57"/>
  <c r="CD6" i="57" s="1"/>
  <c r="M31" i="42"/>
  <c r="J96" i="61"/>
  <c r="J110" i="61" s="1"/>
  <c r="CA27" i="57"/>
  <c r="CA8" i="57" s="1"/>
  <c r="J31" i="40"/>
  <c r="C9" i="61"/>
  <c r="C23" i="61" s="1"/>
  <c r="G100" i="61"/>
  <c r="G114" i="61" s="1"/>
  <c r="B128" i="61" s="1"/>
  <c r="BX31" i="57"/>
  <c r="BX12" i="57" s="1"/>
  <c r="G31" i="47"/>
  <c r="B132" i="47"/>
  <c r="B133" i="47" s="1"/>
  <c r="B404" i="33"/>
  <c r="B213" i="51"/>
  <c r="B229" i="51" s="1"/>
  <c r="B56" i="61"/>
  <c r="B90" i="47"/>
  <c r="Q4" i="43"/>
  <c r="P36" i="43"/>
  <c r="P17" i="41"/>
  <c r="E142" i="33"/>
  <c r="M127" i="33"/>
  <c r="L82" i="33"/>
  <c r="L67" i="59" s="1"/>
  <c r="O382" i="33"/>
  <c r="P56" i="32"/>
  <c r="O179" i="61"/>
  <c r="O193" i="61" s="1"/>
  <c r="L61" i="51"/>
  <c r="L22" i="45" s="1"/>
  <c r="N28" i="51"/>
  <c r="X11" i="51"/>
  <c r="R4" i="49"/>
  <c r="Q36" i="49"/>
  <c r="AC121" i="57"/>
  <c r="AD106" i="57"/>
  <c r="AC92" i="57"/>
  <c r="AC94" i="57"/>
  <c r="AC123" i="57"/>
  <c r="AD108" i="57"/>
  <c r="Q36" i="32"/>
  <c r="R4" i="32"/>
  <c r="B93" i="48"/>
  <c r="B94" i="48" s="1"/>
  <c r="B91" i="48"/>
  <c r="K192" i="61"/>
  <c r="K190" i="61"/>
  <c r="K204" i="61" s="1"/>
  <c r="L135" i="1"/>
  <c r="M56" i="1"/>
  <c r="L381" i="33"/>
  <c r="L34" i="33"/>
  <c r="L178" i="61"/>
  <c r="AB97" i="48"/>
  <c r="AC38" i="55"/>
  <c r="Y14" i="57"/>
  <c r="AB110" i="57"/>
  <c r="AB139" i="57"/>
  <c r="J42" i="44"/>
  <c r="J40" i="44" s="1"/>
  <c r="P78" i="51"/>
  <c r="AG88" i="57"/>
  <c r="AG117" i="57"/>
  <c r="R4" i="44"/>
  <c r="Q36" i="44"/>
  <c r="AN56" i="57"/>
  <c r="AN58" i="57" s="1"/>
  <c r="AC122" i="57"/>
  <c r="AC93" i="57"/>
  <c r="AD107" i="57"/>
  <c r="B93" i="40"/>
  <c r="B94" i="40" s="1"/>
  <c r="B91" i="40"/>
  <c r="O76" i="43"/>
  <c r="P14" i="43"/>
  <c r="AK118" i="33"/>
  <c r="AE67" i="57"/>
  <c r="AF66" i="57"/>
  <c r="AE103" i="57"/>
  <c r="V13" i="57"/>
  <c r="L192" i="33"/>
  <c r="AP6" i="57"/>
  <c r="AL143" i="57"/>
  <c r="AM132" i="57"/>
  <c r="AM210" i="57"/>
  <c r="AM137" i="57"/>
  <c r="AM138" i="57"/>
  <c r="B132" i="41"/>
  <c r="B133" i="41" s="1"/>
  <c r="B397" i="33"/>
  <c r="B408" i="33" s="1"/>
  <c r="B78" i="59" s="1"/>
  <c r="B206" i="51"/>
  <c r="B222" i="51" s="1"/>
  <c r="B49" i="61"/>
  <c r="B90" i="41"/>
  <c r="C119" i="44"/>
  <c r="C114" i="44"/>
  <c r="C115" i="44" s="1"/>
  <c r="C260" i="33" s="1"/>
  <c r="H42" i="47"/>
  <c r="H40" i="47" s="1"/>
  <c r="N81" i="51"/>
  <c r="H19" i="43"/>
  <c r="I20" i="43"/>
  <c r="H19" i="1"/>
  <c r="I20" i="1"/>
  <c r="C298" i="51"/>
  <c r="C119" i="48"/>
  <c r="I20" i="42"/>
  <c r="H19" i="42"/>
  <c r="AO6" i="57"/>
  <c r="G197" i="33"/>
  <c r="AF11" i="57"/>
  <c r="B65" i="33"/>
  <c r="B61" i="59"/>
  <c r="C299" i="51"/>
  <c r="B93" i="1"/>
  <c r="B94" i="1" s="1"/>
  <c r="B91" i="1"/>
  <c r="O81" i="33"/>
  <c r="O66" i="59" s="1"/>
  <c r="O76" i="45"/>
  <c r="P14" i="45"/>
  <c r="L193" i="33"/>
  <c r="AP7" i="57"/>
  <c r="M191" i="33"/>
  <c r="AR5" i="57"/>
  <c r="H42" i="46"/>
  <c r="H40" i="46" s="1"/>
  <c r="N80" i="51"/>
  <c r="O42" i="32"/>
  <c r="O40" i="32" s="1"/>
  <c r="U73" i="51"/>
  <c r="P17" i="45"/>
  <c r="P14" i="40"/>
  <c r="O76" i="40"/>
  <c r="J123" i="45"/>
  <c r="J122" i="45" s="1"/>
  <c r="Q4" i="46"/>
  <c r="P36" i="46"/>
  <c r="C119" i="41"/>
  <c r="C114" i="41"/>
  <c r="C115" i="41" s="1"/>
  <c r="C256" i="33" s="1"/>
  <c r="G120" i="1"/>
  <c r="P17" i="40"/>
  <c r="E200" i="33"/>
  <c r="AB14" i="57"/>
  <c r="AA14" i="57" s="1"/>
  <c r="N40" i="1"/>
  <c r="CD22" i="57"/>
  <c r="CD3" i="57" s="1"/>
  <c r="M91" i="61"/>
  <c r="M105" i="61" s="1"/>
  <c r="M31" i="1"/>
  <c r="K42" i="40"/>
  <c r="K40" i="40" s="1"/>
  <c r="Q77" i="51"/>
  <c r="C11" i="61"/>
  <c r="C25" i="61" s="1"/>
  <c r="P56" i="41"/>
  <c r="O383" i="33"/>
  <c r="O180" i="61"/>
  <c r="O194" i="61" s="1"/>
  <c r="L40" i="43"/>
  <c r="CB26" i="57"/>
  <c r="CB7" i="57" s="1"/>
  <c r="K95" i="61"/>
  <c r="K109" i="61" s="1"/>
  <c r="K31" i="43"/>
  <c r="L59" i="51"/>
  <c r="L22" i="40" s="1"/>
  <c r="N26" i="51"/>
  <c r="X9" i="51"/>
  <c r="N23" i="51"/>
  <c r="X6" i="51"/>
  <c r="L56" i="51"/>
  <c r="L22" i="41" s="1"/>
  <c r="C201" i="33"/>
  <c r="C202" i="33" s="1"/>
  <c r="C98" i="33" s="1"/>
  <c r="X15" i="57"/>
  <c r="L22" i="1"/>
  <c r="L65" i="51"/>
  <c r="L22" i="49" s="1"/>
  <c r="N32" i="51"/>
  <c r="X15" i="51"/>
  <c r="AC120" i="57"/>
  <c r="AC91" i="57"/>
  <c r="AD105" i="57"/>
  <c r="O76" i="1"/>
  <c r="P14" i="1"/>
  <c r="D147" i="33"/>
  <c r="C119" i="43"/>
  <c r="C114" i="43"/>
  <c r="C115" i="43" s="1"/>
  <c r="C258" i="33" s="1"/>
  <c r="R189" i="33"/>
  <c r="CJ2" i="57"/>
  <c r="I42" i="45"/>
  <c r="I40" i="45" s="1"/>
  <c r="O79" i="51"/>
  <c r="E120" i="44"/>
  <c r="AE11" i="57"/>
  <c r="AD138" i="57"/>
  <c r="AD109" i="57"/>
  <c r="B93" i="43"/>
  <c r="B94" i="43" s="1"/>
  <c r="B91" i="43"/>
  <c r="Y124" i="57"/>
  <c r="Y95" i="57"/>
  <c r="J123" i="42"/>
  <c r="J122" i="42" s="1"/>
  <c r="K36" i="33"/>
  <c r="K45" i="59"/>
  <c r="P56" i="48"/>
  <c r="O391" i="33"/>
  <c r="O188" i="61"/>
  <c r="O202" i="61" s="1"/>
  <c r="P56" i="47"/>
  <c r="O390" i="33"/>
  <c r="O187" i="61"/>
  <c r="O201" i="61" s="1"/>
  <c r="X10" i="51"/>
  <c r="N27" i="51"/>
  <c r="L60" i="51"/>
  <c r="L22" i="44" s="1"/>
  <c r="P17" i="42"/>
  <c r="Q4" i="47"/>
  <c r="P36" i="47"/>
  <c r="O76" i="48"/>
  <c r="P14" i="48"/>
  <c r="B113" i="33"/>
  <c r="B186" i="33"/>
  <c r="B185" i="33"/>
  <c r="B114" i="33" s="1"/>
  <c r="E120" i="40"/>
  <c r="AK59" i="57"/>
  <c r="AK61" i="57"/>
  <c r="X14" i="51"/>
  <c r="N31" i="51"/>
  <c r="L64" i="51"/>
  <c r="L22" i="48" s="1"/>
  <c r="P56" i="46"/>
  <c r="O389" i="33"/>
  <c r="O186" i="61"/>
  <c r="O200" i="61" s="1"/>
  <c r="Q36" i="45"/>
  <c r="R4" i="45"/>
  <c r="AC104" i="57"/>
  <c r="AB90" i="57"/>
  <c r="AB119" i="57"/>
  <c r="E72" i="55"/>
  <c r="E113" i="41" s="1"/>
  <c r="Q393" i="51"/>
  <c r="Q383" i="51" s="1"/>
  <c r="Q46" i="51" s="1"/>
  <c r="Q58" i="46" s="1"/>
  <c r="R391" i="51"/>
  <c r="P17" i="47"/>
  <c r="C297" i="51"/>
  <c r="C302" i="51" s="1"/>
  <c r="L57" i="51"/>
  <c r="L22" i="42" s="1"/>
  <c r="X7" i="51"/>
  <c r="N24" i="51"/>
  <c r="AA124" i="57"/>
  <c r="AA95" i="57"/>
  <c r="AM209" i="57"/>
  <c r="AM131" i="57"/>
  <c r="AM136" i="57"/>
  <c r="AM219" i="57"/>
  <c r="AM141" i="57"/>
  <c r="AM142" i="57"/>
  <c r="Q36" i="41"/>
  <c r="R4" i="41"/>
  <c r="C119" i="40"/>
  <c r="C114" i="40"/>
  <c r="C115" i="40" s="1"/>
  <c r="C259" i="33" s="1"/>
  <c r="I20" i="41"/>
  <c r="H19" i="41"/>
  <c r="B132" i="45"/>
  <c r="B133" i="45" s="1"/>
  <c r="B402" i="33"/>
  <c r="B54" i="61"/>
  <c r="B211" i="51"/>
  <c r="B227" i="51" s="1"/>
  <c r="B90" i="45"/>
  <c r="P17" i="44"/>
  <c r="B132" i="44"/>
  <c r="B133" i="44" s="1"/>
  <c r="B401" i="33"/>
  <c r="B210" i="51"/>
  <c r="B226" i="51" s="1"/>
  <c r="B53" i="61"/>
  <c r="B90" i="44"/>
  <c r="AB97" i="45"/>
  <c r="AC35" i="55"/>
  <c r="Z97" i="57"/>
  <c r="Z126" i="57"/>
  <c r="D79" i="55"/>
  <c r="D113" i="47" s="1"/>
  <c r="AA111" i="57"/>
  <c r="P56" i="43"/>
  <c r="O385" i="33"/>
  <c r="O182" i="61"/>
  <c r="O196" i="61" s="1"/>
  <c r="AA12" i="57"/>
  <c r="H19" i="46"/>
  <c r="I20" i="46"/>
  <c r="I20" i="45"/>
  <c r="H19" i="45"/>
  <c r="V4" i="40"/>
  <c r="AB97" i="46"/>
  <c r="AC36" i="55"/>
  <c r="F141" i="33"/>
  <c r="AM4" i="57"/>
  <c r="AM56" i="57" s="1"/>
  <c r="AM58" i="57" s="1"/>
  <c r="F199" i="33"/>
  <c r="AD13" i="57"/>
  <c r="O76" i="46"/>
  <c r="P14" i="46"/>
  <c r="E120" i="42"/>
  <c r="AB97" i="40"/>
  <c r="AC33" i="55"/>
  <c r="H42" i="48"/>
  <c r="N82" i="51"/>
  <c r="E120" i="43"/>
  <c r="O76" i="49"/>
  <c r="P14" i="49"/>
  <c r="AB97" i="42"/>
  <c r="AC31" i="55"/>
  <c r="L63" i="51"/>
  <c r="L22" i="47" s="1"/>
  <c r="N30" i="51"/>
  <c r="X13" i="51"/>
  <c r="C119" i="42"/>
  <c r="C114" i="42"/>
  <c r="C115" i="42" s="1"/>
  <c r="C257" i="33" s="1"/>
  <c r="X98" i="57"/>
  <c r="X127" i="57"/>
  <c r="C80" i="55"/>
  <c r="C113" i="48" s="1"/>
  <c r="Y112" i="57"/>
  <c r="B236" i="33"/>
  <c r="B119" i="33" s="1"/>
  <c r="AB97" i="47"/>
  <c r="AC37" i="55"/>
  <c r="AI117" i="57"/>
  <c r="AI88" i="57"/>
  <c r="P56" i="42"/>
  <c r="O384" i="33"/>
  <c r="O181" i="61"/>
  <c r="O195" i="61" s="1"/>
  <c r="N40" i="41"/>
  <c r="M93" i="61"/>
  <c r="M107" i="61" s="1"/>
  <c r="CD24" i="57"/>
  <c r="CD5" i="57" s="1"/>
  <c r="M31" i="41"/>
  <c r="W137" i="57"/>
  <c r="W108" i="57"/>
  <c r="J123" i="1"/>
  <c r="J122" i="1" s="1"/>
  <c r="AM140" i="57"/>
  <c r="AN80" i="57"/>
  <c r="AN76" i="57"/>
  <c r="AN72" i="57"/>
  <c r="AN79" i="57"/>
  <c r="AN75" i="57"/>
  <c r="AN71" i="57"/>
  <c r="AN78" i="57"/>
  <c r="AN74" i="57"/>
  <c r="AN70" i="57"/>
  <c r="AN81" i="57"/>
  <c r="AN77" i="57"/>
  <c r="AN73" i="57"/>
  <c r="AO3" i="57"/>
  <c r="I20" i="32"/>
  <c r="H19" i="32"/>
  <c r="P17" i="1"/>
  <c r="AA97" i="32"/>
  <c r="AB29" i="55"/>
  <c r="AB97" i="44"/>
  <c r="AC34" i="55"/>
  <c r="AO7" i="57"/>
  <c r="C65" i="1"/>
  <c r="Y110" i="57"/>
  <c r="Y139" i="57"/>
  <c r="C119" i="45"/>
  <c r="C114" i="45"/>
  <c r="C115" i="45" s="1"/>
  <c r="C261" i="33" s="1"/>
  <c r="P56" i="45"/>
  <c r="O388" i="33"/>
  <c r="O185" i="61"/>
  <c r="O199" i="61" s="1"/>
  <c r="AL59" i="57"/>
  <c r="AL61" i="57"/>
  <c r="Q36" i="40"/>
  <c r="P36" i="48"/>
  <c r="Q4" i="48"/>
  <c r="I195" i="33"/>
  <c r="AJ9" i="57"/>
  <c r="J194" i="33"/>
  <c r="AL8" i="57"/>
  <c r="P56" i="49"/>
  <c r="O392" i="33"/>
  <c r="O189" i="61"/>
  <c r="O203" i="61" s="1"/>
  <c r="C120" i="47"/>
  <c r="C114" i="47"/>
  <c r="C115" i="47" s="1"/>
  <c r="C263" i="33" s="1"/>
  <c r="J123" i="46"/>
  <c r="J122" i="46" s="1"/>
  <c r="J123" i="44"/>
  <c r="J122" i="44" s="1"/>
  <c r="AB124" i="57"/>
  <c r="AB95" i="57"/>
  <c r="E77" i="55"/>
  <c r="E113" i="45" s="1"/>
  <c r="O76" i="42"/>
  <c r="P14" i="42"/>
  <c r="AC109" i="57"/>
  <c r="AC138" i="57"/>
  <c r="G40" i="48"/>
  <c r="F101" i="61"/>
  <c r="F115" i="61" s="1"/>
  <c r="BW32" i="57"/>
  <c r="BW13" i="57" s="1"/>
  <c r="F31" i="48"/>
  <c r="D143" i="33"/>
  <c r="B93" i="42"/>
  <c r="B94" i="42" s="1"/>
  <c r="B91" i="42"/>
  <c r="X5" i="51"/>
  <c r="L55" i="51"/>
  <c r="L22" i="32" s="1"/>
  <c r="N22" i="51"/>
  <c r="BU33" i="57"/>
  <c r="BU14" i="57" s="1"/>
  <c r="D102" i="61"/>
  <c r="D116" i="61" s="1"/>
  <c r="D31" i="49"/>
  <c r="C12" i="61"/>
  <c r="C26" i="61" s="1"/>
  <c r="AB97" i="41"/>
  <c r="AC30" i="55"/>
  <c r="M54" i="51"/>
  <c r="Y4" i="51"/>
  <c r="F198" i="33"/>
  <c r="AD12" i="57"/>
  <c r="P14" i="41"/>
  <c r="O76" i="41"/>
  <c r="L190" i="33"/>
  <c r="AP4" i="57"/>
  <c r="AO4" i="57" s="1"/>
  <c r="AO56" i="57" s="1"/>
  <c r="AO58" i="57" s="1"/>
  <c r="AJ62" i="57"/>
  <c r="AJ102" i="57"/>
  <c r="I20" i="48"/>
  <c r="H19" i="48"/>
  <c r="C119" i="46"/>
  <c r="AA97" i="1"/>
  <c r="AB28" i="55"/>
  <c r="B93" i="46"/>
  <c r="B94" i="46" s="1"/>
  <c r="B91" i="46"/>
  <c r="P56" i="44"/>
  <c r="O387" i="33"/>
  <c r="O184" i="61"/>
  <c r="O198" i="61" s="1"/>
  <c r="AB97" i="43"/>
  <c r="AC32" i="55"/>
  <c r="J123" i="32"/>
  <c r="J122" i="32" s="1"/>
  <c r="P17" i="48"/>
  <c r="C119" i="49"/>
  <c r="C119" i="47"/>
  <c r="N42" i="42"/>
  <c r="N40" i="42" s="1"/>
  <c r="T75" i="51"/>
  <c r="W16" i="51"/>
  <c r="L58" i="51"/>
  <c r="L22" i="43" s="1"/>
  <c r="X8" i="51"/>
  <c r="N25" i="51"/>
  <c r="P14" i="44"/>
  <c r="O76" i="44"/>
  <c r="P17" i="43"/>
  <c r="C119" i="32"/>
  <c r="C114" i="32"/>
  <c r="C115" i="32" s="1"/>
  <c r="C255" i="33" s="1"/>
  <c r="I20" i="49"/>
  <c r="H19" i="49"/>
  <c r="P17" i="32"/>
  <c r="B132" i="32"/>
  <c r="B133" i="32" s="1"/>
  <c r="B396" i="33"/>
  <c r="B205" i="51"/>
  <c r="B221" i="51" s="1"/>
  <c r="B48" i="61"/>
  <c r="B90" i="32"/>
  <c r="AK8" i="57"/>
  <c r="Q36" i="42"/>
  <c r="R4" i="42"/>
  <c r="AB97" i="49"/>
  <c r="AC39" i="55"/>
  <c r="J123" i="43"/>
  <c r="J122" i="43" s="1"/>
  <c r="J123" i="41"/>
  <c r="J122" i="41" s="1"/>
  <c r="O76" i="47"/>
  <c r="P14" i="47"/>
  <c r="V141" i="57"/>
  <c r="W14" i="57"/>
  <c r="I20" i="44"/>
  <c r="H19" i="44"/>
  <c r="AH88" i="57"/>
  <c r="AH117" i="57"/>
  <c r="H70" i="55"/>
  <c r="H113" i="1" s="1"/>
  <c r="O42" i="43"/>
  <c r="U76" i="51"/>
  <c r="B132" i="49"/>
  <c r="B133" i="49" s="1"/>
  <c r="B406" i="33"/>
  <c r="B58" i="61"/>
  <c r="B215" i="51"/>
  <c r="B231" i="51" s="1"/>
  <c r="B90" i="49"/>
  <c r="B251" i="33"/>
  <c r="C305" i="51"/>
  <c r="C309" i="51" s="1"/>
  <c r="P56" i="40"/>
  <c r="O386" i="33"/>
  <c r="O183" i="61"/>
  <c r="O197" i="61" s="1"/>
  <c r="AD89" i="57"/>
  <c r="AD118" i="57"/>
  <c r="F71" i="55"/>
  <c r="F113" i="32" s="1"/>
  <c r="L62" i="51"/>
  <c r="L22" i="46" s="1"/>
  <c r="X12" i="51"/>
  <c r="N29" i="51"/>
  <c r="B55" i="33"/>
  <c r="B55" i="59"/>
  <c r="AM139" i="57"/>
  <c r="AM211" i="57"/>
  <c r="AM133" i="57"/>
  <c r="AM134" i="57"/>
  <c r="AM212" i="57"/>
  <c r="J123" i="47"/>
  <c r="J122" i="47" s="1"/>
  <c r="H19" i="47"/>
  <c r="I20" i="47"/>
  <c r="K66" i="51"/>
  <c r="E42" i="49"/>
  <c r="E40" i="49" s="1"/>
  <c r="J84" i="51"/>
  <c r="K83" i="51"/>
  <c r="C8" i="61"/>
  <c r="C22" i="61" s="1"/>
  <c r="P17" i="46"/>
  <c r="P17" i="49"/>
  <c r="C119" i="1"/>
  <c r="C114" i="1"/>
  <c r="C115" i="1" s="1"/>
  <c r="C254" i="33" s="1"/>
  <c r="BT61" i="57"/>
  <c r="O42" i="41"/>
  <c r="U74" i="51"/>
  <c r="O76" i="32"/>
  <c r="P14" i="32"/>
  <c r="AA13" i="57"/>
  <c r="Z125" i="57"/>
  <c r="Z96" i="57"/>
  <c r="D78" i="55"/>
  <c r="D113" i="46" s="1"/>
  <c r="Y126" i="57"/>
  <c r="Y97" i="57"/>
  <c r="C149" i="33"/>
  <c r="AI8" i="57"/>
  <c r="I20" i="40"/>
  <c r="H19" i="40"/>
  <c r="D120" i="45"/>
  <c r="Q42" i="1"/>
  <c r="W72" i="51"/>
  <c r="J123" i="49"/>
  <c r="J122" i="49" s="1"/>
  <c r="J123" i="48"/>
  <c r="J122" i="48" s="1"/>
  <c r="J123" i="40"/>
  <c r="J122" i="40" s="1"/>
  <c r="W125" i="57"/>
  <c r="W96" i="57"/>
  <c r="B411" i="33"/>
  <c r="B81" i="59" s="1"/>
  <c r="B410" i="33"/>
  <c r="B80" i="59" s="1"/>
  <c r="Q4" i="1"/>
  <c r="P36" i="1"/>
  <c r="AJ223" i="57"/>
  <c r="H196" i="33"/>
  <c r="AH10" i="57"/>
  <c r="B409" i="33" l="1"/>
  <c r="B79" i="59" s="1"/>
  <c r="C304" i="51"/>
  <c r="B318" i="33"/>
  <c r="B376" i="33"/>
  <c r="I98" i="61"/>
  <c r="I112" i="61" s="1"/>
  <c r="BZ29" i="57"/>
  <c r="BZ10" i="57" s="1"/>
  <c r="I31" i="45"/>
  <c r="K96" i="61"/>
  <c r="K110" i="61" s="1"/>
  <c r="CB27" i="57"/>
  <c r="CB8" i="57" s="1"/>
  <c r="K31" i="40"/>
  <c r="H99" i="61"/>
  <c r="H113" i="61" s="1"/>
  <c r="BY30" i="57"/>
  <c r="BY11" i="57" s="1"/>
  <c r="H31" i="46"/>
  <c r="E102" i="61"/>
  <c r="E116" i="61" s="1"/>
  <c r="BV33" i="57"/>
  <c r="BV14" i="57" s="1"/>
  <c r="E31" i="49"/>
  <c r="AO59" i="57"/>
  <c r="AO61" i="57"/>
  <c r="AO62" i="57" s="1"/>
  <c r="H100" i="61"/>
  <c r="H114" i="61" s="1"/>
  <c r="BY31" i="57"/>
  <c r="BY12" i="57" s="1"/>
  <c r="H31" i="47"/>
  <c r="CE25" i="57"/>
  <c r="CE6" i="57" s="1"/>
  <c r="N94" i="61"/>
  <c r="N108" i="61" s="1"/>
  <c r="N31" i="42"/>
  <c r="O92" i="61"/>
  <c r="O106" i="61" s="1"/>
  <c r="CF23" i="57"/>
  <c r="CF4" i="57" s="1"/>
  <c r="O31" i="32"/>
  <c r="J97" i="61"/>
  <c r="J111" i="61" s="1"/>
  <c r="CA28" i="57"/>
  <c r="CA9" i="57" s="1"/>
  <c r="J31" i="44"/>
  <c r="C124" i="49"/>
  <c r="C166" i="33" s="1"/>
  <c r="C250" i="33" s="1"/>
  <c r="C121" i="49"/>
  <c r="AC97" i="43"/>
  <c r="AD32" i="55"/>
  <c r="AD139" i="57"/>
  <c r="AD110" i="57"/>
  <c r="M22" i="1"/>
  <c r="M55" i="51"/>
  <c r="M22" i="32" s="1"/>
  <c r="Y5" i="51"/>
  <c r="F200" i="33"/>
  <c r="AD14" i="57"/>
  <c r="Q56" i="49"/>
  <c r="P392" i="33"/>
  <c r="P189" i="61"/>
  <c r="P203" i="61" s="1"/>
  <c r="R36" i="40"/>
  <c r="AL62" i="57"/>
  <c r="AL102" i="57"/>
  <c r="C43" i="33"/>
  <c r="C3" i="61"/>
  <c r="AB97" i="32"/>
  <c r="AC29" i="55"/>
  <c r="AE235" i="57"/>
  <c r="K46" i="49" s="1"/>
  <c r="AN142" i="57"/>
  <c r="K67" i="55"/>
  <c r="K181" i="33" s="1"/>
  <c r="AN210" i="57"/>
  <c r="AE225" i="57"/>
  <c r="K46" i="32" s="1"/>
  <c r="AN132" i="57"/>
  <c r="K57" i="55"/>
  <c r="K171" i="33" s="1"/>
  <c r="AN137" i="57"/>
  <c r="AE230" i="57"/>
  <c r="K46" i="44" s="1"/>
  <c r="K62" i="55"/>
  <c r="K176" i="33" s="1"/>
  <c r="M63" i="51"/>
  <c r="M22" i="47" s="1"/>
  <c r="Y13" i="51"/>
  <c r="AC97" i="40"/>
  <c r="AD33" i="55"/>
  <c r="Q14" i="46"/>
  <c r="P76" i="46"/>
  <c r="AM59" i="57"/>
  <c r="AM61" i="57"/>
  <c r="AC97" i="46"/>
  <c r="AD36" i="55"/>
  <c r="AA110" i="57"/>
  <c r="AA139" i="57"/>
  <c r="D120" i="47"/>
  <c r="J20" i="41"/>
  <c r="I19" i="41"/>
  <c r="Q17" i="47"/>
  <c r="Y14" i="51"/>
  <c r="M64" i="51"/>
  <c r="M22" i="48" s="1"/>
  <c r="E146" i="33"/>
  <c r="P76" i="48"/>
  <c r="Q14" i="48"/>
  <c r="S189" i="33"/>
  <c r="CK2" i="57"/>
  <c r="C121" i="43"/>
  <c r="C124" i="43"/>
  <c r="M59" i="51"/>
  <c r="M22" i="40" s="1"/>
  <c r="Y9" i="51"/>
  <c r="M40" i="43"/>
  <c r="L95" i="61"/>
  <c r="L109" i="61" s="1"/>
  <c r="C123" i="61" s="1"/>
  <c r="CC26" i="57"/>
  <c r="CC7" i="57" s="1"/>
  <c r="L31" i="43"/>
  <c r="L42" i="40"/>
  <c r="L40" i="40" s="1"/>
  <c r="R77" i="51"/>
  <c r="M190" i="33"/>
  <c r="AR4" i="57"/>
  <c r="Q17" i="45"/>
  <c r="P42" i="32"/>
  <c r="P40" i="32" s="1"/>
  <c r="V73" i="51"/>
  <c r="P76" i="45"/>
  <c r="Q14" i="45"/>
  <c r="C121" i="48"/>
  <c r="C124" i="48"/>
  <c r="C165" i="33" s="1"/>
  <c r="C249" i="33" s="1"/>
  <c r="B93" i="41"/>
  <c r="B94" i="41" s="1"/>
  <c r="B91" i="41"/>
  <c r="V140" i="57"/>
  <c r="W13" i="57"/>
  <c r="AN61" i="57"/>
  <c r="AN62" i="57" s="1"/>
  <c r="AN59" i="57"/>
  <c r="S4" i="44"/>
  <c r="R36" i="44"/>
  <c r="K42" i="44"/>
  <c r="K40" i="44" s="1"/>
  <c r="Q78" i="51"/>
  <c r="AC12" i="57"/>
  <c r="L192" i="61"/>
  <c r="C206" i="61" s="1"/>
  <c r="L190" i="61"/>
  <c r="L204" i="61" s="1"/>
  <c r="C218" i="61" s="1"/>
  <c r="R36" i="32"/>
  <c r="S4" i="32"/>
  <c r="N127" i="33"/>
  <c r="M82" i="33"/>
  <c r="M67" i="59" s="1"/>
  <c r="R4" i="43"/>
  <c r="Q36" i="43"/>
  <c r="I19" i="40"/>
  <c r="J20" i="40"/>
  <c r="D120" i="46"/>
  <c r="Q14" i="32"/>
  <c r="P76" i="32"/>
  <c r="Q17" i="49"/>
  <c r="Q17" i="46"/>
  <c r="J20" i="47"/>
  <c r="I19" i="47"/>
  <c r="F120" i="32"/>
  <c r="H120" i="1"/>
  <c r="I19" i="44"/>
  <c r="J20" i="44"/>
  <c r="P76" i="47"/>
  <c r="Q14" i="47"/>
  <c r="Q17" i="32"/>
  <c r="Q17" i="43"/>
  <c r="P76" i="44"/>
  <c r="Q14" i="44"/>
  <c r="C124" i="46"/>
  <c r="C121" i="46"/>
  <c r="AJ88" i="57"/>
  <c r="AJ117" i="57"/>
  <c r="I70" i="55"/>
  <c r="I113" i="1" s="1"/>
  <c r="AC97" i="41"/>
  <c r="AD30" i="55"/>
  <c r="E120" i="45"/>
  <c r="AO79" i="57"/>
  <c r="AO75" i="57"/>
  <c r="AO71" i="57"/>
  <c r="AO78" i="57"/>
  <c r="AO74" i="57"/>
  <c r="AO135" i="57" s="1"/>
  <c r="AO70" i="57"/>
  <c r="AO81" i="57"/>
  <c r="AO77" i="57"/>
  <c r="AO73" i="57"/>
  <c r="AP3" i="57"/>
  <c r="AO80" i="57"/>
  <c r="AO76" i="57"/>
  <c r="AO72" i="57"/>
  <c r="AN131" i="57"/>
  <c r="AE224" i="57"/>
  <c r="K46" i="1" s="1"/>
  <c r="AN209" i="57"/>
  <c r="K56" i="55"/>
  <c r="K170" i="33" s="1"/>
  <c r="AE229" i="57"/>
  <c r="K46" i="40" s="1"/>
  <c r="AN136" i="57"/>
  <c r="K61" i="55"/>
  <c r="K175" i="33" s="1"/>
  <c r="AN219" i="57"/>
  <c r="AN141" i="57"/>
  <c r="AE234" i="57"/>
  <c r="K46" i="48" s="1"/>
  <c r="K66" i="55"/>
  <c r="K180" i="33" s="1"/>
  <c r="O40" i="41"/>
  <c r="N93" i="61"/>
  <c r="N107" i="61" s="1"/>
  <c r="CE24" i="57"/>
  <c r="CE5" i="57" s="1"/>
  <c r="N31" i="41"/>
  <c r="AG10" i="57"/>
  <c r="Y127" i="57"/>
  <c r="Y98" i="57"/>
  <c r="Z112" i="57"/>
  <c r="AC97" i="42"/>
  <c r="AD31" i="55"/>
  <c r="E145" i="33"/>
  <c r="W4" i="40"/>
  <c r="J20" i="46"/>
  <c r="I19" i="46"/>
  <c r="Q56" i="43"/>
  <c r="P385" i="33"/>
  <c r="P182" i="61"/>
  <c r="P196" i="61" s="1"/>
  <c r="B93" i="44"/>
  <c r="B94" i="44" s="1"/>
  <c r="B91" i="44"/>
  <c r="S4" i="41"/>
  <c r="R36" i="41"/>
  <c r="M57" i="51"/>
  <c r="M22" i="42" s="1"/>
  <c r="Y7" i="51"/>
  <c r="R393" i="51"/>
  <c r="R383" i="51" s="1"/>
  <c r="R46" i="51" s="1"/>
  <c r="R58" i="46" s="1"/>
  <c r="S391" i="51"/>
  <c r="Q56" i="46"/>
  <c r="P389" i="33"/>
  <c r="P186" i="61"/>
  <c r="P200" i="61" s="1"/>
  <c r="AK62" i="57"/>
  <c r="AK102" i="57"/>
  <c r="Q56" i="48"/>
  <c r="P391" i="33"/>
  <c r="P188" i="61"/>
  <c r="P202" i="61" s="1"/>
  <c r="AD91" i="57"/>
  <c r="AE105" i="57"/>
  <c r="AD120" i="57"/>
  <c r="F73" i="55"/>
  <c r="F113" i="42" s="1"/>
  <c r="Q56" i="41"/>
  <c r="P383" i="33"/>
  <c r="P180" i="61"/>
  <c r="P194" i="61" s="1"/>
  <c r="O40" i="1"/>
  <c r="CE22" i="57"/>
  <c r="CE3" i="57" s="1"/>
  <c r="N91" i="61"/>
  <c r="N105" i="61" s="1"/>
  <c r="N31" i="1"/>
  <c r="R4" i="46"/>
  <c r="Q36" i="46"/>
  <c r="J20" i="42"/>
  <c r="I19" i="42"/>
  <c r="AE89" i="57"/>
  <c r="AE118" i="57"/>
  <c r="P76" i="43"/>
  <c r="Q14" i="43"/>
  <c r="AD93" i="57"/>
  <c r="AD122" i="57"/>
  <c r="F75" i="55"/>
  <c r="F113" i="40" s="1"/>
  <c r="AE107" i="57"/>
  <c r="L36" i="33"/>
  <c r="L45" i="59"/>
  <c r="S4" i="49"/>
  <c r="R36" i="49"/>
  <c r="P382" i="33"/>
  <c r="Q56" i="32"/>
  <c r="P179" i="61"/>
  <c r="P193" i="61" s="1"/>
  <c r="G198" i="33"/>
  <c r="AF12" i="57"/>
  <c r="F19" i="59"/>
  <c r="B11" i="59"/>
  <c r="H197" i="33"/>
  <c r="AH11" i="57"/>
  <c r="I196" i="33"/>
  <c r="AJ10" i="57"/>
  <c r="Q56" i="40"/>
  <c r="P386" i="33"/>
  <c r="P183" i="61"/>
  <c r="P197" i="61" s="1"/>
  <c r="AC97" i="49"/>
  <c r="AD39" i="55"/>
  <c r="M62" i="51"/>
  <c r="M22" i="46" s="1"/>
  <c r="Y12" i="51"/>
  <c r="C308" i="51"/>
  <c r="C310" i="51" s="1"/>
  <c r="C306" i="51"/>
  <c r="B93" i="49"/>
  <c r="B94" i="49" s="1"/>
  <c r="B91" i="49"/>
  <c r="I19" i="49"/>
  <c r="J20" i="49"/>
  <c r="C124" i="32"/>
  <c r="C121" i="32"/>
  <c r="C124" i="47"/>
  <c r="C164" i="33" s="1"/>
  <c r="C248" i="33" s="1"/>
  <c r="C121" i="47"/>
  <c r="Q17" i="48"/>
  <c r="Q56" i="44"/>
  <c r="P387" i="33"/>
  <c r="P184" i="61"/>
  <c r="P198" i="61" s="1"/>
  <c r="AB97" i="1"/>
  <c r="AC28" i="55"/>
  <c r="Z4" i="51"/>
  <c r="N54" i="51"/>
  <c r="H40" i="48"/>
  <c r="BX32" i="57"/>
  <c r="BX13" i="57" s="1"/>
  <c r="G101" i="61"/>
  <c r="G115" i="61" s="1"/>
  <c r="B129" i="61" s="1"/>
  <c r="G31" i="48"/>
  <c r="AC124" i="57"/>
  <c r="AC95" i="57"/>
  <c r="Q36" i="48"/>
  <c r="R4" i="48"/>
  <c r="Y125" i="57"/>
  <c r="Y96" i="57"/>
  <c r="AC97" i="44"/>
  <c r="AD34" i="55"/>
  <c r="J20" i="32"/>
  <c r="I19" i="32"/>
  <c r="AE227" i="57"/>
  <c r="K46" i="42" s="1"/>
  <c r="AN212" i="57"/>
  <c r="AN134" i="57"/>
  <c r="K59" i="55"/>
  <c r="K173" i="33" s="1"/>
  <c r="AN135" i="57"/>
  <c r="AE228" i="57"/>
  <c r="K46" i="43" s="1"/>
  <c r="K60" i="55"/>
  <c r="K174" i="33" s="1"/>
  <c r="AE233" i="57"/>
  <c r="K46" i="47" s="1"/>
  <c r="AN140" i="57"/>
  <c r="K65" i="55"/>
  <c r="K179" i="33" s="1"/>
  <c r="M192" i="33"/>
  <c r="AR6" i="57"/>
  <c r="AC97" i="47"/>
  <c r="AD37" i="55"/>
  <c r="C120" i="48"/>
  <c r="C114" i="48"/>
  <c r="C115" i="48" s="1"/>
  <c r="C264" i="33" s="1"/>
  <c r="I42" i="48"/>
  <c r="O82" i="51"/>
  <c r="Q17" i="44"/>
  <c r="B93" i="45"/>
  <c r="B94" i="45" s="1"/>
  <c r="B91" i="45"/>
  <c r="AM143" i="57"/>
  <c r="AD104" i="57"/>
  <c r="AC90" i="57"/>
  <c r="AC119" i="57"/>
  <c r="Q17" i="42"/>
  <c r="Y10" i="51"/>
  <c r="M60" i="51"/>
  <c r="M22" i="44" s="1"/>
  <c r="AD95" i="57"/>
  <c r="AD124" i="57"/>
  <c r="F77" i="55"/>
  <c r="F113" i="45" s="1"/>
  <c r="AE109" i="57"/>
  <c r="E147" i="33"/>
  <c r="J42" i="45"/>
  <c r="J40" i="45" s="1"/>
  <c r="P79" i="51"/>
  <c r="L66" i="51"/>
  <c r="Y6" i="51"/>
  <c r="M56" i="51"/>
  <c r="M22" i="41" s="1"/>
  <c r="K194" i="33"/>
  <c r="AN8" i="57"/>
  <c r="AM8" i="57" s="1"/>
  <c r="Q17" i="40"/>
  <c r="C124" i="41"/>
  <c r="C121" i="41"/>
  <c r="I42" i="46"/>
  <c r="I40" i="46" s="1"/>
  <c r="O80" i="51"/>
  <c r="AQ5" i="57"/>
  <c r="AF67" i="57"/>
  <c r="AG66" i="57"/>
  <c r="AF103" i="57"/>
  <c r="AC97" i="48"/>
  <c r="AD38" i="55"/>
  <c r="AD123" i="57"/>
  <c r="AD94" i="57"/>
  <c r="F76" i="55"/>
  <c r="F113" i="44" s="1"/>
  <c r="AE108" i="57"/>
  <c r="AD121" i="57"/>
  <c r="AE106" i="57"/>
  <c r="AD92" i="57"/>
  <c r="F74" i="55"/>
  <c r="F113" i="43" s="1"/>
  <c r="Q17" i="41"/>
  <c r="G199" i="33"/>
  <c r="AF13" i="57"/>
  <c r="J195" i="33"/>
  <c r="AL9" i="57"/>
  <c r="R42" i="1"/>
  <c r="X72" i="51"/>
  <c r="C124" i="1"/>
  <c r="C121" i="1"/>
  <c r="P81" i="33"/>
  <c r="P66" i="59" s="1"/>
  <c r="AI10" i="57"/>
  <c r="R4" i="1"/>
  <c r="Q36" i="1"/>
  <c r="AK223" i="57"/>
  <c r="D148" i="33"/>
  <c r="P42" i="41"/>
  <c r="V74" i="51"/>
  <c r="F42" i="49"/>
  <c r="F40" i="49" s="1"/>
  <c r="L83" i="51"/>
  <c r="K84" i="51"/>
  <c r="P42" i="43"/>
  <c r="V76" i="51"/>
  <c r="W141" i="57"/>
  <c r="W112" i="57"/>
  <c r="R36" i="42"/>
  <c r="S4" i="42"/>
  <c r="B93" i="32"/>
  <c r="B94" i="32" s="1"/>
  <c r="B91" i="32"/>
  <c r="AI9" i="57"/>
  <c r="M58" i="51"/>
  <c r="M22" i="43" s="1"/>
  <c r="Y8" i="51"/>
  <c r="O42" i="42"/>
  <c r="O40" i="42" s="1"/>
  <c r="U75" i="51"/>
  <c r="J20" i="48"/>
  <c r="I19" i="48"/>
  <c r="AP56" i="57"/>
  <c r="AP58" i="57" s="1"/>
  <c r="AQ4" i="57"/>
  <c r="AQ56" i="57" s="1"/>
  <c r="AQ58" i="57" s="1"/>
  <c r="Q14" i="41"/>
  <c r="P76" i="41"/>
  <c r="X16" i="51"/>
  <c r="D201" i="33"/>
  <c r="D202" i="33" s="1"/>
  <c r="D98" i="33" s="1"/>
  <c r="Z15" i="57"/>
  <c r="Q14" i="42"/>
  <c r="P76" i="42"/>
  <c r="C150" i="33"/>
  <c r="C86" i="47"/>
  <c r="Q56" i="45"/>
  <c r="P388" i="33"/>
  <c r="P185" i="61"/>
  <c r="P199" i="61" s="1"/>
  <c r="C124" i="45"/>
  <c r="C121" i="45"/>
  <c r="Q17" i="1"/>
  <c r="AE231" i="57"/>
  <c r="K46" i="45" s="1"/>
  <c r="AN138" i="57"/>
  <c r="K63" i="55"/>
  <c r="K177" i="33" s="1"/>
  <c r="AN139" i="57"/>
  <c r="AE232" i="57"/>
  <c r="K46" i="46" s="1"/>
  <c r="K64" i="55"/>
  <c r="K178" i="33" s="1"/>
  <c r="AN211" i="57"/>
  <c r="AN133" i="57"/>
  <c r="AE226" i="57"/>
  <c r="K46" i="41" s="1"/>
  <c r="K58" i="55"/>
  <c r="K172" i="33" s="1"/>
  <c r="W123" i="57"/>
  <c r="W94" i="57"/>
  <c r="Q56" i="42"/>
  <c r="P384" i="33"/>
  <c r="P181" i="61"/>
  <c r="P195" i="61" s="1"/>
  <c r="C124" i="42"/>
  <c r="C121" i="42"/>
  <c r="P76" i="49"/>
  <c r="Q14" i="49"/>
  <c r="E144" i="33"/>
  <c r="J20" i="45"/>
  <c r="I19" i="45"/>
  <c r="AA97" i="57"/>
  <c r="AA126" i="57"/>
  <c r="AB111" i="57"/>
  <c r="AC97" i="45"/>
  <c r="AD35" i="55"/>
  <c r="C121" i="40"/>
  <c r="C124" i="40"/>
  <c r="E120" i="41"/>
  <c r="R36" i="45"/>
  <c r="S4" i="45"/>
  <c r="R4" i="47"/>
  <c r="Q36" i="47"/>
  <c r="Q56" i="47"/>
  <c r="P390" i="33"/>
  <c r="P187" i="61"/>
  <c r="P201" i="61" s="1"/>
  <c r="AD143" i="57"/>
  <c r="P76" i="1"/>
  <c r="Q14" i="1"/>
  <c r="Y15" i="51"/>
  <c r="M65" i="51"/>
  <c r="M22" i="49" s="1"/>
  <c r="T15" i="57"/>
  <c r="X142" i="57"/>
  <c r="X143" i="57" s="1"/>
  <c r="X113" i="57"/>
  <c r="X16" i="57"/>
  <c r="AC14" i="57"/>
  <c r="G141" i="33"/>
  <c r="P76" i="40"/>
  <c r="Q14" i="40"/>
  <c r="C84" i="33"/>
  <c r="J20" i="1"/>
  <c r="I19" i="1"/>
  <c r="J20" i="43"/>
  <c r="I19" i="43"/>
  <c r="I42" i="47"/>
  <c r="I40" i="47" s="1"/>
  <c r="O81" i="51"/>
  <c r="C124" i="44"/>
  <c r="C121" i="44"/>
  <c r="AL118" i="33"/>
  <c r="AC13" i="57"/>
  <c r="AB125" i="57"/>
  <c r="AB96" i="57"/>
  <c r="E78" i="55"/>
  <c r="E113" i="46" s="1"/>
  <c r="N56" i="1"/>
  <c r="M381" i="33"/>
  <c r="M135" i="1"/>
  <c r="M178" i="61"/>
  <c r="M34" i="33"/>
  <c r="Y11" i="51"/>
  <c r="M61" i="51"/>
  <c r="M22" i="45" s="1"/>
  <c r="B93" i="47"/>
  <c r="B94" i="47" s="1"/>
  <c r="B91" i="47"/>
  <c r="M193" i="33"/>
  <c r="AR7" i="57"/>
  <c r="AQ7" i="57" s="1"/>
  <c r="N191" i="33"/>
  <c r="AT5" i="57"/>
  <c r="BW33" i="57" l="1"/>
  <c r="BW14" i="57" s="1"/>
  <c r="F102" i="61"/>
  <c r="F116" i="61" s="1"/>
  <c r="F31" i="49"/>
  <c r="CB28" i="57"/>
  <c r="CB9" i="57" s="1"/>
  <c r="K97" i="61"/>
  <c r="K111" i="61" s="1"/>
  <c r="K31" i="44"/>
  <c r="BZ30" i="57"/>
  <c r="BZ11" i="57" s="1"/>
  <c r="I99" i="61"/>
  <c r="I113" i="61" s="1"/>
  <c r="I31" i="46"/>
  <c r="I100" i="61"/>
  <c r="I114" i="61" s="1"/>
  <c r="BZ31" i="57"/>
  <c r="BZ12" i="57" s="1"/>
  <c r="I31" i="47"/>
  <c r="CF25" i="57"/>
  <c r="CF6" i="57" s="1"/>
  <c r="O94" i="61"/>
  <c r="O108" i="61" s="1"/>
  <c r="O31" i="42"/>
  <c r="P92" i="61"/>
  <c r="P106" i="61" s="1"/>
  <c r="CG23" i="57"/>
  <c r="CG4" i="57" s="1"/>
  <c r="P31" i="32"/>
  <c r="CA29" i="57"/>
  <c r="CA10" i="57" s="1"/>
  <c r="J98" i="61"/>
  <c r="J112" i="61" s="1"/>
  <c r="J31" i="45"/>
  <c r="L96" i="61"/>
  <c r="L110" i="61" s="1"/>
  <c r="C124" i="61" s="1"/>
  <c r="CC27" i="57"/>
  <c r="CC8" i="57" s="1"/>
  <c r="L31" i="40"/>
  <c r="K123" i="41"/>
  <c r="K122" i="41" s="1"/>
  <c r="N58" i="51"/>
  <c r="N22" i="43" s="1"/>
  <c r="Z8" i="51"/>
  <c r="Q81" i="33"/>
  <c r="Q66" i="59" s="1"/>
  <c r="C155" i="33"/>
  <c r="C86" i="1"/>
  <c r="R17" i="40"/>
  <c r="K42" i="45"/>
  <c r="K40" i="45" s="1"/>
  <c r="Q79" i="51"/>
  <c r="AE124" i="57"/>
  <c r="AE95" i="57"/>
  <c r="AF109" i="57"/>
  <c r="K123" i="42"/>
  <c r="K122" i="42" s="1"/>
  <c r="AD97" i="44"/>
  <c r="AE34" i="55"/>
  <c r="R36" i="48"/>
  <c r="S4" i="48"/>
  <c r="G200" i="33"/>
  <c r="AF14" i="57"/>
  <c r="AC97" i="1"/>
  <c r="AD28" i="55"/>
  <c r="C156" i="33"/>
  <c r="C240" i="33" s="1"/>
  <c r="C86" i="32"/>
  <c r="N62" i="51"/>
  <c r="N22" i="46" s="1"/>
  <c r="Z12" i="51"/>
  <c r="S36" i="49"/>
  <c r="T4" i="49"/>
  <c r="F120" i="40"/>
  <c r="R36" i="46"/>
  <c r="S4" i="46"/>
  <c r="P40" i="1"/>
  <c r="CF22" i="57"/>
  <c r="CF3" i="57" s="1"/>
  <c r="O91" i="61"/>
  <c r="O105" i="61" s="1"/>
  <c r="O31" i="1"/>
  <c r="R56" i="48"/>
  <c r="Q391" i="33"/>
  <c r="Q188" i="61"/>
  <c r="T391" i="51"/>
  <c r="S393" i="51"/>
  <c r="S383" i="51" s="1"/>
  <c r="S46" i="51" s="1"/>
  <c r="S58" i="46" s="1"/>
  <c r="R56" i="43"/>
  <c r="Q385" i="33"/>
  <c r="Q182" i="61"/>
  <c r="N192" i="33"/>
  <c r="AT6" i="57"/>
  <c r="K123" i="1"/>
  <c r="K122" i="1" s="1"/>
  <c r="AO211" i="57"/>
  <c r="AO133" i="57"/>
  <c r="AO212" i="57"/>
  <c r="AO134" i="57"/>
  <c r="AO140" i="57"/>
  <c r="E148" i="33"/>
  <c r="AD97" i="41"/>
  <c r="AE30" i="55"/>
  <c r="R17" i="43"/>
  <c r="H141" i="33"/>
  <c r="R17" i="49"/>
  <c r="D149" i="33"/>
  <c r="L42" i="44"/>
  <c r="L40" i="44" s="1"/>
  <c r="R78" i="51"/>
  <c r="W140" i="57"/>
  <c r="W111" i="57"/>
  <c r="L194" i="33"/>
  <c r="AP8" i="57"/>
  <c r="C159" i="33"/>
  <c r="C243" i="33" s="1"/>
  <c r="C86" i="43"/>
  <c r="N64" i="51"/>
  <c r="N22" i="48" s="1"/>
  <c r="Z14" i="51"/>
  <c r="AA125" i="57"/>
  <c r="AA96" i="57"/>
  <c r="C38" i="33"/>
  <c r="C42" i="33"/>
  <c r="C47" i="59" s="1"/>
  <c r="C40" i="33"/>
  <c r="S36" i="40"/>
  <c r="AK9" i="57"/>
  <c r="E201" i="33"/>
  <c r="E202" i="33" s="1"/>
  <c r="E98" i="33" s="1"/>
  <c r="AB15" i="57"/>
  <c r="M192" i="61"/>
  <c r="M190" i="61"/>
  <c r="M204" i="61" s="1"/>
  <c r="K123" i="46"/>
  <c r="K122" i="46" s="1"/>
  <c r="AA15" i="57"/>
  <c r="Z113" i="57"/>
  <c r="Z142" i="57"/>
  <c r="Z143" i="57" s="1"/>
  <c r="Z16" i="57"/>
  <c r="C161" i="33"/>
  <c r="C245" i="33" s="1"/>
  <c r="C86" i="44"/>
  <c r="T4" i="45"/>
  <c r="S36" i="45"/>
  <c r="C158" i="33"/>
  <c r="C242" i="33" s="1"/>
  <c r="C86" i="42"/>
  <c r="Q76" i="41"/>
  <c r="R14" i="41"/>
  <c r="Q42" i="43"/>
  <c r="W76" i="51"/>
  <c r="S4" i="1"/>
  <c r="R36" i="1"/>
  <c r="AL223" i="57"/>
  <c r="S42" i="1"/>
  <c r="Y72" i="51"/>
  <c r="R17" i="41"/>
  <c r="F120" i="43"/>
  <c r="AE123" i="57"/>
  <c r="AE94" i="57"/>
  <c r="AF108" i="57"/>
  <c r="AF89" i="57"/>
  <c r="AF118" i="57"/>
  <c r="G71" i="55"/>
  <c r="G113" i="32" s="1"/>
  <c r="Z6" i="51"/>
  <c r="N56" i="51"/>
  <c r="N22" i="41" s="1"/>
  <c r="F120" i="45"/>
  <c r="N60" i="51"/>
  <c r="N22" i="44" s="1"/>
  <c r="Z10" i="51"/>
  <c r="R17" i="42"/>
  <c r="J42" i="48"/>
  <c r="P82" i="51"/>
  <c r="C151" i="33"/>
  <c r="C86" i="48"/>
  <c r="K123" i="47"/>
  <c r="K122" i="47" s="1"/>
  <c r="I40" i="48"/>
  <c r="BY32" i="57"/>
  <c r="BY13" i="57" s="1"/>
  <c r="H101" i="61"/>
  <c r="H115" i="61" s="1"/>
  <c r="H31" i="48"/>
  <c r="N22" i="1"/>
  <c r="K20" i="49"/>
  <c r="J19" i="49"/>
  <c r="C355" i="51"/>
  <c r="C354" i="51"/>
  <c r="C353" i="51"/>
  <c r="C352" i="51"/>
  <c r="C351" i="51"/>
  <c r="C350" i="51"/>
  <c r="C349" i="51"/>
  <c r="C348" i="51"/>
  <c r="C347" i="51"/>
  <c r="C346" i="51"/>
  <c r="C345" i="51"/>
  <c r="C344" i="51"/>
  <c r="R56" i="40"/>
  <c r="Q386" i="33"/>
  <c r="Q183" i="61"/>
  <c r="R56" i="32"/>
  <c r="Q382" i="33"/>
  <c r="Q179" i="61"/>
  <c r="AG11" i="57"/>
  <c r="AF105" i="57"/>
  <c r="AE120" i="57"/>
  <c r="AE91" i="57"/>
  <c r="AK88" i="57"/>
  <c r="AK117" i="57"/>
  <c r="T4" i="41"/>
  <c r="S36" i="41"/>
  <c r="X4" i="40"/>
  <c r="Z127" i="57"/>
  <c r="Z98" i="57"/>
  <c r="D80" i="55"/>
  <c r="D113" i="48" s="1"/>
  <c r="AA112" i="57"/>
  <c r="K123" i="40"/>
  <c r="K122" i="40" s="1"/>
  <c r="AN143" i="57"/>
  <c r="AO137" i="57"/>
  <c r="AO138" i="57"/>
  <c r="AO139" i="57"/>
  <c r="Q76" i="44"/>
  <c r="R14" i="44"/>
  <c r="Q76" i="47"/>
  <c r="R14" i="47"/>
  <c r="K20" i="47"/>
  <c r="J19" i="47"/>
  <c r="R17" i="46"/>
  <c r="Q76" i="32"/>
  <c r="R14" i="32"/>
  <c r="J19" i="40"/>
  <c r="K20" i="40"/>
  <c r="R36" i="43"/>
  <c r="S4" i="43"/>
  <c r="Q42" i="32"/>
  <c r="Q40" i="32" s="1"/>
  <c r="W73" i="51"/>
  <c r="M42" i="40"/>
  <c r="M40" i="40" s="1"/>
  <c r="S77" i="51"/>
  <c r="N59" i="51"/>
  <c r="N22" i="40" s="1"/>
  <c r="Z9" i="51"/>
  <c r="AD97" i="46"/>
  <c r="AE36" i="55"/>
  <c r="N63" i="51"/>
  <c r="N22" i="47" s="1"/>
  <c r="Z13" i="51"/>
  <c r="AC97" i="32"/>
  <c r="AD29" i="55"/>
  <c r="R56" i="49"/>
  <c r="Q392" i="33"/>
  <c r="Q189" i="61"/>
  <c r="N55" i="51"/>
  <c r="N22" i="32" s="1"/>
  <c r="Z5" i="51"/>
  <c r="AD125" i="57"/>
  <c r="AD96" i="57"/>
  <c r="F78" i="55"/>
  <c r="F113" i="46" s="1"/>
  <c r="H198" i="33"/>
  <c r="AH12" i="57"/>
  <c r="X128" i="57"/>
  <c r="X129" i="57" s="1"/>
  <c r="X144" i="57" s="1"/>
  <c r="X99" i="57"/>
  <c r="C81" i="55"/>
  <c r="C113" i="49" s="1"/>
  <c r="K20" i="45"/>
  <c r="J19" i="45"/>
  <c r="Z11" i="51"/>
  <c r="N61" i="51"/>
  <c r="N22" i="45" s="1"/>
  <c r="K20" i="43"/>
  <c r="J19" i="43"/>
  <c r="Q76" i="40"/>
  <c r="R14" i="40"/>
  <c r="Z15" i="51"/>
  <c r="N65" i="51"/>
  <c r="N22" i="49" s="1"/>
  <c r="R56" i="47"/>
  <c r="Q390" i="33"/>
  <c r="Q187" i="61"/>
  <c r="AD97" i="45"/>
  <c r="AE35" i="55"/>
  <c r="R17" i="1"/>
  <c r="T4" i="42"/>
  <c r="S36" i="42"/>
  <c r="AM118" i="33"/>
  <c r="J42" i="47"/>
  <c r="J40" i="47" s="1"/>
  <c r="P81" i="51"/>
  <c r="C91" i="33"/>
  <c r="C9" i="55"/>
  <c r="Y15" i="57"/>
  <c r="Q76" i="1"/>
  <c r="R14" i="1"/>
  <c r="C160" i="33"/>
  <c r="C244" i="33" s="1"/>
  <c r="C86" i="40"/>
  <c r="C162" i="33"/>
  <c r="C246" i="33" s="1"/>
  <c r="C86" i="45"/>
  <c r="R14" i="42"/>
  <c r="Q76" i="42"/>
  <c r="AQ59" i="57"/>
  <c r="AQ61" i="57"/>
  <c r="AQ62" i="57" s="1"/>
  <c r="P42" i="42"/>
  <c r="P40" i="42" s="1"/>
  <c r="V75" i="51"/>
  <c r="Q42" i="41"/>
  <c r="W74" i="51"/>
  <c r="F120" i="44"/>
  <c r="AG67" i="57"/>
  <c r="AH66" i="57"/>
  <c r="AG103" i="57"/>
  <c r="AS5" i="57"/>
  <c r="AO8" i="57"/>
  <c r="AD97" i="47"/>
  <c r="AE37" i="55"/>
  <c r="AA4" i="51"/>
  <c r="O54" i="51"/>
  <c r="Z16" i="51"/>
  <c r="R56" i="44"/>
  <c r="Q387" i="33"/>
  <c r="Q184" i="61"/>
  <c r="AG12" i="57"/>
  <c r="AF110" i="57"/>
  <c r="AF139" i="57"/>
  <c r="AF143" i="57" s="1"/>
  <c r="K20" i="42"/>
  <c r="J19" i="42"/>
  <c r="R56" i="41"/>
  <c r="Q383" i="33"/>
  <c r="Q180" i="61"/>
  <c r="N57" i="51"/>
  <c r="N22" i="42" s="1"/>
  <c r="Z7" i="51"/>
  <c r="K20" i="46"/>
  <c r="J19" i="46"/>
  <c r="AD97" i="42"/>
  <c r="AE31" i="55"/>
  <c r="AO141" i="57"/>
  <c r="AO219" i="57"/>
  <c r="AO142" i="57"/>
  <c r="AO132" i="57"/>
  <c r="AO210" i="57"/>
  <c r="I120" i="1"/>
  <c r="T189" i="33"/>
  <c r="CL2" i="57"/>
  <c r="R17" i="47"/>
  <c r="J19" i="41"/>
  <c r="K20" i="41"/>
  <c r="D150" i="33"/>
  <c r="Q76" i="46"/>
  <c r="R14" i="46"/>
  <c r="K123" i="44"/>
  <c r="K122" i="44" s="1"/>
  <c r="AL88" i="57"/>
  <c r="AL117" i="57"/>
  <c r="J70" i="55"/>
  <c r="J113" i="1" s="1"/>
  <c r="AE14" i="57"/>
  <c r="AD97" i="43"/>
  <c r="AE32" i="55"/>
  <c r="J196" i="33"/>
  <c r="AL10" i="57"/>
  <c r="H199" i="33"/>
  <c r="AH13" i="57"/>
  <c r="K195" i="33"/>
  <c r="AN9" i="57"/>
  <c r="G42" i="49"/>
  <c r="G40" i="49" s="1"/>
  <c r="M83" i="51"/>
  <c r="E120" i="46"/>
  <c r="K20" i="1"/>
  <c r="J19" i="1"/>
  <c r="E143" i="33"/>
  <c r="Q76" i="49"/>
  <c r="R14" i="49"/>
  <c r="K123" i="45"/>
  <c r="K122" i="45" s="1"/>
  <c r="M36" i="33"/>
  <c r="M45" i="59"/>
  <c r="O56" i="1"/>
  <c r="N381" i="33"/>
  <c r="N135" i="1"/>
  <c r="N34" i="33"/>
  <c r="N178" i="61"/>
  <c r="Y16" i="57"/>
  <c r="X145" i="57"/>
  <c r="U15" i="57"/>
  <c r="T16" i="57"/>
  <c r="T17" i="57" s="1"/>
  <c r="R36" i="47"/>
  <c r="S4" i="47"/>
  <c r="AB97" i="57"/>
  <c r="AB126" i="57"/>
  <c r="E79" i="55"/>
  <c r="E113" i="47" s="1"/>
  <c r="AC111" i="57"/>
  <c r="R56" i="42"/>
  <c r="Q384" i="33"/>
  <c r="Q181" i="61"/>
  <c r="R56" i="45"/>
  <c r="Q388" i="33"/>
  <c r="Q185" i="61"/>
  <c r="AP59" i="57"/>
  <c r="AP61" i="57"/>
  <c r="AP62" i="57" s="1"/>
  <c r="J19" i="48"/>
  <c r="K20" i="48"/>
  <c r="W127" i="57"/>
  <c r="W98" i="57"/>
  <c r="C124" i="33"/>
  <c r="C101" i="33" s="1"/>
  <c r="AG13" i="57"/>
  <c r="AE121" i="57"/>
  <c r="AF106" i="57"/>
  <c r="AE92" i="57"/>
  <c r="AD97" i="48"/>
  <c r="AE38" i="55"/>
  <c r="J42" i="46"/>
  <c r="J40" i="46" s="1"/>
  <c r="P80" i="51"/>
  <c r="C157" i="33"/>
  <c r="C241" i="33" s="1"/>
  <c r="C86" i="41"/>
  <c r="AD119" i="57"/>
  <c r="AE104" i="57"/>
  <c r="AD90" i="57"/>
  <c r="F72" i="55"/>
  <c r="F113" i="41" s="1"/>
  <c r="R17" i="44"/>
  <c r="AE13" i="57"/>
  <c r="K123" i="43"/>
  <c r="K122" i="43" s="1"/>
  <c r="K20" i="32"/>
  <c r="J19" i="32"/>
  <c r="Y16" i="51"/>
  <c r="R17" i="48"/>
  <c r="AD97" i="49"/>
  <c r="AE39" i="55"/>
  <c r="AK10" i="57"/>
  <c r="B74" i="59"/>
  <c r="F17" i="59"/>
  <c r="AE93" i="57"/>
  <c r="AE122" i="57"/>
  <c r="AF107" i="57"/>
  <c r="R14" i="43"/>
  <c r="Q76" i="43"/>
  <c r="AQ6" i="57"/>
  <c r="N190" i="33"/>
  <c r="AT4" i="57"/>
  <c r="F120" i="42"/>
  <c r="R56" i="46"/>
  <c r="Q389" i="33"/>
  <c r="Q186" i="61"/>
  <c r="P40" i="41"/>
  <c r="CF24" i="57"/>
  <c r="CF5" i="57" s="1"/>
  <c r="O93" i="61"/>
  <c r="O107" i="61" s="1"/>
  <c r="O31" i="41"/>
  <c r="K123" i="48"/>
  <c r="K122" i="48" s="1"/>
  <c r="AN102" i="57"/>
  <c r="AP78" i="57"/>
  <c r="AP74" i="57"/>
  <c r="AP70" i="57"/>
  <c r="AP81" i="57"/>
  <c r="AP77" i="57"/>
  <c r="AP73" i="57"/>
  <c r="AQ3" i="57"/>
  <c r="AP80" i="57"/>
  <c r="AP76" i="57"/>
  <c r="AP72" i="57"/>
  <c r="AP79" i="57"/>
  <c r="AP75" i="57"/>
  <c r="AP71" i="57"/>
  <c r="AO131" i="57"/>
  <c r="AO143" i="57" s="1"/>
  <c r="AO209" i="57"/>
  <c r="AO102" i="57"/>
  <c r="AO136" i="57"/>
  <c r="C163" i="33"/>
  <c r="C247" i="33" s="1"/>
  <c r="C86" i="46"/>
  <c r="R17" i="32"/>
  <c r="K20" i="44"/>
  <c r="J19" i="44"/>
  <c r="F142" i="33"/>
  <c r="O127" i="33"/>
  <c r="N82" i="33"/>
  <c r="N67" i="59" s="1"/>
  <c r="T4" i="32"/>
  <c r="S36" i="32"/>
  <c r="AC139" i="57"/>
  <c r="AC143" i="57" s="1"/>
  <c r="AC110" i="57"/>
  <c r="S36" i="44"/>
  <c r="T4" i="44"/>
  <c r="Q76" i="45"/>
  <c r="R14" i="45"/>
  <c r="R17" i="45"/>
  <c r="AS4" i="57"/>
  <c r="AS56" i="57" s="1"/>
  <c r="AS58" i="57" s="1"/>
  <c r="AR56" i="57"/>
  <c r="AR58" i="57" s="1"/>
  <c r="N40" i="43"/>
  <c r="CD26" i="57"/>
  <c r="CD7" i="57" s="1"/>
  <c r="M95" i="61"/>
  <c r="M109" i="61" s="1"/>
  <c r="M31" i="43"/>
  <c r="Q76" i="48"/>
  <c r="R14" i="48"/>
  <c r="AM62" i="57"/>
  <c r="AM102" i="57"/>
  <c r="AD97" i="40"/>
  <c r="AE33" i="55"/>
  <c r="K123" i="32"/>
  <c r="K122" i="32" s="1"/>
  <c r="K123" i="49"/>
  <c r="K122" i="49" s="1"/>
  <c r="C17" i="61"/>
  <c r="C15" i="61"/>
  <c r="C29" i="61" s="1"/>
  <c r="M66" i="51"/>
  <c r="AE12" i="57"/>
  <c r="O191" i="33"/>
  <c r="AV5" i="57"/>
  <c r="N193" i="33"/>
  <c r="AT7" i="57"/>
  <c r="I197" i="33"/>
  <c r="AJ11" i="57"/>
  <c r="AI11" i="57" s="1"/>
  <c r="M96" i="61" l="1"/>
  <c r="M110" i="61" s="1"/>
  <c r="CD27" i="57"/>
  <c r="CD8" i="57" s="1"/>
  <c r="M31" i="40"/>
  <c r="BX33" i="57"/>
  <c r="BX14" i="57" s="1"/>
  <c r="G102" i="61"/>
  <c r="G116" i="61" s="1"/>
  <c r="B130" i="61" s="1"/>
  <c r="G31" i="49"/>
  <c r="CB29" i="57"/>
  <c r="CB10" i="57" s="1"/>
  <c r="K98" i="61"/>
  <c r="K112" i="61" s="1"/>
  <c r="K31" i="45"/>
  <c r="J100" i="61"/>
  <c r="J114" i="61" s="1"/>
  <c r="CA31" i="57"/>
  <c r="CA12" i="57" s="1"/>
  <c r="J31" i="47"/>
  <c r="Q92" i="61"/>
  <c r="CH23" i="57"/>
  <c r="CH4" i="57" s="1"/>
  <c r="Q31" i="32"/>
  <c r="L97" i="61"/>
  <c r="L111" i="61" s="1"/>
  <c r="C125" i="61" s="1"/>
  <c r="CC28" i="57"/>
  <c r="CC9" i="57" s="1"/>
  <c r="L31" i="44"/>
  <c r="CA30" i="57"/>
  <c r="CA11" i="57" s="1"/>
  <c r="J99" i="61"/>
  <c r="J113" i="61" s="1"/>
  <c r="J31" i="46"/>
  <c r="P94" i="61"/>
  <c r="P108" i="61" s="1"/>
  <c r="CG25" i="57"/>
  <c r="CG6" i="57" s="1"/>
  <c r="P31" i="42"/>
  <c r="R76" i="45"/>
  <c r="S14" i="45"/>
  <c r="T36" i="32"/>
  <c r="U4" i="32"/>
  <c r="O192" i="33"/>
  <c r="AV6" i="57"/>
  <c r="F144" i="33"/>
  <c r="K19" i="32"/>
  <c r="L20" i="32"/>
  <c r="K42" i="46"/>
  <c r="K40" i="46" s="1"/>
  <c r="Q80" i="51"/>
  <c r="L20" i="48"/>
  <c r="K19" i="48"/>
  <c r="S14" i="48"/>
  <c r="R76" i="48"/>
  <c r="M194" i="33"/>
  <c r="AR8" i="57"/>
  <c r="AR61" i="57"/>
  <c r="AR62" i="57" s="1"/>
  <c r="AR59" i="57"/>
  <c r="AC125" i="57"/>
  <c r="AC96" i="57"/>
  <c r="S17" i="32"/>
  <c r="AF226" i="57"/>
  <c r="L46" i="41" s="1"/>
  <c r="AP211" i="57"/>
  <c r="AP133" i="57"/>
  <c r="L58" i="55"/>
  <c r="L172" i="33" s="1"/>
  <c r="AP212" i="57"/>
  <c r="AF227" i="57"/>
  <c r="L46" i="42" s="1"/>
  <c r="AP134" i="57"/>
  <c r="L59" i="55"/>
  <c r="L173" i="33" s="1"/>
  <c r="AF228" i="57"/>
  <c r="L46" i="43" s="1"/>
  <c r="AP135" i="57"/>
  <c r="L60" i="55"/>
  <c r="L174" i="33" s="1"/>
  <c r="Q40" i="41"/>
  <c r="P93" i="61"/>
  <c r="P107" i="61" s="1"/>
  <c r="CG24" i="57"/>
  <c r="CG5" i="57" s="1"/>
  <c r="P31" i="41"/>
  <c r="AT56" i="57"/>
  <c r="AT58" i="57" s="1"/>
  <c r="AF93" i="57"/>
  <c r="AF122" i="57"/>
  <c r="G75" i="55"/>
  <c r="G113" i="40" s="1"/>
  <c r="AG107" i="57"/>
  <c r="S17" i="48"/>
  <c r="F120" i="41"/>
  <c r="AF121" i="57"/>
  <c r="AG106" i="57"/>
  <c r="AF92" i="57"/>
  <c r="G74" i="55"/>
  <c r="G113" i="43" s="1"/>
  <c r="S56" i="45"/>
  <c r="R388" i="33"/>
  <c r="R185" i="61"/>
  <c r="R199" i="61" s="1"/>
  <c r="S56" i="42"/>
  <c r="R384" i="33"/>
  <c r="R181" i="61"/>
  <c r="R195" i="61" s="1"/>
  <c r="R76" i="49"/>
  <c r="S14" i="49"/>
  <c r="E149" i="33"/>
  <c r="AE97" i="43"/>
  <c r="AF32" i="55"/>
  <c r="L20" i="46"/>
  <c r="K19" i="46"/>
  <c r="P54" i="51"/>
  <c r="AB4" i="51"/>
  <c r="AE97" i="47"/>
  <c r="AF37" i="55"/>
  <c r="Q42" i="42"/>
  <c r="Q40" i="42" s="1"/>
  <c r="W75" i="51"/>
  <c r="Y113" i="57"/>
  <c r="Y142" i="57"/>
  <c r="Y143" i="57" s="1"/>
  <c r="S56" i="47"/>
  <c r="R390" i="33"/>
  <c r="R187" i="61"/>
  <c r="R201" i="61" s="1"/>
  <c r="AA5" i="51"/>
  <c r="O55" i="51"/>
  <c r="O22" i="32" s="1"/>
  <c r="Q203" i="61"/>
  <c r="D217" i="61" s="1"/>
  <c r="G217" i="61" s="1"/>
  <c r="E217" i="61"/>
  <c r="F217" i="61" s="1"/>
  <c r="AE97" i="46"/>
  <c r="AF36" i="55"/>
  <c r="L20" i="40"/>
  <c r="K19" i="40"/>
  <c r="S14" i="47"/>
  <c r="R76" i="47"/>
  <c r="D120" i="48"/>
  <c r="J40" i="48"/>
  <c r="BZ32" i="57"/>
  <c r="BZ13" i="57" s="1"/>
  <c r="I101" i="61"/>
  <c r="I115" i="61" s="1"/>
  <c r="I31" i="48"/>
  <c r="G120" i="32"/>
  <c r="T42" i="1"/>
  <c r="Z72" i="51"/>
  <c r="S36" i="1"/>
  <c r="T4" i="1"/>
  <c r="AM223" i="57"/>
  <c r="U4" i="45"/>
  <c r="T36" i="45"/>
  <c r="S17" i="43"/>
  <c r="Q196" i="61"/>
  <c r="D210" i="61" s="1"/>
  <c r="G210" i="61" s="1"/>
  <c r="E210" i="61"/>
  <c r="F210" i="61" s="1"/>
  <c r="S56" i="48"/>
  <c r="R391" i="33"/>
  <c r="R188" i="61"/>
  <c r="R202" i="61" s="1"/>
  <c r="L42" i="45"/>
  <c r="L40" i="45" s="1"/>
  <c r="R79" i="51"/>
  <c r="L195" i="33"/>
  <c r="AP9" i="57"/>
  <c r="AE110" i="57"/>
  <c r="AE139" i="57"/>
  <c r="AE143" i="57" s="1"/>
  <c r="AE97" i="40"/>
  <c r="AF33" i="55"/>
  <c r="AF233" i="57"/>
  <c r="L46" i="47" s="1"/>
  <c r="AP140" i="57"/>
  <c r="L65" i="55"/>
  <c r="L179" i="33" s="1"/>
  <c r="AF224" i="57"/>
  <c r="L46" i="1" s="1"/>
  <c r="AP209" i="57"/>
  <c r="AP131" i="57"/>
  <c r="L56" i="55"/>
  <c r="L170" i="33" s="1"/>
  <c r="Y17" i="57"/>
  <c r="Y145" i="57"/>
  <c r="AM117" i="57"/>
  <c r="AM88" i="57"/>
  <c r="O40" i="43"/>
  <c r="CE26" i="57"/>
  <c r="CE7" i="57" s="1"/>
  <c r="N95" i="61"/>
  <c r="N109" i="61" s="1"/>
  <c r="N31" i="43"/>
  <c r="P127" i="33"/>
  <c r="O82" i="33"/>
  <c r="O67" i="59" s="1"/>
  <c r="L20" i="44"/>
  <c r="K19" i="44"/>
  <c r="AO88" i="57"/>
  <c r="AP88" i="57" s="1"/>
  <c r="AQ88" i="57" s="1"/>
  <c r="AR88" i="57" s="1"/>
  <c r="AS88" i="57" s="1"/>
  <c r="AT88" i="57" s="1"/>
  <c r="AU88" i="57" s="1"/>
  <c r="AV88" i="57" s="1"/>
  <c r="AW88" i="57" s="1"/>
  <c r="AX88" i="57" s="1"/>
  <c r="AY88" i="57" s="1"/>
  <c r="AZ88" i="57" s="1"/>
  <c r="BA88" i="57" s="1"/>
  <c r="BB88" i="57" s="1"/>
  <c r="BC88" i="57" s="1"/>
  <c r="BD88" i="57" s="1"/>
  <c r="BE88" i="57" s="1"/>
  <c r="BF88" i="57" s="1"/>
  <c r="BG88" i="57" s="1"/>
  <c r="BH88" i="57" s="1"/>
  <c r="BI88" i="57" s="1"/>
  <c r="BJ88" i="57" s="1"/>
  <c r="BK88" i="57" s="1"/>
  <c r="BL88" i="57" s="1"/>
  <c r="BM88" i="57" s="1"/>
  <c r="BN88" i="57" s="1"/>
  <c r="BO88" i="57" s="1"/>
  <c r="BP88" i="57" s="1"/>
  <c r="BQ88" i="57" s="1"/>
  <c r="BR88" i="57" s="1"/>
  <c r="BS88" i="57" s="1"/>
  <c r="BT88" i="57" s="1"/>
  <c r="BU88" i="57" s="1"/>
  <c r="BV88" i="57" s="1"/>
  <c r="BW88" i="57" s="1"/>
  <c r="BX88" i="57" s="1"/>
  <c r="BY88" i="57" s="1"/>
  <c r="BZ88" i="57" s="1"/>
  <c r="CA88" i="57" s="1"/>
  <c r="CB88" i="57" s="1"/>
  <c r="CC88" i="57" s="1"/>
  <c r="CD88" i="57" s="1"/>
  <c r="CE88" i="57" s="1"/>
  <c r="CF88" i="57" s="1"/>
  <c r="CG88" i="57" s="1"/>
  <c r="CH88" i="57" s="1"/>
  <c r="CI88" i="57" s="1"/>
  <c r="CJ88" i="57" s="1"/>
  <c r="CK88" i="57" s="1"/>
  <c r="CL88" i="57" s="1"/>
  <c r="AO117" i="57"/>
  <c r="AP102" i="57"/>
  <c r="AF225" i="57"/>
  <c r="L46" i="32" s="1"/>
  <c r="AP132" i="57"/>
  <c r="AP210" i="57"/>
  <c r="L57" i="55"/>
  <c r="L171" i="33" s="1"/>
  <c r="AF230" i="57"/>
  <c r="L46" i="44" s="1"/>
  <c r="AP137" i="57"/>
  <c r="L62" i="55"/>
  <c r="L176" i="33" s="1"/>
  <c r="AF231" i="57"/>
  <c r="L46" i="45" s="1"/>
  <c r="AP138" i="57"/>
  <c r="L63" i="55"/>
  <c r="L177" i="33" s="1"/>
  <c r="AF232" i="57"/>
  <c r="L46" i="46" s="1"/>
  <c r="AP139" i="57"/>
  <c r="L64" i="55"/>
  <c r="L178" i="33" s="1"/>
  <c r="S56" i="46"/>
  <c r="R389" i="33"/>
  <c r="R186" i="61"/>
  <c r="R200" i="61" s="1"/>
  <c r="AE97" i="49"/>
  <c r="AF39" i="55"/>
  <c r="S17" i="44"/>
  <c r="AE97" i="48"/>
  <c r="AF38" i="55"/>
  <c r="AC126" i="57"/>
  <c r="AC97" i="57"/>
  <c r="AD111" i="57"/>
  <c r="V15" i="57"/>
  <c r="U16" i="57"/>
  <c r="U17" i="57" s="1"/>
  <c r="N192" i="61"/>
  <c r="N190" i="61"/>
  <c r="N204" i="61" s="1"/>
  <c r="P56" i="1"/>
  <c r="O381" i="33"/>
  <c r="O135" i="1"/>
  <c r="O34" i="33"/>
  <c r="O178" i="61"/>
  <c r="AS7" i="57"/>
  <c r="H42" i="49"/>
  <c r="H40" i="49" s="1"/>
  <c r="N83" i="51"/>
  <c r="R76" i="46"/>
  <c r="S14" i="46"/>
  <c r="S17" i="47"/>
  <c r="U189" i="33"/>
  <c r="CM2" i="57"/>
  <c r="AE97" i="42"/>
  <c r="AF31" i="55"/>
  <c r="S56" i="41"/>
  <c r="R383" i="33"/>
  <c r="R180" i="61"/>
  <c r="R194" i="61" s="1"/>
  <c r="S56" i="44"/>
  <c r="R387" i="33"/>
  <c r="R184" i="61"/>
  <c r="R198" i="61" s="1"/>
  <c r="R76" i="42"/>
  <c r="S14" i="42"/>
  <c r="C107" i="49"/>
  <c r="C106" i="49" s="1"/>
  <c r="C109" i="49" s="1"/>
  <c r="C103" i="49" s="1"/>
  <c r="C107" i="48"/>
  <c r="C106" i="48" s="1"/>
  <c r="C109" i="48" s="1"/>
  <c r="C103" i="48" s="1"/>
  <c r="C107" i="47"/>
  <c r="C106" i="47" s="1"/>
  <c r="C109" i="47" s="1"/>
  <c r="C103" i="47" s="1"/>
  <c r="C107" i="46"/>
  <c r="C106" i="46" s="1"/>
  <c r="C109" i="46" s="1"/>
  <c r="C103" i="46" s="1"/>
  <c r="C107" i="45"/>
  <c r="C106" i="45" s="1"/>
  <c r="C109" i="45" s="1"/>
  <c r="C103" i="45" s="1"/>
  <c r="C107" i="44"/>
  <c r="C106" i="44" s="1"/>
  <c r="C109" i="44" s="1"/>
  <c r="C103" i="44" s="1"/>
  <c r="C107" i="43"/>
  <c r="C106" i="43" s="1"/>
  <c r="C109" i="43" s="1"/>
  <c r="C103" i="43" s="1"/>
  <c r="C107" i="40"/>
  <c r="C106" i="40" s="1"/>
  <c r="C109" i="40" s="1"/>
  <c r="C103" i="40" s="1"/>
  <c r="C107" i="41"/>
  <c r="C106" i="41" s="1"/>
  <c r="C109" i="41" s="1"/>
  <c r="C103" i="41" s="1"/>
  <c r="C107" i="42"/>
  <c r="C106" i="42" s="1"/>
  <c r="C109" i="42" s="1"/>
  <c r="C103" i="42" s="1"/>
  <c r="C107" i="32"/>
  <c r="C106" i="32" s="1"/>
  <c r="C109" i="32" s="1"/>
  <c r="C103" i="32" s="1"/>
  <c r="C107" i="1"/>
  <c r="C8" i="55"/>
  <c r="U4" i="42"/>
  <c r="T36" i="42"/>
  <c r="AA11" i="51"/>
  <c r="O61" i="51"/>
  <c r="O22" i="45" s="1"/>
  <c r="K19" i="45"/>
  <c r="L20" i="45"/>
  <c r="F120" i="46"/>
  <c r="N42" i="40"/>
  <c r="N40" i="40" s="1"/>
  <c r="T77" i="51"/>
  <c r="S17" i="46"/>
  <c r="Q193" i="61"/>
  <c r="D207" i="61" s="1"/>
  <c r="G207" i="61" s="1"/>
  <c r="E207" i="61"/>
  <c r="F207" i="61" s="1"/>
  <c r="S56" i="40"/>
  <c r="R386" i="33"/>
  <c r="R183" i="61"/>
  <c r="R197" i="61" s="1"/>
  <c r="F148" i="33"/>
  <c r="R42" i="43"/>
  <c r="X76" i="51"/>
  <c r="Z128" i="57"/>
  <c r="Z129" i="57" s="1"/>
  <c r="Z144" i="57" s="1"/>
  <c r="Z99" i="57"/>
  <c r="D81" i="55"/>
  <c r="D113" i="49" s="1"/>
  <c r="AB113" i="57"/>
  <c r="AB142" i="57"/>
  <c r="AB143" i="57" s="1"/>
  <c r="AB145" i="57"/>
  <c r="T36" i="40"/>
  <c r="O64" i="51"/>
  <c r="O22" i="48" s="1"/>
  <c r="AA14" i="51"/>
  <c r="AQ8" i="57"/>
  <c r="W97" i="57"/>
  <c r="W126" i="57"/>
  <c r="S17" i="49"/>
  <c r="Q40" i="1"/>
  <c r="P91" i="61"/>
  <c r="P105" i="61" s="1"/>
  <c r="CG22" i="57"/>
  <c r="CG3" i="57" s="1"/>
  <c r="P31" i="1"/>
  <c r="F146" i="33"/>
  <c r="O62" i="51"/>
  <c r="O22" i="46" s="1"/>
  <c r="AA12" i="51"/>
  <c r="AD97" i="1"/>
  <c r="AE28" i="55"/>
  <c r="S36" i="48"/>
  <c r="T4" i="48"/>
  <c r="AF124" i="57"/>
  <c r="AF95" i="57"/>
  <c r="G77" i="55"/>
  <c r="G113" i="45" s="1"/>
  <c r="AG109" i="57"/>
  <c r="C184" i="33"/>
  <c r="C113" i="33" s="1"/>
  <c r="C167" i="33"/>
  <c r="C239" i="33"/>
  <c r="C251" i="33" s="1"/>
  <c r="I198" i="33"/>
  <c r="AJ12" i="57"/>
  <c r="S17" i="45"/>
  <c r="AQ81" i="57"/>
  <c r="AQ142" i="57" s="1"/>
  <c r="AQ77" i="57"/>
  <c r="AQ138" i="57" s="1"/>
  <c r="AQ73" i="57"/>
  <c r="AR3" i="57"/>
  <c r="AQ80" i="57"/>
  <c r="AQ76" i="57"/>
  <c r="AQ137" i="57" s="1"/>
  <c r="AQ72" i="57"/>
  <c r="AQ79" i="57"/>
  <c r="AQ140" i="57" s="1"/>
  <c r="AQ75" i="57"/>
  <c r="AQ136" i="57" s="1"/>
  <c r="AQ71" i="57"/>
  <c r="AQ78" i="57"/>
  <c r="AQ139" i="57" s="1"/>
  <c r="AQ74" i="57"/>
  <c r="AQ135" i="57" s="1"/>
  <c r="AQ70" i="57"/>
  <c r="Q200" i="61"/>
  <c r="D214" i="61" s="1"/>
  <c r="G214" i="61" s="1"/>
  <c r="E214" i="61"/>
  <c r="F214" i="61" s="1"/>
  <c r="S14" i="43"/>
  <c r="R76" i="43"/>
  <c r="AS59" i="57"/>
  <c r="AS61" i="57"/>
  <c r="AS62" i="57" s="1"/>
  <c r="T36" i="44"/>
  <c r="U4" i="44"/>
  <c r="AF229" i="57"/>
  <c r="L46" i="40" s="1"/>
  <c r="AP136" i="57"/>
  <c r="L61" i="55"/>
  <c r="L175" i="33" s="1"/>
  <c r="AF234" i="57"/>
  <c r="L46" i="48" s="1"/>
  <c r="AP219" i="57"/>
  <c r="AP141" i="57"/>
  <c r="L66" i="55"/>
  <c r="L180" i="33" s="1"/>
  <c r="AF235" i="57"/>
  <c r="L46" i="49" s="1"/>
  <c r="AP142" i="57"/>
  <c r="L67" i="55"/>
  <c r="L181" i="33" s="1"/>
  <c r="AN88" i="57"/>
  <c r="AN117" i="57"/>
  <c r="K70" i="55"/>
  <c r="K113" i="1" s="1"/>
  <c r="AE119" i="57"/>
  <c r="AF104" i="57"/>
  <c r="AE90" i="57"/>
  <c r="Q199" i="61"/>
  <c r="D213" i="61" s="1"/>
  <c r="G213" i="61" s="1"/>
  <c r="E213" i="61"/>
  <c r="F213" i="61" s="1"/>
  <c r="Q195" i="61"/>
  <c r="D209" i="61" s="1"/>
  <c r="G209" i="61" s="1"/>
  <c r="E209" i="61"/>
  <c r="F209" i="61" s="1"/>
  <c r="E120" i="47"/>
  <c r="S36" i="47"/>
  <c r="T4" i="47"/>
  <c r="N36" i="33"/>
  <c r="N45" i="59"/>
  <c r="K19" i="1"/>
  <c r="L20" i="1"/>
  <c r="L20" i="41"/>
  <c r="K19" i="41"/>
  <c r="I141" i="33"/>
  <c r="AF125" i="57"/>
  <c r="AF96" i="57"/>
  <c r="G78" i="55"/>
  <c r="G113" i="46" s="1"/>
  <c r="AG118" i="57"/>
  <c r="AG89" i="57"/>
  <c r="F147" i="33"/>
  <c r="R76" i="1"/>
  <c r="S14" i="1"/>
  <c r="AN118" i="33"/>
  <c r="S17" i="1"/>
  <c r="AE97" i="45"/>
  <c r="AF35" i="55"/>
  <c r="Q201" i="61"/>
  <c r="D215" i="61" s="1"/>
  <c r="G215" i="61" s="1"/>
  <c r="E215" i="61"/>
  <c r="F215" i="61" s="1"/>
  <c r="AA15" i="51"/>
  <c r="O65" i="51"/>
  <c r="O22" i="49" s="1"/>
  <c r="L20" i="43"/>
  <c r="K19" i="43"/>
  <c r="AU5" i="57"/>
  <c r="S56" i="49"/>
  <c r="R392" i="33"/>
  <c r="R189" i="61"/>
  <c r="R203" i="61" s="1"/>
  <c r="AA13" i="51"/>
  <c r="O63" i="51"/>
  <c r="O22" i="47" s="1"/>
  <c r="AA9" i="51"/>
  <c r="O59" i="51"/>
  <c r="O22" i="40" s="1"/>
  <c r="S36" i="43"/>
  <c r="T4" i="43"/>
  <c r="L20" i="47"/>
  <c r="K19" i="47"/>
  <c r="R76" i="44"/>
  <c r="S14" i="44"/>
  <c r="T36" i="41"/>
  <c r="U4" i="41"/>
  <c r="N66" i="51"/>
  <c r="H200" i="33"/>
  <c r="AH14" i="57"/>
  <c r="K42" i="48"/>
  <c r="Q82" i="51"/>
  <c r="S17" i="42"/>
  <c r="O60" i="51"/>
  <c r="O22" i="44" s="1"/>
  <c r="AA10" i="51"/>
  <c r="S17" i="41"/>
  <c r="AA142" i="57"/>
  <c r="AA143" i="57" s="1"/>
  <c r="AA113" i="57"/>
  <c r="S56" i="43"/>
  <c r="R385" i="33"/>
  <c r="R182" i="61"/>
  <c r="R196" i="61" s="1"/>
  <c r="Q202" i="61"/>
  <c r="D216" i="61" s="1"/>
  <c r="G216" i="61" s="1"/>
  <c r="E216" i="61"/>
  <c r="F216" i="61" s="1"/>
  <c r="S36" i="46"/>
  <c r="T4" i="46"/>
  <c r="T36" i="49"/>
  <c r="U4" i="49"/>
  <c r="O58" i="51"/>
  <c r="O22" i="43" s="1"/>
  <c r="AA8" i="51"/>
  <c r="J197" i="33"/>
  <c r="AL11" i="57"/>
  <c r="AK11" i="57" s="1"/>
  <c r="K196" i="33"/>
  <c r="AN10" i="57"/>
  <c r="AM10" i="57" s="1"/>
  <c r="J120" i="1"/>
  <c r="O57" i="51"/>
  <c r="O22" i="42" s="1"/>
  <c r="AA7" i="51"/>
  <c r="Q194" i="61"/>
  <c r="D208" i="61" s="1"/>
  <c r="G208" i="61" s="1"/>
  <c r="E208" i="61"/>
  <c r="F208" i="61" s="1"/>
  <c r="K19" i="42"/>
  <c r="L20" i="42"/>
  <c r="AG139" i="57"/>
  <c r="AG143" i="57" s="1"/>
  <c r="AG110" i="57"/>
  <c r="Q198" i="61"/>
  <c r="D212" i="61" s="1"/>
  <c r="G212" i="61" s="1"/>
  <c r="E212" i="61"/>
  <c r="F212" i="61" s="1"/>
  <c r="O22" i="1"/>
  <c r="AH67" i="57"/>
  <c r="AI66" i="57"/>
  <c r="AH103" i="57"/>
  <c r="R42" i="41"/>
  <c r="X74" i="51"/>
  <c r="K42" i="47"/>
  <c r="K40" i="47" s="1"/>
  <c r="Q81" i="51"/>
  <c r="S14" i="40"/>
  <c r="R76" i="40"/>
  <c r="C120" i="49"/>
  <c r="C114" i="49"/>
  <c r="C115" i="49" s="1"/>
  <c r="C265" i="33" s="1"/>
  <c r="C206" i="33"/>
  <c r="AH139" i="57"/>
  <c r="AH143" i="57" s="1"/>
  <c r="AH110" i="57"/>
  <c r="AD97" i="32"/>
  <c r="AE29" i="55"/>
  <c r="R42" i="32"/>
  <c r="R40" i="32" s="1"/>
  <c r="X73" i="51"/>
  <c r="R76" i="32"/>
  <c r="S14" i="32"/>
  <c r="AA127" i="57"/>
  <c r="AA98" i="57"/>
  <c r="AB112" i="57"/>
  <c r="Y4" i="40"/>
  <c r="AG105" i="57"/>
  <c r="AF120" i="57"/>
  <c r="AF91" i="57"/>
  <c r="G73" i="55"/>
  <c r="G113" i="42" s="1"/>
  <c r="R382" i="33"/>
  <c r="S56" i="32"/>
  <c r="R179" i="61"/>
  <c r="R193" i="61" s="1"/>
  <c r="Q197" i="61"/>
  <c r="D211" i="61" s="1"/>
  <c r="G211" i="61" s="1"/>
  <c r="E211" i="61"/>
  <c r="F211" i="61" s="1"/>
  <c r="L20" i="49"/>
  <c r="K19" i="49"/>
  <c r="O56" i="51"/>
  <c r="O22" i="41" s="1"/>
  <c r="AA6" i="51"/>
  <c r="AF94" i="57"/>
  <c r="AF123" i="57"/>
  <c r="G76" i="55"/>
  <c r="G113" i="44" s="1"/>
  <c r="AG108" i="57"/>
  <c r="F145" i="33"/>
  <c r="R81" i="33"/>
  <c r="R66" i="59" s="1"/>
  <c r="R76" i="41"/>
  <c r="S14" i="41"/>
  <c r="Z17" i="57"/>
  <c r="AA16" i="57"/>
  <c r="Z145" i="57"/>
  <c r="M42" i="44"/>
  <c r="M40" i="44" s="1"/>
  <c r="S78" i="51"/>
  <c r="AE97" i="41"/>
  <c r="AF30" i="55"/>
  <c r="T393" i="51"/>
  <c r="T383" i="51" s="1"/>
  <c r="T46" i="51" s="1"/>
  <c r="T58" i="46" s="1"/>
  <c r="U391" i="51"/>
  <c r="O190" i="33"/>
  <c r="AV4" i="57"/>
  <c r="AU4" i="57" s="1"/>
  <c r="AU56" i="57" s="1"/>
  <c r="AU58" i="57" s="1"/>
  <c r="AG14" i="57"/>
  <c r="AE97" i="44"/>
  <c r="AF34" i="55"/>
  <c r="AS6" i="57"/>
  <c r="S17" i="40"/>
  <c r="AM9" i="57"/>
  <c r="P191" i="33"/>
  <c r="AX5" i="57"/>
  <c r="AW5" i="57" s="1"/>
  <c r="O193" i="33"/>
  <c r="AV7" i="57"/>
  <c r="I199" i="33"/>
  <c r="AJ13" i="57"/>
  <c r="F201" i="33"/>
  <c r="F202" i="33" s="1"/>
  <c r="F98" i="33" s="1"/>
  <c r="AD15" i="57"/>
  <c r="C119" i="33" l="1"/>
  <c r="N96" i="61"/>
  <c r="N110" i="61" s="1"/>
  <c r="CE27" i="57"/>
  <c r="CE8" i="57" s="1"/>
  <c r="N31" i="40"/>
  <c r="K100" i="61"/>
  <c r="K114" i="61" s="1"/>
  <c r="CB31" i="57"/>
  <c r="CB12" i="57" s="1"/>
  <c r="K31" i="47"/>
  <c r="M97" i="61"/>
  <c r="M111" i="61" s="1"/>
  <c r="CD28" i="57"/>
  <c r="CD9" i="57" s="1"/>
  <c r="M31" i="44"/>
  <c r="AU59" i="57"/>
  <c r="AU61" i="57"/>
  <c r="AU62" i="57" s="1"/>
  <c r="BY33" i="57"/>
  <c r="BY14" i="57" s="1"/>
  <c r="H102" i="61"/>
  <c r="H116" i="61" s="1"/>
  <c r="H31" i="49"/>
  <c r="L98" i="61"/>
  <c r="L112" i="61" s="1"/>
  <c r="C126" i="61" s="1"/>
  <c r="CC29" i="57"/>
  <c r="CC10" i="57" s="1"/>
  <c r="L31" i="45"/>
  <c r="Q94" i="61"/>
  <c r="CH25" i="57"/>
  <c r="CH6" i="57" s="1"/>
  <c r="Q31" i="42"/>
  <c r="CB30" i="57"/>
  <c r="CB11" i="57" s="1"/>
  <c r="K99" i="61"/>
  <c r="K113" i="61" s="1"/>
  <c r="K31" i="46"/>
  <c r="R92" i="61"/>
  <c r="R106" i="61" s="1"/>
  <c r="CI23" i="57"/>
  <c r="CI4" i="57" s="1"/>
  <c r="R31" i="32"/>
  <c r="U393" i="51"/>
  <c r="U383" i="51" s="1"/>
  <c r="U46" i="51" s="1"/>
  <c r="U58" i="46" s="1"/>
  <c r="V391" i="51"/>
  <c r="L19" i="47"/>
  <c r="M20" i="47"/>
  <c r="T56" i="49"/>
  <c r="S392" i="33"/>
  <c r="AO118" i="33"/>
  <c r="AG104" i="57"/>
  <c r="AF90" i="57"/>
  <c r="AF119" i="57"/>
  <c r="G72" i="55"/>
  <c r="G113" i="41" s="1"/>
  <c r="S76" i="43"/>
  <c r="T14" i="43"/>
  <c r="AR80" i="57"/>
  <c r="AR76" i="57"/>
  <c r="AR72" i="57"/>
  <c r="AR79" i="57"/>
  <c r="AR75" i="57"/>
  <c r="AR71" i="57"/>
  <c r="AR78" i="57"/>
  <c r="AR74" i="57"/>
  <c r="AR70" i="57"/>
  <c r="AR81" i="57"/>
  <c r="AR77" i="57"/>
  <c r="AR73" i="57"/>
  <c r="AS3" i="57"/>
  <c r="AE97" i="1"/>
  <c r="AF28" i="55"/>
  <c r="T17" i="49"/>
  <c r="AB14" i="51"/>
  <c r="P64" i="51"/>
  <c r="P22" i="48" s="1"/>
  <c r="AB128" i="57"/>
  <c r="AB99" i="57"/>
  <c r="E81" i="55"/>
  <c r="E113" i="49" s="1"/>
  <c r="AC113" i="57"/>
  <c r="T56" i="40"/>
  <c r="S386" i="33"/>
  <c r="C101" i="32"/>
  <c r="C210" i="33" s="1"/>
  <c r="C225" i="33" s="1"/>
  <c r="C66" i="32"/>
  <c r="C67" i="32" s="1"/>
  <c r="C68" i="32" s="1"/>
  <c r="C116" i="32"/>
  <c r="C285" i="33" s="1"/>
  <c r="C102" i="32"/>
  <c r="C71" i="32" s="1"/>
  <c r="C101" i="43"/>
  <c r="C213" i="33" s="1"/>
  <c r="C228" i="33" s="1"/>
  <c r="C66" i="43"/>
  <c r="C67" i="43" s="1"/>
  <c r="C68" i="43" s="1"/>
  <c r="C116" i="43"/>
  <c r="C288" i="33" s="1"/>
  <c r="C102" i="43"/>
  <c r="C71" i="43" s="1"/>
  <c r="C101" i="47"/>
  <c r="C218" i="33" s="1"/>
  <c r="C233" i="33" s="1"/>
  <c r="C66" i="47"/>
  <c r="C67" i="47" s="1"/>
  <c r="C68" i="47" s="1"/>
  <c r="C116" i="47"/>
  <c r="C293" i="33" s="1"/>
  <c r="C102" i="47"/>
  <c r="C71" i="47" s="1"/>
  <c r="AF97" i="42"/>
  <c r="AG31" i="55"/>
  <c r="T17" i="47"/>
  <c r="S76" i="46"/>
  <c r="T14" i="46"/>
  <c r="T17" i="44"/>
  <c r="AF97" i="49"/>
  <c r="AG39" i="55"/>
  <c r="N194" i="33"/>
  <c r="AT8" i="57"/>
  <c r="T56" i="48"/>
  <c r="S391" i="33"/>
  <c r="D151" i="33"/>
  <c r="R42" i="42"/>
  <c r="R40" i="42" s="1"/>
  <c r="X75" i="51"/>
  <c r="Q54" i="51"/>
  <c r="AC4" i="51"/>
  <c r="S76" i="49"/>
  <c r="T14" i="49"/>
  <c r="T56" i="45"/>
  <c r="S388" i="33"/>
  <c r="L42" i="46"/>
  <c r="L40" i="46" s="1"/>
  <c r="R80" i="51"/>
  <c r="S76" i="45"/>
  <c r="T14" i="45"/>
  <c r="P193" i="33"/>
  <c r="AX7" i="57"/>
  <c r="Q191" i="33"/>
  <c r="AZ5" i="57"/>
  <c r="G201" i="33"/>
  <c r="G202" i="33" s="1"/>
  <c r="G98" i="33" s="1"/>
  <c r="AF15" i="57"/>
  <c r="M195" i="33"/>
  <c r="AR9" i="57"/>
  <c r="AF97" i="41"/>
  <c r="AG30" i="55"/>
  <c r="S382" i="33"/>
  <c r="T56" i="32"/>
  <c r="T14" i="40"/>
  <c r="S76" i="40"/>
  <c r="U4" i="46"/>
  <c r="T36" i="46"/>
  <c r="AE15" i="57"/>
  <c r="AD16" i="57"/>
  <c r="AF97" i="44"/>
  <c r="AG34" i="55"/>
  <c r="P57" i="51"/>
  <c r="P22" i="42" s="1"/>
  <c r="AB7" i="51"/>
  <c r="T56" i="43"/>
  <c r="S385" i="33"/>
  <c r="T17" i="41"/>
  <c r="T14" i="44"/>
  <c r="S76" i="44"/>
  <c r="P59" i="51"/>
  <c r="P22" i="40" s="1"/>
  <c r="AB9" i="51"/>
  <c r="AF97" i="45"/>
  <c r="AG35" i="55"/>
  <c r="S76" i="1"/>
  <c r="T14" i="1"/>
  <c r="L19" i="1"/>
  <c r="M20" i="1"/>
  <c r="E150" i="33"/>
  <c r="K120" i="1"/>
  <c r="L123" i="40"/>
  <c r="L122" i="40" s="1"/>
  <c r="V4" i="44"/>
  <c r="U36" i="44"/>
  <c r="AQ211" i="57"/>
  <c r="AQ133" i="57"/>
  <c r="AQ134" i="57"/>
  <c r="AQ212" i="57"/>
  <c r="AG124" i="57"/>
  <c r="AG95" i="57"/>
  <c r="AH109" i="57"/>
  <c r="R40" i="1"/>
  <c r="CH22" i="57"/>
  <c r="CH3" i="57" s="1"/>
  <c r="Q91" i="61"/>
  <c r="Q31" i="1"/>
  <c r="AC15" i="57"/>
  <c r="F149" i="33"/>
  <c r="U36" i="42"/>
  <c r="V4" i="42"/>
  <c r="C101" i="42"/>
  <c r="C212" i="33" s="1"/>
  <c r="C227" i="33" s="1"/>
  <c r="C66" i="42"/>
  <c r="C67" i="42" s="1"/>
  <c r="C68" i="42" s="1"/>
  <c r="C116" i="42"/>
  <c r="C287" i="33" s="1"/>
  <c r="C102" i="42"/>
  <c r="C71" i="42" s="1"/>
  <c r="C101" i="44"/>
  <c r="C215" i="33" s="1"/>
  <c r="C230" i="33" s="1"/>
  <c r="C66" i="44"/>
  <c r="C67" i="44" s="1"/>
  <c r="C68" i="44" s="1"/>
  <c r="C116" i="44"/>
  <c r="C290" i="33" s="1"/>
  <c r="C102" i="44"/>
  <c r="C71" i="44" s="1"/>
  <c r="C101" i="48"/>
  <c r="C219" i="33" s="1"/>
  <c r="C234" i="33" s="1"/>
  <c r="C66" i="48"/>
  <c r="C67" i="48" s="1"/>
  <c r="C68" i="48" s="1"/>
  <c r="C116" i="48"/>
  <c r="C294" i="33" s="1"/>
  <c r="C102" i="48"/>
  <c r="C71" i="48" s="1"/>
  <c r="L123" i="44"/>
  <c r="L122" i="44" s="1"/>
  <c r="L123" i="32"/>
  <c r="L122" i="32" s="1"/>
  <c r="Q127" i="33"/>
  <c r="P82" i="33"/>
  <c r="P67" i="59" s="1"/>
  <c r="P40" i="43"/>
  <c r="CF26" i="57"/>
  <c r="CF7" i="57" s="1"/>
  <c r="O95" i="61"/>
  <c r="O109" i="61" s="1"/>
  <c r="O31" i="43"/>
  <c r="L123" i="47"/>
  <c r="L122" i="47" s="1"/>
  <c r="AQ9" i="57"/>
  <c r="M42" i="45"/>
  <c r="M40" i="45" s="1"/>
  <c r="S79" i="51"/>
  <c r="T17" i="43"/>
  <c r="U4" i="1"/>
  <c r="T36" i="1"/>
  <c r="AN223" i="57"/>
  <c r="M20" i="40"/>
  <c r="L19" i="40"/>
  <c r="AB5" i="51"/>
  <c r="P55" i="51"/>
  <c r="P22" i="32" s="1"/>
  <c r="AA16" i="51"/>
  <c r="L19" i="46"/>
  <c r="M20" i="46"/>
  <c r="AO9" i="57"/>
  <c r="G120" i="43"/>
  <c r="AG122" i="57"/>
  <c r="AG93" i="57"/>
  <c r="AH107" i="57"/>
  <c r="P192" i="33"/>
  <c r="AX6" i="57"/>
  <c r="T17" i="32"/>
  <c r="E120" i="61"/>
  <c r="F120" i="61" s="1"/>
  <c r="Q106" i="61"/>
  <c r="D120" i="61" s="1"/>
  <c r="G120" i="61" s="1"/>
  <c r="J199" i="33"/>
  <c r="AL13" i="57"/>
  <c r="AK13" i="57" s="1"/>
  <c r="S42" i="41"/>
  <c r="Y74" i="51"/>
  <c r="M20" i="42"/>
  <c r="L19" i="42"/>
  <c r="P58" i="51"/>
  <c r="P22" i="43" s="1"/>
  <c r="AB8" i="51"/>
  <c r="M20" i="49"/>
  <c r="L19" i="49"/>
  <c r="AG120" i="57"/>
  <c r="AG91" i="57"/>
  <c r="AH105" i="57"/>
  <c r="S42" i="32"/>
  <c r="S40" i="32" s="1"/>
  <c r="Y73" i="51"/>
  <c r="AA128" i="57"/>
  <c r="AA129" i="57" s="1"/>
  <c r="AA144" i="57" s="1"/>
  <c r="AA99" i="57"/>
  <c r="L42" i="48"/>
  <c r="R82" i="51"/>
  <c r="AV56" i="57"/>
  <c r="AV58" i="57" s="1"/>
  <c r="AG94" i="57"/>
  <c r="AG123" i="57"/>
  <c r="AH108" i="57"/>
  <c r="G120" i="42"/>
  <c r="C152" i="33"/>
  <c r="C183" i="33" s="1"/>
  <c r="C86" i="49"/>
  <c r="C50" i="33" s="1"/>
  <c r="L42" i="47"/>
  <c r="L40" i="47" s="1"/>
  <c r="R81" i="51"/>
  <c r="AH89" i="57"/>
  <c r="AH118" i="57"/>
  <c r="H71" i="55"/>
  <c r="H113" i="32" s="1"/>
  <c r="AG125" i="57"/>
  <c r="AG96" i="57"/>
  <c r="J141" i="33"/>
  <c r="V4" i="49"/>
  <c r="U36" i="49"/>
  <c r="U4" i="43"/>
  <c r="T36" i="43"/>
  <c r="P65" i="51"/>
  <c r="P22" i="49" s="1"/>
  <c r="AB15" i="51"/>
  <c r="M20" i="41"/>
  <c r="L19" i="41"/>
  <c r="U4" i="47"/>
  <c r="T36" i="47"/>
  <c r="L123" i="49"/>
  <c r="L122" i="49" s="1"/>
  <c r="L123" i="48"/>
  <c r="L122" i="48" s="1"/>
  <c r="AQ132" i="57"/>
  <c r="AQ210" i="57"/>
  <c r="G120" i="45"/>
  <c r="T36" i="48"/>
  <c r="U4" i="48"/>
  <c r="P62" i="51"/>
  <c r="P22" i="46" s="1"/>
  <c r="AB12" i="51"/>
  <c r="U36" i="40"/>
  <c r="S42" i="43"/>
  <c r="Y76" i="51"/>
  <c r="O42" i="40"/>
  <c r="O40" i="40" s="1"/>
  <c r="U77" i="51"/>
  <c r="C90" i="33"/>
  <c r="C83" i="33"/>
  <c r="C101" i="41"/>
  <c r="C211" i="33" s="1"/>
  <c r="C226" i="33" s="1"/>
  <c r="C66" i="41"/>
  <c r="C67" i="41" s="1"/>
  <c r="C68" i="41" s="1"/>
  <c r="C116" i="41"/>
  <c r="C286" i="33" s="1"/>
  <c r="C102" i="41"/>
  <c r="C71" i="41" s="1"/>
  <c r="C101" i="45"/>
  <c r="C216" i="33" s="1"/>
  <c r="C231" i="33" s="1"/>
  <c r="C66" i="45"/>
  <c r="C67" i="45" s="1"/>
  <c r="C68" i="45" s="1"/>
  <c r="C116" i="45"/>
  <c r="C291" i="33" s="1"/>
  <c r="C102" i="45"/>
  <c r="C71" i="45" s="1"/>
  <c r="C101" i="49"/>
  <c r="C220" i="33" s="1"/>
  <c r="C235" i="33" s="1"/>
  <c r="C116" i="49"/>
  <c r="C295" i="33" s="1"/>
  <c r="C310" i="33" s="1"/>
  <c r="C66" i="49"/>
  <c r="C67" i="49" s="1"/>
  <c r="C68" i="49" s="1"/>
  <c r="C102" i="49"/>
  <c r="C71" i="49" s="1"/>
  <c r="T56" i="44"/>
  <c r="S387" i="33"/>
  <c r="V189" i="33"/>
  <c r="CN2" i="57"/>
  <c r="O192" i="61"/>
  <c r="O190" i="61"/>
  <c r="O204" i="61" s="1"/>
  <c r="P135" i="1"/>
  <c r="Q56" i="1"/>
  <c r="P381" i="33"/>
  <c r="P34" i="33"/>
  <c r="P178" i="61"/>
  <c r="V142" i="57"/>
  <c r="V143" i="57" s="1"/>
  <c r="V144" i="57" s="1"/>
  <c r="W15" i="57"/>
  <c r="V16" i="57"/>
  <c r="AF97" i="48"/>
  <c r="AG38" i="55"/>
  <c r="L123" i="45"/>
  <c r="L122" i="45" s="1"/>
  <c r="AP117" i="57"/>
  <c r="AQ102" i="57"/>
  <c r="L70" i="55"/>
  <c r="L113" i="1" s="1"/>
  <c r="M20" i="44"/>
  <c r="L19" i="44"/>
  <c r="L123" i="1"/>
  <c r="L122" i="1" s="1"/>
  <c r="AE125" i="57"/>
  <c r="AE96" i="57"/>
  <c r="S81" i="33"/>
  <c r="S66" i="59" s="1"/>
  <c r="I200" i="33"/>
  <c r="AJ14" i="57"/>
  <c r="T56" i="47"/>
  <c r="S390" i="33"/>
  <c r="AF97" i="47"/>
  <c r="AG37" i="55"/>
  <c r="P22" i="1"/>
  <c r="T17" i="48"/>
  <c r="G120" i="40"/>
  <c r="AT59" i="57"/>
  <c r="AT61" i="57"/>
  <c r="AT62" i="57" s="1"/>
  <c r="L123" i="42"/>
  <c r="L122" i="42" s="1"/>
  <c r="M20" i="48"/>
  <c r="L19" i="48"/>
  <c r="U36" i="32"/>
  <c r="V4" i="32"/>
  <c r="J198" i="33"/>
  <c r="AL12" i="57"/>
  <c r="AY5" i="57"/>
  <c r="S76" i="32"/>
  <c r="T14" i="32"/>
  <c r="AA17" i="57"/>
  <c r="AB17" i="57"/>
  <c r="AA145" i="57"/>
  <c r="AB98" i="57"/>
  <c r="AB127" i="57"/>
  <c r="E80" i="55"/>
  <c r="E113" i="48" s="1"/>
  <c r="AC112" i="57"/>
  <c r="AH125" i="57"/>
  <c r="AH96" i="57"/>
  <c r="H78" i="55"/>
  <c r="H113" i="46" s="1"/>
  <c r="AI110" i="57"/>
  <c r="AW7" i="57"/>
  <c r="T17" i="40"/>
  <c r="N42" i="44"/>
  <c r="N40" i="44" s="1"/>
  <c r="T78" i="51"/>
  <c r="T14" i="41"/>
  <c r="S76" i="41"/>
  <c r="AB6" i="51"/>
  <c r="P56" i="51"/>
  <c r="P22" i="41" s="1"/>
  <c r="O66" i="51"/>
  <c r="G120" i="44"/>
  <c r="Z4" i="40"/>
  <c r="AE97" i="32"/>
  <c r="AF29" i="55"/>
  <c r="AI12" i="57"/>
  <c r="AI67" i="57"/>
  <c r="AJ66" i="57"/>
  <c r="AI103" i="57"/>
  <c r="AI13" i="57"/>
  <c r="AB10" i="51"/>
  <c r="P60" i="51"/>
  <c r="P22" i="44" s="1"/>
  <c r="T17" i="42"/>
  <c r="AI14" i="57"/>
  <c r="U36" i="41"/>
  <c r="V4" i="41"/>
  <c r="P63" i="51"/>
  <c r="P22" i="47" s="1"/>
  <c r="AB13" i="51"/>
  <c r="L19" i="43"/>
  <c r="M20" i="43"/>
  <c r="T17" i="1"/>
  <c r="G120" i="46"/>
  <c r="AQ209" i="57"/>
  <c r="AQ131" i="57"/>
  <c r="AQ143" i="57" s="1"/>
  <c r="AQ219" i="57"/>
  <c r="AQ141" i="57"/>
  <c r="T17" i="45"/>
  <c r="P190" i="33"/>
  <c r="AX4" i="57"/>
  <c r="D120" i="49"/>
  <c r="T17" i="46"/>
  <c r="M20" i="45"/>
  <c r="L19" i="45"/>
  <c r="P61" i="51"/>
  <c r="P22" i="45" s="1"/>
  <c r="AB11" i="51"/>
  <c r="C106" i="1"/>
  <c r="C97" i="33"/>
  <c r="C101" i="40"/>
  <c r="C214" i="33" s="1"/>
  <c r="C229" i="33" s="1"/>
  <c r="C66" i="40"/>
  <c r="C67" i="40" s="1"/>
  <c r="C68" i="40" s="1"/>
  <c r="C116" i="40"/>
  <c r="C289" i="33" s="1"/>
  <c r="C102" i="40"/>
  <c r="C71" i="40" s="1"/>
  <c r="C101" i="46"/>
  <c r="C217" i="33" s="1"/>
  <c r="C232" i="33" s="1"/>
  <c r="C66" i="46"/>
  <c r="C67" i="46" s="1"/>
  <c r="C68" i="46" s="1"/>
  <c r="C116" i="46"/>
  <c r="C292" i="33" s="1"/>
  <c r="C102" i="46"/>
  <c r="C71" i="46" s="1"/>
  <c r="S76" i="42"/>
  <c r="T14" i="42"/>
  <c r="T56" i="41"/>
  <c r="S383" i="33"/>
  <c r="I42" i="49"/>
  <c r="I40" i="49" s="1"/>
  <c r="O83" i="51"/>
  <c r="O36" i="33"/>
  <c r="O45" i="59"/>
  <c r="AD97" i="57"/>
  <c r="AD126" i="57"/>
  <c r="F79" i="55"/>
  <c r="F113" i="47" s="1"/>
  <c r="AE111" i="57"/>
  <c r="T56" i="46"/>
  <c r="S389" i="33"/>
  <c r="L123" i="46"/>
  <c r="L122" i="46" s="1"/>
  <c r="AU7" i="57"/>
  <c r="AP143" i="57"/>
  <c r="AF97" i="40"/>
  <c r="AG33" i="55"/>
  <c r="AU6" i="57"/>
  <c r="U36" i="45"/>
  <c r="V4" i="45"/>
  <c r="U42" i="1"/>
  <c r="AA72" i="51"/>
  <c r="G142" i="33"/>
  <c r="K40" i="48"/>
  <c r="J101" i="61"/>
  <c r="J115" i="61" s="1"/>
  <c r="CA32" i="57"/>
  <c r="CA13" i="57" s="1"/>
  <c r="J31" i="48"/>
  <c r="S76" i="47"/>
  <c r="T14" i="47"/>
  <c r="AF97" i="46"/>
  <c r="AG36" i="55"/>
  <c r="Y128" i="57"/>
  <c r="Y129" i="57" s="1"/>
  <c r="Y144" i="57" s="1"/>
  <c r="Y99" i="57"/>
  <c r="AF97" i="43"/>
  <c r="AG32" i="55"/>
  <c r="T56" i="42"/>
  <c r="S384" i="33"/>
  <c r="AG121" i="57"/>
  <c r="AH106" i="57"/>
  <c r="AG92" i="57"/>
  <c r="F143" i="33"/>
  <c r="R40" i="41"/>
  <c r="Q93" i="61"/>
  <c r="CH24" i="57"/>
  <c r="CH5" i="57" s="1"/>
  <c r="Q31" i="41"/>
  <c r="L123" i="43"/>
  <c r="L122" i="43" s="1"/>
  <c r="L123" i="41"/>
  <c r="L122" i="41" s="1"/>
  <c r="S76" i="48"/>
  <c r="T14" i="48"/>
  <c r="M20" i="32"/>
  <c r="L19" i="32"/>
  <c r="L196" i="33"/>
  <c r="AP10" i="57"/>
  <c r="K197" i="33"/>
  <c r="AN11" i="57"/>
  <c r="I102" i="61" l="1"/>
  <c r="I116" i="61" s="1"/>
  <c r="BZ33" i="57"/>
  <c r="BZ14" i="57" s="1"/>
  <c r="I31" i="49"/>
  <c r="L100" i="61"/>
  <c r="L114" i="61" s="1"/>
  <c r="C128" i="61" s="1"/>
  <c r="CC31" i="57"/>
  <c r="CC12" i="57" s="1"/>
  <c r="L31" i="47"/>
  <c r="CJ23" i="57"/>
  <c r="CJ4" i="57" s="1"/>
  <c r="S31" i="32"/>
  <c r="M98" i="61"/>
  <c r="M112" i="61" s="1"/>
  <c r="CD29" i="57"/>
  <c r="CD10" i="57" s="1"/>
  <c r="M31" i="45"/>
  <c r="N97" i="61"/>
  <c r="N111" i="61" s="1"/>
  <c r="CE28" i="57"/>
  <c r="CE9" i="57" s="1"/>
  <c r="N31" i="44"/>
  <c r="O96" i="61"/>
  <c r="O110" i="61" s="1"/>
  <c r="CF27" i="57"/>
  <c r="CF8" i="57" s="1"/>
  <c r="O31" i="40"/>
  <c r="L99" i="61"/>
  <c r="L113" i="61" s="1"/>
  <c r="C127" i="61" s="1"/>
  <c r="CC30" i="57"/>
  <c r="CC11" i="57" s="1"/>
  <c r="L31" i="46"/>
  <c r="CI25" i="57"/>
  <c r="CI6" i="57" s="1"/>
  <c r="R94" i="61"/>
  <c r="R108" i="61" s="1"/>
  <c r="R31" i="42"/>
  <c r="U56" i="46"/>
  <c r="T389" i="33"/>
  <c r="J42" i="49"/>
  <c r="J40" i="49" s="1"/>
  <c r="P83" i="51"/>
  <c r="C70" i="46"/>
  <c r="C143" i="61"/>
  <c r="C157" i="61" s="1"/>
  <c r="C421" i="51"/>
  <c r="J97" i="51" s="1"/>
  <c r="N97" i="51" s="1"/>
  <c r="C70" i="40"/>
  <c r="C140" i="61"/>
  <c r="C154" i="61" s="1"/>
  <c r="C418" i="51"/>
  <c r="J94" i="51" s="1"/>
  <c r="N94" i="51" s="1"/>
  <c r="D152" i="33"/>
  <c r="D183" i="33" s="1"/>
  <c r="U17" i="1"/>
  <c r="AJ67" i="57"/>
  <c r="AK66" i="57"/>
  <c r="AJ103" i="57"/>
  <c r="G147" i="33"/>
  <c r="O42" i="44"/>
  <c r="O40" i="44" s="1"/>
  <c r="U78" i="51"/>
  <c r="H120" i="46"/>
  <c r="E120" i="48"/>
  <c r="G146" i="33"/>
  <c r="U56" i="47"/>
  <c r="T390" i="33"/>
  <c r="AQ117" i="57"/>
  <c r="AR102" i="57"/>
  <c r="W113" i="57"/>
  <c r="W142" i="57"/>
  <c r="W143" i="57" s="1"/>
  <c r="W16" i="57"/>
  <c r="C84" i="49"/>
  <c r="C73" i="49"/>
  <c r="D74" i="49" s="1"/>
  <c r="C139" i="49"/>
  <c r="C306" i="33"/>
  <c r="C276" i="33"/>
  <c r="C301" i="33"/>
  <c r="C271" i="33"/>
  <c r="V4" i="48"/>
  <c r="U36" i="48"/>
  <c r="V4" i="43"/>
  <c r="U36" i="43"/>
  <c r="M42" i="47"/>
  <c r="M40" i="47" s="1"/>
  <c r="S81" i="51"/>
  <c r="T42" i="32"/>
  <c r="T40" i="32" s="1"/>
  <c r="Z73" i="51"/>
  <c r="Q58" i="51"/>
  <c r="Q22" i="43" s="1"/>
  <c r="AC8" i="51"/>
  <c r="M19" i="40"/>
  <c r="N20" i="40"/>
  <c r="V4" i="1"/>
  <c r="U36" i="1"/>
  <c r="AO223" i="57"/>
  <c r="O194" i="33"/>
  <c r="AV8" i="57"/>
  <c r="R127" i="33"/>
  <c r="Q82" i="33"/>
  <c r="Q67" i="59" s="1"/>
  <c r="Q190" i="33"/>
  <c r="AZ4" i="57"/>
  <c r="AH95" i="57"/>
  <c r="AH124" i="57"/>
  <c r="H77" i="55"/>
  <c r="H113" i="45" s="1"/>
  <c r="AI109" i="57"/>
  <c r="AK12" i="57"/>
  <c r="N20" i="1"/>
  <c r="M19" i="1"/>
  <c r="AG97" i="45"/>
  <c r="AH35" i="55"/>
  <c r="V4" i="46"/>
  <c r="U36" i="46"/>
  <c r="U14" i="45"/>
  <c r="T76" i="45"/>
  <c r="S42" i="42"/>
  <c r="S40" i="42" s="1"/>
  <c r="Y75" i="51"/>
  <c r="AU8" i="57"/>
  <c r="AC128" i="57"/>
  <c r="AC99" i="57"/>
  <c r="AD113" i="57"/>
  <c r="AG235" i="57"/>
  <c r="M46" i="49" s="1"/>
  <c r="AR142" i="57"/>
  <c r="M67" i="55"/>
  <c r="M181" i="33" s="1"/>
  <c r="AG225" i="57"/>
  <c r="M46" i="32" s="1"/>
  <c r="AR210" i="57"/>
  <c r="AR132" i="57"/>
  <c r="M57" i="55"/>
  <c r="M171" i="33" s="1"/>
  <c r="AG230" i="57"/>
  <c r="M46" i="44" s="1"/>
  <c r="AR137" i="57"/>
  <c r="M62" i="55"/>
  <c r="M176" i="33" s="1"/>
  <c r="AH104" i="57"/>
  <c r="AG90" i="57"/>
  <c r="AG119" i="57"/>
  <c r="N20" i="47"/>
  <c r="M19" i="47"/>
  <c r="H201" i="33"/>
  <c r="H202" i="33" s="1"/>
  <c r="H98" i="33" s="1"/>
  <c r="AH15" i="57"/>
  <c r="N195" i="33"/>
  <c r="AT9" i="57"/>
  <c r="C73" i="45"/>
  <c r="D74" i="45" s="1"/>
  <c r="C139" i="45"/>
  <c r="C73" i="41"/>
  <c r="D74" i="41" s="1"/>
  <c r="C139" i="41"/>
  <c r="P42" i="40"/>
  <c r="P40" i="40" s="1"/>
  <c r="V77" i="51"/>
  <c r="V36" i="40"/>
  <c r="N20" i="41"/>
  <c r="M19" i="41"/>
  <c r="AC15" i="51"/>
  <c r="Q65" i="51"/>
  <c r="Q22" i="49" s="1"/>
  <c r="H120" i="32"/>
  <c r="G144" i="33"/>
  <c r="AV61" i="57"/>
  <c r="AV62" i="57" s="1"/>
  <c r="AV59" i="57"/>
  <c r="M42" i="48"/>
  <c r="S82" i="51"/>
  <c r="T42" i="41"/>
  <c r="Z74" i="51"/>
  <c r="U17" i="32"/>
  <c r="N20" i="46"/>
  <c r="M19" i="46"/>
  <c r="U17" i="43"/>
  <c r="N42" i="45"/>
  <c r="N40" i="45" s="1"/>
  <c r="T79" i="51"/>
  <c r="Q40" i="43"/>
  <c r="P95" i="61"/>
  <c r="P109" i="61" s="1"/>
  <c r="CG26" i="57"/>
  <c r="CG7" i="57" s="1"/>
  <c r="P31" i="43"/>
  <c r="C70" i="48"/>
  <c r="C145" i="61"/>
  <c r="C159" i="61" s="1"/>
  <c r="C423" i="51"/>
  <c r="J99" i="51" s="1"/>
  <c r="N99" i="51" s="1"/>
  <c r="C70" i="44"/>
  <c r="C141" i="61"/>
  <c r="C155" i="61" s="1"/>
  <c r="C419" i="51"/>
  <c r="J95" i="51" s="1"/>
  <c r="N95" i="51" s="1"/>
  <c r="C70" i="42"/>
  <c r="C138" i="61"/>
  <c r="C152" i="61" s="1"/>
  <c r="C416" i="51"/>
  <c r="J92" i="51" s="1"/>
  <c r="N92" i="51" s="1"/>
  <c r="V36" i="42"/>
  <c r="W4" i="42"/>
  <c r="S40" i="1"/>
  <c r="CI22" i="57"/>
  <c r="CI3" i="57" s="1"/>
  <c r="R91" i="61"/>
  <c r="R105" i="61" s="1"/>
  <c r="R31" i="1"/>
  <c r="T76" i="44"/>
  <c r="U14" i="44"/>
  <c r="U17" i="41"/>
  <c r="U56" i="43"/>
  <c r="T385" i="33"/>
  <c r="C280" i="33"/>
  <c r="AC16" i="57"/>
  <c r="AD145" i="57"/>
  <c r="T382" i="33"/>
  <c r="U56" i="32"/>
  <c r="AS9" i="57"/>
  <c r="U56" i="45"/>
  <c r="T388" i="33"/>
  <c r="AD4" i="51"/>
  <c r="R54" i="51"/>
  <c r="U56" i="48"/>
  <c r="T391" i="33"/>
  <c r="U17" i="44"/>
  <c r="T76" i="46"/>
  <c r="U14" i="46"/>
  <c r="C70" i="47"/>
  <c r="C144" i="61"/>
  <c r="C158" i="61" s="1"/>
  <c r="C422" i="51"/>
  <c r="J98" i="51" s="1"/>
  <c r="N98" i="51" s="1"/>
  <c r="C70" i="43"/>
  <c r="C139" i="61"/>
  <c r="C153" i="61" s="1"/>
  <c r="C417" i="51"/>
  <c r="J93" i="51" s="1"/>
  <c r="N93" i="51" s="1"/>
  <c r="C70" i="32"/>
  <c r="C136" i="61"/>
  <c r="C150" i="61" s="1"/>
  <c r="C414" i="51"/>
  <c r="J90" i="51" s="1"/>
  <c r="N90" i="51" s="1"/>
  <c r="E120" i="49"/>
  <c r="AC14" i="51"/>
  <c r="Q64" i="51"/>
  <c r="Q22" i="48" s="1"/>
  <c r="AS79" i="57"/>
  <c r="AS140" i="57" s="1"/>
  <c r="AS75" i="57"/>
  <c r="AS136" i="57" s="1"/>
  <c r="AS71" i="57"/>
  <c r="AS78" i="57"/>
  <c r="AS139" i="57" s="1"/>
  <c r="AS74" i="57"/>
  <c r="AS135" i="57" s="1"/>
  <c r="AS70" i="57"/>
  <c r="AS81" i="57"/>
  <c r="AS142" i="57" s="1"/>
  <c r="AS77" i="57"/>
  <c r="AS138" i="57" s="1"/>
  <c r="AS73" i="57"/>
  <c r="AT3" i="57"/>
  <c r="AS80" i="57"/>
  <c r="AS76" i="57"/>
  <c r="AS137" i="57" s="1"/>
  <c r="AS72" i="57"/>
  <c r="AG224" i="57"/>
  <c r="M46" i="1" s="1"/>
  <c r="AR131" i="57"/>
  <c r="AR209" i="57"/>
  <c r="M56" i="55"/>
  <c r="M170" i="33" s="1"/>
  <c r="AG229" i="57"/>
  <c r="M46" i="40" s="1"/>
  <c r="AR136" i="57"/>
  <c r="M61" i="55"/>
  <c r="M175" i="33" s="1"/>
  <c r="AG234" i="57"/>
  <c r="M46" i="48" s="1"/>
  <c r="AR219" i="57"/>
  <c r="AR141" i="57"/>
  <c r="M66" i="55"/>
  <c r="M180" i="33" s="1"/>
  <c r="G120" i="41"/>
  <c r="K198" i="33"/>
  <c r="AN12" i="57"/>
  <c r="Q193" i="33"/>
  <c r="AZ7" i="57"/>
  <c r="S40" i="41"/>
  <c r="R93" i="61"/>
  <c r="R107" i="61" s="1"/>
  <c r="CI24" i="57"/>
  <c r="CI5" i="57" s="1"/>
  <c r="R31" i="41"/>
  <c r="V36" i="45"/>
  <c r="W4" i="45"/>
  <c r="C307" i="33"/>
  <c r="C277" i="33"/>
  <c r="C304" i="33"/>
  <c r="C274" i="33"/>
  <c r="N20" i="45"/>
  <c r="M19" i="45"/>
  <c r="AX56" i="57"/>
  <c r="AX58" i="57" s="1"/>
  <c r="AY4" i="57"/>
  <c r="AY56" i="57" s="1"/>
  <c r="AY58" i="57" s="1"/>
  <c r="G149" i="33"/>
  <c r="Q63" i="51"/>
  <c r="Q22" i="47" s="1"/>
  <c r="AC13" i="51"/>
  <c r="AC6" i="51"/>
  <c r="Q56" i="51"/>
  <c r="Q22" i="41" s="1"/>
  <c r="N20" i="48"/>
  <c r="M19" i="48"/>
  <c r="U17" i="48"/>
  <c r="P66" i="51"/>
  <c r="M19" i="44"/>
  <c r="N20" i="44"/>
  <c r="AG97" i="48"/>
  <c r="AH38" i="55"/>
  <c r="R56" i="1"/>
  <c r="Q381" i="33"/>
  <c r="Q135" i="1"/>
  <c r="Q178" i="61"/>
  <c r="Q34" i="33"/>
  <c r="W189" i="33"/>
  <c r="CO2" i="57"/>
  <c r="Q192" i="33"/>
  <c r="AZ6" i="57"/>
  <c r="U56" i="42"/>
  <c r="T384" i="33"/>
  <c r="T76" i="47"/>
  <c r="U14" i="47"/>
  <c r="AE97" i="57"/>
  <c r="AE126" i="57"/>
  <c r="AF111" i="57"/>
  <c r="U14" i="42"/>
  <c r="T76" i="42"/>
  <c r="C73" i="46"/>
  <c r="D74" i="46" s="1"/>
  <c r="C139" i="46"/>
  <c r="C139" i="40"/>
  <c r="C73" i="40"/>
  <c r="D74" i="40" s="1"/>
  <c r="AC11" i="51"/>
  <c r="Q61" i="51"/>
  <c r="Q22" i="45" s="1"/>
  <c r="U17" i="45"/>
  <c r="N20" i="43"/>
  <c r="M19" i="43"/>
  <c r="W4" i="41"/>
  <c r="V36" i="41"/>
  <c r="AC10" i="51"/>
  <c r="Q60" i="51"/>
  <c r="Q22" i="44" s="1"/>
  <c r="AA4" i="40"/>
  <c r="U17" i="40"/>
  <c r="U14" i="32"/>
  <c r="T76" i="32"/>
  <c r="V36" i="32"/>
  <c r="W4" i="32"/>
  <c r="P192" i="61"/>
  <c r="P190" i="61"/>
  <c r="P204" i="61" s="1"/>
  <c r="U56" i="44"/>
  <c r="T387" i="33"/>
  <c r="Q62" i="51"/>
  <c r="Q22" i="46" s="1"/>
  <c r="AC12" i="51"/>
  <c r="W4" i="49"/>
  <c r="V36" i="49"/>
  <c r="AH123" i="57"/>
  <c r="AH94" i="57"/>
  <c r="H76" i="55"/>
  <c r="H113" i="44" s="1"/>
  <c r="AI108" i="57"/>
  <c r="AH91" i="57"/>
  <c r="AI105" i="57"/>
  <c r="AH120" i="57"/>
  <c r="H73" i="55"/>
  <c r="H113" i="42" s="1"/>
  <c r="M19" i="49"/>
  <c r="N20" i="49"/>
  <c r="Q55" i="51"/>
  <c r="Q22" i="32" s="1"/>
  <c r="AC5" i="51"/>
  <c r="C309" i="33"/>
  <c r="C279" i="33"/>
  <c r="C305" i="33"/>
  <c r="C275" i="33"/>
  <c r="C302" i="33"/>
  <c r="C272" i="33"/>
  <c r="W4" i="44"/>
  <c r="V36" i="44"/>
  <c r="T76" i="1"/>
  <c r="U14" i="1"/>
  <c r="Q59" i="51"/>
  <c r="Q22" i="40" s="1"/>
  <c r="AC9" i="51"/>
  <c r="AO10" i="57"/>
  <c r="T76" i="40"/>
  <c r="U14" i="40"/>
  <c r="AY7" i="57"/>
  <c r="AW6" i="57"/>
  <c r="AS8" i="57"/>
  <c r="T76" i="49"/>
  <c r="U14" i="49"/>
  <c r="AB16" i="51"/>
  <c r="C308" i="33"/>
  <c r="C278" i="33"/>
  <c r="C303" i="33"/>
  <c r="C273" i="33"/>
  <c r="C300" i="33"/>
  <c r="C270" i="33"/>
  <c r="AG227" i="57"/>
  <c r="M46" i="42" s="1"/>
  <c r="AR212" i="57"/>
  <c r="AR134" i="57"/>
  <c r="M59" i="55"/>
  <c r="M173" i="33" s="1"/>
  <c r="AG228" i="57"/>
  <c r="M46" i="43" s="1"/>
  <c r="AR135" i="57"/>
  <c r="M60" i="55"/>
  <c r="M174" i="33" s="1"/>
  <c r="AG233" i="57"/>
  <c r="M46" i="47" s="1"/>
  <c r="AR140" i="57"/>
  <c r="M65" i="55"/>
  <c r="M179" i="33" s="1"/>
  <c r="T76" i="43"/>
  <c r="U14" i="43"/>
  <c r="AP118" i="33"/>
  <c r="V393" i="51"/>
  <c r="V383" i="51" s="1"/>
  <c r="V46" i="51" s="1"/>
  <c r="V58" i="46" s="1"/>
  <c r="W391" i="51"/>
  <c r="R191" i="33"/>
  <c r="BB5" i="57"/>
  <c r="BA5" i="57" s="1"/>
  <c r="E122" i="61"/>
  <c r="F122" i="61" s="1"/>
  <c r="Q108" i="61"/>
  <c r="D122" i="61" s="1"/>
  <c r="G122" i="61" s="1"/>
  <c r="L197" i="33"/>
  <c r="AP11" i="57"/>
  <c r="M196" i="33"/>
  <c r="AR10" i="57"/>
  <c r="AG97" i="46"/>
  <c r="AH36" i="55"/>
  <c r="AG97" i="40"/>
  <c r="AH33" i="55"/>
  <c r="N20" i="32"/>
  <c r="M19" i="32"/>
  <c r="AH121" i="57"/>
  <c r="AI106" i="57"/>
  <c r="AH92" i="57"/>
  <c r="H74" i="55"/>
  <c r="H113" i="43" s="1"/>
  <c r="J200" i="33"/>
  <c r="AL14" i="57"/>
  <c r="U56" i="41"/>
  <c r="T383" i="33"/>
  <c r="C109" i="1"/>
  <c r="C103" i="1" s="1"/>
  <c r="C96" i="33"/>
  <c r="C104" i="33" s="1"/>
  <c r="AO11" i="57"/>
  <c r="T76" i="48"/>
  <c r="U14" i="48"/>
  <c r="E121" i="61"/>
  <c r="F121" i="61" s="1"/>
  <c r="Q107" i="61"/>
  <c r="D121" i="61" s="1"/>
  <c r="G121" i="61" s="1"/>
  <c r="AG97" i="43"/>
  <c r="AH32" i="55"/>
  <c r="L40" i="48"/>
  <c r="CB32" i="57"/>
  <c r="CB13" i="57" s="1"/>
  <c r="K101" i="61"/>
  <c r="K115" i="61" s="1"/>
  <c r="K31" i="48"/>
  <c r="V42" i="1"/>
  <c r="AB72" i="51"/>
  <c r="F120" i="47"/>
  <c r="U17" i="46"/>
  <c r="U17" i="42"/>
  <c r="AI89" i="57"/>
  <c r="AI118" i="57"/>
  <c r="AF97" i="32"/>
  <c r="AG29" i="55"/>
  <c r="U14" i="41"/>
  <c r="T76" i="41"/>
  <c r="AI125" i="57"/>
  <c r="AI96" i="57"/>
  <c r="AJ110" i="57"/>
  <c r="AC127" i="57"/>
  <c r="AC98" i="57"/>
  <c r="AD112" i="57"/>
  <c r="AG97" i="47"/>
  <c r="AH37" i="55"/>
  <c r="L120" i="1"/>
  <c r="V17" i="57"/>
  <c r="V145" i="57"/>
  <c r="P36" i="33"/>
  <c r="P45" i="59"/>
  <c r="C70" i="49"/>
  <c r="C146" i="61"/>
  <c r="C160" i="61" s="1"/>
  <c r="C424" i="51"/>
  <c r="J100" i="51" s="1"/>
  <c r="N100" i="51" s="1"/>
  <c r="C70" i="45"/>
  <c r="C142" i="61"/>
  <c r="C156" i="61" s="1"/>
  <c r="C420" i="51"/>
  <c r="J96" i="51" s="1"/>
  <c r="N96" i="51" s="1"/>
  <c r="C70" i="41"/>
  <c r="C137" i="61"/>
  <c r="C151" i="61" s="1"/>
  <c r="C415" i="51"/>
  <c r="J91" i="51" s="1"/>
  <c r="N91" i="51" s="1"/>
  <c r="T42" i="43"/>
  <c r="Z76" i="51"/>
  <c r="G148" i="33"/>
  <c r="V4" i="47"/>
  <c r="U36" i="47"/>
  <c r="AM11" i="57"/>
  <c r="C186" i="33"/>
  <c r="C185" i="33"/>
  <c r="C114" i="33" s="1"/>
  <c r="C112" i="33"/>
  <c r="AW4" i="57"/>
  <c r="AW56" i="57" s="1"/>
  <c r="AW58" i="57" s="1"/>
  <c r="N20" i="42"/>
  <c r="M19" i="42"/>
  <c r="AH93" i="57"/>
  <c r="AH122" i="57"/>
  <c r="H75" i="55"/>
  <c r="H113" i="40" s="1"/>
  <c r="AI107" i="57"/>
  <c r="G145" i="33"/>
  <c r="T81" i="33"/>
  <c r="T66" i="59" s="1"/>
  <c r="C73" i="48"/>
  <c r="D74" i="48" s="1"/>
  <c r="C139" i="48"/>
  <c r="C73" i="44"/>
  <c r="D74" i="44" s="1"/>
  <c r="C139" i="44"/>
  <c r="C73" i="42"/>
  <c r="D74" i="42" s="1"/>
  <c r="C139" i="42"/>
  <c r="E119" i="61"/>
  <c r="F119" i="61" s="1"/>
  <c r="Q105" i="61"/>
  <c r="D119" i="61" s="1"/>
  <c r="G119" i="61" s="1"/>
  <c r="K141" i="33"/>
  <c r="Q57" i="51"/>
  <c r="Q22" i="42" s="1"/>
  <c r="AC7" i="51"/>
  <c r="AG97" i="44"/>
  <c r="AH34" i="55"/>
  <c r="AG97" i="41"/>
  <c r="AH30" i="55"/>
  <c r="AG15" i="57"/>
  <c r="AF16" i="57"/>
  <c r="AE16" i="57" s="1"/>
  <c r="AE145" i="57" s="1"/>
  <c r="M42" i="46"/>
  <c r="M40" i="46" s="1"/>
  <c r="S80" i="51"/>
  <c r="Q22" i="1"/>
  <c r="Q66" i="51"/>
  <c r="AG97" i="49"/>
  <c r="AH39" i="55"/>
  <c r="U17" i="47"/>
  <c r="AG97" i="42"/>
  <c r="AH31" i="55"/>
  <c r="C73" i="47"/>
  <c r="D74" i="47" s="1"/>
  <c r="C139" i="47"/>
  <c r="C73" i="43"/>
  <c r="D74" i="43" s="1"/>
  <c r="C139" i="43"/>
  <c r="C73" i="32"/>
  <c r="D74" i="32" s="1"/>
  <c r="C139" i="32"/>
  <c r="U56" i="40"/>
  <c r="T386" i="33"/>
  <c r="AB129" i="57"/>
  <c r="AB144" i="57" s="1"/>
  <c r="U17" i="49"/>
  <c r="AF97" i="1"/>
  <c r="AG28" i="55"/>
  <c r="AG231" i="57"/>
  <c r="M46" i="45" s="1"/>
  <c r="AR138" i="57"/>
  <c r="M63" i="55"/>
  <c r="M177" i="33" s="1"/>
  <c r="AG232" i="57"/>
  <c r="M46" i="46" s="1"/>
  <c r="AR139" i="57"/>
  <c r="M64" i="55"/>
  <c r="M178" i="33" s="1"/>
  <c r="AG226" i="57"/>
  <c r="M46" i="41" s="1"/>
  <c r="AR211" i="57"/>
  <c r="AR133" i="57"/>
  <c r="M58" i="55"/>
  <c r="M172" i="33" s="1"/>
  <c r="U56" i="49"/>
  <c r="T392" i="33"/>
  <c r="K199" i="33"/>
  <c r="AN13" i="57"/>
  <c r="C84" i="43" l="1"/>
  <c r="C84" i="47"/>
  <c r="C84" i="40"/>
  <c r="C88" i="40" s="1"/>
  <c r="C84" i="32"/>
  <c r="C88" i="32" s="1"/>
  <c r="CD30" i="57"/>
  <c r="CD11" i="57" s="1"/>
  <c r="M99" i="61"/>
  <c r="M113" i="61" s="1"/>
  <c r="M31" i="46"/>
  <c r="P40" i="44"/>
  <c r="CF28" i="57"/>
  <c r="CF9" i="57" s="1"/>
  <c r="O97" i="61"/>
  <c r="O111" i="61" s="1"/>
  <c r="O31" i="44"/>
  <c r="M100" i="61"/>
  <c r="M114" i="61" s="1"/>
  <c r="CD31" i="57"/>
  <c r="CD12" i="57" s="1"/>
  <c r="M31" i="47"/>
  <c r="P96" i="61"/>
  <c r="P110" i="61" s="1"/>
  <c r="CG27" i="57"/>
  <c r="CG8" i="57" s="1"/>
  <c r="P31" i="40"/>
  <c r="CA33" i="57"/>
  <c r="CA14" i="57" s="1"/>
  <c r="J102" i="61"/>
  <c r="J116" i="61" s="1"/>
  <c r="J31" i="49"/>
  <c r="CE29" i="57"/>
  <c r="CE10" i="57" s="1"/>
  <c r="N98" i="61"/>
  <c r="N112" i="61" s="1"/>
  <c r="N31" i="45"/>
  <c r="CJ25" i="57"/>
  <c r="CJ6" i="57" s="1"/>
  <c r="S31" i="42"/>
  <c r="CK23" i="57"/>
  <c r="CK4" i="57" s="1"/>
  <c r="T31" i="32"/>
  <c r="D85" i="43"/>
  <c r="D280" i="51"/>
  <c r="D61" i="43"/>
  <c r="AH97" i="42"/>
  <c r="AI31" i="55"/>
  <c r="V56" i="49"/>
  <c r="U392" i="33"/>
  <c r="M123" i="41"/>
  <c r="M122" i="41" s="1"/>
  <c r="D85" i="32"/>
  <c r="D277" i="51"/>
  <c r="D61" i="32"/>
  <c r="R57" i="51"/>
  <c r="R22" i="42" s="1"/>
  <c r="AD7" i="51"/>
  <c r="C84" i="42"/>
  <c r="C84" i="44"/>
  <c r="AI93" i="57"/>
  <c r="AI122" i="57"/>
  <c r="AJ107" i="57"/>
  <c r="V36" i="47"/>
  <c r="W4" i="47"/>
  <c r="U42" i="43"/>
  <c r="AA76" i="51"/>
  <c r="AH97" i="47"/>
  <c r="AI37" i="55"/>
  <c r="AH97" i="43"/>
  <c r="AI32" i="55"/>
  <c r="AQ118" i="33"/>
  <c r="U76" i="1"/>
  <c r="V14" i="1"/>
  <c r="W36" i="44"/>
  <c r="X4" i="44"/>
  <c r="R55" i="51"/>
  <c r="R22" i="32" s="1"/>
  <c r="AD5" i="51"/>
  <c r="AJ105" i="57"/>
  <c r="AI120" i="57"/>
  <c r="AI91" i="57"/>
  <c r="AB4" i="40"/>
  <c r="X4" i="41"/>
  <c r="W36" i="41"/>
  <c r="F136" i="51"/>
  <c r="D85" i="46"/>
  <c r="D284" i="51"/>
  <c r="D61" i="46"/>
  <c r="V56" i="42"/>
  <c r="U384" i="33"/>
  <c r="AQ10" i="57"/>
  <c r="Q192" i="61"/>
  <c r="D206" i="61" s="1"/>
  <c r="G206" i="61" s="1"/>
  <c r="Q190" i="61"/>
  <c r="E206" i="61"/>
  <c r="F206" i="61" s="1"/>
  <c r="AH97" i="48"/>
  <c r="AI38" i="55"/>
  <c r="V17" i="48"/>
  <c r="AD6" i="51"/>
  <c r="R56" i="51"/>
  <c r="R22" i="41" s="1"/>
  <c r="M123" i="40"/>
  <c r="M122" i="40" s="1"/>
  <c r="AS141" i="57"/>
  <c r="AS219" i="57"/>
  <c r="AS132" i="57"/>
  <c r="AS210" i="57"/>
  <c r="R64" i="51"/>
  <c r="R22" i="48" s="1"/>
  <c r="AD14" i="51"/>
  <c r="U76" i="46"/>
  <c r="V14" i="46"/>
  <c r="AE4" i="51"/>
  <c r="S54" i="51"/>
  <c r="V56" i="43"/>
  <c r="U385" i="33"/>
  <c r="X4" i="42"/>
  <c r="W36" i="42"/>
  <c r="R40" i="43"/>
  <c r="CH26" i="57"/>
  <c r="CH7" i="57" s="1"/>
  <c r="Q95" i="61"/>
  <c r="Q31" i="43"/>
  <c r="V17" i="43"/>
  <c r="O20" i="46"/>
  <c r="N19" i="46"/>
  <c r="N19" i="41"/>
  <c r="O20" i="41"/>
  <c r="D85" i="41"/>
  <c r="D278" i="51"/>
  <c r="D61" i="41"/>
  <c r="D85" i="45"/>
  <c r="D283" i="51"/>
  <c r="D61" i="45"/>
  <c r="V36" i="46"/>
  <c r="W4" i="46"/>
  <c r="AI124" i="57"/>
  <c r="AI95" i="57"/>
  <c r="AJ109" i="57"/>
  <c r="AZ56" i="57"/>
  <c r="AZ58" i="57" s="1"/>
  <c r="AW8" i="57"/>
  <c r="W4" i="1"/>
  <c r="V36" i="1"/>
  <c r="AP223" i="57"/>
  <c r="R58" i="51"/>
  <c r="R22" i="43" s="1"/>
  <c r="AD8" i="51"/>
  <c r="N42" i="47"/>
  <c r="N40" i="47" s="1"/>
  <c r="T81" i="51"/>
  <c r="C88" i="49"/>
  <c r="C87" i="49"/>
  <c r="C363" i="33"/>
  <c r="B85" i="49"/>
  <c r="B87" i="49" s="1"/>
  <c r="H149" i="33"/>
  <c r="O195" i="33"/>
  <c r="AV9" i="57"/>
  <c r="I201" i="33"/>
  <c r="I202" i="33" s="1"/>
  <c r="I98" i="33" s="1"/>
  <c r="AJ15" i="57"/>
  <c r="V56" i="40"/>
  <c r="U386" i="33"/>
  <c r="D85" i="47"/>
  <c r="D285" i="51"/>
  <c r="D61" i="47"/>
  <c r="V17" i="47"/>
  <c r="AH97" i="49"/>
  <c r="AI39" i="55"/>
  <c r="N42" i="46"/>
  <c r="N40" i="46" s="1"/>
  <c r="T80" i="51"/>
  <c r="AH97" i="41"/>
  <c r="AI30" i="55"/>
  <c r="D85" i="42"/>
  <c r="D279" i="51"/>
  <c r="D61" i="42"/>
  <c r="H120" i="40"/>
  <c r="O20" i="42"/>
  <c r="N19" i="42"/>
  <c r="AJ125" i="57"/>
  <c r="AJ96" i="57"/>
  <c r="I78" i="55"/>
  <c r="I113" i="46" s="1"/>
  <c r="AK110" i="57"/>
  <c r="U76" i="41"/>
  <c r="V14" i="41"/>
  <c r="V17" i="42"/>
  <c r="W42" i="1"/>
  <c r="AC72" i="51"/>
  <c r="K200" i="33"/>
  <c r="AN14" i="57"/>
  <c r="U76" i="48"/>
  <c r="V14" i="48"/>
  <c r="AM14" i="57"/>
  <c r="AI121" i="57"/>
  <c r="AJ106" i="57"/>
  <c r="AI92" i="57"/>
  <c r="AH97" i="46"/>
  <c r="AI36" i="55"/>
  <c r="X391" i="51"/>
  <c r="W393" i="51"/>
  <c r="W383" i="51" s="1"/>
  <c r="M123" i="43"/>
  <c r="M122" i="43" s="1"/>
  <c r="M123" i="42"/>
  <c r="M122" i="42" s="1"/>
  <c r="U76" i="49"/>
  <c r="V14" i="49"/>
  <c r="W36" i="49"/>
  <c r="X4" i="49"/>
  <c r="V17" i="45"/>
  <c r="C357" i="33"/>
  <c r="B85" i="40"/>
  <c r="B87" i="40" s="1"/>
  <c r="X189" i="33"/>
  <c r="CP2" i="57"/>
  <c r="R63" i="51"/>
  <c r="R22" i="47" s="1"/>
  <c r="AD13" i="51"/>
  <c r="AY59" i="57"/>
  <c r="AY61" i="57"/>
  <c r="AY62" i="57" s="1"/>
  <c r="O20" i="45"/>
  <c r="N19" i="45"/>
  <c r="G143" i="33"/>
  <c r="M123" i="48"/>
  <c r="M122" i="48" s="1"/>
  <c r="M123" i="1"/>
  <c r="M122" i="1" s="1"/>
  <c r="AT78" i="57"/>
  <c r="AT74" i="57"/>
  <c r="AT70" i="57"/>
  <c r="AT81" i="57"/>
  <c r="AT77" i="57"/>
  <c r="AT73" i="57"/>
  <c r="AU3" i="57"/>
  <c r="AT80" i="57"/>
  <c r="AT76" i="57"/>
  <c r="AT72" i="57"/>
  <c r="AT79" i="57"/>
  <c r="AT75" i="57"/>
  <c r="AT71" i="57"/>
  <c r="AS131" i="57"/>
  <c r="AS209" i="57"/>
  <c r="AC16" i="51"/>
  <c r="V56" i="45"/>
  <c r="U388" i="33"/>
  <c r="AC17" i="57"/>
  <c r="AC145" i="57"/>
  <c r="V17" i="41"/>
  <c r="U76" i="44"/>
  <c r="V14" i="44"/>
  <c r="R190" i="33"/>
  <c r="BB4" i="57"/>
  <c r="P194" i="33"/>
  <c r="AX8" i="57"/>
  <c r="O42" i="45"/>
  <c r="O40" i="45" s="1"/>
  <c r="U79" i="51"/>
  <c r="N42" i="48"/>
  <c r="T82" i="51"/>
  <c r="H142" i="33"/>
  <c r="W36" i="40"/>
  <c r="Q42" i="40"/>
  <c r="Q40" i="40" s="1"/>
  <c r="W77" i="51"/>
  <c r="C84" i="41"/>
  <c r="AU9" i="57"/>
  <c r="M123" i="49"/>
  <c r="M122" i="49" s="1"/>
  <c r="AC129" i="57"/>
  <c r="AC144" i="57" s="1"/>
  <c r="U76" i="45"/>
  <c r="V14" i="45"/>
  <c r="H120" i="45"/>
  <c r="V36" i="48"/>
  <c r="W4" i="48"/>
  <c r="W128" i="57"/>
  <c r="W129" i="57" s="1"/>
  <c r="W144" i="57" s="1"/>
  <c r="W99" i="57"/>
  <c r="P42" i="44"/>
  <c r="V78" i="51"/>
  <c r="N196" i="33"/>
  <c r="AT10" i="57"/>
  <c r="C87" i="43"/>
  <c r="C88" i="43"/>
  <c r="C356" i="33"/>
  <c r="B85" i="43"/>
  <c r="B87" i="43" s="1"/>
  <c r="C88" i="47"/>
  <c r="C87" i="47"/>
  <c r="C361" i="33"/>
  <c r="B85" i="47"/>
  <c r="B87" i="47" s="1"/>
  <c r="AH97" i="44"/>
  <c r="AI34" i="55"/>
  <c r="D85" i="48"/>
  <c r="D286" i="51"/>
  <c r="D61" i="48"/>
  <c r="AD127" i="57"/>
  <c r="AD98" i="57"/>
  <c r="F80" i="55"/>
  <c r="F113" i="48" s="1"/>
  <c r="AE112" i="57"/>
  <c r="AG97" i="32"/>
  <c r="AH29" i="55"/>
  <c r="V17" i="46"/>
  <c r="M40" i="48"/>
  <c r="CC32" i="57"/>
  <c r="CC13" i="57" s="1"/>
  <c r="L101" i="61"/>
  <c r="L115" i="61" s="1"/>
  <c r="C129" i="61" s="1"/>
  <c r="L31" i="48"/>
  <c r="O20" i="32"/>
  <c r="N19" i="32"/>
  <c r="V14" i="43"/>
  <c r="U76" i="43"/>
  <c r="M123" i="47"/>
  <c r="M122" i="47" s="1"/>
  <c r="R59" i="51"/>
  <c r="R22" i="40" s="1"/>
  <c r="AD9" i="51"/>
  <c r="AM13" i="57"/>
  <c r="H120" i="42"/>
  <c r="AI123" i="57"/>
  <c r="AI94" i="57"/>
  <c r="AJ108" i="57"/>
  <c r="R62" i="51"/>
  <c r="R22" i="46" s="1"/>
  <c r="AD12" i="51"/>
  <c r="U76" i="32"/>
  <c r="V14" i="32"/>
  <c r="R60" i="51"/>
  <c r="R22" i="44" s="1"/>
  <c r="AD10" i="51"/>
  <c r="O20" i="43"/>
  <c r="N19" i="43"/>
  <c r="AD11" i="51"/>
  <c r="R61" i="51"/>
  <c r="R22" i="45" s="1"/>
  <c r="V14" i="42"/>
  <c r="U76" i="42"/>
  <c r="AK14" i="57"/>
  <c r="N19" i="48"/>
  <c r="O20" i="48"/>
  <c r="AX59" i="57"/>
  <c r="AX61" i="57"/>
  <c r="AX62" i="57" s="1"/>
  <c r="T40" i="41"/>
  <c r="CJ24" i="57"/>
  <c r="CJ5" i="57" s="1"/>
  <c r="S31" i="41"/>
  <c r="BA7" i="57"/>
  <c r="AS211" i="57"/>
  <c r="AS133" i="57"/>
  <c r="AS212" i="57"/>
  <c r="AS134" i="57"/>
  <c r="E152" i="33"/>
  <c r="V17" i="44"/>
  <c r="V56" i="48"/>
  <c r="U391" i="33"/>
  <c r="V56" i="32"/>
  <c r="U382" i="33"/>
  <c r="T40" i="1"/>
  <c r="CJ22" i="57"/>
  <c r="CJ3" i="57" s="1"/>
  <c r="S31" i="1"/>
  <c r="AY6" i="57"/>
  <c r="AD15" i="51"/>
  <c r="R65" i="51"/>
  <c r="R22" i="49" s="1"/>
  <c r="M123" i="44"/>
  <c r="M122" i="44" s="1"/>
  <c r="M123" i="32"/>
  <c r="M122" i="32" s="1"/>
  <c r="T42" i="42"/>
  <c r="T40" i="42" s="1"/>
  <c r="Z75" i="51"/>
  <c r="AH97" i="45"/>
  <c r="AI35" i="55"/>
  <c r="O20" i="1"/>
  <c r="N19" i="1"/>
  <c r="N19" i="40"/>
  <c r="O20" i="40"/>
  <c r="U42" i="32"/>
  <c r="U40" i="32" s="1"/>
  <c r="AA73" i="51"/>
  <c r="AR117" i="57"/>
  <c r="AS102" i="57"/>
  <c r="M70" i="55"/>
  <c r="M113" i="1" s="1"/>
  <c r="E151" i="33"/>
  <c r="AJ89" i="57"/>
  <c r="AJ118" i="57"/>
  <c r="I71" i="55"/>
  <c r="I113" i="32" s="1"/>
  <c r="D112" i="33"/>
  <c r="K42" i="49"/>
  <c r="K40" i="49" s="1"/>
  <c r="Q83" i="51"/>
  <c r="M197" i="33"/>
  <c r="AR11" i="57"/>
  <c r="V17" i="49"/>
  <c r="M123" i="45"/>
  <c r="M122" i="45" s="1"/>
  <c r="M123" i="46"/>
  <c r="M122" i="46" s="1"/>
  <c r="AG97" i="1"/>
  <c r="AH28" i="55"/>
  <c r="C353" i="33"/>
  <c r="AG16" i="57"/>
  <c r="AG145" i="57" s="1"/>
  <c r="AF145" i="57"/>
  <c r="D85" i="44"/>
  <c r="D282" i="51"/>
  <c r="D61" i="44"/>
  <c r="C84" i="48"/>
  <c r="AW59" i="57"/>
  <c r="AW61" i="57"/>
  <c r="AW62" i="57" s="1"/>
  <c r="L141" i="33"/>
  <c r="F150" i="33"/>
  <c r="C101" i="1"/>
  <c r="C209" i="33" s="1"/>
  <c r="C224" i="33" s="1"/>
  <c r="C236" i="33" s="1"/>
  <c r="C66" i="1"/>
  <c r="C67" i="1" s="1"/>
  <c r="C116" i="1"/>
  <c r="C284" i="33" s="1"/>
  <c r="C102" i="1"/>
  <c r="C71" i="1" s="1"/>
  <c r="V56" i="41"/>
  <c r="U383" i="33"/>
  <c r="H120" i="43"/>
  <c r="AH97" i="40"/>
  <c r="AI33" i="55"/>
  <c r="U76" i="40"/>
  <c r="V14" i="40"/>
  <c r="O20" i="49"/>
  <c r="N19" i="49"/>
  <c r="H120" i="44"/>
  <c r="V56" i="44"/>
  <c r="U387" i="33"/>
  <c r="X4" i="32"/>
  <c r="W36" i="32"/>
  <c r="V17" i="40"/>
  <c r="D85" i="40"/>
  <c r="D281" i="51"/>
  <c r="D61" i="40"/>
  <c r="C84" i="46"/>
  <c r="AF97" i="57"/>
  <c r="AF126" i="57"/>
  <c r="G79" i="55"/>
  <c r="G113" i="47" s="1"/>
  <c r="AG111" i="57"/>
  <c r="U76" i="47"/>
  <c r="V14" i="47"/>
  <c r="Q36" i="33"/>
  <c r="Q45" i="59"/>
  <c r="S56" i="1"/>
  <c r="R381" i="33"/>
  <c r="R135" i="1"/>
  <c r="R34" i="33"/>
  <c r="R178" i="61"/>
  <c r="O20" i="44"/>
  <c r="N19" i="44"/>
  <c r="X4" i="45"/>
  <c r="W36" i="45"/>
  <c r="R192" i="33"/>
  <c r="BB6" i="57"/>
  <c r="BA6" i="57" s="1"/>
  <c r="AR143" i="57"/>
  <c r="R22" i="1"/>
  <c r="AD17" i="57"/>
  <c r="V17" i="32"/>
  <c r="U42" i="41"/>
  <c r="AA74" i="51"/>
  <c r="C84" i="45"/>
  <c r="AI15" i="57"/>
  <c r="AH16" i="57"/>
  <c r="O20" i="47"/>
  <c r="N19" i="47"/>
  <c r="AH119" i="57"/>
  <c r="AI104" i="57"/>
  <c r="AH90" i="57"/>
  <c r="H72" i="55"/>
  <c r="H113" i="41" s="1"/>
  <c r="AD128" i="57"/>
  <c r="AD129" i="57" s="1"/>
  <c r="AD144" i="57" s="1"/>
  <c r="AD99" i="57"/>
  <c r="F81" i="55"/>
  <c r="F113" i="49" s="1"/>
  <c r="AE113" i="57"/>
  <c r="S127" i="33"/>
  <c r="R82" i="33"/>
  <c r="R67" i="59" s="1"/>
  <c r="U81" i="33"/>
  <c r="U66" i="59" s="1"/>
  <c r="V36" i="43"/>
  <c r="W4" i="43"/>
  <c r="D85" i="49"/>
  <c r="D287" i="51"/>
  <c r="D61" i="49"/>
  <c r="W17" i="57"/>
  <c r="W145" i="57"/>
  <c r="X17" i="57"/>
  <c r="V56" i="47"/>
  <c r="U390" i="33"/>
  <c r="AM12" i="57"/>
  <c r="AK67" i="57"/>
  <c r="AL66" i="57"/>
  <c r="AK103" i="57"/>
  <c r="V17" i="1"/>
  <c r="V56" i="46"/>
  <c r="U389" i="33"/>
  <c r="R193" i="33"/>
  <c r="BB7" i="57"/>
  <c r="L198" i="33"/>
  <c r="AP12" i="57"/>
  <c r="S191" i="33"/>
  <c r="BD5" i="57"/>
  <c r="BC5" i="57" s="1"/>
  <c r="L199" i="33"/>
  <c r="AP13" i="57"/>
  <c r="AO13" i="57" s="1"/>
  <c r="C87" i="32" l="1"/>
  <c r="C87" i="40"/>
  <c r="B85" i="32"/>
  <c r="B87" i="32" s="1"/>
  <c r="N100" i="61"/>
  <c r="N114" i="61" s="1"/>
  <c r="CE31" i="57"/>
  <c r="CE12" i="57" s="1"/>
  <c r="N31" i="47"/>
  <c r="CB33" i="57"/>
  <c r="CB14" i="57" s="1"/>
  <c r="K102" i="61"/>
  <c r="K116" i="61" s="1"/>
  <c r="K31" i="49"/>
  <c r="CF29" i="57"/>
  <c r="CF10" i="57" s="1"/>
  <c r="O98" i="61"/>
  <c r="O112" i="61" s="1"/>
  <c r="O31" i="45"/>
  <c r="CE30" i="57"/>
  <c r="CE11" i="57" s="1"/>
  <c r="N99" i="61"/>
  <c r="N113" i="61" s="1"/>
  <c r="N31" i="46"/>
  <c r="CL23" i="57"/>
  <c r="CL4" i="57" s="1"/>
  <c r="U31" i="32"/>
  <c r="CK25" i="57"/>
  <c r="CK6" i="57" s="1"/>
  <c r="T31" i="42"/>
  <c r="Q96" i="61"/>
  <c r="CH27" i="57"/>
  <c r="CH8" i="57" s="1"/>
  <c r="Q31" i="40"/>
  <c r="W56" i="47"/>
  <c r="V390" i="33"/>
  <c r="BU60" i="57"/>
  <c r="D128" i="49"/>
  <c r="D142" i="49" s="1"/>
  <c r="D77" i="49"/>
  <c r="D78" i="49"/>
  <c r="D112" i="49"/>
  <c r="AI119" i="57"/>
  <c r="AJ104" i="57"/>
  <c r="AI90" i="57"/>
  <c r="D128" i="40"/>
  <c r="D142" i="40" s="1"/>
  <c r="BU54" i="57"/>
  <c r="D78" i="40"/>
  <c r="D77" i="40"/>
  <c r="D112" i="40"/>
  <c r="X36" i="32"/>
  <c r="Y4" i="32"/>
  <c r="C45" i="33"/>
  <c r="C68" i="1"/>
  <c r="AH97" i="1"/>
  <c r="AI28" i="55"/>
  <c r="I120" i="32"/>
  <c r="V42" i="32"/>
  <c r="V40" i="32" s="1"/>
  <c r="AB73" i="51"/>
  <c r="U40" i="1"/>
  <c r="CK22" i="57"/>
  <c r="CK3" i="57" s="1"/>
  <c r="T31" i="1"/>
  <c r="S60" i="51"/>
  <c r="S22" i="44" s="1"/>
  <c r="AE10" i="51"/>
  <c r="AE9" i="51"/>
  <c r="S59" i="51"/>
  <c r="S22" i="40" s="1"/>
  <c r="AJ124" i="57"/>
  <c r="AJ95" i="57"/>
  <c r="I77" i="55"/>
  <c r="I113" i="45" s="1"/>
  <c r="AK109" i="57"/>
  <c r="W17" i="48"/>
  <c r="AK105" i="57"/>
  <c r="AJ120" i="57"/>
  <c r="AJ91" i="57"/>
  <c r="I73" i="55"/>
  <c r="I113" i="42" s="1"/>
  <c r="AI97" i="47"/>
  <c r="AJ37" i="55"/>
  <c r="W36" i="47"/>
  <c r="X4" i="47"/>
  <c r="T191" i="33"/>
  <c r="BF5" i="57"/>
  <c r="S193" i="33"/>
  <c r="BD7" i="57"/>
  <c r="M199" i="33"/>
  <c r="AR13" i="57"/>
  <c r="P97" i="61"/>
  <c r="P111" i="61" s="1"/>
  <c r="CG28" i="57"/>
  <c r="CG9" i="57" s="1"/>
  <c r="P31" i="44"/>
  <c r="T127" i="33"/>
  <c r="S82" i="33"/>
  <c r="S67" i="59" s="1"/>
  <c r="W17" i="32"/>
  <c r="W17" i="1"/>
  <c r="AE128" i="57"/>
  <c r="AE99" i="57"/>
  <c r="AF113" i="57"/>
  <c r="P20" i="47"/>
  <c r="O19" i="47"/>
  <c r="G120" i="47"/>
  <c r="P20" i="49"/>
  <c r="O19" i="49"/>
  <c r="E183" i="33"/>
  <c r="S62" i="51"/>
  <c r="S22" i="46" s="1"/>
  <c r="AE12" i="51"/>
  <c r="C132" i="47"/>
  <c r="C133" i="47" s="1"/>
  <c r="C134" i="47" s="1"/>
  <c r="C89" i="47"/>
  <c r="C404" i="33"/>
  <c r="C213" i="51"/>
  <c r="C229" i="51" s="1"/>
  <c r="C56" i="61"/>
  <c r="C70" i="61" s="1"/>
  <c r="C90" i="47"/>
  <c r="C130" i="47"/>
  <c r="O19" i="45"/>
  <c r="P20" i="45"/>
  <c r="BU58" i="57"/>
  <c r="D77" i="47"/>
  <c r="D78" i="47"/>
  <c r="D128" i="47"/>
  <c r="D142" i="47" s="1"/>
  <c r="D112" i="47"/>
  <c r="W56" i="40"/>
  <c r="V386" i="33"/>
  <c r="O42" i="47"/>
  <c r="O40" i="47" s="1"/>
  <c r="U81" i="51"/>
  <c r="AI97" i="48"/>
  <c r="AJ38" i="55"/>
  <c r="AL67" i="57"/>
  <c r="AM66" i="57"/>
  <c r="AL103" i="57"/>
  <c r="F120" i="49"/>
  <c r="AH145" i="57"/>
  <c r="V42" i="41"/>
  <c r="AB74" i="51"/>
  <c r="Y4" i="45"/>
  <c r="X36" i="45"/>
  <c r="R192" i="61"/>
  <c r="R190" i="61"/>
  <c r="R204" i="61" s="1"/>
  <c r="T56" i="1"/>
  <c r="S381" i="33"/>
  <c r="S135" i="1"/>
  <c r="S34" i="33"/>
  <c r="W14" i="47"/>
  <c r="V76" i="47"/>
  <c r="W14" i="40"/>
  <c r="V76" i="40"/>
  <c r="AQ11" i="57"/>
  <c r="H145" i="33"/>
  <c r="W56" i="41"/>
  <c r="V383" i="33"/>
  <c r="M120" i="1"/>
  <c r="M141" i="33" s="1"/>
  <c r="W56" i="48"/>
  <c r="V391" i="33"/>
  <c r="S192" i="33"/>
  <c r="BD6" i="57"/>
  <c r="V76" i="42"/>
  <c r="W14" i="42"/>
  <c r="L200" i="33"/>
  <c r="AP14" i="57"/>
  <c r="Q42" i="44"/>
  <c r="Q40" i="44" s="1"/>
  <c r="W78" i="51"/>
  <c r="W36" i="48"/>
  <c r="X4" i="48"/>
  <c r="X36" i="40"/>
  <c r="P42" i="45"/>
  <c r="P40" i="45" s="1"/>
  <c r="V79" i="51"/>
  <c r="BB56" i="57"/>
  <c r="BB58" i="57" s="1"/>
  <c r="AS143" i="57"/>
  <c r="AT140" i="57"/>
  <c r="AH233" i="57"/>
  <c r="N46" i="47" s="1"/>
  <c r="N65" i="55"/>
  <c r="N179" i="33" s="1"/>
  <c r="AU81" i="57"/>
  <c r="AU142" i="57" s="1"/>
  <c r="AU77" i="57"/>
  <c r="AU138" i="57" s="1"/>
  <c r="AU73" i="57"/>
  <c r="AV3" i="57"/>
  <c r="AU80" i="57"/>
  <c r="AU76" i="57"/>
  <c r="AU137" i="57" s="1"/>
  <c r="AU72" i="57"/>
  <c r="AU79" i="57"/>
  <c r="AU140" i="57" s="1"/>
  <c r="AU75" i="57"/>
  <c r="AU136" i="57" s="1"/>
  <c r="AU71" i="57"/>
  <c r="AU78" i="57"/>
  <c r="AU139" i="57" s="1"/>
  <c r="AU74" i="57"/>
  <c r="AU135" i="57" s="1"/>
  <c r="AU70" i="57"/>
  <c r="AT209" i="57"/>
  <c r="AH224" i="57"/>
  <c r="N46" i="1" s="1"/>
  <c r="AT131" i="57"/>
  <c r="N56" i="55"/>
  <c r="N170" i="33" s="1"/>
  <c r="V76" i="49"/>
  <c r="W14" i="49"/>
  <c r="AJ121" i="57"/>
  <c r="AK106" i="57"/>
  <c r="AJ92" i="57"/>
  <c r="I74" i="55"/>
  <c r="I113" i="43" s="1"/>
  <c r="X42" i="1"/>
  <c r="AD72" i="51"/>
  <c r="AK125" i="57"/>
  <c r="AK96" i="57"/>
  <c r="AL110" i="57"/>
  <c r="O19" i="42"/>
  <c r="P20" i="42"/>
  <c r="V81" i="33"/>
  <c r="V66" i="59" s="1"/>
  <c r="AZ61" i="57"/>
  <c r="AZ62" i="57" s="1"/>
  <c r="AZ59" i="57"/>
  <c r="W17" i="43"/>
  <c r="E123" i="61"/>
  <c r="F123" i="61" s="1"/>
  <c r="Q109" i="61"/>
  <c r="D123" i="61" s="1"/>
  <c r="G123" i="61" s="1"/>
  <c r="S22" i="1"/>
  <c r="W56" i="42"/>
  <c r="V384" i="33"/>
  <c r="X36" i="41"/>
  <c r="Y4" i="41"/>
  <c r="AE5" i="51"/>
  <c r="S55" i="51"/>
  <c r="S22" i="32" s="1"/>
  <c r="V76" i="1"/>
  <c r="W14" i="1"/>
  <c r="AR118" i="33"/>
  <c r="AI97" i="43"/>
  <c r="AJ32" i="55"/>
  <c r="C88" i="44"/>
  <c r="C87" i="44"/>
  <c r="C358" i="33"/>
  <c r="B85" i="44"/>
  <c r="B87" i="44" s="1"/>
  <c r="BU53" i="57"/>
  <c r="D78" i="43"/>
  <c r="D128" i="43"/>
  <c r="D142" i="43" s="1"/>
  <c r="D77" i="43"/>
  <c r="D112" i="43"/>
  <c r="M198" i="33"/>
  <c r="AR12" i="57"/>
  <c r="AQ12" i="57" s="1"/>
  <c r="W56" i="46"/>
  <c r="V389" i="33"/>
  <c r="C88" i="45"/>
  <c r="C87" i="45"/>
  <c r="C359" i="33"/>
  <c r="B85" i="45"/>
  <c r="B87" i="45" s="1"/>
  <c r="BE5" i="57"/>
  <c r="AK118" i="57"/>
  <c r="AK89" i="57"/>
  <c r="W36" i="43"/>
  <c r="X4" i="43"/>
  <c r="W17" i="40"/>
  <c r="W56" i="44"/>
  <c r="V387" i="33"/>
  <c r="AI97" i="45"/>
  <c r="AJ35" i="55"/>
  <c r="V382" i="33"/>
  <c r="W56" i="32"/>
  <c r="AE11" i="51"/>
  <c r="S61" i="51"/>
  <c r="S22" i="45" s="1"/>
  <c r="W17" i="46"/>
  <c r="AH97" i="32"/>
  <c r="AI29" i="55"/>
  <c r="AI97" i="44"/>
  <c r="AJ34" i="55"/>
  <c r="C89" i="43"/>
  <c r="C132" i="43"/>
  <c r="C133" i="43" s="1"/>
  <c r="C134" i="43" s="1"/>
  <c r="C399" i="33"/>
  <c r="C208" i="51"/>
  <c r="C224" i="51" s="1"/>
  <c r="C51" i="61"/>
  <c r="C65" i="61" s="1"/>
  <c r="C130" i="43"/>
  <c r="C90" i="43"/>
  <c r="AT136" i="57"/>
  <c r="AH229" i="57"/>
  <c r="N46" i="40" s="1"/>
  <c r="N61" i="55"/>
  <c r="N175" i="33" s="1"/>
  <c r="AT219" i="57"/>
  <c r="AH234" i="57"/>
  <c r="N46" i="48" s="1"/>
  <c r="AT141" i="57"/>
  <c r="N66" i="55"/>
  <c r="N180" i="33" s="1"/>
  <c r="AT142" i="57"/>
  <c r="AH235" i="57"/>
  <c r="N46" i="49" s="1"/>
  <c r="N67" i="55"/>
  <c r="N181" i="33" s="1"/>
  <c r="AE13" i="51"/>
  <c r="S63" i="51"/>
  <c r="S22" i="47" s="1"/>
  <c r="X393" i="51"/>
  <c r="X383" i="51" s="1"/>
  <c r="Y391" i="51"/>
  <c r="V76" i="48"/>
  <c r="W14" i="48"/>
  <c r="H146" i="33"/>
  <c r="O42" i="46"/>
  <c r="O40" i="46" s="1"/>
  <c r="U80" i="51"/>
  <c r="W17" i="47"/>
  <c r="C132" i="49"/>
  <c r="C133" i="49" s="1"/>
  <c r="C134" i="49" s="1"/>
  <c r="C89" i="49"/>
  <c r="C406" i="33"/>
  <c r="C58" i="61"/>
  <c r="C72" i="61" s="1"/>
  <c r="C215" i="51"/>
  <c r="C231" i="51" s="1"/>
  <c r="C90" i="49"/>
  <c r="C130" i="49"/>
  <c r="AD16" i="51"/>
  <c r="AQ13" i="57"/>
  <c r="BC7" i="57"/>
  <c r="H120" i="41"/>
  <c r="R66" i="51"/>
  <c r="BC6" i="57"/>
  <c r="R36" i="33"/>
  <c r="R45" i="59"/>
  <c r="H147" i="33"/>
  <c r="AI97" i="40"/>
  <c r="AJ33" i="55"/>
  <c r="C70" i="1"/>
  <c r="C5" i="59" s="1"/>
  <c r="C56" i="33"/>
  <c r="C135" i="61"/>
  <c r="C413" i="51"/>
  <c r="C88" i="48"/>
  <c r="C87" i="48"/>
  <c r="C362" i="33"/>
  <c r="B85" i="48"/>
  <c r="B87" i="48" s="1"/>
  <c r="C132" i="32"/>
  <c r="C133" i="32" s="1"/>
  <c r="C134" i="32" s="1"/>
  <c r="C89" i="32"/>
  <c r="C396" i="33"/>
  <c r="C205" i="51"/>
  <c r="C221" i="51" s="1"/>
  <c r="C48" i="61"/>
  <c r="C62" i="61" s="1"/>
  <c r="C130" i="32"/>
  <c r="C90" i="32"/>
  <c r="W17" i="49"/>
  <c r="AS117" i="57"/>
  <c r="AT102" i="57"/>
  <c r="P20" i="40"/>
  <c r="O19" i="40"/>
  <c r="U42" i="42"/>
  <c r="U40" i="42" s="1"/>
  <c r="AA75" i="51"/>
  <c r="AE15" i="51"/>
  <c r="S65" i="51"/>
  <c r="S22" i="49" s="1"/>
  <c r="S190" i="33"/>
  <c r="BD4" i="57"/>
  <c r="W17" i="44"/>
  <c r="U40" i="41"/>
  <c r="CK24" i="57"/>
  <c r="CK5" i="57" s="1"/>
  <c r="T31" i="41"/>
  <c r="P20" i="43"/>
  <c r="O19" i="43"/>
  <c r="V76" i="32"/>
  <c r="W14" i="32"/>
  <c r="AJ94" i="57"/>
  <c r="AJ123" i="57"/>
  <c r="I76" i="55"/>
  <c r="I113" i="44" s="1"/>
  <c r="AK108" i="57"/>
  <c r="H144" i="33"/>
  <c r="W14" i="43"/>
  <c r="V76" i="43"/>
  <c r="O19" i="32"/>
  <c r="P20" i="32"/>
  <c r="AE127" i="57"/>
  <c r="AE98" i="57"/>
  <c r="AF112" i="57"/>
  <c r="H148" i="33"/>
  <c r="C88" i="41"/>
  <c r="C87" i="41"/>
  <c r="C354" i="33"/>
  <c r="B85" i="41"/>
  <c r="B87" i="41" s="1"/>
  <c r="W56" i="45"/>
  <c r="V388" i="33"/>
  <c r="AH226" i="57"/>
  <c r="N46" i="41" s="1"/>
  <c r="AT211" i="57"/>
  <c r="AT133" i="57"/>
  <c r="N58" i="55"/>
  <c r="N172" i="33" s="1"/>
  <c r="AT212" i="57"/>
  <c r="AT134" i="57"/>
  <c r="AH227" i="57"/>
  <c r="N46" i="42" s="1"/>
  <c r="N59" i="55"/>
  <c r="N173" i="33" s="1"/>
  <c r="AH228" i="57"/>
  <c r="N46" i="43" s="1"/>
  <c r="AT135" i="57"/>
  <c r="N60" i="55"/>
  <c r="N174" i="33" s="1"/>
  <c r="C89" i="40"/>
  <c r="C132" i="40"/>
  <c r="C133" i="40" s="1"/>
  <c r="C134" i="40" s="1"/>
  <c r="C400" i="33"/>
  <c r="C209" i="51"/>
  <c r="C225" i="51" s="1"/>
  <c r="C52" i="61"/>
  <c r="C66" i="61" s="1"/>
  <c r="C90" i="40"/>
  <c r="C130" i="40"/>
  <c r="AI97" i="46"/>
  <c r="AJ36" i="55"/>
  <c r="I120" i="46"/>
  <c r="BU52" i="57"/>
  <c r="D78" i="42"/>
  <c r="D77" i="42"/>
  <c r="D128" i="42"/>
  <c r="D142" i="42" s="1"/>
  <c r="D112" i="42"/>
  <c r="AI97" i="41"/>
  <c r="AJ30" i="55"/>
  <c r="AI97" i="49"/>
  <c r="AJ39" i="55"/>
  <c r="AJ16" i="57"/>
  <c r="AI16" i="57" s="1"/>
  <c r="AI145" i="57" s="1"/>
  <c r="S58" i="51"/>
  <c r="S22" i="43" s="1"/>
  <c r="AE8" i="51"/>
  <c r="W36" i="1"/>
  <c r="X4" i="1"/>
  <c r="AQ223" i="57"/>
  <c r="BU56" i="57"/>
  <c r="D128" i="45"/>
  <c r="D142" i="45" s="1"/>
  <c r="D77" i="45"/>
  <c r="D78" i="45"/>
  <c r="D112" i="45"/>
  <c r="BU51" i="57"/>
  <c r="D128" i="41"/>
  <c r="D142" i="41" s="1"/>
  <c r="D78" i="41"/>
  <c r="D77" i="41"/>
  <c r="D112" i="41"/>
  <c r="P20" i="41"/>
  <c r="O19" i="41"/>
  <c r="P20" i="46"/>
  <c r="O19" i="46"/>
  <c r="Q194" i="33"/>
  <c r="AZ8" i="57"/>
  <c r="T54" i="51"/>
  <c r="AF4" i="51"/>
  <c r="S64" i="51"/>
  <c r="S22" i="48" s="1"/>
  <c r="AE14" i="51"/>
  <c r="AO12" i="57"/>
  <c r="D77" i="46"/>
  <c r="BU57" i="57"/>
  <c r="D78" i="46"/>
  <c r="D128" i="46"/>
  <c r="D142" i="46" s="1"/>
  <c r="D112" i="46"/>
  <c r="AC4" i="40"/>
  <c r="AS10" i="57"/>
  <c r="V42" i="43"/>
  <c r="AB76" i="51"/>
  <c r="AJ93" i="57"/>
  <c r="AJ122" i="57"/>
  <c r="I75" i="55"/>
  <c r="I113" i="40" s="1"/>
  <c r="AK107" i="57"/>
  <c r="C88" i="42"/>
  <c r="C87" i="42"/>
  <c r="C355" i="33"/>
  <c r="B85" i="42"/>
  <c r="B87" i="42" s="1"/>
  <c r="W56" i="49"/>
  <c r="V392" i="33"/>
  <c r="N197" i="33"/>
  <c r="AT11" i="57"/>
  <c r="AS11" i="57" s="1"/>
  <c r="P20" i="44"/>
  <c r="O19" i="44"/>
  <c r="AG126" i="57"/>
  <c r="AG97" i="57"/>
  <c r="AH111" i="57"/>
  <c r="C88" i="46"/>
  <c r="C87" i="46"/>
  <c r="C360" i="33"/>
  <c r="B85" i="46"/>
  <c r="B87" i="46" s="1"/>
  <c r="C296" i="33"/>
  <c r="C299" i="33"/>
  <c r="C311" i="33" s="1"/>
  <c r="C269" i="33"/>
  <c r="C281" i="33" s="1"/>
  <c r="BU55" i="57"/>
  <c r="D78" i="44"/>
  <c r="D128" i="44"/>
  <c r="D142" i="44" s="1"/>
  <c r="D77" i="44"/>
  <c r="D112" i="44"/>
  <c r="L42" i="49"/>
  <c r="L40" i="49" s="1"/>
  <c r="R83" i="51"/>
  <c r="O19" i="1"/>
  <c r="P20" i="1"/>
  <c r="P20" i="48"/>
  <c r="O19" i="48"/>
  <c r="N40" i="48"/>
  <c r="CD32" i="57"/>
  <c r="CD13" i="57" s="1"/>
  <c r="M101" i="61"/>
  <c r="M115" i="61" s="1"/>
  <c r="M31" i="48"/>
  <c r="F120" i="48"/>
  <c r="BU59" i="57"/>
  <c r="D128" i="48"/>
  <c r="D142" i="48" s="1"/>
  <c r="D78" i="48"/>
  <c r="D77" i="48"/>
  <c r="D112" i="48"/>
  <c r="V76" i="45"/>
  <c r="W14" i="45"/>
  <c r="R42" i="40"/>
  <c r="R40" i="40" s="1"/>
  <c r="X77" i="51"/>
  <c r="O42" i="48"/>
  <c r="U82" i="51"/>
  <c r="AY8" i="57"/>
  <c r="V76" i="44"/>
  <c r="W14" i="44"/>
  <c r="W17" i="41"/>
  <c r="AT132" i="57"/>
  <c r="AT210" i="57"/>
  <c r="AH225" i="57"/>
  <c r="N46" i="32" s="1"/>
  <c r="N57" i="55"/>
  <c r="N171" i="33" s="1"/>
  <c r="AH230" i="57"/>
  <c r="N46" i="44" s="1"/>
  <c r="AT137" i="57"/>
  <c r="N62" i="55"/>
  <c r="N176" i="33" s="1"/>
  <c r="AT138" i="57"/>
  <c r="AH231" i="57"/>
  <c r="N46" i="45" s="1"/>
  <c r="N63" i="55"/>
  <c r="N177" i="33" s="1"/>
  <c r="AH232" i="57"/>
  <c r="N46" i="46" s="1"/>
  <c r="AT139" i="57"/>
  <c r="N64" i="55"/>
  <c r="N178" i="33" s="1"/>
  <c r="Y189" i="33"/>
  <c r="CQ2" i="57"/>
  <c r="W17" i="45"/>
  <c r="X36" i="49"/>
  <c r="Y4" i="49"/>
  <c r="AO14" i="57"/>
  <c r="W17" i="42"/>
  <c r="V76" i="41"/>
  <c r="W14" i="41"/>
  <c r="BA4" i="57"/>
  <c r="BA56" i="57" s="1"/>
  <c r="BA58" i="57" s="1"/>
  <c r="W36" i="46"/>
  <c r="X4" i="46"/>
  <c r="S40" i="43"/>
  <c r="CI26" i="57"/>
  <c r="CI7" i="57" s="1"/>
  <c r="R95" i="61"/>
  <c r="R109" i="61" s="1"/>
  <c r="R31" i="43"/>
  <c r="Y4" i="42"/>
  <c r="X36" i="42"/>
  <c r="W56" i="43"/>
  <c r="V385" i="33"/>
  <c r="V76" i="46"/>
  <c r="W14" i="46"/>
  <c r="S56" i="51"/>
  <c r="S22" i="41" s="1"/>
  <c r="AE6" i="51"/>
  <c r="Q204" i="61"/>
  <c r="D218" i="61" s="1"/>
  <c r="G218" i="61" s="1"/>
  <c r="E218" i="61"/>
  <c r="F218" i="61" s="1"/>
  <c r="X36" i="44"/>
  <c r="Y4" i="44"/>
  <c r="S57" i="51"/>
  <c r="S22" i="42" s="1"/>
  <c r="AE7" i="51"/>
  <c r="BU50" i="57"/>
  <c r="D78" i="32"/>
  <c r="D77" i="32"/>
  <c r="D128" i="32"/>
  <c r="D142" i="32" s="1"/>
  <c r="D112" i="32"/>
  <c r="AI97" i="42"/>
  <c r="AJ31" i="55"/>
  <c r="J201" i="33"/>
  <c r="J202" i="33" s="1"/>
  <c r="J98" i="33" s="1"/>
  <c r="AL15" i="57"/>
  <c r="P195" i="33"/>
  <c r="AX9" i="57"/>
  <c r="O196" i="33"/>
  <c r="AV10" i="57"/>
  <c r="CF30" i="57" l="1"/>
  <c r="CF11" i="57" s="1"/>
  <c r="O99" i="61"/>
  <c r="O113" i="61" s="1"/>
  <c r="O31" i="46"/>
  <c r="Q97" i="61"/>
  <c r="CH28" i="57"/>
  <c r="CH9" i="57" s="1"/>
  <c r="Q31" i="44"/>
  <c r="P40" i="47"/>
  <c r="O100" i="61"/>
  <c r="O114" i="61" s="1"/>
  <c r="CF31" i="57"/>
  <c r="CF12" i="57" s="1"/>
  <c r="O31" i="47"/>
  <c r="R96" i="61"/>
  <c r="R110" i="61" s="1"/>
  <c r="CI27" i="57"/>
  <c r="CI8" i="57" s="1"/>
  <c r="R31" i="40"/>
  <c r="CM23" i="57"/>
  <c r="CM4" i="57" s="1"/>
  <c r="V31" i="32"/>
  <c r="CC33" i="57"/>
  <c r="CC14" i="57" s="1"/>
  <c r="L102" i="61"/>
  <c r="L116" i="61" s="1"/>
  <c r="C130" i="61" s="1"/>
  <c r="L31" i="49"/>
  <c r="CL25" i="57"/>
  <c r="CL6" i="57" s="1"/>
  <c r="U31" i="42"/>
  <c r="P98" i="61"/>
  <c r="P112" i="61" s="1"/>
  <c r="CG29" i="57"/>
  <c r="CG10" i="57" s="1"/>
  <c r="P31" i="45"/>
  <c r="Y36" i="41"/>
  <c r="Z4" i="41"/>
  <c r="Y42" i="1"/>
  <c r="AE72" i="51"/>
  <c r="AK121" i="57"/>
  <c r="AL106" i="57"/>
  <c r="AK92" i="57"/>
  <c r="N123" i="1"/>
  <c r="N122" i="1" s="1"/>
  <c r="AU211" i="57"/>
  <c r="AU133" i="57"/>
  <c r="AU134" i="57"/>
  <c r="AU212" i="57"/>
  <c r="N123" i="47"/>
  <c r="N122" i="47" s="1"/>
  <c r="BB59" i="57"/>
  <c r="BB61" i="57"/>
  <c r="BB62" i="57" s="1"/>
  <c r="Y36" i="40"/>
  <c r="X36" i="48"/>
  <c r="Y4" i="48"/>
  <c r="X56" i="48"/>
  <c r="W391" i="33"/>
  <c r="X56" i="41"/>
  <c r="W383" i="33"/>
  <c r="W76" i="47"/>
  <c r="X14" i="47"/>
  <c r="T135" i="1"/>
  <c r="U56" i="1"/>
  <c r="T381" i="33"/>
  <c r="T34" i="33"/>
  <c r="Y36" i="45"/>
  <c r="Z4" i="45"/>
  <c r="AL89" i="57"/>
  <c r="AL118" i="57"/>
  <c r="J71" i="55"/>
  <c r="J113" i="32" s="1"/>
  <c r="AJ97" i="48"/>
  <c r="AK38" i="55"/>
  <c r="C136" i="47"/>
  <c r="B79" i="47"/>
  <c r="C148" i="47" s="1"/>
  <c r="X17" i="32"/>
  <c r="U127" i="33"/>
  <c r="T82" i="33"/>
  <c r="T67" i="59" s="1"/>
  <c r="I120" i="45"/>
  <c r="W42" i="32"/>
  <c r="W40" i="32" s="1"/>
  <c r="AC73" i="51"/>
  <c r="I142" i="33"/>
  <c r="C73" i="1"/>
  <c r="D74" i="1" s="1"/>
  <c r="C46" i="33"/>
  <c r="C49" i="59" s="1"/>
  <c r="C139" i="1"/>
  <c r="D119" i="40"/>
  <c r="D114" i="40"/>
  <c r="D115" i="40" s="1"/>
  <c r="D259" i="33" s="1"/>
  <c r="AK104" i="57"/>
  <c r="AJ90" i="57"/>
  <c r="AJ119" i="57"/>
  <c r="I72" i="55"/>
  <c r="I113" i="41" s="1"/>
  <c r="X56" i="47"/>
  <c r="W390" i="33"/>
  <c r="D119" i="32"/>
  <c r="D114" i="32"/>
  <c r="D115" i="32" s="1"/>
  <c r="D255" i="33" s="1"/>
  <c r="N123" i="44"/>
  <c r="N122" i="44" s="1"/>
  <c r="O40" i="48"/>
  <c r="N101" i="61"/>
  <c r="N115" i="61" s="1"/>
  <c r="CE32" i="57"/>
  <c r="CE13" i="57" s="1"/>
  <c r="N31" i="48"/>
  <c r="AF14" i="51"/>
  <c r="T64" i="51"/>
  <c r="T22" i="48" s="1"/>
  <c r="AJ145" i="57"/>
  <c r="AJ97" i="41"/>
  <c r="AK30" i="55"/>
  <c r="W76" i="43"/>
  <c r="X14" i="43"/>
  <c r="BD56" i="57"/>
  <c r="BD58" i="57" s="1"/>
  <c r="X17" i="49"/>
  <c r="C132" i="48"/>
  <c r="C133" i="48" s="1"/>
  <c r="C134" i="48" s="1"/>
  <c r="C89" i="48"/>
  <c r="C405" i="33"/>
  <c r="C214" i="51"/>
  <c r="C230" i="51" s="1"/>
  <c r="C57" i="61"/>
  <c r="C71" i="61" s="1"/>
  <c r="C90" i="48"/>
  <c r="C130" i="48"/>
  <c r="C136" i="49"/>
  <c r="B79" i="49"/>
  <c r="C148" i="49" s="1"/>
  <c r="X17" i="46"/>
  <c r="X56" i="44"/>
  <c r="W387" i="33"/>
  <c r="D119" i="43"/>
  <c r="D114" i="43"/>
  <c r="D115" i="43" s="1"/>
  <c r="D258" i="33" s="1"/>
  <c r="AJ97" i="43"/>
  <c r="AK32" i="55"/>
  <c r="W76" i="1"/>
  <c r="X14" i="1"/>
  <c r="AL16" i="57"/>
  <c r="Z4" i="44"/>
  <c r="Y36" i="44"/>
  <c r="X56" i="43"/>
  <c r="W385" i="33"/>
  <c r="BA59" i="57"/>
  <c r="BA61" i="57"/>
  <c r="BA62" i="57" s="1"/>
  <c r="Z189" i="33"/>
  <c r="CR2" i="57"/>
  <c r="X14" i="44"/>
  <c r="W76" i="44"/>
  <c r="P42" i="48"/>
  <c r="V82" i="51"/>
  <c r="W76" i="45"/>
  <c r="X14" i="45"/>
  <c r="Q20" i="48"/>
  <c r="P19" i="48"/>
  <c r="D119" i="44"/>
  <c r="D114" i="44"/>
  <c r="D115" i="44" s="1"/>
  <c r="D260" i="33" s="1"/>
  <c r="C106" i="33"/>
  <c r="C107" i="33"/>
  <c r="AH97" i="57"/>
  <c r="AH126" i="57"/>
  <c r="H79" i="55"/>
  <c r="H113" i="47" s="1"/>
  <c r="AI111" i="57"/>
  <c r="Q20" i="44"/>
  <c r="P19" i="44"/>
  <c r="C132" i="42"/>
  <c r="C133" i="42" s="1"/>
  <c r="C134" i="42" s="1"/>
  <c r="C89" i="42"/>
  <c r="C398" i="33"/>
  <c r="C50" i="61"/>
  <c r="C64" i="61" s="1"/>
  <c r="C207" i="51"/>
  <c r="C223" i="51" s="1"/>
  <c r="C130" i="42"/>
  <c r="C90" i="42"/>
  <c r="T58" i="51"/>
  <c r="T22" i="43" s="1"/>
  <c r="AF8" i="51"/>
  <c r="AK15" i="57"/>
  <c r="N123" i="42"/>
  <c r="N122" i="42" s="1"/>
  <c r="AF98" i="57"/>
  <c r="AF127" i="57"/>
  <c r="G80" i="55"/>
  <c r="G113" i="48" s="1"/>
  <c r="AG112" i="57"/>
  <c r="T192" i="33"/>
  <c r="BF6" i="57"/>
  <c r="V42" i="42"/>
  <c r="V40" i="42" s="1"/>
  <c r="AB75" i="51"/>
  <c r="C93" i="32"/>
  <c r="C94" i="32" s="1"/>
  <c r="C91" i="32"/>
  <c r="C425" i="51"/>
  <c r="J89" i="51"/>
  <c r="AJ97" i="40"/>
  <c r="AK33" i="55"/>
  <c r="X17" i="47"/>
  <c r="P42" i="46"/>
  <c r="P40" i="46" s="1"/>
  <c r="V80" i="51"/>
  <c r="W76" i="48"/>
  <c r="X14" i="48"/>
  <c r="T63" i="51"/>
  <c r="T22" i="47" s="1"/>
  <c r="AF13" i="51"/>
  <c r="C93" i="43"/>
  <c r="C94" i="43" s="1"/>
  <c r="C91" i="43"/>
  <c r="T61" i="51"/>
  <c r="T22" i="45" s="1"/>
  <c r="AF11" i="51"/>
  <c r="W382" i="33"/>
  <c r="X56" i="32"/>
  <c r="Y4" i="43"/>
  <c r="X36" i="43"/>
  <c r="X56" i="42"/>
  <c r="W384" i="33"/>
  <c r="AL125" i="57"/>
  <c r="AL96" i="57"/>
  <c r="J78" i="55"/>
  <c r="J113" i="46" s="1"/>
  <c r="AM110" i="57"/>
  <c r="AU132" i="57"/>
  <c r="AU210" i="57"/>
  <c r="W76" i="42"/>
  <c r="X14" i="42"/>
  <c r="X14" i="40"/>
  <c r="W76" i="40"/>
  <c r="S36" i="33"/>
  <c r="S45" i="59"/>
  <c r="W42" i="41"/>
  <c r="AC74" i="51"/>
  <c r="AM67" i="57"/>
  <c r="AN66" i="57"/>
  <c r="AM103" i="57"/>
  <c r="P42" i="47"/>
  <c r="V81" i="51"/>
  <c r="AU10" i="57"/>
  <c r="T62" i="51"/>
  <c r="T22" i="46" s="1"/>
  <c r="AF12" i="51"/>
  <c r="P19" i="47"/>
  <c r="Q20" i="47"/>
  <c r="AE129" i="57"/>
  <c r="AE144" i="57" s="1"/>
  <c r="AJ97" i="47"/>
  <c r="AK37" i="55"/>
  <c r="T59" i="51"/>
  <c r="T22" i="40" s="1"/>
  <c r="AF9" i="51"/>
  <c r="T190" i="33"/>
  <c r="BF4" i="57"/>
  <c r="AI97" i="1"/>
  <c r="AJ28" i="55"/>
  <c r="C44" i="33"/>
  <c r="C48" i="59"/>
  <c r="N198" i="33"/>
  <c r="AT12" i="57"/>
  <c r="D119" i="46"/>
  <c r="D114" i="46"/>
  <c r="D115" i="46" s="1"/>
  <c r="D262" i="33" s="1"/>
  <c r="D119" i="41"/>
  <c r="D114" i="41"/>
  <c r="D115" i="41" s="1"/>
  <c r="D256" i="33" s="1"/>
  <c r="W81" i="33"/>
  <c r="W66" i="59" s="1"/>
  <c r="Q20" i="32"/>
  <c r="P19" i="32"/>
  <c r="C55" i="33"/>
  <c r="C55" i="59"/>
  <c r="D59" i="33"/>
  <c r="N123" i="32"/>
  <c r="N122" i="32" s="1"/>
  <c r="W42" i="43"/>
  <c r="AC76" i="51"/>
  <c r="AD4" i="40"/>
  <c r="U54" i="51"/>
  <c r="AG4" i="51"/>
  <c r="Q20" i="41"/>
  <c r="P19" i="41"/>
  <c r="AJ97" i="49"/>
  <c r="AK39" i="55"/>
  <c r="D119" i="42"/>
  <c r="D114" i="42"/>
  <c r="D115" i="42" s="1"/>
  <c r="D257" i="33" s="1"/>
  <c r="I149" i="33"/>
  <c r="C93" i="40"/>
  <c r="C94" i="40" s="1"/>
  <c r="C91" i="40"/>
  <c r="C136" i="40"/>
  <c r="B79" i="40"/>
  <c r="C148" i="40" s="1"/>
  <c r="C71" i="59"/>
  <c r="C132" i="41"/>
  <c r="C133" i="41" s="1"/>
  <c r="C134" i="41" s="1"/>
  <c r="C89" i="41"/>
  <c r="C397" i="33"/>
  <c r="C206" i="51"/>
  <c r="C222" i="51" s="1"/>
  <c r="C49" i="61"/>
  <c r="C63" i="61" s="1"/>
  <c r="C90" i="41"/>
  <c r="C130" i="41"/>
  <c r="P19" i="43"/>
  <c r="Q20" i="43"/>
  <c r="V40" i="41"/>
  <c r="CL24" i="57"/>
  <c r="CL5" i="57" s="1"/>
  <c r="U31" i="41"/>
  <c r="AT117" i="57"/>
  <c r="AU102" i="57"/>
  <c r="N70" i="55"/>
  <c r="N113" i="1" s="1"/>
  <c r="C149" i="61"/>
  <c r="C147" i="61"/>
  <c r="C161" i="61" s="1"/>
  <c r="N123" i="40"/>
  <c r="N122" i="40" s="1"/>
  <c r="C136" i="43"/>
  <c r="B79" i="43"/>
  <c r="C148" i="43" s="1"/>
  <c r="AI97" i="32"/>
  <c r="AJ29" i="55"/>
  <c r="C132" i="45"/>
  <c r="C133" i="45" s="1"/>
  <c r="C134" i="45" s="1"/>
  <c r="C89" i="45"/>
  <c r="C402" i="33"/>
  <c r="C54" i="61"/>
  <c r="C68" i="61" s="1"/>
  <c r="C211" i="51"/>
  <c r="C227" i="51" s="1"/>
  <c r="C130" i="45"/>
  <c r="C90" i="45"/>
  <c r="X56" i="46"/>
  <c r="W389" i="33"/>
  <c r="Q20" i="42"/>
  <c r="P19" i="42"/>
  <c r="I120" i="43"/>
  <c r="W76" i="49"/>
  <c r="X14" i="49"/>
  <c r="AT143" i="57"/>
  <c r="AU209" i="57"/>
  <c r="AU131" i="57"/>
  <c r="AU219" i="57"/>
  <c r="AU141" i="57"/>
  <c r="Q42" i="45"/>
  <c r="Q40" i="45" s="1"/>
  <c r="W79" i="51"/>
  <c r="R42" i="44"/>
  <c r="R40" i="44" s="1"/>
  <c r="X78" i="51"/>
  <c r="X56" i="40"/>
  <c r="W386" i="33"/>
  <c r="Q20" i="49"/>
  <c r="P19" i="49"/>
  <c r="G150" i="33"/>
  <c r="X17" i="1"/>
  <c r="AK120" i="57"/>
  <c r="AK91" i="57"/>
  <c r="AL105" i="57"/>
  <c r="AF10" i="51"/>
  <c r="T60" i="51"/>
  <c r="T22" i="44" s="1"/>
  <c r="V40" i="1"/>
  <c r="CL22" i="57"/>
  <c r="CL3" i="57" s="1"/>
  <c r="U31" i="1"/>
  <c r="Y36" i="32"/>
  <c r="Z4" i="32"/>
  <c r="D119" i="49"/>
  <c r="D114" i="49"/>
  <c r="D115" i="49" s="1"/>
  <c r="D265" i="33" s="1"/>
  <c r="Q195" i="33"/>
  <c r="AZ9" i="57"/>
  <c r="O197" i="33"/>
  <c r="AV11" i="57"/>
  <c r="W76" i="46"/>
  <c r="X14" i="46"/>
  <c r="N123" i="45"/>
  <c r="N122" i="45" s="1"/>
  <c r="F151" i="33"/>
  <c r="C132" i="46"/>
  <c r="C133" i="46" s="1"/>
  <c r="C134" i="46" s="1"/>
  <c r="C89" i="46"/>
  <c r="C403" i="33"/>
  <c r="C212" i="51"/>
  <c r="C228" i="51" s="1"/>
  <c r="C55" i="61"/>
  <c r="C69" i="61" s="1"/>
  <c r="C130" i="46"/>
  <c r="C90" i="46"/>
  <c r="X56" i="49"/>
  <c r="W392" i="33"/>
  <c r="T22" i="1"/>
  <c r="I120" i="44"/>
  <c r="X17" i="44"/>
  <c r="Q20" i="40"/>
  <c r="P19" i="40"/>
  <c r="AJ97" i="44"/>
  <c r="AK34" i="55"/>
  <c r="AJ97" i="42"/>
  <c r="AK31" i="55"/>
  <c r="AF6" i="51"/>
  <c r="T56" i="51"/>
  <c r="T22" i="41" s="1"/>
  <c r="R194" i="33"/>
  <c r="BB8" i="57"/>
  <c r="X14" i="41"/>
  <c r="W76" i="41"/>
  <c r="X17" i="42"/>
  <c r="X17" i="45"/>
  <c r="N123" i="46"/>
  <c r="N122" i="46" s="1"/>
  <c r="AU11" i="57"/>
  <c r="AK122" i="57"/>
  <c r="AK93" i="57"/>
  <c r="AL107" i="57"/>
  <c r="AY9" i="57"/>
  <c r="T57" i="51"/>
  <c r="T22" i="42" s="1"/>
  <c r="AF7" i="51"/>
  <c r="Y36" i="42"/>
  <c r="Z4" i="42"/>
  <c r="T40" i="43"/>
  <c r="CJ26" i="57"/>
  <c r="CJ7" i="57" s="1"/>
  <c r="S31" i="43"/>
  <c r="Y4" i="46"/>
  <c r="X36" i="46"/>
  <c r="Z4" i="49"/>
  <c r="Y36" i="49"/>
  <c r="X17" i="41"/>
  <c r="S42" i="40"/>
  <c r="S40" i="40" s="1"/>
  <c r="Y77" i="51"/>
  <c r="D119" i="48"/>
  <c r="D114" i="48"/>
  <c r="D115" i="48" s="1"/>
  <c r="D264" i="33" s="1"/>
  <c r="M200" i="33"/>
  <c r="AR14" i="57"/>
  <c r="P19" i="1"/>
  <c r="Q20" i="1"/>
  <c r="M42" i="49"/>
  <c r="M40" i="49" s="1"/>
  <c r="S83" i="51"/>
  <c r="I120" i="40"/>
  <c r="AE16" i="51"/>
  <c r="P19" i="46"/>
  <c r="Q20" i="46"/>
  <c r="D119" i="45"/>
  <c r="D114" i="45"/>
  <c r="D115" i="45" s="1"/>
  <c r="D261" i="33" s="1"/>
  <c r="Y4" i="1"/>
  <c r="X36" i="1"/>
  <c r="AR223" i="57"/>
  <c r="AW9" i="57"/>
  <c r="AJ97" i="46"/>
  <c r="AK36" i="55"/>
  <c r="N123" i="43"/>
  <c r="N122" i="43" s="1"/>
  <c r="N123" i="41"/>
  <c r="N122" i="41" s="1"/>
  <c r="X56" i="45"/>
  <c r="W388" i="33"/>
  <c r="AK94" i="57"/>
  <c r="AK123" i="57"/>
  <c r="AL108" i="57"/>
  <c r="W76" i="32"/>
  <c r="X14" i="32"/>
  <c r="T65" i="51"/>
  <c r="T22" i="49" s="1"/>
  <c r="AF15" i="51"/>
  <c r="C136" i="32"/>
  <c r="B79" i="32"/>
  <c r="C148" i="32" s="1"/>
  <c r="C57" i="33"/>
  <c r="C103" i="61"/>
  <c r="C117" i="61" s="1"/>
  <c r="C56" i="59"/>
  <c r="C64" i="33"/>
  <c r="H143" i="33"/>
  <c r="C93" i="49"/>
  <c r="C94" i="49" s="1"/>
  <c r="C91" i="49"/>
  <c r="Y393" i="51"/>
  <c r="Y383" i="51" s="1"/>
  <c r="Z391" i="51"/>
  <c r="N123" i="49"/>
  <c r="N122" i="49" s="1"/>
  <c r="N123" i="48"/>
  <c r="N122" i="48" s="1"/>
  <c r="AJ97" i="45"/>
  <c r="AK35" i="55"/>
  <c r="X17" i="40"/>
  <c r="AS12" i="57"/>
  <c r="C132" i="44"/>
  <c r="C133" i="44" s="1"/>
  <c r="C134" i="44" s="1"/>
  <c r="C89" i="44"/>
  <c r="C401" i="33"/>
  <c r="C210" i="51"/>
  <c r="C226" i="51" s="1"/>
  <c r="C53" i="61"/>
  <c r="C67" i="61" s="1"/>
  <c r="C130" i="44"/>
  <c r="C90" i="44"/>
  <c r="AS118" i="33"/>
  <c r="AF5" i="51"/>
  <c r="AF16" i="51" s="1"/>
  <c r="T55" i="51"/>
  <c r="T22" i="32" s="1"/>
  <c r="S66" i="51"/>
  <c r="X17" i="43"/>
  <c r="AV80" i="57"/>
  <c r="AV76" i="57"/>
  <c r="AV72" i="57"/>
  <c r="AV79" i="57"/>
  <c r="AV75" i="57"/>
  <c r="AV71" i="57"/>
  <c r="AV78" i="57"/>
  <c r="AV74" i="57"/>
  <c r="AV70" i="57"/>
  <c r="AV81" i="57"/>
  <c r="AV77" i="57"/>
  <c r="AV73" i="57"/>
  <c r="AW3" i="57"/>
  <c r="BC4" i="57"/>
  <c r="BC56" i="57" s="1"/>
  <c r="BC58" i="57" s="1"/>
  <c r="AQ14" i="57"/>
  <c r="BE6" i="57"/>
  <c r="F152" i="33"/>
  <c r="D119" i="47"/>
  <c r="D114" i="47"/>
  <c r="D115" i="47" s="1"/>
  <c r="D263" i="33" s="1"/>
  <c r="Q20" i="45"/>
  <c r="P19" i="45"/>
  <c r="C93" i="47"/>
  <c r="C94" i="47" s="1"/>
  <c r="C91" i="47"/>
  <c r="E112" i="33"/>
  <c r="AF128" i="57"/>
  <c r="AF129" i="57" s="1"/>
  <c r="AF144" i="57" s="1"/>
  <c r="AF99" i="57"/>
  <c r="G81" i="55"/>
  <c r="G113" i="49" s="1"/>
  <c r="AG113" i="57"/>
  <c r="P196" i="33"/>
  <c r="AX10" i="57"/>
  <c r="AS13" i="57"/>
  <c r="Y4" i="47"/>
  <c r="X36" i="47"/>
  <c r="I120" i="42"/>
  <c r="X17" i="48"/>
  <c r="AK124" i="57"/>
  <c r="AK95" i="57"/>
  <c r="AL109" i="57"/>
  <c r="E124" i="61"/>
  <c r="F124" i="61" s="1"/>
  <c r="Q110" i="61"/>
  <c r="D124" i="61" s="1"/>
  <c r="G124" i="61" s="1"/>
  <c r="T193" i="33"/>
  <c r="BF7" i="57"/>
  <c r="U191" i="33"/>
  <c r="BH5" i="57"/>
  <c r="BG5" i="57" s="1"/>
  <c r="K201" i="33"/>
  <c r="K202" i="33" s="1"/>
  <c r="K98" i="33" s="1"/>
  <c r="AN15" i="57"/>
  <c r="AM15" i="57" s="1"/>
  <c r="N199" i="33"/>
  <c r="AT13" i="57"/>
  <c r="Q98" i="61" l="1"/>
  <c r="CH29" i="57"/>
  <c r="CH10" i="57" s="1"/>
  <c r="Q31" i="45"/>
  <c r="N40" i="49"/>
  <c r="M102" i="61"/>
  <c r="M116" i="61" s="1"/>
  <c r="CD33" i="57"/>
  <c r="CD14" i="57" s="1"/>
  <c r="M31" i="49"/>
  <c r="CJ27" i="57"/>
  <c r="CJ8" i="57" s="1"/>
  <c r="S31" i="40"/>
  <c r="R97" i="61"/>
  <c r="R111" i="61" s="1"/>
  <c r="CI28" i="57"/>
  <c r="CI9" i="57" s="1"/>
  <c r="R31" i="44"/>
  <c r="Q40" i="46"/>
  <c r="P99" i="61"/>
  <c r="P113" i="61" s="1"/>
  <c r="CG30" i="57"/>
  <c r="CG11" i="57" s="1"/>
  <c r="P31" i="46"/>
  <c r="CM25" i="57"/>
  <c r="CM6" i="57" s="1"/>
  <c r="V31" i="42"/>
  <c r="X40" i="32"/>
  <c r="CN23" i="57"/>
  <c r="CN4" i="57" s="1"/>
  <c r="W31" i="32"/>
  <c r="R20" i="45"/>
  <c r="Q19" i="45"/>
  <c r="D124" i="47"/>
  <c r="D121" i="47"/>
  <c r="AV135" i="57"/>
  <c r="AI228" i="57"/>
  <c r="O46" i="43" s="1"/>
  <c r="O60" i="55"/>
  <c r="O174" i="33" s="1"/>
  <c r="X81" i="33"/>
  <c r="X66" i="59" s="1"/>
  <c r="Z4" i="46"/>
  <c r="Y36" i="46"/>
  <c r="Y14" i="41"/>
  <c r="X76" i="41"/>
  <c r="Q19" i="49"/>
  <c r="R20" i="49"/>
  <c r="U192" i="33"/>
  <c r="BH6" i="57"/>
  <c r="B79" i="41"/>
  <c r="C148" i="41" s="1"/>
  <c r="C136" i="41"/>
  <c r="AU12" i="57"/>
  <c r="BF56" i="57"/>
  <c r="BF58" i="57" s="1"/>
  <c r="AK97" i="47"/>
  <c r="AL37" i="55"/>
  <c r="AM89" i="57"/>
  <c r="AM118" i="57"/>
  <c r="X76" i="40"/>
  <c r="Y14" i="40"/>
  <c r="Y56" i="42"/>
  <c r="X384" i="33"/>
  <c r="X76" i="48"/>
  <c r="Y14" i="48"/>
  <c r="Q19" i="44"/>
  <c r="R20" i="44"/>
  <c r="R20" i="48"/>
  <c r="Q19" i="48"/>
  <c r="C334" i="33"/>
  <c r="I120" i="41"/>
  <c r="V127" i="33"/>
  <c r="U82" i="33"/>
  <c r="U67" i="59" s="1"/>
  <c r="Y56" i="41"/>
  <c r="X383" i="33"/>
  <c r="Y56" i="48"/>
  <c r="X391" i="33"/>
  <c r="Z42" i="1"/>
  <c r="AF72" i="51"/>
  <c r="V191" i="33"/>
  <c r="BJ5" i="57"/>
  <c r="R195" i="33"/>
  <c r="BB9" i="57"/>
  <c r="Q40" i="47"/>
  <c r="P100" i="61"/>
  <c r="P114" i="61" s="1"/>
  <c r="CG31" i="57"/>
  <c r="CG12" i="57" s="1"/>
  <c r="P31" i="47"/>
  <c r="E125" i="61"/>
  <c r="F125" i="61" s="1"/>
  <c r="Q111" i="61"/>
  <c r="D125" i="61" s="1"/>
  <c r="G125" i="61" s="1"/>
  <c r="BC59" i="57"/>
  <c r="BC61" i="57"/>
  <c r="BC62" i="57" s="1"/>
  <c r="AI231" i="57"/>
  <c r="O46" i="45" s="1"/>
  <c r="AV138" i="57"/>
  <c r="O63" i="55"/>
  <c r="O177" i="33" s="1"/>
  <c r="AV139" i="57"/>
  <c r="AI232" i="57"/>
  <c r="O46" i="46" s="1"/>
  <c r="O64" i="55"/>
  <c r="O178" i="33" s="1"/>
  <c r="AV211" i="57"/>
  <c r="AV133" i="57"/>
  <c r="AI226" i="57"/>
  <c r="O46" i="41" s="1"/>
  <c r="O58" i="55"/>
  <c r="O172" i="33" s="1"/>
  <c r="Y17" i="43"/>
  <c r="C93" i="44"/>
  <c r="C94" i="44" s="1"/>
  <c r="C91" i="44"/>
  <c r="AK97" i="45"/>
  <c r="AL35" i="55"/>
  <c r="Z393" i="51"/>
  <c r="Z383" i="51" s="1"/>
  <c r="AA391" i="51"/>
  <c r="Y14" i="32"/>
  <c r="X76" i="32"/>
  <c r="Y56" i="45"/>
  <c r="X388" i="33"/>
  <c r="Z4" i="1"/>
  <c r="Y36" i="1"/>
  <c r="AS223" i="57"/>
  <c r="R20" i="46"/>
  <c r="Q19" i="46"/>
  <c r="T42" i="40"/>
  <c r="T40" i="40" s="1"/>
  <c r="Z77" i="51"/>
  <c r="Z36" i="42"/>
  <c r="AA4" i="42"/>
  <c r="Y17" i="42"/>
  <c r="BC8" i="57"/>
  <c r="AK97" i="42"/>
  <c r="AL31" i="55"/>
  <c r="I147" i="33"/>
  <c r="X76" i="46"/>
  <c r="Y14" i="46"/>
  <c r="AW11" i="57"/>
  <c r="BA9" i="57"/>
  <c r="D124" i="49"/>
  <c r="D121" i="49"/>
  <c r="Y56" i="40"/>
  <c r="X386" i="33"/>
  <c r="R42" i="45"/>
  <c r="R40" i="45" s="1"/>
  <c r="X79" i="51"/>
  <c r="AU143" i="57"/>
  <c r="X76" i="49"/>
  <c r="Y14" i="49"/>
  <c r="AU117" i="57"/>
  <c r="AV102" i="57"/>
  <c r="X42" i="43"/>
  <c r="AD76" i="51"/>
  <c r="D124" i="41"/>
  <c r="D121" i="41"/>
  <c r="Q42" i="47"/>
  <c r="W81" i="51"/>
  <c r="AN67" i="57"/>
  <c r="AO66" i="57"/>
  <c r="AN103" i="57"/>
  <c r="Y14" i="42"/>
  <c r="X76" i="42"/>
  <c r="AM125" i="57"/>
  <c r="AM96" i="57"/>
  <c r="AN110" i="57"/>
  <c r="X382" i="33"/>
  <c r="Y56" i="32"/>
  <c r="AK97" i="40"/>
  <c r="AL33" i="55"/>
  <c r="G120" i="48"/>
  <c r="U58" i="51"/>
  <c r="U22" i="43" s="1"/>
  <c r="AG8" i="51"/>
  <c r="Q42" i="48"/>
  <c r="W82" i="51"/>
  <c r="Y56" i="43"/>
  <c r="X385" i="33"/>
  <c r="AK97" i="43"/>
  <c r="AL32" i="55"/>
  <c r="Y17" i="49"/>
  <c r="BD61" i="57"/>
  <c r="BD62" i="57" s="1"/>
  <c r="BD59" i="57"/>
  <c r="X76" i="43"/>
  <c r="Y14" i="43"/>
  <c r="BA8" i="57"/>
  <c r="N200" i="33"/>
  <c r="AT14" i="57"/>
  <c r="D85" i="1"/>
  <c r="D49" i="33" s="1"/>
  <c r="D51" i="59" s="1"/>
  <c r="D276" i="51"/>
  <c r="D61" i="1"/>
  <c r="X42" i="32"/>
  <c r="AD73" i="51"/>
  <c r="I148" i="33"/>
  <c r="C332" i="33"/>
  <c r="Z36" i="45"/>
  <c r="AA4" i="45"/>
  <c r="V56" i="1"/>
  <c r="U381" i="33"/>
  <c r="U135" i="1"/>
  <c r="U34" i="33"/>
  <c r="Y36" i="48"/>
  <c r="Z4" i="48"/>
  <c r="P197" i="33"/>
  <c r="AX11" i="57"/>
  <c r="O198" i="33"/>
  <c r="AV12" i="57"/>
  <c r="AO15" i="57"/>
  <c r="AN16" i="57"/>
  <c r="AL95" i="57"/>
  <c r="AL124" i="57"/>
  <c r="J77" i="55"/>
  <c r="J113" i="45" s="1"/>
  <c r="AM109" i="57"/>
  <c r="I144" i="33"/>
  <c r="AI227" i="57"/>
  <c r="O46" i="42" s="1"/>
  <c r="AV212" i="57"/>
  <c r="AV134" i="57"/>
  <c r="O59" i="55"/>
  <c r="O173" i="33" s="1"/>
  <c r="AI233" i="57"/>
  <c r="O46" i="47" s="1"/>
  <c r="AV140" i="57"/>
  <c r="O65" i="55"/>
  <c r="O179" i="33" s="1"/>
  <c r="AS14" i="57"/>
  <c r="AG6" i="51"/>
  <c r="U56" i="51"/>
  <c r="U22" i="41" s="1"/>
  <c r="Y17" i="44"/>
  <c r="C93" i="46"/>
  <c r="C94" i="46" s="1"/>
  <c r="C91" i="46"/>
  <c r="I145" i="33"/>
  <c r="C93" i="45"/>
  <c r="C94" i="45" s="1"/>
  <c r="C91" i="45"/>
  <c r="C327" i="33"/>
  <c r="N120" i="1"/>
  <c r="N141" i="33" s="1"/>
  <c r="BW4" i="51"/>
  <c r="O21" i="51"/>
  <c r="AH4" i="51"/>
  <c r="V54" i="51"/>
  <c r="AE4" i="40"/>
  <c r="D124" i="46"/>
  <c r="D121" i="46"/>
  <c r="Y17" i="47"/>
  <c r="AG127" i="57"/>
  <c r="AG98" i="57"/>
  <c r="AH112" i="57"/>
  <c r="C93" i="42"/>
  <c r="C94" i="42" s="1"/>
  <c r="C91" i="42"/>
  <c r="X76" i="44"/>
  <c r="Y14" i="44"/>
  <c r="AM16" i="57"/>
  <c r="AM145" i="57" s="1"/>
  <c r="AL145" i="57"/>
  <c r="D124" i="43"/>
  <c r="D121" i="43"/>
  <c r="Y17" i="46"/>
  <c r="C136" i="48"/>
  <c r="B79" i="48"/>
  <c r="C148" i="48" s="1"/>
  <c r="AK97" i="41"/>
  <c r="AL30" i="55"/>
  <c r="AK97" i="48"/>
  <c r="AL38" i="55"/>
  <c r="Z4" i="47"/>
  <c r="Y36" i="47"/>
  <c r="AG128" i="57"/>
  <c r="AG129" i="57" s="1"/>
  <c r="AG144" i="57" s="1"/>
  <c r="AG99" i="57"/>
  <c r="AH113" i="57"/>
  <c r="F183" i="33"/>
  <c r="AI235" i="57"/>
  <c r="O46" i="49" s="1"/>
  <c r="AV142" i="57"/>
  <c r="O67" i="55"/>
  <c r="O181" i="33" s="1"/>
  <c r="AV210" i="57"/>
  <c r="AI225" i="57"/>
  <c r="O46" i="32" s="1"/>
  <c r="AV132" i="57"/>
  <c r="O57" i="55"/>
  <c r="O171" i="33" s="1"/>
  <c r="AV137" i="57"/>
  <c r="AI230" i="57"/>
  <c r="O46" i="44" s="1"/>
  <c r="O62" i="55"/>
  <c r="O176" i="33" s="1"/>
  <c r="U55" i="51"/>
  <c r="U22" i="32" s="1"/>
  <c r="AG5" i="51"/>
  <c r="Y17" i="40"/>
  <c r="C57" i="59"/>
  <c r="H85" i="51"/>
  <c r="I146" i="33"/>
  <c r="R20" i="1"/>
  <c r="Q19" i="1"/>
  <c r="AA4" i="49"/>
  <c r="Z36" i="49"/>
  <c r="S194" i="33"/>
  <c r="BD8" i="57"/>
  <c r="Q19" i="40"/>
  <c r="R20" i="40"/>
  <c r="T66" i="51"/>
  <c r="B79" i="46"/>
  <c r="C148" i="46" s="1"/>
  <c r="C136" i="46"/>
  <c r="Z36" i="32"/>
  <c r="AA4" i="32"/>
  <c r="U190" i="33"/>
  <c r="BH4" i="57"/>
  <c r="BG4" i="57" s="1"/>
  <c r="BG56" i="57" s="1"/>
  <c r="BG58" i="57" s="1"/>
  <c r="AG10" i="51"/>
  <c r="U60" i="51"/>
  <c r="U22" i="44" s="1"/>
  <c r="R20" i="42"/>
  <c r="Q19" i="42"/>
  <c r="B79" i="45"/>
  <c r="C148" i="45" s="1"/>
  <c r="C136" i="45"/>
  <c r="AJ97" i="32"/>
  <c r="AK29" i="55"/>
  <c r="W40" i="41"/>
  <c r="CM24" i="57"/>
  <c r="CM5" i="57" s="1"/>
  <c r="V31" i="41"/>
  <c r="C328" i="33"/>
  <c r="D124" i="42"/>
  <c r="D121" i="42"/>
  <c r="R20" i="41"/>
  <c r="Q19" i="41"/>
  <c r="U22" i="1"/>
  <c r="AJ97" i="1"/>
  <c r="AK28" i="55"/>
  <c r="U59" i="51"/>
  <c r="U22" i="40" s="1"/>
  <c r="AG9" i="51"/>
  <c r="U62" i="51"/>
  <c r="U22" i="46" s="1"/>
  <c r="AG12" i="51"/>
  <c r="J120" i="46"/>
  <c r="Z4" i="43"/>
  <c r="Y36" i="43"/>
  <c r="U63" i="51"/>
  <c r="U22" i="47" s="1"/>
  <c r="AG13" i="51"/>
  <c r="Q42" i="46"/>
  <c r="W80" i="51"/>
  <c r="BG6" i="57"/>
  <c r="C136" i="42"/>
  <c r="B79" i="42"/>
  <c r="C148" i="42" s="1"/>
  <c r="AI97" i="57"/>
  <c r="AI126" i="57"/>
  <c r="AJ111" i="57"/>
  <c r="D124" i="44"/>
  <c r="D121" i="44"/>
  <c r="AA189" i="33"/>
  <c r="CS2" i="57"/>
  <c r="Y56" i="44"/>
  <c r="X387" i="33"/>
  <c r="D124" i="32"/>
  <c r="D121" i="32"/>
  <c r="D124" i="40"/>
  <c r="D121" i="40"/>
  <c r="C84" i="1"/>
  <c r="Y17" i="32"/>
  <c r="J120" i="32"/>
  <c r="AL121" i="57"/>
  <c r="AM106" i="57"/>
  <c r="AL92" i="57"/>
  <c r="J74" i="55"/>
  <c r="J113" i="43" s="1"/>
  <c r="AA4" i="41"/>
  <c r="Z36" i="41"/>
  <c r="U193" i="33"/>
  <c r="BH7" i="57"/>
  <c r="O199" i="33"/>
  <c r="AV13" i="57"/>
  <c r="D124" i="45"/>
  <c r="D121" i="45"/>
  <c r="U40" i="43"/>
  <c r="CK26" i="57"/>
  <c r="CK7" i="57" s="1"/>
  <c r="T31" i="43"/>
  <c r="Y17" i="48"/>
  <c r="G120" i="49"/>
  <c r="AW79" i="57"/>
  <c r="AW140" i="57" s="1"/>
  <c r="AW75" i="57"/>
  <c r="AW136" i="57" s="1"/>
  <c r="AW71" i="57"/>
  <c r="AW78" i="57"/>
  <c r="AW139" i="57" s="1"/>
  <c r="AW74" i="57"/>
  <c r="AW135" i="57" s="1"/>
  <c r="AW70" i="57"/>
  <c r="AW81" i="57"/>
  <c r="AW142" i="57" s="1"/>
  <c r="AW77" i="57"/>
  <c r="AW138" i="57" s="1"/>
  <c r="AW73" i="57"/>
  <c r="AX3" i="57"/>
  <c r="AW80" i="57"/>
  <c r="AW76" i="57"/>
  <c r="AW137" i="57" s="1"/>
  <c r="AW72" i="57"/>
  <c r="AV131" i="57"/>
  <c r="AI224" i="57"/>
  <c r="O46" i="1" s="1"/>
  <c r="AV209" i="57"/>
  <c r="O56" i="55"/>
  <c r="O170" i="33" s="1"/>
  <c r="AI229" i="57"/>
  <c r="O46" i="40" s="1"/>
  <c r="AV136" i="57"/>
  <c r="O61" i="55"/>
  <c r="O175" i="33" s="1"/>
  <c r="AV219" i="57"/>
  <c r="AV141" i="57"/>
  <c r="AI234" i="57"/>
  <c r="O46" i="48" s="1"/>
  <c r="O66" i="55"/>
  <c r="O180" i="33" s="1"/>
  <c r="AT118" i="33"/>
  <c r="B79" i="44"/>
  <c r="C148" i="44" s="1"/>
  <c r="C136" i="44"/>
  <c r="C65" i="33"/>
  <c r="C61" i="59"/>
  <c r="C324" i="33"/>
  <c r="AG15" i="51"/>
  <c r="U65" i="51"/>
  <c r="U22" i="49" s="1"/>
  <c r="AL123" i="57"/>
  <c r="AL94" i="57"/>
  <c r="J76" i="55"/>
  <c r="J113" i="44" s="1"/>
  <c r="AM108" i="57"/>
  <c r="AK97" i="46"/>
  <c r="AL36" i="55"/>
  <c r="N42" i="49"/>
  <c r="T83" i="51"/>
  <c r="D124" i="48"/>
  <c r="D121" i="48"/>
  <c r="Y17" i="41"/>
  <c r="U57" i="51"/>
  <c r="U22" i="42" s="1"/>
  <c r="AG7" i="51"/>
  <c r="AL93" i="57"/>
  <c r="AL122" i="57"/>
  <c r="J75" i="55"/>
  <c r="J113" i="40" s="1"/>
  <c r="AM107" i="57"/>
  <c r="Y17" i="45"/>
  <c r="AK97" i="44"/>
  <c r="AL34" i="55"/>
  <c r="Y56" i="49"/>
  <c r="X392" i="33"/>
  <c r="AW10" i="57"/>
  <c r="W40" i="1"/>
  <c r="CM22" i="57"/>
  <c r="CM3" i="57" s="1"/>
  <c r="V31" i="1"/>
  <c r="AL91" i="57"/>
  <c r="AM105" i="57"/>
  <c r="AL120" i="57"/>
  <c r="J73" i="55"/>
  <c r="J113" i="42" s="1"/>
  <c r="BE7" i="57"/>
  <c r="Y17" i="1"/>
  <c r="S42" i="44"/>
  <c r="S40" i="44" s="1"/>
  <c r="Y78" i="51"/>
  <c r="Y56" i="46"/>
  <c r="X389" i="33"/>
  <c r="R20" i="43"/>
  <c r="Q19" i="43"/>
  <c r="C93" i="41"/>
  <c r="C94" i="41" s="1"/>
  <c r="C91" i="41"/>
  <c r="AK97" i="49"/>
  <c r="AL39" i="55"/>
  <c r="E61" i="33"/>
  <c r="D60" i="33"/>
  <c r="C71" i="33"/>
  <c r="C63" i="59" s="1"/>
  <c r="R20" i="32"/>
  <c r="Q19" i="32"/>
  <c r="R20" i="47"/>
  <c r="Q19" i="47"/>
  <c r="X42" i="41"/>
  <c r="AD74" i="51"/>
  <c r="AG11" i="51"/>
  <c r="U61" i="51"/>
  <c r="U22" i="45" s="1"/>
  <c r="J101" i="51"/>
  <c r="N89" i="51"/>
  <c r="W42" i="42"/>
  <c r="W40" i="42" s="1"/>
  <c r="AC75" i="51"/>
  <c r="H120" i="47"/>
  <c r="Y14" i="45"/>
  <c r="X76" i="45"/>
  <c r="AA4" i="44"/>
  <c r="Z36" i="44"/>
  <c r="X76" i="1"/>
  <c r="Y14" i="1"/>
  <c r="C93" i="48"/>
  <c r="C94" i="48" s="1"/>
  <c r="C91" i="48"/>
  <c r="BE4" i="57"/>
  <c r="BE56" i="57" s="1"/>
  <c r="BE58" i="57" s="1"/>
  <c r="AK16" i="57"/>
  <c r="AK145" i="57" s="1"/>
  <c r="AG14" i="51"/>
  <c r="U64" i="51"/>
  <c r="U22" i="48" s="1"/>
  <c r="P40" i="48"/>
  <c r="CF32" i="57"/>
  <c r="CF13" i="57" s="1"/>
  <c r="O101" i="61"/>
  <c r="O115" i="61" s="1"/>
  <c r="O31" i="48"/>
  <c r="Y56" i="47"/>
  <c r="X390" i="33"/>
  <c r="AL104" i="57"/>
  <c r="AK90" i="57"/>
  <c r="AK119" i="57"/>
  <c r="F135" i="51"/>
  <c r="T36" i="33"/>
  <c r="T45" i="59"/>
  <c r="X76" i="47"/>
  <c r="Y14" i="47"/>
  <c r="Z36" i="40"/>
  <c r="L201" i="33"/>
  <c r="L202" i="33" s="1"/>
  <c r="L98" i="33" s="1"/>
  <c r="AP15" i="57"/>
  <c r="Q196" i="33"/>
  <c r="AZ10" i="57"/>
  <c r="CJ28" i="57" l="1"/>
  <c r="CJ9" i="57" s="1"/>
  <c r="S31" i="44"/>
  <c r="CK27" i="57"/>
  <c r="CK8" i="57" s="1"/>
  <c r="T31" i="40"/>
  <c r="X40" i="42"/>
  <c r="CN25" i="57"/>
  <c r="CN6" i="57" s="1"/>
  <c r="W31" i="42"/>
  <c r="BG59" i="57"/>
  <c r="BG61" i="57"/>
  <c r="BG62" i="57" s="1"/>
  <c r="CI29" i="57"/>
  <c r="CI10" i="57" s="1"/>
  <c r="R98" i="61"/>
  <c r="R112" i="61" s="1"/>
  <c r="R31" i="45"/>
  <c r="AA36" i="40"/>
  <c r="X42" i="42"/>
  <c r="AD75" i="51"/>
  <c r="S20" i="32"/>
  <c r="R19" i="32"/>
  <c r="X40" i="1"/>
  <c r="CN22" i="57"/>
  <c r="CN3" i="57" s="1"/>
  <c r="W31" i="1"/>
  <c r="O123" i="1"/>
  <c r="O122" i="1" s="1"/>
  <c r="T194" i="33"/>
  <c r="BF8" i="57"/>
  <c r="BE8" i="57" s="1"/>
  <c r="J120" i="43"/>
  <c r="J142" i="33"/>
  <c r="V63" i="51"/>
  <c r="V22" i="47" s="1"/>
  <c r="BW13" i="51"/>
  <c r="O30" i="51"/>
  <c r="AH13" i="51"/>
  <c r="AM124" i="57"/>
  <c r="AM95" i="57"/>
  <c r="AN109" i="57"/>
  <c r="U36" i="33"/>
  <c r="U45" i="59"/>
  <c r="Z17" i="42"/>
  <c r="Y76" i="40"/>
  <c r="Z14" i="40"/>
  <c r="S20" i="49"/>
  <c r="R19" i="49"/>
  <c r="CE33" i="57"/>
  <c r="CE14" i="57" s="1"/>
  <c r="N102" i="61"/>
  <c r="N116" i="61" s="1"/>
  <c r="N31" i="49"/>
  <c r="AA36" i="44"/>
  <c r="AB4" i="44"/>
  <c r="O24" i="51"/>
  <c r="BW7" i="51"/>
  <c r="V57" i="51"/>
  <c r="V22" i="42" s="1"/>
  <c r="AH7" i="51"/>
  <c r="D165" i="33"/>
  <c r="D249" i="33" s="1"/>
  <c r="D86" i="48"/>
  <c r="D160" i="33"/>
  <c r="D244" i="33" s="1"/>
  <c r="D86" i="40"/>
  <c r="AB4" i="32"/>
  <c r="AA36" i="32"/>
  <c r="Z56" i="44"/>
  <c r="Y387" i="33"/>
  <c r="Z36" i="43"/>
  <c r="AA4" i="43"/>
  <c r="AL97" i="48"/>
  <c r="AM38" i="55"/>
  <c r="Z17" i="46"/>
  <c r="AH6" i="51"/>
  <c r="V56" i="51"/>
  <c r="V22" i="41" s="1"/>
  <c r="O23" i="51"/>
  <c r="BW6" i="51"/>
  <c r="AN145" i="57"/>
  <c r="AB4" i="45"/>
  <c r="AA36" i="45"/>
  <c r="D39" i="33"/>
  <c r="BU49" i="57"/>
  <c r="BU61" i="57" s="1"/>
  <c r="D128" i="1"/>
  <c r="D142" i="1" s="1"/>
  <c r="D78" i="1"/>
  <c r="D77" i="1"/>
  <c r="D112" i="1"/>
  <c r="AL97" i="40"/>
  <c r="AM33" i="55"/>
  <c r="E59" i="59"/>
  <c r="F62" i="33"/>
  <c r="F60" i="59" s="1"/>
  <c r="AM93" i="57"/>
  <c r="AM122" i="57"/>
  <c r="AN107" i="57"/>
  <c r="AV143" i="57"/>
  <c r="AW132" i="57"/>
  <c r="AW210" i="57"/>
  <c r="C326" i="33"/>
  <c r="V59" i="51"/>
  <c r="V22" i="40" s="1"/>
  <c r="BW9" i="51"/>
  <c r="O26" i="51"/>
  <c r="AH9" i="51"/>
  <c r="R19" i="41"/>
  <c r="S20" i="41"/>
  <c r="AS347" i="33"/>
  <c r="AO347" i="33"/>
  <c r="AK347" i="33"/>
  <c r="AG347" i="33"/>
  <c r="AR347" i="33"/>
  <c r="AN347" i="33"/>
  <c r="AJ347" i="33"/>
  <c r="AQ347" i="33"/>
  <c r="AM347" i="33"/>
  <c r="AI347" i="33"/>
  <c r="C347" i="33"/>
  <c r="AT347" i="33"/>
  <c r="AP347" i="33"/>
  <c r="AL347" i="33"/>
  <c r="AH347" i="33"/>
  <c r="Y76" i="48"/>
  <c r="Z14" i="48"/>
  <c r="S195" i="33"/>
  <c r="BD9" i="57"/>
  <c r="M201" i="33"/>
  <c r="M202" i="33" s="1"/>
  <c r="M98" i="33" s="1"/>
  <c r="AR15" i="57"/>
  <c r="Y76" i="47"/>
  <c r="Z14" i="47"/>
  <c r="O200" i="33"/>
  <c r="AV14" i="57"/>
  <c r="V64" i="51"/>
  <c r="V22" i="48" s="1"/>
  <c r="O31" i="51"/>
  <c r="BW14" i="51"/>
  <c r="AH14" i="51"/>
  <c r="D4" i="56"/>
  <c r="D58" i="59"/>
  <c r="AN105" i="57"/>
  <c r="AM120" i="57"/>
  <c r="AM91" i="57"/>
  <c r="AL97" i="46"/>
  <c r="AM36" i="55"/>
  <c r="O123" i="48"/>
  <c r="O122" i="48" s="1"/>
  <c r="D156" i="33"/>
  <c r="D240" i="33" s="1"/>
  <c r="D86" i="32"/>
  <c r="V192" i="33"/>
  <c r="BJ6" i="57"/>
  <c r="C331" i="33"/>
  <c r="AL97" i="41"/>
  <c r="AM30" i="55"/>
  <c r="R42" i="48"/>
  <c r="X82" i="51"/>
  <c r="Z56" i="32"/>
  <c r="Y382" i="33"/>
  <c r="Y42" i="43"/>
  <c r="AE76" i="51"/>
  <c r="U42" i="40"/>
  <c r="U40" i="40" s="1"/>
  <c r="AA77" i="51"/>
  <c r="AA42" i="1"/>
  <c r="AG72" i="51"/>
  <c r="W127" i="33"/>
  <c r="V82" i="33"/>
  <c r="V67" i="59" s="1"/>
  <c r="I143" i="33"/>
  <c r="AL97" i="47"/>
  <c r="AM37" i="55"/>
  <c r="Y40" i="32"/>
  <c r="CO23" i="57"/>
  <c r="CO4" i="57" s="1"/>
  <c r="X191" i="33" s="1"/>
  <c r="X31" i="32"/>
  <c r="R196" i="33"/>
  <c r="BB10" i="57"/>
  <c r="BA10" i="57" s="1"/>
  <c r="Q197" i="33"/>
  <c r="AZ11" i="57"/>
  <c r="AL119" i="57"/>
  <c r="AM104" i="57"/>
  <c r="AL90" i="57"/>
  <c r="J72" i="55"/>
  <c r="J113" i="41" s="1"/>
  <c r="Z56" i="47"/>
  <c r="Y390" i="33"/>
  <c r="Q40" i="48"/>
  <c r="CG32" i="57"/>
  <c r="CG13" i="57" s="1"/>
  <c r="P101" i="61"/>
  <c r="P115" i="61" s="1"/>
  <c r="P31" i="48"/>
  <c r="S20" i="43"/>
  <c r="R19" i="43"/>
  <c r="O123" i="40"/>
  <c r="O122" i="40" s="1"/>
  <c r="AW141" i="57"/>
  <c r="AW219" i="57"/>
  <c r="G152" i="33"/>
  <c r="G183" i="33" s="1"/>
  <c r="D162" i="33"/>
  <c r="D246" i="33" s="1"/>
  <c r="D86" i="45"/>
  <c r="AB189" i="33"/>
  <c r="CT2" i="57"/>
  <c r="D161" i="33"/>
  <c r="D245" i="33" s="1"/>
  <c r="D86" i="44"/>
  <c r="D158" i="33"/>
  <c r="D242" i="33" s="1"/>
  <c r="D86" i="42"/>
  <c r="AS341" i="33"/>
  <c r="AO341" i="33"/>
  <c r="AK341" i="33"/>
  <c r="AG341" i="33"/>
  <c r="AR341" i="33"/>
  <c r="AN341" i="33"/>
  <c r="AJ341" i="33"/>
  <c r="AQ341" i="33"/>
  <c r="AM341" i="33"/>
  <c r="AI341" i="33"/>
  <c r="C341" i="33"/>
  <c r="AT341" i="33"/>
  <c r="AP341" i="33"/>
  <c r="AL341" i="33"/>
  <c r="AH341" i="33"/>
  <c r="C330" i="33"/>
  <c r="Y76" i="44"/>
  <c r="Z14" i="44"/>
  <c r="Z17" i="47"/>
  <c r="AF4" i="40"/>
  <c r="O123" i="47"/>
  <c r="O122" i="47" s="1"/>
  <c r="O123" i="42"/>
  <c r="O122" i="42" s="1"/>
  <c r="J120" i="45"/>
  <c r="D288" i="51"/>
  <c r="Z14" i="43"/>
  <c r="Y76" i="43"/>
  <c r="Z17" i="49"/>
  <c r="AN125" i="57"/>
  <c r="AN96" i="57"/>
  <c r="K78" i="55"/>
  <c r="K113" i="46" s="1"/>
  <c r="AO110" i="57"/>
  <c r="Z14" i="42"/>
  <c r="Y76" i="42"/>
  <c r="R42" i="47"/>
  <c r="X81" i="51"/>
  <c r="S42" i="45"/>
  <c r="S40" i="45" s="1"/>
  <c r="Y79" i="51"/>
  <c r="Y76" i="46"/>
  <c r="Z14" i="46"/>
  <c r="AL97" i="42"/>
  <c r="AM31" i="55"/>
  <c r="Y76" i="32"/>
  <c r="Z14" i="32"/>
  <c r="R40" i="47"/>
  <c r="Q100" i="61"/>
  <c r="CH31" i="57"/>
  <c r="CH12" i="57" s="1"/>
  <c r="Q31" i="47"/>
  <c r="Z56" i="48"/>
  <c r="Y391" i="33"/>
  <c r="Z56" i="41"/>
  <c r="Y383" i="33"/>
  <c r="R19" i="48"/>
  <c r="S20" i="48"/>
  <c r="C325" i="33"/>
  <c r="Y76" i="41"/>
  <c r="Z14" i="41"/>
  <c r="O123" i="43"/>
  <c r="O122" i="43" s="1"/>
  <c r="D164" i="33"/>
  <c r="D248" i="33" s="1"/>
  <c r="D86" i="47"/>
  <c r="AY10" i="57"/>
  <c r="R40" i="46"/>
  <c r="CH30" i="57"/>
  <c r="CH11" i="57" s="1"/>
  <c r="Q99" i="61"/>
  <c r="Q31" i="46"/>
  <c r="E126" i="61"/>
  <c r="F126" i="61" s="1"/>
  <c r="Q112" i="61"/>
  <c r="D126" i="61" s="1"/>
  <c r="G126" i="61" s="1"/>
  <c r="AQ15" i="57"/>
  <c r="AP16" i="57"/>
  <c r="AO16" i="57" s="1"/>
  <c r="AO145" i="57" s="1"/>
  <c r="BE59" i="57"/>
  <c r="BE61" i="57"/>
  <c r="BE62" i="57" s="1"/>
  <c r="Y76" i="1"/>
  <c r="Z14" i="1"/>
  <c r="H150" i="33"/>
  <c r="BW11" i="51"/>
  <c r="O28" i="51"/>
  <c r="AH11" i="51"/>
  <c r="V61" i="51"/>
  <c r="V22" i="45" s="1"/>
  <c r="S20" i="47"/>
  <c r="R19" i="47"/>
  <c r="Z56" i="46"/>
  <c r="Y389" i="33"/>
  <c r="J120" i="42"/>
  <c r="Z56" i="49"/>
  <c r="Y392" i="33"/>
  <c r="Z17" i="45"/>
  <c r="J120" i="40"/>
  <c r="Z17" i="41"/>
  <c r="O42" i="49"/>
  <c r="O40" i="49" s="1"/>
  <c r="U83" i="51"/>
  <c r="AM123" i="57"/>
  <c r="AM94" i="57"/>
  <c r="AN108" i="57"/>
  <c r="D84" i="33"/>
  <c r="AU118" i="33"/>
  <c r="AX78" i="57"/>
  <c r="AX74" i="57"/>
  <c r="AX70" i="57"/>
  <c r="AX81" i="57"/>
  <c r="AX77" i="57"/>
  <c r="AX73" i="57"/>
  <c r="AY3" i="57"/>
  <c r="AX80" i="57"/>
  <c r="AX76" i="57"/>
  <c r="AX72" i="57"/>
  <c r="AX79" i="57"/>
  <c r="AX75" i="57"/>
  <c r="AX71" i="57"/>
  <c r="AW131" i="57"/>
  <c r="AW209" i="57"/>
  <c r="Z17" i="48"/>
  <c r="BI5" i="57"/>
  <c r="V40" i="43"/>
  <c r="CL26" i="57"/>
  <c r="CL7" i="57" s="1"/>
  <c r="U31" i="43"/>
  <c r="AM121" i="57"/>
  <c r="AN106" i="57"/>
  <c r="AM92" i="57"/>
  <c r="Z17" i="32"/>
  <c r="C352" i="33"/>
  <c r="C364" i="33" s="1"/>
  <c r="C88" i="1"/>
  <c r="C87" i="1"/>
  <c r="C51" i="33" s="1"/>
  <c r="C52" i="59" s="1"/>
  <c r="C48" i="33"/>
  <c r="B85" i="1"/>
  <c r="AJ97" i="57"/>
  <c r="AJ126" i="57"/>
  <c r="I79" i="55"/>
  <c r="I113" i="47" s="1"/>
  <c r="AK111" i="57"/>
  <c r="R42" i="46"/>
  <c r="X80" i="51"/>
  <c r="J149" i="33"/>
  <c r="U66" i="51"/>
  <c r="X40" i="41"/>
  <c r="CN24" i="57"/>
  <c r="CN5" i="57" s="1"/>
  <c r="W31" i="41"/>
  <c r="AK97" i="32"/>
  <c r="AL29" i="55"/>
  <c r="V60" i="51"/>
  <c r="V22" i="44" s="1"/>
  <c r="O27" i="51"/>
  <c r="BW10" i="51"/>
  <c r="AH10" i="51"/>
  <c r="AA36" i="49"/>
  <c r="AB4" i="49"/>
  <c r="S20" i="1"/>
  <c r="R19" i="1"/>
  <c r="O123" i="44"/>
  <c r="O122" i="44" s="1"/>
  <c r="O123" i="32"/>
  <c r="O122" i="32" s="1"/>
  <c r="O123" i="49"/>
  <c r="O122" i="49" s="1"/>
  <c r="AH128" i="57"/>
  <c r="AH99" i="57"/>
  <c r="H81" i="55"/>
  <c r="H113" i="49" s="1"/>
  <c r="AI113" i="57"/>
  <c r="Z36" i="47"/>
  <c r="AA4" i="47"/>
  <c r="C333" i="33"/>
  <c r="D159" i="33"/>
  <c r="D243" i="33" s="1"/>
  <c r="D86" i="43"/>
  <c r="AH127" i="57"/>
  <c r="AH98" i="57"/>
  <c r="H80" i="55"/>
  <c r="H113" i="48" s="1"/>
  <c r="AI112" i="57"/>
  <c r="V22" i="1"/>
  <c r="AG16" i="51"/>
  <c r="Z36" i="48"/>
  <c r="AA4" i="48"/>
  <c r="AS345" i="33"/>
  <c r="AO345" i="33"/>
  <c r="AK345" i="33"/>
  <c r="AG345" i="33"/>
  <c r="AR345" i="33"/>
  <c r="AN345" i="33"/>
  <c r="AJ345" i="33"/>
  <c r="AQ345" i="33"/>
  <c r="AM345" i="33"/>
  <c r="AI345" i="33"/>
  <c r="C345" i="33"/>
  <c r="AT345" i="33"/>
  <c r="AP345" i="33"/>
  <c r="AL345" i="33"/>
  <c r="AH345" i="33"/>
  <c r="Y42" i="32"/>
  <c r="AE73" i="51"/>
  <c r="AL97" i="43"/>
  <c r="AM32" i="55"/>
  <c r="O25" i="51"/>
  <c r="BW8" i="51"/>
  <c r="V58" i="51"/>
  <c r="V22" i="43" s="1"/>
  <c r="AH8" i="51"/>
  <c r="G151" i="33"/>
  <c r="AN89" i="57"/>
  <c r="AN118" i="57"/>
  <c r="K71" i="55"/>
  <c r="K113" i="32" s="1"/>
  <c r="Y76" i="49"/>
  <c r="Z14" i="49"/>
  <c r="Z56" i="40"/>
  <c r="Y386" i="33"/>
  <c r="D166" i="33"/>
  <c r="D250" i="33" s="1"/>
  <c r="D86" i="49"/>
  <c r="AB4" i="42"/>
  <c r="AA36" i="42"/>
  <c r="Y81" i="33"/>
  <c r="Y66" i="59" s="1"/>
  <c r="AL97" i="45"/>
  <c r="AM35" i="55"/>
  <c r="BG7" i="57"/>
  <c r="Y76" i="45"/>
  <c r="Z14" i="45"/>
  <c r="Y42" i="41"/>
  <c r="AE74" i="51"/>
  <c r="AL97" i="49"/>
  <c r="AM39" i="55"/>
  <c r="T42" i="44"/>
  <c r="T40" i="44" s="1"/>
  <c r="Z78" i="51"/>
  <c r="Z17" i="1"/>
  <c r="V190" i="33"/>
  <c r="BJ4" i="57"/>
  <c r="AL97" i="44"/>
  <c r="AM34" i="55"/>
  <c r="J120" i="44"/>
  <c r="BW15" i="51"/>
  <c r="O32" i="51"/>
  <c r="AH15" i="51"/>
  <c r="V65" i="51"/>
  <c r="V22" i="49" s="1"/>
  <c r="AS337" i="33"/>
  <c r="AO337" i="33"/>
  <c r="AK337" i="33"/>
  <c r="AG337" i="33"/>
  <c r="AR337" i="33"/>
  <c r="AN337" i="33"/>
  <c r="AJ337" i="33"/>
  <c r="AQ337" i="33"/>
  <c r="AM337" i="33"/>
  <c r="AI337" i="33"/>
  <c r="C337" i="33"/>
  <c r="AT337" i="33"/>
  <c r="AP337" i="33"/>
  <c r="AL337" i="33"/>
  <c r="AH337" i="33"/>
  <c r="C329" i="33"/>
  <c r="AW211" i="57"/>
  <c r="AW133" i="57"/>
  <c r="AW212" i="57"/>
  <c r="AW134" i="57"/>
  <c r="AB4" i="41"/>
  <c r="AA36" i="41"/>
  <c r="O29" i="51"/>
  <c r="BW12" i="51"/>
  <c r="V62" i="51"/>
  <c r="V22" i="46" s="1"/>
  <c r="AH12" i="51"/>
  <c r="AK97" i="1"/>
  <c r="AL28" i="55"/>
  <c r="S20" i="42"/>
  <c r="R19" i="42"/>
  <c r="BI4" i="57"/>
  <c r="BI56" i="57" s="1"/>
  <c r="BI58" i="57" s="1"/>
  <c r="BH56" i="57"/>
  <c r="BH58" i="57" s="1"/>
  <c r="R19" i="40"/>
  <c r="S20" i="40"/>
  <c r="Z17" i="40"/>
  <c r="V55" i="51"/>
  <c r="V22" i="32" s="1"/>
  <c r="O22" i="51"/>
  <c r="BW5" i="51"/>
  <c r="AH5" i="51"/>
  <c r="F112" i="33"/>
  <c r="AU13" i="57"/>
  <c r="D163" i="33"/>
  <c r="D247" i="33" s="1"/>
  <c r="D86" i="46"/>
  <c r="AI4" i="51"/>
  <c r="W54" i="51"/>
  <c r="AS340" i="33"/>
  <c r="AO340" i="33"/>
  <c r="AK340" i="33"/>
  <c r="AG340" i="33"/>
  <c r="AR340" i="33"/>
  <c r="AN340" i="33"/>
  <c r="AJ340" i="33"/>
  <c r="AQ340" i="33"/>
  <c r="AM340" i="33"/>
  <c r="AI340" i="33"/>
  <c r="C340" i="33"/>
  <c r="AT340" i="33"/>
  <c r="AP340" i="33"/>
  <c r="AL340" i="33"/>
  <c r="AH340" i="33"/>
  <c r="Z17" i="44"/>
  <c r="AY11" i="57"/>
  <c r="W56" i="1"/>
  <c r="V381" i="33"/>
  <c r="V135" i="1"/>
  <c r="V34" i="33"/>
  <c r="Z56" i="43"/>
  <c r="Y385" i="33"/>
  <c r="AO67" i="57"/>
  <c r="AP66" i="57"/>
  <c r="AO103" i="57"/>
  <c r="D157" i="33"/>
  <c r="D241" i="33" s="1"/>
  <c r="D86" i="41"/>
  <c r="AV117" i="57"/>
  <c r="AW102" i="57"/>
  <c r="O70" i="55"/>
  <c r="O113" i="1" s="1"/>
  <c r="S20" i="46"/>
  <c r="R19" i="46"/>
  <c r="AA4" i="1"/>
  <c r="Z36" i="1"/>
  <c r="AT223" i="57"/>
  <c r="Z56" i="45"/>
  <c r="Y388" i="33"/>
  <c r="AB391" i="51"/>
  <c r="AA393" i="51"/>
  <c r="AA383" i="51" s="1"/>
  <c r="Z17" i="43"/>
  <c r="O123" i="41"/>
  <c r="O122" i="41" s="1"/>
  <c r="O123" i="46"/>
  <c r="O122" i="46" s="1"/>
  <c r="O123" i="45"/>
  <c r="O122" i="45" s="1"/>
  <c r="P199" i="33"/>
  <c r="AX13" i="57"/>
  <c r="AW13" i="57" s="1"/>
  <c r="BC9" i="57"/>
  <c r="S20" i="44"/>
  <c r="R19" i="44"/>
  <c r="Z56" i="42"/>
  <c r="Y384" i="33"/>
  <c r="BF59" i="57"/>
  <c r="BF61" i="57"/>
  <c r="BF62" i="57" s="1"/>
  <c r="Z36" i="46"/>
  <c r="AA4" i="46"/>
  <c r="S20" i="45"/>
  <c r="R19" i="45"/>
  <c r="W191" i="33"/>
  <c r="BL5" i="57"/>
  <c r="BK5" i="57" s="1"/>
  <c r="V193" i="33"/>
  <c r="BJ7" i="57"/>
  <c r="BI7" i="57" s="1"/>
  <c r="P198" i="33"/>
  <c r="AX12" i="57"/>
  <c r="AW12" i="57" s="1"/>
  <c r="CK28" i="57" l="1"/>
  <c r="CK9" i="57" s="1"/>
  <c r="T31" i="44"/>
  <c r="CL27" i="57"/>
  <c r="CL8" i="57" s="1"/>
  <c r="U31" i="40"/>
  <c r="CF33" i="57"/>
  <c r="CF14" i="57" s="1"/>
  <c r="O102" i="61"/>
  <c r="O116" i="61" s="1"/>
  <c r="O31" i="49"/>
  <c r="T40" i="45"/>
  <c r="CJ29" i="57"/>
  <c r="CJ10" i="57" s="1"/>
  <c r="S31" i="45"/>
  <c r="G112" i="33"/>
  <c r="AA56" i="47"/>
  <c r="Z390" i="33"/>
  <c r="X127" i="33"/>
  <c r="W82" i="33"/>
  <c r="W67" i="59" s="1"/>
  <c r="AO105" i="57"/>
  <c r="AN120" i="57"/>
  <c r="AN91" i="57"/>
  <c r="K73" i="55"/>
  <c r="K113" i="42" s="1"/>
  <c r="AI9" i="51"/>
  <c r="W59" i="51"/>
  <c r="W22" i="40" s="1"/>
  <c r="AM97" i="40"/>
  <c r="AN33" i="55"/>
  <c r="AB36" i="32"/>
  <c r="AC4" i="32"/>
  <c r="AA17" i="42"/>
  <c r="W190" i="33"/>
  <c r="BL4" i="57"/>
  <c r="X56" i="1"/>
  <c r="W381" i="33"/>
  <c r="W135" i="1"/>
  <c r="W34" i="33"/>
  <c r="AI5" i="51"/>
  <c r="W55" i="51"/>
  <c r="W22" i="32" s="1"/>
  <c r="BI59" i="57"/>
  <c r="BI61" i="57"/>
  <c r="BI62" i="57" s="1"/>
  <c r="W62" i="51"/>
  <c r="W22" i="46" s="1"/>
  <c r="AI12" i="51"/>
  <c r="AB36" i="41"/>
  <c r="AC4" i="41"/>
  <c r="AA123" i="42"/>
  <c r="AA122" i="42" s="1"/>
  <c r="AA56" i="40"/>
  <c r="Z386" i="33"/>
  <c r="AM97" i="43"/>
  <c r="AN32" i="55"/>
  <c r="W60" i="51"/>
  <c r="W22" i="44" s="1"/>
  <c r="AI10" i="51"/>
  <c r="Y40" i="41"/>
  <c r="CO24" i="57"/>
  <c r="CO5" i="57" s="1"/>
  <c r="X192" i="33" s="1"/>
  <c r="X31" i="41"/>
  <c r="AK126" i="57"/>
  <c r="AK97" i="57"/>
  <c r="AL111" i="57"/>
  <c r="B49" i="33"/>
  <c r="B51" i="59" s="1"/>
  <c r="B87" i="1"/>
  <c r="B51" i="33" s="1"/>
  <c r="B52" i="59" s="1"/>
  <c r="AA17" i="48"/>
  <c r="AJ229" i="57"/>
  <c r="P46" i="40" s="1"/>
  <c r="AX136" i="57"/>
  <c r="P61" i="55"/>
  <c r="AJ234" i="57"/>
  <c r="P46" i="48" s="1"/>
  <c r="AX219" i="57"/>
  <c r="AX141" i="57"/>
  <c r="P66" i="55"/>
  <c r="J146" i="33"/>
  <c r="AA56" i="49"/>
  <c r="Z392" i="33"/>
  <c r="CI30" i="57"/>
  <c r="CI11" i="57" s="1"/>
  <c r="R99" i="61"/>
  <c r="R113" i="61" s="1"/>
  <c r="R31" i="46"/>
  <c r="AM97" i="42"/>
  <c r="AN31" i="55"/>
  <c r="AC189" i="33"/>
  <c r="CU2" i="57"/>
  <c r="R40" i="48"/>
  <c r="CH32" i="57"/>
  <c r="CH13" i="57" s="1"/>
  <c r="Q101" i="61"/>
  <c r="Q31" i="48"/>
  <c r="AM119" i="57"/>
  <c r="AN104" i="57"/>
  <c r="AM90" i="57"/>
  <c r="CP23" i="57"/>
  <c r="CP4" i="57" s="1"/>
  <c r="Y191" i="33" s="1"/>
  <c r="Y31" i="32"/>
  <c r="V42" i="40"/>
  <c r="V40" i="40" s="1"/>
  <c r="AB77" i="51"/>
  <c r="S42" i="48"/>
  <c r="Y82" i="51"/>
  <c r="AM97" i="46"/>
  <c r="AN36" i="55"/>
  <c r="W64" i="51"/>
  <c r="W22" i="48" s="1"/>
  <c r="AI14" i="51"/>
  <c r="AR16" i="57"/>
  <c r="AQ16" i="57" s="1"/>
  <c r="AQ145" i="57" s="1"/>
  <c r="Z76" i="48"/>
  <c r="AA14" i="48"/>
  <c r="AS339" i="33"/>
  <c r="AO339" i="33"/>
  <c r="AK339" i="33"/>
  <c r="AG339" i="33"/>
  <c r="AR339" i="33"/>
  <c r="AN339" i="33"/>
  <c r="AJ339" i="33"/>
  <c r="AQ339" i="33"/>
  <c r="AM339" i="33"/>
  <c r="AI339" i="33"/>
  <c r="C339" i="33"/>
  <c r="AT339" i="33"/>
  <c r="AP339" i="33"/>
  <c r="AL339" i="33"/>
  <c r="AH339" i="33"/>
  <c r="AM97" i="48"/>
  <c r="AN38" i="55"/>
  <c r="AI13" i="51"/>
  <c r="W63" i="51"/>
  <c r="W22" i="47" s="1"/>
  <c r="Y42" i="42"/>
  <c r="Y40" i="42" s="1"/>
  <c r="AE75" i="51"/>
  <c r="CO25" i="57"/>
  <c r="CO6" i="57" s="1"/>
  <c r="X193" i="33" s="1"/>
  <c r="X31" i="42"/>
  <c r="S196" i="33"/>
  <c r="BD10" i="57"/>
  <c r="BK7" i="57"/>
  <c r="AA17" i="43"/>
  <c r="AW117" i="57"/>
  <c r="AX102" i="57"/>
  <c r="AO118" i="57"/>
  <c r="AP103" i="57"/>
  <c r="AO89" i="57"/>
  <c r="AP89" i="57" s="1"/>
  <c r="AQ89" i="57" s="1"/>
  <c r="AR89" i="57" s="1"/>
  <c r="AS89" i="57" s="1"/>
  <c r="AT89" i="57" s="1"/>
  <c r="AU89" i="57" s="1"/>
  <c r="AV89" i="57" s="1"/>
  <c r="AW89" i="57" s="1"/>
  <c r="AX89" i="57" s="1"/>
  <c r="AY89" i="57" s="1"/>
  <c r="AZ89" i="57" s="1"/>
  <c r="BA89" i="57" s="1"/>
  <c r="BB89" i="57" s="1"/>
  <c r="BC89" i="57" s="1"/>
  <c r="BD89" i="57" s="1"/>
  <c r="BE89" i="57" s="1"/>
  <c r="BF89" i="57" s="1"/>
  <c r="BG89" i="57" s="1"/>
  <c r="BH89" i="57" s="1"/>
  <c r="BI89" i="57" s="1"/>
  <c r="BJ89" i="57" s="1"/>
  <c r="BK89" i="57" s="1"/>
  <c r="BL89" i="57" s="1"/>
  <c r="BM89" i="57" s="1"/>
  <c r="BN89" i="57" s="1"/>
  <c r="BO89" i="57" s="1"/>
  <c r="BP89" i="57" s="1"/>
  <c r="BQ89" i="57" s="1"/>
  <c r="BR89" i="57" s="1"/>
  <c r="BS89" i="57" s="1"/>
  <c r="BT89" i="57" s="1"/>
  <c r="BU89" i="57" s="1"/>
  <c r="BV89" i="57" s="1"/>
  <c r="BW89" i="57" s="1"/>
  <c r="BX89" i="57" s="1"/>
  <c r="BY89" i="57" s="1"/>
  <c r="BZ89" i="57" s="1"/>
  <c r="CA89" i="57" s="1"/>
  <c r="CB89" i="57" s="1"/>
  <c r="CC89" i="57" s="1"/>
  <c r="CD89" i="57" s="1"/>
  <c r="CE89" i="57" s="1"/>
  <c r="CF89" i="57" s="1"/>
  <c r="CG89" i="57" s="1"/>
  <c r="CH89" i="57" s="1"/>
  <c r="CI89" i="57" s="1"/>
  <c r="CJ89" i="57" s="1"/>
  <c r="CK89" i="57" s="1"/>
  <c r="CL89" i="57" s="1"/>
  <c r="AA17" i="40"/>
  <c r="J147" i="33"/>
  <c r="AC4" i="42"/>
  <c r="AB36" i="42"/>
  <c r="Z76" i="49"/>
  <c r="AA14" i="49"/>
  <c r="S42" i="46"/>
  <c r="S40" i="46" s="1"/>
  <c r="Y80" i="51"/>
  <c r="I120" i="47"/>
  <c r="AA17" i="32"/>
  <c r="AJ233" i="57"/>
  <c r="P46" i="47" s="1"/>
  <c r="AX140" i="57"/>
  <c r="P65" i="55"/>
  <c r="AJ224" i="57"/>
  <c r="P46" i="1" s="1"/>
  <c r="AX209" i="57"/>
  <c r="AX131" i="57"/>
  <c r="P56" i="55"/>
  <c r="P42" i="49"/>
  <c r="P40" i="49" s="1"/>
  <c r="V83" i="51"/>
  <c r="AA17" i="45"/>
  <c r="AA56" i="48"/>
  <c r="Z391" i="33"/>
  <c r="Z76" i="42"/>
  <c r="AA14" i="42"/>
  <c r="S19" i="45"/>
  <c r="T20" i="45"/>
  <c r="AB393" i="51"/>
  <c r="AB383" i="51" s="1"/>
  <c r="AC391" i="51"/>
  <c r="AA56" i="45"/>
  <c r="Z388" i="33"/>
  <c r="AP67" i="57"/>
  <c r="AQ66" i="57"/>
  <c r="AH16" i="51"/>
  <c r="T20" i="40"/>
  <c r="S19" i="40"/>
  <c r="BH61" i="57"/>
  <c r="BH62" i="57" s="1"/>
  <c r="BH59" i="57"/>
  <c r="S19" i="42"/>
  <c r="T20" i="42"/>
  <c r="AL97" i="1"/>
  <c r="AM28" i="55"/>
  <c r="AM97" i="44"/>
  <c r="AN34" i="55"/>
  <c r="AA17" i="1"/>
  <c r="U42" i="44"/>
  <c r="U40" i="44" s="1"/>
  <c r="AA78" i="51"/>
  <c r="AM97" i="45"/>
  <c r="AN35" i="55"/>
  <c r="Z42" i="32"/>
  <c r="Z40" i="32" s="1"/>
  <c r="AF73" i="51"/>
  <c r="H120" i="48"/>
  <c r="AS346" i="33"/>
  <c r="AO346" i="33"/>
  <c r="AK346" i="33"/>
  <c r="AG346" i="33"/>
  <c r="AR346" i="33"/>
  <c r="AN346" i="33"/>
  <c r="AJ346" i="33"/>
  <c r="AQ346" i="33"/>
  <c r="AM346" i="33"/>
  <c r="AI346" i="33"/>
  <c r="C346" i="33"/>
  <c r="AT346" i="33"/>
  <c r="AP346" i="33"/>
  <c r="AL346" i="33"/>
  <c r="AH346" i="33"/>
  <c r="AI128" i="57"/>
  <c r="AI99" i="57"/>
  <c r="AJ113" i="57"/>
  <c r="S19" i="1"/>
  <c r="T20" i="1"/>
  <c r="AN121" i="57"/>
  <c r="AO106" i="57"/>
  <c r="AN92" i="57"/>
  <c r="K74" i="55"/>
  <c r="K113" i="43" s="1"/>
  <c r="AJ226" i="57"/>
  <c r="P46" i="41" s="1"/>
  <c r="AX211" i="57"/>
  <c r="AX133" i="57"/>
  <c r="P58" i="55"/>
  <c r="AX212" i="57"/>
  <c r="AJ227" i="57"/>
  <c r="P46" i="42" s="1"/>
  <c r="AX134" i="57"/>
  <c r="P59" i="55"/>
  <c r="AJ228" i="57"/>
  <c r="P46" i="43" s="1"/>
  <c r="AX135" i="57"/>
  <c r="P60" i="55"/>
  <c r="AV118" i="33"/>
  <c r="AN94" i="57"/>
  <c r="AN123" i="57"/>
  <c r="K76" i="55"/>
  <c r="K113" i="44" s="1"/>
  <c r="AO108" i="57"/>
  <c r="T20" i="47"/>
  <c r="S19" i="47"/>
  <c r="Z76" i="1"/>
  <c r="AA14" i="1"/>
  <c r="E127" i="61"/>
  <c r="F127" i="61" s="1"/>
  <c r="Q113" i="61"/>
  <c r="D127" i="61" s="1"/>
  <c r="G127" i="61" s="1"/>
  <c r="R100" i="61"/>
  <c r="R114" i="61" s="1"/>
  <c r="CI31" i="57"/>
  <c r="CI12" i="57" s="1"/>
  <c r="R31" i="47"/>
  <c r="Z76" i="32"/>
  <c r="AA14" i="32"/>
  <c r="Z76" i="46"/>
  <c r="AA14" i="46"/>
  <c r="S42" i="47"/>
  <c r="S40" i="47" s="1"/>
  <c r="Y81" i="51"/>
  <c r="AO125" i="57"/>
  <c r="AP110" i="57"/>
  <c r="AO96" i="57"/>
  <c r="AP96" i="57" s="1"/>
  <c r="AQ96" i="57" s="1"/>
  <c r="AR96" i="57" s="1"/>
  <c r="AS96" i="57" s="1"/>
  <c r="AT96" i="57" s="1"/>
  <c r="AU96" i="57" s="1"/>
  <c r="AV96" i="57" s="1"/>
  <c r="AW96" i="57" s="1"/>
  <c r="AX96" i="57" s="1"/>
  <c r="AY96" i="57" s="1"/>
  <c r="AZ96" i="57" s="1"/>
  <c r="BA96" i="57" s="1"/>
  <c r="BB96" i="57" s="1"/>
  <c r="BC96" i="57" s="1"/>
  <c r="BD96" i="57" s="1"/>
  <c r="BE96" i="57" s="1"/>
  <c r="BF96" i="57" s="1"/>
  <c r="BG96" i="57" s="1"/>
  <c r="BH96" i="57" s="1"/>
  <c r="BI96" i="57" s="1"/>
  <c r="BJ96" i="57" s="1"/>
  <c r="BK96" i="57" s="1"/>
  <c r="BL96" i="57" s="1"/>
  <c r="BM96" i="57" s="1"/>
  <c r="BN96" i="57" s="1"/>
  <c r="BO96" i="57" s="1"/>
  <c r="BP96" i="57" s="1"/>
  <c r="BQ96" i="57" s="1"/>
  <c r="BR96" i="57" s="1"/>
  <c r="BS96" i="57" s="1"/>
  <c r="BT96" i="57" s="1"/>
  <c r="BU96" i="57" s="1"/>
  <c r="BV96" i="57" s="1"/>
  <c r="BW96" i="57" s="1"/>
  <c r="BX96" i="57" s="1"/>
  <c r="BY96" i="57" s="1"/>
  <c r="BZ96" i="57" s="1"/>
  <c r="CA96" i="57" s="1"/>
  <c r="CB96" i="57" s="1"/>
  <c r="CC96" i="57" s="1"/>
  <c r="CD96" i="57" s="1"/>
  <c r="CE96" i="57" s="1"/>
  <c r="CF96" i="57" s="1"/>
  <c r="CG96" i="57" s="1"/>
  <c r="CH96" i="57" s="1"/>
  <c r="CI96" i="57" s="1"/>
  <c r="CJ96" i="57" s="1"/>
  <c r="CK96" i="57" s="1"/>
  <c r="CL96" i="57" s="1"/>
  <c r="D296" i="51"/>
  <c r="D300" i="51"/>
  <c r="D301" i="51"/>
  <c r="D298" i="51"/>
  <c r="D297" i="51"/>
  <c r="D291" i="51"/>
  <c r="D295" i="51"/>
  <c r="D299" i="51"/>
  <c r="D293" i="51"/>
  <c r="D292" i="51"/>
  <c r="D294" i="51"/>
  <c r="Z76" i="44"/>
  <c r="AA14" i="44"/>
  <c r="J120" i="41"/>
  <c r="AB42" i="1"/>
  <c r="AH72" i="51"/>
  <c r="Z42" i="43"/>
  <c r="AF76" i="51"/>
  <c r="AM97" i="41"/>
  <c r="AN30" i="55"/>
  <c r="AA14" i="47"/>
  <c r="Z76" i="47"/>
  <c r="BI6" i="57"/>
  <c r="T20" i="41"/>
  <c r="S19" i="41"/>
  <c r="W56" i="51"/>
  <c r="W22" i="41" s="1"/>
  <c r="AI6" i="51"/>
  <c r="AA36" i="43"/>
  <c r="AB4" i="43"/>
  <c r="W57" i="51"/>
  <c r="W22" i="42" s="1"/>
  <c r="AI7" i="51"/>
  <c r="AB36" i="44"/>
  <c r="AC4" i="44"/>
  <c r="AA14" i="40"/>
  <c r="Z76" i="40"/>
  <c r="AA123" i="40"/>
  <c r="AA122" i="40" s="1"/>
  <c r="AB36" i="40"/>
  <c r="W193" i="33"/>
  <c r="BL7" i="57"/>
  <c r="AA36" i="46"/>
  <c r="AB4" i="46"/>
  <c r="Z81" i="33"/>
  <c r="Z66" i="59" s="1"/>
  <c r="O120" i="1"/>
  <c r="X54" i="51"/>
  <c r="AJ4" i="51"/>
  <c r="BJ61" i="57"/>
  <c r="BJ62" i="57" s="1"/>
  <c r="W58" i="51"/>
  <c r="W22" i="43" s="1"/>
  <c r="AI8" i="51"/>
  <c r="AI16" i="51" s="1"/>
  <c r="AA36" i="48"/>
  <c r="AB4" i="48"/>
  <c r="AA36" i="47"/>
  <c r="AB4" i="47"/>
  <c r="AA123" i="49"/>
  <c r="AA122" i="49" s="1"/>
  <c r="AL97" i="32"/>
  <c r="AM29" i="55"/>
  <c r="U194" i="33"/>
  <c r="BH8" i="57"/>
  <c r="AJ235" i="57"/>
  <c r="P46" i="49" s="1"/>
  <c r="AX142" i="57"/>
  <c r="P67" i="55"/>
  <c r="AS338" i="33"/>
  <c r="AO338" i="33"/>
  <c r="AK338" i="33"/>
  <c r="AG338" i="33"/>
  <c r="AR338" i="33"/>
  <c r="AN338" i="33"/>
  <c r="AJ338" i="33"/>
  <c r="AQ338" i="33"/>
  <c r="AM338" i="33"/>
  <c r="AI338" i="33"/>
  <c r="C338" i="33"/>
  <c r="AT338" i="33"/>
  <c r="AP338" i="33"/>
  <c r="AL338" i="33"/>
  <c r="AH338" i="33"/>
  <c r="Q199" i="33"/>
  <c r="AZ13" i="57"/>
  <c r="T42" i="45"/>
  <c r="Z79" i="51"/>
  <c r="AA14" i="43"/>
  <c r="Z76" i="43"/>
  <c r="AM97" i="47"/>
  <c r="AN37" i="55"/>
  <c r="AC4" i="45"/>
  <c r="AB36" i="45"/>
  <c r="AA17" i="46"/>
  <c r="AA123" i="32"/>
  <c r="AA122" i="32" s="1"/>
  <c r="N201" i="33"/>
  <c r="N202" i="33" s="1"/>
  <c r="N98" i="33" s="1"/>
  <c r="AT15" i="57"/>
  <c r="AS15" i="57" s="1"/>
  <c r="T20" i="49"/>
  <c r="S19" i="49"/>
  <c r="BG8" i="57"/>
  <c r="R197" i="33"/>
  <c r="BB11" i="57"/>
  <c r="T195" i="33"/>
  <c r="BF9" i="57"/>
  <c r="T20" i="44"/>
  <c r="S19" i="44"/>
  <c r="AA36" i="1"/>
  <c r="AB4" i="1"/>
  <c r="AU223" i="57"/>
  <c r="V36" i="33"/>
  <c r="V45" i="59"/>
  <c r="AI15" i="51"/>
  <c r="W65" i="51"/>
  <c r="W22" i="49" s="1"/>
  <c r="AM97" i="49"/>
  <c r="AN39" i="55"/>
  <c r="Z76" i="45"/>
  <c r="AA14" i="45"/>
  <c r="AI127" i="57"/>
  <c r="AI98" i="57"/>
  <c r="AJ112" i="57"/>
  <c r="AH129" i="57"/>
  <c r="AH144" i="57" s="1"/>
  <c r="C53" i="33"/>
  <c r="C54" i="59" s="1"/>
  <c r="C52" i="33"/>
  <c r="C53" i="59" s="1"/>
  <c r="C87" i="33"/>
  <c r="C59" i="61"/>
  <c r="C73" i="61" s="1"/>
  <c r="C50" i="59"/>
  <c r="C369" i="33"/>
  <c r="C375" i="33" s="1"/>
  <c r="W40" i="43"/>
  <c r="CM26" i="57"/>
  <c r="CM7" i="57" s="1"/>
  <c r="V31" i="43"/>
  <c r="AW143" i="57"/>
  <c r="AY81" i="57"/>
  <c r="AY142" i="57" s="1"/>
  <c r="AY77" i="57"/>
  <c r="AY138" i="57" s="1"/>
  <c r="AY73" i="57"/>
  <c r="AZ3" i="57"/>
  <c r="AY80" i="57"/>
  <c r="AY76" i="57"/>
  <c r="AY137" i="57" s="1"/>
  <c r="AY72" i="57"/>
  <c r="AY79" i="57"/>
  <c r="AY140" i="57" s="1"/>
  <c r="AY75" i="57"/>
  <c r="AY136" i="57" s="1"/>
  <c r="AY71" i="57"/>
  <c r="AY78" i="57"/>
  <c r="AY139" i="57" s="1"/>
  <c r="AY74" i="57"/>
  <c r="AY135" i="57" s="1"/>
  <c r="AY70" i="57"/>
  <c r="D91" i="33"/>
  <c r="D9" i="55"/>
  <c r="AA17" i="41"/>
  <c r="AI11" i="51"/>
  <c r="W61" i="51"/>
  <c r="W22" i="45" s="1"/>
  <c r="AA56" i="41"/>
  <c r="Z383" i="33"/>
  <c r="Q114" i="61"/>
  <c r="D128" i="61" s="1"/>
  <c r="G128" i="61" s="1"/>
  <c r="E128" i="61"/>
  <c r="F128" i="61" s="1"/>
  <c r="AU14" i="57"/>
  <c r="AA17" i="47"/>
  <c r="AA56" i="42"/>
  <c r="Z384" i="33"/>
  <c r="T20" i="46"/>
  <c r="S19" i="46"/>
  <c r="AA56" i="43"/>
  <c r="Z385" i="33"/>
  <c r="AA17" i="44"/>
  <c r="W22" i="1"/>
  <c r="AA123" i="41"/>
  <c r="AA122" i="41" s="1"/>
  <c r="AS342" i="33"/>
  <c r="AO342" i="33"/>
  <c r="AK342" i="33"/>
  <c r="AG342" i="33"/>
  <c r="AR342" i="33"/>
  <c r="AN342" i="33"/>
  <c r="AJ342" i="33"/>
  <c r="AQ342" i="33"/>
  <c r="AM342" i="33"/>
  <c r="AI342" i="33"/>
  <c r="C342" i="33"/>
  <c r="AT342" i="33"/>
  <c r="AP342" i="33"/>
  <c r="AL342" i="33"/>
  <c r="AH342" i="33"/>
  <c r="Z42" i="41"/>
  <c r="AF74" i="51"/>
  <c r="K120" i="32"/>
  <c r="V66" i="51"/>
  <c r="H120" i="49"/>
  <c r="AB36" i="49"/>
  <c r="AC4" i="49"/>
  <c r="W192" i="33"/>
  <c r="BL6" i="57"/>
  <c r="BK6" i="57" s="1"/>
  <c r="C395" i="33"/>
  <c r="C132" i="1"/>
  <c r="C133" i="1" s="1"/>
  <c r="C134" i="1" s="1"/>
  <c r="C204" i="51"/>
  <c r="C220" i="51" s="1"/>
  <c r="C47" i="61"/>
  <c r="C61" i="61" s="1"/>
  <c r="C90" i="1"/>
  <c r="C130" i="1"/>
  <c r="AJ225" i="57"/>
  <c r="P46" i="32" s="1"/>
  <c r="AX132" i="57"/>
  <c r="AX210" i="57"/>
  <c r="P57" i="55"/>
  <c r="AJ230" i="57"/>
  <c r="P46" i="44" s="1"/>
  <c r="AX137" i="57"/>
  <c r="P62" i="55"/>
  <c r="AJ231" i="57"/>
  <c r="P46" i="45" s="1"/>
  <c r="AX138" i="57"/>
  <c r="P63" i="55"/>
  <c r="AJ232" i="57"/>
  <c r="P46" i="46" s="1"/>
  <c r="AX139" i="57"/>
  <c r="P64" i="55"/>
  <c r="J144" i="33"/>
  <c r="AA56" i="46"/>
  <c r="Z389" i="33"/>
  <c r="AP145" i="57"/>
  <c r="Q198" i="33"/>
  <c r="AZ12" i="57"/>
  <c r="AY12" i="57" s="1"/>
  <c r="Z76" i="41"/>
  <c r="AA14" i="41"/>
  <c r="T20" i="48"/>
  <c r="S19" i="48"/>
  <c r="K120" i="46"/>
  <c r="AA17" i="49"/>
  <c r="D290" i="51"/>
  <c r="J148" i="33"/>
  <c r="AG4" i="40"/>
  <c r="AS343" i="33"/>
  <c r="AO343" i="33"/>
  <c r="AK343" i="33"/>
  <c r="AG343" i="33"/>
  <c r="AR343" i="33"/>
  <c r="AN343" i="33"/>
  <c r="AJ343" i="33"/>
  <c r="AQ343" i="33"/>
  <c r="AM343" i="33"/>
  <c r="AI343" i="33"/>
  <c r="C343" i="33"/>
  <c r="AT343" i="33"/>
  <c r="AP343" i="33"/>
  <c r="AL343" i="33"/>
  <c r="AH343" i="33"/>
  <c r="T20" i="43"/>
  <c r="S19" i="43"/>
  <c r="P200" i="33"/>
  <c r="AX14" i="57"/>
  <c r="Z382" i="33"/>
  <c r="AA56" i="32"/>
  <c r="AS344" i="33"/>
  <c r="AO344" i="33"/>
  <c r="AK344" i="33"/>
  <c r="AG344" i="33"/>
  <c r="AR344" i="33"/>
  <c r="AN344" i="33"/>
  <c r="AJ344" i="33"/>
  <c r="AQ344" i="33"/>
  <c r="AM344" i="33"/>
  <c r="AI344" i="33"/>
  <c r="C344" i="33"/>
  <c r="AT344" i="33"/>
  <c r="AP344" i="33"/>
  <c r="AL344" i="33"/>
  <c r="AH344" i="33"/>
  <c r="AN93" i="57"/>
  <c r="AN122" i="57"/>
  <c r="K75" i="55"/>
  <c r="K113" i="40" s="1"/>
  <c r="AO107" i="57"/>
  <c r="D119" i="1"/>
  <c r="D114" i="1"/>
  <c r="AA123" i="45"/>
  <c r="AA122" i="45" s="1"/>
  <c r="AA56" i="44"/>
  <c r="Z387" i="33"/>
  <c r="AA123" i="44"/>
  <c r="AA122" i="44" s="1"/>
  <c r="AN124" i="57"/>
  <c r="AN95" i="57"/>
  <c r="K77" i="55"/>
  <c r="K113" i="45" s="1"/>
  <c r="AO109" i="57"/>
  <c r="J145" i="33"/>
  <c r="Y40" i="1"/>
  <c r="CO22" i="57"/>
  <c r="CO3" i="57" s="1"/>
  <c r="X190" i="33" s="1"/>
  <c r="X31" i="1"/>
  <c r="S19" i="32"/>
  <c r="T20" i="32"/>
  <c r="CJ30" i="57" l="1"/>
  <c r="CJ11" i="57" s="1"/>
  <c r="S31" i="46"/>
  <c r="CG33" i="57"/>
  <c r="CG14" i="57" s="1"/>
  <c r="P102" i="61"/>
  <c r="P116" i="61" s="1"/>
  <c r="P31" i="49"/>
  <c r="CM27" i="57"/>
  <c r="CM8" i="57" s="1"/>
  <c r="V31" i="40"/>
  <c r="CJ31" i="57"/>
  <c r="CJ12" i="57" s="1"/>
  <c r="S31" i="47"/>
  <c r="CQ23" i="57"/>
  <c r="CQ4" i="57" s="1"/>
  <c r="Z191" i="33" s="1"/>
  <c r="Z31" i="32"/>
  <c r="CL28" i="57"/>
  <c r="CL9" i="57" s="1"/>
  <c r="U31" i="44"/>
  <c r="CP25" i="57"/>
  <c r="CP6" i="57" s="1"/>
  <c r="Y193" i="33" s="1"/>
  <c r="Y31" i="42"/>
  <c r="T19" i="43"/>
  <c r="U20" i="43"/>
  <c r="AB17" i="41"/>
  <c r="U20" i="44"/>
  <c r="T19" i="44"/>
  <c r="AP108" i="57"/>
  <c r="AO94" i="57"/>
  <c r="AP94" i="57" s="1"/>
  <c r="AQ94" i="57" s="1"/>
  <c r="AR94" i="57" s="1"/>
  <c r="AS94" i="57" s="1"/>
  <c r="AT94" i="57" s="1"/>
  <c r="AU94" i="57" s="1"/>
  <c r="AV94" i="57" s="1"/>
  <c r="AW94" i="57" s="1"/>
  <c r="AX94" i="57" s="1"/>
  <c r="AY94" i="57" s="1"/>
  <c r="AZ94" i="57" s="1"/>
  <c r="BA94" i="57" s="1"/>
  <c r="BB94" i="57" s="1"/>
  <c r="BC94" i="57" s="1"/>
  <c r="BD94" i="57" s="1"/>
  <c r="BE94" i="57" s="1"/>
  <c r="BF94" i="57" s="1"/>
  <c r="BG94" i="57" s="1"/>
  <c r="BH94" i="57" s="1"/>
  <c r="BI94" i="57" s="1"/>
  <c r="BJ94" i="57" s="1"/>
  <c r="BK94" i="57" s="1"/>
  <c r="BL94" i="57" s="1"/>
  <c r="BM94" i="57" s="1"/>
  <c r="BN94" i="57" s="1"/>
  <c r="BO94" i="57" s="1"/>
  <c r="BP94" i="57" s="1"/>
  <c r="BQ94" i="57" s="1"/>
  <c r="BR94" i="57" s="1"/>
  <c r="BS94" i="57" s="1"/>
  <c r="BT94" i="57" s="1"/>
  <c r="BU94" i="57" s="1"/>
  <c r="BV94" i="57" s="1"/>
  <c r="BW94" i="57" s="1"/>
  <c r="BX94" i="57" s="1"/>
  <c r="BY94" i="57" s="1"/>
  <c r="BZ94" i="57" s="1"/>
  <c r="CA94" i="57" s="1"/>
  <c r="CB94" i="57" s="1"/>
  <c r="CC94" i="57" s="1"/>
  <c r="CD94" i="57" s="1"/>
  <c r="CE94" i="57" s="1"/>
  <c r="CF94" i="57" s="1"/>
  <c r="CG94" i="57" s="1"/>
  <c r="CH94" i="57" s="1"/>
  <c r="CI94" i="57" s="1"/>
  <c r="CJ94" i="57" s="1"/>
  <c r="CK94" i="57" s="1"/>
  <c r="CL94" i="57" s="1"/>
  <c r="AO123" i="57"/>
  <c r="AB56" i="45"/>
  <c r="AA388" i="33"/>
  <c r="AB17" i="32"/>
  <c r="AB123" i="42"/>
  <c r="AB122" i="42" s="1"/>
  <c r="AN97" i="40"/>
  <c r="AO33" i="55"/>
  <c r="K120" i="42"/>
  <c r="S197" i="33"/>
  <c r="BD11" i="57"/>
  <c r="P177" i="33"/>
  <c r="Q63" i="55"/>
  <c r="C409" i="33"/>
  <c r="C79" i="59" s="1"/>
  <c r="C410" i="33"/>
  <c r="C80" i="59" s="1"/>
  <c r="C411" i="33"/>
  <c r="C81" i="59" s="1"/>
  <c r="C408" i="33"/>
  <c r="C78" i="59" s="1"/>
  <c r="BC11" i="57"/>
  <c r="AC4" i="47"/>
  <c r="AB36" i="47"/>
  <c r="AA42" i="43"/>
  <c r="AG76" i="51"/>
  <c r="P123" i="41"/>
  <c r="P122" i="41" s="1"/>
  <c r="P123" i="1"/>
  <c r="P122" i="1" s="1"/>
  <c r="AJ14" i="51"/>
  <c r="X64" i="51"/>
  <c r="X22" i="48" s="1"/>
  <c r="AL97" i="57"/>
  <c r="AL126" i="57"/>
  <c r="J79" i="55"/>
  <c r="J113" i="47" s="1"/>
  <c r="AM111" i="57"/>
  <c r="AC4" i="1"/>
  <c r="AB36" i="1"/>
  <c r="AV223" i="57"/>
  <c r="AO122" i="57"/>
  <c r="AP107" i="57"/>
  <c r="AO93" i="57"/>
  <c r="AP93" i="57" s="1"/>
  <c r="AQ93" i="57" s="1"/>
  <c r="AR93" i="57" s="1"/>
  <c r="AS93" i="57" s="1"/>
  <c r="AT93" i="57" s="1"/>
  <c r="AU93" i="57" s="1"/>
  <c r="AV93" i="57" s="1"/>
  <c r="AW93" i="57" s="1"/>
  <c r="AX93" i="57" s="1"/>
  <c r="AY93" i="57" s="1"/>
  <c r="AZ93" i="57" s="1"/>
  <c r="BA93" i="57" s="1"/>
  <c r="BB93" i="57" s="1"/>
  <c r="BC93" i="57" s="1"/>
  <c r="BD93" i="57" s="1"/>
  <c r="BE93" i="57" s="1"/>
  <c r="BF93" i="57" s="1"/>
  <c r="BG93" i="57" s="1"/>
  <c r="BH93" i="57" s="1"/>
  <c r="BI93" i="57" s="1"/>
  <c r="BJ93" i="57" s="1"/>
  <c r="BK93" i="57" s="1"/>
  <c r="BL93" i="57" s="1"/>
  <c r="BM93" i="57" s="1"/>
  <c r="BN93" i="57" s="1"/>
  <c r="BO93" i="57" s="1"/>
  <c r="BP93" i="57" s="1"/>
  <c r="BQ93" i="57" s="1"/>
  <c r="BR93" i="57" s="1"/>
  <c r="BS93" i="57" s="1"/>
  <c r="BT93" i="57" s="1"/>
  <c r="BU93" i="57" s="1"/>
  <c r="BV93" i="57" s="1"/>
  <c r="BW93" i="57" s="1"/>
  <c r="BX93" i="57" s="1"/>
  <c r="BY93" i="57" s="1"/>
  <c r="BZ93" i="57" s="1"/>
  <c r="CA93" i="57" s="1"/>
  <c r="CB93" i="57" s="1"/>
  <c r="CC93" i="57" s="1"/>
  <c r="CD93" i="57" s="1"/>
  <c r="CE93" i="57" s="1"/>
  <c r="CF93" i="57" s="1"/>
  <c r="CG93" i="57" s="1"/>
  <c r="CH93" i="57" s="1"/>
  <c r="CI93" i="57" s="1"/>
  <c r="CJ93" i="57" s="1"/>
  <c r="CK93" i="57" s="1"/>
  <c r="CL93" i="57" s="1"/>
  <c r="AB123" i="49"/>
  <c r="AB122" i="49" s="1"/>
  <c r="T19" i="46"/>
  <c r="U20" i="46"/>
  <c r="AY209" i="57"/>
  <c r="AY131" i="57"/>
  <c r="AY219" i="57"/>
  <c r="AY141" i="57"/>
  <c r="X40" i="43"/>
  <c r="CN26" i="57"/>
  <c r="CN7" i="57" s="1"/>
  <c r="W31" i="43"/>
  <c r="T42" i="48"/>
  <c r="Z82" i="51"/>
  <c r="AD189" i="33"/>
  <c r="CV2" i="57"/>
  <c r="W36" i="33"/>
  <c r="W45" i="59"/>
  <c r="U20" i="32"/>
  <c r="T19" i="32"/>
  <c r="K120" i="40"/>
  <c r="P178" i="33"/>
  <c r="Q64" i="55"/>
  <c r="AJ98" i="57"/>
  <c r="AJ127" i="57"/>
  <c r="I80" i="55"/>
  <c r="I113" i="48" s="1"/>
  <c r="AK112" i="57"/>
  <c r="AN97" i="49"/>
  <c r="AO39" i="55"/>
  <c r="AA76" i="43"/>
  <c r="AB14" i="43"/>
  <c r="P181" i="33"/>
  <c r="Q67" i="55"/>
  <c r="AA123" i="47"/>
  <c r="AA122" i="47" s="1"/>
  <c r="AA123" i="46"/>
  <c r="AA122" i="46" s="1"/>
  <c r="AC4" i="43"/>
  <c r="AB36" i="43"/>
  <c r="BA11" i="57"/>
  <c r="T42" i="47"/>
  <c r="T40" i="47" s="1"/>
  <c r="Z81" i="51"/>
  <c r="AW118" i="33"/>
  <c r="P172" i="33"/>
  <c r="Q58" i="55"/>
  <c r="AJ128" i="57"/>
  <c r="AJ99" i="57"/>
  <c r="I81" i="55"/>
  <c r="I113" i="49" s="1"/>
  <c r="AK113" i="57"/>
  <c r="H151" i="33"/>
  <c r="AB17" i="1"/>
  <c r="AN97" i="44"/>
  <c r="AO34" i="55"/>
  <c r="U20" i="42"/>
  <c r="T19" i="42"/>
  <c r="P179" i="33"/>
  <c r="Q65" i="55"/>
  <c r="AB17" i="43"/>
  <c r="Q200" i="33"/>
  <c r="AZ14" i="57"/>
  <c r="Z40" i="41"/>
  <c r="CP24" i="57"/>
  <c r="CP5" i="57" s="1"/>
  <c r="Y192" i="33" s="1"/>
  <c r="Y31" i="41"/>
  <c r="AN97" i="43"/>
  <c r="AO32" i="55"/>
  <c r="AB123" i="41"/>
  <c r="AB122" i="41" s="1"/>
  <c r="AB56" i="47"/>
  <c r="AA390" i="33"/>
  <c r="O201" i="33"/>
  <c r="O202" i="33" s="1"/>
  <c r="O98" i="33" s="1"/>
  <c r="AV15" i="57"/>
  <c r="U195" i="33"/>
  <c r="BH9" i="57"/>
  <c r="Z40" i="1"/>
  <c r="CP22" i="57"/>
  <c r="CP3" i="57" s="1"/>
  <c r="Y190" i="33" s="1"/>
  <c r="Y31" i="1"/>
  <c r="AO124" i="57"/>
  <c r="AO95" i="57"/>
  <c r="AP95" i="57" s="1"/>
  <c r="AQ95" i="57" s="1"/>
  <c r="AR95" i="57" s="1"/>
  <c r="AS95" i="57" s="1"/>
  <c r="AT95" i="57" s="1"/>
  <c r="AU95" i="57" s="1"/>
  <c r="AV95" i="57" s="1"/>
  <c r="AW95" i="57" s="1"/>
  <c r="AX95" i="57" s="1"/>
  <c r="AY95" i="57" s="1"/>
  <c r="AZ95" i="57" s="1"/>
  <c r="BA95" i="57" s="1"/>
  <c r="BB95" i="57" s="1"/>
  <c r="BC95" i="57" s="1"/>
  <c r="BD95" i="57" s="1"/>
  <c r="BE95" i="57" s="1"/>
  <c r="BF95" i="57" s="1"/>
  <c r="BG95" i="57" s="1"/>
  <c r="BH95" i="57" s="1"/>
  <c r="BI95" i="57" s="1"/>
  <c r="BJ95" i="57" s="1"/>
  <c r="BK95" i="57" s="1"/>
  <c r="BL95" i="57" s="1"/>
  <c r="BM95" i="57" s="1"/>
  <c r="BN95" i="57" s="1"/>
  <c r="BO95" i="57" s="1"/>
  <c r="BP95" i="57" s="1"/>
  <c r="BQ95" i="57" s="1"/>
  <c r="BR95" i="57" s="1"/>
  <c r="BS95" i="57" s="1"/>
  <c r="BT95" i="57" s="1"/>
  <c r="BU95" i="57" s="1"/>
  <c r="BV95" i="57" s="1"/>
  <c r="BW95" i="57" s="1"/>
  <c r="BX95" i="57" s="1"/>
  <c r="BY95" i="57" s="1"/>
  <c r="BZ95" i="57" s="1"/>
  <c r="CA95" i="57" s="1"/>
  <c r="CB95" i="57" s="1"/>
  <c r="CC95" i="57" s="1"/>
  <c r="CD95" i="57" s="1"/>
  <c r="CE95" i="57" s="1"/>
  <c r="CF95" i="57" s="1"/>
  <c r="CG95" i="57" s="1"/>
  <c r="CH95" i="57" s="1"/>
  <c r="CI95" i="57" s="1"/>
  <c r="CJ95" i="57" s="1"/>
  <c r="CK95" i="57" s="1"/>
  <c r="CL95" i="57" s="1"/>
  <c r="AP109" i="57"/>
  <c r="AA382" i="33"/>
  <c r="AB56" i="32"/>
  <c r="D305" i="51"/>
  <c r="D309" i="51" s="1"/>
  <c r="D302" i="51"/>
  <c r="D304" i="51"/>
  <c r="AB56" i="46"/>
  <c r="AA389" i="33"/>
  <c r="P123" i="45"/>
  <c r="P122" i="45" s="1"/>
  <c r="P171" i="33"/>
  <c r="Q57" i="55"/>
  <c r="H152" i="33"/>
  <c r="H183" i="33" s="1"/>
  <c r="K142" i="33"/>
  <c r="AB56" i="41"/>
  <c r="AA383" i="33"/>
  <c r="D107" i="49"/>
  <c r="D106" i="49" s="1"/>
  <c r="D109" i="49" s="1"/>
  <c r="D103" i="49" s="1"/>
  <c r="D107" i="48"/>
  <c r="D106" i="48" s="1"/>
  <c r="D109" i="48" s="1"/>
  <c r="D103" i="48" s="1"/>
  <c r="D107" i="47"/>
  <c r="D106" i="47" s="1"/>
  <c r="D109" i="47" s="1"/>
  <c r="D103" i="47" s="1"/>
  <c r="D107" i="46"/>
  <c r="D106" i="46" s="1"/>
  <c r="D109" i="46" s="1"/>
  <c r="D103" i="46" s="1"/>
  <c r="D107" i="45"/>
  <c r="D106" i="45" s="1"/>
  <c r="D109" i="45" s="1"/>
  <c r="D103" i="45" s="1"/>
  <c r="D107" i="44"/>
  <c r="D106" i="44" s="1"/>
  <c r="D109" i="44" s="1"/>
  <c r="D103" i="44" s="1"/>
  <c r="D107" i="40"/>
  <c r="D106" i="40" s="1"/>
  <c r="D109" i="40" s="1"/>
  <c r="D103" i="40" s="1"/>
  <c r="D107" i="43"/>
  <c r="D106" i="43" s="1"/>
  <c r="D109" i="43" s="1"/>
  <c r="D103" i="43" s="1"/>
  <c r="D107" i="41"/>
  <c r="D106" i="41" s="1"/>
  <c r="D109" i="41" s="1"/>
  <c r="D103" i="41" s="1"/>
  <c r="D107" i="42"/>
  <c r="D106" i="42" s="1"/>
  <c r="D109" i="42" s="1"/>
  <c r="D103" i="42" s="1"/>
  <c r="D107" i="32"/>
  <c r="D106" i="32" s="1"/>
  <c r="D109" i="32" s="1"/>
  <c r="D103" i="32" s="1"/>
  <c r="D107" i="1"/>
  <c r="D8" i="55"/>
  <c r="AY211" i="57"/>
  <c r="AY133" i="57"/>
  <c r="AY134" i="57"/>
  <c r="AY212" i="57"/>
  <c r="AA123" i="1"/>
  <c r="AA122" i="1" s="1"/>
  <c r="AA81" i="33"/>
  <c r="AA66" i="59" s="1"/>
  <c r="BG9" i="57"/>
  <c r="U20" i="49"/>
  <c r="T19" i="49"/>
  <c r="AB123" i="45"/>
  <c r="AB122" i="45" s="1"/>
  <c r="U42" i="45"/>
  <c r="AA79" i="51"/>
  <c r="AM97" i="32"/>
  <c r="AN29" i="55"/>
  <c r="AB36" i="48"/>
  <c r="AC4" i="48"/>
  <c r="BK4" i="57"/>
  <c r="BK61" i="57" s="1"/>
  <c r="BK62" i="57" s="1"/>
  <c r="O141" i="33"/>
  <c r="AB123" i="44"/>
  <c r="AB122" i="44" s="1"/>
  <c r="AA123" i="43"/>
  <c r="AA122" i="43" s="1"/>
  <c r="BE9" i="57"/>
  <c r="AN97" i="41"/>
  <c r="AO30" i="55"/>
  <c r="AC42" i="1"/>
  <c r="AI72" i="51"/>
  <c r="T19" i="47"/>
  <c r="U20" i="47"/>
  <c r="P174" i="33"/>
  <c r="Q60" i="55"/>
  <c r="T19" i="1"/>
  <c r="U20" i="1"/>
  <c r="AA42" i="32"/>
  <c r="AA40" i="32" s="1"/>
  <c r="AG73" i="51"/>
  <c r="AQ67" i="57"/>
  <c r="AR66" i="57"/>
  <c r="U20" i="45"/>
  <c r="T19" i="45"/>
  <c r="AB17" i="45"/>
  <c r="Q42" i="49"/>
  <c r="Q40" i="49" s="1"/>
  <c r="W83" i="51"/>
  <c r="I150" i="33"/>
  <c r="AA76" i="49"/>
  <c r="AB14" i="49"/>
  <c r="AB17" i="40"/>
  <c r="AN97" i="46"/>
  <c r="AO36" i="55"/>
  <c r="W42" i="40"/>
  <c r="W40" i="40" s="1"/>
  <c r="AC77" i="51"/>
  <c r="S40" i="48"/>
  <c r="R101" i="61"/>
  <c r="R115" i="61" s="1"/>
  <c r="CI32" i="57"/>
  <c r="CI13" i="57" s="1"/>
  <c r="R31" i="48"/>
  <c r="AN97" i="42"/>
  <c r="AO31" i="55"/>
  <c r="R198" i="33"/>
  <c r="BB12" i="57"/>
  <c r="P123" i="48"/>
  <c r="P122" i="48" s="1"/>
  <c r="AB17" i="48"/>
  <c r="X62" i="51"/>
  <c r="X22" i="46" s="1"/>
  <c r="AJ12" i="51"/>
  <c r="AB123" i="32"/>
  <c r="AB122" i="32" s="1"/>
  <c r="K149" i="33"/>
  <c r="C93" i="1"/>
  <c r="C94" i="1" s="1"/>
  <c r="C91" i="1"/>
  <c r="AA42" i="41"/>
  <c r="AG74" i="51"/>
  <c r="AB56" i="42"/>
  <c r="AA384" i="33"/>
  <c r="AU15" i="57"/>
  <c r="AT16" i="57"/>
  <c r="AN97" i="47"/>
  <c r="AO37" i="55"/>
  <c r="X58" i="51"/>
  <c r="X22" i="43" s="1"/>
  <c r="AJ8" i="51"/>
  <c r="AC4" i="46"/>
  <c r="AB36" i="46"/>
  <c r="AA76" i="47"/>
  <c r="AB14" i="47"/>
  <c r="J143" i="33"/>
  <c r="R199" i="33"/>
  <c r="BB13" i="57"/>
  <c r="P123" i="43"/>
  <c r="P122" i="43" s="1"/>
  <c r="AN97" i="45"/>
  <c r="AO35" i="55"/>
  <c r="AA76" i="42"/>
  <c r="AB14" i="42"/>
  <c r="P170" i="33"/>
  <c r="Q56" i="55"/>
  <c r="AN97" i="48"/>
  <c r="AO38" i="55"/>
  <c r="E129" i="61"/>
  <c r="F129" i="61" s="1"/>
  <c r="Q115" i="61"/>
  <c r="D129" i="61" s="1"/>
  <c r="G129" i="61" s="1"/>
  <c r="AB56" i="49"/>
  <c r="AA392" i="33"/>
  <c r="AC36" i="41"/>
  <c r="AD4" i="41"/>
  <c r="AB56" i="44"/>
  <c r="AA387" i="33"/>
  <c r="D115" i="1"/>
  <c r="D254" i="33" s="1"/>
  <c r="D206" i="33"/>
  <c r="AY14" i="57"/>
  <c r="AH4" i="40"/>
  <c r="AB14" i="41"/>
  <c r="AA76" i="41"/>
  <c r="P123" i="44"/>
  <c r="P122" i="44" s="1"/>
  <c r="P123" i="32"/>
  <c r="P122" i="32" s="1"/>
  <c r="AB17" i="44"/>
  <c r="AB56" i="43"/>
  <c r="AA385" i="33"/>
  <c r="X61" i="51"/>
  <c r="X22" i="45" s="1"/>
  <c r="AJ11" i="51"/>
  <c r="AZ80" i="57"/>
  <c r="AZ76" i="57"/>
  <c r="AZ72" i="57"/>
  <c r="AZ79" i="57"/>
  <c r="AZ75" i="57"/>
  <c r="AZ71" i="57"/>
  <c r="AZ78" i="57"/>
  <c r="AZ74" i="57"/>
  <c r="AZ70" i="57"/>
  <c r="AZ81" i="57"/>
  <c r="AZ77" i="57"/>
  <c r="AZ73" i="57"/>
  <c r="BA3" i="57"/>
  <c r="X65" i="51"/>
  <c r="X22" i="49" s="1"/>
  <c r="AJ15" i="51"/>
  <c r="Y54" i="51"/>
  <c r="AK4" i="51"/>
  <c r="AB123" i="40"/>
  <c r="AB122" i="40" s="1"/>
  <c r="AC36" i="40"/>
  <c r="AD4" i="44"/>
  <c r="AC36" i="44"/>
  <c r="AA76" i="44"/>
  <c r="AB14" i="44"/>
  <c r="AA76" i="32"/>
  <c r="AB14" i="32"/>
  <c r="K120" i="44"/>
  <c r="P173" i="33"/>
  <c r="Q59" i="55"/>
  <c r="K120" i="43"/>
  <c r="AC393" i="51"/>
  <c r="AC383" i="51" s="1"/>
  <c r="AD391" i="51"/>
  <c r="AB56" i="48"/>
  <c r="AA391" i="33"/>
  <c r="AX143" i="57"/>
  <c r="AC36" i="42"/>
  <c r="AD4" i="42"/>
  <c r="AQ103" i="57"/>
  <c r="AP118" i="57"/>
  <c r="L71" i="55"/>
  <c r="L113" i="32" s="1"/>
  <c r="BE10" i="57"/>
  <c r="AS16" i="57"/>
  <c r="AS145" i="57" s="1"/>
  <c r="AR145" i="57"/>
  <c r="AO104" i="57"/>
  <c r="AN90" i="57"/>
  <c r="AN119" i="57"/>
  <c r="K72" i="55"/>
  <c r="K113" i="41" s="1"/>
  <c r="P123" i="40"/>
  <c r="P122" i="40" s="1"/>
  <c r="AC36" i="32"/>
  <c r="AD4" i="32"/>
  <c r="U40" i="45"/>
  <c r="CK29" i="57"/>
  <c r="CK10" i="57" s="1"/>
  <c r="T31" i="45"/>
  <c r="T196" i="33"/>
  <c r="BF10" i="57"/>
  <c r="K120" i="45"/>
  <c r="D124" i="1"/>
  <c r="D121" i="1"/>
  <c r="D124" i="33" s="1"/>
  <c r="D101" i="33" s="1"/>
  <c r="AB17" i="49"/>
  <c r="U20" i="48"/>
  <c r="T19" i="48"/>
  <c r="BA12" i="57"/>
  <c r="P123" i="46"/>
  <c r="P122" i="46" s="1"/>
  <c r="P176" i="33"/>
  <c r="Q62" i="55"/>
  <c r="B79" i="1"/>
  <c r="C148" i="1" s="1"/>
  <c r="C136" i="1"/>
  <c r="C69" i="59"/>
  <c r="AD4" i="49"/>
  <c r="AC36" i="49"/>
  <c r="W66" i="51"/>
  <c r="AB17" i="47"/>
  <c r="AY132" i="57"/>
  <c r="AY210" i="57"/>
  <c r="V194" i="33"/>
  <c r="BJ8" i="57"/>
  <c r="BI8" i="57" s="1"/>
  <c r="AA76" i="45"/>
  <c r="AB14" i="45"/>
  <c r="AB17" i="46"/>
  <c r="AC36" i="45"/>
  <c r="AD4" i="45"/>
  <c r="BC10" i="57"/>
  <c r="P123" i="49"/>
  <c r="P122" i="49" s="1"/>
  <c r="AA123" i="48"/>
  <c r="AA122" i="48" s="1"/>
  <c r="X22" i="1"/>
  <c r="AY13" i="57"/>
  <c r="AB14" i="40"/>
  <c r="AA76" i="40"/>
  <c r="X57" i="51"/>
  <c r="X22" i="42" s="1"/>
  <c r="AJ7" i="51"/>
  <c r="AJ6" i="51"/>
  <c r="X56" i="51"/>
  <c r="X22" i="41" s="1"/>
  <c r="U20" i="41"/>
  <c r="T19" i="41"/>
  <c r="AP125" i="57"/>
  <c r="AQ110" i="57"/>
  <c r="L78" i="55"/>
  <c r="L113" i="46" s="1"/>
  <c r="AA76" i="46"/>
  <c r="AB14" i="46"/>
  <c r="AA76" i="1"/>
  <c r="AB14" i="1"/>
  <c r="P123" i="42"/>
  <c r="P122" i="42" s="1"/>
  <c r="AO121" i="57"/>
  <c r="AP106" i="57"/>
  <c r="AO92" i="57"/>
  <c r="AP92" i="57" s="1"/>
  <c r="AQ92" i="57" s="1"/>
  <c r="AR92" i="57" s="1"/>
  <c r="AS92" i="57" s="1"/>
  <c r="AT92" i="57" s="1"/>
  <c r="AU92" i="57" s="1"/>
  <c r="AV92" i="57" s="1"/>
  <c r="AW92" i="57" s="1"/>
  <c r="AX92" i="57" s="1"/>
  <c r="AY92" i="57" s="1"/>
  <c r="AZ92" i="57" s="1"/>
  <c r="BA92" i="57" s="1"/>
  <c r="BB92" i="57" s="1"/>
  <c r="BC92" i="57" s="1"/>
  <c r="BD92" i="57" s="1"/>
  <c r="BE92" i="57" s="1"/>
  <c r="BF92" i="57" s="1"/>
  <c r="BG92" i="57" s="1"/>
  <c r="BH92" i="57" s="1"/>
  <c r="BI92" i="57" s="1"/>
  <c r="BJ92" i="57" s="1"/>
  <c r="BK92" i="57" s="1"/>
  <c r="BL92" i="57" s="1"/>
  <c r="BM92" i="57" s="1"/>
  <c r="BN92" i="57" s="1"/>
  <c r="BO92" i="57" s="1"/>
  <c r="BP92" i="57" s="1"/>
  <c r="BQ92" i="57" s="1"/>
  <c r="BR92" i="57" s="1"/>
  <c r="BS92" i="57" s="1"/>
  <c r="BT92" i="57" s="1"/>
  <c r="BU92" i="57" s="1"/>
  <c r="BV92" i="57" s="1"/>
  <c r="BW92" i="57" s="1"/>
  <c r="BX92" i="57" s="1"/>
  <c r="BY92" i="57" s="1"/>
  <c r="BZ92" i="57" s="1"/>
  <c r="CA92" i="57" s="1"/>
  <c r="CB92" i="57" s="1"/>
  <c r="CC92" i="57" s="1"/>
  <c r="CD92" i="57" s="1"/>
  <c r="CE92" i="57" s="1"/>
  <c r="CF92" i="57" s="1"/>
  <c r="CG92" i="57" s="1"/>
  <c r="CH92" i="57" s="1"/>
  <c r="CI92" i="57" s="1"/>
  <c r="CJ92" i="57" s="1"/>
  <c r="CK92" i="57" s="1"/>
  <c r="CL92" i="57" s="1"/>
  <c r="AI129" i="57"/>
  <c r="AI144" i="57" s="1"/>
  <c r="V42" i="44"/>
  <c r="V40" i="44" s="1"/>
  <c r="AB78" i="51"/>
  <c r="AM97" i="1"/>
  <c r="AN28" i="55"/>
  <c r="U20" i="40"/>
  <c r="T19" i="40"/>
  <c r="P123" i="47"/>
  <c r="P122" i="47" s="1"/>
  <c r="T42" i="46"/>
  <c r="T40" i="46" s="1"/>
  <c r="Z80" i="51"/>
  <c r="AX117" i="57"/>
  <c r="AY102" i="57"/>
  <c r="P70" i="55"/>
  <c r="P113" i="1" s="1"/>
  <c r="Z42" i="42"/>
  <c r="Z40" i="42" s="1"/>
  <c r="AF75" i="51"/>
  <c r="X63" i="51"/>
  <c r="X22" i="47" s="1"/>
  <c r="AJ13" i="51"/>
  <c r="AA76" i="48"/>
  <c r="AB14" i="48"/>
  <c r="AW14" i="57"/>
  <c r="P180" i="33"/>
  <c r="Q66" i="55"/>
  <c r="P175" i="33"/>
  <c r="Q61" i="55"/>
  <c r="AJ10" i="51"/>
  <c r="X60" i="51"/>
  <c r="X22" i="44" s="1"/>
  <c r="AB56" i="40"/>
  <c r="AA386" i="33"/>
  <c r="AJ5" i="51"/>
  <c r="AJ16" i="51" s="1"/>
  <c r="X55" i="51"/>
  <c r="X22" i="32" s="1"/>
  <c r="X135" i="1"/>
  <c r="Y56" i="1"/>
  <c r="X381" i="33"/>
  <c r="X34" i="33"/>
  <c r="AB17" i="42"/>
  <c r="X59" i="51"/>
  <c r="X22" i="40" s="1"/>
  <c r="AJ9" i="51"/>
  <c r="AO120" i="57"/>
  <c r="AO91" i="57"/>
  <c r="AP91" i="57" s="1"/>
  <c r="AQ91" i="57" s="1"/>
  <c r="AR91" i="57" s="1"/>
  <c r="AS91" i="57" s="1"/>
  <c r="AT91" i="57" s="1"/>
  <c r="AU91" i="57" s="1"/>
  <c r="AV91" i="57" s="1"/>
  <c r="AW91" i="57" s="1"/>
  <c r="AX91" i="57" s="1"/>
  <c r="AY91" i="57" s="1"/>
  <c r="AZ91" i="57" s="1"/>
  <c r="BA91" i="57" s="1"/>
  <c r="BB91" i="57" s="1"/>
  <c r="BC91" i="57" s="1"/>
  <c r="BD91" i="57" s="1"/>
  <c r="BE91" i="57" s="1"/>
  <c r="BF91" i="57" s="1"/>
  <c r="BG91" i="57" s="1"/>
  <c r="BH91" i="57" s="1"/>
  <c r="BI91" i="57" s="1"/>
  <c r="BJ91" i="57" s="1"/>
  <c r="BK91" i="57" s="1"/>
  <c r="BL91" i="57" s="1"/>
  <c r="BM91" i="57" s="1"/>
  <c r="BN91" i="57" s="1"/>
  <c r="BO91" i="57" s="1"/>
  <c r="BP91" i="57" s="1"/>
  <c r="BQ91" i="57" s="1"/>
  <c r="BR91" i="57" s="1"/>
  <c r="BS91" i="57" s="1"/>
  <c r="BT91" i="57" s="1"/>
  <c r="BU91" i="57" s="1"/>
  <c r="BV91" i="57" s="1"/>
  <c r="BW91" i="57" s="1"/>
  <c r="BX91" i="57" s="1"/>
  <c r="BY91" i="57" s="1"/>
  <c r="BZ91" i="57" s="1"/>
  <c r="CA91" i="57" s="1"/>
  <c r="CB91" i="57" s="1"/>
  <c r="CC91" i="57" s="1"/>
  <c r="CD91" i="57" s="1"/>
  <c r="CE91" i="57" s="1"/>
  <c r="CF91" i="57" s="1"/>
  <c r="CG91" i="57" s="1"/>
  <c r="CH91" i="57" s="1"/>
  <c r="CI91" i="57" s="1"/>
  <c r="CJ91" i="57" s="1"/>
  <c r="CK91" i="57" s="1"/>
  <c r="CL91" i="57" s="1"/>
  <c r="AP105" i="57"/>
  <c r="Y127" i="33"/>
  <c r="X82" i="33"/>
  <c r="X67" i="59" s="1"/>
  <c r="CQ25" i="57" l="1"/>
  <c r="CQ6" i="57" s="1"/>
  <c r="Z193" i="33" s="1"/>
  <c r="Z31" i="42"/>
  <c r="CM28" i="57"/>
  <c r="CM9" i="57" s="1"/>
  <c r="V31" i="44"/>
  <c r="CK30" i="57"/>
  <c r="CK11" i="57" s="1"/>
  <c r="T31" i="46"/>
  <c r="CR23" i="57"/>
  <c r="CR4" i="57" s="1"/>
  <c r="AA191" i="33" s="1"/>
  <c r="AA31" i="32"/>
  <c r="CK31" i="57"/>
  <c r="CK12" i="57" s="1"/>
  <c r="T31" i="47"/>
  <c r="CN27" i="57"/>
  <c r="CN8" i="57" s="1"/>
  <c r="W31" i="40"/>
  <c r="Q102" i="61"/>
  <c r="CH33" i="57"/>
  <c r="CH14" i="57" s="1"/>
  <c r="Q31" i="49"/>
  <c r="Q180" i="33"/>
  <c r="R66" i="55"/>
  <c r="X66" i="51"/>
  <c r="AC17" i="46"/>
  <c r="AC123" i="49"/>
  <c r="AC122" i="49" s="1"/>
  <c r="V20" i="48"/>
  <c r="U19" i="48"/>
  <c r="D155" i="33"/>
  <c r="D86" i="1"/>
  <c r="D50" i="33" s="1"/>
  <c r="AP104" i="57"/>
  <c r="AO90" i="57"/>
  <c r="AP90" i="57" s="1"/>
  <c r="AQ90" i="57" s="1"/>
  <c r="AR90" i="57" s="1"/>
  <c r="AS90" i="57" s="1"/>
  <c r="AT90" i="57" s="1"/>
  <c r="AU90" i="57" s="1"/>
  <c r="AV90" i="57" s="1"/>
  <c r="AW90" i="57" s="1"/>
  <c r="AX90" i="57" s="1"/>
  <c r="AY90" i="57" s="1"/>
  <c r="AZ90" i="57" s="1"/>
  <c r="BA90" i="57" s="1"/>
  <c r="BB90" i="57" s="1"/>
  <c r="BC90" i="57" s="1"/>
  <c r="BD90" i="57" s="1"/>
  <c r="BE90" i="57" s="1"/>
  <c r="BF90" i="57" s="1"/>
  <c r="BG90" i="57" s="1"/>
  <c r="BH90" i="57" s="1"/>
  <c r="BI90" i="57" s="1"/>
  <c r="BJ90" i="57" s="1"/>
  <c r="BK90" i="57" s="1"/>
  <c r="BL90" i="57" s="1"/>
  <c r="BM90" i="57" s="1"/>
  <c r="BN90" i="57" s="1"/>
  <c r="BO90" i="57" s="1"/>
  <c r="BP90" i="57" s="1"/>
  <c r="BQ90" i="57" s="1"/>
  <c r="BR90" i="57" s="1"/>
  <c r="BS90" i="57" s="1"/>
  <c r="BT90" i="57" s="1"/>
  <c r="BU90" i="57" s="1"/>
  <c r="BV90" i="57" s="1"/>
  <c r="BW90" i="57" s="1"/>
  <c r="BX90" i="57" s="1"/>
  <c r="BY90" i="57" s="1"/>
  <c r="BZ90" i="57" s="1"/>
  <c r="CA90" i="57" s="1"/>
  <c r="CB90" i="57" s="1"/>
  <c r="CC90" i="57" s="1"/>
  <c r="CD90" i="57" s="1"/>
  <c r="CE90" i="57" s="1"/>
  <c r="CF90" i="57" s="1"/>
  <c r="CG90" i="57" s="1"/>
  <c r="CH90" i="57" s="1"/>
  <c r="CI90" i="57" s="1"/>
  <c r="CJ90" i="57" s="1"/>
  <c r="CK90" i="57" s="1"/>
  <c r="CL90" i="57" s="1"/>
  <c r="AO119" i="57"/>
  <c r="AD36" i="42"/>
  <c r="AE4" i="42"/>
  <c r="Q173" i="33"/>
  <c r="R59" i="55"/>
  <c r="AC14" i="32"/>
  <c r="AB76" i="32"/>
  <c r="AC123" i="44"/>
  <c r="AC122" i="44" s="1"/>
  <c r="AK15" i="51"/>
  <c r="Y65" i="51"/>
  <c r="Y22" i="49" s="1"/>
  <c r="AK231" i="57"/>
  <c r="Q46" i="45" s="1"/>
  <c r="AZ138" i="57"/>
  <c r="AK232" i="57"/>
  <c r="Q46" i="46" s="1"/>
  <c r="AZ139" i="57"/>
  <c r="AK226" i="57"/>
  <c r="Q46" i="41" s="1"/>
  <c r="AZ211" i="57"/>
  <c r="AZ133" i="57"/>
  <c r="AC56" i="43"/>
  <c r="AB385" i="33"/>
  <c r="AI4" i="40"/>
  <c r="AD4" i="46"/>
  <c r="AC36" i="46"/>
  <c r="AB42" i="41"/>
  <c r="AH74" i="51"/>
  <c r="Y62" i="51"/>
  <c r="Y22" i="46" s="1"/>
  <c r="AK12" i="51"/>
  <c r="T40" i="48"/>
  <c r="CJ32" i="57"/>
  <c r="CJ13" i="57" s="1"/>
  <c r="S31" i="48"/>
  <c r="AC17" i="40"/>
  <c r="AB76" i="49"/>
  <c r="AC14" i="49"/>
  <c r="R42" i="49"/>
  <c r="R40" i="49" s="1"/>
  <c r="X83" i="51"/>
  <c r="AB42" i="32"/>
  <c r="AB40" i="32" s="1"/>
  <c r="AH73" i="51"/>
  <c r="AO97" i="41"/>
  <c r="AP30" i="55"/>
  <c r="AN97" i="32"/>
  <c r="AO29" i="55"/>
  <c r="D101" i="32"/>
  <c r="D210" i="33" s="1"/>
  <c r="D225" i="33" s="1"/>
  <c r="D66" i="32"/>
  <c r="D67" i="32" s="1"/>
  <c r="D116" i="32"/>
  <c r="D285" i="33" s="1"/>
  <c r="D102" i="32"/>
  <c r="D71" i="32" s="1"/>
  <c r="D101" i="40"/>
  <c r="D214" i="33" s="1"/>
  <c r="D229" i="33" s="1"/>
  <c r="D66" i="40"/>
  <c r="D67" i="40" s="1"/>
  <c r="D116" i="40"/>
  <c r="D289" i="33" s="1"/>
  <c r="D102" i="40"/>
  <c r="D71" i="40" s="1"/>
  <c r="D101" i="47"/>
  <c r="D218" i="33" s="1"/>
  <c r="D233" i="33" s="1"/>
  <c r="D66" i="47"/>
  <c r="D67" i="47" s="1"/>
  <c r="D116" i="47"/>
  <c r="D293" i="33" s="1"/>
  <c r="D102" i="47"/>
  <c r="D71" i="47" s="1"/>
  <c r="Q171" i="33"/>
  <c r="R57" i="55"/>
  <c r="D308" i="51"/>
  <c r="D310" i="51" s="1"/>
  <c r="D306" i="51"/>
  <c r="AA40" i="1"/>
  <c r="CQ22" i="57"/>
  <c r="CQ3" i="57" s="1"/>
  <c r="Z190" i="33" s="1"/>
  <c r="Z31" i="1"/>
  <c r="AV16" i="57"/>
  <c r="AO97" i="43"/>
  <c r="AP32" i="55"/>
  <c r="V20" i="42"/>
  <c r="U19" i="42"/>
  <c r="AX118" i="33"/>
  <c r="AE189" i="33"/>
  <c r="CW2" i="57"/>
  <c r="J120" i="47"/>
  <c r="U196" i="33"/>
  <c r="BH10" i="57"/>
  <c r="S199" i="33"/>
  <c r="BD13" i="57"/>
  <c r="V195" i="33"/>
  <c r="BJ9" i="57"/>
  <c r="AQ105" i="57"/>
  <c r="AP120" i="57"/>
  <c r="L73" i="55"/>
  <c r="L113" i="42" s="1"/>
  <c r="AK10" i="51"/>
  <c r="Y60" i="51"/>
  <c r="Y22" i="44" s="1"/>
  <c r="U42" i="46"/>
  <c r="U40" i="46" s="1"/>
  <c r="AA80" i="51"/>
  <c r="C323" i="33"/>
  <c r="X36" i="33"/>
  <c r="X45" i="59"/>
  <c r="P120" i="1"/>
  <c r="P141" i="33" s="1"/>
  <c r="U19" i="40"/>
  <c r="V20" i="40"/>
  <c r="W42" i="44"/>
  <c r="W40" i="44" s="1"/>
  <c r="AC78" i="51"/>
  <c r="AP121" i="57"/>
  <c r="AQ106" i="57"/>
  <c r="L74" i="55"/>
  <c r="L113" i="43" s="1"/>
  <c r="AB76" i="1"/>
  <c r="AC14" i="1"/>
  <c r="AB76" i="45"/>
  <c r="AC14" i="45"/>
  <c r="AE4" i="49"/>
  <c r="AD36" i="49"/>
  <c r="Q176" i="33"/>
  <c r="R62" i="55"/>
  <c r="AD36" i="32"/>
  <c r="AE4" i="32"/>
  <c r="K120" i="41"/>
  <c r="L120" i="32"/>
  <c r="AC123" i="42"/>
  <c r="AC122" i="42" s="1"/>
  <c r="AE4" i="44"/>
  <c r="AD36" i="44"/>
  <c r="Y22" i="1"/>
  <c r="AK235" i="57"/>
  <c r="Q46" i="49" s="1"/>
  <c r="AZ142" i="57"/>
  <c r="AK225" i="57"/>
  <c r="Q46" i="32" s="1"/>
  <c r="AZ210" i="57"/>
  <c r="AZ132" i="57"/>
  <c r="AK230" i="57"/>
  <c r="Q46" i="44" s="1"/>
  <c r="AZ137" i="57"/>
  <c r="AC17" i="44"/>
  <c r="Q170" i="33"/>
  <c r="R56" i="55"/>
  <c r="AO97" i="45"/>
  <c r="AP35" i="55"/>
  <c r="BC13" i="57"/>
  <c r="AB76" i="47"/>
  <c r="AC14" i="47"/>
  <c r="Y58" i="51"/>
  <c r="Y22" i="43" s="1"/>
  <c r="AK8" i="51"/>
  <c r="AU16" i="57"/>
  <c r="AU145" i="57" s="1"/>
  <c r="AT145" i="57"/>
  <c r="AO97" i="46"/>
  <c r="AP36" i="55"/>
  <c r="AR67" i="57"/>
  <c r="AS66" i="57"/>
  <c r="Q174" i="33"/>
  <c r="R60" i="55"/>
  <c r="D101" i="42"/>
  <c r="D212" i="33" s="1"/>
  <c r="D227" i="33" s="1"/>
  <c r="D66" i="42"/>
  <c r="D67" i="42" s="1"/>
  <c r="D116" i="42"/>
  <c r="D287" i="33" s="1"/>
  <c r="D102" i="42"/>
  <c r="D71" i="42" s="1"/>
  <c r="D101" i="44"/>
  <c r="D215" i="33" s="1"/>
  <c r="D230" i="33" s="1"/>
  <c r="D66" i="44"/>
  <c r="D67" i="44" s="1"/>
  <c r="D116" i="44"/>
  <c r="D290" i="33" s="1"/>
  <c r="D102" i="44"/>
  <c r="D71" i="44" s="1"/>
  <c r="D101" i="48"/>
  <c r="D219" i="33" s="1"/>
  <c r="D234" i="33" s="1"/>
  <c r="D66" i="48"/>
  <c r="D67" i="48" s="1"/>
  <c r="D116" i="48"/>
  <c r="D294" i="33" s="1"/>
  <c r="D102" i="48"/>
  <c r="D71" i="48" s="1"/>
  <c r="AB382" i="33"/>
  <c r="AC56" i="32"/>
  <c r="AC56" i="47"/>
  <c r="AB390" i="33"/>
  <c r="AA40" i="41"/>
  <c r="CQ24" i="57"/>
  <c r="CQ5" i="57" s="1"/>
  <c r="Z192" i="33" s="1"/>
  <c r="Z31" i="41"/>
  <c r="AC17" i="43"/>
  <c r="Q179" i="33"/>
  <c r="R65" i="55"/>
  <c r="AJ129" i="57"/>
  <c r="AJ144" i="57" s="1"/>
  <c r="AB123" i="43"/>
  <c r="AB122" i="43" s="1"/>
  <c r="AB76" i="43"/>
  <c r="AC14" i="43"/>
  <c r="AK127" i="57"/>
  <c r="AK98" i="57"/>
  <c r="AL112" i="57"/>
  <c r="K146" i="33"/>
  <c r="W194" i="33"/>
  <c r="BL8" i="57"/>
  <c r="V20" i="46"/>
  <c r="U19" i="46"/>
  <c r="AQ107" i="57"/>
  <c r="AP122" i="57"/>
  <c r="L75" i="55"/>
  <c r="L113" i="40" s="1"/>
  <c r="AB123" i="1"/>
  <c r="AB122" i="1" s="1"/>
  <c r="AB81" i="33"/>
  <c r="AB66" i="59" s="1"/>
  <c r="AK14" i="51"/>
  <c r="Y64" i="51"/>
  <c r="Y22" i="48" s="1"/>
  <c r="AB123" i="47"/>
  <c r="AB122" i="47" s="1"/>
  <c r="BA13" i="57"/>
  <c r="K144" i="33"/>
  <c r="AC17" i="32"/>
  <c r="U19" i="44"/>
  <c r="V20" i="44"/>
  <c r="P201" i="33"/>
  <c r="P202" i="33" s="1"/>
  <c r="P98" i="33" s="1"/>
  <c r="AX15" i="57"/>
  <c r="S198" i="33"/>
  <c r="BD12" i="57"/>
  <c r="BC12" i="57" s="1"/>
  <c r="Y63" i="51"/>
  <c r="Y22" i="47" s="1"/>
  <c r="AK13" i="51"/>
  <c r="AB76" i="46"/>
  <c r="AC14" i="46"/>
  <c r="Y55" i="51"/>
  <c r="Y22" i="32" s="1"/>
  <c r="AK5" i="51"/>
  <c r="Q175" i="33"/>
  <c r="R61" i="55"/>
  <c r="AB76" i="48"/>
  <c r="AC14" i="48"/>
  <c r="AK6" i="51"/>
  <c r="Y56" i="51"/>
  <c r="Y22" i="41" s="1"/>
  <c r="AC17" i="49"/>
  <c r="K148" i="33"/>
  <c r="AC123" i="32"/>
  <c r="AC122" i="32" s="1"/>
  <c r="AC56" i="48"/>
  <c r="AB391" i="33"/>
  <c r="AB76" i="44"/>
  <c r="AC14" i="44"/>
  <c r="AC123" i="40"/>
  <c r="AC122" i="40" s="1"/>
  <c r="AD36" i="40"/>
  <c r="BA79" i="57"/>
  <c r="BA140" i="57" s="1"/>
  <c r="BA75" i="57"/>
  <c r="BA136" i="57" s="1"/>
  <c r="BA71" i="57"/>
  <c r="BA78" i="57"/>
  <c r="BA139" i="57" s="1"/>
  <c r="BA74" i="57"/>
  <c r="BA135" i="57" s="1"/>
  <c r="BA70" i="57"/>
  <c r="BA81" i="57"/>
  <c r="BA142" i="57" s="1"/>
  <c r="BA77" i="57"/>
  <c r="BA138" i="57" s="1"/>
  <c r="BA73" i="57"/>
  <c r="BB3" i="57"/>
  <c r="BA80" i="57"/>
  <c r="BA76" i="57"/>
  <c r="BA137" i="57" s="1"/>
  <c r="BA72" i="57"/>
  <c r="AK224" i="57"/>
  <c r="Q46" i="1" s="1"/>
  <c r="AZ131" i="57"/>
  <c r="AZ209" i="57"/>
  <c r="AK229" i="57"/>
  <c r="Q46" i="40" s="1"/>
  <c r="AZ136" i="57"/>
  <c r="AK234" i="57"/>
  <c r="Q46" i="48" s="1"/>
  <c r="AZ219" i="57"/>
  <c r="AZ141" i="57"/>
  <c r="AC14" i="41"/>
  <c r="AB76" i="41"/>
  <c r="AE4" i="41"/>
  <c r="AD36" i="41"/>
  <c r="R200" i="33"/>
  <c r="BB14" i="57"/>
  <c r="AC17" i="45"/>
  <c r="AD42" i="1"/>
  <c r="AJ72" i="51"/>
  <c r="AC36" i="48"/>
  <c r="AD4" i="48"/>
  <c r="V42" i="45"/>
  <c r="AB79" i="51"/>
  <c r="U19" i="49"/>
  <c r="V20" i="49"/>
  <c r="D90" i="33"/>
  <c r="D83" i="33"/>
  <c r="D101" i="41"/>
  <c r="D211" i="33" s="1"/>
  <c r="D226" i="33" s="1"/>
  <c r="D66" i="41"/>
  <c r="D67" i="41" s="1"/>
  <c r="D116" i="41"/>
  <c r="D286" i="33" s="1"/>
  <c r="D102" i="41"/>
  <c r="D71" i="41" s="1"/>
  <c r="D101" i="45"/>
  <c r="D216" i="33" s="1"/>
  <c r="D231" i="33" s="1"/>
  <c r="D66" i="45"/>
  <c r="D67" i="45" s="1"/>
  <c r="D116" i="45"/>
  <c r="D291" i="33" s="1"/>
  <c r="D102" i="45"/>
  <c r="D71" i="45" s="1"/>
  <c r="D101" i="49"/>
  <c r="D220" i="33" s="1"/>
  <c r="D235" i="33" s="1"/>
  <c r="D66" i="49"/>
  <c r="D67" i="49" s="1"/>
  <c r="D116" i="49"/>
  <c r="D295" i="33" s="1"/>
  <c r="D102" i="49"/>
  <c r="D71" i="49" s="1"/>
  <c r="AC56" i="41"/>
  <c r="AB383" i="33"/>
  <c r="H112" i="33"/>
  <c r="BI9" i="57"/>
  <c r="BA14" i="57"/>
  <c r="AO97" i="44"/>
  <c r="AP34" i="55"/>
  <c r="AC17" i="1"/>
  <c r="AK128" i="57"/>
  <c r="AK129" i="57" s="1"/>
  <c r="AK144" i="57" s="1"/>
  <c r="AK99" i="57"/>
  <c r="AL113" i="57"/>
  <c r="Q172" i="33"/>
  <c r="R58" i="55"/>
  <c r="U42" i="47"/>
  <c r="U40" i="47" s="1"/>
  <c r="AA81" i="51"/>
  <c r="AD4" i="43"/>
  <c r="AC36" i="43"/>
  <c r="I120" i="48"/>
  <c r="Q178" i="33"/>
  <c r="R64" i="55"/>
  <c r="U42" i="48"/>
  <c r="AA82" i="51"/>
  <c r="Y40" i="43"/>
  <c r="CO26" i="57"/>
  <c r="CO7" i="57" s="1"/>
  <c r="X194" i="33" s="1"/>
  <c r="X31" i="43"/>
  <c r="AY143" i="57"/>
  <c r="AD4" i="1"/>
  <c r="AC36" i="1"/>
  <c r="AW223" i="57"/>
  <c r="AD4" i="47"/>
  <c r="AC36" i="47"/>
  <c r="AO97" i="40"/>
  <c r="AP33" i="55"/>
  <c r="AC17" i="41"/>
  <c r="AC56" i="40"/>
  <c r="AB386" i="33"/>
  <c r="AA42" i="42"/>
  <c r="AA40" i="42" s="1"/>
  <c r="AG75" i="51"/>
  <c r="AY117" i="57"/>
  <c r="AZ102" i="57"/>
  <c r="L120" i="46"/>
  <c r="AB76" i="40"/>
  <c r="AC14" i="40"/>
  <c r="AD36" i="45"/>
  <c r="AE4" i="45"/>
  <c r="T197" i="33"/>
  <c r="BF11" i="57"/>
  <c r="Z127" i="33"/>
  <c r="Y82" i="33"/>
  <c r="Y67" i="59" s="1"/>
  <c r="Y59" i="51"/>
  <c r="Y22" i="40" s="1"/>
  <c r="AK9" i="51"/>
  <c r="AC17" i="42"/>
  <c r="Z56" i="1"/>
  <c r="Y381" i="33"/>
  <c r="Y135" i="1"/>
  <c r="Y34" i="33"/>
  <c r="AN97" i="1"/>
  <c r="AO28" i="55"/>
  <c r="AQ125" i="57"/>
  <c r="AR110" i="57"/>
  <c r="V20" i="41"/>
  <c r="U19" i="41"/>
  <c r="Y57" i="51"/>
  <c r="Y22" i="42" s="1"/>
  <c r="AK7" i="51"/>
  <c r="AC123" i="45"/>
  <c r="AC122" i="45" s="1"/>
  <c r="BK8" i="57"/>
  <c r="AC17" i="47"/>
  <c r="BG10" i="57"/>
  <c r="V40" i="45"/>
  <c r="CL29" i="57"/>
  <c r="CL10" i="57" s="1"/>
  <c r="U31" i="45"/>
  <c r="AQ118" i="57"/>
  <c r="AR103" i="57"/>
  <c r="AD393" i="51"/>
  <c r="AD383" i="51" s="1"/>
  <c r="AE391" i="51"/>
  <c r="AE393" i="51" s="1"/>
  <c r="AE383" i="51" s="1"/>
  <c r="K145" i="33"/>
  <c r="K147" i="33"/>
  <c r="AL4" i="51"/>
  <c r="Z54" i="51"/>
  <c r="AK227" i="57"/>
  <c r="Q46" i="42" s="1"/>
  <c r="AZ212" i="57"/>
  <c r="AZ134" i="57"/>
  <c r="AK228" i="57"/>
  <c r="Q46" i="43" s="1"/>
  <c r="AZ135" i="57"/>
  <c r="AK233" i="57"/>
  <c r="Q46" i="47" s="1"/>
  <c r="AZ140" i="57"/>
  <c r="AK11" i="51"/>
  <c r="AK16" i="51" s="1"/>
  <c r="Y61" i="51"/>
  <c r="Y22" i="45" s="1"/>
  <c r="AC56" i="44"/>
  <c r="AB387" i="33"/>
  <c r="AC123" i="41"/>
  <c r="AC122" i="41" s="1"/>
  <c r="AC56" i="49"/>
  <c r="AB392" i="33"/>
  <c r="AO97" i="48"/>
  <c r="AP38" i="55"/>
  <c r="AC14" i="42"/>
  <c r="AB76" i="42"/>
  <c r="AB123" i="46"/>
  <c r="AB122" i="46" s="1"/>
  <c r="AO97" i="47"/>
  <c r="AP37" i="55"/>
  <c r="AC56" i="42"/>
  <c r="AB384" i="33"/>
  <c r="C157" i="1"/>
  <c r="AC17" i="48"/>
  <c r="AO97" i="42"/>
  <c r="AP31" i="55"/>
  <c r="X42" i="40"/>
  <c r="X40" i="40" s="1"/>
  <c r="AD77" i="51"/>
  <c r="V20" i="45"/>
  <c r="U19" i="45"/>
  <c r="V20" i="1"/>
  <c r="U19" i="1"/>
  <c r="V20" i="47"/>
  <c r="U19" i="47"/>
  <c r="AB123" i="48"/>
  <c r="AB122" i="48" s="1"/>
  <c r="D106" i="1"/>
  <c r="D97" i="33"/>
  <c r="D101" i="43"/>
  <c r="D213" i="33" s="1"/>
  <c r="D228" i="33" s="1"/>
  <c r="D66" i="43"/>
  <c r="D67" i="43" s="1"/>
  <c r="D116" i="43"/>
  <c r="D288" i="33" s="1"/>
  <c r="D102" i="43"/>
  <c r="D71" i="43" s="1"/>
  <c r="D101" i="46"/>
  <c r="D217" i="33" s="1"/>
  <c r="D232" i="33" s="1"/>
  <c r="D66" i="46"/>
  <c r="D67" i="46" s="1"/>
  <c r="D116" i="46"/>
  <c r="D292" i="33" s="1"/>
  <c r="D102" i="46"/>
  <c r="D71" i="46" s="1"/>
  <c r="AC56" i="46"/>
  <c r="AB389" i="33"/>
  <c r="AQ109" i="57"/>
  <c r="AP124" i="57"/>
  <c r="L77" i="55"/>
  <c r="L113" i="45" s="1"/>
  <c r="I120" i="49"/>
  <c r="Q181" i="33"/>
  <c r="R67" i="55"/>
  <c r="AO97" i="49"/>
  <c r="AP39" i="55"/>
  <c r="V20" i="32"/>
  <c r="U19" i="32"/>
  <c r="AM97" i="57"/>
  <c r="AM126" i="57"/>
  <c r="AN111" i="57"/>
  <c r="AB42" i="43"/>
  <c r="AH76" i="51"/>
  <c r="Q177" i="33"/>
  <c r="R63" i="55"/>
  <c r="AC56" i="45"/>
  <c r="AB388" i="33"/>
  <c r="AP123" i="57"/>
  <c r="AQ108" i="57"/>
  <c r="L76" i="55"/>
  <c r="L113" i="44" s="1"/>
  <c r="V20" i="43"/>
  <c r="U19" i="43"/>
  <c r="CL31" i="57" l="1"/>
  <c r="CL12" i="57" s="1"/>
  <c r="U31" i="47"/>
  <c r="CI33" i="57"/>
  <c r="CI14" i="57" s="1"/>
  <c r="R102" i="61"/>
  <c r="R116" i="61" s="1"/>
  <c r="R31" i="49"/>
  <c r="CR25" i="57"/>
  <c r="CR6" i="57" s="1"/>
  <c r="AA193" i="33" s="1"/>
  <c r="AA31" i="42"/>
  <c r="CN28" i="57"/>
  <c r="CN9" i="57" s="1"/>
  <c r="W31" i="44"/>
  <c r="CL30" i="57"/>
  <c r="CL11" i="57" s="1"/>
  <c r="U31" i="46"/>
  <c r="CO27" i="57"/>
  <c r="CO8" i="57" s="1"/>
  <c r="X195" i="33" s="1"/>
  <c r="X31" i="40"/>
  <c r="CS23" i="57"/>
  <c r="CS4" i="57" s="1"/>
  <c r="AB191" i="33" s="1"/>
  <c r="AB31" i="32"/>
  <c r="L120" i="45"/>
  <c r="D303" i="33"/>
  <c r="D273" i="33"/>
  <c r="W20" i="45"/>
  <c r="V19" i="45"/>
  <c r="AD17" i="48"/>
  <c r="AD56" i="42"/>
  <c r="AC384" i="33"/>
  <c r="U197" i="33"/>
  <c r="BH11" i="57"/>
  <c r="V19" i="41"/>
  <c r="W20" i="41"/>
  <c r="AD17" i="42"/>
  <c r="AF4" i="45"/>
  <c r="AE36" i="45"/>
  <c r="AP97" i="40"/>
  <c r="AQ33" i="55"/>
  <c r="W20" i="43"/>
  <c r="V19" i="43"/>
  <c r="AD56" i="45"/>
  <c r="AC388" i="33"/>
  <c r="W20" i="32"/>
  <c r="V19" i="32"/>
  <c r="R181" i="33"/>
  <c r="S67" i="55"/>
  <c r="I152" i="33"/>
  <c r="AP97" i="47"/>
  <c r="AQ37" i="55"/>
  <c r="AD14" i="42"/>
  <c r="AC76" i="42"/>
  <c r="Q123" i="47"/>
  <c r="Q122" i="47" s="1"/>
  <c r="CM29" i="57"/>
  <c r="CM10" i="57" s="1"/>
  <c r="V31" i="45"/>
  <c r="Z57" i="51"/>
  <c r="Z22" i="42" s="1"/>
  <c r="AL7" i="51"/>
  <c r="AO97" i="1"/>
  <c r="AP28" i="55"/>
  <c r="Y36" i="33"/>
  <c r="Y45" i="59"/>
  <c r="Z59" i="51"/>
  <c r="Z22" i="40" s="1"/>
  <c r="AL9" i="51"/>
  <c r="AD123" i="45"/>
  <c r="AD122" i="45" s="1"/>
  <c r="L149" i="33"/>
  <c r="AD56" i="40"/>
  <c r="AC386" i="33"/>
  <c r="V42" i="48"/>
  <c r="AB82" i="51"/>
  <c r="AD36" i="43"/>
  <c r="AE4" i="43"/>
  <c r="AP97" i="44"/>
  <c r="AQ34" i="55"/>
  <c r="W20" i="49"/>
  <c r="V19" i="49"/>
  <c r="AD123" i="41"/>
  <c r="AD122" i="41" s="1"/>
  <c r="Q123" i="40"/>
  <c r="Q122" i="40" s="1"/>
  <c r="Q123" i="1"/>
  <c r="Q122" i="1" s="1"/>
  <c r="BB78" i="57"/>
  <c r="BB74" i="57"/>
  <c r="BB70" i="57"/>
  <c r="BB81" i="57"/>
  <c r="BB77" i="57"/>
  <c r="BB73" i="57"/>
  <c r="BC3" i="57"/>
  <c r="BB80" i="57"/>
  <c r="BB76" i="57"/>
  <c r="BB72" i="57"/>
  <c r="BB79" i="57"/>
  <c r="BB75" i="57"/>
  <c r="BB71" i="57"/>
  <c r="BA131" i="57"/>
  <c r="BA209" i="57"/>
  <c r="AD56" i="48"/>
  <c r="AC391" i="33"/>
  <c r="AD17" i="49"/>
  <c r="Z63" i="51"/>
  <c r="Z22" i="47" s="1"/>
  <c r="AL13" i="51"/>
  <c r="AX16" i="57"/>
  <c r="L120" i="40"/>
  <c r="W20" i="46"/>
  <c r="V19" i="46"/>
  <c r="R179" i="33"/>
  <c r="S65" i="55"/>
  <c r="D70" i="48"/>
  <c r="D145" i="61"/>
  <c r="D159" i="61" s="1"/>
  <c r="D423" i="51"/>
  <c r="D70" i="44"/>
  <c r="D141" i="61"/>
  <c r="D155" i="61" s="1"/>
  <c r="D419" i="51"/>
  <c r="D70" i="42"/>
  <c r="D138" i="61"/>
  <c r="D152" i="61" s="1"/>
  <c r="D416" i="51"/>
  <c r="AS67" i="57"/>
  <c r="AT66" i="57"/>
  <c r="Z58" i="51"/>
  <c r="Z22" i="43" s="1"/>
  <c r="AL8" i="51"/>
  <c r="Q123" i="49"/>
  <c r="Q122" i="49" s="1"/>
  <c r="AE36" i="44"/>
  <c r="AF4" i="44"/>
  <c r="L142" i="33"/>
  <c r="AF4" i="32"/>
  <c r="AE36" i="32"/>
  <c r="AQ121" i="57"/>
  <c r="AR106" i="57"/>
  <c r="AS336" i="33"/>
  <c r="AO336" i="33"/>
  <c r="AK336" i="33"/>
  <c r="AG336" i="33"/>
  <c r="AR336" i="33"/>
  <c r="AN336" i="33"/>
  <c r="AJ336" i="33"/>
  <c r="C366" i="33"/>
  <c r="AQ336" i="33"/>
  <c r="AM336" i="33"/>
  <c r="AI336" i="33"/>
  <c r="C336" i="33"/>
  <c r="AT336" i="33"/>
  <c r="AP336" i="33"/>
  <c r="AL336" i="33"/>
  <c r="AH336" i="33"/>
  <c r="AR105" i="57"/>
  <c r="AQ120" i="57"/>
  <c r="J150" i="33"/>
  <c r="D345" i="51"/>
  <c r="D349" i="51"/>
  <c r="D353" i="51"/>
  <c r="D344" i="51"/>
  <c r="D348" i="51"/>
  <c r="D352" i="51"/>
  <c r="D347" i="51"/>
  <c r="D351" i="51"/>
  <c r="D355" i="51"/>
  <c r="D346" i="51"/>
  <c r="D350" i="51"/>
  <c r="D354" i="51"/>
  <c r="D70" i="47"/>
  <c r="D144" i="61"/>
  <c r="D158" i="61" s="1"/>
  <c r="D422" i="51"/>
  <c r="D70" i="40"/>
  <c r="D140" i="61"/>
  <c r="D154" i="61" s="1"/>
  <c r="D418" i="51"/>
  <c r="D70" i="32"/>
  <c r="D136" i="61"/>
  <c r="D150" i="61" s="1"/>
  <c r="D414" i="51"/>
  <c r="AO97" i="32"/>
  <c r="AP29" i="55"/>
  <c r="AD17" i="40"/>
  <c r="S200" i="33"/>
  <c r="BD14" i="57"/>
  <c r="Z62" i="51"/>
  <c r="Z22" i="46" s="1"/>
  <c r="AL12" i="51"/>
  <c r="AF4" i="42"/>
  <c r="AE36" i="42"/>
  <c r="AP119" i="57"/>
  <c r="AQ104" i="57"/>
  <c r="L72" i="55"/>
  <c r="L113" i="41" s="1"/>
  <c r="R180" i="33"/>
  <c r="S66" i="55"/>
  <c r="Q116" i="61"/>
  <c r="D130" i="61" s="1"/>
  <c r="G130" i="61" s="1"/>
  <c r="E130" i="61"/>
  <c r="F130" i="61" s="1"/>
  <c r="W195" i="33"/>
  <c r="BL9" i="57"/>
  <c r="T199" i="33"/>
  <c r="BF13" i="57"/>
  <c r="T198" i="33"/>
  <c r="BF12" i="57"/>
  <c r="AC42" i="43"/>
  <c r="AI76" i="51"/>
  <c r="AR109" i="57"/>
  <c r="AQ124" i="57"/>
  <c r="W20" i="1"/>
  <c r="V19" i="1"/>
  <c r="AP97" i="48"/>
  <c r="AQ38" i="55"/>
  <c r="Q123" i="42"/>
  <c r="Q122" i="42" s="1"/>
  <c r="AR125" i="57"/>
  <c r="AS110" i="57"/>
  <c r="M78" i="55"/>
  <c r="M113" i="46" s="1"/>
  <c r="BG11" i="57"/>
  <c r="AC76" i="40"/>
  <c r="AD14" i="40"/>
  <c r="AZ117" i="57"/>
  <c r="BA102" i="57"/>
  <c r="Q70" i="55"/>
  <c r="Q113" i="1" s="1"/>
  <c r="BE11" i="57"/>
  <c r="AC123" i="1"/>
  <c r="AC122" i="1" s="1"/>
  <c r="AC81" i="33"/>
  <c r="AC66" i="59" s="1"/>
  <c r="V42" i="47"/>
  <c r="V40" i="47" s="1"/>
  <c r="AB81" i="51"/>
  <c r="AL128" i="57"/>
  <c r="AL99" i="57"/>
  <c r="J81" i="55"/>
  <c r="J113" i="49" s="1"/>
  <c r="AM113" i="57"/>
  <c r="AD56" i="41"/>
  <c r="AC383" i="33"/>
  <c r="AD36" i="48"/>
  <c r="AE4" i="48"/>
  <c r="AF4" i="41"/>
  <c r="AE36" i="41"/>
  <c r="BA211" i="57"/>
  <c r="BA133" i="57"/>
  <c r="BA212" i="57"/>
  <c r="BA134" i="57"/>
  <c r="R175" i="33"/>
  <c r="S61" i="55"/>
  <c r="AC76" i="46"/>
  <c r="AD14" i="46"/>
  <c r="AD17" i="32"/>
  <c r="AD14" i="43"/>
  <c r="AC76" i="43"/>
  <c r="AB40" i="41"/>
  <c r="CR24" i="57"/>
  <c r="CR5" i="57" s="1"/>
  <c r="AA192" i="33" s="1"/>
  <c r="AA31" i="41"/>
  <c r="AD56" i="32"/>
  <c r="AC382" i="33"/>
  <c r="D309" i="33"/>
  <c r="D279" i="33"/>
  <c r="D305" i="33"/>
  <c r="D275" i="33"/>
  <c r="D302" i="33"/>
  <c r="D272" i="33"/>
  <c r="AP97" i="45"/>
  <c r="AQ35" i="55"/>
  <c r="Y66" i="51"/>
  <c r="AD123" i="32"/>
  <c r="AD122" i="32" s="1"/>
  <c r="AD123" i="49"/>
  <c r="AD122" i="49" s="1"/>
  <c r="AC76" i="1"/>
  <c r="AD14" i="1"/>
  <c r="V19" i="40"/>
  <c r="W20" i="40"/>
  <c r="Z60" i="51"/>
  <c r="Z22" i="44" s="1"/>
  <c r="AL10" i="51"/>
  <c r="W20" i="42"/>
  <c r="V19" i="42"/>
  <c r="AW16" i="57"/>
  <c r="AV145" i="57"/>
  <c r="AB40" i="1"/>
  <c r="CR22" i="57"/>
  <c r="CR3" i="57" s="1"/>
  <c r="AA190" i="33" s="1"/>
  <c r="AA31" i="1"/>
  <c r="R171" i="33"/>
  <c r="S57" i="55"/>
  <c r="D308" i="33"/>
  <c r="D278" i="33"/>
  <c r="D304" i="33"/>
  <c r="D274" i="33"/>
  <c r="D300" i="33"/>
  <c r="D270" i="33"/>
  <c r="AC42" i="32"/>
  <c r="AC40" i="32" s="1"/>
  <c r="AI73" i="51"/>
  <c r="AC76" i="49"/>
  <c r="AD14" i="49"/>
  <c r="U40" i="48"/>
  <c r="CK32" i="57"/>
  <c r="CK13" i="57" s="1"/>
  <c r="T31" i="48"/>
  <c r="AC123" i="46"/>
  <c r="AC122" i="46" s="1"/>
  <c r="Q123" i="41"/>
  <c r="Q122" i="41" s="1"/>
  <c r="Q123" i="45"/>
  <c r="Q122" i="45" s="1"/>
  <c r="AC76" i="32"/>
  <c r="AD14" i="32"/>
  <c r="AD123" i="42"/>
  <c r="AD122" i="42" s="1"/>
  <c r="V19" i="48"/>
  <c r="W20" i="48"/>
  <c r="V196" i="33"/>
  <c r="BJ10" i="57"/>
  <c r="AD56" i="46"/>
  <c r="AC389" i="33"/>
  <c r="W20" i="47"/>
  <c r="V19" i="47"/>
  <c r="Y42" i="40"/>
  <c r="Y40" i="40" s="1"/>
  <c r="AE77" i="51"/>
  <c r="L120" i="44"/>
  <c r="R177" i="33"/>
  <c r="S63" i="55"/>
  <c r="AP97" i="49"/>
  <c r="AQ39" i="55"/>
  <c r="D70" i="46"/>
  <c r="D143" i="61"/>
  <c r="D157" i="61" s="1"/>
  <c r="D421" i="51"/>
  <c r="D70" i="43"/>
  <c r="D139" i="61"/>
  <c r="D153" i="61" s="1"/>
  <c r="D417" i="51"/>
  <c r="AD56" i="49"/>
  <c r="AC392" i="33"/>
  <c r="AD56" i="44"/>
  <c r="AC387" i="33"/>
  <c r="AL11" i="51"/>
  <c r="Z61" i="51"/>
  <c r="Z22" i="45" s="1"/>
  <c r="Q123" i="43"/>
  <c r="Q122" i="43" s="1"/>
  <c r="Z22" i="1"/>
  <c r="AD17" i="47"/>
  <c r="AC123" i="47"/>
  <c r="AC122" i="47" s="1"/>
  <c r="AE4" i="1"/>
  <c r="AD36" i="1"/>
  <c r="AX223" i="57"/>
  <c r="R178" i="33"/>
  <c r="S64" i="55"/>
  <c r="I151" i="33"/>
  <c r="AD17" i="1"/>
  <c r="D70" i="49"/>
  <c r="D146" i="61"/>
  <c r="D160" i="61" s="1"/>
  <c r="D424" i="51"/>
  <c r="D70" i="45"/>
  <c r="D142" i="61"/>
  <c r="D156" i="61" s="1"/>
  <c r="D420" i="51"/>
  <c r="D70" i="41"/>
  <c r="D137" i="61"/>
  <c r="D151" i="61" s="1"/>
  <c r="D415" i="51"/>
  <c r="AC123" i="48"/>
  <c r="AC122" i="48" s="1"/>
  <c r="Q123" i="48"/>
  <c r="Q122" i="48" s="1"/>
  <c r="AZ143" i="57"/>
  <c r="AD123" i="40"/>
  <c r="AD122" i="40" s="1"/>
  <c r="AE36" i="40"/>
  <c r="AL6" i="51"/>
  <c r="Z56" i="51"/>
  <c r="Z22" i="41" s="1"/>
  <c r="BE12" i="57"/>
  <c r="W20" i="44"/>
  <c r="V19" i="44"/>
  <c r="Z64" i="51"/>
  <c r="Z22" i="48" s="1"/>
  <c r="AL14" i="51"/>
  <c r="AQ122" i="57"/>
  <c r="AR107" i="57"/>
  <c r="AL127" i="57"/>
  <c r="AL98" i="57"/>
  <c r="J80" i="55"/>
  <c r="J113" i="48" s="1"/>
  <c r="AM112" i="57"/>
  <c r="AD56" i="47"/>
  <c r="AC390" i="33"/>
  <c r="R174" i="33"/>
  <c r="S60" i="55"/>
  <c r="AP97" i="46"/>
  <c r="AQ36" i="55"/>
  <c r="AC76" i="47"/>
  <c r="AD14" i="47"/>
  <c r="AD17" i="44"/>
  <c r="Q123" i="32"/>
  <c r="Q122" i="32" s="1"/>
  <c r="AE36" i="49"/>
  <c r="AF4" i="49"/>
  <c r="X42" i="44"/>
  <c r="X40" i="44" s="1"/>
  <c r="AD78" i="51"/>
  <c r="V42" i="46"/>
  <c r="V40" i="46" s="1"/>
  <c r="AB80" i="51"/>
  <c r="L120" i="42"/>
  <c r="BK9" i="57"/>
  <c r="BI10" i="57"/>
  <c r="AF189" i="33"/>
  <c r="CX2" i="57"/>
  <c r="AW15" i="57"/>
  <c r="AC42" i="41"/>
  <c r="AI74" i="51"/>
  <c r="AD36" i="46"/>
  <c r="AE4" i="46"/>
  <c r="AJ4" i="40"/>
  <c r="AD56" i="43"/>
  <c r="AC385" i="33"/>
  <c r="R173" i="33"/>
  <c r="S59" i="55"/>
  <c r="D184" i="33"/>
  <c r="D167" i="33"/>
  <c r="D239" i="33"/>
  <c r="D251" i="33" s="1"/>
  <c r="AQ123" i="57"/>
  <c r="AR108" i="57"/>
  <c r="AN97" i="57"/>
  <c r="AN126" i="57"/>
  <c r="K79" i="55"/>
  <c r="K113" i="47" s="1"/>
  <c r="AO111" i="57"/>
  <c r="D307" i="33"/>
  <c r="D277" i="33"/>
  <c r="D109" i="1"/>
  <c r="D103" i="1" s="1"/>
  <c r="D96" i="33"/>
  <c r="D104" i="33" s="1"/>
  <c r="AP97" i="42"/>
  <c r="AQ31" i="55"/>
  <c r="AM4" i="51"/>
  <c r="AA54" i="51"/>
  <c r="AR118" i="57"/>
  <c r="AS103" i="57"/>
  <c r="M71" i="55"/>
  <c r="M113" i="32" s="1"/>
  <c r="AA56" i="1"/>
  <c r="Z381" i="33"/>
  <c r="Z135" i="1"/>
  <c r="Z34" i="33"/>
  <c r="AA127" i="33"/>
  <c r="Z82" i="33"/>
  <c r="Z67" i="59" s="1"/>
  <c r="AB42" i="42"/>
  <c r="AB40" i="42" s="1"/>
  <c r="AH75" i="51"/>
  <c r="AD17" i="41"/>
  <c r="AD36" i="47"/>
  <c r="AE4" i="47"/>
  <c r="Z40" i="43"/>
  <c r="CP26" i="57"/>
  <c r="CP7" i="57" s="1"/>
  <c r="Y194" i="33" s="1"/>
  <c r="Y31" i="43"/>
  <c r="AC123" i="43"/>
  <c r="AC122" i="43" s="1"/>
  <c r="R172" i="33"/>
  <c r="S58" i="55"/>
  <c r="D310" i="33"/>
  <c r="D280" i="33"/>
  <c r="D306" i="33"/>
  <c r="D276" i="33"/>
  <c r="D301" i="33"/>
  <c r="D271" i="33"/>
  <c r="W42" i="45"/>
  <c r="W40" i="45" s="1"/>
  <c r="AC79" i="51"/>
  <c r="AE42" i="1"/>
  <c r="AK72" i="51"/>
  <c r="AD17" i="45"/>
  <c r="BC14" i="57"/>
  <c r="AC76" i="41"/>
  <c r="AD14" i="41"/>
  <c r="BA141" i="57"/>
  <c r="BA219" i="57"/>
  <c r="BA132" i="57"/>
  <c r="BA210" i="57"/>
  <c r="AC76" i="44"/>
  <c r="AD14" i="44"/>
  <c r="AC76" i="48"/>
  <c r="AD14" i="48"/>
  <c r="Z55" i="51"/>
  <c r="Z22" i="32" s="1"/>
  <c r="AL5" i="51"/>
  <c r="AD17" i="43"/>
  <c r="R170" i="33"/>
  <c r="S56" i="55"/>
  <c r="Q123" i="44"/>
  <c r="Q122" i="44" s="1"/>
  <c r="AD123" i="44"/>
  <c r="AD122" i="44" s="1"/>
  <c r="K143" i="33"/>
  <c r="R176" i="33"/>
  <c r="S62" i="55"/>
  <c r="AC76" i="45"/>
  <c r="AD14" i="45"/>
  <c r="L120" i="43"/>
  <c r="AY118" i="33"/>
  <c r="AP97" i="43"/>
  <c r="AQ32" i="55"/>
  <c r="AP97" i="41"/>
  <c r="AQ30" i="55"/>
  <c r="S42" i="49"/>
  <c r="S40" i="49" s="1"/>
  <c r="Y83" i="51"/>
  <c r="Q123" i="46"/>
  <c r="Q122" i="46" s="1"/>
  <c r="AL15" i="51"/>
  <c r="Z65" i="51"/>
  <c r="Z22" i="49" s="1"/>
  <c r="AD17" i="46"/>
  <c r="Q201" i="33"/>
  <c r="Q202" i="33" s="1"/>
  <c r="Q98" i="33" s="1"/>
  <c r="AZ15" i="57"/>
  <c r="CN29" i="57" l="1"/>
  <c r="CN10" i="57" s="1"/>
  <c r="W31" i="45"/>
  <c r="CJ33" i="57"/>
  <c r="CJ14" i="57" s="1"/>
  <c r="S31" i="49"/>
  <c r="CO28" i="57"/>
  <c r="CO9" i="57" s="1"/>
  <c r="X196" i="33" s="1"/>
  <c r="X31" i="44"/>
  <c r="CP27" i="57"/>
  <c r="CP8" i="57" s="1"/>
  <c r="Y195" i="33" s="1"/>
  <c r="Y31" i="40"/>
  <c r="CT23" i="57"/>
  <c r="CT4" i="57" s="1"/>
  <c r="AC191" i="33" s="1"/>
  <c r="AC31" i="32"/>
  <c r="CM31" i="57"/>
  <c r="CM12" i="57" s="1"/>
  <c r="V31" i="47"/>
  <c r="CM30" i="57"/>
  <c r="CM11" i="57" s="1"/>
  <c r="V31" i="46"/>
  <c r="CS25" i="57"/>
  <c r="CS6" i="57" s="1"/>
  <c r="AB193" i="33" s="1"/>
  <c r="AB31" i="42"/>
  <c r="AA40" i="43"/>
  <c r="CQ26" i="57"/>
  <c r="CQ7" i="57" s="1"/>
  <c r="Z194" i="33" s="1"/>
  <c r="Z31" i="43"/>
  <c r="AC42" i="42"/>
  <c r="AC40" i="42" s="1"/>
  <c r="AI75" i="51"/>
  <c r="Z36" i="33"/>
  <c r="Z45" i="59"/>
  <c r="M120" i="32"/>
  <c r="AA22" i="1"/>
  <c r="S173" i="33"/>
  <c r="T59" i="55"/>
  <c r="AE36" i="46"/>
  <c r="AF4" i="46"/>
  <c r="W42" i="46"/>
  <c r="W40" i="46" s="1"/>
  <c r="AC80" i="51"/>
  <c r="AF36" i="49"/>
  <c r="AG4" i="49"/>
  <c r="AM127" i="57"/>
  <c r="AM98" i="57"/>
  <c r="AN112" i="57"/>
  <c r="AA56" i="51"/>
  <c r="AA22" i="41" s="1"/>
  <c r="AM6" i="51"/>
  <c r="S178" i="33"/>
  <c r="T64" i="55"/>
  <c r="AE36" i="1"/>
  <c r="AF4" i="1"/>
  <c r="AY223" i="57"/>
  <c r="Z66" i="51"/>
  <c r="S177" i="33"/>
  <c r="T63" i="55"/>
  <c r="AD76" i="32"/>
  <c r="AE14" i="32"/>
  <c r="V40" i="48"/>
  <c r="CL32" i="57"/>
  <c r="CL13" i="57" s="1"/>
  <c r="U31" i="48"/>
  <c r="AD42" i="32"/>
  <c r="AD40" i="32" s="1"/>
  <c r="AJ73" i="51"/>
  <c r="AW145" i="57"/>
  <c r="X20" i="40"/>
  <c r="W19" i="40"/>
  <c r="AC40" i="41"/>
  <c r="CS24" i="57"/>
  <c r="CS5" i="57" s="1"/>
  <c r="AB192" i="33" s="1"/>
  <c r="AB31" i="41"/>
  <c r="AE14" i="43"/>
  <c r="AD76" i="43"/>
  <c r="AD123" i="48"/>
  <c r="AD122" i="48" s="1"/>
  <c r="AE56" i="41"/>
  <c r="AD383" i="33"/>
  <c r="BA117" i="57"/>
  <c r="BB102" i="57"/>
  <c r="AE123" i="42"/>
  <c r="AE122" i="42" s="1"/>
  <c r="AS105" i="57"/>
  <c r="AR120" i="57"/>
  <c r="M73" i="55"/>
  <c r="M113" i="42" s="1"/>
  <c r="AE123" i="32"/>
  <c r="AE122" i="32" s="1"/>
  <c r="AF36" i="44"/>
  <c r="AG4" i="44"/>
  <c r="L146" i="33"/>
  <c r="AE56" i="48"/>
  <c r="AD391" i="33"/>
  <c r="BB132" i="57"/>
  <c r="BB210" i="57"/>
  <c r="AL225" i="57"/>
  <c r="R46" i="32" s="1"/>
  <c r="AL230" i="57"/>
  <c r="R46" i="44" s="1"/>
  <c r="BB137" i="57"/>
  <c r="BB138" i="57"/>
  <c r="AL231" i="57"/>
  <c r="R46" i="45" s="1"/>
  <c r="AL232" i="57"/>
  <c r="R46" i="46" s="1"/>
  <c r="BB139" i="57"/>
  <c r="AQ97" i="44"/>
  <c r="AR34" i="55"/>
  <c r="AD123" i="43"/>
  <c r="AD122" i="43" s="1"/>
  <c r="AE56" i="40"/>
  <c r="AD386" i="33"/>
  <c r="V197" i="33"/>
  <c r="BJ11" i="57"/>
  <c r="AQ97" i="47"/>
  <c r="AR37" i="55"/>
  <c r="I183" i="33"/>
  <c r="AG4" i="45"/>
  <c r="AF36" i="45"/>
  <c r="L148" i="33"/>
  <c r="R201" i="33"/>
  <c r="R202" i="33" s="1"/>
  <c r="R98" i="33" s="1"/>
  <c r="BB15" i="57"/>
  <c r="AE17" i="46"/>
  <c r="L145" i="33"/>
  <c r="AD76" i="48"/>
  <c r="AE14" i="48"/>
  <c r="AD76" i="41"/>
  <c r="AE14" i="41"/>
  <c r="AE17" i="45"/>
  <c r="AF42" i="1"/>
  <c r="AL72" i="51"/>
  <c r="AS118" i="57"/>
  <c r="AT103" i="57"/>
  <c r="AB54" i="51"/>
  <c r="AN4" i="51"/>
  <c r="D101" i="1"/>
  <c r="D209" i="33" s="1"/>
  <c r="D224" i="33" s="1"/>
  <c r="D236" i="33" s="1"/>
  <c r="D66" i="1"/>
  <c r="D67" i="1" s="1"/>
  <c r="D45" i="33" s="1"/>
  <c r="D116" i="1"/>
  <c r="D284" i="33" s="1"/>
  <c r="D102" i="1"/>
  <c r="D71" i="1" s="1"/>
  <c r="AO126" i="57"/>
  <c r="AP111" i="57"/>
  <c r="AO97" i="57"/>
  <c r="AP97" i="57" s="1"/>
  <c r="AQ97" i="57" s="1"/>
  <c r="AR97" i="57" s="1"/>
  <c r="AS97" i="57" s="1"/>
  <c r="AT97" i="57" s="1"/>
  <c r="AU97" i="57" s="1"/>
  <c r="AV97" i="57" s="1"/>
  <c r="AW97" i="57" s="1"/>
  <c r="AX97" i="57" s="1"/>
  <c r="AY97" i="57" s="1"/>
  <c r="AZ97" i="57" s="1"/>
  <c r="BA97" i="57" s="1"/>
  <c r="BB97" i="57" s="1"/>
  <c r="BC97" i="57" s="1"/>
  <c r="BD97" i="57" s="1"/>
  <c r="BE97" i="57" s="1"/>
  <c r="BF97" i="57" s="1"/>
  <c r="BG97" i="57" s="1"/>
  <c r="BH97" i="57" s="1"/>
  <c r="BI97" i="57" s="1"/>
  <c r="BJ97" i="57" s="1"/>
  <c r="BK97" i="57" s="1"/>
  <c r="BL97" i="57" s="1"/>
  <c r="BM97" i="57" s="1"/>
  <c r="BN97" i="57" s="1"/>
  <c r="BO97" i="57" s="1"/>
  <c r="BP97" i="57" s="1"/>
  <c r="BQ97" i="57" s="1"/>
  <c r="BR97" i="57" s="1"/>
  <c r="BS97" i="57" s="1"/>
  <c r="BT97" i="57" s="1"/>
  <c r="BU97" i="57" s="1"/>
  <c r="BV97" i="57" s="1"/>
  <c r="BW97" i="57" s="1"/>
  <c r="BX97" i="57" s="1"/>
  <c r="BY97" i="57" s="1"/>
  <c r="BZ97" i="57" s="1"/>
  <c r="CA97" i="57" s="1"/>
  <c r="CB97" i="57" s="1"/>
  <c r="CC97" i="57" s="1"/>
  <c r="CD97" i="57" s="1"/>
  <c r="CE97" i="57" s="1"/>
  <c r="CF97" i="57" s="1"/>
  <c r="CG97" i="57" s="1"/>
  <c r="CH97" i="57" s="1"/>
  <c r="CI97" i="57" s="1"/>
  <c r="CJ97" i="57" s="1"/>
  <c r="CK97" i="57" s="1"/>
  <c r="CL97" i="57" s="1"/>
  <c r="AS108" i="57"/>
  <c r="AR123" i="57"/>
  <c r="M76" i="55"/>
  <c r="M113" i="44" s="1"/>
  <c r="AE56" i="43"/>
  <c r="AD385" i="33"/>
  <c r="AD123" i="46"/>
  <c r="AD122" i="46" s="1"/>
  <c r="AE123" i="49"/>
  <c r="AE122" i="49" s="1"/>
  <c r="AD76" i="47"/>
  <c r="AE14" i="47"/>
  <c r="S174" i="33"/>
  <c r="T60" i="55"/>
  <c r="J120" i="48"/>
  <c r="AR122" i="57"/>
  <c r="AS107" i="57"/>
  <c r="M75" i="55"/>
  <c r="M113" i="40" s="1"/>
  <c r="AE123" i="40"/>
  <c r="AE122" i="40" s="1"/>
  <c r="AF36" i="40"/>
  <c r="AM11" i="51"/>
  <c r="AA61" i="51"/>
  <c r="AA22" i="45" s="1"/>
  <c r="AE56" i="44"/>
  <c r="AD387" i="33"/>
  <c r="AE56" i="49"/>
  <c r="AD392" i="33"/>
  <c r="Z42" i="40"/>
  <c r="Z40" i="40" s="1"/>
  <c r="AF77" i="51"/>
  <c r="X20" i="47"/>
  <c r="W19" i="47"/>
  <c r="AE56" i="46"/>
  <c r="AD389" i="33"/>
  <c r="X20" i="48"/>
  <c r="W19" i="48"/>
  <c r="S171" i="33"/>
  <c r="T57" i="55"/>
  <c r="AA60" i="51"/>
  <c r="AA22" i="44" s="1"/>
  <c r="AM10" i="51"/>
  <c r="AD382" i="33"/>
  <c r="AE56" i="32"/>
  <c r="AE17" i="32"/>
  <c r="AD76" i="46"/>
  <c r="AE14" i="46"/>
  <c r="AE123" i="41"/>
  <c r="AE122" i="41" s="1"/>
  <c r="AL129" i="57"/>
  <c r="AL144" i="57" s="1"/>
  <c r="AS109" i="57"/>
  <c r="AR124" i="57"/>
  <c r="M77" i="55"/>
  <c r="M113" i="45" s="1"/>
  <c r="L120" i="41"/>
  <c r="AG4" i="42"/>
  <c r="AF36" i="42"/>
  <c r="C9" i="59"/>
  <c r="C10" i="59" s="1"/>
  <c r="C376" i="33"/>
  <c r="AR121" i="57"/>
  <c r="AS106" i="57"/>
  <c r="M74" i="55"/>
  <c r="M113" i="43" s="1"/>
  <c r="AF36" i="32"/>
  <c r="AG4" i="32"/>
  <c r="AE123" i="44"/>
  <c r="AE122" i="44" s="1"/>
  <c r="AA58" i="51"/>
  <c r="AA22" i="43" s="1"/>
  <c r="AM8" i="51"/>
  <c r="X20" i="46"/>
  <c r="W19" i="46"/>
  <c r="AX145" i="57"/>
  <c r="AE17" i="49"/>
  <c r="BB136" i="57"/>
  <c r="AL229" i="57"/>
  <c r="R46" i="40" s="1"/>
  <c r="BB219" i="57"/>
  <c r="AL234" i="57"/>
  <c r="R46" i="48" s="1"/>
  <c r="BB141" i="57"/>
  <c r="BB142" i="57"/>
  <c r="AL235" i="57"/>
  <c r="R46" i="49" s="1"/>
  <c r="W42" i="48"/>
  <c r="AC82" i="51"/>
  <c r="AA57" i="51"/>
  <c r="AA22" i="42" s="1"/>
  <c r="AM7" i="51"/>
  <c r="S181" i="33"/>
  <c r="T67" i="55"/>
  <c r="W19" i="32"/>
  <c r="X20" i="32"/>
  <c r="AE56" i="45"/>
  <c r="AD388" i="33"/>
  <c r="AQ97" i="40"/>
  <c r="AR33" i="55"/>
  <c r="AE17" i="42"/>
  <c r="X20" i="41"/>
  <c r="W19" i="41"/>
  <c r="AE56" i="42"/>
  <c r="AD384" i="33"/>
  <c r="U199" i="33"/>
  <c r="BH13" i="57"/>
  <c r="BG13" i="57" s="1"/>
  <c r="AQ97" i="41"/>
  <c r="AR30" i="55"/>
  <c r="S176" i="33"/>
  <c r="T62" i="55"/>
  <c r="BA15" i="57"/>
  <c r="AZ16" i="57"/>
  <c r="AM15" i="51"/>
  <c r="AA65" i="51"/>
  <c r="AA22" i="49" s="1"/>
  <c r="T42" i="49"/>
  <c r="T40" i="49" s="1"/>
  <c r="Z83" i="51"/>
  <c r="AZ118" i="33"/>
  <c r="AD76" i="45"/>
  <c r="AE14" i="45"/>
  <c r="S170" i="33"/>
  <c r="T56" i="55"/>
  <c r="AE36" i="47"/>
  <c r="AF4" i="47"/>
  <c r="AE17" i="41"/>
  <c r="AQ97" i="42"/>
  <c r="AR31" i="55"/>
  <c r="K120" i="47"/>
  <c r="D113" i="33"/>
  <c r="D119" i="33" s="1"/>
  <c r="D186" i="33"/>
  <c r="D185" i="33"/>
  <c r="D114" i="33" s="1"/>
  <c r="AK4" i="40"/>
  <c r="AD42" i="41"/>
  <c r="AJ74" i="51"/>
  <c r="AG189" i="33"/>
  <c r="CY2" i="57"/>
  <c r="Y42" i="44"/>
  <c r="Y40" i="44" s="1"/>
  <c r="AE78" i="51"/>
  <c r="AE17" i="44"/>
  <c r="AE56" i="47"/>
  <c r="AD390" i="33"/>
  <c r="X20" i="44"/>
  <c r="W19" i="44"/>
  <c r="AE17" i="1"/>
  <c r="AQ97" i="49"/>
  <c r="AR39" i="55"/>
  <c r="AD76" i="49"/>
  <c r="AE14" i="49"/>
  <c r="AC40" i="1"/>
  <c r="CS22" i="57"/>
  <c r="CS3" i="57" s="1"/>
  <c r="AB190" i="33" s="1"/>
  <c r="AB31" i="1"/>
  <c r="W19" i="42"/>
  <c r="X20" i="42"/>
  <c r="AQ97" i="45"/>
  <c r="AR35" i="55"/>
  <c r="AF36" i="41"/>
  <c r="AG4" i="41"/>
  <c r="AM128" i="57"/>
  <c r="AM129" i="57" s="1"/>
  <c r="AM144" i="57" s="1"/>
  <c r="AM99" i="57"/>
  <c r="AN113" i="57"/>
  <c r="W42" i="47"/>
  <c r="W40" i="47" s="1"/>
  <c r="AC81" i="51"/>
  <c r="AE14" i="40"/>
  <c r="AD76" i="40"/>
  <c r="M120" i="46"/>
  <c r="AQ119" i="57"/>
  <c r="AR104" i="57"/>
  <c r="AA62" i="51"/>
  <c r="AA22" i="46" s="1"/>
  <c r="AM12" i="51"/>
  <c r="BE13" i="57"/>
  <c r="S179" i="33"/>
  <c r="T65" i="55"/>
  <c r="AY15" i="57"/>
  <c r="BA143" i="57"/>
  <c r="BB140" i="57"/>
  <c r="AL233" i="57"/>
  <c r="R46" i="47" s="1"/>
  <c r="BC81" i="57"/>
  <c r="BC142" i="57" s="1"/>
  <c r="BC77" i="57"/>
  <c r="BC138" i="57" s="1"/>
  <c r="BC73" i="57"/>
  <c r="BD3" i="57"/>
  <c r="BC80" i="57"/>
  <c r="BC76" i="57"/>
  <c r="BC137" i="57" s="1"/>
  <c r="BC72" i="57"/>
  <c r="BC79" i="57"/>
  <c r="BC140" i="57" s="1"/>
  <c r="BC75" i="57"/>
  <c r="BC136" i="57" s="1"/>
  <c r="BC71" i="57"/>
  <c r="BC78" i="57"/>
  <c r="BC139" i="57" s="1"/>
  <c r="BC74" i="57"/>
  <c r="BC135" i="57" s="1"/>
  <c r="BC70" i="57"/>
  <c r="BB209" i="57"/>
  <c r="AL224" i="57"/>
  <c r="R46" i="1" s="1"/>
  <c r="BB131" i="57"/>
  <c r="X20" i="49"/>
  <c r="W19" i="49"/>
  <c r="AE17" i="48"/>
  <c r="AQ97" i="43"/>
  <c r="AR32" i="55"/>
  <c r="AE17" i="43"/>
  <c r="AM5" i="51"/>
  <c r="AM16" i="51" s="1"/>
  <c r="AA55" i="51"/>
  <c r="AA22" i="32" s="1"/>
  <c r="AD76" i="44"/>
  <c r="AE14" i="44"/>
  <c r="X42" i="45"/>
  <c r="X40" i="45" s="1"/>
  <c r="AD79" i="51"/>
  <c r="S172" i="33"/>
  <c r="T58" i="55"/>
  <c r="AD123" i="47"/>
  <c r="AD122" i="47" s="1"/>
  <c r="AB127" i="33"/>
  <c r="AA82" i="33"/>
  <c r="AA67" i="59" s="1"/>
  <c r="AB56" i="1"/>
  <c r="AA381" i="33"/>
  <c r="AA135" i="1"/>
  <c r="AA34" i="33"/>
  <c r="AL16" i="51"/>
  <c r="L144" i="33"/>
  <c r="AQ97" i="46"/>
  <c r="AR36" i="55"/>
  <c r="AA64" i="51"/>
  <c r="AA22" i="48" s="1"/>
  <c r="AM14" i="51"/>
  <c r="AD123" i="1"/>
  <c r="AD122" i="1" s="1"/>
  <c r="AD81" i="33"/>
  <c r="AD66" i="59" s="1"/>
  <c r="AE17" i="47"/>
  <c r="L147" i="33"/>
  <c r="T200" i="33"/>
  <c r="BF14" i="57"/>
  <c r="BE14" i="57" s="1"/>
  <c r="AD76" i="1"/>
  <c r="AE14" i="1"/>
  <c r="S175" i="33"/>
  <c r="T61" i="55"/>
  <c r="AE36" i="48"/>
  <c r="AF4" i="48"/>
  <c r="J120" i="49"/>
  <c r="Q120" i="1"/>
  <c r="Q141" i="33" s="1"/>
  <c r="AS125" i="57"/>
  <c r="AT110" i="57"/>
  <c r="AQ97" i="48"/>
  <c r="AR38" i="55"/>
  <c r="W19" i="1"/>
  <c r="X20" i="1"/>
  <c r="AD42" i="43"/>
  <c r="AJ76" i="51"/>
  <c r="BG12" i="57"/>
  <c r="S180" i="33"/>
  <c r="T66" i="55"/>
  <c r="AE17" i="40"/>
  <c r="AP97" i="32"/>
  <c r="AQ29" i="55"/>
  <c r="AT67" i="57"/>
  <c r="AU66" i="57"/>
  <c r="AM13" i="51"/>
  <c r="AA63" i="51"/>
  <c r="AA22" i="47" s="1"/>
  <c r="AL226" i="57"/>
  <c r="R46" i="41" s="1"/>
  <c r="BB211" i="57"/>
  <c r="BB133" i="57"/>
  <c r="BB212" i="57"/>
  <c r="BB134" i="57"/>
  <c r="AL227" i="57"/>
  <c r="R46" i="42" s="1"/>
  <c r="AL228" i="57"/>
  <c r="R46" i="43" s="1"/>
  <c r="BB135" i="57"/>
  <c r="AE36" i="43"/>
  <c r="AF4" i="43"/>
  <c r="AM9" i="51"/>
  <c r="AA59" i="51"/>
  <c r="AA22" i="40" s="1"/>
  <c r="AP97" i="1"/>
  <c r="AQ28" i="55"/>
  <c r="AD76" i="42"/>
  <c r="AE14" i="42"/>
  <c r="X20" i="43"/>
  <c r="W19" i="43"/>
  <c r="AE123" i="45"/>
  <c r="AE122" i="45" s="1"/>
  <c r="W19" i="45"/>
  <c r="X20" i="45"/>
  <c r="U198" i="33"/>
  <c r="BH12" i="57"/>
  <c r="W196" i="33"/>
  <c r="BL10" i="57"/>
  <c r="CQ27" i="57" l="1"/>
  <c r="CQ8" i="57" s="1"/>
  <c r="Z195" i="33" s="1"/>
  <c r="Z31" i="40"/>
  <c r="CU23" i="57"/>
  <c r="CU4" i="57" s="1"/>
  <c r="AD191" i="33" s="1"/>
  <c r="AD31" i="32"/>
  <c r="CT25" i="57"/>
  <c r="CT6" i="57" s="1"/>
  <c r="AC193" i="33" s="1"/>
  <c r="AC31" i="42"/>
  <c r="CO29" i="57"/>
  <c r="CO10" i="57" s="1"/>
  <c r="X197" i="33" s="1"/>
  <c r="X31" i="45"/>
  <c r="CN31" i="57"/>
  <c r="CN12" i="57" s="1"/>
  <c r="W31" i="47"/>
  <c r="CP28" i="57"/>
  <c r="CP9" i="57" s="1"/>
  <c r="Y196" i="33" s="1"/>
  <c r="Y31" i="44"/>
  <c r="CN30" i="57"/>
  <c r="CN11" i="57" s="1"/>
  <c r="W31" i="46"/>
  <c r="CK33" i="57"/>
  <c r="CK14" i="57" s="1"/>
  <c r="T31" i="49"/>
  <c r="AQ97" i="1"/>
  <c r="AR28" i="55"/>
  <c r="AB63" i="51"/>
  <c r="AB22" i="47" s="1"/>
  <c r="AN13" i="51"/>
  <c r="AA36" i="33"/>
  <c r="AA45" i="59"/>
  <c r="AU67" i="57"/>
  <c r="AV66" i="57"/>
  <c r="Y20" i="45"/>
  <c r="X19" i="45"/>
  <c r="X19" i="43"/>
  <c r="Y20" i="43"/>
  <c r="AB59" i="51"/>
  <c r="AB22" i="40" s="1"/>
  <c r="AN9" i="51"/>
  <c r="AE42" i="43"/>
  <c r="AK76" i="51"/>
  <c r="T175" i="33"/>
  <c r="U61" i="55"/>
  <c r="AB135" i="1"/>
  <c r="AC56" i="1"/>
  <c r="AB381" i="33"/>
  <c r="AB34" i="33"/>
  <c r="T172" i="33"/>
  <c r="U58" i="55"/>
  <c r="AF14" i="44"/>
  <c r="AE76" i="44"/>
  <c r="AF17" i="43"/>
  <c r="BC132" i="57"/>
  <c r="BC210" i="57"/>
  <c r="AB62" i="51"/>
  <c r="AB22" i="46" s="1"/>
  <c r="AN12" i="51"/>
  <c r="X42" i="47"/>
  <c r="X40" i="47" s="1"/>
  <c r="AD81" i="51"/>
  <c r="AR97" i="45"/>
  <c r="AS35" i="55"/>
  <c r="AR97" i="49"/>
  <c r="AS39" i="55"/>
  <c r="AF17" i="44"/>
  <c r="Z42" i="44"/>
  <c r="Z40" i="44" s="1"/>
  <c r="AF78" i="51"/>
  <c r="AE42" i="41"/>
  <c r="AK74" i="51"/>
  <c r="AF17" i="41"/>
  <c r="Y20" i="41"/>
  <c r="X19" i="41"/>
  <c r="AF17" i="42"/>
  <c r="Y20" i="32"/>
  <c r="X19" i="32"/>
  <c r="X42" i="48"/>
  <c r="AD82" i="51"/>
  <c r="R123" i="40"/>
  <c r="R122" i="40" s="1"/>
  <c r="AB58" i="51"/>
  <c r="AB22" i="43" s="1"/>
  <c r="AN8" i="51"/>
  <c r="M120" i="43"/>
  <c r="G19" i="59"/>
  <c r="C11" i="59"/>
  <c r="AG36" i="42"/>
  <c r="AH4" i="42"/>
  <c r="AF17" i="32"/>
  <c r="AN10" i="51"/>
  <c r="AB60" i="51"/>
  <c r="AB22" i="44" s="1"/>
  <c r="X19" i="47"/>
  <c r="Y20" i="47"/>
  <c r="AS122" i="57"/>
  <c r="AT107" i="57"/>
  <c r="J151" i="33"/>
  <c r="AF56" i="43"/>
  <c r="AE385" i="33"/>
  <c r="AT108" i="57"/>
  <c r="AS123" i="57"/>
  <c r="D70" i="1"/>
  <c r="D5" i="59" s="1"/>
  <c r="D56" i="33"/>
  <c r="D135" i="61"/>
  <c r="D413" i="51"/>
  <c r="D425" i="51" s="1"/>
  <c r="AC54" i="51"/>
  <c r="AO4" i="51"/>
  <c r="AF17" i="45"/>
  <c r="AF17" i="46"/>
  <c r="AG36" i="45"/>
  <c r="AH4" i="45"/>
  <c r="AF56" i="41"/>
  <c r="AE383" i="33"/>
  <c r="U200" i="33"/>
  <c r="BH14" i="57"/>
  <c r="AE76" i="32"/>
  <c r="AF14" i="32"/>
  <c r="AE123" i="1"/>
  <c r="AE122" i="1" s="1"/>
  <c r="AE81" i="33"/>
  <c r="AE66" i="59" s="1"/>
  <c r="AN6" i="51"/>
  <c r="AB56" i="51"/>
  <c r="AB22" i="41" s="1"/>
  <c r="X42" i="46"/>
  <c r="X40" i="46" s="1"/>
  <c r="AD80" i="51"/>
  <c r="T173" i="33"/>
  <c r="U59" i="55"/>
  <c r="R123" i="43"/>
  <c r="R122" i="43" s="1"/>
  <c r="AR97" i="48"/>
  <c r="AS38" i="55"/>
  <c r="BB143" i="57"/>
  <c r="BC209" i="57"/>
  <c r="BC131" i="57"/>
  <c r="BC219" i="57"/>
  <c r="BC141" i="57"/>
  <c r="M149" i="33"/>
  <c r="AG36" i="41"/>
  <c r="AH4" i="41"/>
  <c r="Y20" i="44"/>
  <c r="X19" i="44"/>
  <c r="K150" i="33"/>
  <c r="T170" i="33"/>
  <c r="U56" i="55"/>
  <c r="T176" i="33"/>
  <c r="U62" i="55"/>
  <c r="AS121" i="57"/>
  <c r="AT106" i="57"/>
  <c r="M120" i="45"/>
  <c r="Y20" i="48"/>
  <c r="X19" i="48"/>
  <c r="AF56" i="49"/>
  <c r="AE392" i="33"/>
  <c r="AF56" i="44"/>
  <c r="AE387" i="33"/>
  <c r="T174" i="33"/>
  <c r="U60" i="55"/>
  <c r="D299" i="33"/>
  <c r="D311" i="33" s="1"/>
  <c r="D296" i="33"/>
  <c r="D269" i="33"/>
  <c r="D281" i="33" s="1"/>
  <c r="AG42" i="1"/>
  <c r="AM72" i="51"/>
  <c r="AE76" i="48"/>
  <c r="AF14" i="48"/>
  <c r="BB16" i="57"/>
  <c r="I112" i="33"/>
  <c r="AF56" i="48"/>
  <c r="AE391" i="33"/>
  <c r="AH4" i="44"/>
  <c r="AG36" i="44"/>
  <c r="AS120" i="57"/>
  <c r="AT105" i="57"/>
  <c r="Y20" i="40"/>
  <c r="X19" i="40"/>
  <c r="AE42" i="32"/>
  <c r="AE40" i="32" s="1"/>
  <c r="AK73" i="51"/>
  <c r="W40" i="48"/>
  <c r="CM32" i="57"/>
  <c r="CM13" i="57" s="1"/>
  <c r="V31" i="48"/>
  <c r="T178" i="33"/>
  <c r="U64" i="55"/>
  <c r="AD42" i="42"/>
  <c r="AD40" i="42" s="1"/>
  <c r="AJ75" i="51"/>
  <c r="AB40" i="43"/>
  <c r="CR26" i="57"/>
  <c r="CR7" i="57" s="1"/>
  <c r="AA194" i="33" s="1"/>
  <c r="AA31" i="43"/>
  <c r="V198" i="33"/>
  <c r="BJ12" i="57"/>
  <c r="V199" i="33"/>
  <c r="BJ13" i="57"/>
  <c r="BI13" i="57" s="1"/>
  <c r="S201" i="33"/>
  <c r="S202" i="33" s="1"/>
  <c r="S98" i="33" s="1"/>
  <c r="BD15" i="57"/>
  <c r="BC15" i="57" s="1"/>
  <c r="W197" i="33"/>
  <c r="BL11" i="57"/>
  <c r="BK11" i="57" s="1"/>
  <c r="J152" i="33"/>
  <c r="J183" i="33" s="1"/>
  <c r="AN14" i="51"/>
  <c r="AB64" i="51"/>
  <c r="AB22" i="48" s="1"/>
  <c r="BI12" i="57"/>
  <c r="AE76" i="42"/>
  <c r="AF14" i="42"/>
  <c r="AE123" i="43"/>
  <c r="AE122" i="43" s="1"/>
  <c r="R123" i="42"/>
  <c r="R122" i="42" s="1"/>
  <c r="AQ97" i="32"/>
  <c r="AR29" i="55"/>
  <c r="AF17" i="40"/>
  <c r="X19" i="1"/>
  <c r="Y20" i="1"/>
  <c r="AF36" i="48"/>
  <c r="AG4" i="48"/>
  <c r="BG14" i="57"/>
  <c r="AC127" i="33"/>
  <c r="AB82" i="33"/>
  <c r="AB67" i="59" s="1"/>
  <c r="Y42" i="45"/>
  <c r="Y40" i="45" s="1"/>
  <c r="AE79" i="51"/>
  <c r="AR97" i="43"/>
  <c r="AS32" i="55"/>
  <c r="Y20" i="49"/>
  <c r="X19" i="49"/>
  <c r="BD80" i="57"/>
  <c r="BD76" i="57"/>
  <c r="BD72" i="57"/>
  <c r="BD79" i="57"/>
  <c r="BD75" i="57"/>
  <c r="BD71" i="57"/>
  <c r="BD78" i="57"/>
  <c r="BD74" i="57"/>
  <c r="BD70" i="57"/>
  <c r="BD81" i="57"/>
  <c r="BD77" i="57"/>
  <c r="BD73" i="57"/>
  <c r="BE3" i="57"/>
  <c r="R123" i="47"/>
  <c r="R122" i="47" s="1"/>
  <c r="T179" i="33"/>
  <c r="U65" i="55"/>
  <c r="AS104" i="57"/>
  <c r="AR119" i="57"/>
  <c r="M72" i="55"/>
  <c r="M113" i="41" s="1"/>
  <c r="AN128" i="57"/>
  <c r="AN99" i="57"/>
  <c r="K81" i="55"/>
  <c r="K113" i="49" s="1"/>
  <c r="AO113" i="57"/>
  <c r="AF123" i="41"/>
  <c r="AF122" i="41" s="1"/>
  <c r="Y20" i="42"/>
  <c r="X19" i="42"/>
  <c r="AE76" i="49"/>
  <c r="AF14" i="49"/>
  <c r="AF56" i="47"/>
  <c r="AE390" i="33"/>
  <c r="AH189" i="33"/>
  <c r="CZ2" i="57"/>
  <c r="AL4" i="40"/>
  <c r="AR97" i="42"/>
  <c r="AS31" i="55"/>
  <c r="AG4" i="47"/>
  <c r="AF36" i="47"/>
  <c r="BA118" i="33"/>
  <c r="AB65" i="51"/>
  <c r="AB22" i="49" s="1"/>
  <c r="AN15" i="51"/>
  <c r="AF56" i="42"/>
  <c r="AE384" i="33"/>
  <c r="AR97" i="40"/>
  <c r="AS33" i="55"/>
  <c r="AB57" i="51"/>
  <c r="AB22" i="42" s="1"/>
  <c r="AN7" i="51"/>
  <c r="R123" i="48"/>
  <c r="R122" i="48" s="1"/>
  <c r="AF17" i="49"/>
  <c r="X19" i="46"/>
  <c r="Y20" i="46"/>
  <c r="AG36" i="32"/>
  <c r="AH4" i="32"/>
  <c r="AE76" i="46"/>
  <c r="AF14" i="46"/>
  <c r="AE382" i="33"/>
  <c r="AF56" i="32"/>
  <c r="T171" i="33"/>
  <c r="U57" i="55"/>
  <c r="AF56" i="46"/>
  <c r="AE389" i="33"/>
  <c r="AA42" i="40"/>
  <c r="AA40" i="40" s="1"/>
  <c r="AG77" i="51"/>
  <c r="AF123" i="40"/>
  <c r="AF122" i="40" s="1"/>
  <c r="AG36" i="40"/>
  <c r="M120" i="44"/>
  <c r="AQ111" i="57"/>
  <c r="AP126" i="57"/>
  <c r="L79" i="55"/>
  <c r="L113" i="47" s="1"/>
  <c r="D48" i="59"/>
  <c r="AB22" i="1"/>
  <c r="BI11" i="57"/>
  <c r="AR97" i="47"/>
  <c r="AS37" i="55"/>
  <c r="AF56" i="40"/>
  <c r="AE386" i="33"/>
  <c r="R123" i="46"/>
  <c r="R122" i="46" s="1"/>
  <c r="R123" i="44"/>
  <c r="R122" i="44" s="1"/>
  <c r="AF123" i="44"/>
  <c r="AF122" i="44" s="1"/>
  <c r="AD40" i="41"/>
  <c r="CT24" i="57"/>
  <c r="CT5" i="57" s="1"/>
  <c r="AC192" i="33" s="1"/>
  <c r="AC31" i="41"/>
  <c r="T177" i="33"/>
  <c r="U63" i="55"/>
  <c r="AN98" i="57"/>
  <c r="AN127" i="57"/>
  <c r="K80" i="55"/>
  <c r="K113" i="48" s="1"/>
  <c r="AO112" i="57"/>
  <c r="AH4" i="49"/>
  <c r="AG36" i="49"/>
  <c r="AG4" i="46"/>
  <c r="AF36" i="46"/>
  <c r="AA66" i="51"/>
  <c r="M142" i="33"/>
  <c r="AG4" i="43"/>
  <c r="AF36" i="43"/>
  <c r="T180" i="33"/>
  <c r="U66" i="55"/>
  <c r="R123" i="41"/>
  <c r="R122" i="41" s="1"/>
  <c r="AT125" i="57"/>
  <c r="AU110" i="57"/>
  <c r="N78" i="55"/>
  <c r="N113" i="46" s="1"/>
  <c r="AE123" i="48"/>
  <c r="AE122" i="48" s="1"/>
  <c r="AE76" i="1"/>
  <c r="AF14" i="1"/>
  <c r="AF17" i="47"/>
  <c r="AR97" i="46"/>
  <c r="AS36" i="55"/>
  <c r="AN5" i="51"/>
  <c r="AN16" i="51" s="1"/>
  <c r="AB55" i="51"/>
  <c r="AB22" i="32" s="1"/>
  <c r="AF17" i="48"/>
  <c r="R123" i="1"/>
  <c r="R122" i="1" s="1"/>
  <c r="BC211" i="57"/>
  <c r="BC133" i="57"/>
  <c r="BC134" i="57"/>
  <c r="BC212" i="57"/>
  <c r="AF14" i="40"/>
  <c r="AE76" i="40"/>
  <c r="AD40" i="1"/>
  <c r="CT22" i="57"/>
  <c r="CT3" i="57" s="1"/>
  <c r="AC190" i="33" s="1"/>
  <c r="AC31" i="1"/>
  <c r="BK10" i="57"/>
  <c r="AF17" i="1"/>
  <c r="AE123" i="47"/>
  <c r="AE122" i="47" s="1"/>
  <c r="AE76" i="45"/>
  <c r="AF14" i="45"/>
  <c r="U42" i="49"/>
  <c r="U40" i="49" s="1"/>
  <c r="AA83" i="51"/>
  <c r="BA16" i="57"/>
  <c r="BA145" i="57" s="1"/>
  <c r="AZ145" i="57"/>
  <c r="AR97" i="41"/>
  <c r="AS30" i="55"/>
  <c r="AF56" i="45"/>
  <c r="AE388" i="33"/>
  <c r="T181" i="33"/>
  <c r="U67" i="55"/>
  <c r="R123" i="49"/>
  <c r="R122" i="49" s="1"/>
  <c r="AY16" i="57"/>
  <c r="AY145" i="57" s="1"/>
  <c r="AF123" i="32"/>
  <c r="AF122" i="32" s="1"/>
  <c r="AF123" i="42"/>
  <c r="AF122" i="42" s="1"/>
  <c r="L143" i="33"/>
  <c r="AS124" i="57"/>
  <c r="AT109" i="57"/>
  <c r="AB61" i="51"/>
  <c r="AB22" i="45" s="1"/>
  <c r="AN11" i="51"/>
  <c r="M120" i="40"/>
  <c r="AE76" i="47"/>
  <c r="AF14" i="47"/>
  <c r="AU103" i="57"/>
  <c r="AT118" i="57"/>
  <c r="N71" i="55"/>
  <c r="N113" i="32" s="1"/>
  <c r="AF14" i="41"/>
  <c r="AE76" i="41"/>
  <c r="AF123" i="45"/>
  <c r="AF122" i="45" s="1"/>
  <c r="AR97" i="44"/>
  <c r="AS34" i="55"/>
  <c r="R123" i="45"/>
  <c r="R122" i="45" s="1"/>
  <c r="R123" i="32"/>
  <c r="R122" i="32" s="1"/>
  <c r="M120" i="42"/>
  <c r="BB117" i="57"/>
  <c r="BC102" i="57"/>
  <c r="R70" i="55"/>
  <c r="R113" i="1" s="1"/>
  <c r="AE76" i="43"/>
  <c r="AF14" i="43"/>
  <c r="AG4" i="1"/>
  <c r="AF36" i="1"/>
  <c r="AZ223" i="57"/>
  <c r="AF123" i="49"/>
  <c r="AF122" i="49" s="1"/>
  <c r="AE123" i="46"/>
  <c r="AE122" i="46" s="1"/>
  <c r="CU25" i="57" l="1"/>
  <c r="CU6" i="57" s="1"/>
  <c r="AD193" i="33" s="1"/>
  <c r="AD31" i="42"/>
  <c r="CO31" i="57"/>
  <c r="CO12" i="57" s="1"/>
  <c r="X199" i="33" s="1"/>
  <c r="X31" i="47"/>
  <c r="CP29" i="57"/>
  <c r="CP10" i="57" s="1"/>
  <c r="Y197" i="33" s="1"/>
  <c r="Y31" i="45"/>
  <c r="CO30" i="57"/>
  <c r="CO11" i="57" s="1"/>
  <c r="X198" i="33" s="1"/>
  <c r="X31" i="46"/>
  <c r="CQ28" i="57"/>
  <c r="CQ9" i="57" s="1"/>
  <c r="Z196" i="33" s="1"/>
  <c r="Z31" i="44"/>
  <c r="CL33" i="57"/>
  <c r="CL14" i="57" s="1"/>
  <c r="U31" i="49"/>
  <c r="CR27" i="57"/>
  <c r="CR8" i="57" s="1"/>
  <c r="AA195" i="33" s="1"/>
  <c r="AA31" i="40"/>
  <c r="CV23" i="57"/>
  <c r="CV4" i="57" s="1"/>
  <c r="AE191" i="33" s="1"/>
  <c r="AE31" i="32"/>
  <c r="AG17" i="1"/>
  <c r="AF76" i="40"/>
  <c r="AG14" i="40"/>
  <c r="AH4" i="43"/>
  <c r="AG36" i="43"/>
  <c r="AI4" i="49"/>
  <c r="AH36" i="49"/>
  <c r="AS97" i="47"/>
  <c r="AT37" i="55"/>
  <c r="U171" i="33"/>
  <c r="V57" i="55"/>
  <c r="AF382" i="33"/>
  <c r="AG56" i="32"/>
  <c r="AH36" i="32"/>
  <c r="AI4" i="32"/>
  <c r="AO15" i="51"/>
  <c r="AC65" i="51"/>
  <c r="AC22" i="49" s="1"/>
  <c r="AG56" i="47"/>
  <c r="AF390" i="33"/>
  <c r="K120" i="49"/>
  <c r="AM231" i="57"/>
  <c r="S46" i="45" s="1"/>
  <c r="BD138" i="57"/>
  <c r="BD139" i="57"/>
  <c r="AM232" i="57"/>
  <c r="S46" i="46" s="1"/>
  <c r="BD211" i="57"/>
  <c r="BD133" i="57"/>
  <c r="AM226" i="57"/>
  <c r="S46" i="41" s="1"/>
  <c r="Y19" i="49"/>
  <c r="Z20" i="49"/>
  <c r="Z42" i="45"/>
  <c r="Z40" i="45" s="1"/>
  <c r="AF79" i="51"/>
  <c r="AR97" i="32"/>
  <c r="AS29" i="55"/>
  <c r="J112" i="33"/>
  <c r="V200" i="33"/>
  <c r="BJ14" i="57"/>
  <c r="AU105" i="57"/>
  <c r="AT120" i="57"/>
  <c r="N73" i="55"/>
  <c r="N113" i="42" s="1"/>
  <c r="U174" i="33"/>
  <c r="V60" i="55"/>
  <c r="U170" i="33"/>
  <c r="V56" i="55"/>
  <c r="BC143" i="57"/>
  <c r="AS97" i="48"/>
  <c r="AT38" i="55"/>
  <c r="AG14" i="32"/>
  <c r="AF76" i="32"/>
  <c r="AG56" i="41"/>
  <c r="AF383" i="33"/>
  <c r="AH36" i="45"/>
  <c r="AI4" i="45"/>
  <c r="D57" i="33"/>
  <c r="D103" i="61"/>
  <c r="D117" i="61" s="1"/>
  <c r="D56" i="59"/>
  <c r="D64" i="33"/>
  <c r="Z20" i="47"/>
  <c r="Y19" i="47"/>
  <c r="AO10" i="51"/>
  <c r="AC60" i="51"/>
  <c r="AC22" i="44" s="1"/>
  <c r="AG17" i="41"/>
  <c r="AA42" i="44"/>
  <c r="AA40" i="44" s="1"/>
  <c r="AG78" i="51"/>
  <c r="AS97" i="45"/>
  <c r="AT35" i="55"/>
  <c r="AC62" i="51"/>
  <c r="AC22" i="46" s="1"/>
  <c r="AO12" i="51"/>
  <c r="AF42" i="43"/>
  <c r="AL76" i="51"/>
  <c r="Z20" i="43"/>
  <c r="Y19" i="43"/>
  <c r="Z20" i="45"/>
  <c r="Y19" i="45"/>
  <c r="T201" i="33"/>
  <c r="T202" i="33" s="1"/>
  <c r="T98" i="33" s="1"/>
  <c r="BF15" i="57"/>
  <c r="W198" i="33"/>
  <c r="BL12" i="57"/>
  <c r="BK12" i="57" s="1"/>
  <c r="W199" i="33"/>
  <c r="BL13" i="57"/>
  <c r="AG14" i="41"/>
  <c r="AF76" i="41"/>
  <c r="AF76" i="47"/>
  <c r="AG14" i="47"/>
  <c r="AH4" i="1"/>
  <c r="AG36" i="1"/>
  <c r="BA223" i="57"/>
  <c r="AS97" i="41"/>
  <c r="AT30" i="55"/>
  <c r="V42" i="49"/>
  <c r="V40" i="49" s="1"/>
  <c r="AB83" i="51"/>
  <c r="AE40" i="1"/>
  <c r="CU22" i="57"/>
  <c r="CU3" i="57" s="1"/>
  <c r="AD190" i="33" s="1"/>
  <c r="AD31" i="1"/>
  <c r="AG17" i="48"/>
  <c r="AS97" i="46"/>
  <c r="AT36" i="55"/>
  <c r="U180" i="33"/>
  <c r="V66" i="55"/>
  <c r="AF123" i="46"/>
  <c r="AF122" i="46" s="1"/>
  <c r="AP112" i="57"/>
  <c r="AO127" i="57"/>
  <c r="AO98" i="57"/>
  <c r="AP98" i="57" s="1"/>
  <c r="AQ98" i="57" s="1"/>
  <c r="AR98" i="57" s="1"/>
  <c r="AS98" i="57" s="1"/>
  <c r="AT98" i="57" s="1"/>
  <c r="AU98" i="57" s="1"/>
  <c r="AV98" i="57" s="1"/>
  <c r="AW98" i="57" s="1"/>
  <c r="AX98" i="57" s="1"/>
  <c r="AY98" i="57" s="1"/>
  <c r="AZ98" i="57" s="1"/>
  <c r="BA98" i="57" s="1"/>
  <c r="BB98" i="57" s="1"/>
  <c r="BC98" i="57" s="1"/>
  <c r="BD98" i="57" s="1"/>
  <c r="BE98" i="57" s="1"/>
  <c r="BF98" i="57" s="1"/>
  <c r="BG98" i="57" s="1"/>
  <c r="BH98" i="57" s="1"/>
  <c r="BI98" i="57" s="1"/>
  <c r="BJ98" i="57" s="1"/>
  <c r="BK98" i="57" s="1"/>
  <c r="BL98" i="57" s="1"/>
  <c r="BM98" i="57" s="1"/>
  <c r="BN98" i="57" s="1"/>
  <c r="BO98" i="57" s="1"/>
  <c r="BP98" i="57" s="1"/>
  <c r="BQ98" i="57" s="1"/>
  <c r="BR98" i="57" s="1"/>
  <c r="BS98" i="57" s="1"/>
  <c r="BT98" i="57" s="1"/>
  <c r="BU98" i="57" s="1"/>
  <c r="BV98" i="57" s="1"/>
  <c r="BW98" i="57" s="1"/>
  <c r="BX98" i="57" s="1"/>
  <c r="BY98" i="57" s="1"/>
  <c r="BZ98" i="57" s="1"/>
  <c r="CA98" i="57" s="1"/>
  <c r="CB98" i="57" s="1"/>
  <c r="CC98" i="57" s="1"/>
  <c r="CD98" i="57" s="1"/>
  <c r="CE98" i="57" s="1"/>
  <c r="CF98" i="57" s="1"/>
  <c r="CG98" i="57" s="1"/>
  <c r="CH98" i="57" s="1"/>
  <c r="CI98" i="57" s="1"/>
  <c r="CJ98" i="57" s="1"/>
  <c r="CK98" i="57" s="1"/>
  <c r="CL98" i="57" s="1"/>
  <c r="AQ126" i="57"/>
  <c r="AR111" i="57"/>
  <c r="AG123" i="40"/>
  <c r="AG122" i="40" s="1"/>
  <c r="AH36" i="40"/>
  <c r="AG123" i="32"/>
  <c r="AG122" i="32" s="1"/>
  <c r="AG17" i="49"/>
  <c r="AS97" i="40"/>
  <c r="AT33" i="55"/>
  <c r="AF123" i="47"/>
  <c r="AF122" i="47" s="1"/>
  <c r="AF76" i="49"/>
  <c r="AG14" i="49"/>
  <c r="Z20" i="42"/>
  <c r="Y19" i="42"/>
  <c r="AT104" i="57"/>
  <c r="AS119" i="57"/>
  <c r="AM235" i="57"/>
  <c r="S46" i="49" s="1"/>
  <c r="BD142" i="57"/>
  <c r="BD210" i="57"/>
  <c r="AM225" i="57"/>
  <c r="S46" i="32" s="1"/>
  <c r="BD132" i="57"/>
  <c r="BD137" i="57"/>
  <c r="AM230" i="57"/>
  <c r="S46" i="44" s="1"/>
  <c r="AG36" i="48"/>
  <c r="AH4" i="48"/>
  <c r="Z20" i="1"/>
  <c r="Y19" i="1"/>
  <c r="AG17" i="40"/>
  <c r="AG14" i="42"/>
  <c r="AF76" i="42"/>
  <c r="AC40" i="43"/>
  <c r="CS26" i="57"/>
  <c r="CS7" i="57" s="1"/>
  <c r="AB194" i="33" s="1"/>
  <c r="AB31" i="43"/>
  <c r="U178" i="33"/>
  <c r="V64" i="55"/>
  <c r="X40" i="48"/>
  <c r="CN32" i="57"/>
  <c r="CN13" i="57" s="1"/>
  <c r="W31" i="48"/>
  <c r="AF76" i="48"/>
  <c r="AG14" i="48"/>
  <c r="D107" i="33"/>
  <c r="D106" i="33"/>
  <c r="AG56" i="44"/>
  <c r="AF387" i="33"/>
  <c r="AG56" i="49"/>
  <c r="AF392" i="33"/>
  <c r="Y19" i="44"/>
  <c r="Z20" i="44"/>
  <c r="U173" i="33"/>
  <c r="V59" i="55"/>
  <c r="AG123" i="45"/>
  <c r="AG122" i="45" s="1"/>
  <c r="AC22" i="1"/>
  <c r="D55" i="33"/>
  <c r="D55" i="59"/>
  <c r="E59" i="33"/>
  <c r="AG17" i="32"/>
  <c r="AH36" i="42"/>
  <c r="AI4" i="42"/>
  <c r="AB36" i="33"/>
  <c r="AB45" i="59"/>
  <c r="AR97" i="1"/>
  <c r="AS28" i="55"/>
  <c r="BC117" i="57"/>
  <c r="BD102" i="57"/>
  <c r="AS97" i="44"/>
  <c r="AT34" i="55"/>
  <c r="AO11" i="51"/>
  <c r="AC61" i="51"/>
  <c r="AC22" i="45" s="1"/>
  <c r="AF123" i="1"/>
  <c r="AF122" i="1" s="1"/>
  <c r="AF81" i="33"/>
  <c r="AF66" i="59" s="1"/>
  <c r="AF76" i="43"/>
  <c r="AG14" i="43"/>
  <c r="N120" i="32"/>
  <c r="R120" i="1"/>
  <c r="M144" i="33"/>
  <c r="AU118" i="57"/>
  <c r="AV103" i="57"/>
  <c r="M146" i="33"/>
  <c r="AU109" i="57"/>
  <c r="AT124" i="57"/>
  <c r="N77" i="55"/>
  <c r="N113" i="45" s="1"/>
  <c r="U181" i="33"/>
  <c r="V67" i="55"/>
  <c r="N120" i="46"/>
  <c r="AH4" i="46"/>
  <c r="AG36" i="46"/>
  <c r="K120" i="48"/>
  <c r="U177" i="33"/>
  <c r="V63" i="55"/>
  <c r="AB42" i="40"/>
  <c r="AB40" i="40" s="1"/>
  <c r="AH77" i="51"/>
  <c r="AG14" i="46"/>
  <c r="AF76" i="46"/>
  <c r="Z20" i="46"/>
  <c r="Y19" i="46"/>
  <c r="AG56" i="42"/>
  <c r="AF384" i="33"/>
  <c r="BB118" i="33"/>
  <c r="AH4" i="47"/>
  <c r="AG36" i="47"/>
  <c r="AM4" i="40"/>
  <c r="AN129" i="57"/>
  <c r="AN144" i="57" s="1"/>
  <c r="U179" i="33"/>
  <c r="V65" i="55"/>
  <c r="BE79" i="57"/>
  <c r="BE140" i="57" s="1"/>
  <c r="BE75" i="57"/>
  <c r="BE136" i="57" s="1"/>
  <c r="BE71" i="57"/>
  <c r="BE78" i="57"/>
  <c r="BE139" i="57" s="1"/>
  <c r="BE74" i="57"/>
  <c r="BE135" i="57" s="1"/>
  <c r="BE70" i="57"/>
  <c r="BE81" i="57"/>
  <c r="BE142" i="57" s="1"/>
  <c r="BE77" i="57"/>
  <c r="BE138" i="57" s="1"/>
  <c r="BE73" i="57"/>
  <c r="BF3" i="57"/>
  <c r="BE80" i="57"/>
  <c r="BE76" i="57"/>
  <c r="BE137" i="57" s="1"/>
  <c r="BE72" i="57"/>
  <c r="BD131" i="57"/>
  <c r="AM224" i="57"/>
  <c r="S46" i="1" s="1"/>
  <c r="BD209" i="57"/>
  <c r="AM229" i="57"/>
  <c r="S46" i="40" s="1"/>
  <c r="BD136" i="57"/>
  <c r="BD219" i="57"/>
  <c r="BD141" i="57"/>
  <c r="AM234" i="57"/>
  <c r="S46" i="48" s="1"/>
  <c r="AS97" i="43"/>
  <c r="AT32" i="55"/>
  <c r="AF123" i="48"/>
  <c r="AF122" i="48" s="1"/>
  <c r="AO14" i="51"/>
  <c r="AC64" i="51"/>
  <c r="AC22" i="48" s="1"/>
  <c r="BK13" i="57"/>
  <c r="AE42" i="42"/>
  <c r="AE40" i="42" s="1"/>
  <c r="AK75" i="51"/>
  <c r="Y19" i="40"/>
  <c r="Z20" i="40"/>
  <c r="AG123" i="44"/>
  <c r="AG122" i="44" s="1"/>
  <c r="M148" i="33"/>
  <c r="U176" i="33"/>
  <c r="V62" i="55"/>
  <c r="AI4" i="41"/>
  <c r="AH36" i="41"/>
  <c r="AO6" i="51"/>
  <c r="AC56" i="51"/>
  <c r="AC22" i="41" s="1"/>
  <c r="BI14" i="57"/>
  <c r="AG17" i="46"/>
  <c r="AG17" i="45"/>
  <c r="AU107" i="57"/>
  <c r="AT122" i="57"/>
  <c r="N75" i="55"/>
  <c r="N113" i="40" s="1"/>
  <c r="AG123" i="42"/>
  <c r="AG122" i="42" s="1"/>
  <c r="M145" i="33"/>
  <c r="Z20" i="41"/>
  <c r="Y19" i="41"/>
  <c r="AF42" i="41"/>
  <c r="AL74" i="51"/>
  <c r="AG17" i="44"/>
  <c r="AS97" i="49"/>
  <c r="AT39" i="55"/>
  <c r="Y42" i="47"/>
  <c r="Y40" i="47" s="1"/>
  <c r="AE81" i="51"/>
  <c r="AG17" i="43"/>
  <c r="AF76" i="44"/>
  <c r="AG14" i="44"/>
  <c r="U175" i="33"/>
  <c r="V61" i="55"/>
  <c r="AC59" i="51"/>
  <c r="AC22" i="40" s="1"/>
  <c r="AO9" i="51"/>
  <c r="AG56" i="45"/>
  <c r="AF388" i="33"/>
  <c r="AF76" i="45"/>
  <c r="AG14" i="45"/>
  <c r="AC55" i="51"/>
  <c r="AC22" i="32" s="1"/>
  <c r="AO5" i="51"/>
  <c r="AG17" i="47"/>
  <c r="AF76" i="1"/>
  <c r="AG14" i="1"/>
  <c r="AU125" i="57"/>
  <c r="AV110" i="57"/>
  <c r="AF123" i="43"/>
  <c r="AF122" i="43" s="1"/>
  <c r="AG123" i="49"/>
  <c r="AG122" i="49" s="1"/>
  <c r="AE40" i="41"/>
  <c r="CU24" i="57"/>
  <c r="CU5" i="57" s="1"/>
  <c r="AD192" i="33" s="1"/>
  <c r="AD31" i="41"/>
  <c r="AG56" i="40"/>
  <c r="AF386" i="33"/>
  <c r="AB66" i="51"/>
  <c r="L120" i="47"/>
  <c r="M147" i="33"/>
  <c r="AG56" i="46"/>
  <c r="AF389" i="33"/>
  <c r="AC57" i="51"/>
  <c r="AC22" i="42" s="1"/>
  <c r="AO7" i="51"/>
  <c r="AS97" i="42"/>
  <c r="AT31" i="55"/>
  <c r="AI189" i="33"/>
  <c r="DA2" i="57"/>
  <c r="AO128" i="57"/>
  <c r="AO129" i="57" s="1"/>
  <c r="AO144" i="57" s="1"/>
  <c r="AO99" i="57"/>
  <c r="AP99" i="57" s="1"/>
  <c r="AQ99" i="57" s="1"/>
  <c r="AR99" i="57" s="1"/>
  <c r="AS99" i="57" s="1"/>
  <c r="AT99" i="57" s="1"/>
  <c r="AU99" i="57" s="1"/>
  <c r="AV99" i="57" s="1"/>
  <c r="AW99" i="57" s="1"/>
  <c r="AX99" i="57" s="1"/>
  <c r="AY99" i="57" s="1"/>
  <c r="AZ99" i="57" s="1"/>
  <c r="BA99" i="57" s="1"/>
  <c r="BB99" i="57" s="1"/>
  <c r="BC99" i="57" s="1"/>
  <c r="BD99" i="57" s="1"/>
  <c r="BE99" i="57" s="1"/>
  <c r="BF99" i="57" s="1"/>
  <c r="BG99" i="57" s="1"/>
  <c r="BH99" i="57" s="1"/>
  <c r="BI99" i="57" s="1"/>
  <c r="BJ99" i="57" s="1"/>
  <c r="BK99" i="57" s="1"/>
  <c r="BL99" i="57" s="1"/>
  <c r="BM99" i="57" s="1"/>
  <c r="BN99" i="57" s="1"/>
  <c r="BO99" i="57" s="1"/>
  <c r="BP99" i="57" s="1"/>
  <c r="BQ99" i="57" s="1"/>
  <c r="BR99" i="57" s="1"/>
  <c r="BS99" i="57" s="1"/>
  <c r="BT99" i="57" s="1"/>
  <c r="BU99" i="57" s="1"/>
  <c r="BV99" i="57" s="1"/>
  <c r="BW99" i="57" s="1"/>
  <c r="BX99" i="57" s="1"/>
  <c r="BY99" i="57" s="1"/>
  <c r="BZ99" i="57" s="1"/>
  <c r="CA99" i="57" s="1"/>
  <c r="CB99" i="57" s="1"/>
  <c r="CC99" i="57" s="1"/>
  <c r="CD99" i="57" s="1"/>
  <c r="CE99" i="57" s="1"/>
  <c r="CF99" i="57" s="1"/>
  <c r="CG99" i="57" s="1"/>
  <c r="CH99" i="57" s="1"/>
  <c r="CI99" i="57" s="1"/>
  <c r="CJ99" i="57" s="1"/>
  <c r="CK99" i="57" s="1"/>
  <c r="CL99" i="57" s="1"/>
  <c r="AP113" i="57"/>
  <c r="M120" i="41"/>
  <c r="AM227" i="57"/>
  <c r="S46" i="42" s="1"/>
  <c r="BD212" i="57"/>
  <c r="BD134" i="57"/>
  <c r="BD135" i="57"/>
  <c r="AM228" i="57"/>
  <c r="S46" i="43" s="1"/>
  <c r="AM233" i="57"/>
  <c r="S46" i="47" s="1"/>
  <c r="BD140" i="57"/>
  <c r="AD127" i="33"/>
  <c r="AC82" i="33"/>
  <c r="AC67" i="59" s="1"/>
  <c r="BE15" i="57"/>
  <c r="BD16" i="57"/>
  <c r="BD145" i="57" s="1"/>
  <c r="AF42" i="32"/>
  <c r="AF40" i="32" s="1"/>
  <c r="AL73" i="51"/>
  <c r="AI4" i="44"/>
  <c r="AH36" i="44"/>
  <c r="AG56" i="48"/>
  <c r="AF391" i="33"/>
  <c r="BC16" i="57"/>
  <c r="BC145" i="57" s="1"/>
  <c r="BB145" i="57"/>
  <c r="AH42" i="1"/>
  <c r="AN72" i="51"/>
  <c r="Z20" i="48"/>
  <c r="Y19" i="48"/>
  <c r="AT121" i="57"/>
  <c r="AU106" i="57"/>
  <c r="N74" i="55"/>
  <c r="N113" i="43" s="1"/>
  <c r="AG123" i="41"/>
  <c r="AG122" i="41" s="1"/>
  <c r="Y42" i="46"/>
  <c r="Y40" i="46" s="1"/>
  <c r="AE80" i="51"/>
  <c r="AP4" i="51"/>
  <c r="AD54" i="51"/>
  <c r="D149" i="61"/>
  <c r="D147" i="61"/>
  <c r="D161" i="61" s="1"/>
  <c r="AT123" i="57"/>
  <c r="AU108" i="57"/>
  <c r="N76" i="55"/>
  <c r="N113" i="44" s="1"/>
  <c r="AG56" i="43"/>
  <c r="AF385" i="33"/>
  <c r="G17" i="59"/>
  <c r="C74" i="59"/>
  <c r="AC58" i="51"/>
  <c r="AC22" i="43" s="1"/>
  <c r="AO8" i="51"/>
  <c r="Y42" i="48"/>
  <c r="AE82" i="51"/>
  <c r="Z20" i="32"/>
  <c r="Y19" i="32"/>
  <c r="AG17" i="42"/>
  <c r="U172" i="33"/>
  <c r="V58" i="55"/>
  <c r="AD56" i="1"/>
  <c r="AC381" i="33"/>
  <c r="AC135" i="1"/>
  <c r="AC34" i="33"/>
  <c r="AV67" i="57"/>
  <c r="AW66" i="57"/>
  <c r="AC63" i="51"/>
  <c r="AC22" i="47" s="1"/>
  <c r="AO13" i="51"/>
  <c r="CP31" i="57" l="1"/>
  <c r="CP12" i="57" s="1"/>
  <c r="Y199" i="33" s="1"/>
  <c r="Y31" i="47"/>
  <c r="CS27" i="57"/>
  <c r="CS8" i="57" s="1"/>
  <c r="AB195" i="33" s="1"/>
  <c r="AB31" i="40"/>
  <c r="CR28" i="57"/>
  <c r="CR9" i="57" s="1"/>
  <c r="AA196" i="33" s="1"/>
  <c r="AA31" i="44"/>
  <c r="CQ29" i="57"/>
  <c r="CQ10" i="57" s="1"/>
  <c r="Z197" i="33" s="1"/>
  <c r="Z31" i="45"/>
  <c r="CP30" i="57"/>
  <c r="CP11" i="57" s="1"/>
  <c r="Y198" i="33" s="1"/>
  <c r="Y31" i="46"/>
  <c r="CW23" i="57"/>
  <c r="CW4" i="57" s="1"/>
  <c r="AF191" i="33" s="1"/>
  <c r="AF31" i="32"/>
  <c r="CV25" i="57"/>
  <c r="CV6" i="57" s="1"/>
  <c r="AE193" i="33" s="1"/>
  <c r="AE31" i="42"/>
  <c r="CM33" i="57"/>
  <c r="CM14" i="57" s="1"/>
  <c r="V31" i="49"/>
  <c r="AH56" i="48"/>
  <c r="AT97" i="42"/>
  <c r="AU31" i="55"/>
  <c r="AV125" i="57"/>
  <c r="AW110" i="57"/>
  <c r="O78" i="55"/>
  <c r="O113" i="46" s="1"/>
  <c r="AD55" i="51"/>
  <c r="AD22" i="32" s="1"/>
  <c r="AP5" i="51"/>
  <c r="AH56" i="45"/>
  <c r="AG76" i="44"/>
  <c r="AH14" i="44"/>
  <c r="AT97" i="49"/>
  <c r="AU39" i="55"/>
  <c r="AH17" i="45"/>
  <c r="AD64" i="51"/>
  <c r="AD22" i="48" s="1"/>
  <c r="AP14" i="51"/>
  <c r="S123" i="48"/>
  <c r="S122" i="48" s="1"/>
  <c r="S123" i="40"/>
  <c r="S122" i="40" s="1"/>
  <c r="BF78" i="57"/>
  <c r="BF74" i="57"/>
  <c r="BF70" i="57"/>
  <c r="BF81" i="57"/>
  <c r="BF77" i="57"/>
  <c r="BF73" i="57"/>
  <c r="BG3" i="57"/>
  <c r="BF80" i="57"/>
  <c r="BF76" i="57"/>
  <c r="BF72" i="57"/>
  <c r="BF79" i="57"/>
  <c r="BF75" i="57"/>
  <c r="BF71" i="57"/>
  <c r="BE131" i="57"/>
  <c r="BE209" i="57"/>
  <c r="AH36" i="47"/>
  <c r="AI4" i="47"/>
  <c r="AG76" i="46"/>
  <c r="AH14" i="46"/>
  <c r="AG123" i="46"/>
  <c r="AG122" i="46" s="1"/>
  <c r="V181" i="33"/>
  <c r="W67" i="55"/>
  <c r="AV109" i="57"/>
  <c r="AU124" i="57"/>
  <c r="N142" i="33"/>
  <c r="AJ4" i="42"/>
  <c r="AI36" i="42"/>
  <c r="W200" i="33"/>
  <c r="BL14" i="57"/>
  <c r="AD40" i="43"/>
  <c r="CT26" i="57"/>
  <c r="CT7" i="57" s="1"/>
  <c r="AC194" i="33" s="1"/>
  <c r="AC31" i="43"/>
  <c r="AH17" i="40"/>
  <c r="AG123" i="48"/>
  <c r="AG122" i="48" s="1"/>
  <c r="S123" i="32"/>
  <c r="S122" i="32" s="1"/>
  <c r="AP127" i="57"/>
  <c r="AQ112" i="57"/>
  <c r="L80" i="55"/>
  <c r="L113" i="48" s="1"/>
  <c r="AG123" i="1"/>
  <c r="AG122" i="1" s="1"/>
  <c r="AG81" i="33"/>
  <c r="AG66" i="59" s="1"/>
  <c r="AA20" i="43"/>
  <c r="Z19" i="43"/>
  <c r="AD60" i="51"/>
  <c r="AD22" i="44" s="1"/>
  <c r="AP10" i="51"/>
  <c r="D65" i="33"/>
  <c r="D61" i="59"/>
  <c r="AJ4" i="45"/>
  <c r="AI36" i="45"/>
  <c r="AT97" i="48"/>
  <c r="AU38" i="55"/>
  <c r="S123" i="41"/>
  <c r="S122" i="41" s="1"/>
  <c r="AP15" i="51"/>
  <c r="AD65" i="51"/>
  <c r="AD22" i="49" s="1"/>
  <c r="AH123" i="49"/>
  <c r="AH122" i="49" s="1"/>
  <c r="AG76" i="40"/>
  <c r="AH14" i="40"/>
  <c r="AD58" i="51"/>
  <c r="AD22" i="43" s="1"/>
  <c r="AP8" i="51"/>
  <c r="AU121" i="57"/>
  <c r="AV106" i="57"/>
  <c r="AW67" i="57"/>
  <c r="AX66" i="57"/>
  <c r="AA20" i="32"/>
  <c r="Z19" i="32"/>
  <c r="AU123" i="57"/>
  <c r="AV108" i="57"/>
  <c r="AD22" i="1"/>
  <c r="AI42" i="1"/>
  <c r="AO72" i="51"/>
  <c r="AH123" i="44"/>
  <c r="AH122" i="44" s="1"/>
  <c r="S123" i="47"/>
  <c r="S122" i="47" s="1"/>
  <c r="AH56" i="40"/>
  <c r="AF40" i="41"/>
  <c r="CV24" i="57"/>
  <c r="CV5" i="57" s="1"/>
  <c r="AE192" i="33" s="1"/>
  <c r="AE31" i="41"/>
  <c r="AH17" i="47"/>
  <c r="V175" i="33"/>
  <c r="W61" i="55"/>
  <c r="Z19" i="41"/>
  <c r="AA20" i="41"/>
  <c r="N120" i="40"/>
  <c r="AH17" i="46"/>
  <c r="AH123" i="41"/>
  <c r="AH122" i="41" s="1"/>
  <c r="BE211" i="57"/>
  <c r="BE133" i="57"/>
  <c r="BE212" i="57"/>
  <c r="BE134" i="57"/>
  <c r="AA20" i="46"/>
  <c r="Z19" i="46"/>
  <c r="AC42" i="40"/>
  <c r="AC40" i="40" s="1"/>
  <c r="AI77" i="51"/>
  <c r="AH36" i="46"/>
  <c r="AI4" i="46"/>
  <c r="N149" i="33"/>
  <c r="R141" i="33"/>
  <c r="BD117" i="57"/>
  <c r="BE102" i="57"/>
  <c r="S70" i="55"/>
  <c r="S113" i="1" s="1"/>
  <c r="AH123" i="42"/>
  <c r="AH122" i="42" s="1"/>
  <c r="AC66" i="51"/>
  <c r="AH56" i="49"/>
  <c r="AH56" i="44"/>
  <c r="AG76" i="48"/>
  <c r="AH14" i="48"/>
  <c r="Y40" i="48"/>
  <c r="CO32" i="57"/>
  <c r="CO13" i="57" s="1"/>
  <c r="X200" i="33" s="1"/>
  <c r="X31" i="48"/>
  <c r="S123" i="44"/>
  <c r="S122" i="44" s="1"/>
  <c r="AT119" i="57"/>
  <c r="AU104" i="57"/>
  <c r="N72" i="55"/>
  <c r="N113" i="41" s="1"/>
  <c r="AG76" i="49"/>
  <c r="AH14" i="49"/>
  <c r="AH17" i="49"/>
  <c r="V180" i="33"/>
  <c r="W66" i="55"/>
  <c r="AH17" i="48"/>
  <c r="W42" i="49"/>
  <c r="W40" i="49" s="1"/>
  <c r="AC83" i="51"/>
  <c r="AI4" i="1"/>
  <c r="AH36" i="1"/>
  <c r="BB223" i="57"/>
  <c r="AG76" i="41"/>
  <c r="AH14" i="41"/>
  <c r="AA20" i="45"/>
  <c r="Z19" i="45"/>
  <c r="AD62" i="51"/>
  <c r="AD22" i="46" s="1"/>
  <c r="AP12" i="51"/>
  <c r="AB42" i="44"/>
  <c r="AB40" i="44" s="1"/>
  <c r="AH78" i="51"/>
  <c r="AH123" i="45"/>
  <c r="AH122" i="45" s="1"/>
  <c r="AH56" i="41"/>
  <c r="V174" i="33"/>
  <c r="W60" i="55"/>
  <c r="AV105" i="57"/>
  <c r="AU120" i="57"/>
  <c r="AS97" i="32"/>
  <c r="AT29" i="55"/>
  <c r="AA20" i="49"/>
  <c r="Z19" i="49"/>
  <c r="K152" i="33"/>
  <c r="AH56" i="47"/>
  <c r="AJ4" i="32"/>
  <c r="AI36" i="32"/>
  <c r="AH56" i="32"/>
  <c r="AT97" i="47"/>
  <c r="AU37" i="55"/>
  <c r="AI36" i="49"/>
  <c r="AJ4" i="49"/>
  <c r="AH17" i="1"/>
  <c r="U201" i="33"/>
  <c r="U202" i="33" s="1"/>
  <c r="U98" i="33" s="1"/>
  <c r="BH15" i="57"/>
  <c r="V172" i="33"/>
  <c r="W58" i="55"/>
  <c r="Z42" i="48"/>
  <c r="AF82" i="51"/>
  <c r="AQ4" i="51"/>
  <c r="AE54" i="51"/>
  <c r="AI36" i="44"/>
  <c r="AJ4" i="44"/>
  <c r="AE127" i="33"/>
  <c r="AD82" i="33"/>
  <c r="AD67" i="59" s="1"/>
  <c r="S123" i="43"/>
  <c r="S122" i="43" s="1"/>
  <c r="S123" i="42"/>
  <c r="S122" i="42" s="1"/>
  <c r="M143" i="33"/>
  <c r="AJ189" i="33"/>
  <c r="DB2" i="57"/>
  <c r="AD57" i="51"/>
  <c r="AD22" i="42" s="1"/>
  <c r="AP7" i="51"/>
  <c r="AG76" i="1"/>
  <c r="AH14" i="1"/>
  <c r="Z42" i="47"/>
  <c r="Z40" i="47" s="1"/>
  <c r="AF81" i="51"/>
  <c r="AH17" i="44"/>
  <c r="AG42" i="41"/>
  <c r="AM74" i="51"/>
  <c r="AP6" i="51"/>
  <c r="AD56" i="51"/>
  <c r="AD22" i="41" s="1"/>
  <c r="AJ4" i="41"/>
  <c r="AI36" i="41"/>
  <c r="AT97" i="43"/>
  <c r="AU32" i="55"/>
  <c r="S123" i="1"/>
  <c r="S122" i="1" s="1"/>
  <c r="V179" i="33"/>
  <c r="W65" i="55"/>
  <c r="AN4" i="40"/>
  <c r="BC118" i="33"/>
  <c r="AH56" i="42"/>
  <c r="N120" i="45"/>
  <c r="AH14" i="43"/>
  <c r="AG76" i="43"/>
  <c r="AP11" i="51"/>
  <c r="AD61" i="51"/>
  <c r="AD22" i="45" s="1"/>
  <c r="AH17" i="32"/>
  <c r="F61" i="33"/>
  <c r="E60" i="33"/>
  <c r="D71" i="33"/>
  <c r="AA20" i="44"/>
  <c r="Z19" i="44"/>
  <c r="AH14" i="42"/>
  <c r="AG76" i="42"/>
  <c r="AA20" i="1"/>
  <c r="Z19" i="1"/>
  <c r="AH123" i="40"/>
  <c r="AH122" i="40" s="1"/>
  <c r="AI36" i="40"/>
  <c r="AG76" i="47"/>
  <c r="AH14" i="47"/>
  <c r="BG15" i="57"/>
  <c r="BF16" i="57"/>
  <c r="AG42" i="43"/>
  <c r="AM76" i="51"/>
  <c r="AA20" i="47"/>
  <c r="Z19" i="47"/>
  <c r="BK14" i="57"/>
  <c r="S123" i="45"/>
  <c r="S122" i="45" s="1"/>
  <c r="AH123" i="32"/>
  <c r="AH122" i="32" s="1"/>
  <c r="AG123" i="43"/>
  <c r="AG122" i="43" s="1"/>
  <c r="AC36" i="33"/>
  <c r="AC45" i="59"/>
  <c r="N120" i="44"/>
  <c r="Z42" i="46"/>
  <c r="Z40" i="46" s="1"/>
  <c r="AF80" i="51"/>
  <c r="Z19" i="48"/>
  <c r="AA20" i="48"/>
  <c r="AH17" i="42"/>
  <c r="AD63" i="51"/>
  <c r="AD22" i="47" s="1"/>
  <c r="AP13" i="51"/>
  <c r="AE56" i="1"/>
  <c r="AD381" i="33"/>
  <c r="AD135" i="1"/>
  <c r="AD34" i="33"/>
  <c r="AH56" i="43"/>
  <c r="AO16" i="51"/>
  <c r="N120" i="43"/>
  <c r="AG42" i="32"/>
  <c r="AG40" i="32" s="1"/>
  <c r="AM73" i="51"/>
  <c r="BE16" i="57"/>
  <c r="BE145" i="57" s="1"/>
  <c r="AQ113" i="57"/>
  <c r="AP128" i="57"/>
  <c r="AP129" i="57" s="1"/>
  <c r="AP144" i="57" s="1"/>
  <c r="L81" i="55"/>
  <c r="L113" i="49" s="1"/>
  <c r="AH56" i="46"/>
  <c r="L150" i="33"/>
  <c r="AG76" i="45"/>
  <c r="AH14" i="45"/>
  <c r="AD59" i="51"/>
  <c r="AD22" i="40" s="1"/>
  <c r="AP9" i="51"/>
  <c r="AH17" i="43"/>
  <c r="AU122" i="57"/>
  <c r="AV107" i="57"/>
  <c r="V176" i="33"/>
  <c r="W62" i="55"/>
  <c r="Z19" i="40"/>
  <c r="AA20" i="40"/>
  <c r="AF42" i="42"/>
  <c r="AF40" i="42" s="1"/>
  <c r="AL75" i="51"/>
  <c r="BD143" i="57"/>
  <c r="BE141" i="57"/>
  <c r="BE219" i="57"/>
  <c r="BE132" i="57"/>
  <c r="BE210" i="57"/>
  <c r="AG123" i="47"/>
  <c r="AG122" i="47" s="1"/>
  <c r="V177" i="33"/>
  <c r="W63" i="55"/>
  <c r="K151" i="33"/>
  <c r="AV118" i="57"/>
  <c r="AW103" i="57"/>
  <c r="O71" i="55"/>
  <c r="O113" i="32" s="1"/>
  <c r="AT97" i="44"/>
  <c r="AU34" i="55"/>
  <c r="AS97" i="1"/>
  <c r="AT28" i="55"/>
  <c r="V173" i="33"/>
  <c r="W59" i="55"/>
  <c r="V178" i="33"/>
  <c r="W64" i="55"/>
  <c r="AH36" i="48"/>
  <c r="AI4" i="48"/>
  <c r="S123" i="49"/>
  <c r="S122" i="49" s="1"/>
  <c r="AA20" i="42"/>
  <c r="Z19" i="42"/>
  <c r="AT97" i="40"/>
  <c r="AU33" i="55"/>
  <c r="AR126" i="57"/>
  <c r="AS111" i="57"/>
  <c r="M79" i="55"/>
  <c r="M113" i="47" s="1"/>
  <c r="AT97" i="46"/>
  <c r="AU36" i="55"/>
  <c r="AF40" i="1"/>
  <c r="CV22" i="57"/>
  <c r="CV3" i="57" s="1"/>
  <c r="AE190" i="33" s="1"/>
  <c r="AE31" i="1"/>
  <c r="AT97" i="41"/>
  <c r="AU30" i="55"/>
  <c r="AT97" i="45"/>
  <c r="AU35" i="55"/>
  <c r="AH17" i="41"/>
  <c r="I85" i="51"/>
  <c r="D57" i="59"/>
  <c r="AG76" i="32"/>
  <c r="AH14" i="32"/>
  <c r="V170" i="33"/>
  <c r="W56" i="55"/>
  <c r="N120" i="42"/>
  <c r="AA42" i="45"/>
  <c r="AA40" i="45" s="1"/>
  <c r="AG79" i="51"/>
  <c r="S123" i="46"/>
  <c r="S122" i="46" s="1"/>
  <c r="V171" i="33"/>
  <c r="W57" i="55"/>
  <c r="AH36" i="43"/>
  <c r="AI4" i="43"/>
  <c r="CW25" i="57" l="1"/>
  <c r="CW6" i="57" s="1"/>
  <c r="AF193" i="33" s="1"/>
  <c r="AF31" i="42"/>
  <c r="CN33" i="57"/>
  <c r="CN14" i="57" s="1"/>
  <c r="W31" i="49"/>
  <c r="CT27" i="57"/>
  <c r="CT8" i="57" s="1"/>
  <c r="AC195" i="33" s="1"/>
  <c r="AC31" i="40"/>
  <c r="CQ30" i="57"/>
  <c r="CQ11" i="57" s="1"/>
  <c r="Z198" i="33" s="1"/>
  <c r="Z31" i="46"/>
  <c r="CS28" i="57"/>
  <c r="CS9" i="57" s="1"/>
  <c r="AB196" i="33" s="1"/>
  <c r="AB31" i="44"/>
  <c r="CQ31" i="57"/>
  <c r="CQ12" i="57" s="1"/>
  <c r="Z199" i="33" s="1"/>
  <c r="Z31" i="47"/>
  <c r="CR29" i="57"/>
  <c r="CR10" i="57" s="1"/>
  <c r="AA197" i="33" s="1"/>
  <c r="AA31" i="45"/>
  <c r="CX23" i="57"/>
  <c r="CX4" i="57" s="1"/>
  <c r="AG191" i="33" s="1"/>
  <c r="AG31" i="32"/>
  <c r="AH123" i="43"/>
  <c r="AH122" i="43" s="1"/>
  <c r="N144" i="33"/>
  <c r="W170" i="33"/>
  <c r="X56" i="55"/>
  <c r="AU97" i="41"/>
  <c r="AV30" i="55"/>
  <c r="W178" i="33"/>
  <c r="X64" i="55"/>
  <c r="AI36" i="43"/>
  <c r="AJ4" i="43"/>
  <c r="AH76" i="32"/>
  <c r="AI14" i="32"/>
  <c r="AU97" i="45"/>
  <c r="AV35" i="55"/>
  <c r="AU97" i="46"/>
  <c r="AV36" i="55"/>
  <c r="AA19" i="42"/>
  <c r="AB20" i="42"/>
  <c r="AI36" i="48"/>
  <c r="AJ4" i="48"/>
  <c r="AW118" i="57"/>
  <c r="AX103" i="57"/>
  <c r="W177" i="33"/>
  <c r="X63" i="55"/>
  <c r="AV122" i="57"/>
  <c r="AW107" i="57"/>
  <c r="O75" i="55"/>
  <c r="O113" i="40" s="1"/>
  <c r="AH76" i="45"/>
  <c r="AI14" i="45"/>
  <c r="AF56" i="1"/>
  <c r="AE381" i="33"/>
  <c r="AE135" i="1"/>
  <c r="AE34" i="33"/>
  <c r="AB20" i="47"/>
  <c r="AA19" i="47"/>
  <c r="BG16" i="57"/>
  <c r="BE17" i="57"/>
  <c r="D63" i="59"/>
  <c r="D70" i="33"/>
  <c r="F59" i="59"/>
  <c r="G62" i="33"/>
  <c r="G60" i="59" s="1"/>
  <c r="BD118" i="33"/>
  <c r="AE56" i="51"/>
  <c r="AE22" i="41" s="1"/>
  <c r="AQ6" i="51"/>
  <c r="AI17" i="44"/>
  <c r="AF127" i="33"/>
  <c r="AE82" i="33"/>
  <c r="AE67" i="59" s="1"/>
  <c r="AE22" i="1"/>
  <c r="BH16" i="57"/>
  <c r="AU97" i="47"/>
  <c r="AV37" i="55"/>
  <c r="AI56" i="32"/>
  <c r="AI56" i="41"/>
  <c r="AH76" i="41"/>
  <c r="AI14" i="41"/>
  <c r="AI36" i="1"/>
  <c r="AJ4" i="1"/>
  <c r="BC223" i="57"/>
  <c r="AI17" i="48"/>
  <c r="W180" i="33"/>
  <c r="X66" i="55"/>
  <c r="N120" i="41"/>
  <c r="BE117" i="57"/>
  <c r="BF102" i="57"/>
  <c r="AH123" i="46"/>
  <c r="AH122" i="46" s="1"/>
  <c r="AB20" i="46"/>
  <c r="AA19" i="46"/>
  <c r="AB20" i="41"/>
  <c r="AA19" i="41"/>
  <c r="W175" i="33"/>
  <c r="X61" i="55"/>
  <c r="AG40" i="41"/>
  <c r="CW24" i="57"/>
  <c r="CW5" i="57" s="1"/>
  <c r="AF192" i="33" s="1"/>
  <c r="AF31" i="41"/>
  <c r="AI56" i="40"/>
  <c r="AJ42" i="1"/>
  <c r="AP72" i="51"/>
  <c r="AW108" i="57"/>
  <c r="AV123" i="57"/>
  <c r="O76" i="55"/>
  <c r="O113" i="44" s="1"/>
  <c r="AA19" i="32"/>
  <c r="AB20" i="32"/>
  <c r="AV121" i="57"/>
  <c r="AW106" i="57"/>
  <c r="O74" i="55"/>
  <c r="O113" i="43" s="1"/>
  <c r="AK4" i="45"/>
  <c r="AJ36" i="45"/>
  <c r="AE60" i="51"/>
  <c r="AE22" i="44" s="1"/>
  <c r="AQ10" i="51"/>
  <c r="AB20" i="43"/>
  <c r="AA19" i="43"/>
  <c r="AI123" i="42"/>
  <c r="AI122" i="42" s="1"/>
  <c r="AW109" i="57"/>
  <c r="AV124" i="57"/>
  <c r="O77" i="55"/>
  <c r="O113" i="45" s="1"/>
  <c r="AH76" i="46"/>
  <c r="AI14" i="46"/>
  <c r="AN229" i="57"/>
  <c r="T46" i="40" s="1"/>
  <c r="BF136" i="57"/>
  <c r="AN234" i="57"/>
  <c r="T46" i="48" s="1"/>
  <c r="BF219" i="57"/>
  <c r="BF141" i="57"/>
  <c r="AN235" i="57"/>
  <c r="T46" i="49" s="1"/>
  <c r="BF142" i="57"/>
  <c r="AE64" i="51"/>
  <c r="AE22" i="48" s="1"/>
  <c r="AQ14" i="51"/>
  <c r="O120" i="46"/>
  <c r="AU97" i="40"/>
  <c r="AV33" i="55"/>
  <c r="AH123" i="48"/>
  <c r="AH122" i="48" s="1"/>
  <c r="W173" i="33"/>
  <c r="X59" i="55"/>
  <c r="AU97" i="44"/>
  <c r="AV34" i="55"/>
  <c r="AG42" i="42"/>
  <c r="AG40" i="42" s="1"/>
  <c r="AM75" i="51"/>
  <c r="AR113" i="57"/>
  <c r="AQ128" i="57"/>
  <c r="AD36" i="33"/>
  <c r="AD45" i="59"/>
  <c r="AQ13" i="51"/>
  <c r="AE63" i="51"/>
  <c r="AE22" i="47" s="1"/>
  <c r="N147" i="33"/>
  <c r="AA19" i="1"/>
  <c r="AB20" i="1"/>
  <c r="AI17" i="32"/>
  <c r="AI14" i="43"/>
  <c r="AH76" i="43"/>
  <c r="AO4" i="40"/>
  <c r="AI123" i="41"/>
  <c r="AI122" i="41" s="1"/>
  <c r="AH42" i="41"/>
  <c r="AN74" i="51"/>
  <c r="AE57" i="51"/>
  <c r="AE22" i="42" s="1"/>
  <c r="AQ7" i="51"/>
  <c r="AJ36" i="44"/>
  <c r="AK4" i="44"/>
  <c r="P21" i="51"/>
  <c r="AF54" i="51"/>
  <c r="BX4" i="51"/>
  <c r="AR4" i="51"/>
  <c r="W172" i="33"/>
  <c r="X58" i="55"/>
  <c r="AI123" i="32"/>
  <c r="AI122" i="32" s="1"/>
  <c r="AI56" i="47"/>
  <c r="AB20" i="49"/>
  <c r="AA19" i="49"/>
  <c r="AC42" i="44"/>
  <c r="AC40" i="44" s="1"/>
  <c r="AI78" i="51"/>
  <c r="X42" i="49"/>
  <c r="X40" i="49" s="1"/>
  <c r="AD83" i="51"/>
  <c r="AU119" i="57"/>
  <c r="AV104" i="57"/>
  <c r="Z40" i="48"/>
  <c r="CP32" i="57"/>
  <c r="CP13" i="57" s="1"/>
  <c r="Y200" i="33" s="1"/>
  <c r="Y31" i="48"/>
  <c r="AI56" i="49"/>
  <c r="AD42" i="40"/>
  <c r="AD40" i="40" s="1"/>
  <c r="AJ77" i="51"/>
  <c r="AI14" i="40"/>
  <c r="AH76" i="40"/>
  <c r="AQ15" i="51"/>
  <c r="AE65" i="51"/>
  <c r="AE22" i="49" s="1"/>
  <c r="AU97" i="48"/>
  <c r="AV38" i="55"/>
  <c r="L120" i="48"/>
  <c r="AI17" i="40"/>
  <c r="AK4" i="42"/>
  <c r="AJ36" i="42"/>
  <c r="W181" i="33"/>
  <c r="X67" i="55"/>
  <c r="BE143" i="57"/>
  <c r="AN233" i="57"/>
  <c r="T46" i="47" s="1"/>
  <c r="BF140" i="57"/>
  <c r="BG81" i="57"/>
  <c r="BG142" i="57" s="1"/>
  <c r="BG77" i="57"/>
  <c r="BG138" i="57" s="1"/>
  <c r="BG73" i="57"/>
  <c r="BH3" i="57"/>
  <c r="BG80" i="57"/>
  <c r="BG76" i="57"/>
  <c r="BG137" i="57" s="1"/>
  <c r="BG72" i="57"/>
  <c r="BG79" i="57"/>
  <c r="BG140" i="57" s="1"/>
  <c r="BG75" i="57"/>
  <c r="BG136" i="57" s="1"/>
  <c r="BG71" i="57"/>
  <c r="BG78" i="57"/>
  <c r="BG139" i="57" s="1"/>
  <c r="BG74" i="57"/>
  <c r="BG135" i="57" s="1"/>
  <c r="BG70" i="57"/>
  <c r="AN224" i="57"/>
  <c r="T46" i="1" s="1"/>
  <c r="BF209" i="57"/>
  <c r="BF145" i="57"/>
  <c r="BF131" i="57"/>
  <c r="AH76" i="44"/>
  <c r="AI14" i="44"/>
  <c r="AI56" i="45"/>
  <c r="AW125" i="57"/>
  <c r="AX110" i="57"/>
  <c r="V201" i="33"/>
  <c r="V202" i="33" s="1"/>
  <c r="V98" i="33" s="1"/>
  <c r="BJ15" i="57"/>
  <c r="BI15" i="57" s="1"/>
  <c r="AB42" i="45"/>
  <c r="AB40" i="45" s="1"/>
  <c r="AH79" i="51"/>
  <c r="M120" i="47"/>
  <c r="W176" i="33"/>
  <c r="X62" i="55"/>
  <c r="AQ9" i="51"/>
  <c r="AE59" i="51"/>
  <c r="AE22" i="40" s="1"/>
  <c r="AI56" i="46"/>
  <c r="N145" i="33"/>
  <c r="AA42" i="46"/>
  <c r="AA40" i="46" s="1"/>
  <c r="AG80" i="51"/>
  <c r="AH42" i="43"/>
  <c r="AN76" i="51"/>
  <c r="AI14" i="47"/>
  <c r="AH76" i="47"/>
  <c r="AI123" i="40"/>
  <c r="AI122" i="40" s="1"/>
  <c r="AJ36" i="40"/>
  <c r="AB20" i="44"/>
  <c r="AA19" i="44"/>
  <c r="AI56" i="42"/>
  <c r="AJ36" i="41"/>
  <c r="AK4" i="41"/>
  <c r="AH76" i="1"/>
  <c r="AI14" i="1"/>
  <c r="AI123" i="44"/>
  <c r="AI122" i="44" s="1"/>
  <c r="AA42" i="48"/>
  <c r="AG82" i="51"/>
  <c r="AI17" i="1"/>
  <c r="AJ36" i="49"/>
  <c r="AK4" i="49"/>
  <c r="AJ36" i="32"/>
  <c r="AK4" i="32"/>
  <c r="AW105" i="57"/>
  <c r="AV120" i="57"/>
  <c r="O73" i="55"/>
  <c r="O113" i="42" s="1"/>
  <c r="AA19" i="45"/>
  <c r="AB20" i="45"/>
  <c r="AI17" i="49"/>
  <c r="AH76" i="49"/>
  <c r="AI14" i="49"/>
  <c r="AI14" i="48"/>
  <c r="AH76" i="48"/>
  <c r="AI56" i="44"/>
  <c r="AI17" i="46"/>
  <c r="AI17" i="47"/>
  <c r="AD66" i="51"/>
  <c r="AX67" i="57"/>
  <c r="AY66" i="57"/>
  <c r="AQ127" i="57"/>
  <c r="AR112" i="57"/>
  <c r="AE40" i="43"/>
  <c r="CU26" i="57"/>
  <c r="CU7" i="57" s="1"/>
  <c r="AD194" i="33" s="1"/>
  <c r="AD31" i="43"/>
  <c r="AI36" i="47"/>
  <c r="AJ4" i="47"/>
  <c r="AN226" i="57"/>
  <c r="T46" i="41" s="1"/>
  <c r="BF211" i="57"/>
  <c r="BF133" i="57"/>
  <c r="BF212" i="57"/>
  <c r="AN227" i="57"/>
  <c r="T46" i="42" s="1"/>
  <c r="BF134" i="57"/>
  <c r="AN228" i="57"/>
  <c r="T46" i="43" s="1"/>
  <c r="BF135" i="57"/>
  <c r="AQ5" i="51"/>
  <c r="AE55" i="51"/>
  <c r="AE22" i="32" s="1"/>
  <c r="W171" i="33"/>
  <c r="X57" i="55"/>
  <c r="AI17" i="41"/>
  <c r="AG40" i="1"/>
  <c r="CW22" i="57"/>
  <c r="CW3" i="57" s="1"/>
  <c r="AF190" i="33" s="1"/>
  <c r="AF31" i="1"/>
  <c r="AS126" i="57"/>
  <c r="AT111" i="57"/>
  <c r="AT97" i="1"/>
  <c r="AU28" i="55"/>
  <c r="O120" i="32"/>
  <c r="AB20" i="40"/>
  <c r="AA19" i="40"/>
  <c r="AI17" i="43"/>
  <c r="L120" i="49"/>
  <c r="AH42" i="32"/>
  <c r="AH40" i="32" s="1"/>
  <c r="AN73" i="51"/>
  <c r="AI56" i="43"/>
  <c r="AI17" i="42"/>
  <c r="AB20" i="48"/>
  <c r="AA19" i="48"/>
  <c r="AH76" i="42"/>
  <c r="AI14" i="42"/>
  <c r="E4" i="56"/>
  <c r="E58" i="59"/>
  <c r="AQ11" i="51"/>
  <c r="AE61" i="51"/>
  <c r="AE22" i="45" s="1"/>
  <c r="N148" i="33"/>
  <c r="W179" i="33"/>
  <c r="X65" i="55"/>
  <c r="AU97" i="43"/>
  <c r="AV32" i="55"/>
  <c r="AA42" i="47"/>
  <c r="AA40" i="47" s="1"/>
  <c r="AG81" i="51"/>
  <c r="AK189" i="33"/>
  <c r="DC2" i="57"/>
  <c r="AP16" i="51"/>
  <c r="AI123" i="49"/>
  <c r="AI122" i="49" s="1"/>
  <c r="K183" i="33"/>
  <c r="AT97" i="32"/>
  <c r="AU29" i="55"/>
  <c r="W174" i="33"/>
  <c r="X60" i="55"/>
  <c r="AE62" i="51"/>
  <c r="AE22" i="46" s="1"/>
  <c r="AQ12" i="51"/>
  <c r="AH123" i="1"/>
  <c r="AH122" i="1" s="1"/>
  <c r="AH81" i="33"/>
  <c r="AH66" i="59" s="1"/>
  <c r="S120" i="1"/>
  <c r="AI36" i="46"/>
  <c r="AJ4" i="46"/>
  <c r="N146" i="33"/>
  <c r="AE58" i="51"/>
  <c r="AE22" i="43" s="1"/>
  <c r="AQ8" i="51"/>
  <c r="AI123" i="45"/>
  <c r="AI122" i="45" s="1"/>
  <c r="E84" i="33"/>
  <c r="AH123" i="47"/>
  <c r="AH122" i="47" s="1"/>
  <c r="AN225" i="57"/>
  <c r="T46" i="32" s="1"/>
  <c r="BF132" i="57"/>
  <c r="BF210" i="57"/>
  <c r="AN230" i="57"/>
  <c r="T46" i="44" s="1"/>
  <c r="BF137" i="57"/>
  <c r="AN231" i="57"/>
  <c r="T46" i="45" s="1"/>
  <c r="BF138" i="57"/>
  <c r="AN232" i="57"/>
  <c r="T46" i="46" s="1"/>
  <c r="BF139" i="57"/>
  <c r="AI17" i="45"/>
  <c r="AU97" i="49"/>
  <c r="AV39" i="55"/>
  <c r="AU97" i="42"/>
  <c r="AV31" i="55"/>
  <c r="AI56" i="48"/>
  <c r="CS29" i="57" l="1"/>
  <c r="CS10" i="57" s="1"/>
  <c r="AB197" i="33" s="1"/>
  <c r="AB31" i="45"/>
  <c r="CR30" i="57"/>
  <c r="CR11" i="57" s="1"/>
  <c r="AA198" i="33" s="1"/>
  <c r="AA31" i="46"/>
  <c r="CT28" i="57"/>
  <c r="CT9" i="57" s="1"/>
  <c r="AC196" i="33" s="1"/>
  <c r="AC31" i="44"/>
  <c r="CX25" i="57"/>
  <c r="CX6" i="57" s="1"/>
  <c r="AG193" i="33" s="1"/>
  <c r="AG31" i="42"/>
  <c r="CR31" i="57"/>
  <c r="CR12" i="57" s="1"/>
  <c r="AA199" i="33" s="1"/>
  <c r="AA31" i="47"/>
  <c r="CY23" i="57"/>
  <c r="CY4" i="57" s="1"/>
  <c r="AH191" i="33" s="1"/>
  <c r="AH31" i="32"/>
  <c r="CU27" i="57"/>
  <c r="CU8" i="57" s="1"/>
  <c r="AD195" i="33" s="1"/>
  <c r="AD31" i="40"/>
  <c r="CO33" i="57"/>
  <c r="CO14" i="57" s="1"/>
  <c r="X201" i="33" s="1"/>
  <c r="X202" i="33" s="1"/>
  <c r="X98" i="33" s="1"/>
  <c r="X31" i="49"/>
  <c r="AV97" i="42"/>
  <c r="AW31" i="55"/>
  <c r="T123" i="32"/>
  <c r="T122" i="32" s="1"/>
  <c r="AI123" i="46"/>
  <c r="AI122" i="46" s="1"/>
  <c r="T123" i="46"/>
  <c r="T122" i="46" s="1"/>
  <c r="AV97" i="49"/>
  <c r="AW39" i="55"/>
  <c r="E91" i="33"/>
  <c r="E9" i="55"/>
  <c r="AJ56" i="48"/>
  <c r="T123" i="45"/>
  <c r="T122" i="45" s="1"/>
  <c r="P25" i="51"/>
  <c r="AF58" i="51"/>
  <c r="AF22" i="43" s="1"/>
  <c r="BX8" i="51"/>
  <c r="AR8" i="51"/>
  <c r="AK4" i="46"/>
  <c r="AJ36" i="46"/>
  <c r="S141" i="33"/>
  <c r="X174" i="33"/>
  <c r="Y60" i="55"/>
  <c r="K112" i="33"/>
  <c r="AB42" i="47"/>
  <c r="AB40" i="47" s="1"/>
  <c r="AH81" i="51"/>
  <c r="X179" i="33"/>
  <c r="Y65" i="55"/>
  <c r="AI76" i="42"/>
  <c r="AJ14" i="42"/>
  <c r="AJ56" i="43"/>
  <c r="L152" i="33"/>
  <c r="AU97" i="1"/>
  <c r="AV28" i="55"/>
  <c r="T123" i="43"/>
  <c r="T122" i="43" s="1"/>
  <c r="AI123" i="47"/>
  <c r="AI122" i="47" s="1"/>
  <c r="AF40" i="43"/>
  <c r="CV26" i="57"/>
  <c r="CV7" i="57" s="1"/>
  <c r="AE194" i="33" s="1"/>
  <c r="AE31" i="43"/>
  <c r="AI76" i="49"/>
  <c r="AJ14" i="49"/>
  <c r="AK36" i="32"/>
  <c r="AL4" i="32"/>
  <c r="AJ17" i="1"/>
  <c r="AI76" i="1"/>
  <c r="AJ14" i="1"/>
  <c r="AC20" i="44"/>
  <c r="AB19" i="44"/>
  <c r="AI76" i="47"/>
  <c r="AJ14" i="47"/>
  <c r="X176" i="33"/>
  <c r="Y62" i="55"/>
  <c r="AX125" i="57"/>
  <c r="AY110" i="57"/>
  <c r="P78" i="55"/>
  <c r="P113" i="46" s="1"/>
  <c r="AJ56" i="45"/>
  <c r="BH80" i="57"/>
  <c r="BH76" i="57"/>
  <c r="BH72" i="57"/>
  <c r="BH79" i="57"/>
  <c r="BH75" i="57"/>
  <c r="BH71" i="57"/>
  <c r="BH78" i="57"/>
  <c r="BH74" i="57"/>
  <c r="BH70" i="57"/>
  <c r="BH81" i="57"/>
  <c r="BH77" i="57"/>
  <c r="BH73" i="57"/>
  <c r="BI3" i="57"/>
  <c r="AV97" i="48"/>
  <c r="AW38" i="55"/>
  <c r="AJ56" i="49"/>
  <c r="Y42" i="49"/>
  <c r="Y40" i="49" s="1"/>
  <c r="AE83" i="51"/>
  <c r="AF22" i="1"/>
  <c r="AF57" i="51"/>
  <c r="AF22" i="42" s="1"/>
  <c r="P24" i="51"/>
  <c r="BX7" i="51"/>
  <c r="AR7" i="51"/>
  <c r="AP4" i="40"/>
  <c r="AB19" i="1"/>
  <c r="AC20" i="1"/>
  <c r="AH42" i="42"/>
  <c r="AH40" i="42" s="1"/>
  <c r="AN75" i="51"/>
  <c r="AV97" i="44"/>
  <c r="AW34" i="55"/>
  <c r="AV97" i="40"/>
  <c r="AW33" i="55"/>
  <c r="P31" i="51"/>
  <c r="BX14" i="51"/>
  <c r="AR14" i="51"/>
  <c r="AF64" i="51"/>
  <c r="AF22" i="48" s="1"/>
  <c r="T123" i="49"/>
  <c r="T122" i="49" s="1"/>
  <c r="O120" i="45"/>
  <c r="AW121" i="57"/>
  <c r="AX106" i="57"/>
  <c r="AK42" i="1"/>
  <c r="AQ72" i="51"/>
  <c r="AJ56" i="40"/>
  <c r="AC20" i="41"/>
  <c r="AB19" i="41"/>
  <c r="AB19" i="46"/>
  <c r="AC20" i="46"/>
  <c r="AJ56" i="32"/>
  <c r="AG127" i="33"/>
  <c r="AF82" i="33"/>
  <c r="AF67" i="59" s="1"/>
  <c r="AE36" i="33"/>
  <c r="AE45" i="59"/>
  <c r="AI76" i="45"/>
  <c r="AJ14" i="45"/>
  <c r="AC20" i="42"/>
  <c r="AB19" i="42"/>
  <c r="AI76" i="32"/>
  <c r="AJ14" i="32"/>
  <c r="AI123" i="43"/>
  <c r="AI122" i="43" s="1"/>
  <c r="AJ17" i="45"/>
  <c r="AF61" i="51"/>
  <c r="AF22" i="45" s="1"/>
  <c r="P28" i="51"/>
  <c r="BX11" i="51"/>
  <c r="AR11" i="51"/>
  <c r="AI42" i="32"/>
  <c r="AI40" i="32" s="1"/>
  <c r="AO73" i="51"/>
  <c r="AJ17" i="43"/>
  <c r="AJ17" i="41"/>
  <c r="AY67" i="57"/>
  <c r="AZ66" i="57"/>
  <c r="AJ17" i="46"/>
  <c r="AI76" i="48"/>
  <c r="AJ14" i="48"/>
  <c r="O120" i="42"/>
  <c r="AJ123" i="32"/>
  <c r="AJ122" i="32" s="1"/>
  <c r="AB42" i="48"/>
  <c r="AH82" i="51"/>
  <c r="AI42" i="43"/>
  <c r="AO76" i="51"/>
  <c r="AJ56" i="46"/>
  <c r="AJ14" i="44"/>
  <c r="AI76" i="44"/>
  <c r="BG211" i="57"/>
  <c r="BG133" i="57"/>
  <c r="BG134" i="57"/>
  <c r="BG212" i="57"/>
  <c r="T123" i="47"/>
  <c r="T122" i="47" s="1"/>
  <c r="AJ14" i="40"/>
  <c r="AI76" i="40"/>
  <c r="AW104" i="57"/>
  <c r="AV119" i="57"/>
  <c r="O72" i="55"/>
  <c r="O113" i="41" s="1"/>
  <c r="AC20" i="49"/>
  <c r="AB19" i="49"/>
  <c r="AJ56" i="47"/>
  <c r="AG54" i="51"/>
  <c r="AG22" i="1" s="1"/>
  <c r="AS4" i="51"/>
  <c r="AJ17" i="32"/>
  <c r="T123" i="40"/>
  <c r="T122" i="40" s="1"/>
  <c r="AB19" i="43"/>
  <c r="AC20" i="43"/>
  <c r="AJ123" i="45"/>
  <c r="AJ122" i="45" s="1"/>
  <c r="O120" i="44"/>
  <c r="X175" i="33"/>
  <c r="Y61" i="55"/>
  <c r="BF117" i="57"/>
  <c r="BG102" i="57"/>
  <c r="T70" i="55"/>
  <c r="T113" i="1" s="1"/>
  <c r="N143" i="33"/>
  <c r="AJ17" i="48"/>
  <c r="AK4" i="1"/>
  <c r="AJ36" i="1"/>
  <c r="BD223" i="57"/>
  <c r="AV97" i="47"/>
  <c r="AW37" i="55"/>
  <c r="AE66" i="51"/>
  <c r="AJ17" i="44"/>
  <c r="P23" i="51"/>
  <c r="BX6" i="51"/>
  <c r="AR6" i="51"/>
  <c r="AF56" i="51"/>
  <c r="AF22" i="41" s="1"/>
  <c r="D3" i="56"/>
  <c r="D81" i="49"/>
  <c r="D62" i="49" s="1"/>
  <c r="D63" i="49" s="1"/>
  <c r="D81" i="48"/>
  <c r="D62" i="48" s="1"/>
  <c r="D63" i="48" s="1"/>
  <c r="D81" i="47"/>
  <c r="D62" i="47" s="1"/>
  <c r="D63" i="47" s="1"/>
  <c r="D81" i="46"/>
  <c r="D62" i="46" s="1"/>
  <c r="D63" i="46" s="1"/>
  <c r="D81" i="45"/>
  <c r="D62" i="45" s="1"/>
  <c r="D63" i="45" s="1"/>
  <c r="D81" i="44"/>
  <c r="D62" i="44" s="1"/>
  <c r="D63" i="44" s="1"/>
  <c r="D81" i="40"/>
  <c r="D62" i="40" s="1"/>
  <c r="D63" i="40" s="1"/>
  <c r="D81" i="43"/>
  <c r="D62" i="43" s="1"/>
  <c r="D63" i="43" s="1"/>
  <c r="D81" i="41"/>
  <c r="D62" i="41" s="1"/>
  <c r="D63" i="41" s="1"/>
  <c r="D81" i="42"/>
  <c r="D62" i="42" s="1"/>
  <c r="D63" i="42" s="1"/>
  <c r="D81" i="1"/>
  <c r="D62" i="1" s="1"/>
  <c r="D63" i="1" s="1"/>
  <c r="D81" i="32"/>
  <c r="D62" i="32" s="1"/>
  <c r="D63" i="32" s="1"/>
  <c r="D62" i="59"/>
  <c r="E72" i="33"/>
  <c r="X177" i="33"/>
  <c r="Y63" i="55"/>
  <c r="AV97" i="41"/>
  <c r="AW30" i="55"/>
  <c r="W201" i="33"/>
  <c r="W202" i="33" s="1"/>
  <c r="W98" i="33" s="1"/>
  <c r="BL15" i="57"/>
  <c r="BL16" i="57" s="1"/>
  <c r="P29" i="51"/>
  <c r="AF62" i="51"/>
  <c r="AF22" i="46" s="1"/>
  <c r="BX12" i="51"/>
  <c r="AR12" i="51"/>
  <c r="AU97" i="32"/>
  <c r="AV29" i="55"/>
  <c r="AL189" i="33"/>
  <c r="DD2" i="57"/>
  <c r="AV97" i="43"/>
  <c r="AW32" i="55"/>
  <c r="P22" i="51"/>
  <c r="BX5" i="51"/>
  <c r="AR5" i="51"/>
  <c r="AR16" i="51" s="1"/>
  <c r="AF55" i="51"/>
  <c r="AF22" i="32" s="1"/>
  <c r="T123" i="42"/>
  <c r="T122" i="42" s="1"/>
  <c r="T123" i="41"/>
  <c r="T122" i="41" s="1"/>
  <c r="AS112" i="57"/>
  <c r="AR127" i="57"/>
  <c r="M80" i="55"/>
  <c r="M113" i="48" s="1"/>
  <c r="AJ17" i="47"/>
  <c r="AJ17" i="49"/>
  <c r="AC20" i="45"/>
  <c r="AB19" i="45"/>
  <c r="AL4" i="49"/>
  <c r="AK36" i="49"/>
  <c r="AK36" i="41"/>
  <c r="AL4" i="41"/>
  <c r="AJ56" i="42"/>
  <c r="AJ123" i="40"/>
  <c r="AJ122" i="40" s="1"/>
  <c r="AK36" i="40"/>
  <c r="M150" i="33"/>
  <c r="BJ16" i="57"/>
  <c r="BK16" i="57" s="1"/>
  <c r="T123" i="1"/>
  <c r="T122" i="1" s="1"/>
  <c r="BG132" i="57"/>
  <c r="BG210" i="57"/>
  <c r="AJ123" i="42"/>
  <c r="AJ122" i="42" s="1"/>
  <c r="AD42" i="44"/>
  <c r="AD40" i="44" s="1"/>
  <c r="AJ78" i="51"/>
  <c r="AL4" i="44"/>
  <c r="AK36" i="44"/>
  <c r="AI42" i="41"/>
  <c r="AO74" i="51"/>
  <c r="AQ129" i="57"/>
  <c r="AQ144" i="57" s="1"/>
  <c r="X173" i="33"/>
  <c r="Y59" i="55"/>
  <c r="O149" i="33"/>
  <c r="AI76" i="46"/>
  <c r="AJ14" i="46"/>
  <c r="AW124" i="57"/>
  <c r="AX109" i="57"/>
  <c r="AK36" i="45"/>
  <c r="AL4" i="45"/>
  <c r="AC20" i="32"/>
  <c r="AB19" i="32"/>
  <c r="X180" i="33"/>
  <c r="Y66" i="55"/>
  <c r="AI123" i="1"/>
  <c r="AI122" i="1" s="1"/>
  <c r="AI81" i="33"/>
  <c r="AI66" i="59" s="1"/>
  <c r="BE118" i="33"/>
  <c r="AB19" i="47"/>
  <c r="AC20" i="47"/>
  <c r="O120" i="40"/>
  <c r="AJ36" i="48"/>
  <c r="AK4" i="48"/>
  <c r="AV97" i="45"/>
  <c r="AW35" i="55"/>
  <c r="X178" i="33"/>
  <c r="Y64" i="55"/>
  <c r="T123" i="44"/>
  <c r="T122" i="44" s="1"/>
  <c r="AC20" i="48"/>
  <c r="AB19" i="48"/>
  <c r="AJ17" i="42"/>
  <c r="AC20" i="40"/>
  <c r="AB19" i="40"/>
  <c r="O142" i="33"/>
  <c r="AU111" i="57"/>
  <c r="AT126" i="57"/>
  <c r="N79" i="55"/>
  <c r="N113" i="47" s="1"/>
  <c r="AH40" i="1"/>
  <c r="CX22" i="57"/>
  <c r="CX3" i="57" s="1"/>
  <c r="AG190" i="33" s="1"/>
  <c r="AG31" i="1"/>
  <c r="X171" i="33"/>
  <c r="Y57" i="55"/>
  <c r="AK4" i="47"/>
  <c r="AJ36" i="47"/>
  <c r="AJ56" i="44"/>
  <c r="AW120" i="57"/>
  <c r="AX105" i="57"/>
  <c r="AJ123" i="49"/>
  <c r="AJ122" i="49" s="1"/>
  <c r="AJ123" i="41"/>
  <c r="AJ122" i="41" s="1"/>
  <c r="AB42" i="46"/>
  <c r="AB40" i="46" s="1"/>
  <c r="AH80" i="51"/>
  <c r="P26" i="51"/>
  <c r="AF59" i="51"/>
  <c r="AF22" i="40" s="1"/>
  <c r="BX9" i="51"/>
  <c r="AR9" i="51"/>
  <c r="AC42" i="45"/>
  <c r="AC40" i="45" s="1"/>
  <c r="AI79" i="51"/>
  <c r="BF143" i="57"/>
  <c r="BG209" i="57"/>
  <c r="BG145" i="57"/>
  <c r="BG131" i="57"/>
  <c r="BG143" i="57" s="1"/>
  <c r="BG219" i="57"/>
  <c r="BG141" i="57"/>
  <c r="X181" i="33"/>
  <c r="Y67" i="55"/>
  <c r="AK36" i="42"/>
  <c r="AL4" i="42"/>
  <c r="AJ17" i="40"/>
  <c r="L151" i="33"/>
  <c r="AF65" i="51"/>
  <c r="AF22" i="49" s="1"/>
  <c r="P32" i="51"/>
  <c r="BX15" i="51"/>
  <c r="AR15" i="51"/>
  <c r="AE42" i="40"/>
  <c r="AE40" i="40" s="1"/>
  <c r="AK77" i="51"/>
  <c r="AA40" i="48"/>
  <c r="CQ32" i="57"/>
  <c r="CQ13" i="57" s="1"/>
  <c r="Z200" i="33" s="1"/>
  <c r="Z31" i="48"/>
  <c r="X172" i="33"/>
  <c r="Y58" i="55"/>
  <c r="AQ16" i="51"/>
  <c r="AJ123" i="44"/>
  <c r="AJ122" i="44" s="1"/>
  <c r="AI76" i="43"/>
  <c r="AJ14" i="43"/>
  <c r="P30" i="51"/>
  <c r="AF63" i="51"/>
  <c r="AF22" i="47" s="1"/>
  <c r="BX13" i="51"/>
  <c r="AR13" i="51"/>
  <c r="AS113" i="57"/>
  <c r="AR128" i="57"/>
  <c r="AR129" i="57" s="1"/>
  <c r="AR144" i="57" s="1"/>
  <c r="M81" i="55"/>
  <c r="M113" i="49" s="1"/>
  <c r="T123" i="48"/>
  <c r="T122" i="48" s="1"/>
  <c r="P27" i="51"/>
  <c r="BX10" i="51"/>
  <c r="AR10" i="51"/>
  <c r="AF60" i="51"/>
  <c r="AF22" i="44" s="1"/>
  <c r="O120" i="43"/>
  <c r="AX108" i="57"/>
  <c r="AW123" i="57"/>
  <c r="AH40" i="41"/>
  <c r="CX24" i="57"/>
  <c r="CX5" i="57" s="1"/>
  <c r="AG192" i="33" s="1"/>
  <c r="AG31" i="41"/>
  <c r="AJ14" i="41"/>
  <c r="AI76" i="41"/>
  <c r="AJ56" i="41"/>
  <c r="BI16" i="57"/>
  <c r="AF135" i="1"/>
  <c r="AG56" i="1"/>
  <c r="AF381" i="33"/>
  <c r="AF34" i="33"/>
  <c r="AW122" i="57"/>
  <c r="AX107" i="57"/>
  <c r="AY103" i="57"/>
  <c r="AX118" i="57"/>
  <c r="P71" i="55"/>
  <c r="P113" i="32" s="1"/>
  <c r="AI123" i="48"/>
  <c r="AI122" i="48" s="1"/>
  <c r="AV97" i="46"/>
  <c r="AW36" i="55"/>
  <c r="AK4" i="43"/>
  <c r="AJ36" i="43"/>
  <c r="X170" i="33"/>
  <c r="Y56" i="55"/>
  <c r="CY25" i="57" l="1"/>
  <c r="CY6" i="57" s="1"/>
  <c r="AH193" i="33" s="1"/>
  <c r="AH31" i="42"/>
  <c r="CU28" i="57"/>
  <c r="CU9" i="57" s="1"/>
  <c r="AD196" i="33" s="1"/>
  <c r="AD31" i="44"/>
  <c r="CT29" i="57"/>
  <c r="CT10" i="57" s="1"/>
  <c r="AC197" i="33" s="1"/>
  <c r="AC31" i="45"/>
  <c r="CV27" i="57"/>
  <c r="CV8" i="57" s="1"/>
  <c r="AE195" i="33" s="1"/>
  <c r="AE31" i="40"/>
  <c r="CS30" i="57"/>
  <c r="CS11" i="57" s="1"/>
  <c r="AB198" i="33" s="1"/>
  <c r="AB31" i="46"/>
  <c r="CZ23" i="57"/>
  <c r="CZ4" i="57" s="1"/>
  <c r="AI191" i="33" s="1"/>
  <c r="AI31" i="32"/>
  <c r="CP33" i="57"/>
  <c r="CP14" i="57" s="1"/>
  <c r="Y201" i="33" s="1"/>
  <c r="Y202" i="33" s="1"/>
  <c r="Y98" i="33" s="1"/>
  <c r="Y31" i="49"/>
  <c r="CS31" i="57"/>
  <c r="CS12" i="57" s="1"/>
  <c r="AB199" i="33" s="1"/>
  <c r="AB31" i="47"/>
  <c r="AL4" i="43"/>
  <c r="AK36" i="43"/>
  <c r="AK123" i="42"/>
  <c r="AK122" i="42" s="1"/>
  <c r="AL4" i="47"/>
  <c r="AK36" i="47"/>
  <c r="AD20" i="48"/>
  <c r="AC19" i="48"/>
  <c r="Y178" i="33"/>
  <c r="Z64" i="55"/>
  <c r="AL4" i="48"/>
  <c r="AK36" i="48"/>
  <c r="O146" i="33"/>
  <c r="AL36" i="45"/>
  <c r="AM4" i="45"/>
  <c r="AJ76" i="46"/>
  <c r="AK14" i="46"/>
  <c r="Y173" i="33"/>
  <c r="Z59" i="55"/>
  <c r="AK123" i="49"/>
  <c r="AK122" i="49" s="1"/>
  <c r="AM189" i="33"/>
  <c r="DE2" i="57"/>
  <c r="AG62" i="51"/>
  <c r="AG22" i="46" s="1"/>
  <c r="AS12" i="51"/>
  <c r="D64" i="1"/>
  <c r="D155" i="1"/>
  <c r="D155" i="40"/>
  <c r="D64" i="40"/>
  <c r="D65" i="40" s="1"/>
  <c r="D155" i="47"/>
  <c r="D64" i="47"/>
  <c r="D65" i="47" s="1"/>
  <c r="AK17" i="44"/>
  <c r="AJ123" i="1"/>
  <c r="AJ122" i="1" s="1"/>
  <c r="AJ81" i="33"/>
  <c r="AJ66" i="59" s="1"/>
  <c r="T120" i="1"/>
  <c r="T141" i="33" s="1"/>
  <c r="AD20" i="43"/>
  <c r="AC19" i="43"/>
  <c r="AK17" i="32"/>
  <c r="AK56" i="47"/>
  <c r="O120" i="41"/>
  <c r="O144" i="33"/>
  <c r="AK17" i="41"/>
  <c r="AL42" i="1"/>
  <c r="AR72" i="51"/>
  <c r="AW97" i="40"/>
  <c r="AX33" i="55"/>
  <c r="AI42" i="42"/>
  <c r="AI40" i="42" s="1"/>
  <c r="AO75" i="51"/>
  <c r="AO231" i="57"/>
  <c r="BH138" i="57"/>
  <c r="AO232" i="57"/>
  <c r="BH139" i="57"/>
  <c r="AO226" i="57"/>
  <c r="BH211" i="57"/>
  <c r="BH133" i="57"/>
  <c r="AJ76" i="1"/>
  <c r="AK14" i="1"/>
  <c r="AK17" i="1"/>
  <c r="AJ76" i="49"/>
  <c r="AK14" i="49"/>
  <c r="AG40" i="43"/>
  <c r="CW26" i="57"/>
  <c r="CW7" i="57" s="1"/>
  <c r="AF194" i="33" s="1"/>
  <c r="AF31" i="43"/>
  <c r="L183" i="33"/>
  <c r="AK14" i="42"/>
  <c r="AJ76" i="42"/>
  <c r="AC42" i="47"/>
  <c r="AC40" i="47" s="1"/>
  <c r="AI81" i="51"/>
  <c r="AK56" i="48"/>
  <c r="AF36" i="33"/>
  <c r="AF45" i="59"/>
  <c r="AX123" i="57"/>
  <c r="AY108" i="57"/>
  <c r="P76" i="55"/>
  <c r="P113" i="44" s="1"/>
  <c r="AS10" i="51"/>
  <c r="AG60" i="51"/>
  <c r="AG22" i="44" s="1"/>
  <c r="AS128" i="57"/>
  <c r="AS129" i="57" s="1"/>
  <c r="AS144" i="57" s="1"/>
  <c r="AT113" i="57"/>
  <c r="Y172" i="33"/>
  <c r="Z58" i="55"/>
  <c r="AB40" i="48"/>
  <c r="CR32" i="57"/>
  <c r="CR13" i="57" s="1"/>
  <c r="AA200" i="33" s="1"/>
  <c r="AA31" i="48"/>
  <c r="AS15" i="51"/>
  <c r="AG65" i="51"/>
  <c r="AG22" i="49" s="1"/>
  <c r="Y181" i="33"/>
  <c r="Z67" i="55"/>
  <c r="AD42" i="45"/>
  <c r="AD40" i="45" s="1"/>
  <c r="AJ79" i="51"/>
  <c r="AY105" i="57"/>
  <c r="AX120" i="57"/>
  <c r="P73" i="55"/>
  <c r="P113" i="42" s="1"/>
  <c r="AK56" i="44"/>
  <c r="Y171" i="33"/>
  <c r="Z57" i="55"/>
  <c r="AI40" i="1"/>
  <c r="CY22" i="57"/>
  <c r="CY3" i="57" s="1"/>
  <c r="AH190" i="33" s="1"/>
  <c r="AH31" i="1"/>
  <c r="AU126" i="57"/>
  <c r="AV111" i="57"/>
  <c r="AC19" i="40"/>
  <c r="AD20" i="40"/>
  <c r="AK17" i="42"/>
  <c r="AJ123" i="48"/>
  <c r="AJ122" i="48" s="1"/>
  <c r="BF118" i="33"/>
  <c r="Y180" i="33"/>
  <c r="Z66" i="55"/>
  <c r="AK123" i="45"/>
  <c r="AK122" i="45" s="1"/>
  <c r="AK123" i="44"/>
  <c r="AK122" i="44" s="1"/>
  <c r="AK56" i="42"/>
  <c r="AM4" i="49"/>
  <c r="AL36" i="49"/>
  <c r="AK17" i="49"/>
  <c r="AK17" i="47"/>
  <c r="M120" i="48"/>
  <c r="Y177" i="33"/>
  <c r="Z63" i="55"/>
  <c r="D155" i="42"/>
  <c r="D64" i="42"/>
  <c r="D65" i="42" s="1"/>
  <c r="D155" i="44"/>
  <c r="D64" i="44"/>
  <c r="D65" i="44" s="1"/>
  <c r="D155" i="48"/>
  <c r="D64" i="48"/>
  <c r="D65" i="48" s="1"/>
  <c r="AS6" i="51"/>
  <c r="AG56" i="51"/>
  <c r="AG22" i="41" s="1"/>
  <c r="AW97" i="47"/>
  <c r="AX37" i="55"/>
  <c r="AL4" i="1"/>
  <c r="AK36" i="1"/>
  <c r="BE223" i="57"/>
  <c r="BG117" i="57"/>
  <c r="BH102" i="57"/>
  <c r="AJ76" i="40"/>
  <c r="AK14" i="40"/>
  <c r="AC42" i="48"/>
  <c r="AI82" i="51"/>
  <c r="AJ76" i="48"/>
  <c r="AK14" i="48"/>
  <c r="AS11" i="51"/>
  <c r="AG61" i="51"/>
  <c r="AG22" i="45" s="1"/>
  <c r="O148" i="33"/>
  <c r="AS14" i="51"/>
  <c r="AG64" i="51"/>
  <c r="AG22" i="48" s="1"/>
  <c r="AO235" i="57"/>
  <c r="BH142" i="57"/>
  <c r="AO225" i="57"/>
  <c r="BH210" i="57"/>
  <c r="BH132" i="57"/>
  <c r="AO230" i="57"/>
  <c r="BH137" i="57"/>
  <c r="AK56" i="45"/>
  <c r="Y176" i="33"/>
  <c r="Z62" i="55"/>
  <c r="AV97" i="1"/>
  <c r="AW28" i="55"/>
  <c r="Y174" i="33"/>
  <c r="Z60" i="55"/>
  <c r="AJ123" i="46"/>
  <c r="AJ122" i="46" s="1"/>
  <c r="E107" i="49"/>
  <c r="E106" i="49" s="1"/>
  <c r="E109" i="49" s="1"/>
  <c r="E103" i="49" s="1"/>
  <c r="E107" i="48"/>
  <c r="E106" i="48" s="1"/>
  <c r="E109" i="48" s="1"/>
  <c r="E103" i="48" s="1"/>
  <c r="E107" i="47"/>
  <c r="E106" i="47" s="1"/>
  <c r="E109" i="47" s="1"/>
  <c r="E103" i="47" s="1"/>
  <c r="E107" i="46"/>
  <c r="E106" i="46" s="1"/>
  <c r="E109" i="46" s="1"/>
  <c r="E103" i="46" s="1"/>
  <c r="E107" i="45"/>
  <c r="E106" i="45" s="1"/>
  <c r="E109" i="45" s="1"/>
  <c r="E103" i="45" s="1"/>
  <c r="E107" i="44"/>
  <c r="E106" i="44" s="1"/>
  <c r="E109" i="44" s="1"/>
  <c r="E103" i="44" s="1"/>
  <c r="E107" i="40"/>
  <c r="E106" i="40" s="1"/>
  <c r="E109" i="40" s="1"/>
  <c r="E103" i="40" s="1"/>
  <c r="E107" i="43"/>
  <c r="E106" i="43" s="1"/>
  <c r="E109" i="43" s="1"/>
  <c r="E103" i="43" s="1"/>
  <c r="E107" i="42"/>
  <c r="E106" i="42" s="1"/>
  <c r="E109" i="42" s="1"/>
  <c r="E103" i="42" s="1"/>
  <c r="E107" i="32"/>
  <c r="E106" i="32" s="1"/>
  <c r="E109" i="32" s="1"/>
  <c r="E103" i="32" s="1"/>
  <c r="E107" i="41"/>
  <c r="E106" i="41" s="1"/>
  <c r="E109" i="41" s="1"/>
  <c r="E103" i="41" s="1"/>
  <c r="E107" i="1"/>
  <c r="E8" i="55"/>
  <c r="Y170" i="33"/>
  <c r="Z56" i="55"/>
  <c r="AK56" i="41"/>
  <c r="AG63" i="51"/>
  <c r="AG22" i="47" s="1"/>
  <c r="AS13" i="51"/>
  <c r="AJ76" i="43"/>
  <c r="AK14" i="43"/>
  <c r="AW97" i="45"/>
  <c r="AX35" i="55"/>
  <c r="AD20" i="47"/>
  <c r="AC19" i="47"/>
  <c r="AD20" i="32"/>
  <c r="AC19" i="32"/>
  <c r="AY109" i="57"/>
  <c r="AX124" i="57"/>
  <c r="P77" i="55"/>
  <c r="P113" i="45" s="1"/>
  <c r="AM4" i="44"/>
  <c r="AL36" i="44"/>
  <c r="AK123" i="40"/>
  <c r="AK122" i="40" s="1"/>
  <c r="AL36" i="40"/>
  <c r="AM4" i="41"/>
  <c r="AL36" i="41"/>
  <c r="AG55" i="51"/>
  <c r="AG22" i="32" s="1"/>
  <c r="AS5" i="51"/>
  <c r="AW97" i="43"/>
  <c r="AX32" i="55"/>
  <c r="AV97" i="32"/>
  <c r="AW29" i="55"/>
  <c r="D155" i="32"/>
  <c r="D64" i="32"/>
  <c r="D65" i="32" s="1"/>
  <c r="D64" i="41"/>
  <c r="D65" i="41" s="1"/>
  <c r="D155" i="41"/>
  <c r="D155" i="45"/>
  <c r="D64" i="45"/>
  <c r="D65" i="45" s="1"/>
  <c r="D155" i="49"/>
  <c r="D64" i="49"/>
  <c r="D65" i="49" s="1"/>
  <c r="AC19" i="49"/>
  <c r="AD20" i="49"/>
  <c r="AX104" i="57"/>
  <c r="AW119" i="57"/>
  <c r="AJ76" i="44"/>
  <c r="AK14" i="44"/>
  <c r="AK56" i="46"/>
  <c r="AK17" i="45"/>
  <c r="AK14" i="45"/>
  <c r="AJ76" i="45"/>
  <c r="AK56" i="32"/>
  <c r="AX121" i="57"/>
  <c r="AY106" i="57"/>
  <c r="P74" i="55"/>
  <c r="P113" i="43" s="1"/>
  <c r="AW97" i="44"/>
  <c r="AX34" i="55"/>
  <c r="AQ4" i="40"/>
  <c r="Z42" i="49"/>
  <c r="Z40" i="49" s="1"/>
  <c r="AF83" i="51"/>
  <c r="AK56" i="49"/>
  <c r="BI79" i="57"/>
  <c r="BI140" i="57" s="1"/>
  <c r="BI75" i="57"/>
  <c r="BI136" i="57" s="1"/>
  <c r="BI71" i="57"/>
  <c r="BI78" i="57"/>
  <c r="BI139" i="57" s="1"/>
  <c r="BI74" i="57"/>
  <c r="BI135" i="57" s="1"/>
  <c r="BI70" i="57"/>
  <c r="BI81" i="57"/>
  <c r="BI142" i="57" s="1"/>
  <c r="BI77" i="57"/>
  <c r="BI138" i="57" s="1"/>
  <c r="BI73" i="57"/>
  <c r="BJ3" i="57"/>
  <c r="BI80" i="57"/>
  <c r="BI76" i="57"/>
  <c r="BI137" i="57" s="1"/>
  <c r="BI72" i="57"/>
  <c r="AO224" i="57"/>
  <c r="BH145" i="57"/>
  <c r="BH131" i="57"/>
  <c r="BH209" i="57"/>
  <c r="AO229" i="57"/>
  <c r="BH136" i="57"/>
  <c r="AO234" i="57"/>
  <c r="BH219" i="57"/>
  <c r="BH141" i="57"/>
  <c r="P120" i="46"/>
  <c r="AC19" i="44"/>
  <c r="AD20" i="44"/>
  <c r="AL36" i="32"/>
  <c r="AM4" i="32"/>
  <c r="Y179" i="33"/>
  <c r="Z65" i="55"/>
  <c r="AL4" i="46"/>
  <c r="AK36" i="46"/>
  <c r="AW97" i="42"/>
  <c r="AX31" i="55"/>
  <c r="P120" i="32"/>
  <c r="AW97" i="46"/>
  <c r="AX36" i="55"/>
  <c r="AY118" i="57"/>
  <c r="AZ103" i="57"/>
  <c r="AK14" i="41"/>
  <c r="AJ76" i="41"/>
  <c r="AJ123" i="43"/>
  <c r="AJ122" i="43" s="1"/>
  <c r="AY107" i="57"/>
  <c r="AX122" i="57"/>
  <c r="P75" i="55"/>
  <c r="P113" i="40" s="1"/>
  <c r="AH56" i="1"/>
  <c r="AG135" i="1"/>
  <c r="AG34" i="33"/>
  <c r="AI40" i="41"/>
  <c r="CY24" i="57"/>
  <c r="CY5" i="57" s="1"/>
  <c r="AH192" i="33" s="1"/>
  <c r="AH31" i="41"/>
  <c r="O145" i="33"/>
  <c r="M120" i="49"/>
  <c r="AF42" i="40"/>
  <c r="AF40" i="40" s="1"/>
  <c r="AL77" i="51"/>
  <c r="AK17" i="40"/>
  <c r="AL36" i="42"/>
  <c r="AM4" i="42"/>
  <c r="AG59" i="51"/>
  <c r="AG22" i="40" s="1"/>
  <c r="AS9" i="51"/>
  <c r="AC42" i="46"/>
  <c r="AC40" i="46" s="1"/>
  <c r="AI80" i="51"/>
  <c r="AJ123" i="47"/>
  <c r="AJ122" i="47" s="1"/>
  <c r="N120" i="47"/>
  <c r="AJ42" i="41"/>
  <c r="AP74" i="51"/>
  <c r="AE42" i="44"/>
  <c r="AE40" i="44" s="1"/>
  <c r="AK78" i="51"/>
  <c r="BK15" i="57"/>
  <c r="AK123" i="41"/>
  <c r="AK122" i="41" s="1"/>
  <c r="AD20" i="45"/>
  <c r="AC19" i="45"/>
  <c r="AT112" i="57"/>
  <c r="AS127" i="57"/>
  <c r="AW97" i="41"/>
  <c r="AX30" i="55"/>
  <c r="E64" i="59"/>
  <c r="D155" i="43"/>
  <c r="D64" i="43"/>
  <c r="D65" i="43" s="1"/>
  <c r="D64" i="46"/>
  <c r="D65" i="46" s="1"/>
  <c r="D155" i="46"/>
  <c r="D55" i="56"/>
  <c r="D56" i="56" s="1"/>
  <c r="D37" i="56"/>
  <c r="D38" i="56" s="1"/>
  <c r="D47" i="56"/>
  <c r="D42" i="56"/>
  <c r="D43" i="56" s="1"/>
  <c r="AK17" i="48"/>
  <c r="Y175" i="33"/>
  <c r="Z61" i="55"/>
  <c r="O147" i="33"/>
  <c r="AT4" i="51"/>
  <c r="AH54" i="51"/>
  <c r="AH22" i="1" s="1"/>
  <c r="AJ42" i="43"/>
  <c r="AP76" i="51"/>
  <c r="AK17" i="46"/>
  <c r="AZ67" i="57"/>
  <c r="BA66" i="57"/>
  <c r="AK17" i="43"/>
  <c r="AJ42" i="32"/>
  <c r="AJ40" i="32" s="1"/>
  <c r="AP73" i="51"/>
  <c r="AK14" i="32"/>
  <c r="AJ76" i="32"/>
  <c r="AD20" i="42"/>
  <c r="AC19" i="42"/>
  <c r="AH127" i="33"/>
  <c r="AG82" i="33"/>
  <c r="AG67" i="59" s="1"/>
  <c r="AD20" i="46"/>
  <c r="AC19" i="46"/>
  <c r="AD20" i="41"/>
  <c r="AC19" i="41"/>
  <c r="AK56" i="40"/>
  <c r="AD20" i="1"/>
  <c r="AC19" i="1"/>
  <c r="AG57" i="51"/>
  <c r="AG22" i="42" s="1"/>
  <c r="AS7" i="51"/>
  <c r="AF66" i="51"/>
  <c r="AW97" i="48"/>
  <c r="AX38" i="55"/>
  <c r="AO227" i="57"/>
  <c r="BH212" i="57"/>
  <c r="BH134" i="57"/>
  <c r="AO228" i="57"/>
  <c r="BH135" i="57"/>
  <c r="AO233" i="57"/>
  <c r="BH140" i="57"/>
  <c r="AY125" i="57"/>
  <c r="AZ110" i="57"/>
  <c r="AJ76" i="47"/>
  <c r="AK14" i="47"/>
  <c r="AK123" i="32"/>
  <c r="AK122" i="32" s="1"/>
  <c r="AK56" i="43"/>
  <c r="AG58" i="51"/>
  <c r="AG22" i="43" s="1"/>
  <c r="AS8" i="51"/>
  <c r="AW97" i="49"/>
  <c r="AX39" i="55"/>
  <c r="CV28" i="57" l="1"/>
  <c r="CV9" i="57" s="1"/>
  <c r="AE196" i="33" s="1"/>
  <c r="AE31" i="44"/>
  <c r="CQ33" i="57"/>
  <c r="CQ14" i="57" s="1"/>
  <c r="Z201" i="33" s="1"/>
  <c r="Z202" i="33" s="1"/>
  <c r="Z98" i="33" s="1"/>
  <c r="Z31" i="49"/>
  <c r="DA23" i="57"/>
  <c r="DA4" i="57" s="1"/>
  <c r="AJ191" i="33" s="1"/>
  <c r="AJ31" i="32"/>
  <c r="CW27" i="57"/>
  <c r="CW8" i="57" s="1"/>
  <c r="AF195" i="33" s="1"/>
  <c r="AF31" i="40"/>
  <c r="CU29" i="57"/>
  <c r="CU10" i="57" s="1"/>
  <c r="AD197" i="33" s="1"/>
  <c r="AD31" i="45"/>
  <c r="CT30" i="57"/>
  <c r="CT11" i="57" s="1"/>
  <c r="AC198" i="33" s="1"/>
  <c r="AC31" i="46"/>
  <c r="CT31" i="57"/>
  <c r="CT12" i="57" s="1"/>
  <c r="AC199" i="33" s="1"/>
  <c r="AC31" i="47"/>
  <c r="CZ25" i="57"/>
  <c r="CZ6" i="57" s="1"/>
  <c r="AI193" i="33" s="1"/>
  <c r="AI31" i="42"/>
  <c r="AE20" i="1"/>
  <c r="AD19" i="1"/>
  <c r="AI127" i="33"/>
  <c r="AH82" i="33"/>
  <c r="AH67" i="59" s="1"/>
  <c r="AI56" i="1"/>
  <c r="AH135" i="1"/>
  <c r="AH34" i="33"/>
  <c r="Z179" i="33"/>
  <c r="AA65" i="55"/>
  <c r="AR4" i="40"/>
  <c r="AL17" i="45"/>
  <c r="D68" i="41"/>
  <c r="D5" i="61"/>
  <c r="D19" i="61" s="1"/>
  <c r="AW97" i="32"/>
  <c r="AX29" i="55"/>
  <c r="AL123" i="40"/>
  <c r="AL122" i="40" s="1"/>
  <c r="AM36" i="40"/>
  <c r="AE20" i="32"/>
  <c r="AD19" i="32"/>
  <c r="E101" i="40"/>
  <c r="E214" i="33" s="1"/>
  <c r="E66" i="40"/>
  <c r="AD42" i="48"/>
  <c r="AJ82" i="51"/>
  <c r="AK123" i="1"/>
  <c r="AK122" i="1" s="1"/>
  <c r="AK81" i="33"/>
  <c r="AK66" i="59" s="1"/>
  <c r="Z177" i="33"/>
  <c r="AA63" i="55"/>
  <c r="BG118" i="33"/>
  <c r="AT15" i="51"/>
  <c r="AH65" i="51"/>
  <c r="AH22" i="49" s="1"/>
  <c r="AY123" i="57"/>
  <c r="AZ108" i="57"/>
  <c r="AL56" i="48"/>
  <c r="AL17" i="44"/>
  <c r="AX97" i="48"/>
  <c r="AY38" i="55"/>
  <c r="AE20" i="46"/>
  <c r="AD19" i="46"/>
  <c r="AK76" i="32"/>
  <c r="AL14" i="32"/>
  <c r="AL17" i="43"/>
  <c r="D52" i="56"/>
  <c r="AK42" i="41"/>
  <c r="AQ74" i="51"/>
  <c r="AD42" i="46"/>
  <c r="AD40" i="46" s="1"/>
  <c r="AJ80" i="51"/>
  <c r="AN4" i="42"/>
  <c r="AM36" i="42"/>
  <c r="AJ40" i="41"/>
  <c r="CZ24" i="57"/>
  <c r="CZ5" i="57" s="1"/>
  <c r="AI192" i="33" s="1"/>
  <c r="AI31" i="41"/>
  <c r="P120" i="40"/>
  <c r="AX97" i="46"/>
  <c r="AY36" i="55"/>
  <c r="AK123" i="46"/>
  <c r="AK122" i="46" s="1"/>
  <c r="AL123" i="32"/>
  <c r="AL122" i="32" s="1"/>
  <c r="BI211" i="57"/>
  <c r="BI133" i="57"/>
  <c r="BI212" i="57"/>
  <c r="BI134" i="57"/>
  <c r="AA42" i="49"/>
  <c r="AA40" i="49" s="1"/>
  <c r="AG83" i="51"/>
  <c r="AX97" i="44"/>
  <c r="AY34" i="55"/>
  <c r="AL56" i="46"/>
  <c r="AX119" i="57"/>
  <c r="AY104" i="57"/>
  <c r="P72" i="55"/>
  <c r="P113" i="41" s="1"/>
  <c r="D68" i="45"/>
  <c r="D10" i="61"/>
  <c r="D24" i="61" s="1"/>
  <c r="D68" i="32"/>
  <c r="D4" i="61"/>
  <c r="D18" i="61" s="1"/>
  <c r="AL123" i="44"/>
  <c r="AL122" i="44" s="1"/>
  <c r="AZ109" i="57"/>
  <c r="AY124" i="57"/>
  <c r="AX97" i="45"/>
  <c r="AY35" i="55"/>
  <c r="E101" i="32"/>
  <c r="E210" i="33" s="1"/>
  <c r="E66" i="32"/>
  <c r="E101" i="44"/>
  <c r="E215" i="33" s="1"/>
  <c r="E66" i="44"/>
  <c r="E101" i="48"/>
  <c r="E219" i="33" s="1"/>
  <c r="E66" i="48"/>
  <c r="AW97" i="1"/>
  <c r="AX28" i="55"/>
  <c r="U46" i="44"/>
  <c r="AP230" i="57"/>
  <c r="AH64" i="51"/>
  <c r="AH22" i="48" s="1"/>
  <c r="AT14" i="51"/>
  <c r="AT11" i="51"/>
  <c r="AH61" i="51"/>
  <c r="AH22" i="45" s="1"/>
  <c r="BH117" i="57"/>
  <c r="BI102" i="57"/>
  <c r="U70" i="55"/>
  <c r="AM4" i="1"/>
  <c r="AL36" i="1"/>
  <c r="BF223" i="57"/>
  <c r="AT6" i="51"/>
  <c r="AH56" i="51"/>
  <c r="AH22" i="41" s="1"/>
  <c r="M151" i="33"/>
  <c r="Z180" i="33"/>
  <c r="AA66" i="55"/>
  <c r="AL17" i="42"/>
  <c r="AV126" i="57"/>
  <c r="AW111" i="57"/>
  <c r="O79" i="55"/>
  <c r="O113" i="47" s="1"/>
  <c r="AJ40" i="1"/>
  <c r="CZ22" i="57"/>
  <c r="CZ3" i="57" s="1"/>
  <c r="AI190" i="33" s="1"/>
  <c r="AI31" i="1"/>
  <c r="Z181" i="33"/>
  <c r="AA67" i="55"/>
  <c r="Z172" i="33"/>
  <c r="AA58" i="55"/>
  <c r="AL14" i="42"/>
  <c r="AK76" i="42"/>
  <c r="AK76" i="1"/>
  <c r="AL14" i="1"/>
  <c r="U46" i="41"/>
  <c r="AP226" i="57"/>
  <c r="U46" i="45"/>
  <c r="AP231" i="57"/>
  <c r="AX97" i="40"/>
  <c r="AY33" i="55"/>
  <c r="AL17" i="41"/>
  <c r="O143" i="33"/>
  <c r="AL17" i="32"/>
  <c r="D59" i="1"/>
  <c r="D65" i="1"/>
  <c r="AN189" i="33"/>
  <c r="DF2" i="57"/>
  <c r="AK76" i="46"/>
  <c r="AL14" i="46"/>
  <c r="Z178" i="33"/>
  <c r="AA64" i="55"/>
  <c r="AD19" i="48"/>
  <c r="AE20" i="48"/>
  <c r="AZ125" i="57"/>
  <c r="BA110" i="57"/>
  <c r="Q78" i="55"/>
  <c r="Q113" i="46" s="1"/>
  <c r="U46" i="42"/>
  <c r="AP227" i="57"/>
  <c r="AL56" i="40"/>
  <c r="BA67" i="57"/>
  <c r="BB66" i="57"/>
  <c r="D68" i="43"/>
  <c r="D7" i="61"/>
  <c r="D21" i="61" s="1"/>
  <c r="AX97" i="41"/>
  <c r="AY30" i="55"/>
  <c r="AE20" i="45"/>
  <c r="AD19" i="45"/>
  <c r="U46" i="1"/>
  <c r="AP224" i="57"/>
  <c r="BI145" i="57"/>
  <c r="BI131" i="57"/>
  <c r="BI209" i="57"/>
  <c r="AY121" i="57"/>
  <c r="AZ106" i="57"/>
  <c r="AH63" i="51"/>
  <c r="AH22" i="47" s="1"/>
  <c r="AT13" i="51"/>
  <c r="E101" i="47"/>
  <c r="E218" i="33" s="1"/>
  <c r="E66" i="47"/>
  <c r="D68" i="44"/>
  <c r="D9" i="61"/>
  <c r="D23" i="61" s="1"/>
  <c r="P120" i="42"/>
  <c r="AL56" i="47"/>
  <c r="D68" i="47"/>
  <c r="D12" i="61"/>
  <c r="D26" i="61" s="1"/>
  <c r="AL123" i="45"/>
  <c r="AL122" i="45" s="1"/>
  <c r="AL36" i="48"/>
  <c r="AM4" i="48"/>
  <c r="AL36" i="47"/>
  <c r="AM4" i="47"/>
  <c r="U46" i="43"/>
  <c r="AP228" i="57"/>
  <c r="AH58" i="51"/>
  <c r="AH22" i="43" s="1"/>
  <c r="AT8" i="51"/>
  <c r="AK76" i="47"/>
  <c r="AL14" i="47"/>
  <c r="AD19" i="41"/>
  <c r="AE20" i="41"/>
  <c r="AE20" i="42"/>
  <c r="AD19" i="42"/>
  <c r="AK42" i="32"/>
  <c r="AK40" i="32" s="1"/>
  <c r="AQ73" i="51"/>
  <c r="AK42" i="43"/>
  <c r="AQ76" i="51"/>
  <c r="AU4" i="51"/>
  <c r="AI54" i="51"/>
  <c r="AI22" i="1" s="1"/>
  <c r="AL17" i="48"/>
  <c r="E41" i="56"/>
  <c r="AT127" i="57"/>
  <c r="AU112" i="57"/>
  <c r="N80" i="55"/>
  <c r="N113" i="48" s="1"/>
  <c r="AL123" i="42"/>
  <c r="AL122" i="42" s="1"/>
  <c r="AG36" i="33"/>
  <c r="AG45" i="59"/>
  <c r="AK76" i="41"/>
  <c r="AL14" i="41"/>
  <c r="P142" i="33"/>
  <c r="AL36" i="46"/>
  <c r="AM4" i="46"/>
  <c r="AE20" i="44"/>
  <c r="AD19" i="44"/>
  <c r="U46" i="48"/>
  <c r="AP234" i="57"/>
  <c r="BH143" i="57"/>
  <c r="AK76" i="45"/>
  <c r="AL14" i="45"/>
  <c r="AK76" i="44"/>
  <c r="AL14" i="44"/>
  <c r="AE20" i="49"/>
  <c r="AD19" i="49"/>
  <c r="AX97" i="43"/>
  <c r="AY32" i="55"/>
  <c r="AL123" i="41"/>
  <c r="AL122" i="41" s="1"/>
  <c r="AM36" i="44"/>
  <c r="AN4" i="44"/>
  <c r="AL14" i="43"/>
  <c r="AK76" i="43"/>
  <c r="AL56" i="41"/>
  <c r="E90" i="33"/>
  <c r="E83" i="33"/>
  <c r="E101" i="42"/>
  <c r="E212" i="33" s="1"/>
  <c r="E66" i="42"/>
  <c r="E101" i="45"/>
  <c r="E216" i="33" s="1"/>
  <c r="E66" i="45"/>
  <c r="E101" i="49"/>
  <c r="E220" i="33" s="1"/>
  <c r="E66" i="49"/>
  <c r="U46" i="49"/>
  <c r="AP235" i="57"/>
  <c r="AK76" i="48"/>
  <c r="AL14" i="48"/>
  <c r="AK76" i="40"/>
  <c r="AL14" i="40"/>
  <c r="AX97" i="47"/>
  <c r="AY37" i="55"/>
  <c r="D68" i="48"/>
  <c r="D13" i="61"/>
  <c r="D27" i="61" s="1"/>
  <c r="D68" i="42"/>
  <c r="D6" i="61"/>
  <c r="D20" i="61" s="1"/>
  <c r="AL17" i="47"/>
  <c r="AL17" i="49"/>
  <c r="AL123" i="49"/>
  <c r="AL122" i="49" s="1"/>
  <c r="AL56" i="42"/>
  <c r="AZ105" i="57"/>
  <c r="AY120" i="57"/>
  <c r="AH60" i="51"/>
  <c r="AH22" i="44" s="1"/>
  <c r="AT10" i="51"/>
  <c r="AD42" i="47"/>
  <c r="AD40" i="47" s="1"/>
  <c r="AJ81" i="51"/>
  <c r="L112" i="33"/>
  <c r="AH40" i="43"/>
  <c r="CX26" i="57"/>
  <c r="CX7" i="57" s="1"/>
  <c r="AG194" i="33" s="1"/>
  <c r="AG31" i="43"/>
  <c r="AE20" i="43"/>
  <c r="AD19" i="43"/>
  <c r="D68" i="40"/>
  <c r="D8" i="61"/>
  <c r="D22" i="61" s="1"/>
  <c r="AK123" i="43"/>
  <c r="AK122" i="43" s="1"/>
  <c r="AH57" i="51"/>
  <c r="AH22" i="42" s="1"/>
  <c r="AT7" i="51"/>
  <c r="D60" i="56"/>
  <c r="D133" i="33" s="1"/>
  <c r="D59" i="56"/>
  <c r="AN4" i="32"/>
  <c r="AM36" i="32"/>
  <c r="U46" i="40"/>
  <c r="AP229" i="57"/>
  <c r="BJ78" i="57"/>
  <c r="BJ139" i="57" s="1"/>
  <c r="BJ74" i="57"/>
  <c r="BJ135" i="57" s="1"/>
  <c r="BJ70" i="57"/>
  <c r="BJ81" i="57"/>
  <c r="BJ142" i="57" s="1"/>
  <c r="BJ77" i="57"/>
  <c r="BJ138" i="57" s="1"/>
  <c r="BJ73" i="57"/>
  <c r="BK3" i="57"/>
  <c r="BJ80" i="57"/>
  <c r="BJ76" i="57"/>
  <c r="BJ137" i="57" s="1"/>
  <c r="BJ72" i="57"/>
  <c r="BJ79" i="57"/>
  <c r="BJ140" i="57" s="1"/>
  <c r="BJ75" i="57"/>
  <c r="BJ136" i="57" s="1"/>
  <c r="BJ71" i="57"/>
  <c r="AL56" i="49"/>
  <c r="AL56" i="32"/>
  <c r="AH55" i="51"/>
  <c r="AH22" i="32" s="1"/>
  <c r="AT5" i="51"/>
  <c r="E101" i="41"/>
  <c r="E211" i="33" s="1"/>
  <c r="E66" i="41"/>
  <c r="U46" i="32"/>
  <c r="AP225" i="57"/>
  <c r="AX97" i="49"/>
  <c r="AY39" i="55"/>
  <c r="AL56" i="43"/>
  <c r="U46" i="47"/>
  <c r="AP233" i="57"/>
  <c r="AL17" i="46"/>
  <c r="AS16" i="51"/>
  <c r="Z175" i="33"/>
  <c r="AA61" i="55"/>
  <c r="D49" i="56"/>
  <c r="E46" i="56"/>
  <c r="D68" i="46"/>
  <c r="D11" i="61"/>
  <c r="D25" i="61" s="1"/>
  <c r="AF42" i="44"/>
  <c r="AF40" i="44" s="1"/>
  <c r="AL78" i="51"/>
  <c r="N150" i="33"/>
  <c r="AH59" i="51"/>
  <c r="AH22" i="40" s="1"/>
  <c r="AT9" i="51"/>
  <c r="AL17" i="40"/>
  <c r="AG42" i="40"/>
  <c r="AG40" i="40" s="1"/>
  <c r="AM77" i="51"/>
  <c r="M152" i="33"/>
  <c r="M183" i="33" s="1"/>
  <c r="AY122" i="57"/>
  <c r="AZ107" i="57"/>
  <c r="AZ118" i="57"/>
  <c r="BA103" i="57"/>
  <c r="Q71" i="55"/>
  <c r="Q113" i="32" s="1"/>
  <c r="AX97" i="42"/>
  <c r="AY31" i="55"/>
  <c r="P149" i="33"/>
  <c r="BI141" i="57"/>
  <c r="BI219" i="57"/>
  <c r="BI132" i="57"/>
  <c r="BI210" i="57"/>
  <c r="P120" i="43"/>
  <c r="D68" i="49"/>
  <c r="D14" i="61"/>
  <c r="D28" i="61" s="1"/>
  <c r="AN4" i="41"/>
  <c r="AM36" i="41"/>
  <c r="P120" i="45"/>
  <c r="AE20" i="47"/>
  <c r="AD19" i="47"/>
  <c r="Z170" i="33"/>
  <c r="AA56" i="55"/>
  <c r="E106" i="1"/>
  <c r="E97" i="33"/>
  <c r="E101" i="43"/>
  <c r="E213" i="33" s="1"/>
  <c r="E66" i="43"/>
  <c r="E101" i="46"/>
  <c r="E217" i="33" s="1"/>
  <c r="E66" i="46"/>
  <c r="Z174" i="33"/>
  <c r="AA60" i="55"/>
  <c r="Z176" i="33"/>
  <c r="AA62" i="55"/>
  <c r="AL56" i="45"/>
  <c r="AM36" i="49"/>
  <c r="AN4" i="49"/>
  <c r="AD19" i="40"/>
  <c r="AE20" i="40"/>
  <c r="Z171" i="33"/>
  <c r="AA57" i="55"/>
  <c r="AL56" i="44"/>
  <c r="AE42" i="45"/>
  <c r="AE40" i="45" s="1"/>
  <c r="AK79" i="51"/>
  <c r="AC40" i="48"/>
  <c r="CS32" i="57"/>
  <c r="CS13" i="57" s="1"/>
  <c r="AB200" i="33" s="1"/>
  <c r="AB31" i="48"/>
  <c r="AU113" i="57"/>
  <c r="AT128" i="57"/>
  <c r="AT129" i="57" s="1"/>
  <c r="AT144" i="57" s="1"/>
  <c r="N81" i="55"/>
  <c r="N113" i="49" s="1"/>
  <c r="P120" i="44"/>
  <c r="AK76" i="49"/>
  <c r="AL14" i="49"/>
  <c r="AL17" i="1"/>
  <c r="U46" i="46"/>
  <c r="AP232" i="57"/>
  <c r="AJ42" i="42"/>
  <c r="AJ40" i="42" s="1"/>
  <c r="AP75" i="51"/>
  <c r="AM42" i="1"/>
  <c r="AS72" i="51"/>
  <c r="AH62" i="51"/>
  <c r="AH22" i="46" s="1"/>
  <c r="AT12" i="51"/>
  <c r="Z173" i="33"/>
  <c r="AA59" i="55"/>
  <c r="AN4" i="45"/>
  <c r="AM36" i="45"/>
  <c r="AK123" i="48"/>
  <c r="AK122" i="48" s="1"/>
  <c r="AK123" i="47"/>
  <c r="AK122" i="47" s="1"/>
  <c r="AL36" i="43"/>
  <c r="AM4" i="43"/>
  <c r="CX27" i="57" l="1"/>
  <c r="CX8" i="57" s="1"/>
  <c r="AG195" i="33" s="1"/>
  <c r="AG31" i="40"/>
  <c r="CV29" i="57"/>
  <c r="CV10" i="57" s="1"/>
  <c r="AE197" i="33" s="1"/>
  <c r="AE31" i="45"/>
  <c r="DB23" i="57"/>
  <c r="DB4" i="57" s="1"/>
  <c r="AK191" i="33" s="1"/>
  <c r="AK31" i="32"/>
  <c r="CW28" i="57"/>
  <c r="CW9" i="57" s="1"/>
  <c r="AF196" i="33" s="1"/>
  <c r="AF31" i="44"/>
  <c r="DA25" i="57"/>
  <c r="DA6" i="57" s="1"/>
  <c r="AJ193" i="33" s="1"/>
  <c r="AJ31" i="42"/>
  <c r="CU31" i="57"/>
  <c r="CU12" i="57" s="1"/>
  <c r="AD199" i="33" s="1"/>
  <c r="AD31" i="47"/>
  <c r="CR33" i="57"/>
  <c r="CR14" i="57" s="1"/>
  <c r="AA201" i="33" s="1"/>
  <c r="AA202" i="33" s="1"/>
  <c r="AA98" i="33" s="1"/>
  <c r="AA31" i="49"/>
  <c r="CU30" i="57"/>
  <c r="CU11" i="57" s="1"/>
  <c r="AD198" i="33" s="1"/>
  <c r="AD31" i="46"/>
  <c r="AM123" i="45"/>
  <c r="AM122" i="45" s="1"/>
  <c r="AM17" i="1"/>
  <c r="AF42" i="45"/>
  <c r="AF40" i="45" s="1"/>
  <c r="AL79" i="51"/>
  <c r="AH42" i="40"/>
  <c r="AH40" i="40" s="1"/>
  <c r="AN77" i="51"/>
  <c r="AA175" i="33"/>
  <c r="AB61" i="55"/>
  <c r="AI40" i="43"/>
  <c r="CY26" i="57"/>
  <c r="CY7" i="57" s="1"/>
  <c r="AH194" i="33" s="1"/>
  <c r="AH31" i="43"/>
  <c r="D139" i="48"/>
  <c r="D73" i="48"/>
  <c r="E74" i="48" s="1"/>
  <c r="AM14" i="40"/>
  <c r="AL76" i="40"/>
  <c r="V46" i="49"/>
  <c r="AQ235" i="57"/>
  <c r="AL76" i="44"/>
  <c r="AM14" i="44"/>
  <c r="V46" i="45"/>
  <c r="AQ231" i="57"/>
  <c r="AA172" i="33"/>
  <c r="AB58" i="55"/>
  <c r="AM17" i="42"/>
  <c r="AO4" i="42"/>
  <c r="AN36" i="42"/>
  <c r="AE19" i="32"/>
  <c r="AF20" i="32"/>
  <c r="AO4" i="45"/>
  <c r="AN36" i="45"/>
  <c r="AA171" i="33"/>
  <c r="AB57" i="55"/>
  <c r="AA176" i="33"/>
  <c r="AB62" i="55"/>
  <c r="BJ211" i="57"/>
  <c r="BJ133" i="57"/>
  <c r="AM123" i="32"/>
  <c r="AM122" i="32" s="1"/>
  <c r="AM56" i="41"/>
  <c r="N120" i="48"/>
  <c r="U123" i="43"/>
  <c r="U122" i="43" s="1"/>
  <c r="AU13" i="51"/>
  <c r="AI63" i="51"/>
  <c r="AI22" i="47" s="1"/>
  <c r="V46" i="1"/>
  <c r="AQ224" i="57"/>
  <c r="U123" i="45"/>
  <c r="U122" i="45" s="1"/>
  <c r="O120" i="47"/>
  <c r="AM36" i="1"/>
  <c r="AN4" i="1"/>
  <c r="BG223" i="57"/>
  <c r="V46" i="44"/>
  <c r="AQ230" i="57"/>
  <c r="D84" i="32"/>
  <c r="D73" i="32"/>
  <c r="E74" i="32" s="1"/>
  <c r="D139" i="32"/>
  <c r="AY119" i="57"/>
  <c r="AZ104" i="57"/>
  <c r="AM56" i="46"/>
  <c r="AK40" i="41"/>
  <c r="DA24" i="57"/>
  <c r="DA5" i="57" s="1"/>
  <c r="AJ192" i="33" s="1"/>
  <c r="AJ31" i="41"/>
  <c r="AE42" i="46"/>
  <c r="AE40" i="46" s="1"/>
  <c r="AK80" i="51"/>
  <c r="AM17" i="43"/>
  <c r="AY97" i="48"/>
  <c r="AZ38" i="55"/>
  <c r="BH118" i="33"/>
  <c r="AE42" i="48"/>
  <c r="AK82" i="51"/>
  <c r="AM123" i="40"/>
  <c r="AM122" i="40" s="1"/>
  <c r="AN36" i="40"/>
  <c r="D73" i="41"/>
  <c r="E74" i="41" s="1"/>
  <c r="D139" i="41"/>
  <c r="AJ56" i="1"/>
  <c r="AI135" i="1"/>
  <c r="AI34" i="33"/>
  <c r="AI62" i="51"/>
  <c r="AI22" i="46" s="1"/>
  <c r="AU12" i="51"/>
  <c r="AF20" i="40"/>
  <c r="AE19" i="40"/>
  <c r="P145" i="33"/>
  <c r="U123" i="47"/>
  <c r="U122" i="47" s="1"/>
  <c r="BK81" i="57"/>
  <c r="BK142" i="57" s="1"/>
  <c r="BK77" i="57"/>
  <c r="BK138" i="57" s="1"/>
  <c r="BK73" i="57"/>
  <c r="BL3" i="57"/>
  <c r="BK80" i="57"/>
  <c r="BK76" i="57"/>
  <c r="BK137" i="57" s="1"/>
  <c r="BK72" i="57"/>
  <c r="BK79" i="57"/>
  <c r="BK140" i="57" s="1"/>
  <c r="BK75" i="57"/>
  <c r="BK136" i="57" s="1"/>
  <c r="BK71" i="57"/>
  <c r="BK78" i="57"/>
  <c r="BK139" i="57" s="1"/>
  <c r="BK74" i="57"/>
  <c r="BK135" i="57" s="1"/>
  <c r="BK70" i="57"/>
  <c r="AM56" i="42"/>
  <c r="AL76" i="41"/>
  <c r="AM14" i="41"/>
  <c r="AF20" i="41"/>
  <c r="AE19" i="41"/>
  <c r="V46" i="43"/>
  <c r="AQ228" i="57"/>
  <c r="AM36" i="48"/>
  <c r="AN4" i="48"/>
  <c r="D73" i="44"/>
  <c r="E74" i="44" s="1"/>
  <c r="D139" i="44"/>
  <c r="AZ121" i="57"/>
  <c r="BA106" i="57"/>
  <c r="Q74" i="55"/>
  <c r="Q113" i="43" s="1"/>
  <c r="AE19" i="45"/>
  <c r="AF20" i="45"/>
  <c r="AA178" i="33"/>
  <c r="AB64" i="55"/>
  <c r="AM17" i="32"/>
  <c r="AL76" i="1"/>
  <c r="AM14" i="1"/>
  <c r="AK40" i="1"/>
  <c r="DA22" i="57"/>
  <c r="DA3" i="57" s="1"/>
  <c r="AJ190" i="33" s="1"/>
  <c r="AJ31" i="1"/>
  <c r="AA180" i="33"/>
  <c r="AB66" i="55"/>
  <c r="AL123" i="1"/>
  <c r="AL122" i="1" s="1"/>
  <c r="AL81" i="33"/>
  <c r="AL66" i="59" s="1"/>
  <c r="P120" i="41"/>
  <c r="AB42" i="49"/>
  <c r="AB40" i="49" s="1"/>
  <c r="AH83" i="51"/>
  <c r="AL76" i="32"/>
  <c r="AM14" i="32"/>
  <c r="N120" i="49"/>
  <c r="P148" i="33"/>
  <c r="Q120" i="32"/>
  <c r="D73" i="46"/>
  <c r="E74" i="46" s="1"/>
  <c r="D139" i="46"/>
  <c r="AM56" i="49"/>
  <c r="BJ212" i="57"/>
  <c r="BJ134" i="57"/>
  <c r="D61" i="56"/>
  <c r="D132" i="33"/>
  <c r="D75" i="59" s="1"/>
  <c r="AE42" i="47"/>
  <c r="AE40" i="47" s="1"/>
  <c r="AK81" i="51"/>
  <c r="AM17" i="49"/>
  <c r="AM17" i="47"/>
  <c r="AY97" i="47"/>
  <c r="AZ37" i="55"/>
  <c r="U123" i="49"/>
  <c r="U122" i="49" s="1"/>
  <c r="AN36" i="44"/>
  <c r="AO4" i="44"/>
  <c r="AF20" i="44"/>
  <c r="AE19" i="44"/>
  <c r="AL42" i="43"/>
  <c r="AR76" i="51"/>
  <c r="AL123" i="48"/>
  <c r="AL122" i="48" s="1"/>
  <c r="P144" i="33"/>
  <c r="D73" i="43"/>
  <c r="E74" i="43" s="1"/>
  <c r="D139" i="43"/>
  <c r="Q120" i="46"/>
  <c r="AF20" i="48"/>
  <c r="AE19" i="48"/>
  <c r="AM36" i="43"/>
  <c r="AN4" i="43"/>
  <c r="AA173" i="33"/>
  <c r="AB59" i="55"/>
  <c r="AN42" i="1"/>
  <c r="AT72" i="51"/>
  <c r="V46" i="46"/>
  <c r="AQ232" i="57"/>
  <c r="E109" i="1"/>
  <c r="E103" i="1" s="1"/>
  <c r="E96" i="33"/>
  <c r="E104" i="33" s="1"/>
  <c r="AM123" i="41"/>
  <c r="AM122" i="41" s="1"/>
  <c r="D73" i="49"/>
  <c r="E74" i="49" s="1"/>
  <c r="D139" i="49"/>
  <c r="BA118" i="57"/>
  <c r="BB103" i="57"/>
  <c r="AU9" i="51"/>
  <c r="AI59" i="51"/>
  <c r="AI22" i="40" s="1"/>
  <c r="AG42" i="44"/>
  <c r="AG40" i="44" s="1"/>
  <c r="AM78" i="51"/>
  <c r="V46" i="32"/>
  <c r="AQ225" i="57"/>
  <c r="AU5" i="51"/>
  <c r="AI55" i="51"/>
  <c r="AI22" i="32" s="1"/>
  <c r="AM56" i="32"/>
  <c r="BJ132" i="57"/>
  <c r="BJ210" i="57"/>
  <c r="AN36" i="32"/>
  <c r="AO4" i="32"/>
  <c r="D73" i="42"/>
  <c r="E74" i="42" s="1"/>
  <c r="D139" i="42"/>
  <c r="AL76" i="48"/>
  <c r="AM14" i="48"/>
  <c r="AM123" i="44"/>
  <c r="AM122" i="44" s="1"/>
  <c r="AF20" i="49"/>
  <c r="AE19" i="49"/>
  <c r="AL76" i="45"/>
  <c r="AM14" i="45"/>
  <c r="V46" i="48"/>
  <c r="AQ234" i="57"/>
  <c r="AU127" i="57"/>
  <c r="AV112" i="57"/>
  <c r="AM17" i="48"/>
  <c r="AT16" i="51"/>
  <c r="AE19" i="42"/>
  <c r="AF20" i="42"/>
  <c r="AI58" i="51"/>
  <c r="AI22" i="43" s="1"/>
  <c r="AU8" i="51"/>
  <c r="AM36" i="47"/>
  <c r="AN4" i="47"/>
  <c r="AM56" i="47"/>
  <c r="U123" i="1"/>
  <c r="U122" i="1" s="1"/>
  <c r="AY97" i="41"/>
  <c r="AZ30" i="55"/>
  <c r="BB67" i="57"/>
  <c r="BC66" i="57"/>
  <c r="AM56" i="40"/>
  <c r="BA125" i="57"/>
  <c r="BB110" i="57"/>
  <c r="AL76" i="46"/>
  <c r="AM14" i="46"/>
  <c r="D68" i="1"/>
  <c r="D43" i="33"/>
  <c r="D3" i="61"/>
  <c r="AY97" i="40"/>
  <c r="AZ33" i="55"/>
  <c r="V46" i="41"/>
  <c r="AQ226" i="57"/>
  <c r="AW126" i="57"/>
  <c r="AX111" i="57"/>
  <c r="AI56" i="51"/>
  <c r="AI22" i="41" s="1"/>
  <c r="AU6" i="51"/>
  <c r="U113" i="1"/>
  <c r="AU11" i="51"/>
  <c r="AI61" i="51"/>
  <c r="AI22" i="45" s="1"/>
  <c r="U123" i="44"/>
  <c r="U122" i="44" s="1"/>
  <c r="BA109" i="57"/>
  <c r="AZ124" i="57"/>
  <c r="Q77" i="55"/>
  <c r="Q113" i="45" s="1"/>
  <c r="AY97" i="44"/>
  <c r="AZ34" i="55"/>
  <c r="P146" i="33"/>
  <c r="AM56" i="48"/>
  <c r="AU15" i="51"/>
  <c r="AI65" i="51"/>
  <c r="AI22" i="49" s="1"/>
  <c r="AA177" i="33"/>
  <c r="AB63" i="55"/>
  <c r="AX97" i="32"/>
  <c r="AY29" i="55"/>
  <c r="AM17" i="45"/>
  <c r="AS4" i="40"/>
  <c r="AK42" i="42"/>
  <c r="AK40" i="42" s="1"/>
  <c r="AQ75" i="51"/>
  <c r="AL76" i="49"/>
  <c r="AM14" i="49"/>
  <c r="P147" i="33"/>
  <c r="AM56" i="44"/>
  <c r="AM123" i="49"/>
  <c r="AM122" i="49" s="1"/>
  <c r="AM56" i="45"/>
  <c r="AZ122" i="57"/>
  <c r="BA107" i="57"/>
  <c r="Q75" i="55"/>
  <c r="Q113" i="40" s="1"/>
  <c r="AY97" i="49"/>
  <c r="AZ39" i="55"/>
  <c r="BJ209" i="57"/>
  <c r="BJ145" i="57"/>
  <c r="BJ131" i="57"/>
  <c r="BJ143" i="57" s="1"/>
  <c r="U123" i="40"/>
  <c r="U122" i="40" s="1"/>
  <c r="D73" i="40"/>
  <c r="E74" i="40" s="1"/>
  <c r="D84" i="40"/>
  <c r="D139" i="40"/>
  <c r="BA105" i="57"/>
  <c r="AZ120" i="57"/>
  <c r="Q73" i="55"/>
  <c r="Q113" i="42" s="1"/>
  <c r="AL123" i="46"/>
  <c r="AL122" i="46" s="1"/>
  <c r="AJ54" i="51"/>
  <c r="AJ22" i="1" s="1"/>
  <c r="AV4" i="51"/>
  <c r="AM14" i="47"/>
  <c r="AL76" i="47"/>
  <c r="U123" i="42"/>
  <c r="U122" i="42" s="1"/>
  <c r="AO189" i="33"/>
  <c r="DG2" i="57"/>
  <c r="AM17" i="41"/>
  <c r="AM17" i="44"/>
  <c r="AA179" i="33"/>
  <c r="AB65" i="55"/>
  <c r="AJ127" i="33"/>
  <c r="AI82" i="33"/>
  <c r="AI67" i="59" s="1"/>
  <c r="AL123" i="43"/>
  <c r="AL122" i="43" s="1"/>
  <c r="U123" i="46"/>
  <c r="U122" i="46" s="1"/>
  <c r="AV113" i="57"/>
  <c r="AU128" i="57"/>
  <c r="AD40" i="48"/>
  <c r="CT32" i="57"/>
  <c r="CT13" i="57" s="1"/>
  <c r="AC200" i="33" s="1"/>
  <c r="AC31" i="48"/>
  <c r="AN36" i="49"/>
  <c r="AO4" i="49"/>
  <c r="AA174" i="33"/>
  <c r="AB60" i="55"/>
  <c r="AA170" i="33"/>
  <c r="AB56" i="55"/>
  <c r="AF20" i="47"/>
  <c r="AE19" i="47"/>
  <c r="AN36" i="41"/>
  <c r="AO4" i="41"/>
  <c r="AY97" i="42"/>
  <c r="AZ31" i="55"/>
  <c r="M112" i="33"/>
  <c r="AM17" i="40"/>
  <c r="D48" i="56"/>
  <c r="AM17" i="46"/>
  <c r="V46" i="47"/>
  <c r="AQ233" i="57"/>
  <c r="AM56" i="43"/>
  <c r="U123" i="32"/>
  <c r="U122" i="32" s="1"/>
  <c r="BJ219" i="57"/>
  <c r="BJ141" i="57"/>
  <c r="V46" i="40"/>
  <c r="AQ229" i="57"/>
  <c r="AI57" i="51"/>
  <c r="AI22" i="42" s="1"/>
  <c r="AU7" i="51"/>
  <c r="AF20" i="43"/>
  <c r="AE19" i="43"/>
  <c r="AI60" i="51"/>
  <c r="AI22" i="44" s="1"/>
  <c r="AU10" i="51"/>
  <c r="AM14" i="43"/>
  <c r="AL76" i="43"/>
  <c r="AY97" i="43"/>
  <c r="AZ32" i="55"/>
  <c r="U123" i="48"/>
  <c r="U122" i="48" s="1"/>
  <c r="AM36" i="46"/>
  <c r="AN4" i="46"/>
  <c r="AL42" i="32"/>
  <c r="AL40" i="32" s="1"/>
  <c r="AR73" i="51"/>
  <c r="AL123" i="47"/>
  <c r="AL122" i="47" s="1"/>
  <c r="D73" i="47"/>
  <c r="E74" i="47" s="1"/>
  <c r="D139" i="47"/>
  <c r="BI143" i="57"/>
  <c r="V46" i="42"/>
  <c r="AQ227" i="57"/>
  <c r="U123" i="41"/>
  <c r="U122" i="41" s="1"/>
  <c r="AL76" i="42"/>
  <c r="AM14" i="42"/>
  <c r="AA181" i="33"/>
  <c r="AB67" i="55"/>
  <c r="BI117" i="57"/>
  <c r="BJ102" i="57"/>
  <c r="AI64" i="51"/>
  <c r="AI22" i="48" s="1"/>
  <c r="AU14" i="51"/>
  <c r="AX97" i="1"/>
  <c r="AY28" i="55"/>
  <c r="AY97" i="45"/>
  <c r="AZ35" i="55"/>
  <c r="D73" i="45"/>
  <c r="E74" i="45" s="1"/>
  <c r="D139" i="45"/>
  <c r="AY97" i="46"/>
  <c r="AZ36" i="55"/>
  <c r="AM123" i="42"/>
  <c r="AM122" i="42" s="1"/>
  <c r="AL42" i="41"/>
  <c r="AR74" i="51"/>
  <c r="AF20" i="46"/>
  <c r="AE19" i="46"/>
  <c r="BA108" i="57"/>
  <c r="AZ123" i="57"/>
  <c r="Q76" i="55"/>
  <c r="Q113" i="44" s="1"/>
  <c r="AH36" i="33"/>
  <c r="AH45" i="59"/>
  <c r="AE19" i="1"/>
  <c r="AF20" i="1"/>
  <c r="D84" i="41" l="1"/>
  <c r="D84" i="47"/>
  <c r="CV31" i="57"/>
  <c r="CV12" i="57" s="1"/>
  <c r="AE199" i="33" s="1"/>
  <c r="AE31" i="47"/>
  <c r="CW29" i="57"/>
  <c r="CW10" i="57" s="1"/>
  <c r="AF197" i="33" s="1"/>
  <c r="AF31" i="45"/>
  <c r="CX28" i="57"/>
  <c r="CX9" i="57" s="1"/>
  <c r="AG196" i="33" s="1"/>
  <c r="AG31" i="44"/>
  <c r="DC23" i="57"/>
  <c r="DC4" i="57" s="1"/>
  <c r="AL191" i="33" s="1"/>
  <c r="AL31" i="32"/>
  <c r="DB25" i="57"/>
  <c r="DB6" i="57" s="1"/>
  <c r="AK193" i="33" s="1"/>
  <c r="AK31" i="42"/>
  <c r="CS33" i="57"/>
  <c r="CS14" i="57" s="1"/>
  <c r="AB201" i="33" s="1"/>
  <c r="AB202" i="33" s="1"/>
  <c r="AB98" i="33" s="1"/>
  <c r="AB31" i="49"/>
  <c r="CV30" i="57"/>
  <c r="CV11" i="57" s="1"/>
  <c r="AE198" i="33" s="1"/>
  <c r="AE31" i="46"/>
  <c r="CY27" i="57"/>
  <c r="CY8" i="57" s="1"/>
  <c r="AH195" i="33" s="1"/>
  <c r="AH31" i="40"/>
  <c r="W46" i="47"/>
  <c r="AR233" i="57"/>
  <c r="AM76" i="48"/>
  <c r="AN14" i="48"/>
  <c r="AM123" i="43"/>
  <c r="AM122" i="43" s="1"/>
  <c r="E85" i="46"/>
  <c r="E284" i="51"/>
  <c r="E61" i="46"/>
  <c r="AF19" i="1"/>
  <c r="AG20" i="1"/>
  <c r="AZ97" i="42"/>
  <c r="BA31" i="55"/>
  <c r="AN123" i="49"/>
  <c r="AN122" i="49" s="1"/>
  <c r="BA120" i="57"/>
  <c r="BB105" i="57"/>
  <c r="AV6" i="51"/>
  <c r="AJ56" i="51"/>
  <c r="AJ22" i="41" s="1"/>
  <c r="AM76" i="46"/>
  <c r="AN14" i="46"/>
  <c r="E85" i="42"/>
  <c r="E279" i="51"/>
  <c r="E61" i="42"/>
  <c r="AN123" i="32"/>
  <c r="AN122" i="32" s="1"/>
  <c r="W46" i="32"/>
  <c r="AR225" i="57"/>
  <c r="AG20" i="48"/>
  <c r="AF19" i="48"/>
  <c r="AN123" i="44"/>
  <c r="AN122" i="44" s="1"/>
  <c r="D62" i="56"/>
  <c r="D135" i="33" s="1"/>
  <c r="D134" i="33"/>
  <c r="D76" i="59" s="1"/>
  <c r="Q142" i="33"/>
  <c r="AG20" i="45"/>
  <c r="AF19" i="45"/>
  <c r="AN36" i="48"/>
  <c r="AO4" i="48"/>
  <c r="BK211" i="57"/>
  <c r="BK133" i="57"/>
  <c r="BK134" i="57"/>
  <c r="BK212" i="57"/>
  <c r="AI36" i="33"/>
  <c r="AI45" i="59"/>
  <c r="BI118" i="33"/>
  <c r="BA104" i="57"/>
  <c r="AZ119" i="57"/>
  <c r="Q72" i="55"/>
  <c r="Q113" i="41" s="1"/>
  <c r="D88" i="32"/>
  <c r="D87" i="32"/>
  <c r="D353" i="33"/>
  <c r="AO4" i="1"/>
  <c r="AN36" i="1"/>
  <c r="BH223" i="57"/>
  <c r="O150" i="33"/>
  <c r="AB176" i="33"/>
  <c r="AC62" i="55"/>
  <c r="AN123" i="45"/>
  <c r="AN122" i="45" s="1"/>
  <c r="AN14" i="40"/>
  <c r="AM76" i="40"/>
  <c r="AB175" i="33"/>
  <c r="AC61" i="55"/>
  <c r="AN17" i="1"/>
  <c r="BB108" i="57"/>
  <c r="BA123" i="57"/>
  <c r="AM42" i="41"/>
  <c r="AS74" i="51"/>
  <c r="D84" i="45"/>
  <c r="BJ117" i="57"/>
  <c r="BK102" i="57"/>
  <c r="V70" i="55"/>
  <c r="AM76" i="42"/>
  <c r="AN14" i="42"/>
  <c r="E85" i="47"/>
  <c r="E285" i="51"/>
  <c r="E61" i="47"/>
  <c r="AO4" i="46"/>
  <c r="AN36" i="46"/>
  <c r="AZ97" i="43"/>
  <c r="BA32" i="55"/>
  <c r="AJ57" i="51"/>
  <c r="AJ22" i="42" s="1"/>
  <c r="AV7" i="51"/>
  <c r="V123" i="47"/>
  <c r="V122" i="47" s="1"/>
  <c r="AF19" i="47"/>
  <c r="AG20" i="47"/>
  <c r="AB174" i="33"/>
  <c r="AC60" i="55"/>
  <c r="AU129" i="57"/>
  <c r="AU144" i="57" s="1"/>
  <c r="AN17" i="41"/>
  <c r="AM76" i="47"/>
  <c r="AN14" i="47"/>
  <c r="G136" i="51"/>
  <c r="AZ97" i="49"/>
  <c r="BA39" i="55"/>
  <c r="AN56" i="45"/>
  <c r="AL42" i="42"/>
  <c r="AL40" i="42" s="1"/>
  <c r="AR75" i="51"/>
  <c r="AY97" i="32"/>
  <c r="AZ29" i="55"/>
  <c r="AN56" i="48"/>
  <c r="AZ97" i="44"/>
  <c r="BA34" i="55"/>
  <c r="Q120" i="45"/>
  <c r="AJ61" i="51"/>
  <c r="AJ22" i="45" s="1"/>
  <c r="AV11" i="51"/>
  <c r="W46" i="41"/>
  <c r="AR226" i="57"/>
  <c r="D17" i="61"/>
  <c r="D15" i="61"/>
  <c r="D29" i="61" s="1"/>
  <c r="AZ97" i="41"/>
  <c r="BA30" i="55"/>
  <c r="AO4" i="47"/>
  <c r="AN36" i="47"/>
  <c r="AG20" i="42"/>
  <c r="AF19" i="42"/>
  <c r="AW112" i="57"/>
  <c r="AV127" i="57"/>
  <c r="O80" i="55"/>
  <c r="O113" i="48" s="1"/>
  <c r="V123" i="48"/>
  <c r="V122" i="48" s="1"/>
  <c r="AG20" i="49"/>
  <c r="AF19" i="49"/>
  <c r="D84" i="42"/>
  <c r="AN56" i="32"/>
  <c r="V123" i="32"/>
  <c r="V122" i="32" s="1"/>
  <c r="E101" i="1"/>
  <c r="E209" i="33" s="1"/>
  <c r="E66" i="1"/>
  <c r="W46" i="46"/>
  <c r="AR232" i="57"/>
  <c r="AB173" i="33"/>
  <c r="AC59" i="55"/>
  <c r="D84" i="43"/>
  <c r="AM42" i="43"/>
  <c r="AS76" i="51"/>
  <c r="AG20" i="44"/>
  <c r="AF19" i="44"/>
  <c r="AN17" i="47"/>
  <c r="AN17" i="49"/>
  <c r="AF42" i="47"/>
  <c r="AF40" i="47" s="1"/>
  <c r="AL81" i="51"/>
  <c r="AN56" i="49"/>
  <c r="D84" i="46"/>
  <c r="N152" i="33"/>
  <c r="AC42" i="49"/>
  <c r="AC40" i="49" s="1"/>
  <c r="AI83" i="51"/>
  <c r="P143" i="33"/>
  <c r="AB180" i="33"/>
  <c r="AC66" i="55"/>
  <c r="AL40" i="1"/>
  <c r="DB22" i="57"/>
  <c r="DB3" i="57" s="1"/>
  <c r="AK190" i="33" s="1"/>
  <c r="AK31" i="1"/>
  <c r="AB178" i="33"/>
  <c r="AC64" i="55"/>
  <c r="AM123" i="48"/>
  <c r="AM122" i="48" s="1"/>
  <c r="AG20" i="41"/>
  <c r="AF19" i="41"/>
  <c r="AN56" i="42"/>
  <c r="BK132" i="57"/>
  <c r="BK210" i="57"/>
  <c r="AJ62" i="51"/>
  <c r="AJ22" i="46" s="1"/>
  <c r="AV12" i="51"/>
  <c r="E85" i="41"/>
  <c r="E278" i="51"/>
  <c r="E61" i="41"/>
  <c r="AF42" i="48"/>
  <c r="AL82" i="51"/>
  <c r="AZ97" i="48"/>
  <c r="BA38" i="55"/>
  <c r="W46" i="44"/>
  <c r="AR230" i="57"/>
  <c r="AM123" i="1"/>
  <c r="AM122" i="1" s="1"/>
  <c r="AM81" i="33"/>
  <c r="AM66" i="59" s="1"/>
  <c r="AJ63" i="51"/>
  <c r="AJ22" i="47" s="1"/>
  <c r="AV13" i="51"/>
  <c r="AN56" i="41"/>
  <c r="AO36" i="45"/>
  <c r="AP4" i="45"/>
  <c r="AN123" i="42"/>
  <c r="AN122" i="42" s="1"/>
  <c r="AN17" i="42"/>
  <c r="W46" i="45"/>
  <c r="AR231" i="57"/>
  <c r="W46" i="49"/>
  <c r="AR235" i="57"/>
  <c r="E85" i="48"/>
  <c r="E286" i="51"/>
  <c r="E61" i="48"/>
  <c r="AZ97" i="46"/>
  <c r="BA36" i="55"/>
  <c r="AY97" i="1"/>
  <c r="AZ28" i="55"/>
  <c r="AM76" i="43"/>
  <c r="AN14" i="43"/>
  <c r="V123" i="40"/>
  <c r="V122" i="40" s="1"/>
  <c r="AN17" i="45"/>
  <c r="AJ65" i="51"/>
  <c r="AJ22" i="49" s="1"/>
  <c r="AV15" i="51"/>
  <c r="AY111" i="57"/>
  <c r="AX126" i="57"/>
  <c r="P79" i="55"/>
  <c r="P113" i="47" s="1"/>
  <c r="V123" i="41"/>
  <c r="V122" i="41" s="1"/>
  <c r="D38" i="33"/>
  <c r="D42" i="33"/>
  <c r="D47" i="59" s="1"/>
  <c r="D40" i="33"/>
  <c r="D44" i="33"/>
  <c r="BB125" i="57"/>
  <c r="BC110" i="57"/>
  <c r="R78" i="55"/>
  <c r="R113" i="46" s="1"/>
  <c r="AN56" i="40"/>
  <c r="AM123" i="47"/>
  <c r="AM122" i="47" s="1"/>
  <c r="AN17" i="48"/>
  <c r="AM76" i="45"/>
  <c r="AN14" i="45"/>
  <c r="AJ59" i="51"/>
  <c r="AJ22" i="40" s="1"/>
  <c r="AV9" i="51"/>
  <c r="E85" i="49"/>
  <c r="E287" i="51"/>
  <c r="E61" i="49"/>
  <c r="V123" i="46"/>
  <c r="V122" i="46" s="1"/>
  <c r="E85" i="43"/>
  <c r="E280" i="51"/>
  <c r="E61" i="43"/>
  <c r="AN17" i="32"/>
  <c r="Q120" i="43"/>
  <c r="E85" i="44"/>
  <c r="E282" i="51"/>
  <c r="E61" i="44"/>
  <c r="W46" i="43"/>
  <c r="AR228" i="57"/>
  <c r="BK209" i="57"/>
  <c r="BK145" i="57"/>
  <c r="BK131" i="57"/>
  <c r="BK219" i="57"/>
  <c r="BK141" i="57"/>
  <c r="AG20" i="40"/>
  <c r="AF19" i="40"/>
  <c r="AJ135" i="1"/>
  <c r="AK56" i="1"/>
  <c r="AJ34" i="33"/>
  <c r="D88" i="41"/>
  <c r="D87" i="41"/>
  <c r="D354" i="33"/>
  <c r="V123" i="44"/>
  <c r="V122" i="44" s="1"/>
  <c r="W46" i="1"/>
  <c r="AR224" i="57"/>
  <c r="N151" i="33"/>
  <c r="AB171" i="33"/>
  <c r="AC57" i="55"/>
  <c r="AG20" i="32"/>
  <c r="AF19" i="32"/>
  <c r="AO36" i="42"/>
  <c r="AP4" i="42"/>
  <c r="V123" i="45"/>
  <c r="V122" i="45" s="1"/>
  <c r="V123" i="49"/>
  <c r="V122" i="49" s="1"/>
  <c r="AJ40" i="43"/>
  <c r="CZ26" i="57"/>
  <c r="CZ7" i="57" s="1"/>
  <c r="AI194" i="33" s="1"/>
  <c r="AI31" i="43"/>
  <c r="AI42" i="40"/>
  <c r="AI40" i="40" s="1"/>
  <c r="AO77" i="51"/>
  <c r="AG42" i="45"/>
  <c r="AG40" i="45" s="1"/>
  <c r="AM79" i="51"/>
  <c r="E85" i="45"/>
  <c r="E283" i="51"/>
  <c r="E61" i="45"/>
  <c r="BA122" i="57"/>
  <c r="BB107" i="57"/>
  <c r="AN56" i="44"/>
  <c r="W46" i="48"/>
  <c r="AR234" i="57"/>
  <c r="AZ97" i="45"/>
  <c r="BA35" i="55"/>
  <c r="AV14" i="51"/>
  <c r="AJ64" i="51"/>
  <c r="AJ22" i="48" s="1"/>
  <c r="W46" i="42"/>
  <c r="AR227" i="57"/>
  <c r="D88" i="47"/>
  <c r="D87" i="47"/>
  <c r="D361" i="33"/>
  <c r="AM123" i="46"/>
  <c r="AM122" i="46" s="1"/>
  <c r="AV10" i="51"/>
  <c r="AJ60" i="51"/>
  <c r="AJ22" i="44" s="1"/>
  <c r="AF19" i="43"/>
  <c r="AG20" i="43"/>
  <c r="AN17" i="46"/>
  <c r="AN17" i="40"/>
  <c r="AO36" i="41"/>
  <c r="AP4" i="41"/>
  <c r="AW113" i="57"/>
  <c r="AV128" i="57"/>
  <c r="AV129" i="57" s="1"/>
  <c r="AV144" i="57" s="1"/>
  <c r="O81" i="55"/>
  <c r="O113" i="49" s="1"/>
  <c r="AK127" i="33"/>
  <c r="AJ82" i="33"/>
  <c r="AJ67" i="59" s="1"/>
  <c r="AN17" i="44"/>
  <c r="AK54" i="51"/>
  <c r="AK22" i="1" s="1"/>
  <c r="AW4" i="51"/>
  <c r="Q120" i="42"/>
  <c r="D88" i="40"/>
  <c r="D87" i="40"/>
  <c r="D357" i="33"/>
  <c r="Q120" i="44"/>
  <c r="AF19" i="46"/>
  <c r="AG20" i="46"/>
  <c r="AB181" i="33"/>
  <c r="AC67" i="55"/>
  <c r="V123" i="42"/>
  <c r="V122" i="42" s="1"/>
  <c r="AM42" i="32"/>
  <c r="AM40" i="32" s="1"/>
  <c r="AS73" i="51"/>
  <c r="W46" i="40"/>
  <c r="AR229" i="57"/>
  <c r="AN56" i="43"/>
  <c r="AN123" i="41"/>
  <c r="AN122" i="41" s="1"/>
  <c r="AB170" i="33"/>
  <c r="AC56" i="55"/>
  <c r="AP4" i="49"/>
  <c r="AO36" i="49"/>
  <c r="AE40" i="48"/>
  <c r="CU32" i="57"/>
  <c r="CU13" i="57" s="1"/>
  <c r="AD200" i="33" s="1"/>
  <c r="AD31" i="48"/>
  <c r="AB179" i="33"/>
  <c r="AC65" i="55"/>
  <c r="AP189" i="33"/>
  <c r="DH2" i="57"/>
  <c r="AU16" i="51"/>
  <c r="E85" i="40"/>
  <c r="E281" i="51"/>
  <c r="E61" i="40"/>
  <c r="Q120" i="40"/>
  <c r="AM76" i="49"/>
  <c r="AN14" i="49"/>
  <c r="AT4" i="40"/>
  <c r="AB177" i="33"/>
  <c r="AC63" i="55"/>
  <c r="BA124" i="57"/>
  <c r="BB109" i="57"/>
  <c r="U120" i="1"/>
  <c r="AZ97" i="40"/>
  <c r="BA33" i="55"/>
  <c r="D73" i="1"/>
  <c r="E74" i="1" s="1"/>
  <c r="D46" i="33"/>
  <c r="D49" i="59" s="1"/>
  <c r="D139" i="1"/>
  <c r="BC67" i="57"/>
  <c r="BD66" i="57"/>
  <c r="AN56" i="47"/>
  <c r="AJ58" i="51"/>
  <c r="AJ22" i="43" s="1"/>
  <c r="AV8" i="51"/>
  <c r="AO36" i="32"/>
  <c r="AP4" i="32"/>
  <c r="AV5" i="51"/>
  <c r="AJ55" i="51"/>
  <c r="AJ22" i="32" s="1"/>
  <c r="AH42" i="44"/>
  <c r="AH40" i="44" s="1"/>
  <c r="AN78" i="51"/>
  <c r="BC103" i="57"/>
  <c r="BB118" i="57"/>
  <c r="R71" i="55"/>
  <c r="R113" i="32" s="1"/>
  <c r="D84" i="49"/>
  <c r="AO42" i="1"/>
  <c r="AU72" i="51"/>
  <c r="AO4" i="43"/>
  <c r="AN36" i="43"/>
  <c r="Q149" i="33"/>
  <c r="AP4" i="44"/>
  <c r="AO36" i="44"/>
  <c r="AZ97" i="47"/>
  <c r="BA37" i="55"/>
  <c r="AM76" i="32"/>
  <c r="AN14" i="32"/>
  <c r="AM76" i="1"/>
  <c r="AN14" i="1"/>
  <c r="BA121" i="57"/>
  <c r="BB106" i="57"/>
  <c r="D84" i="44"/>
  <c r="V123" i="43"/>
  <c r="V122" i="43" s="1"/>
  <c r="AN14" i="41"/>
  <c r="AM76" i="41"/>
  <c r="BL80" i="57"/>
  <c r="BL219" i="57" s="1"/>
  <c r="BL76" i="57"/>
  <c r="BL72" i="57"/>
  <c r="BL211" i="57" s="1"/>
  <c r="BL79" i="57"/>
  <c r="BL75" i="57"/>
  <c r="BL71" i="57"/>
  <c r="BL210" i="57" s="1"/>
  <c r="BL78" i="57"/>
  <c r="BL74" i="57"/>
  <c r="BL70" i="57"/>
  <c r="BL209" i="57" s="1"/>
  <c r="BL81" i="57"/>
  <c r="BL77" i="57"/>
  <c r="BL73" i="57"/>
  <c r="BL212" i="57" s="1"/>
  <c r="AN123" i="40"/>
  <c r="AN122" i="40" s="1"/>
  <c r="AO36" i="40"/>
  <c r="AN17" i="43"/>
  <c r="AF42" i="46"/>
  <c r="AF40" i="46" s="1"/>
  <c r="AL80" i="51"/>
  <c r="AL40" i="41"/>
  <c r="DB24" i="57"/>
  <c r="DB5" i="57" s="1"/>
  <c r="AK192" i="33" s="1"/>
  <c r="AK31" i="41"/>
  <c r="AN56" i="46"/>
  <c r="E85" i="32"/>
  <c r="E277" i="51"/>
  <c r="E61" i="32"/>
  <c r="V123" i="1"/>
  <c r="V122" i="1" s="1"/>
  <c r="AB172" i="33"/>
  <c r="AC58" i="55"/>
  <c r="AN14" i="44"/>
  <c r="AM76" i="44"/>
  <c r="D84" i="48"/>
  <c r="CX29" i="57" l="1"/>
  <c r="CX10" i="57" s="1"/>
  <c r="AG197" i="33" s="1"/>
  <c r="AG31" i="45"/>
  <c r="CW31" i="57"/>
  <c r="CW12" i="57" s="1"/>
  <c r="AF199" i="33" s="1"/>
  <c r="AF31" i="47"/>
  <c r="CT33" i="57"/>
  <c r="CT14" i="57" s="1"/>
  <c r="AC201" i="33" s="1"/>
  <c r="AC202" i="33" s="1"/>
  <c r="AC98" i="33" s="1"/>
  <c r="AC31" i="49"/>
  <c r="CW30" i="57"/>
  <c r="CW11" i="57" s="1"/>
  <c r="AF198" i="33" s="1"/>
  <c r="AF31" i="46"/>
  <c r="CY28" i="57"/>
  <c r="CY9" i="57" s="1"/>
  <c r="AH196" i="33" s="1"/>
  <c r="AH31" i="44"/>
  <c r="DD23" i="57"/>
  <c r="DD4" i="57" s="1"/>
  <c r="AM191" i="33" s="1"/>
  <c r="AM31" i="32"/>
  <c r="CZ27" i="57"/>
  <c r="CZ8" i="57" s="1"/>
  <c r="AI195" i="33" s="1"/>
  <c r="AI31" i="40"/>
  <c r="DC25" i="57"/>
  <c r="DC6" i="57" s="1"/>
  <c r="AL193" i="33" s="1"/>
  <c r="AL31" i="42"/>
  <c r="Q146" i="33"/>
  <c r="AC179" i="33"/>
  <c r="AD65" i="55"/>
  <c r="AQ4" i="49"/>
  <c r="AP36" i="49"/>
  <c r="W123" i="42"/>
  <c r="W122" i="42" s="1"/>
  <c r="AO56" i="44"/>
  <c r="W123" i="1"/>
  <c r="W122" i="1" s="1"/>
  <c r="AO17" i="42"/>
  <c r="AC180" i="33"/>
  <c r="AD66" i="55"/>
  <c r="AG42" i="47"/>
  <c r="AG40" i="47" s="1"/>
  <c r="AM81" i="51"/>
  <c r="AG19" i="44"/>
  <c r="AH20" i="44"/>
  <c r="W123" i="46"/>
  <c r="W122" i="46" s="1"/>
  <c r="W123" i="41"/>
  <c r="W122" i="41" s="1"/>
  <c r="AM42" i="42"/>
  <c r="AM40" i="42" s="1"/>
  <c r="AS75" i="51"/>
  <c r="AH20" i="47"/>
  <c r="AG19" i="47"/>
  <c r="BA97" i="43"/>
  <c r="BB32" i="55"/>
  <c r="AO14" i="42"/>
  <c r="AN76" i="42"/>
  <c r="AO17" i="1"/>
  <c r="BB104" i="57"/>
  <c r="BA119" i="57"/>
  <c r="AC172" i="33"/>
  <c r="AD58" i="55"/>
  <c r="AM40" i="41"/>
  <c r="DC24" i="57"/>
  <c r="DC5" i="57" s="1"/>
  <c r="AL192" i="33" s="1"/>
  <c r="AL31" i="41"/>
  <c r="AN76" i="1"/>
  <c r="AO14" i="1"/>
  <c r="AO123" i="44"/>
  <c r="AO122" i="44" s="1"/>
  <c r="AN123" i="43"/>
  <c r="AN122" i="43" s="1"/>
  <c r="D88" i="49"/>
  <c r="D87" i="49"/>
  <c r="D363" i="33"/>
  <c r="AI42" i="44"/>
  <c r="AI40" i="44" s="1"/>
  <c r="AO78" i="51"/>
  <c r="AP36" i="32"/>
  <c r="AQ4" i="32"/>
  <c r="BD67" i="57"/>
  <c r="BE66" i="57"/>
  <c r="E85" i="1"/>
  <c r="E49" i="33" s="1"/>
  <c r="E51" i="59" s="1"/>
  <c r="E276" i="51"/>
  <c r="E61" i="1"/>
  <c r="AC177" i="33"/>
  <c r="AD63" i="55"/>
  <c r="AN76" i="49"/>
  <c r="AO14" i="49"/>
  <c r="E67" i="40"/>
  <c r="BV54" i="57"/>
  <c r="E78" i="40"/>
  <c r="E128" i="40"/>
  <c r="E77" i="40"/>
  <c r="E112" i="40"/>
  <c r="AF40" i="48"/>
  <c r="CV32" i="57"/>
  <c r="CV13" i="57" s="1"/>
  <c r="AE200" i="33" s="1"/>
  <c r="AE31" i="48"/>
  <c r="AC170" i="33"/>
  <c r="AD56" i="55"/>
  <c r="AO56" i="43"/>
  <c r="Q144" i="33"/>
  <c r="AO17" i="44"/>
  <c r="AW128" i="57"/>
  <c r="AX113" i="57"/>
  <c r="AO17" i="46"/>
  <c r="AH20" i="43"/>
  <c r="AG19" i="43"/>
  <c r="AW10" i="51"/>
  <c r="AK60" i="51"/>
  <c r="AK22" i="44" s="1"/>
  <c r="BC107" i="57"/>
  <c r="BB122" i="57"/>
  <c r="R75" i="55"/>
  <c r="R113" i="40" s="1"/>
  <c r="E67" i="45"/>
  <c r="BV56" i="57"/>
  <c r="E128" i="45"/>
  <c r="E77" i="45"/>
  <c r="E78" i="45"/>
  <c r="E112" i="45"/>
  <c r="AH42" i="45"/>
  <c r="AH40" i="45" s="1"/>
  <c r="AN79" i="51"/>
  <c r="AH20" i="32"/>
  <c r="AG19" i="32"/>
  <c r="AJ36" i="33"/>
  <c r="AJ45" i="59"/>
  <c r="AG19" i="40"/>
  <c r="AH20" i="40"/>
  <c r="BK143" i="57"/>
  <c r="W123" i="43"/>
  <c r="W122" i="43" s="1"/>
  <c r="E67" i="49"/>
  <c r="BV60" i="57"/>
  <c r="E78" i="49"/>
  <c r="E77" i="49"/>
  <c r="E128" i="49"/>
  <c r="E112" i="49"/>
  <c r="AK59" i="51"/>
  <c r="AK22" i="40" s="1"/>
  <c r="AW9" i="51"/>
  <c r="AO17" i="48"/>
  <c r="R120" i="46"/>
  <c r="AO17" i="45"/>
  <c r="AN76" i="43"/>
  <c r="AO14" i="43"/>
  <c r="BA97" i="46"/>
  <c r="BB36" i="55"/>
  <c r="W123" i="45"/>
  <c r="W122" i="45" s="1"/>
  <c r="AG42" i="48"/>
  <c r="AM82" i="51"/>
  <c r="AO56" i="42"/>
  <c r="AC173" i="33"/>
  <c r="AD59" i="55"/>
  <c r="D88" i="42"/>
  <c r="D87" i="42"/>
  <c r="D355" i="33"/>
  <c r="AX112" i="57"/>
  <c r="AW127" i="57"/>
  <c r="AN123" i="47"/>
  <c r="AN122" i="47" s="1"/>
  <c r="AW11" i="51"/>
  <c r="AK61" i="51"/>
  <c r="AK22" i="45" s="1"/>
  <c r="BA97" i="44"/>
  <c r="BB34" i="55"/>
  <c r="AO56" i="48"/>
  <c r="BA97" i="49"/>
  <c r="BB39" i="55"/>
  <c r="AN76" i="47"/>
  <c r="AO14" i="47"/>
  <c r="BK117" i="57"/>
  <c r="BL102" i="57"/>
  <c r="W70" i="55"/>
  <c r="W113" i="1" s="1"/>
  <c r="BB123" i="57"/>
  <c r="BC108" i="57"/>
  <c r="R76" i="55"/>
  <c r="R113" i="44" s="1"/>
  <c r="AN123" i="1"/>
  <c r="AN122" i="1" s="1"/>
  <c r="AN81" i="33"/>
  <c r="AN66" i="59" s="1"/>
  <c r="D132" i="32"/>
  <c r="D133" i="32" s="1"/>
  <c r="D134" i="32" s="1"/>
  <c r="D396" i="33"/>
  <c r="D89" i="32"/>
  <c r="D48" i="61"/>
  <c r="D62" i="61" s="1"/>
  <c r="D205" i="51"/>
  <c r="D221" i="51" s="1"/>
  <c r="D90" i="32"/>
  <c r="C129" i="32"/>
  <c r="D130" i="32"/>
  <c r="AH20" i="45"/>
  <c r="AG19" i="45"/>
  <c r="X46" i="32"/>
  <c r="AS225" i="57"/>
  <c r="BA97" i="42"/>
  <c r="BB31" i="55"/>
  <c r="AH20" i="1"/>
  <c r="AG19" i="1"/>
  <c r="AN76" i="44"/>
  <c r="AO14" i="44"/>
  <c r="AO14" i="32"/>
  <c r="AN76" i="32"/>
  <c r="BC118" i="57"/>
  <c r="BD103" i="57"/>
  <c r="AK58" i="51"/>
  <c r="AK22" i="43" s="1"/>
  <c r="AW8" i="51"/>
  <c r="AO56" i="47"/>
  <c r="AU4" i="40"/>
  <c r="W123" i="40"/>
  <c r="W122" i="40" s="1"/>
  <c r="AO123" i="41"/>
  <c r="AO122" i="41" s="1"/>
  <c r="AK40" i="43"/>
  <c r="DA26" i="57"/>
  <c r="DA7" i="57" s="1"/>
  <c r="AJ194" i="33" s="1"/>
  <c r="AJ31" i="43"/>
  <c r="D132" i="41"/>
  <c r="D133" i="41" s="1"/>
  <c r="D134" i="41" s="1"/>
  <c r="D89" i="41"/>
  <c r="D397" i="33"/>
  <c r="D49" i="61"/>
  <c r="D63" i="61" s="1"/>
  <c r="D206" i="51"/>
  <c r="D222" i="51" s="1"/>
  <c r="D90" i="41"/>
  <c r="C129" i="41"/>
  <c r="D130" i="41"/>
  <c r="X46" i="43"/>
  <c r="AS228" i="57"/>
  <c r="AO56" i="40"/>
  <c r="AY126" i="57"/>
  <c r="AZ111" i="57"/>
  <c r="AK63" i="51"/>
  <c r="AK22" i="47" s="1"/>
  <c r="AW13" i="51"/>
  <c r="W123" i="44"/>
  <c r="W122" i="44" s="1"/>
  <c r="AD42" i="49"/>
  <c r="AD40" i="49" s="1"/>
  <c r="AJ83" i="51"/>
  <c r="D88" i="43"/>
  <c r="D87" i="43"/>
  <c r="D356" i="33"/>
  <c r="AO56" i="32"/>
  <c r="AO56" i="45"/>
  <c r="E67" i="47"/>
  <c r="BV58" i="57"/>
  <c r="E77" i="47"/>
  <c r="E78" i="47"/>
  <c r="E128" i="47"/>
  <c r="E112" i="47"/>
  <c r="D88" i="45"/>
  <c r="D87" i="45"/>
  <c r="D359" i="33"/>
  <c r="AC176" i="33"/>
  <c r="AD62" i="55"/>
  <c r="AN76" i="48"/>
  <c r="AO14" i="48"/>
  <c r="AO56" i="46"/>
  <c r="AO17" i="43"/>
  <c r="D88" i="48"/>
  <c r="D87" i="48"/>
  <c r="D362" i="33"/>
  <c r="AG42" i="46"/>
  <c r="AG40" i="46" s="1"/>
  <c r="AM80" i="51"/>
  <c r="D88" i="44"/>
  <c r="D87" i="44"/>
  <c r="D358" i="33"/>
  <c r="AQ4" i="44"/>
  <c r="AP36" i="44"/>
  <c r="AP4" i="43"/>
  <c r="AO36" i="43"/>
  <c r="R120" i="32"/>
  <c r="AO123" i="32"/>
  <c r="AO122" i="32" s="1"/>
  <c r="D84" i="1"/>
  <c r="U141" i="33"/>
  <c r="AQ189" i="33"/>
  <c r="DI2" i="57"/>
  <c r="AN42" i="32"/>
  <c r="AN40" i="32" s="1"/>
  <c r="AT73" i="51"/>
  <c r="AX4" i="51"/>
  <c r="AL54" i="51"/>
  <c r="AL22" i="1" s="1"/>
  <c r="AL127" i="33"/>
  <c r="AK82" i="33"/>
  <c r="AK67" i="59" s="1"/>
  <c r="AO17" i="40"/>
  <c r="D89" i="47"/>
  <c r="D132" i="47"/>
  <c r="D133" i="47" s="1"/>
  <c r="D134" i="47" s="1"/>
  <c r="D404" i="33"/>
  <c r="D56" i="61"/>
  <c r="D70" i="61" s="1"/>
  <c r="D213" i="51"/>
  <c r="D229" i="51" s="1"/>
  <c r="D90" i="47"/>
  <c r="D130" i="47"/>
  <c r="C129" i="47"/>
  <c r="X46" i="48"/>
  <c r="AS234" i="57"/>
  <c r="AP36" i="42"/>
  <c r="AQ4" i="42"/>
  <c r="AL56" i="1"/>
  <c r="AK135" i="1"/>
  <c r="AK34" i="33"/>
  <c r="E67" i="44"/>
  <c r="BV55" i="57"/>
  <c r="E78" i="44"/>
  <c r="E128" i="44"/>
  <c r="E77" i="44"/>
  <c r="E112" i="44"/>
  <c r="AO17" i="32"/>
  <c r="E67" i="43"/>
  <c r="BV53" i="57"/>
  <c r="E78" i="43"/>
  <c r="E77" i="43"/>
  <c r="E128" i="43"/>
  <c r="E112" i="43"/>
  <c r="BC125" i="57"/>
  <c r="BD110" i="57"/>
  <c r="P120" i="47"/>
  <c r="AW15" i="51"/>
  <c r="AK65" i="51"/>
  <c r="AK22" i="49" s="1"/>
  <c r="E67" i="48"/>
  <c r="BV59" i="57"/>
  <c r="E128" i="48"/>
  <c r="E77" i="48"/>
  <c r="E78" i="48"/>
  <c r="E112" i="48"/>
  <c r="X46" i="49"/>
  <c r="AS235" i="57"/>
  <c r="AP36" i="45"/>
  <c r="AQ4" i="45"/>
  <c r="AC178" i="33"/>
  <c r="AD64" i="55"/>
  <c r="AM40" i="1"/>
  <c r="DC22" i="57"/>
  <c r="DC3" i="57" s="1"/>
  <c r="AL190" i="33" s="1"/>
  <c r="AL31" i="1"/>
  <c r="AO17" i="49"/>
  <c r="AO17" i="47"/>
  <c r="AN42" i="43"/>
  <c r="AT76" i="51"/>
  <c r="AP4" i="47"/>
  <c r="AO36" i="47"/>
  <c r="AZ97" i="32"/>
  <c r="BA29" i="55"/>
  <c r="AC174" i="33"/>
  <c r="AD60" i="55"/>
  <c r="AK57" i="51"/>
  <c r="AK22" i="42" s="1"/>
  <c r="AW7" i="51"/>
  <c r="AN123" i="46"/>
  <c r="AN122" i="46" s="1"/>
  <c r="V113" i="1"/>
  <c r="AN42" i="41"/>
  <c r="AT74" i="51"/>
  <c r="AC175" i="33"/>
  <c r="AD61" i="55"/>
  <c r="AN76" i="40"/>
  <c r="AO14" i="40"/>
  <c r="AP4" i="1"/>
  <c r="AO36" i="1"/>
  <c r="BI223" i="57"/>
  <c r="Q120" i="41"/>
  <c r="AO36" i="48"/>
  <c r="AP4" i="48"/>
  <c r="AH20" i="48"/>
  <c r="AG19" i="48"/>
  <c r="W123" i="32"/>
  <c r="W122" i="32" s="1"/>
  <c r="AW6" i="51"/>
  <c r="AK56" i="51"/>
  <c r="AK22" i="41" s="1"/>
  <c r="X46" i="47"/>
  <c r="AS233" i="57"/>
  <c r="AO123" i="40"/>
  <c r="AO122" i="40" s="1"/>
  <c r="AP36" i="40"/>
  <c r="AK55" i="51"/>
  <c r="AK22" i="32" s="1"/>
  <c r="AW5" i="51"/>
  <c r="AW16" i="51" s="1"/>
  <c r="BA97" i="45"/>
  <c r="BB35" i="55"/>
  <c r="X46" i="45"/>
  <c r="AS231" i="57"/>
  <c r="D88" i="46"/>
  <c r="D87" i="46"/>
  <c r="D360" i="33"/>
  <c r="Q148" i="33"/>
  <c r="E67" i="32"/>
  <c r="BV50" i="57"/>
  <c r="E78" i="32"/>
  <c r="E77" i="32"/>
  <c r="E128" i="32"/>
  <c r="E112" i="32"/>
  <c r="AO14" i="41"/>
  <c r="AN76" i="41"/>
  <c r="BB121" i="57"/>
  <c r="BC106" i="57"/>
  <c r="R74" i="55"/>
  <c r="R113" i="43" s="1"/>
  <c r="BA97" i="47"/>
  <c r="BB37" i="55"/>
  <c r="AP42" i="1"/>
  <c r="AV72" i="51"/>
  <c r="G135" i="51"/>
  <c r="BA97" i="40"/>
  <c r="BB33" i="55"/>
  <c r="BC109" i="57"/>
  <c r="BB124" i="57"/>
  <c r="R77" i="55"/>
  <c r="R113" i="45" s="1"/>
  <c r="AO123" i="49"/>
  <c r="AO122" i="49" s="1"/>
  <c r="X46" i="40"/>
  <c r="AS229" i="57"/>
  <c r="AC181" i="33"/>
  <c r="AD67" i="55"/>
  <c r="AH20" i="46"/>
  <c r="AG19" i="46"/>
  <c r="Q147" i="33"/>
  <c r="D89" i="40"/>
  <c r="D132" i="40"/>
  <c r="D133" i="40" s="1"/>
  <c r="D134" i="40" s="1"/>
  <c r="D400" i="33"/>
  <c r="D52" i="61"/>
  <c r="D66" i="61" s="1"/>
  <c r="D209" i="51"/>
  <c r="D225" i="51" s="1"/>
  <c r="D90" i="40"/>
  <c r="C129" i="40"/>
  <c r="D130" i="40"/>
  <c r="AV16" i="51"/>
  <c r="O120" i="49"/>
  <c r="AQ4" i="41"/>
  <c r="AP36" i="41"/>
  <c r="X46" i="42"/>
  <c r="AS227" i="57"/>
  <c r="AW14" i="51"/>
  <c r="AK64" i="51"/>
  <c r="AK22" i="48" s="1"/>
  <c r="W123" i="48"/>
  <c r="W122" i="48" s="1"/>
  <c r="AJ42" i="40"/>
  <c r="AJ40" i="40" s="1"/>
  <c r="AP77" i="51"/>
  <c r="AO123" i="42"/>
  <c r="AO122" i="42" s="1"/>
  <c r="AC171" i="33"/>
  <c r="AD57" i="55"/>
  <c r="X46" i="1"/>
  <c r="AS224" i="57"/>
  <c r="Q145" i="33"/>
  <c r="AO14" i="45"/>
  <c r="AN76" i="45"/>
  <c r="AZ97" i="1"/>
  <c r="BA28" i="55"/>
  <c r="W123" i="49"/>
  <c r="W122" i="49" s="1"/>
  <c r="AO123" i="45"/>
  <c r="AO122" i="45" s="1"/>
  <c r="AO56" i="41"/>
  <c r="X46" i="44"/>
  <c r="AS230" i="57"/>
  <c r="BA97" i="48"/>
  <c r="BB38" i="55"/>
  <c r="E67" i="41"/>
  <c r="BV51" i="57"/>
  <c r="E128" i="41"/>
  <c r="E78" i="41"/>
  <c r="E77" i="41"/>
  <c r="E112" i="41"/>
  <c r="AK62" i="51"/>
  <c r="AK22" i="46" s="1"/>
  <c r="AW12" i="51"/>
  <c r="AH20" i="41"/>
  <c r="AG19" i="41"/>
  <c r="N183" i="33"/>
  <c r="AO56" i="49"/>
  <c r="X46" i="46"/>
  <c r="AS232" i="57"/>
  <c r="AG19" i="49"/>
  <c r="AH20" i="49"/>
  <c r="O120" i="48"/>
  <c r="AH20" i="42"/>
  <c r="AG19" i="42"/>
  <c r="BA97" i="41"/>
  <c r="BB30" i="55"/>
  <c r="X46" i="41"/>
  <c r="AS226" i="57"/>
  <c r="AO17" i="41"/>
  <c r="AP4" i="46"/>
  <c r="AO36" i="46"/>
  <c r="AN123" i="48"/>
  <c r="AN122" i="48" s="1"/>
  <c r="D77" i="59"/>
  <c r="E50" i="48"/>
  <c r="E50" i="47"/>
  <c r="E50" i="42"/>
  <c r="E50" i="1"/>
  <c r="E50" i="44"/>
  <c r="E50" i="45"/>
  <c r="E50" i="43"/>
  <c r="E50" i="32"/>
  <c r="E50" i="40"/>
  <c r="E50" i="41"/>
  <c r="E50" i="49"/>
  <c r="E50" i="46"/>
  <c r="E67" i="42"/>
  <c r="BV52" i="57"/>
  <c r="E78" i="42"/>
  <c r="E77" i="42"/>
  <c r="E128" i="42"/>
  <c r="E112" i="42"/>
  <c r="AN76" i="46"/>
  <c r="AO14" i="46"/>
  <c r="BC105" i="57"/>
  <c r="BB120" i="57"/>
  <c r="R73" i="55"/>
  <c r="R113" i="42" s="1"/>
  <c r="E67" i="46"/>
  <c r="BV57" i="57"/>
  <c r="E77" i="46"/>
  <c r="E78" i="46"/>
  <c r="E128" i="46"/>
  <c r="E112" i="46"/>
  <c r="W123" i="47"/>
  <c r="W122" i="47" s="1"/>
  <c r="CY29" i="57" l="1"/>
  <c r="CY10" i="57" s="1"/>
  <c r="AH197" i="33" s="1"/>
  <c r="AH31" i="45"/>
  <c r="CX31" i="57"/>
  <c r="CX12" i="57" s="1"/>
  <c r="AG199" i="33" s="1"/>
  <c r="AG31" i="47"/>
  <c r="DA27" i="57"/>
  <c r="DA8" i="57" s="1"/>
  <c r="AJ195" i="33" s="1"/>
  <c r="AJ31" i="40"/>
  <c r="CX30" i="57"/>
  <c r="CX11" i="57" s="1"/>
  <c r="AG198" i="33" s="1"/>
  <c r="AG31" i="46"/>
  <c r="DD25" i="57"/>
  <c r="DD6" i="57" s="1"/>
  <c r="AM193" i="33" s="1"/>
  <c r="AM31" i="42"/>
  <c r="DE23" i="57"/>
  <c r="DE4" i="57" s="1"/>
  <c r="AN191" i="33" s="1"/>
  <c r="AN31" i="32"/>
  <c r="CU33" i="57"/>
  <c r="CU14" i="57" s="1"/>
  <c r="AD201" i="33" s="1"/>
  <c r="AD202" i="33" s="1"/>
  <c r="AD98" i="33" s="1"/>
  <c r="AD31" i="49"/>
  <c r="CZ28" i="57"/>
  <c r="CZ9" i="57" s="1"/>
  <c r="AI196" i="33" s="1"/>
  <c r="AI31" i="44"/>
  <c r="BB97" i="41"/>
  <c r="BC30" i="55"/>
  <c r="X123" i="46"/>
  <c r="X122" i="46" s="1"/>
  <c r="C131" i="40"/>
  <c r="C137" i="40"/>
  <c r="Y46" i="49"/>
  <c r="AT235" i="57"/>
  <c r="AY4" i="51"/>
  <c r="AM54" i="51"/>
  <c r="AM22" i="1" s="1"/>
  <c r="AO76" i="44"/>
  <c r="AP14" i="44"/>
  <c r="AI20" i="45"/>
  <c r="AH19" i="45"/>
  <c r="W120" i="1"/>
  <c r="W141" i="33" s="1"/>
  <c r="BB97" i="49"/>
  <c r="BC39" i="55"/>
  <c r="AP56" i="48"/>
  <c r="R120" i="40"/>
  <c r="AD170" i="33"/>
  <c r="AE56" i="55"/>
  <c r="AG40" i="48"/>
  <c r="CW32" i="57"/>
  <c r="CW13" i="57" s="1"/>
  <c r="AF200" i="33" s="1"/>
  <c r="AF31" i="48"/>
  <c r="AO76" i="1"/>
  <c r="AP14" i="1"/>
  <c r="AH42" i="47"/>
  <c r="AH40" i="47" s="1"/>
  <c r="AN81" i="51"/>
  <c r="AP17" i="42"/>
  <c r="AP123" i="49"/>
  <c r="AP122" i="49" s="1"/>
  <c r="AH19" i="41"/>
  <c r="AI20" i="41"/>
  <c r="AD171" i="33"/>
  <c r="AE57" i="55"/>
  <c r="BB97" i="40"/>
  <c r="BC33" i="55"/>
  <c r="D132" i="46"/>
  <c r="D133" i="46" s="1"/>
  <c r="D134" i="46" s="1"/>
  <c r="D89" i="46"/>
  <c r="D403" i="33"/>
  <c r="D55" i="61"/>
  <c r="D69" i="61" s="1"/>
  <c r="D212" i="51"/>
  <c r="D228" i="51" s="1"/>
  <c r="D90" i="46"/>
  <c r="C129" i="46"/>
  <c r="D130" i="46"/>
  <c r="AO42" i="41"/>
  <c r="AU74" i="51"/>
  <c r="AK36" i="33"/>
  <c r="AK45" i="59"/>
  <c r="X123" i="48"/>
  <c r="X122" i="48" s="1"/>
  <c r="BD118" i="57"/>
  <c r="BE103" i="57"/>
  <c r="S71" i="55"/>
  <c r="S113" i="32" s="1"/>
  <c r="Y46" i="32"/>
  <c r="AT225" i="57"/>
  <c r="AX11" i="51"/>
  <c r="AL61" i="51"/>
  <c r="AL22" i="45" s="1"/>
  <c r="R149" i="33"/>
  <c r="AI20" i="32"/>
  <c r="AH19" i="32"/>
  <c r="AD177" i="33"/>
  <c r="AE63" i="55"/>
  <c r="BD105" i="57"/>
  <c r="BC120" i="57"/>
  <c r="AP17" i="41"/>
  <c r="X123" i="42"/>
  <c r="X122" i="42" s="1"/>
  <c r="R120" i="45"/>
  <c r="AQ42" i="1"/>
  <c r="AW72" i="51"/>
  <c r="BB97" i="45"/>
  <c r="BC35" i="55"/>
  <c r="AP123" i="40"/>
  <c r="AP122" i="40" s="1"/>
  <c r="AQ36" i="40"/>
  <c r="AO123" i="48"/>
  <c r="AO122" i="48" s="1"/>
  <c r="AL57" i="51"/>
  <c r="AL22" i="42" s="1"/>
  <c r="AX7" i="51"/>
  <c r="AP17" i="47"/>
  <c r="X123" i="49"/>
  <c r="X122" i="49" s="1"/>
  <c r="AP17" i="32"/>
  <c r="E116" i="44"/>
  <c r="E290" i="33" s="1"/>
  <c r="E305" i="33" s="1"/>
  <c r="E119" i="44"/>
  <c r="E114" i="44"/>
  <c r="E115" i="44" s="1"/>
  <c r="E260" i="33" s="1"/>
  <c r="E275" i="33" s="1"/>
  <c r="C131" i="47"/>
  <c r="C137" i="47"/>
  <c r="AP17" i="40"/>
  <c r="AR189" i="33"/>
  <c r="DJ2" i="57"/>
  <c r="AP123" i="44"/>
  <c r="AP122" i="44" s="1"/>
  <c r="AP56" i="46"/>
  <c r="AO76" i="48"/>
  <c r="AP14" i="48"/>
  <c r="E119" i="47"/>
  <c r="E116" i="47"/>
  <c r="E293" i="33" s="1"/>
  <c r="E308" i="33" s="1"/>
  <c r="E114" i="47"/>
  <c r="E115" i="47" s="1"/>
  <c r="E263" i="33" s="1"/>
  <c r="E278" i="33" s="1"/>
  <c r="AP56" i="32"/>
  <c r="D132" i="43"/>
  <c r="D133" i="43" s="1"/>
  <c r="D134" i="43" s="1"/>
  <c r="D89" i="43"/>
  <c r="D399" i="33"/>
  <c r="D51" i="61"/>
  <c r="D65" i="61" s="1"/>
  <c r="D208" i="51"/>
  <c r="D224" i="51" s="1"/>
  <c r="D90" i="43"/>
  <c r="C129" i="43"/>
  <c r="D130" i="43"/>
  <c r="AZ126" i="57"/>
  <c r="BA111" i="57"/>
  <c r="Q79" i="55"/>
  <c r="Q113" i="47" s="1"/>
  <c r="AP56" i="40"/>
  <c r="C131" i="41"/>
  <c r="C137" i="41"/>
  <c r="AV4" i="40"/>
  <c r="AP56" i="47"/>
  <c r="AI20" i="1"/>
  <c r="AH19" i="1"/>
  <c r="X123" i="32"/>
  <c r="X122" i="32" s="1"/>
  <c r="D93" i="32"/>
  <c r="D94" i="32" s="1"/>
  <c r="D91" i="32"/>
  <c r="R120" i="44"/>
  <c r="BB97" i="44"/>
  <c r="BC34" i="55"/>
  <c r="AP14" i="43"/>
  <c r="AO76" i="43"/>
  <c r="AP17" i="48"/>
  <c r="AL59" i="51"/>
  <c r="AL22" i="40" s="1"/>
  <c r="AX9" i="51"/>
  <c r="AH19" i="40"/>
  <c r="AI20" i="40"/>
  <c r="E119" i="45"/>
  <c r="E116" i="45"/>
  <c r="E291" i="33" s="1"/>
  <c r="E306" i="33" s="1"/>
  <c r="E114" i="45"/>
  <c r="E115" i="45" s="1"/>
  <c r="E261" i="33" s="1"/>
  <c r="AL60" i="51"/>
  <c r="AL22" i="44" s="1"/>
  <c r="AX10" i="51"/>
  <c r="AP17" i="46"/>
  <c r="AY113" i="57"/>
  <c r="AX128" i="57"/>
  <c r="P81" i="55"/>
  <c r="P113" i="49" s="1"/>
  <c r="AP123" i="32"/>
  <c r="AP122" i="32" s="1"/>
  <c r="AN40" i="41"/>
  <c r="DD24" i="57"/>
  <c r="DD5" i="57" s="1"/>
  <c r="AM192" i="33" s="1"/>
  <c r="AM31" i="41"/>
  <c r="AP14" i="42"/>
  <c r="AO76" i="42"/>
  <c r="AI20" i="47"/>
  <c r="AH19" i="47"/>
  <c r="AI20" i="44"/>
  <c r="AH19" i="44"/>
  <c r="AP56" i="44"/>
  <c r="AQ36" i="49"/>
  <c r="AR4" i="49"/>
  <c r="N112" i="33"/>
  <c r="Y46" i="42"/>
  <c r="AT227" i="57"/>
  <c r="Q143" i="33"/>
  <c r="V120" i="1"/>
  <c r="AP17" i="49"/>
  <c r="AD178" i="33"/>
  <c r="AE64" i="55"/>
  <c r="AP17" i="43"/>
  <c r="D132" i="45"/>
  <c r="D133" i="45" s="1"/>
  <c r="D134" i="45" s="1"/>
  <c r="D89" i="45"/>
  <c r="D402" i="33"/>
  <c r="D54" i="61"/>
  <c r="D68" i="61" s="1"/>
  <c r="D211" i="51"/>
  <c r="D227" i="51" s="1"/>
  <c r="D90" i="45"/>
  <c r="C129" i="45"/>
  <c r="D130" i="45"/>
  <c r="C131" i="32"/>
  <c r="C137" i="32"/>
  <c r="AD173" i="33"/>
  <c r="AE59" i="55"/>
  <c r="AR4" i="32"/>
  <c r="AQ36" i="32"/>
  <c r="Y46" i="44"/>
  <c r="AT230" i="57"/>
  <c r="BA97" i="1"/>
  <c r="BB28" i="55"/>
  <c r="AO76" i="45"/>
  <c r="AP14" i="45"/>
  <c r="D93" i="40"/>
  <c r="D94" i="40" s="1"/>
  <c r="D91" i="40"/>
  <c r="R120" i="43"/>
  <c r="AO76" i="46"/>
  <c r="AP14" i="46"/>
  <c r="AO123" i="46"/>
  <c r="AO122" i="46" s="1"/>
  <c r="Y46" i="41"/>
  <c r="AT226" i="57"/>
  <c r="AL62" i="51"/>
  <c r="AL22" i="46" s="1"/>
  <c r="AX12" i="51"/>
  <c r="X123" i="44"/>
  <c r="X122" i="44" s="1"/>
  <c r="Y46" i="1"/>
  <c r="AT224" i="57"/>
  <c r="AK42" i="40"/>
  <c r="AK40" i="40" s="1"/>
  <c r="AQ77" i="51"/>
  <c r="AP123" i="41"/>
  <c r="AP122" i="41" s="1"/>
  <c r="AI20" i="46"/>
  <c r="AH19" i="46"/>
  <c r="Y46" i="40"/>
  <c r="AT229" i="57"/>
  <c r="BC121" i="57"/>
  <c r="BD106" i="57"/>
  <c r="E119" i="32"/>
  <c r="E116" i="32"/>
  <c r="E285" i="33" s="1"/>
  <c r="E300" i="33" s="1"/>
  <c r="E114" i="32"/>
  <c r="E115" i="32" s="1"/>
  <c r="E255" i="33" s="1"/>
  <c r="E270" i="33" s="1"/>
  <c r="Y46" i="45"/>
  <c r="AT231" i="57"/>
  <c r="Y46" i="47"/>
  <c r="AT233" i="57"/>
  <c r="AX6" i="51"/>
  <c r="AL56" i="51"/>
  <c r="AL22" i="41" s="1"/>
  <c r="AH19" i="48"/>
  <c r="AI20" i="48"/>
  <c r="AO123" i="1"/>
  <c r="AO122" i="1" s="1"/>
  <c r="AO81" i="33"/>
  <c r="AO66" i="59" s="1"/>
  <c r="AD175" i="33"/>
  <c r="AE61" i="55"/>
  <c r="BA97" i="32"/>
  <c r="BB29" i="55"/>
  <c r="AO123" i="47"/>
  <c r="AO122" i="47" s="1"/>
  <c r="AO42" i="43"/>
  <c r="AU76" i="51"/>
  <c r="AN40" i="1"/>
  <c r="DD22" i="57"/>
  <c r="DD3" i="57" s="1"/>
  <c r="AM190" i="33" s="1"/>
  <c r="AM31" i="1"/>
  <c r="AR4" i="45"/>
  <c r="AQ36" i="45"/>
  <c r="E119" i="48"/>
  <c r="E116" i="48"/>
  <c r="E294" i="33" s="1"/>
  <c r="E309" i="33" s="1"/>
  <c r="E114" i="48"/>
  <c r="E115" i="48" s="1"/>
  <c r="E264" i="33" s="1"/>
  <c r="P150" i="33"/>
  <c r="E119" i="43"/>
  <c r="E116" i="43"/>
  <c r="E288" i="33" s="1"/>
  <c r="E303" i="33" s="1"/>
  <c r="E114" i="43"/>
  <c r="E115" i="43" s="1"/>
  <c r="E258" i="33" s="1"/>
  <c r="AM56" i="1"/>
  <c r="AL135" i="1"/>
  <c r="AL34" i="33"/>
  <c r="AM127" i="33"/>
  <c r="AL82" i="33"/>
  <c r="AL67" i="59" s="1"/>
  <c r="AO42" i="32"/>
  <c r="AO40" i="32" s="1"/>
  <c r="AU73" i="51"/>
  <c r="R142" i="33"/>
  <c r="AQ36" i="44"/>
  <c r="AR4" i="44"/>
  <c r="D132" i="44"/>
  <c r="D133" i="44" s="1"/>
  <c r="D134" i="44" s="1"/>
  <c r="D89" i="44"/>
  <c r="D401" i="33"/>
  <c r="D53" i="61"/>
  <c r="D67" i="61" s="1"/>
  <c r="D210" i="51"/>
  <c r="D226" i="51" s="1"/>
  <c r="D90" i="44"/>
  <c r="C129" i="44"/>
  <c r="D130" i="44"/>
  <c r="D132" i="48"/>
  <c r="D133" i="48" s="1"/>
  <c r="D134" i="48" s="1"/>
  <c r="D89" i="48"/>
  <c r="D405" i="33"/>
  <c r="D57" i="61"/>
  <c r="D71" i="61" s="1"/>
  <c r="D214" i="51"/>
  <c r="D230" i="51" s="1"/>
  <c r="D90" i="48"/>
  <c r="C129" i="48"/>
  <c r="D130" i="48"/>
  <c r="AP56" i="45"/>
  <c r="AE42" i="49"/>
  <c r="AE40" i="49" s="1"/>
  <c r="AK83" i="51"/>
  <c r="Y46" i="43"/>
  <c r="AT228" i="57"/>
  <c r="D93" i="41"/>
  <c r="D94" i="41" s="1"/>
  <c r="D91" i="41"/>
  <c r="AL58" i="51"/>
  <c r="AL22" i="43" s="1"/>
  <c r="AX8" i="51"/>
  <c r="BB97" i="42"/>
  <c r="BC31" i="55"/>
  <c r="D136" i="32"/>
  <c r="C79" i="32"/>
  <c r="D148" i="32" s="1"/>
  <c r="BC123" i="57"/>
  <c r="BD108" i="57"/>
  <c r="BM102" i="57"/>
  <c r="X70" i="55"/>
  <c r="X113" i="1" s="1"/>
  <c r="AO76" i="47"/>
  <c r="AP14" i="47"/>
  <c r="AP56" i="42"/>
  <c r="BC122" i="57"/>
  <c r="BD107" i="57"/>
  <c r="AW129" i="57"/>
  <c r="AW144" i="57" s="1"/>
  <c r="AO76" i="49"/>
  <c r="AP14" i="49"/>
  <c r="E67" i="1"/>
  <c r="E45" i="33" s="1"/>
  <c r="E39" i="33"/>
  <c r="BV49" i="57"/>
  <c r="BV61" i="57" s="1"/>
  <c r="E128" i="1"/>
  <c r="E78" i="1"/>
  <c r="E77" i="1"/>
  <c r="E112" i="1"/>
  <c r="BE67" i="57"/>
  <c r="BF66" i="57"/>
  <c r="AJ42" i="44"/>
  <c r="AJ40" i="44" s="1"/>
  <c r="AP78" i="51"/>
  <c r="AD172" i="33"/>
  <c r="AE58" i="55"/>
  <c r="AP17" i="1"/>
  <c r="BB97" i="43"/>
  <c r="BC32" i="55"/>
  <c r="AD180" i="33"/>
  <c r="AE66" i="55"/>
  <c r="AD179" i="33"/>
  <c r="AE65" i="55"/>
  <c r="E119" i="46"/>
  <c r="E116" i="46"/>
  <c r="E292" i="33" s="1"/>
  <c r="E307" i="33" s="1"/>
  <c r="E114" i="46"/>
  <c r="E115" i="46" s="1"/>
  <c r="E262" i="33" s="1"/>
  <c r="E119" i="42"/>
  <c r="E116" i="42"/>
  <c r="E287" i="33" s="1"/>
  <c r="E302" i="33" s="1"/>
  <c r="E114" i="42"/>
  <c r="E115" i="42" s="1"/>
  <c r="E257" i="33" s="1"/>
  <c r="E272" i="33" s="1"/>
  <c r="AI20" i="49"/>
  <c r="AH19" i="49"/>
  <c r="E119" i="41"/>
  <c r="E116" i="41"/>
  <c r="E286" i="33" s="1"/>
  <c r="E301" i="33" s="1"/>
  <c r="E114" i="41"/>
  <c r="E115" i="41" s="1"/>
  <c r="E256" i="33" s="1"/>
  <c r="E271" i="33" s="1"/>
  <c r="O152" i="33"/>
  <c r="AD181" i="33"/>
  <c r="AE67" i="55"/>
  <c r="AP36" i="48"/>
  <c r="AQ4" i="48"/>
  <c r="AO76" i="40"/>
  <c r="AP14" i="40"/>
  <c r="AP123" i="42"/>
  <c r="AP122" i="42" s="1"/>
  <c r="AP36" i="43"/>
  <c r="AQ4" i="43"/>
  <c r="AL40" i="43"/>
  <c r="DB26" i="57"/>
  <c r="DB7" i="57" s="1"/>
  <c r="AK194" i="33" s="1"/>
  <c r="AK31" i="43"/>
  <c r="AP17" i="45"/>
  <c r="AP56" i="41"/>
  <c r="C79" i="40"/>
  <c r="D148" i="40" s="1"/>
  <c r="D136" i="40"/>
  <c r="D71" i="59"/>
  <c r="AO76" i="41"/>
  <c r="AP14" i="41"/>
  <c r="R120" i="42"/>
  <c r="AP36" i="46"/>
  <c r="AQ4" i="46"/>
  <c r="X123" i="41"/>
  <c r="X122" i="41" s="1"/>
  <c r="AI20" i="42"/>
  <c r="AH19" i="42"/>
  <c r="O151" i="33"/>
  <c r="Y46" i="46"/>
  <c r="AT232" i="57"/>
  <c r="AP56" i="49"/>
  <c r="BB97" i="48"/>
  <c r="BC38" i="55"/>
  <c r="X123" i="1"/>
  <c r="X122" i="1" s="1"/>
  <c r="AL64" i="51"/>
  <c r="AL22" i="48" s="1"/>
  <c r="AX14" i="51"/>
  <c r="AR4" i="41"/>
  <c r="AQ36" i="41"/>
  <c r="X123" i="40"/>
  <c r="X122" i="40" s="1"/>
  <c r="BD109" i="57"/>
  <c r="BC124" i="57"/>
  <c r="BB97" i="47"/>
  <c r="BC37" i="55"/>
  <c r="X123" i="45"/>
  <c r="X122" i="45" s="1"/>
  <c r="AL55" i="51"/>
  <c r="AL22" i="32" s="1"/>
  <c r="AX5" i="51"/>
  <c r="X123" i="47"/>
  <c r="X122" i="47" s="1"/>
  <c r="AQ4" i="1"/>
  <c r="AP36" i="1"/>
  <c r="BJ223" i="57"/>
  <c r="AD174" i="33"/>
  <c r="AE60" i="55"/>
  <c r="AP36" i="47"/>
  <c r="AQ4" i="47"/>
  <c r="AP123" i="45"/>
  <c r="AP122" i="45" s="1"/>
  <c r="AX15" i="51"/>
  <c r="AL65" i="51"/>
  <c r="AL22" i="49" s="1"/>
  <c r="BD125" i="57"/>
  <c r="BE110" i="57"/>
  <c r="S78" i="55"/>
  <c r="S113" i="46" s="1"/>
  <c r="AR4" i="42"/>
  <c r="AQ36" i="42"/>
  <c r="Y46" i="48"/>
  <c r="AT234" i="57"/>
  <c r="D93" i="47"/>
  <c r="D94" i="47" s="1"/>
  <c r="D91" i="47"/>
  <c r="D136" i="47"/>
  <c r="C79" i="47"/>
  <c r="D148" i="47" s="1"/>
  <c r="D352" i="33"/>
  <c r="D364" i="33" s="1"/>
  <c r="D88" i="1"/>
  <c r="D87" i="1"/>
  <c r="D51" i="33" s="1"/>
  <c r="D52" i="59" s="1"/>
  <c r="D48" i="33"/>
  <c r="AO123" i="43"/>
  <c r="AO122" i="43" s="1"/>
  <c r="AH42" i="46"/>
  <c r="AH40" i="46" s="1"/>
  <c r="AN80" i="51"/>
  <c r="AD176" i="33"/>
  <c r="AE62" i="55"/>
  <c r="AL63" i="51"/>
  <c r="AL22" i="47" s="1"/>
  <c r="AX13" i="51"/>
  <c r="X123" i="43"/>
  <c r="X122" i="43" s="1"/>
  <c r="D136" i="41"/>
  <c r="C79" i="41"/>
  <c r="D148" i="41" s="1"/>
  <c r="AO76" i="32"/>
  <c r="AP14" i="32"/>
  <c r="AX127" i="57"/>
  <c r="AY112" i="57"/>
  <c r="P80" i="55"/>
  <c r="P113" i="48" s="1"/>
  <c r="D132" i="42"/>
  <c r="D133" i="42" s="1"/>
  <c r="D134" i="42" s="1"/>
  <c r="D89" i="42"/>
  <c r="D398" i="33"/>
  <c r="D50" i="61"/>
  <c r="D64" i="61" s="1"/>
  <c r="D207" i="51"/>
  <c r="D223" i="51" s="1"/>
  <c r="D90" i="42"/>
  <c r="C129" i="42"/>
  <c r="D130" i="42"/>
  <c r="AH42" i="48"/>
  <c r="AN82" i="51"/>
  <c r="BB97" i="46"/>
  <c r="BC36" i="55"/>
  <c r="E119" i="49"/>
  <c r="E116" i="49"/>
  <c r="E295" i="33" s="1"/>
  <c r="E310" i="33" s="1"/>
  <c r="E114" i="49"/>
  <c r="E115" i="49" s="1"/>
  <c r="E265" i="33" s="1"/>
  <c r="E280" i="33" s="1"/>
  <c r="AI42" i="45"/>
  <c r="AI40" i="45" s="1"/>
  <c r="AO79" i="51"/>
  <c r="AI20" i="43"/>
  <c r="AH19" i="43"/>
  <c r="AP17" i="44"/>
  <c r="AP56" i="43"/>
  <c r="E119" i="40"/>
  <c r="E116" i="40"/>
  <c r="E289" i="33" s="1"/>
  <c r="E304" i="33" s="1"/>
  <c r="E114" i="40"/>
  <c r="E115" i="40" s="1"/>
  <c r="E259" i="33" s="1"/>
  <c r="E288" i="51"/>
  <c r="E290" i="51" s="1"/>
  <c r="D132" i="49"/>
  <c r="D133" i="49" s="1"/>
  <c r="D134" i="49" s="1"/>
  <c r="D89" i="49"/>
  <c r="D406" i="33"/>
  <c r="D58" i="61"/>
  <c r="D72" i="61" s="1"/>
  <c r="D215" i="51"/>
  <c r="D231" i="51" s="1"/>
  <c r="D90" i="49"/>
  <c r="C129" i="49"/>
  <c r="D130" i="49"/>
  <c r="BB119" i="57"/>
  <c r="BC104" i="57"/>
  <c r="R72" i="55"/>
  <c r="R113" i="41" s="1"/>
  <c r="AN42" i="42"/>
  <c r="AN40" i="42" s="1"/>
  <c r="AT75" i="51"/>
  <c r="E279" i="33" l="1"/>
  <c r="DE25" i="57"/>
  <c r="DE6" i="57" s="1"/>
  <c r="AN193" i="33" s="1"/>
  <c r="AN31" i="42"/>
  <c r="CY30" i="57"/>
  <c r="CY11" i="57" s="1"/>
  <c r="AH198" i="33" s="1"/>
  <c r="AH31" i="46"/>
  <c r="DF23" i="57"/>
  <c r="DF4" i="57" s="1"/>
  <c r="AO191" i="33" s="1"/>
  <c r="AO31" i="32"/>
  <c r="DA28" i="57"/>
  <c r="DA9" i="57" s="1"/>
  <c r="AJ196" i="33" s="1"/>
  <c r="AJ31" i="44"/>
  <c r="CY31" i="57"/>
  <c r="CY12" i="57" s="1"/>
  <c r="AH199" i="33" s="1"/>
  <c r="AH31" i="47"/>
  <c r="CZ29" i="57"/>
  <c r="CZ10" i="57" s="1"/>
  <c r="AI197" i="33" s="1"/>
  <c r="AI31" i="45"/>
  <c r="CV33" i="57"/>
  <c r="CV14" i="57" s="1"/>
  <c r="AE201" i="33" s="1"/>
  <c r="AE202" i="33" s="1"/>
  <c r="AE98" i="33" s="1"/>
  <c r="AE31" i="49"/>
  <c r="DB27" i="57"/>
  <c r="DB8" i="57" s="1"/>
  <c r="AK195" i="33" s="1"/>
  <c r="AK31" i="40"/>
  <c r="AQ56" i="43"/>
  <c r="AJ42" i="45"/>
  <c r="AJ40" i="45" s="1"/>
  <c r="AP79" i="51"/>
  <c r="E124" i="49"/>
  <c r="E102" i="49"/>
  <c r="E71" i="49" s="1"/>
  <c r="E121" i="49"/>
  <c r="D136" i="42"/>
  <c r="C79" i="42"/>
  <c r="D148" i="42" s="1"/>
  <c r="AE176" i="33"/>
  <c r="AF62" i="55"/>
  <c r="D53" i="33"/>
  <c r="D54" i="59" s="1"/>
  <c r="D52" i="33"/>
  <c r="D53" i="59" s="1"/>
  <c r="D87" i="33"/>
  <c r="D59" i="61"/>
  <c r="D73" i="61" s="1"/>
  <c r="D50" i="59"/>
  <c r="D369" i="33"/>
  <c r="D375" i="33" s="1"/>
  <c r="D332" i="33"/>
  <c r="D345" i="33" s="1"/>
  <c r="Z46" i="48"/>
  <c r="AU234" i="57"/>
  <c r="S120" i="46"/>
  <c r="AY15" i="51"/>
  <c r="AM65" i="51"/>
  <c r="AM22" i="49" s="1"/>
  <c r="AE174" i="33"/>
  <c r="AF60" i="55"/>
  <c r="AP123" i="1"/>
  <c r="AP122" i="1" s="1"/>
  <c r="AP81" i="33"/>
  <c r="AP66" i="59" s="1"/>
  <c r="AY5" i="51"/>
  <c r="AM55" i="51"/>
  <c r="AM22" i="32" s="1"/>
  <c r="BC97" i="47"/>
  <c r="BD37" i="55"/>
  <c r="AR36" i="41"/>
  <c r="AS4" i="41"/>
  <c r="Y123" i="46"/>
  <c r="Y122" i="46" s="1"/>
  <c r="AI19" i="42"/>
  <c r="AJ20" i="42"/>
  <c r="AQ36" i="46"/>
  <c r="AR4" i="46"/>
  <c r="AQ36" i="43"/>
  <c r="AR4" i="43"/>
  <c r="AQ14" i="40"/>
  <c r="AP76" i="40"/>
  <c r="AE181" i="33"/>
  <c r="AF67" i="55"/>
  <c r="AJ20" i="49"/>
  <c r="AI19" i="49"/>
  <c r="E124" i="42"/>
  <c r="E121" i="42"/>
  <c r="E102" i="42"/>
  <c r="E71" i="42" s="1"/>
  <c r="AE179" i="33"/>
  <c r="AF65" i="55"/>
  <c r="AQ17" i="1"/>
  <c r="AK42" i="44"/>
  <c r="AK40" i="44" s="1"/>
  <c r="AQ78" i="51"/>
  <c r="E119" i="1"/>
  <c r="E116" i="1"/>
  <c r="E284" i="33" s="1"/>
  <c r="E114" i="1"/>
  <c r="AP76" i="49"/>
  <c r="AQ14" i="49"/>
  <c r="BD122" i="57"/>
  <c r="BE107" i="57"/>
  <c r="S75" i="55"/>
  <c r="S113" i="40" s="1"/>
  <c r="BE108" i="57"/>
  <c r="BD123" i="57"/>
  <c r="S76" i="55"/>
  <c r="S113" i="44" s="1"/>
  <c r="BC97" i="42"/>
  <c r="BD31" i="55"/>
  <c r="Y123" i="43"/>
  <c r="Y122" i="43" s="1"/>
  <c r="C131" i="48"/>
  <c r="C137" i="48"/>
  <c r="C131" i="44"/>
  <c r="C137" i="44"/>
  <c r="AQ123" i="44"/>
  <c r="AQ122" i="44" s="1"/>
  <c r="AP42" i="32"/>
  <c r="AP40" i="32" s="1"/>
  <c r="AV73" i="51"/>
  <c r="AL36" i="33"/>
  <c r="AL45" i="59"/>
  <c r="AS4" i="45"/>
  <c r="AR36" i="45"/>
  <c r="AO40" i="1"/>
  <c r="DE22" i="57"/>
  <c r="DE3" i="57" s="1"/>
  <c r="AN190" i="33" s="1"/>
  <c r="AN31" i="1"/>
  <c r="AJ20" i="48"/>
  <c r="AI19" i="48"/>
  <c r="AM56" i="51"/>
  <c r="AM22" i="41" s="1"/>
  <c r="AY6" i="51"/>
  <c r="Z46" i="45"/>
  <c r="AU231" i="57"/>
  <c r="E124" i="32"/>
  <c r="E121" i="32"/>
  <c r="E102" i="32"/>
  <c r="E71" i="32" s="1"/>
  <c r="Y123" i="40"/>
  <c r="Y122" i="40" s="1"/>
  <c r="AL42" i="40"/>
  <c r="AL40" i="40" s="1"/>
  <c r="AR77" i="51"/>
  <c r="BB97" i="1"/>
  <c r="BC28" i="55"/>
  <c r="AQ123" i="32"/>
  <c r="AQ122" i="32" s="1"/>
  <c r="C131" i="45"/>
  <c r="C137" i="45"/>
  <c r="AQ17" i="43"/>
  <c r="AR36" i="49"/>
  <c r="AS4" i="49"/>
  <c r="AQ56" i="44"/>
  <c r="AP76" i="42"/>
  <c r="AQ14" i="42"/>
  <c r="AX129" i="57"/>
  <c r="AX144" i="57" s="1"/>
  <c r="E276" i="33"/>
  <c r="AQ17" i="48"/>
  <c r="BA126" i="57"/>
  <c r="BB111" i="57"/>
  <c r="D93" i="43"/>
  <c r="D94" i="43" s="1"/>
  <c r="D91" i="43"/>
  <c r="AQ56" i="32"/>
  <c r="AP76" i="48"/>
  <c r="AQ14" i="48"/>
  <c r="AQ56" i="46"/>
  <c r="AQ17" i="40"/>
  <c r="BC97" i="45"/>
  <c r="BD35" i="55"/>
  <c r="AQ17" i="41"/>
  <c r="AE177" i="33"/>
  <c r="AF63" i="55"/>
  <c r="AI19" i="32"/>
  <c r="AJ20" i="32"/>
  <c r="AY11" i="51"/>
  <c r="AM61" i="51"/>
  <c r="AM22" i="45" s="1"/>
  <c r="BE118" i="57"/>
  <c r="BF103" i="57"/>
  <c r="BC97" i="40"/>
  <c r="BD33" i="55"/>
  <c r="AJ20" i="41"/>
  <c r="AI19" i="41"/>
  <c r="AI19" i="45"/>
  <c r="AJ20" i="45"/>
  <c r="AX16" i="51"/>
  <c r="Y123" i="49"/>
  <c r="Y122" i="49" s="1"/>
  <c r="BC119" i="57"/>
  <c r="BD104" i="57"/>
  <c r="D136" i="49"/>
  <c r="C79" i="49"/>
  <c r="D148" i="49" s="1"/>
  <c r="R120" i="41"/>
  <c r="E124" i="40"/>
  <c r="E121" i="40"/>
  <c r="E102" i="40"/>
  <c r="E71" i="40" s="1"/>
  <c r="BC97" i="46"/>
  <c r="BD36" i="55"/>
  <c r="P120" i="48"/>
  <c r="Y123" i="48"/>
  <c r="Y122" i="48" s="1"/>
  <c r="BE125" i="57"/>
  <c r="BF110" i="57"/>
  <c r="AQ36" i="47"/>
  <c r="AR4" i="47"/>
  <c r="AQ36" i="1"/>
  <c r="AR4" i="1"/>
  <c r="BK223" i="57"/>
  <c r="AM64" i="51"/>
  <c r="AM22" i="48" s="1"/>
  <c r="AY14" i="51"/>
  <c r="AP123" i="46"/>
  <c r="AP122" i="46" s="1"/>
  <c r="AP76" i="41"/>
  <c r="AQ14" i="41"/>
  <c r="AM40" i="43"/>
  <c r="DC26" i="57"/>
  <c r="DC7" i="57" s="1"/>
  <c r="AL194" i="33" s="1"/>
  <c r="AL31" i="43"/>
  <c r="AP123" i="43"/>
  <c r="AP122" i="43" s="1"/>
  <c r="E277" i="33"/>
  <c r="AE172" i="33"/>
  <c r="AF58" i="55"/>
  <c r="AQ56" i="42"/>
  <c r="X120" i="1"/>
  <c r="D93" i="48"/>
  <c r="D94" i="48" s="1"/>
  <c r="D91" i="48"/>
  <c r="D93" i="44"/>
  <c r="D94" i="44" s="1"/>
  <c r="D91" i="44"/>
  <c r="E124" i="43"/>
  <c r="E121" i="43"/>
  <c r="E102" i="43"/>
  <c r="E71" i="43" s="1"/>
  <c r="AP42" i="43"/>
  <c r="AV76" i="51"/>
  <c r="AE175" i="33"/>
  <c r="AF61" i="55"/>
  <c r="Z46" i="47"/>
  <c r="AU233" i="57"/>
  <c r="Y123" i="45"/>
  <c r="Y122" i="45" s="1"/>
  <c r="BD121" i="57"/>
  <c r="BE106" i="57"/>
  <c r="S74" i="55"/>
  <c r="S113" i="43" s="1"/>
  <c r="Z46" i="41"/>
  <c r="AU226" i="57"/>
  <c r="AR36" i="32"/>
  <c r="AS4" i="32"/>
  <c r="C140" i="32"/>
  <c r="B141" i="32"/>
  <c r="D93" i="45"/>
  <c r="D94" i="45" s="1"/>
  <c r="D91" i="45"/>
  <c r="AQ17" i="49"/>
  <c r="AQ123" i="49"/>
  <c r="AQ122" i="49" s="1"/>
  <c r="AJ20" i="47"/>
  <c r="AI19" i="47"/>
  <c r="AZ113" i="57"/>
  <c r="AY128" i="57"/>
  <c r="AQ14" i="43"/>
  <c r="AP76" i="43"/>
  <c r="D136" i="43"/>
  <c r="C79" i="43"/>
  <c r="D148" i="43" s="1"/>
  <c r="AS189" i="33"/>
  <c r="DK2" i="57"/>
  <c r="C140" i="47"/>
  <c r="B141" i="47"/>
  <c r="AQ17" i="32"/>
  <c r="AQ17" i="47"/>
  <c r="AM57" i="51"/>
  <c r="AM22" i="42" s="1"/>
  <c r="AY7" i="51"/>
  <c r="R148" i="33"/>
  <c r="Z46" i="32"/>
  <c r="AU225" i="57"/>
  <c r="C131" i="46"/>
  <c r="C137" i="46"/>
  <c r="AP76" i="1"/>
  <c r="AQ14" i="1"/>
  <c r="AH40" i="48"/>
  <c r="CX32" i="57"/>
  <c r="CX13" i="57" s="1"/>
  <c r="AG200" i="33" s="1"/>
  <c r="AG31" i="48"/>
  <c r="C131" i="49"/>
  <c r="C137" i="49"/>
  <c r="C131" i="42"/>
  <c r="C137" i="42"/>
  <c r="AY127" i="57"/>
  <c r="AZ112" i="57"/>
  <c r="D325" i="33"/>
  <c r="D338" i="33" s="1"/>
  <c r="AY13" i="51"/>
  <c r="AM63" i="51"/>
  <c r="AM22" i="47" s="1"/>
  <c r="AI42" i="46"/>
  <c r="AI40" i="46" s="1"/>
  <c r="AO80" i="51"/>
  <c r="D132" i="1"/>
  <c r="D133" i="1" s="1"/>
  <c r="D134" i="1" s="1"/>
  <c r="D89" i="1"/>
  <c r="D395" i="33"/>
  <c r="D47" i="61"/>
  <c r="D61" i="61" s="1"/>
  <c r="D204" i="51"/>
  <c r="D220" i="51" s="1"/>
  <c r="D90" i="1"/>
  <c r="C129" i="1"/>
  <c r="D130" i="1"/>
  <c r="AQ123" i="42"/>
  <c r="AQ122" i="42" s="1"/>
  <c r="AP123" i="47"/>
  <c r="AP122" i="47" s="1"/>
  <c r="BC97" i="48"/>
  <c r="BD38" i="55"/>
  <c r="AQ56" i="49"/>
  <c r="AQ56" i="41"/>
  <c r="AQ36" i="48"/>
  <c r="AR4" i="48"/>
  <c r="E124" i="41"/>
  <c r="E121" i="41"/>
  <c r="E102" i="41"/>
  <c r="E71" i="41" s="1"/>
  <c r="BC97" i="43"/>
  <c r="BD32" i="55"/>
  <c r="BF67" i="57"/>
  <c r="BG66" i="57"/>
  <c r="BN102" i="57"/>
  <c r="Y70" i="55"/>
  <c r="Y113" i="1" s="1"/>
  <c r="D324" i="33"/>
  <c r="D337" i="33" s="1"/>
  <c r="AM58" i="51"/>
  <c r="AM22" i="43" s="1"/>
  <c r="AY8" i="51"/>
  <c r="AF42" i="49"/>
  <c r="AF40" i="49" s="1"/>
  <c r="AL83" i="51"/>
  <c r="AQ56" i="45"/>
  <c r="D136" i="48"/>
  <c r="C79" i="48"/>
  <c r="D148" i="48" s="1"/>
  <c r="D136" i="44"/>
  <c r="C79" i="44"/>
  <c r="D148" i="44" s="1"/>
  <c r="AN56" i="1"/>
  <c r="AM135" i="1"/>
  <c r="AM34" i="33"/>
  <c r="E124" i="48"/>
  <c r="E121" i="48"/>
  <c r="E102" i="48"/>
  <c r="E71" i="48" s="1"/>
  <c r="Y123" i="47"/>
  <c r="Y122" i="47" s="1"/>
  <c r="AJ20" i="46"/>
  <c r="AI19" i="46"/>
  <c r="Z46" i="1"/>
  <c r="AU224" i="57"/>
  <c r="Y123" i="41"/>
  <c r="Y122" i="41" s="1"/>
  <c r="R145" i="33"/>
  <c r="AP76" i="45"/>
  <c r="AQ14" i="45"/>
  <c r="Z46" i="44"/>
  <c r="AU230" i="57"/>
  <c r="AE173" i="33"/>
  <c r="AF59" i="55"/>
  <c r="C79" i="45"/>
  <c r="D148" i="45" s="1"/>
  <c r="D136" i="45"/>
  <c r="V141" i="33"/>
  <c r="Z46" i="42"/>
  <c r="AU227" i="57"/>
  <c r="AJ20" i="44"/>
  <c r="AI19" i="44"/>
  <c r="AQ17" i="46"/>
  <c r="AM60" i="51"/>
  <c r="AM22" i="44" s="1"/>
  <c r="AY10" i="51"/>
  <c r="E124" i="45"/>
  <c r="E121" i="45"/>
  <c r="E102" i="45"/>
  <c r="E71" i="45" s="1"/>
  <c r="AY9" i="51"/>
  <c r="AM59" i="51"/>
  <c r="AM22" i="40" s="1"/>
  <c r="AI19" i="1"/>
  <c r="AJ20" i="1"/>
  <c r="AQ56" i="47"/>
  <c r="AQ56" i="40"/>
  <c r="AR42" i="1"/>
  <c r="AX72" i="51"/>
  <c r="Y123" i="32"/>
  <c r="Y122" i="32" s="1"/>
  <c r="AP42" i="41"/>
  <c r="AV74" i="51"/>
  <c r="D93" i="46"/>
  <c r="D94" i="46" s="1"/>
  <c r="D91" i="46"/>
  <c r="AE171" i="33"/>
  <c r="AF57" i="55"/>
  <c r="R146" i="33"/>
  <c r="AQ56" i="48"/>
  <c r="AP76" i="44"/>
  <c r="AQ14" i="44"/>
  <c r="AN54" i="51"/>
  <c r="AN22" i="1" s="1"/>
  <c r="AZ4" i="51"/>
  <c r="C140" i="40"/>
  <c r="C72" i="59"/>
  <c r="F133" i="51"/>
  <c r="B141" i="40"/>
  <c r="BC97" i="41"/>
  <c r="BD30" i="55"/>
  <c r="AO42" i="42"/>
  <c r="AO40" i="42" s="1"/>
  <c r="AU75" i="51"/>
  <c r="E291" i="51"/>
  <c r="E295" i="51"/>
  <c r="E292" i="51"/>
  <c r="E297" i="51"/>
  <c r="E294" i="51"/>
  <c r="E296" i="51"/>
  <c r="E293" i="51"/>
  <c r="E301" i="51"/>
  <c r="E299" i="51"/>
  <c r="E300" i="51"/>
  <c r="E298" i="51"/>
  <c r="AQ17" i="44"/>
  <c r="AJ20" i="43"/>
  <c r="AI19" i="43"/>
  <c r="D93" i="49"/>
  <c r="D94" i="49" s="1"/>
  <c r="D91" i="49"/>
  <c r="E274" i="33"/>
  <c r="AI42" i="48"/>
  <c r="AO82" i="51"/>
  <c r="D93" i="42"/>
  <c r="D94" i="42" s="1"/>
  <c r="D91" i="42"/>
  <c r="AP76" i="32"/>
  <c r="AQ14" i="32"/>
  <c r="AS4" i="42"/>
  <c r="AR36" i="42"/>
  <c r="BE109" i="57"/>
  <c r="BD124" i="57"/>
  <c r="S77" i="55"/>
  <c r="S113" i="45" s="1"/>
  <c r="AQ123" i="41"/>
  <c r="AQ122" i="41" s="1"/>
  <c r="Z46" i="46"/>
  <c r="AU232" i="57"/>
  <c r="R144" i="33"/>
  <c r="D328" i="33"/>
  <c r="D341" i="33" s="1"/>
  <c r="AQ17" i="45"/>
  <c r="AP123" i="48"/>
  <c r="AP122" i="48" s="1"/>
  <c r="O183" i="33"/>
  <c r="E124" i="46"/>
  <c r="E121" i="46"/>
  <c r="E102" i="46"/>
  <c r="E71" i="46" s="1"/>
  <c r="AE180" i="33"/>
  <c r="AF66" i="55"/>
  <c r="E48" i="59"/>
  <c r="AQ14" i="47"/>
  <c r="AP76" i="47"/>
  <c r="Z46" i="43"/>
  <c r="AU228" i="57"/>
  <c r="AR36" i="44"/>
  <c r="AS4" i="44"/>
  <c r="AN127" i="33"/>
  <c r="AM82" i="33"/>
  <c r="AM67" i="59" s="1"/>
  <c r="E273" i="33"/>
  <c r="AQ123" i="45"/>
  <c r="AQ122" i="45" s="1"/>
  <c r="BB97" i="32"/>
  <c r="BC29" i="55"/>
  <c r="Z46" i="40"/>
  <c r="AU229" i="57"/>
  <c r="Y123" i="1"/>
  <c r="Y122" i="1" s="1"/>
  <c r="AM62" i="51"/>
  <c r="AM22" i="46" s="1"/>
  <c r="AY12" i="51"/>
  <c r="AY16" i="51" s="1"/>
  <c r="AP76" i="46"/>
  <c r="AQ14" i="46"/>
  <c r="Y123" i="44"/>
  <c r="Y122" i="44" s="1"/>
  <c r="AE178" i="33"/>
  <c r="AF64" i="55"/>
  <c r="Y123" i="42"/>
  <c r="Y122" i="42" s="1"/>
  <c r="AO40" i="41"/>
  <c r="DE24" i="57"/>
  <c r="DE5" i="57" s="1"/>
  <c r="AN192" i="33" s="1"/>
  <c r="AN31" i="41"/>
  <c r="P120" i="49"/>
  <c r="AJ20" i="40"/>
  <c r="AI19" i="40"/>
  <c r="BC97" i="44"/>
  <c r="BD34" i="55"/>
  <c r="R147" i="33"/>
  <c r="AW4" i="40"/>
  <c r="C140" i="41"/>
  <c r="B141" i="41"/>
  <c r="Q120" i="47"/>
  <c r="C131" i="43"/>
  <c r="C137" i="43"/>
  <c r="E124" i="47"/>
  <c r="E121" i="47"/>
  <c r="E102" i="47"/>
  <c r="E71" i="47" s="1"/>
  <c r="E124" i="44"/>
  <c r="E121" i="44"/>
  <c r="E102" i="44"/>
  <c r="E71" i="44" s="1"/>
  <c r="AQ123" i="40"/>
  <c r="AQ122" i="40" s="1"/>
  <c r="AR36" i="40"/>
  <c r="BE105" i="57"/>
  <c r="BD120" i="57"/>
  <c r="S73" i="55"/>
  <c r="S113" i="42" s="1"/>
  <c r="S120" i="32"/>
  <c r="C79" i="46"/>
  <c r="D148" i="46" s="1"/>
  <c r="D136" i="46"/>
  <c r="AQ17" i="42"/>
  <c r="AI42" i="47"/>
  <c r="AI40" i="47" s="1"/>
  <c r="AO81" i="51"/>
  <c r="AE170" i="33"/>
  <c r="AF56" i="55"/>
  <c r="BC97" i="49"/>
  <c r="BD39" i="55"/>
  <c r="Z46" i="49"/>
  <c r="AU235" i="57"/>
  <c r="E305" i="51" l="1"/>
  <c r="E309" i="51" s="1"/>
  <c r="CZ31" i="57"/>
  <c r="CZ12" i="57" s="1"/>
  <c r="AI199" i="33" s="1"/>
  <c r="AI31" i="47"/>
  <c r="DC27" i="57"/>
  <c r="DC8" i="57" s="1"/>
  <c r="AL195" i="33" s="1"/>
  <c r="AL31" i="40"/>
  <c r="DB28" i="57"/>
  <c r="DB9" i="57" s="1"/>
  <c r="AK196" i="33" s="1"/>
  <c r="AK31" i="44"/>
  <c r="DF25" i="57"/>
  <c r="DF6" i="57" s="1"/>
  <c r="AO193" i="33" s="1"/>
  <c r="AO31" i="42"/>
  <c r="CZ30" i="57"/>
  <c r="CZ11" i="57" s="1"/>
  <c r="AI198" i="33" s="1"/>
  <c r="AI31" i="46"/>
  <c r="DA29" i="57"/>
  <c r="DA10" i="57" s="1"/>
  <c r="AJ197" i="33" s="1"/>
  <c r="AJ31" i="45"/>
  <c r="CW33" i="57"/>
  <c r="CW14" i="57" s="1"/>
  <c r="AF201" i="33" s="1"/>
  <c r="AF202" i="33" s="1"/>
  <c r="AF98" i="33" s="1"/>
  <c r="AF31" i="49"/>
  <c r="DG23" i="57"/>
  <c r="DG4" i="57" s="1"/>
  <c r="AP191" i="33" s="1"/>
  <c r="AP31" i="32"/>
  <c r="BD97" i="49"/>
  <c r="BE39" i="55"/>
  <c r="AR17" i="42"/>
  <c r="E70" i="47"/>
  <c r="E144" i="61"/>
  <c r="E158" i="61" s="1"/>
  <c r="E422" i="51"/>
  <c r="AA46" i="49"/>
  <c r="AV235" i="57"/>
  <c r="Z123" i="49"/>
  <c r="Z122" i="49" s="1"/>
  <c r="BE120" i="57"/>
  <c r="BF105" i="57"/>
  <c r="E164" i="33"/>
  <c r="E86" i="47"/>
  <c r="AX4" i="40"/>
  <c r="AK20" i="40"/>
  <c r="AJ19" i="40"/>
  <c r="AQ76" i="46"/>
  <c r="AR14" i="46"/>
  <c r="BC97" i="32"/>
  <c r="BD29" i="55"/>
  <c r="AO127" i="33"/>
  <c r="AN82" i="33"/>
  <c r="AN67" i="59" s="1"/>
  <c r="AR17" i="45"/>
  <c r="AA46" i="46"/>
  <c r="AV232" i="57"/>
  <c r="AR123" i="42"/>
  <c r="AR122" i="42" s="1"/>
  <c r="AP42" i="42"/>
  <c r="AP40" i="42" s="1"/>
  <c r="AV75" i="51"/>
  <c r="AO54" i="51"/>
  <c r="AO22" i="1" s="1"/>
  <c r="BA4" i="51"/>
  <c r="AR56" i="48"/>
  <c r="AR56" i="47"/>
  <c r="E162" i="33"/>
  <c r="E86" i="45"/>
  <c r="AR17" i="46"/>
  <c r="AK20" i="44"/>
  <c r="AJ19" i="44"/>
  <c r="AF173" i="33"/>
  <c r="AG59" i="55"/>
  <c r="AQ76" i="45"/>
  <c r="AR14" i="45"/>
  <c r="AN135" i="1"/>
  <c r="AO56" i="1"/>
  <c r="AN34" i="33"/>
  <c r="D333" i="33"/>
  <c r="D346" i="33" s="1"/>
  <c r="AR56" i="45"/>
  <c r="BO102" i="57"/>
  <c r="Z70" i="55"/>
  <c r="Z113" i="1" s="1"/>
  <c r="BD97" i="43"/>
  <c r="BE32" i="55"/>
  <c r="E157" i="33"/>
  <c r="E86" i="41"/>
  <c r="AJ42" i="46"/>
  <c r="AJ40" i="46" s="1"/>
  <c r="AP80" i="51"/>
  <c r="C140" i="42"/>
  <c r="B141" i="42"/>
  <c r="AQ76" i="1"/>
  <c r="AR14" i="1"/>
  <c r="C140" i="46"/>
  <c r="B141" i="46"/>
  <c r="AN57" i="51"/>
  <c r="AN22" i="42" s="1"/>
  <c r="AZ7" i="51"/>
  <c r="AT189" i="33"/>
  <c r="DL2" i="57"/>
  <c r="AR17" i="49"/>
  <c r="AS36" i="32"/>
  <c r="AT4" i="32"/>
  <c r="Z123" i="41"/>
  <c r="Z122" i="41" s="1"/>
  <c r="AF175" i="33"/>
  <c r="AG61" i="55"/>
  <c r="AF172" i="33"/>
  <c r="AG58" i="55"/>
  <c r="AS4" i="1"/>
  <c r="AR36" i="1"/>
  <c r="BL223" i="57"/>
  <c r="AQ123" i="47"/>
  <c r="AQ122" i="47" s="1"/>
  <c r="BD97" i="46"/>
  <c r="BE36" i="55"/>
  <c r="E160" i="33"/>
  <c r="E86" i="40"/>
  <c r="R143" i="33"/>
  <c r="BD97" i="40"/>
  <c r="BE33" i="55"/>
  <c r="BD97" i="45"/>
  <c r="BE35" i="55"/>
  <c r="AR17" i="40"/>
  <c r="AR56" i="46"/>
  <c r="BC111" i="57"/>
  <c r="BB126" i="57"/>
  <c r="R79" i="55"/>
  <c r="R113" i="47" s="1"/>
  <c r="BC97" i="1"/>
  <c r="BD28" i="55"/>
  <c r="E156" i="33"/>
  <c r="E86" i="32"/>
  <c r="C140" i="44"/>
  <c r="F134" i="51"/>
  <c r="B141" i="44"/>
  <c r="E299" i="33"/>
  <c r="E311" i="33" s="1"/>
  <c r="E296" i="33"/>
  <c r="AR17" i="1"/>
  <c r="AR14" i="40"/>
  <c r="AQ76" i="40"/>
  <c r="AS4" i="46"/>
  <c r="AR36" i="46"/>
  <c r="AR123" i="41"/>
  <c r="AR122" i="41" s="1"/>
  <c r="AZ5" i="51"/>
  <c r="AN55" i="51"/>
  <c r="AN22" i="32" s="1"/>
  <c r="AA46" i="48"/>
  <c r="AV234" i="57"/>
  <c r="AK42" i="45"/>
  <c r="AK40" i="45" s="1"/>
  <c r="AQ79" i="51"/>
  <c r="AR56" i="43"/>
  <c r="S142" i="33"/>
  <c r="E161" i="33"/>
  <c r="E86" i="44"/>
  <c r="Q150" i="33"/>
  <c r="BD97" i="44"/>
  <c r="BE34" i="55"/>
  <c r="AT4" i="44"/>
  <c r="AS36" i="44"/>
  <c r="AA46" i="43"/>
  <c r="AV228" i="57"/>
  <c r="AQ76" i="47"/>
  <c r="AR14" i="47"/>
  <c r="AF180" i="33"/>
  <c r="AG66" i="55"/>
  <c r="E163" i="33"/>
  <c r="E86" i="46"/>
  <c r="Z123" i="46"/>
  <c r="Z122" i="46" s="1"/>
  <c r="BE124" i="57"/>
  <c r="BF109" i="57"/>
  <c r="AS36" i="42"/>
  <c r="AT4" i="42"/>
  <c r="AR17" i="44"/>
  <c r="B133" i="51"/>
  <c r="AR56" i="40"/>
  <c r="AJ19" i="1"/>
  <c r="AK20" i="1"/>
  <c r="AN59" i="51"/>
  <c r="AN22" i="40" s="1"/>
  <c r="AZ9" i="51"/>
  <c r="AZ10" i="51"/>
  <c r="AN60" i="51"/>
  <c r="AN22" i="44" s="1"/>
  <c r="E165" i="33"/>
  <c r="E86" i="48"/>
  <c r="AG42" i="49"/>
  <c r="AG40" i="49" s="1"/>
  <c r="AM83" i="51"/>
  <c r="BG67" i="57"/>
  <c r="BH66" i="57"/>
  <c r="AR36" i="48"/>
  <c r="AS4" i="48"/>
  <c r="AR56" i="41"/>
  <c r="AR56" i="49"/>
  <c r="C131" i="1"/>
  <c r="C137" i="1"/>
  <c r="D409" i="33"/>
  <c r="D79" i="59" s="1"/>
  <c r="D410" i="33"/>
  <c r="D80" i="59" s="1"/>
  <c r="D411" i="33"/>
  <c r="D81" i="59" s="1"/>
  <c r="D408" i="33"/>
  <c r="D78" i="59" s="1"/>
  <c r="BA112" i="57"/>
  <c r="AZ127" i="57"/>
  <c r="Q80" i="55"/>
  <c r="Q113" i="48" s="1"/>
  <c r="AQ76" i="43"/>
  <c r="AR14" i="43"/>
  <c r="AR123" i="32"/>
  <c r="AR122" i="32" s="1"/>
  <c r="S120" i="43"/>
  <c r="E70" i="43"/>
  <c r="E139" i="61"/>
  <c r="E153" i="61" s="1"/>
  <c r="E417" i="51"/>
  <c r="AR56" i="42"/>
  <c r="AR14" i="41"/>
  <c r="AQ76" i="41"/>
  <c r="AQ123" i="1"/>
  <c r="AQ122" i="1" s="1"/>
  <c r="AQ81" i="33"/>
  <c r="AQ66" i="59" s="1"/>
  <c r="BF125" i="57"/>
  <c r="BG110" i="57"/>
  <c r="T78" i="55"/>
  <c r="T113" i="46" s="1"/>
  <c r="D334" i="33"/>
  <c r="D347" i="33" s="1"/>
  <c r="AK20" i="45"/>
  <c r="AJ19" i="45"/>
  <c r="AQ76" i="48"/>
  <c r="AR14" i="48"/>
  <c r="AR56" i="32"/>
  <c r="AQ76" i="42"/>
  <c r="AR14" i="42"/>
  <c r="AR56" i="44"/>
  <c r="AA46" i="45"/>
  <c r="AV231" i="57"/>
  <c r="AR123" i="45"/>
  <c r="AR122" i="45" s="1"/>
  <c r="AQ42" i="32"/>
  <c r="AQ40" i="32" s="1"/>
  <c r="AW73" i="51"/>
  <c r="BD97" i="42"/>
  <c r="BE31" i="55"/>
  <c r="BF108" i="57"/>
  <c r="BE123" i="57"/>
  <c r="AQ76" i="49"/>
  <c r="AR14" i="49"/>
  <c r="E124" i="1"/>
  <c r="E121" i="1"/>
  <c r="E124" i="33" s="1"/>
  <c r="E101" i="33" s="1"/>
  <c r="E102" i="1"/>
  <c r="E71" i="1" s="1"/>
  <c r="AF179" i="33"/>
  <c r="AG65" i="55"/>
  <c r="E158" i="33"/>
  <c r="E86" i="42"/>
  <c r="AF181" i="33"/>
  <c r="AG67" i="55"/>
  <c r="AS4" i="43"/>
  <c r="AR36" i="43"/>
  <c r="AQ123" i="46"/>
  <c r="AQ122" i="46" s="1"/>
  <c r="BD97" i="47"/>
  <c r="BE37" i="55"/>
  <c r="AN65" i="51"/>
  <c r="AN22" i="49" s="1"/>
  <c r="AZ15" i="51"/>
  <c r="Z123" i="48"/>
  <c r="Z122" i="48" s="1"/>
  <c r="AF176" i="33"/>
  <c r="AG62" i="55"/>
  <c r="E304" i="51"/>
  <c r="D331" i="33"/>
  <c r="D344" i="33" s="1"/>
  <c r="AR123" i="40"/>
  <c r="AR122" i="40" s="1"/>
  <c r="AS36" i="40"/>
  <c r="P152" i="33"/>
  <c r="AP40" i="41"/>
  <c r="DF24" i="57"/>
  <c r="DF5" i="57" s="1"/>
  <c r="AO192" i="33" s="1"/>
  <c r="AO31" i="41"/>
  <c r="AF178" i="33"/>
  <c r="AG64" i="55"/>
  <c r="AN62" i="51"/>
  <c r="AN22" i="46" s="1"/>
  <c r="AZ12" i="51"/>
  <c r="AA46" i="40"/>
  <c r="AV229" i="57"/>
  <c r="AR123" i="44"/>
  <c r="AR122" i="44" s="1"/>
  <c r="Z123" i="43"/>
  <c r="Z122" i="43" s="1"/>
  <c r="O112" i="33"/>
  <c r="BD97" i="41"/>
  <c r="BE30" i="55"/>
  <c r="E70" i="45"/>
  <c r="E142" i="61"/>
  <c r="E156" i="61" s="1"/>
  <c r="E420" i="51"/>
  <c r="AA46" i="42"/>
  <c r="AV227" i="57"/>
  <c r="AA46" i="44"/>
  <c r="AV230" i="57"/>
  <c r="AA46" i="1"/>
  <c r="AV224" i="57"/>
  <c r="AJ19" i="46"/>
  <c r="AK20" i="46"/>
  <c r="AM36" i="33"/>
  <c r="AM45" i="59"/>
  <c r="D329" i="33"/>
  <c r="D342" i="33" s="1"/>
  <c r="Y120" i="1"/>
  <c r="E70" i="41"/>
  <c r="E137" i="61"/>
  <c r="E151" i="61" s="1"/>
  <c r="E415" i="51"/>
  <c r="AQ123" i="48"/>
  <c r="AQ122" i="48" s="1"/>
  <c r="BD97" i="48"/>
  <c r="BE38" i="55"/>
  <c r="D93" i="1"/>
  <c r="D94" i="1" s="1"/>
  <c r="D91" i="1"/>
  <c r="C140" i="49"/>
  <c r="B141" i="49"/>
  <c r="AI40" i="48"/>
  <c r="CY32" i="57"/>
  <c r="CY13" i="57" s="1"/>
  <c r="AH200" i="33" s="1"/>
  <c r="AH31" i="48"/>
  <c r="AA46" i="32"/>
  <c r="AV225" i="57"/>
  <c r="AR17" i="47"/>
  <c r="AR17" i="32"/>
  <c r="D327" i="33"/>
  <c r="D340" i="33" s="1"/>
  <c r="AY129" i="57"/>
  <c r="AY144" i="57" s="1"/>
  <c r="AJ19" i="47"/>
  <c r="AK20" i="47"/>
  <c r="BE121" i="57"/>
  <c r="BF106" i="57"/>
  <c r="AA46" i="47"/>
  <c r="AV233" i="57"/>
  <c r="AQ42" i="43"/>
  <c r="AW76" i="51"/>
  <c r="X141" i="33"/>
  <c r="P151" i="33"/>
  <c r="E70" i="40"/>
  <c r="E140" i="61"/>
  <c r="E154" i="61" s="1"/>
  <c r="E418" i="51"/>
  <c r="AK20" i="41"/>
  <c r="AJ19" i="41"/>
  <c r="AN61" i="51"/>
  <c r="AN22" i="45" s="1"/>
  <c r="AZ11" i="51"/>
  <c r="AF177" i="33"/>
  <c r="AG63" i="55"/>
  <c r="AR17" i="41"/>
  <c r="AT4" i="49"/>
  <c r="AS36" i="49"/>
  <c r="AR17" i="43"/>
  <c r="AM42" i="40"/>
  <c r="AM40" i="40" s="1"/>
  <c r="AS77" i="51"/>
  <c r="E70" i="32"/>
  <c r="E136" i="61"/>
  <c r="E150" i="61" s="1"/>
  <c r="E414" i="51"/>
  <c r="Z123" i="45"/>
  <c r="Z122" i="45" s="1"/>
  <c r="AK20" i="48"/>
  <c r="AJ19" i="48"/>
  <c r="AS36" i="45"/>
  <c r="AT4" i="45"/>
  <c r="C140" i="48"/>
  <c r="B141" i="48"/>
  <c r="S120" i="40"/>
  <c r="AL42" i="44"/>
  <c r="AL40" i="44" s="1"/>
  <c r="AR78" i="51"/>
  <c r="AQ123" i="43"/>
  <c r="AQ122" i="43" s="1"/>
  <c r="AK20" i="42"/>
  <c r="AJ19" i="42"/>
  <c r="AF174" i="33"/>
  <c r="AG60" i="55"/>
  <c r="E70" i="49"/>
  <c r="E146" i="61"/>
  <c r="E160" i="61" s="1"/>
  <c r="E424" i="51"/>
  <c r="E302" i="51"/>
  <c r="AJ42" i="47"/>
  <c r="AJ40" i="47" s="1"/>
  <c r="AP81" i="51"/>
  <c r="S120" i="42"/>
  <c r="C140" i="43"/>
  <c r="B141" i="43"/>
  <c r="AF170" i="33"/>
  <c r="AG56" i="55"/>
  <c r="E70" i="44"/>
  <c r="E141" i="61"/>
  <c r="E155" i="61" s="1"/>
  <c r="E419" i="51"/>
  <c r="Z123" i="40"/>
  <c r="Z122" i="40" s="1"/>
  <c r="E70" i="46"/>
  <c r="E143" i="61"/>
  <c r="E157" i="61" s="1"/>
  <c r="E421" i="51"/>
  <c r="S120" i="45"/>
  <c r="AQ76" i="32"/>
  <c r="AR14" i="32"/>
  <c r="AJ42" i="48"/>
  <c r="AP82" i="51"/>
  <c r="AJ19" i="43"/>
  <c r="AK20" i="43"/>
  <c r="AQ76" i="44"/>
  <c r="AR14" i="44"/>
  <c r="AF171" i="33"/>
  <c r="AG57" i="55"/>
  <c r="AQ42" i="41"/>
  <c r="AW74" i="51"/>
  <c r="AS42" i="1"/>
  <c r="AY72" i="51"/>
  <c r="Z123" i="42"/>
  <c r="Z122" i="42" s="1"/>
  <c r="D330" i="33"/>
  <c r="D343" i="33" s="1"/>
  <c r="Z123" i="44"/>
  <c r="Z122" i="44" s="1"/>
  <c r="Z123" i="1"/>
  <c r="Z122" i="1" s="1"/>
  <c r="E70" i="48"/>
  <c r="E145" i="61"/>
  <c r="E159" i="61" s="1"/>
  <c r="E423" i="51"/>
  <c r="AN58" i="51"/>
  <c r="AN22" i="43" s="1"/>
  <c r="AZ8" i="51"/>
  <c r="D136" i="1"/>
  <c r="C79" i="1"/>
  <c r="D148" i="1" s="1"/>
  <c r="D69" i="59"/>
  <c r="AN63" i="51"/>
  <c r="AN22" i="47" s="1"/>
  <c r="AZ13" i="51"/>
  <c r="Z123" i="32"/>
  <c r="Z122" i="32" s="1"/>
  <c r="BA113" i="57"/>
  <c r="AZ128" i="57"/>
  <c r="AZ129" i="57" s="1"/>
  <c r="AZ144" i="57" s="1"/>
  <c r="Q81" i="55"/>
  <c r="Q113" i="49" s="1"/>
  <c r="AA46" i="41"/>
  <c r="AV226" i="57"/>
  <c r="Z123" i="47"/>
  <c r="Z122" i="47" s="1"/>
  <c r="E159" i="33"/>
  <c r="E86" i="43"/>
  <c r="AN40" i="43"/>
  <c r="DD26" i="57"/>
  <c r="DD7" i="57" s="1"/>
  <c r="AM194" i="33" s="1"/>
  <c r="AM31" i="43"/>
  <c r="AZ14" i="51"/>
  <c r="AN64" i="51"/>
  <c r="AN22" i="48" s="1"/>
  <c r="AS4" i="47"/>
  <c r="AR36" i="47"/>
  <c r="BE104" i="57"/>
  <c r="BD119" i="57"/>
  <c r="S72" i="55"/>
  <c r="S113" i="41" s="1"/>
  <c r="BG103" i="57"/>
  <c r="BF118" i="57"/>
  <c r="T71" i="55"/>
  <c r="T113" i="32" s="1"/>
  <c r="AK20" i="32"/>
  <c r="AJ19" i="32"/>
  <c r="AR17" i="48"/>
  <c r="AR123" i="49"/>
  <c r="AR122" i="49" s="1"/>
  <c r="C140" i="45"/>
  <c r="B141" i="45"/>
  <c r="AZ6" i="51"/>
  <c r="AN56" i="51"/>
  <c r="AN22" i="41" s="1"/>
  <c r="AP40" i="1"/>
  <c r="DF22" i="57"/>
  <c r="DF3" i="57" s="1"/>
  <c r="AO190" i="33" s="1"/>
  <c r="AO31" i="1"/>
  <c r="S120" i="44"/>
  <c r="BE122" i="57"/>
  <c r="BF107" i="57"/>
  <c r="E115" i="1"/>
  <c r="E254" i="33" s="1"/>
  <c r="E269" i="33" s="1"/>
  <c r="E281" i="33" s="1"/>
  <c r="E206" i="33"/>
  <c r="E70" i="42"/>
  <c r="E138" i="61"/>
  <c r="E152" i="61" s="1"/>
  <c r="E416" i="51"/>
  <c r="AK20" i="49"/>
  <c r="AJ19" i="49"/>
  <c r="AS36" i="41"/>
  <c r="AT4" i="41"/>
  <c r="S149" i="33"/>
  <c r="D326" i="33"/>
  <c r="D339" i="33" s="1"/>
  <c r="E166" i="33"/>
  <c r="E86" i="49"/>
  <c r="DA31" i="57" l="1"/>
  <c r="DA12" i="57" s="1"/>
  <c r="AJ199" i="33" s="1"/>
  <c r="AJ31" i="47"/>
  <c r="DD27" i="57"/>
  <c r="DD8" i="57" s="1"/>
  <c r="AM195" i="33" s="1"/>
  <c r="AM31" i="40"/>
  <c r="DG25" i="57"/>
  <c r="DG6" i="57" s="1"/>
  <c r="AP193" i="33" s="1"/>
  <c r="AP31" i="42"/>
  <c r="DB29" i="57"/>
  <c r="DB10" i="57" s="1"/>
  <c r="AK197" i="33" s="1"/>
  <c r="AK31" i="45"/>
  <c r="DC28" i="57"/>
  <c r="DC9" i="57" s="1"/>
  <c r="AL196" i="33" s="1"/>
  <c r="AL31" i="44"/>
  <c r="DH23" i="57"/>
  <c r="DH4" i="57" s="1"/>
  <c r="AQ191" i="33" s="1"/>
  <c r="AQ31" i="32"/>
  <c r="CX33" i="57"/>
  <c r="CX14" i="57" s="1"/>
  <c r="AG201" i="33" s="1"/>
  <c r="AG202" i="33" s="1"/>
  <c r="AG98" i="33" s="1"/>
  <c r="AG31" i="49"/>
  <c r="DA30" i="57"/>
  <c r="DA11" i="57" s="1"/>
  <c r="AJ198" i="33" s="1"/>
  <c r="AJ31" i="46"/>
  <c r="AS123" i="41"/>
  <c r="AS122" i="41" s="1"/>
  <c r="E250" i="33"/>
  <c r="E235" i="33"/>
  <c r="BG107" i="57"/>
  <c r="BF122" i="57"/>
  <c r="T75" i="55"/>
  <c r="T113" i="40" s="1"/>
  <c r="AS17" i="48"/>
  <c r="T120" i="32"/>
  <c r="AO40" i="43"/>
  <c r="DE26" i="57"/>
  <c r="DE7" i="57" s="1"/>
  <c r="AN194" i="33" s="1"/>
  <c r="AN31" i="43"/>
  <c r="E243" i="33"/>
  <c r="E228" i="33"/>
  <c r="AL20" i="43"/>
  <c r="AK19" i="43"/>
  <c r="S148" i="33"/>
  <c r="S144" i="33"/>
  <c r="AG174" i="33"/>
  <c r="AH60" i="55"/>
  <c r="S146" i="33"/>
  <c r="AT36" i="45"/>
  <c r="AU4" i="45"/>
  <c r="AL20" i="48"/>
  <c r="AK19" i="48"/>
  <c r="AL20" i="41"/>
  <c r="AK19" i="41"/>
  <c r="AR42" i="43"/>
  <c r="AX76" i="51"/>
  <c r="BF121" i="57"/>
  <c r="BG106" i="57"/>
  <c r="T74" i="55"/>
  <c r="T113" i="43" s="1"/>
  <c r="AS17" i="32"/>
  <c r="D157" i="1"/>
  <c r="AB46" i="44"/>
  <c r="AW230" i="57"/>
  <c r="P183" i="33"/>
  <c r="BE97" i="47"/>
  <c r="BF37" i="55"/>
  <c r="AG181" i="33"/>
  <c r="AH67" i="55"/>
  <c r="AG179" i="33"/>
  <c r="AH65" i="55"/>
  <c r="E155" i="33"/>
  <c r="E86" i="1"/>
  <c r="E50" i="33" s="1"/>
  <c r="BF123" i="57"/>
  <c r="BG108" i="57"/>
  <c r="T76" i="55"/>
  <c r="T113" i="44" s="1"/>
  <c r="AS56" i="44"/>
  <c r="BG125" i="57"/>
  <c r="BH110" i="57"/>
  <c r="AS14" i="41"/>
  <c r="AR76" i="41"/>
  <c r="S145" i="33"/>
  <c r="BA10" i="51"/>
  <c r="AO60" i="51"/>
  <c r="AO22" i="44" s="1"/>
  <c r="AL20" i="1"/>
  <c r="AK19" i="1"/>
  <c r="AS56" i="40"/>
  <c r="AS17" i="44"/>
  <c r="AT36" i="42"/>
  <c r="AU4" i="42"/>
  <c r="AG180" i="33"/>
  <c r="AH66" i="55"/>
  <c r="AB46" i="43"/>
  <c r="AW228" i="57"/>
  <c r="AO55" i="51"/>
  <c r="AO22" i="32" s="1"/>
  <c r="BA5" i="51"/>
  <c r="AR76" i="40"/>
  <c r="AS14" i="40"/>
  <c r="E240" i="33"/>
  <c r="E225" i="33"/>
  <c r="AS56" i="46"/>
  <c r="BE97" i="40"/>
  <c r="BF33" i="55"/>
  <c r="AG172" i="33"/>
  <c r="AH58" i="55"/>
  <c r="AK42" i="46"/>
  <c r="AK40" i="46" s="1"/>
  <c r="AQ80" i="51"/>
  <c r="E241" i="33"/>
  <c r="E226" i="33"/>
  <c r="AS56" i="45"/>
  <c r="AG173" i="33"/>
  <c r="AH59" i="55"/>
  <c r="AY4" i="40"/>
  <c r="AB46" i="49"/>
  <c r="AW235" i="57"/>
  <c r="AK19" i="49"/>
  <c r="AL20" i="49"/>
  <c r="BA6" i="51"/>
  <c r="AO56" i="51"/>
  <c r="AO22" i="41" s="1"/>
  <c r="BF104" i="57"/>
  <c r="BE119" i="57"/>
  <c r="BA14" i="51"/>
  <c r="AO64" i="51"/>
  <c r="AO22" i="48" s="1"/>
  <c r="Q120" i="49"/>
  <c r="AR42" i="41"/>
  <c r="AX74" i="51"/>
  <c r="AR76" i="44"/>
  <c r="AS14" i="44"/>
  <c r="AS14" i="32"/>
  <c r="AR76" i="32"/>
  <c r="AK42" i="47"/>
  <c r="AK40" i="47" s="1"/>
  <c r="AQ81" i="51"/>
  <c r="AL20" i="42"/>
  <c r="AK19" i="42"/>
  <c r="AM42" i="44"/>
  <c r="AM40" i="44" s="1"/>
  <c r="AS78" i="51"/>
  <c r="AS123" i="45"/>
  <c r="AS122" i="45" s="1"/>
  <c r="AS17" i="43"/>
  <c r="AS123" i="49"/>
  <c r="AS122" i="49" s="1"/>
  <c r="BA11" i="51"/>
  <c r="AO61" i="51"/>
  <c r="AO22" i="45" s="1"/>
  <c r="BE97" i="48"/>
  <c r="BF38" i="55"/>
  <c r="BE97" i="41"/>
  <c r="BF30" i="55"/>
  <c r="AB46" i="40"/>
  <c r="AW229" i="57"/>
  <c r="AG178" i="33"/>
  <c r="AH64" i="55"/>
  <c r="E308" i="51"/>
  <c r="E310" i="51" s="1"/>
  <c r="E306" i="51"/>
  <c r="AG176" i="33"/>
  <c r="AH62" i="55"/>
  <c r="AR76" i="49"/>
  <c r="AS14" i="49"/>
  <c r="BE97" i="42"/>
  <c r="BF31" i="55"/>
  <c r="AS14" i="42"/>
  <c r="AR76" i="42"/>
  <c r="AS56" i="32"/>
  <c r="AS56" i="42"/>
  <c r="AR76" i="43"/>
  <c r="AS14" i="43"/>
  <c r="BB112" i="57"/>
  <c r="BA127" i="57"/>
  <c r="AS56" i="41"/>
  <c r="BH67" i="57"/>
  <c r="BI66" i="57"/>
  <c r="AO59" i="51"/>
  <c r="AO22" i="40" s="1"/>
  <c r="BA9" i="51"/>
  <c r="AS123" i="42"/>
  <c r="AS122" i="42" s="1"/>
  <c r="BE97" i="44"/>
  <c r="BF34" i="55"/>
  <c r="AS56" i="43"/>
  <c r="AB46" i="48"/>
  <c r="AW234" i="57"/>
  <c r="AR123" i="46"/>
  <c r="AR122" i="46" s="1"/>
  <c r="B134" i="51"/>
  <c r="BD97" i="1"/>
  <c r="BE28" i="55"/>
  <c r="BC126" i="57"/>
  <c r="BD111" i="57"/>
  <c r="AS17" i="40"/>
  <c r="BE97" i="45"/>
  <c r="BF35" i="55"/>
  <c r="AS17" i="49"/>
  <c r="AU189" i="33"/>
  <c r="DM2" i="57"/>
  <c r="BE97" i="43"/>
  <c r="BF32" i="55"/>
  <c r="BP102" i="57"/>
  <c r="AA70" i="55"/>
  <c r="AA113" i="1" s="1"/>
  <c r="AS17" i="46"/>
  <c r="AS56" i="47"/>
  <c r="AS56" i="48"/>
  <c r="AQ42" i="42"/>
  <c r="AQ40" i="42" s="1"/>
  <c r="AW75" i="51"/>
  <c r="AS17" i="45"/>
  <c r="AR76" i="46"/>
  <c r="AS14" i="46"/>
  <c r="AK19" i="40"/>
  <c r="AL20" i="40"/>
  <c r="AU4" i="41"/>
  <c r="AT36" i="41"/>
  <c r="AQ40" i="1"/>
  <c r="DG22" i="57"/>
  <c r="DG3" i="57" s="1"/>
  <c r="AP190" i="33" s="1"/>
  <c r="AP31" i="1"/>
  <c r="AL20" i="32"/>
  <c r="AK19" i="32"/>
  <c r="BG118" i="57"/>
  <c r="BH103" i="57"/>
  <c r="AR123" i="47"/>
  <c r="AR122" i="47" s="1"/>
  <c r="D323" i="33"/>
  <c r="AO58" i="51"/>
  <c r="AO22" i="43" s="1"/>
  <c r="BA8" i="51"/>
  <c r="AU4" i="49"/>
  <c r="AT36" i="49"/>
  <c r="AS17" i="41"/>
  <c r="AB46" i="47"/>
  <c r="AW233" i="57"/>
  <c r="AL20" i="47"/>
  <c r="AK19" i="47"/>
  <c r="AB46" i="1"/>
  <c r="AW224" i="57"/>
  <c r="AQ40" i="41"/>
  <c r="DG24" i="57"/>
  <c r="DG5" i="57" s="1"/>
  <c r="AP192" i="33" s="1"/>
  <c r="AP31" i="41"/>
  <c r="AS123" i="40"/>
  <c r="AS122" i="40" s="1"/>
  <c r="AT36" i="40"/>
  <c r="BA15" i="51"/>
  <c r="AO65" i="51"/>
  <c r="AO22" i="49" s="1"/>
  <c r="AR123" i="43"/>
  <c r="AR122" i="43" s="1"/>
  <c r="E70" i="1"/>
  <c r="E5" i="59" s="1"/>
  <c r="E56" i="33"/>
  <c r="E135" i="61"/>
  <c r="E413" i="51"/>
  <c r="E425" i="51" s="1"/>
  <c r="AB46" i="45"/>
  <c r="AW231" i="57"/>
  <c r="AR76" i="48"/>
  <c r="AS14" i="48"/>
  <c r="AS56" i="49"/>
  <c r="AS36" i="48"/>
  <c r="AT4" i="48"/>
  <c r="BG109" i="57"/>
  <c r="BF124" i="57"/>
  <c r="T77" i="55"/>
  <c r="T113" i="45" s="1"/>
  <c r="AR76" i="47"/>
  <c r="AS14" i="47"/>
  <c r="AS123" i="44"/>
  <c r="AS122" i="44" s="1"/>
  <c r="E245" i="33"/>
  <c r="E230" i="33"/>
  <c r="AL42" i="45"/>
  <c r="AL40" i="45" s="1"/>
  <c r="AR79" i="51"/>
  <c r="AT4" i="46"/>
  <c r="AS36" i="46"/>
  <c r="E244" i="33"/>
  <c r="E229" i="33"/>
  <c r="AR123" i="1"/>
  <c r="AR122" i="1" s="1"/>
  <c r="AR81" i="33"/>
  <c r="AR66" i="59" s="1"/>
  <c r="AG175" i="33"/>
  <c r="AH61" i="55"/>
  <c r="AT36" i="32"/>
  <c r="AU4" i="32"/>
  <c r="AN36" i="33"/>
  <c r="AN45" i="59"/>
  <c r="AR76" i="45"/>
  <c r="AS14" i="45"/>
  <c r="E246" i="33"/>
  <c r="E231" i="33"/>
  <c r="BB4" i="51"/>
  <c r="AP54" i="51"/>
  <c r="AP22" i="1" s="1"/>
  <c r="AP127" i="33"/>
  <c r="AO82" i="33"/>
  <c r="AO67" i="59" s="1"/>
  <c r="E248" i="33"/>
  <c r="E233" i="33"/>
  <c r="BE97" i="49"/>
  <c r="BF39" i="55"/>
  <c r="E106" i="33"/>
  <c r="E107" i="33"/>
  <c r="S147" i="33"/>
  <c r="S120" i="41"/>
  <c r="AT4" i="47"/>
  <c r="AS36" i="47"/>
  <c r="AB46" i="41"/>
  <c r="AW226" i="57"/>
  <c r="BA128" i="57"/>
  <c r="BA129" i="57" s="1"/>
  <c r="BA144" i="57" s="1"/>
  <c r="BB113" i="57"/>
  <c r="AO63" i="51"/>
  <c r="AO22" i="47" s="1"/>
  <c r="BA13" i="51"/>
  <c r="AT42" i="1"/>
  <c r="AZ72" i="51"/>
  <c r="AG171" i="33"/>
  <c r="AH57" i="55"/>
  <c r="AK42" i="48"/>
  <c r="AQ82" i="51"/>
  <c r="AG170" i="33"/>
  <c r="AH56" i="55"/>
  <c r="AN42" i="40"/>
  <c r="AN40" i="40" s="1"/>
  <c r="AT77" i="51"/>
  <c r="AG177" i="33"/>
  <c r="AH63" i="55"/>
  <c r="AS17" i="47"/>
  <c r="AB46" i="32"/>
  <c r="AW225" i="57"/>
  <c r="AJ40" i="48"/>
  <c r="CZ32" i="57"/>
  <c r="CZ13" i="57" s="1"/>
  <c r="AI200" i="33" s="1"/>
  <c r="AI31" i="48"/>
  <c r="Y141" i="33"/>
  <c r="AL20" i="46"/>
  <c r="AK19" i="46"/>
  <c r="AB46" i="42"/>
  <c r="AW227" i="57"/>
  <c r="AO62" i="51"/>
  <c r="AO22" i="46" s="1"/>
  <c r="BA12" i="51"/>
  <c r="AT4" i="43"/>
  <c r="AS36" i="43"/>
  <c r="E242" i="33"/>
  <c r="E227" i="33"/>
  <c r="AR42" i="32"/>
  <c r="AR40" i="32" s="1"/>
  <c r="AX73" i="51"/>
  <c r="AL20" i="45"/>
  <c r="AK19" i="45"/>
  <c r="T120" i="46"/>
  <c r="Q120" i="48"/>
  <c r="C140" i="1"/>
  <c r="F132" i="51"/>
  <c r="C70" i="59"/>
  <c r="B141" i="1"/>
  <c r="AR123" i="48"/>
  <c r="AR122" i="48" s="1"/>
  <c r="AH42" i="49"/>
  <c r="AH40" i="49" s="1"/>
  <c r="AN83" i="51"/>
  <c r="E249" i="33"/>
  <c r="E234" i="33"/>
  <c r="E247" i="33"/>
  <c r="E232" i="33"/>
  <c r="AU4" i="44"/>
  <c r="AT36" i="44"/>
  <c r="AS17" i="1"/>
  <c r="R120" i="47"/>
  <c r="BE97" i="46"/>
  <c r="BF36" i="55"/>
  <c r="AT4" i="1"/>
  <c r="AS36" i="1"/>
  <c r="BM223" i="57"/>
  <c r="AS123" i="32"/>
  <c r="AS122" i="32" s="1"/>
  <c r="AO57" i="51"/>
  <c r="AO22" i="42" s="1"/>
  <c r="BA7" i="51"/>
  <c r="AR76" i="1"/>
  <c r="AS14" i="1"/>
  <c r="Z120" i="1"/>
  <c r="AP56" i="1"/>
  <c r="AO135" i="1"/>
  <c r="AO34" i="33"/>
  <c r="AK19" i="44"/>
  <c r="AL20" i="44"/>
  <c r="AZ16" i="51"/>
  <c r="AB46" i="46"/>
  <c r="AW232" i="57"/>
  <c r="BD97" i="32"/>
  <c r="BE29" i="55"/>
  <c r="BG105" i="57"/>
  <c r="BF120" i="57"/>
  <c r="T73" i="55"/>
  <c r="T113" i="42" s="1"/>
  <c r="AS17" i="42"/>
  <c r="DI23" i="57" l="1"/>
  <c r="DI4" i="57" s="1"/>
  <c r="AR191" i="33" s="1"/>
  <c r="AR31" i="32"/>
  <c r="DC29" i="57"/>
  <c r="DC10" i="57" s="1"/>
  <c r="AL197" i="33" s="1"/>
  <c r="AL31" i="45"/>
  <c r="DH25" i="57"/>
  <c r="DH6" i="57" s="1"/>
  <c r="AQ193" i="33" s="1"/>
  <c r="AQ31" i="42"/>
  <c r="DD28" i="57"/>
  <c r="DD9" i="57" s="1"/>
  <c r="AM196" i="33" s="1"/>
  <c r="AM31" i="44"/>
  <c r="DB31" i="57"/>
  <c r="DB12" i="57" s="1"/>
  <c r="AK199" i="33" s="1"/>
  <c r="AK31" i="47"/>
  <c r="CY33" i="57"/>
  <c r="CY14" i="57" s="1"/>
  <c r="AH201" i="33" s="1"/>
  <c r="AH202" i="33" s="1"/>
  <c r="AH98" i="33" s="1"/>
  <c r="AH31" i="49"/>
  <c r="DE27" i="57"/>
  <c r="DE8" i="57" s="1"/>
  <c r="AN195" i="33" s="1"/>
  <c r="AN31" i="40"/>
  <c r="DB30" i="57"/>
  <c r="DB11" i="57" s="1"/>
  <c r="AK198" i="33" s="1"/>
  <c r="AK31" i="46"/>
  <c r="AC46" i="46"/>
  <c r="AX232" i="57"/>
  <c r="AQ56" i="1"/>
  <c r="AP135" i="1"/>
  <c r="AP34" i="33"/>
  <c r="AT123" i="44"/>
  <c r="AT122" i="44" s="1"/>
  <c r="AH170" i="33"/>
  <c r="AI56" i="55"/>
  <c r="AH171" i="33"/>
  <c r="AI57" i="55"/>
  <c r="BC113" i="57"/>
  <c r="BB128" i="57"/>
  <c r="R81" i="55"/>
  <c r="R113" i="49" s="1"/>
  <c r="S143" i="33"/>
  <c r="BC4" i="51"/>
  <c r="AQ54" i="51"/>
  <c r="AQ22" i="1" s="1"/>
  <c r="AS76" i="45"/>
  <c r="AT14" i="45"/>
  <c r="T120" i="45"/>
  <c r="AS123" i="48"/>
  <c r="AS122" i="48" s="1"/>
  <c r="AS76" i="48"/>
  <c r="AT14" i="48"/>
  <c r="E55" i="33"/>
  <c r="E55" i="59"/>
  <c r="F59" i="33"/>
  <c r="AT123" i="40"/>
  <c r="AT122" i="40" s="1"/>
  <c r="AU36" i="40"/>
  <c r="AR40" i="41"/>
  <c r="DH24" i="57"/>
  <c r="DH5" i="57" s="1"/>
  <c r="AQ192" i="33" s="1"/>
  <c r="AQ31" i="41"/>
  <c r="BH118" i="57"/>
  <c r="BI103" i="57"/>
  <c r="U71" i="55"/>
  <c r="AM20" i="32"/>
  <c r="AL19" i="32"/>
  <c r="AS76" i="46"/>
  <c r="AT14" i="46"/>
  <c r="AV189" i="33"/>
  <c r="DN2" i="57"/>
  <c r="BF97" i="45"/>
  <c r="BG35" i="55"/>
  <c r="BE97" i="1"/>
  <c r="BF28" i="55"/>
  <c r="AC46" i="48"/>
  <c r="AX234" i="57"/>
  <c r="AT56" i="43"/>
  <c r="BI67" i="57"/>
  <c r="BJ66" i="57"/>
  <c r="AT56" i="41"/>
  <c r="AT14" i="42"/>
  <c r="AS76" i="42"/>
  <c r="AH176" i="33"/>
  <c r="AI62" i="55"/>
  <c r="AH178" i="33"/>
  <c r="AI64" i="55"/>
  <c r="BF97" i="41"/>
  <c r="BG30" i="55"/>
  <c r="BB11" i="51"/>
  <c r="AP61" i="51"/>
  <c r="AP22" i="45" s="1"/>
  <c r="AS42" i="41"/>
  <c r="AY74" i="51"/>
  <c r="AM20" i="49"/>
  <c r="AL19" i="49"/>
  <c r="AL42" i="46"/>
  <c r="AL40" i="46" s="1"/>
  <c r="AR80" i="51"/>
  <c r="AH180" i="33"/>
  <c r="AI66" i="55"/>
  <c r="AT17" i="44"/>
  <c r="BH125" i="57"/>
  <c r="BI110" i="57"/>
  <c r="U78" i="55"/>
  <c r="U113" i="46" s="1"/>
  <c r="AT56" i="44"/>
  <c r="AH181" i="33"/>
  <c r="AI67" i="55"/>
  <c r="P112" i="33"/>
  <c r="AT17" i="32"/>
  <c r="T120" i="43"/>
  <c r="AV4" i="45"/>
  <c r="AU36" i="45"/>
  <c r="AH174" i="33"/>
  <c r="AI60" i="55"/>
  <c r="AM20" i="43"/>
  <c r="AL19" i="43"/>
  <c r="T142" i="33"/>
  <c r="BG122" i="57"/>
  <c r="BH107" i="57"/>
  <c r="AP57" i="51"/>
  <c r="AP22" i="42" s="1"/>
  <c r="BB7" i="51"/>
  <c r="AS123" i="1"/>
  <c r="AS122" i="1" s="1"/>
  <c r="AS81" i="33"/>
  <c r="AS66" i="59" s="1"/>
  <c r="AU36" i="44"/>
  <c r="AV4" i="44"/>
  <c r="T149" i="33"/>
  <c r="AP62" i="51"/>
  <c r="AP22" i="46" s="1"/>
  <c r="BB12" i="51"/>
  <c r="AK40" i="48"/>
  <c r="DA32" i="57"/>
  <c r="DA13" i="57" s="1"/>
  <c r="AJ200" i="33" s="1"/>
  <c r="AJ31" i="48"/>
  <c r="AO42" i="40"/>
  <c r="AO40" i="40" s="1"/>
  <c r="AU77" i="51"/>
  <c r="AS123" i="47"/>
  <c r="AS122" i="47" s="1"/>
  <c r="BF97" i="49"/>
  <c r="BG39" i="55"/>
  <c r="BA16" i="51"/>
  <c r="AV4" i="32"/>
  <c r="AU36" i="32"/>
  <c r="AM42" i="45"/>
  <c r="AM40" i="45" s="1"/>
  <c r="AS79" i="51"/>
  <c r="AC46" i="1"/>
  <c r="AX224" i="57"/>
  <c r="AM20" i="47"/>
  <c r="AL19" i="47"/>
  <c r="AT17" i="41"/>
  <c r="AT123" i="49"/>
  <c r="AT122" i="49" s="1"/>
  <c r="AT123" i="41"/>
  <c r="AT122" i="41" s="1"/>
  <c r="AT56" i="47"/>
  <c r="BQ102" i="57"/>
  <c r="AB70" i="55"/>
  <c r="AB113" i="1" s="1"/>
  <c r="BF97" i="44"/>
  <c r="BG34" i="55"/>
  <c r="BF97" i="42"/>
  <c r="BG31" i="55"/>
  <c r="AM20" i="42"/>
  <c r="AL19" i="42"/>
  <c r="AL42" i="47"/>
  <c r="AL40" i="47" s="1"/>
  <c r="AR81" i="51"/>
  <c r="AS76" i="32"/>
  <c r="AT14" i="32"/>
  <c r="AP64" i="51"/>
  <c r="AP22" i="48" s="1"/>
  <c r="BB14" i="51"/>
  <c r="AH173" i="33"/>
  <c r="AI59" i="55"/>
  <c r="AT56" i="45"/>
  <c r="AS76" i="40"/>
  <c r="AT14" i="40"/>
  <c r="AM20" i="1"/>
  <c r="AL19" i="1"/>
  <c r="T120" i="44"/>
  <c r="E184" i="33"/>
  <c r="E167" i="33"/>
  <c r="E239" i="33"/>
  <c r="E251" i="33" s="1"/>
  <c r="E224" i="33"/>
  <c r="E236" i="33" s="1"/>
  <c r="BG121" i="57"/>
  <c r="BH106" i="57"/>
  <c r="AT123" i="45"/>
  <c r="AT122" i="45" s="1"/>
  <c r="AP40" i="43"/>
  <c r="DF26" i="57"/>
  <c r="DF7" i="57" s="1"/>
  <c r="AO194" i="33" s="1"/>
  <c r="AO31" i="43"/>
  <c r="AT17" i="48"/>
  <c r="AT17" i="42"/>
  <c r="Z141" i="33"/>
  <c r="AT17" i="1"/>
  <c r="AI42" i="49"/>
  <c r="AI40" i="49" s="1"/>
  <c r="AO83" i="51"/>
  <c r="B132" i="51"/>
  <c r="AS42" i="32"/>
  <c r="AS40" i="32" s="1"/>
  <c r="AY73" i="51"/>
  <c r="AT17" i="47"/>
  <c r="AL42" i="48"/>
  <c r="AR82" i="51"/>
  <c r="AU42" i="1"/>
  <c r="BA72" i="51"/>
  <c r="AP63" i="51"/>
  <c r="AP22" i="47" s="1"/>
  <c r="BB13" i="51"/>
  <c r="AC46" i="41"/>
  <c r="AX226" i="57"/>
  <c r="AT36" i="47"/>
  <c r="AU4" i="47"/>
  <c r="AQ127" i="33"/>
  <c r="AP82" i="33"/>
  <c r="AP67" i="59" s="1"/>
  <c r="AT123" i="32"/>
  <c r="AT122" i="32" s="1"/>
  <c r="AS123" i="46"/>
  <c r="AS122" i="46" s="1"/>
  <c r="AS76" i="47"/>
  <c r="AT14" i="47"/>
  <c r="BH109" i="57"/>
  <c r="BG124" i="57"/>
  <c r="AC46" i="45"/>
  <c r="AX231" i="57"/>
  <c r="E149" i="61"/>
  <c r="E147" i="61"/>
  <c r="E161" i="61" s="1"/>
  <c r="BB15" i="51"/>
  <c r="AP65" i="51"/>
  <c r="AP22" i="49" s="1"/>
  <c r="AU36" i="49"/>
  <c r="AV4" i="49"/>
  <c r="AP58" i="51"/>
  <c r="AP22" i="43" s="1"/>
  <c r="BB8" i="51"/>
  <c r="AV4" i="41"/>
  <c r="AU36" i="41"/>
  <c r="AL19" i="40"/>
  <c r="AM20" i="40"/>
  <c r="AR42" i="42"/>
  <c r="AR40" i="42" s="1"/>
  <c r="AX75" i="51"/>
  <c r="AT56" i="48"/>
  <c r="AT17" i="46"/>
  <c r="BF97" i="43"/>
  <c r="BG32" i="55"/>
  <c r="AT17" i="49"/>
  <c r="BD126" i="57"/>
  <c r="BE111" i="57"/>
  <c r="S79" i="55"/>
  <c r="S113" i="47" s="1"/>
  <c r="AP59" i="51"/>
  <c r="AP22" i="40" s="1"/>
  <c r="BB9" i="51"/>
  <c r="BB127" i="57"/>
  <c r="BC112" i="57"/>
  <c r="R80" i="55"/>
  <c r="R113" i="48" s="1"/>
  <c r="AT56" i="32"/>
  <c r="AC46" i="40"/>
  <c r="AX229" i="57"/>
  <c r="AT17" i="43"/>
  <c r="AN42" i="44"/>
  <c r="AN40" i="44" s="1"/>
  <c r="AT78" i="51"/>
  <c r="AS76" i="44"/>
  <c r="AT14" i="44"/>
  <c r="Q152" i="33"/>
  <c r="Q183" i="33" s="1"/>
  <c r="BB6" i="51"/>
  <c r="AP56" i="51"/>
  <c r="AP22" i="41" s="1"/>
  <c r="AZ4" i="40"/>
  <c r="AH172" i="33"/>
  <c r="AI58" i="55"/>
  <c r="BF97" i="40"/>
  <c r="BG33" i="55"/>
  <c r="AT56" i="46"/>
  <c r="AC46" i="43"/>
  <c r="AX228" i="57"/>
  <c r="AV4" i="42"/>
  <c r="AU36" i="42"/>
  <c r="AT56" i="40"/>
  <c r="BG123" i="57"/>
  <c r="BH108" i="57"/>
  <c r="AH179" i="33"/>
  <c r="AI65" i="55"/>
  <c r="BF97" i="47"/>
  <c r="BG37" i="55"/>
  <c r="AC46" i="44"/>
  <c r="AX230" i="57"/>
  <c r="AL19" i="41"/>
  <c r="AM20" i="41"/>
  <c r="T120" i="40"/>
  <c r="BH105" i="57"/>
  <c r="BG120" i="57"/>
  <c r="BE97" i="32"/>
  <c r="BF29" i="55"/>
  <c r="AO36" i="33"/>
  <c r="AO45" i="59"/>
  <c r="AU4" i="1"/>
  <c r="AT36" i="1"/>
  <c r="BN223" i="57"/>
  <c r="Q151" i="33"/>
  <c r="AS123" i="43"/>
  <c r="AS122" i="43" s="1"/>
  <c r="T120" i="42"/>
  <c r="AM20" i="44"/>
  <c r="AL19" i="44"/>
  <c r="AS76" i="1"/>
  <c r="AT14" i="1"/>
  <c r="BF97" i="46"/>
  <c r="BG36" i="55"/>
  <c r="R150" i="33"/>
  <c r="AM20" i="45"/>
  <c r="AL19" i="45"/>
  <c r="AT36" i="43"/>
  <c r="AU4" i="43"/>
  <c r="AC46" i="42"/>
  <c r="AX227" i="57"/>
  <c r="AM20" i="46"/>
  <c r="AL19" i="46"/>
  <c r="AC46" i="32"/>
  <c r="AX225" i="57"/>
  <c r="AH177" i="33"/>
  <c r="AI63" i="55"/>
  <c r="AH175" i="33"/>
  <c r="AI61" i="55"/>
  <c r="AT36" i="46"/>
  <c r="AU4" i="46"/>
  <c r="AT36" i="48"/>
  <c r="AU4" i="48"/>
  <c r="AT56" i="49"/>
  <c r="E57" i="33"/>
  <c r="E103" i="61"/>
  <c r="E117" i="61" s="1"/>
  <c r="E56" i="59"/>
  <c r="E64" i="33"/>
  <c r="AC46" i="47"/>
  <c r="AX233" i="57"/>
  <c r="D366" i="33"/>
  <c r="D336" i="33"/>
  <c r="AR40" i="1"/>
  <c r="DH22" i="57"/>
  <c r="DH3" i="57" s="1"/>
  <c r="AQ190" i="33" s="1"/>
  <c r="AQ31" i="1"/>
  <c r="AT17" i="45"/>
  <c r="AA120" i="1"/>
  <c r="AT17" i="40"/>
  <c r="AT14" i="43"/>
  <c r="AS76" i="43"/>
  <c r="AT56" i="42"/>
  <c r="AS76" i="49"/>
  <c r="AT14" i="49"/>
  <c r="E345" i="51"/>
  <c r="E349" i="51"/>
  <c r="E353" i="51"/>
  <c r="E344" i="51"/>
  <c r="E348" i="51"/>
  <c r="E352" i="51"/>
  <c r="E347" i="51"/>
  <c r="E351" i="51"/>
  <c r="E355" i="51"/>
  <c r="E346" i="51"/>
  <c r="E350" i="51"/>
  <c r="E354" i="51"/>
  <c r="BF97" i="48"/>
  <c r="BG38" i="55"/>
  <c r="BF119" i="57"/>
  <c r="BG104" i="57"/>
  <c r="T72" i="55"/>
  <c r="T113" i="41" s="1"/>
  <c r="AC46" i="49"/>
  <c r="AX235" i="57"/>
  <c r="AP55" i="51"/>
  <c r="AP22" i="32" s="1"/>
  <c r="BB5" i="51"/>
  <c r="BB16" i="51" s="1"/>
  <c r="AT123" i="42"/>
  <c r="AT122" i="42" s="1"/>
  <c r="AP60" i="51"/>
  <c r="AP22" i="44" s="1"/>
  <c r="BB10" i="51"/>
  <c r="AS76" i="41"/>
  <c r="AT14" i="41"/>
  <c r="AS42" i="43"/>
  <c r="AY76" i="51"/>
  <c r="AL19" i="48"/>
  <c r="AM20" i="48"/>
  <c r="DJ23" i="57" l="1"/>
  <c r="DJ4" i="57" s="1"/>
  <c r="AS191" i="33" s="1"/>
  <c r="AS31" i="32"/>
  <c r="DC30" i="57"/>
  <c r="DC11" i="57" s="1"/>
  <c r="AL198" i="33" s="1"/>
  <c r="AL31" i="46"/>
  <c r="DI25" i="57"/>
  <c r="DI6" i="57" s="1"/>
  <c r="AR193" i="33" s="1"/>
  <c r="AR31" i="42"/>
  <c r="DD29" i="57"/>
  <c r="DD10" i="57" s="1"/>
  <c r="AM197" i="33" s="1"/>
  <c r="AM31" i="45"/>
  <c r="DF27" i="57"/>
  <c r="DF8" i="57" s="1"/>
  <c r="AO195" i="33" s="1"/>
  <c r="AO31" i="40"/>
  <c r="DE28" i="57"/>
  <c r="DE9" i="57" s="1"/>
  <c r="AN196" i="33" s="1"/>
  <c r="AN31" i="44"/>
  <c r="CZ33" i="57"/>
  <c r="CZ14" i="57" s="1"/>
  <c r="AI201" i="33" s="1"/>
  <c r="AI202" i="33" s="1"/>
  <c r="AI98" i="33" s="1"/>
  <c r="AI31" i="49"/>
  <c r="DC31" i="57"/>
  <c r="DC12" i="57" s="1"/>
  <c r="AL199" i="33" s="1"/>
  <c r="AL31" i="47"/>
  <c r="AT42" i="43"/>
  <c r="AZ76" i="51"/>
  <c r="T120" i="41"/>
  <c r="AU14" i="43"/>
  <c r="AT76" i="43"/>
  <c r="AU17" i="45"/>
  <c r="E65" i="33"/>
  <c r="E61" i="59"/>
  <c r="AU36" i="48"/>
  <c r="AV4" i="48"/>
  <c r="AI175" i="33"/>
  <c r="AJ61" i="55"/>
  <c r="AM19" i="45"/>
  <c r="AN20" i="45"/>
  <c r="BG97" i="46"/>
  <c r="BH36" i="55"/>
  <c r="BI105" i="57"/>
  <c r="BH120" i="57"/>
  <c r="U73" i="55"/>
  <c r="U113" i="42" s="1"/>
  <c r="AN20" i="41"/>
  <c r="AM19" i="41"/>
  <c r="AD46" i="43"/>
  <c r="AY228" i="57"/>
  <c r="AU56" i="46"/>
  <c r="Q112" i="33"/>
  <c r="BC127" i="57"/>
  <c r="BD112" i="57"/>
  <c r="AU17" i="49"/>
  <c r="BG97" i="43"/>
  <c r="BH32" i="55"/>
  <c r="AU56" i="48"/>
  <c r="AU123" i="49"/>
  <c r="AU122" i="49" s="1"/>
  <c r="AT123" i="47"/>
  <c r="AT122" i="47" s="1"/>
  <c r="AU17" i="1"/>
  <c r="BH121" i="57"/>
  <c r="BI106" i="57"/>
  <c r="U74" i="55"/>
  <c r="U113" i="43" s="1"/>
  <c r="T147" i="33"/>
  <c r="AQ64" i="51"/>
  <c r="AQ22" i="48" s="1"/>
  <c r="BC14" i="51"/>
  <c r="AM42" i="47"/>
  <c r="AM40" i="47" s="1"/>
  <c r="AS81" i="51"/>
  <c r="BG97" i="42"/>
  <c r="BH31" i="55"/>
  <c r="BR102" i="57"/>
  <c r="AC70" i="55"/>
  <c r="AC113" i="1" s="1"/>
  <c r="AU56" i="47"/>
  <c r="AV36" i="32"/>
  <c r="AW4" i="32"/>
  <c r="AQ62" i="51"/>
  <c r="AQ22" i="46" s="1"/>
  <c r="BC12" i="51"/>
  <c r="AV36" i="44"/>
  <c r="AW4" i="44"/>
  <c r="AI174" i="33"/>
  <c r="AJ60" i="55"/>
  <c r="BC11" i="51"/>
  <c r="AQ61" i="51"/>
  <c r="AQ22" i="45" s="1"/>
  <c r="AI178" i="33"/>
  <c r="AJ64" i="55"/>
  <c r="AU56" i="41"/>
  <c r="BF97" i="1"/>
  <c r="BG28" i="55"/>
  <c r="AW189" i="33"/>
  <c r="DO2" i="57"/>
  <c r="BI118" i="57"/>
  <c r="BJ103" i="57"/>
  <c r="G61" i="33"/>
  <c r="F60" i="33"/>
  <c r="E71" i="33"/>
  <c r="AT76" i="45"/>
  <c r="AU14" i="45"/>
  <c r="AR54" i="51"/>
  <c r="AR22" i="1" s="1"/>
  <c r="BD4" i="51"/>
  <c r="BB129" i="57"/>
  <c r="BB144" i="57" s="1"/>
  <c r="AI170" i="33"/>
  <c r="AJ56" i="55"/>
  <c r="AR56" i="1"/>
  <c r="AQ135" i="1"/>
  <c r="AQ34" i="33"/>
  <c r="D9" i="59"/>
  <c r="D10" i="59" s="1"/>
  <c r="D376" i="33"/>
  <c r="AT123" i="48"/>
  <c r="AT122" i="48" s="1"/>
  <c r="AD46" i="32"/>
  <c r="AY225" i="57"/>
  <c r="AN20" i="46"/>
  <c r="AM19" i="46"/>
  <c r="AU36" i="43"/>
  <c r="AV4" i="43"/>
  <c r="AN20" i="44"/>
  <c r="AM19" i="44"/>
  <c r="T144" i="33"/>
  <c r="AT123" i="1"/>
  <c r="AT122" i="1" s="1"/>
  <c r="AT81" i="33"/>
  <c r="AT66" i="59" s="1"/>
  <c r="BF97" i="32"/>
  <c r="BG29" i="55"/>
  <c r="BG97" i="47"/>
  <c r="BH37" i="55"/>
  <c r="BI108" i="57"/>
  <c r="BH123" i="57"/>
  <c r="U76" i="55"/>
  <c r="U113" i="44" s="1"/>
  <c r="AU56" i="40"/>
  <c r="BG97" i="40"/>
  <c r="BH33" i="55"/>
  <c r="AQ56" i="51"/>
  <c r="AQ22" i="41" s="1"/>
  <c r="BC6" i="51"/>
  <c r="AT76" i="44"/>
  <c r="AU14" i="44"/>
  <c r="AD46" i="40"/>
  <c r="AY229" i="57"/>
  <c r="S120" i="47"/>
  <c r="AS42" i="42"/>
  <c r="AS40" i="42" s="1"/>
  <c r="AY75" i="51"/>
  <c r="AQ58" i="51"/>
  <c r="AQ22" i="43" s="1"/>
  <c r="BC8" i="51"/>
  <c r="BI109" i="57"/>
  <c r="BH124" i="57"/>
  <c r="U77" i="55"/>
  <c r="U113" i="45" s="1"/>
  <c r="AR127" i="33"/>
  <c r="AQ82" i="33"/>
  <c r="AQ67" i="59" s="1"/>
  <c r="AD46" i="41"/>
  <c r="AY226" i="57"/>
  <c r="AV42" i="1"/>
  <c r="BB72" i="51"/>
  <c r="AU17" i="47"/>
  <c r="AQ40" i="43"/>
  <c r="DG26" i="57"/>
  <c r="DG7" i="57" s="1"/>
  <c r="AP194" i="33" s="1"/>
  <c r="AP31" i="43"/>
  <c r="AU14" i="40"/>
  <c r="AT76" i="40"/>
  <c r="AU56" i="45"/>
  <c r="AU17" i="41"/>
  <c r="AN20" i="47"/>
  <c r="AM19" i="47"/>
  <c r="AN42" i="45"/>
  <c r="AN40" i="45" s="1"/>
  <c r="AT79" i="51"/>
  <c r="AU123" i="44"/>
  <c r="AU122" i="44" s="1"/>
  <c r="BH122" i="57"/>
  <c r="BI107" i="57"/>
  <c r="U75" i="55"/>
  <c r="U113" i="40" s="1"/>
  <c r="T145" i="33"/>
  <c r="AI181" i="33"/>
  <c r="AJ67" i="55"/>
  <c r="AU56" i="44"/>
  <c r="AI180" i="33"/>
  <c r="AJ66" i="55"/>
  <c r="AT42" i="41"/>
  <c r="AZ74" i="51"/>
  <c r="AT76" i="42"/>
  <c r="AU14" i="42"/>
  <c r="BJ67" i="57"/>
  <c r="BK66" i="57"/>
  <c r="BK67" i="57" s="1"/>
  <c r="AU56" i="43"/>
  <c r="AS40" i="41"/>
  <c r="DI24" i="57"/>
  <c r="DI5" i="57" s="1"/>
  <c r="AR192" i="33" s="1"/>
  <c r="AR31" i="41"/>
  <c r="BD113" i="57"/>
  <c r="BC128" i="57"/>
  <c r="BC129" i="57" s="1"/>
  <c r="BC144" i="57" s="1"/>
  <c r="AD46" i="46"/>
  <c r="AY232" i="57"/>
  <c r="AT76" i="49"/>
  <c r="AU14" i="49"/>
  <c r="AT76" i="1"/>
  <c r="AU14" i="1"/>
  <c r="AU36" i="1"/>
  <c r="AV4" i="1"/>
  <c r="BO223" i="57"/>
  <c r="T146" i="33"/>
  <c r="AU123" i="42"/>
  <c r="AU122" i="42" s="1"/>
  <c r="BA4" i="40"/>
  <c r="AU17" i="43"/>
  <c r="AU56" i="32"/>
  <c r="BC9" i="51"/>
  <c r="AQ59" i="51"/>
  <c r="AQ22" i="40" s="1"/>
  <c r="BE126" i="57"/>
  <c r="BF111" i="57"/>
  <c r="AU17" i="46"/>
  <c r="AU123" i="41"/>
  <c r="AU122" i="41" s="1"/>
  <c r="AD46" i="45"/>
  <c r="AY231" i="57"/>
  <c r="AT76" i="47"/>
  <c r="AU14" i="47"/>
  <c r="AT42" i="32"/>
  <c r="AT40" i="32" s="1"/>
  <c r="AZ73" i="51"/>
  <c r="AJ42" i="49"/>
  <c r="AJ40" i="49" s="1"/>
  <c r="AP83" i="51"/>
  <c r="AU17" i="42"/>
  <c r="E113" i="33"/>
  <c r="E119" i="33" s="1"/>
  <c r="E186" i="33"/>
  <c r="E185" i="33"/>
  <c r="E114" i="33" s="1"/>
  <c r="AI173" i="33"/>
  <c r="AJ59" i="55"/>
  <c r="AT76" i="32"/>
  <c r="AU14" i="32"/>
  <c r="BG97" i="44"/>
  <c r="BH34" i="55"/>
  <c r="AD46" i="1"/>
  <c r="AY224" i="57"/>
  <c r="BG97" i="49"/>
  <c r="BH39" i="55"/>
  <c r="AP42" i="40"/>
  <c r="AP40" i="40" s="1"/>
  <c r="AV77" i="51"/>
  <c r="AL40" i="48"/>
  <c r="DB32" i="57"/>
  <c r="DB13" i="57" s="1"/>
  <c r="AK200" i="33" s="1"/>
  <c r="AK31" i="48"/>
  <c r="AN20" i="43"/>
  <c r="AM19" i="43"/>
  <c r="AU123" i="45"/>
  <c r="AU122" i="45" s="1"/>
  <c r="AU17" i="32"/>
  <c r="U120" i="46"/>
  <c r="BG97" i="41"/>
  <c r="BH30" i="55"/>
  <c r="AI176" i="33"/>
  <c r="AJ62" i="55"/>
  <c r="AD46" i="48"/>
  <c r="AY234" i="57"/>
  <c r="BG97" i="45"/>
  <c r="BH35" i="55"/>
  <c r="AT76" i="46"/>
  <c r="AU14" i="46"/>
  <c r="AM19" i="32"/>
  <c r="AN20" i="32"/>
  <c r="T148" i="33"/>
  <c r="AI171" i="33"/>
  <c r="AJ57" i="55"/>
  <c r="AP36" i="33"/>
  <c r="AP45" i="59"/>
  <c r="AN20" i="48"/>
  <c r="AM19" i="48"/>
  <c r="AT76" i="41"/>
  <c r="AU14" i="41"/>
  <c r="BG119" i="57"/>
  <c r="BH104" i="57"/>
  <c r="BC5" i="51"/>
  <c r="AQ55" i="51"/>
  <c r="AQ22" i="32" s="1"/>
  <c r="AD46" i="49"/>
  <c r="AY235" i="57"/>
  <c r="AU56" i="42"/>
  <c r="AU17" i="40"/>
  <c r="AD46" i="47"/>
  <c r="AY233" i="57"/>
  <c r="AU36" i="46"/>
  <c r="AV4" i="46"/>
  <c r="AT123" i="43"/>
  <c r="AT122" i="43" s="1"/>
  <c r="AQ60" i="51"/>
  <c r="AQ22" i="44" s="1"/>
  <c r="BC10" i="51"/>
  <c r="BG97" i="48"/>
  <c r="BH38" i="55"/>
  <c r="AA141" i="33"/>
  <c r="AS40" i="1"/>
  <c r="DI22" i="57"/>
  <c r="DI3" i="57" s="1"/>
  <c r="AR190" i="33" s="1"/>
  <c r="AR31" i="1"/>
  <c r="J85" i="51"/>
  <c r="E57" i="59"/>
  <c r="AU56" i="49"/>
  <c r="AT123" i="46"/>
  <c r="AT122" i="46" s="1"/>
  <c r="AI177" i="33"/>
  <c r="AJ63" i="55"/>
  <c r="AD46" i="42"/>
  <c r="AY227" i="57"/>
  <c r="AD46" i="44"/>
  <c r="AY230" i="57"/>
  <c r="AI179" i="33"/>
  <c r="AJ65" i="55"/>
  <c r="AW4" i="42"/>
  <c r="AV36" i="42"/>
  <c r="AI172" i="33"/>
  <c r="AJ58" i="55"/>
  <c r="AO42" i="44"/>
  <c r="AO40" i="44" s="1"/>
  <c r="AU78" i="51"/>
  <c r="R120" i="48"/>
  <c r="AN20" i="40"/>
  <c r="AM19" i="40"/>
  <c r="AV36" i="41"/>
  <c r="AW4" i="41"/>
  <c r="AV36" i="49"/>
  <c r="AW4" i="49"/>
  <c r="BC15" i="51"/>
  <c r="AQ65" i="51"/>
  <c r="AQ22" i="49" s="1"/>
  <c r="AU36" i="47"/>
  <c r="AV4" i="47"/>
  <c r="BC13" i="51"/>
  <c r="AQ63" i="51"/>
  <c r="AQ22" i="47" s="1"/>
  <c r="AM42" i="48"/>
  <c r="AS82" i="51"/>
  <c r="AU17" i="48"/>
  <c r="AM19" i="1"/>
  <c r="AN20" i="1"/>
  <c r="AM19" i="42"/>
  <c r="AN20" i="42"/>
  <c r="AB120" i="1"/>
  <c r="AU123" i="32"/>
  <c r="AU122" i="32" s="1"/>
  <c r="AQ57" i="51"/>
  <c r="AQ22" i="42" s="1"/>
  <c r="BC7" i="51"/>
  <c r="AW4" i="45"/>
  <c r="AV36" i="45"/>
  <c r="BI125" i="57"/>
  <c r="BJ110" i="57"/>
  <c r="AU17" i="44"/>
  <c r="AM42" i="46"/>
  <c r="AM40" i="46" s="1"/>
  <c r="AS80" i="51"/>
  <c r="AN20" i="49"/>
  <c r="AM19" i="49"/>
  <c r="U113" i="32"/>
  <c r="AU123" i="40"/>
  <c r="AU122" i="40" s="1"/>
  <c r="AV36" i="40"/>
  <c r="AT76" i="48"/>
  <c r="AU14" i="48"/>
  <c r="R120" i="49"/>
  <c r="DF28" i="57" l="1"/>
  <c r="DF9" i="57" s="1"/>
  <c r="AO196" i="33" s="1"/>
  <c r="AO31" i="44"/>
  <c r="DG27" i="57"/>
  <c r="DG8" i="57" s="1"/>
  <c r="AP195" i="33" s="1"/>
  <c r="AP31" i="40"/>
  <c r="DA33" i="57"/>
  <c r="DA14" i="57" s="1"/>
  <c r="AJ201" i="33" s="1"/>
  <c r="AJ202" i="33" s="1"/>
  <c r="AJ98" i="33" s="1"/>
  <c r="AJ31" i="49"/>
  <c r="DJ25" i="57"/>
  <c r="DJ6" i="57" s="1"/>
  <c r="AS193" i="33" s="1"/>
  <c r="AS31" i="42"/>
  <c r="DD30" i="57"/>
  <c r="DD11" i="57" s="1"/>
  <c r="AM198" i="33" s="1"/>
  <c r="AM31" i="46"/>
  <c r="DK23" i="57"/>
  <c r="DK4" i="57" s="1"/>
  <c r="AT191" i="33" s="1"/>
  <c r="AT31" i="32"/>
  <c r="DE29" i="57"/>
  <c r="DE10" i="57" s="1"/>
  <c r="AN197" i="33" s="1"/>
  <c r="AN31" i="45"/>
  <c r="DD31" i="57"/>
  <c r="DD12" i="57" s="1"/>
  <c r="AM199" i="33" s="1"/>
  <c r="AM31" i="47"/>
  <c r="AR57" i="51"/>
  <c r="AR22" i="42" s="1"/>
  <c r="BD7" i="51"/>
  <c r="AU76" i="48"/>
  <c r="AV14" i="48"/>
  <c r="AV123" i="40"/>
  <c r="AV122" i="40" s="1"/>
  <c r="AW36" i="40"/>
  <c r="AW36" i="45"/>
  <c r="AX4" i="45"/>
  <c r="AO20" i="42"/>
  <c r="AN19" i="42"/>
  <c r="AN19" i="1"/>
  <c r="AO20" i="1"/>
  <c r="AV17" i="48"/>
  <c r="AN42" i="48"/>
  <c r="AT82" i="51"/>
  <c r="AW4" i="47"/>
  <c r="AV36" i="47"/>
  <c r="AR65" i="51"/>
  <c r="AR22" i="49" s="1"/>
  <c r="BD15" i="51"/>
  <c r="AV123" i="41"/>
  <c r="AV122" i="41" s="1"/>
  <c r="AW36" i="42"/>
  <c r="AX4" i="42"/>
  <c r="BD10" i="51"/>
  <c r="AR60" i="51"/>
  <c r="AR22" i="44" s="1"/>
  <c r="AU123" i="46"/>
  <c r="AU122" i="46" s="1"/>
  <c r="AV14" i="41"/>
  <c r="AU76" i="41"/>
  <c r="AJ171" i="33"/>
  <c r="AK57" i="55"/>
  <c r="AU76" i="46"/>
  <c r="AV14" i="46"/>
  <c r="AE46" i="48"/>
  <c r="AZ234" i="57"/>
  <c r="BH97" i="41"/>
  <c r="BI30" i="55"/>
  <c r="BI97" i="41" s="1"/>
  <c r="U149" i="33"/>
  <c r="AK42" i="49"/>
  <c r="AK40" i="49" s="1"/>
  <c r="AQ83" i="51"/>
  <c r="AR59" i="51"/>
  <c r="AR22" i="40" s="1"/>
  <c r="BD9" i="51"/>
  <c r="AJ181" i="33"/>
  <c r="AK67" i="55"/>
  <c r="AO42" i="45"/>
  <c r="AO40" i="45" s="1"/>
  <c r="AU79" i="51"/>
  <c r="AV56" i="45"/>
  <c r="AV17" i="47"/>
  <c r="AW42" i="1"/>
  <c r="BC72" i="51"/>
  <c r="BI124" i="57"/>
  <c r="BJ109" i="57"/>
  <c r="AT42" i="42"/>
  <c r="AT40" i="42" s="1"/>
  <c r="AZ75" i="51"/>
  <c r="S150" i="33"/>
  <c r="AV56" i="40"/>
  <c r="BH97" i="47"/>
  <c r="BI37" i="55"/>
  <c r="BI97" i="47" s="1"/>
  <c r="AO20" i="44"/>
  <c r="AN19" i="44"/>
  <c r="AU123" i="43"/>
  <c r="AU122" i="43" s="1"/>
  <c r="AE46" i="32"/>
  <c r="AZ225" i="57"/>
  <c r="F15" i="59"/>
  <c r="D11" i="59"/>
  <c r="H19" i="59"/>
  <c r="AU76" i="45"/>
  <c r="AV14" i="45"/>
  <c r="BK103" i="57"/>
  <c r="BJ118" i="57"/>
  <c r="V71" i="55"/>
  <c r="BG97" i="1"/>
  <c r="BH28" i="55"/>
  <c r="AV56" i="41"/>
  <c r="AR61" i="51"/>
  <c r="AR22" i="45" s="1"/>
  <c r="BD11" i="51"/>
  <c r="AX4" i="44"/>
  <c r="AW36" i="44"/>
  <c r="BS102" i="57"/>
  <c r="AD70" i="55"/>
  <c r="AD113" i="1" s="1"/>
  <c r="AV56" i="48"/>
  <c r="AE46" i="43"/>
  <c r="AZ228" i="57"/>
  <c r="AO20" i="45"/>
  <c r="AN19" i="45"/>
  <c r="AU123" i="48"/>
  <c r="AU122" i="48" s="1"/>
  <c r="R152" i="33"/>
  <c r="AV17" i="44"/>
  <c r="AU123" i="47"/>
  <c r="AU122" i="47" s="1"/>
  <c r="AX4" i="49"/>
  <c r="AW36" i="49"/>
  <c r="AJ172" i="33"/>
  <c r="AK58" i="55"/>
  <c r="AJ179" i="33"/>
  <c r="AK65" i="55"/>
  <c r="AE46" i="42"/>
  <c r="AZ227" i="57"/>
  <c r="AT40" i="1"/>
  <c r="DJ22" i="57"/>
  <c r="DJ3" i="57" s="1"/>
  <c r="AS190" i="33" s="1"/>
  <c r="AS31" i="1"/>
  <c r="BH97" i="48"/>
  <c r="BI38" i="55"/>
  <c r="BI97" i="48" s="1"/>
  <c r="AE46" i="47"/>
  <c r="AZ233" i="57"/>
  <c r="AV17" i="40"/>
  <c r="AV56" i="42"/>
  <c r="BD5" i="51"/>
  <c r="AR55" i="51"/>
  <c r="AR22" i="32" s="1"/>
  <c r="AO20" i="32"/>
  <c r="AN19" i="32"/>
  <c r="AQ42" i="40"/>
  <c r="AQ40" i="40" s="1"/>
  <c r="AW77" i="51"/>
  <c r="AE46" i="1"/>
  <c r="AZ224" i="57"/>
  <c r="AU76" i="32"/>
  <c r="AV14" i="32"/>
  <c r="AU76" i="47"/>
  <c r="AV14" i="47"/>
  <c r="AV17" i="46"/>
  <c r="BG111" i="57"/>
  <c r="BF126" i="57"/>
  <c r="T79" i="55"/>
  <c r="T113" i="47" s="1"/>
  <c r="AV17" i="43"/>
  <c r="BB4" i="40"/>
  <c r="AW4" i="1"/>
  <c r="AV36" i="1"/>
  <c r="BP223" i="57"/>
  <c r="AT40" i="41"/>
  <c r="DJ24" i="57"/>
  <c r="DJ5" i="57" s="1"/>
  <c r="AS192" i="33" s="1"/>
  <c r="AS31" i="41"/>
  <c r="AU42" i="41"/>
  <c r="BA74" i="51"/>
  <c r="U120" i="40"/>
  <c r="AR40" i="43"/>
  <c r="DH26" i="57"/>
  <c r="DH7" i="57" s="1"/>
  <c r="AQ194" i="33" s="1"/>
  <c r="AQ31" i="43"/>
  <c r="AS127" i="33"/>
  <c r="AR82" i="33"/>
  <c r="AR67" i="59" s="1"/>
  <c r="AE46" i="40"/>
  <c r="AZ229" i="57"/>
  <c r="BD6" i="51"/>
  <c r="AR56" i="51"/>
  <c r="AR22" i="41" s="1"/>
  <c r="U120" i="44"/>
  <c r="AR135" i="1"/>
  <c r="AS56" i="1"/>
  <c r="AR34" i="33"/>
  <c r="AS54" i="51"/>
  <c r="AS22" i="1" s="1"/>
  <c r="BE4" i="51"/>
  <c r="F4" i="56"/>
  <c r="F58" i="59"/>
  <c r="AJ178" i="33"/>
  <c r="AK64" i="55"/>
  <c r="AJ174" i="33"/>
  <c r="AK60" i="55"/>
  <c r="AV123" i="44"/>
  <c r="AV122" i="44" s="1"/>
  <c r="AW36" i="32"/>
  <c r="AX4" i="32"/>
  <c r="AV56" i="47"/>
  <c r="BH97" i="42"/>
  <c r="BI31" i="55"/>
  <c r="BI97" i="42" s="1"/>
  <c r="BD14" i="51"/>
  <c r="AR64" i="51"/>
  <c r="AR22" i="48" s="1"/>
  <c r="U120" i="43"/>
  <c r="AV17" i="1"/>
  <c r="BH97" i="43"/>
  <c r="BI32" i="55"/>
  <c r="BI97" i="43" s="1"/>
  <c r="AO20" i="41"/>
  <c r="AN19" i="41"/>
  <c r="BI120" i="57"/>
  <c r="BJ105" i="57"/>
  <c r="AJ175" i="33"/>
  <c r="AK61" i="55"/>
  <c r="T143" i="33"/>
  <c r="BJ125" i="57"/>
  <c r="BK110" i="57"/>
  <c r="V78" i="55"/>
  <c r="V113" i="46" s="1"/>
  <c r="AB141" i="33"/>
  <c r="AV123" i="49"/>
  <c r="AV122" i="49" s="1"/>
  <c r="R151" i="33"/>
  <c r="AE46" i="49"/>
  <c r="AZ235" i="57"/>
  <c r="BI104" i="57"/>
  <c r="BH119" i="57"/>
  <c r="U72" i="55"/>
  <c r="BH97" i="45"/>
  <c r="BI35" i="55"/>
  <c r="BI97" i="45" s="1"/>
  <c r="AJ176" i="33"/>
  <c r="AK62" i="55"/>
  <c r="AV17" i="32"/>
  <c r="AV17" i="42"/>
  <c r="AU42" i="32"/>
  <c r="AU40" i="32" s="1"/>
  <c r="BA73" i="51"/>
  <c r="AU123" i="1"/>
  <c r="AU122" i="1" s="1"/>
  <c r="AU81" i="33"/>
  <c r="AU66" i="59" s="1"/>
  <c r="AU76" i="49"/>
  <c r="AV14" i="49"/>
  <c r="AE46" i="46"/>
  <c r="AZ232" i="57"/>
  <c r="BE113" i="57"/>
  <c r="BD128" i="57"/>
  <c r="S81" i="55"/>
  <c r="S113" i="49" s="1"/>
  <c r="AU76" i="42"/>
  <c r="AV14" i="42"/>
  <c r="BI122" i="57"/>
  <c r="BJ107" i="57"/>
  <c r="AV14" i="40"/>
  <c r="AU76" i="40"/>
  <c r="AE46" i="41"/>
  <c r="AZ226" i="57"/>
  <c r="U120" i="45"/>
  <c r="AR58" i="51"/>
  <c r="AR22" i="43" s="1"/>
  <c r="BD8" i="51"/>
  <c r="BD16" i="51" s="1"/>
  <c r="BG97" i="32"/>
  <c r="BH29" i="55"/>
  <c r="AJ170" i="33"/>
  <c r="AK56" i="55"/>
  <c r="BC16" i="51"/>
  <c r="E63" i="59"/>
  <c r="E70" i="33"/>
  <c r="G59" i="59"/>
  <c r="H62" i="33"/>
  <c r="H60" i="59" s="1"/>
  <c r="AX189" i="33"/>
  <c r="DP2" i="57"/>
  <c r="AR62" i="51"/>
  <c r="AR22" i="46" s="1"/>
  <c r="BD12" i="51"/>
  <c r="AV123" i="32"/>
  <c r="AV122" i="32" s="1"/>
  <c r="AC120" i="1"/>
  <c r="BI121" i="57"/>
  <c r="BJ106" i="57"/>
  <c r="BH97" i="46"/>
  <c r="BI36" i="55"/>
  <c r="BI97" i="46" s="1"/>
  <c r="F84" i="33"/>
  <c r="AV17" i="45"/>
  <c r="AU76" i="43"/>
  <c r="AV14" i="43"/>
  <c r="AU42" i="43"/>
  <c r="BA76" i="51"/>
  <c r="AO20" i="49"/>
  <c r="AN19" i="49"/>
  <c r="AO20" i="40"/>
  <c r="AN19" i="40"/>
  <c r="U120" i="32"/>
  <c r="AN42" i="46"/>
  <c r="AN40" i="46" s="1"/>
  <c r="AT80" i="51"/>
  <c r="AV123" i="45"/>
  <c r="AV122" i="45" s="1"/>
  <c r="AR63" i="51"/>
  <c r="AR22" i="47" s="1"/>
  <c r="BD13" i="51"/>
  <c r="AW36" i="41"/>
  <c r="AX4" i="41"/>
  <c r="AP42" i="44"/>
  <c r="AP40" i="44" s="1"/>
  <c r="AV78" i="51"/>
  <c r="AV123" i="42"/>
  <c r="AV122" i="42" s="1"/>
  <c r="AE46" i="44"/>
  <c r="AZ230" i="57"/>
  <c r="AJ177" i="33"/>
  <c r="AK63" i="55"/>
  <c r="AV56" i="49"/>
  <c r="AW4" i="46"/>
  <c r="AV36" i="46"/>
  <c r="AO20" i="48"/>
  <c r="AN19" i="48"/>
  <c r="AN19" i="43"/>
  <c r="AO20" i="43"/>
  <c r="AM40" i="48"/>
  <c r="DC32" i="57"/>
  <c r="DC13" i="57" s="1"/>
  <c r="AL200" i="33" s="1"/>
  <c r="AL31" i="48"/>
  <c r="BH97" i="49"/>
  <c r="BI39" i="55"/>
  <c r="BI97" i="49" s="1"/>
  <c r="BH97" i="44"/>
  <c r="BI34" i="55"/>
  <c r="BI97" i="44" s="1"/>
  <c r="AJ173" i="33"/>
  <c r="AK59" i="55"/>
  <c r="AE46" i="45"/>
  <c r="AZ231" i="57"/>
  <c r="AV56" i="32"/>
  <c r="AU76" i="1"/>
  <c r="AV14" i="1"/>
  <c r="AV56" i="43"/>
  <c r="AJ180" i="33"/>
  <c r="AK66" i="55"/>
  <c r="AV56" i="44"/>
  <c r="AN19" i="47"/>
  <c r="AO20" i="47"/>
  <c r="AV17" i="41"/>
  <c r="AV14" i="44"/>
  <c r="AU76" i="44"/>
  <c r="BH97" i="40"/>
  <c r="BI33" i="55"/>
  <c r="BI97" i="40" s="1"/>
  <c r="BJ108" i="57"/>
  <c r="BI123" i="57"/>
  <c r="AW4" i="43"/>
  <c r="AV36" i="43"/>
  <c r="AN19" i="46"/>
  <c r="AO20" i="46"/>
  <c r="AQ36" i="33"/>
  <c r="AQ45" i="59"/>
  <c r="AN42" i="47"/>
  <c r="AN40" i="47" s="1"/>
  <c r="AT81" i="51"/>
  <c r="AV17" i="49"/>
  <c r="BE112" i="57"/>
  <c r="BD127" i="57"/>
  <c r="S80" i="55"/>
  <c r="S113" i="48" s="1"/>
  <c r="AV56" i="46"/>
  <c r="U120" i="42"/>
  <c r="AV36" i="48"/>
  <c r="AW4" i="48"/>
  <c r="DE31" i="57" l="1"/>
  <c r="DE12" i="57" s="1"/>
  <c r="AN199" i="33" s="1"/>
  <c r="AN31" i="47"/>
  <c r="DG28" i="57"/>
  <c r="DG9" i="57" s="1"/>
  <c r="AP196" i="33" s="1"/>
  <c r="AP31" i="44"/>
  <c r="DK25" i="57"/>
  <c r="DK6" i="57" s="1"/>
  <c r="AT193" i="33" s="1"/>
  <c r="AT31" i="42"/>
  <c r="DF29" i="57"/>
  <c r="DF10" i="57" s="1"/>
  <c r="AO197" i="33" s="1"/>
  <c r="AO31" i="45"/>
  <c r="DE30" i="57"/>
  <c r="DE11" i="57" s="1"/>
  <c r="AN198" i="33" s="1"/>
  <c r="AN31" i="46"/>
  <c r="DL23" i="57"/>
  <c r="DL4" i="57" s="1"/>
  <c r="AU191" i="33" s="1"/>
  <c r="AU31" i="32"/>
  <c r="DH27" i="57"/>
  <c r="DH8" i="57" s="1"/>
  <c r="AQ195" i="33" s="1"/>
  <c r="AQ31" i="40"/>
  <c r="DB33" i="57"/>
  <c r="DB14" i="57" s="1"/>
  <c r="AK201" i="33" s="1"/>
  <c r="AK202" i="33" s="1"/>
  <c r="AK98" i="33" s="1"/>
  <c r="AK31" i="49"/>
  <c r="BF112" i="57"/>
  <c r="BE127" i="57"/>
  <c r="AX4" i="43"/>
  <c r="AW36" i="43"/>
  <c r="AK180" i="33"/>
  <c r="AL66" i="55"/>
  <c r="AW56" i="43"/>
  <c r="AF46" i="45"/>
  <c r="BA231" i="57"/>
  <c r="AP20" i="43"/>
  <c r="AO19" i="43"/>
  <c r="AK177" i="33"/>
  <c r="AL63" i="55"/>
  <c r="AQ42" i="44"/>
  <c r="AQ40" i="44" s="1"/>
  <c r="AW78" i="51"/>
  <c r="AS63" i="51"/>
  <c r="AS22" i="47" s="1"/>
  <c r="BE13" i="51"/>
  <c r="AO19" i="49"/>
  <c r="AP20" i="49"/>
  <c r="AV76" i="43"/>
  <c r="AW14" i="43"/>
  <c r="BJ121" i="57"/>
  <c r="BK106" i="57"/>
  <c r="V74" i="55"/>
  <c r="V113" i="43" s="1"/>
  <c r="AC141" i="33"/>
  <c r="AK170" i="33"/>
  <c r="AL56" i="55"/>
  <c r="U148" i="33"/>
  <c r="AV76" i="40"/>
  <c r="AW14" i="40"/>
  <c r="AF46" i="46"/>
  <c r="BA232" i="57"/>
  <c r="AW17" i="32"/>
  <c r="AK176" i="33"/>
  <c r="AL62" i="55"/>
  <c r="U113" i="41"/>
  <c r="V120" i="46"/>
  <c r="BK105" i="57"/>
  <c r="BJ120" i="57"/>
  <c r="V73" i="55"/>
  <c r="V113" i="42" s="1"/>
  <c r="AW56" i="47"/>
  <c r="U147" i="33"/>
  <c r="U146" i="33"/>
  <c r="BC4" i="40"/>
  <c r="AW17" i="46"/>
  <c r="AV76" i="47"/>
  <c r="AW14" i="47"/>
  <c r="AW56" i="42"/>
  <c r="AY4" i="49"/>
  <c r="AX36" i="49"/>
  <c r="AP20" i="45"/>
  <c r="AO19" i="45"/>
  <c r="BE11" i="51"/>
  <c r="AS61" i="51"/>
  <c r="AS22" i="45" s="1"/>
  <c r="AW56" i="41"/>
  <c r="AV76" i="45"/>
  <c r="AW14" i="45"/>
  <c r="AO19" i="44"/>
  <c r="AP20" i="44"/>
  <c r="BK109" i="57"/>
  <c r="BJ124" i="57"/>
  <c r="V77" i="55"/>
  <c r="V113" i="45" s="1"/>
  <c r="AW17" i="47"/>
  <c r="AP42" i="45"/>
  <c r="AP40" i="45" s="1"/>
  <c r="AV79" i="51"/>
  <c r="AL42" i="49"/>
  <c r="AL40" i="49" s="1"/>
  <c r="AR83" i="51"/>
  <c r="AW14" i="41"/>
  <c r="AV76" i="41"/>
  <c r="AW123" i="42"/>
  <c r="AW122" i="42" s="1"/>
  <c r="AX4" i="47"/>
  <c r="AW36" i="47"/>
  <c r="AP20" i="1"/>
  <c r="AO19" i="1"/>
  <c r="AV76" i="48"/>
  <c r="AW14" i="48"/>
  <c r="AW56" i="46"/>
  <c r="AW17" i="49"/>
  <c r="AO42" i="47"/>
  <c r="AO40" i="47" s="1"/>
  <c r="AU81" i="51"/>
  <c r="AW17" i="41"/>
  <c r="U142" i="33"/>
  <c r="AO19" i="40"/>
  <c r="AP20" i="40"/>
  <c r="AS62" i="51"/>
  <c r="AS22" i="46" s="1"/>
  <c r="BE12" i="51"/>
  <c r="AY189" i="33"/>
  <c r="DQ2" i="57"/>
  <c r="E3" i="56"/>
  <c r="E81" i="49"/>
  <c r="E62" i="49" s="1"/>
  <c r="E63" i="49" s="1"/>
  <c r="E81" i="48"/>
  <c r="E62" i="48" s="1"/>
  <c r="E63" i="48" s="1"/>
  <c r="E81" i="47"/>
  <c r="E62" i="47" s="1"/>
  <c r="E63" i="47" s="1"/>
  <c r="E81" i="46"/>
  <c r="E62" i="46" s="1"/>
  <c r="E63" i="46" s="1"/>
  <c r="E81" i="45"/>
  <c r="E62" i="45" s="1"/>
  <c r="E63" i="45" s="1"/>
  <c r="E81" i="44"/>
  <c r="E62" i="44" s="1"/>
  <c r="E63" i="44" s="1"/>
  <c r="E81" i="40"/>
  <c r="E62" i="40" s="1"/>
  <c r="E63" i="40" s="1"/>
  <c r="E81" i="43"/>
  <c r="E62" i="43" s="1"/>
  <c r="E63" i="43" s="1"/>
  <c r="E81" i="41"/>
  <c r="E62" i="41" s="1"/>
  <c r="E63" i="41" s="1"/>
  <c r="E81" i="42"/>
  <c r="E62" i="42" s="1"/>
  <c r="E63" i="42" s="1"/>
  <c r="E81" i="1"/>
  <c r="E62" i="1" s="1"/>
  <c r="E63" i="1" s="1"/>
  <c r="E369" i="33"/>
  <c r="E375" i="33" s="1"/>
  <c r="E81" i="32"/>
  <c r="E62" i="32" s="1"/>
  <c r="E63" i="32" s="1"/>
  <c r="E62" i="59"/>
  <c r="F72" i="33"/>
  <c r="AS58" i="51"/>
  <c r="AS22" i="43" s="1"/>
  <c r="BE8" i="51"/>
  <c r="AF46" i="41"/>
  <c r="BA226" i="57"/>
  <c r="BK107" i="57"/>
  <c r="BJ122" i="57"/>
  <c r="V75" i="55"/>
  <c r="V113" i="40" s="1"/>
  <c r="S120" i="49"/>
  <c r="AV42" i="32"/>
  <c r="AV40" i="32" s="1"/>
  <c r="BB73" i="51"/>
  <c r="AW17" i="42"/>
  <c r="BK125" i="57"/>
  <c r="BL110" i="57"/>
  <c r="W78" i="55"/>
  <c r="W113" i="46" s="1"/>
  <c r="U145" i="33"/>
  <c r="AX36" i="32"/>
  <c r="AY4" i="32"/>
  <c r="AK178" i="33"/>
  <c r="AL64" i="55"/>
  <c r="AV123" i="1"/>
  <c r="AV122" i="1" s="1"/>
  <c r="AV81" i="33"/>
  <c r="AV66" i="59" s="1"/>
  <c r="T120" i="47"/>
  <c r="AF46" i="1"/>
  <c r="BA224" i="57"/>
  <c r="AP20" i="32"/>
  <c r="AO19" i="32"/>
  <c r="AS55" i="51"/>
  <c r="AS22" i="32" s="1"/>
  <c r="BE5" i="51"/>
  <c r="AF46" i="47"/>
  <c r="BA233" i="57"/>
  <c r="AF46" i="42"/>
  <c r="BA227" i="57"/>
  <c r="AK172" i="33"/>
  <c r="AL58" i="55"/>
  <c r="AW17" i="44"/>
  <c r="BT102" i="57"/>
  <c r="AE70" i="55"/>
  <c r="AE113" i="1" s="1"/>
  <c r="BH97" i="1"/>
  <c r="BI28" i="55"/>
  <c r="BI97" i="1" s="1"/>
  <c r="V113" i="32"/>
  <c r="AF46" i="32"/>
  <c r="BA225" i="57"/>
  <c r="AS59" i="51"/>
  <c r="AS22" i="40" s="1"/>
  <c r="BE9" i="51"/>
  <c r="AF46" i="48"/>
  <c r="BA234" i="57"/>
  <c r="AK171" i="33"/>
  <c r="AL57" i="55"/>
  <c r="BE15" i="51"/>
  <c r="AS65" i="51"/>
  <c r="AS22" i="49" s="1"/>
  <c r="AO42" i="48"/>
  <c r="AU82" i="51"/>
  <c r="AX36" i="45"/>
  <c r="AY4" i="45"/>
  <c r="AV123" i="48"/>
  <c r="AV122" i="48" s="1"/>
  <c r="AV123" i="43"/>
  <c r="AV122" i="43" s="1"/>
  <c r="AP20" i="46"/>
  <c r="AO19" i="46"/>
  <c r="AW36" i="48"/>
  <c r="AX4" i="48"/>
  <c r="U144" i="33"/>
  <c r="S120" i="48"/>
  <c r="AP20" i="47"/>
  <c r="AO19" i="47"/>
  <c r="AK173" i="33"/>
  <c r="AL59" i="55"/>
  <c r="AN40" i="48"/>
  <c r="DD32" i="57"/>
  <c r="DD13" i="57" s="1"/>
  <c r="AM200" i="33" s="1"/>
  <c r="AM31" i="48"/>
  <c r="AP20" i="48"/>
  <c r="AO19" i="48"/>
  <c r="AV123" i="46"/>
  <c r="AV122" i="46" s="1"/>
  <c r="AF46" i="44"/>
  <c r="BA230" i="57"/>
  <c r="AY4" i="41"/>
  <c r="AX36" i="41"/>
  <c r="AO42" i="46"/>
  <c r="AO40" i="46" s="1"/>
  <c r="AU80" i="51"/>
  <c r="AV42" i="43"/>
  <c r="BB76" i="51"/>
  <c r="AW17" i="45"/>
  <c r="BH97" i="32"/>
  <c r="BI29" i="55"/>
  <c r="BI97" i="32" s="1"/>
  <c r="BD129" i="57"/>
  <c r="BD144" i="57" s="1"/>
  <c r="AV76" i="49"/>
  <c r="AW14" i="49"/>
  <c r="BJ104" i="57"/>
  <c r="BI119" i="57"/>
  <c r="AK175" i="33"/>
  <c r="AL61" i="55"/>
  <c r="AW17" i="1"/>
  <c r="AW123" i="32"/>
  <c r="AW122" i="32" s="1"/>
  <c r="AR36" i="33"/>
  <c r="AR45" i="59"/>
  <c r="BE6" i="51"/>
  <c r="AS56" i="51"/>
  <c r="AS22" i="41" s="1"/>
  <c r="AT127" i="33"/>
  <c r="AS82" i="33"/>
  <c r="AS67" i="59" s="1"/>
  <c r="AS40" i="43"/>
  <c r="DI26" i="57"/>
  <c r="DI7" i="57" s="1"/>
  <c r="AR194" i="33" s="1"/>
  <c r="AR31" i="43"/>
  <c r="AV42" i="41"/>
  <c r="BB74" i="51"/>
  <c r="AX4" i="1"/>
  <c r="AW36" i="1"/>
  <c r="BQ223" i="57"/>
  <c r="AW17" i="43"/>
  <c r="AW17" i="40"/>
  <c r="R183" i="33"/>
  <c r="AF46" i="43"/>
  <c r="BA228" i="57"/>
  <c r="AW56" i="48"/>
  <c r="AW123" i="44"/>
  <c r="AW122" i="44" s="1"/>
  <c r="AW56" i="40"/>
  <c r="AU42" i="42"/>
  <c r="AU40" i="42" s="1"/>
  <c r="BA75" i="51"/>
  <c r="AX42" i="1"/>
  <c r="BD72" i="51"/>
  <c r="AK181" i="33"/>
  <c r="AL67" i="55"/>
  <c r="BE10" i="51"/>
  <c r="AS60" i="51"/>
  <c r="AS22" i="44" s="1"/>
  <c r="AW123" i="45"/>
  <c r="AW122" i="45" s="1"/>
  <c r="AS57" i="51"/>
  <c r="AS22" i="42" s="1"/>
  <c r="BE7" i="51"/>
  <c r="BJ123" i="57"/>
  <c r="BK108" i="57"/>
  <c r="V76" i="55"/>
  <c r="V113" i="44" s="1"/>
  <c r="AV76" i="44"/>
  <c r="AW14" i="44"/>
  <c r="AW56" i="44"/>
  <c r="AV76" i="1"/>
  <c r="AW14" i="1"/>
  <c r="AW56" i="32"/>
  <c r="AX4" i="46"/>
  <c r="AW36" i="46"/>
  <c r="AW56" i="49"/>
  <c r="AW123" i="41"/>
  <c r="AW122" i="41" s="1"/>
  <c r="F91" i="33"/>
  <c r="F9" i="55"/>
  <c r="AW14" i="42"/>
  <c r="AV76" i="42"/>
  <c r="BE128" i="57"/>
  <c r="BE129" i="57" s="1"/>
  <c r="BE144" i="57" s="1"/>
  <c r="BF113" i="57"/>
  <c r="AF46" i="49"/>
  <c r="BA235" i="57"/>
  <c r="AP20" i="41"/>
  <c r="AO19" i="41"/>
  <c r="BE14" i="51"/>
  <c r="AS64" i="51"/>
  <c r="AS22" i="48" s="1"/>
  <c r="AK174" i="33"/>
  <c r="AL60" i="55"/>
  <c r="BE16" i="51"/>
  <c r="BF4" i="51"/>
  <c r="AT54" i="51"/>
  <c r="AT22" i="1" s="1"/>
  <c r="AT56" i="1"/>
  <c r="AS135" i="1"/>
  <c r="AS34" i="33"/>
  <c r="AF46" i="40"/>
  <c r="BA229" i="57"/>
  <c r="AU40" i="41"/>
  <c r="DK24" i="57"/>
  <c r="DK5" i="57" s="1"/>
  <c r="AT192" i="33" s="1"/>
  <c r="AT31" i="41"/>
  <c r="BG126" i="57"/>
  <c r="BH111" i="57"/>
  <c r="AW14" i="32"/>
  <c r="AV76" i="32"/>
  <c r="AR42" i="40"/>
  <c r="AR40" i="40" s="1"/>
  <c r="AX77" i="51"/>
  <c r="AU40" i="1"/>
  <c r="DK22" i="57"/>
  <c r="DK3" i="57" s="1"/>
  <c r="AT190" i="33" s="1"/>
  <c r="AT31" i="1"/>
  <c r="AK179" i="33"/>
  <c r="AL65" i="55"/>
  <c r="AW123" i="49"/>
  <c r="AW122" i="49" s="1"/>
  <c r="AD120" i="1"/>
  <c r="AY4" i="44"/>
  <c r="AX36" i="44"/>
  <c r="BK118" i="57"/>
  <c r="BL103" i="57"/>
  <c r="W71" i="55"/>
  <c r="W113" i="32" s="1"/>
  <c r="H17" i="59"/>
  <c r="D74" i="59"/>
  <c r="AW56" i="45"/>
  <c r="AW14" i="46"/>
  <c r="AV76" i="46"/>
  <c r="AX36" i="42"/>
  <c r="AY4" i="42"/>
  <c r="AV123" i="47"/>
  <c r="AV122" i="47" s="1"/>
  <c r="AW17" i="48"/>
  <c r="AP20" i="42"/>
  <c r="AO19" i="42"/>
  <c r="AW123" i="40"/>
  <c r="AW122" i="40" s="1"/>
  <c r="AX36" i="40"/>
  <c r="DG29" i="57" l="1"/>
  <c r="DG10" i="57" s="1"/>
  <c r="AP197" i="33" s="1"/>
  <c r="AP31" i="45"/>
  <c r="DF31" i="57"/>
  <c r="DF12" i="57" s="1"/>
  <c r="AO199" i="33" s="1"/>
  <c r="AO31" i="47"/>
  <c r="DI27" i="57"/>
  <c r="DI8" i="57" s="1"/>
  <c r="AR195" i="33" s="1"/>
  <c r="AR31" i="40"/>
  <c r="DC33" i="57"/>
  <c r="DC14" i="57" s="1"/>
  <c r="AL201" i="33" s="1"/>
  <c r="AL202" i="33" s="1"/>
  <c r="AL98" i="33" s="1"/>
  <c r="AL31" i="49"/>
  <c r="DH28" i="57"/>
  <c r="DH9" i="57" s="1"/>
  <c r="AQ196" i="33" s="1"/>
  <c r="AQ31" i="44"/>
  <c r="DL25" i="57"/>
  <c r="DL6" i="57" s="1"/>
  <c r="AU193" i="33" s="1"/>
  <c r="AU31" i="42"/>
  <c r="DF30" i="57"/>
  <c r="DF11" i="57" s="1"/>
  <c r="AO198" i="33" s="1"/>
  <c r="AO31" i="46"/>
  <c r="DM23" i="57"/>
  <c r="DM4" i="57" s="1"/>
  <c r="AV191" i="33" s="1"/>
  <c r="AV31" i="32"/>
  <c r="AX17" i="48"/>
  <c r="AZ4" i="42"/>
  <c r="AY36" i="42"/>
  <c r="AX56" i="45"/>
  <c r="AX123" i="44"/>
  <c r="AX122" i="44" s="1"/>
  <c r="AS42" i="40"/>
  <c r="AS40" i="40" s="1"/>
  <c r="AY77" i="51"/>
  <c r="BH126" i="57"/>
  <c r="BI111" i="57"/>
  <c r="U79" i="55"/>
  <c r="BG113" i="57"/>
  <c r="BF128" i="57"/>
  <c r="T81" i="55"/>
  <c r="T113" i="49" s="1"/>
  <c r="AX36" i="46"/>
  <c r="AY4" i="46"/>
  <c r="AT57" i="51"/>
  <c r="AT22" i="42" s="1"/>
  <c r="BF7" i="51"/>
  <c r="AY42" i="1"/>
  <c r="BE72" i="51"/>
  <c r="R112" i="33"/>
  <c r="AY4" i="1"/>
  <c r="AX36" i="1"/>
  <c r="BR223" i="57"/>
  <c r="AU127" i="33"/>
  <c r="AT82" i="33"/>
  <c r="AT67" i="59" s="1"/>
  <c r="AX17" i="1"/>
  <c r="AX17" i="45"/>
  <c r="AW42" i="43"/>
  <c r="BC76" i="51"/>
  <c r="AX123" i="41"/>
  <c r="AX122" i="41" s="1"/>
  <c r="AL173" i="33"/>
  <c r="AM59" i="55"/>
  <c r="AQ20" i="46"/>
  <c r="AP19" i="46"/>
  <c r="AX123" i="45"/>
  <c r="AX122" i="45" s="1"/>
  <c r="BF15" i="51"/>
  <c r="AT65" i="51"/>
  <c r="AT22" i="49" s="1"/>
  <c r="AX17" i="44"/>
  <c r="AL172" i="33"/>
  <c r="AM58" i="55"/>
  <c r="AG46" i="1"/>
  <c r="BB224" i="57"/>
  <c r="AX123" i="32"/>
  <c r="AX122" i="32" s="1"/>
  <c r="AT58" i="51"/>
  <c r="AT22" i="43" s="1"/>
  <c r="BF8" i="51"/>
  <c r="E155" i="1"/>
  <c r="E64" i="1"/>
  <c r="E155" i="40"/>
  <c r="E64" i="40"/>
  <c r="E65" i="40" s="1"/>
  <c r="E155" i="47"/>
  <c r="E64" i="47"/>
  <c r="E65" i="47" s="1"/>
  <c r="AZ189" i="33"/>
  <c r="DR2" i="57"/>
  <c r="AX17" i="47"/>
  <c r="AY36" i="49"/>
  <c r="AZ4" i="49"/>
  <c r="AX56" i="47"/>
  <c r="BL105" i="57"/>
  <c r="BK120" i="57"/>
  <c r="W73" i="55"/>
  <c r="W113" i="42" s="1"/>
  <c r="AX17" i="32"/>
  <c r="AG46" i="46"/>
  <c r="BB232" i="57"/>
  <c r="AR42" i="44"/>
  <c r="AR40" i="44" s="1"/>
  <c r="AX78" i="51"/>
  <c r="AW123" i="43"/>
  <c r="AW122" i="43" s="1"/>
  <c r="AX123" i="42"/>
  <c r="AX122" i="42" s="1"/>
  <c r="AL179" i="33"/>
  <c r="AM65" i="55"/>
  <c r="AS36" i="33"/>
  <c r="AS45" i="59"/>
  <c r="AP19" i="41"/>
  <c r="AQ20" i="41"/>
  <c r="AG46" i="49"/>
  <c r="BB235" i="57"/>
  <c r="F107" i="49"/>
  <c r="F106" i="49" s="1"/>
  <c r="F109" i="49" s="1"/>
  <c r="F103" i="49" s="1"/>
  <c r="F107" i="48"/>
  <c r="F106" i="48" s="1"/>
  <c r="F109" i="48" s="1"/>
  <c r="F103" i="48" s="1"/>
  <c r="F107" i="47"/>
  <c r="F106" i="47" s="1"/>
  <c r="F109" i="47" s="1"/>
  <c r="F103" i="47" s="1"/>
  <c r="F107" i="46"/>
  <c r="F106" i="46" s="1"/>
  <c r="F109" i="46" s="1"/>
  <c r="F103" i="46" s="1"/>
  <c r="F107" i="44"/>
  <c r="F106" i="44" s="1"/>
  <c r="F109" i="44" s="1"/>
  <c r="F103" i="44" s="1"/>
  <c r="F107" i="40"/>
  <c r="F106" i="40" s="1"/>
  <c r="F109" i="40" s="1"/>
  <c r="F103" i="40" s="1"/>
  <c r="F107" i="43"/>
  <c r="F106" i="43" s="1"/>
  <c r="F109" i="43" s="1"/>
  <c r="F103" i="43" s="1"/>
  <c r="F107" i="45"/>
  <c r="F106" i="45" s="1"/>
  <c r="F109" i="45" s="1"/>
  <c r="F103" i="45" s="1"/>
  <c r="F107" i="32"/>
  <c r="F106" i="32" s="1"/>
  <c r="F109" i="32" s="1"/>
  <c r="F103" i="32" s="1"/>
  <c r="F107" i="41"/>
  <c r="F106" i="41" s="1"/>
  <c r="F109" i="41" s="1"/>
  <c r="F103" i="41" s="1"/>
  <c r="F107" i="42"/>
  <c r="F106" i="42" s="1"/>
  <c r="F109" i="42" s="1"/>
  <c r="F103" i="42" s="1"/>
  <c r="F107" i="1"/>
  <c r="F8" i="55"/>
  <c r="AX56" i="32"/>
  <c r="V120" i="44"/>
  <c r="AX56" i="48"/>
  <c r="AX17" i="40"/>
  <c r="AW42" i="41"/>
  <c r="BC74" i="51"/>
  <c r="AW76" i="49"/>
  <c r="AX14" i="49"/>
  <c r="AZ4" i="41"/>
  <c r="AY36" i="41"/>
  <c r="AO40" i="48"/>
  <c r="DE32" i="57"/>
  <c r="DE13" i="57" s="1"/>
  <c r="AN200" i="33" s="1"/>
  <c r="AN31" i="48"/>
  <c r="AX36" i="48"/>
  <c r="AY4" i="48"/>
  <c r="AP42" i="48"/>
  <c r="AV82" i="51"/>
  <c r="AL171" i="33"/>
  <c r="AM57" i="55"/>
  <c r="AT59" i="51"/>
  <c r="AT22" i="40" s="1"/>
  <c r="BF9" i="51"/>
  <c r="AE120" i="1"/>
  <c r="AG46" i="47"/>
  <c r="BB233" i="57"/>
  <c r="AL178" i="33"/>
  <c r="AM64" i="55"/>
  <c r="W120" i="46"/>
  <c r="AX17" i="42"/>
  <c r="BK122" i="57"/>
  <c r="BL107" i="57"/>
  <c r="W75" i="55"/>
  <c r="W113" i="40" s="1"/>
  <c r="E155" i="42"/>
  <c r="E64" i="42"/>
  <c r="E65" i="42" s="1"/>
  <c r="E155" i="44"/>
  <c r="E64" i="44"/>
  <c r="E65" i="44" s="1"/>
  <c r="E155" i="48"/>
  <c r="E64" i="48"/>
  <c r="E65" i="48" s="1"/>
  <c r="AP19" i="40"/>
  <c r="AQ20" i="40"/>
  <c r="AX17" i="49"/>
  <c r="AW76" i="48"/>
  <c r="AX14" i="48"/>
  <c r="AQ20" i="1"/>
  <c r="AP19" i="1"/>
  <c r="AW76" i="41"/>
  <c r="AX14" i="41"/>
  <c r="AQ42" i="45"/>
  <c r="AQ40" i="45" s="1"/>
  <c r="AW79" i="51"/>
  <c r="BL109" i="57"/>
  <c r="BK124" i="57"/>
  <c r="W77" i="55"/>
  <c r="W113" i="45" s="1"/>
  <c r="AW76" i="45"/>
  <c r="AX14" i="45"/>
  <c r="AX56" i="41"/>
  <c r="AQ20" i="45"/>
  <c r="AP19" i="45"/>
  <c r="AX56" i="42"/>
  <c r="AX17" i="46"/>
  <c r="BD4" i="40"/>
  <c r="U120" i="41"/>
  <c r="AX14" i="43"/>
  <c r="AW76" i="43"/>
  <c r="AQ20" i="43"/>
  <c r="AP19" i="43"/>
  <c r="AG46" i="45"/>
  <c r="BB231" i="57"/>
  <c r="AX56" i="43"/>
  <c r="AX36" i="43"/>
  <c r="AY4" i="43"/>
  <c r="W120" i="32"/>
  <c r="AV40" i="1"/>
  <c r="DL22" i="57"/>
  <c r="DL3" i="57" s="1"/>
  <c r="AU190" i="33" s="1"/>
  <c r="AU31" i="1"/>
  <c r="BG4" i="51"/>
  <c r="AU54" i="51"/>
  <c r="AU22" i="1" s="1"/>
  <c r="AQ20" i="42"/>
  <c r="AP19" i="42"/>
  <c r="BM103" i="57"/>
  <c r="X71" i="55"/>
  <c r="X113" i="32" s="1"/>
  <c r="AT64" i="51"/>
  <c r="AT22" i="48" s="1"/>
  <c r="BF14" i="51"/>
  <c r="AX56" i="49"/>
  <c r="AW76" i="1"/>
  <c r="AX14" i="1"/>
  <c r="AX56" i="44"/>
  <c r="BK123" i="57"/>
  <c r="BL108" i="57"/>
  <c r="W76" i="55"/>
  <c r="W113" i="44" s="1"/>
  <c r="AL181" i="33"/>
  <c r="AM67" i="55"/>
  <c r="AV42" i="42"/>
  <c r="AV40" i="42" s="1"/>
  <c r="BB75" i="51"/>
  <c r="AX56" i="40"/>
  <c r="AG46" i="43"/>
  <c r="BB228" i="57"/>
  <c r="AT40" i="43"/>
  <c r="DJ26" i="57"/>
  <c r="DJ7" i="57" s="1"/>
  <c r="AS194" i="33" s="1"/>
  <c r="AS31" i="43"/>
  <c r="BF6" i="51"/>
  <c r="AT56" i="51"/>
  <c r="AT22" i="41" s="1"/>
  <c r="AP42" i="46"/>
  <c r="AP40" i="46" s="1"/>
  <c r="AV80" i="51"/>
  <c r="AG46" i="44"/>
  <c r="BB230" i="57"/>
  <c r="AP19" i="48"/>
  <c r="AQ20" i="48"/>
  <c r="S151" i="33"/>
  <c r="AW123" i="48"/>
  <c r="AW122" i="48" s="1"/>
  <c r="V120" i="32"/>
  <c r="AG46" i="42"/>
  <c r="BB227" i="57"/>
  <c r="BM110" i="57"/>
  <c r="X78" i="55"/>
  <c r="X113" i="46" s="1"/>
  <c r="AW42" i="32"/>
  <c r="AW40" i="32" s="1"/>
  <c r="BC73" i="51"/>
  <c r="S152" i="33"/>
  <c r="S183" i="33" s="1"/>
  <c r="AG46" i="41"/>
  <c r="BB226" i="57"/>
  <c r="E155" i="32"/>
  <c r="E64" i="32"/>
  <c r="E65" i="32" s="1"/>
  <c r="E155" i="41"/>
  <c r="E64" i="41"/>
  <c r="E65" i="41" s="1"/>
  <c r="E155" i="45"/>
  <c r="E64" i="45"/>
  <c r="E65" i="45" s="1"/>
  <c r="E155" i="49"/>
  <c r="E64" i="49"/>
  <c r="E65" i="49" s="1"/>
  <c r="AT62" i="51"/>
  <c r="AT22" i="46" s="1"/>
  <c r="BF12" i="51"/>
  <c r="AX17" i="41"/>
  <c r="AW123" i="47"/>
  <c r="AW122" i="47" s="1"/>
  <c r="AQ20" i="44"/>
  <c r="AP19" i="44"/>
  <c r="AW76" i="47"/>
  <c r="AX14" i="47"/>
  <c r="V120" i="42"/>
  <c r="V149" i="33"/>
  <c r="AL176" i="33"/>
  <c r="AM62" i="55"/>
  <c r="AW76" i="40"/>
  <c r="AX14" i="40"/>
  <c r="AL170" i="33"/>
  <c r="AM56" i="55"/>
  <c r="V120" i="43"/>
  <c r="AT63" i="51"/>
  <c r="AT22" i="47" s="1"/>
  <c r="BF13" i="51"/>
  <c r="AL177" i="33"/>
  <c r="AM63" i="55"/>
  <c r="AL180" i="33"/>
  <c r="AM66" i="55"/>
  <c r="AX123" i="40"/>
  <c r="AX122" i="40" s="1"/>
  <c r="AY36" i="40"/>
  <c r="AY36" i="44"/>
  <c r="AZ4" i="44"/>
  <c r="AV40" i="41"/>
  <c r="DL24" i="57"/>
  <c r="DL5" i="57" s="1"/>
  <c r="AU192" i="33" s="1"/>
  <c r="AU31" i="41"/>
  <c r="AW76" i="46"/>
  <c r="AX14" i="46"/>
  <c r="AD141" i="33"/>
  <c r="AW76" i="32"/>
  <c r="AX14" i="32"/>
  <c r="AG46" i="40"/>
  <c r="BB229" i="57"/>
  <c r="AU56" i="1"/>
  <c r="AT135" i="1"/>
  <c r="AT34" i="33"/>
  <c r="AL174" i="33"/>
  <c r="AM60" i="55"/>
  <c r="AX14" i="42"/>
  <c r="AW76" i="42"/>
  <c r="AW123" i="46"/>
  <c r="AW122" i="46" s="1"/>
  <c r="AW76" i="44"/>
  <c r="AX14" i="44"/>
  <c r="AT60" i="51"/>
  <c r="AT22" i="44" s="1"/>
  <c r="BF10" i="51"/>
  <c r="AX17" i="43"/>
  <c r="AW123" i="1"/>
  <c r="AW122" i="1" s="1"/>
  <c r="AW81" i="33"/>
  <c r="AW66" i="59" s="1"/>
  <c r="AL175" i="33"/>
  <c r="AM61" i="55"/>
  <c r="BJ119" i="57"/>
  <c r="BK104" i="57"/>
  <c r="V72" i="55"/>
  <c r="AQ20" i="47"/>
  <c r="AP19" i="47"/>
  <c r="AZ4" i="45"/>
  <c r="AY36" i="45"/>
  <c r="AG46" i="48"/>
  <c r="BB234" i="57"/>
  <c r="AG46" i="32"/>
  <c r="BB225" i="57"/>
  <c r="BU102" i="57"/>
  <c r="AF70" i="55"/>
  <c r="AF113" i="1" s="1"/>
  <c r="AT55" i="51"/>
  <c r="AT22" i="32" s="1"/>
  <c r="BF5" i="51"/>
  <c r="BF16" i="51" s="1"/>
  <c r="AQ20" i="32"/>
  <c r="AP19" i="32"/>
  <c r="T150" i="33"/>
  <c r="AZ4" i="32"/>
  <c r="AY36" i="32"/>
  <c r="V120" i="40"/>
  <c r="F64" i="59"/>
  <c r="E64" i="43"/>
  <c r="E65" i="43" s="1"/>
  <c r="E155" i="43"/>
  <c r="E64" i="46"/>
  <c r="E65" i="46" s="1"/>
  <c r="E155" i="46"/>
  <c r="E55" i="56"/>
  <c r="E56" i="56" s="1"/>
  <c r="E37" i="56"/>
  <c r="E38" i="56" s="1"/>
  <c r="E47" i="56"/>
  <c r="E42" i="56"/>
  <c r="E43" i="56" s="1"/>
  <c r="AP42" i="47"/>
  <c r="AP40" i="47" s="1"/>
  <c r="AV81" i="51"/>
  <c r="AX56" i="46"/>
  <c r="AX36" i="47"/>
  <c r="AY4" i="47"/>
  <c r="AM42" i="49"/>
  <c r="AM40" i="49" s="1"/>
  <c r="AS83" i="51"/>
  <c r="V120" i="45"/>
  <c r="BF11" i="51"/>
  <c r="AT61" i="51"/>
  <c r="AT22" i="45" s="1"/>
  <c r="AX123" i="49"/>
  <c r="AX122" i="49" s="1"/>
  <c r="BK121" i="57"/>
  <c r="BL106" i="57"/>
  <c r="W74" i="55"/>
  <c r="W113" i="43" s="1"/>
  <c r="AQ20" i="49"/>
  <c r="AP19" i="49"/>
  <c r="BF127" i="57"/>
  <c r="BG112" i="57"/>
  <c r="T80" i="55"/>
  <c r="T113" i="48" s="1"/>
  <c r="DD33" i="57" l="1"/>
  <c r="DD14" i="57" s="1"/>
  <c r="AM201" i="33" s="1"/>
  <c r="AM202" i="33" s="1"/>
  <c r="AM98" i="33" s="1"/>
  <c r="AM31" i="49"/>
  <c r="DI28" i="57"/>
  <c r="DI9" i="57" s="1"/>
  <c r="AR196" i="33" s="1"/>
  <c r="AR31" i="44"/>
  <c r="DM25" i="57"/>
  <c r="DM6" i="57" s="1"/>
  <c r="AV193" i="33" s="1"/>
  <c r="AV31" i="42"/>
  <c r="DH29" i="57"/>
  <c r="DH10" i="57" s="1"/>
  <c r="AQ197" i="33" s="1"/>
  <c r="AQ31" i="45"/>
  <c r="DJ27" i="57"/>
  <c r="DJ8" i="57" s="1"/>
  <c r="AS195" i="33" s="1"/>
  <c r="AS31" i="40"/>
  <c r="DG31" i="57"/>
  <c r="DG12" i="57" s="1"/>
  <c r="AP199" i="33" s="1"/>
  <c r="AP31" i="47"/>
  <c r="DN23" i="57"/>
  <c r="DN4" i="57" s="1"/>
  <c r="AW191" i="33" s="1"/>
  <c r="AW31" i="32"/>
  <c r="DG30" i="57"/>
  <c r="DG11" i="57" s="1"/>
  <c r="AP198" i="33" s="1"/>
  <c r="AP31" i="46"/>
  <c r="T120" i="48"/>
  <c r="AQ42" i="47"/>
  <c r="AQ40" i="47" s="1"/>
  <c r="AW81" i="51"/>
  <c r="E59" i="56"/>
  <c r="E60" i="56"/>
  <c r="E133" i="33" s="1"/>
  <c r="AY123" i="32"/>
  <c r="AY122" i="32" s="1"/>
  <c r="AH46" i="48"/>
  <c r="BC234" i="57"/>
  <c r="BK119" i="57"/>
  <c r="BL104" i="57"/>
  <c r="W72" i="55"/>
  <c r="W113" i="41" s="1"/>
  <c r="AU60" i="51"/>
  <c r="AU22" i="44" s="1"/>
  <c r="BG10" i="51"/>
  <c r="AT36" i="33"/>
  <c r="AT45" i="59"/>
  <c r="AX76" i="46"/>
  <c r="AY14" i="46"/>
  <c r="AW40" i="41"/>
  <c r="DM24" i="57"/>
  <c r="DM5" i="57" s="1"/>
  <c r="AV192" i="33" s="1"/>
  <c r="AV31" i="41"/>
  <c r="AY123" i="40"/>
  <c r="AY122" i="40" s="1"/>
  <c r="AZ36" i="40"/>
  <c r="AM177" i="33"/>
  <c r="AN63" i="55"/>
  <c r="AY14" i="40"/>
  <c r="AX76" i="40"/>
  <c r="AY14" i="47"/>
  <c r="AX76" i="47"/>
  <c r="V142" i="33"/>
  <c r="AR20" i="48"/>
  <c r="AQ19" i="48"/>
  <c r="AW42" i="42"/>
  <c r="AW40" i="42" s="1"/>
  <c r="BC75" i="51"/>
  <c r="W120" i="44"/>
  <c r="AU64" i="51"/>
  <c r="AU22" i="48" s="1"/>
  <c r="BG14" i="51"/>
  <c r="AQ19" i="42"/>
  <c r="AR20" i="42"/>
  <c r="AV54" i="51"/>
  <c r="AV22" i="1" s="1"/>
  <c r="BH4" i="51"/>
  <c r="AW40" i="1"/>
  <c r="DM22" i="57"/>
  <c r="DM3" i="57" s="1"/>
  <c r="AV190" i="33" s="1"/>
  <c r="AV31" i="1"/>
  <c r="AY36" i="43"/>
  <c r="AZ4" i="43"/>
  <c r="AY56" i="43"/>
  <c r="AR20" i="43"/>
  <c r="AQ19" i="43"/>
  <c r="BE4" i="40"/>
  <c r="AY56" i="42"/>
  <c r="AR42" i="45"/>
  <c r="AR40" i="45" s="1"/>
  <c r="AX79" i="51"/>
  <c r="BM107" i="57"/>
  <c r="X75" i="55"/>
  <c r="X113" i="40" s="1"/>
  <c r="AM178" i="33"/>
  <c r="AN64" i="55"/>
  <c r="BG9" i="51"/>
  <c r="AU59" i="51"/>
  <c r="AU22" i="40" s="1"/>
  <c r="AQ42" i="48"/>
  <c r="AW82" i="51"/>
  <c r="AP40" i="48"/>
  <c r="DF32" i="57"/>
  <c r="DF13" i="57" s="1"/>
  <c r="AO200" i="33" s="1"/>
  <c r="AO31" i="48"/>
  <c r="AX76" i="49"/>
  <c r="AY14" i="49"/>
  <c r="V147" i="33"/>
  <c r="F90" i="33"/>
  <c r="F83" i="33"/>
  <c r="F101" i="32"/>
  <c r="F210" i="33" s="1"/>
  <c r="F66" i="32"/>
  <c r="F101" i="44"/>
  <c r="F215" i="33" s="1"/>
  <c r="F66" i="44"/>
  <c r="F101" i="49"/>
  <c r="F220" i="33" s="1"/>
  <c r="F66" i="49"/>
  <c r="AM179" i="33"/>
  <c r="AN65" i="55"/>
  <c r="AH46" i="46"/>
  <c r="BC232" i="57"/>
  <c r="BM105" i="57"/>
  <c r="X73" i="55"/>
  <c r="X113" i="42" s="1"/>
  <c r="AZ36" i="49"/>
  <c r="BA4" i="49"/>
  <c r="E68" i="47"/>
  <c r="E12" i="61"/>
  <c r="E26" i="61" s="1"/>
  <c r="E59" i="1"/>
  <c r="E65" i="1"/>
  <c r="AH46" i="1"/>
  <c r="BC224" i="57"/>
  <c r="BG15" i="51"/>
  <c r="AU65" i="51"/>
  <c r="AU22" i="49" s="1"/>
  <c r="AM173" i="33"/>
  <c r="AN59" i="55"/>
  <c r="AY17" i="45"/>
  <c r="AU57" i="51"/>
  <c r="AU22" i="42" s="1"/>
  <c r="BG7" i="51"/>
  <c r="T120" i="49"/>
  <c r="AT42" i="40"/>
  <c r="AT40" i="40" s="1"/>
  <c r="AZ77" i="51"/>
  <c r="AY17" i="48"/>
  <c r="E52" i="56"/>
  <c r="AZ36" i="32"/>
  <c r="BA4" i="32"/>
  <c r="AX76" i="42"/>
  <c r="AY14" i="42"/>
  <c r="AX76" i="32"/>
  <c r="AY14" i="32"/>
  <c r="AM180" i="33"/>
  <c r="AN66" i="55"/>
  <c r="V145" i="33"/>
  <c r="AU62" i="51"/>
  <c r="AU22" i="46" s="1"/>
  <c r="BG12" i="51"/>
  <c r="E68" i="45"/>
  <c r="E10" i="61"/>
  <c r="E24" i="61" s="1"/>
  <c r="E68" i="32"/>
  <c r="E4" i="61"/>
  <c r="E18" i="61" s="1"/>
  <c r="X120" i="46"/>
  <c r="AH46" i="42"/>
  <c r="BC227" i="57"/>
  <c r="AQ42" i="46"/>
  <c r="AQ40" i="46" s="1"/>
  <c r="AW80" i="51"/>
  <c r="AU40" i="43"/>
  <c r="DK26" i="57"/>
  <c r="DK7" i="57" s="1"/>
  <c r="AT194" i="33" s="1"/>
  <c r="AT31" i="43"/>
  <c r="BM108" i="57"/>
  <c r="X76" i="55"/>
  <c r="X113" i="44" s="1"/>
  <c r="AY56" i="44"/>
  <c r="X120" i="32"/>
  <c r="AX123" i="43"/>
  <c r="AX122" i="43" s="1"/>
  <c r="AH46" i="45"/>
  <c r="BC231" i="57"/>
  <c r="W120" i="45"/>
  <c r="AY17" i="49"/>
  <c r="E68" i="48"/>
  <c r="E13" i="61"/>
  <c r="E27" i="61" s="1"/>
  <c r="E68" i="42"/>
  <c r="E6" i="61"/>
  <c r="E20" i="61" s="1"/>
  <c r="AY123" i="41"/>
  <c r="AY122" i="41" s="1"/>
  <c r="AY17" i="40"/>
  <c r="F106" i="1"/>
  <c r="F97" i="33"/>
  <c r="F101" i="45"/>
  <c r="F216" i="33" s="1"/>
  <c r="F66" i="45"/>
  <c r="F101" i="46"/>
  <c r="F217" i="33" s="1"/>
  <c r="F66" i="46"/>
  <c r="AH46" i="49"/>
  <c r="BC235" i="57"/>
  <c r="AY123" i="49"/>
  <c r="AY122" i="49" s="1"/>
  <c r="AY17" i="44"/>
  <c r="AY17" i="1"/>
  <c r="AX123" i="1"/>
  <c r="AX122" i="1" s="1"/>
  <c r="AX81" i="33"/>
  <c r="AX66" i="59" s="1"/>
  <c r="BF129" i="57"/>
  <c r="BF144" i="57" s="1"/>
  <c r="U113" i="47"/>
  <c r="AY56" i="45"/>
  <c r="V148" i="33"/>
  <c r="BG127" i="57"/>
  <c r="BH112" i="57"/>
  <c r="BM106" i="57"/>
  <c r="X74" i="55"/>
  <c r="X113" i="43" s="1"/>
  <c r="AN42" i="49"/>
  <c r="AN40" i="49" s="1"/>
  <c r="AT83" i="51"/>
  <c r="F41" i="56"/>
  <c r="AQ19" i="32"/>
  <c r="AR20" i="32"/>
  <c r="AF120" i="1"/>
  <c r="AH46" i="32"/>
  <c r="BC225" i="57"/>
  <c r="AY123" i="45"/>
  <c r="AY122" i="45" s="1"/>
  <c r="AM175" i="33"/>
  <c r="AN61" i="55"/>
  <c r="AX76" i="44"/>
  <c r="AY14" i="44"/>
  <c r="AM174" i="33"/>
  <c r="AN60" i="55"/>
  <c r="AV56" i="1"/>
  <c r="AU135" i="1"/>
  <c r="AU34" i="33"/>
  <c r="AZ36" i="44"/>
  <c r="BA4" i="44"/>
  <c r="BG13" i="51"/>
  <c r="AU63" i="51"/>
  <c r="AU22" i="47" s="1"/>
  <c r="AM170" i="33"/>
  <c r="AN56" i="55"/>
  <c r="AM176" i="33"/>
  <c r="AN62" i="55"/>
  <c r="S112" i="33"/>
  <c r="BN110" i="57"/>
  <c r="Y78" i="55"/>
  <c r="Y113" i="46" s="1"/>
  <c r="AU56" i="51"/>
  <c r="AU22" i="41" s="1"/>
  <c r="BG6" i="51"/>
  <c r="AM181" i="33"/>
  <c r="AN67" i="55"/>
  <c r="AX76" i="1"/>
  <c r="AY14" i="1"/>
  <c r="AY56" i="49"/>
  <c r="BN103" i="57"/>
  <c r="Y71" i="55"/>
  <c r="Y113" i="32" s="1"/>
  <c r="W142" i="33"/>
  <c r="AY17" i="46"/>
  <c r="AQ19" i="45"/>
  <c r="AR20" i="45"/>
  <c r="AY56" i="41"/>
  <c r="AX76" i="41"/>
  <c r="AY14" i="41"/>
  <c r="AQ19" i="1"/>
  <c r="AR20" i="1"/>
  <c r="AR20" i="40"/>
  <c r="AQ19" i="40"/>
  <c r="AY17" i="42"/>
  <c r="AM171" i="33"/>
  <c r="AN57" i="55"/>
  <c r="AY36" i="48"/>
  <c r="AZ4" i="48"/>
  <c r="AZ36" i="41"/>
  <c r="BA4" i="41"/>
  <c r="AX42" i="41"/>
  <c r="BD74" i="51"/>
  <c r="AY56" i="48"/>
  <c r="F101" i="42"/>
  <c r="F212" i="33" s="1"/>
  <c r="F66" i="42"/>
  <c r="F101" i="43"/>
  <c r="F213" i="33" s="1"/>
  <c r="F66" i="43"/>
  <c r="F101" i="47"/>
  <c r="F218" i="33" s="1"/>
  <c r="F66" i="47"/>
  <c r="AS42" i="44"/>
  <c r="AS40" i="44" s="1"/>
  <c r="AY78" i="51"/>
  <c r="AY17" i="32"/>
  <c r="W120" i="42"/>
  <c r="AY17" i="47"/>
  <c r="BA189" i="33"/>
  <c r="DS2" i="57"/>
  <c r="E68" i="40"/>
  <c r="E8" i="61"/>
  <c r="E22" i="61" s="1"/>
  <c r="AU58" i="51"/>
  <c r="AU22" i="43" s="1"/>
  <c r="BG8" i="51"/>
  <c r="AM172" i="33"/>
  <c r="AN58" i="55"/>
  <c r="AR20" i="46"/>
  <c r="AQ19" i="46"/>
  <c r="AX42" i="43"/>
  <c r="BD76" i="51"/>
  <c r="AV127" i="33"/>
  <c r="AU82" i="33"/>
  <c r="AU67" i="59" s="1"/>
  <c r="AY36" i="1"/>
  <c r="AZ4" i="1"/>
  <c r="BS223" i="57"/>
  <c r="AZ42" i="1"/>
  <c r="BF72" i="51"/>
  <c r="AY36" i="46"/>
  <c r="AZ4" i="46"/>
  <c r="BH113" i="57"/>
  <c r="BG128" i="57"/>
  <c r="BG129" i="57" s="1"/>
  <c r="BG144" i="57" s="1"/>
  <c r="BI126" i="57"/>
  <c r="BJ111" i="57"/>
  <c r="AY123" i="42"/>
  <c r="AY122" i="42" s="1"/>
  <c r="W120" i="43"/>
  <c r="AX123" i="47"/>
  <c r="AX122" i="47" s="1"/>
  <c r="E68" i="43"/>
  <c r="E7" i="61"/>
  <c r="E21" i="61" s="1"/>
  <c r="AR20" i="47"/>
  <c r="AQ19" i="47"/>
  <c r="AR20" i="49"/>
  <c r="AQ19" i="49"/>
  <c r="BG11" i="51"/>
  <c r="AU61" i="51"/>
  <c r="AU22" i="45" s="1"/>
  <c r="AY36" i="47"/>
  <c r="AZ4" i="47"/>
  <c r="AY56" i="46"/>
  <c r="E49" i="56"/>
  <c r="F46" i="56"/>
  <c r="E68" i="46"/>
  <c r="E11" i="61"/>
  <c r="E25" i="61" s="1"/>
  <c r="V146" i="33"/>
  <c r="BG5" i="51"/>
  <c r="AU55" i="51"/>
  <c r="AU22" i="32" s="1"/>
  <c r="BV102" i="57"/>
  <c r="AG70" i="55"/>
  <c r="AG113" i="1" s="1"/>
  <c r="BA4" i="45"/>
  <c r="AZ36" i="45"/>
  <c r="V113" i="41"/>
  <c r="AY17" i="43"/>
  <c r="AH46" i="40"/>
  <c r="BC229" i="57"/>
  <c r="AY123" i="44"/>
  <c r="AY122" i="44" s="1"/>
  <c r="V144" i="33"/>
  <c r="AR20" i="44"/>
  <c r="AQ19" i="44"/>
  <c r="AY17" i="41"/>
  <c r="E68" i="49"/>
  <c r="E14" i="61"/>
  <c r="E28" i="61" s="1"/>
  <c r="E68" i="41"/>
  <c r="E5" i="61"/>
  <c r="E19" i="61" s="1"/>
  <c r="AH46" i="41"/>
  <c r="BC226" i="57"/>
  <c r="AX42" i="32"/>
  <c r="AX40" i="32" s="1"/>
  <c r="BD73" i="51"/>
  <c r="AH46" i="44"/>
  <c r="BC230" i="57"/>
  <c r="AH46" i="43"/>
  <c r="BC228" i="57"/>
  <c r="AY56" i="40"/>
  <c r="AY14" i="43"/>
  <c r="AX76" i="43"/>
  <c r="U143" i="33"/>
  <c r="AX76" i="45"/>
  <c r="AY14" i="45"/>
  <c r="BM109" i="57"/>
  <c r="X77" i="55"/>
  <c r="X113" i="45" s="1"/>
  <c r="AY14" i="48"/>
  <c r="AX76" i="48"/>
  <c r="E68" i="44"/>
  <c r="E9" i="61"/>
  <c r="E23" i="61" s="1"/>
  <c r="W120" i="40"/>
  <c r="W149" i="33"/>
  <c r="AH46" i="47"/>
  <c r="BC233" i="57"/>
  <c r="AE141" i="33"/>
  <c r="AX123" i="48"/>
  <c r="AX122" i="48" s="1"/>
  <c r="AY56" i="32"/>
  <c r="F101" i="41"/>
  <c r="F211" i="33" s="1"/>
  <c r="F66" i="41"/>
  <c r="F101" i="40"/>
  <c r="F214" i="33" s="1"/>
  <c r="F66" i="40"/>
  <c r="F101" i="48"/>
  <c r="F219" i="33" s="1"/>
  <c r="F66" i="48"/>
  <c r="AR20" i="41"/>
  <c r="AQ19" i="41"/>
  <c r="AY56" i="47"/>
  <c r="AX123" i="46"/>
  <c r="AX122" i="46" s="1"/>
  <c r="BA4" i="42"/>
  <c r="AZ36" i="42"/>
  <c r="DE33" i="57" l="1"/>
  <c r="DE14" i="57" s="1"/>
  <c r="AN201" i="33" s="1"/>
  <c r="AN202" i="33" s="1"/>
  <c r="AN98" i="33" s="1"/>
  <c r="AN31" i="49"/>
  <c r="DN25" i="57"/>
  <c r="DN6" i="57" s="1"/>
  <c r="AW193" i="33" s="1"/>
  <c r="AW31" i="42"/>
  <c r="DH30" i="57"/>
  <c r="DH11" i="57" s="1"/>
  <c r="AQ198" i="33" s="1"/>
  <c r="AQ31" i="46"/>
  <c r="DI29" i="57"/>
  <c r="DI10" i="57" s="1"/>
  <c r="AR197" i="33" s="1"/>
  <c r="AR31" i="45"/>
  <c r="DO23" i="57"/>
  <c r="DO4" i="57" s="1"/>
  <c r="AX191" i="33" s="1"/>
  <c r="AX31" i="32"/>
  <c r="DH31" i="57"/>
  <c r="DH12" i="57" s="1"/>
  <c r="AQ199" i="33" s="1"/>
  <c r="AQ31" i="47"/>
  <c r="DJ28" i="57"/>
  <c r="DJ9" i="57" s="1"/>
  <c r="AS196" i="33" s="1"/>
  <c r="AS31" i="44"/>
  <c r="DK27" i="57"/>
  <c r="DK8" i="57" s="1"/>
  <c r="AT195" i="33" s="1"/>
  <c r="AT31" i="40"/>
  <c r="BN109" i="57"/>
  <c r="Y77" i="55"/>
  <c r="Y113" i="45" s="1"/>
  <c r="BA36" i="42"/>
  <c r="BB4" i="42"/>
  <c r="AZ56" i="47"/>
  <c r="AS20" i="41"/>
  <c r="AR19" i="41"/>
  <c r="X120" i="45"/>
  <c r="AI46" i="43"/>
  <c r="BD228" i="57"/>
  <c r="E73" i="49"/>
  <c r="F74" i="49" s="1"/>
  <c r="E139" i="49"/>
  <c r="AI46" i="40"/>
  <c r="BD229" i="57"/>
  <c r="AY123" i="47"/>
  <c r="AY122" i="47" s="1"/>
  <c r="AS20" i="49"/>
  <c r="AR19" i="49"/>
  <c r="W145" i="33"/>
  <c r="BA42" i="1"/>
  <c r="BG72" i="51"/>
  <c r="AY123" i="1"/>
  <c r="AY122" i="1" s="1"/>
  <c r="AY81" i="33"/>
  <c r="AY66" i="59" s="1"/>
  <c r="AN172" i="33"/>
  <c r="AO58" i="55"/>
  <c r="BA36" i="41"/>
  <c r="BB4" i="41"/>
  <c r="AN171" i="33"/>
  <c r="AO57" i="55"/>
  <c r="AZ17" i="42"/>
  <c r="AZ14" i="41"/>
  <c r="AY76" i="41"/>
  <c r="AZ56" i="41"/>
  <c r="AZ17" i="46"/>
  <c r="AN181" i="33"/>
  <c r="AO67" i="55"/>
  <c r="AN170" i="33"/>
  <c r="AO56" i="55"/>
  <c r="AU36" i="33"/>
  <c r="AU45" i="59"/>
  <c r="AF141" i="33"/>
  <c r="U120" i="47"/>
  <c r="AZ17" i="44"/>
  <c r="E73" i="48"/>
  <c r="F74" i="48" s="1"/>
  <c r="E139" i="48"/>
  <c r="BN108" i="57"/>
  <c r="Y76" i="55"/>
  <c r="Y113" i="44" s="1"/>
  <c r="E73" i="32"/>
  <c r="F74" i="32" s="1"/>
  <c r="E139" i="32"/>
  <c r="AN180" i="33"/>
  <c r="AO66" i="55"/>
  <c r="BA36" i="32"/>
  <c r="BB4" i="32"/>
  <c r="AU42" i="40"/>
  <c r="AU40" i="40" s="1"/>
  <c r="BA77" i="51"/>
  <c r="AV57" i="51"/>
  <c r="AV22" i="42" s="1"/>
  <c r="BH7" i="51"/>
  <c r="E68" i="1"/>
  <c r="E43" i="33"/>
  <c r="E3" i="61"/>
  <c r="BB4" i="49"/>
  <c r="BA36" i="49"/>
  <c r="AI46" i="46"/>
  <c r="BD232" i="57"/>
  <c r="AR42" i="48"/>
  <c r="AX82" i="51"/>
  <c r="BN107" i="57"/>
  <c r="Y75" i="55"/>
  <c r="Y113" i="40" s="1"/>
  <c r="AW54" i="51"/>
  <c r="AW22" i="1" s="1"/>
  <c r="BI4" i="51"/>
  <c r="AS20" i="48"/>
  <c r="AR19" i="48"/>
  <c r="AZ14" i="40"/>
  <c r="AY76" i="40"/>
  <c r="AY76" i="46"/>
  <c r="AZ14" i="46"/>
  <c r="W120" i="41"/>
  <c r="AR42" i="47"/>
  <c r="AR40" i="47" s="1"/>
  <c r="AX81" i="51"/>
  <c r="E84" i="44"/>
  <c r="E73" i="44"/>
  <c r="F74" i="44" s="1"/>
  <c r="E139" i="44"/>
  <c r="AY42" i="32"/>
  <c r="AY40" i="32" s="1"/>
  <c r="BE73" i="51"/>
  <c r="V120" i="41"/>
  <c r="AG120" i="1"/>
  <c r="BH5" i="51"/>
  <c r="AV55" i="51"/>
  <c r="AV22" i="32" s="1"/>
  <c r="E73" i="46"/>
  <c r="F74" i="46" s="1"/>
  <c r="E139" i="46"/>
  <c r="BI113" i="57"/>
  <c r="BH128" i="57"/>
  <c r="U81" i="55"/>
  <c r="U113" i="49" s="1"/>
  <c r="E73" i="40"/>
  <c r="F74" i="40" s="1"/>
  <c r="E139" i="40"/>
  <c r="AZ17" i="47"/>
  <c r="W144" i="33"/>
  <c r="AZ56" i="48"/>
  <c r="AZ123" i="41"/>
  <c r="AZ122" i="41" s="1"/>
  <c r="AR19" i="1"/>
  <c r="AS20" i="1"/>
  <c r="AS20" i="45"/>
  <c r="AR19" i="45"/>
  <c r="Y120" i="32"/>
  <c r="AZ56" i="49"/>
  <c r="Y120" i="46"/>
  <c r="BB4" i="44"/>
  <c r="BA36" i="44"/>
  <c r="AZ14" i="44"/>
  <c r="AY76" i="44"/>
  <c r="AI46" i="32"/>
  <c r="BD225" i="57"/>
  <c r="AS20" i="32"/>
  <c r="AR19" i="32"/>
  <c r="X120" i="43"/>
  <c r="AZ17" i="40"/>
  <c r="AZ17" i="49"/>
  <c r="AR42" i="46"/>
  <c r="AR40" i="46" s="1"/>
  <c r="AX80" i="51"/>
  <c r="AY76" i="42"/>
  <c r="AZ14" i="42"/>
  <c r="AZ123" i="32"/>
  <c r="AZ122" i="32" s="1"/>
  <c r="AZ17" i="48"/>
  <c r="AV65" i="51"/>
  <c r="AV22" i="49" s="1"/>
  <c r="BH15" i="51"/>
  <c r="AZ123" i="49"/>
  <c r="AZ122" i="49" s="1"/>
  <c r="AN178" i="33"/>
  <c r="AO64" i="55"/>
  <c r="AS42" i="45"/>
  <c r="AS40" i="45" s="1"/>
  <c r="AY79" i="51"/>
  <c r="AZ56" i="42"/>
  <c r="AR19" i="43"/>
  <c r="AS20" i="43"/>
  <c r="AZ56" i="43"/>
  <c r="BG16" i="51"/>
  <c r="W147" i="33"/>
  <c r="AN177" i="33"/>
  <c r="AO63" i="55"/>
  <c r="BH10" i="51"/>
  <c r="AV60" i="51"/>
  <c r="AV22" i="44" s="1"/>
  <c r="BM104" i="57"/>
  <c r="X72" i="55"/>
  <c r="X113" i="41" s="1"/>
  <c r="AZ123" i="42"/>
  <c r="AZ122" i="42" s="1"/>
  <c r="AZ56" i="32"/>
  <c r="AS20" i="44"/>
  <c r="AR19" i="44"/>
  <c r="AZ56" i="46"/>
  <c r="AV61" i="51"/>
  <c r="AV22" i="45" s="1"/>
  <c r="BH11" i="51"/>
  <c r="E73" i="43"/>
  <c r="F74" i="43" s="1"/>
  <c r="E139" i="43"/>
  <c r="BK111" i="57"/>
  <c r="BJ126" i="57"/>
  <c r="V79" i="55"/>
  <c r="BA4" i="46"/>
  <c r="AZ36" i="46"/>
  <c r="AW127" i="33"/>
  <c r="AV82" i="33"/>
  <c r="AV67" i="59" s="1"/>
  <c r="AV58" i="51"/>
  <c r="AV22" i="43" s="1"/>
  <c r="BH8" i="51"/>
  <c r="BB189" i="33"/>
  <c r="DT2" i="57"/>
  <c r="AT42" i="44"/>
  <c r="AT40" i="44" s="1"/>
  <c r="AZ78" i="51"/>
  <c r="AY42" i="41"/>
  <c r="BE74" i="51"/>
  <c r="AZ36" i="48"/>
  <c r="BA4" i="48"/>
  <c r="BO103" i="57"/>
  <c r="Z71" i="55"/>
  <c r="Z113" i="32" s="1"/>
  <c r="AY76" i="1"/>
  <c r="AZ14" i="1"/>
  <c r="BH6" i="51"/>
  <c r="AV56" i="51"/>
  <c r="AV22" i="41" s="1"/>
  <c r="BO110" i="57"/>
  <c r="Z78" i="55"/>
  <c r="Z113" i="46" s="1"/>
  <c r="AN176" i="33"/>
  <c r="AO62" i="55"/>
  <c r="AZ123" i="44"/>
  <c r="AZ122" i="44" s="1"/>
  <c r="AV135" i="1"/>
  <c r="AW56" i="1"/>
  <c r="AV34" i="33"/>
  <c r="BN106" i="57"/>
  <c r="Y74" i="55"/>
  <c r="Y113" i="43" s="1"/>
  <c r="AZ56" i="45"/>
  <c r="F109" i="1"/>
  <c r="F103" i="1" s="1"/>
  <c r="F96" i="33"/>
  <c r="F104" i="33" s="1"/>
  <c r="E73" i="42"/>
  <c r="F74" i="42" s="1"/>
  <c r="E139" i="42"/>
  <c r="W148" i="33"/>
  <c r="AZ56" i="44"/>
  <c r="X149" i="33"/>
  <c r="E73" i="45"/>
  <c r="F74" i="45" s="1"/>
  <c r="E139" i="45"/>
  <c r="T152" i="33"/>
  <c r="AZ17" i="45"/>
  <c r="AN173" i="33"/>
  <c r="AO59" i="55"/>
  <c r="AI46" i="1"/>
  <c r="BD224" i="57"/>
  <c r="X120" i="42"/>
  <c r="AN179" i="33"/>
  <c r="AO65" i="55"/>
  <c r="AY76" i="49"/>
  <c r="AZ14" i="49"/>
  <c r="AQ40" i="48"/>
  <c r="DG32" i="57"/>
  <c r="DG13" i="57" s="1"/>
  <c r="AP200" i="33" s="1"/>
  <c r="AP31" i="48"/>
  <c r="BF4" i="40"/>
  <c r="BA4" i="43"/>
  <c r="AZ36" i="43"/>
  <c r="AX40" i="1"/>
  <c r="DN22" i="57"/>
  <c r="DN3" i="57" s="1"/>
  <c r="AW190" i="33" s="1"/>
  <c r="AW31" i="1"/>
  <c r="BH14" i="51"/>
  <c r="AV64" i="51"/>
  <c r="AV22" i="48" s="1"/>
  <c r="AX42" i="42"/>
  <c r="AX40" i="42" s="1"/>
  <c r="BD75" i="51"/>
  <c r="AY76" i="47"/>
  <c r="AZ14" i="47"/>
  <c r="AX40" i="41"/>
  <c r="DN24" i="57"/>
  <c r="DN5" i="57" s="1"/>
  <c r="AW192" i="33" s="1"/>
  <c r="AW31" i="41"/>
  <c r="AI46" i="47"/>
  <c r="BD233" i="57"/>
  <c r="AY76" i="45"/>
  <c r="AZ14" i="45"/>
  <c r="E73" i="41"/>
  <c r="F74" i="41" s="1"/>
  <c r="E84" i="41"/>
  <c r="E139" i="41"/>
  <c r="AZ123" i="45"/>
  <c r="AZ122" i="45" s="1"/>
  <c r="W146" i="33"/>
  <c r="AY76" i="48"/>
  <c r="AZ14" i="48"/>
  <c r="AY76" i="43"/>
  <c r="AZ14" i="43"/>
  <c r="AZ56" i="40"/>
  <c r="AI46" i="44"/>
  <c r="BD230" i="57"/>
  <c r="AI46" i="41"/>
  <c r="BD226" i="57"/>
  <c r="AZ17" i="41"/>
  <c r="AZ17" i="43"/>
  <c r="BA36" i="45"/>
  <c r="BB4" i="45"/>
  <c r="BW102" i="57"/>
  <c r="AH70" i="55"/>
  <c r="AH113" i="1" s="1"/>
  <c r="E48" i="56"/>
  <c r="BA4" i="47"/>
  <c r="AZ36" i="47"/>
  <c r="AR19" i="47"/>
  <c r="AS20" i="47"/>
  <c r="AY123" i="46"/>
  <c r="AY122" i="46" s="1"/>
  <c r="BA4" i="1"/>
  <c r="AZ36" i="1"/>
  <c r="BT223" i="57"/>
  <c r="AY42" i="43"/>
  <c r="BE76" i="51"/>
  <c r="AR19" i="46"/>
  <c r="AS20" i="46"/>
  <c r="AZ17" i="32"/>
  <c r="AY123" i="48"/>
  <c r="AY122" i="48" s="1"/>
  <c r="AS20" i="40"/>
  <c r="AR19" i="40"/>
  <c r="AV63" i="51"/>
  <c r="AV22" i="47" s="1"/>
  <c r="BH13" i="51"/>
  <c r="AN174" i="33"/>
  <c r="AO60" i="55"/>
  <c r="AN175" i="33"/>
  <c r="AO61" i="55"/>
  <c r="AO42" i="49"/>
  <c r="AO40" i="49" s="1"/>
  <c r="AU83" i="51"/>
  <c r="BI112" i="57"/>
  <c r="BH127" i="57"/>
  <c r="U80" i="55"/>
  <c r="AZ17" i="1"/>
  <c r="AI46" i="49"/>
  <c r="BD235" i="57"/>
  <c r="AI46" i="45"/>
  <c r="BD231" i="57"/>
  <c r="X142" i="33"/>
  <c r="X120" i="44"/>
  <c r="AV40" i="43"/>
  <c r="DL26" i="57"/>
  <c r="DL7" i="57" s="1"/>
  <c r="AU194" i="33" s="1"/>
  <c r="AU31" i="43"/>
  <c r="AI46" i="42"/>
  <c r="BD227" i="57"/>
  <c r="AV62" i="51"/>
  <c r="AV22" i="46" s="1"/>
  <c r="BH12" i="51"/>
  <c r="AY76" i="32"/>
  <c r="AZ14" i="32"/>
  <c r="E73" i="47"/>
  <c r="F74" i="47" s="1"/>
  <c r="E139" i="47"/>
  <c r="BN105" i="57"/>
  <c r="Y73" i="55"/>
  <c r="Y113" i="42" s="1"/>
  <c r="AV59" i="51"/>
  <c r="AV22" i="40" s="1"/>
  <c r="BH9" i="51"/>
  <c r="X120" i="40"/>
  <c r="AY123" i="43"/>
  <c r="AY122" i="43" s="1"/>
  <c r="AS20" i="42"/>
  <c r="AR19" i="42"/>
  <c r="AZ123" i="40"/>
  <c r="AZ122" i="40" s="1"/>
  <c r="BA36" i="40"/>
  <c r="AI46" i="48"/>
  <c r="BD234" i="57"/>
  <c r="E61" i="56"/>
  <c r="E132" i="33"/>
  <c r="E75" i="59" s="1"/>
  <c r="T151" i="33"/>
  <c r="E84" i="43" l="1"/>
  <c r="E84" i="49"/>
  <c r="E84" i="42"/>
  <c r="E84" i="46"/>
  <c r="E88" i="46" s="1"/>
  <c r="DF33" i="57"/>
  <c r="DF14" i="57" s="1"/>
  <c r="AO201" i="33" s="1"/>
  <c r="AO202" i="33" s="1"/>
  <c r="AO98" i="33" s="1"/>
  <c r="AO31" i="49"/>
  <c r="DO25" i="57"/>
  <c r="DO6" i="57" s="1"/>
  <c r="AX193" i="33" s="1"/>
  <c r="AX31" i="42"/>
  <c r="DI30" i="57"/>
  <c r="DI11" i="57" s="1"/>
  <c r="AR198" i="33" s="1"/>
  <c r="AR31" i="46"/>
  <c r="DP23" i="57"/>
  <c r="DP4" i="57" s="1"/>
  <c r="AY191" i="33" s="1"/>
  <c r="AY31" i="32"/>
  <c r="DJ29" i="57"/>
  <c r="DJ10" i="57" s="1"/>
  <c r="AS197" i="33" s="1"/>
  <c r="AS31" i="45"/>
  <c r="DI31" i="57"/>
  <c r="DI12" i="57" s="1"/>
  <c r="AR199" i="33" s="1"/>
  <c r="AR31" i="47"/>
  <c r="DL27" i="57"/>
  <c r="DL8" i="57" s="1"/>
  <c r="AU195" i="33" s="1"/>
  <c r="AU31" i="40"/>
  <c r="DK28" i="57"/>
  <c r="DK9" i="57" s="1"/>
  <c r="AT196" i="33" s="1"/>
  <c r="AT31" i="44"/>
  <c r="AP42" i="49"/>
  <c r="AP40" i="49" s="1"/>
  <c r="AV83" i="51"/>
  <c r="AO174" i="33"/>
  <c r="AP60" i="55"/>
  <c r="BB4" i="47"/>
  <c r="BA36" i="47"/>
  <c r="AJ46" i="48"/>
  <c r="BE234" i="57"/>
  <c r="X146" i="33"/>
  <c r="E84" i="47"/>
  <c r="BA14" i="32"/>
  <c r="AZ76" i="32"/>
  <c r="X147" i="33"/>
  <c r="U113" i="48"/>
  <c r="U82" i="55"/>
  <c r="BA17" i="32"/>
  <c r="BX102" i="57"/>
  <c r="AI70" i="55"/>
  <c r="AI113" i="1" s="1"/>
  <c r="AJ46" i="41"/>
  <c r="BE226" i="57"/>
  <c r="AY40" i="41"/>
  <c r="DO24" i="57"/>
  <c r="DO5" i="57" s="1"/>
  <c r="AX192" i="33" s="1"/>
  <c r="AX31" i="41"/>
  <c r="AY42" i="42"/>
  <c r="AY40" i="42" s="1"/>
  <c r="BE75" i="51"/>
  <c r="AZ123" i="43"/>
  <c r="AZ122" i="43" s="1"/>
  <c r="AJ46" i="1"/>
  <c r="BE224" i="57"/>
  <c r="BA17" i="45"/>
  <c r="E84" i="45"/>
  <c r="AO176" i="33"/>
  <c r="AP62" i="55"/>
  <c r="BB4" i="48"/>
  <c r="BA36" i="48"/>
  <c r="BC189" i="33"/>
  <c r="DU2" i="57"/>
  <c r="BK126" i="57"/>
  <c r="BL111" i="57"/>
  <c r="W79" i="55"/>
  <c r="W113" i="47" s="1"/>
  <c r="BI11" i="51"/>
  <c r="AW61" i="51"/>
  <c r="AW22" i="45" s="1"/>
  <c r="BA56" i="46"/>
  <c r="BA56" i="42"/>
  <c r="BI15" i="51"/>
  <c r="AW65" i="51"/>
  <c r="AW22" i="49" s="1"/>
  <c r="X145" i="33"/>
  <c r="AJ46" i="32"/>
  <c r="BE225" i="57"/>
  <c r="BA123" i="44"/>
  <c r="BA122" i="44" s="1"/>
  <c r="Y149" i="33"/>
  <c r="BA56" i="49"/>
  <c r="AT20" i="45"/>
  <c r="AS19" i="45"/>
  <c r="BA56" i="48"/>
  <c r="E84" i="40"/>
  <c r="BH129" i="57"/>
  <c r="BH144" i="57" s="1"/>
  <c r="F85" i="46"/>
  <c r="F284" i="51"/>
  <c r="F61" i="46"/>
  <c r="AT20" i="48"/>
  <c r="AS19" i="48"/>
  <c r="AS42" i="48"/>
  <c r="AY82" i="51"/>
  <c r="E38" i="33"/>
  <c r="E42" i="33"/>
  <c r="E47" i="59" s="1"/>
  <c r="E44" i="33"/>
  <c r="E40" i="33"/>
  <c r="AV42" i="40"/>
  <c r="AV40" i="40" s="1"/>
  <c r="BB77" i="51"/>
  <c r="AO180" i="33"/>
  <c r="AP66" i="55"/>
  <c r="E84" i="32"/>
  <c r="AO171" i="33"/>
  <c r="AP57" i="55"/>
  <c r="F85" i="49"/>
  <c r="F287" i="51"/>
  <c r="F61" i="49"/>
  <c r="AJ46" i="43"/>
  <c r="BE228" i="57"/>
  <c r="BA123" i="42"/>
  <c r="BA122" i="42" s="1"/>
  <c r="F85" i="47"/>
  <c r="F285" i="51"/>
  <c r="F61" i="47"/>
  <c r="AJ46" i="42"/>
  <c r="BE227" i="57"/>
  <c r="AW40" i="43"/>
  <c r="DM26" i="57"/>
  <c r="DM7" i="57" s="1"/>
  <c r="AV194" i="33" s="1"/>
  <c r="AV31" i="43"/>
  <c r="AO175" i="33"/>
  <c r="AP61" i="55"/>
  <c r="AW63" i="51"/>
  <c r="AW22" i="47" s="1"/>
  <c r="BI13" i="51"/>
  <c r="AS19" i="40"/>
  <c r="AT20" i="40"/>
  <c r="AZ123" i="1"/>
  <c r="AZ122" i="1" s="1"/>
  <c r="AZ81" i="33"/>
  <c r="AZ66" i="59" s="1"/>
  <c r="BB36" i="45"/>
  <c r="BC4" i="45"/>
  <c r="AZ76" i="48"/>
  <c r="BA14" i="48"/>
  <c r="E88" i="41"/>
  <c r="E87" i="41"/>
  <c r="E354" i="33"/>
  <c r="AJ46" i="47"/>
  <c r="BE233" i="57"/>
  <c r="BB4" i="43"/>
  <c r="BA36" i="43"/>
  <c r="AZ76" i="49"/>
  <c r="BA14" i="49"/>
  <c r="T183" i="33"/>
  <c r="F101" i="1"/>
  <c r="F209" i="33" s="1"/>
  <c r="F66" i="1"/>
  <c r="BA56" i="45"/>
  <c r="AV36" i="33"/>
  <c r="AV45" i="59"/>
  <c r="BI6" i="51"/>
  <c r="AW56" i="51"/>
  <c r="AW22" i="41" s="1"/>
  <c r="Z120" i="32"/>
  <c r="AZ123" i="48"/>
  <c r="AZ122" i="48" s="1"/>
  <c r="AX127" i="33"/>
  <c r="AW82" i="33"/>
  <c r="AW67" i="59" s="1"/>
  <c r="BI10" i="51"/>
  <c r="AW60" i="51"/>
  <c r="AW22" i="44" s="1"/>
  <c r="AT42" i="45"/>
  <c r="AT40" i="45" s="1"/>
  <c r="AZ79" i="51"/>
  <c r="BA17" i="49"/>
  <c r="BC4" i="44"/>
  <c r="BB36" i="44"/>
  <c r="F85" i="40"/>
  <c r="F281" i="51"/>
  <c r="F61" i="40"/>
  <c r="BI128" i="57"/>
  <c r="BJ113" i="57"/>
  <c r="E360" i="33"/>
  <c r="AG141" i="33"/>
  <c r="AS42" i="47"/>
  <c r="AS40" i="47" s="1"/>
  <c r="AY81" i="51"/>
  <c r="W143" i="33"/>
  <c r="BA123" i="49"/>
  <c r="BA122" i="49" s="1"/>
  <c r="E73" i="1"/>
  <c r="F74" i="1" s="1"/>
  <c r="E46" i="33"/>
  <c r="E49" i="59" s="1"/>
  <c r="E139" i="1"/>
  <c r="AO181" i="33"/>
  <c r="AP67" i="55"/>
  <c r="BA56" i="41"/>
  <c r="BB42" i="1"/>
  <c r="BH72" i="51"/>
  <c r="AJ46" i="40"/>
  <c r="BE229" i="57"/>
  <c r="E88" i="49"/>
  <c r="E87" i="49"/>
  <c r="E363" i="33"/>
  <c r="Y120" i="45"/>
  <c r="AW59" i="51"/>
  <c r="AW22" i="40" s="1"/>
  <c r="BI9" i="51"/>
  <c r="Y120" i="42"/>
  <c r="BA123" i="40"/>
  <c r="BA122" i="40" s="1"/>
  <c r="BB36" i="40"/>
  <c r="BO105" i="57"/>
  <c r="Z73" i="55"/>
  <c r="Z113" i="42" s="1"/>
  <c r="AW62" i="51"/>
  <c r="AW22" i="46" s="1"/>
  <c r="BI12" i="51"/>
  <c r="AJ46" i="49"/>
  <c r="BE235" i="57"/>
  <c r="BA17" i="1"/>
  <c r="BJ112" i="57"/>
  <c r="BI127" i="57"/>
  <c r="BI115" i="57"/>
  <c r="AZ42" i="43"/>
  <c r="BF76" i="51"/>
  <c r="BB4" i="1"/>
  <c r="BA36" i="1"/>
  <c r="BU223" i="57"/>
  <c r="AZ123" i="47"/>
  <c r="AZ122" i="47" s="1"/>
  <c r="AH120" i="1"/>
  <c r="BA123" i="45"/>
  <c r="BA122" i="45" s="1"/>
  <c r="BA17" i="41"/>
  <c r="AJ46" i="44"/>
  <c r="BE230" i="57"/>
  <c r="BA56" i="40"/>
  <c r="F85" i="41"/>
  <c r="F278" i="51"/>
  <c r="F61" i="41"/>
  <c r="AZ76" i="47"/>
  <c r="BA14" i="47"/>
  <c r="AY40" i="1"/>
  <c r="DO22" i="57"/>
  <c r="DO3" i="57" s="1"/>
  <c r="AX190" i="33" s="1"/>
  <c r="AX31" i="1"/>
  <c r="X144" i="33"/>
  <c r="AO173" i="33"/>
  <c r="AP59" i="55"/>
  <c r="BA56" i="44"/>
  <c r="F85" i="42"/>
  <c r="F279" i="51"/>
  <c r="F61" i="42"/>
  <c r="Y120" i="43"/>
  <c r="AX56" i="1"/>
  <c r="AW135" i="1"/>
  <c r="AW34" i="33"/>
  <c r="Z120" i="46"/>
  <c r="AZ76" i="1"/>
  <c r="BA14" i="1"/>
  <c r="BP103" i="57"/>
  <c r="AA71" i="55"/>
  <c r="AA113" i="32" s="1"/>
  <c r="AZ42" i="41"/>
  <c r="BF74" i="51"/>
  <c r="AU42" i="44"/>
  <c r="AU40" i="44" s="1"/>
  <c r="BA78" i="51"/>
  <c r="AW58" i="51"/>
  <c r="AW22" i="43" s="1"/>
  <c r="BI8" i="51"/>
  <c r="AZ123" i="46"/>
  <c r="AZ122" i="46" s="1"/>
  <c r="V113" i="47"/>
  <c r="F85" i="43"/>
  <c r="F280" i="51"/>
  <c r="F61" i="43"/>
  <c r="X120" i="41"/>
  <c r="AO177" i="33"/>
  <c r="AP63" i="55"/>
  <c r="BA56" i="43"/>
  <c r="BA17" i="48"/>
  <c r="BA14" i="42"/>
  <c r="AZ76" i="42"/>
  <c r="AS42" i="46"/>
  <c r="AS40" i="46" s="1"/>
  <c r="AY80" i="51"/>
  <c r="BA17" i="40"/>
  <c r="AT20" i="32"/>
  <c r="AS19" i="32"/>
  <c r="Y142" i="33"/>
  <c r="AZ42" i="32"/>
  <c r="AZ40" i="32" s="1"/>
  <c r="BF73" i="51"/>
  <c r="F85" i="44"/>
  <c r="F282" i="51"/>
  <c r="F61" i="44"/>
  <c r="AZ76" i="46"/>
  <c r="BA14" i="46"/>
  <c r="AZ76" i="40"/>
  <c r="BA14" i="40"/>
  <c r="BJ4" i="51"/>
  <c r="AX54" i="51"/>
  <c r="AX22" i="1" s="1"/>
  <c r="Y120" i="40"/>
  <c r="BC4" i="49"/>
  <c r="BB36" i="49"/>
  <c r="AW57" i="51"/>
  <c r="AW22" i="42" s="1"/>
  <c r="BI7" i="51"/>
  <c r="BB36" i="32"/>
  <c r="BC4" i="32"/>
  <c r="Y120" i="44"/>
  <c r="E84" i="48"/>
  <c r="BA17" i="44"/>
  <c r="BA17" i="42"/>
  <c r="BC4" i="41"/>
  <c r="BB36" i="41"/>
  <c r="AO172" i="33"/>
  <c r="AP58" i="55"/>
  <c r="AS19" i="49"/>
  <c r="AT20" i="49"/>
  <c r="AT20" i="41"/>
  <c r="AS19" i="41"/>
  <c r="BA56" i="47"/>
  <c r="BO109" i="57"/>
  <c r="Z77" i="55"/>
  <c r="Z113" i="45" s="1"/>
  <c r="AT20" i="42"/>
  <c r="AS19" i="42"/>
  <c r="E62" i="56"/>
  <c r="E135" i="33" s="1"/>
  <c r="E134" i="33"/>
  <c r="E76" i="59" s="1"/>
  <c r="AJ46" i="45"/>
  <c r="BE231" i="57"/>
  <c r="AT20" i="46"/>
  <c r="AS19" i="46"/>
  <c r="AT20" i="47"/>
  <c r="AS19" i="47"/>
  <c r="BA17" i="43"/>
  <c r="AZ76" i="43"/>
  <c r="BA14" i="43"/>
  <c r="BA14" i="45"/>
  <c r="AZ76" i="45"/>
  <c r="BI14" i="51"/>
  <c r="AW64" i="51"/>
  <c r="AW22" i="48" s="1"/>
  <c r="BG4" i="40"/>
  <c r="AR40" i="48"/>
  <c r="DH32" i="57"/>
  <c r="DH13" i="57" s="1"/>
  <c r="AQ200" i="33" s="1"/>
  <c r="AQ31" i="48"/>
  <c r="AO179" i="33"/>
  <c r="AP65" i="55"/>
  <c r="F85" i="45"/>
  <c r="F283" i="51"/>
  <c r="F61" i="45"/>
  <c r="E88" i="42"/>
  <c r="E87" i="42"/>
  <c r="E355" i="33"/>
  <c r="BO106" i="57"/>
  <c r="Z74" i="55"/>
  <c r="Z113" i="43" s="1"/>
  <c r="BP110" i="57"/>
  <c r="AA78" i="55"/>
  <c r="AA113" i="46" s="1"/>
  <c r="BB4" i="46"/>
  <c r="BA36" i="46"/>
  <c r="E88" i="43"/>
  <c r="E87" i="43"/>
  <c r="E356" i="33"/>
  <c r="AS19" i="44"/>
  <c r="AT20" i="44"/>
  <c r="BA56" i="32"/>
  <c r="BN104" i="57"/>
  <c r="Y72" i="55"/>
  <c r="Y113" i="41" s="1"/>
  <c r="AT20" i="43"/>
  <c r="AS19" i="43"/>
  <c r="AO178" i="33"/>
  <c r="AP64" i="55"/>
  <c r="AZ76" i="44"/>
  <c r="BA14" i="44"/>
  <c r="AT20" i="1"/>
  <c r="AS19" i="1"/>
  <c r="BA17" i="47"/>
  <c r="H136" i="51"/>
  <c r="U120" i="49"/>
  <c r="AW55" i="51"/>
  <c r="AW22" i="32" s="1"/>
  <c r="BI5" i="51"/>
  <c r="BI16" i="51" s="1"/>
  <c r="V143" i="33"/>
  <c r="E87" i="44"/>
  <c r="E88" i="44"/>
  <c r="E358" i="33"/>
  <c r="BH16" i="51"/>
  <c r="BO107" i="57"/>
  <c r="Z75" i="55"/>
  <c r="Z113" i="40" s="1"/>
  <c r="AJ46" i="46"/>
  <c r="BE232" i="57"/>
  <c r="E17" i="61"/>
  <c r="E15" i="61"/>
  <c r="E29" i="61" s="1"/>
  <c r="BA123" i="32"/>
  <c r="BA122" i="32" s="1"/>
  <c r="F85" i="32"/>
  <c r="F277" i="51"/>
  <c r="F61" i="32"/>
  <c r="BO108" i="57"/>
  <c r="Z76" i="55"/>
  <c r="Z113" i="44" s="1"/>
  <c r="F85" i="48"/>
  <c r="F286" i="51"/>
  <c r="F61" i="48"/>
  <c r="U150" i="33"/>
  <c r="AO170" i="33"/>
  <c r="AP56" i="55"/>
  <c r="BA17" i="46"/>
  <c r="BA14" i="41"/>
  <c r="AZ76" i="41"/>
  <c r="BA123" i="41"/>
  <c r="BA122" i="41" s="1"/>
  <c r="X148" i="33"/>
  <c r="BB36" i="42"/>
  <c r="BC4" i="42"/>
  <c r="E87" i="46" l="1"/>
  <c r="DK29" i="57"/>
  <c r="DK10" i="57" s="1"/>
  <c r="AT197" i="33" s="1"/>
  <c r="AT31" i="45"/>
  <c r="DM27" i="57"/>
  <c r="DM8" i="57" s="1"/>
  <c r="AV195" i="33" s="1"/>
  <c r="AV31" i="40"/>
  <c r="DP25" i="57"/>
  <c r="DP6" i="57" s="1"/>
  <c r="AY193" i="33" s="1"/>
  <c r="AY31" i="42"/>
  <c r="DQ23" i="57"/>
  <c r="DQ4" i="57" s="1"/>
  <c r="AZ191" i="33" s="1"/>
  <c r="AZ31" i="32"/>
  <c r="DJ31" i="57"/>
  <c r="DJ12" i="57" s="1"/>
  <c r="AS199" i="33" s="1"/>
  <c r="AS31" i="47"/>
  <c r="DJ30" i="57"/>
  <c r="DJ11" i="57" s="1"/>
  <c r="AS198" i="33" s="1"/>
  <c r="AS31" i="46"/>
  <c r="DL28" i="57"/>
  <c r="DL9" i="57" s="1"/>
  <c r="AU196" i="33" s="1"/>
  <c r="AU31" i="44"/>
  <c r="DG33" i="57"/>
  <c r="DG14" i="57" s="1"/>
  <c r="AP201" i="33" s="1"/>
  <c r="AP202" i="33" s="1"/>
  <c r="AP98" i="33" s="1"/>
  <c r="AP31" i="49"/>
  <c r="BB123" i="42"/>
  <c r="BB122" i="42" s="1"/>
  <c r="BA76" i="44"/>
  <c r="BB14" i="44"/>
  <c r="E132" i="43"/>
  <c r="E133" i="43" s="1"/>
  <c r="E134" i="43" s="1"/>
  <c r="E89" i="43"/>
  <c r="E399" i="33"/>
  <c r="E51" i="61"/>
  <c r="E65" i="61" s="1"/>
  <c r="E208" i="51"/>
  <c r="E224" i="51" s="1"/>
  <c r="E90" i="43"/>
  <c r="E130" i="43"/>
  <c r="D129" i="43"/>
  <c r="BQ110" i="57"/>
  <c r="AB78" i="55"/>
  <c r="AB113" i="46" s="1"/>
  <c r="AP179" i="33"/>
  <c r="AQ65" i="55"/>
  <c r="AS40" i="48"/>
  <c r="DI32" i="57"/>
  <c r="DI13" i="57" s="1"/>
  <c r="AR200" i="33" s="1"/>
  <c r="AR31" i="48"/>
  <c r="BB14" i="43"/>
  <c r="BA76" i="43"/>
  <c r="BB17" i="43"/>
  <c r="AU20" i="47"/>
  <c r="AT19" i="47"/>
  <c r="E77" i="59"/>
  <c r="F50" i="40"/>
  <c r="F50" i="44"/>
  <c r="F50" i="42"/>
  <c r="F50" i="46"/>
  <c r="F50" i="48"/>
  <c r="F50" i="45"/>
  <c r="F50" i="1"/>
  <c r="F50" i="43"/>
  <c r="F50" i="32"/>
  <c r="F50" i="47"/>
  <c r="F50" i="41"/>
  <c r="F50" i="49"/>
  <c r="Z120" i="45"/>
  <c r="BB56" i="47"/>
  <c r="AP172" i="33"/>
  <c r="AQ58" i="55"/>
  <c r="Y147" i="33"/>
  <c r="AX57" i="51"/>
  <c r="AX22" i="42" s="1"/>
  <c r="BJ7" i="51"/>
  <c r="BB17" i="40"/>
  <c r="AT42" i="46"/>
  <c r="AT40" i="46" s="1"/>
  <c r="AZ80" i="51"/>
  <c r="BB17" i="48"/>
  <c r="V120" i="47"/>
  <c r="AA120" i="32"/>
  <c r="AY56" i="1"/>
  <c r="AX135" i="1"/>
  <c r="AX34" i="33"/>
  <c r="BB56" i="40"/>
  <c r="AH141" i="33"/>
  <c r="BA42" i="43"/>
  <c r="BG76" i="51"/>
  <c r="BB17" i="1"/>
  <c r="Z120" i="42"/>
  <c r="Y144" i="33"/>
  <c r="AK46" i="40"/>
  <c r="BF229" i="57"/>
  <c r="AP181" i="33"/>
  <c r="AQ67" i="55"/>
  <c r="H135" i="51"/>
  <c r="BI129" i="57"/>
  <c r="BI144" i="57" s="1"/>
  <c r="BB17" i="49"/>
  <c r="AU42" i="45"/>
  <c r="AU40" i="45" s="1"/>
  <c r="BA79" i="51"/>
  <c r="Z142" i="33"/>
  <c r="BB56" i="45"/>
  <c r="T112" i="33"/>
  <c r="AX63" i="51"/>
  <c r="AX22" i="47" s="1"/>
  <c r="BJ13" i="51"/>
  <c r="AK46" i="42"/>
  <c r="BF227" i="57"/>
  <c r="F67" i="49"/>
  <c r="BW60" i="57"/>
  <c r="F128" i="49"/>
  <c r="F77" i="49"/>
  <c r="F78" i="49"/>
  <c r="F112" i="49"/>
  <c r="AP171" i="33"/>
  <c r="AQ57" i="55"/>
  <c r="AP180" i="33"/>
  <c r="AQ66" i="55"/>
  <c r="AU20" i="45"/>
  <c r="AT19" i="45"/>
  <c r="BB56" i="49"/>
  <c r="BJ15" i="51"/>
  <c r="AX65" i="51"/>
  <c r="AX22" i="49" s="1"/>
  <c r="BB56" i="42"/>
  <c r="BM111" i="57"/>
  <c r="X79" i="55"/>
  <c r="X113" i="47" s="1"/>
  <c r="BA123" i="48"/>
  <c r="BA122" i="48" s="1"/>
  <c r="E88" i="45"/>
  <c r="E87" i="45"/>
  <c r="E359" i="33"/>
  <c r="AK46" i="41"/>
  <c r="BF226" i="57"/>
  <c r="BY102" i="57"/>
  <c r="AJ70" i="55"/>
  <c r="AJ113" i="1" s="1"/>
  <c r="BB36" i="47"/>
  <c r="BC4" i="47"/>
  <c r="U152" i="33"/>
  <c r="BB17" i="47"/>
  <c r="AU20" i="43"/>
  <c r="AT19" i="43"/>
  <c r="Y120" i="41"/>
  <c r="BB56" i="32"/>
  <c r="BA123" i="46"/>
  <c r="BA122" i="46" s="1"/>
  <c r="Z120" i="43"/>
  <c r="AX64" i="51"/>
  <c r="AX22" i="48" s="1"/>
  <c r="BJ14" i="51"/>
  <c r="AK46" i="45"/>
  <c r="BF231" i="57"/>
  <c r="BP109" i="57"/>
  <c r="AA77" i="55"/>
  <c r="AA113" i="45" s="1"/>
  <c r="AU20" i="49"/>
  <c r="AT19" i="49"/>
  <c r="Y146" i="33"/>
  <c r="BA76" i="40"/>
  <c r="BB14" i="40"/>
  <c r="F67" i="44"/>
  <c r="F128" i="44"/>
  <c r="BW55" i="57"/>
  <c r="F77" i="44"/>
  <c r="F78" i="44"/>
  <c r="F112" i="44"/>
  <c r="BA42" i="32"/>
  <c r="BA40" i="32" s="1"/>
  <c r="BG73" i="51"/>
  <c r="AX58" i="51"/>
  <c r="AX22" i="43" s="1"/>
  <c r="BJ8" i="51"/>
  <c r="BA42" i="41"/>
  <c r="BG74" i="51"/>
  <c r="BQ103" i="57"/>
  <c r="AB71" i="55"/>
  <c r="AB113" i="32" s="1"/>
  <c r="Z149" i="33"/>
  <c r="BB56" i="44"/>
  <c r="AZ40" i="1"/>
  <c r="DP22" i="57"/>
  <c r="DP3" i="57" s="1"/>
  <c r="AY190" i="33" s="1"/>
  <c r="AY31" i="1"/>
  <c r="AK46" i="44"/>
  <c r="BF230" i="57"/>
  <c r="BJ127" i="57"/>
  <c r="BK112" i="57"/>
  <c r="V80" i="55"/>
  <c r="BJ115" i="57"/>
  <c r="BJ114" i="57"/>
  <c r="BK114" i="57" s="1"/>
  <c r="BL114" i="57" s="1"/>
  <c r="BM114" i="57" s="1"/>
  <c r="BN114" i="57" s="1"/>
  <c r="BO114" i="57" s="1"/>
  <c r="BP114" i="57" s="1"/>
  <c r="BP105" i="57"/>
  <c r="AA73" i="55"/>
  <c r="AA113" i="42" s="1"/>
  <c r="AX59" i="51"/>
  <c r="AX22" i="40" s="1"/>
  <c r="BJ9" i="51"/>
  <c r="F78" i="40"/>
  <c r="F67" i="40"/>
  <c r="F77" i="40"/>
  <c r="BW54" i="57"/>
  <c r="F128" i="40"/>
  <c r="F112" i="40"/>
  <c r="BB123" i="44"/>
  <c r="BB122" i="44" s="1"/>
  <c r="BA123" i="43"/>
  <c r="BA122" i="43" s="1"/>
  <c r="AK46" i="47"/>
  <c r="BF233" i="57"/>
  <c r="AT42" i="48"/>
  <c r="AZ82" i="51"/>
  <c r="AT19" i="48"/>
  <c r="AU20" i="48"/>
  <c r="BJ11" i="51"/>
  <c r="AX61" i="51"/>
  <c r="AX22" i="45" s="1"/>
  <c r="BB36" i="48"/>
  <c r="BC4" i="48"/>
  <c r="AK46" i="1"/>
  <c r="BF224" i="57"/>
  <c r="AZ42" i="42"/>
  <c r="AZ40" i="42" s="1"/>
  <c r="BF75" i="51"/>
  <c r="BB17" i="32"/>
  <c r="BA76" i="32"/>
  <c r="BB14" i="32"/>
  <c r="AK46" i="48"/>
  <c r="BF234" i="57"/>
  <c r="AP174" i="33"/>
  <c r="AQ60" i="55"/>
  <c r="F67" i="32"/>
  <c r="BW50" i="57"/>
  <c r="F78" i="32"/>
  <c r="F128" i="32"/>
  <c r="F77" i="32"/>
  <c r="F112" i="32"/>
  <c r="Z120" i="40"/>
  <c r="BA76" i="41"/>
  <c r="BB14" i="41"/>
  <c r="BP107" i="57"/>
  <c r="AA75" i="55"/>
  <c r="AA113" i="40" s="1"/>
  <c r="E89" i="44"/>
  <c r="E132" i="44"/>
  <c r="E133" i="44" s="1"/>
  <c r="E134" i="44" s="1"/>
  <c r="E401" i="33"/>
  <c r="E53" i="61"/>
  <c r="E67" i="61" s="1"/>
  <c r="E210" i="51"/>
  <c r="E226" i="51" s="1"/>
  <c r="E90" i="44"/>
  <c r="E130" i="44"/>
  <c r="D129" i="44"/>
  <c r="AX55" i="51"/>
  <c r="AX22" i="32" s="1"/>
  <c r="BJ5" i="51"/>
  <c r="AP178" i="33"/>
  <c r="AQ64" i="55"/>
  <c r="BO104" i="57"/>
  <c r="Z72" i="55"/>
  <c r="Z113" i="41" s="1"/>
  <c r="AU20" i="44"/>
  <c r="AT19" i="44"/>
  <c r="BB36" i="46"/>
  <c r="BC4" i="46"/>
  <c r="BP106" i="57"/>
  <c r="AA74" i="55"/>
  <c r="AA113" i="43" s="1"/>
  <c r="E132" i="42"/>
  <c r="E133" i="42" s="1"/>
  <c r="E134" i="42" s="1"/>
  <c r="E89" i="42"/>
  <c r="E398" i="33"/>
  <c r="E50" i="61"/>
  <c r="E64" i="61" s="1"/>
  <c r="E207" i="51"/>
  <c r="E223" i="51" s="1"/>
  <c r="E90" i="42"/>
  <c r="D129" i="42"/>
  <c r="E130" i="42"/>
  <c r="AU20" i="42"/>
  <c r="AT19" i="42"/>
  <c r="AT19" i="41"/>
  <c r="AU20" i="41"/>
  <c r="BB123" i="41"/>
  <c r="BB122" i="41" s="1"/>
  <c r="BB17" i="44"/>
  <c r="E88" i="48"/>
  <c r="E87" i="48"/>
  <c r="E362" i="33"/>
  <c r="BD4" i="32"/>
  <c r="BC36" i="32"/>
  <c r="BB123" i="49"/>
  <c r="BB122" i="49" s="1"/>
  <c r="BB56" i="43"/>
  <c r="X143" i="33"/>
  <c r="BA76" i="1"/>
  <c r="BB14" i="1"/>
  <c r="AW36" i="33"/>
  <c r="AW45" i="59"/>
  <c r="Y145" i="33"/>
  <c r="F67" i="41"/>
  <c r="BW51" i="57"/>
  <c r="F78" i="41"/>
  <c r="F77" i="41"/>
  <c r="F128" i="41"/>
  <c r="F112" i="41"/>
  <c r="BA123" i="1"/>
  <c r="BA122" i="1" s="1"/>
  <c r="BA81" i="33"/>
  <c r="BA66" i="59" s="1"/>
  <c r="AK46" i="49"/>
  <c r="BF235" i="57"/>
  <c r="AX62" i="51"/>
  <c r="AX22" i="46" s="1"/>
  <c r="BJ12" i="51"/>
  <c r="BB123" i="40"/>
  <c r="BB122" i="40" s="1"/>
  <c r="BC36" i="40"/>
  <c r="Y148" i="33"/>
  <c r="BC42" i="1"/>
  <c r="BI72" i="51"/>
  <c r="F85" i="1"/>
  <c r="F49" i="33" s="1"/>
  <c r="F51" i="59" s="1"/>
  <c r="F276" i="51"/>
  <c r="F61" i="1"/>
  <c r="AT42" i="47"/>
  <c r="AT40" i="47" s="1"/>
  <c r="AZ81" i="51"/>
  <c r="E132" i="46"/>
  <c r="E133" i="46" s="1"/>
  <c r="E134" i="46" s="1"/>
  <c r="E89" i="46"/>
  <c r="E403" i="33"/>
  <c r="E55" i="61"/>
  <c r="E69" i="61" s="1"/>
  <c r="E212" i="51"/>
  <c r="E228" i="51" s="1"/>
  <c r="E90" i="46"/>
  <c r="D129" i="46"/>
  <c r="E130" i="46"/>
  <c r="BC36" i="44"/>
  <c r="BD4" i="44"/>
  <c r="AY127" i="33"/>
  <c r="AX82" i="33"/>
  <c r="AX67" i="59" s="1"/>
  <c r="BJ6" i="51"/>
  <c r="AX56" i="51"/>
  <c r="AX22" i="41" s="1"/>
  <c r="BA76" i="49"/>
  <c r="BB14" i="49"/>
  <c r="BB36" i="43"/>
  <c r="BC4" i="43"/>
  <c r="E89" i="41"/>
  <c r="E132" i="41"/>
  <c r="E133" i="41" s="1"/>
  <c r="E134" i="41" s="1"/>
  <c r="E397" i="33"/>
  <c r="E49" i="61"/>
  <c r="E63" i="61" s="1"/>
  <c r="E206" i="51"/>
  <c r="E222" i="51" s="1"/>
  <c r="E90" i="41"/>
  <c r="E130" i="41"/>
  <c r="D129" i="41"/>
  <c r="BD4" i="45"/>
  <c r="BC36" i="45"/>
  <c r="AT19" i="40"/>
  <c r="AU20" i="40"/>
  <c r="AP175" i="33"/>
  <c r="AQ61" i="55"/>
  <c r="F67" i="47"/>
  <c r="F77" i="47"/>
  <c r="BW58" i="57"/>
  <c r="F78" i="47"/>
  <c r="F128" i="47"/>
  <c r="F112" i="47"/>
  <c r="AK46" i="43"/>
  <c r="BF228" i="57"/>
  <c r="AW42" i="40"/>
  <c r="AW40" i="40" s="1"/>
  <c r="BC77" i="51"/>
  <c r="F67" i="46"/>
  <c r="BW57" i="57"/>
  <c r="F78" i="46"/>
  <c r="F128" i="46"/>
  <c r="F77" i="46"/>
  <c r="F112" i="46"/>
  <c r="BB56" i="48"/>
  <c r="BD189" i="33"/>
  <c r="DV2" i="57"/>
  <c r="AP176" i="33"/>
  <c r="AQ62" i="55"/>
  <c r="BB17" i="45"/>
  <c r="AZ40" i="41"/>
  <c r="DP24" i="57"/>
  <c r="DP5" i="57" s="1"/>
  <c r="AY192" i="33" s="1"/>
  <c r="AY31" i="41"/>
  <c r="AI120" i="1"/>
  <c r="E88" i="47"/>
  <c r="E87" i="47"/>
  <c r="E361" i="33"/>
  <c r="BB17" i="46"/>
  <c r="BP108" i="57"/>
  <c r="AA76" i="55"/>
  <c r="AA113" i="44" s="1"/>
  <c r="BD4" i="42"/>
  <c r="BC36" i="42"/>
  <c r="AP170" i="33"/>
  <c r="AQ56" i="55"/>
  <c r="F67" i="48"/>
  <c r="F77" i="48"/>
  <c r="BW59" i="57"/>
  <c r="F128" i="48"/>
  <c r="F78" i="48"/>
  <c r="F112" i="48"/>
  <c r="Z120" i="44"/>
  <c r="AK46" i="46"/>
  <c r="BF232" i="57"/>
  <c r="AU20" i="1"/>
  <c r="AT19" i="1"/>
  <c r="AA120" i="46"/>
  <c r="F67" i="45"/>
  <c r="BW56" i="57"/>
  <c r="F128" i="45"/>
  <c r="F77" i="45"/>
  <c r="F78" i="45"/>
  <c r="F112" i="45"/>
  <c r="BH4" i="40"/>
  <c r="BA76" i="45"/>
  <c r="BB14" i="45"/>
  <c r="AU20" i="46"/>
  <c r="AT19" i="46"/>
  <c r="BD4" i="41"/>
  <c r="BC36" i="41"/>
  <c r="BB17" i="42"/>
  <c r="BB123" i="32"/>
  <c r="BB122" i="32" s="1"/>
  <c r="BC36" i="49"/>
  <c r="BD4" i="49"/>
  <c r="BK4" i="51"/>
  <c r="AY54" i="51"/>
  <c r="AY22" i="1" s="1"/>
  <c r="BA76" i="46"/>
  <c r="BB14" i="46"/>
  <c r="AU20" i="32"/>
  <c r="AT19" i="32"/>
  <c r="BB14" i="42"/>
  <c r="BA76" i="42"/>
  <c r="AP177" i="33"/>
  <c r="AQ63" i="55"/>
  <c r="F67" i="43"/>
  <c r="BW53" i="57"/>
  <c r="F78" i="43"/>
  <c r="F77" i="43"/>
  <c r="F128" i="43"/>
  <c r="F112" i="43"/>
  <c r="AV42" i="44"/>
  <c r="AV40" i="44" s="1"/>
  <c r="BB78" i="51"/>
  <c r="F67" i="42"/>
  <c r="BW52" i="57"/>
  <c r="F128" i="42"/>
  <c r="F78" i="42"/>
  <c r="F77" i="42"/>
  <c r="F112" i="42"/>
  <c r="AP173" i="33"/>
  <c r="AQ59" i="55"/>
  <c r="BA76" i="47"/>
  <c r="BB14" i="47"/>
  <c r="BB17" i="41"/>
  <c r="BC4" i="1"/>
  <c r="BB36" i="1"/>
  <c r="BV223" i="57"/>
  <c r="E89" i="49"/>
  <c r="E132" i="49"/>
  <c r="E133" i="49" s="1"/>
  <c r="E134" i="49" s="1"/>
  <c r="E406" i="33"/>
  <c r="E58" i="61"/>
  <c r="E72" i="61" s="1"/>
  <c r="E215" i="51"/>
  <c r="E231" i="51" s="1"/>
  <c r="E90" i="49"/>
  <c r="D129" i="49"/>
  <c r="E130" i="49"/>
  <c r="BB56" i="41"/>
  <c r="E84" i="1"/>
  <c r="BK113" i="57"/>
  <c r="BJ128" i="57"/>
  <c r="BJ129" i="57" s="1"/>
  <c r="BJ144" i="57" s="1"/>
  <c r="V81" i="55"/>
  <c r="V113" i="49" s="1"/>
  <c r="AX60" i="51"/>
  <c r="AX22" i="44" s="1"/>
  <c r="BJ10" i="51"/>
  <c r="BA76" i="48"/>
  <c r="BB14" i="48"/>
  <c r="BB123" i="45"/>
  <c r="BB122" i="45" s="1"/>
  <c r="AX40" i="43"/>
  <c r="DN26" i="57"/>
  <c r="DN7" i="57" s="1"/>
  <c r="AW194" i="33" s="1"/>
  <c r="AW31" i="43"/>
  <c r="E88" i="32"/>
  <c r="E87" i="32"/>
  <c r="E353" i="33"/>
  <c r="E88" i="40"/>
  <c r="E87" i="40"/>
  <c r="E357" i="33"/>
  <c r="AK46" i="32"/>
  <c r="BF225" i="57"/>
  <c r="BB56" i="46"/>
  <c r="W120" i="47"/>
  <c r="U120" i="48"/>
  <c r="BA123" i="47"/>
  <c r="BA122" i="47" s="1"/>
  <c r="AQ42" i="49"/>
  <c r="AQ40" i="49" s="1"/>
  <c r="AW83" i="51"/>
  <c r="DK31" i="57" l="1"/>
  <c r="DK12" i="57" s="1"/>
  <c r="AT199" i="33" s="1"/>
  <c r="AT31" i="47"/>
  <c r="DL29" i="57"/>
  <c r="DL10" i="57" s="1"/>
  <c r="AU197" i="33" s="1"/>
  <c r="AU31" i="45"/>
  <c r="DH33" i="57"/>
  <c r="DH14" i="57" s="1"/>
  <c r="AQ201" i="33" s="1"/>
  <c r="AQ202" i="33" s="1"/>
  <c r="AQ98" i="33" s="1"/>
  <c r="AQ31" i="49"/>
  <c r="DM28" i="57"/>
  <c r="DM9" i="57" s="1"/>
  <c r="AV196" i="33" s="1"/>
  <c r="AV31" i="44"/>
  <c r="DN27" i="57"/>
  <c r="DN8" i="57" s="1"/>
  <c r="AW195" i="33" s="1"/>
  <c r="AW31" i="40"/>
  <c r="DQ25" i="57"/>
  <c r="DQ6" i="57" s="1"/>
  <c r="AZ193" i="33" s="1"/>
  <c r="AZ31" i="42"/>
  <c r="DR23" i="57"/>
  <c r="DR4" i="57" s="1"/>
  <c r="BA191" i="33" s="1"/>
  <c r="BA31" i="32"/>
  <c r="DK30" i="57"/>
  <c r="DK11" i="57" s="1"/>
  <c r="AT198" i="33" s="1"/>
  <c r="AT31" i="46"/>
  <c r="E132" i="40"/>
  <c r="E133" i="40" s="1"/>
  <c r="E134" i="40" s="1"/>
  <c r="E89" i="40"/>
  <c r="E400" i="33"/>
  <c r="E52" i="61"/>
  <c r="E66" i="61" s="1"/>
  <c r="E209" i="51"/>
  <c r="E225" i="51" s="1"/>
  <c r="E90" i="40"/>
  <c r="E130" i="40"/>
  <c r="D129" i="40"/>
  <c r="E132" i="32"/>
  <c r="E133" i="32" s="1"/>
  <c r="E134" i="32" s="1"/>
  <c r="E89" i="32"/>
  <c r="E396" i="33"/>
  <c r="E48" i="61"/>
  <c r="E62" i="61" s="1"/>
  <c r="E205" i="51"/>
  <c r="E221" i="51" s="1"/>
  <c r="E90" i="32"/>
  <c r="D129" i="32"/>
  <c r="E130" i="32"/>
  <c r="BB76" i="48"/>
  <c r="BC14" i="48"/>
  <c r="V120" i="49"/>
  <c r="D131" i="49"/>
  <c r="D137" i="49"/>
  <c r="BC14" i="47"/>
  <c r="BB76" i="47"/>
  <c r="AW42" i="44"/>
  <c r="AW40" i="44" s="1"/>
  <c r="BC78" i="51"/>
  <c r="BB76" i="42"/>
  <c r="BC14" i="42"/>
  <c r="BB76" i="46"/>
  <c r="BC14" i="46"/>
  <c r="AZ54" i="51"/>
  <c r="AZ22" i="1" s="1"/>
  <c r="BL4" i="51"/>
  <c r="BD36" i="41"/>
  <c r="BE4" i="41"/>
  <c r="BB76" i="45"/>
  <c r="BC14" i="45"/>
  <c r="F116" i="45"/>
  <c r="F291" i="33" s="1"/>
  <c r="F306" i="33" s="1"/>
  <c r="F119" i="45"/>
  <c r="F114" i="45"/>
  <c r="F115" i="45" s="1"/>
  <c r="F261" i="33" s="1"/>
  <c r="F276" i="33" s="1"/>
  <c r="AA149" i="33"/>
  <c r="AU19" i="1"/>
  <c r="AV20" i="1"/>
  <c r="Z147" i="33"/>
  <c r="AQ170" i="33"/>
  <c r="AR56" i="55"/>
  <c r="AA120" i="44"/>
  <c r="BA40" i="41"/>
  <c r="DQ24" i="57"/>
  <c r="DQ5" i="57" s="1"/>
  <c r="AZ192" i="33" s="1"/>
  <c r="AZ31" i="41"/>
  <c r="AQ175" i="33"/>
  <c r="AR61" i="55"/>
  <c r="BC36" i="43"/>
  <c r="BD4" i="43"/>
  <c r="AZ127" i="33"/>
  <c r="AY82" i="33"/>
  <c r="AY67" i="59" s="1"/>
  <c r="F288" i="51"/>
  <c r="F290" i="51" s="1"/>
  <c r="AY62" i="51"/>
  <c r="AY22" i="46" s="1"/>
  <c r="BK12" i="51"/>
  <c r="D131" i="42"/>
  <c r="D137" i="42"/>
  <c r="BQ106" i="57"/>
  <c r="AB74" i="55"/>
  <c r="AB113" i="43" s="1"/>
  <c r="AV20" i="44"/>
  <c r="AU19" i="44"/>
  <c r="BP104" i="57"/>
  <c r="AA72" i="55"/>
  <c r="AA113" i="41" s="1"/>
  <c r="Z146" i="33"/>
  <c r="AL46" i="48"/>
  <c r="BG234" i="57"/>
  <c r="BC17" i="32"/>
  <c r="BK11" i="51"/>
  <c r="AY61" i="51"/>
  <c r="AY22" i="45" s="1"/>
  <c r="AU42" i="48"/>
  <c r="BA82" i="51"/>
  <c r="AL46" i="44"/>
  <c r="BG230" i="57"/>
  <c r="BC56" i="44"/>
  <c r="AB120" i="32"/>
  <c r="AY58" i="51"/>
  <c r="AY22" i="43" s="1"/>
  <c r="BK8" i="51"/>
  <c r="F119" i="44"/>
  <c r="F116" i="44"/>
  <c r="F290" i="33" s="1"/>
  <c r="F305" i="33" s="1"/>
  <c r="F114" i="44"/>
  <c r="F115" i="44" s="1"/>
  <c r="F260" i="33" s="1"/>
  <c r="BQ109" i="57"/>
  <c r="AB77" i="55"/>
  <c r="AB113" i="45" s="1"/>
  <c r="Y143" i="33"/>
  <c r="BC17" i="47"/>
  <c r="BC36" i="47"/>
  <c r="BD4" i="47"/>
  <c r="X120" i="47"/>
  <c r="BC56" i="42"/>
  <c r="AU19" i="45"/>
  <c r="AV20" i="45"/>
  <c r="AQ171" i="33"/>
  <c r="AR57" i="55"/>
  <c r="BK13" i="51"/>
  <c r="AY63" i="51"/>
  <c r="AY22" i="47" s="1"/>
  <c r="BC17" i="49"/>
  <c r="AR42" i="49"/>
  <c r="AR40" i="49" s="1"/>
  <c r="AX83" i="51"/>
  <c r="E93" i="49"/>
  <c r="E94" i="49" s="1"/>
  <c r="E91" i="49"/>
  <c r="E136" i="49"/>
  <c r="D79" i="49"/>
  <c r="E148" i="49" s="1"/>
  <c r="BB123" i="1"/>
  <c r="BB122" i="1" s="1"/>
  <c r="BB81" i="33"/>
  <c r="BB66" i="59" s="1"/>
  <c r="BC17" i="41"/>
  <c r="F119" i="42"/>
  <c r="F116" i="42"/>
  <c r="F287" i="33" s="1"/>
  <c r="F302" i="33" s="1"/>
  <c r="F114" i="42"/>
  <c r="F115" i="42" s="1"/>
  <c r="F257" i="33" s="1"/>
  <c r="AQ177" i="33"/>
  <c r="AR63" i="55"/>
  <c r="BD36" i="49"/>
  <c r="BE4" i="49"/>
  <c r="AL46" i="46"/>
  <c r="BG232" i="57"/>
  <c r="F119" i="48"/>
  <c r="F116" i="48"/>
  <c r="F294" i="33" s="1"/>
  <c r="F309" i="33" s="1"/>
  <c r="F114" i="48"/>
  <c r="F115" i="48" s="1"/>
  <c r="F264" i="33" s="1"/>
  <c r="BQ108" i="57"/>
  <c r="AB76" i="55"/>
  <c r="AB113" i="44" s="1"/>
  <c r="AI141" i="33"/>
  <c r="BE189" i="33"/>
  <c r="DW2" i="57"/>
  <c r="BC56" i="48"/>
  <c r="AX42" i="40"/>
  <c r="AX40" i="40" s="1"/>
  <c r="BD77" i="51"/>
  <c r="F119" i="47"/>
  <c r="F116" i="47"/>
  <c r="F293" i="33" s="1"/>
  <c r="F308" i="33" s="1"/>
  <c r="F114" i="47"/>
  <c r="F115" i="47" s="1"/>
  <c r="F263" i="33" s="1"/>
  <c r="F278" i="33" s="1"/>
  <c r="BC123" i="45"/>
  <c r="BC122" i="45" s="1"/>
  <c r="E93" i="41"/>
  <c r="E94" i="41" s="1"/>
  <c r="E91" i="41"/>
  <c r="E136" i="41"/>
  <c r="D79" i="41"/>
  <c r="E148" i="41" s="1"/>
  <c r="BB123" i="43"/>
  <c r="BB122" i="43" s="1"/>
  <c r="BD36" i="44"/>
  <c r="BE4" i="44"/>
  <c r="D131" i="46"/>
  <c r="D137" i="46"/>
  <c r="AU42" i="47"/>
  <c r="AU40" i="47" s="1"/>
  <c r="BA81" i="51"/>
  <c r="BB76" i="1"/>
  <c r="BC14" i="1"/>
  <c r="BC123" i="32"/>
  <c r="BC122" i="32" s="1"/>
  <c r="E93" i="42"/>
  <c r="E94" i="42" s="1"/>
  <c r="E91" i="42"/>
  <c r="BC36" i="46"/>
  <c r="BD4" i="46"/>
  <c r="AQ178" i="33"/>
  <c r="AR64" i="55"/>
  <c r="D131" i="44"/>
  <c r="D137" i="44"/>
  <c r="AA120" i="40"/>
  <c r="BB76" i="41"/>
  <c r="BC14" i="41"/>
  <c r="F119" i="32"/>
  <c r="F116" i="32"/>
  <c r="F285" i="33" s="1"/>
  <c r="F300" i="33" s="1"/>
  <c r="F114" i="32"/>
  <c r="F115" i="32" s="1"/>
  <c r="F255" i="33" s="1"/>
  <c r="BA42" i="42"/>
  <c r="BA40" i="42" s="1"/>
  <c r="BG75" i="51"/>
  <c r="BC36" i="48"/>
  <c r="BD4" i="48"/>
  <c r="AV20" i="48"/>
  <c r="AU19" i="48"/>
  <c r="F119" i="40"/>
  <c r="F116" i="40"/>
  <c r="F289" i="33" s="1"/>
  <c r="F304" i="33" s="1"/>
  <c r="F114" i="40"/>
  <c r="F115" i="40" s="1"/>
  <c r="F259" i="33" s="1"/>
  <c r="AA120" i="42"/>
  <c r="V113" i="48"/>
  <c r="V82" i="55"/>
  <c r="BA40" i="1"/>
  <c r="DQ22" i="57"/>
  <c r="DQ3" i="57" s="1"/>
  <c r="AZ190" i="33" s="1"/>
  <c r="AZ31" i="1"/>
  <c r="BR103" i="57"/>
  <c r="AC71" i="55"/>
  <c r="AC113" i="32" s="1"/>
  <c r="AV20" i="49"/>
  <c r="AU19" i="49"/>
  <c r="AL46" i="45"/>
  <c r="BG231" i="57"/>
  <c r="BB123" i="47"/>
  <c r="BB122" i="47" s="1"/>
  <c r="AL46" i="41"/>
  <c r="BG226" i="57"/>
  <c r="BN111" i="57"/>
  <c r="Y79" i="55"/>
  <c r="Y113" i="47" s="1"/>
  <c r="AL46" i="42"/>
  <c r="BG227" i="57"/>
  <c r="AL46" i="40"/>
  <c r="BG229" i="57"/>
  <c r="BC56" i="40"/>
  <c r="AX36" i="33"/>
  <c r="AX45" i="59"/>
  <c r="AA142" i="33"/>
  <c r="BC17" i="40"/>
  <c r="AY57" i="51"/>
  <c r="AY22" i="42" s="1"/>
  <c r="BK7" i="51"/>
  <c r="AQ172" i="33"/>
  <c r="AR58" i="55"/>
  <c r="BC56" i="47"/>
  <c r="BC17" i="43"/>
  <c r="BC14" i="43"/>
  <c r="BB76" i="43"/>
  <c r="AT40" i="48"/>
  <c r="DJ32" i="57"/>
  <c r="DJ13" i="57" s="1"/>
  <c r="AS200" i="33" s="1"/>
  <c r="AS31" i="48"/>
  <c r="AB120" i="46"/>
  <c r="E93" i="43"/>
  <c r="E94" i="43" s="1"/>
  <c r="E91" i="43"/>
  <c r="AY40" i="43"/>
  <c r="DO26" i="57"/>
  <c r="DO7" i="57" s="1"/>
  <c r="AX194" i="33" s="1"/>
  <c r="AX31" i="43"/>
  <c r="BC56" i="46"/>
  <c r="AY60" i="51"/>
  <c r="AY22" i="44" s="1"/>
  <c r="BK10" i="51"/>
  <c r="BL113" i="57"/>
  <c r="BK128" i="57"/>
  <c r="W81" i="55"/>
  <c r="W113" i="49" s="1"/>
  <c r="BC56" i="41"/>
  <c r="BC36" i="1"/>
  <c r="BD4" i="1"/>
  <c r="BW223" i="57"/>
  <c r="F119" i="43"/>
  <c r="F116" i="43"/>
  <c r="F288" i="33" s="1"/>
  <c r="F303" i="33" s="1"/>
  <c r="F114" i="43"/>
  <c r="F115" i="43" s="1"/>
  <c r="F258" i="33" s="1"/>
  <c r="BJ16" i="51"/>
  <c r="BC123" i="49"/>
  <c r="BC122" i="49" s="1"/>
  <c r="AV20" i="46"/>
  <c r="AU19" i="46"/>
  <c r="BI4" i="40"/>
  <c r="BC123" i="42"/>
  <c r="BC122" i="42" s="1"/>
  <c r="BC17" i="46"/>
  <c r="F116" i="46"/>
  <c r="F292" i="33" s="1"/>
  <c r="F307" i="33" s="1"/>
  <c r="F119" i="46"/>
  <c r="F114" i="46"/>
  <c r="F115" i="46" s="1"/>
  <c r="F262" i="33" s="1"/>
  <c r="F277" i="33" s="1"/>
  <c r="AV20" i="40"/>
  <c r="AU19" i="40"/>
  <c r="BE4" i="45"/>
  <c r="BD36" i="45"/>
  <c r="BB76" i="49"/>
  <c r="BC14" i="49"/>
  <c r="AY56" i="51"/>
  <c r="AY22" i="41" s="1"/>
  <c r="BK6" i="51"/>
  <c r="BC123" i="44"/>
  <c r="BC122" i="44" s="1"/>
  <c r="E93" i="46"/>
  <c r="E94" i="46" s="1"/>
  <c r="E91" i="46"/>
  <c r="AL46" i="49"/>
  <c r="BG235" i="57"/>
  <c r="F119" i="41"/>
  <c r="F116" i="41"/>
  <c r="F286" i="33" s="1"/>
  <c r="F301" i="33" s="1"/>
  <c r="F114" i="41"/>
  <c r="F115" i="41" s="1"/>
  <c r="F256" i="33" s="1"/>
  <c r="F271" i="33" s="1"/>
  <c r="BD36" i="32"/>
  <c r="BE4" i="32"/>
  <c r="E132" i="48"/>
  <c r="E133" i="48" s="1"/>
  <c r="E134" i="48" s="1"/>
  <c r="E89" i="48"/>
  <c r="E405" i="33"/>
  <c r="E57" i="61"/>
  <c r="E71" i="61" s="1"/>
  <c r="E214" i="51"/>
  <c r="E230" i="51" s="1"/>
  <c r="E90" i="48"/>
  <c r="D129" i="48"/>
  <c r="E130" i="48"/>
  <c r="E136" i="42"/>
  <c r="D79" i="42"/>
  <c r="E148" i="42" s="1"/>
  <c r="BB123" i="46"/>
  <c r="BB122" i="46" s="1"/>
  <c r="BQ107" i="57"/>
  <c r="AB75" i="55"/>
  <c r="AB113" i="40" s="1"/>
  <c r="AQ174" i="33"/>
  <c r="AR60" i="55"/>
  <c r="BB76" i="32"/>
  <c r="BC14" i="32"/>
  <c r="BB123" i="48"/>
  <c r="BB122" i="48" s="1"/>
  <c r="BQ105" i="57"/>
  <c r="AB73" i="55"/>
  <c r="AB113" i="42" s="1"/>
  <c r="BK127" i="57"/>
  <c r="BL112" i="57"/>
  <c r="W80" i="55"/>
  <c r="W113" i="48" s="1"/>
  <c r="BK115" i="57"/>
  <c r="BB42" i="41"/>
  <c r="BH74" i="51"/>
  <c r="BB42" i="32"/>
  <c r="BB40" i="32" s="1"/>
  <c r="BH73" i="51"/>
  <c r="BC56" i="32"/>
  <c r="AV20" i="43"/>
  <c r="AU19" i="43"/>
  <c r="AJ120" i="1"/>
  <c r="E132" i="45"/>
  <c r="E133" i="45" s="1"/>
  <c r="E134" i="45" s="1"/>
  <c r="E89" i="45"/>
  <c r="E402" i="33"/>
  <c r="E54" i="61"/>
  <c r="E68" i="61" s="1"/>
  <c r="E211" i="51"/>
  <c r="E227" i="51" s="1"/>
  <c r="E90" i="45"/>
  <c r="E130" i="45"/>
  <c r="D129" i="45"/>
  <c r="BK15" i="51"/>
  <c r="AY65" i="51"/>
  <c r="AY22" i="49" s="1"/>
  <c r="BC56" i="49"/>
  <c r="AQ180" i="33"/>
  <c r="AR66" i="55"/>
  <c r="F119" i="49"/>
  <c r="F116" i="49"/>
  <c r="F295" i="33" s="1"/>
  <c r="F310" i="33" s="1"/>
  <c r="F114" i="49"/>
  <c r="F115" i="49" s="1"/>
  <c r="F265" i="33" s="1"/>
  <c r="AV42" i="45"/>
  <c r="AV40" i="45" s="1"/>
  <c r="BB79" i="51"/>
  <c r="Z144" i="33"/>
  <c r="BC17" i="48"/>
  <c r="AU42" i="46"/>
  <c r="AU40" i="46" s="1"/>
  <c r="BA80" i="51"/>
  <c r="Z148" i="33"/>
  <c r="AQ179" i="33"/>
  <c r="AR65" i="55"/>
  <c r="BR110" i="57"/>
  <c r="AC78" i="55"/>
  <c r="AC113" i="46" s="1"/>
  <c r="D79" i="43"/>
  <c r="E148" i="43" s="1"/>
  <c r="E136" i="43"/>
  <c r="U151" i="33"/>
  <c r="U183" i="33" s="1"/>
  <c r="W150" i="33"/>
  <c r="AL46" i="32"/>
  <c r="BG225" i="57"/>
  <c r="E88" i="1"/>
  <c r="E87" i="1"/>
  <c r="E51" i="33" s="1"/>
  <c r="E52" i="59" s="1"/>
  <c r="E352" i="33"/>
  <c r="E364" i="33" s="1"/>
  <c r="E48" i="33"/>
  <c r="AQ173" i="33"/>
  <c r="AR59" i="55"/>
  <c r="AU19" i="32"/>
  <c r="AV20" i="32"/>
  <c r="BC17" i="42"/>
  <c r="BC123" i="41"/>
  <c r="BC122" i="41" s="1"/>
  <c r="BE4" i="42"/>
  <c r="BD36" i="42"/>
  <c r="E132" i="47"/>
  <c r="E133" i="47" s="1"/>
  <c r="E134" i="47" s="1"/>
  <c r="E89" i="47"/>
  <c r="E404" i="33"/>
  <c r="E56" i="61"/>
  <c r="E70" i="61" s="1"/>
  <c r="E213" i="51"/>
  <c r="E229" i="51" s="1"/>
  <c r="E90" i="47"/>
  <c r="D129" i="47"/>
  <c r="E130" i="47"/>
  <c r="BC17" i="45"/>
  <c r="AQ176" i="33"/>
  <c r="AR62" i="55"/>
  <c r="AL46" i="43"/>
  <c r="BG228" i="57"/>
  <c r="D131" i="41"/>
  <c r="D137" i="41"/>
  <c r="E136" i="46"/>
  <c r="D79" i="46"/>
  <c r="E148" i="46" s="1"/>
  <c r="F67" i="1"/>
  <c r="F45" i="33" s="1"/>
  <c r="F39" i="33"/>
  <c r="BW49" i="57"/>
  <c r="BW61" i="57" s="1"/>
  <c r="F78" i="1"/>
  <c r="F128" i="1"/>
  <c r="F77" i="1"/>
  <c r="F112" i="1"/>
  <c r="BD42" i="1"/>
  <c r="BJ72" i="51"/>
  <c r="BC123" i="40"/>
  <c r="BC122" i="40" s="1"/>
  <c r="BD36" i="40"/>
  <c r="BC56" i="43"/>
  <c r="BC17" i="44"/>
  <c r="AV20" i="41"/>
  <c r="AU19" i="41"/>
  <c r="AU19" i="42"/>
  <c r="AV20" i="42"/>
  <c r="AA120" i="43"/>
  <c r="Z120" i="41"/>
  <c r="BK5" i="51"/>
  <c r="AY55" i="51"/>
  <c r="AY22" i="32" s="1"/>
  <c r="E93" i="44"/>
  <c r="E94" i="44" s="1"/>
  <c r="E91" i="44"/>
  <c r="E136" i="44"/>
  <c r="D79" i="44"/>
  <c r="E148" i="44" s="1"/>
  <c r="AL46" i="1"/>
  <c r="BG224" i="57"/>
  <c r="AL46" i="47"/>
  <c r="BG233" i="57"/>
  <c r="BK9" i="51"/>
  <c r="AY59" i="51"/>
  <c r="AY22" i="40" s="1"/>
  <c r="BC14" i="40"/>
  <c r="BB76" i="40"/>
  <c r="AA120" i="45"/>
  <c r="AY64" i="51"/>
  <c r="AY22" i="48" s="1"/>
  <c r="BK14" i="51"/>
  <c r="Z145" i="33"/>
  <c r="BZ102" i="57"/>
  <c r="AK70" i="55"/>
  <c r="AK113" i="1" s="1"/>
  <c r="BC56" i="45"/>
  <c r="AQ181" i="33"/>
  <c r="AR67" i="55"/>
  <c r="BC17" i="1"/>
  <c r="BB42" i="43"/>
  <c r="BH76" i="51"/>
  <c r="AZ56" i="1"/>
  <c r="AY135" i="1"/>
  <c r="AY34" i="33"/>
  <c r="V150" i="33"/>
  <c r="AV20" i="47"/>
  <c r="AU19" i="47"/>
  <c r="D131" i="43"/>
  <c r="D137" i="43"/>
  <c r="BB76" i="44"/>
  <c r="BC14" i="44"/>
  <c r="F280" i="33" l="1"/>
  <c r="F273" i="33"/>
  <c r="F274" i="33"/>
  <c r="F270" i="33"/>
  <c r="DR25" i="57"/>
  <c r="DR6" i="57" s="1"/>
  <c r="BA193" i="33" s="1"/>
  <c r="BA31" i="42"/>
  <c r="DN28" i="57"/>
  <c r="DN9" i="57" s="1"/>
  <c r="AW196" i="33" s="1"/>
  <c r="AW31" i="44"/>
  <c r="DS23" i="57"/>
  <c r="DS4" i="57" s="1"/>
  <c r="BB191" i="33" s="1"/>
  <c r="BB31" i="32"/>
  <c r="DI33" i="57"/>
  <c r="DI14" i="57" s="1"/>
  <c r="AR201" i="33" s="1"/>
  <c r="AR202" i="33" s="1"/>
  <c r="AR98" i="33" s="1"/>
  <c r="AR31" i="49"/>
  <c r="U112" i="33"/>
  <c r="DO27" i="57"/>
  <c r="DO8" i="57" s="1"/>
  <c r="AX195" i="33" s="1"/>
  <c r="AX31" i="40"/>
  <c r="DL30" i="57"/>
  <c r="DL11" i="57" s="1"/>
  <c r="AU198" i="33" s="1"/>
  <c r="AU31" i="46"/>
  <c r="DM29" i="57"/>
  <c r="DM10" i="57" s="1"/>
  <c r="AV197" i="33" s="1"/>
  <c r="AV31" i="45"/>
  <c r="DL31" i="57"/>
  <c r="DL12" i="57" s="1"/>
  <c r="AU199" i="33" s="1"/>
  <c r="AU31" i="47"/>
  <c r="AV19" i="47"/>
  <c r="AW20" i="47"/>
  <c r="BL14" i="51"/>
  <c r="AZ64" i="51"/>
  <c r="AZ22" i="48" s="1"/>
  <c r="AZ135" i="1"/>
  <c r="BA56" i="1"/>
  <c r="AZ34" i="33"/>
  <c r="E329" i="33"/>
  <c r="E342" i="33" s="1"/>
  <c r="F119" i="1"/>
  <c r="F116" i="1"/>
  <c r="F284" i="33" s="1"/>
  <c r="F114" i="1"/>
  <c r="E331" i="33"/>
  <c r="E344" i="33" s="1"/>
  <c r="C141" i="41"/>
  <c r="D140" i="41"/>
  <c r="E136" i="47"/>
  <c r="D79" i="47"/>
  <c r="E148" i="47" s="1"/>
  <c r="E132" i="1"/>
  <c r="E133" i="1" s="1"/>
  <c r="E134" i="1" s="1"/>
  <c r="E89" i="1"/>
  <c r="E395" i="33"/>
  <c r="E47" i="61"/>
  <c r="E61" i="61" s="1"/>
  <c r="E204" i="51"/>
  <c r="E220" i="51" s="1"/>
  <c r="E90" i="1"/>
  <c r="D129" i="1"/>
  <c r="E130" i="1"/>
  <c r="AR179" i="33"/>
  <c r="AS65" i="55"/>
  <c r="AW42" i="45"/>
  <c r="AW40" i="45" s="1"/>
  <c r="BC79" i="51"/>
  <c r="AZ65" i="51"/>
  <c r="AZ22" i="49" s="1"/>
  <c r="BL15" i="51"/>
  <c r="E136" i="45"/>
  <c r="D79" i="45"/>
  <c r="E148" i="45" s="1"/>
  <c r="AB120" i="42"/>
  <c r="AR174" i="33"/>
  <c r="AS60" i="55"/>
  <c r="D131" i="48"/>
  <c r="D137" i="48"/>
  <c r="BD123" i="32"/>
  <c r="BD122" i="32" s="1"/>
  <c r="AM46" i="49"/>
  <c r="BH235" i="57"/>
  <c r="BL6" i="51"/>
  <c r="AZ56" i="51"/>
  <c r="AZ22" i="41" s="1"/>
  <c r="BD123" i="45"/>
  <c r="BD122" i="45" s="1"/>
  <c r="BM113" i="57"/>
  <c r="X81" i="55"/>
  <c r="X113" i="49" s="1"/>
  <c r="AZ40" i="43"/>
  <c r="DP26" i="57"/>
  <c r="DP7" i="57" s="1"/>
  <c r="AY194" i="33" s="1"/>
  <c r="AY31" i="43"/>
  <c r="AU40" i="48"/>
  <c r="DK32" i="57"/>
  <c r="DK13" i="57" s="1"/>
  <c r="AT200" i="33" s="1"/>
  <c r="AT31" i="48"/>
  <c r="BD17" i="43"/>
  <c r="AC120" i="32"/>
  <c r="BB40" i="1"/>
  <c r="DR22" i="57"/>
  <c r="DR3" i="57" s="1"/>
  <c r="BA190" i="33" s="1"/>
  <c r="BA31" i="1"/>
  <c r="V120" i="48"/>
  <c r="F124" i="32"/>
  <c r="F121" i="32"/>
  <c r="F102" i="32"/>
  <c r="F71" i="32" s="1"/>
  <c r="AA146" i="33"/>
  <c r="AR178" i="33"/>
  <c r="AS64" i="55"/>
  <c r="AV42" i="47"/>
  <c r="AV40" i="47" s="1"/>
  <c r="BB81" i="51"/>
  <c r="BF4" i="44"/>
  <c r="BE36" i="44"/>
  <c r="BR108" i="57"/>
  <c r="AC76" i="55"/>
  <c r="AC113" i="44" s="1"/>
  <c r="F124" i="48"/>
  <c r="F121" i="48"/>
  <c r="F102" i="48"/>
  <c r="F71" i="48" s="1"/>
  <c r="BD123" i="49"/>
  <c r="BD122" i="49" s="1"/>
  <c r="BD17" i="41"/>
  <c r="AR171" i="33"/>
  <c r="AS57" i="55"/>
  <c r="BD17" i="47"/>
  <c r="F275" i="33"/>
  <c r="AZ61" i="51"/>
  <c r="AZ22" i="45" s="1"/>
  <c r="BL11" i="51"/>
  <c r="BQ104" i="57"/>
  <c r="AB72" i="55"/>
  <c r="AB113" i="41" s="1"/>
  <c r="AB120" i="43"/>
  <c r="BE4" i="43"/>
  <c r="BD36" i="43"/>
  <c r="BB40" i="41"/>
  <c r="DR24" i="57"/>
  <c r="DR5" i="57" s="1"/>
  <c r="BA192" i="33" s="1"/>
  <c r="BA31" i="41"/>
  <c r="AR170" i="33"/>
  <c r="AS56" i="55"/>
  <c r="AV19" i="1"/>
  <c r="AW20" i="1"/>
  <c r="BC76" i="45"/>
  <c r="BD14" i="45"/>
  <c r="BA54" i="51"/>
  <c r="BA22" i="1" s="1"/>
  <c r="BM4" i="51"/>
  <c r="BC76" i="48"/>
  <c r="BD14" i="48"/>
  <c r="D131" i="32"/>
  <c r="D137" i="32"/>
  <c r="AK120" i="1"/>
  <c r="AA148" i="33"/>
  <c r="AM46" i="1"/>
  <c r="BH224" i="57"/>
  <c r="BL5" i="51"/>
  <c r="AZ55" i="51"/>
  <c r="AZ22" i="32" s="1"/>
  <c r="AA145" i="33"/>
  <c r="BD17" i="44"/>
  <c r="BD123" i="40"/>
  <c r="BD122" i="40" s="1"/>
  <c r="BE36" i="40"/>
  <c r="AM46" i="43"/>
  <c r="BH228" i="57"/>
  <c r="BD123" i="42"/>
  <c r="BD122" i="42" s="1"/>
  <c r="BD17" i="42"/>
  <c r="E87" i="33"/>
  <c r="E53" i="33"/>
  <c r="E54" i="59" s="1"/>
  <c r="E52" i="33"/>
  <c r="E53" i="59" s="1"/>
  <c r="E59" i="61"/>
  <c r="E73" i="61" s="1"/>
  <c r="E50" i="59"/>
  <c r="E327" i="33"/>
  <c r="E340" i="33" s="1"/>
  <c r="BD17" i="48"/>
  <c r="F124" i="49"/>
  <c r="F121" i="49"/>
  <c r="F102" i="49"/>
  <c r="F71" i="49" s="1"/>
  <c r="D131" i="45"/>
  <c r="D137" i="45"/>
  <c r="AV19" i="43"/>
  <c r="AW20" i="43"/>
  <c r="BD56" i="32"/>
  <c r="BC42" i="41"/>
  <c r="BI74" i="51"/>
  <c r="W120" i="48"/>
  <c r="BR105" i="57"/>
  <c r="AC73" i="55"/>
  <c r="AC113" i="42" s="1"/>
  <c r="E326" i="33"/>
  <c r="E339" i="33" s="1"/>
  <c r="E93" i="48"/>
  <c r="E94" i="48" s="1"/>
  <c r="E91" i="48"/>
  <c r="BE36" i="45"/>
  <c r="BF4" i="45"/>
  <c r="BD17" i="46"/>
  <c r="AV19" i="46"/>
  <c r="AW20" i="46"/>
  <c r="BE4" i="1"/>
  <c r="BD36" i="1"/>
  <c r="BX223" i="57"/>
  <c r="BD56" i="41"/>
  <c r="BL10" i="51"/>
  <c r="AZ60" i="51"/>
  <c r="AZ22" i="44" s="1"/>
  <c r="BD56" i="46"/>
  <c r="AB149" i="33"/>
  <c r="AZ57" i="51"/>
  <c r="AZ22" i="42" s="1"/>
  <c r="BL7" i="51"/>
  <c r="BL16" i="51" s="1"/>
  <c r="BD17" i="40"/>
  <c r="BD56" i="40"/>
  <c r="AM46" i="42"/>
  <c r="BH227" i="57"/>
  <c r="Y120" i="47"/>
  <c r="AW20" i="49"/>
  <c r="AV19" i="49"/>
  <c r="BS103" i="57"/>
  <c r="AD71" i="55"/>
  <c r="AD113" i="32" s="1"/>
  <c r="F124" i="40"/>
  <c r="F121" i="40"/>
  <c r="F102" i="40"/>
  <c r="F71" i="40" s="1"/>
  <c r="BD36" i="48"/>
  <c r="BE4" i="48"/>
  <c r="BD14" i="41"/>
  <c r="BC76" i="41"/>
  <c r="BD123" i="44"/>
  <c r="BD122" i="44" s="1"/>
  <c r="F124" i="47"/>
  <c r="F121" i="47"/>
  <c r="F102" i="47"/>
  <c r="F71" i="47" s="1"/>
  <c r="AM46" i="46"/>
  <c r="BH232" i="57"/>
  <c r="AR177" i="33"/>
  <c r="AS63" i="55"/>
  <c r="F124" i="42"/>
  <c r="F121" i="42"/>
  <c r="F102" i="42"/>
  <c r="F71" i="42" s="1"/>
  <c r="X150" i="33"/>
  <c r="BD56" i="44"/>
  <c r="AV42" i="48"/>
  <c r="BB82" i="51"/>
  <c r="BR106" i="57"/>
  <c r="AC74" i="55"/>
  <c r="AC113" i="43" s="1"/>
  <c r="AZ62" i="51"/>
  <c r="AZ22" i="46" s="1"/>
  <c r="BL12" i="51"/>
  <c r="BC123" i="43"/>
  <c r="BC122" i="43" s="1"/>
  <c r="BK16" i="51"/>
  <c r="BC76" i="42"/>
  <c r="BD14" i="42"/>
  <c r="C141" i="49"/>
  <c r="D140" i="49"/>
  <c r="E93" i="32"/>
  <c r="E94" i="32" s="1"/>
  <c r="E91" i="32"/>
  <c r="E93" i="40"/>
  <c r="E94" i="40" s="1"/>
  <c r="E91" i="40"/>
  <c r="AY36" i="33"/>
  <c r="AY45" i="59"/>
  <c r="AZ59" i="51"/>
  <c r="AZ22" i="40" s="1"/>
  <c r="BL9" i="51"/>
  <c r="BE42" i="1"/>
  <c r="BK72" i="51"/>
  <c r="F48" i="59"/>
  <c r="BD17" i="45"/>
  <c r="D131" i="47"/>
  <c r="D137" i="47"/>
  <c r="BE36" i="42"/>
  <c r="BF4" i="42"/>
  <c r="AR173" i="33"/>
  <c r="AS59" i="55"/>
  <c r="AM46" i="32"/>
  <c r="BH225" i="57"/>
  <c r="AC120" i="46"/>
  <c r="AV42" i="46"/>
  <c r="AV40" i="46" s="1"/>
  <c r="BB80" i="51"/>
  <c r="AR180" i="33"/>
  <c r="AS66" i="55"/>
  <c r="BD56" i="49"/>
  <c r="BM112" i="57"/>
  <c r="X80" i="55"/>
  <c r="X113" i="48" s="1"/>
  <c r="BL115" i="57"/>
  <c r="BC76" i="32"/>
  <c r="BD14" i="32"/>
  <c r="AB120" i="40"/>
  <c r="E136" i="48"/>
  <c r="D79" i="48"/>
  <c r="E148" i="48" s="1"/>
  <c r="BC76" i="49"/>
  <c r="BD14" i="49"/>
  <c r="F121" i="46"/>
  <c r="F124" i="46"/>
  <c r="F102" i="46"/>
  <c r="F71" i="46" s="1"/>
  <c r="BC123" i="1"/>
  <c r="BC122" i="1" s="1"/>
  <c r="BC81" i="33"/>
  <c r="BC66" i="59" s="1"/>
  <c r="W120" i="49"/>
  <c r="BD56" i="47"/>
  <c r="AM46" i="40"/>
  <c r="BH229" i="57"/>
  <c r="BO111" i="57"/>
  <c r="Z79" i="55"/>
  <c r="Z113" i="47" s="1"/>
  <c r="AM46" i="45"/>
  <c r="BH231" i="57"/>
  <c r="AA144" i="33"/>
  <c r="BC123" i="48"/>
  <c r="BC122" i="48" s="1"/>
  <c r="BE4" i="46"/>
  <c r="BD36" i="46"/>
  <c r="BC76" i="1"/>
  <c r="BD14" i="1"/>
  <c r="E325" i="33"/>
  <c r="E338" i="33" s="1"/>
  <c r="AY42" i="40"/>
  <c r="AY40" i="40" s="1"/>
  <c r="BE77" i="51"/>
  <c r="BD56" i="48"/>
  <c r="F279" i="33"/>
  <c r="BD17" i="49"/>
  <c r="BE4" i="47"/>
  <c r="BD36" i="47"/>
  <c r="AB120" i="45"/>
  <c r="F124" i="44"/>
  <c r="F121" i="44"/>
  <c r="F102" i="44"/>
  <c r="F71" i="44" s="1"/>
  <c r="AB142" i="33"/>
  <c r="AM46" i="44"/>
  <c r="BH230" i="57"/>
  <c r="AM46" i="48"/>
  <c r="BH234" i="57"/>
  <c r="AW20" i="44"/>
  <c r="AV19" i="44"/>
  <c r="AR175" i="33"/>
  <c r="AS61" i="55"/>
  <c r="F124" i="45"/>
  <c r="F102" i="45"/>
  <c r="F71" i="45" s="1"/>
  <c r="F121" i="45"/>
  <c r="BE36" i="41"/>
  <c r="BF4" i="41"/>
  <c r="E136" i="32"/>
  <c r="D79" i="32"/>
  <c r="E148" i="32" s="1"/>
  <c r="D79" i="40"/>
  <c r="E148" i="40" s="1"/>
  <c r="E136" i="40"/>
  <c r="E71" i="59"/>
  <c r="BC42" i="43"/>
  <c r="BI76" i="51"/>
  <c r="BD14" i="44"/>
  <c r="BC76" i="44"/>
  <c r="C141" i="43"/>
  <c r="D140" i="43"/>
  <c r="BD17" i="1"/>
  <c r="AR181" i="33"/>
  <c r="AS67" i="55"/>
  <c r="BD56" i="45"/>
  <c r="CA102" i="57"/>
  <c r="AL70" i="55"/>
  <c r="AL113" i="1" s="1"/>
  <c r="BD14" i="40"/>
  <c r="BC76" i="40"/>
  <c r="AM46" i="47"/>
  <c r="BH233" i="57"/>
  <c r="Z143" i="33"/>
  <c r="AW20" i="42"/>
  <c r="AV19" i="42"/>
  <c r="AW20" i="41"/>
  <c r="AV19" i="41"/>
  <c r="BD56" i="43"/>
  <c r="AR176" i="33"/>
  <c r="AS62" i="55"/>
  <c r="E93" i="47"/>
  <c r="E94" i="47" s="1"/>
  <c r="E91" i="47"/>
  <c r="AW20" i="32"/>
  <c r="AV19" i="32"/>
  <c r="BS110" i="57"/>
  <c r="AD78" i="55"/>
  <c r="AD113" i="46" s="1"/>
  <c r="E93" i="45"/>
  <c r="E94" i="45" s="1"/>
  <c r="E91" i="45"/>
  <c r="AJ141" i="33"/>
  <c r="BC42" i="32"/>
  <c r="BC40" i="32" s="1"/>
  <c r="BI73" i="51"/>
  <c r="BR107" i="57"/>
  <c r="AC75" i="55"/>
  <c r="AC113" i="40" s="1"/>
  <c r="BE36" i="32"/>
  <c r="BF4" i="32"/>
  <c r="F124" i="41"/>
  <c r="F121" i="41"/>
  <c r="F102" i="41"/>
  <c r="F71" i="41" s="1"/>
  <c r="AW20" i="40"/>
  <c r="AV19" i="40"/>
  <c r="F124" i="43"/>
  <c r="F121" i="43"/>
  <c r="F102" i="43"/>
  <c r="F71" i="43" s="1"/>
  <c r="BK129" i="57"/>
  <c r="BK144" i="57" s="1"/>
  <c r="BC76" i="43"/>
  <c r="BD14" i="43"/>
  <c r="AR172" i="33"/>
  <c r="AS58" i="55"/>
  <c r="AM46" i="41"/>
  <c r="BH226" i="57"/>
  <c r="AW20" i="48"/>
  <c r="AV19" i="48"/>
  <c r="BB42" i="42"/>
  <c r="BB40" i="42" s="1"/>
  <c r="BH75" i="51"/>
  <c r="G134" i="51"/>
  <c r="C141" i="44"/>
  <c r="D140" i="44"/>
  <c r="BC123" i="46"/>
  <c r="BC122" i="46" s="1"/>
  <c r="C141" i="46"/>
  <c r="D140" i="46"/>
  <c r="BF189" i="33"/>
  <c r="DX2" i="57"/>
  <c r="AB120" i="44"/>
  <c r="BF4" i="49"/>
  <c r="BE36" i="49"/>
  <c r="F272" i="33"/>
  <c r="E334" i="33"/>
  <c r="E347" i="33" s="1"/>
  <c r="AS42" i="49"/>
  <c r="AS40" i="49" s="1"/>
  <c r="AY83" i="51"/>
  <c r="AZ63" i="51"/>
  <c r="AZ22" i="47" s="1"/>
  <c r="BL13" i="51"/>
  <c r="AW20" i="45"/>
  <c r="AV19" i="45"/>
  <c r="BD56" i="42"/>
  <c r="BC123" i="47"/>
  <c r="BC122" i="47" s="1"/>
  <c r="BR109" i="57"/>
  <c r="AC77" i="55"/>
  <c r="AC113" i="45" s="1"/>
  <c r="AZ58" i="51"/>
  <c r="AZ22" i="43" s="1"/>
  <c r="BL8" i="51"/>
  <c r="BD17" i="32"/>
  <c r="AA120" i="41"/>
  <c r="C141" i="42"/>
  <c r="D140" i="42"/>
  <c r="F295" i="51"/>
  <c r="F292" i="51"/>
  <c r="F298" i="51"/>
  <c r="F300" i="51"/>
  <c r="F299" i="51"/>
  <c r="F297" i="51"/>
  <c r="F294" i="51"/>
  <c r="F293" i="51"/>
  <c r="F301" i="51"/>
  <c r="F291" i="51"/>
  <c r="F304" i="51" s="1"/>
  <c r="F296" i="51"/>
  <c r="BA127" i="33"/>
  <c r="AZ82" i="33"/>
  <c r="AZ67" i="59" s="1"/>
  <c r="AA147" i="33"/>
  <c r="BD123" i="41"/>
  <c r="BD122" i="41" s="1"/>
  <c r="BC76" i="46"/>
  <c r="BD14" i="46"/>
  <c r="AX42" i="44"/>
  <c r="AX40" i="44" s="1"/>
  <c r="BD78" i="51"/>
  <c r="BC76" i="47"/>
  <c r="BD14" i="47"/>
  <c r="V152" i="33"/>
  <c r="D131" i="40"/>
  <c r="D137" i="40"/>
  <c r="DO28" i="57" l="1"/>
  <c r="DO9" i="57" s="1"/>
  <c r="AX196" i="33" s="1"/>
  <c r="AX31" i="44"/>
  <c r="DJ33" i="57"/>
  <c r="DJ14" i="57" s="1"/>
  <c r="AS201" i="33" s="1"/>
  <c r="AS202" i="33" s="1"/>
  <c r="AS98" i="33" s="1"/>
  <c r="AS31" i="49"/>
  <c r="DM30" i="57"/>
  <c r="DM11" i="57" s="1"/>
  <c r="AV198" i="33" s="1"/>
  <c r="AV31" i="46"/>
  <c r="DN29" i="57"/>
  <c r="DN10" i="57" s="1"/>
  <c r="AW197" i="33" s="1"/>
  <c r="AW31" i="45"/>
  <c r="DP27" i="57"/>
  <c r="DP8" i="57" s="1"/>
  <c r="AY195" i="33" s="1"/>
  <c r="AY31" i="40"/>
  <c r="DT23" i="57"/>
  <c r="DT4" i="57" s="1"/>
  <c r="BC191" i="33" s="1"/>
  <c r="BC31" i="32"/>
  <c r="F308" i="51"/>
  <c r="DS25" i="57"/>
  <c r="DS6" i="57" s="1"/>
  <c r="BB193" i="33" s="1"/>
  <c r="BB31" i="42"/>
  <c r="DM31" i="57"/>
  <c r="DM12" i="57" s="1"/>
  <c r="AV199" i="33" s="1"/>
  <c r="AV31" i="47"/>
  <c r="AY42" i="44"/>
  <c r="AY40" i="44" s="1"/>
  <c r="BE78" i="51"/>
  <c r="AC120" i="45"/>
  <c r="BE56" i="42"/>
  <c r="BA63" i="51"/>
  <c r="BA22" i="47" s="1"/>
  <c r="BM13" i="51"/>
  <c r="AS172" i="33"/>
  <c r="AT58" i="55"/>
  <c r="F159" i="33"/>
  <c r="F86" i="43"/>
  <c r="F70" i="41"/>
  <c r="F137" i="61"/>
  <c r="F151" i="61" s="1"/>
  <c r="F415" i="51"/>
  <c r="BE123" i="32"/>
  <c r="BE122" i="32" s="1"/>
  <c r="BD42" i="32"/>
  <c r="BD40" i="32" s="1"/>
  <c r="BJ73" i="51"/>
  <c r="BT110" i="57"/>
  <c r="AE78" i="55"/>
  <c r="AE113" i="46" s="1"/>
  <c r="AX20" i="32"/>
  <c r="AW19" i="32"/>
  <c r="AS176" i="33"/>
  <c r="AT62" i="55"/>
  <c r="BE56" i="43"/>
  <c r="BD76" i="40"/>
  <c r="BE14" i="40"/>
  <c r="BD76" i="44"/>
  <c r="BE14" i="44"/>
  <c r="BG4" i="41"/>
  <c r="BF36" i="41"/>
  <c r="F162" i="33"/>
  <c r="F86" i="45"/>
  <c r="BE17" i="49"/>
  <c r="BD123" i="46"/>
  <c r="BD122" i="46" s="1"/>
  <c r="Z120" i="47"/>
  <c r="BE14" i="32"/>
  <c r="BD76" i="32"/>
  <c r="BN112" i="57"/>
  <c r="Y80" i="55"/>
  <c r="Y113" i="48" s="1"/>
  <c r="BM115" i="57"/>
  <c r="AS180" i="33"/>
  <c r="AT66" i="55"/>
  <c r="AS173" i="33"/>
  <c r="AT59" i="55"/>
  <c r="BA59" i="51"/>
  <c r="BA22" i="40" s="1"/>
  <c r="BM9" i="51"/>
  <c r="F70" i="42"/>
  <c r="F138" i="61"/>
  <c r="F152" i="61" s="1"/>
  <c r="F416" i="51"/>
  <c r="BE14" i="41"/>
  <c r="BD76" i="41"/>
  <c r="BT103" i="57"/>
  <c r="AE71" i="55"/>
  <c r="AE113" i="32" s="1"/>
  <c r="BE17" i="40"/>
  <c r="BD123" i="1"/>
  <c r="BD122" i="1" s="1"/>
  <c r="BD81" i="33"/>
  <c r="BD66" i="59" s="1"/>
  <c r="AC120" i="42"/>
  <c r="BD42" i="41"/>
  <c r="BJ74" i="51"/>
  <c r="BE56" i="32"/>
  <c r="BE17" i="44"/>
  <c r="C141" i="32"/>
  <c r="D140" i="32"/>
  <c r="BC40" i="41"/>
  <c r="DS24" i="57"/>
  <c r="DS5" i="57" s="1"/>
  <c r="BB192" i="33" s="1"/>
  <c r="BB31" i="41"/>
  <c r="F302" i="51"/>
  <c r="BE17" i="41"/>
  <c r="AC120" i="44"/>
  <c r="AW42" i="47"/>
  <c r="AW40" i="47" s="1"/>
  <c r="BC81" i="51"/>
  <c r="F156" i="33"/>
  <c r="F86" i="32"/>
  <c r="AC142" i="33"/>
  <c r="X120" i="49"/>
  <c r="AN46" i="49"/>
  <c r="BI235" i="57"/>
  <c r="AS174" i="33"/>
  <c r="AT60" i="55"/>
  <c r="E330" i="33"/>
  <c r="E343" i="33" s="1"/>
  <c r="AX42" i="45"/>
  <c r="AX40" i="45" s="1"/>
  <c r="BD79" i="51"/>
  <c r="E136" i="1"/>
  <c r="D79" i="1"/>
  <c r="E148" i="1" s="1"/>
  <c r="E69" i="59"/>
  <c r="F299" i="33"/>
  <c r="F311" i="33" s="1"/>
  <c r="F296" i="33"/>
  <c r="BB127" i="33"/>
  <c r="BA82" i="33"/>
  <c r="BA67" i="59" s="1"/>
  <c r="BS109" i="57"/>
  <c r="AD77" i="55"/>
  <c r="AD113" i="45" s="1"/>
  <c r="AB147" i="33"/>
  <c r="AX20" i="48"/>
  <c r="AW19" i="48"/>
  <c r="AN46" i="41"/>
  <c r="BI226" i="57"/>
  <c r="AX20" i="42"/>
  <c r="AW19" i="42"/>
  <c r="AN46" i="47"/>
  <c r="BI233" i="57"/>
  <c r="AL120" i="1"/>
  <c r="BD42" i="43"/>
  <c r="BJ76" i="51"/>
  <c r="E328" i="33"/>
  <c r="E341" i="33" s="1"/>
  <c r="BE123" i="41"/>
  <c r="BE122" i="41" s="1"/>
  <c r="AW19" i="44"/>
  <c r="AX20" i="44"/>
  <c r="AN46" i="44"/>
  <c r="BI230" i="57"/>
  <c r="F70" i="44"/>
  <c r="F141" i="61"/>
  <c r="F155" i="61" s="1"/>
  <c r="F419" i="51"/>
  <c r="AB148" i="33"/>
  <c r="BF4" i="46"/>
  <c r="BE36" i="46"/>
  <c r="AN46" i="45"/>
  <c r="BI231" i="57"/>
  <c r="BP111" i="57"/>
  <c r="AA79" i="55"/>
  <c r="AA113" i="47" s="1"/>
  <c r="BD76" i="49"/>
  <c r="BE14" i="49"/>
  <c r="AC149" i="33"/>
  <c r="C141" i="47"/>
  <c r="D140" i="47"/>
  <c r="BF42" i="1"/>
  <c r="BL72" i="51"/>
  <c r="AC120" i="43"/>
  <c r="AN46" i="46"/>
  <c r="BI232" i="57"/>
  <c r="F164" i="33"/>
  <c r="F86" i="47"/>
  <c r="BE36" i="48"/>
  <c r="BF4" i="48"/>
  <c r="F160" i="33"/>
  <c r="F86" i="40"/>
  <c r="Y150" i="33"/>
  <c r="BE56" i="46"/>
  <c r="BF4" i="1"/>
  <c r="BE36" i="1"/>
  <c r="BY223" i="57"/>
  <c r="BE17" i="46"/>
  <c r="BF36" i="45"/>
  <c r="BG4" i="45"/>
  <c r="BS105" i="57"/>
  <c r="AD73" i="55"/>
  <c r="AD113" i="42" s="1"/>
  <c r="AX20" i="43"/>
  <c r="AW19" i="43"/>
  <c r="F166" i="33"/>
  <c r="F86" i="49"/>
  <c r="AN46" i="1"/>
  <c r="BI224" i="57"/>
  <c r="BD76" i="48"/>
  <c r="BE14" i="48"/>
  <c r="AX20" i="1"/>
  <c r="AW19" i="1"/>
  <c r="BD123" i="43"/>
  <c r="BD122" i="43" s="1"/>
  <c r="F305" i="51"/>
  <c r="F309" i="51" s="1"/>
  <c r="AB120" i="41"/>
  <c r="F70" i="48"/>
  <c r="F145" i="61"/>
  <c r="F159" i="61" s="1"/>
  <c r="F423" i="51"/>
  <c r="BS108" i="57"/>
  <c r="AD76" i="55"/>
  <c r="AD113" i="44" s="1"/>
  <c r="BC40" i="1"/>
  <c r="DS22" i="57"/>
  <c r="DS3" i="57" s="1"/>
  <c r="BB190" i="33" s="1"/>
  <c r="BB31" i="1"/>
  <c r="BE17" i="43"/>
  <c r="BN113" i="57"/>
  <c r="Y81" i="55"/>
  <c r="Y113" i="49" s="1"/>
  <c r="E332" i="33"/>
  <c r="E345" i="33" s="1"/>
  <c r="F124" i="1"/>
  <c r="F121" i="1"/>
  <c r="F124" i="33" s="1"/>
  <c r="F101" i="33" s="1"/>
  <c r="F102" i="1"/>
  <c r="F71" i="1" s="1"/>
  <c r="AZ36" i="33"/>
  <c r="AZ45" i="59"/>
  <c r="BM14" i="51"/>
  <c r="BA64" i="51"/>
  <c r="BA22" i="48" s="1"/>
  <c r="G133" i="51"/>
  <c r="D72" i="59"/>
  <c r="C141" i="40"/>
  <c r="D140" i="40"/>
  <c r="BD76" i="47"/>
  <c r="BE14" i="47"/>
  <c r="BD76" i="46"/>
  <c r="BE14" i="46"/>
  <c r="BE17" i="32"/>
  <c r="BA58" i="51"/>
  <c r="BA22" i="43" s="1"/>
  <c r="BM8" i="51"/>
  <c r="AX20" i="45"/>
  <c r="AW19" i="45"/>
  <c r="AT42" i="49"/>
  <c r="AT40" i="49" s="1"/>
  <c r="AZ83" i="51"/>
  <c r="BE123" i="49"/>
  <c r="BE122" i="49" s="1"/>
  <c r="BG189" i="33"/>
  <c r="DY2" i="57"/>
  <c r="BC42" i="42"/>
  <c r="BC40" i="42" s="1"/>
  <c r="BI75" i="51"/>
  <c r="BD76" i="43"/>
  <c r="BE14" i="43"/>
  <c r="F70" i="43"/>
  <c r="F139" i="61"/>
  <c r="F153" i="61" s="1"/>
  <c r="F417" i="51"/>
  <c r="AW19" i="40"/>
  <c r="AX20" i="40"/>
  <c r="F157" i="33"/>
  <c r="F86" i="41"/>
  <c r="AC120" i="40"/>
  <c r="AX20" i="41"/>
  <c r="AW19" i="41"/>
  <c r="BE56" i="45"/>
  <c r="E324" i="33"/>
  <c r="E337" i="33" s="1"/>
  <c r="AS175" i="33"/>
  <c r="AT61" i="55"/>
  <c r="BD123" i="47"/>
  <c r="BD122" i="47" s="1"/>
  <c r="BE56" i="48"/>
  <c r="BD76" i="1"/>
  <c r="BE14" i="1"/>
  <c r="F70" i="46"/>
  <c r="F143" i="61"/>
  <c r="F157" i="61" s="1"/>
  <c r="F421" i="51"/>
  <c r="AW42" i="46"/>
  <c r="AW40" i="46" s="1"/>
  <c r="BC80" i="51"/>
  <c r="AN46" i="32"/>
  <c r="BI225" i="57"/>
  <c r="BF36" i="42"/>
  <c r="BG4" i="42"/>
  <c r="BE17" i="45"/>
  <c r="BS106" i="57"/>
  <c r="AD74" i="55"/>
  <c r="AD113" i="43" s="1"/>
  <c r="F158" i="33"/>
  <c r="F86" i="42"/>
  <c r="BD123" i="48"/>
  <c r="BD122" i="48" s="1"/>
  <c r="AW19" i="49"/>
  <c r="AX20" i="49"/>
  <c r="AN46" i="42"/>
  <c r="BI227" i="57"/>
  <c r="BE56" i="40"/>
  <c r="BE56" i="41"/>
  <c r="AX20" i="46"/>
  <c r="AW19" i="46"/>
  <c r="BE123" i="45"/>
  <c r="BE122" i="45" s="1"/>
  <c r="C141" i="45"/>
  <c r="D140" i="45"/>
  <c r="BE17" i="48"/>
  <c r="AN46" i="43"/>
  <c r="BI228" i="57"/>
  <c r="AK141" i="33"/>
  <c r="BE14" i="45"/>
  <c r="BD76" i="45"/>
  <c r="BF4" i="43"/>
  <c r="BE36" i="43"/>
  <c r="BR104" i="57"/>
  <c r="AC72" i="55"/>
  <c r="AC113" i="41" s="1"/>
  <c r="BE17" i="47"/>
  <c r="AS171" i="33"/>
  <c r="AT57" i="55"/>
  <c r="BE123" i="44"/>
  <c r="BE122" i="44" s="1"/>
  <c r="AS178" i="33"/>
  <c r="AT64" i="55"/>
  <c r="F70" i="32"/>
  <c r="F136" i="61"/>
  <c r="F150" i="61" s="1"/>
  <c r="F414" i="51"/>
  <c r="V151" i="33"/>
  <c r="V183" i="33" s="1"/>
  <c r="AV40" i="48"/>
  <c r="DL32" i="57"/>
  <c r="DL13" i="57" s="1"/>
  <c r="AU200" i="33" s="1"/>
  <c r="AU31" i="48"/>
  <c r="BM15" i="51"/>
  <c r="BA65" i="51"/>
  <c r="BA22" i="49" s="1"/>
  <c r="AS179" i="33"/>
  <c r="AT65" i="55"/>
  <c r="D131" i="1"/>
  <c r="D137" i="1"/>
  <c r="E410" i="33"/>
  <c r="E80" i="59" s="1"/>
  <c r="E411" i="33"/>
  <c r="E81" i="59" s="1"/>
  <c r="E409" i="33"/>
  <c r="E79" i="59" s="1"/>
  <c r="E408" i="33"/>
  <c r="E78" i="59" s="1"/>
  <c r="BB56" i="1"/>
  <c r="BA135" i="1"/>
  <c r="BA34" i="33"/>
  <c r="AX20" i="47"/>
  <c r="AW19" i="47"/>
  <c r="AA143" i="33"/>
  <c r="BG4" i="49"/>
  <c r="BF36" i="49"/>
  <c r="BF36" i="32"/>
  <c r="BG4" i="32"/>
  <c r="BS107" i="57"/>
  <c r="AD75" i="55"/>
  <c r="AD113" i="40" s="1"/>
  <c r="AD120" i="46"/>
  <c r="CB102" i="57"/>
  <c r="AM70" i="55"/>
  <c r="AM113" i="1" s="1"/>
  <c r="AS181" i="33"/>
  <c r="AT67" i="55"/>
  <c r="BE17" i="1"/>
  <c r="F70" i="45"/>
  <c r="F142" i="61"/>
  <c r="F156" i="61" s="1"/>
  <c r="F420" i="51"/>
  <c r="AN46" i="48"/>
  <c r="BI234" i="57"/>
  <c r="F161" i="33"/>
  <c r="F86" i="44"/>
  <c r="BF4" i="47"/>
  <c r="BE36" i="47"/>
  <c r="AZ42" i="40"/>
  <c r="AZ40" i="40" s="1"/>
  <c r="BF77" i="51"/>
  <c r="AN46" i="40"/>
  <c r="BI229" i="57"/>
  <c r="BE56" i="47"/>
  <c r="W152" i="33"/>
  <c r="F163" i="33"/>
  <c r="F86" i="46"/>
  <c r="E333" i="33"/>
  <c r="E346" i="33" s="1"/>
  <c r="AB146" i="33"/>
  <c r="X120" i="48"/>
  <c r="BE56" i="49"/>
  <c r="BE123" i="42"/>
  <c r="BE122" i="42" s="1"/>
  <c r="BE14" i="42"/>
  <c r="BD76" i="42"/>
  <c r="BA62" i="51"/>
  <c r="BA22" i="46" s="1"/>
  <c r="BM12" i="51"/>
  <c r="AW42" i="48"/>
  <c r="BC82" i="51"/>
  <c r="BE56" i="44"/>
  <c r="AS177" i="33"/>
  <c r="AT63" i="55"/>
  <c r="F70" i="47"/>
  <c r="F144" i="61"/>
  <c r="F158" i="61" s="1"/>
  <c r="F422" i="51"/>
  <c r="F70" i="40"/>
  <c r="F140" i="61"/>
  <c r="F154" i="61" s="1"/>
  <c r="F418" i="51"/>
  <c r="AD120" i="32"/>
  <c r="BA57" i="51"/>
  <c r="BA22" i="42" s="1"/>
  <c r="BM7" i="51"/>
  <c r="BM10" i="51"/>
  <c r="BA60" i="51"/>
  <c r="BA22" i="44" s="1"/>
  <c r="W151" i="33"/>
  <c r="F70" i="49"/>
  <c r="F146" i="61"/>
  <c r="F160" i="61" s="1"/>
  <c r="F424" i="51"/>
  <c r="BE17" i="42"/>
  <c r="BE123" i="40"/>
  <c r="BE122" i="40" s="1"/>
  <c r="BF36" i="40"/>
  <c r="BA55" i="51"/>
  <c r="BA22" i="32" s="1"/>
  <c r="BM5" i="51"/>
  <c r="BN4" i="51"/>
  <c r="BB54" i="51"/>
  <c r="BB22" i="1" s="1"/>
  <c r="AS170" i="33"/>
  <c r="AT56" i="55"/>
  <c r="AB145" i="33"/>
  <c r="BM11" i="51"/>
  <c r="BA61" i="51"/>
  <c r="BA22" i="45" s="1"/>
  <c r="F165" i="33"/>
  <c r="F86" i="48"/>
  <c r="BG4" i="44"/>
  <c r="BF36" i="44"/>
  <c r="BA40" i="43"/>
  <c r="DQ26" i="57"/>
  <c r="DQ7" i="57" s="1"/>
  <c r="AZ194" i="33" s="1"/>
  <c r="AZ31" i="43"/>
  <c r="BM6" i="51"/>
  <c r="BA56" i="51"/>
  <c r="BA22" i="41" s="1"/>
  <c r="C141" i="48"/>
  <c r="D140" i="48"/>
  <c r="AB144" i="33"/>
  <c r="E93" i="1"/>
  <c r="E94" i="1" s="1"/>
  <c r="E91" i="1"/>
  <c r="F115" i="1"/>
  <c r="F254" i="33" s="1"/>
  <c r="F269" i="33" s="1"/>
  <c r="F281" i="33" s="1"/>
  <c r="F206" i="33"/>
  <c r="DQ27" i="57" l="1"/>
  <c r="DQ8" i="57" s="1"/>
  <c r="AZ195" i="33" s="1"/>
  <c r="AZ31" i="40"/>
  <c r="DT25" i="57"/>
  <c r="DT6" i="57" s="1"/>
  <c r="BC193" i="33" s="1"/>
  <c r="BC31" i="42"/>
  <c r="DU23" i="57"/>
  <c r="DU4" i="57" s="1"/>
  <c r="BD191" i="33" s="1"/>
  <c r="BD31" i="32"/>
  <c r="V112" i="33"/>
  <c r="W112" i="33" s="1"/>
  <c r="X112" i="33" s="1"/>
  <c r="Y112" i="33" s="1"/>
  <c r="Z112" i="33" s="1"/>
  <c r="AA112" i="33" s="1"/>
  <c r="AB112" i="33" s="1"/>
  <c r="AC112" i="33" s="1"/>
  <c r="AD112" i="33" s="1"/>
  <c r="AE112" i="33" s="1"/>
  <c r="AF112" i="33" s="1"/>
  <c r="AG112" i="33" s="1"/>
  <c r="AH112" i="33" s="1"/>
  <c r="AI112" i="33" s="1"/>
  <c r="AJ112" i="33" s="1"/>
  <c r="AK112" i="33" s="1"/>
  <c r="AL112" i="33" s="1"/>
  <c r="AM112" i="33" s="1"/>
  <c r="AN112" i="33" s="1"/>
  <c r="AO112" i="33" s="1"/>
  <c r="AP112" i="33" s="1"/>
  <c r="AQ112" i="33" s="1"/>
  <c r="AR112" i="33" s="1"/>
  <c r="AS112" i="33" s="1"/>
  <c r="AT112" i="33" s="1"/>
  <c r="AU112" i="33" s="1"/>
  <c r="AV112" i="33" s="1"/>
  <c r="AW112" i="33" s="1"/>
  <c r="AX112" i="33" s="1"/>
  <c r="AY112" i="33" s="1"/>
  <c r="AZ112" i="33" s="1"/>
  <c r="BA112" i="33" s="1"/>
  <c r="BB112" i="33" s="1"/>
  <c r="BC112" i="33" s="1"/>
  <c r="BD112" i="33" s="1"/>
  <c r="BE112" i="33" s="1"/>
  <c r="BF112" i="33" s="1"/>
  <c r="BG112" i="33" s="1"/>
  <c r="BH112" i="33" s="1"/>
  <c r="BI112" i="33" s="1"/>
  <c r="DK33" i="57"/>
  <c r="DK14" i="57" s="1"/>
  <c r="AT201" i="33" s="1"/>
  <c r="AT202" i="33" s="1"/>
  <c r="AT98" i="33" s="1"/>
  <c r="AT31" i="49"/>
  <c r="DN31" i="57"/>
  <c r="DN12" i="57" s="1"/>
  <c r="AW199" i="33" s="1"/>
  <c r="AW31" i="47"/>
  <c r="DP28" i="57"/>
  <c r="DP9" i="57" s="1"/>
  <c r="AY196" i="33" s="1"/>
  <c r="AY31" i="44"/>
  <c r="DN30" i="57"/>
  <c r="DN11" i="57" s="1"/>
  <c r="AW198" i="33" s="1"/>
  <c r="AW31" i="46"/>
  <c r="DO29" i="57"/>
  <c r="DO10" i="57" s="1"/>
  <c r="AX197" i="33" s="1"/>
  <c r="AX31" i="45"/>
  <c r="BF123" i="40"/>
  <c r="BF122" i="40" s="1"/>
  <c r="BG36" i="40"/>
  <c r="BN6" i="51"/>
  <c r="BB56" i="51"/>
  <c r="BB22" i="41" s="1"/>
  <c r="BB40" i="43"/>
  <c r="DR26" i="57"/>
  <c r="DR7" i="57" s="1"/>
  <c r="BA194" i="33" s="1"/>
  <c r="BA31" i="43"/>
  <c r="BG36" i="44"/>
  <c r="BH4" i="44"/>
  <c r="AT170" i="33"/>
  <c r="AU56" i="55"/>
  <c r="F249" i="33"/>
  <c r="F234" i="33"/>
  <c r="BB62" i="51"/>
  <c r="BB22" i="46" s="1"/>
  <c r="BN12" i="51"/>
  <c r="W183" i="33"/>
  <c r="AO46" i="40"/>
  <c r="BJ229" i="57"/>
  <c r="BE123" i="47"/>
  <c r="BE122" i="47" s="1"/>
  <c r="AO46" i="48"/>
  <c r="BJ234" i="57"/>
  <c r="BT107" i="57"/>
  <c r="AE75" i="55"/>
  <c r="AE113" i="40" s="1"/>
  <c r="BG36" i="49"/>
  <c r="BH4" i="49"/>
  <c r="AY20" i="47"/>
  <c r="AX19" i="47"/>
  <c r="BC56" i="1"/>
  <c r="BB135" i="1"/>
  <c r="BB34" i="33"/>
  <c r="AT179" i="33"/>
  <c r="AU65" i="55"/>
  <c r="BE123" i="43"/>
  <c r="BE122" i="43" s="1"/>
  <c r="AY20" i="46"/>
  <c r="AX19" i="46"/>
  <c r="BF56" i="41"/>
  <c r="AO46" i="42"/>
  <c r="BJ227" i="57"/>
  <c r="AD120" i="43"/>
  <c r="AO46" i="32"/>
  <c r="BJ225" i="57"/>
  <c r="BE76" i="1"/>
  <c r="BF14" i="1"/>
  <c r="BF56" i="48"/>
  <c r="AX19" i="40"/>
  <c r="AY20" i="40"/>
  <c r="AY20" i="45"/>
  <c r="AX19" i="45"/>
  <c r="BF17" i="32"/>
  <c r="BE76" i="46"/>
  <c r="BF14" i="46"/>
  <c r="AD120" i="44"/>
  <c r="BE76" i="48"/>
  <c r="BF14" i="48"/>
  <c r="AY20" i="43"/>
  <c r="AX19" i="43"/>
  <c r="BH4" i="45"/>
  <c r="BG36" i="45"/>
  <c r="BG4" i="1"/>
  <c r="BF36" i="1"/>
  <c r="BZ223" i="57"/>
  <c r="BF36" i="48"/>
  <c r="BG4" i="48"/>
  <c r="AO46" i="46"/>
  <c r="BJ232" i="57"/>
  <c r="BG42" i="1"/>
  <c r="BM72" i="51"/>
  <c r="BE76" i="49"/>
  <c r="BF14" i="49"/>
  <c r="BQ111" i="57"/>
  <c r="AB79" i="55"/>
  <c r="AB113" i="47" s="1"/>
  <c r="BF36" i="46"/>
  <c r="BG4" i="46"/>
  <c r="AY20" i="44"/>
  <c r="AX19" i="44"/>
  <c r="BE42" i="43"/>
  <c r="BK76" i="51"/>
  <c r="AO46" i="47"/>
  <c r="BJ233" i="57"/>
  <c r="BT109" i="57"/>
  <c r="AE77" i="55"/>
  <c r="AE113" i="45" s="1"/>
  <c r="AT174" i="33"/>
  <c r="AU60" i="55"/>
  <c r="F240" i="33"/>
  <c r="F225" i="33"/>
  <c r="AC147" i="33"/>
  <c r="BE42" i="41"/>
  <c r="BK74" i="51"/>
  <c r="AT173" i="33"/>
  <c r="AU59" i="55"/>
  <c r="BE76" i="32"/>
  <c r="BF14" i="32"/>
  <c r="Z150" i="33"/>
  <c r="F246" i="33"/>
  <c r="F231" i="33"/>
  <c r="BE76" i="44"/>
  <c r="BF14" i="44"/>
  <c r="BF56" i="43"/>
  <c r="BE42" i="32"/>
  <c r="BE40" i="32" s="1"/>
  <c r="BK73" i="51"/>
  <c r="AZ42" i="44"/>
  <c r="AZ40" i="44" s="1"/>
  <c r="BF78" i="51"/>
  <c r="BF123" i="44"/>
  <c r="BF122" i="44" s="1"/>
  <c r="BB60" i="51"/>
  <c r="BB22" i="44" s="1"/>
  <c r="BN10" i="51"/>
  <c r="AT177" i="33"/>
  <c r="AU63" i="55"/>
  <c r="BF56" i="44"/>
  <c r="X151" i="33"/>
  <c r="BF36" i="47"/>
  <c r="BG4" i="47"/>
  <c r="BF17" i="1"/>
  <c r="AM120" i="1"/>
  <c r="AD149" i="33"/>
  <c r="BH4" i="32"/>
  <c r="BG36" i="32"/>
  <c r="AT178" i="33"/>
  <c r="AU64" i="55"/>
  <c r="BF36" i="43"/>
  <c r="BG4" i="43"/>
  <c r="BF17" i="48"/>
  <c r="BT106" i="57"/>
  <c r="AE74" i="55"/>
  <c r="AE113" i="43" s="1"/>
  <c r="AC146" i="33"/>
  <c r="BD42" i="42"/>
  <c r="BD40" i="42" s="1"/>
  <c r="BJ75" i="51"/>
  <c r="AU42" i="49"/>
  <c r="AU40" i="49" s="1"/>
  <c r="BA83" i="51"/>
  <c r="F70" i="1"/>
  <c r="F5" i="59" s="1"/>
  <c r="F56" i="33"/>
  <c r="F135" i="61"/>
  <c r="F413" i="51"/>
  <c r="F425" i="51" s="1"/>
  <c r="Y120" i="49"/>
  <c r="BF17" i="43"/>
  <c r="BT108" i="57"/>
  <c r="AE76" i="55"/>
  <c r="AE113" i="44" s="1"/>
  <c r="BF123" i="45"/>
  <c r="BF122" i="45" s="1"/>
  <c r="BE123" i="48"/>
  <c r="BE122" i="48" s="1"/>
  <c r="AO46" i="45"/>
  <c r="BJ231" i="57"/>
  <c r="AY42" i="45"/>
  <c r="AY40" i="45" s="1"/>
  <c r="BE79" i="51"/>
  <c r="X152" i="33"/>
  <c r="X183" i="33" s="1"/>
  <c r="AX42" i="47"/>
  <c r="AX40" i="47" s="1"/>
  <c r="BD81" i="51"/>
  <c r="BF17" i="41"/>
  <c r="BD40" i="41"/>
  <c r="DT24" i="57"/>
  <c r="DT5" i="57" s="1"/>
  <c r="BC192" i="33" s="1"/>
  <c r="BC31" i="41"/>
  <c r="BF17" i="44"/>
  <c r="BF17" i="40"/>
  <c r="BE76" i="41"/>
  <c r="BF14" i="41"/>
  <c r="Y120" i="48"/>
  <c r="BF17" i="49"/>
  <c r="BF123" i="41"/>
  <c r="BF122" i="41" s="1"/>
  <c r="AT176" i="33"/>
  <c r="AU62" i="55"/>
  <c r="AY20" i="32"/>
  <c r="AX19" i="32"/>
  <c r="BB63" i="51"/>
  <c r="BB22" i="47" s="1"/>
  <c r="BN13" i="51"/>
  <c r="BF56" i="42"/>
  <c r="F106" i="33"/>
  <c r="F107" i="33"/>
  <c r="BO4" i="51"/>
  <c r="BC54" i="51"/>
  <c r="BC22" i="1" s="1"/>
  <c r="BF17" i="42"/>
  <c r="F247" i="33"/>
  <c r="F232" i="33"/>
  <c r="BA42" i="40"/>
  <c r="BA40" i="40" s="1"/>
  <c r="BG77" i="51"/>
  <c r="BF123" i="32"/>
  <c r="BF122" i="32" s="1"/>
  <c r="BA36" i="33"/>
  <c r="BA45" i="59"/>
  <c r="AW40" i="48"/>
  <c r="DM32" i="57"/>
  <c r="DM13" i="57" s="1"/>
  <c r="AV200" i="33" s="1"/>
  <c r="AV31" i="48"/>
  <c r="BF17" i="47"/>
  <c r="AC120" i="41"/>
  <c r="AY20" i="49"/>
  <c r="AX19" i="49"/>
  <c r="BH4" i="42"/>
  <c r="BG36" i="42"/>
  <c r="AX42" i="46"/>
  <c r="AX40" i="46" s="1"/>
  <c r="BD80" i="51"/>
  <c r="AT175" i="33"/>
  <c r="AU61" i="55"/>
  <c r="AX19" i="41"/>
  <c r="AY20" i="41"/>
  <c r="BF14" i="43"/>
  <c r="BE76" i="43"/>
  <c r="BB58" i="51"/>
  <c r="BB22" i="43" s="1"/>
  <c r="BN8" i="51"/>
  <c r="BE76" i="47"/>
  <c r="BF14" i="47"/>
  <c r="BB64" i="51"/>
  <c r="BB22" i="48" s="1"/>
  <c r="BN14" i="51"/>
  <c r="BO113" i="57"/>
  <c r="Z81" i="55"/>
  <c r="Z113" i="49" s="1"/>
  <c r="BD40" i="1"/>
  <c r="DT22" i="57"/>
  <c r="DT3" i="57" s="1"/>
  <c r="BC190" i="33" s="1"/>
  <c r="BC31" i="1"/>
  <c r="AB143" i="33"/>
  <c r="AO46" i="1"/>
  <c r="BJ224" i="57"/>
  <c r="F250" i="33"/>
  <c r="F235" i="33"/>
  <c r="AD120" i="42"/>
  <c r="BF17" i="46"/>
  <c r="AO46" i="44"/>
  <c r="BJ230" i="57"/>
  <c r="AX19" i="48"/>
  <c r="AY20" i="48"/>
  <c r="AO46" i="49"/>
  <c r="BJ235" i="57"/>
  <c r="AE120" i="32"/>
  <c r="BB59" i="51"/>
  <c r="BB22" i="40" s="1"/>
  <c r="BN9" i="51"/>
  <c r="AT180" i="33"/>
  <c r="AU66" i="55"/>
  <c r="BO112" i="57"/>
  <c r="Z80" i="55"/>
  <c r="Z113" i="48" s="1"/>
  <c r="BN115" i="57"/>
  <c r="BH4" i="41"/>
  <c r="BG36" i="41"/>
  <c r="AE120" i="46"/>
  <c r="F243" i="33"/>
  <c r="F228" i="33"/>
  <c r="F306" i="51"/>
  <c r="BM16" i="51"/>
  <c r="BB57" i="51"/>
  <c r="BB22" i="42" s="1"/>
  <c r="BN7" i="51"/>
  <c r="AD142" i="33"/>
  <c r="AX42" i="48"/>
  <c r="BD82" i="51"/>
  <c r="BN11" i="51"/>
  <c r="BB61" i="51"/>
  <c r="BB22" i="45" s="1"/>
  <c r="BB55" i="51"/>
  <c r="BB22" i="32" s="1"/>
  <c r="BN5" i="51"/>
  <c r="BN16" i="51" s="1"/>
  <c r="BF14" i="42"/>
  <c r="BE76" i="42"/>
  <c r="BF56" i="49"/>
  <c r="BF56" i="47"/>
  <c r="F245" i="33"/>
  <c r="F230" i="33"/>
  <c r="AT181" i="33"/>
  <c r="AU67" i="55"/>
  <c r="CC102" i="57"/>
  <c r="AN70" i="55"/>
  <c r="AN113" i="1" s="1"/>
  <c r="AD120" i="40"/>
  <c r="BF123" i="49"/>
  <c r="BF122" i="49" s="1"/>
  <c r="G132" i="51"/>
  <c r="D70" i="59"/>
  <c r="C141" i="1"/>
  <c r="D140" i="1"/>
  <c r="BN15" i="51"/>
  <c r="BB65" i="51"/>
  <c r="BB22" i="49" s="1"/>
  <c r="AT171" i="33"/>
  <c r="AU57" i="55"/>
  <c r="BS104" i="57"/>
  <c r="AD72" i="55"/>
  <c r="AD113" i="41" s="1"/>
  <c r="BE76" i="45"/>
  <c r="BF14" i="45"/>
  <c r="AO46" i="43"/>
  <c r="BJ228" i="57"/>
  <c r="BF56" i="40"/>
  <c r="F242" i="33"/>
  <c r="F227" i="33"/>
  <c r="BF17" i="45"/>
  <c r="BF123" i="42"/>
  <c r="BF122" i="42" s="1"/>
  <c r="BF56" i="45"/>
  <c r="F241" i="33"/>
  <c r="F226" i="33"/>
  <c r="BH189" i="33"/>
  <c r="DZ2" i="57"/>
  <c r="BI189" i="33" s="1"/>
  <c r="F155" i="33"/>
  <c r="F86" i="1"/>
  <c r="F50" i="33" s="1"/>
  <c r="AY20" i="1"/>
  <c r="AX19" i="1"/>
  <c r="BT105" i="57"/>
  <c r="AE73" i="55"/>
  <c r="AE113" i="42" s="1"/>
  <c r="BE123" i="1"/>
  <c r="BE122" i="1" s="1"/>
  <c r="BE81" i="33"/>
  <c r="BE66" i="59" s="1"/>
  <c r="BF56" i="46"/>
  <c r="F244" i="33"/>
  <c r="F229" i="33"/>
  <c r="F248" i="33"/>
  <c r="F233" i="33"/>
  <c r="AC145" i="33"/>
  <c r="AA120" i="47"/>
  <c r="BE123" i="46"/>
  <c r="BE122" i="46" s="1"/>
  <c r="AL141" i="33"/>
  <c r="AY20" i="42"/>
  <c r="AX19" i="42"/>
  <c r="AO46" i="41"/>
  <c r="BJ226" i="57"/>
  <c r="AD120" i="45"/>
  <c r="BC127" i="33"/>
  <c r="BB82" i="33"/>
  <c r="BB67" i="59" s="1"/>
  <c r="E323" i="33"/>
  <c r="BF56" i="32"/>
  <c r="AC144" i="33"/>
  <c r="BU103" i="57"/>
  <c r="AF71" i="55"/>
  <c r="AF113" i="32" s="1"/>
  <c r="BE76" i="40"/>
  <c r="BF14" i="40"/>
  <c r="BU110" i="57"/>
  <c r="AF78" i="55"/>
  <c r="AF113" i="46" s="1"/>
  <c r="AT172" i="33"/>
  <c r="AU58" i="55"/>
  <c r="AC148" i="33"/>
  <c r="F310" i="51"/>
  <c r="DR27" i="57" l="1"/>
  <c r="DR8" i="57" s="1"/>
  <c r="BA195" i="33" s="1"/>
  <c r="BA31" i="40"/>
  <c r="DL33" i="57"/>
  <c r="DL14" i="57" s="1"/>
  <c r="AU201" i="33" s="1"/>
  <c r="AU202" i="33" s="1"/>
  <c r="AU98" i="33" s="1"/>
  <c r="AU31" i="49"/>
  <c r="BR205" i="57"/>
  <c r="DV23" i="57"/>
  <c r="DV4" i="57" s="1"/>
  <c r="BE191" i="33" s="1"/>
  <c r="BE31" i="32"/>
  <c r="DP29" i="57"/>
  <c r="DP10" i="57" s="1"/>
  <c r="AY197" i="33" s="1"/>
  <c r="AY31" i="45"/>
  <c r="DU25" i="57"/>
  <c r="DU6" i="57" s="1"/>
  <c r="BD193" i="33" s="1"/>
  <c r="BD31" i="42"/>
  <c r="DQ28" i="57"/>
  <c r="DQ9" i="57" s="1"/>
  <c r="AZ196" i="33" s="1"/>
  <c r="AZ31" i="44"/>
  <c r="DO30" i="57"/>
  <c r="DO11" i="57" s="1"/>
  <c r="AX198" i="33" s="1"/>
  <c r="AX31" i="46"/>
  <c r="DO31" i="57"/>
  <c r="DO12" i="57" s="1"/>
  <c r="AX199" i="33" s="1"/>
  <c r="AX31" i="47"/>
  <c r="BV103" i="57"/>
  <c r="AG71" i="55"/>
  <c r="AG113" i="32" s="1"/>
  <c r="AU172" i="33"/>
  <c r="AV58" i="55"/>
  <c r="BG14" i="40"/>
  <c r="BF76" i="40"/>
  <c r="AF120" i="32"/>
  <c r="AD148" i="33"/>
  <c r="AY19" i="42"/>
  <c r="AZ20" i="42"/>
  <c r="F184" i="33"/>
  <c r="F167" i="33"/>
  <c r="F239" i="33"/>
  <c r="F251" i="33" s="1"/>
  <c r="F224" i="33"/>
  <c r="F236" i="33" s="1"/>
  <c r="BG56" i="45"/>
  <c r="AD120" i="41"/>
  <c r="AN120" i="1"/>
  <c r="BG56" i="49"/>
  <c r="Z120" i="48"/>
  <c r="BO9" i="51"/>
  <c r="BC59" i="51"/>
  <c r="BC22" i="40" s="1"/>
  <c r="BE40" i="1"/>
  <c r="DU22" i="57"/>
  <c r="DU3" i="57" s="1"/>
  <c r="BD190" i="33" s="1"/>
  <c r="BD31" i="1"/>
  <c r="AY42" i="46"/>
  <c r="AY40" i="46" s="1"/>
  <c r="BE80" i="51"/>
  <c r="AC143" i="33"/>
  <c r="AX40" i="48"/>
  <c r="DN32" i="57"/>
  <c r="DN13" i="57" s="1"/>
  <c r="AW200" i="33" s="1"/>
  <c r="AW31" i="48"/>
  <c r="BF76" i="41"/>
  <c r="BG14" i="41"/>
  <c r="BE40" i="41"/>
  <c r="DU24" i="57"/>
  <c r="DU5" i="57" s="1"/>
  <c r="BD192" i="33" s="1"/>
  <c r="BD31" i="41"/>
  <c r="BG17" i="41"/>
  <c r="AZ42" i="45"/>
  <c r="AZ40" i="45" s="1"/>
  <c r="BF79" i="51"/>
  <c r="F149" i="61"/>
  <c r="F147" i="61"/>
  <c r="F161" i="61" s="1"/>
  <c r="AU178" i="33"/>
  <c r="AV64" i="55"/>
  <c r="BH36" i="32"/>
  <c r="BI4" i="32"/>
  <c r="AM141" i="33"/>
  <c r="BC60" i="51"/>
  <c r="BC22" i="44" s="1"/>
  <c r="BO10" i="51"/>
  <c r="BA42" i="44"/>
  <c r="BA40" i="44" s="1"/>
  <c r="BG78" i="51"/>
  <c r="BF76" i="44"/>
  <c r="BG14" i="44"/>
  <c r="AU173" i="33"/>
  <c r="AV59" i="55"/>
  <c r="AU174" i="33"/>
  <c r="AV60" i="55"/>
  <c r="BU109" i="57"/>
  <c r="AF77" i="55"/>
  <c r="AF113" i="45" s="1"/>
  <c r="BF42" i="43"/>
  <c r="BL76" i="51"/>
  <c r="AB120" i="47"/>
  <c r="BH42" i="1"/>
  <c r="BN72" i="51"/>
  <c r="BI42" i="1" s="1"/>
  <c r="BG36" i="48"/>
  <c r="BH4" i="48"/>
  <c r="BG36" i="1"/>
  <c r="BH4" i="1"/>
  <c r="CA223" i="57"/>
  <c r="AZ20" i="43"/>
  <c r="AY19" i="43"/>
  <c r="AZ20" i="40"/>
  <c r="AY19" i="40"/>
  <c r="AP46" i="32"/>
  <c r="BK225" i="57"/>
  <c r="AP46" i="42"/>
  <c r="BK227" i="57"/>
  <c r="BG56" i="41"/>
  <c r="BG123" i="49"/>
  <c r="BG122" i="49" s="1"/>
  <c r="AP46" i="48"/>
  <c r="BK234" i="57"/>
  <c r="BH36" i="44"/>
  <c r="BI4" i="44"/>
  <c r="BC40" i="43"/>
  <c r="DS26" i="57"/>
  <c r="DS7" i="57" s="1"/>
  <c r="BB194" i="33" s="1"/>
  <c r="BB31" i="43"/>
  <c r="BG123" i="40"/>
  <c r="BG122" i="40" s="1"/>
  <c r="BH36" i="40"/>
  <c r="AP46" i="41"/>
  <c r="BK226" i="57"/>
  <c r="AE120" i="42"/>
  <c r="BF76" i="45"/>
  <c r="BG14" i="45"/>
  <c r="BT104" i="57"/>
  <c r="AE72" i="55"/>
  <c r="AE113" i="41" s="1"/>
  <c r="BO15" i="51"/>
  <c r="BC65" i="51"/>
  <c r="BC22" i="49" s="1"/>
  <c r="CD102" i="57"/>
  <c r="AO70" i="55"/>
  <c r="AO113" i="1" s="1"/>
  <c r="BG56" i="47"/>
  <c r="AY42" i="48"/>
  <c r="BE82" i="51"/>
  <c r="BG123" i="41"/>
  <c r="BG122" i="41" s="1"/>
  <c r="BP112" i="57"/>
  <c r="AA80" i="55"/>
  <c r="AA113" i="48" s="1"/>
  <c r="BO115" i="57"/>
  <c r="AP46" i="49"/>
  <c r="BK235" i="57"/>
  <c r="BG17" i="46"/>
  <c r="AP46" i="1"/>
  <c r="BK224" i="57"/>
  <c r="Z120" i="49"/>
  <c r="BG14" i="47"/>
  <c r="BF76" i="47"/>
  <c r="AZ20" i="49"/>
  <c r="AY19" i="49"/>
  <c r="BG17" i="47"/>
  <c r="BB42" i="40"/>
  <c r="BB40" i="40" s="1"/>
  <c r="BH77" i="51"/>
  <c r="BG17" i="42"/>
  <c r="BG56" i="42"/>
  <c r="BG17" i="49"/>
  <c r="Y152" i="33"/>
  <c r="F57" i="33"/>
  <c r="F103" i="61"/>
  <c r="F117" i="61" s="1"/>
  <c r="F56" i="59"/>
  <c r="F64" i="33"/>
  <c r="BE42" i="42"/>
  <c r="BE40" i="42" s="1"/>
  <c r="BK75" i="51"/>
  <c r="BG17" i="48"/>
  <c r="BG17" i="1"/>
  <c r="BG56" i="44"/>
  <c r="BG36" i="46"/>
  <c r="BH4" i="46"/>
  <c r="BR111" i="57"/>
  <c r="AC79" i="55"/>
  <c r="AC113" i="47" s="1"/>
  <c r="BF123" i="48"/>
  <c r="BF122" i="48" s="1"/>
  <c r="BG123" i="45"/>
  <c r="BG122" i="45" s="1"/>
  <c r="AD147" i="33"/>
  <c r="BG17" i="32"/>
  <c r="BG56" i="48"/>
  <c r="BB36" i="33"/>
  <c r="BB45" i="59"/>
  <c r="AZ20" i="47"/>
  <c r="AY19" i="47"/>
  <c r="AE120" i="40"/>
  <c r="BC62" i="51"/>
  <c r="BC22" i="46" s="1"/>
  <c r="BO12" i="51"/>
  <c r="BG123" i="44"/>
  <c r="BG122" i="44" s="1"/>
  <c r="F347" i="51"/>
  <c r="F351" i="51"/>
  <c r="F355" i="51"/>
  <c r="F346" i="51"/>
  <c r="F350" i="51"/>
  <c r="F354" i="51"/>
  <c r="F345" i="51"/>
  <c r="F349" i="51"/>
  <c r="F353" i="51"/>
  <c r="F344" i="51"/>
  <c r="F348" i="51"/>
  <c r="F352" i="51"/>
  <c r="AF120" i="46"/>
  <c r="BG56" i="32"/>
  <c r="BD127" i="33"/>
  <c r="BC82" i="33"/>
  <c r="BC67" i="59" s="1"/>
  <c r="AA150" i="33"/>
  <c r="BU105" i="57"/>
  <c r="AF73" i="55"/>
  <c r="AF113" i="42" s="1"/>
  <c r="AY19" i="1"/>
  <c r="AZ20" i="1"/>
  <c r="BG17" i="45"/>
  <c r="BG56" i="40"/>
  <c r="AU171" i="33"/>
  <c r="AV57" i="55"/>
  <c r="BF76" i="42"/>
  <c r="BG14" i="42"/>
  <c r="BC57" i="51"/>
  <c r="BC22" i="42" s="1"/>
  <c r="BO7" i="51"/>
  <c r="BH36" i="41"/>
  <c r="BI4" i="41"/>
  <c r="AU180" i="33"/>
  <c r="AV66" i="55"/>
  <c r="AP46" i="44"/>
  <c r="BK230" i="57"/>
  <c r="AD144" i="33"/>
  <c r="BP113" i="57"/>
  <c r="AA81" i="55"/>
  <c r="AA113" i="49" s="1"/>
  <c r="BG14" i="43"/>
  <c r="BF76" i="43"/>
  <c r="AU175" i="33"/>
  <c r="AV61" i="55"/>
  <c r="BG123" i="42"/>
  <c r="BG122" i="42" s="1"/>
  <c r="BO13" i="51"/>
  <c r="BC63" i="51"/>
  <c r="BC22" i="47" s="1"/>
  <c r="AY19" i="32"/>
  <c r="AZ20" i="32"/>
  <c r="Y151" i="33"/>
  <c r="AY42" i="47"/>
  <c r="AY40" i="47" s="1"/>
  <c r="BE81" i="51"/>
  <c r="AE120" i="44"/>
  <c r="BG17" i="43"/>
  <c r="F55" i="33"/>
  <c r="F55" i="59"/>
  <c r="G59" i="33"/>
  <c r="AE120" i="43"/>
  <c r="BG36" i="43"/>
  <c r="BH4" i="43"/>
  <c r="BG36" i="47"/>
  <c r="BH4" i="47"/>
  <c r="AU177" i="33"/>
  <c r="AV63" i="55"/>
  <c r="BF76" i="32"/>
  <c r="BG14" i="32"/>
  <c r="BF42" i="41"/>
  <c r="BL74" i="51"/>
  <c r="AP46" i="47"/>
  <c r="BK233" i="57"/>
  <c r="BF123" i="46"/>
  <c r="BF122" i="46" s="1"/>
  <c r="BF76" i="49"/>
  <c r="BG14" i="49"/>
  <c r="AP46" i="46"/>
  <c r="BK232" i="57"/>
  <c r="BI4" i="45"/>
  <c r="BH36" i="45"/>
  <c r="BF76" i="48"/>
  <c r="BG14" i="48"/>
  <c r="AY19" i="45"/>
  <c r="AZ20" i="45"/>
  <c r="BF76" i="1"/>
  <c r="BG14" i="1"/>
  <c r="AZ20" i="46"/>
  <c r="AY19" i="46"/>
  <c r="BU107" i="57"/>
  <c r="AF75" i="55"/>
  <c r="AF113" i="40" s="1"/>
  <c r="AP46" i="40"/>
  <c r="BK229" i="57"/>
  <c r="AU170" i="33"/>
  <c r="AV56" i="55"/>
  <c r="BV110" i="57"/>
  <c r="AG78" i="55"/>
  <c r="AG113" i="46" s="1"/>
  <c r="E366" i="33"/>
  <c r="E336" i="33"/>
  <c r="BG56" i="46"/>
  <c r="AP46" i="43"/>
  <c r="BK228" i="57"/>
  <c r="AD146" i="33"/>
  <c r="AU181" i="33"/>
  <c r="AV67" i="55"/>
  <c r="BO5" i="51"/>
  <c r="BC55" i="51"/>
  <c r="BC22" i="32" s="1"/>
  <c r="BO11" i="51"/>
  <c r="BC61" i="51"/>
  <c r="BC22" i="45" s="1"/>
  <c r="AE149" i="33"/>
  <c r="AE142" i="33"/>
  <c r="AZ20" i="48"/>
  <c r="AY19" i="48"/>
  <c r="BC64" i="51"/>
  <c r="BC22" i="48" s="1"/>
  <c r="BO14" i="51"/>
  <c r="BC58" i="51"/>
  <c r="BC22" i="43" s="1"/>
  <c r="BO8" i="51"/>
  <c r="AZ20" i="41"/>
  <c r="AY19" i="41"/>
  <c r="BI4" i="42"/>
  <c r="BH36" i="42"/>
  <c r="BD54" i="51"/>
  <c r="BD22" i="1" s="1"/>
  <c r="BP4" i="51"/>
  <c r="AU176" i="33"/>
  <c r="AV62" i="55"/>
  <c r="BG17" i="40"/>
  <c r="BG17" i="44"/>
  <c r="AP46" i="45"/>
  <c r="BK231" i="57"/>
  <c r="BU108" i="57"/>
  <c r="AF76" i="55"/>
  <c r="AF113" i="44" s="1"/>
  <c r="AV42" i="49"/>
  <c r="AV40" i="49" s="1"/>
  <c r="BB83" i="51"/>
  <c r="BU106" i="57"/>
  <c r="AF74" i="55"/>
  <c r="AF113" i="43" s="1"/>
  <c r="BF123" i="43"/>
  <c r="BF122" i="43" s="1"/>
  <c r="BG123" i="32"/>
  <c r="BG122" i="32" s="1"/>
  <c r="BF123" i="47"/>
  <c r="BF122" i="47" s="1"/>
  <c r="BF42" i="32"/>
  <c r="BF40" i="32" s="1"/>
  <c r="BL73" i="51"/>
  <c r="BG56" i="43"/>
  <c r="AE120" i="45"/>
  <c r="AZ20" i="44"/>
  <c r="AY19" i="44"/>
  <c r="BF123" i="1"/>
  <c r="BF122" i="1" s="1"/>
  <c r="BF81" i="33"/>
  <c r="BF66" i="59" s="1"/>
  <c r="BF76" i="46"/>
  <c r="BG14" i="46"/>
  <c r="AD145" i="33"/>
  <c r="AU179" i="33"/>
  <c r="AV65" i="55"/>
  <c r="BD56" i="1"/>
  <c r="BC135" i="1"/>
  <c r="BC34" i="33"/>
  <c r="BH36" i="49"/>
  <c r="BI4" i="49"/>
  <c r="BC56" i="51"/>
  <c r="BC22" i="41" s="1"/>
  <c r="BO6" i="51"/>
  <c r="DW23" i="57" l="1"/>
  <c r="DW4" i="57" s="1"/>
  <c r="BF191" i="33" s="1"/>
  <c r="BF31" i="32"/>
  <c r="BR207" i="57"/>
  <c r="DV25" i="57"/>
  <c r="DV6" i="57" s="1"/>
  <c r="BE193" i="33" s="1"/>
  <c r="BE31" i="42"/>
  <c r="DM33" i="57"/>
  <c r="DM14" i="57" s="1"/>
  <c r="AV201" i="33" s="1"/>
  <c r="AV202" i="33" s="1"/>
  <c r="AV98" i="33" s="1"/>
  <c r="AV31" i="49"/>
  <c r="DQ29" i="57"/>
  <c r="DQ10" i="57" s="1"/>
  <c r="AZ197" i="33" s="1"/>
  <c r="AZ31" i="45"/>
  <c r="DP30" i="57"/>
  <c r="DP11" i="57" s="1"/>
  <c r="AY198" i="33" s="1"/>
  <c r="AY31" i="46"/>
  <c r="DP31" i="57"/>
  <c r="DP12" i="57" s="1"/>
  <c r="AY199" i="33" s="1"/>
  <c r="AY31" i="47"/>
  <c r="DS27" i="57"/>
  <c r="DS8" i="57" s="1"/>
  <c r="BB195" i="33" s="1"/>
  <c r="BB31" i="40"/>
  <c r="DR28" i="57"/>
  <c r="DR9" i="57" s="1"/>
  <c r="BA196" i="33" s="1"/>
  <c r="BA31" i="44"/>
  <c r="AF120" i="44"/>
  <c r="AV176" i="33"/>
  <c r="AW62" i="55"/>
  <c r="AV181" i="33"/>
  <c r="AW67" i="55"/>
  <c r="E376" i="33"/>
  <c r="BG123" i="47"/>
  <c r="BG122" i="47" s="1"/>
  <c r="AE145" i="33"/>
  <c r="BH17" i="43"/>
  <c r="AZ42" i="47"/>
  <c r="AZ40" i="47" s="1"/>
  <c r="BF81" i="51"/>
  <c r="BQ113" i="57"/>
  <c r="AB81" i="55"/>
  <c r="AB113" i="49" s="1"/>
  <c r="AV180" i="33"/>
  <c r="AW66" i="55"/>
  <c r="BD57" i="51"/>
  <c r="BD22" i="42" s="1"/>
  <c r="BP7" i="51"/>
  <c r="AV171" i="33"/>
  <c r="AW57" i="55"/>
  <c r="BH56" i="40"/>
  <c r="AF120" i="42"/>
  <c r="BH17" i="32"/>
  <c r="BS111" i="57"/>
  <c r="AD79" i="55"/>
  <c r="AD113" i="47" s="1"/>
  <c r="BH17" i="1"/>
  <c r="Y183" i="33"/>
  <c r="BC42" i="40"/>
  <c r="BC40" i="40" s="1"/>
  <c r="BI77" i="51"/>
  <c r="Z152" i="33"/>
  <c r="AQ46" i="49"/>
  <c r="BL235" i="57"/>
  <c r="BQ112" i="57"/>
  <c r="AB80" i="55"/>
  <c r="AB113" i="48" s="1"/>
  <c r="BP115" i="57"/>
  <c r="BD65" i="51"/>
  <c r="BD22" i="49" s="1"/>
  <c r="BP15" i="51"/>
  <c r="BG76" i="45"/>
  <c r="BH14" i="45"/>
  <c r="AQ46" i="41"/>
  <c r="BL226" i="57"/>
  <c r="BD40" i="43"/>
  <c r="DT26" i="57"/>
  <c r="DT7" i="57" s="1"/>
  <c r="BC194" i="33" s="1"/>
  <c r="BC31" i="43"/>
  <c r="AQ46" i="42"/>
  <c r="BL227" i="57"/>
  <c r="AZ19" i="43"/>
  <c r="BA20" i="43"/>
  <c r="BG123" i="1"/>
  <c r="BG122" i="1" s="1"/>
  <c r="BG81" i="33"/>
  <c r="BG66" i="59" s="1"/>
  <c r="BH123" i="32"/>
  <c r="BH122" i="32" s="1"/>
  <c r="BH14" i="41"/>
  <c r="BG76" i="41"/>
  <c r="BA20" i="42"/>
  <c r="AZ19" i="42"/>
  <c r="BH14" i="40"/>
  <c r="BG76" i="40"/>
  <c r="AG120" i="32"/>
  <c r="BH123" i="49"/>
  <c r="BH122" i="49" s="1"/>
  <c r="BG76" i="46"/>
  <c r="BH14" i="46"/>
  <c r="BH56" i="43"/>
  <c r="AF120" i="43"/>
  <c r="BA20" i="44"/>
  <c r="AZ19" i="44"/>
  <c r="AE148" i="33"/>
  <c r="BG42" i="32"/>
  <c r="BG40" i="32" s="1"/>
  <c r="BM73" i="51"/>
  <c r="BV106" i="57"/>
  <c r="AG74" i="55"/>
  <c r="AG113" i="43" s="1"/>
  <c r="BV108" i="57"/>
  <c r="AG76" i="55"/>
  <c r="AG113" i="44" s="1"/>
  <c r="BH123" i="42"/>
  <c r="BH122" i="42" s="1"/>
  <c r="BA20" i="41"/>
  <c r="AZ19" i="41"/>
  <c r="BP14" i="51"/>
  <c r="BD64" i="51"/>
  <c r="BD22" i="48" s="1"/>
  <c r="BA20" i="48"/>
  <c r="AZ19" i="48"/>
  <c r="BD61" i="51"/>
  <c r="BD22" i="45" s="1"/>
  <c r="BP11" i="51"/>
  <c r="AQ46" i="43"/>
  <c r="BL228" i="57"/>
  <c r="BH56" i="46"/>
  <c r="AG120" i="46"/>
  <c r="AV170" i="33"/>
  <c r="AW56" i="55"/>
  <c r="AF120" i="40"/>
  <c r="AZ19" i="46"/>
  <c r="BA20" i="46"/>
  <c r="BA20" i="45"/>
  <c r="AZ19" i="45"/>
  <c r="BH123" i="45"/>
  <c r="BH122" i="45" s="1"/>
  <c r="BG76" i="49"/>
  <c r="BH14" i="49"/>
  <c r="BG42" i="41"/>
  <c r="BM74" i="51"/>
  <c r="AV177" i="33"/>
  <c r="AW63" i="55"/>
  <c r="BI4" i="43"/>
  <c r="BI36" i="43" s="1"/>
  <c r="BH36" i="43"/>
  <c r="H61" i="33"/>
  <c r="G60" i="33"/>
  <c r="F71" i="33"/>
  <c r="AE147" i="33"/>
  <c r="BA20" i="32"/>
  <c r="AZ19" i="32"/>
  <c r="BD63" i="51"/>
  <c r="BD22" i="47" s="1"/>
  <c r="BP13" i="51"/>
  <c r="AQ46" i="44"/>
  <c r="BL230" i="57"/>
  <c r="BH17" i="45"/>
  <c r="AZ19" i="1"/>
  <c r="BA20" i="1"/>
  <c r="BV105" i="57"/>
  <c r="AG73" i="55"/>
  <c r="AG113" i="42" s="1"/>
  <c r="BH56" i="32"/>
  <c r="BD62" i="51"/>
  <c r="BD22" i="46" s="1"/>
  <c r="BP12" i="51"/>
  <c r="AE146" i="33"/>
  <c r="BI4" i="46"/>
  <c r="BI36" i="46" s="1"/>
  <c r="BH36" i="46"/>
  <c r="BH17" i="48"/>
  <c r="BF42" i="42"/>
  <c r="BF40" i="42" s="1"/>
  <c r="BL75" i="51"/>
  <c r="BH17" i="49"/>
  <c r="BH17" i="46"/>
  <c r="CE102" i="57"/>
  <c r="AP70" i="55"/>
  <c r="AP113" i="1" s="1"/>
  <c r="BH123" i="40"/>
  <c r="BH122" i="40" s="1"/>
  <c r="BI36" i="40"/>
  <c r="BA20" i="40"/>
  <c r="AZ19" i="40"/>
  <c r="BH36" i="48"/>
  <c r="BI4" i="48"/>
  <c r="AB150" i="33"/>
  <c r="AF120" i="45"/>
  <c r="AV173" i="33"/>
  <c r="AW59" i="55"/>
  <c r="BB42" i="44"/>
  <c r="BB40" i="44" s="1"/>
  <c r="BH78" i="51"/>
  <c r="AV178" i="33"/>
  <c r="AW64" i="55"/>
  <c r="AY40" i="48"/>
  <c r="DO32" i="57"/>
  <c r="DO13" i="57" s="1"/>
  <c r="AX200" i="33" s="1"/>
  <c r="AX31" i="48"/>
  <c r="AZ42" i="46"/>
  <c r="AZ40" i="46" s="1"/>
  <c r="BF80" i="51"/>
  <c r="BF40" i="1"/>
  <c r="BR204" i="57"/>
  <c r="DV22" i="57"/>
  <c r="DV3" i="57" s="1"/>
  <c r="BE190" i="33" s="1"/>
  <c r="BE31" i="1"/>
  <c r="BD59" i="51"/>
  <c r="BD22" i="40" s="1"/>
  <c r="BP9" i="51"/>
  <c r="AN141" i="33"/>
  <c r="AV172" i="33"/>
  <c r="AW58" i="55"/>
  <c r="BW103" i="57"/>
  <c r="AH71" i="55"/>
  <c r="AH113" i="32" s="1"/>
  <c r="AV179" i="33"/>
  <c r="AW65" i="55"/>
  <c r="BH17" i="44"/>
  <c r="BC36" i="33"/>
  <c r="BC45" i="59"/>
  <c r="BP6" i="51"/>
  <c r="BD56" i="51"/>
  <c r="BD22" i="41" s="1"/>
  <c r="AW42" i="49"/>
  <c r="AW40" i="49" s="1"/>
  <c r="BC83" i="51"/>
  <c r="AQ46" i="45"/>
  <c r="BL231" i="57"/>
  <c r="BH17" i="40"/>
  <c r="BE54" i="51"/>
  <c r="BE22" i="1" s="1"/>
  <c r="BQ4" i="51"/>
  <c r="BI36" i="42"/>
  <c r="BW110" i="57"/>
  <c r="AH78" i="55"/>
  <c r="AH113" i="46" s="1"/>
  <c r="BV107" i="57"/>
  <c r="AG75" i="55"/>
  <c r="AG113" i="40" s="1"/>
  <c r="BG76" i="1"/>
  <c r="BH14" i="1"/>
  <c r="BI36" i="45"/>
  <c r="BG123" i="43"/>
  <c r="BG122" i="43" s="1"/>
  <c r="BG76" i="43"/>
  <c r="BH14" i="43"/>
  <c r="BI36" i="41"/>
  <c r="BG76" i="42"/>
  <c r="BH14" i="42"/>
  <c r="BE127" i="33"/>
  <c r="BD82" i="33"/>
  <c r="BD67" i="59" s="1"/>
  <c r="BG123" i="46"/>
  <c r="BG122" i="46" s="1"/>
  <c r="K85" i="51"/>
  <c r="F57" i="59"/>
  <c r="BH17" i="42"/>
  <c r="BH17" i="47"/>
  <c r="BG76" i="47"/>
  <c r="BH14" i="47"/>
  <c r="AQ46" i="1"/>
  <c r="BL224" i="57"/>
  <c r="AZ42" i="48"/>
  <c r="BF82" i="51"/>
  <c r="BH56" i="47"/>
  <c r="AE120" i="41"/>
  <c r="BI36" i="44"/>
  <c r="AQ46" i="48"/>
  <c r="BL234" i="57"/>
  <c r="AQ46" i="32"/>
  <c r="BL225" i="57"/>
  <c r="BG123" i="48"/>
  <c r="BG122" i="48" s="1"/>
  <c r="BV109" i="57"/>
  <c r="AG77" i="55"/>
  <c r="AG113" i="45" s="1"/>
  <c r="BA42" i="45"/>
  <c r="BA40" i="45" s="1"/>
  <c r="BG79" i="51"/>
  <c r="BH17" i="41"/>
  <c r="BF40" i="41"/>
  <c r="DV24" i="57"/>
  <c r="DV5" i="57" s="1"/>
  <c r="BE192" i="33" s="1"/>
  <c r="BR206" i="57"/>
  <c r="BE31" i="41"/>
  <c r="BH56" i="49"/>
  <c r="AF142" i="33"/>
  <c r="BI36" i="49"/>
  <c r="BD135" i="1"/>
  <c r="BE56" i="1"/>
  <c r="BD34" i="33"/>
  <c r="BO16" i="51"/>
  <c r="BD58" i="51"/>
  <c r="BD22" i="43" s="1"/>
  <c r="BP8" i="51"/>
  <c r="BP5" i="51"/>
  <c r="BD55" i="51"/>
  <c r="BD22" i="32" s="1"/>
  <c r="AQ46" i="40"/>
  <c r="BL229" i="57"/>
  <c r="BG76" i="48"/>
  <c r="BH14" i="48"/>
  <c r="AQ46" i="46"/>
  <c r="BL232" i="57"/>
  <c r="AQ46" i="47"/>
  <c r="BL233" i="57"/>
  <c r="BG76" i="32"/>
  <c r="BH14" i="32"/>
  <c r="BI4" i="47"/>
  <c r="BH36" i="47"/>
  <c r="AV175" i="33"/>
  <c r="AW61" i="55"/>
  <c r="AA120" i="49"/>
  <c r="BH123" i="41"/>
  <c r="BH122" i="41" s="1"/>
  <c r="AF149" i="33"/>
  <c r="AZ19" i="47"/>
  <c r="BA20" i="47"/>
  <c r="BH56" i="48"/>
  <c r="AC120" i="47"/>
  <c r="BH56" i="44"/>
  <c r="F65" i="33"/>
  <c r="F61" i="59"/>
  <c r="BH56" i="42"/>
  <c r="BA20" i="49"/>
  <c r="AZ19" i="49"/>
  <c r="AA120" i="48"/>
  <c r="AO120" i="1"/>
  <c r="BU104" i="57"/>
  <c r="AF72" i="55"/>
  <c r="AF113" i="41" s="1"/>
  <c r="AE144" i="33"/>
  <c r="BH123" i="44"/>
  <c r="BH122" i="44" s="1"/>
  <c r="BH56" i="41"/>
  <c r="BI4" i="1"/>
  <c r="BH36" i="1"/>
  <c r="CB223" i="57"/>
  <c r="BG42" i="43"/>
  <c r="BM76" i="51"/>
  <c r="AV174" i="33"/>
  <c r="AW60" i="55"/>
  <c r="BG76" i="44"/>
  <c r="BH14" i="44"/>
  <c r="BP10" i="51"/>
  <c r="BD60" i="51"/>
  <c r="BD22" i="44" s="1"/>
  <c r="BI36" i="32"/>
  <c r="Z151" i="33"/>
  <c r="AD143" i="33"/>
  <c r="BH56" i="45"/>
  <c r="F113" i="33"/>
  <c r="F119" i="33" s="1"/>
  <c r="F186" i="33"/>
  <c r="F185" i="33"/>
  <c r="F114" i="33" s="1"/>
  <c r="DT27" i="57" l="1"/>
  <c r="DT8" i="57" s="1"/>
  <c r="BC195" i="33" s="1"/>
  <c r="BC31" i="40"/>
  <c r="DS28" i="57"/>
  <c r="DS9" i="57" s="1"/>
  <c r="BB196" i="33" s="1"/>
  <c r="BB31" i="44"/>
  <c r="DR29" i="57"/>
  <c r="DR10" i="57" s="1"/>
  <c r="BA197" i="33" s="1"/>
  <c r="BA31" i="45"/>
  <c r="DN33" i="57"/>
  <c r="DN14" i="57" s="1"/>
  <c r="AW201" i="33" s="1"/>
  <c r="AW202" i="33" s="1"/>
  <c r="AW98" i="33" s="1"/>
  <c r="AW31" i="49"/>
  <c r="DQ30" i="57"/>
  <c r="DQ11" i="57" s="1"/>
  <c r="AZ198" i="33" s="1"/>
  <c r="AZ31" i="46"/>
  <c r="DX23" i="57"/>
  <c r="DX4" i="57" s="1"/>
  <c r="BG191" i="33" s="1"/>
  <c r="BG31" i="32"/>
  <c r="DQ31" i="57"/>
  <c r="DQ12" i="57" s="1"/>
  <c r="AZ199" i="33" s="1"/>
  <c r="AZ31" i="47"/>
  <c r="DW25" i="57"/>
  <c r="DW6" i="57" s="1"/>
  <c r="BF193" i="33" s="1"/>
  <c r="BF31" i="42"/>
  <c r="BH123" i="47"/>
  <c r="BH122" i="47" s="1"/>
  <c r="AR46" i="47"/>
  <c r="BM233" i="57"/>
  <c r="BH76" i="44"/>
  <c r="BI14" i="44"/>
  <c r="BI76" i="44" s="1"/>
  <c r="BH42" i="43"/>
  <c r="BN76" i="51"/>
  <c r="BI42" i="43" s="1"/>
  <c r="BJ4" i="1"/>
  <c r="BJ36" i="1" s="1"/>
  <c r="BI36" i="1"/>
  <c r="CC223" i="57"/>
  <c r="BI56" i="41"/>
  <c r="G84" i="33"/>
  <c r="BI56" i="44"/>
  <c r="AA152" i="33"/>
  <c r="AA183" i="33" s="1"/>
  <c r="BI36" i="47"/>
  <c r="BE55" i="51"/>
  <c r="BE22" i="32" s="1"/>
  <c r="BQ5" i="51"/>
  <c r="BI123" i="49"/>
  <c r="BI122" i="49" s="1"/>
  <c r="BB42" i="45"/>
  <c r="BB40" i="45" s="1"/>
  <c r="BH79" i="51"/>
  <c r="AR46" i="1"/>
  <c r="BM224" i="57"/>
  <c r="BI17" i="47"/>
  <c r="BI14" i="42"/>
  <c r="BI76" i="42" s="1"/>
  <c r="BH76" i="42"/>
  <c r="BH76" i="43"/>
  <c r="BI14" i="43"/>
  <c r="BI76" i="43" s="1"/>
  <c r="BH76" i="1"/>
  <c r="BI14" i="1"/>
  <c r="BI123" i="42"/>
  <c r="BI122" i="42" s="1"/>
  <c r="BI17" i="40"/>
  <c r="AR46" i="45"/>
  <c r="BM231" i="57"/>
  <c r="BI17" i="44"/>
  <c r="AW179" i="33"/>
  <c r="AX65" i="55"/>
  <c r="BX103" i="57"/>
  <c r="AI71" i="55"/>
  <c r="AI113" i="32" s="1"/>
  <c r="BA42" i="46"/>
  <c r="BA40" i="46" s="1"/>
  <c r="BG80" i="51"/>
  <c r="AZ40" i="48"/>
  <c r="DP32" i="57"/>
  <c r="DP13" i="57" s="1"/>
  <c r="AY200" i="33" s="1"/>
  <c r="AY31" i="48"/>
  <c r="BC42" i="44"/>
  <c r="BC40" i="44" s="1"/>
  <c r="BI78" i="51"/>
  <c r="BI36" i="48"/>
  <c r="AP120" i="1"/>
  <c r="BI17" i="46"/>
  <c r="BI17" i="49"/>
  <c r="BG42" i="42"/>
  <c r="BG40" i="42" s="1"/>
  <c r="BM75" i="51"/>
  <c r="BW105" i="57"/>
  <c r="AH73" i="55"/>
  <c r="AH113" i="42" s="1"/>
  <c r="BI17" i="45"/>
  <c r="BE63" i="51"/>
  <c r="BE22" i="47" s="1"/>
  <c r="BQ13" i="51"/>
  <c r="BH123" i="43"/>
  <c r="BH122" i="43" s="1"/>
  <c r="BH42" i="41"/>
  <c r="BN74" i="51"/>
  <c r="BI42" i="41" s="1"/>
  <c r="AW170" i="33"/>
  <c r="AX56" i="55"/>
  <c r="BQ14" i="51"/>
  <c r="BE64" i="51"/>
  <c r="BE22" i="48" s="1"/>
  <c r="BW106" i="57"/>
  <c r="AH74" i="55"/>
  <c r="AH113" i="43" s="1"/>
  <c r="AG142" i="33"/>
  <c r="BB20" i="42"/>
  <c r="BA19" i="42"/>
  <c r="AR46" i="42"/>
  <c r="BM227" i="57"/>
  <c r="BE40" i="43"/>
  <c r="DU26" i="57"/>
  <c r="DU7" i="57" s="1"/>
  <c r="BD194" i="33" s="1"/>
  <c r="BD31" i="43"/>
  <c r="BH76" i="45"/>
  <c r="BI14" i="45"/>
  <c r="BI76" i="45" s="1"/>
  <c r="BI17" i="1"/>
  <c r="BT111" i="57"/>
  <c r="AE79" i="55"/>
  <c r="AE113" i="47" s="1"/>
  <c r="BE57" i="51"/>
  <c r="BE22" i="42" s="1"/>
  <c r="BQ7" i="51"/>
  <c r="AB120" i="49"/>
  <c r="AW181" i="33"/>
  <c r="AX67" i="55"/>
  <c r="BH123" i="1"/>
  <c r="BH122" i="1" s="1"/>
  <c r="BH81" i="33"/>
  <c r="BH66" i="59" s="1"/>
  <c r="AA151" i="33"/>
  <c r="BI123" i="32"/>
  <c r="BI122" i="32" s="1"/>
  <c r="BI56" i="48"/>
  <c r="AW175" i="33"/>
  <c r="AX61" i="55"/>
  <c r="BI14" i="32"/>
  <c r="BI76" i="32" s="1"/>
  <c r="BH76" i="32"/>
  <c r="AR46" i="46"/>
  <c r="BM232" i="57"/>
  <c r="AR46" i="40"/>
  <c r="BM229" i="57"/>
  <c r="BE58" i="51"/>
  <c r="BE22" i="43" s="1"/>
  <c r="BQ8" i="51"/>
  <c r="BD36" i="33"/>
  <c r="BD45" i="59"/>
  <c r="AG120" i="45"/>
  <c r="AR46" i="48"/>
  <c r="BM234" i="57"/>
  <c r="BI56" i="47"/>
  <c r="AH120" i="46"/>
  <c r="BR4" i="51"/>
  <c r="BF54" i="51"/>
  <c r="BF22" i="1" s="1"/>
  <c r="BQ6" i="51"/>
  <c r="BE56" i="51"/>
  <c r="BE22" i="41" s="1"/>
  <c r="AW172" i="33"/>
  <c r="AX58" i="55"/>
  <c r="BE59" i="51"/>
  <c r="BE22" i="40" s="1"/>
  <c r="BQ9" i="51"/>
  <c r="AF148" i="33"/>
  <c r="BH123" i="48"/>
  <c r="BH122" i="48" s="1"/>
  <c r="BI123" i="43"/>
  <c r="BI122" i="43" s="1"/>
  <c r="BB20" i="45"/>
  <c r="BA19" i="45"/>
  <c r="BB20" i="48"/>
  <c r="BA19" i="48"/>
  <c r="AG120" i="44"/>
  <c r="BH42" i="32"/>
  <c r="BH40" i="32" s="1"/>
  <c r="BN73" i="51"/>
  <c r="BI42" i="32" s="1"/>
  <c r="BI56" i="43"/>
  <c r="BI14" i="41"/>
  <c r="BI76" i="41" s="1"/>
  <c r="BH76" i="41"/>
  <c r="BB20" i="43"/>
  <c r="BA19" i="43"/>
  <c r="AB120" i="48"/>
  <c r="BI56" i="40"/>
  <c r="BR113" i="57"/>
  <c r="AC81" i="55"/>
  <c r="AC113" i="49" s="1"/>
  <c r="BI17" i="43"/>
  <c r="BV104" i="57"/>
  <c r="AG72" i="55"/>
  <c r="AG113" i="41" s="1"/>
  <c r="AO141" i="33"/>
  <c r="BI56" i="45"/>
  <c r="AW174" i="33"/>
  <c r="AX60" i="55"/>
  <c r="AF120" i="41"/>
  <c r="BA19" i="49"/>
  <c r="BB20" i="49"/>
  <c r="BI56" i="42"/>
  <c r="AC150" i="33"/>
  <c r="BB20" i="47"/>
  <c r="BA19" i="47"/>
  <c r="BF56" i="1"/>
  <c r="BE135" i="1"/>
  <c r="BE34" i="33"/>
  <c r="BI56" i="49"/>
  <c r="BW109" i="57"/>
  <c r="AH77" i="55"/>
  <c r="AH113" i="45" s="1"/>
  <c r="AE143" i="33"/>
  <c r="BA42" i="48"/>
  <c r="BG82" i="51"/>
  <c r="BH76" i="47"/>
  <c r="BI14" i="47"/>
  <c r="BI76" i="47" s="1"/>
  <c r="BI17" i="42"/>
  <c r="BI123" i="41"/>
  <c r="BI122" i="41" s="1"/>
  <c r="AG120" i="40"/>
  <c r="BX110" i="57"/>
  <c r="AI78" i="55"/>
  <c r="AI113" i="46" s="1"/>
  <c r="BP16" i="51"/>
  <c r="AX42" i="49"/>
  <c r="AX40" i="49" s="1"/>
  <c r="BD83" i="51"/>
  <c r="BG40" i="1"/>
  <c r="DW22" i="57"/>
  <c r="DW3" i="57" s="1"/>
  <c r="BF190" i="33" s="1"/>
  <c r="BF31" i="1"/>
  <c r="AW178" i="33"/>
  <c r="AX64" i="55"/>
  <c r="AW173" i="33"/>
  <c r="AX59" i="55"/>
  <c r="BI123" i="40"/>
  <c r="BI122" i="40" s="1"/>
  <c r="CF102" i="57"/>
  <c r="AQ70" i="55"/>
  <c r="AQ113" i="1" s="1"/>
  <c r="BI17" i="48"/>
  <c r="BH123" i="46"/>
  <c r="BH122" i="46" s="1"/>
  <c r="BE62" i="51"/>
  <c r="BE22" i="46" s="1"/>
  <c r="BQ12" i="51"/>
  <c r="BI56" i="32"/>
  <c r="BB20" i="1"/>
  <c r="BA19" i="1"/>
  <c r="AR46" i="44"/>
  <c r="BM230" i="57"/>
  <c r="G4" i="56"/>
  <c r="G58" i="59"/>
  <c r="AW177" i="33"/>
  <c r="AX63" i="55"/>
  <c r="BH76" i="49"/>
  <c r="BI14" i="49"/>
  <c r="BI76" i="49" s="1"/>
  <c r="BI56" i="46"/>
  <c r="BQ11" i="51"/>
  <c r="BE61" i="51"/>
  <c r="BE22" i="45" s="1"/>
  <c r="BB20" i="41"/>
  <c r="BA19" i="41"/>
  <c r="BW108" i="57"/>
  <c r="AH76" i="55"/>
  <c r="AH113" i="44" s="1"/>
  <c r="BA19" i="44"/>
  <c r="BB20" i="44"/>
  <c r="AF145" i="33"/>
  <c r="BH76" i="46"/>
  <c r="BI14" i="46"/>
  <c r="BI76" i="46" s="1"/>
  <c r="BH76" i="40"/>
  <c r="BI14" i="40"/>
  <c r="BI76" i="40" s="1"/>
  <c r="AR46" i="41"/>
  <c r="BM226" i="57"/>
  <c r="BQ15" i="51"/>
  <c r="BE65" i="51"/>
  <c r="BE22" i="49" s="1"/>
  <c r="BR112" i="57"/>
  <c r="AC80" i="55"/>
  <c r="AC113" i="48" s="1"/>
  <c r="BQ115" i="57"/>
  <c r="Z183" i="33"/>
  <c r="BI17" i="32"/>
  <c r="AF144" i="33"/>
  <c r="AW171" i="33"/>
  <c r="AX57" i="55"/>
  <c r="AW180" i="33"/>
  <c r="AX66" i="55"/>
  <c r="AF147" i="33"/>
  <c r="BQ10" i="51"/>
  <c r="BE60" i="51"/>
  <c r="BE22" i="44" s="1"/>
  <c r="BH76" i="48"/>
  <c r="BI14" i="48"/>
  <c r="BI76" i="48" s="1"/>
  <c r="BG40" i="41"/>
  <c r="DW24" i="57"/>
  <c r="DW5" i="57" s="1"/>
  <c r="BF192" i="33" s="1"/>
  <c r="BF31" i="41"/>
  <c r="BI17" i="41"/>
  <c r="AR46" i="32"/>
  <c r="BM225" i="57"/>
  <c r="BI123" i="44"/>
  <c r="BI122" i="44" s="1"/>
  <c r="BF127" i="33"/>
  <c r="BE82" i="33"/>
  <c r="BE67" i="59" s="1"/>
  <c r="BI123" i="45"/>
  <c r="BI122" i="45" s="1"/>
  <c r="BW107" i="57"/>
  <c r="AH75" i="55"/>
  <c r="AH113" i="40" s="1"/>
  <c r="AH120" i="32"/>
  <c r="BA19" i="40"/>
  <c r="BB20" i="40"/>
  <c r="BI123" i="46"/>
  <c r="BI122" i="46" s="1"/>
  <c r="AG120" i="42"/>
  <c r="BB20" i="32"/>
  <c r="BA19" i="32"/>
  <c r="F63" i="59"/>
  <c r="F70" i="33"/>
  <c r="H59" i="59"/>
  <c r="I62" i="33"/>
  <c r="I60" i="59" s="1"/>
  <c r="BB20" i="46"/>
  <c r="BA19" i="46"/>
  <c r="AF146" i="33"/>
  <c r="AG149" i="33"/>
  <c r="AR46" i="43"/>
  <c r="BM228" i="57"/>
  <c r="AG120" i="43"/>
  <c r="AR46" i="49"/>
  <c r="BM235" i="57"/>
  <c r="BD42" i="40"/>
  <c r="BD40" i="40" s="1"/>
  <c r="BJ77" i="51"/>
  <c r="AD120" i="47"/>
  <c r="BA42" i="47"/>
  <c r="BA40" i="47" s="1"/>
  <c r="BG81" i="51"/>
  <c r="AW176" i="33"/>
  <c r="AX62" i="55"/>
  <c r="DU27" i="57" l="1"/>
  <c r="DU8" i="57" s="1"/>
  <c r="BD195" i="33" s="1"/>
  <c r="BD31" i="40"/>
  <c r="DR31" i="57"/>
  <c r="DR12" i="57" s="1"/>
  <c r="BA199" i="33" s="1"/>
  <c r="BA31" i="47"/>
  <c r="DR30" i="57"/>
  <c r="DR11" i="57" s="1"/>
  <c r="BA198" i="33" s="1"/>
  <c r="BA31" i="46"/>
  <c r="DS29" i="57"/>
  <c r="DS10" i="57" s="1"/>
  <c r="BB197" i="33" s="1"/>
  <c r="BB31" i="45"/>
  <c r="DX25" i="57"/>
  <c r="DX6" i="57" s="1"/>
  <c r="BG193" i="33" s="1"/>
  <c r="BG31" i="42"/>
  <c r="DO33" i="57"/>
  <c r="DO14" i="57" s="1"/>
  <c r="AX201" i="33" s="1"/>
  <c r="AX202" i="33" s="1"/>
  <c r="AX98" i="33" s="1"/>
  <c r="AX31" i="49"/>
  <c r="DT28" i="57"/>
  <c r="DT9" i="57" s="1"/>
  <c r="BC196" i="33" s="1"/>
  <c r="BC31" i="44"/>
  <c r="BI40" i="32"/>
  <c r="DY23" i="57"/>
  <c r="DY4" i="57" s="1"/>
  <c r="BH191" i="33" s="1"/>
  <c r="BH31" i="32"/>
  <c r="AG145" i="33"/>
  <c r="BR15" i="51"/>
  <c r="BF65" i="51"/>
  <c r="BF22" i="49" s="1"/>
  <c r="BB19" i="41"/>
  <c r="BC20" i="41"/>
  <c r="AY42" i="49"/>
  <c r="AY40" i="49" s="1"/>
  <c r="BE83" i="51"/>
  <c r="B59" i="42"/>
  <c r="BF60" i="51"/>
  <c r="BF22" i="44" s="1"/>
  <c r="BR10" i="51"/>
  <c r="BC20" i="45"/>
  <c r="BB19" i="45"/>
  <c r="B59" i="47"/>
  <c r="AG148" i="33"/>
  <c r="AH120" i="42"/>
  <c r="BI76" i="1"/>
  <c r="BJ14" i="1"/>
  <c r="AX176" i="33"/>
  <c r="AY62" i="55"/>
  <c r="BE42" i="40"/>
  <c r="BE40" i="40" s="1"/>
  <c r="BK77" i="51"/>
  <c r="AS46" i="43"/>
  <c r="BN228" i="57"/>
  <c r="F3" i="56"/>
  <c r="F81" i="49"/>
  <c r="F62" i="49" s="1"/>
  <c r="F63" i="49" s="1"/>
  <c r="F81" i="48"/>
  <c r="F62" i="48" s="1"/>
  <c r="F63" i="48" s="1"/>
  <c r="F81" i="47"/>
  <c r="F62" i="47" s="1"/>
  <c r="F63" i="47" s="1"/>
  <c r="F81" i="46"/>
  <c r="F62" i="46" s="1"/>
  <c r="F63" i="46" s="1"/>
  <c r="F81" i="45"/>
  <c r="F62" i="45" s="1"/>
  <c r="F63" i="45" s="1"/>
  <c r="F81" i="44"/>
  <c r="F62" i="44" s="1"/>
  <c r="F63" i="44" s="1"/>
  <c r="F81" i="40"/>
  <c r="F62" i="40" s="1"/>
  <c r="F63" i="40" s="1"/>
  <c r="F81" i="43"/>
  <c r="F62" i="43" s="1"/>
  <c r="F63" i="43" s="1"/>
  <c r="F81" i="41"/>
  <c r="F62" i="41" s="1"/>
  <c r="F63" i="41" s="1"/>
  <c r="F81" i="42"/>
  <c r="F62" i="42" s="1"/>
  <c r="F63" i="42" s="1"/>
  <c r="F81" i="1"/>
  <c r="F62" i="1" s="1"/>
  <c r="F63" i="1" s="1"/>
  <c r="F369" i="33"/>
  <c r="F375" i="33" s="1"/>
  <c r="F81" i="32"/>
  <c r="F62" i="32" s="1"/>
  <c r="F63" i="32" s="1"/>
  <c r="F62" i="59"/>
  <c r="G72" i="33"/>
  <c r="BC20" i="32"/>
  <c r="BB19" i="32"/>
  <c r="AH120" i="40"/>
  <c r="AS46" i="32"/>
  <c r="BN225" i="57"/>
  <c r="AX180" i="33"/>
  <c r="AY66" i="55"/>
  <c r="AC120" i="48"/>
  <c r="AS46" i="41"/>
  <c r="BN226" i="57"/>
  <c r="AH120" i="44"/>
  <c r="AX177" i="33"/>
  <c r="AY63" i="55"/>
  <c r="AS46" i="44"/>
  <c r="BN230" i="57"/>
  <c r="BC20" i="1"/>
  <c r="BB19" i="1"/>
  <c r="BF62" i="51"/>
  <c r="BF22" i="46" s="1"/>
  <c r="BR12" i="51"/>
  <c r="CG102" i="57"/>
  <c r="AR70" i="55"/>
  <c r="AR113" i="1" s="1"/>
  <c r="BH40" i="1"/>
  <c r="DX22" i="57"/>
  <c r="DX3" i="57" s="1"/>
  <c r="BG190" i="33" s="1"/>
  <c r="BG31" i="1"/>
  <c r="BB42" i="48"/>
  <c r="BH82" i="51"/>
  <c r="BG56" i="1"/>
  <c r="BF135" i="1"/>
  <c r="BF34" i="33"/>
  <c r="BC20" i="49"/>
  <c r="BB19" i="49"/>
  <c r="AF143" i="33"/>
  <c r="AC120" i="49"/>
  <c r="B59" i="40"/>
  <c r="AB151" i="33"/>
  <c r="BB19" i="48"/>
  <c r="BC20" i="48"/>
  <c r="BS4" i="51"/>
  <c r="BG54" i="51"/>
  <c r="BG22" i="1" s="1"/>
  <c r="AS46" i="48"/>
  <c r="BN234" i="57"/>
  <c r="AS46" i="40"/>
  <c r="BN229" i="57"/>
  <c r="AB152" i="33"/>
  <c r="AB183" i="33" s="1"/>
  <c r="AE120" i="47"/>
  <c r="BJ17" i="1"/>
  <c r="BF40" i="43"/>
  <c r="BR208" i="57"/>
  <c r="DV26" i="57"/>
  <c r="DV7" i="57" s="1"/>
  <c r="BE194" i="33" s="1"/>
  <c r="BE31" i="43"/>
  <c r="BC20" i="42"/>
  <c r="BB19" i="42"/>
  <c r="AH120" i="43"/>
  <c r="BJ17" i="45"/>
  <c r="BK17" i="45" s="1"/>
  <c r="BL17" i="45" s="1"/>
  <c r="BM17" i="45" s="1"/>
  <c r="BN17" i="45" s="1"/>
  <c r="BO17" i="45" s="1"/>
  <c r="BP17" i="45" s="1"/>
  <c r="BQ17" i="45" s="1"/>
  <c r="BR17" i="45" s="1"/>
  <c r="BS17" i="45" s="1"/>
  <c r="BT17" i="45" s="1"/>
  <c r="BU17" i="45" s="1"/>
  <c r="BV17" i="45" s="1"/>
  <c r="BW17" i="45" s="1"/>
  <c r="BX17" i="45" s="1"/>
  <c r="BY17" i="45" s="1"/>
  <c r="BZ17" i="45" s="1"/>
  <c r="CA17" i="45" s="1"/>
  <c r="CB17" i="45" s="1"/>
  <c r="CC17" i="45" s="1"/>
  <c r="CD17" i="45" s="1"/>
  <c r="CE17" i="45" s="1"/>
  <c r="CF17" i="45" s="1"/>
  <c r="CG17" i="45" s="1"/>
  <c r="CH17" i="45" s="1"/>
  <c r="CI17" i="45" s="1"/>
  <c r="CJ17" i="45" s="1"/>
  <c r="CK17" i="45" s="1"/>
  <c r="CL17" i="45" s="1"/>
  <c r="CM17" i="45" s="1"/>
  <c r="CN17" i="45" s="1"/>
  <c r="CO17" i="45" s="1"/>
  <c r="CP17" i="45" s="1"/>
  <c r="CQ17" i="45" s="1"/>
  <c r="CR17" i="45" s="1"/>
  <c r="CS17" i="45" s="1"/>
  <c r="CT17" i="45" s="1"/>
  <c r="CU17" i="45" s="1"/>
  <c r="CV17" i="45" s="1"/>
  <c r="CW17" i="45" s="1"/>
  <c r="CX17" i="45" s="1"/>
  <c r="CY17" i="45" s="1"/>
  <c r="BX105" i="57"/>
  <c r="AI73" i="55"/>
  <c r="AI113" i="42" s="1"/>
  <c r="AP141" i="33"/>
  <c r="BB42" i="46"/>
  <c r="BB40" i="46" s="1"/>
  <c r="BH80" i="51"/>
  <c r="BJ17" i="40"/>
  <c r="BK17" i="40" s="1"/>
  <c r="BL17" i="40" s="1"/>
  <c r="BM17" i="40" s="1"/>
  <c r="BN17" i="40" s="1"/>
  <c r="BO17" i="40" s="1"/>
  <c r="BP17" i="40" s="1"/>
  <c r="BQ17" i="40" s="1"/>
  <c r="BR17" i="40" s="1"/>
  <c r="BS17" i="40" s="1"/>
  <c r="BT17" i="40" s="1"/>
  <c r="BU17" i="40" s="1"/>
  <c r="BV17" i="40" s="1"/>
  <c r="BW17" i="40" s="1"/>
  <c r="BX17" i="40" s="1"/>
  <c r="BY17" i="40" s="1"/>
  <c r="BZ17" i="40" s="1"/>
  <c r="CA17" i="40" s="1"/>
  <c r="CB17" i="40" s="1"/>
  <c r="CC17" i="40" s="1"/>
  <c r="CD17" i="40" s="1"/>
  <c r="CE17" i="40" s="1"/>
  <c r="CF17" i="40" s="1"/>
  <c r="CG17" i="40" s="1"/>
  <c r="CH17" i="40" s="1"/>
  <c r="CI17" i="40" s="1"/>
  <c r="CJ17" i="40" s="1"/>
  <c r="CK17" i="40" s="1"/>
  <c r="CL17" i="40" s="1"/>
  <c r="CM17" i="40" s="1"/>
  <c r="CN17" i="40" s="1"/>
  <c r="CO17" i="40" s="1"/>
  <c r="CP17" i="40" s="1"/>
  <c r="CQ17" i="40" s="1"/>
  <c r="CR17" i="40" s="1"/>
  <c r="CS17" i="40" s="1"/>
  <c r="CT17" i="40" s="1"/>
  <c r="CU17" i="40" s="1"/>
  <c r="CV17" i="40" s="1"/>
  <c r="CW17" i="40" s="1"/>
  <c r="CX17" i="40" s="1"/>
  <c r="CY17" i="40" s="1"/>
  <c r="BC42" i="45"/>
  <c r="BC40" i="45" s="1"/>
  <c r="BI79" i="51"/>
  <c r="G91" i="33"/>
  <c r="G9" i="55"/>
  <c r="AS46" i="47"/>
  <c r="BN233" i="57"/>
  <c r="AD150" i="33"/>
  <c r="AG144" i="33"/>
  <c r="AH142" i="33"/>
  <c r="BG127" i="33"/>
  <c r="BF82" i="33"/>
  <c r="BF67" i="59" s="1"/>
  <c r="B59" i="32"/>
  <c r="BY110" i="57"/>
  <c r="AJ78" i="55"/>
  <c r="AJ113" i="46" s="1"/>
  <c r="BC20" i="43"/>
  <c r="BB19" i="43"/>
  <c r="BF59" i="51"/>
  <c r="BF22" i="40" s="1"/>
  <c r="BR9" i="51"/>
  <c r="BF64" i="51"/>
  <c r="BF22" i="48" s="1"/>
  <c r="BR14" i="51"/>
  <c r="BJ17" i="49"/>
  <c r="BK17" i="49" s="1"/>
  <c r="BL17" i="49" s="1"/>
  <c r="BM17" i="49" s="1"/>
  <c r="BN17" i="49" s="1"/>
  <c r="BO17" i="49" s="1"/>
  <c r="BP17" i="49" s="1"/>
  <c r="BQ17" i="49" s="1"/>
  <c r="BR17" i="49" s="1"/>
  <c r="BS17" i="49" s="1"/>
  <c r="BT17" i="49" s="1"/>
  <c r="BU17" i="49" s="1"/>
  <c r="BV17" i="49" s="1"/>
  <c r="BW17" i="49" s="1"/>
  <c r="BX17" i="49" s="1"/>
  <c r="BY17" i="49" s="1"/>
  <c r="BZ17" i="49" s="1"/>
  <c r="CA17" i="49" s="1"/>
  <c r="CB17" i="49" s="1"/>
  <c r="CC17" i="49" s="1"/>
  <c r="CD17" i="49" s="1"/>
  <c r="CE17" i="49" s="1"/>
  <c r="CF17" i="49" s="1"/>
  <c r="CG17" i="49" s="1"/>
  <c r="CH17" i="49" s="1"/>
  <c r="CI17" i="49" s="1"/>
  <c r="CJ17" i="49" s="1"/>
  <c r="CK17" i="49" s="1"/>
  <c r="CL17" i="49" s="1"/>
  <c r="CM17" i="49" s="1"/>
  <c r="CN17" i="49" s="1"/>
  <c r="CO17" i="49" s="1"/>
  <c r="CP17" i="49" s="1"/>
  <c r="CQ17" i="49" s="1"/>
  <c r="CR17" i="49" s="1"/>
  <c r="CS17" i="49" s="1"/>
  <c r="CT17" i="49" s="1"/>
  <c r="CU17" i="49" s="1"/>
  <c r="CV17" i="49" s="1"/>
  <c r="CW17" i="49" s="1"/>
  <c r="CX17" i="49" s="1"/>
  <c r="CY17" i="49" s="1"/>
  <c r="BJ17" i="46"/>
  <c r="BK17" i="46" s="1"/>
  <c r="BL17" i="46" s="1"/>
  <c r="BM17" i="46" s="1"/>
  <c r="BN17" i="46" s="1"/>
  <c r="BO17" i="46" s="1"/>
  <c r="BP17" i="46" s="1"/>
  <c r="BQ17" i="46" s="1"/>
  <c r="BR17" i="46" s="1"/>
  <c r="BS17" i="46" s="1"/>
  <c r="BT17" i="46" s="1"/>
  <c r="BU17" i="46" s="1"/>
  <c r="BV17" i="46" s="1"/>
  <c r="BW17" i="46" s="1"/>
  <c r="BX17" i="46" s="1"/>
  <c r="BY17" i="46" s="1"/>
  <c r="BZ17" i="46" s="1"/>
  <c r="CA17" i="46" s="1"/>
  <c r="CB17" i="46" s="1"/>
  <c r="CC17" i="46" s="1"/>
  <c r="CD17" i="46" s="1"/>
  <c r="CE17" i="46" s="1"/>
  <c r="CF17" i="46" s="1"/>
  <c r="CG17" i="46" s="1"/>
  <c r="CH17" i="46" s="1"/>
  <c r="CI17" i="46" s="1"/>
  <c r="CJ17" i="46" s="1"/>
  <c r="CK17" i="46" s="1"/>
  <c r="CL17" i="46" s="1"/>
  <c r="CM17" i="46" s="1"/>
  <c r="CN17" i="46" s="1"/>
  <c r="CO17" i="46" s="1"/>
  <c r="CP17" i="46" s="1"/>
  <c r="CQ17" i="46" s="1"/>
  <c r="CR17" i="46" s="1"/>
  <c r="CS17" i="46" s="1"/>
  <c r="CT17" i="46" s="1"/>
  <c r="CU17" i="46" s="1"/>
  <c r="CV17" i="46" s="1"/>
  <c r="CW17" i="46" s="1"/>
  <c r="CX17" i="46" s="1"/>
  <c r="CY17" i="46" s="1"/>
  <c r="AX179" i="33"/>
  <c r="AY65" i="55"/>
  <c r="B59" i="41"/>
  <c r="BB19" i="40"/>
  <c r="BC20" i="40"/>
  <c r="BX107" i="57"/>
  <c r="AI75" i="55"/>
  <c r="AI113" i="40" s="1"/>
  <c r="BH40" i="41"/>
  <c r="DX24" i="57"/>
  <c r="DX5" i="57" s="1"/>
  <c r="BG192" i="33" s="1"/>
  <c r="BG31" i="41"/>
  <c r="BS112" i="57"/>
  <c r="AD80" i="55"/>
  <c r="AD113" i="48" s="1"/>
  <c r="BR115" i="57"/>
  <c r="BC20" i="44"/>
  <c r="BB19" i="44"/>
  <c r="BX108" i="57"/>
  <c r="AI76" i="55"/>
  <c r="AI113" i="44" s="1"/>
  <c r="B59" i="46"/>
  <c r="AX173" i="33"/>
  <c r="AY59" i="55"/>
  <c r="AG146" i="33"/>
  <c r="BJ17" i="42"/>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AH120" i="45"/>
  <c r="B59" i="49"/>
  <c r="BC20" i="47"/>
  <c r="BB19" i="47"/>
  <c r="AX174" i="33"/>
  <c r="AY60" i="55"/>
  <c r="B59" i="45"/>
  <c r="AG120" i="41"/>
  <c r="BJ17" i="43"/>
  <c r="BK17" i="43" s="1"/>
  <c r="BL17" i="43" s="1"/>
  <c r="BM17" i="43" s="1"/>
  <c r="BN17" i="43" s="1"/>
  <c r="BO17" i="43" s="1"/>
  <c r="BP17" i="43" s="1"/>
  <c r="BQ17" i="43" s="1"/>
  <c r="BR17" i="43" s="1"/>
  <c r="BS17" i="43" s="1"/>
  <c r="BT17" i="43" s="1"/>
  <c r="BU17" i="43" s="1"/>
  <c r="BV17" i="43" s="1"/>
  <c r="BW17" i="43" s="1"/>
  <c r="BX17" i="43" s="1"/>
  <c r="BY17" i="43" s="1"/>
  <c r="BZ17" i="43" s="1"/>
  <c r="CA17" i="43" s="1"/>
  <c r="CB17" i="43" s="1"/>
  <c r="CC17" i="43" s="1"/>
  <c r="CD17" i="43" s="1"/>
  <c r="CE17" i="43" s="1"/>
  <c r="CF17" i="43" s="1"/>
  <c r="CG17" i="43" s="1"/>
  <c r="CH17" i="43" s="1"/>
  <c r="CI17" i="43" s="1"/>
  <c r="CJ17" i="43" s="1"/>
  <c r="CK17" i="43" s="1"/>
  <c r="CL17" i="43" s="1"/>
  <c r="CM17" i="43" s="1"/>
  <c r="CN17" i="43" s="1"/>
  <c r="CO17" i="43" s="1"/>
  <c r="CP17" i="43" s="1"/>
  <c r="CQ17" i="43" s="1"/>
  <c r="CR17" i="43" s="1"/>
  <c r="CS17" i="43" s="1"/>
  <c r="CT17" i="43" s="1"/>
  <c r="CU17" i="43" s="1"/>
  <c r="CV17" i="43" s="1"/>
  <c r="CW17" i="43" s="1"/>
  <c r="CX17" i="43" s="1"/>
  <c r="CY17" i="43" s="1"/>
  <c r="BS113" i="57"/>
  <c r="AD81" i="55"/>
  <c r="AD113" i="49" s="1"/>
  <c r="B59" i="43"/>
  <c r="AG147" i="33"/>
  <c r="AX172" i="33"/>
  <c r="AY58" i="55"/>
  <c r="BR6" i="51"/>
  <c r="BF56" i="51"/>
  <c r="BF22" i="41" s="1"/>
  <c r="BQ16" i="51"/>
  <c r="AX181" i="33"/>
  <c r="AY67" i="55"/>
  <c r="BF57" i="51"/>
  <c r="BF22" i="42" s="1"/>
  <c r="BR7" i="51"/>
  <c r="BU111" i="57"/>
  <c r="AF79" i="55"/>
  <c r="AF113" i="47" s="1"/>
  <c r="AS46" i="42"/>
  <c r="BN227" i="57"/>
  <c r="BX106" i="57"/>
  <c r="AI74" i="55"/>
  <c r="AI113" i="43" s="1"/>
  <c r="AX170" i="33"/>
  <c r="AY56" i="55"/>
  <c r="BF63" i="51"/>
  <c r="BF22" i="47" s="1"/>
  <c r="BR13" i="51"/>
  <c r="BH42" i="42"/>
  <c r="BH40" i="42" s="1"/>
  <c r="BN75" i="51"/>
  <c r="BI42" i="42" s="1"/>
  <c r="BI123" i="48"/>
  <c r="BI122" i="48" s="1"/>
  <c r="AI120" i="32"/>
  <c r="BJ17" i="44"/>
  <c r="BK17" i="44" s="1"/>
  <c r="BL17" i="44" s="1"/>
  <c r="BM17" i="44" s="1"/>
  <c r="BN17" i="44" s="1"/>
  <c r="BO17" i="44" s="1"/>
  <c r="BP17" i="44" s="1"/>
  <c r="BQ17" i="44" s="1"/>
  <c r="BR17" i="44" s="1"/>
  <c r="BS17" i="44" s="1"/>
  <c r="BT17" i="44" s="1"/>
  <c r="BU17" i="44" s="1"/>
  <c r="BV17" i="44" s="1"/>
  <c r="BW17" i="44" s="1"/>
  <c r="BX17" i="44" s="1"/>
  <c r="BY17" i="44" s="1"/>
  <c r="BZ17" i="44" s="1"/>
  <c r="CA17" i="44" s="1"/>
  <c r="CB17" i="44" s="1"/>
  <c r="CC17" i="44" s="1"/>
  <c r="CD17" i="44" s="1"/>
  <c r="CE17" i="44" s="1"/>
  <c r="CF17" i="44" s="1"/>
  <c r="CG17" i="44" s="1"/>
  <c r="CH17" i="44" s="1"/>
  <c r="CI17" i="44" s="1"/>
  <c r="CJ17" i="44" s="1"/>
  <c r="CK17" i="44" s="1"/>
  <c r="CL17" i="44" s="1"/>
  <c r="CM17" i="44" s="1"/>
  <c r="CN17" i="44" s="1"/>
  <c r="CO17" i="44" s="1"/>
  <c r="CP17" i="44" s="1"/>
  <c r="CQ17" i="44" s="1"/>
  <c r="CR17" i="44" s="1"/>
  <c r="CS17" i="44" s="1"/>
  <c r="CT17" i="44" s="1"/>
  <c r="CU17" i="44" s="1"/>
  <c r="CV17" i="44" s="1"/>
  <c r="CW17" i="44" s="1"/>
  <c r="CX17" i="44" s="1"/>
  <c r="CY17" i="44" s="1"/>
  <c r="AS46" i="45"/>
  <c r="BN231" i="57"/>
  <c r="AS46" i="1"/>
  <c r="BN224" i="57"/>
  <c r="BI123" i="47"/>
  <c r="BI122" i="47" s="1"/>
  <c r="BI123" i="1"/>
  <c r="BI122" i="1" s="1"/>
  <c r="BI81" i="33"/>
  <c r="BI66" i="59" s="1"/>
  <c r="BC20" i="46"/>
  <c r="BB19" i="46"/>
  <c r="AX178" i="33"/>
  <c r="AY64" i="55"/>
  <c r="AH149" i="33"/>
  <c r="BB42" i="47"/>
  <c r="BB40" i="47" s="1"/>
  <c r="BH81" i="51"/>
  <c r="AS46" i="49"/>
  <c r="BN235" i="57"/>
  <c r="BJ17" i="41"/>
  <c r="BK17" i="41" s="1"/>
  <c r="BL17" i="41" s="1"/>
  <c r="BM17" i="41" s="1"/>
  <c r="BN17" i="41" s="1"/>
  <c r="BO17" i="41" s="1"/>
  <c r="BP17" i="41" s="1"/>
  <c r="BQ17" i="41" s="1"/>
  <c r="BR17" i="41" s="1"/>
  <c r="BS17" i="41" s="1"/>
  <c r="BT17" i="41" s="1"/>
  <c r="BU17" i="41" s="1"/>
  <c r="BV17" i="41" s="1"/>
  <c r="BW17" i="41" s="1"/>
  <c r="BX17" i="41" s="1"/>
  <c r="BY17" i="41" s="1"/>
  <c r="BZ17" i="41" s="1"/>
  <c r="CA17" i="41" s="1"/>
  <c r="CB17" i="41" s="1"/>
  <c r="CC17" i="41" s="1"/>
  <c r="CD17" i="41" s="1"/>
  <c r="CE17" i="41" s="1"/>
  <c r="CF17" i="41" s="1"/>
  <c r="CG17" i="41" s="1"/>
  <c r="CH17" i="41" s="1"/>
  <c r="CI17" i="41" s="1"/>
  <c r="CJ17" i="41" s="1"/>
  <c r="CK17" i="41" s="1"/>
  <c r="CL17" i="41" s="1"/>
  <c r="CM17" i="41" s="1"/>
  <c r="CN17" i="41" s="1"/>
  <c r="CO17" i="41" s="1"/>
  <c r="CP17" i="41" s="1"/>
  <c r="CQ17" i="41" s="1"/>
  <c r="CR17" i="41" s="1"/>
  <c r="CS17" i="41" s="1"/>
  <c r="CT17" i="41" s="1"/>
  <c r="CU17" i="41" s="1"/>
  <c r="CV17" i="41" s="1"/>
  <c r="CW17" i="41" s="1"/>
  <c r="CX17" i="41" s="1"/>
  <c r="CY17" i="41" s="1"/>
  <c r="AX171" i="33"/>
  <c r="AY57" i="55"/>
  <c r="BJ17" i="32"/>
  <c r="BK17" i="32" s="1"/>
  <c r="BL17" i="32" s="1"/>
  <c r="BM17" i="32" s="1"/>
  <c r="BN17" i="32" s="1"/>
  <c r="BR11" i="51"/>
  <c r="BF61" i="51"/>
  <c r="BF22" i="45" s="1"/>
  <c r="BJ17" i="48"/>
  <c r="BK17" i="48" s="1"/>
  <c r="BL17" i="48" s="1"/>
  <c r="BM17" i="48" s="1"/>
  <c r="BN17" i="48" s="1"/>
  <c r="BO17" i="48" s="1"/>
  <c r="BP17" i="48" s="1"/>
  <c r="BQ17" i="48" s="1"/>
  <c r="BR17" i="48" s="1"/>
  <c r="BS17" i="48" s="1"/>
  <c r="BT17" i="48" s="1"/>
  <c r="BU17" i="48" s="1"/>
  <c r="BV17" i="48" s="1"/>
  <c r="BW17" i="48" s="1"/>
  <c r="BX17" i="48" s="1"/>
  <c r="BY17" i="48" s="1"/>
  <c r="BZ17" i="48" s="1"/>
  <c r="CA17" i="48" s="1"/>
  <c r="CB17" i="48" s="1"/>
  <c r="CC17" i="48" s="1"/>
  <c r="CD17" i="48" s="1"/>
  <c r="CE17" i="48" s="1"/>
  <c r="CF17" i="48" s="1"/>
  <c r="CG17" i="48" s="1"/>
  <c r="CH17" i="48" s="1"/>
  <c r="CI17" i="48" s="1"/>
  <c r="CJ17" i="48" s="1"/>
  <c r="CK17" i="48" s="1"/>
  <c r="CL17" i="48" s="1"/>
  <c r="CM17" i="48" s="1"/>
  <c r="CN17" i="48" s="1"/>
  <c r="CO17" i="48" s="1"/>
  <c r="CP17" i="48" s="1"/>
  <c r="CQ17" i="48" s="1"/>
  <c r="CR17" i="48" s="1"/>
  <c r="CS17" i="48" s="1"/>
  <c r="CT17" i="48" s="1"/>
  <c r="CU17" i="48" s="1"/>
  <c r="CV17" i="48" s="1"/>
  <c r="CW17" i="48" s="1"/>
  <c r="CX17" i="48" s="1"/>
  <c r="CY17" i="48" s="1"/>
  <c r="AQ120" i="1"/>
  <c r="AI120" i="46"/>
  <c r="BX109" i="57"/>
  <c r="AI77" i="55"/>
  <c r="AI113" i="45" s="1"/>
  <c r="BE36" i="33"/>
  <c r="BE45" i="59"/>
  <c r="BW104" i="57"/>
  <c r="AH72" i="55"/>
  <c r="AH113" i="41" s="1"/>
  <c r="BF58" i="51"/>
  <c r="BF22" i="43" s="1"/>
  <c r="BR8" i="51"/>
  <c r="AS46" i="46"/>
  <c r="BN232" i="57"/>
  <c r="AX175" i="33"/>
  <c r="AY61" i="55"/>
  <c r="B59" i="48"/>
  <c r="BD42" i="44"/>
  <c r="BD40" i="44" s="1"/>
  <c r="BJ78" i="51"/>
  <c r="BA40" i="48"/>
  <c r="DQ32" i="57"/>
  <c r="DQ13" i="57" s="1"/>
  <c r="AZ200" i="33" s="1"/>
  <c r="AZ31" i="48"/>
  <c r="BY103" i="57"/>
  <c r="AJ71" i="55"/>
  <c r="AJ113" i="32"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CS17" i="47" s="1"/>
  <c r="CT17" i="47" s="1"/>
  <c r="CU17" i="47" s="1"/>
  <c r="CV17" i="47" s="1"/>
  <c r="CW17" i="47" s="1"/>
  <c r="CX17" i="47" s="1"/>
  <c r="CY17" i="47" s="1"/>
  <c r="BF55" i="51"/>
  <c r="BF22" i="32" s="1"/>
  <c r="BR5" i="51"/>
  <c r="BR16" i="51" s="1"/>
  <c r="B59" i="44"/>
  <c r="DS31" i="57" l="1"/>
  <c r="DS12" i="57" s="1"/>
  <c r="BB199" i="33" s="1"/>
  <c r="BB31" i="47"/>
  <c r="DU28" i="57"/>
  <c r="DU9" i="57" s="1"/>
  <c r="BD196" i="33" s="1"/>
  <c r="BD31" i="44"/>
  <c r="DP33" i="57"/>
  <c r="DP14" i="57" s="1"/>
  <c r="AY201" i="33" s="1"/>
  <c r="AY202" i="33" s="1"/>
  <c r="AY98" i="33" s="1"/>
  <c r="AY31" i="49"/>
  <c r="DS30" i="57"/>
  <c r="DS11" i="57" s="1"/>
  <c r="BB198" i="33" s="1"/>
  <c r="BB31" i="46"/>
  <c r="BI40" i="42"/>
  <c r="DY25" i="57"/>
  <c r="DY6" i="57" s="1"/>
  <c r="BH193" i="33" s="1"/>
  <c r="BH31" i="42"/>
  <c r="DT29" i="57"/>
  <c r="DT10" i="57" s="1"/>
  <c r="BC197" i="33" s="1"/>
  <c r="BC31" i="45"/>
  <c r="BR209" i="57"/>
  <c r="DV27" i="57"/>
  <c r="DV8" i="57" s="1"/>
  <c r="BE195" i="33" s="1"/>
  <c r="BE31" i="40"/>
  <c r="BC42" i="47"/>
  <c r="BC40" i="47" s="1"/>
  <c r="BI81" i="51"/>
  <c r="BV111" i="57"/>
  <c r="AG79" i="55"/>
  <c r="AG113" i="47" s="1"/>
  <c r="AH148" i="33"/>
  <c r="BY108" i="57"/>
  <c r="AJ76" i="55"/>
  <c r="AJ113" i="44" s="1"/>
  <c r="BD20" i="40"/>
  <c r="BC19" i="40"/>
  <c r="BS9" i="51"/>
  <c r="BG59" i="51"/>
  <c r="BG22" i="40" s="1"/>
  <c r="BC42" i="46"/>
  <c r="BC40" i="46" s="1"/>
  <c r="BI80" i="51"/>
  <c r="AH145" i="33"/>
  <c r="BD20" i="48"/>
  <c r="BC19" i="48"/>
  <c r="BF36" i="33"/>
  <c r="BF45" i="59"/>
  <c r="BI40" i="1"/>
  <c r="DY22" i="57"/>
  <c r="DY3" i="57" s="1"/>
  <c r="BH190" i="33" s="1"/>
  <c r="BH31" i="1"/>
  <c r="AY177" i="33"/>
  <c r="AZ63" i="55"/>
  <c r="AT46" i="41"/>
  <c r="BO226" i="57"/>
  <c r="AY180" i="33"/>
  <c r="AZ66" i="55"/>
  <c r="BC19" i="32"/>
  <c r="BD20" i="32"/>
  <c r="F155" i="32"/>
  <c r="F64" i="32"/>
  <c r="F65" i="32" s="1"/>
  <c r="F64" i="41"/>
  <c r="F65" i="41" s="1"/>
  <c r="F155" i="41"/>
  <c r="F155" i="45"/>
  <c r="F64" i="45"/>
  <c r="F65" i="45" s="1"/>
  <c r="F155" i="49"/>
  <c r="F64" i="49"/>
  <c r="F65" i="49" s="1"/>
  <c r="BF42" i="40"/>
  <c r="BF40" i="40" s="1"/>
  <c r="BL77" i="51"/>
  <c r="BC19" i="45"/>
  <c r="BD20" i="45"/>
  <c r="BE42" i="44"/>
  <c r="BE40" i="44" s="1"/>
  <c r="BK78" i="51"/>
  <c r="AY178" i="33"/>
  <c r="AZ64" i="55"/>
  <c r="AT46" i="1"/>
  <c r="BO224" i="57"/>
  <c r="AG143" i="33"/>
  <c r="BG64" i="51"/>
  <c r="BG22" i="48" s="1"/>
  <c r="BS14" i="51"/>
  <c r="AJ120" i="46"/>
  <c r="BH127" i="33"/>
  <c r="BG82" i="33"/>
  <c r="BG67" i="59" s="1"/>
  <c r="AT46" i="47"/>
  <c r="BO233" i="57"/>
  <c r="BD42" i="45"/>
  <c r="BD40" i="45" s="1"/>
  <c r="BJ79" i="51"/>
  <c r="AI120" i="42"/>
  <c r="AT46" i="40"/>
  <c r="BO229" i="57"/>
  <c r="AC152" i="33"/>
  <c r="BG62" i="51"/>
  <c r="BG22" i="46" s="1"/>
  <c r="BS12" i="51"/>
  <c r="BC19" i="1"/>
  <c r="BD20" i="1"/>
  <c r="AH146" i="33"/>
  <c r="G64" i="59"/>
  <c r="F155" i="43"/>
  <c r="F64" i="43"/>
  <c r="F65" i="43" s="1"/>
  <c r="F155" i="46"/>
  <c r="F64" i="46"/>
  <c r="F65" i="46" s="1"/>
  <c r="F55" i="56"/>
  <c r="F56" i="56" s="1"/>
  <c r="F37" i="56"/>
  <c r="F38" i="56" s="1"/>
  <c r="F47" i="56"/>
  <c r="F42" i="56"/>
  <c r="F43" i="56" s="1"/>
  <c r="BD20" i="41"/>
  <c r="BC19" i="41"/>
  <c r="BS15" i="51"/>
  <c r="BG65" i="51"/>
  <c r="BG22" i="49" s="1"/>
  <c r="AT46" i="46"/>
  <c r="BO232" i="57"/>
  <c r="BY109" i="57"/>
  <c r="AJ77" i="55"/>
  <c r="AJ113" i="45" s="1"/>
  <c r="BS11" i="51"/>
  <c r="BG61" i="51"/>
  <c r="BG22" i="45" s="1"/>
  <c r="BS5" i="51"/>
  <c r="BG55" i="51"/>
  <c r="BG22" i="32" s="1"/>
  <c r="BD20" i="46"/>
  <c r="BC19" i="46"/>
  <c r="BS13" i="51"/>
  <c r="BG63" i="51"/>
  <c r="BG22" i="47" s="1"/>
  <c r="AI120" i="43"/>
  <c r="BG57" i="51"/>
  <c r="BG22" i="42" s="1"/>
  <c r="BS7" i="51"/>
  <c r="BG56" i="51"/>
  <c r="BG22" i="41" s="1"/>
  <c r="BS6" i="51"/>
  <c r="AJ120" i="32"/>
  <c r="BB40" i="48"/>
  <c r="DR32" i="57"/>
  <c r="DR13" i="57" s="1"/>
  <c r="BA200" i="33" s="1"/>
  <c r="BA31" i="48"/>
  <c r="AY175" i="33"/>
  <c r="AZ61" i="55"/>
  <c r="BG58" i="51"/>
  <c r="BG22" i="43" s="1"/>
  <c r="BS8" i="51"/>
  <c r="AH120" i="41"/>
  <c r="AI149" i="33"/>
  <c r="AQ141" i="33"/>
  <c r="AT46" i="49"/>
  <c r="BO235" i="57"/>
  <c r="AI142" i="33"/>
  <c r="BY106" i="57"/>
  <c r="AJ74" i="55"/>
  <c r="AJ113" i="43" s="1"/>
  <c r="AY172" i="33"/>
  <c r="AZ58" i="55"/>
  <c r="AD120" i="49"/>
  <c r="AY174" i="33"/>
  <c r="AZ60" i="55"/>
  <c r="BD20" i="47"/>
  <c r="BC19" i="47"/>
  <c r="BD20" i="44"/>
  <c r="BC19" i="44"/>
  <c r="AD120" i="48"/>
  <c r="AI120" i="40"/>
  <c r="BZ110" i="57"/>
  <c r="AK78" i="55"/>
  <c r="AK113" i="46" s="1"/>
  <c r="BY105" i="57"/>
  <c r="AJ73" i="55"/>
  <c r="AJ113" i="42" s="1"/>
  <c r="BC19" i="42"/>
  <c r="BD20" i="42"/>
  <c r="AE150" i="33"/>
  <c r="BD20" i="49"/>
  <c r="BC19" i="49"/>
  <c r="BH56" i="1"/>
  <c r="BG135" i="1"/>
  <c r="BG34" i="33"/>
  <c r="AR120" i="1"/>
  <c r="AT46" i="44"/>
  <c r="BO230" i="57"/>
  <c r="AT46" i="32"/>
  <c r="BO225" i="57"/>
  <c r="F155" i="1"/>
  <c r="F64" i="1"/>
  <c r="F155" i="40"/>
  <c r="F64" i="40"/>
  <c r="F65" i="40" s="1"/>
  <c r="F155" i="47"/>
  <c r="F64" i="47"/>
  <c r="F65" i="47" s="1"/>
  <c r="AT46" i="43"/>
  <c r="BO228" i="57"/>
  <c r="AY176" i="33"/>
  <c r="AZ62" i="55"/>
  <c r="DZ23" i="57"/>
  <c r="DZ4" i="57" s="1"/>
  <c r="BI191" i="33" s="1"/>
  <c r="BI31" i="32"/>
  <c r="BZ103" i="57"/>
  <c r="AK71" i="55"/>
  <c r="AK113" i="32" s="1"/>
  <c r="BX104" i="57"/>
  <c r="AI72" i="55"/>
  <c r="AI113" i="41" s="1"/>
  <c r="AI120" i="45"/>
  <c r="AY171" i="33"/>
  <c r="AZ57" i="55"/>
  <c r="AT46" i="45"/>
  <c r="BO231" i="57"/>
  <c r="AY170" i="33"/>
  <c r="AZ56" i="55"/>
  <c r="AT46" i="42"/>
  <c r="BO227" i="57"/>
  <c r="AF120" i="47"/>
  <c r="AY181" i="33"/>
  <c r="AZ67" i="55"/>
  <c r="BT113" i="57"/>
  <c r="AE81" i="55"/>
  <c r="AE113" i="49" s="1"/>
  <c r="AY173" i="33"/>
  <c r="AZ59" i="55"/>
  <c r="AI120" i="44"/>
  <c r="BT112" i="57"/>
  <c r="AE80" i="55"/>
  <c r="AE113" i="48" s="1"/>
  <c r="BS115" i="57"/>
  <c r="BI40" i="41"/>
  <c r="DY24" i="57"/>
  <c r="DY5" i="57" s="1"/>
  <c r="BH192" i="33" s="1"/>
  <c r="BH31" i="41"/>
  <c r="BY107" i="57"/>
  <c r="AJ75" i="55"/>
  <c r="AJ113" i="40" s="1"/>
  <c r="AY179" i="33"/>
  <c r="AZ65" i="55"/>
  <c r="BD20" i="43"/>
  <c r="BC19" i="43"/>
  <c r="G107" i="49"/>
  <c r="G106" i="49" s="1"/>
  <c r="G109" i="49" s="1"/>
  <c r="G103" i="49" s="1"/>
  <c r="G107" i="48"/>
  <c r="G106" i="48" s="1"/>
  <c r="G109" i="48" s="1"/>
  <c r="G103" i="48" s="1"/>
  <c r="G107" i="47"/>
  <c r="G106" i="47" s="1"/>
  <c r="G109" i="47" s="1"/>
  <c r="G103" i="47" s="1"/>
  <c r="G107" i="46"/>
  <c r="G106" i="46" s="1"/>
  <c r="G109" i="46" s="1"/>
  <c r="G103" i="46" s="1"/>
  <c r="G107" i="45"/>
  <c r="G106" i="45" s="1"/>
  <c r="G109" i="45" s="1"/>
  <c r="G103" i="45" s="1"/>
  <c r="G107" i="44"/>
  <c r="G106" i="44" s="1"/>
  <c r="G109" i="44" s="1"/>
  <c r="G103" i="44" s="1"/>
  <c r="G107" i="40"/>
  <c r="G106" i="40" s="1"/>
  <c r="G109" i="40" s="1"/>
  <c r="G103" i="40" s="1"/>
  <c r="G107" i="43"/>
  <c r="G106" i="43" s="1"/>
  <c r="G109" i="43" s="1"/>
  <c r="G103" i="43" s="1"/>
  <c r="G107" i="41"/>
  <c r="G106" i="41" s="1"/>
  <c r="G109" i="41" s="1"/>
  <c r="G103" i="41" s="1"/>
  <c r="G107" i="42"/>
  <c r="G106" i="42" s="1"/>
  <c r="G109" i="42" s="1"/>
  <c r="G103" i="42" s="1"/>
  <c r="G107" i="32"/>
  <c r="G106" i="32" s="1"/>
  <c r="G109" i="32" s="1"/>
  <c r="G103" i="32" s="1"/>
  <c r="G107" i="1"/>
  <c r="G8" i="55"/>
  <c r="BG40" i="43"/>
  <c r="DW26" i="57"/>
  <c r="DW7" i="57" s="1"/>
  <c r="BF194" i="33" s="1"/>
  <c r="BF31" i="43"/>
  <c r="AT46" i="48"/>
  <c r="BO234" i="57"/>
  <c r="BH54" i="51"/>
  <c r="BH22" i="1" s="1"/>
  <c r="BT4" i="51"/>
  <c r="BC42" i="48"/>
  <c r="BI82" i="51"/>
  <c r="CH102" i="57"/>
  <c r="AS70" i="55"/>
  <c r="AS113" i="1" s="1"/>
  <c r="AH147" i="33"/>
  <c r="AC151" i="33"/>
  <c r="F155" i="42"/>
  <c r="F64" i="42"/>
  <c r="F65" i="42" s="1"/>
  <c r="F64" i="44"/>
  <c r="F65" i="44" s="1"/>
  <c r="F155" i="44"/>
  <c r="F155" i="48"/>
  <c r="F64" i="48"/>
  <c r="F65" i="48" s="1"/>
  <c r="AH144" i="33"/>
  <c r="BG60" i="51"/>
  <c r="BG22" i="44" s="1"/>
  <c r="BS10" i="51"/>
  <c r="AZ42" i="49"/>
  <c r="AZ40" i="49" s="1"/>
  <c r="BF83" i="51"/>
  <c r="DU29" i="57" l="1"/>
  <c r="DU10" i="57" s="1"/>
  <c r="BD197" i="33" s="1"/>
  <c r="BD31" i="45"/>
  <c r="DT30" i="57"/>
  <c r="DT11" i="57" s="1"/>
  <c r="BC198" i="33" s="1"/>
  <c r="BC31" i="46"/>
  <c r="DV28" i="57"/>
  <c r="DV9" i="57" s="1"/>
  <c r="BE196" i="33" s="1"/>
  <c r="BR210" i="57"/>
  <c r="BE31" i="44"/>
  <c r="DW27" i="57"/>
  <c r="DW8" i="57" s="1"/>
  <c r="BF195" i="33" s="1"/>
  <c r="BF31" i="40"/>
  <c r="DQ33" i="57"/>
  <c r="DQ14" i="57" s="1"/>
  <c r="AZ201" i="33" s="1"/>
  <c r="AZ202" i="33" s="1"/>
  <c r="AZ98" i="33" s="1"/>
  <c r="AZ31" i="49"/>
  <c r="DT31" i="57"/>
  <c r="DT12" i="57" s="1"/>
  <c r="BC199" i="33" s="1"/>
  <c r="BC31" i="47"/>
  <c r="F68" i="44"/>
  <c r="F9" i="61"/>
  <c r="F23" i="61" s="1"/>
  <c r="BD42" i="48"/>
  <c r="BJ82" i="51"/>
  <c r="G106" i="1"/>
  <c r="G97" i="33"/>
  <c r="G101" i="43"/>
  <c r="G213" i="33" s="1"/>
  <c r="G66" i="43"/>
  <c r="G101" i="46"/>
  <c r="G217" i="33" s="1"/>
  <c r="G66" i="46"/>
  <c r="AZ179" i="33"/>
  <c r="BA65" i="55"/>
  <c r="AI147" i="33"/>
  <c r="AE120" i="49"/>
  <c r="BY104" i="57"/>
  <c r="AJ72" i="55"/>
  <c r="AJ113" i="41" s="1"/>
  <c r="CA103" i="57"/>
  <c r="AL71" i="55"/>
  <c r="AL113" i="32" s="1"/>
  <c r="AZ176" i="33"/>
  <c r="BA62" i="55"/>
  <c r="F68" i="47"/>
  <c r="F12" i="61"/>
  <c r="F26" i="61" s="1"/>
  <c r="F59" i="1"/>
  <c r="F65" i="1"/>
  <c r="AU46" i="44"/>
  <c r="BP230" i="57"/>
  <c r="AK120" i="46"/>
  <c r="AZ174" i="33"/>
  <c r="BA60" i="55"/>
  <c r="AZ172" i="33"/>
  <c r="BA58" i="55"/>
  <c r="AU46" i="49"/>
  <c r="BP235" i="57"/>
  <c r="BH58" i="51"/>
  <c r="BH22" i="43" s="1"/>
  <c r="BT8" i="51"/>
  <c r="BI58" i="51" s="1"/>
  <c r="BI22" i="43" s="1"/>
  <c r="AI145" i="33"/>
  <c r="BT5" i="51"/>
  <c r="BI55" i="51" s="1"/>
  <c r="BI22" i="32" s="1"/>
  <c r="BH55" i="51"/>
  <c r="BH22" i="32" s="1"/>
  <c r="AJ120" i="45"/>
  <c r="G46" i="56"/>
  <c r="F49" i="56"/>
  <c r="BE42" i="45"/>
  <c r="BE40" i="45" s="1"/>
  <c r="BK79" i="51"/>
  <c r="BT14" i="51"/>
  <c r="BI64" i="51" s="1"/>
  <c r="BI22" i="48" s="1"/>
  <c r="BH64" i="51"/>
  <c r="BH22" i="48" s="1"/>
  <c r="AU46" i="1"/>
  <c r="BP224" i="57"/>
  <c r="BF42" i="44"/>
  <c r="BF40" i="44" s="1"/>
  <c r="BL78" i="51"/>
  <c r="F68" i="41"/>
  <c r="F5" i="61"/>
  <c r="F19" i="61" s="1"/>
  <c r="AU46" i="41"/>
  <c r="BP226" i="57"/>
  <c r="BE20" i="48"/>
  <c r="BD19" i="48"/>
  <c r="BH59" i="51"/>
  <c r="BH22" i="40" s="1"/>
  <c r="BT9" i="51"/>
  <c r="BI59" i="51" s="1"/>
  <c r="BI22" i="40" s="1"/>
  <c r="AG120" i="47"/>
  <c r="F68" i="42"/>
  <c r="F6" i="61"/>
  <c r="F20" i="61" s="1"/>
  <c r="AS120" i="1"/>
  <c r="AU46" i="48"/>
  <c r="BP234" i="57"/>
  <c r="BH40" i="43"/>
  <c r="DX26" i="57"/>
  <c r="DX7" i="57" s="1"/>
  <c r="BG194" i="33" s="1"/>
  <c r="BG31" i="43"/>
  <c r="G101" i="32"/>
  <c r="G210" i="33" s="1"/>
  <c r="G66" i="32"/>
  <c r="G101" i="40"/>
  <c r="G214" i="33" s="1"/>
  <c r="G66" i="40"/>
  <c r="G101" i="47"/>
  <c r="G218" i="33" s="1"/>
  <c r="G66" i="47"/>
  <c r="AE120" i="48"/>
  <c r="AZ173" i="33"/>
  <c r="BA59" i="55"/>
  <c r="BU113" i="57"/>
  <c r="AF81" i="55"/>
  <c r="AF113" i="49" s="1"/>
  <c r="AZ170" i="33"/>
  <c r="BA56" i="55"/>
  <c r="AI148" i="33"/>
  <c r="BG36" i="33"/>
  <c r="BG45" i="59"/>
  <c r="BE20" i="49"/>
  <c r="BD19" i="49"/>
  <c r="AJ120" i="42"/>
  <c r="CA110" i="57"/>
  <c r="AL78" i="55"/>
  <c r="AL113" i="46" s="1"/>
  <c r="AD151" i="33"/>
  <c r="AJ142" i="33"/>
  <c r="BH57" i="51"/>
  <c r="BH22" i="42" s="1"/>
  <c r="BT7" i="51"/>
  <c r="BI57" i="51" s="1"/>
  <c r="BI22" i="42" s="1"/>
  <c r="BD19" i="46"/>
  <c r="BE20" i="46"/>
  <c r="BZ109" i="57"/>
  <c r="AK77" i="55"/>
  <c r="AK113" i="45" s="1"/>
  <c r="BE20" i="41"/>
  <c r="BD19" i="41"/>
  <c r="F60" i="56"/>
  <c r="F133" i="33" s="1"/>
  <c r="F59" i="56"/>
  <c r="F68" i="43"/>
  <c r="F7" i="61"/>
  <c r="F21" i="61" s="1"/>
  <c r="BI127" i="33"/>
  <c r="BI82" i="33" s="1"/>
  <c r="BI67" i="59" s="1"/>
  <c r="BH82" i="33"/>
  <c r="BH67" i="59" s="1"/>
  <c r="BG42" i="40"/>
  <c r="BG40" i="40" s="1"/>
  <c r="BM77" i="51"/>
  <c r="F68" i="45"/>
  <c r="F10" i="61"/>
  <c r="F24" i="61" s="1"/>
  <c r="F68" i="32"/>
  <c r="F4" i="61"/>
  <c r="F18" i="61" s="1"/>
  <c r="BD42" i="46"/>
  <c r="BD40" i="46" s="1"/>
  <c r="BJ80" i="51"/>
  <c r="AJ120" i="44"/>
  <c r="BW111" i="57"/>
  <c r="AH79" i="55"/>
  <c r="AH113" i="47" s="1"/>
  <c r="BD42" i="47"/>
  <c r="BD40" i="47" s="1"/>
  <c r="BJ81" i="51"/>
  <c r="BA42" i="49"/>
  <c r="BA40" i="49" s="1"/>
  <c r="BG83" i="51"/>
  <c r="BI54" i="51"/>
  <c r="BI22" i="1" s="1"/>
  <c r="G101" i="42"/>
  <c r="G212" i="33" s="1"/>
  <c r="G66" i="42"/>
  <c r="G101" i="44"/>
  <c r="G215" i="33" s="1"/>
  <c r="G66" i="44"/>
  <c r="G101" i="48"/>
  <c r="G219" i="33" s="1"/>
  <c r="G66" i="48"/>
  <c r="BD19" i="43"/>
  <c r="BE20" i="43"/>
  <c r="AJ120" i="40"/>
  <c r="DZ24" i="57"/>
  <c r="DZ5" i="57" s="1"/>
  <c r="BI192" i="33" s="1"/>
  <c r="BI31" i="41"/>
  <c r="BU112" i="57"/>
  <c r="AF80" i="55"/>
  <c r="AF113" i="48" s="1"/>
  <c r="BT115" i="57"/>
  <c r="AF150" i="33"/>
  <c r="AZ171" i="33"/>
  <c r="BA57" i="55"/>
  <c r="AU46" i="43"/>
  <c r="BP228" i="57"/>
  <c r="F68" i="40"/>
  <c r="F8" i="61"/>
  <c r="F22" i="61" s="1"/>
  <c r="AU46" i="32"/>
  <c r="BP225" i="57"/>
  <c r="BE20" i="42"/>
  <c r="BD19" i="42"/>
  <c r="BZ105" i="57"/>
  <c r="AK73" i="55"/>
  <c r="AK113" i="42" s="1"/>
  <c r="BD19" i="47"/>
  <c r="BE20" i="47"/>
  <c r="AJ120" i="43"/>
  <c r="AZ175" i="33"/>
  <c r="BA61" i="55"/>
  <c r="BC40" i="48"/>
  <c r="DS32" i="57"/>
  <c r="DS13" i="57" s="1"/>
  <c r="BB200" i="33" s="1"/>
  <c r="BB31" i="48"/>
  <c r="BH63" i="51"/>
  <c r="BH22" i="47" s="1"/>
  <c r="BT13" i="51"/>
  <c r="BI63" i="51" s="1"/>
  <c r="BI22" i="47" s="1"/>
  <c r="AU46" i="46"/>
  <c r="BP232" i="57"/>
  <c r="F52" i="56"/>
  <c r="BH62" i="51"/>
  <c r="BH22" i="46" s="1"/>
  <c r="BT12" i="51"/>
  <c r="BI62" i="51" s="1"/>
  <c r="BI22" i="46" s="1"/>
  <c r="AC183" i="33"/>
  <c r="AU46" i="47"/>
  <c r="BP233" i="57"/>
  <c r="AZ178" i="33"/>
  <c r="BA64" i="55"/>
  <c r="BE20" i="45"/>
  <c r="BD19" i="45"/>
  <c r="AZ180" i="33"/>
  <c r="BA66" i="55"/>
  <c r="AZ177" i="33"/>
  <c r="BA63" i="55"/>
  <c r="BJ40" i="1"/>
  <c r="BJ31" i="1" s="1"/>
  <c r="BJ66" i="1" s="1"/>
  <c r="DZ22" i="57"/>
  <c r="DZ3" i="57" s="1"/>
  <c r="BI190" i="33" s="1"/>
  <c r="BI31" i="1"/>
  <c r="BZ108" i="57"/>
  <c r="AK76" i="55"/>
  <c r="AK113" i="44" s="1"/>
  <c r="DZ25" i="57"/>
  <c r="DZ6" i="57" s="1"/>
  <c r="BI193" i="33" s="1"/>
  <c r="BI31" i="42"/>
  <c r="F68" i="48"/>
  <c r="F13" i="61"/>
  <c r="F27" i="61" s="1"/>
  <c r="BT10" i="51"/>
  <c r="BI60" i="51" s="1"/>
  <c r="BI22" i="44" s="1"/>
  <c r="BH60" i="51"/>
  <c r="BH22" i="44" s="1"/>
  <c r="CI102" i="57"/>
  <c r="AT70" i="55"/>
  <c r="AT113" i="1" s="1"/>
  <c r="BS16" i="51"/>
  <c r="G90" i="33"/>
  <c r="G83" i="33"/>
  <c r="G101" i="41"/>
  <c r="G211" i="33" s="1"/>
  <c r="G66" i="41"/>
  <c r="G101" i="45"/>
  <c r="G216" i="33" s="1"/>
  <c r="G66" i="45"/>
  <c r="G101" i="49"/>
  <c r="G220" i="33" s="1"/>
  <c r="G66" i="49"/>
  <c r="BZ107" i="57"/>
  <c r="AK75" i="55"/>
  <c r="AK113" i="40" s="1"/>
  <c r="AZ181" i="33"/>
  <c r="BA67" i="55"/>
  <c r="AU46" i="42"/>
  <c r="BP227" i="57"/>
  <c r="AU46" i="45"/>
  <c r="BP231" i="57"/>
  <c r="AI120" i="41"/>
  <c r="AK120" i="32"/>
  <c r="AR141" i="33"/>
  <c r="BH135" i="1"/>
  <c r="BI56" i="1"/>
  <c r="BH34" i="33"/>
  <c r="AI146" i="33"/>
  <c r="BE20" i="44"/>
  <c r="BD19" i="44"/>
  <c r="AD152" i="33"/>
  <c r="AD183" i="33" s="1"/>
  <c r="BZ106" i="57"/>
  <c r="AK74" i="55"/>
  <c r="AK113" i="43" s="1"/>
  <c r="AH143" i="33"/>
  <c r="BT6" i="51"/>
  <c r="BI56" i="51" s="1"/>
  <c r="BI22" i="41" s="1"/>
  <c r="BH56" i="51"/>
  <c r="BH22" i="41" s="1"/>
  <c r="BH61" i="51"/>
  <c r="BH22" i="45" s="1"/>
  <c r="BT11" i="51"/>
  <c r="BI61" i="51" s="1"/>
  <c r="BI22" i="45" s="1"/>
  <c r="BH65" i="51"/>
  <c r="BH22" i="49" s="1"/>
  <c r="BT15" i="51"/>
  <c r="BI65" i="51" s="1"/>
  <c r="BI22" i="49" s="1"/>
  <c r="G41" i="56"/>
  <c r="F68" i="46"/>
  <c r="F11" i="61"/>
  <c r="F25" i="61" s="1"/>
  <c r="BD19" i="1"/>
  <c r="BE20" i="1"/>
  <c r="AU46" i="40"/>
  <c r="BP229" i="57"/>
  <c r="AI144" i="33"/>
  <c r="AJ149" i="33"/>
  <c r="F68" i="49"/>
  <c r="F14" i="61"/>
  <c r="F28" i="61" s="1"/>
  <c r="BE20" i="32"/>
  <c r="BD19" i="32"/>
  <c r="BE20" i="40"/>
  <c r="BD19" i="40"/>
  <c r="DU31" i="57" l="1"/>
  <c r="DU12" i="57" s="1"/>
  <c r="BD199" i="33" s="1"/>
  <c r="BD31" i="47"/>
  <c r="DU30" i="57"/>
  <c r="DU11" i="57" s="1"/>
  <c r="BD198" i="33" s="1"/>
  <c r="BD31" i="46"/>
  <c r="BR211" i="57"/>
  <c r="DV29" i="57"/>
  <c r="DV10" i="57" s="1"/>
  <c r="BE197" i="33" s="1"/>
  <c r="BE31" i="45"/>
  <c r="DR33" i="57"/>
  <c r="DR14" i="57" s="1"/>
  <c r="BA201" i="33" s="1"/>
  <c r="BA202" i="33" s="1"/>
  <c r="BA98" i="33" s="1"/>
  <c r="BA31" i="49"/>
  <c r="DX27" i="57"/>
  <c r="DX8" i="57" s="1"/>
  <c r="BG195" i="33" s="1"/>
  <c r="BG31" i="40"/>
  <c r="DW28" i="57"/>
  <c r="DW9" i="57" s="1"/>
  <c r="BF196" i="33" s="1"/>
  <c r="BF31" i="44"/>
  <c r="B59" i="1"/>
  <c r="B37" i="33" s="1"/>
  <c r="BJ56" i="1"/>
  <c r="BI135" i="1"/>
  <c r="BI34" i="33"/>
  <c r="CA108" i="57"/>
  <c r="AL76" i="55"/>
  <c r="AL113" i="44" s="1"/>
  <c r="BA178" i="33"/>
  <c r="BB64" i="55"/>
  <c r="AJ145" i="33"/>
  <c r="AK120" i="42"/>
  <c r="F84" i="40"/>
  <c r="F73" i="40"/>
  <c r="G74" i="40" s="1"/>
  <c r="F139" i="40"/>
  <c r="AJ146" i="33"/>
  <c r="BE42" i="47"/>
  <c r="BE40" i="47" s="1"/>
  <c r="BK81" i="51"/>
  <c r="BX111" i="57"/>
  <c r="AI79" i="55"/>
  <c r="AI113" i="47" s="1"/>
  <c r="F84" i="32"/>
  <c r="F73" i="32"/>
  <c r="G74" i="32" s="1"/>
  <c r="F139" i="32"/>
  <c r="AK120" i="45"/>
  <c r="CB110" i="57"/>
  <c r="AM78" i="55"/>
  <c r="AM113" i="46" s="1"/>
  <c r="BE19" i="49"/>
  <c r="BF20" i="49"/>
  <c r="BV113" i="57"/>
  <c r="AG81" i="55"/>
  <c r="AG113" i="49" s="1"/>
  <c r="AE151" i="33"/>
  <c r="AV46" i="48"/>
  <c r="BQ234" i="57"/>
  <c r="AV46" i="41"/>
  <c r="BQ226" i="57"/>
  <c r="BG42" i="44"/>
  <c r="BG40" i="44" s="1"/>
  <c r="BM78" i="51"/>
  <c r="AJ148" i="33"/>
  <c r="AV46" i="49"/>
  <c r="BQ235" i="57"/>
  <c r="BA174" i="33"/>
  <c r="BB60" i="55"/>
  <c r="AV46" i="44"/>
  <c r="BQ230" i="57"/>
  <c r="AJ120" i="41"/>
  <c r="AI143" i="33"/>
  <c r="AV46" i="42"/>
  <c r="BQ227" i="57"/>
  <c r="AK120" i="40"/>
  <c r="AT120" i="1"/>
  <c r="BA177" i="33"/>
  <c r="BB63" i="55"/>
  <c r="AV46" i="46"/>
  <c r="BQ232" i="57"/>
  <c r="BA175" i="33"/>
  <c r="BB61" i="55"/>
  <c r="BF20" i="47"/>
  <c r="BE19" i="47"/>
  <c r="CA105" i="57"/>
  <c r="AL73" i="55"/>
  <c r="AL113" i="42" s="1"/>
  <c r="AV46" i="32"/>
  <c r="BQ225" i="57"/>
  <c r="AV46" i="43"/>
  <c r="BQ228" i="57"/>
  <c r="BF20" i="43"/>
  <c r="BE19" i="43"/>
  <c r="BB42" i="49"/>
  <c r="BB40" i="49" s="1"/>
  <c r="BH83" i="51"/>
  <c r="F73" i="43"/>
  <c r="G74" i="43" s="1"/>
  <c r="F139" i="43"/>
  <c r="CA109" i="57"/>
  <c r="AL77" i="55"/>
  <c r="AL113" i="45" s="1"/>
  <c r="BA170" i="33"/>
  <c r="BB56" i="55"/>
  <c r="BA173" i="33"/>
  <c r="BB59" i="55"/>
  <c r="F73" i="42"/>
  <c r="G74" i="42" s="1"/>
  <c r="F139" i="42"/>
  <c r="AG150" i="33"/>
  <c r="BF20" i="48"/>
  <c r="BE19" i="48"/>
  <c r="F48" i="56"/>
  <c r="F73" i="47"/>
  <c r="G74" i="47" s="1"/>
  <c r="F139" i="47"/>
  <c r="AL120" i="32"/>
  <c r="BZ104" i="57"/>
  <c r="AK72" i="55"/>
  <c r="AK113" i="41" s="1"/>
  <c r="G109" i="1"/>
  <c r="G103" i="1" s="1"/>
  <c r="G96" i="33"/>
  <c r="G104" i="33" s="1"/>
  <c r="BF20" i="32"/>
  <c r="BE19" i="32"/>
  <c r="F73" i="46"/>
  <c r="G74" i="46" s="1"/>
  <c r="F139" i="46"/>
  <c r="BF20" i="1"/>
  <c r="BE19" i="1"/>
  <c r="BE19" i="40"/>
  <c r="BF20" i="40"/>
  <c r="F73" i="49"/>
  <c r="G74" i="49" s="1"/>
  <c r="F139" i="49"/>
  <c r="AV46" i="40"/>
  <c r="BQ229" i="57"/>
  <c r="AK120" i="43"/>
  <c r="CA107" i="57"/>
  <c r="AL75" i="55"/>
  <c r="AL113" i="40" s="1"/>
  <c r="BF20" i="45"/>
  <c r="BE19" i="45"/>
  <c r="AV46" i="47"/>
  <c r="BQ233" i="57"/>
  <c r="AF120" i="48"/>
  <c r="AJ147" i="33"/>
  <c r="F139" i="45"/>
  <c r="F73" i="45"/>
  <c r="G74" i="45" s="1"/>
  <c r="BF20" i="41"/>
  <c r="BE19" i="41"/>
  <c r="BF20" i="46"/>
  <c r="BE19" i="46"/>
  <c r="AJ144" i="33"/>
  <c r="AV46" i="1"/>
  <c r="BQ224" i="57"/>
  <c r="BF42" i="45"/>
  <c r="BF40" i="45" s="1"/>
  <c r="BL79" i="51"/>
  <c r="BA172" i="33"/>
  <c r="BB58" i="55"/>
  <c r="F68" i="1"/>
  <c r="F43" i="33"/>
  <c r="F3" i="61"/>
  <c r="BA176" i="33"/>
  <c r="BB62" i="55"/>
  <c r="CB103" i="57"/>
  <c r="AM71" i="55"/>
  <c r="AM113" i="32" s="1"/>
  <c r="AE152" i="33"/>
  <c r="AE183" i="33" s="1"/>
  <c r="BA179" i="33"/>
  <c r="BB65" i="55"/>
  <c r="F73" i="44"/>
  <c r="G74" i="44" s="1"/>
  <c r="F139" i="44"/>
  <c r="CA106" i="57"/>
  <c r="AL74" i="55"/>
  <c r="AL113" i="43" s="1"/>
  <c r="BE19" i="44"/>
  <c r="BF20" i="44"/>
  <c r="BH36" i="33"/>
  <c r="BH45" i="59"/>
  <c r="AK142" i="33"/>
  <c r="AV46" i="45"/>
  <c r="BQ231" i="57"/>
  <c r="BA181" i="33"/>
  <c r="BB67" i="55"/>
  <c r="CJ102" i="57"/>
  <c r="AU70" i="55"/>
  <c r="AU113" i="1" s="1"/>
  <c r="F73" i="48"/>
  <c r="G74" i="48" s="1"/>
  <c r="F139" i="48"/>
  <c r="AK120" i="44"/>
  <c r="BA180" i="33"/>
  <c r="BB66" i="55"/>
  <c r="BD40" i="48"/>
  <c r="DT32" i="57"/>
  <c r="DT13" i="57" s="1"/>
  <c r="BC200" i="33" s="1"/>
  <c r="BC31" i="48"/>
  <c r="BF20" i="42"/>
  <c r="BE19" i="42"/>
  <c r="BA171" i="33"/>
  <c r="BB57" i="55"/>
  <c r="BV112" i="57"/>
  <c r="AG80" i="55"/>
  <c r="AG113" i="48" s="1"/>
  <c r="BU115" i="57"/>
  <c r="BT16" i="51"/>
  <c r="AH120" i="47"/>
  <c r="BE42" i="46"/>
  <c r="BE40" i="46" s="1"/>
  <c r="BK80" i="51"/>
  <c r="BH42" i="40"/>
  <c r="BH40" i="40" s="1"/>
  <c r="BN77" i="51"/>
  <c r="BI42" i="40" s="1"/>
  <c r="F61" i="56"/>
  <c r="F132" i="33"/>
  <c r="F75" i="59" s="1"/>
  <c r="AL120" i="46"/>
  <c r="AF120" i="49"/>
  <c r="BI40" i="43"/>
  <c r="DY26" i="57"/>
  <c r="DY7" i="57" s="1"/>
  <c r="BH194" i="33" s="1"/>
  <c r="BH31" i="43"/>
  <c r="AS141" i="33"/>
  <c r="F73" i="41"/>
  <c r="G74" i="41" s="1"/>
  <c r="F84" i="41"/>
  <c r="F139" i="41"/>
  <c r="AK149" i="33"/>
  <c r="BE42" i="48"/>
  <c r="BK82" i="51"/>
  <c r="F84" i="43" l="1"/>
  <c r="F84" i="44"/>
  <c r="F84" i="45"/>
  <c r="BR212" i="57"/>
  <c r="DV30" i="57"/>
  <c r="DV11" i="57" s="1"/>
  <c r="BE198" i="33" s="1"/>
  <c r="BE31" i="46"/>
  <c r="BR213" i="57"/>
  <c r="DV31" i="57"/>
  <c r="DV12" i="57" s="1"/>
  <c r="BE199" i="33" s="1"/>
  <c r="BE31" i="47"/>
  <c r="DX28" i="57"/>
  <c r="DX9" i="57" s="1"/>
  <c r="BG196" i="33" s="1"/>
  <c r="BG31" i="44"/>
  <c r="BI40" i="40"/>
  <c r="DY27" i="57"/>
  <c r="DY8" i="57" s="1"/>
  <c r="BH195" i="33" s="1"/>
  <c r="BH31" i="40"/>
  <c r="DS33" i="57"/>
  <c r="DS14" i="57" s="1"/>
  <c r="BB201" i="33" s="1"/>
  <c r="BB202" i="33" s="1"/>
  <c r="BB98" i="33" s="1"/>
  <c r="BB31" i="49"/>
  <c r="DW29" i="57"/>
  <c r="DW10" i="57" s="1"/>
  <c r="BF197" i="33" s="1"/>
  <c r="BF31" i="45"/>
  <c r="DZ26" i="57"/>
  <c r="DZ7" i="57" s="1"/>
  <c r="BI194" i="33" s="1"/>
  <c r="BI31" i="43"/>
  <c r="AF152" i="33"/>
  <c r="F62" i="56"/>
  <c r="F135" i="33" s="1"/>
  <c r="F134" i="33"/>
  <c r="F76" i="59" s="1"/>
  <c r="BB171" i="33"/>
  <c r="BC57" i="55"/>
  <c r="F84" i="48"/>
  <c r="BB181" i="33"/>
  <c r="BC67" i="55"/>
  <c r="AL120" i="43"/>
  <c r="G85" i="44"/>
  <c r="G282" i="51"/>
  <c r="G61" i="44"/>
  <c r="CC103" i="57"/>
  <c r="AN71" i="55"/>
  <c r="AN113" i="32" s="1"/>
  <c r="F38" i="33"/>
  <c r="F42" i="33"/>
  <c r="F47" i="59" s="1"/>
  <c r="F40" i="33"/>
  <c r="F44" i="33"/>
  <c r="AF151" i="33"/>
  <c r="BF19" i="40"/>
  <c r="BG20" i="40"/>
  <c r="F84" i="46"/>
  <c r="AL142" i="33"/>
  <c r="BF19" i="48"/>
  <c r="BG20" i="48"/>
  <c r="F84" i="42"/>
  <c r="G85" i="43"/>
  <c r="G280" i="51"/>
  <c r="G61" i="43"/>
  <c r="BG20" i="47"/>
  <c r="BF19" i="47"/>
  <c r="BB177" i="33"/>
  <c r="BC63" i="55"/>
  <c r="AT141" i="33"/>
  <c r="AG120" i="49"/>
  <c r="F88" i="32"/>
  <c r="F87" i="32"/>
  <c r="F353" i="33"/>
  <c r="BF42" i="47"/>
  <c r="BF40" i="47" s="1"/>
  <c r="BL81" i="51"/>
  <c r="F88" i="40"/>
  <c r="F87" i="40"/>
  <c r="F357" i="33"/>
  <c r="F88" i="41"/>
  <c r="F87" i="41"/>
  <c r="F354" i="33"/>
  <c r="AL149" i="33"/>
  <c r="AK147" i="33"/>
  <c r="AU120" i="1"/>
  <c r="BG20" i="44"/>
  <c r="BF19" i="44"/>
  <c r="CB106" i="57"/>
  <c r="AM74" i="55"/>
  <c r="AM113" i="43" s="1"/>
  <c r="F88" i="44"/>
  <c r="F87" i="44"/>
  <c r="F358" i="33"/>
  <c r="BB176" i="33"/>
  <c r="BC62" i="55"/>
  <c r="F73" i="1"/>
  <c r="G74" i="1" s="1"/>
  <c r="F84" i="1"/>
  <c r="F46" i="33"/>
  <c r="F49" i="59" s="1"/>
  <c r="F139" i="1"/>
  <c r="BG42" i="45"/>
  <c r="BG40" i="45" s="1"/>
  <c r="BM79" i="51"/>
  <c r="BF19" i="41"/>
  <c r="BG20" i="41"/>
  <c r="F88" i="45"/>
  <c r="F87" i="45"/>
  <c r="F359" i="33"/>
  <c r="BG20" i="45"/>
  <c r="BF19" i="45"/>
  <c r="BG20" i="1"/>
  <c r="BF19" i="1"/>
  <c r="AK120" i="41"/>
  <c r="G85" i="42"/>
  <c r="G279" i="51"/>
  <c r="G61" i="42"/>
  <c r="BB173" i="33"/>
  <c r="BC59" i="55"/>
  <c r="AL120" i="45"/>
  <c r="F88" i="43"/>
  <c r="F87" i="43"/>
  <c r="F356" i="33"/>
  <c r="AW46" i="43"/>
  <c r="BR228" i="57"/>
  <c r="AL120" i="42"/>
  <c r="AW46" i="46"/>
  <c r="BR232" i="57"/>
  <c r="BB174" i="33"/>
  <c r="BC60" i="55"/>
  <c r="AW46" i="41"/>
  <c r="BR226" i="57"/>
  <c r="BW113" i="57"/>
  <c r="AH81" i="55"/>
  <c r="AH113" i="49" s="1"/>
  <c r="AM120" i="46"/>
  <c r="AK148" i="33"/>
  <c r="BI36" i="33"/>
  <c r="BI45" i="59"/>
  <c r="AH150" i="33"/>
  <c r="AG120" i="48"/>
  <c r="BB180" i="33"/>
  <c r="BC66" i="55"/>
  <c r="AW46" i="45"/>
  <c r="BR231" i="57"/>
  <c r="BB179" i="33"/>
  <c r="BC65" i="55"/>
  <c r="BB172" i="33"/>
  <c r="BC58" i="55"/>
  <c r="BG20" i="46"/>
  <c r="BF19" i="46"/>
  <c r="AW46" i="47"/>
  <c r="BR233" i="57"/>
  <c r="AL120" i="40"/>
  <c r="AK145" i="33"/>
  <c r="G85" i="49"/>
  <c r="G287" i="51"/>
  <c r="G61" i="49"/>
  <c r="G101" i="1"/>
  <c r="G209" i="33" s="1"/>
  <c r="G66" i="1"/>
  <c r="CA104" i="57"/>
  <c r="AL72" i="55"/>
  <c r="AL113" i="41" s="1"/>
  <c r="G85" i="47"/>
  <c r="G285" i="51"/>
  <c r="G61" i="47"/>
  <c r="CB109" i="57"/>
  <c r="AM77" i="55"/>
  <c r="AM113" i="45" s="1"/>
  <c r="BC42" i="49"/>
  <c r="BC40" i="49" s="1"/>
  <c r="BI83" i="51"/>
  <c r="CB105" i="57"/>
  <c r="AM73" i="55"/>
  <c r="AM113" i="42" s="1"/>
  <c r="BB175" i="33"/>
  <c r="BC61" i="55"/>
  <c r="AK146" i="33"/>
  <c r="AJ143" i="33"/>
  <c r="BG20" i="49"/>
  <c r="BF19" i="49"/>
  <c r="CC110" i="57"/>
  <c r="AN78" i="55"/>
  <c r="AN113" i="46" s="1"/>
  <c r="AI120" i="47"/>
  <c r="I136" i="51"/>
  <c r="AK144" i="33"/>
  <c r="AL120" i="44"/>
  <c r="G85" i="41"/>
  <c r="G278" i="51"/>
  <c r="G61" i="41"/>
  <c r="BF42" i="48"/>
  <c r="BL82" i="51"/>
  <c r="BF42" i="46"/>
  <c r="BF40" i="46" s="1"/>
  <c r="BL80" i="51"/>
  <c r="BW112" i="57"/>
  <c r="AH80" i="55"/>
  <c r="AH113" i="48" s="1"/>
  <c r="BV115" i="57"/>
  <c r="BG20" i="42"/>
  <c r="BF19" i="42"/>
  <c r="BE40" i="48"/>
  <c r="DU32" i="57"/>
  <c r="DU13" i="57" s="1"/>
  <c r="BD200" i="33" s="1"/>
  <c r="BD31" i="48"/>
  <c r="G85" i="48"/>
  <c r="G286" i="51"/>
  <c r="G61" i="48"/>
  <c r="CK102" i="57"/>
  <c r="AV70" i="55"/>
  <c r="AV113" i="1" s="1"/>
  <c r="AM120" i="32"/>
  <c r="F15" i="61"/>
  <c r="F29" i="61" s="1"/>
  <c r="F17" i="61"/>
  <c r="AW46" i="1"/>
  <c r="BR224" i="57"/>
  <c r="G85" i="45"/>
  <c r="G283" i="51"/>
  <c r="G61" i="45"/>
  <c r="CB107" i="57"/>
  <c r="AM75" i="55"/>
  <c r="AM113" i="40" s="1"/>
  <c r="AW46" i="40"/>
  <c r="BR229" i="57"/>
  <c r="F84" i="49"/>
  <c r="G85" i="46"/>
  <c r="G284" i="51"/>
  <c r="G61" i="46"/>
  <c r="BG20" i="32"/>
  <c r="BF19" i="32"/>
  <c r="F84" i="47"/>
  <c r="BB170" i="33"/>
  <c r="BC56" i="55"/>
  <c r="BG20" i="43"/>
  <c r="BF19" i="43"/>
  <c r="AW46" i="32"/>
  <c r="BR225" i="57"/>
  <c r="AW46" i="42"/>
  <c r="BR227" i="57"/>
  <c r="AW46" i="44"/>
  <c r="BR230" i="57"/>
  <c r="AW46" i="49"/>
  <c r="BR235" i="57"/>
  <c r="BH42" i="44"/>
  <c r="BH40" i="44" s="1"/>
  <c r="BN78" i="51"/>
  <c r="BI42" i="44" s="1"/>
  <c r="AW46" i="48"/>
  <c r="BR234" i="57"/>
  <c r="G85" i="32"/>
  <c r="G277" i="51"/>
  <c r="G61" i="32"/>
  <c r="BY111" i="57"/>
  <c r="AJ79" i="55"/>
  <c r="AJ113" i="47" s="1"/>
  <c r="G85" i="40"/>
  <c r="G281" i="51"/>
  <c r="G61" i="40"/>
  <c r="BB178" i="33"/>
  <c r="BC64" i="55"/>
  <c r="CB108" i="57"/>
  <c r="AM76" i="55"/>
  <c r="AM113" i="44" s="1"/>
  <c r="DT33" i="57" l="1"/>
  <c r="DT14" i="57" s="1"/>
  <c r="BC201" i="33" s="1"/>
  <c r="BC202" i="33" s="1"/>
  <c r="BC98" i="33" s="1"/>
  <c r="BC31" i="49"/>
  <c r="DX29" i="57"/>
  <c r="DX10" i="57" s="1"/>
  <c r="BG197" i="33" s="1"/>
  <c r="BG31" i="45"/>
  <c r="DW31" i="57"/>
  <c r="DW12" i="57" s="1"/>
  <c r="BF199" i="33" s="1"/>
  <c r="BF31" i="47"/>
  <c r="BI40" i="44"/>
  <c r="DY28" i="57"/>
  <c r="DY9" i="57" s="1"/>
  <c r="BH196" i="33" s="1"/>
  <c r="BH31" i="44"/>
  <c r="DW30" i="57"/>
  <c r="DW11" i="57" s="1"/>
  <c r="BF198" i="33" s="1"/>
  <c r="BF31" i="46"/>
  <c r="CC108" i="57"/>
  <c r="AN76" i="55"/>
  <c r="AN113" i="44" s="1"/>
  <c r="BC178" i="33"/>
  <c r="BD64" i="55"/>
  <c r="G67" i="32"/>
  <c r="BX50" i="57"/>
  <c r="G78" i="32"/>
  <c r="G77" i="32"/>
  <c r="G128" i="32"/>
  <c r="G112" i="32"/>
  <c r="AX46" i="49"/>
  <c r="BS235" i="57"/>
  <c r="AX46" i="42"/>
  <c r="BS227" i="57"/>
  <c r="F88" i="47"/>
  <c r="F87" i="47"/>
  <c r="F361" i="33"/>
  <c r="G67" i="46"/>
  <c r="BX57" i="57"/>
  <c r="G78" i="46"/>
  <c r="G128" i="46"/>
  <c r="G77" i="46"/>
  <c r="G112" i="46"/>
  <c r="F88" i="49"/>
  <c r="F87" i="49"/>
  <c r="F363" i="33"/>
  <c r="CC107" i="57"/>
  <c r="AN75" i="55"/>
  <c r="AN113" i="40" s="1"/>
  <c r="AM142" i="33"/>
  <c r="AV120" i="1"/>
  <c r="AH120" i="48"/>
  <c r="BG42" i="48"/>
  <c r="BM82" i="51"/>
  <c r="CD110" i="57"/>
  <c r="AO78" i="55"/>
  <c r="AO113" i="46" s="1"/>
  <c r="BC175" i="33"/>
  <c r="BD61" i="55"/>
  <c r="CC109" i="57"/>
  <c r="AN77" i="55"/>
  <c r="AN113" i="45" s="1"/>
  <c r="CB104" i="57"/>
  <c r="AM72" i="55"/>
  <c r="AM113" i="41" s="1"/>
  <c r="G67" i="49"/>
  <c r="BX60" i="57"/>
  <c r="G78" i="49"/>
  <c r="G128" i="49"/>
  <c r="G77" i="49"/>
  <c r="G112" i="49"/>
  <c r="AX46" i="47"/>
  <c r="BS233" i="57"/>
  <c r="BC179" i="33"/>
  <c r="BD65" i="55"/>
  <c r="AG151" i="33"/>
  <c r="AX46" i="41"/>
  <c r="BS226" i="57"/>
  <c r="AL144" i="33"/>
  <c r="AL148" i="33"/>
  <c r="BG19" i="1"/>
  <c r="BH20" i="1"/>
  <c r="F89" i="45"/>
  <c r="F132" i="45"/>
  <c r="F133" i="45" s="1"/>
  <c r="F134" i="45" s="1"/>
  <c r="F402" i="33"/>
  <c r="F54" i="61"/>
  <c r="F68" i="61" s="1"/>
  <c r="F211" i="51"/>
  <c r="F227" i="51" s="1"/>
  <c r="F90" i="45"/>
  <c r="E129" i="45"/>
  <c r="F130" i="45"/>
  <c r="BH42" i="45"/>
  <c r="BH40" i="45" s="1"/>
  <c r="BN79" i="51"/>
  <c r="BI42" i="45" s="1"/>
  <c r="F352" i="33"/>
  <c r="F88" i="1"/>
  <c r="F87" i="1"/>
  <c r="F48" i="33"/>
  <c r="BG42" i="47"/>
  <c r="BG40" i="47" s="1"/>
  <c r="BM81" i="51"/>
  <c r="F132" i="32"/>
  <c r="F133" i="32" s="1"/>
  <c r="F134" i="32" s="1"/>
  <c r="F89" i="32"/>
  <c r="F396" i="33"/>
  <c r="F205" i="51"/>
  <c r="F221" i="51" s="1"/>
  <c r="F48" i="61"/>
  <c r="F62" i="61" s="1"/>
  <c r="F90" i="32"/>
  <c r="E129" i="32"/>
  <c r="F130" i="32"/>
  <c r="BH20" i="47"/>
  <c r="BG19" i="47"/>
  <c r="F88" i="42"/>
  <c r="F87" i="42"/>
  <c r="F355" i="33"/>
  <c r="AN120" i="32"/>
  <c r="BC181" i="33"/>
  <c r="BD67" i="55"/>
  <c r="AF183" i="33"/>
  <c r="BZ111" i="57"/>
  <c r="AK79" i="55"/>
  <c r="AK113" i="47" s="1"/>
  <c r="AX46" i="48"/>
  <c r="BS234" i="57"/>
  <c r="AM120" i="44"/>
  <c r="G67" i="40"/>
  <c r="BX54" i="57"/>
  <c r="G77" i="40"/>
  <c r="G128" i="40"/>
  <c r="G78" i="40"/>
  <c r="G112" i="40"/>
  <c r="BC170" i="33"/>
  <c r="BD56" i="55"/>
  <c r="AX46" i="40"/>
  <c r="BS229" i="57"/>
  <c r="CL102" i="57"/>
  <c r="AW70" i="55"/>
  <c r="AW113" i="1" s="1"/>
  <c r="BG19" i="42"/>
  <c r="BH20" i="42"/>
  <c r="BX112" i="57"/>
  <c r="AI80" i="55"/>
  <c r="AI113" i="48" s="1"/>
  <c r="BW115" i="57"/>
  <c r="AI150" i="33"/>
  <c r="BD42" i="49"/>
  <c r="BD40" i="49" s="1"/>
  <c r="BJ83" i="51"/>
  <c r="BC172" i="33"/>
  <c r="BD58" i="55"/>
  <c r="BC180" i="33"/>
  <c r="BD66" i="55"/>
  <c r="AM149" i="33"/>
  <c r="AX46" i="46"/>
  <c r="BS232" i="57"/>
  <c r="AX46" i="43"/>
  <c r="BS228" i="57"/>
  <c r="BC173" i="33"/>
  <c r="BD59" i="55"/>
  <c r="AK143" i="33"/>
  <c r="BH20" i="41"/>
  <c r="BG19" i="41"/>
  <c r="G85" i="1"/>
  <c r="G49" i="33" s="1"/>
  <c r="G51" i="59" s="1"/>
  <c r="G276" i="51"/>
  <c r="G61" i="1"/>
  <c r="F132" i="44"/>
  <c r="F133" i="44" s="1"/>
  <c r="F134" i="44" s="1"/>
  <c r="F89" i="44"/>
  <c r="F401" i="33"/>
  <c r="F210" i="51"/>
  <c r="F226" i="51" s="1"/>
  <c r="F53" i="61"/>
  <c r="F67" i="61" s="1"/>
  <c r="F90" i="44"/>
  <c r="E129" i="44"/>
  <c r="F130" i="44"/>
  <c r="BH20" i="44"/>
  <c r="BG19" i="44"/>
  <c r="F132" i="41"/>
  <c r="F133" i="41" s="1"/>
  <c r="F134" i="41" s="1"/>
  <c r="F89" i="41"/>
  <c r="F397" i="33"/>
  <c r="F206" i="51"/>
  <c r="F222" i="51" s="1"/>
  <c r="F49" i="61"/>
  <c r="F63" i="61" s="1"/>
  <c r="F90" i="41"/>
  <c r="E129" i="41"/>
  <c r="F130" i="41"/>
  <c r="AG152" i="33"/>
  <c r="AG183" i="33" s="1"/>
  <c r="BC177" i="33"/>
  <c r="BD63" i="55"/>
  <c r="BH20" i="48"/>
  <c r="BG19" i="48"/>
  <c r="CD103" i="57"/>
  <c r="AO71" i="55"/>
  <c r="AO113" i="32" s="1"/>
  <c r="DZ27" i="57"/>
  <c r="DZ8" i="57" s="1"/>
  <c r="BI195" i="33" s="1"/>
  <c r="BI31" i="40"/>
  <c r="AJ120" i="47"/>
  <c r="AX46" i="44"/>
  <c r="BS230" i="57"/>
  <c r="BH20" i="43"/>
  <c r="BG19" i="43"/>
  <c r="G67" i="45"/>
  <c r="BX56" i="57"/>
  <c r="G77" i="45"/>
  <c r="G128" i="45"/>
  <c r="G78" i="45"/>
  <c r="G112" i="45"/>
  <c r="AX46" i="1"/>
  <c r="BS224" i="57"/>
  <c r="BG42" i="46"/>
  <c r="BG40" i="46" s="1"/>
  <c r="BM80" i="51"/>
  <c r="G67" i="41"/>
  <c r="BX51" i="57"/>
  <c r="G128" i="41"/>
  <c r="G78" i="41"/>
  <c r="G77" i="41"/>
  <c r="G112" i="41"/>
  <c r="BH20" i="49"/>
  <c r="BG19" i="49"/>
  <c r="AM120" i="42"/>
  <c r="G67" i="47"/>
  <c r="BX58" i="57"/>
  <c r="G128" i="47"/>
  <c r="G77" i="47"/>
  <c r="G78" i="47"/>
  <c r="G112" i="47"/>
  <c r="AX46" i="45"/>
  <c r="BS231" i="57"/>
  <c r="AH120" i="49"/>
  <c r="BC174" i="33"/>
  <c r="BD60" i="55"/>
  <c r="F132" i="43"/>
  <c r="F133" i="43" s="1"/>
  <c r="F134" i="43" s="1"/>
  <c r="F89" i="43"/>
  <c r="F399" i="33"/>
  <c r="F51" i="61"/>
  <c r="F65" i="61" s="1"/>
  <c r="F208" i="51"/>
  <c r="F224" i="51" s="1"/>
  <c r="F90" i="43"/>
  <c r="F130" i="43"/>
  <c r="E129" i="43"/>
  <c r="I135" i="51"/>
  <c r="BC176" i="33"/>
  <c r="BD62" i="55"/>
  <c r="AM120" i="43"/>
  <c r="AU141" i="33"/>
  <c r="F87" i="46"/>
  <c r="F88" i="46"/>
  <c r="F360" i="33"/>
  <c r="G78" i="44"/>
  <c r="G67" i="44"/>
  <c r="BX55" i="57"/>
  <c r="G128" i="44"/>
  <c r="G77" i="44"/>
  <c r="G112" i="44"/>
  <c r="F88" i="48"/>
  <c r="F87" i="48"/>
  <c r="F362" i="33"/>
  <c r="F77" i="59"/>
  <c r="G50" i="40"/>
  <c r="G50" i="42"/>
  <c r="G50" i="41"/>
  <c r="G50" i="49"/>
  <c r="G50" i="48"/>
  <c r="G50" i="45"/>
  <c r="G50" i="43"/>
  <c r="G50" i="46"/>
  <c r="G50" i="32"/>
  <c r="G50" i="47"/>
  <c r="G50" i="1"/>
  <c r="G50" i="44"/>
  <c r="AX46" i="32"/>
  <c r="BS225" i="57"/>
  <c r="BG19" i="32"/>
  <c r="BH20" i="32"/>
  <c r="AM120" i="40"/>
  <c r="G67" i="48"/>
  <c r="BX59" i="57"/>
  <c r="G78" i="48"/>
  <c r="G128" i="48"/>
  <c r="G77" i="48"/>
  <c r="G112" i="48"/>
  <c r="BF40" i="48"/>
  <c r="DV32" i="57"/>
  <c r="DV13" i="57" s="1"/>
  <c r="BE200" i="33" s="1"/>
  <c r="BR214" i="57"/>
  <c r="BE31" i="48"/>
  <c r="AL147" i="33"/>
  <c r="AN120" i="46"/>
  <c r="CC105" i="57"/>
  <c r="AN73" i="55"/>
  <c r="AN113" i="42" s="1"/>
  <c r="AM120" i="45"/>
  <c r="AL120" i="41"/>
  <c r="AL146" i="33"/>
  <c r="BH20" i="46"/>
  <c r="BG19" i="46"/>
  <c r="BX113" i="57"/>
  <c r="AI81" i="55"/>
  <c r="AI113" i="49" s="1"/>
  <c r="G67" i="42"/>
  <c r="BX52" i="57"/>
  <c r="G128" i="42"/>
  <c r="G78" i="42"/>
  <c r="G77" i="42"/>
  <c r="G112" i="42"/>
  <c r="BG19" i="45"/>
  <c r="BH20" i="45"/>
  <c r="CC106" i="57"/>
  <c r="AN74" i="55"/>
  <c r="AN113" i="43" s="1"/>
  <c r="F132" i="40"/>
  <c r="F133" i="40" s="1"/>
  <c r="F134" i="40" s="1"/>
  <c r="F89" i="40"/>
  <c r="F400" i="33"/>
  <c r="F209" i="51"/>
  <c r="F225" i="51" s="1"/>
  <c r="F52" i="61"/>
  <c r="F66" i="61" s="1"/>
  <c r="F90" i="40"/>
  <c r="E129" i="40"/>
  <c r="F130" i="40"/>
  <c r="G67" i="43"/>
  <c r="BX53" i="57"/>
  <c r="G128" i="43"/>
  <c r="G78" i="43"/>
  <c r="G77" i="43"/>
  <c r="G112" i="43"/>
  <c r="BH20" i="40"/>
  <c r="BG19" i="40"/>
  <c r="AL145" i="33"/>
  <c r="BC171" i="33"/>
  <c r="BD57" i="55"/>
  <c r="DX31" i="57" l="1"/>
  <c r="DX12" i="57" s="1"/>
  <c r="BG199" i="33" s="1"/>
  <c r="BG31" i="47"/>
  <c r="DU33" i="57"/>
  <c r="DU14" i="57" s="1"/>
  <c r="BD201" i="33" s="1"/>
  <c r="BD202" i="33" s="1"/>
  <c r="BD98" i="33" s="1"/>
  <c r="BD31" i="49"/>
  <c r="BI40" i="45"/>
  <c r="DY29" i="57"/>
  <c r="DY10" i="57" s="1"/>
  <c r="BH197" i="33" s="1"/>
  <c r="BH31" i="45"/>
  <c r="DX30" i="57"/>
  <c r="DX11" i="57" s="1"/>
  <c r="BG198" i="33" s="1"/>
  <c r="BG31" i="46"/>
  <c r="AN120" i="43"/>
  <c r="CD105" i="57"/>
  <c r="AO73" i="55"/>
  <c r="AO113" i="42" s="1"/>
  <c r="G119" i="48"/>
  <c r="G116" i="48"/>
  <c r="G294" i="33" s="1"/>
  <c r="G309" i="33" s="1"/>
  <c r="G114" i="48"/>
  <c r="G115" i="48" s="1"/>
  <c r="G264" i="33" s="1"/>
  <c r="G279" i="33" s="1"/>
  <c r="G119" i="44"/>
  <c r="G116" i="44"/>
  <c r="G290" i="33" s="1"/>
  <c r="G305" i="33" s="1"/>
  <c r="G114" i="44"/>
  <c r="G115" i="44" s="1"/>
  <c r="G260" i="33" s="1"/>
  <c r="G275" i="33" s="1"/>
  <c r="BD176" i="33"/>
  <c r="BE62" i="55"/>
  <c r="F136" i="43"/>
  <c r="E79" i="43"/>
  <c r="F148" i="43" s="1"/>
  <c r="AY46" i="45"/>
  <c r="BT231" i="57"/>
  <c r="G119" i="47"/>
  <c r="G116" i="47"/>
  <c r="G293" i="33" s="1"/>
  <c r="G308" i="33" s="1"/>
  <c r="G114" i="47"/>
  <c r="G115" i="47" s="1"/>
  <c r="G263" i="33" s="1"/>
  <c r="AM144" i="33"/>
  <c r="G119" i="41"/>
  <c r="G116" i="41"/>
  <c r="G286" i="33" s="1"/>
  <c r="G301" i="33" s="1"/>
  <c r="G114" i="41"/>
  <c r="G115" i="41" s="1"/>
  <c r="G256" i="33" s="1"/>
  <c r="BD177" i="33"/>
  <c r="BE63" i="55"/>
  <c r="E131" i="44"/>
  <c r="E137" i="44"/>
  <c r="G288" i="51"/>
  <c r="G290" i="51" s="1"/>
  <c r="BI20" i="41"/>
  <c r="BH19" i="41"/>
  <c r="BD173" i="33"/>
  <c r="BE59" i="55"/>
  <c r="AY46" i="46"/>
  <c r="BT232" i="57"/>
  <c r="BD172" i="33"/>
  <c r="BE58" i="55"/>
  <c r="BE42" i="49"/>
  <c r="BE40" i="49" s="1"/>
  <c r="BK83" i="51"/>
  <c r="BI20" i="42"/>
  <c r="BH19" i="42"/>
  <c r="AN142" i="33"/>
  <c r="F89" i="42"/>
  <c r="F132" i="42"/>
  <c r="F133" i="42" s="1"/>
  <c r="F134" i="42" s="1"/>
  <c r="F398" i="33"/>
  <c r="F50" i="61"/>
  <c r="F64" i="61" s="1"/>
  <c r="F207" i="51"/>
  <c r="F223" i="51" s="1"/>
  <c r="F90" i="42"/>
  <c r="E129" i="42"/>
  <c r="F130" i="42"/>
  <c r="F93" i="32"/>
  <c r="F94" i="32" s="1"/>
  <c r="F91" i="32"/>
  <c r="F53" i="33"/>
  <c r="F54" i="59" s="1"/>
  <c r="F52" i="33"/>
  <c r="F53" i="59" s="1"/>
  <c r="F87" i="33"/>
  <c r="F59" i="61"/>
  <c r="F73" i="61" s="1"/>
  <c r="F50" i="59"/>
  <c r="F93" i="45"/>
  <c r="F94" i="45" s="1"/>
  <c r="F91" i="45"/>
  <c r="F136" i="45"/>
  <c r="E79" i="45"/>
  <c r="F148" i="45" s="1"/>
  <c r="AY46" i="47"/>
  <c r="BT233" i="57"/>
  <c r="AN120" i="45"/>
  <c r="AO120" i="46"/>
  <c r="AN120" i="40"/>
  <c r="F132" i="47"/>
  <c r="F133" i="47" s="1"/>
  <c r="F134" i="47" s="1"/>
  <c r="F89" i="47"/>
  <c r="F404" i="33"/>
  <c r="F213" i="51"/>
  <c r="F229" i="51" s="1"/>
  <c r="F56" i="61"/>
  <c r="F70" i="61" s="1"/>
  <c r="F90" i="47"/>
  <c r="F130" i="47"/>
  <c r="E129" i="47"/>
  <c r="BD178" i="33"/>
  <c r="BE64" i="55"/>
  <c r="BD171" i="33"/>
  <c r="BE57" i="55"/>
  <c r="G116" i="43"/>
  <c r="G288" i="33" s="1"/>
  <c r="G303" i="33" s="1"/>
  <c r="G119" i="43"/>
  <c r="G114" i="43"/>
  <c r="G115" i="43" s="1"/>
  <c r="G258" i="33" s="1"/>
  <c r="F89" i="46"/>
  <c r="F132" i="46"/>
  <c r="F133" i="46" s="1"/>
  <c r="F134" i="46" s="1"/>
  <c r="F403" i="33"/>
  <c r="F55" i="61"/>
  <c r="F69" i="61" s="1"/>
  <c r="F212" i="51"/>
  <c r="F228" i="51" s="1"/>
  <c r="F90" i="46"/>
  <c r="E129" i="46"/>
  <c r="F130" i="46"/>
  <c r="E131" i="43"/>
  <c r="E137" i="43"/>
  <c r="AY46" i="1"/>
  <c r="BT224" i="57"/>
  <c r="BH19" i="43"/>
  <c r="BI20" i="43"/>
  <c r="E131" i="41"/>
  <c r="E137" i="41"/>
  <c r="BI20" i="44"/>
  <c r="BH19" i="44"/>
  <c r="F93" i="44"/>
  <c r="F94" i="44" s="1"/>
  <c r="F91" i="44"/>
  <c r="BD180" i="33"/>
  <c r="BE66" i="55"/>
  <c r="CM102" i="57"/>
  <c r="AX70" i="55"/>
  <c r="AX113" i="1" s="1"/>
  <c r="BD170" i="33"/>
  <c r="BE56" i="55"/>
  <c r="AY46" i="48"/>
  <c r="BT234" i="57"/>
  <c r="AK120" i="47"/>
  <c r="BD181" i="33"/>
  <c r="BE67" i="55"/>
  <c r="F136" i="32"/>
  <c r="E79" i="32"/>
  <c r="F148" i="32" s="1"/>
  <c r="F51" i="33"/>
  <c r="F52" i="59" s="1"/>
  <c r="CD109" i="57"/>
  <c r="AO77" i="55"/>
  <c r="AO113" i="45" s="1"/>
  <c r="CE110" i="57"/>
  <c r="AP78" i="55"/>
  <c r="AP113" i="46" s="1"/>
  <c r="AH151" i="33"/>
  <c r="AV141" i="33"/>
  <c r="CD107" i="57"/>
  <c r="AO75" i="55"/>
  <c r="AO113" i="40" s="1"/>
  <c r="F132" i="49"/>
  <c r="F133" i="49" s="1"/>
  <c r="F134" i="49" s="1"/>
  <c r="F89" i="49"/>
  <c r="F406" i="33"/>
  <c r="F58" i="61"/>
  <c r="F72" i="61" s="1"/>
  <c r="F215" i="51"/>
  <c r="F231" i="51" s="1"/>
  <c r="F90" i="49"/>
  <c r="E129" i="49"/>
  <c r="F130" i="49"/>
  <c r="AY46" i="42"/>
  <c r="BT227" i="57"/>
  <c r="G119" i="32"/>
  <c r="G116" i="32"/>
  <c r="G285" i="33" s="1"/>
  <c r="G300" i="33" s="1"/>
  <c r="G114" i="32"/>
  <c r="G115" i="32" s="1"/>
  <c r="G255" i="33" s="1"/>
  <c r="E131" i="40"/>
  <c r="E137" i="40"/>
  <c r="CD106" i="57"/>
  <c r="AO74" i="55"/>
  <c r="AO113" i="43" s="1"/>
  <c r="F93" i="40"/>
  <c r="F94" i="40" s="1"/>
  <c r="F91" i="40"/>
  <c r="G119" i="42"/>
  <c r="G116" i="42"/>
  <c r="G287" i="33" s="1"/>
  <c r="G302" i="33" s="1"/>
  <c r="G114" i="42"/>
  <c r="G115" i="42" s="1"/>
  <c r="G257" i="33" s="1"/>
  <c r="G272" i="33" s="1"/>
  <c r="AI120" i="49"/>
  <c r="AM148" i="33"/>
  <c r="BG40" i="48"/>
  <c r="DW32" i="57"/>
  <c r="DW13" i="57" s="1"/>
  <c r="BF200" i="33" s="1"/>
  <c r="BF31" i="48"/>
  <c r="AM146" i="33"/>
  <c r="AY46" i="32"/>
  <c r="BT225" i="57"/>
  <c r="AH152" i="33"/>
  <c r="AH183" i="33" s="1"/>
  <c r="BI20" i="49"/>
  <c r="BH19" i="49"/>
  <c r="AJ150" i="33"/>
  <c r="AO120" i="32"/>
  <c r="BI20" i="48"/>
  <c r="BH19" i="48"/>
  <c r="F93" i="41"/>
  <c r="F94" i="41" s="1"/>
  <c r="F91" i="41"/>
  <c r="E79" i="44"/>
  <c r="F148" i="44" s="1"/>
  <c r="F136" i="44"/>
  <c r="AY46" i="43"/>
  <c r="BT228" i="57"/>
  <c r="AI120" i="48"/>
  <c r="AY46" i="40"/>
  <c r="BT229" i="57"/>
  <c r="CA111" i="57"/>
  <c r="AL79" i="55"/>
  <c r="AL113" i="47" s="1"/>
  <c r="BH42" i="47"/>
  <c r="BH40" i="47" s="1"/>
  <c r="BN81" i="51"/>
  <c r="BI42" i="47" s="1"/>
  <c r="F132" i="1"/>
  <c r="F133" i="1" s="1"/>
  <c r="F134" i="1" s="1"/>
  <c r="F89" i="1"/>
  <c r="F395" i="33"/>
  <c r="F47" i="61"/>
  <c r="F61" i="61" s="1"/>
  <c r="F204" i="51"/>
  <c r="F220" i="51" s="1"/>
  <c r="F90" i="1"/>
  <c r="F130" i="1"/>
  <c r="E129" i="1"/>
  <c r="BH19" i="1"/>
  <c r="BI20" i="1"/>
  <c r="AY46" i="41"/>
  <c r="BT226" i="57"/>
  <c r="BD179" i="33"/>
  <c r="BE65" i="55"/>
  <c r="G119" i="49"/>
  <c r="G116" i="49"/>
  <c r="G295" i="33" s="1"/>
  <c r="G310" i="33" s="1"/>
  <c r="G114" i="49"/>
  <c r="G115" i="49" s="1"/>
  <c r="G265" i="33" s="1"/>
  <c r="G280" i="33" s="1"/>
  <c r="AM120" i="41"/>
  <c r="BD175" i="33"/>
  <c r="BE61" i="55"/>
  <c r="BH42" i="48"/>
  <c r="BN82" i="51"/>
  <c r="BI42" i="48" s="1"/>
  <c r="G119" i="46"/>
  <c r="G116" i="46"/>
  <c r="G292" i="33" s="1"/>
  <c r="G307" i="33" s="1"/>
  <c r="G114" i="46"/>
  <c r="G115" i="46" s="1"/>
  <c r="G262" i="33" s="1"/>
  <c r="AN120" i="44"/>
  <c r="DZ28" i="57"/>
  <c r="DZ9" i="57" s="1"/>
  <c r="BI196" i="33" s="1"/>
  <c r="BI31" i="44"/>
  <c r="BI20" i="40"/>
  <c r="BH19" i="40"/>
  <c r="E79" i="40"/>
  <c r="F148" i="40" s="1"/>
  <c r="F136" i="40"/>
  <c r="F71" i="59"/>
  <c r="BI20" i="45"/>
  <c r="BH19" i="45"/>
  <c r="BY113" i="57"/>
  <c r="AJ81" i="55"/>
  <c r="AJ113" i="49" s="1"/>
  <c r="BH19" i="46"/>
  <c r="BI20" i="46"/>
  <c r="AL143" i="33"/>
  <c r="AN120" i="42"/>
  <c r="AN149" i="33"/>
  <c r="BI20" i="32"/>
  <c r="BH19" i="32"/>
  <c r="F132" i="48"/>
  <c r="F133" i="48" s="1"/>
  <c r="F134" i="48" s="1"/>
  <c r="F89" i="48"/>
  <c r="F405" i="33"/>
  <c r="F214" i="51"/>
  <c r="F230" i="51" s="1"/>
  <c r="F57" i="61"/>
  <c r="F71" i="61" s="1"/>
  <c r="F90" i="48"/>
  <c r="E129" i="48"/>
  <c r="F130" i="48"/>
  <c r="AM145" i="33"/>
  <c r="F93" i="43"/>
  <c r="F94" i="43" s="1"/>
  <c r="F91" i="43"/>
  <c r="BD174" i="33"/>
  <c r="BE60" i="55"/>
  <c r="BH42" i="46"/>
  <c r="BH40" i="46" s="1"/>
  <c r="BN80" i="51"/>
  <c r="BI42" i="46" s="1"/>
  <c r="G119" i="45"/>
  <c r="G116" i="45"/>
  <c r="G291" i="33" s="1"/>
  <c r="G306" i="33" s="1"/>
  <c r="G114" i="45"/>
  <c r="G115" i="45" s="1"/>
  <c r="G261" i="33" s="1"/>
  <c r="AY46" i="44"/>
  <c r="BT230" i="57"/>
  <c r="CE103" i="57"/>
  <c r="AP71" i="55"/>
  <c r="AP113" i="32" s="1"/>
  <c r="E79" i="41"/>
  <c r="F148" i="41" s="1"/>
  <c r="F136" i="41"/>
  <c r="G67" i="1"/>
  <c r="G45" i="33" s="1"/>
  <c r="G39" i="33"/>
  <c r="BX49" i="57"/>
  <c r="BX61" i="57" s="1"/>
  <c r="G78" i="1"/>
  <c r="G77" i="1"/>
  <c r="G128" i="1"/>
  <c r="G112" i="1"/>
  <c r="BY112" i="57"/>
  <c r="AJ80" i="55"/>
  <c r="AJ113" i="48" s="1"/>
  <c r="BX115" i="57"/>
  <c r="AW120" i="1"/>
  <c r="G116" i="40"/>
  <c r="G289" i="33" s="1"/>
  <c r="G304" i="33" s="1"/>
  <c r="G119" i="40"/>
  <c r="G114" i="40"/>
  <c r="G115" i="40" s="1"/>
  <c r="G259" i="33" s="1"/>
  <c r="AM147" i="33"/>
  <c r="BH19" i="47"/>
  <c r="BI20" i="47"/>
  <c r="E131" i="32"/>
  <c r="E137" i="32"/>
  <c r="F364" i="33"/>
  <c r="E131" i="45"/>
  <c r="E137" i="45"/>
  <c r="CC104" i="57"/>
  <c r="AN72" i="55"/>
  <c r="AN113" i="41" s="1"/>
  <c r="AY46" i="49"/>
  <c r="BT235" i="57"/>
  <c r="CD108" i="57"/>
  <c r="AO76" i="55"/>
  <c r="AO113" i="44" s="1"/>
  <c r="G270" i="33" l="1"/>
  <c r="G274" i="33"/>
  <c r="G278" i="33"/>
  <c r="G273" i="33"/>
  <c r="BI40" i="47"/>
  <c r="DY31" i="57"/>
  <c r="DY12" i="57" s="1"/>
  <c r="BH199" i="33" s="1"/>
  <c r="BH31" i="47"/>
  <c r="BI40" i="46"/>
  <c r="DY30" i="57"/>
  <c r="DY11" i="57" s="1"/>
  <c r="BH198" i="33" s="1"/>
  <c r="BH31" i="46"/>
  <c r="BF40" i="49"/>
  <c r="BR215" i="57"/>
  <c r="DV33" i="57"/>
  <c r="DV14" i="57" s="1"/>
  <c r="BE201" i="33" s="1"/>
  <c r="BE202" i="33" s="1"/>
  <c r="BE98" i="33" s="1"/>
  <c r="BE31" i="49"/>
  <c r="AO120" i="44"/>
  <c r="CD104" i="57"/>
  <c r="AO72" i="55"/>
  <c r="AO113" i="41" s="1"/>
  <c r="BI19" i="47"/>
  <c r="G124" i="40"/>
  <c r="G121" i="40"/>
  <c r="G102" i="40"/>
  <c r="G71" i="40" s="1"/>
  <c r="AW141" i="33"/>
  <c r="CF103" i="57"/>
  <c r="AQ71" i="55"/>
  <c r="AQ113" i="32" s="1"/>
  <c r="AZ46" i="49"/>
  <c r="BU235" i="57"/>
  <c r="AJ120" i="48"/>
  <c r="G119" i="1"/>
  <c r="G116" i="1"/>
  <c r="G284" i="33" s="1"/>
  <c r="G114" i="1"/>
  <c r="AN144" i="33"/>
  <c r="BE175" i="33"/>
  <c r="BF61" i="55"/>
  <c r="BJ20" i="1"/>
  <c r="BJ19" i="1" s="1"/>
  <c r="BI19" i="1"/>
  <c r="F93" i="1"/>
  <c r="F94" i="1" s="1"/>
  <c r="F91" i="1"/>
  <c r="BH40" i="48"/>
  <c r="DX32" i="57"/>
  <c r="DX13" i="57" s="1"/>
  <c r="BG200" i="33" s="1"/>
  <c r="BG31" i="48"/>
  <c r="G124" i="42"/>
  <c r="G121" i="42"/>
  <c r="G102" i="42"/>
  <c r="G71" i="42" s="1"/>
  <c r="AO120" i="43"/>
  <c r="G124" i="32"/>
  <c r="G121" i="32"/>
  <c r="G102" i="32"/>
  <c r="G71" i="32" s="1"/>
  <c r="E131" i="49"/>
  <c r="E137" i="49"/>
  <c r="CE107" i="57"/>
  <c r="AP75" i="55"/>
  <c r="AP113" i="40" s="1"/>
  <c r="CE109" i="57"/>
  <c r="AP77" i="55"/>
  <c r="AP113" i="45" s="1"/>
  <c r="AK150" i="33"/>
  <c r="BI19" i="44"/>
  <c r="AZ46" i="1"/>
  <c r="BU224" i="57"/>
  <c r="D141" i="43"/>
  <c r="E140" i="43"/>
  <c r="E131" i="46"/>
  <c r="E137" i="46"/>
  <c r="G124" i="43"/>
  <c r="G102" i="43"/>
  <c r="G71" i="43" s="1"/>
  <c r="G121" i="43"/>
  <c r="E131" i="47"/>
  <c r="E137" i="47"/>
  <c r="F330" i="33"/>
  <c r="F343" i="33" s="1"/>
  <c r="E131" i="42"/>
  <c r="E137" i="42"/>
  <c r="BF42" i="49"/>
  <c r="BL83" i="51"/>
  <c r="AZ46" i="46"/>
  <c r="BU232" i="57"/>
  <c r="BE176" i="33"/>
  <c r="BF62" i="55"/>
  <c r="G124" i="44"/>
  <c r="G121" i="44"/>
  <c r="G102" i="44"/>
  <c r="G71" i="44" s="1"/>
  <c r="AO120" i="42"/>
  <c r="AN120" i="41"/>
  <c r="D141" i="32"/>
  <c r="E140" i="32"/>
  <c r="BZ112" i="57"/>
  <c r="AK80" i="55"/>
  <c r="AK113" i="48" s="1"/>
  <c r="BY115" i="57"/>
  <c r="F325" i="33"/>
  <c r="F338" i="33" s="1"/>
  <c r="AP120" i="32"/>
  <c r="G276" i="33"/>
  <c r="E131" i="48"/>
  <c r="E137" i="48"/>
  <c r="BI19" i="45"/>
  <c r="F328" i="33"/>
  <c r="F341" i="33" s="1"/>
  <c r="AN147" i="33"/>
  <c r="G124" i="46"/>
  <c r="G121" i="46"/>
  <c r="G102" i="46"/>
  <c r="G71" i="46" s="1"/>
  <c r="AZ46" i="41"/>
  <c r="BU226" i="57"/>
  <c r="E79" i="1"/>
  <c r="F148" i="1" s="1"/>
  <c r="F136" i="1"/>
  <c r="F69" i="59"/>
  <c r="AI151" i="33"/>
  <c r="AO142" i="33"/>
  <c r="AI152" i="33"/>
  <c r="CE106" i="57"/>
  <c r="AP74" i="55"/>
  <c r="AP113" i="43" s="1"/>
  <c r="AZ46" i="42"/>
  <c r="BU227" i="57"/>
  <c r="F93" i="49"/>
  <c r="F94" i="49" s="1"/>
  <c r="F91" i="49"/>
  <c r="AP120" i="46"/>
  <c r="BE181" i="33"/>
  <c r="BF67" i="55"/>
  <c r="AZ46" i="48"/>
  <c r="BU234" i="57"/>
  <c r="AX120" i="1"/>
  <c r="BE180" i="33"/>
  <c r="BF66" i="55"/>
  <c r="BI19" i="43"/>
  <c r="F93" i="46"/>
  <c r="F94" i="46" s="1"/>
  <c r="F91" i="46"/>
  <c r="F136" i="46"/>
  <c r="E79" i="46"/>
  <c r="F148" i="46" s="1"/>
  <c r="BE178" i="33"/>
  <c r="BF64" i="55"/>
  <c r="AN146" i="33"/>
  <c r="AN148" i="33"/>
  <c r="F93" i="42"/>
  <c r="F94" i="42" s="1"/>
  <c r="F91" i="42"/>
  <c r="F136" i="42"/>
  <c r="E79" i="42"/>
  <c r="F148" i="42" s="1"/>
  <c r="BI19" i="41"/>
  <c r="G124" i="41"/>
  <c r="G121" i="41"/>
  <c r="G102" i="41"/>
  <c r="G71" i="41" s="1"/>
  <c r="CE105" i="57"/>
  <c r="AP73" i="55"/>
  <c r="AP113" i="42" s="1"/>
  <c r="D141" i="45"/>
  <c r="E140" i="45"/>
  <c r="BE174" i="33"/>
  <c r="BF60" i="55"/>
  <c r="F93" i="48"/>
  <c r="F94" i="48" s="1"/>
  <c r="F91" i="48"/>
  <c r="BI19" i="32"/>
  <c r="AJ120" i="49"/>
  <c r="G124" i="49"/>
  <c r="G121" i="49"/>
  <c r="G102" i="49"/>
  <c r="G71" i="49" s="1"/>
  <c r="E131" i="1"/>
  <c r="E137" i="1"/>
  <c r="AL120" i="47"/>
  <c r="AZ46" i="40"/>
  <c r="BU229" i="57"/>
  <c r="F329" i="33"/>
  <c r="F342" i="33" s="1"/>
  <c r="BI19" i="48"/>
  <c r="BI19" i="49"/>
  <c r="AZ46" i="32"/>
  <c r="BU225" i="57"/>
  <c r="F136" i="49"/>
  <c r="E79" i="49"/>
  <c r="F148" i="49" s="1"/>
  <c r="CF110" i="57"/>
  <c r="AQ78" i="55"/>
  <c r="AQ113" i="46" s="1"/>
  <c r="BE171" i="33"/>
  <c r="BF57" i="55"/>
  <c r="F93" i="47"/>
  <c r="F94" i="47" s="1"/>
  <c r="F91" i="47"/>
  <c r="AZ46" i="47"/>
  <c r="BU233" i="57"/>
  <c r="BI19" i="42"/>
  <c r="BE172" i="33"/>
  <c r="BF58" i="55"/>
  <c r="BE173" i="33"/>
  <c r="BF59" i="55"/>
  <c r="H134" i="51"/>
  <c r="D141" i="44"/>
  <c r="E140" i="44"/>
  <c r="G124" i="47"/>
  <c r="G121" i="47"/>
  <c r="G102" i="47"/>
  <c r="G71" i="47" s="1"/>
  <c r="F327" i="33"/>
  <c r="F340" i="33" s="1"/>
  <c r="DZ29" i="57"/>
  <c r="DZ10" i="57" s="1"/>
  <c r="BI197" i="33" s="1"/>
  <c r="BI31" i="45"/>
  <c r="G48" i="59"/>
  <c r="CE108" i="57"/>
  <c r="AP76" i="55"/>
  <c r="AP113" i="44" s="1"/>
  <c r="AZ46" i="44"/>
  <c r="BU230" i="57"/>
  <c r="G124" i="45"/>
  <c r="G121" i="45"/>
  <c r="G102" i="45"/>
  <c r="G71" i="45" s="1"/>
  <c r="F136" i="48"/>
  <c r="E79" i="48"/>
  <c r="F148" i="48" s="1"/>
  <c r="BI19" i="46"/>
  <c r="BZ113" i="57"/>
  <c r="AK81" i="55"/>
  <c r="AK113" i="49" s="1"/>
  <c r="BI19" i="40"/>
  <c r="G277" i="33"/>
  <c r="AM143" i="33"/>
  <c r="BE179" i="33"/>
  <c r="BF65" i="55"/>
  <c r="F411" i="33"/>
  <c r="F81" i="59" s="1"/>
  <c r="F409" i="33"/>
  <c r="F79" i="59" s="1"/>
  <c r="F410" i="33"/>
  <c r="F80" i="59" s="1"/>
  <c r="F408" i="33"/>
  <c r="F78" i="59" s="1"/>
  <c r="CB111" i="57"/>
  <c r="AM79" i="55"/>
  <c r="AM113" i="47" s="1"/>
  <c r="AZ46" i="43"/>
  <c r="BU228" i="57"/>
  <c r="H133" i="51"/>
  <c r="E72" i="59"/>
  <c r="D141" i="40"/>
  <c r="E140" i="40"/>
  <c r="AO120" i="40"/>
  <c r="AO120" i="45"/>
  <c r="F324" i="33"/>
  <c r="F337" i="33" s="1"/>
  <c r="BE170" i="33"/>
  <c r="BF56" i="55"/>
  <c r="CN102" i="57"/>
  <c r="AY70" i="55"/>
  <c r="AY113" i="1" s="1"/>
  <c r="D141" i="41"/>
  <c r="E140" i="41"/>
  <c r="F136" i="47"/>
  <c r="E79" i="47"/>
  <c r="F148" i="47" s="1"/>
  <c r="AO149" i="33"/>
  <c r="G300" i="51"/>
  <c r="G301" i="51"/>
  <c r="G295" i="51"/>
  <c r="G291" i="51"/>
  <c r="G305" i="51" s="1"/>
  <c r="G309" i="51" s="1"/>
  <c r="G292" i="51"/>
  <c r="G296" i="51"/>
  <c r="G293" i="51"/>
  <c r="G294" i="51"/>
  <c r="G298" i="51"/>
  <c r="G297" i="51"/>
  <c r="G299" i="51"/>
  <c r="BE177" i="33"/>
  <c r="BF63" i="55"/>
  <c r="G271" i="33"/>
  <c r="AZ46" i="45"/>
  <c r="BU231" i="57"/>
  <c r="G121" i="48"/>
  <c r="G102" i="48"/>
  <c r="G71" i="48" s="1"/>
  <c r="G124" i="48"/>
  <c r="AN145" i="33"/>
  <c r="CA113" i="57" l="1"/>
  <c r="AL81" i="55"/>
  <c r="AL113" i="49" s="1"/>
  <c r="G162" i="33"/>
  <c r="G86" i="45"/>
  <c r="CF108" i="57"/>
  <c r="AQ76" i="55"/>
  <c r="AQ113" i="44" s="1"/>
  <c r="H132" i="51"/>
  <c r="E70" i="59"/>
  <c r="D141" i="1"/>
  <c r="E140" i="1"/>
  <c r="G166" i="33"/>
  <c r="G86" i="49"/>
  <c r="G70" i="41"/>
  <c r="G137" i="61"/>
  <c r="G151" i="61" s="1"/>
  <c r="B165" i="61" s="1"/>
  <c r="G415" i="51"/>
  <c r="BA46" i="41"/>
  <c r="BV226" i="57"/>
  <c r="G70" i="42"/>
  <c r="G138" i="61"/>
  <c r="G152" i="61" s="1"/>
  <c r="B166" i="61" s="1"/>
  <c r="G416" i="51"/>
  <c r="CE104" i="57"/>
  <c r="AP72" i="55"/>
  <c r="AP113" i="41" s="1"/>
  <c r="G165" i="33"/>
  <c r="G86" i="48"/>
  <c r="BA46" i="45"/>
  <c r="BV231" i="57"/>
  <c r="CO102" i="57"/>
  <c r="AZ70" i="55"/>
  <c r="AZ113" i="1" s="1"/>
  <c r="BA46" i="44"/>
  <c r="BV230" i="57"/>
  <c r="G164" i="33"/>
  <c r="G86" i="47"/>
  <c r="AP120" i="42"/>
  <c r="F331" i="33"/>
  <c r="F344" i="33" s="1"/>
  <c r="AI183" i="33"/>
  <c r="G163" i="33"/>
  <c r="G86" i="46"/>
  <c r="D141" i="48"/>
  <c r="E140" i="48"/>
  <c r="AK120" i="48"/>
  <c r="AO144" i="33"/>
  <c r="BF176" i="33"/>
  <c r="BG62" i="55"/>
  <c r="G304" i="51"/>
  <c r="D141" i="47"/>
  <c r="E140" i="47"/>
  <c r="BA46" i="1"/>
  <c r="BV224" i="57"/>
  <c r="AP120" i="45"/>
  <c r="G156" i="33"/>
  <c r="G86" i="32"/>
  <c r="BI40" i="48"/>
  <c r="DY32" i="57"/>
  <c r="DY13" i="57" s="1"/>
  <c r="BH200" i="33" s="1"/>
  <c r="BH31" i="48"/>
  <c r="G115" i="1"/>
  <c r="G254" i="33" s="1"/>
  <c r="G269" i="33" s="1"/>
  <c r="G281" i="33" s="1"/>
  <c r="G206" i="33"/>
  <c r="AJ151" i="33"/>
  <c r="AQ120" i="32"/>
  <c r="G70" i="40"/>
  <c r="G140" i="61"/>
  <c r="G154" i="61" s="1"/>
  <c r="B168" i="61" s="1"/>
  <c r="G418" i="51"/>
  <c r="F334" i="33"/>
  <c r="F347" i="33" s="1"/>
  <c r="BA46" i="32"/>
  <c r="BV225" i="57"/>
  <c r="BA46" i="48"/>
  <c r="BV234" i="57"/>
  <c r="BA46" i="42"/>
  <c r="BV227" i="57"/>
  <c r="AP142" i="33"/>
  <c r="G161" i="33"/>
  <c r="G86" i="44"/>
  <c r="BA46" i="46"/>
  <c r="BV232" i="57"/>
  <c r="BF173" i="33"/>
  <c r="BG59" i="55"/>
  <c r="AQ120" i="46"/>
  <c r="AP149" i="33"/>
  <c r="AO148" i="33"/>
  <c r="BA46" i="43"/>
  <c r="BV228" i="57"/>
  <c r="AM120" i="47"/>
  <c r="G70" i="45"/>
  <c r="G142" i="61"/>
  <c r="G156" i="61" s="1"/>
  <c r="B170" i="61" s="1"/>
  <c r="G420" i="51"/>
  <c r="CG110" i="57"/>
  <c r="AR78" i="55"/>
  <c r="AR113" i="46" s="1"/>
  <c r="AL150" i="33"/>
  <c r="G70" i="49"/>
  <c r="G146" i="61"/>
  <c r="G160" i="61" s="1"/>
  <c r="B174" i="61" s="1"/>
  <c r="G424" i="51"/>
  <c r="CF105" i="57"/>
  <c r="AQ73" i="55"/>
  <c r="AQ113" i="42" s="1"/>
  <c r="G157" i="33"/>
  <c r="G86" i="41"/>
  <c r="F326" i="33"/>
  <c r="F339" i="33" s="1"/>
  <c r="BF181" i="33"/>
  <c r="BG67" i="55"/>
  <c r="AP120" i="43"/>
  <c r="CA112" i="57"/>
  <c r="AL80" i="55"/>
  <c r="AL113" i="48" s="1"/>
  <c r="BZ115" i="57"/>
  <c r="AN143" i="33"/>
  <c r="G70" i="44"/>
  <c r="G141" i="61"/>
  <c r="G155" i="61" s="1"/>
  <c r="B169" i="61" s="1"/>
  <c r="G419" i="51"/>
  <c r="G302" i="51"/>
  <c r="BG42" i="49"/>
  <c r="BG40" i="49" s="1"/>
  <c r="BM83" i="51"/>
  <c r="D141" i="42"/>
  <c r="E140" i="42"/>
  <c r="D141" i="46"/>
  <c r="E140" i="46"/>
  <c r="CF109" i="57"/>
  <c r="AQ77" i="55"/>
  <c r="AQ113" i="45" s="1"/>
  <c r="D141" i="49"/>
  <c r="E140" i="49"/>
  <c r="G158" i="33"/>
  <c r="G86" i="42"/>
  <c r="BF175" i="33"/>
  <c r="BG61" i="55"/>
  <c r="G296" i="33"/>
  <c r="G299" i="33"/>
  <c r="G311" i="33" s="1"/>
  <c r="BA46" i="49"/>
  <c r="BV235" i="57"/>
  <c r="CG103" i="57"/>
  <c r="AR71" i="55"/>
  <c r="AR113" i="32" s="1"/>
  <c r="AO147" i="33"/>
  <c r="DW33" i="57"/>
  <c r="DW14" i="57" s="1"/>
  <c r="BF201" i="33" s="1"/>
  <c r="BF202" i="33" s="1"/>
  <c r="BF98" i="33" s="1"/>
  <c r="BF31" i="49"/>
  <c r="DZ30" i="57"/>
  <c r="DZ11" i="57" s="1"/>
  <c r="BI198" i="33" s="1"/>
  <c r="BI31" i="46"/>
  <c r="DZ31" i="57"/>
  <c r="DZ12" i="57" s="1"/>
  <c r="BI199" i="33" s="1"/>
  <c r="BI31" i="47"/>
  <c r="BF177" i="33"/>
  <c r="BG63" i="55"/>
  <c r="AO146" i="33"/>
  <c r="BF179" i="33"/>
  <c r="BG65" i="55"/>
  <c r="BF171" i="33"/>
  <c r="BG57" i="55"/>
  <c r="BF180" i="33"/>
  <c r="BG66" i="55"/>
  <c r="G159" i="33"/>
  <c r="G86" i="43"/>
  <c r="CF107" i="57"/>
  <c r="AQ75" i="55"/>
  <c r="AQ113" i="40" s="1"/>
  <c r="BF174" i="33"/>
  <c r="BG60" i="55"/>
  <c r="G70" i="48"/>
  <c r="G145" i="61"/>
  <c r="G159" i="61" s="1"/>
  <c r="B173" i="61" s="1"/>
  <c r="G423" i="51"/>
  <c r="F332" i="33"/>
  <c r="F345" i="33" s="1"/>
  <c r="BF170" i="33"/>
  <c r="BG56" i="55"/>
  <c r="AY120" i="1"/>
  <c r="CC111" i="57"/>
  <c r="AN79" i="55"/>
  <c r="AN113" i="47" s="1"/>
  <c r="AK120" i="49"/>
  <c r="F333" i="33"/>
  <c r="F346" i="33" s="1"/>
  <c r="AP120" i="44"/>
  <c r="G70" i="47"/>
  <c r="G144" i="61"/>
  <c r="G158" i="61" s="1"/>
  <c r="B172" i="61" s="1"/>
  <c r="G422" i="51"/>
  <c r="BF172" i="33"/>
  <c r="BG58" i="55"/>
  <c r="BA46" i="47"/>
  <c r="BV233" i="57"/>
  <c r="BA46" i="40"/>
  <c r="BV229" i="57"/>
  <c r="AJ152" i="33"/>
  <c r="AJ183" i="33" s="1"/>
  <c r="BF178" i="33"/>
  <c r="BG64" i="55"/>
  <c r="AX141" i="33"/>
  <c r="CF106" i="57"/>
  <c r="AQ74" i="55"/>
  <c r="AQ113" i="43" s="1"/>
  <c r="F323" i="33"/>
  <c r="G70" i="46"/>
  <c r="G143" i="61"/>
  <c r="G157" i="61" s="1"/>
  <c r="B171" i="61" s="1"/>
  <c r="G421" i="51"/>
  <c r="G70" i="43"/>
  <c r="G139" i="61"/>
  <c r="G153" i="61" s="1"/>
  <c r="B167" i="61" s="1"/>
  <c r="G417" i="51"/>
  <c r="AP120" i="40"/>
  <c r="G70" i="32"/>
  <c r="G136" i="61"/>
  <c r="G150" i="61" s="1"/>
  <c r="B164" i="61" s="1"/>
  <c r="G414" i="51"/>
  <c r="AO145" i="33"/>
  <c r="G124" i="1"/>
  <c r="G121" i="1"/>
  <c r="G124" i="33" s="1"/>
  <c r="G101" i="33" s="1"/>
  <c r="G102" i="1"/>
  <c r="G71" i="1" s="1"/>
  <c r="G160" i="33"/>
  <c r="G86" i="40"/>
  <c r="AO120" i="41"/>
  <c r="DX33" i="57" l="1"/>
  <c r="DX14" i="57" s="1"/>
  <c r="BG201" i="33" s="1"/>
  <c r="BG202" i="33" s="1"/>
  <c r="BG98" i="33" s="1"/>
  <c r="BG31" i="49"/>
  <c r="G70" i="1"/>
  <c r="G5" i="59" s="1"/>
  <c r="G56" i="33"/>
  <c r="G135" i="61"/>
  <c r="G413" i="51"/>
  <c r="G425" i="51" s="1"/>
  <c r="BG171" i="33"/>
  <c r="BH57" i="55"/>
  <c r="G240" i="33"/>
  <c r="G225" i="33"/>
  <c r="F366" i="33"/>
  <c r="F336" i="33"/>
  <c r="BB46" i="40"/>
  <c r="BW229" i="57"/>
  <c r="BG172" i="33"/>
  <c r="BH58" i="55"/>
  <c r="BG170" i="33"/>
  <c r="BH56" i="55"/>
  <c r="G243" i="33"/>
  <c r="G228" i="33"/>
  <c r="BG179" i="33"/>
  <c r="BH65" i="55"/>
  <c r="BG177" i="33"/>
  <c r="BH63" i="55"/>
  <c r="CH103" i="57"/>
  <c r="AS71" i="55"/>
  <c r="AS113" i="32" s="1"/>
  <c r="G242" i="33"/>
  <c r="G227" i="33"/>
  <c r="CG109" i="57"/>
  <c r="AR77" i="55"/>
  <c r="AR113" i="45" s="1"/>
  <c r="AL120" i="48"/>
  <c r="AP145" i="33"/>
  <c r="CG105" i="57"/>
  <c r="AR73" i="55"/>
  <c r="AR113" i="42" s="1"/>
  <c r="CH110" i="57"/>
  <c r="AS78" i="55"/>
  <c r="AS113" i="46" s="1"/>
  <c r="BB46" i="43"/>
  <c r="BW228" i="57"/>
  <c r="AQ149" i="33"/>
  <c r="BB46" i="46"/>
  <c r="BW232" i="57"/>
  <c r="BB46" i="48"/>
  <c r="BW234" i="57"/>
  <c r="BB46" i="32"/>
  <c r="BW225" i="57"/>
  <c r="AP148" i="33"/>
  <c r="BG176" i="33"/>
  <c r="BH62" i="55"/>
  <c r="G248" i="33"/>
  <c r="G233" i="33"/>
  <c r="CP102" i="57"/>
  <c r="BA70" i="55"/>
  <c r="BA113" i="1" s="1"/>
  <c r="AP120" i="41"/>
  <c r="G250" i="33"/>
  <c r="G235" i="33"/>
  <c r="G246" i="33"/>
  <c r="G231" i="33"/>
  <c r="AO143" i="33"/>
  <c r="CG106" i="57"/>
  <c r="AR74" i="55"/>
  <c r="AR113" i="43" s="1"/>
  <c r="BG178" i="33"/>
  <c r="BH64" i="55"/>
  <c r="AP147" i="33"/>
  <c r="BG174" i="33"/>
  <c r="BH60" i="55"/>
  <c r="AM150" i="33"/>
  <c r="AZ120" i="1"/>
  <c r="G244" i="33"/>
  <c r="G229" i="33"/>
  <c r="G155" i="33"/>
  <c r="G86" i="1"/>
  <c r="G50" i="33" s="1"/>
  <c r="AN120" i="47"/>
  <c r="AQ120" i="40"/>
  <c r="BG180" i="33"/>
  <c r="BH66" i="55"/>
  <c r="BB46" i="49"/>
  <c r="BW235" i="57"/>
  <c r="BG175" i="33"/>
  <c r="BH61" i="55"/>
  <c r="CB112" i="57"/>
  <c r="AM80" i="55"/>
  <c r="AM113" i="48" s="1"/>
  <c r="CA115" i="57"/>
  <c r="BG181" i="33"/>
  <c r="BH67" i="55"/>
  <c r="BG173" i="33"/>
  <c r="BH59" i="55"/>
  <c r="AQ142" i="33"/>
  <c r="G106" i="33"/>
  <c r="G107" i="33"/>
  <c r="DZ32" i="57"/>
  <c r="DZ13" i="57" s="1"/>
  <c r="BI200" i="33" s="1"/>
  <c r="BI31" i="48"/>
  <c r="AK151" i="33"/>
  <c r="G247" i="33"/>
  <c r="G232" i="33"/>
  <c r="AP144" i="33"/>
  <c r="BB46" i="44"/>
  <c r="BW230" i="57"/>
  <c r="G249" i="33"/>
  <c r="G234" i="33"/>
  <c r="CF104" i="57"/>
  <c r="AQ72" i="55"/>
  <c r="AQ113" i="41" s="1"/>
  <c r="AQ120" i="44"/>
  <c r="AL120" i="49"/>
  <c r="AR120" i="32"/>
  <c r="AQ120" i="45"/>
  <c r="AQ120" i="42"/>
  <c r="AR120" i="46"/>
  <c r="G245" i="33"/>
  <c r="G230" i="33"/>
  <c r="G308" i="51"/>
  <c r="G310" i="51" s="1"/>
  <c r="G306" i="51"/>
  <c r="AP146" i="33"/>
  <c r="AQ120" i="43"/>
  <c r="BB46" i="47"/>
  <c r="BW233" i="57"/>
  <c r="AK152" i="33"/>
  <c r="AK183" i="33" s="1"/>
  <c r="CD111" i="57"/>
  <c r="AO79" i="55"/>
  <c r="AO113" i="47" s="1"/>
  <c r="AY141" i="33"/>
  <c r="CG107" i="57"/>
  <c r="AR75" i="55"/>
  <c r="AR113" i="40" s="1"/>
  <c r="BH42" i="49"/>
  <c r="BH40" i="49" s="1"/>
  <c r="BN83" i="51"/>
  <c r="BI42" i="49" s="1"/>
  <c r="G241" i="33"/>
  <c r="G226" i="33"/>
  <c r="BB46" i="42"/>
  <c r="BW227" i="57"/>
  <c r="BB46" i="1"/>
  <c r="BW224" i="57"/>
  <c r="BB46" i="45"/>
  <c r="BW231" i="57"/>
  <c r="BB46" i="41"/>
  <c r="BW226" i="57"/>
  <c r="CG108" i="57"/>
  <c r="AR76" i="55"/>
  <c r="AR113" i="44" s="1"/>
  <c r="CB113" i="57"/>
  <c r="AM81" i="55"/>
  <c r="AM113" i="49" s="1"/>
  <c r="BI40" i="49" l="1"/>
  <c r="DY33" i="57"/>
  <c r="DY14" i="57" s="1"/>
  <c r="BH201" i="33" s="1"/>
  <c r="BH202" i="33" s="1"/>
  <c r="BH98" i="33" s="1"/>
  <c r="BH31" i="49"/>
  <c r="CH108" i="57"/>
  <c r="AS76" i="55"/>
  <c r="AS113" i="44" s="1"/>
  <c r="AR149" i="33"/>
  <c r="BC46" i="44"/>
  <c r="BX230" i="57"/>
  <c r="BH173" i="33"/>
  <c r="BI59" i="55"/>
  <c r="BI173" i="33" s="1"/>
  <c r="BC46" i="41"/>
  <c r="BX226" i="57"/>
  <c r="AN150" i="33"/>
  <c r="G184" i="33"/>
  <c r="G167" i="33"/>
  <c r="G239" i="33"/>
  <c r="G251" i="33" s="1"/>
  <c r="G224" i="33"/>
  <c r="G236" i="33" s="1"/>
  <c r="AP143" i="33"/>
  <c r="BH176" i="33"/>
  <c r="BI62" i="55"/>
  <c r="BI176" i="33" s="1"/>
  <c r="BC46" i="32"/>
  <c r="BX225" i="57"/>
  <c r="BC46" i="46"/>
  <c r="BX232" i="57"/>
  <c r="BC46" i="43"/>
  <c r="BX228" i="57"/>
  <c r="CI110" i="57"/>
  <c r="AT78" i="55"/>
  <c r="AT113" i="46" s="1"/>
  <c r="CH109" i="57"/>
  <c r="AS77" i="55"/>
  <c r="AS113" i="45" s="1"/>
  <c r="AS120" i="32"/>
  <c r="BH170" i="33"/>
  <c r="BI56" i="55"/>
  <c r="BI170" i="33" s="1"/>
  <c r="BC46" i="40"/>
  <c r="BX229" i="57"/>
  <c r="E9" i="59"/>
  <c r="E10" i="59" s="1"/>
  <c r="F376" i="33"/>
  <c r="G149" i="61"/>
  <c r="B163" i="61" s="1"/>
  <c r="G147" i="61"/>
  <c r="G161" i="61" s="1"/>
  <c r="B175" i="61" s="1"/>
  <c r="AO120" i="47"/>
  <c r="BC46" i="47"/>
  <c r="BX233" i="57"/>
  <c r="AQ145" i="33"/>
  <c r="BH178" i="33"/>
  <c r="BI64" i="55"/>
  <c r="BI178" i="33" s="1"/>
  <c r="CQ102" i="57"/>
  <c r="BB70" i="55"/>
  <c r="BB113" i="1" s="1"/>
  <c r="AS120" i="46"/>
  <c r="AR120" i="45"/>
  <c r="BH177" i="33"/>
  <c r="BI63" i="55"/>
  <c r="BI177" i="33" s="1"/>
  <c r="AM120" i="49"/>
  <c r="CE111" i="57"/>
  <c r="AP79" i="55"/>
  <c r="AP113" i="47" s="1"/>
  <c r="AQ148" i="33"/>
  <c r="AQ147" i="33"/>
  <c r="CG104" i="57"/>
  <c r="AR72" i="55"/>
  <c r="AR113" i="41" s="1"/>
  <c r="BC46" i="1"/>
  <c r="BX224" i="57"/>
  <c r="BC46" i="42"/>
  <c r="BX227" i="57"/>
  <c r="AQ144" i="33"/>
  <c r="AM120" i="48"/>
  <c r="BC46" i="49"/>
  <c r="BX235" i="57"/>
  <c r="AQ146" i="33"/>
  <c r="AZ141" i="33"/>
  <c r="AR120" i="43"/>
  <c r="BA120" i="1"/>
  <c r="AR120" i="42"/>
  <c r="CI103" i="57"/>
  <c r="AT71" i="55"/>
  <c r="AT113" i="32" s="1"/>
  <c r="BH179" i="33"/>
  <c r="BI65" i="55"/>
  <c r="BI179" i="33" s="1"/>
  <c r="G57" i="33"/>
  <c r="G103" i="61"/>
  <c r="G117" i="61" s="1"/>
  <c r="B131" i="61" s="1"/>
  <c r="G56" i="59"/>
  <c r="G64" i="33"/>
  <c r="CH107" i="57"/>
  <c r="AS75" i="55"/>
  <c r="AS113" i="40" s="1"/>
  <c r="G355" i="51"/>
  <c r="G354" i="51"/>
  <c r="G353" i="51"/>
  <c r="G352" i="51"/>
  <c r="G351" i="51"/>
  <c r="G350" i="51"/>
  <c r="G349" i="51"/>
  <c r="G348" i="51"/>
  <c r="G347" i="51"/>
  <c r="G346" i="51"/>
  <c r="G345" i="51"/>
  <c r="G344" i="51"/>
  <c r="AQ120" i="41"/>
  <c r="BH175" i="33"/>
  <c r="BI61" i="55"/>
  <c r="BI175" i="33" s="1"/>
  <c r="CC113" i="57"/>
  <c r="AN81" i="55"/>
  <c r="AN113" i="49" s="1"/>
  <c r="AR120" i="44"/>
  <c r="BC46" i="45"/>
  <c r="BX231" i="57"/>
  <c r="AR120" i="40"/>
  <c r="AR142" i="33"/>
  <c r="AL152" i="33"/>
  <c r="BH181" i="33"/>
  <c r="BI67" i="55"/>
  <c r="BI181" i="33" s="1"/>
  <c r="CC112" i="57"/>
  <c r="AN80" i="55"/>
  <c r="AN113" i="48" s="1"/>
  <c r="CB115" i="57"/>
  <c r="BH180" i="33"/>
  <c r="BI66" i="55"/>
  <c r="BI180" i="33" s="1"/>
  <c r="BH174" i="33"/>
  <c r="BI60" i="55"/>
  <c r="BI174" i="33" s="1"/>
  <c r="CH106" i="57"/>
  <c r="AS74" i="55"/>
  <c r="AS113" i="43" s="1"/>
  <c r="BC46" i="48"/>
  <c r="BX234" i="57"/>
  <c r="CH105" i="57"/>
  <c r="AS73" i="55"/>
  <c r="AS113" i="42" s="1"/>
  <c r="AL151" i="33"/>
  <c r="BH172" i="33"/>
  <c r="BI58" i="55"/>
  <c r="BI172" i="33" s="1"/>
  <c r="BH171" i="33"/>
  <c r="BI57" i="55"/>
  <c r="BI171" i="33" s="1"/>
  <c r="G55" i="33"/>
  <c r="G55" i="59"/>
  <c r="H59" i="33"/>
  <c r="AL183" i="33" l="1"/>
  <c r="AR147" i="33"/>
  <c r="CI107" i="57"/>
  <c r="AT75" i="55"/>
  <c r="AT113" i="40" s="1"/>
  <c r="L85" i="51"/>
  <c r="G57" i="59"/>
  <c r="CH104" i="57"/>
  <c r="AS72" i="55"/>
  <c r="AS113" i="41" s="1"/>
  <c r="BD46" i="40"/>
  <c r="BY229" i="57"/>
  <c r="CI109" i="57"/>
  <c r="AT77" i="55"/>
  <c r="AT113" i="45" s="1"/>
  <c r="BD46" i="48"/>
  <c r="BY234" i="57"/>
  <c r="BD46" i="45"/>
  <c r="BY231" i="57"/>
  <c r="G65" i="33"/>
  <c r="H84" i="33" s="1"/>
  <c r="G61" i="59"/>
  <c r="AR144" i="33"/>
  <c r="AR145" i="33"/>
  <c r="AM151" i="33"/>
  <c r="BD46" i="42"/>
  <c r="BY227" i="57"/>
  <c r="AM152" i="33"/>
  <c r="AM183" i="33" s="1"/>
  <c r="AS149" i="33"/>
  <c r="CR102" i="57"/>
  <c r="BC70" i="55"/>
  <c r="BC113" i="1" s="1"/>
  <c r="AT120" i="46"/>
  <c r="BD46" i="46"/>
  <c r="BY232" i="57"/>
  <c r="BD46" i="44"/>
  <c r="BY230" i="57"/>
  <c r="I61" i="33"/>
  <c r="H60" i="33"/>
  <c r="G71" i="33"/>
  <c r="AS120" i="42"/>
  <c r="AS120" i="43"/>
  <c r="AN120" i="48"/>
  <c r="AR146" i="33"/>
  <c r="AN120" i="49"/>
  <c r="AQ143" i="33"/>
  <c r="AT120" i="32"/>
  <c r="BD46" i="49"/>
  <c r="BY235" i="57"/>
  <c r="AP120" i="47"/>
  <c r="AO150" i="33"/>
  <c r="I19" i="59"/>
  <c r="E11" i="59"/>
  <c r="AS142" i="33"/>
  <c r="CJ110" i="57"/>
  <c r="AU78" i="55"/>
  <c r="AU113" i="46" s="1"/>
  <c r="G113" i="33"/>
  <c r="G119" i="33" s="1"/>
  <c r="G186" i="33"/>
  <c r="G185" i="33"/>
  <c r="G114" i="33" s="1"/>
  <c r="AS120" i="44"/>
  <c r="DZ33" i="57"/>
  <c r="DZ14" i="57" s="1"/>
  <c r="BI201" i="33" s="1"/>
  <c r="BI202" i="33" s="1"/>
  <c r="BI98" i="33" s="1"/>
  <c r="BI31" i="49"/>
  <c r="CI105" i="57"/>
  <c r="AT73" i="55"/>
  <c r="AT113" i="42" s="1"/>
  <c r="CI106" i="57"/>
  <c r="AT74" i="55"/>
  <c r="AT113" i="43" s="1"/>
  <c r="CD112" i="57"/>
  <c r="AO80" i="55"/>
  <c r="AO113" i="48" s="1"/>
  <c r="CC115" i="57"/>
  <c r="CD113" i="57"/>
  <c r="AO81" i="55"/>
  <c r="AO113" i="49" s="1"/>
  <c r="AS120" i="40"/>
  <c r="CJ103" i="57"/>
  <c r="AU71" i="55"/>
  <c r="AU113" i="32" s="1"/>
  <c r="BA141" i="33"/>
  <c r="BD46" i="1"/>
  <c r="BY224" i="57"/>
  <c r="AR120" i="41"/>
  <c r="CF111" i="57"/>
  <c r="AQ79" i="55"/>
  <c r="AQ113" i="47" s="1"/>
  <c r="AR148" i="33"/>
  <c r="BB120" i="1"/>
  <c r="BD46" i="47"/>
  <c r="BY233" i="57"/>
  <c r="AS120" i="45"/>
  <c r="BD46" i="43"/>
  <c r="BY228" i="57"/>
  <c r="BD46" i="32"/>
  <c r="BY225" i="57"/>
  <c r="BD46" i="41"/>
  <c r="BY226" i="57"/>
  <c r="CI108" i="57"/>
  <c r="AT76" i="55"/>
  <c r="AT113" i="44" s="1"/>
  <c r="AO120" i="48" l="1"/>
  <c r="CJ106" i="57"/>
  <c r="AU74" i="55"/>
  <c r="AU113" i="43" s="1"/>
  <c r="AU120" i="46"/>
  <c r="AT142" i="33"/>
  <c r="AN152" i="33"/>
  <c r="G63" i="59"/>
  <c r="G70" i="33"/>
  <c r="I59" i="59"/>
  <c r="J62" i="33"/>
  <c r="J60" i="59" s="1"/>
  <c r="BE46" i="46"/>
  <c r="BZ232" i="57"/>
  <c r="BC120" i="1"/>
  <c r="BE46" i="42"/>
  <c r="BZ227" i="57"/>
  <c r="CJ107" i="57"/>
  <c r="AU75" i="55"/>
  <c r="AU113" i="40" s="1"/>
  <c r="BE46" i="41"/>
  <c r="BZ226" i="57"/>
  <c r="AT120" i="44"/>
  <c r="AO120" i="49"/>
  <c r="CE112" i="57"/>
  <c r="AP80" i="55"/>
  <c r="AP113" i="48" s="1"/>
  <c r="CD115" i="57"/>
  <c r="AT120" i="42"/>
  <c r="AS147" i="33"/>
  <c r="CK110" i="57"/>
  <c r="AV78" i="55"/>
  <c r="AV113" i="46" s="1"/>
  <c r="E74" i="59"/>
  <c r="I17" i="59"/>
  <c r="BE46" i="49"/>
  <c r="BZ235" i="57"/>
  <c r="AS145" i="33"/>
  <c r="BE46" i="44"/>
  <c r="BZ230" i="57"/>
  <c r="H91" i="33"/>
  <c r="H9" i="55"/>
  <c r="BE46" i="48"/>
  <c r="BZ234" i="57"/>
  <c r="AT120" i="45"/>
  <c r="AS120" i="41"/>
  <c r="BE46" i="43"/>
  <c r="BZ228" i="57"/>
  <c r="CG111" i="57"/>
  <c r="AR79" i="55"/>
  <c r="AR113" i="47" s="1"/>
  <c r="CJ108" i="57"/>
  <c r="AU76" i="55"/>
  <c r="AU113" i="44" s="1"/>
  <c r="AN151" i="33"/>
  <c r="CS102" i="57"/>
  <c r="BD70" i="55"/>
  <c r="BD113" i="1" s="1"/>
  <c r="CJ109" i="57"/>
  <c r="AU77" i="55"/>
  <c r="AU113" i="45" s="1"/>
  <c r="CI104" i="57"/>
  <c r="AT72" i="55"/>
  <c r="AT113" i="41" s="1"/>
  <c r="BE46" i="32"/>
  <c r="BZ225" i="57"/>
  <c r="AR143" i="33"/>
  <c r="AU120" i="32"/>
  <c r="CE113" i="57"/>
  <c r="AP81" i="55"/>
  <c r="AP113" i="49" s="1"/>
  <c r="CJ105" i="57"/>
  <c r="AU73" i="55"/>
  <c r="AU113" i="42" s="1"/>
  <c r="AS148" i="33"/>
  <c r="BE46" i="47"/>
  <c r="BZ233" i="57"/>
  <c r="BB141" i="33"/>
  <c r="AQ120" i="47"/>
  <c r="BE46" i="1"/>
  <c r="BZ224" i="57"/>
  <c r="CK103" i="57"/>
  <c r="AV71" i="55"/>
  <c r="AV113" i="32" s="1"/>
  <c r="AS146" i="33"/>
  <c r="AT120" i="43"/>
  <c r="AP150" i="33"/>
  <c r="AS144" i="33"/>
  <c r="H4" i="56"/>
  <c r="H58" i="59"/>
  <c r="AT149" i="33"/>
  <c r="BE46" i="45"/>
  <c r="BZ231" i="57"/>
  <c r="BE46" i="40"/>
  <c r="BZ229" i="57"/>
  <c r="AT120" i="40"/>
  <c r="CL103" i="57" l="1"/>
  <c r="AW71" i="55"/>
  <c r="AW113" i="32" s="1"/>
  <c r="AQ150" i="33"/>
  <c r="AU120" i="42"/>
  <c r="BF46" i="32"/>
  <c r="CA225" i="57"/>
  <c r="CK109" i="57"/>
  <c r="AV77" i="55"/>
  <c r="AV113" i="45" s="1"/>
  <c r="AT148" i="33"/>
  <c r="CL110" i="57"/>
  <c r="AW78" i="55"/>
  <c r="AW113" i="46" s="1"/>
  <c r="CF112" i="57"/>
  <c r="AQ80" i="55"/>
  <c r="AQ113" i="48" s="1"/>
  <c r="CE115" i="57"/>
  <c r="CK107" i="57"/>
  <c r="AV75" i="55"/>
  <c r="AV113" i="40" s="1"/>
  <c r="CK106" i="57"/>
  <c r="AV74" i="55"/>
  <c r="AV113" i="43" s="1"/>
  <c r="BF46" i="45"/>
  <c r="CA231" i="57"/>
  <c r="BF46" i="1"/>
  <c r="CA224" i="57"/>
  <c r="CK105" i="57"/>
  <c r="AV73" i="55"/>
  <c r="AV113" i="42" s="1"/>
  <c r="AU142" i="33"/>
  <c r="AT120" i="41"/>
  <c r="AR120" i="47"/>
  <c r="BF46" i="48"/>
  <c r="CA234" i="57"/>
  <c r="AT144" i="33"/>
  <c r="AO152" i="33"/>
  <c r="AO183" i="33" s="1"/>
  <c r="AP120" i="49"/>
  <c r="CJ104" i="57"/>
  <c r="AU72" i="55"/>
  <c r="AU113" i="41" s="1"/>
  <c r="BD120" i="1"/>
  <c r="AU120" i="44"/>
  <c r="CH111" i="57"/>
  <c r="AS79" i="55"/>
  <c r="AS113" i="47" s="1"/>
  <c r="AS143" i="33"/>
  <c r="AT147" i="33"/>
  <c r="BC141" i="33"/>
  <c r="AN183" i="33"/>
  <c r="AU149" i="33"/>
  <c r="AO151" i="33"/>
  <c r="AT146" i="33"/>
  <c r="BF46" i="40"/>
  <c r="CA229" i="57"/>
  <c r="AT145" i="33"/>
  <c r="AV120" i="32"/>
  <c r="BF46" i="47"/>
  <c r="CA233" i="57"/>
  <c r="CF113" i="57"/>
  <c r="AQ81" i="55"/>
  <c r="AQ113" i="49" s="1"/>
  <c r="AU120" i="45"/>
  <c r="CT102" i="57"/>
  <c r="BE70" i="55"/>
  <c r="BE113" i="1" s="1"/>
  <c r="CK108" i="57"/>
  <c r="AV76" i="55"/>
  <c r="AV113" i="44" s="1"/>
  <c r="BF46" i="43"/>
  <c r="CA228" i="57"/>
  <c r="H107" i="49"/>
  <c r="H106" i="49" s="1"/>
  <c r="H109" i="49" s="1"/>
  <c r="H103" i="49" s="1"/>
  <c r="H107" i="48"/>
  <c r="H106" i="48" s="1"/>
  <c r="H109" i="48" s="1"/>
  <c r="H103" i="48" s="1"/>
  <c r="H107" i="47"/>
  <c r="H106" i="47" s="1"/>
  <c r="H109" i="47" s="1"/>
  <c r="H103" i="47" s="1"/>
  <c r="H107" i="46"/>
  <c r="H106" i="46" s="1"/>
  <c r="H109" i="46" s="1"/>
  <c r="H103" i="46" s="1"/>
  <c r="H107" i="45"/>
  <c r="H106" i="45" s="1"/>
  <c r="H109" i="45" s="1"/>
  <c r="H103" i="45" s="1"/>
  <c r="H107" i="44"/>
  <c r="H106" i="44" s="1"/>
  <c r="H109" i="44" s="1"/>
  <c r="H103" i="44" s="1"/>
  <c r="H107" i="40"/>
  <c r="H106" i="40" s="1"/>
  <c r="H109" i="40" s="1"/>
  <c r="H103" i="40" s="1"/>
  <c r="H107" i="43"/>
  <c r="H106" i="43" s="1"/>
  <c r="H109" i="43" s="1"/>
  <c r="H103" i="43" s="1"/>
  <c r="H107" i="41"/>
  <c r="H106" i="41" s="1"/>
  <c r="H109" i="41" s="1"/>
  <c r="H103" i="41" s="1"/>
  <c r="H107" i="42"/>
  <c r="H106" i="42" s="1"/>
  <c r="H109" i="42" s="1"/>
  <c r="H103" i="42" s="1"/>
  <c r="H107" i="32"/>
  <c r="H106" i="32" s="1"/>
  <c r="H109" i="32" s="1"/>
  <c r="H103" i="32" s="1"/>
  <c r="H107" i="1"/>
  <c r="H8" i="55"/>
  <c r="BF46" i="44"/>
  <c r="CA230" i="57"/>
  <c r="BF46" i="49"/>
  <c r="CA235" i="57"/>
  <c r="AV120" i="46"/>
  <c r="AP120" i="48"/>
  <c r="BF46" i="41"/>
  <c r="CA226" i="57"/>
  <c r="AU120" i="40"/>
  <c r="BF46" i="42"/>
  <c r="CA227" i="57"/>
  <c r="BF46" i="46"/>
  <c r="CA232" i="57"/>
  <c r="G3" i="56"/>
  <c r="G81" i="49"/>
  <c r="G62" i="49" s="1"/>
  <c r="G63" i="49" s="1"/>
  <c r="G81" i="48"/>
  <c r="G62" i="48" s="1"/>
  <c r="G63" i="48" s="1"/>
  <c r="G81" i="47"/>
  <c r="G62" i="47" s="1"/>
  <c r="G63" i="47" s="1"/>
  <c r="G81" i="46"/>
  <c r="G62" i="46" s="1"/>
  <c r="G63" i="46" s="1"/>
  <c r="G81" i="45"/>
  <c r="G62" i="45" s="1"/>
  <c r="G63" i="45" s="1"/>
  <c r="G81" i="44"/>
  <c r="G62" i="44" s="1"/>
  <c r="G63" i="44" s="1"/>
  <c r="G81" i="40"/>
  <c r="G62" i="40" s="1"/>
  <c r="G63" i="40" s="1"/>
  <c r="G81" i="43"/>
  <c r="G62" i="43" s="1"/>
  <c r="G63" i="43" s="1"/>
  <c r="G81" i="42"/>
  <c r="G62" i="42" s="1"/>
  <c r="G63" i="42" s="1"/>
  <c r="G81" i="41"/>
  <c r="G62" i="41" s="1"/>
  <c r="G63" i="41" s="1"/>
  <c r="G81" i="32"/>
  <c r="G62" i="32" s="1"/>
  <c r="G63" i="32" s="1"/>
  <c r="G81" i="1"/>
  <c r="G62" i="1" s="1"/>
  <c r="G63" i="1" s="1"/>
  <c r="G369" i="33"/>
  <c r="G375" i="33" s="1"/>
  <c r="G62" i="59"/>
  <c r="H72" i="33"/>
  <c r="AU120" i="43"/>
  <c r="AU145" i="33" l="1"/>
  <c r="H64" i="59"/>
  <c r="G155" i="40"/>
  <c r="G64" i="40"/>
  <c r="G65" i="40" s="1"/>
  <c r="G155" i="47"/>
  <c r="G64" i="47"/>
  <c r="G65" i="47" s="1"/>
  <c r="BG46" i="46"/>
  <c r="CB232" i="57"/>
  <c r="BG46" i="49"/>
  <c r="CB235" i="57"/>
  <c r="H90" i="33"/>
  <c r="H83" i="33"/>
  <c r="H101" i="41"/>
  <c r="H211" i="33" s="1"/>
  <c r="H66" i="41"/>
  <c r="H101" i="45"/>
  <c r="H216" i="33" s="1"/>
  <c r="H66" i="45"/>
  <c r="H101" i="49"/>
  <c r="H220" i="33" s="1"/>
  <c r="H66" i="49"/>
  <c r="CL108" i="57"/>
  <c r="AW76" i="55"/>
  <c r="AW113" i="44" s="1"/>
  <c r="CG113" i="57"/>
  <c r="AR81" i="55"/>
  <c r="AR113" i="49" s="1"/>
  <c r="AV142" i="33"/>
  <c r="AU147" i="33"/>
  <c r="AU120" i="41"/>
  <c r="AT143" i="33"/>
  <c r="AV120" i="42"/>
  <c r="BG46" i="45"/>
  <c r="CB231" i="57"/>
  <c r="CL107" i="57"/>
  <c r="AW75" i="55"/>
  <c r="AW113" i="40" s="1"/>
  <c r="CG112" i="57"/>
  <c r="AR80" i="55"/>
  <c r="AR113" i="48" s="1"/>
  <c r="CF115" i="57"/>
  <c r="AV120" i="45"/>
  <c r="G155" i="32"/>
  <c r="G64" i="32"/>
  <c r="G65" i="32" s="1"/>
  <c r="G64" i="41"/>
  <c r="G65" i="41" s="1"/>
  <c r="G155" i="41"/>
  <c r="G155" i="44"/>
  <c r="G64" i="44"/>
  <c r="G65" i="44" s="1"/>
  <c r="G155" i="48"/>
  <c r="G64" i="48"/>
  <c r="G65" i="48" s="1"/>
  <c r="AU146" i="33"/>
  <c r="AP151" i="33"/>
  <c r="H106" i="1"/>
  <c r="H97" i="33"/>
  <c r="H101" i="43"/>
  <c r="H213" i="33" s="1"/>
  <c r="H66" i="43"/>
  <c r="H101" i="46"/>
  <c r="H217" i="33" s="1"/>
  <c r="H66" i="46"/>
  <c r="BG46" i="43"/>
  <c r="CB228" i="57"/>
  <c r="BE120" i="1"/>
  <c r="AU148" i="33"/>
  <c r="BG46" i="47"/>
  <c r="CB233" i="57"/>
  <c r="AS120" i="47"/>
  <c r="CK104" i="57"/>
  <c r="AV72" i="55"/>
  <c r="AV113" i="41" s="1"/>
  <c r="CL105" i="57"/>
  <c r="AW73" i="55"/>
  <c r="AW113" i="42" s="1"/>
  <c r="AW120" i="46"/>
  <c r="CL109" i="57"/>
  <c r="AW77" i="55"/>
  <c r="AW113" i="45" s="1"/>
  <c r="AU144" i="33"/>
  <c r="G155" i="42"/>
  <c r="G64" i="42"/>
  <c r="G65" i="42" s="1"/>
  <c r="G155" i="45"/>
  <c r="G64" i="45"/>
  <c r="G65" i="45" s="1"/>
  <c r="G155" i="49"/>
  <c r="G64" i="49"/>
  <c r="G65" i="49" s="1"/>
  <c r="BG46" i="42"/>
  <c r="CB227" i="57"/>
  <c r="BG46" i="41"/>
  <c r="CB226" i="57"/>
  <c r="BG46" i="44"/>
  <c r="CB230" i="57"/>
  <c r="H101" i="32"/>
  <c r="H210" i="33" s="1"/>
  <c r="H66" i="32"/>
  <c r="H101" i="40"/>
  <c r="H214" i="33" s="1"/>
  <c r="H66" i="40"/>
  <c r="H101" i="47"/>
  <c r="H218" i="33" s="1"/>
  <c r="H66" i="47"/>
  <c r="CI111" i="57"/>
  <c r="AT79" i="55"/>
  <c r="AT113" i="47" s="1"/>
  <c r="BD141" i="33"/>
  <c r="AR150" i="33"/>
  <c r="BG46" i="1"/>
  <c r="CB224" i="57"/>
  <c r="AV120" i="43"/>
  <c r="CM110" i="57"/>
  <c r="AX78" i="55"/>
  <c r="AX113" i="46" s="1"/>
  <c r="BG46" i="32"/>
  <c r="CB225" i="57"/>
  <c r="AW120" i="32"/>
  <c r="G64" i="1"/>
  <c r="G155" i="1"/>
  <c r="G155" i="43"/>
  <c r="G64" i="43"/>
  <c r="G65" i="43" s="1"/>
  <c r="G64" i="46"/>
  <c r="G65" i="46" s="1"/>
  <c r="G155" i="46"/>
  <c r="G55" i="56"/>
  <c r="G56" i="56" s="1"/>
  <c r="G37" i="56"/>
  <c r="G38" i="56" s="1"/>
  <c r="G47" i="56"/>
  <c r="G42" i="56"/>
  <c r="G43" i="56" s="1"/>
  <c r="AV149" i="33"/>
  <c r="H101" i="42"/>
  <c r="H212" i="33" s="1"/>
  <c r="H66" i="42"/>
  <c r="H101" i="44"/>
  <c r="H215" i="33" s="1"/>
  <c r="H66" i="44"/>
  <c r="H101" i="48"/>
  <c r="H219" i="33" s="1"/>
  <c r="H66" i="48"/>
  <c r="AV120" i="44"/>
  <c r="CU102" i="57"/>
  <c r="BF70" i="55"/>
  <c r="BF113" i="1" s="1"/>
  <c r="AQ120" i="49"/>
  <c r="BG46" i="40"/>
  <c r="CB229" i="57"/>
  <c r="AP152" i="33"/>
  <c r="AP183" i="33" s="1"/>
  <c r="BG46" i="48"/>
  <c r="CB234" i="57"/>
  <c r="CL106" i="57"/>
  <c r="AW74" i="55"/>
  <c r="AW113" i="43" s="1"/>
  <c r="AV120" i="40"/>
  <c r="AQ120" i="48"/>
  <c r="CM103" i="57"/>
  <c r="AX71" i="55"/>
  <c r="AX113" i="32" s="1"/>
  <c r="AV146" i="33" l="1"/>
  <c r="G52" i="56"/>
  <c r="CN110" i="57"/>
  <c r="AY78" i="55"/>
  <c r="AY113" i="46" s="1"/>
  <c r="AQ151" i="33"/>
  <c r="CM106" i="57"/>
  <c r="AX74" i="55"/>
  <c r="AX113" i="43" s="1"/>
  <c r="BH46" i="40"/>
  <c r="CC229" i="57"/>
  <c r="BI46" i="40" s="1"/>
  <c r="BF120" i="1"/>
  <c r="AV147" i="33"/>
  <c r="H41" i="56"/>
  <c r="BH46" i="32"/>
  <c r="CC225" i="57"/>
  <c r="BI46" i="32" s="1"/>
  <c r="BH46" i="44"/>
  <c r="CC230" i="57"/>
  <c r="BI46" i="44" s="1"/>
  <c r="BH46" i="42"/>
  <c r="CC227" i="57"/>
  <c r="BI46" i="42" s="1"/>
  <c r="G68" i="45"/>
  <c r="G10" i="61"/>
  <c r="G24" i="61" s="1"/>
  <c r="B38" i="61" s="1"/>
  <c r="CM105" i="57"/>
  <c r="AX73" i="55"/>
  <c r="AX113" i="42" s="1"/>
  <c r="BH46" i="43"/>
  <c r="CC228" i="57"/>
  <c r="BI46" i="43" s="1"/>
  <c r="G68" i="44"/>
  <c r="G9" i="61"/>
  <c r="G23" i="61" s="1"/>
  <c r="B37" i="61" s="1"/>
  <c r="G68" i="32"/>
  <c r="G4" i="61"/>
  <c r="G18" i="61" s="1"/>
  <c r="B32" i="61" s="1"/>
  <c r="AV148" i="33"/>
  <c r="AW120" i="40"/>
  <c r="AU143" i="33"/>
  <c r="AR120" i="49"/>
  <c r="BH46" i="49"/>
  <c r="CC235" i="57"/>
  <c r="BI46" i="49" s="1"/>
  <c r="G68" i="47"/>
  <c r="G12" i="61"/>
  <c r="G26" i="61" s="1"/>
  <c r="B40" i="61" s="1"/>
  <c r="AW120" i="43"/>
  <c r="BH46" i="48"/>
  <c r="CC234" i="57"/>
  <c r="BI46" i="48" s="1"/>
  <c r="AQ152" i="33"/>
  <c r="AQ183" i="33" s="1"/>
  <c r="AW142" i="33"/>
  <c r="AX120" i="32"/>
  <c r="CN103" i="57"/>
  <c r="AY71" i="55"/>
  <c r="AY113" i="32" s="1"/>
  <c r="G49" i="56"/>
  <c r="H46" i="56"/>
  <c r="G68" i="46"/>
  <c r="G11" i="61"/>
  <c r="G25" i="61" s="1"/>
  <c r="B39" i="61" s="1"/>
  <c r="G59" i="1"/>
  <c r="G65" i="1"/>
  <c r="AV145" i="33"/>
  <c r="AT120" i="47"/>
  <c r="AW149" i="33"/>
  <c r="AS150" i="33"/>
  <c r="CM107" i="57"/>
  <c r="AX75" i="55"/>
  <c r="AX113" i="40" s="1"/>
  <c r="AV144" i="33"/>
  <c r="CH113" i="57"/>
  <c r="AS81" i="55"/>
  <c r="AS113" i="49" s="1"/>
  <c r="CV102" i="57"/>
  <c r="BG70" i="55"/>
  <c r="BG113" i="1" s="1"/>
  <c r="G60" i="56"/>
  <c r="G133" i="33" s="1"/>
  <c r="G59" i="56"/>
  <c r="G68" i="43"/>
  <c r="G7" i="61"/>
  <c r="G21" i="61" s="1"/>
  <c r="B35" i="61" s="1"/>
  <c r="AX120" i="46"/>
  <c r="BH46" i="1"/>
  <c r="CC224" i="57"/>
  <c r="BI46" i="1" s="1"/>
  <c r="CJ111" i="57"/>
  <c r="AU79" i="55"/>
  <c r="AU113" i="47" s="1"/>
  <c r="BH46" i="41"/>
  <c r="CC226" i="57"/>
  <c r="BI46" i="41" s="1"/>
  <c r="G68" i="49"/>
  <c r="G14" i="61"/>
  <c r="G28" i="61" s="1"/>
  <c r="B42" i="61" s="1"/>
  <c r="G68" i="42"/>
  <c r="G6" i="61"/>
  <c r="G20" i="61" s="1"/>
  <c r="B34" i="61" s="1"/>
  <c r="AW120" i="45"/>
  <c r="AV120" i="41"/>
  <c r="BH46" i="47"/>
  <c r="CC233" i="57"/>
  <c r="BI46" i="47" s="1"/>
  <c r="G68" i="48"/>
  <c r="G13" i="61"/>
  <c r="G27" i="61" s="1"/>
  <c r="B41" i="61" s="1"/>
  <c r="AR120" i="48"/>
  <c r="BH46" i="45"/>
  <c r="CC231" i="57"/>
  <c r="BI46" i="45" s="1"/>
  <c r="AW120" i="44"/>
  <c r="BH46" i="46"/>
  <c r="CC232" i="57"/>
  <c r="BI46" i="46" s="1"/>
  <c r="G68" i="40"/>
  <c r="G8" i="61"/>
  <c r="G22" i="61" s="1"/>
  <c r="B36" i="61" s="1"/>
  <c r="CM109" i="57"/>
  <c r="AX77" i="55"/>
  <c r="AX113" i="45" s="1"/>
  <c r="AW120" i="42"/>
  <c r="CL104" i="57"/>
  <c r="AW72" i="55"/>
  <c r="AW113" i="41" s="1"/>
  <c r="BE141" i="33"/>
  <c r="H109" i="1"/>
  <c r="H103" i="1" s="1"/>
  <c r="H96" i="33"/>
  <c r="H104" i="33" s="1"/>
  <c r="G68" i="41"/>
  <c r="G5" i="61"/>
  <c r="G19" i="61" s="1"/>
  <c r="B33" i="61" s="1"/>
  <c r="CH112" i="57"/>
  <c r="AS80" i="55"/>
  <c r="AS113" i="48" s="1"/>
  <c r="CG115" i="57"/>
  <c r="CM108" i="57"/>
  <c r="AX76" i="55"/>
  <c r="AX113" i="44" s="1"/>
  <c r="CI112" i="57" l="1"/>
  <c r="AT80" i="55"/>
  <c r="AT113" i="48" s="1"/>
  <c r="CH115" i="57"/>
  <c r="G73" i="48"/>
  <c r="H74" i="48" s="1"/>
  <c r="G139" i="48"/>
  <c r="CK111" i="57"/>
  <c r="AV79" i="55"/>
  <c r="AV113" i="47" s="1"/>
  <c r="AX149" i="33"/>
  <c r="G61" i="56"/>
  <c r="G132" i="33"/>
  <c r="G75" i="59" s="1"/>
  <c r="BG120" i="1"/>
  <c r="AS120" i="49"/>
  <c r="AX120" i="40"/>
  <c r="AT150" i="33"/>
  <c r="G68" i="1"/>
  <c r="G43" i="33"/>
  <c r="G3" i="61"/>
  <c r="AY120" i="32"/>
  <c r="AX120" i="44"/>
  <c r="AW144" i="33"/>
  <c r="AV143" i="33"/>
  <c r="G73" i="42"/>
  <c r="H74" i="42" s="1"/>
  <c r="G139" i="42"/>
  <c r="CI113" i="57"/>
  <c r="AT81" i="55"/>
  <c r="AT113" i="49" s="1"/>
  <c r="CN107" i="57"/>
  <c r="AY75" i="55"/>
  <c r="AY113" i="40" s="1"/>
  <c r="G48" i="56"/>
  <c r="CO103" i="57"/>
  <c r="AZ71" i="55"/>
  <c r="AZ113" i="32" s="1"/>
  <c r="G73" i="47"/>
  <c r="H74" i="47" s="1"/>
  <c r="G139" i="47"/>
  <c r="AR152" i="33"/>
  <c r="AW146" i="33"/>
  <c r="G73" i="32"/>
  <c r="H74" i="32" s="1"/>
  <c r="G139" i="32"/>
  <c r="G73" i="45"/>
  <c r="H74" i="45" s="1"/>
  <c r="G139" i="45"/>
  <c r="AS120" i="48"/>
  <c r="H101" i="1"/>
  <c r="H209" i="33" s="1"/>
  <c r="H66" i="1"/>
  <c r="CN108" i="57"/>
  <c r="AY76" i="55"/>
  <c r="AY113" i="44" s="1"/>
  <c r="G73" i="41"/>
  <c r="H74" i="41" s="1"/>
  <c r="G139" i="41"/>
  <c r="AW120" i="41"/>
  <c r="AX120" i="45"/>
  <c r="G73" i="40"/>
  <c r="H74" i="40" s="1"/>
  <c r="G139" i="40"/>
  <c r="AW147" i="33"/>
  <c r="AR151" i="33"/>
  <c r="G73" i="43"/>
  <c r="H74" i="43" s="1"/>
  <c r="G139" i="43"/>
  <c r="CW102" i="57"/>
  <c r="BH70" i="55"/>
  <c r="BH113" i="1" s="1"/>
  <c r="AX120" i="42"/>
  <c r="BF141" i="33"/>
  <c r="AX120" i="43"/>
  <c r="AY120" i="46"/>
  <c r="CM104" i="57"/>
  <c r="AX72" i="55"/>
  <c r="AX113" i="41" s="1"/>
  <c r="CN109" i="57"/>
  <c r="AY77" i="55"/>
  <c r="AY113" i="45" s="1"/>
  <c r="AW148" i="33"/>
  <c r="G73" i="49"/>
  <c r="H74" i="49" s="1"/>
  <c r="G139" i="49"/>
  <c r="AU120" i="47"/>
  <c r="G73" i="46"/>
  <c r="H74" i="46" s="1"/>
  <c r="G139" i="46"/>
  <c r="AX142" i="33"/>
  <c r="AW145" i="33"/>
  <c r="G73" i="44"/>
  <c r="H74" i="44" s="1"/>
  <c r="G139" i="44"/>
  <c r="CN105" i="57"/>
  <c r="AY73" i="55"/>
  <c r="AY113" i="42" s="1"/>
  <c r="CN106" i="57"/>
  <c r="AY74" i="55"/>
  <c r="AY113" i="43" s="1"/>
  <c r="CO110" i="57"/>
  <c r="AZ78" i="55"/>
  <c r="AZ113" i="46" s="1"/>
  <c r="G84" i="43" l="1"/>
  <c r="G84" i="42"/>
  <c r="G84" i="32"/>
  <c r="H85" i="49"/>
  <c r="H287" i="51"/>
  <c r="H61" i="49"/>
  <c r="AX145" i="33"/>
  <c r="BH120" i="1"/>
  <c r="G88" i="43"/>
  <c r="G87" i="43"/>
  <c r="G356" i="33"/>
  <c r="J136" i="51"/>
  <c r="AX148" i="33"/>
  <c r="H85" i="41"/>
  <c r="H278" i="51"/>
  <c r="H61" i="41"/>
  <c r="AT120" i="49"/>
  <c r="AX147" i="33"/>
  <c r="AS152" i="33"/>
  <c r="H85" i="44"/>
  <c r="H282" i="51"/>
  <c r="H61" i="44"/>
  <c r="G84" i="44"/>
  <c r="CX102" i="57"/>
  <c r="BI70" i="55"/>
  <c r="BI113" i="1" s="1"/>
  <c r="H85" i="43"/>
  <c r="H280" i="51"/>
  <c r="H61" i="43"/>
  <c r="H85" i="40"/>
  <c r="H281" i="51"/>
  <c r="H61" i="40"/>
  <c r="G84" i="41"/>
  <c r="H85" i="47"/>
  <c r="H285" i="51"/>
  <c r="H61" i="47"/>
  <c r="CJ113" i="57"/>
  <c r="AU81" i="55"/>
  <c r="AU113" i="49" s="1"/>
  <c r="G88" i="42"/>
  <c r="G87" i="42"/>
  <c r="G355" i="33"/>
  <c r="G17" i="61"/>
  <c r="B31" i="61" s="1"/>
  <c r="G15" i="61"/>
  <c r="G29" i="61" s="1"/>
  <c r="B43" i="61" s="1"/>
  <c r="G62" i="56"/>
  <c r="G135" i="33" s="1"/>
  <c r="G134" i="33"/>
  <c r="G76" i="59" s="1"/>
  <c r="AV120" i="47"/>
  <c r="H85" i="48"/>
  <c r="H286" i="51"/>
  <c r="H61" i="48"/>
  <c r="AY120" i="43"/>
  <c r="G84" i="49"/>
  <c r="CO105" i="57"/>
  <c r="AZ73" i="55"/>
  <c r="AZ113" i="42" s="1"/>
  <c r="AU150" i="33"/>
  <c r="AX120" i="41"/>
  <c r="AY149" i="33"/>
  <c r="AX144" i="33"/>
  <c r="G84" i="40"/>
  <c r="AW143" i="33"/>
  <c r="AY120" i="44"/>
  <c r="G84" i="45"/>
  <c r="G353" i="33"/>
  <c r="G88" i="32"/>
  <c r="G87" i="32"/>
  <c r="G84" i="47"/>
  <c r="AZ120" i="32"/>
  <c r="AY120" i="40"/>
  <c r="H85" i="42"/>
  <c r="H279" i="51"/>
  <c r="H61" i="42"/>
  <c r="G38" i="33"/>
  <c r="G42" i="33"/>
  <c r="G47" i="59" s="1"/>
  <c r="G40" i="33"/>
  <c r="G44" i="33"/>
  <c r="CL111" i="57"/>
  <c r="AW79" i="55"/>
  <c r="AW113" i="47" s="1"/>
  <c r="G84" i="48"/>
  <c r="AT120" i="48"/>
  <c r="H85" i="46"/>
  <c r="H284" i="51"/>
  <c r="H61" i="46"/>
  <c r="CO109" i="57"/>
  <c r="AZ77" i="55"/>
  <c r="AZ113" i="45" s="1"/>
  <c r="CO106" i="57"/>
  <c r="AZ74" i="55"/>
  <c r="AZ113" i="43" s="1"/>
  <c r="AY120" i="42"/>
  <c r="AZ120" i="46"/>
  <c r="CP110" i="57"/>
  <c r="BA78" i="55"/>
  <c r="BA113" i="46" s="1"/>
  <c r="G84" i="46"/>
  <c r="AY120" i="45"/>
  <c r="CN104" i="57"/>
  <c r="AY72" i="55"/>
  <c r="AY113" i="41" s="1"/>
  <c r="CO108" i="57"/>
  <c r="AZ76" i="55"/>
  <c r="AZ113" i="44" s="1"/>
  <c r="AS151" i="33"/>
  <c r="H85" i="45"/>
  <c r="H283" i="51"/>
  <c r="H61" i="45"/>
  <c r="H85" i="32"/>
  <c r="H277" i="51"/>
  <c r="H61" i="32"/>
  <c r="AR183" i="33"/>
  <c r="CP103" i="57"/>
  <c r="BA71" i="55"/>
  <c r="BA113" i="32" s="1"/>
  <c r="CO107" i="57"/>
  <c r="AZ75" i="55"/>
  <c r="AZ113" i="40" s="1"/>
  <c r="AY142" i="33"/>
  <c r="G84" i="1"/>
  <c r="G73" i="1"/>
  <c r="H74" i="1" s="1"/>
  <c r="G46" i="33"/>
  <c r="G49" i="59" s="1"/>
  <c r="G139" i="1"/>
  <c r="AX146" i="33"/>
  <c r="BG141" i="33"/>
  <c r="CJ112" i="57"/>
  <c r="AU80" i="55"/>
  <c r="AU113" i="48" s="1"/>
  <c r="CI115" i="57"/>
  <c r="H67" i="32" l="1"/>
  <c r="BY50" i="57"/>
  <c r="H128" i="32"/>
  <c r="H78" i="32"/>
  <c r="H77" i="32"/>
  <c r="H112" i="32"/>
  <c r="H67" i="45"/>
  <c r="BY56" i="57"/>
  <c r="H77" i="45"/>
  <c r="H78" i="45"/>
  <c r="H128" i="45"/>
  <c r="H112" i="45"/>
  <c r="CO104" i="57"/>
  <c r="AZ72" i="55"/>
  <c r="AZ113" i="41" s="1"/>
  <c r="G88" i="46"/>
  <c r="G87" i="46"/>
  <c r="G360" i="33"/>
  <c r="AZ120" i="43"/>
  <c r="H67" i="46"/>
  <c r="H78" i="46"/>
  <c r="BY57" i="57"/>
  <c r="H77" i="46"/>
  <c r="H128" i="46"/>
  <c r="H112" i="46"/>
  <c r="AW120" i="47"/>
  <c r="G132" i="32"/>
  <c r="G133" i="32" s="1"/>
  <c r="G134" i="32" s="1"/>
  <c r="G396" i="33"/>
  <c r="G205" i="51"/>
  <c r="G221" i="51" s="1"/>
  <c r="G48" i="61"/>
  <c r="G62" i="61" s="1"/>
  <c r="B76" i="61" s="1"/>
  <c r="G90" i="32"/>
  <c r="F129" i="32"/>
  <c r="G130" i="32"/>
  <c r="AY147" i="33"/>
  <c r="G88" i="49"/>
  <c r="G87" i="49"/>
  <c r="G363" i="33"/>
  <c r="H67" i="48"/>
  <c r="BY59" i="57"/>
  <c r="H128" i="48"/>
  <c r="H77" i="48"/>
  <c r="H78" i="48"/>
  <c r="H112" i="48"/>
  <c r="G132" i="42"/>
  <c r="G133" i="42" s="1"/>
  <c r="G134" i="42" s="1"/>
  <c r="G398" i="33"/>
  <c r="G50" i="61"/>
  <c r="G64" i="61" s="1"/>
  <c r="B78" i="61" s="1"/>
  <c r="G207" i="51"/>
  <c r="G223" i="51" s="1"/>
  <c r="G90" i="42"/>
  <c r="F129" i="42"/>
  <c r="G130" i="42"/>
  <c r="H67" i="49"/>
  <c r="BY60" i="57"/>
  <c r="H128" i="49"/>
  <c r="H77" i="49"/>
  <c r="H78" i="49"/>
  <c r="H112" i="49"/>
  <c r="AZ149" i="33"/>
  <c r="CP106" i="57"/>
  <c r="BA74" i="55"/>
  <c r="BA113" i="43" s="1"/>
  <c r="AT151" i="33"/>
  <c r="CM111" i="57"/>
  <c r="AX79" i="55"/>
  <c r="AX113" i="47" s="1"/>
  <c r="AZ142" i="33"/>
  <c r="AV150" i="33"/>
  <c r="AU120" i="49"/>
  <c r="CY102" i="57"/>
  <c r="AS183" i="33"/>
  <c r="H67" i="41"/>
  <c r="BY51" i="57"/>
  <c r="H128" i="41"/>
  <c r="H78" i="41"/>
  <c r="H77" i="41"/>
  <c r="H112" i="41"/>
  <c r="BH141" i="33"/>
  <c r="J135" i="51"/>
  <c r="AU120" i="48"/>
  <c r="H85" i="1"/>
  <c r="H49" i="33" s="1"/>
  <c r="H51" i="59" s="1"/>
  <c r="H276" i="51"/>
  <c r="H61" i="1"/>
  <c r="AZ120" i="40"/>
  <c r="CQ103" i="57"/>
  <c r="BB71" i="55"/>
  <c r="BB113" i="32" s="1"/>
  <c r="AZ120" i="44"/>
  <c r="AY148" i="33"/>
  <c r="BA120" i="46"/>
  <c r="AZ120" i="45"/>
  <c r="G88" i="48"/>
  <c r="G87" i="48"/>
  <c r="G362" i="33"/>
  <c r="H67" i="42"/>
  <c r="BY52" i="57"/>
  <c r="H128" i="42"/>
  <c r="H78" i="42"/>
  <c r="H77" i="42"/>
  <c r="H112" i="42"/>
  <c r="G88" i="47"/>
  <c r="G87" i="47"/>
  <c r="G361" i="33"/>
  <c r="G88" i="45"/>
  <c r="G87" i="45"/>
  <c r="G359" i="33"/>
  <c r="AX143" i="33"/>
  <c r="AZ120" i="42"/>
  <c r="CK113" i="57"/>
  <c r="AV81" i="55"/>
  <c r="AV113" i="49" s="1"/>
  <c r="G88" i="41"/>
  <c r="G87" i="41"/>
  <c r="G354" i="33"/>
  <c r="G88" i="44"/>
  <c r="G87" i="44"/>
  <c r="G358" i="33"/>
  <c r="BA120" i="32"/>
  <c r="CK112" i="57"/>
  <c r="AV80" i="55"/>
  <c r="AV113" i="48" s="1"/>
  <c r="CJ115" i="57"/>
  <c r="G352" i="33"/>
  <c r="G88" i="1"/>
  <c r="G87" i="1"/>
  <c r="G48" i="33"/>
  <c r="CP107" i="57"/>
  <c r="BA75" i="55"/>
  <c r="BA113" i="40" s="1"/>
  <c r="CP108" i="57"/>
  <c r="BA76" i="55"/>
  <c r="BA113" i="44" s="1"/>
  <c r="AY120" i="41"/>
  <c r="CQ110" i="57"/>
  <c r="BB78" i="55"/>
  <c r="BB113" i="46" s="1"/>
  <c r="AY144" i="33"/>
  <c r="CP109" i="57"/>
  <c r="BA77" i="55"/>
  <c r="BA113" i="45" s="1"/>
  <c r="AY146" i="33"/>
  <c r="G88" i="40"/>
  <c r="G87" i="40"/>
  <c r="G357" i="33"/>
  <c r="CP105" i="57"/>
  <c r="BA73" i="55"/>
  <c r="BA113" i="42" s="1"/>
  <c r="AY145" i="33"/>
  <c r="G77" i="59"/>
  <c r="H50" i="48"/>
  <c r="H50" i="45"/>
  <c r="H50" i="43"/>
  <c r="H50" i="47"/>
  <c r="H50" i="42"/>
  <c r="H50" i="32"/>
  <c r="H50" i="44"/>
  <c r="H50" i="46"/>
  <c r="H50" i="40"/>
  <c r="H50" i="41"/>
  <c r="H50" i="49"/>
  <c r="H50" i="1"/>
  <c r="H67" i="47"/>
  <c r="BY58" i="57"/>
  <c r="H77" i="47"/>
  <c r="H78" i="47"/>
  <c r="H128" i="47"/>
  <c r="H112" i="47"/>
  <c r="H67" i="40"/>
  <c r="H128" i="40"/>
  <c r="BY54" i="57"/>
  <c r="H78" i="40"/>
  <c r="H77" i="40"/>
  <c r="H112" i="40"/>
  <c r="H67" i="43"/>
  <c r="BY53" i="57"/>
  <c r="H77" i="43"/>
  <c r="H128" i="43"/>
  <c r="H78" i="43"/>
  <c r="H112" i="43"/>
  <c r="BI120" i="1"/>
  <c r="H67" i="44"/>
  <c r="BY55" i="57"/>
  <c r="H128" i="44"/>
  <c r="H77" i="44"/>
  <c r="H78" i="44"/>
  <c r="H112" i="44"/>
  <c r="AT152" i="33"/>
  <c r="AT183" i="33" s="1"/>
  <c r="G132" i="43"/>
  <c r="G133" i="43" s="1"/>
  <c r="G134" i="43" s="1"/>
  <c r="G399" i="33"/>
  <c r="G208" i="51"/>
  <c r="G224" i="51" s="1"/>
  <c r="G51" i="61"/>
  <c r="G65" i="61" s="1"/>
  <c r="B79" i="61" s="1"/>
  <c r="G90" i="43"/>
  <c r="G130" i="43"/>
  <c r="F129" i="43"/>
  <c r="G364" i="33" l="1"/>
  <c r="G93" i="43"/>
  <c r="G94" i="43" s="1"/>
  <c r="G91" i="43"/>
  <c r="G136" i="43"/>
  <c r="F79" i="43"/>
  <c r="G148" i="43" s="1"/>
  <c r="H119" i="43"/>
  <c r="H116" i="43"/>
  <c r="H288" i="33" s="1"/>
  <c r="H303" i="33" s="1"/>
  <c r="H114" i="43"/>
  <c r="H115" i="43" s="1"/>
  <c r="H258" i="33" s="1"/>
  <c r="H273" i="33" s="1"/>
  <c r="BA120" i="42"/>
  <c r="G132" i="40"/>
  <c r="G133" i="40" s="1"/>
  <c r="G134" i="40" s="1"/>
  <c r="G400" i="33"/>
  <c r="G209" i="51"/>
  <c r="G225" i="51" s="1"/>
  <c r="G52" i="61"/>
  <c r="G66" i="61" s="1"/>
  <c r="B80" i="61" s="1"/>
  <c r="G90" i="40"/>
  <c r="F129" i="40"/>
  <c r="G130" i="40"/>
  <c r="BA120" i="45"/>
  <c r="BB120" i="46"/>
  <c r="BA120" i="44"/>
  <c r="BA120" i="40"/>
  <c r="G395" i="33"/>
  <c r="G132" i="1"/>
  <c r="G133" i="1" s="1"/>
  <c r="G134" i="1" s="1"/>
  <c r="G204" i="51"/>
  <c r="G220" i="51" s="1"/>
  <c r="G47" i="61"/>
  <c r="G61" i="61" s="1"/>
  <c r="B75" i="61" s="1"/>
  <c r="G90" i="1"/>
  <c r="F129" i="1"/>
  <c r="G130" i="1"/>
  <c r="CL112" i="57"/>
  <c r="AW80" i="55"/>
  <c r="AW113" i="48" s="1"/>
  <c r="CK115" i="57"/>
  <c r="CL113" i="57"/>
  <c r="AW81" i="55"/>
  <c r="AW113" i="49" s="1"/>
  <c r="G132" i="45"/>
  <c r="G133" i="45" s="1"/>
  <c r="G134" i="45" s="1"/>
  <c r="G402" i="33"/>
  <c r="G54" i="61"/>
  <c r="G68" i="61" s="1"/>
  <c r="B82" i="61" s="1"/>
  <c r="G211" i="51"/>
  <c r="G227" i="51" s="1"/>
  <c r="G90" i="45"/>
  <c r="F129" i="45"/>
  <c r="G130" i="45"/>
  <c r="H119" i="42"/>
  <c r="H116" i="42"/>
  <c r="H287" i="33" s="1"/>
  <c r="H302" i="33" s="1"/>
  <c r="H114" i="42"/>
  <c r="H115" i="42" s="1"/>
  <c r="H257" i="33" s="1"/>
  <c r="H272" i="33" s="1"/>
  <c r="CR103" i="57"/>
  <c r="BC71" i="55"/>
  <c r="BC113" i="32" s="1"/>
  <c r="H288" i="51"/>
  <c r="H290" i="51" s="1"/>
  <c r="AU151" i="33"/>
  <c r="AX120" i="47"/>
  <c r="H119" i="49"/>
  <c r="H116" i="49"/>
  <c r="H295" i="33" s="1"/>
  <c r="H310" i="33" s="1"/>
  <c r="H114" i="49"/>
  <c r="H115" i="49" s="1"/>
  <c r="H265" i="33" s="1"/>
  <c r="F131" i="42"/>
  <c r="F137" i="42"/>
  <c r="G93" i="32"/>
  <c r="G94" i="32" s="1"/>
  <c r="G91" i="32"/>
  <c r="G136" i="32"/>
  <c r="F79" i="32"/>
  <c r="G148" i="32" s="1"/>
  <c r="AZ120" i="41"/>
  <c r="CQ105" i="57"/>
  <c r="BB73" i="55"/>
  <c r="BB113" i="42" s="1"/>
  <c r="CQ109" i="57"/>
  <c r="BB77" i="55"/>
  <c r="BB113" i="45" s="1"/>
  <c r="CR110" i="57"/>
  <c r="BC78" i="55"/>
  <c r="BC113" i="46" s="1"/>
  <c r="CQ108" i="57"/>
  <c r="BB76" i="55"/>
  <c r="BB113" i="44" s="1"/>
  <c r="CQ107" i="57"/>
  <c r="BB75" i="55"/>
  <c r="BB113" i="40" s="1"/>
  <c r="G132" i="48"/>
  <c r="G133" i="48" s="1"/>
  <c r="G134" i="48" s="1"/>
  <c r="G405" i="33"/>
  <c r="G214" i="51"/>
  <c r="G230" i="51" s="1"/>
  <c r="G57" i="61"/>
  <c r="G71" i="61" s="1"/>
  <c r="B85" i="61" s="1"/>
  <c r="G90" i="48"/>
  <c r="G130" i="48"/>
  <c r="F129" i="48"/>
  <c r="BA149" i="33"/>
  <c r="AZ147" i="33"/>
  <c r="AU152" i="33"/>
  <c r="AU183" i="33" s="1"/>
  <c r="CN111" i="57"/>
  <c r="AY79" i="55"/>
  <c r="AY113" i="47" s="1"/>
  <c r="BA120" i="43"/>
  <c r="G93" i="42"/>
  <c r="G94" i="42" s="1"/>
  <c r="G91" i="42"/>
  <c r="G136" i="42"/>
  <c r="F79" i="42"/>
  <c r="G148" i="42" s="1"/>
  <c r="CP104" i="57"/>
  <c r="BA72" i="55"/>
  <c r="BA113" i="41" s="1"/>
  <c r="H119" i="32"/>
  <c r="H116" i="32"/>
  <c r="H285" i="33" s="1"/>
  <c r="H300" i="33" s="1"/>
  <c r="H114" i="32"/>
  <c r="H115" i="32" s="1"/>
  <c r="H255" i="33" s="1"/>
  <c r="H270" i="33" s="1"/>
  <c r="F131" i="43"/>
  <c r="F137" i="43"/>
  <c r="H116" i="47"/>
  <c r="H293" i="33" s="1"/>
  <c r="H308" i="33" s="1"/>
  <c r="H119" i="47"/>
  <c r="H114" i="47"/>
  <c r="H115" i="47" s="1"/>
  <c r="H263" i="33" s="1"/>
  <c r="H278" i="33" s="1"/>
  <c r="G53" i="33"/>
  <c r="G54" i="59" s="1"/>
  <c r="G52" i="33"/>
  <c r="G53" i="59" s="1"/>
  <c r="G87" i="33"/>
  <c r="G59" i="61"/>
  <c r="G73" i="61" s="1"/>
  <c r="B87" i="61" s="1"/>
  <c r="G50" i="59"/>
  <c r="BA142" i="33"/>
  <c r="G132" i="41"/>
  <c r="G133" i="41" s="1"/>
  <c r="G134" i="41" s="1"/>
  <c r="G397" i="33"/>
  <c r="G206" i="51"/>
  <c r="G222" i="51" s="1"/>
  <c r="G49" i="61"/>
  <c r="G63" i="61" s="1"/>
  <c r="B77" i="61" s="1"/>
  <c r="G90" i="41"/>
  <c r="F129" i="41"/>
  <c r="G130" i="41"/>
  <c r="AZ144" i="33"/>
  <c r="AZ146" i="33"/>
  <c r="H119" i="41"/>
  <c r="H116" i="41"/>
  <c r="H286" i="33" s="1"/>
  <c r="H301" i="33" s="1"/>
  <c r="H114" i="41"/>
  <c r="H115" i="41" s="1"/>
  <c r="H256" i="33" s="1"/>
  <c r="CQ106" i="57"/>
  <c r="BB74" i="55"/>
  <c r="BB113" i="43" s="1"/>
  <c r="H119" i="48"/>
  <c r="H116" i="48"/>
  <c r="H294" i="33" s="1"/>
  <c r="H309" i="33" s="1"/>
  <c r="H114" i="48"/>
  <c r="H115" i="48" s="1"/>
  <c r="H264" i="33" s="1"/>
  <c r="AW150" i="33"/>
  <c r="G132" i="46"/>
  <c r="G133" i="46" s="1"/>
  <c r="G134" i="46" s="1"/>
  <c r="G403" i="33"/>
  <c r="G212" i="51"/>
  <c r="G228" i="51" s="1"/>
  <c r="G55" i="61"/>
  <c r="G69" i="61" s="1"/>
  <c r="B83" i="61" s="1"/>
  <c r="G90" i="46"/>
  <c r="F129" i="46"/>
  <c r="G130" i="46"/>
  <c r="H119" i="45"/>
  <c r="H116" i="45"/>
  <c r="H291" i="33" s="1"/>
  <c r="H306" i="33" s="1"/>
  <c r="H114" i="45"/>
  <c r="H115" i="45" s="1"/>
  <c r="H261" i="33" s="1"/>
  <c r="H119" i="44"/>
  <c r="H116" i="44"/>
  <c r="H290" i="33" s="1"/>
  <c r="H305" i="33" s="1"/>
  <c r="H114" i="44"/>
  <c r="H115" i="44" s="1"/>
  <c r="H260" i="33" s="1"/>
  <c r="H275" i="33" s="1"/>
  <c r="BI141" i="33"/>
  <c r="H119" i="40"/>
  <c r="H116" i="40"/>
  <c r="H289" i="33" s="1"/>
  <c r="H304" i="33" s="1"/>
  <c r="H114" i="40"/>
  <c r="H115" i="40" s="1"/>
  <c r="H259" i="33" s="1"/>
  <c r="H274" i="33" s="1"/>
  <c r="AY143" i="33"/>
  <c r="G51" i="33"/>
  <c r="G52" i="59" s="1"/>
  <c r="AV120" i="48"/>
  <c r="G132" i="44"/>
  <c r="G133" i="44" s="1"/>
  <c r="G134" i="44" s="1"/>
  <c r="G401" i="33"/>
  <c r="G210" i="51"/>
  <c r="G226" i="51" s="1"/>
  <c r="G53" i="61"/>
  <c r="G67" i="61" s="1"/>
  <c r="B81" i="61" s="1"/>
  <c r="G90" i="44"/>
  <c r="G130" i="44"/>
  <c r="F129" i="44"/>
  <c r="AV120" i="49"/>
  <c r="G132" i="47"/>
  <c r="G133" i="47" s="1"/>
  <c r="G134" i="47" s="1"/>
  <c r="G404" i="33"/>
  <c r="G213" i="51"/>
  <c r="G229" i="51" s="1"/>
  <c r="G56" i="61"/>
  <c r="G70" i="61" s="1"/>
  <c r="B84" i="61" s="1"/>
  <c r="G90" i="47"/>
  <c r="G130" i="47"/>
  <c r="F129" i="47"/>
  <c r="AZ148" i="33"/>
  <c r="BB120" i="32"/>
  <c r="H67" i="1"/>
  <c r="H45" i="33" s="1"/>
  <c r="H39" i="33"/>
  <c r="BY49" i="57"/>
  <c r="BY61" i="57" s="1"/>
  <c r="H77" i="1"/>
  <c r="H128" i="1"/>
  <c r="H78" i="1"/>
  <c r="H112" i="1"/>
  <c r="CZ102" i="57"/>
  <c r="G132" i="49"/>
  <c r="G133" i="49" s="1"/>
  <c r="G134" i="49" s="1"/>
  <c r="G406" i="33"/>
  <c r="G58" i="61"/>
  <c r="G72" i="61" s="1"/>
  <c r="B86" i="61" s="1"/>
  <c r="G215" i="51"/>
  <c r="G231" i="51" s="1"/>
  <c r="G90" i="49"/>
  <c r="F129" i="49"/>
  <c r="G130" i="49"/>
  <c r="F131" i="32"/>
  <c r="F137" i="32"/>
  <c r="H119" i="46"/>
  <c r="H116" i="46"/>
  <c r="H292" i="33" s="1"/>
  <c r="H307" i="33" s="1"/>
  <c r="H114" i="46"/>
  <c r="H115" i="46" s="1"/>
  <c r="H262" i="33" s="1"/>
  <c r="H277" i="33" s="1"/>
  <c r="AZ145" i="33"/>
  <c r="H280" i="33" l="1"/>
  <c r="G93" i="49"/>
  <c r="G94" i="49" s="1"/>
  <c r="G91" i="49"/>
  <c r="DA102" i="57"/>
  <c r="H48" i="59"/>
  <c r="G93" i="44"/>
  <c r="G94" i="44" s="1"/>
  <c r="G91" i="44"/>
  <c r="F79" i="44"/>
  <c r="G148" i="44" s="1"/>
  <c r="G136" i="44"/>
  <c r="H124" i="40"/>
  <c r="H121" i="40"/>
  <c r="H102" i="40"/>
  <c r="H71" i="40" s="1"/>
  <c r="H124" i="45"/>
  <c r="H121" i="45"/>
  <c r="H102" i="45"/>
  <c r="H71" i="45" s="1"/>
  <c r="H124" i="48"/>
  <c r="H121" i="48"/>
  <c r="H102" i="48"/>
  <c r="H71" i="48" s="1"/>
  <c r="H271" i="33"/>
  <c r="F131" i="41"/>
  <c r="F137" i="41"/>
  <c r="BA120" i="41"/>
  <c r="F131" i="48"/>
  <c r="F137" i="48"/>
  <c r="CR107" i="57"/>
  <c r="BC75" i="55"/>
  <c r="BC113" i="40" s="1"/>
  <c r="CS110" i="57"/>
  <c r="BD78" i="55"/>
  <c r="BD113" i="46" s="1"/>
  <c r="CR105" i="57"/>
  <c r="BC73" i="55"/>
  <c r="BC113" i="42" s="1"/>
  <c r="E141" i="42"/>
  <c r="F140" i="42"/>
  <c r="H296" i="51"/>
  <c r="H301" i="51"/>
  <c r="H293" i="51"/>
  <c r="H299" i="51"/>
  <c r="H291" i="51"/>
  <c r="H295" i="51"/>
  <c r="H297" i="51"/>
  <c r="H294" i="51"/>
  <c r="H298" i="51"/>
  <c r="H300" i="51"/>
  <c r="H292" i="51"/>
  <c r="CS103" i="57"/>
  <c r="BD71" i="55"/>
  <c r="BD113" i="32" s="1"/>
  <c r="AW120" i="49"/>
  <c r="CM112" i="57"/>
  <c r="AX80" i="55"/>
  <c r="AX113" i="48" s="1"/>
  <c r="CL115" i="57"/>
  <c r="BB149" i="33"/>
  <c r="BA144" i="33"/>
  <c r="G327" i="33"/>
  <c r="G340" i="33" s="1"/>
  <c r="G136" i="49"/>
  <c r="F79" i="49"/>
  <c r="G148" i="49" s="1"/>
  <c r="E141" i="32"/>
  <c r="F140" i="32"/>
  <c r="H124" i="46"/>
  <c r="H121" i="46"/>
  <c r="H102" i="46"/>
  <c r="H71" i="46" s="1"/>
  <c r="F131" i="49"/>
  <c r="F137" i="49"/>
  <c r="H119" i="1"/>
  <c r="H116" i="1"/>
  <c r="H284" i="33" s="1"/>
  <c r="H114" i="1"/>
  <c r="F131" i="47"/>
  <c r="F137" i="47"/>
  <c r="AV152" i="33"/>
  <c r="AV151" i="33"/>
  <c r="H124" i="44"/>
  <c r="H121" i="44"/>
  <c r="H102" i="44"/>
  <c r="H71" i="44" s="1"/>
  <c r="BB120" i="43"/>
  <c r="G93" i="41"/>
  <c r="G94" i="41" s="1"/>
  <c r="G91" i="41"/>
  <c r="F79" i="41"/>
  <c r="G148" i="41" s="1"/>
  <c r="G136" i="41"/>
  <c r="CQ104" i="57"/>
  <c r="BB72" i="55"/>
  <c r="BB113" i="41" s="1"/>
  <c r="AY120" i="47"/>
  <c r="BB120" i="44"/>
  <c r="BB120" i="45"/>
  <c r="AX150" i="33"/>
  <c r="H304" i="51"/>
  <c r="F131" i="45"/>
  <c r="F137" i="45"/>
  <c r="CM113" i="57"/>
  <c r="AX81" i="55"/>
  <c r="AX113" i="49" s="1"/>
  <c r="BA146" i="33"/>
  <c r="F131" i="40"/>
  <c r="F137" i="40"/>
  <c r="BB142" i="33"/>
  <c r="F131" i="44"/>
  <c r="F137" i="44"/>
  <c r="H276" i="33"/>
  <c r="F131" i="46"/>
  <c r="F137" i="46"/>
  <c r="H279" i="33"/>
  <c r="CR106" i="57"/>
  <c r="BC74" i="55"/>
  <c r="BC113" i="43" s="1"/>
  <c r="H124" i="41"/>
  <c r="H121" i="41"/>
  <c r="H102" i="41"/>
  <c r="H71" i="41" s="1"/>
  <c r="H124" i="47"/>
  <c r="H121" i="47"/>
  <c r="H102" i="47"/>
  <c r="H71" i="47" s="1"/>
  <c r="H124" i="32"/>
  <c r="H121" i="32"/>
  <c r="H102" i="32"/>
  <c r="H71" i="32" s="1"/>
  <c r="G326" i="33"/>
  <c r="G339" i="33" s="1"/>
  <c r="CO111" i="57"/>
  <c r="AZ79" i="55"/>
  <c r="AZ113" i="47" s="1"/>
  <c r="G93" i="48"/>
  <c r="G94" i="48" s="1"/>
  <c r="G91" i="48"/>
  <c r="G136" i="48"/>
  <c r="F79" i="48"/>
  <c r="G148" i="48" s="1"/>
  <c r="CR108" i="57"/>
  <c r="BC76" i="55"/>
  <c r="BC113" i="44" s="1"/>
  <c r="CR109" i="57"/>
  <c r="BC77" i="55"/>
  <c r="BC113" i="45" s="1"/>
  <c r="AZ143" i="33"/>
  <c r="G93" i="45"/>
  <c r="G94" i="45" s="1"/>
  <c r="G91" i="45"/>
  <c r="F79" i="45"/>
  <c r="G148" i="45" s="1"/>
  <c r="G136" i="45"/>
  <c r="F131" i="1"/>
  <c r="F137" i="1"/>
  <c r="F79" i="1"/>
  <c r="G148" i="1" s="1"/>
  <c r="G136" i="1"/>
  <c r="G69" i="59"/>
  <c r="G93" i="40"/>
  <c r="G94" i="40" s="1"/>
  <c r="G91" i="40"/>
  <c r="G136" i="40"/>
  <c r="F79" i="40"/>
  <c r="G148" i="40" s="1"/>
  <c r="G71" i="59"/>
  <c r="G93" i="47"/>
  <c r="G94" i="47" s="1"/>
  <c r="G91" i="47"/>
  <c r="G136" i="47"/>
  <c r="F79" i="47"/>
  <c r="G148" i="47" s="1"/>
  <c r="G93" i="46"/>
  <c r="G94" i="46" s="1"/>
  <c r="G91" i="46"/>
  <c r="F79" i="46"/>
  <c r="G148" i="46" s="1"/>
  <c r="G136" i="46"/>
  <c r="E141" i="43"/>
  <c r="F140" i="43"/>
  <c r="BA145" i="33"/>
  <c r="BB120" i="40"/>
  <c r="BC120" i="46"/>
  <c r="BB120" i="42"/>
  <c r="G324" i="33"/>
  <c r="G337" i="33" s="1"/>
  <c r="H124" i="49"/>
  <c r="H121" i="49"/>
  <c r="H102" i="49"/>
  <c r="H71" i="49" s="1"/>
  <c r="BC120" i="32"/>
  <c r="H124" i="42"/>
  <c r="H121" i="42"/>
  <c r="H102" i="42"/>
  <c r="H71" i="42" s="1"/>
  <c r="AW120" i="48"/>
  <c r="G93" i="1"/>
  <c r="G94" i="1" s="1"/>
  <c r="G91" i="1"/>
  <c r="G409" i="33"/>
  <c r="G79" i="59" s="1"/>
  <c r="G410" i="33"/>
  <c r="G80" i="59" s="1"/>
  <c r="G411" i="33"/>
  <c r="G81" i="59" s="1"/>
  <c r="G408" i="33"/>
  <c r="G78" i="59" s="1"/>
  <c r="BA147" i="33"/>
  <c r="BA148" i="33"/>
  <c r="H102" i="43"/>
  <c r="H71" i="43" s="1"/>
  <c r="H121" i="43"/>
  <c r="H124" i="43"/>
  <c r="H302" i="51" l="1"/>
  <c r="H158" i="33"/>
  <c r="H86" i="42"/>
  <c r="G333" i="33"/>
  <c r="G346" i="33" s="1"/>
  <c r="H70" i="47"/>
  <c r="H144" i="61"/>
  <c r="H158" i="61" s="1"/>
  <c r="H422" i="51"/>
  <c r="AX120" i="49"/>
  <c r="BB147" i="33"/>
  <c r="H70" i="44"/>
  <c r="H141" i="61"/>
  <c r="H155" i="61" s="1"/>
  <c r="H419" i="51"/>
  <c r="DB102" i="57"/>
  <c r="H70" i="43"/>
  <c r="H139" i="61"/>
  <c r="H153" i="61" s="1"/>
  <c r="H417" i="51"/>
  <c r="AW151" i="33"/>
  <c r="G331" i="33"/>
  <c r="G344" i="33" s="1"/>
  <c r="CS109" i="57"/>
  <c r="BD77" i="55"/>
  <c r="BD113" i="45" s="1"/>
  <c r="AZ120" i="47"/>
  <c r="H157" i="33"/>
  <c r="H86" i="41"/>
  <c r="CN113" i="57"/>
  <c r="AY81" i="55"/>
  <c r="AY113" i="49" s="1"/>
  <c r="H163" i="33"/>
  <c r="H86" i="46"/>
  <c r="E141" i="48"/>
  <c r="F140" i="48"/>
  <c r="BA143" i="33"/>
  <c r="H70" i="48"/>
  <c r="H145" i="61"/>
  <c r="H159" i="61" s="1"/>
  <c r="H423" i="51"/>
  <c r="BC142" i="33"/>
  <c r="CP111" i="57"/>
  <c r="BA79" i="55"/>
  <c r="BA113" i="47" s="1"/>
  <c r="H164" i="33"/>
  <c r="H86" i="47"/>
  <c r="BC120" i="43"/>
  <c r="E141" i="46"/>
  <c r="F140" i="46"/>
  <c r="I134" i="51"/>
  <c r="E141" i="44"/>
  <c r="F140" i="44"/>
  <c r="H305" i="51"/>
  <c r="H309" i="51" s="1"/>
  <c r="BB148" i="33"/>
  <c r="AY150" i="33"/>
  <c r="H161" i="33"/>
  <c r="H86" i="44"/>
  <c r="H115" i="1"/>
  <c r="H254" i="33" s="1"/>
  <c r="H269" i="33" s="1"/>
  <c r="H281" i="33" s="1"/>
  <c r="H206" i="33"/>
  <c r="E141" i="49"/>
  <c r="F140" i="49"/>
  <c r="CN112" i="57"/>
  <c r="AY80" i="55"/>
  <c r="AY113" i="48" s="1"/>
  <c r="CM115" i="57"/>
  <c r="BD120" i="32"/>
  <c r="BC120" i="42"/>
  <c r="BC120" i="40"/>
  <c r="H162" i="33"/>
  <c r="H86" i="45"/>
  <c r="G332" i="33"/>
  <c r="G345" i="33" s="1"/>
  <c r="BC120" i="45"/>
  <c r="H308" i="51"/>
  <c r="H306" i="51"/>
  <c r="BB120" i="41"/>
  <c r="H124" i="1"/>
  <c r="H121" i="1"/>
  <c r="H124" i="33" s="1"/>
  <c r="H101" i="33" s="1"/>
  <c r="H102" i="1"/>
  <c r="H71" i="1" s="1"/>
  <c r="G334" i="33"/>
  <c r="G347" i="33" s="1"/>
  <c r="BD120" i="46"/>
  <c r="H70" i="45"/>
  <c r="H142" i="61"/>
  <c r="H156" i="61" s="1"/>
  <c r="H420" i="51"/>
  <c r="H166" i="33"/>
  <c r="H86" i="49"/>
  <c r="BB144" i="33"/>
  <c r="BB146" i="33"/>
  <c r="G328" i="33"/>
  <c r="G341" i="33" s="1"/>
  <c r="I132" i="51"/>
  <c r="F70" i="59"/>
  <c r="E141" i="1"/>
  <c r="F140" i="1"/>
  <c r="H70" i="32"/>
  <c r="H136" i="61"/>
  <c r="H150" i="61" s="1"/>
  <c r="H414" i="51"/>
  <c r="I133" i="51"/>
  <c r="F72" i="59"/>
  <c r="E141" i="40"/>
  <c r="F140" i="40"/>
  <c r="CR104" i="57"/>
  <c r="BC72" i="55"/>
  <c r="BC113" i="41" s="1"/>
  <c r="E141" i="47"/>
  <c r="F140" i="47"/>
  <c r="AX120" i="48"/>
  <c r="CT110" i="57"/>
  <c r="BE78" i="55"/>
  <c r="BE113" i="46" s="1"/>
  <c r="H160" i="33"/>
  <c r="H86" i="40"/>
  <c r="H70" i="42"/>
  <c r="H138" i="61"/>
  <c r="H152" i="61" s="1"/>
  <c r="H416" i="51"/>
  <c r="BC120" i="44"/>
  <c r="H159" i="33"/>
  <c r="H86" i="43"/>
  <c r="H70" i="49"/>
  <c r="H146" i="61"/>
  <c r="H160" i="61" s="1"/>
  <c r="H424" i="51"/>
  <c r="BC149" i="33"/>
  <c r="G323" i="33"/>
  <c r="G330" i="33"/>
  <c r="G343" i="33" s="1"/>
  <c r="CS108" i="57"/>
  <c r="BD76" i="55"/>
  <c r="BD113" i="44" s="1"/>
  <c r="H156" i="33"/>
  <c r="H86" i="32"/>
  <c r="H70" i="41"/>
  <c r="H137" i="61"/>
  <c r="H151" i="61" s="1"/>
  <c r="H415" i="51"/>
  <c r="CS106" i="57"/>
  <c r="BD74" i="55"/>
  <c r="BD113" i="43" s="1"/>
  <c r="E141" i="45"/>
  <c r="F140" i="45"/>
  <c r="G325" i="33"/>
  <c r="G338" i="33" s="1"/>
  <c r="BB145" i="33"/>
  <c r="AV183" i="33"/>
  <c r="H299" i="33"/>
  <c r="H311" i="33" s="1"/>
  <c r="H296" i="33"/>
  <c r="H70" i="46"/>
  <c r="H143" i="61"/>
  <c r="H157" i="61" s="1"/>
  <c r="H421" i="51"/>
  <c r="AW152" i="33"/>
  <c r="CT103" i="57"/>
  <c r="BE71" i="55"/>
  <c r="BE113" i="32" s="1"/>
  <c r="CS105" i="57"/>
  <c r="BD73" i="55"/>
  <c r="BD113" i="42" s="1"/>
  <c r="CS107" i="57"/>
  <c r="BD75" i="55"/>
  <c r="BD113" i="40" s="1"/>
  <c r="E141" i="41"/>
  <c r="F140" i="41"/>
  <c r="H165" i="33"/>
  <c r="H86" i="48"/>
  <c r="H70" i="40"/>
  <c r="H140" i="61"/>
  <c r="H154" i="61" s="1"/>
  <c r="H418" i="51"/>
  <c r="G329" i="33"/>
  <c r="G342" i="33" s="1"/>
  <c r="H310" i="51" l="1"/>
  <c r="H249" i="33"/>
  <c r="H234" i="33"/>
  <c r="CT107" i="57"/>
  <c r="BE75" i="55"/>
  <c r="BE113" i="40" s="1"/>
  <c r="BD120" i="43"/>
  <c r="G366" i="33"/>
  <c r="G336" i="33"/>
  <c r="BC144" i="33"/>
  <c r="AY120" i="48"/>
  <c r="C134" i="51"/>
  <c r="BC145" i="33"/>
  <c r="BA120" i="47"/>
  <c r="CU103" i="57"/>
  <c r="BF71" i="55"/>
  <c r="BF113" i="32" s="1"/>
  <c r="CT106" i="57"/>
  <c r="BE74" i="55"/>
  <c r="BE113" i="43" s="1"/>
  <c r="AX151" i="33"/>
  <c r="H346" i="51"/>
  <c r="H350" i="51"/>
  <c r="H354" i="51"/>
  <c r="H345" i="51"/>
  <c r="H349" i="51"/>
  <c r="H353" i="51"/>
  <c r="H344" i="51"/>
  <c r="H348" i="51"/>
  <c r="H352" i="51"/>
  <c r="H347" i="51"/>
  <c r="H351" i="51"/>
  <c r="H355" i="51"/>
  <c r="H107" i="33"/>
  <c r="H106" i="33"/>
  <c r="CQ111" i="57"/>
  <c r="BB79" i="55"/>
  <c r="BB113" i="47" s="1"/>
  <c r="H247" i="33"/>
  <c r="H232" i="33"/>
  <c r="CT109" i="57"/>
  <c r="BE77" i="55"/>
  <c r="BE113" i="45" s="1"/>
  <c r="CT105" i="57"/>
  <c r="BE73" i="55"/>
  <c r="BE113" i="42" s="1"/>
  <c r="BC147" i="33"/>
  <c r="BE120" i="46"/>
  <c r="BC120" i="41"/>
  <c r="BC146" i="33"/>
  <c r="BD142" i="33"/>
  <c r="BE120" i="32"/>
  <c r="CT108" i="57"/>
  <c r="BE76" i="55"/>
  <c r="BE113" i="44" s="1"/>
  <c r="H243" i="33"/>
  <c r="H228" i="33"/>
  <c r="BD149" i="33"/>
  <c r="H246" i="33"/>
  <c r="H231" i="33"/>
  <c r="BD120" i="45"/>
  <c r="BD120" i="42"/>
  <c r="H244" i="33"/>
  <c r="H229" i="33"/>
  <c r="H155" i="33"/>
  <c r="H86" i="1"/>
  <c r="H50" i="33" s="1"/>
  <c r="CO112" i="57"/>
  <c r="AZ80" i="55"/>
  <c r="AZ113" i="48" s="1"/>
  <c r="CN115" i="57"/>
  <c r="H241" i="33"/>
  <c r="H226" i="33"/>
  <c r="H240" i="33"/>
  <c r="H225" i="33"/>
  <c r="H248" i="33"/>
  <c r="H233" i="33"/>
  <c r="AY120" i="49"/>
  <c r="AX152" i="33"/>
  <c r="AX183" i="33" s="1"/>
  <c r="BD120" i="40"/>
  <c r="AW183" i="33"/>
  <c r="BD120" i="44"/>
  <c r="CU110" i="57"/>
  <c r="BF78" i="55"/>
  <c r="BF113" i="46" s="1"/>
  <c r="CS104" i="57"/>
  <c r="BD72" i="55"/>
  <c r="BD113" i="41" s="1"/>
  <c r="C133" i="51"/>
  <c r="C132" i="51"/>
  <c r="H250" i="33"/>
  <c r="H235" i="33"/>
  <c r="H70" i="1"/>
  <c r="H5" i="59" s="1"/>
  <c r="H56" i="33"/>
  <c r="H135" i="61"/>
  <c r="H413" i="51"/>
  <c r="H425" i="51" s="1"/>
  <c r="BB143" i="33"/>
  <c r="BC148" i="33"/>
  <c r="H245" i="33"/>
  <c r="H230" i="33"/>
  <c r="CO113" i="57"/>
  <c r="AZ81" i="55"/>
  <c r="AZ113" i="49" s="1"/>
  <c r="AZ150" i="33"/>
  <c r="DC102" i="57"/>
  <c r="H242" i="33"/>
  <c r="H227" i="33"/>
  <c r="DD102" i="57" l="1"/>
  <c r="H149" i="61"/>
  <c r="H147" i="61"/>
  <c r="H161" i="61" s="1"/>
  <c r="AZ120" i="49"/>
  <c r="CT104" i="57"/>
  <c r="BE72" i="55"/>
  <c r="BE113" i="41" s="1"/>
  <c r="BD147" i="33"/>
  <c r="BD146" i="33"/>
  <c r="AY152" i="33"/>
  <c r="AZ120" i="48"/>
  <c r="BD148" i="33"/>
  <c r="BE120" i="44"/>
  <c r="CU106" i="57"/>
  <c r="BF74" i="55"/>
  <c r="BF113" i="43" s="1"/>
  <c r="CV103" i="57"/>
  <c r="BG71" i="55"/>
  <c r="BG113" i="32" s="1"/>
  <c r="BE120" i="40"/>
  <c r="BF120" i="46"/>
  <c r="CP112" i="57"/>
  <c r="BA80" i="55"/>
  <c r="BA113" i="48" s="1"/>
  <c r="CO115" i="57"/>
  <c r="BD144" i="33"/>
  <c r="CU108" i="57"/>
  <c r="BF76" i="55"/>
  <c r="BF113" i="44" s="1"/>
  <c r="BC143" i="33"/>
  <c r="BE120" i="45"/>
  <c r="AY151" i="33"/>
  <c r="F9" i="59"/>
  <c r="F10" i="59" s="1"/>
  <c r="G376" i="33"/>
  <c r="CU107" i="57"/>
  <c r="BF75" i="55"/>
  <c r="BF113" i="40" s="1"/>
  <c r="CV110" i="57"/>
  <c r="BG78" i="55"/>
  <c r="BG113" i="46" s="1"/>
  <c r="BE120" i="42"/>
  <c r="CU109" i="57"/>
  <c r="BF77" i="55"/>
  <c r="BF113" i="45" s="1"/>
  <c r="BB120" i="47"/>
  <c r="CP113" i="57"/>
  <c r="BA81" i="55"/>
  <c r="BA113" i="49" s="1"/>
  <c r="H57" i="33"/>
  <c r="H103" i="61"/>
  <c r="H117" i="61" s="1"/>
  <c r="H56" i="59"/>
  <c r="H64" i="33"/>
  <c r="H55" i="33"/>
  <c r="H55" i="59"/>
  <c r="I59" i="33"/>
  <c r="BD120" i="41"/>
  <c r="H184" i="33"/>
  <c r="H167" i="33"/>
  <c r="H239" i="33"/>
  <c r="H251" i="33" s="1"/>
  <c r="H224" i="33"/>
  <c r="H236" i="33" s="1"/>
  <c r="BE142" i="33"/>
  <c r="BE149" i="33"/>
  <c r="CU105" i="57"/>
  <c r="BF73" i="55"/>
  <c r="BF113" i="42" s="1"/>
  <c r="CR111" i="57"/>
  <c r="BC79" i="55"/>
  <c r="BC113" i="47" s="1"/>
  <c r="BE120" i="43"/>
  <c r="BF120" i="32"/>
  <c r="BA150" i="33"/>
  <c r="BD145" i="33"/>
  <c r="BF120" i="42" l="1"/>
  <c r="CS111" i="57"/>
  <c r="BD79" i="55"/>
  <c r="BD113" i="47" s="1"/>
  <c r="BD143" i="33"/>
  <c r="CQ113" i="57"/>
  <c r="BB81" i="55"/>
  <c r="BB113" i="49" s="1"/>
  <c r="CV109" i="57"/>
  <c r="BG77" i="55"/>
  <c r="BG113" i="45" s="1"/>
  <c r="CV107" i="57"/>
  <c r="BG75" i="55"/>
  <c r="BG113" i="40" s="1"/>
  <c r="CV108" i="57"/>
  <c r="BG76" i="55"/>
  <c r="BG113" i="44" s="1"/>
  <c r="BA120" i="48"/>
  <c r="CW103" i="57"/>
  <c r="BH71" i="55"/>
  <c r="BH113" i="32" s="1"/>
  <c r="BE147" i="33"/>
  <c r="AZ151" i="33"/>
  <c r="BE120" i="41"/>
  <c r="J61" i="33"/>
  <c r="I60" i="33"/>
  <c r="H71" i="33"/>
  <c r="BG120" i="46"/>
  <c r="CQ112" i="57"/>
  <c r="BB80" i="55"/>
  <c r="BB113" i="48" s="1"/>
  <c r="CP115" i="57"/>
  <c r="BE146" i="33"/>
  <c r="BF120" i="43"/>
  <c r="CU104" i="57"/>
  <c r="BF72" i="55"/>
  <c r="BF113" i="41" s="1"/>
  <c r="CV105" i="57"/>
  <c r="BG73" i="55"/>
  <c r="BG113" i="42" s="1"/>
  <c r="M85" i="51"/>
  <c r="H57" i="59"/>
  <c r="BE144" i="33"/>
  <c r="J19" i="59"/>
  <c r="F11" i="59"/>
  <c r="CV106" i="57"/>
  <c r="BG74" i="55"/>
  <c r="BG113" i="43" s="1"/>
  <c r="AY183" i="33"/>
  <c r="BE145" i="33"/>
  <c r="H113" i="33"/>
  <c r="H119" i="33" s="1"/>
  <c r="H186" i="33"/>
  <c r="H185" i="33"/>
  <c r="H114" i="33" s="1"/>
  <c r="BB150" i="33"/>
  <c r="CW110" i="57"/>
  <c r="BH78" i="55"/>
  <c r="BH113" i="46" s="1"/>
  <c r="BF142" i="33"/>
  <c r="BC120" i="47"/>
  <c r="H65" i="33"/>
  <c r="I84" i="33" s="1"/>
  <c r="H61" i="59"/>
  <c r="BA120" i="49"/>
  <c r="BF120" i="45"/>
  <c r="BF120" i="40"/>
  <c r="BE148" i="33"/>
  <c r="BF120" i="44"/>
  <c r="BF149" i="33"/>
  <c r="BG120" i="32"/>
  <c r="AZ152" i="33"/>
  <c r="AZ183" i="33" s="1"/>
  <c r="DE102" i="57"/>
  <c r="BA152" i="33" l="1"/>
  <c r="BH120" i="46"/>
  <c r="F74" i="59"/>
  <c r="J17" i="59"/>
  <c r="CW105" i="57"/>
  <c r="BH73" i="55"/>
  <c r="BH113" i="42" s="1"/>
  <c r="CV104" i="57"/>
  <c r="BG72" i="55"/>
  <c r="BG113" i="41" s="1"/>
  <c r="H63" i="59"/>
  <c r="H70" i="33"/>
  <c r="J59" i="59"/>
  <c r="K62" i="33"/>
  <c r="K60" i="59" s="1"/>
  <c r="BA151" i="33"/>
  <c r="CW107" i="57"/>
  <c r="BH75" i="55"/>
  <c r="BH113" i="40" s="1"/>
  <c r="CR113" i="57"/>
  <c r="BC81" i="55"/>
  <c r="BC113" i="49" s="1"/>
  <c r="BD120" i="47"/>
  <c r="BC150" i="33"/>
  <c r="CX110" i="57"/>
  <c r="CY110" i="57" s="1"/>
  <c r="CZ110" i="57" s="1"/>
  <c r="DA110" i="57" s="1"/>
  <c r="DB110" i="57" s="1"/>
  <c r="DC110" i="57" s="1"/>
  <c r="DD110" i="57" s="1"/>
  <c r="DE110" i="57" s="1"/>
  <c r="DF110" i="57" s="1"/>
  <c r="DG110" i="57" s="1"/>
  <c r="DH110" i="57" s="1"/>
  <c r="DI110" i="57" s="1"/>
  <c r="DJ110" i="57" s="1"/>
  <c r="DK110" i="57" s="1"/>
  <c r="DL110" i="57" s="1"/>
  <c r="DM110" i="57" s="1"/>
  <c r="DN110" i="57" s="1"/>
  <c r="DO110" i="57" s="1"/>
  <c r="DP110" i="57" s="1"/>
  <c r="DQ110" i="57" s="1"/>
  <c r="DR110" i="57" s="1"/>
  <c r="DS110" i="57" s="1"/>
  <c r="DT110" i="57" s="1"/>
  <c r="DU110" i="57" s="1"/>
  <c r="DV110" i="57" s="1"/>
  <c r="DW110" i="57" s="1"/>
  <c r="DX110" i="57" s="1"/>
  <c r="DY110" i="57" s="1"/>
  <c r="DZ110" i="57" s="1"/>
  <c r="BI78" i="55"/>
  <c r="BI113" i="46" s="1"/>
  <c r="BH120" i="32"/>
  <c r="BG120" i="44"/>
  <c r="BG120" i="45"/>
  <c r="CT111" i="57"/>
  <c r="BE79" i="55"/>
  <c r="BE113" i="47" s="1"/>
  <c r="BF146" i="33"/>
  <c r="BF148" i="33"/>
  <c r="BG120" i="43"/>
  <c r="BF145" i="33"/>
  <c r="BB120" i="48"/>
  <c r="BG149" i="33"/>
  <c r="CX103" i="57"/>
  <c r="BI71" i="55"/>
  <c r="BI113" i="32" s="1"/>
  <c r="CW108" i="57"/>
  <c r="BH76" i="55"/>
  <c r="BH113" i="44" s="1"/>
  <c r="CW109" i="57"/>
  <c r="BH77" i="55"/>
  <c r="BH113" i="45" s="1"/>
  <c r="DF102" i="57"/>
  <c r="BG142" i="33"/>
  <c r="BF147" i="33"/>
  <c r="I91" i="33"/>
  <c r="I9" i="55"/>
  <c r="CW106" i="57"/>
  <c r="BH74" i="55"/>
  <c r="BH113" i="43" s="1"/>
  <c r="BG120" i="42"/>
  <c r="BF120" i="41"/>
  <c r="CR112" i="57"/>
  <c r="BC80" i="55"/>
  <c r="BC113" i="48" s="1"/>
  <c r="CQ115" i="57"/>
  <c r="I4" i="56"/>
  <c r="I58" i="59"/>
  <c r="BE143" i="33"/>
  <c r="BG120" i="40"/>
  <c r="BB120" i="49"/>
  <c r="BF144" i="33"/>
  <c r="BG148" i="33" l="1"/>
  <c r="BH142" i="33"/>
  <c r="CS113" i="57"/>
  <c r="BD81" i="55"/>
  <c r="BD113" i="49" s="1"/>
  <c r="BH120" i="42"/>
  <c r="BB152" i="33"/>
  <c r="CS112" i="57"/>
  <c r="BD80" i="55"/>
  <c r="BD113" i="48" s="1"/>
  <c r="CR115" i="57"/>
  <c r="CX108" i="57"/>
  <c r="CY108" i="57" s="1"/>
  <c r="CZ108" i="57" s="1"/>
  <c r="DA108" i="57" s="1"/>
  <c r="DB108" i="57" s="1"/>
  <c r="DC108" i="57" s="1"/>
  <c r="DD108" i="57" s="1"/>
  <c r="DE108" i="57" s="1"/>
  <c r="DF108" i="57" s="1"/>
  <c r="DG108" i="57" s="1"/>
  <c r="DH108" i="57" s="1"/>
  <c r="DI108" i="57" s="1"/>
  <c r="DJ108" i="57" s="1"/>
  <c r="DK108" i="57" s="1"/>
  <c r="DL108" i="57" s="1"/>
  <c r="DM108" i="57" s="1"/>
  <c r="DN108" i="57" s="1"/>
  <c r="DO108" i="57" s="1"/>
  <c r="DP108" i="57" s="1"/>
  <c r="DQ108" i="57" s="1"/>
  <c r="DR108" i="57" s="1"/>
  <c r="DS108" i="57" s="1"/>
  <c r="DT108" i="57" s="1"/>
  <c r="DU108" i="57" s="1"/>
  <c r="DV108" i="57" s="1"/>
  <c r="DW108" i="57" s="1"/>
  <c r="DX108" i="57" s="1"/>
  <c r="DY108" i="57" s="1"/>
  <c r="DZ108" i="57" s="1"/>
  <c r="BI76" i="55"/>
  <c r="BI113" i="44" s="1"/>
  <c r="BG146" i="33"/>
  <c r="BH120" i="45"/>
  <c r="BE120" i="47"/>
  <c r="BH120" i="40"/>
  <c r="CX105" i="57"/>
  <c r="CY105" i="57" s="1"/>
  <c r="CZ105" i="57" s="1"/>
  <c r="DA105" i="57" s="1"/>
  <c r="DB105" i="57" s="1"/>
  <c r="DC105" i="57" s="1"/>
  <c r="DD105" i="57" s="1"/>
  <c r="DE105" i="57" s="1"/>
  <c r="DF105" i="57" s="1"/>
  <c r="DG105" i="57" s="1"/>
  <c r="DH105" i="57" s="1"/>
  <c r="DI105" i="57" s="1"/>
  <c r="DJ105" i="57" s="1"/>
  <c r="DK105" i="57" s="1"/>
  <c r="DL105" i="57" s="1"/>
  <c r="DM105" i="57" s="1"/>
  <c r="DN105" i="57" s="1"/>
  <c r="DO105" i="57" s="1"/>
  <c r="DP105" i="57" s="1"/>
  <c r="DQ105" i="57" s="1"/>
  <c r="DR105" i="57" s="1"/>
  <c r="DS105" i="57" s="1"/>
  <c r="DT105" i="57" s="1"/>
  <c r="DU105" i="57" s="1"/>
  <c r="DV105" i="57" s="1"/>
  <c r="DW105" i="57" s="1"/>
  <c r="DX105" i="57" s="1"/>
  <c r="DY105" i="57" s="1"/>
  <c r="DZ105" i="57" s="1"/>
  <c r="BI73" i="55"/>
  <c r="BI113" i="42" s="1"/>
  <c r="BH149" i="33"/>
  <c r="BG144" i="33"/>
  <c r="I107" i="49"/>
  <c r="I106" i="49" s="1"/>
  <c r="I109" i="49" s="1"/>
  <c r="I103" i="49" s="1"/>
  <c r="I107" i="48"/>
  <c r="I106" i="48" s="1"/>
  <c r="I109" i="48" s="1"/>
  <c r="I103" i="48" s="1"/>
  <c r="I107" i="47"/>
  <c r="I106" i="47" s="1"/>
  <c r="I109" i="47" s="1"/>
  <c r="I103" i="47" s="1"/>
  <c r="I107" i="46"/>
  <c r="I106" i="46" s="1"/>
  <c r="I109" i="46" s="1"/>
  <c r="I103" i="46" s="1"/>
  <c r="I107" i="45"/>
  <c r="I106" i="45" s="1"/>
  <c r="I109" i="45" s="1"/>
  <c r="I103" i="45" s="1"/>
  <c r="I107" i="44"/>
  <c r="I106" i="44" s="1"/>
  <c r="I109" i="44" s="1"/>
  <c r="I103" i="44" s="1"/>
  <c r="I107" i="40"/>
  <c r="I106" i="40" s="1"/>
  <c r="I109" i="40" s="1"/>
  <c r="I103" i="40" s="1"/>
  <c r="I107" i="43"/>
  <c r="I106" i="43" s="1"/>
  <c r="I109" i="43" s="1"/>
  <c r="I103" i="43" s="1"/>
  <c r="I107" i="42"/>
  <c r="I106" i="42" s="1"/>
  <c r="I109" i="42" s="1"/>
  <c r="I103" i="42" s="1"/>
  <c r="I107" i="32"/>
  <c r="I106" i="32" s="1"/>
  <c r="I109" i="32" s="1"/>
  <c r="I103" i="32" s="1"/>
  <c r="I107" i="41"/>
  <c r="I106" i="41" s="1"/>
  <c r="I109" i="41" s="1"/>
  <c r="I103" i="41" s="1"/>
  <c r="I107" i="1"/>
  <c r="I8" i="55"/>
  <c r="BH120" i="43"/>
  <c r="BF143" i="33"/>
  <c r="CX106" i="57"/>
  <c r="CY106" i="57" s="1"/>
  <c r="CZ106" i="57" s="1"/>
  <c r="DA106" i="57" s="1"/>
  <c r="DB106" i="57" s="1"/>
  <c r="DC106" i="57" s="1"/>
  <c r="DD106" i="57" s="1"/>
  <c r="DE106" i="57" s="1"/>
  <c r="DF106" i="57" s="1"/>
  <c r="DG106" i="57" s="1"/>
  <c r="DH106" i="57" s="1"/>
  <c r="DI106" i="57" s="1"/>
  <c r="DJ106" i="57" s="1"/>
  <c r="DK106" i="57" s="1"/>
  <c r="DL106" i="57" s="1"/>
  <c r="DM106" i="57" s="1"/>
  <c r="DN106" i="57" s="1"/>
  <c r="DO106" i="57" s="1"/>
  <c r="DP106" i="57" s="1"/>
  <c r="DQ106" i="57" s="1"/>
  <c r="DR106" i="57" s="1"/>
  <c r="DS106" i="57" s="1"/>
  <c r="DT106" i="57" s="1"/>
  <c r="DU106" i="57" s="1"/>
  <c r="DV106" i="57" s="1"/>
  <c r="DW106" i="57" s="1"/>
  <c r="DX106" i="57" s="1"/>
  <c r="DY106" i="57" s="1"/>
  <c r="DZ106" i="57" s="1"/>
  <c r="BI74" i="55"/>
  <c r="BI113" i="43" s="1"/>
  <c r="CX109" i="57"/>
  <c r="CY109" i="57" s="1"/>
  <c r="CZ109" i="57" s="1"/>
  <c r="DA109" i="57" s="1"/>
  <c r="DB109" i="57" s="1"/>
  <c r="DC109" i="57" s="1"/>
  <c r="DD109" i="57" s="1"/>
  <c r="DE109" i="57" s="1"/>
  <c r="DF109" i="57" s="1"/>
  <c r="DG109" i="57" s="1"/>
  <c r="DH109" i="57" s="1"/>
  <c r="DI109" i="57" s="1"/>
  <c r="DJ109" i="57" s="1"/>
  <c r="DK109" i="57" s="1"/>
  <c r="DL109" i="57" s="1"/>
  <c r="DM109" i="57" s="1"/>
  <c r="DN109" i="57" s="1"/>
  <c r="DO109" i="57" s="1"/>
  <c r="DP109" i="57" s="1"/>
  <c r="DQ109" i="57" s="1"/>
  <c r="DR109" i="57" s="1"/>
  <c r="DS109" i="57" s="1"/>
  <c r="DT109" i="57" s="1"/>
  <c r="DU109" i="57" s="1"/>
  <c r="DV109" i="57" s="1"/>
  <c r="DW109" i="57" s="1"/>
  <c r="DX109" i="57" s="1"/>
  <c r="DY109" i="57" s="1"/>
  <c r="DZ109" i="57" s="1"/>
  <c r="BI77" i="55"/>
  <c r="BI113" i="45" s="1"/>
  <c r="BI120" i="32"/>
  <c r="CU111" i="57"/>
  <c r="BF79" i="55"/>
  <c r="BF113" i="47" s="1"/>
  <c r="BG147" i="33"/>
  <c r="BD150" i="33"/>
  <c r="CX107" i="57"/>
  <c r="CY107" i="57" s="1"/>
  <c r="CZ107" i="57" s="1"/>
  <c r="DA107" i="57" s="1"/>
  <c r="DB107" i="57" s="1"/>
  <c r="DC107" i="57" s="1"/>
  <c r="DD107" i="57" s="1"/>
  <c r="DE107" i="57" s="1"/>
  <c r="DF107" i="57" s="1"/>
  <c r="DG107" i="57" s="1"/>
  <c r="DH107" i="57" s="1"/>
  <c r="DI107" i="57" s="1"/>
  <c r="DJ107" i="57" s="1"/>
  <c r="DK107" i="57" s="1"/>
  <c r="DL107" i="57" s="1"/>
  <c r="DM107" i="57" s="1"/>
  <c r="DN107" i="57" s="1"/>
  <c r="DO107" i="57" s="1"/>
  <c r="DP107" i="57" s="1"/>
  <c r="DQ107" i="57" s="1"/>
  <c r="DR107" i="57" s="1"/>
  <c r="DS107" i="57" s="1"/>
  <c r="DT107" i="57" s="1"/>
  <c r="DU107" i="57" s="1"/>
  <c r="DV107" i="57" s="1"/>
  <c r="DW107" i="57" s="1"/>
  <c r="DX107" i="57" s="1"/>
  <c r="DY107" i="57" s="1"/>
  <c r="DZ107" i="57" s="1"/>
  <c r="BI75" i="55"/>
  <c r="BI113" i="40" s="1"/>
  <c r="BG120" i="41"/>
  <c r="BC120" i="48"/>
  <c r="DG102" i="57"/>
  <c r="BH120" i="44"/>
  <c r="CY103" i="57"/>
  <c r="BB151" i="33"/>
  <c r="BG145" i="33"/>
  <c r="BI120" i="46"/>
  <c r="BC120" i="49"/>
  <c r="H3" i="56"/>
  <c r="H81" i="49"/>
  <c r="H62" i="49" s="1"/>
  <c r="H63" i="49" s="1"/>
  <c r="H81" i="48"/>
  <c r="H62" i="48" s="1"/>
  <c r="H63" i="48" s="1"/>
  <c r="H81" i="47"/>
  <c r="H62" i="47" s="1"/>
  <c r="H63" i="47" s="1"/>
  <c r="H81" i="46"/>
  <c r="H62" i="46" s="1"/>
  <c r="H63" i="46" s="1"/>
  <c r="H81" i="45"/>
  <c r="H62" i="45" s="1"/>
  <c r="H63" i="45" s="1"/>
  <c r="H81" i="44"/>
  <c r="H62" i="44" s="1"/>
  <c r="H63" i="44" s="1"/>
  <c r="H81" i="40"/>
  <c r="H62" i="40" s="1"/>
  <c r="H63" i="40" s="1"/>
  <c r="H81" i="43"/>
  <c r="H62" i="43" s="1"/>
  <c r="H63" i="43" s="1"/>
  <c r="H81" i="41"/>
  <c r="H62" i="41" s="1"/>
  <c r="H63" i="41" s="1"/>
  <c r="H81" i="42"/>
  <c r="H62" i="42" s="1"/>
  <c r="H63" i="42" s="1"/>
  <c r="H81" i="1"/>
  <c r="H62" i="1" s="1"/>
  <c r="H63" i="1" s="1"/>
  <c r="H369" i="33"/>
  <c r="H375" i="33" s="1"/>
  <c r="H81" i="32"/>
  <c r="H62" i="32" s="1"/>
  <c r="H63" i="32" s="1"/>
  <c r="H62" i="59"/>
  <c r="I72" i="33"/>
  <c r="CW104" i="57"/>
  <c r="BH72" i="55"/>
  <c r="BH113" i="41" s="1"/>
  <c r="BA183" i="33"/>
  <c r="I64" i="59" l="1"/>
  <c r="H64" i="40"/>
  <c r="H65" i="40" s="1"/>
  <c r="H155" i="40"/>
  <c r="BH120" i="41"/>
  <c r="H155" i="42"/>
  <c r="H64" i="42"/>
  <c r="H65" i="42" s="1"/>
  <c r="H155" i="44"/>
  <c r="H64" i="44"/>
  <c r="H65" i="44" s="1"/>
  <c r="H155" i="48"/>
  <c r="H64" i="48"/>
  <c r="H65" i="48" s="1"/>
  <c r="BC152" i="33"/>
  <c r="CZ103" i="57"/>
  <c r="DH102" i="57"/>
  <c r="BI142" i="33"/>
  <c r="BH145" i="33"/>
  <c r="I101" i="32"/>
  <c r="I210" i="33" s="1"/>
  <c r="I66" i="32"/>
  <c r="I101" i="44"/>
  <c r="I215" i="33" s="1"/>
  <c r="I66" i="44"/>
  <c r="I101" i="48"/>
  <c r="I219" i="33" s="1"/>
  <c r="I66" i="48"/>
  <c r="BD120" i="48"/>
  <c r="CX104" i="57"/>
  <c r="BI72" i="55"/>
  <c r="BI113" i="41" s="1"/>
  <c r="H155" i="32"/>
  <c r="H64" i="32"/>
  <c r="H65" i="32" s="1"/>
  <c r="H64" i="41"/>
  <c r="H65" i="41" s="1"/>
  <c r="H155" i="41"/>
  <c r="H155" i="45"/>
  <c r="H64" i="45"/>
  <c r="H65" i="45" s="1"/>
  <c r="H155" i="49"/>
  <c r="H64" i="49"/>
  <c r="H65" i="49" s="1"/>
  <c r="BG143" i="33"/>
  <c r="BF120" i="47"/>
  <c r="BI120" i="45"/>
  <c r="I90" i="33"/>
  <c r="I83" i="33"/>
  <c r="I101" i="42"/>
  <c r="I212" i="33" s="1"/>
  <c r="I66" i="42"/>
  <c r="I101" i="45"/>
  <c r="I216" i="33" s="1"/>
  <c r="I66" i="45"/>
  <c r="I101" i="49"/>
  <c r="I220" i="33" s="1"/>
  <c r="I66" i="49"/>
  <c r="BH146" i="33"/>
  <c r="BH148" i="33"/>
  <c r="BI120" i="44"/>
  <c r="CT112" i="57"/>
  <c r="BE80" i="55"/>
  <c r="BE113" i="48" s="1"/>
  <c r="CS115" i="57"/>
  <c r="BH144" i="33"/>
  <c r="H155" i="43"/>
  <c r="H64" i="43"/>
  <c r="H65" i="43" s="1"/>
  <c r="H64" i="46"/>
  <c r="H65" i="46" s="1"/>
  <c r="H155" i="46"/>
  <c r="H55" i="56"/>
  <c r="H56" i="56" s="1"/>
  <c r="H37" i="56"/>
  <c r="H38" i="56" s="1"/>
  <c r="H47" i="56"/>
  <c r="H42" i="56"/>
  <c r="H43" i="56" s="1"/>
  <c r="BI149" i="33"/>
  <c r="BH147" i="33"/>
  <c r="BC151" i="33"/>
  <c r="BI120" i="40"/>
  <c r="CV111" i="57"/>
  <c r="BG79" i="55"/>
  <c r="BG113" i="47" s="1"/>
  <c r="I106" i="1"/>
  <c r="I97" i="33"/>
  <c r="I101" i="43"/>
  <c r="I213" i="33" s="1"/>
  <c r="I66" i="43"/>
  <c r="I101" i="46"/>
  <c r="I217" i="33" s="1"/>
  <c r="I66" i="46"/>
  <c r="BI120" i="42"/>
  <c r="BD120" i="49"/>
  <c r="H64" i="1"/>
  <c r="H155" i="1"/>
  <c r="H155" i="47"/>
  <c r="H64" i="47"/>
  <c r="H65" i="47" s="1"/>
  <c r="BI120" i="43"/>
  <c r="I101" i="41"/>
  <c r="I211" i="33" s="1"/>
  <c r="I66" i="41"/>
  <c r="I101" i="40"/>
  <c r="I214" i="33" s="1"/>
  <c r="I66" i="40"/>
  <c r="I101" i="47"/>
  <c r="I218" i="33" s="1"/>
  <c r="I66" i="47"/>
  <c r="BE150" i="33"/>
  <c r="BB183" i="33"/>
  <c r="CT113" i="57"/>
  <c r="BE81" i="55"/>
  <c r="BE113" i="49" s="1"/>
  <c r="H68" i="47" l="1"/>
  <c r="H12" i="61"/>
  <c r="H26" i="61" s="1"/>
  <c r="BG120" i="47"/>
  <c r="H60" i="56"/>
  <c r="H133" i="33" s="1"/>
  <c r="H59" i="56"/>
  <c r="H68" i="43"/>
  <c r="H7" i="61"/>
  <c r="H21" i="61" s="1"/>
  <c r="CU112" i="57"/>
  <c r="BF80" i="55"/>
  <c r="BF113" i="48" s="1"/>
  <c r="CT115" i="57"/>
  <c r="BI148" i="33"/>
  <c r="H68" i="48"/>
  <c r="H13" i="61"/>
  <c r="H27" i="61" s="1"/>
  <c r="H68" i="42"/>
  <c r="H6" i="61"/>
  <c r="H20" i="61" s="1"/>
  <c r="CU113" i="57"/>
  <c r="BF81" i="55"/>
  <c r="BF113" i="49" s="1"/>
  <c r="BD152" i="33"/>
  <c r="I109" i="1"/>
  <c r="I103" i="1" s="1"/>
  <c r="I96" i="33"/>
  <c r="I104" i="33" s="1"/>
  <c r="CW111" i="57"/>
  <c r="BH79" i="55"/>
  <c r="BH113" i="47" s="1"/>
  <c r="H52" i="56"/>
  <c r="H68" i="49"/>
  <c r="H14" i="61"/>
  <c r="H28" i="61" s="1"/>
  <c r="DA103" i="57"/>
  <c r="H68" i="40"/>
  <c r="H8" i="61"/>
  <c r="H22" i="61" s="1"/>
  <c r="I41" i="56"/>
  <c r="BI147" i="33"/>
  <c r="BF150" i="33"/>
  <c r="H68" i="41"/>
  <c r="H5" i="61"/>
  <c r="H19" i="61" s="1"/>
  <c r="BI120" i="41"/>
  <c r="H68" i="44"/>
  <c r="H9" i="61"/>
  <c r="H23" i="61" s="1"/>
  <c r="BE120" i="49"/>
  <c r="BI145" i="33"/>
  <c r="H59" i="1"/>
  <c r="H65" i="1"/>
  <c r="BI144" i="33"/>
  <c r="BI146" i="33"/>
  <c r="I46" i="56"/>
  <c r="H49" i="56"/>
  <c r="H68" i="46"/>
  <c r="H11" i="61"/>
  <c r="H25" i="61" s="1"/>
  <c r="BE120" i="48"/>
  <c r="H68" i="45"/>
  <c r="H10" i="61"/>
  <c r="H24" i="61" s="1"/>
  <c r="H68" i="32"/>
  <c r="H4" i="61"/>
  <c r="H18" i="61" s="1"/>
  <c r="CY104" i="57"/>
  <c r="BD151" i="33"/>
  <c r="DI102" i="57"/>
  <c r="BC183" i="33"/>
  <c r="BH143" i="33"/>
  <c r="H48" i="56" l="1"/>
  <c r="H73" i="49"/>
  <c r="I74" i="49" s="1"/>
  <c r="H139" i="49"/>
  <c r="BH120" i="47"/>
  <c r="BF120" i="49"/>
  <c r="BF120" i="48"/>
  <c r="BG150" i="33"/>
  <c r="CZ104" i="57"/>
  <c r="H73" i="45"/>
  <c r="I74" i="45" s="1"/>
  <c r="H139" i="45"/>
  <c r="H73" i="46"/>
  <c r="I74" i="46" s="1"/>
  <c r="H139" i="46"/>
  <c r="H68" i="1"/>
  <c r="H43" i="33"/>
  <c r="H3" i="61"/>
  <c r="BI143" i="33"/>
  <c r="H73" i="40"/>
  <c r="I74" i="40" s="1"/>
  <c r="H139" i="40"/>
  <c r="CX111" i="57"/>
  <c r="BI79" i="55"/>
  <c r="BI113" i="47" s="1"/>
  <c r="CV113" i="57"/>
  <c r="BG81" i="55"/>
  <c r="BG113" i="49" s="1"/>
  <c r="H139" i="48"/>
  <c r="H73" i="48"/>
  <c r="I74" i="48" s="1"/>
  <c r="CV112" i="57"/>
  <c r="BG80" i="55"/>
  <c r="BG113" i="48" s="1"/>
  <c r="CU115" i="57"/>
  <c r="H61" i="56"/>
  <c r="H132" i="33"/>
  <c r="H75" i="59" s="1"/>
  <c r="BE152" i="33"/>
  <c r="BD183" i="33"/>
  <c r="DJ102" i="57"/>
  <c r="H84" i="32"/>
  <c r="H73" i="32"/>
  <c r="I74" i="32" s="1"/>
  <c r="H139" i="32"/>
  <c r="BE151" i="33"/>
  <c r="H73" i="44"/>
  <c r="I74" i="44" s="1"/>
  <c r="H139" i="44"/>
  <c r="H73" i="41"/>
  <c r="I74" i="41" s="1"/>
  <c r="H139" i="41"/>
  <c r="DB103" i="57"/>
  <c r="I101" i="1"/>
  <c r="I209" i="33" s="1"/>
  <c r="I66" i="1"/>
  <c r="H73" i="42"/>
  <c r="I74" i="42" s="1"/>
  <c r="H139" i="42"/>
  <c r="H73" i="43"/>
  <c r="I74" i="43" s="1"/>
  <c r="H139" i="43"/>
  <c r="H73" i="47"/>
  <c r="I74" i="47" s="1"/>
  <c r="H139" i="47"/>
  <c r="H84" i="46" l="1"/>
  <c r="H84" i="44"/>
  <c r="H88" i="44" s="1"/>
  <c r="I85" i="47"/>
  <c r="I285" i="51"/>
  <c r="I61" i="47"/>
  <c r="I85" i="41"/>
  <c r="I278" i="51"/>
  <c r="I61" i="41"/>
  <c r="H87" i="44"/>
  <c r="H358" i="33"/>
  <c r="DK102" i="57"/>
  <c r="BG120" i="48"/>
  <c r="H84" i="48"/>
  <c r="BI120" i="47"/>
  <c r="I85" i="40"/>
  <c r="I281" i="51"/>
  <c r="I61" i="40"/>
  <c r="H38" i="33"/>
  <c r="H44" i="33"/>
  <c r="H40" i="33"/>
  <c r="H42" i="33"/>
  <c r="H47" i="59" s="1"/>
  <c r="H88" i="46"/>
  <c r="H87" i="46"/>
  <c r="H360" i="33"/>
  <c r="I85" i="43"/>
  <c r="I280" i="51"/>
  <c r="I61" i="43"/>
  <c r="H84" i="47"/>
  <c r="I85" i="42"/>
  <c r="I279" i="51"/>
  <c r="I61" i="42"/>
  <c r="H84" i="43"/>
  <c r="H84" i="42"/>
  <c r="H84" i="41"/>
  <c r="I85" i="32"/>
  <c r="I277" i="51"/>
  <c r="I61" i="32"/>
  <c r="CW112" i="57"/>
  <c r="BH80" i="55"/>
  <c r="BH113" i="48" s="1"/>
  <c r="CV115" i="57"/>
  <c r="BG120" i="49"/>
  <c r="CY111" i="57"/>
  <c r="H73" i="1"/>
  <c r="I74" i="1" s="1"/>
  <c r="H46" i="33"/>
  <c r="H49" i="59" s="1"/>
  <c r="H139" i="1"/>
  <c r="DA104" i="57"/>
  <c r="DC103" i="57"/>
  <c r="H88" i="32"/>
  <c r="H87" i="32"/>
  <c r="H353" i="33"/>
  <c r="H62" i="56"/>
  <c r="H135" i="33" s="1"/>
  <c r="H134" i="33"/>
  <c r="H76" i="59" s="1"/>
  <c r="I85" i="48"/>
  <c r="I286" i="51"/>
  <c r="I61" i="48"/>
  <c r="CW113" i="57"/>
  <c r="BH81" i="55"/>
  <c r="BH113" i="49" s="1"/>
  <c r="K136" i="51"/>
  <c r="I85" i="45"/>
  <c r="I283" i="51"/>
  <c r="I61" i="45"/>
  <c r="BF152" i="33"/>
  <c r="I85" i="49"/>
  <c r="I287" i="51"/>
  <c r="I61" i="49"/>
  <c r="I85" i="44"/>
  <c r="I282" i="51"/>
  <c r="I61" i="44"/>
  <c r="BE183" i="33"/>
  <c r="H84" i="40"/>
  <c r="H17" i="61"/>
  <c r="H15" i="61"/>
  <c r="H29" i="61" s="1"/>
  <c r="I85" i="46"/>
  <c r="I284" i="51"/>
  <c r="I61" i="46"/>
  <c r="H84" i="45"/>
  <c r="BF151" i="33"/>
  <c r="BH150" i="33"/>
  <c r="H84" i="49"/>
  <c r="I67" i="44" l="1"/>
  <c r="BZ55" i="57"/>
  <c r="I128" i="44"/>
  <c r="I77" i="44"/>
  <c r="I78" i="44"/>
  <c r="I112" i="44"/>
  <c r="BF183" i="33"/>
  <c r="H77" i="59"/>
  <c r="I50" i="42"/>
  <c r="I50" i="1"/>
  <c r="I50" i="44"/>
  <c r="I50" i="45"/>
  <c r="I50" i="43"/>
  <c r="I50" i="32"/>
  <c r="I50" i="40"/>
  <c r="I50" i="47"/>
  <c r="I50" i="41"/>
  <c r="I50" i="49"/>
  <c r="I50" i="46"/>
  <c r="I50" i="48"/>
  <c r="CZ111" i="57"/>
  <c r="BH120" i="48"/>
  <c r="H87" i="43"/>
  <c r="H88" i="43"/>
  <c r="H356" i="33"/>
  <c r="H87" i="48"/>
  <c r="H88" i="48"/>
  <c r="H362" i="33"/>
  <c r="I67" i="47"/>
  <c r="BZ58" i="57"/>
  <c r="I78" i="47"/>
  <c r="I77" i="47"/>
  <c r="I128" i="47"/>
  <c r="I112" i="47"/>
  <c r="I67" i="46"/>
  <c r="BZ57" i="57"/>
  <c r="I78" i="46"/>
  <c r="I128" i="46"/>
  <c r="I77" i="46"/>
  <c r="I112" i="46"/>
  <c r="H88" i="49"/>
  <c r="H87" i="49"/>
  <c r="H363" i="33"/>
  <c r="H87" i="40"/>
  <c r="H88" i="40"/>
  <c r="H357" i="33"/>
  <c r="I67" i="45"/>
  <c r="BZ56" i="57"/>
  <c r="I77" i="45"/>
  <c r="I78" i="45"/>
  <c r="I128" i="45"/>
  <c r="I112" i="45"/>
  <c r="BH120" i="49"/>
  <c r="DB104" i="57"/>
  <c r="I85" i="1"/>
  <c r="I49" i="33" s="1"/>
  <c r="I51" i="59" s="1"/>
  <c r="I276" i="51"/>
  <c r="I61" i="1"/>
  <c r="CX112" i="57"/>
  <c r="BI80" i="55"/>
  <c r="BI113" i="48" s="1"/>
  <c r="CW115" i="57"/>
  <c r="H132" i="46"/>
  <c r="H133" i="46" s="1"/>
  <c r="H134" i="46" s="1"/>
  <c r="H403" i="33"/>
  <c r="H55" i="61"/>
  <c r="H69" i="61" s="1"/>
  <c r="H212" i="51"/>
  <c r="H228" i="51" s="1"/>
  <c r="H90" i="46"/>
  <c r="H130" i="46"/>
  <c r="G129" i="46"/>
  <c r="H88" i="45"/>
  <c r="H87" i="45"/>
  <c r="H359" i="33"/>
  <c r="CX113" i="57"/>
  <c r="CY113" i="57" s="1"/>
  <c r="CZ113" i="57" s="1"/>
  <c r="DA113" i="57" s="1"/>
  <c r="DB113" i="57" s="1"/>
  <c r="DC113" i="57" s="1"/>
  <c r="DD113" i="57" s="1"/>
  <c r="DE113" i="57" s="1"/>
  <c r="DF113" i="57" s="1"/>
  <c r="DG113" i="57" s="1"/>
  <c r="DH113" i="57" s="1"/>
  <c r="DI113" i="57" s="1"/>
  <c r="DJ113" i="57" s="1"/>
  <c r="DK113" i="57" s="1"/>
  <c r="DL113" i="57" s="1"/>
  <c r="DM113" i="57" s="1"/>
  <c r="DN113" i="57" s="1"/>
  <c r="DO113" i="57" s="1"/>
  <c r="DP113" i="57" s="1"/>
  <c r="DQ113" i="57" s="1"/>
  <c r="DR113" i="57" s="1"/>
  <c r="DS113" i="57" s="1"/>
  <c r="DT113" i="57" s="1"/>
  <c r="DU113" i="57" s="1"/>
  <c r="DV113" i="57" s="1"/>
  <c r="DW113" i="57" s="1"/>
  <c r="DX113" i="57" s="1"/>
  <c r="DY113" i="57" s="1"/>
  <c r="DZ113" i="57" s="1"/>
  <c r="BI81" i="55"/>
  <c r="BI113" i="49" s="1"/>
  <c r="DD103" i="57"/>
  <c r="H84" i="1"/>
  <c r="BG152" i="33"/>
  <c r="I67" i="32"/>
  <c r="BZ50" i="57"/>
  <c r="I128" i="32"/>
  <c r="I78" i="32"/>
  <c r="I77" i="32"/>
  <c r="I112" i="32"/>
  <c r="H88" i="41"/>
  <c r="H87" i="41"/>
  <c r="H354" i="33"/>
  <c r="I67" i="42"/>
  <c r="BZ52" i="57"/>
  <c r="I128" i="42"/>
  <c r="I78" i="42"/>
  <c r="I77" i="42"/>
  <c r="I112" i="42"/>
  <c r="H87" i="47"/>
  <c r="H88" i="47"/>
  <c r="H361" i="33"/>
  <c r="I67" i="40"/>
  <c r="BZ54" i="57"/>
  <c r="I78" i="40"/>
  <c r="I128" i="40"/>
  <c r="I77" i="40"/>
  <c r="I112" i="40"/>
  <c r="BG151" i="33"/>
  <c r="DL102" i="57"/>
  <c r="H132" i="44"/>
  <c r="H133" i="44" s="1"/>
  <c r="H134" i="44" s="1"/>
  <c r="H401" i="33"/>
  <c r="H53" i="61"/>
  <c r="H67" i="61" s="1"/>
  <c r="H210" i="51"/>
  <c r="H226" i="51" s="1"/>
  <c r="H90" i="44"/>
  <c r="H130" i="44"/>
  <c r="G129" i="44"/>
  <c r="I67" i="49"/>
  <c r="BZ60" i="57"/>
  <c r="I77" i="49"/>
  <c r="I78" i="49"/>
  <c r="I128" i="49"/>
  <c r="I112" i="49"/>
  <c r="I67" i="48"/>
  <c r="BZ59" i="57"/>
  <c r="I77" i="48"/>
  <c r="I78" i="48"/>
  <c r="I128" i="48"/>
  <c r="I112" i="48"/>
  <c r="H132" i="32"/>
  <c r="H133" i="32" s="1"/>
  <c r="H134" i="32" s="1"/>
  <c r="H396" i="33"/>
  <c r="H48" i="61"/>
  <c r="H62" i="61" s="1"/>
  <c r="H205" i="51"/>
  <c r="H221" i="51" s="1"/>
  <c r="H90" i="32"/>
  <c r="G129" i="32"/>
  <c r="H130" i="32"/>
  <c r="K135" i="51"/>
  <c r="H88" i="42"/>
  <c r="H87" i="42"/>
  <c r="H355" i="33"/>
  <c r="I67" i="43"/>
  <c r="BZ53" i="57"/>
  <c r="I78" i="43"/>
  <c r="I128" i="43"/>
  <c r="I77" i="43"/>
  <c r="I112" i="43"/>
  <c r="BI150" i="33"/>
  <c r="I67" i="41"/>
  <c r="BZ51" i="57"/>
  <c r="I77" i="41"/>
  <c r="I128" i="41"/>
  <c r="I78" i="41"/>
  <c r="I112" i="41"/>
  <c r="I119" i="41" l="1"/>
  <c r="I116" i="41"/>
  <c r="I286" i="33" s="1"/>
  <c r="I301" i="33" s="1"/>
  <c r="I114" i="41"/>
  <c r="I115" i="41" s="1"/>
  <c r="I256" i="33" s="1"/>
  <c r="I271" i="33" s="1"/>
  <c r="G131" i="44"/>
  <c r="G137" i="44"/>
  <c r="G131" i="32"/>
  <c r="G137" i="32"/>
  <c r="I119" i="42"/>
  <c r="I116" i="42"/>
  <c r="I287" i="33" s="1"/>
  <c r="I302" i="33" s="1"/>
  <c r="I114" i="42"/>
  <c r="I115" i="42" s="1"/>
  <c r="I257" i="33" s="1"/>
  <c r="I272" i="33" s="1"/>
  <c r="I288" i="51"/>
  <c r="I290" i="51" s="1"/>
  <c r="DC104" i="57"/>
  <c r="H132" i="40"/>
  <c r="H133" i="40" s="1"/>
  <c r="H134" i="40" s="1"/>
  <c r="H400" i="33"/>
  <c r="H52" i="61"/>
  <c r="H66" i="61" s="1"/>
  <c r="H209" i="51"/>
  <c r="H225" i="51" s="1"/>
  <c r="H90" i="40"/>
  <c r="G129" i="40"/>
  <c r="H130" i="40"/>
  <c r="H132" i="49"/>
  <c r="H133" i="49" s="1"/>
  <c r="H134" i="49" s="1"/>
  <c r="H406" i="33"/>
  <c r="H58" i="61"/>
  <c r="H72" i="61" s="1"/>
  <c r="H215" i="51"/>
  <c r="H231" i="51" s="1"/>
  <c r="H90" i="49"/>
  <c r="H130" i="49"/>
  <c r="G129" i="49"/>
  <c r="I119" i="44"/>
  <c r="I116" i="44"/>
  <c r="I290" i="33" s="1"/>
  <c r="I305" i="33" s="1"/>
  <c r="I114" i="44"/>
  <c r="I115" i="44" s="1"/>
  <c r="I260" i="33" s="1"/>
  <c r="I275" i="33" s="1"/>
  <c r="I119" i="43"/>
  <c r="I116" i="43"/>
  <c r="I288" i="33" s="1"/>
  <c r="I303" i="33" s="1"/>
  <c r="I114" i="43"/>
  <c r="I115" i="43" s="1"/>
  <c r="I258" i="33" s="1"/>
  <c r="I273" i="33" s="1"/>
  <c r="H93" i="32"/>
  <c r="H94" i="32" s="1"/>
  <c r="H91" i="32"/>
  <c r="H136" i="32"/>
  <c r="G79" i="32"/>
  <c r="H148" i="32" s="1"/>
  <c r="I119" i="49"/>
  <c r="I116" i="49"/>
  <c r="I295" i="33" s="1"/>
  <c r="I310" i="33" s="1"/>
  <c r="I114" i="49"/>
  <c r="I115" i="49" s="1"/>
  <c r="I265" i="33" s="1"/>
  <c r="I280" i="33" s="1"/>
  <c r="H93" i="44"/>
  <c r="H94" i="44" s="1"/>
  <c r="H91" i="44"/>
  <c r="H136" i="44"/>
  <c r="G79" i="44"/>
  <c r="H148" i="44" s="1"/>
  <c r="H132" i="41"/>
  <c r="H133" i="41" s="1"/>
  <c r="H134" i="41" s="1"/>
  <c r="H397" i="33"/>
  <c r="H49" i="61"/>
  <c r="H63" i="61" s="1"/>
  <c r="H206" i="51"/>
  <c r="H222" i="51" s="1"/>
  <c r="H90" i="41"/>
  <c r="G129" i="41"/>
  <c r="H130" i="41"/>
  <c r="DE103" i="57"/>
  <c r="G131" i="46"/>
  <c r="G137" i="46"/>
  <c r="BI120" i="48"/>
  <c r="I119" i="47"/>
  <c r="I116" i="47"/>
  <c r="I293" i="33" s="1"/>
  <c r="I308" i="33" s="1"/>
  <c r="I114" i="47"/>
  <c r="I115" i="47" s="1"/>
  <c r="I263" i="33" s="1"/>
  <c r="I278" i="33" s="1"/>
  <c r="BH151" i="33"/>
  <c r="I119" i="48"/>
  <c r="I116" i="48"/>
  <c r="I294" i="33" s="1"/>
  <c r="I309" i="33" s="1"/>
  <c r="I114" i="48"/>
  <c r="I115" i="48" s="1"/>
  <c r="I264" i="33" s="1"/>
  <c r="I119" i="40"/>
  <c r="I116" i="40"/>
  <c r="I289" i="33" s="1"/>
  <c r="I304" i="33" s="1"/>
  <c r="I114" i="40"/>
  <c r="I115" i="40" s="1"/>
  <c r="I259" i="33" s="1"/>
  <c r="I274" i="33" s="1"/>
  <c r="H132" i="47"/>
  <c r="H133" i="47" s="1"/>
  <c r="H134" i="47" s="1"/>
  <c r="H404" i="33"/>
  <c r="H56" i="61"/>
  <c r="H70" i="61" s="1"/>
  <c r="H213" i="51"/>
  <c r="H229" i="51" s="1"/>
  <c r="H90" i="47"/>
  <c r="G129" i="47"/>
  <c r="H130" i="47"/>
  <c r="I119" i="32"/>
  <c r="I116" i="32"/>
  <c r="I285" i="33" s="1"/>
  <c r="I300" i="33" s="1"/>
  <c r="I114" i="32"/>
  <c r="I115" i="32" s="1"/>
  <c r="I255" i="33" s="1"/>
  <c r="BG183" i="33"/>
  <c r="BI120" i="49"/>
  <c r="CY112" i="57"/>
  <c r="CX115" i="57"/>
  <c r="BH152" i="33"/>
  <c r="BH183" i="33" s="1"/>
  <c r="I119" i="46"/>
  <c r="I116" i="46"/>
  <c r="I292" i="33" s="1"/>
  <c r="I307" i="33" s="1"/>
  <c r="I114" i="46"/>
  <c r="I115" i="46" s="1"/>
  <c r="I262" i="33" s="1"/>
  <c r="H132" i="48"/>
  <c r="H133" i="48" s="1"/>
  <c r="H134" i="48" s="1"/>
  <c r="H405" i="33"/>
  <c r="H57" i="61"/>
  <c r="H71" i="61" s="1"/>
  <c r="H214" i="51"/>
  <c r="H230" i="51" s="1"/>
  <c r="H90" i="48"/>
  <c r="H130" i="48"/>
  <c r="G129" i="48"/>
  <c r="H132" i="43"/>
  <c r="H133" i="43" s="1"/>
  <c r="H134" i="43" s="1"/>
  <c r="H399" i="33"/>
  <c r="H51" i="61"/>
  <c r="H65" i="61" s="1"/>
  <c r="H208" i="51"/>
  <c r="H224" i="51" s="1"/>
  <c r="H90" i="43"/>
  <c r="H130" i="43"/>
  <c r="G129" i="43"/>
  <c r="H132" i="42"/>
  <c r="H133" i="42" s="1"/>
  <c r="H134" i="42" s="1"/>
  <c r="H398" i="33"/>
  <c r="H50" i="61"/>
  <c r="H64" i="61" s="1"/>
  <c r="H207" i="51"/>
  <c r="H223" i="51" s="1"/>
  <c r="H90" i="42"/>
  <c r="G129" i="42"/>
  <c r="H130" i="42"/>
  <c r="DM102" i="57"/>
  <c r="H352" i="33"/>
  <c r="H364" i="33" s="1"/>
  <c r="H88" i="1"/>
  <c r="H87" i="1"/>
  <c r="H51" i="33" s="1"/>
  <c r="H52" i="59" s="1"/>
  <c r="H48" i="33"/>
  <c r="H132" i="45"/>
  <c r="H133" i="45" s="1"/>
  <c r="H134" i="45" s="1"/>
  <c r="H402" i="33"/>
  <c r="H54" i="61"/>
  <c r="H68" i="61" s="1"/>
  <c r="H211" i="51"/>
  <c r="H227" i="51" s="1"/>
  <c r="H90" i="45"/>
  <c r="H130" i="45"/>
  <c r="G129" i="45"/>
  <c r="H93" i="46"/>
  <c r="H94" i="46" s="1"/>
  <c r="H91" i="46"/>
  <c r="G79" i="46"/>
  <c r="H148" i="46" s="1"/>
  <c r="H136" i="46"/>
  <c r="I67" i="1"/>
  <c r="I45" i="33" s="1"/>
  <c r="I39" i="33"/>
  <c r="BZ49" i="57"/>
  <c r="BZ61" i="57" s="1"/>
  <c r="I128" i="1"/>
  <c r="I78" i="1"/>
  <c r="I77" i="1"/>
  <c r="I112" i="1"/>
  <c r="I119" i="45"/>
  <c r="I116" i="45"/>
  <c r="I291" i="33" s="1"/>
  <c r="I306" i="33" s="1"/>
  <c r="I114" i="45"/>
  <c r="I115" i="45" s="1"/>
  <c r="I261" i="33" s="1"/>
  <c r="I276" i="33" s="1"/>
  <c r="DA111" i="57"/>
  <c r="I277" i="33" l="1"/>
  <c r="H93" i="45"/>
  <c r="H94" i="45" s="1"/>
  <c r="H91" i="45"/>
  <c r="DB111" i="57"/>
  <c r="I119" i="1"/>
  <c r="I116" i="1"/>
  <c r="I284" i="33" s="1"/>
  <c r="I114" i="1"/>
  <c r="G131" i="45"/>
  <c r="G137" i="45"/>
  <c r="H93" i="42"/>
  <c r="H94" i="42" s="1"/>
  <c r="H91" i="42"/>
  <c r="H136" i="42"/>
  <c r="G79" i="42"/>
  <c r="H148" i="42" s="1"/>
  <c r="H93" i="48"/>
  <c r="H94" i="48" s="1"/>
  <c r="H91" i="48"/>
  <c r="H136" i="48"/>
  <c r="G79" i="48"/>
  <c r="H148" i="48" s="1"/>
  <c r="BI152" i="33"/>
  <c r="H93" i="47"/>
  <c r="H94" i="47" s="1"/>
  <c r="H91" i="47"/>
  <c r="H136" i="47"/>
  <c r="G79" i="47"/>
  <c r="H148" i="47" s="1"/>
  <c r="I279" i="33"/>
  <c r="F141" i="46"/>
  <c r="G140" i="46"/>
  <c r="G131" i="41"/>
  <c r="G137" i="41"/>
  <c r="I121" i="49"/>
  <c r="I102" i="49"/>
  <c r="I71" i="49" s="1"/>
  <c r="I124" i="49"/>
  <c r="G131" i="49"/>
  <c r="G137" i="49"/>
  <c r="G131" i="40"/>
  <c r="G137" i="40"/>
  <c r="I124" i="42"/>
  <c r="I121" i="42"/>
  <c r="I102" i="42"/>
  <c r="I71" i="42" s="1"/>
  <c r="J134" i="51"/>
  <c r="F141" i="44"/>
  <c r="G140" i="44"/>
  <c r="H132" i="1"/>
  <c r="H133" i="1" s="1"/>
  <c r="H134" i="1" s="1"/>
  <c r="H395" i="33"/>
  <c r="H47" i="61"/>
  <c r="H61" i="61" s="1"/>
  <c r="H204" i="51"/>
  <c r="H220" i="51" s="1"/>
  <c r="H90" i="1"/>
  <c r="H130" i="1"/>
  <c r="G129" i="1"/>
  <c r="H93" i="43"/>
  <c r="H94" i="43" s="1"/>
  <c r="H91" i="43"/>
  <c r="G79" i="43"/>
  <c r="H148" i="43" s="1"/>
  <c r="H136" i="43"/>
  <c r="I124" i="32"/>
  <c r="I121" i="32"/>
  <c r="I102" i="32"/>
  <c r="I71" i="32" s="1"/>
  <c r="BI151" i="33"/>
  <c r="H93" i="41"/>
  <c r="H94" i="41" s="1"/>
  <c r="H91" i="41"/>
  <c r="H136" i="41"/>
  <c r="G79" i="41"/>
  <c r="H148" i="41" s="1"/>
  <c r="H324" i="33"/>
  <c r="H337" i="33" s="1"/>
  <c r="H93" i="40"/>
  <c r="H94" i="40" s="1"/>
  <c r="H91" i="40"/>
  <c r="G79" i="40"/>
  <c r="H148" i="40" s="1"/>
  <c r="H136" i="40"/>
  <c r="H71" i="59"/>
  <c r="I298" i="51"/>
  <c r="I301" i="51"/>
  <c r="I296" i="51"/>
  <c r="I300" i="51"/>
  <c r="I294" i="51"/>
  <c r="I292" i="51"/>
  <c r="I299" i="51"/>
  <c r="I297" i="51"/>
  <c r="I291" i="51"/>
  <c r="I305" i="51" s="1"/>
  <c r="I309" i="51" s="1"/>
  <c r="I293" i="51"/>
  <c r="I295" i="51"/>
  <c r="H331" i="33"/>
  <c r="H344" i="33" s="1"/>
  <c r="G79" i="45"/>
  <c r="H148" i="45" s="1"/>
  <c r="H136" i="45"/>
  <c r="G131" i="48"/>
  <c r="G137" i="48"/>
  <c r="I124" i="48"/>
  <c r="I121" i="48"/>
  <c r="I102" i="48"/>
  <c r="I71" i="48" s="1"/>
  <c r="DF103" i="57"/>
  <c r="H329" i="33"/>
  <c r="H342" i="33" s="1"/>
  <c r="H93" i="49"/>
  <c r="H94" i="49" s="1"/>
  <c r="H91" i="49"/>
  <c r="H136" i="49"/>
  <c r="G79" i="49"/>
  <c r="H148" i="49" s="1"/>
  <c r="F141" i="32"/>
  <c r="G140" i="32"/>
  <c r="I124" i="45"/>
  <c r="I121" i="45"/>
  <c r="I102" i="45"/>
  <c r="I71" i="45" s="1"/>
  <c r="I48" i="59"/>
  <c r="H53" i="33"/>
  <c r="H54" i="59" s="1"/>
  <c r="H52" i="33"/>
  <c r="H53" i="59" s="1"/>
  <c r="H87" i="33"/>
  <c r="H59" i="61"/>
  <c r="H73" i="61" s="1"/>
  <c r="H50" i="59"/>
  <c r="DN102" i="57"/>
  <c r="G131" i="42"/>
  <c r="G137" i="42"/>
  <c r="G131" i="43"/>
  <c r="G137" i="43"/>
  <c r="I124" i="46"/>
  <c r="I121" i="46"/>
  <c r="I102" i="46"/>
  <c r="I71" i="46" s="1"/>
  <c r="CZ112" i="57"/>
  <c r="CY115" i="57"/>
  <c r="I270" i="33"/>
  <c r="G131" i="47"/>
  <c r="G137" i="47"/>
  <c r="I124" i="40"/>
  <c r="I121" i="40"/>
  <c r="I102" i="40"/>
  <c r="I71" i="40" s="1"/>
  <c r="I124" i="47"/>
  <c r="I121" i="47"/>
  <c r="I102" i="47"/>
  <c r="I71" i="47" s="1"/>
  <c r="I124" i="43"/>
  <c r="I121" i="43"/>
  <c r="I102" i="43"/>
  <c r="I71" i="43" s="1"/>
  <c r="I124" i="44"/>
  <c r="I121" i="44"/>
  <c r="I102" i="44"/>
  <c r="I71" i="44" s="1"/>
  <c r="DD104" i="57"/>
  <c r="I124" i="41"/>
  <c r="I121" i="41"/>
  <c r="I102" i="41"/>
  <c r="I71" i="41" s="1"/>
  <c r="I70" i="41" l="1"/>
  <c r="I137" i="61"/>
  <c r="I151" i="61" s="1"/>
  <c r="I415" i="51"/>
  <c r="I164" i="33"/>
  <c r="I86" i="47"/>
  <c r="DA112" i="57"/>
  <c r="CZ115" i="57"/>
  <c r="I157" i="33"/>
  <c r="I86" i="41"/>
  <c r="I159" i="33"/>
  <c r="I86" i="43"/>
  <c r="I160" i="33"/>
  <c r="I86" i="40"/>
  <c r="I163" i="33"/>
  <c r="I86" i="46"/>
  <c r="I165" i="33"/>
  <c r="I86" i="48"/>
  <c r="H330" i="33"/>
  <c r="H343" i="33" s="1"/>
  <c r="H328" i="33"/>
  <c r="H341" i="33" s="1"/>
  <c r="G131" i="1"/>
  <c r="G137" i="1"/>
  <c r="I70" i="42"/>
  <c r="I138" i="61"/>
  <c r="I152" i="61" s="1"/>
  <c r="I416" i="51"/>
  <c r="G72" i="59"/>
  <c r="J133" i="51"/>
  <c r="F141" i="40"/>
  <c r="G140" i="40"/>
  <c r="I166" i="33"/>
  <c r="I86" i="49"/>
  <c r="F141" i="41"/>
  <c r="G140" i="41"/>
  <c r="H332" i="33"/>
  <c r="H345" i="33" s="1"/>
  <c r="F141" i="45"/>
  <c r="G140" i="45"/>
  <c r="I124" i="1"/>
  <c r="I121" i="1"/>
  <c r="I124" i="33" s="1"/>
  <c r="I101" i="33" s="1"/>
  <c r="I102" i="1"/>
  <c r="I71" i="1" s="1"/>
  <c r="DE104" i="57"/>
  <c r="I162" i="33"/>
  <c r="I86" i="45"/>
  <c r="H334" i="33"/>
  <c r="H347" i="33" s="1"/>
  <c r="DG103" i="57"/>
  <c r="H325" i="33"/>
  <c r="H338" i="33" s="1"/>
  <c r="I156" i="33"/>
  <c r="I86" i="32"/>
  <c r="H327" i="33"/>
  <c r="H340" i="33" s="1"/>
  <c r="H409" i="33"/>
  <c r="H79" i="59" s="1"/>
  <c r="H410" i="33"/>
  <c r="H80" i="59" s="1"/>
  <c r="H411" i="33"/>
  <c r="H81" i="59" s="1"/>
  <c r="H408" i="33"/>
  <c r="H78" i="59" s="1"/>
  <c r="I70" i="49"/>
  <c r="I146" i="61"/>
  <c r="I160" i="61" s="1"/>
  <c r="I424" i="51"/>
  <c r="BI183" i="33"/>
  <c r="I304" i="51"/>
  <c r="I161" i="33"/>
  <c r="I86" i="44"/>
  <c r="I70" i="43"/>
  <c r="I139" i="61"/>
  <c r="I153" i="61" s="1"/>
  <c r="I417" i="51"/>
  <c r="I70" i="40"/>
  <c r="I140" i="61"/>
  <c r="I154" i="61" s="1"/>
  <c r="I418" i="51"/>
  <c r="F141" i="47"/>
  <c r="G140" i="47"/>
  <c r="I70" i="46"/>
  <c r="I143" i="61"/>
  <c r="I157" i="61" s="1"/>
  <c r="I421" i="51"/>
  <c r="I70" i="48"/>
  <c r="I145" i="61"/>
  <c r="I159" i="61" s="1"/>
  <c r="I423" i="51"/>
  <c r="F141" i="48"/>
  <c r="G140" i="48"/>
  <c r="H93" i="1"/>
  <c r="H94" i="1" s="1"/>
  <c r="H91" i="1"/>
  <c r="H136" i="1"/>
  <c r="G79" i="1"/>
  <c r="H148" i="1" s="1"/>
  <c r="H69" i="59"/>
  <c r="I158" i="33"/>
  <c r="I86" i="42"/>
  <c r="H333" i="33"/>
  <c r="H346" i="33" s="1"/>
  <c r="H326" i="33"/>
  <c r="H339" i="33" s="1"/>
  <c r="I115" i="1"/>
  <c r="I254" i="33" s="1"/>
  <c r="I269" i="33" s="1"/>
  <c r="I281" i="33" s="1"/>
  <c r="I206" i="33"/>
  <c r="DC111" i="57"/>
  <c r="I302" i="51"/>
  <c r="F141" i="42"/>
  <c r="G140" i="42"/>
  <c r="I70" i="44"/>
  <c r="I141" i="61"/>
  <c r="I155" i="61" s="1"/>
  <c r="I419" i="51"/>
  <c r="I70" i="47"/>
  <c r="I144" i="61"/>
  <c r="I158" i="61" s="1"/>
  <c r="I422" i="51"/>
  <c r="F141" i="43"/>
  <c r="G140" i="43"/>
  <c r="DO102" i="57"/>
  <c r="I70" i="45"/>
  <c r="I142" i="61"/>
  <c r="I156" i="61" s="1"/>
  <c r="I420" i="51"/>
  <c r="I70" i="32"/>
  <c r="I136" i="61"/>
  <c r="I150" i="61" s="1"/>
  <c r="I414" i="51"/>
  <c r="F141" i="49"/>
  <c r="G140" i="49"/>
  <c r="I299" i="33"/>
  <c r="I311" i="33" s="1"/>
  <c r="I296" i="33"/>
  <c r="I106" i="33" l="1"/>
  <c r="I107" i="33"/>
  <c r="DD111" i="57"/>
  <c r="I242" i="33"/>
  <c r="I227" i="33"/>
  <c r="DF104" i="57"/>
  <c r="I249" i="33"/>
  <c r="I234" i="33"/>
  <c r="I244" i="33"/>
  <c r="I229" i="33"/>
  <c r="I241" i="33"/>
  <c r="I226" i="33"/>
  <c r="I248" i="33"/>
  <c r="I233" i="33"/>
  <c r="DP102" i="57"/>
  <c r="I245" i="33"/>
  <c r="I230" i="33"/>
  <c r="I240" i="33"/>
  <c r="I225" i="33"/>
  <c r="DH103" i="57"/>
  <c r="I246" i="33"/>
  <c r="I231" i="33"/>
  <c r="I70" i="1"/>
  <c r="I5" i="59" s="1"/>
  <c r="I56" i="33"/>
  <c r="I135" i="61"/>
  <c r="I413" i="51"/>
  <c r="I425" i="51" s="1"/>
  <c r="J132" i="51"/>
  <c r="G70" i="59"/>
  <c r="F141" i="1"/>
  <c r="G140" i="1"/>
  <c r="H323" i="33"/>
  <c r="I308" i="51"/>
  <c r="I310" i="51" s="1"/>
  <c r="I306" i="51"/>
  <c r="I247" i="33"/>
  <c r="I232" i="33"/>
  <c r="I243" i="33"/>
  <c r="I228" i="33"/>
  <c r="DB112" i="57"/>
  <c r="DA115" i="57"/>
  <c r="I155" i="33"/>
  <c r="I86" i="1"/>
  <c r="I50" i="33" s="1"/>
  <c r="I250" i="33"/>
  <c r="I235" i="33"/>
  <c r="I184" i="33" l="1"/>
  <c r="I167" i="33"/>
  <c r="I239" i="33"/>
  <c r="I251" i="33" s="1"/>
  <c r="I224" i="33"/>
  <c r="I236" i="33" s="1"/>
  <c r="I55" i="33"/>
  <c r="I55" i="59"/>
  <c r="J59" i="33"/>
  <c r="DI103" i="57"/>
  <c r="DG104" i="57"/>
  <c r="I346" i="51"/>
  <c r="I350" i="51"/>
  <c r="I354" i="51"/>
  <c r="I345" i="51"/>
  <c r="I349" i="51"/>
  <c r="I353" i="51"/>
  <c r="I344" i="51"/>
  <c r="I348" i="51"/>
  <c r="I352" i="51"/>
  <c r="I347" i="51"/>
  <c r="I351" i="51"/>
  <c r="I355" i="51"/>
  <c r="H366" i="33"/>
  <c r="H336" i="33"/>
  <c r="DE111" i="57"/>
  <c r="DC112" i="57"/>
  <c r="DB115" i="57"/>
  <c r="I149" i="61"/>
  <c r="I147" i="61"/>
  <c r="I161" i="61" s="1"/>
  <c r="DQ102" i="57"/>
  <c r="I57" i="33"/>
  <c r="I57" i="59" s="1"/>
  <c r="I103" i="61"/>
  <c r="I117" i="61" s="1"/>
  <c r="I56" i="59"/>
  <c r="I64" i="33"/>
  <c r="K61" i="33" l="1"/>
  <c r="J60" i="33"/>
  <c r="I71" i="33"/>
  <c r="DD112" i="57"/>
  <c r="DC115" i="57"/>
  <c r="I65" i="33"/>
  <c r="J84" i="33" s="1"/>
  <c r="I61" i="59"/>
  <c r="DF111" i="57"/>
  <c r="DH104" i="57"/>
  <c r="DR102" i="57"/>
  <c r="G9" i="59"/>
  <c r="G10" i="59" s="1"/>
  <c r="H376" i="33"/>
  <c r="DJ103" i="57"/>
  <c r="I113" i="33"/>
  <c r="I119" i="33" s="1"/>
  <c r="I186" i="33"/>
  <c r="I185" i="33"/>
  <c r="I114" i="33" s="1"/>
  <c r="DK103" i="57" l="1"/>
  <c r="DI104" i="57"/>
  <c r="DE112" i="57"/>
  <c r="DD115" i="57"/>
  <c r="J4" i="56"/>
  <c r="J58" i="59"/>
  <c r="DS102" i="57"/>
  <c r="J91" i="33"/>
  <c r="J9" i="55"/>
  <c r="I63" i="59"/>
  <c r="I70" i="33"/>
  <c r="K59" i="59"/>
  <c r="L62" i="33"/>
  <c r="L60" i="59" s="1"/>
  <c r="K19" i="59"/>
  <c r="G11" i="59"/>
  <c r="DG111" i="57"/>
  <c r="DH111" i="57" l="1"/>
  <c r="DJ104" i="57"/>
  <c r="J107" i="49"/>
  <c r="J106" i="49" s="1"/>
  <c r="J109" i="49" s="1"/>
  <c r="J103" i="49" s="1"/>
  <c r="J107" i="48"/>
  <c r="J106" i="48" s="1"/>
  <c r="J109" i="48" s="1"/>
  <c r="J103" i="48" s="1"/>
  <c r="J107" i="47"/>
  <c r="J106" i="47" s="1"/>
  <c r="J109" i="47" s="1"/>
  <c r="J103" i="47" s="1"/>
  <c r="J107" i="46"/>
  <c r="J106" i="46" s="1"/>
  <c r="J109" i="46" s="1"/>
  <c r="J103" i="46" s="1"/>
  <c r="J107" i="45"/>
  <c r="J106" i="45" s="1"/>
  <c r="J109" i="45" s="1"/>
  <c r="J103" i="45" s="1"/>
  <c r="J107" i="44"/>
  <c r="J106" i="44" s="1"/>
  <c r="J109" i="44" s="1"/>
  <c r="J103" i="44" s="1"/>
  <c r="J107" i="40"/>
  <c r="J106" i="40" s="1"/>
  <c r="J109" i="40" s="1"/>
  <c r="J103" i="40" s="1"/>
  <c r="J107" i="43"/>
  <c r="J106" i="43" s="1"/>
  <c r="J109" i="43" s="1"/>
  <c r="J103" i="43" s="1"/>
  <c r="J107" i="32"/>
  <c r="J106" i="32" s="1"/>
  <c r="J109" i="32" s="1"/>
  <c r="J103" i="32" s="1"/>
  <c r="J107" i="41"/>
  <c r="J106" i="41" s="1"/>
  <c r="J109" i="41" s="1"/>
  <c r="J103" i="41" s="1"/>
  <c r="J107" i="42"/>
  <c r="J106" i="42" s="1"/>
  <c r="J109" i="42" s="1"/>
  <c r="J103" i="42" s="1"/>
  <c r="J107" i="1"/>
  <c r="J8" i="55"/>
  <c r="K17" i="59"/>
  <c r="I16" i="59" s="1"/>
  <c r="G74" i="59"/>
  <c r="I3" i="56"/>
  <c r="I81" i="49"/>
  <c r="I62" i="49" s="1"/>
  <c r="I63" i="49" s="1"/>
  <c r="I81" i="48"/>
  <c r="I62" i="48" s="1"/>
  <c r="I63" i="48" s="1"/>
  <c r="I81" i="47"/>
  <c r="I62" i="47" s="1"/>
  <c r="I63" i="47" s="1"/>
  <c r="I81" i="46"/>
  <c r="I62" i="46" s="1"/>
  <c r="I63" i="46" s="1"/>
  <c r="I81" i="45"/>
  <c r="I62" i="45" s="1"/>
  <c r="I63" i="45" s="1"/>
  <c r="I81" i="44"/>
  <c r="I62" i="44" s="1"/>
  <c r="I63" i="44" s="1"/>
  <c r="I81" i="40"/>
  <c r="I62" i="40" s="1"/>
  <c r="I63" i="40" s="1"/>
  <c r="I81" i="43"/>
  <c r="I62" i="43" s="1"/>
  <c r="I63" i="43" s="1"/>
  <c r="I81" i="41"/>
  <c r="I62" i="41" s="1"/>
  <c r="I63" i="41" s="1"/>
  <c r="I81" i="42"/>
  <c r="I62" i="42" s="1"/>
  <c r="I63" i="42" s="1"/>
  <c r="I81" i="1"/>
  <c r="I62" i="1" s="1"/>
  <c r="I63" i="1" s="1"/>
  <c r="I369" i="33"/>
  <c r="I375" i="33" s="1"/>
  <c r="I81" i="32"/>
  <c r="I62" i="32" s="1"/>
  <c r="I63" i="32" s="1"/>
  <c r="I62" i="59"/>
  <c r="J72" i="33"/>
  <c r="DT102" i="57"/>
  <c r="DF112" i="57"/>
  <c r="DE115" i="57"/>
  <c r="DL103" i="57"/>
  <c r="I155" i="42" l="1"/>
  <c r="I64" i="42"/>
  <c r="I65" i="42" s="1"/>
  <c r="DM103" i="57"/>
  <c r="DU102" i="57"/>
  <c r="J64" i="59"/>
  <c r="I155" i="43"/>
  <c r="I64" i="43"/>
  <c r="I65" i="43" s="1"/>
  <c r="I64" i="46"/>
  <c r="I65" i="46" s="1"/>
  <c r="I155" i="46"/>
  <c r="I55" i="56"/>
  <c r="I56" i="56" s="1"/>
  <c r="I37" i="56"/>
  <c r="I38" i="56" s="1"/>
  <c r="I47" i="56"/>
  <c r="I42" i="56"/>
  <c r="I43" i="56" s="1"/>
  <c r="J106" i="1"/>
  <c r="J97" i="33"/>
  <c r="J101" i="43"/>
  <c r="J213" i="33" s="1"/>
  <c r="J66" i="43"/>
  <c r="J101" i="46"/>
  <c r="J217" i="33" s="1"/>
  <c r="J66" i="46"/>
  <c r="DG112" i="57"/>
  <c r="DF115" i="57"/>
  <c r="I155" i="1"/>
  <c r="I64" i="1"/>
  <c r="I155" i="40"/>
  <c r="I64" i="40"/>
  <c r="I65" i="40" s="1"/>
  <c r="I155" i="47"/>
  <c r="I64" i="47"/>
  <c r="I65" i="47" s="1"/>
  <c r="J101" i="42"/>
  <c r="J212" i="33" s="1"/>
  <c r="J66" i="42"/>
  <c r="J101" i="40"/>
  <c r="J214" i="33" s="1"/>
  <c r="J66" i="40"/>
  <c r="J101" i="47"/>
  <c r="J218" i="33" s="1"/>
  <c r="J66" i="47"/>
  <c r="DK104" i="57"/>
  <c r="I155" i="44"/>
  <c r="I64" i="44"/>
  <c r="I65" i="44" s="1"/>
  <c r="I155" i="48"/>
  <c r="I64" i="48"/>
  <c r="I65" i="48" s="1"/>
  <c r="J101" i="41"/>
  <c r="J211" i="33" s="1"/>
  <c r="J66" i="41"/>
  <c r="J101" i="44"/>
  <c r="J215" i="33" s="1"/>
  <c r="J66" i="44"/>
  <c r="J101" i="48"/>
  <c r="J219" i="33" s="1"/>
  <c r="J66" i="48"/>
  <c r="I155" i="32"/>
  <c r="I64" i="32"/>
  <c r="I65" i="32" s="1"/>
  <c r="I155" i="41"/>
  <c r="I64" i="41"/>
  <c r="I65" i="41" s="1"/>
  <c r="I155" i="45"/>
  <c r="I64" i="45"/>
  <c r="I65" i="45" s="1"/>
  <c r="I155" i="49"/>
  <c r="I64" i="49"/>
  <c r="I65" i="49" s="1"/>
  <c r="J90" i="33"/>
  <c r="J83" i="33"/>
  <c r="J101" i="32"/>
  <c r="J210" i="33" s="1"/>
  <c r="J66" i="32"/>
  <c r="J101" i="45"/>
  <c r="J216" i="33" s="1"/>
  <c r="J66" i="45"/>
  <c r="J101" i="49"/>
  <c r="J220" i="33" s="1"/>
  <c r="J66" i="49"/>
  <c r="DI111" i="57"/>
  <c r="DH112" i="57" l="1"/>
  <c r="DG115" i="57"/>
  <c r="I49" i="56"/>
  <c r="J46" i="56"/>
  <c r="I68" i="46"/>
  <c r="I11" i="61"/>
  <c r="I25" i="61" s="1"/>
  <c r="I68" i="45"/>
  <c r="I10" i="61"/>
  <c r="I24" i="61" s="1"/>
  <c r="I68" i="32"/>
  <c r="I4" i="61"/>
  <c r="I18" i="61" s="1"/>
  <c r="I68" i="48"/>
  <c r="I13" i="61"/>
  <c r="I27" i="61" s="1"/>
  <c r="I68" i="47"/>
  <c r="I12" i="61"/>
  <c r="I26" i="61" s="1"/>
  <c r="I59" i="1"/>
  <c r="I65" i="1"/>
  <c r="I59" i="56"/>
  <c r="I60" i="56"/>
  <c r="I133" i="33" s="1"/>
  <c r="I68" i="43"/>
  <c r="I7" i="61"/>
  <c r="I21" i="61" s="1"/>
  <c r="DN103" i="57"/>
  <c r="DJ111" i="57"/>
  <c r="DL104" i="57"/>
  <c r="J109" i="1"/>
  <c r="J103" i="1" s="1"/>
  <c r="J96" i="33"/>
  <c r="J104" i="33" s="1"/>
  <c r="I52" i="56"/>
  <c r="DV102" i="57"/>
  <c r="I68" i="42"/>
  <c r="I6" i="61"/>
  <c r="I20" i="61" s="1"/>
  <c r="I68" i="49"/>
  <c r="I14" i="61"/>
  <c r="I28" i="61" s="1"/>
  <c r="I68" i="41"/>
  <c r="I5" i="61"/>
  <c r="I19" i="61" s="1"/>
  <c r="I68" i="44"/>
  <c r="I9" i="61"/>
  <c r="I23" i="61" s="1"/>
  <c r="I68" i="40"/>
  <c r="I8" i="61"/>
  <c r="I22" i="61" s="1"/>
  <c r="J41" i="56"/>
  <c r="I139" i="44" l="1"/>
  <c r="I73" i="44"/>
  <c r="J74" i="44" s="1"/>
  <c r="I73" i="49"/>
  <c r="J74" i="49" s="1"/>
  <c r="I139" i="49"/>
  <c r="I73" i="42"/>
  <c r="J74" i="42" s="1"/>
  <c r="I139" i="42"/>
  <c r="I61" i="56"/>
  <c r="I132" i="33"/>
  <c r="I75" i="59" s="1"/>
  <c r="I48" i="56"/>
  <c r="DK111" i="57"/>
  <c r="I73" i="43"/>
  <c r="J74" i="43" s="1"/>
  <c r="I139" i="43"/>
  <c r="I73" i="47"/>
  <c r="J74" i="47" s="1"/>
  <c r="I139" i="47"/>
  <c r="I73" i="32"/>
  <c r="J74" i="32" s="1"/>
  <c r="I139" i="32"/>
  <c r="I73" i="41"/>
  <c r="J74" i="41" s="1"/>
  <c r="I139" i="41"/>
  <c r="J101" i="1"/>
  <c r="J209" i="33" s="1"/>
  <c r="J66" i="1"/>
  <c r="DM104" i="57"/>
  <c r="I68" i="1"/>
  <c r="I43" i="33"/>
  <c r="I3" i="61"/>
  <c r="I73" i="46"/>
  <c r="J74" i="46" s="1"/>
  <c r="I139" i="46"/>
  <c r="I73" i="40"/>
  <c r="J74" i="40" s="1"/>
  <c r="I139" i="40"/>
  <c r="DW102" i="57"/>
  <c r="DO103" i="57"/>
  <c r="I73" i="48"/>
  <c r="J74" i="48" s="1"/>
  <c r="I139" i="48"/>
  <c r="I73" i="45"/>
  <c r="J74" i="45" s="1"/>
  <c r="I139" i="45"/>
  <c r="DI112" i="57"/>
  <c r="DH115" i="57"/>
  <c r="I84" i="48" l="1"/>
  <c r="I84" i="46"/>
  <c r="I84" i="41"/>
  <c r="I84" i="49"/>
  <c r="DJ112" i="57"/>
  <c r="DI115" i="57"/>
  <c r="I84" i="45"/>
  <c r="L136" i="51"/>
  <c r="J85" i="46"/>
  <c r="J284" i="51"/>
  <c r="J61" i="46"/>
  <c r="I17" i="61"/>
  <c r="I15" i="61"/>
  <c r="I29" i="61" s="1"/>
  <c r="DN104" i="57"/>
  <c r="I88" i="41"/>
  <c r="I87" i="41"/>
  <c r="I354" i="33"/>
  <c r="J85" i="32"/>
  <c r="J277" i="51"/>
  <c r="J61" i="32"/>
  <c r="J85" i="47"/>
  <c r="J285" i="51"/>
  <c r="J61" i="47"/>
  <c r="J85" i="42"/>
  <c r="J279" i="51"/>
  <c r="J61" i="42"/>
  <c r="I88" i="49"/>
  <c r="I87" i="49"/>
  <c r="I363" i="33"/>
  <c r="DP103" i="57"/>
  <c r="I84" i="40"/>
  <c r="I88" i="46"/>
  <c r="I87" i="46"/>
  <c r="I360" i="33"/>
  <c r="I38" i="33"/>
  <c r="I40" i="33"/>
  <c r="I44" i="33"/>
  <c r="I42" i="33"/>
  <c r="I47" i="59" s="1"/>
  <c r="J85" i="41"/>
  <c r="J278" i="51"/>
  <c r="J61" i="41"/>
  <c r="I84" i="32"/>
  <c r="DL111" i="57"/>
  <c r="I62" i="56"/>
  <c r="I135" i="33" s="1"/>
  <c r="I134" i="33"/>
  <c r="I76" i="59" s="1"/>
  <c r="I84" i="42"/>
  <c r="J85" i="44"/>
  <c r="J282" i="51"/>
  <c r="J61" i="44"/>
  <c r="I88" i="48"/>
  <c r="I87" i="48"/>
  <c r="I362" i="33"/>
  <c r="J85" i="40"/>
  <c r="J281" i="51"/>
  <c r="J61" i="40"/>
  <c r="I73" i="1"/>
  <c r="J74" i="1" s="1"/>
  <c r="I46" i="33"/>
  <c r="I49" i="59" s="1"/>
  <c r="I139" i="1"/>
  <c r="J85" i="43"/>
  <c r="J280" i="51"/>
  <c r="J61" i="43"/>
  <c r="J85" i="45"/>
  <c r="J283" i="51"/>
  <c r="J61" i="45"/>
  <c r="J85" i="48"/>
  <c r="J286" i="51"/>
  <c r="J61" i="48"/>
  <c r="DX102" i="57"/>
  <c r="I84" i="47"/>
  <c r="I84" i="43"/>
  <c r="J85" i="49"/>
  <c r="J287" i="51"/>
  <c r="J61" i="49"/>
  <c r="I84" i="44"/>
  <c r="I132" i="46" l="1"/>
  <c r="I133" i="46" s="1"/>
  <c r="I134" i="46" s="1"/>
  <c r="I403" i="33"/>
  <c r="I55" i="61"/>
  <c r="I69" i="61" s="1"/>
  <c r="I212" i="51"/>
  <c r="I228" i="51" s="1"/>
  <c r="I90" i="46"/>
  <c r="I130" i="46"/>
  <c r="H129" i="46"/>
  <c r="J67" i="42"/>
  <c r="CA52" i="57"/>
  <c r="J77" i="42"/>
  <c r="J128" i="42"/>
  <c r="J78" i="42"/>
  <c r="J112" i="42"/>
  <c r="J78" i="47"/>
  <c r="J67" i="47"/>
  <c r="CA58" i="57"/>
  <c r="J77" i="47"/>
  <c r="J128" i="47"/>
  <c r="J112" i="47"/>
  <c r="J67" i="32"/>
  <c r="CA50" i="57"/>
  <c r="J128" i="32"/>
  <c r="J78" i="32"/>
  <c r="J77" i="32"/>
  <c r="J112" i="32"/>
  <c r="DO104" i="57"/>
  <c r="I88" i="43"/>
  <c r="I87" i="43"/>
  <c r="I356" i="33"/>
  <c r="J67" i="43"/>
  <c r="CA53" i="57"/>
  <c r="J78" i="43"/>
  <c r="J128" i="43"/>
  <c r="J77" i="43"/>
  <c r="J112" i="43"/>
  <c r="J85" i="1"/>
  <c r="J49" i="33" s="1"/>
  <c r="J51" i="59" s="1"/>
  <c r="J276" i="51"/>
  <c r="J61" i="1"/>
  <c r="I132" i="48"/>
  <c r="I133" i="48" s="1"/>
  <c r="I134" i="48" s="1"/>
  <c r="I405" i="33"/>
  <c r="I57" i="61"/>
  <c r="I71" i="61" s="1"/>
  <c r="I214" i="51"/>
  <c r="I230" i="51" s="1"/>
  <c r="I90" i="48"/>
  <c r="I130" i="48"/>
  <c r="H129" i="48"/>
  <c r="I77" i="59"/>
  <c r="J50" i="42"/>
  <c r="J50" i="48"/>
  <c r="J50" i="46"/>
  <c r="J50" i="40"/>
  <c r="J50" i="45"/>
  <c r="J50" i="1"/>
  <c r="J50" i="43"/>
  <c r="J50" i="32"/>
  <c r="J50" i="47"/>
  <c r="J50" i="41"/>
  <c r="J50" i="49"/>
  <c r="J50" i="44"/>
  <c r="I88" i="32"/>
  <c r="I87" i="32"/>
  <c r="I353" i="33"/>
  <c r="I88" i="40"/>
  <c r="I87" i="40"/>
  <c r="I357" i="33"/>
  <c r="I88" i="45"/>
  <c r="I87" i="45"/>
  <c r="I359" i="33"/>
  <c r="I88" i="47"/>
  <c r="I87" i="47"/>
  <c r="I361" i="33"/>
  <c r="DY102" i="57"/>
  <c r="I84" i="1"/>
  <c r="J67" i="41"/>
  <c r="CA51" i="57"/>
  <c r="J128" i="41"/>
  <c r="J78" i="41"/>
  <c r="J77" i="41"/>
  <c r="J112" i="41"/>
  <c r="I132" i="41"/>
  <c r="I133" i="41" s="1"/>
  <c r="I134" i="41" s="1"/>
  <c r="I397" i="33"/>
  <c r="I49" i="61"/>
  <c r="I63" i="61" s="1"/>
  <c r="I206" i="51"/>
  <c r="I222" i="51" s="1"/>
  <c r="I90" i="41"/>
  <c r="H129" i="41"/>
  <c r="I130" i="41"/>
  <c r="I87" i="44"/>
  <c r="I88" i="44"/>
  <c r="I358" i="33"/>
  <c r="J67" i="49"/>
  <c r="CA60" i="57"/>
  <c r="J128" i="49"/>
  <c r="J77" i="49"/>
  <c r="J78" i="49"/>
  <c r="J112" i="49"/>
  <c r="J78" i="48"/>
  <c r="J67" i="48"/>
  <c r="CA59" i="57"/>
  <c r="J128" i="48"/>
  <c r="J77" i="48"/>
  <c r="J112" i="48"/>
  <c r="J67" i="45"/>
  <c r="CA56" i="57"/>
  <c r="J77" i="45"/>
  <c r="J78" i="45"/>
  <c r="J128" i="45"/>
  <c r="J112" i="45"/>
  <c r="L135" i="51"/>
  <c r="J77" i="40"/>
  <c r="J78" i="40"/>
  <c r="J67" i="40"/>
  <c r="CA54" i="57"/>
  <c r="J128" i="40"/>
  <c r="J112" i="40"/>
  <c r="J67" i="44"/>
  <c r="CA55" i="57"/>
  <c r="J77" i="44"/>
  <c r="J128" i="44"/>
  <c r="J78" i="44"/>
  <c r="J112" i="44"/>
  <c r="I88" i="42"/>
  <c r="I87" i="42"/>
  <c r="I355" i="33"/>
  <c r="DM111" i="57"/>
  <c r="DQ103" i="57"/>
  <c r="I132" i="49"/>
  <c r="I133" i="49" s="1"/>
  <c r="I134" i="49" s="1"/>
  <c r="I406" i="33"/>
  <c r="I58" i="61"/>
  <c r="I72" i="61" s="1"/>
  <c r="I215" i="51"/>
  <c r="I231" i="51" s="1"/>
  <c r="I90" i="49"/>
  <c r="I130" i="49"/>
  <c r="H129" i="49"/>
  <c r="J67" i="46"/>
  <c r="CA57" i="57"/>
  <c r="J128" i="46"/>
  <c r="J77" i="46"/>
  <c r="J78" i="46"/>
  <c r="J112" i="46"/>
  <c r="DK112" i="57"/>
  <c r="DJ115" i="57"/>
  <c r="I93" i="49" l="1"/>
  <c r="I94" i="49" s="1"/>
  <c r="I91" i="49"/>
  <c r="I132" i="42"/>
  <c r="I133" i="42" s="1"/>
  <c r="I134" i="42" s="1"/>
  <c r="I398" i="33"/>
  <c r="I50" i="61"/>
  <c r="I64" i="61" s="1"/>
  <c r="I207" i="51"/>
  <c r="I223" i="51" s="1"/>
  <c r="I90" i="42"/>
  <c r="H129" i="42"/>
  <c r="I130" i="42"/>
  <c r="J119" i="40"/>
  <c r="J116" i="40"/>
  <c r="J289" i="33" s="1"/>
  <c r="J304" i="33" s="1"/>
  <c r="J114" i="40"/>
  <c r="J115" i="40" s="1"/>
  <c r="J259" i="33" s="1"/>
  <c r="J274" i="33" s="1"/>
  <c r="DL112" i="57"/>
  <c r="DK115" i="57"/>
  <c r="H131" i="49"/>
  <c r="H137" i="49"/>
  <c r="DR103" i="57"/>
  <c r="J119" i="41"/>
  <c r="J116" i="41"/>
  <c r="J286" i="33" s="1"/>
  <c r="J301" i="33" s="1"/>
  <c r="J114" i="41"/>
  <c r="J115" i="41" s="1"/>
  <c r="J256" i="33" s="1"/>
  <c r="J271" i="33" s="1"/>
  <c r="I132" i="45"/>
  <c r="I133" i="45" s="1"/>
  <c r="I134" i="45" s="1"/>
  <c r="I402" i="33"/>
  <c r="I54" i="61"/>
  <c r="I68" i="61" s="1"/>
  <c r="I211" i="51"/>
  <c r="I227" i="51" s="1"/>
  <c r="I90" i="45"/>
  <c r="H129" i="45"/>
  <c r="I130" i="45"/>
  <c r="H131" i="48"/>
  <c r="H137" i="48"/>
  <c r="J288" i="51"/>
  <c r="I132" i="43"/>
  <c r="I133" i="43" s="1"/>
  <c r="I134" i="43" s="1"/>
  <c r="I399" i="33"/>
  <c r="I51" i="61"/>
  <c r="I65" i="61" s="1"/>
  <c r="I208" i="51"/>
  <c r="I224" i="51" s="1"/>
  <c r="I90" i="43"/>
  <c r="I130" i="43"/>
  <c r="H129" i="43"/>
  <c r="J119" i="32"/>
  <c r="J116" i="32"/>
  <c r="J285" i="33" s="1"/>
  <c r="J300" i="33" s="1"/>
  <c r="J114" i="32"/>
  <c r="J115" i="32" s="1"/>
  <c r="J255" i="33" s="1"/>
  <c r="J270" i="33" s="1"/>
  <c r="J119" i="49"/>
  <c r="J116" i="49"/>
  <c r="J295" i="33" s="1"/>
  <c r="J310" i="33" s="1"/>
  <c r="J114" i="49"/>
  <c r="J115" i="49" s="1"/>
  <c r="J265" i="33" s="1"/>
  <c r="J280" i="33" s="1"/>
  <c r="I132" i="44"/>
  <c r="I133" i="44" s="1"/>
  <c r="I134" i="44" s="1"/>
  <c r="I401" i="33"/>
  <c r="I53" i="61"/>
  <c r="I67" i="61" s="1"/>
  <c r="I210" i="51"/>
  <c r="I226" i="51" s="1"/>
  <c r="I90" i="44"/>
  <c r="H129" i="44"/>
  <c r="I130" i="44"/>
  <c r="DZ102" i="57"/>
  <c r="I132" i="47"/>
  <c r="I133" i="47" s="1"/>
  <c r="I134" i="47" s="1"/>
  <c r="I404" i="33"/>
  <c r="I56" i="61"/>
  <c r="I70" i="61" s="1"/>
  <c r="I213" i="51"/>
  <c r="I229" i="51" s="1"/>
  <c r="I90" i="47"/>
  <c r="H129" i="47"/>
  <c r="I130" i="47"/>
  <c r="H131" i="46"/>
  <c r="H137" i="46"/>
  <c r="I136" i="49"/>
  <c r="H79" i="49"/>
  <c r="I148" i="49" s="1"/>
  <c r="J119" i="48"/>
  <c r="J116" i="48"/>
  <c r="J294" i="33" s="1"/>
  <c r="J309" i="33" s="1"/>
  <c r="J114" i="48"/>
  <c r="J115" i="48" s="1"/>
  <c r="J264" i="33" s="1"/>
  <c r="H131" i="41"/>
  <c r="H137" i="41"/>
  <c r="I132" i="32"/>
  <c r="I133" i="32" s="1"/>
  <c r="I134" i="32" s="1"/>
  <c r="I396" i="33"/>
  <c r="I48" i="61"/>
  <c r="I62" i="61" s="1"/>
  <c r="I205" i="51"/>
  <c r="I221" i="51" s="1"/>
  <c r="I90" i="32"/>
  <c r="I130" i="32"/>
  <c r="H129" i="32"/>
  <c r="I93" i="48"/>
  <c r="I94" i="48" s="1"/>
  <c r="I91" i="48"/>
  <c r="I136" i="48"/>
  <c r="H79" i="48"/>
  <c r="I148" i="48" s="1"/>
  <c r="J119" i="42"/>
  <c r="J116" i="42"/>
  <c r="J287" i="33" s="1"/>
  <c r="J302" i="33" s="1"/>
  <c r="J114" i="42"/>
  <c r="J115" i="42" s="1"/>
  <c r="J257" i="33" s="1"/>
  <c r="J116" i="46"/>
  <c r="J292" i="33" s="1"/>
  <c r="J307" i="33" s="1"/>
  <c r="J119" i="46"/>
  <c r="J114" i="46"/>
  <c r="J115" i="46" s="1"/>
  <c r="J262" i="33" s="1"/>
  <c r="J277" i="33" s="1"/>
  <c r="DN111" i="57"/>
  <c r="J119" i="44"/>
  <c r="J116" i="44"/>
  <c r="J290" i="33" s="1"/>
  <c r="J305" i="33" s="1"/>
  <c r="J114" i="44"/>
  <c r="J115" i="44" s="1"/>
  <c r="J260" i="33" s="1"/>
  <c r="J275" i="33" s="1"/>
  <c r="J116" i="45"/>
  <c r="J291" i="33" s="1"/>
  <c r="J306" i="33" s="1"/>
  <c r="J119" i="45"/>
  <c r="J114" i="45"/>
  <c r="J115" i="45" s="1"/>
  <c r="J261" i="33" s="1"/>
  <c r="J276" i="33" s="1"/>
  <c r="I93" i="41"/>
  <c r="I94" i="41" s="1"/>
  <c r="I91" i="41"/>
  <c r="I136" i="41"/>
  <c r="H79" i="41"/>
  <c r="I148" i="41" s="1"/>
  <c r="I88" i="1"/>
  <c r="I87" i="1"/>
  <c r="I51" i="33" s="1"/>
  <c r="I52" i="59" s="1"/>
  <c r="I352" i="33"/>
  <c r="I364" i="33" s="1"/>
  <c r="I48" i="33"/>
  <c r="I132" i="40"/>
  <c r="I133" i="40" s="1"/>
  <c r="I134" i="40" s="1"/>
  <c r="I400" i="33"/>
  <c r="I52" i="61"/>
  <c r="I66" i="61" s="1"/>
  <c r="I209" i="51"/>
  <c r="I225" i="51" s="1"/>
  <c r="I90" i="40"/>
  <c r="H129" i="40"/>
  <c r="I130" i="40"/>
  <c r="J67" i="1"/>
  <c r="J45" i="33" s="1"/>
  <c r="J39" i="33"/>
  <c r="CA49" i="57"/>
  <c r="CA61" i="57" s="1"/>
  <c r="J128" i="1"/>
  <c r="J77" i="1"/>
  <c r="J78" i="1"/>
  <c r="J112" i="1"/>
  <c r="J119" i="43"/>
  <c r="J116" i="43"/>
  <c r="J288" i="33" s="1"/>
  <c r="J303" i="33" s="1"/>
  <c r="J114" i="43"/>
  <c r="J115" i="43" s="1"/>
  <c r="J258" i="33" s="1"/>
  <c r="DP104" i="57"/>
  <c r="J119" i="47"/>
  <c r="J116" i="47"/>
  <c r="J293" i="33" s="1"/>
  <c r="J308" i="33" s="1"/>
  <c r="J114" i="47"/>
  <c r="J115" i="47" s="1"/>
  <c r="J263" i="33" s="1"/>
  <c r="I93" i="46"/>
  <c r="I94" i="46" s="1"/>
  <c r="I91" i="46"/>
  <c r="I136" i="46"/>
  <c r="H79" i="46"/>
  <c r="I148" i="46" s="1"/>
  <c r="J272" i="33" l="1"/>
  <c r="J279" i="33"/>
  <c r="J48" i="59"/>
  <c r="I93" i="40"/>
  <c r="I94" i="40" s="1"/>
  <c r="I91" i="40"/>
  <c r="H79" i="40"/>
  <c r="I148" i="40" s="1"/>
  <c r="I136" i="40"/>
  <c r="I71" i="59"/>
  <c r="I132" i="1"/>
  <c r="I133" i="1" s="1"/>
  <c r="I134" i="1" s="1"/>
  <c r="I395" i="33"/>
  <c r="I47" i="61"/>
  <c r="I61" i="61" s="1"/>
  <c r="I204" i="51"/>
  <c r="I220" i="51" s="1"/>
  <c r="I90" i="1"/>
  <c r="I130" i="1"/>
  <c r="H129" i="1"/>
  <c r="DO111" i="57"/>
  <c r="I93" i="44"/>
  <c r="I94" i="44" s="1"/>
  <c r="I91" i="44"/>
  <c r="I136" i="44"/>
  <c r="H79" i="44"/>
  <c r="I148" i="44" s="1"/>
  <c r="H131" i="45"/>
  <c r="H137" i="45"/>
  <c r="J124" i="41"/>
  <c r="J121" i="41"/>
  <c r="J102" i="41"/>
  <c r="J71" i="41" s="1"/>
  <c r="H131" i="42"/>
  <c r="H137" i="42"/>
  <c r="J124" i="47"/>
  <c r="J121" i="47"/>
  <c r="J102" i="47"/>
  <c r="J71" i="47" s="1"/>
  <c r="I87" i="33"/>
  <c r="I53" i="33"/>
  <c r="I54" i="59" s="1"/>
  <c r="I52" i="33"/>
  <c r="I53" i="59" s="1"/>
  <c r="I59" i="61"/>
  <c r="I73" i="61" s="1"/>
  <c r="I50" i="59"/>
  <c r="I325" i="33"/>
  <c r="I338" i="33" s="1"/>
  <c r="I93" i="32"/>
  <c r="I94" i="32" s="1"/>
  <c r="I91" i="32"/>
  <c r="I136" i="32"/>
  <c r="H79" i="32"/>
  <c r="I148" i="32" s="1"/>
  <c r="H131" i="47"/>
  <c r="H137" i="47"/>
  <c r="I93" i="43"/>
  <c r="I94" i="43" s="1"/>
  <c r="I91" i="43"/>
  <c r="H79" i="43"/>
  <c r="I148" i="43" s="1"/>
  <c r="I136" i="43"/>
  <c r="I93" i="45"/>
  <c r="I94" i="45" s="1"/>
  <c r="I91" i="45"/>
  <c r="I136" i="45"/>
  <c r="H79" i="45"/>
  <c r="I148" i="45" s="1"/>
  <c r="G141" i="49"/>
  <c r="H140" i="49"/>
  <c r="I93" i="42"/>
  <c r="I94" i="42" s="1"/>
  <c r="I91" i="42"/>
  <c r="I136" i="42"/>
  <c r="H79" i="42"/>
  <c r="I148" i="42" s="1"/>
  <c r="J124" i="43"/>
  <c r="J121" i="43"/>
  <c r="J102" i="43"/>
  <c r="J71" i="43" s="1"/>
  <c r="I331" i="33"/>
  <c r="I344" i="33" s="1"/>
  <c r="J278" i="33"/>
  <c r="DQ104" i="57"/>
  <c r="J119" i="1"/>
  <c r="J116" i="1"/>
  <c r="J284" i="33" s="1"/>
  <c r="J114" i="1"/>
  <c r="J121" i="45"/>
  <c r="J124" i="45"/>
  <c r="J102" i="45"/>
  <c r="J71" i="45" s="1"/>
  <c r="J124" i="44"/>
  <c r="J121" i="44"/>
  <c r="J102" i="44"/>
  <c r="J71" i="44" s="1"/>
  <c r="J124" i="46"/>
  <c r="J102" i="46"/>
  <c r="J71" i="46" s="1"/>
  <c r="J121" i="46"/>
  <c r="J124" i="42"/>
  <c r="J121" i="42"/>
  <c r="J102" i="42"/>
  <c r="J71" i="42" s="1"/>
  <c r="J124" i="48"/>
  <c r="J121" i="48"/>
  <c r="J102" i="48"/>
  <c r="J71" i="48" s="1"/>
  <c r="I93" i="47"/>
  <c r="I94" i="47" s="1"/>
  <c r="I91" i="47"/>
  <c r="H79" i="47"/>
  <c r="I148" i="47" s="1"/>
  <c r="I136" i="47"/>
  <c r="J124" i="32"/>
  <c r="J121" i="32"/>
  <c r="J102" i="32"/>
  <c r="J71" i="32" s="1"/>
  <c r="J300" i="51"/>
  <c r="J299" i="51"/>
  <c r="J301" i="51"/>
  <c r="J297" i="51"/>
  <c r="J291" i="51"/>
  <c r="J295" i="51"/>
  <c r="J298" i="51"/>
  <c r="J292" i="51"/>
  <c r="J296" i="51"/>
  <c r="J293" i="51"/>
  <c r="J294" i="51"/>
  <c r="G141" i="48"/>
  <c r="H140" i="48"/>
  <c r="DS103" i="57"/>
  <c r="J124" i="40"/>
  <c r="J121" i="40"/>
  <c r="J102" i="40"/>
  <c r="J71" i="40" s="1"/>
  <c r="J273" i="33"/>
  <c r="H131" i="40"/>
  <c r="H137" i="40"/>
  <c r="I333" i="33"/>
  <c r="I346" i="33" s="1"/>
  <c r="H131" i="32"/>
  <c r="H137" i="32"/>
  <c r="G141" i="41"/>
  <c r="H140" i="41"/>
  <c r="I334" i="33"/>
  <c r="I347" i="33" s="1"/>
  <c r="G141" i="46"/>
  <c r="H140" i="46"/>
  <c r="H131" i="44"/>
  <c r="H137" i="44"/>
  <c r="J124" i="49"/>
  <c r="J121" i="49"/>
  <c r="J102" i="49"/>
  <c r="J71" i="49" s="1"/>
  <c r="H131" i="43"/>
  <c r="H137" i="43"/>
  <c r="J290" i="51"/>
  <c r="DM112" i="57"/>
  <c r="DL115" i="57"/>
  <c r="J305" i="51" l="1"/>
  <c r="J309" i="51" s="1"/>
  <c r="J304" i="51"/>
  <c r="K134" i="51"/>
  <c r="G141" i="44"/>
  <c r="H140" i="44"/>
  <c r="G141" i="32"/>
  <c r="H140" i="32"/>
  <c r="K133" i="51"/>
  <c r="H72" i="59"/>
  <c r="G141" i="40"/>
  <c r="H140" i="40"/>
  <c r="J70" i="40"/>
  <c r="J140" i="61"/>
  <c r="J154" i="61" s="1"/>
  <c r="J418" i="51"/>
  <c r="DT103" i="57"/>
  <c r="J156" i="33"/>
  <c r="J86" i="32"/>
  <c r="J165" i="33"/>
  <c r="J86" i="48"/>
  <c r="J299" i="33"/>
  <c r="J311" i="33" s="1"/>
  <c r="J296" i="33"/>
  <c r="I330" i="33"/>
  <c r="I343" i="33" s="1"/>
  <c r="I329" i="33"/>
  <c r="I342" i="33" s="1"/>
  <c r="I93" i="1"/>
  <c r="I94" i="1" s="1"/>
  <c r="I91" i="1"/>
  <c r="I136" i="1"/>
  <c r="H79" i="1"/>
  <c r="I148" i="1" s="1"/>
  <c r="I69" i="59"/>
  <c r="G141" i="43"/>
  <c r="H140" i="43"/>
  <c r="DN112" i="57"/>
  <c r="DM115" i="57"/>
  <c r="J166" i="33"/>
  <c r="J86" i="49"/>
  <c r="J70" i="42"/>
  <c r="J138" i="61"/>
  <c r="J152" i="61" s="1"/>
  <c r="J416" i="51"/>
  <c r="J70" i="46"/>
  <c r="J143" i="61"/>
  <c r="J157" i="61" s="1"/>
  <c r="J421" i="51"/>
  <c r="J161" i="33"/>
  <c r="J86" i="44"/>
  <c r="J124" i="1"/>
  <c r="J121" i="1"/>
  <c r="J124" i="33" s="1"/>
  <c r="J101" i="33" s="1"/>
  <c r="J102" i="1"/>
  <c r="J71" i="1" s="1"/>
  <c r="J159" i="33"/>
  <c r="J86" i="43"/>
  <c r="I327" i="33"/>
  <c r="I340" i="33" s="1"/>
  <c r="G141" i="47"/>
  <c r="H140" i="47"/>
  <c r="J70" i="47"/>
  <c r="J144" i="61"/>
  <c r="J158" i="61" s="1"/>
  <c r="J422" i="51"/>
  <c r="J157" i="33"/>
  <c r="J86" i="41"/>
  <c r="DP111" i="57"/>
  <c r="J160" i="33"/>
  <c r="J86" i="40"/>
  <c r="J70" i="32"/>
  <c r="J136" i="61"/>
  <c r="J150" i="61" s="1"/>
  <c r="J414" i="51"/>
  <c r="J70" i="48"/>
  <c r="J145" i="61"/>
  <c r="J159" i="61" s="1"/>
  <c r="J423" i="51"/>
  <c r="J163" i="33"/>
  <c r="J86" i="46"/>
  <c r="J70" i="45"/>
  <c r="J142" i="61"/>
  <c r="J156" i="61" s="1"/>
  <c r="J420" i="51"/>
  <c r="I326" i="33"/>
  <c r="I339" i="33" s="1"/>
  <c r="I324" i="33"/>
  <c r="I337" i="33" s="1"/>
  <c r="G141" i="42"/>
  <c r="H140" i="42"/>
  <c r="H131" i="1"/>
  <c r="H137" i="1"/>
  <c r="J70" i="49"/>
  <c r="J146" i="61"/>
  <c r="J160" i="61" s="1"/>
  <c r="J424" i="51"/>
  <c r="I332" i="33"/>
  <c r="I345" i="33" s="1"/>
  <c r="J158" i="33"/>
  <c r="J86" i="42"/>
  <c r="J70" i="44"/>
  <c r="J141" i="61"/>
  <c r="J155" i="61" s="1"/>
  <c r="J419" i="51"/>
  <c r="J162" i="33"/>
  <c r="J86" i="45"/>
  <c r="J115" i="1"/>
  <c r="J254" i="33" s="1"/>
  <c r="J269" i="33" s="1"/>
  <c r="J281" i="33" s="1"/>
  <c r="J206" i="33"/>
  <c r="DR104" i="57"/>
  <c r="J70" i="43"/>
  <c r="J139" i="61"/>
  <c r="J153" i="61" s="1"/>
  <c r="J417" i="51"/>
  <c r="J164" i="33"/>
  <c r="J86" i="47"/>
  <c r="J70" i="41"/>
  <c r="J137" i="61"/>
  <c r="J151" i="61" s="1"/>
  <c r="J415" i="51"/>
  <c r="G141" i="45"/>
  <c r="H140" i="45"/>
  <c r="I410" i="33"/>
  <c r="I80" i="59" s="1"/>
  <c r="I411" i="33"/>
  <c r="I81" i="59" s="1"/>
  <c r="I409" i="33"/>
  <c r="I79" i="59" s="1"/>
  <c r="I408" i="33"/>
  <c r="I78" i="59" s="1"/>
  <c r="I328" i="33"/>
  <c r="I341" i="33" s="1"/>
  <c r="DS104" i="57" l="1"/>
  <c r="J246" i="33"/>
  <c r="J231" i="33"/>
  <c r="J241" i="33"/>
  <c r="J226" i="33"/>
  <c r="J70" i="1"/>
  <c r="J5" i="59" s="1"/>
  <c r="J56" i="33"/>
  <c r="J135" i="61"/>
  <c r="J413" i="51"/>
  <c r="J425" i="51" s="1"/>
  <c r="J245" i="33"/>
  <c r="J230" i="33"/>
  <c r="J248" i="33"/>
  <c r="J233" i="33"/>
  <c r="J242" i="33"/>
  <c r="J227" i="33"/>
  <c r="DQ111" i="57"/>
  <c r="J250" i="33"/>
  <c r="J235" i="33"/>
  <c r="J240" i="33"/>
  <c r="J225" i="33"/>
  <c r="J106" i="33"/>
  <c r="J107" i="33"/>
  <c r="K132" i="51"/>
  <c r="H70" i="59"/>
  <c r="G141" i="1"/>
  <c r="H140" i="1"/>
  <c r="J247" i="33"/>
  <c r="J232" i="33"/>
  <c r="J155" i="33"/>
  <c r="J86" i="1"/>
  <c r="J50" i="33" s="1"/>
  <c r="J308" i="51"/>
  <c r="J310" i="51" s="1"/>
  <c r="J306" i="51"/>
  <c r="J244" i="33"/>
  <c r="J229" i="33"/>
  <c r="J243" i="33"/>
  <c r="J228" i="33"/>
  <c r="DO112" i="57"/>
  <c r="DN115" i="57"/>
  <c r="I323" i="33"/>
  <c r="J249" i="33"/>
  <c r="J234" i="33"/>
  <c r="DU103" i="57"/>
  <c r="I366" i="33" l="1"/>
  <c r="I336" i="33"/>
  <c r="DR111" i="57"/>
  <c r="J149" i="61"/>
  <c r="J147" i="61"/>
  <c r="J161" i="61" s="1"/>
  <c r="DV103" i="57"/>
  <c r="J57" i="33"/>
  <c r="J57" i="59" s="1"/>
  <c r="J103" i="61"/>
  <c r="J117" i="61" s="1"/>
  <c r="J56" i="59"/>
  <c r="J64" i="33"/>
  <c r="J55" i="33"/>
  <c r="J55" i="59"/>
  <c r="K59" i="33"/>
  <c r="DT104" i="57"/>
  <c r="DP112" i="57"/>
  <c r="DO115" i="57"/>
  <c r="J344" i="51"/>
  <c r="J348" i="51"/>
  <c r="J352" i="51"/>
  <c r="J347" i="51"/>
  <c r="J351" i="51"/>
  <c r="J355" i="51"/>
  <c r="J346" i="51"/>
  <c r="J350" i="51"/>
  <c r="J354" i="51"/>
  <c r="J345" i="51"/>
  <c r="J349" i="51"/>
  <c r="J353" i="51"/>
  <c r="J184" i="33"/>
  <c r="J167" i="33"/>
  <c r="J239" i="33"/>
  <c r="J251" i="33" s="1"/>
  <c r="J224" i="33"/>
  <c r="J236" i="33" s="1"/>
  <c r="J113" i="33" l="1"/>
  <c r="J119" i="33" s="1"/>
  <c r="J185" i="33"/>
  <c r="J114" i="33" s="1"/>
  <c r="J186" i="33"/>
  <c r="L61" i="33"/>
  <c r="K60" i="33"/>
  <c r="J71" i="33"/>
  <c r="J65" i="33"/>
  <c r="K84" i="33" s="1"/>
  <c r="J61" i="59"/>
  <c r="DQ112" i="57"/>
  <c r="DP115" i="57"/>
  <c r="DW103" i="57"/>
  <c r="DS111" i="57"/>
  <c r="DU104" i="57"/>
  <c r="H9" i="59"/>
  <c r="I376" i="33"/>
  <c r="DT111" i="57" l="1"/>
  <c r="DR112" i="57"/>
  <c r="DQ115" i="57"/>
  <c r="J63" i="59"/>
  <c r="J70" i="33"/>
  <c r="L59" i="59"/>
  <c r="M62" i="33"/>
  <c r="M60" i="59" s="1"/>
  <c r="DX103" i="57"/>
  <c r="K91" i="33"/>
  <c r="K9" i="55"/>
  <c r="DV104" i="57"/>
  <c r="K4" i="56"/>
  <c r="K58" i="59"/>
  <c r="K107" i="49" l="1"/>
  <c r="K106" i="49" s="1"/>
  <c r="K109" i="49" s="1"/>
  <c r="K103" i="49" s="1"/>
  <c r="K107" i="48"/>
  <c r="K106" i="48" s="1"/>
  <c r="K109" i="48" s="1"/>
  <c r="K103" i="48" s="1"/>
  <c r="K107" i="47"/>
  <c r="K106" i="47" s="1"/>
  <c r="K109" i="47" s="1"/>
  <c r="K103" i="47" s="1"/>
  <c r="K107" i="46"/>
  <c r="K106" i="46" s="1"/>
  <c r="K109" i="46" s="1"/>
  <c r="K103" i="46" s="1"/>
  <c r="K107" i="45"/>
  <c r="K106" i="45" s="1"/>
  <c r="K109" i="45" s="1"/>
  <c r="K103" i="45" s="1"/>
  <c r="K107" i="44"/>
  <c r="K106" i="44" s="1"/>
  <c r="K109" i="44" s="1"/>
  <c r="K103" i="44" s="1"/>
  <c r="K107" i="40"/>
  <c r="K106" i="40" s="1"/>
  <c r="K109" i="40" s="1"/>
  <c r="K103" i="40" s="1"/>
  <c r="K107" i="43"/>
  <c r="K106" i="43" s="1"/>
  <c r="K109" i="43" s="1"/>
  <c r="K103" i="43" s="1"/>
  <c r="K107" i="41"/>
  <c r="K106" i="41" s="1"/>
  <c r="K109" i="41" s="1"/>
  <c r="K103" i="41" s="1"/>
  <c r="K107" i="42"/>
  <c r="K106" i="42" s="1"/>
  <c r="K109" i="42" s="1"/>
  <c r="K103" i="42" s="1"/>
  <c r="K107" i="32"/>
  <c r="K106" i="32" s="1"/>
  <c r="K109" i="32" s="1"/>
  <c r="K103" i="32" s="1"/>
  <c r="K107" i="1"/>
  <c r="K8" i="55"/>
  <c r="DS112" i="57"/>
  <c r="DR115" i="57"/>
  <c r="J3" i="56"/>
  <c r="J81" i="49"/>
  <c r="J62" i="49" s="1"/>
  <c r="J63" i="49" s="1"/>
  <c r="J81" i="48"/>
  <c r="J62" i="48" s="1"/>
  <c r="J63" i="48" s="1"/>
  <c r="J81" i="47"/>
  <c r="J62" i="47" s="1"/>
  <c r="J63" i="47" s="1"/>
  <c r="J81" i="46"/>
  <c r="J62" i="46" s="1"/>
  <c r="J63" i="46" s="1"/>
  <c r="J81" i="45"/>
  <c r="J62" i="45" s="1"/>
  <c r="J63" i="45" s="1"/>
  <c r="J81" i="44"/>
  <c r="J62" i="44" s="1"/>
  <c r="J63" i="44" s="1"/>
  <c r="J81" i="40"/>
  <c r="J62" i="40" s="1"/>
  <c r="J63" i="40" s="1"/>
  <c r="J81" i="43"/>
  <c r="J62" i="43" s="1"/>
  <c r="J63" i="43" s="1"/>
  <c r="J81" i="41"/>
  <c r="J62" i="41" s="1"/>
  <c r="J63" i="41" s="1"/>
  <c r="J81" i="42"/>
  <c r="J62" i="42" s="1"/>
  <c r="J63" i="42" s="1"/>
  <c r="J81" i="1"/>
  <c r="J62" i="1" s="1"/>
  <c r="J63" i="1" s="1"/>
  <c r="J369" i="33"/>
  <c r="J375" i="33" s="1"/>
  <c r="J81" i="32"/>
  <c r="J62" i="32" s="1"/>
  <c r="J63" i="32" s="1"/>
  <c r="J62" i="59"/>
  <c r="K72" i="33"/>
  <c r="DW104" i="57"/>
  <c r="DY103" i="57"/>
  <c r="DU111" i="57"/>
  <c r="DV111" i="57" l="1"/>
  <c r="DX104" i="57"/>
  <c r="K64" i="59"/>
  <c r="J155" i="43"/>
  <c r="J64" i="43"/>
  <c r="J65" i="43" s="1"/>
  <c r="J155" i="46"/>
  <c r="J64" i="46"/>
  <c r="J65" i="46" s="1"/>
  <c r="J55" i="56"/>
  <c r="J56" i="56" s="1"/>
  <c r="J37" i="56"/>
  <c r="J38" i="56" s="1"/>
  <c r="J47" i="56"/>
  <c r="J42" i="56"/>
  <c r="J43" i="56" s="1"/>
  <c r="K106" i="1"/>
  <c r="K97" i="33"/>
  <c r="K101" i="43"/>
  <c r="K213" i="33" s="1"/>
  <c r="K66" i="43"/>
  <c r="K101" i="46"/>
  <c r="K217" i="33" s="1"/>
  <c r="K66" i="46"/>
  <c r="J155" i="1"/>
  <c r="J64" i="1"/>
  <c r="J155" i="40"/>
  <c r="J64" i="40"/>
  <c r="J65" i="40" s="1"/>
  <c r="J155" i="47"/>
  <c r="J64" i="47"/>
  <c r="J65" i="47" s="1"/>
  <c r="K101" i="32"/>
  <c r="K210" i="33" s="1"/>
  <c r="K66" i="32"/>
  <c r="K101" i="40"/>
  <c r="K214" i="33" s="1"/>
  <c r="K66" i="40"/>
  <c r="K101" i="47"/>
  <c r="K218" i="33" s="1"/>
  <c r="K66" i="47"/>
  <c r="J155" i="42"/>
  <c r="J64" i="42"/>
  <c r="J65" i="42" s="1"/>
  <c r="J64" i="44"/>
  <c r="J65" i="44" s="1"/>
  <c r="J155" i="44"/>
  <c r="J155" i="48"/>
  <c r="J64" i="48"/>
  <c r="J65" i="48" s="1"/>
  <c r="DT112" i="57"/>
  <c r="DS115" i="57"/>
  <c r="K101" i="42"/>
  <c r="K212" i="33" s="1"/>
  <c r="K66" i="42"/>
  <c r="K101" i="44"/>
  <c r="K215" i="33" s="1"/>
  <c r="K66" i="44"/>
  <c r="K101" i="48"/>
  <c r="K219" i="33" s="1"/>
  <c r="K66" i="48"/>
  <c r="DZ103" i="57"/>
  <c r="J155" i="32"/>
  <c r="J64" i="32"/>
  <c r="J65" i="32" s="1"/>
  <c r="J64" i="41"/>
  <c r="J65" i="41" s="1"/>
  <c r="J155" i="41"/>
  <c r="J155" i="45"/>
  <c r="J64" i="45"/>
  <c r="J65" i="45" s="1"/>
  <c r="J155" i="49"/>
  <c r="J64" i="49"/>
  <c r="J65" i="49" s="1"/>
  <c r="K90" i="33"/>
  <c r="K83" i="33"/>
  <c r="K101" i="41"/>
  <c r="K211" i="33" s="1"/>
  <c r="K66" i="41"/>
  <c r="K101" i="45"/>
  <c r="K216" i="33" s="1"/>
  <c r="K66" i="45"/>
  <c r="K101" i="49"/>
  <c r="K220" i="33" s="1"/>
  <c r="K66" i="49"/>
  <c r="J68" i="41" l="1"/>
  <c r="J5" i="61"/>
  <c r="J19" i="61" s="1"/>
  <c r="DU112" i="57"/>
  <c r="DT115" i="57"/>
  <c r="J68" i="44"/>
  <c r="J9" i="61"/>
  <c r="J23" i="61" s="1"/>
  <c r="K109" i="1"/>
  <c r="K103" i="1" s="1"/>
  <c r="K96" i="33"/>
  <c r="J52" i="56"/>
  <c r="J68" i="45"/>
  <c r="J10" i="61"/>
  <c r="J24" i="61" s="1"/>
  <c r="J68" i="32"/>
  <c r="J4" i="61"/>
  <c r="J18" i="61" s="1"/>
  <c r="J68" i="48"/>
  <c r="J13" i="61"/>
  <c r="J27" i="61" s="1"/>
  <c r="J68" i="42"/>
  <c r="J6" i="61"/>
  <c r="J20" i="61" s="1"/>
  <c r="J68" i="47"/>
  <c r="J12" i="61"/>
  <c r="J26" i="61" s="1"/>
  <c r="J59" i="1"/>
  <c r="J65" i="1"/>
  <c r="K41" i="56"/>
  <c r="J68" i="46"/>
  <c r="J11" i="61"/>
  <c r="J25" i="61" s="1"/>
  <c r="DY104" i="57"/>
  <c r="K46" i="56"/>
  <c r="J49" i="56"/>
  <c r="J68" i="49"/>
  <c r="J14" i="61"/>
  <c r="J28" i="61" s="1"/>
  <c r="J68" i="40"/>
  <c r="J8" i="61"/>
  <c r="J22" i="61" s="1"/>
  <c r="K104" i="33"/>
  <c r="J60" i="56"/>
  <c r="J133" i="33" s="1"/>
  <c r="J59" i="56"/>
  <c r="J68" i="43"/>
  <c r="J7" i="61"/>
  <c r="J21" i="61" s="1"/>
  <c r="DW111" i="57"/>
  <c r="J139" i="46" l="1"/>
  <c r="J73" i="46"/>
  <c r="K74" i="46" s="1"/>
  <c r="J73" i="42"/>
  <c r="K74" i="42" s="1"/>
  <c r="J139" i="42"/>
  <c r="J73" i="32"/>
  <c r="K74" i="32" s="1"/>
  <c r="J139" i="32"/>
  <c r="J73" i="44"/>
  <c r="K74" i="44" s="1"/>
  <c r="J139" i="44"/>
  <c r="J73" i="40"/>
  <c r="K74" i="40" s="1"/>
  <c r="J139" i="40"/>
  <c r="J84" i="49"/>
  <c r="J73" i="49"/>
  <c r="K74" i="49" s="1"/>
  <c r="J139" i="49"/>
  <c r="DX111" i="57"/>
  <c r="J84" i="43"/>
  <c r="J73" i="43"/>
  <c r="K74" i="43" s="1"/>
  <c r="J139" i="43"/>
  <c r="J48" i="56"/>
  <c r="DZ104" i="57"/>
  <c r="J73" i="47"/>
  <c r="K74" i="47" s="1"/>
  <c r="J139" i="47"/>
  <c r="J73" i="48"/>
  <c r="K74" i="48" s="1"/>
  <c r="J139" i="48"/>
  <c r="J73" i="45"/>
  <c r="K74" i="45" s="1"/>
  <c r="J139" i="45"/>
  <c r="DV112" i="57"/>
  <c r="DU115" i="57"/>
  <c r="J73" i="41"/>
  <c r="K74" i="41" s="1"/>
  <c r="J139" i="41"/>
  <c r="J61" i="56"/>
  <c r="J132" i="33"/>
  <c r="J75" i="59" s="1"/>
  <c r="J68" i="1"/>
  <c r="J43" i="33"/>
  <c r="J3" i="61"/>
  <c r="K101" i="1"/>
  <c r="K209" i="33" s="1"/>
  <c r="K66" i="1"/>
  <c r="J84" i="41" l="1"/>
  <c r="J84" i="44"/>
  <c r="J84" i="45"/>
  <c r="J15" i="61"/>
  <c r="J29" i="61" s="1"/>
  <c r="J17" i="61"/>
  <c r="J88" i="41"/>
  <c r="J87" i="41"/>
  <c r="J354" i="33"/>
  <c r="K85" i="48"/>
  <c r="K286" i="51"/>
  <c r="K61" i="48"/>
  <c r="J84" i="47"/>
  <c r="J88" i="43"/>
  <c r="J87" i="43"/>
  <c r="J356" i="33"/>
  <c r="K85" i="40"/>
  <c r="K281" i="51"/>
  <c r="K61" i="40"/>
  <c r="J88" i="44"/>
  <c r="J87" i="44"/>
  <c r="J358" i="33"/>
  <c r="J38" i="33"/>
  <c r="J44" i="33"/>
  <c r="J42" i="33"/>
  <c r="J47" i="59" s="1"/>
  <c r="J40" i="33"/>
  <c r="K85" i="41"/>
  <c r="K278" i="51"/>
  <c r="K61" i="41"/>
  <c r="K85" i="45"/>
  <c r="K283" i="51"/>
  <c r="K61" i="45"/>
  <c r="J84" i="48"/>
  <c r="K85" i="49"/>
  <c r="K287" i="51"/>
  <c r="K61" i="49"/>
  <c r="J84" i="40"/>
  <c r="J84" i="42"/>
  <c r="J84" i="46"/>
  <c r="J73" i="1"/>
  <c r="K74" i="1" s="1"/>
  <c r="J84" i="1"/>
  <c r="J46" i="33"/>
  <c r="J49" i="59" s="1"/>
  <c r="J139" i="1"/>
  <c r="J62" i="56"/>
  <c r="J135" i="33" s="1"/>
  <c r="J134" i="33"/>
  <c r="J76" i="59" s="1"/>
  <c r="J87" i="45"/>
  <c r="J88" i="45"/>
  <c r="J359" i="33"/>
  <c r="DY111" i="57"/>
  <c r="J87" i="49"/>
  <c r="J88" i="49"/>
  <c r="J363" i="33"/>
  <c r="K85" i="32"/>
  <c r="K277" i="51"/>
  <c r="K61" i="32"/>
  <c r="K85" i="42"/>
  <c r="K279" i="51"/>
  <c r="K61" i="42"/>
  <c r="DW112" i="57"/>
  <c r="DV115" i="57"/>
  <c r="K85" i="47"/>
  <c r="K285" i="51"/>
  <c r="K61" i="47"/>
  <c r="K85" i="43"/>
  <c r="K280" i="51"/>
  <c r="K61" i="43"/>
  <c r="M136" i="51"/>
  <c r="K85" i="44"/>
  <c r="K282" i="51"/>
  <c r="K61" i="44"/>
  <c r="J84" i="32"/>
  <c r="K85" i="46"/>
  <c r="K284" i="51"/>
  <c r="K61" i="46"/>
  <c r="K67" i="47" l="1"/>
  <c r="CB58" i="57"/>
  <c r="K77" i="47"/>
  <c r="K78" i="47"/>
  <c r="K128" i="47"/>
  <c r="K112" i="47"/>
  <c r="K67" i="42"/>
  <c r="CB52" i="57"/>
  <c r="K128" i="42"/>
  <c r="K78" i="42"/>
  <c r="K77" i="42"/>
  <c r="K112" i="42"/>
  <c r="K67" i="32"/>
  <c r="CB50" i="57"/>
  <c r="K78" i="32"/>
  <c r="K128" i="32"/>
  <c r="K77" i="32"/>
  <c r="K112" i="32"/>
  <c r="J352" i="33"/>
  <c r="J88" i="1"/>
  <c r="J87" i="1"/>
  <c r="J48" i="33"/>
  <c r="J132" i="44"/>
  <c r="J133" i="44" s="1"/>
  <c r="J134" i="44" s="1"/>
  <c r="J401" i="33"/>
  <c r="J210" i="51"/>
  <c r="J226" i="51" s="1"/>
  <c r="J53" i="61"/>
  <c r="J67" i="61" s="1"/>
  <c r="J90" i="44"/>
  <c r="I129" i="44"/>
  <c r="J130" i="44"/>
  <c r="J132" i="43"/>
  <c r="J133" i="43" s="1"/>
  <c r="J134" i="43" s="1"/>
  <c r="J399" i="33"/>
  <c r="J51" i="61"/>
  <c r="J65" i="61" s="1"/>
  <c r="J208" i="51"/>
  <c r="J224" i="51" s="1"/>
  <c r="J90" i="43"/>
  <c r="J130" i="43"/>
  <c r="I129" i="43"/>
  <c r="K67" i="43"/>
  <c r="CB53" i="57"/>
  <c r="K78" i="43"/>
  <c r="K77" i="43"/>
  <c r="K128" i="43"/>
  <c r="K112" i="43"/>
  <c r="K67" i="46"/>
  <c r="K128" i="46"/>
  <c r="CB57" i="57"/>
  <c r="K77" i="46"/>
  <c r="K78" i="46"/>
  <c r="K112" i="46"/>
  <c r="J88" i="32"/>
  <c r="J87" i="32"/>
  <c r="J353" i="33"/>
  <c r="DZ111" i="57"/>
  <c r="J77" i="59"/>
  <c r="K50" i="40"/>
  <c r="K50" i="48"/>
  <c r="K50" i="45"/>
  <c r="K50" i="43"/>
  <c r="K50" i="46"/>
  <c r="K50" i="32"/>
  <c r="K50" i="47"/>
  <c r="K50" i="1"/>
  <c r="K50" i="44"/>
  <c r="K50" i="42"/>
  <c r="K50" i="41"/>
  <c r="K50" i="49"/>
  <c r="K85" i="1"/>
  <c r="K49" i="33" s="1"/>
  <c r="K51" i="59" s="1"/>
  <c r="K276" i="51"/>
  <c r="K61" i="1"/>
  <c r="J88" i="40"/>
  <c r="J87" i="40"/>
  <c r="J357" i="33"/>
  <c r="K67" i="40"/>
  <c r="CB54" i="57"/>
  <c r="K78" i="40"/>
  <c r="K77" i="40"/>
  <c r="K128" i="40"/>
  <c r="K112" i="40"/>
  <c r="J88" i="47"/>
  <c r="J87" i="47"/>
  <c r="J361" i="33"/>
  <c r="J132" i="41"/>
  <c r="J133" i="41" s="1"/>
  <c r="J134" i="41" s="1"/>
  <c r="J397" i="33"/>
  <c r="J206" i="51"/>
  <c r="J222" i="51" s="1"/>
  <c r="J49" i="61"/>
  <c r="J63" i="61" s="1"/>
  <c r="J90" i="41"/>
  <c r="J130" i="41"/>
  <c r="I129" i="41"/>
  <c r="K67" i="44"/>
  <c r="CB55" i="57"/>
  <c r="K77" i="44"/>
  <c r="K78" i="44"/>
  <c r="K128" i="44"/>
  <c r="K112" i="44"/>
  <c r="DX112" i="57"/>
  <c r="DW115" i="57"/>
  <c r="J132" i="49"/>
  <c r="J133" i="49" s="1"/>
  <c r="J134" i="49" s="1"/>
  <c r="J406" i="33"/>
  <c r="J58" i="61"/>
  <c r="J72" i="61" s="1"/>
  <c r="J215" i="51"/>
  <c r="J231" i="51" s="1"/>
  <c r="J90" i="49"/>
  <c r="I129" i="49"/>
  <c r="J130" i="49"/>
  <c r="J132" i="45"/>
  <c r="J133" i="45" s="1"/>
  <c r="J134" i="45" s="1"/>
  <c r="J402" i="33"/>
  <c r="J54" i="61"/>
  <c r="J68" i="61" s="1"/>
  <c r="J211" i="51"/>
  <c r="J227" i="51" s="1"/>
  <c r="J90" i="45"/>
  <c r="J130" i="45"/>
  <c r="I129" i="45"/>
  <c r="M135" i="51"/>
  <c r="J87" i="46"/>
  <c r="J88" i="46"/>
  <c r="J360" i="33"/>
  <c r="K67" i="49"/>
  <c r="CB60" i="57"/>
  <c r="K128" i="49"/>
  <c r="K77" i="49"/>
  <c r="K78" i="49"/>
  <c r="K112" i="49"/>
  <c r="J88" i="48"/>
  <c r="J87" i="48"/>
  <c r="J362" i="33"/>
  <c r="K67" i="48"/>
  <c r="CB59" i="57"/>
  <c r="K128" i="48"/>
  <c r="K77" i="48"/>
  <c r="K78" i="48"/>
  <c r="K112" i="48"/>
  <c r="J88" i="42"/>
  <c r="J87" i="42"/>
  <c r="J355" i="33"/>
  <c r="K67" i="45"/>
  <c r="CB56" i="57"/>
  <c r="K77" i="45"/>
  <c r="K78" i="45"/>
  <c r="K128" i="45"/>
  <c r="K112" i="45"/>
  <c r="K67" i="41"/>
  <c r="CB51" i="57"/>
  <c r="K77" i="41"/>
  <c r="K128" i="41"/>
  <c r="K78" i="41"/>
  <c r="K112" i="41"/>
  <c r="K119" i="48" l="1"/>
  <c r="K116" i="48"/>
  <c r="K294" i="33" s="1"/>
  <c r="K309" i="33" s="1"/>
  <c r="K114" i="48"/>
  <c r="K115" i="48" s="1"/>
  <c r="K264" i="33" s="1"/>
  <c r="K279" i="33" s="1"/>
  <c r="K119" i="41"/>
  <c r="K116" i="41"/>
  <c r="K286" i="33" s="1"/>
  <c r="K301" i="33" s="1"/>
  <c r="K114" i="41"/>
  <c r="K115" i="41" s="1"/>
  <c r="K256" i="33" s="1"/>
  <c r="K271" i="33" s="1"/>
  <c r="J93" i="45"/>
  <c r="J94" i="45" s="1"/>
  <c r="J91" i="45"/>
  <c r="J136" i="45"/>
  <c r="I79" i="45"/>
  <c r="J148" i="45" s="1"/>
  <c r="J93" i="41"/>
  <c r="J94" i="41" s="1"/>
  <c r="J91" i="41"/>
  <c r="I79" i="41"/>
  <c r="J148" i="41" s="1"/>
  <c r="J136" i="41"/>
  <c r="K119" i="40"/>
  <c r="K116" i="40"/>
  <c r="K289" i="33" s="1"/>
  <c r="K304" i="33" s="1"/>
  <c r="K114" i="40"/>
  <c r="K115" i="40" s="1"/>
  <c r="K259" i="33" s="1"/>
  <c r="K274" i="33" s="1"/>
  <c r="K119" i="46"/>
  <c r="K116" i="46"/>
  <c r="K292" i="33" s="1"/>
  <c r="K307" i="33" s="1"/>
  <c r="K114" i="46"/>
  <c r="K115" i="46" s="1"/>
  <c r="K262" i="33" s="1"/>
  <c r="K277" i="33" s="1"/>
  <c r="J93" i="44"/>
  <c r="J94" i="44" s="1"/>
  <c r="J91" i="44"/>
  <c r="I79" i="44"/>
  <c r="J148" i="44" s="1"/>
  <c r="J136" i="44"/>
  <c r="J51" i="33"/>
  <c r="J52" i="59" s="1"/>
  <c r="K119" i="45"/>
  <c r="K116" i="45"/>
  <c r="K291" i="33" s="1"/>
  <c r="K306" i="33" s="1"/>
  <c r="K114" i="45"/>
  <c r="K115" i="45" s="1"/>
  <c r="K261" i="33" s="1"/>
  <c r="K276" i="33" s="1"/>
  <c r="J132" i="42"/>
  <c r="J133" i="42" s="1"/>
  <c r="J134" i="42" s="1"/>
  <c r="J398" i="33"/>
  <c r="J50" i="61"/>
  <c r="J64" i="61" s="1"/>
  <c r="J207" i="51"/>
  <c r="J223" i="51" s="1"/>
  <c r="J90" i="42"/>
  <c r="I129" i="42"/>
  <c r="J130" i="42"/>
  <c r="J132" i="48"/>
  <c r="J133" i="48" s="1"/>
  <c r="J134" i="48" s="1"/>
  <c r="J405" i="33"/>
  <c r="J214" i="51"/>
  <c r="J230" i="51" s="1"/>
  <c r="J57" i="61"/>
  <c r="J71" i="61" s="1"/>
  <c r="J90" i="48"/>
  <c r="J130" i="48"/>
  <c r="I129" i="48"/>
  <c r="DY112" i="57"/>
  <c r="DX115" i="57"/>
  <c r="J132" i="40"/>
  <c r="J133" i="40" s="1"/>
  <c r="J134" i="40" s="1"/>
  <c r="J400" i="33"/>
  <c r="J209" i="51"/>
  <c r="J225" i="51" s="1"/>
  <c r="J52" i="61"/>
  <c r="J66" i="61" s="1"/>
  <c r="J90" i="40"/>
  <c r="I129" i="40"/>
  <c r="J130" i="40"/>
  <c r="J93" i="43"/>
  <c r="J94" i="43" s="1"/>
  <c r="J91" i="43"/>
  <c r="J136" i="43"/>
  <c r="I79" i="43"/>
  <c r="J148" i="43" s="1"/>
  <c r="J132" i="1"/>
  <c r="J133" i="1" s="1"/>
  <c r="J134" i="1" s="1"/>
  <c r="J395" i="33"/>
  <c r="J47" i="61"/>
  <c r="J61" i="61" s="1"/>
  <c r="J204" i="51"/>
  <c r="J220" i="51" s="1"/>
  <c r="J90" i="1"/>
  <c r="J130" i="1"/>
  <c r="I129" i="1"/>
  <c r="K119" i="47"/>
  <c r="K116" i="47"/>
  <c r="K293" i="33" s="1"/>
  <c r="K308" i="33" s="1"/>
  <c r="K114" i="47"/>
  <c r="K115" i="47" s="1"/>
  <c r="K263" i="33" s="1"/>
  <c r="K278" i="33" s="1"/>
  <c r="K119" i="49"/>
  <c r="K116" i="49"/>
  <c r="K295" i="33" s="1"/>
  <c r="K310" i="33" s="1"/>
  <c r="K114" i="49"/>
  <c r="K115" i="49" s="1"/>
  <c r="K265" i="33" s="1"/>
  <c r="K280" i="33" s="1"/>
  <c r="J132" i="46"/>
  <c r="J133" i="46" s="1"/>
  <c r="J134" i="46" s="1"/>
  <c r="J403" i="33"/>
  <c r="J55" i="61"/>
  <c r="J69" i="61" s="1"/>
  <c r="J212" i="51"/>
  <c r="J228" i="51" s="1"/>
  <c r="J90" i="46"/>
  <c r="J130" i="46"/>
  <c r="I129" i="46"/>
  <c r="I131" i="45"/>
  <c r="I137" i="45"/>
  <c r="I131" i="49"/>
  <c r="I137" i="49"/>
  <c r="K119" i="44"/>
  <c r="K116" i="44"/>
  <c r="K290" i="33" s="1"/>
  <c r="K305" i="33" s="1"/>
  <c r="K114" i="44"/>
  <c r="K115" i="44" s="1"/>
  <c r="K260" i="33" s="1"/>
  <c r="I131" i="41"/>
  <c r="I137" i="41"/>
  <c r="K67" i="1"/>
  <c r="K45" i="33" s="1"/>
  <c r="K39" i="33"/>
  <c r="CB49" i="57"/>
  <c r="CB61" i="57" s="1"/>
  <c r="K128" i="1"/>
  <c r="K78" i="1"/>
  <c r="K77" i="1"/>
  <c r="K112" i="1"/>
  <c r="J364" i="33"/>
  <c r="K119" i="42"/>
  <c r="K116" i="42"/>
  <c r="K287" i="33" s="1"/>
  <c r="K302" i="33" s="1"/>
  <c r="K114" i="42"/>
  <c r="K115" i="42" s="1"/>
  <c r="K257" i="33" s="1"/>
  <c r="K272" i="33" s="1"/>
  <c r="J93" i="49"/>
  <c r="J94" i="49" s="1"/>
  <c r="J91" i="49"/>
  <c r="J136" i="49"/>
  <c r="I79" i="49"/>
  <c r="J148" i="49" s="1"/>
  <c r="J132" i="47"/>
  <c r="J133" i="47" s="1"/>
  <c r="J134" i="47" s="1"/>
  <c r="J404" i="33"/>
  <c r="J213" i="51"/>
  <c r="J229" i="51" s="1"/>
  <c r="J56" i="61"/>
  <c r="J70" i="61" s="1"/>
  <c r="J90" i="47"/>
  <c r="I129" i="47"/>
  <c r="J130" i="47"/>
  <c r="K288" i="51"/>
  <c r="K290" i="51" s="1"/>
  <c r="J132" i="32"/>
  <c r="J133" i="32" s="1"/>
  <c r="J134" i="32" s="1"/>
  <c r="J396" i="33"/>
  <c r="J205" i="51"/>
  <c r="J221" i="51" s="1"/>
  <c r="J48" i="61"/>
  <c r="J62" i="61" s="1"/>
  <c r="J90" i="32"/>
  <c r="J130" i="32"/>
  <c r="I129" i="32"/>
  <c r="K119" i="43"/>
  <c r="K116" i="43"/>
  <c r="K288" i="33" s="1"/>
  <c r="K303" i="33" s="1"/>
  <c r="K114" i="43"/>
  <c r="K115" i="43" s="1"/>
  <c r="K258" i="33" s="1"/>
  <c r="I131" i="43"/>
  <c r="I137" i="43"/>
  <c r="I131" i="44"/>
  <c r="I137" i="44"/>
  <c r="J53" i="33"/>
  <c r="J54" i="59" s="1"/>
  <c r="J52" i="33"/>
  <c r="J53" i="59" s="1"/>
  <c r="J87" i="33"/>
  <c r="J59" i="61"/>
  <c r="J73" i="61" s="1"/>
  <c r="J50" i="59"/>
  <c r="K119" i="32"/>
  <c r="K116" i="32"/>
  <c r="K285" i="33" s="1"/>
  <c r="K300" i="33" s="1"/>
  <c r="K114" i="32"/>
  <c r="K115" i="32" s="1"/>
  <c r="K255" i="33" s="1"/>
  <c r="K270" i="33" s="1"/>
  <c r="K275" i="33" l="1"/>
  <c r="H141" i="43"/>
  <c r="I140" i="43"/>
  <c r="I131" i="32"/>
  <c r="I137" i="32"/>
  <c r="J334" i="33"/>
  <c r="J347" i="33" s="1"/>
  <c r="K119" i="1"/>
  <c r="K116" i="1"/>
  <c r="K284" i="33" s="1"/>
  <c r="K114" i="1"/>
  <c r="K124" i="44"/>
  <c r="K121" i="44"/>
  <c r="K102" i="44"/>
  <c r="K71" i="44" s="1"/>
  <c r="J93" i="46"/>
  <c r="J94" i="46" s="1"/>
  <c r="J91" i="46"/>
  <c r="J136" i="46"/>
  <c r="I79" i="46"/>
  <c r="J148" i="46" s="1"/>
  <c r="J411" i="33"/>
  <c r="J81" i="59" s="1"/>
  <c r="J409" i="33"/>
  <c r="J79" i="59" s="1"/>
  <c r="J410" i="33"/>
  <c r="J80" i="59" s="1"/>
  <c r="J408" i="33"/>
  <c r="J78" i="59" s="1"/>
  <c r="I131" i="40"/>
  <c r="I137" i="40"/>
  <c r="DZ112" i="57"/>
  <c r="DZ115" i="57" s="1"/>
  <c r="DY115" i="57"/>
  <c r="J93" i="48"/>
  <c r="J94" i="48" s="1"/>
  <c r="J91" i="48"/>
  <c r="J136" i="48"/>
  <c r="I79" i="48"/>
  <c r="J148" i="48" s="1"/>
  <c r="K124" i="41"/>
  <c r="K121" i="41"/>
  <c r="K102" i="41"/>
  <c r="K71" i="41" s="1"/>
  <c r="K124" i="32"/>
  <c r="K121" i="32"/>
  <c r="K102" i="32"/>
  <c r="K71" i="32" s="1"/>
  <c r="L134" i="51"/>
  <c r="H141" i="44"/>
  <c r="I140" i="44"/>
  <c r="K273" i="33"/>
  <c r="H141" i="41"/>
  <c r="I140" i="41"/>
  <c r="H141" i="45"/>
  <c r="I140" i="45"/>
  <c r="J93" i="1"/>
  <c r="J94" i="1" s="1"/>
  <c r="J91" i="1"/>
  <c r="I79" i="1"/>
  <c r="J148" i="1" s="1"/>
  <c r="J136" i="1"/>
  <c r="J69" i="59"/>
  <c r="J93" i="40"/>
  <c r="J94" i="40" s="1"/>
  <c r="J91" i="40"/>
  <c r="I79" i="40"/>
  <c r="J148" i="40" s="1"/>
  <c r="J136" i="40"/>
  <c r="J71" i="59"/>
  <c r="J329" i="33"/>
  <c r="J342" i="33" s="1"/>
  <c r="K124" i="40"/>
  <c r="K121" i="40"/>
  <c r="K102" i="40"/>
  <c r="K71" i="40" s="1"/>
  <c r="J93" i="32"/>
  <c r="J94" i="32" s="1"/>
  <c r="J91" i="32"/>
  <c r="J136" i="32"/>
  <c r="I79" i="32"/>
  <c r="J148" i="32" s="1"/>
  <c r="I131" i="47"/>
  <c r="I137" i="47"/>
  <c r="K124" i="42"/>
  <c r="K121" i="42"/>
  <c r="K102" i="42"/>
  <c r="K71" i="42" s="1"/>
  <c r="K48" i="59"/>
  <c r="H141" i="49"/>
  <c r="I140" i="49"/>
  <c r="I131" i="46"/>
  <c r="I137" i="46"/>
  <c r="K124" i="47"/>
  <c r="K121" i="47"/>
  <c r="K102" i="47"/>
  <c r="K71" i="47" s="1"/>
  <c r="I131" i="48"/>
  <c r="I137" i="48"/>
  <c r="I131" i="42"/>
  <c r="I137" i="42"/>
  <c r="K124" i="45"/>
  <c r="K121" i="45"/>
  <c r="K102" i="45"/>
  <c r="K71" i="45" s="1"/>
  <c r="K124" i="46"/>
  <c r="K121" i="46"/>
  <c r="K102" i="46"/>
  <c r="K71" i="46" s="1"/>
  <c r="J330" i="33"/>
  <c r="J343" i="33" s="1"/>
  <c r="K121" i="43"/>
  <c r="K124" i="43"/>
  <c r="K102" i="43"/>
  <c r="K71" i="43" s="1"/>
  <c r="K299" i="51"/>
  <c r="K297" i="51"/>
  <c r="K296" i="51"/>
  <c r="K293" i="51"/>
  <c r="K295" i="51"/>
  <c r="K292" i="51"/>
  <c r="K291" i="51"/>
  <c r="K298" i="51"/>
  <c r="K301" i="51"/>
  <c r="K294" i="51"/>
  <c r="K300" i="51"/>
  <c r="J93" i="47"/>
  <c r="J94" i="47" s="1"/>
  <c r="J91" i="47"/>
  <c r="J136" i="47"/>
  <c r="I79" i="47"/>
  <c r="J148" i="47" s="1"/>
  <c r="K124" i="49"/>
  <c r="K121" i="49"/>
  <c r="K102" i="49"/>
  <c r="K71" i="49" s="1"/>
  <c r="I131" i="1"/>
  <c r="I137" i="1"/>
  <c r="J327" i="33"/>
  <c r="J340" i="33" s="1"/>
  <c r="J93" i="42"/>
  <c r="J94" i="42" s="1"/>
  <c r="J91" i="42"/>
  <c r="J136" i="42"/>
  <c r="I79" i="42"/>
  <c r="J148" i="42" s="1"/>
  <c r="J325" i="33"/>
  <c r="J338" i="33" s="1"/>
  <c r="K121" i="48"/>
  <c r="K102" i="48"/>
  <c r="K71" i="48" s="1"/>
  <c r="K124" i="48"/>
  <c r="K305" i="51" l="1"/>
  <c r="K309" i="51" s="1"/>
  <c r="L132" i="51"/>
  <c r="I70" i="59"/>
  <c r="H141" i="1"/>
  <c r="I140" i="1"/>
  <c r="K163" i="33"/>
  <c r="K86" i="46"/>
  <c r="J324" i="33"/>
  <c r="J337" i="33" s="1"/>
  <c r="K70" i="40"/>
  <c r="K140" i="61"/>
  <c r="K154" i="61" s="1"/>
  <c r="K418" i="51"/>
  <c r="K70" i="32"/>
  <c r="K136" i="61"/>
  <c r="K150" i="61" s="1"/>
  <c r="K414" i="51"/>
  <c r="J331" i="33"/>
  <c r="J344" i="33" s="1"/>
  <c r="K70" i="44"/>
  <c r="K141" i="61"/>
  <c r="K155" i="61" s="1"/>
  <c r="K419" i="51"/>
  <c r="K296" i="33"/>
  <c r="K299" i="33"/>
  <c r="K311" i="33" s="1"/>
  <c r="J332" i="33"/>
  <c r="J345" i="33" s="1"/>
  <c r="K70" i="43"/>
  <c r="K139" i="61"/>
  <c r="K153" i="61" s="1"/>
  <c r="K417" i="51"/>
  <c r="K70" i="49"/>
  <c r="K146" i="61"/>
  <c r="K160" i="61" s="1"/>
  <c r="K424" i="51"/>
  <c r="K159" i="33"/>
  <c r="K86" i="43"/>
  <c r="K70" i="45"/>
  <c r="K142" i="61"/>
  <c r="K156" i="61" s="1"/>
  <c r="K420" i="51"/>
  <c r="H141" i="42"/>
  <c r="I140" i="42"/>
  <c r="K70" i="47"/>
  <c r="K144" i="61"/>
  <c r="K158" i="61" s="1"/>
  <c r="K422" i="51"/>
  <c r="K158" i="33"/>
  <c r="K86" i="42"/>
  <c r="J328" i="33"/>
  <c r="J341" i="33" s="1"/>
  <c r="K157" i="33"/>
  <c r="K86" i="41"/>
  <c r="K124" i="1"/>
  <c r="K121" i="1"/>
  <c r="K124" i="33" s="1"/>
  <c r="K101" i="33" s="1"/>
  <c r="K102" i="1"/>
  <c r="K71" i="1" s="1"/>
  <c r="K70" i="48"/>
  <c r="K145" i="61"/>
  <c r="K159" i="61" s="1"/>
  <c r="K423" i="51"/>
  <c r="J326" i="33"/>
  <c r="J339" i="33" s="1"/>
  <c r="K165" i="33"/>
  <c r="K86" i="48"/>
  <c r="K70" i="46"/>
  <c r="K143" i="61"/>
  <c r="K157" i="61" s="1"/>
  <c r="K421" i="51"/>
  <c r="H141" i="46"/>
  <c r="I140" i="46"/>
  <c r="K160" i="33"/>
  <c r="K86" i="40"/>
  <c r="J323" i="33"/>
  <c r="K156" i="33"/>
  <c r="K86" i="32"/>
  <c r="L133" i="51"/>
  <c r="I72" i="59"/>
  <c r="H141" i="40"/>
  <c r="I140" i="40"/>
  <c r="K161" i="33"/>
  <c r="K86" i="44"/>
  <c r="H141" i="32"/>
  <c r="I140" i="32"/>
  <c r="K304" i="51"/>
  <c r="K166" i="33"/>
  <c r="K86" i="49"/>
  <c r="K162" i="33"/>
  <c r="K86" i="45"/>
  <c r="H141" i="48"/>
  <c r="I140" i="48"/>
  <c r="K164" i="33"/>
  <c r="K86" i="47"/>
  <c r="K70" i="42"/>
  <c r="K138" i="61"/>
  <c r="K152" i="61" s="1"/>
  <c r="K416" i="51"/>
  <c r="H141" i="47"/>
  <c r="I140" i="47"/>
  <c r="K70" i="41"/>
  <c r="K137" i="61"/>
  <c r="K151" i="61" s="1"/>
  <c r="K415" i="51"/>
  <c r="J333" i="33"/>
  <c r="J346" i="33" s="1"/>
  <c r="K115" i="1"/>
  <c r="K254" i="33" s="1"/>
  <c r="K269" i="33" s="1"/>
  <c r="K281" i="33" s="1"/>
  <c r="K206" i="33"/>
  <c r="K308" i="51" l="1"/>
  <c r="K310" i="51" s="1"/>
  <c r="K306" i="51"/>
  <c r="K245" i="33"/>
  <c r="K230" i="33"/>
  <c r="K241" i="33"/>
  <c r="K226" i="33"/>
  <c r="K242" i="33"/>
  <c r="K227" i="33"/>
  <c r="K248" i="33"/>
  <c r="K233" i="33"/>
  <c r="K246" i="33"/>
  <c r="K231" i="33"/>
  <c r="K249" i="33"/>
  <c r="K234" i="33"/>
  <c r="K155" i="33"/>
  <c r="K86" i="1"/>
  <c r="K50" i="33" s="1"/>
  <c r="K240" i="33"/>
  <c r="K225" i="33"/>
  <c r="K244" i="33"/>
  <c r="K229" i="33"/>
  <c r="K243" i="33"/>
  <c r="K228" i="33"/>
  <c r="K106" i="33"/>
  <c r="K107" i="33"/>
  <c r="K250" i="33"/>
  <c r="K235" i="33"/>
  <c r="J366" i="33"/>
  <c r="J336" i="33"/>
  <c r="K70" i="1"/>
  <c r="K5" i="59" s="1"/>
  <c r="K56" i="33"/>
  <c r="K135" i="61"/>
  <c r="K413" i="51"/>
  <c r="K425" i="51" s="1"/>
  <c r="K247" i="33"/>
  <c r="K232" i="33"/>
  <c r="K55" i="33" l="1"/>
  <c r="K55" i="59"/>
  <c r="L59" i="33"/>
  <c r="K184" i="33"/>
  <c r="K167" i="33"/>
  <c r="K239" i="33"/>
  <c r="K251" i="33" s="1"/>
  <c r="K224" i="33"/>
  <c r="K236" i="33" s="1"/>
  <c r="K149" i="61"/>
  <c r="K147" i="61"/>
  <c r="K161" i="61" s="1"/>
  <c r="K57" i="33"/>
  <c r="K57" i="59" s="1"/>
  <c r="K103" i="61"/>
  <c r="K117" i="61" s="1"/>
  <c r="K56" i="59"/>
  <c r="K64" i="33"/>
  <c r="I9" i="59"/>
  <c r="J376" i="33"/>
  <c r="K355" i="51"/>
  <c r="K354" i="51"/>
  <c r="K353" i="51"/>
  <c r="K352" i="51"/>
  <c r="K351" i="51"/>
  <c r="K350" i="51"/>
  <c r="K349" i="51"/>
  <c r="K348" i="51"/>
  <c r="K347" i="51"/>
  <c r="K346" i="51"/>
  <c r="K345" i="51"/>
  <c r="K344" i="51"/>
  <c r="K113" i="33" l="1"/>
  <c r="K119" i="33" s="1"/>
  <c r="K185" i="33"/>
  <c r="K114" i="33" s="1"/>
  <c r="K186" i="33"/>
  <c r="M61" i="33"/>
  <c r="L60" i="33"/>
  <c r="K71" i="33"/>
  <c r="K65" i="33"/>
  <c r="L84" i="33" s="1"/>
  <c r="K61" i="59"/>
  <c r="L91" i="33" l="1"/>
  <c r="L9" i="55"/>
  <c r="L4" i="56"/>
  <c r="L58" i="59"/>
  <c r="K63" i="59"/>
  <c r="K70" i="33"/>
  <c r="M59" i="59"/>
  <c r="N62" i="33"/>
  <c r="N60" i="59" s="1"/>
  <c r="L107" i="49" l="1"/>
  <c r="L106" i="49" s="1"/>
  <c r="L109" i="49" s="1"/>
  <c r="L103" i="49" s="1"/>
  <c r="L107" i="48"/>
  <c r="L106" i="48" s="1"/>
  <c r="L109" i="48" s="1"/>
  <c r="L103" i="48" s="1"/>
  <c r="L107" i="46"/>
  <c r="L106" i="46" s="1"/>
  <c r="L109" i="46" s="1"/>
  <c r="L103" i="46" s="1"/>
  <c r="L107" i="45"/>
  <c r="L106" i="45" s="1"/>
  <c r="L109" i="45" s="1"/>
  <c r="L103" i="45" s="1"/>
  <c r="L107" i="47"/>
  <c r="L106" i="47" s="1"/>
  <c r="L109" i="47" s="1"/>
  <c r="L103" i="47" s="1"/>
  <c r="L107" i="44"/>
  <c r="L106" i="44" s="1"/>
  <c r="L109" i="44" s="1"/>
  <c r="L103" i="44" s="1"/>
  <c r="L107" i="40"/>
  <c r="L106" i="40" s="1"/>
  <c r="L109" i="40" s="1"/>
  <c r="L103" i="40" s="1"/>
  <c r="L107" i="43"/>
  <c r="L106" i="43" s="1"/>
  <c r="L109" i="43" s="1"/>
  <c r="L103" i="43" s="1"/>
  <c r="L107" i="41"/>
  <c r="L106" i="41" s="1"/>
  <c r="L109" i="41" s="1"/>
  <c r="L103" i="41" s="1"/>
  <c r="L107" i="42"/>
  <c r="L106" i="42" s="1"/>
  <c r="L109" i="42" s="1"/>
  <c r="L103" i="42" s="1"/>
  <c r="L107" i="32"/>
  <c r="L106" i="32" s="1"/>
  <c r="L109" i="32" s="1"/>
  <c r="L103" i="32" s="1"/>
  <c r="L107" i="1"/>
  <c r="L8" i="55"/>
  <c r="K3" i="56"/>
  <c r="K81" i="49"/>
  <c r="K62" i="49" s="1"/>
  <c r="K63" i="49" s="1"/>
  <c r="K81" i="48"/>
  <c r="K62" i="48" s="1"/>
  <c r="K63" i="48" s="1"/>
  <c r="K81" i="47"/>
  <c r="K62" i="47" s="1"/>
  <c r="K63" i="47" s="1"/>
  <c r="K81" i="46"/>
  <c r="K62" i="46" s="1"/>
  <c r="K63" i="46" s="1"/>
  <c r="K81" i="45"/>
  <c r="K62" i="45" s="1"/>
  <c r="K63" i="45" s="1"/>
  <c r="K81" i="40"/>
  <c r="K62" i="40" s="1"/>
  <c r="K63" i="40" s="1"/>
  <c r="K81" i="44"/>
  <c r="K62" i="44" s="1"/>
  <c r="K63" i="44" s="1"/>
  <c r="K81" i="43"/>
  <c r="K62" i="43" s="1"/>
  <c r="K63" i="43" s="1"/>
  <c r="K81" i="42"/>
  <c r="K62" i="42" s="1"/>
  <c r="K63" i="42" s="1"/>
  <c r="K81" i="41"/>
  <c r="K62" i="41" s="1"/>
  <c r="K63" i="41" s="1"/>
  <c r="K81" i="32"/>
  <c r="K62" i="32" s="1"/>
  <c r="K63" i="32" s="1"/>
  <c r="K81" i="1"/>
  <c r="K62" i="1" s="1"/>
  <c r="K63" i="1" s="1"/>
  <c r="K369" i="33"/>
  <c r="K375" i="33" s="1"/>
  <c r="K62" i="59"/>
  <c r="L72" i="33"/>
  <c r="L64" i="59" l="1"/>
  <c r="K64" i="41"/>
  <c r="K65" i="41" s="1"/>
  <c r="K155" i="41"/>
  <c r="K155" i="40"/>
  <c r="K64" i="40"/>
  <c r="K65" i="40" s="1"/>
  <c r="K155" i="48"/>
  <c r="K64" i="48"/>
  <c r="K65" i="48" s="1"/>
  <c r="L106" i="1"/>
  <c r="L97" i="33"/>
  <c r="L101" i="43"/>
  <c r="L213" i="33" s="1"/>
  <c r="L66" i="43"/>
  <c r="L101" i="45"/>
  <c r="L216" i="33" s="1"/>
  <c r="L66" i="45"/>
  <c r="K155" i="42"/>
  <c r="K64" i="42"/>
  <c r="K65" i="42" s="1"/>
  <c r="K155" i="45"/>
  <c r="K64" i="45"/>
  <c r="K65" i="45" s="1"/>
  <c r="K155" i="49"/>
  <c r="K64" i="49"/>
  <c r="K65" i="49" s="1"/>
  <c r="L101" i="32"/>
  <c r="L210" i="33" s="1"/>
  <c r="L66" i="32"/>
  <c r="L101" i="40"/>
  <c r="L214" i="33" s="1"/>
  <c r="L66" i="40"/>
  <c r="L101" i="46"/>
  <c r="L217" i="33" s="1"/>
  <c r="L66" i="46"/>
  <c r="K64" i="1"/>
  <c r="K155" i="1"/>
  <c r="K155" i="43"/>
  <c r="K64" i="43"/>
  <c r="K65" i="43" s="1"/>
  <c r="K64" i="46"/>
  <c r="K65" i="46" s="1"/>
  <c r="K155" i="46"/>
  <c r="K55" i="56"/>
  <c r="K56" i="56" s="1"/>
  <c r="K37" i="56"/>
  <c r="K38" i="56" s="1"/>
  <c r="K47" i="56"/>
  <c r="K42" i="56"/>
  <c r="K43" i="56" s="1"/>
  <c r="L101" i="42"/>
  <c r="L212" i="33" s="1"/>
  <c r="L66" i="42"/>
  <c r="L101" i="44"/>
  <c r="L215" i="33" s="1"/>
  <c r="L66" i="44"/>
  <c r="L101" i="48"/>
  <c r="L219" i="33" s="1"/>
  <c r="L66" i="48"/>
  <c r="K155" i="32"/>
  <c r="K64" i="32"/>
  <c r="K65" i="32" s="1"/>
  <c r="K155" i="44"/>
  <c r="K64" i="44"/>
  <c r="K65" i="44" s="1"/>
  <c r="K155" i="47"/>
  <c r="K64" i="47"/>
  <c r="K65" i="47" s="1"/>
  <c r="L90" i="33"/>
  <c r="L83" i="33"/>
  <c r="L101" i="41"/>
  <c r="L211" i="33" s="1"/>
  <c r="L66" i="41"/>
  <c r="L101" i="47"/>
  <c r="L218" i="33" s="1"/>
  <c r="L66" i="47"/>
  <c r="L101" i="49"/>
  <c r="L220" i="33" s="1"/>
  <c r="L66" i="49"/>
  <c r="L41" i="56" l="1"/>
  <c r="K68" i="49"/>
  <c r="K14" i="61"/>
  <c r="K28" i="61" s="1"/>
  <c r="K68" i="42"/>
  <c r="K6" i="61"/>
  <c r="K20" i="61" s="1"/>
  <c r="K68" i="48"/>
  <c r="K13" i="61"/>
  <c r="K27" i="61" s="1"/>
  <c r="K68" i="44"/>
  <c r="K9" i="61"/>
  <c r="K23" i="61" s="1"/>
  <c r="K49" i="56"/>
  <c r="L46" i="56"/>
  <c r="K68" i="46"/>
  <c r="K11" i="61"/>
  <c r="K25" i="61" s="1"/>
  <c r="K59" i="1"/>
  <c r="K65" i="1"/>
  <c r="K68" i="41"/>
  <c r="K5" i="61"/>
  <c r="K19" i="61" s="1"/>
  <c r="K60" i="56"/>
  <c r="K133" i="33" s="1"/>
  <c r="K59" i="56"/>
  <c r="K68" i="43"/>
  <c r="K7" i="61"/>
  <c r="K21" i="61" s="1"/>
  <c r="K68" i="45"/>
  <c r="K10" i="61"/>
  <c r="K24" i="61" s="1"/>
  <c r="K68" i="40"/>
  <c r="K8" i="61"/>
  <c r="K22" i="61" s="1"/>
  <c r="K68" i="47"/>
  <c r="K12" i="61"/>
  <c r="K26" i="61" s="1"/>
  <c r="K68" i="32"/>
  <c r="K4" i="61"/>
  <c r="K18" i="61" s="1"/>
  <c r="K52" i="56"/>
  <c r="L109" i="1"/>
  <c r="L103" i="1" s="1"/>
  <c r="L96" i="33"/>
  <c r="L104" i="33" s="1"/>
  <c r="K73" i="43" l="1"/>
  <c r="L74" i="43" s="1"/>
  <c r="K84" i="43"/>
  <c r="K139" i="43"/>
  <c r="K73" i="46"/>
  <c r="L74" i="46" s="1"/>
  <c r="K139" i="46"/>
  <c r="K73" i="47"/>
  <c r="L74" i="47" s="1"/>
  <c r="K139" i="47"/>
  <c r="K68" i="1"/>
  <c r="K43" i="33"/>
  <c r="K3" i="61"/>
  <c r="K73" i="44"/>
  <c r="L74" i="44" s="1"/>
  <c r="K139" i="44"/>
  <c r="K73" i="42"/>
  <c r="L74" i="42" s="1"/>
  <c r="K139" i="42"/>
  <c r="K73" i="45"/>
  <c r="L74" i="45" s="1"/>
  <c r="K139" i="45"/>
  <c r="K61" i="56"/>
  <c r="K132" i="33"/>
  <c r="K75" i="59" s="1"/>
  <c r="K73" i="41"/>
  <c r="L74" i="41" s="1"/>
  <c r="K139" i="41"/>
  <c r="K48" i="56"/>
  <c r="L101" i="1"/>
  <c r="L209" i="33" s="1"/>
  <c r="L66" i="1"/>
  <c r="K73" i="32"/>
  <c r="L74" i="32" s="1"/>
  <c r="K139" i="32"/>
  <c r="K84" i="40"/>
  <c r="K73" i="40"/>
  <c r="L74" i="40" s="1"/>
  <c r="K139" i="40"/>
  <c r="K73" i="48"/>
  <c r="L74" i="48" s="1"/>
  <c r="K139" i="48"/>
  <c r="K73" i="49"/>
  <c r="L74" i="49" s="1"/>
  <c r="K139" i="49"/>
  <c r="K84" i="42" l="1"/>
  <c r="K84" i="47"/>
  <c r="K62" i="56"/>
  <c r="K135" i="33" s="1"/>
  <c r="K134" i="33"/>
  <c r="K76" i="59" s="1"/>
  <c r="L85" i="44"/>
  <c r="L282" i="51"/>
  <c r="L61" i="44"/>
  <c r="K38" i="33"/>
  <c r="K42" i="33"/>
  <c r="K47" i="59" s="1"/>
  <c r="K44" i="33"/>
  <c r="K40" i="33"/>
  <c r="K88" i="47"/>
  <c r="K87" i="47"/>
  <c r="K361" i="33"/>
  <c r="L85" i="46"/>
  <c r="L284" i="51"/>
  <c r="L61" i="46"/>
  <c r="L85" i="49"/>
  <c r="L287" i="51"/>
  <c r="L61" i="49"/>
  <c r="K88" i="42"/>
  <c r="K87" i="42"/>
  <c r="K355" i="33"/>
  <c r="K84" i="44"/>
  <c r="K73" i="1"/>
  <c r="L74" i="1" s="1"/>
  <c r="K46" i="33"/>
  <c r="K49" i="59" s="1"/>
  <c r="K139" i="1"/>
  <c r="L85" i="48"/>
  <c r="L286" i="51"/>
  <c r="L61" i="48"/>
  <c r="K84" i="48"/>
  <c r="L85" i="41"/>
  <c r="L278" i="51"/>
  <c r="L61" i="41"/>
  <c r="K84" i="49"/>
  <c r="N136" i="51"/>
  <c r="K84" i="32"/>
  <c r="K84" i="41"/>
  <c r="K84" i="45"/>
  <c r="L85" i="42"/>
  <c r="L279" i="51"/>
  <c r="L61" i="42"/>
  <c r="K88" i="43"/>
  <c r="K87" i="43"/>
  <c r="K356" i="33"/>
  <c r="K88" i="40"/>
  <c r="K87" i="40"/>
  <c r="K357" i="33"/>
  <c r="L85" i="40"/>
  <c r="L281" i="51"/>
  <c r="L61" i="40"/>
  <c r="L85" i="32"/>
  <c r="L277" i="51"/>
  <c r="L61" i="32"/>
  <c r="L85" i="45"/>
  <c r="L283" i="51"/>
  <c r="L61" i="45"/>
  <c r="K17" i="61"/>
  <c r="K15" i="61"/>
  <c r="K29" i="61" s="1"/>
  <c r="L85" i="47"/>
  <c r="L285" i="51"/>
  <c r="L61" i="47"/>
  <c r="K84" i="46"/>
  <c r="L85" i="43"/>
  <c r="L280" i="51"/>
  <c r="L61" i="43"/>
  <c r="L67" i="43" l="1"/>
  <c r="CC53" i="57"/>
  <c r="L78" i="43"/>
  <c r="L77" i="43"/>
  <c r="L128" i="43"/>
  <c r="L112" i="43"/>
  <c r="L67" i="32"/>
  <c r="CC50" i="57"/>
  <c r="L78" i="32"/>
  <c r="L77" i="32"/>
  <c r="L128" i="32"/>
  <c r="L112" i="32"/>
  <c r="L67" i="40"/>
  <c r="L128" i="40"/>
  <c r="CC54" i="57"/>
  <c r="L78" i="40"/>
  <c r="L77" i="40"/>
  <c r="L112" i="40"/>
  <c r="K353" i="33"/>
  <c r="K88" i="32"/>
  <c r="K87" i="32"/>
  <c r="L67" i="41"/>
  <c r="CC51" i="57"/>
  <c r="L77" i="41"/>
  <c r="L128" i="41"/>
  <c r="L78" i="41"/>
  <c r="L112" i="41"/>
  <c r="N135" i="51"/>
  <c r="K88" i="44"/>
  <c r="K87" i="44"/>
  <c r="K358" i="33"/>
  <c r="K132" i="47"/>
  <c r="K133" i="47" s="1"/>
  <c r="K134" i="47" s="1"/>
  <c r="K404" i="33"/>
  <c r="K213" i="51"/>
  <c r="K229" i="51" s="1"/>
  <c r="K56" i="61"/>
  <c r="K70" i="61" s="1"/>
  <c r="K90" i="47"/>
  <c r="J129" i="47"/>
  <c r="K130" i="47"/>
  <c r="K88" i="48"/>
  <c r="K87" i="48"/>
  <c r="K362" i="33"/>
  <c r="L67" i="44"/>
  <c r="CC55" i="57"/>
  <c r="L77" i="44"/>
  <c r="L78" i="44"/>
  <c r="L128" i="44"/>
  <c r="L112" i="44"/>
  <c r="L67" i="45"/>
  <c r="CC56" i="57"/>
  <c r="L78" i="45"/>
  <c r="L128" i="45"/>
  <c r="L77" i="45"/>
  <c r="L112" i="45"/>
  <c r="L67" i="42"/>
  <c r="CC52" i="57"/>
  <c r="L128" i="42"/>
  <c r="L78" i="42"/>
  <c r="L77" i="42"/>
  <c r="L112" i="42"/>
  <c r="K88" i="45"/>
  <c r="K87" i="45"/>
  <c r="K359" i="33"/>
  <c r="L85" i="1"/>
  <c r="L49" i="33" s="1"/>
  <c r="L51" i="59" s="1"/>
  <c r="L276" i="51"/>
  <c r="L61" i="1"/>
  <c r="L67" i="49"/>
  <c r="CC60" i="57"/>
  <c r="L77" i="49"/>
  <c r="L78" i="49"/>
  <c r="L128" i="49"/>
  <c r="L112" i="49"/>
  <c r="L67" i="46"/>
  <c r="CC57" i="57"/>
  <c r="L128" i="46"/>
  <c r="L78" i="46"/>
  <c r="L77" i="46"/>
  <c r="L112" i="46"/>
  <c r="K88" i="46"/>
  <c r="K87" i="46"/>
  <c r="K360" i="33"/>
  <c r="L67" i="47"/>
  <c r="CC58" i="57"/>
  <c r="L78" i="47"/>
  <c r="L128" i="47"/>
  <c r="L77" i="47"/>
  <c r="L112" i="47"/>
  <c r="K132" i="40"/>
  <c r="K133" i="40" s="1"/>
  <c r="K134" i="40" s="1"/>
  <c r="K400" i="33"/>
  <c r="K209" i="51"/>
  <c r="K225" i="51" s="1"/>
  <c r="K52" i="61"/>
  <c r="K66" i="61" s="1"/>
  <c r="K90" i="40"/>
  <c r="K130" i="40"/>
  <c r="J129" i="40"/>
  <c r="K132" i="43"/>
  <c r="K133" i="43" s="1"/>
  <c r="K134" i="43" s="1"/>
  <c r="K399" i="33"/>
  <c r="K208" i="51"/>
  <c r="K224" i="51" s="1"/>
  <c r="K51" i="61"/>
  <c r="K65" i="61" s="1"/>
  <c r="K90" i="43"/>
  <c r="J129" i="43"/>
  <c r="K130" i="43"/>
  <c r="K88" i="41"/>
  <c r="K87" i="41"/>
  <c r="K354" i="33"/>
  <c r="K88" i="49"/>
  <c r="K87" i="49"/>
  <c r="K363" i="33"/>
  <c r="L67" i="48"/>
  <c r="CC59" i="57"/>
  <c r="L77" i="48"/>
  <c r="L128" i="48"/>
  <c r="L78" i="48"/>
  <c r="L112" i="48"/>
  <c r="K84" i="1"/>
  <c r="K132" i="42"/>
  <c r="K133" i="42" s="1"/>
  <c r="K134" i="42" s="1"/>
  <c r="K398" i="33"/>
  <c r="K50" i="61"/>
  <c r="K64" i="61" s="1"/>
  <c r="K207" i="51"/>
  <c r="K223" i="51" s="1"/>
  <c r="K90" i="42"/>
  <c r="J129" i="42"/>
  <c r="K130" i="42"/>
  <c r="K77" i="59"/>
  <c r="L50" i="47"/>
  <c r="L50" i="42"/>
  <c r="L50" i="32"/>
  <c r="L50" i="44"/>
  <c r="L50" i="46"/>
  <c r="L50" i="40"/>
  <c r="L50" i="41"/>
  <c r="L50" i="49"/>
  <c r="L50" i="1"/>
  <c r="L50" i="48"/>
  <c r="L50" i="45"/>
  <c r="L50" i="43"/>
  <c r="K93" i="42" l="1"/>
  <c r="K94" i="42" s="1"/>
  <c r="K91" i="42"/>
  <c r="K136" i="42"/>
  <c r="J79" i="42"/>
  <c r="K148" i="42" s="1"/>
  <c r="L116" i="47"/>
  <c r="L293" i="33" s="1"/>
  <c r="L308" i="33" s="1"/>
  <c r="L119" i="47"/>
  <c r="L114" i="47"/>
  <c r="L115" i="47" s="1"/>
  <c r="L263" i="33" s="1"/>
  <c r="L278" i="33" s="1"/>
  <c r="L119" i="42"/>
  <c r="L116" i="42"/>
  <c r="L287" i="33" s="1"/>
  <c r="L302" i="33" s="1"/>
  <c r="L114" i="42"/>
  <c r="L115" i="42" s="1"/>
  <c r="L257" i="33" s="1"/>
  <c r="L272" i="33" s="1"/>
  <c r="L119" i="45"/>
  <c r="L116" i="45"/>
  <c r="L291" i="33" s="1"/>
  <c r="L306" i="33" s="1"/>
  <c r="L114" i="45"/>
  <c r="L115" i="45" s="1"/>
  <c r="L261" i="33" s="1"/>
  <c r="K132" i="48"/>
  <c r="K133" i="48" s="1"/>
  <c r="K134" i="48" s="1"/>
  <c r="K405" i="33"/>
  <c r="K214" i="51"/>
  <c r="K230" i="51" s="1"/>
  <c r="K57" i="61"/>
  <c r="K71" i="61" s="1"/>
  <c r="K90" i="48"/>
  <c r="K130" i="48"/>
  <c r="J129" i="48"/>
  <c r="K352" i="33"/>
  <c r="K364" i="33" s="1"/>
  <c r="K88" i="1"/>
  <c r="K87" i="1"/>
  <c r="K51" i="33" s="1"/>
  <c r="K52" i="59" s="1"/>
  <c r="K48" i="33"/>
  <c r="J131" i="43"/>
  <c r="J137" i="43"/>
  <c r="K93" i="40"/>
  <c r="K94" i="40" s="1"/>
  <c r="K91" i="40"/>
  <c r="K136" i="40"/>
  <c r="J79" i="40"/>
  <c r="K148" i="40" s="1"/>
  <c r="K71" i="59"/>
  <c r="K132" i="46"/>
  <c r="K133" i="46" s="1"/>
  <c r="K134" i="46" s="1"/>
  <c r="K403" i="33"/>
  <c r="K212" i="51"/>
  <c r="K228" i="51" s="1"/>
  <c r="K55" i="61"/>
  <c r="K69" i="61" s="1"/>
  <c r="K90" i="46"/>
  <c r="K130" i="46"/>
  <c r="J129" i="46"/>
  <c r="L67" i="1"/>
  <c r="L45" i="33" s="1"/>
  <c r="L39" i="33"/>
  <c r="CC49" i="57"/>
  <c r="CC61" i="57" s="1"/>
  <c r="L128" i="1"/>
  <c r="L78" i="1"/>
  <c r="L77" i="1"/>
  <c r="L112" i="1"/>
  <c r="J131" i="47"/>
  <c r="J137" i="47"/>
  <c r="K132" i="44"/>
  <c r="K133" i="44" s="1"/>
  <c r="K134" i="44" s="1"/>
  <c r="K401" i="33"/>
  <c r="K210" i="51"/>
  <c r="K226" i="51" s="1"/>
  <c r="K53" i="61"/>
  <c r="K67" i="61" s="1"/>
  <c r="K90" i="44"/>
  <c r="K130" i="44"/>
  <c r="J129" i="44"/>
  <c r="L119" i="41"/>
  <c r="L116" i="41"/>
  <c r="L286" i="33" s="1"/>
  <c r="L301" i="33" s="1"/>
  <c r="L114" i="41"/>
  <c r="L115" i="41" s="1"/>
  <c r="L256" i="33" s="1"/>
  <c r="K132" i="32"/>
  <c r="K133" i="32" s="1"/>
  <c r="K134" i="32" s="1"/>
  <c r="K396" i="33"/>
  <c r="K205" i="51"/>
  <c r="K221" i="51" s="1"/>
  <c r="K48" i="61"/>
  <c r="K62" i="61" s="1"/>
  <c r="K90" i="32"/>
  <c r="K130" i="32"/>
  <c r="J129" i="32"/>
  <c r="L116" i="43"/>
  <c r="L288" i="33" s="1"/>
  <c r="L303" i="33" s="1"/>
  <c r="L119" i="43"/>
  <c r="L114" i="43"/>
  <c r="L115" i="43" s="1"/>
  <c r="L258" i="33" s="1"/>
  <c r="L116" i="48"/>
  <c r="L294" i="33" s="1"/>
  <c r="L309" i="33" s="1"/>
  <c r="L119" i="48"/>
  <c r="L114" i="48"/>
  <c r="L115" i="48" s="1"/>
  <c r="L264" i="33" s="1"/>
  <c r="K132" i="41"/>
  <c r="K133" i="41" s="1"/>
  <c r="K134" i="41" s="1"/>
  <c r="K397" i="33"/>
  <c r="K206" i="51"/>
  <c r="K222" i="51" s="1"/>
  <c r="K49" i="61"/>
  <c r="K63" i="61" s="1"/>
  <c r="K90" i="41"/>
  <c r="J129" i="41"/>
  <c r="K130" i="41"/>
  <c r="K93" i="43"/>
  <c r="K94" i="43" s="1"/>
  <c r="K91" i="43"/>
  <c r="K136" i="43"/>
  <c r="J79" i="43"/>
  <c r="K148" i="43" s="1"/>
  <c r="L119" i="49"/>
  <c r="L116" i="49"/>
  <c r="L295" i="33" s="1"/>
  <c r="L310" i="33" s="1"/>
  <c r="L114" i="49"/>
  <c r="L115" i="49" s="1"/>
  <c r="L265" i="33" s="1"/>
  <c r="L280" i="33" s="1"/>
  <c r="L288" i="51"/>
  <c r="K93" i="47"/>
  <c r="K94" i="47" s="1"/>
  <c r="K91" i="47"/>
  <c r="K136" i="47"/>
  <c r="J79" i="47"/>
  <c r="K148" i="47" s="1"/>
  <c r="L119" i="32"/>
  <c r="L116" i="32"/>
  <c r="L285" i="33" s="1"/>
  <c r="L300" i="33" s="1"/>
  <c r="L114" i="32"/>
  <c r="L115" i="32" s="1"/>
  <c r="L255" i="33" s="1"/>
  <c r="L270" i="33" s="1"/>
  <c r="J131" i="42"/>
  <c r="J137" i="42"/>
  <c r="K132" i="49"/>
  <c r="K133" i="49" s="1"/>
  <c r="K134" i="49" s="1"/>
  <c r="K406" i="33"/>
  <c r="K58" i="61"/>
  <c r="K72" i="61" s="1"/>
  <c r="K215" i="51"/>
  <c r="K231" i="51" s="1"/>
  <c r="K90" i="49"/>
  <c r="J129" i="49"/>
  <c r="K130" i="49"/>
  <c r="J131" i="40"/>
  <c r="J137" i="40"/>
  <c r="L119" i="46"/>
  <c r="L116" i="46"/>
  <c r="L292" i="33" s="1"/>
  <c r="L307" i="33" s="1"/>
  <c r="L114" i="46"/>
  <c r="L115" i="46" s="1"/>
  <c r="L262" i="33" s="1"/>
  <c r="K132" i="45"/>
  <c r="K133" i="45" s="1"/>
  <c r="K134" i="45" s="1"/>
  <c r="K402" i="33"/>
  <c r="K54" i="61"/>
  <c r="K68" i="61" s="1"/>
  <c r="K211" i="51"/>
  <c r="K227" i="51" s="1"/>
  <c r="K90" i="45"/>
  <c r="J129" i="45"/>
  <c r="K130" i="45"/>
  <c r="L119" i="44"/>
  <c r="L116" i="44"/>
  <c r="L290" i="33" s="1"/>
  <c r="L305" i="33" s="1"/>
  <c r="L114" i="44"/>
  <c r="L115" i="44" s="1"/>
  <c r="L260" i="33" s="1"/>
  <c r="L275" i="33" s="1"/>
  <c r="L119" i="40"/>
  <c r="L116" i="40"/>
  <c r="L289" i="33" s="1"/>
  <c r="L304" i="33" s="1"/>
  <c r="L114" i="40"/>
  <c r="L115" i="40" s="1"/>
  <c r="L259" i="33" s="1"/>
  <c r="L274" i="33" s="1"/>
  <c r="L279" i="33" l="1"/>
  <c r="L271" i="33"/>
  <c r="L276" i="33"/>
  <c r="L124" i="44"/>
  <c r="L121" i="44"/>
  <c r="L102" i="44"/>
  <c r="L71" i="44" s="1"/>
  <c r="L277" i="33"/>
  <c r="M133" i="51"/>
  <c r="J72" i="59"/>
  <c r="I141" i="40"/>
  <c r="J140" i="40"/>
  <c r="L124" i="32"/>
  <c r="L121" i="32"/>
  <c r="L102" i="32"/>
  <c r="L71" i="32" s="1"/>
  <c r="K93" i="41"/>
  <c r="K94" i="41" s="1"/>
  <c r="K91" i="41"/>
  <c r="J79" i="41"/>
  <c r="K148" i="41" s="1"/>
  <c r="K136" i="41"/>
  <c r="L273" i="33"/>
  <c r="L124" i="41"/>
  <c r="L121" i="41"/>
  <c r="L102" i="41"/>
  <c r="L71" i="41" s="1"/>
  <c r="K93" i="46"/>
  <c r="K94" i="46" s="1"/>
  <c r="K91" i="46"/>
  <c r="J79" i="46"/>
  <c r="K148" i="46" s="1"/>
  <c r="K136" i="46"/>
  <c r="K53" i="33"/>
  <c r="K54" i="59" s="1"/>
  <c r="K52" i="33"/>
  <c r="K53" i="59" s="1"/>
  <c r="K87" i="33"/>
  <c r="K59" i="61"/>
  <c r="K73" i="61" s="1"/>
  <c r="K50" i="59"/>
  <c r="J131" i="48"/>
  <c r="J137" i="48"/>
  <c r="L124" i="42"/>
  <c r="L121" i="42"/>
  <c r="L102" i="42"/>
  <c r="L71" i="42" s="1"/>
  <c r="K326" i="33"/>
  <c r="K339" i="33" s="1"/>
  <c r="I141" i="42"/>
  <c r="J140" i="42"/>
  <c r="K332" i="33"/>
  <c r="K345" i="33" s="1"/>
  <c r="L294" i="51"/>
  <c r="L291" i="51"/>
  <c r="L295" i="51"/>
  <c r="L293" i="51"/>
  <c r="L297" i="51"/>
  <c r="L296" i="51"/>
  <c r="L299" i="51"/>
  <c r="L292" i="51"/>
  <c r="L301" i="51"/>
  <c r="L300" i="51"/>
  <c r="L298" i="51"/>
  <c r="L124" i="49"/>
  <c r="L121" i="49"/>
  <c r="L102" i="49"/>
  <c r="L71" i="49" s="1"/>
  <c r="L124" i="43"/>
  <c r="L102" i="43"/>
  <c r="L71" i="43" s="1"/>
  <c r="L121" i="43"/>
  <c r="K93" i="32"/>
  <c r="K94" i="32" s="1"/>
  <c r="K91" i="32"/>
  <c r="K136" i="32"/>
  <c r="J79" i="32"/>
  <c r="K148" i="32" s="1"/>
  <c r="J131" i="44"/>
  <c r="J137" i="44"/>
  <c r="I141" i="47"/>
  <c r="J140" i="47"/>
  <c r="L48" i="59"/>
  <c r="L124" i="45"/>
  <c r="L121" i="45"/>
  <c r="L102" i="45"/>
  <c r="L71" i="45" s="1"/>
  <c r="J131" i="49"/>
  <c r="J137" i="49"/>
  <c r="L290" i="51"/>
  <c r="K327" i="33"/>
  <c r="K340" i="33" s="1"/>
  <c r="L124" i="48"/>
  <c r="L121" i="48"/>
  <c r="L102" i="48"/>
  <c r="L71" i="48" s="1"/>
  <c r="L119" i="1"/>
  <c r="L116" i="1"/>
  <c r="L284" i="33" s="1"/>
  <c r="L114" i="1"/>
  <c r="J131" i="46"/>
  <c r="J137" i="46"/>
  <c r="K328" i="33"/>
  <c r="K341" i="33" s="1"/>
  <c r="K395" i="33"/>
  <c r="K132" i="1"/>
  <c r="K133" i="1" s="1"/>
  <c r="K134" i="1" s="1"/>
  <c r="K204" i="51"/>
  <c r="K220" i="51" s="1"/>
  <c r="K47" i="61"/>
  <c r="K61" i="61" s="1"/>
  <c r="K90" i="1"/>
  <c r="J129" i="1"/>
  <c r="K130" i="1"/>
  <c r="K93" i="48"/>
  <c r="K94" i="48" s="1"/>
  <c r="K91" i="48"/>
  <c r="K136" i="48"/>
  <c r="J79" i="48"/>
  <c r="K148" i="48" s="1"/>
  <c r="L121" i="47"/>
  <c r="L102" i="47"/>
  <c r="L71" i="47" s="1"/>
  <c r="L124" i="47"/>
  <c r="L124" i="40"/>
  <c r="L121" i="40"/>
  <c r="L102" i="40"/>
  <c r="L71" i="40" s="1"/>
  <c r="J131" i="45"/>
  <c r="J137" i="45"/>
  <c r="L124" i="46"/>
  <c r="L121" i="46"/>
  <c r="L102" i="46"/>
  <c r="L71" i="46" s="1"/>
  <c r="K93" i="45"/>
  <c r="K94" i="45" s="1"/>
  <c r="K91" i="45"/>
  <c r="J79" i="45"/>
  <c r="K148" i="45" s="1"/>
  <c r="K136" i="45"/>
  <c r="K93" i="49"/>
  <c r="K94" i="49" s="1"/>
  <c r="K91" i="49"/>
  <c r="K136" i="49"/>
  <c r="J79" i="49"/>
  <c r="K148" i="49" s="1"/>
  <c r="J131" i="41"/>
  <c r="J137" i="41"/>
  <c r="J131" i="32"/>
  <c r="J137" i="32"/>
  <c r="K93" i="44"/>
  <c r="K94" i="44" s="1"/>
  <c r="K91" i="44"/>
  <c r="J79" i="44"/>
  <c r="K148" i="44" s="1"/>
  <c r="K136" i="44"/>
  <c r="I141" i="43"/>
  <c r="J140" i="43"/>
  <c r="K329" i="33" l="1"/>
  <c r="K342" i="33" s="1"/>
  <c r="I141" i="32"/>
  <c r="J140" i="32"/>
  <c r="K334" i="33"/>
  <c r="K347" i="33" s="1"/>
  <c r="L70" i="46"/>
  <c r="L143" i="61"/>
  <c r="L157" i="61" s="1"/>
  <c r="C171" i="61" s="1"/>
  <c r="L421" i="51"/>
  <c r="I141" i="45"/>
  <c r="J140" i="45"/>
  <c r="L164" i="33"/>
  <c r="L86" i="47"/>
  <c r="J131" i="1"/>
  <c r="J137" i="1"/>
  <c r="J79" i="1"/>
  <c r="K148" i="1" s="1"/>
  <c r="K136" i="1"/>
  <c r="K69" i="59"/>
  <c r="L124" i="1"/>
  <c r="L121" i="1"/>
  <c r="L124" i="33" s="1"/>
  <c r="L101" i="33" s="1"/>
  <c r="L102" i="1"/>
  <c r="L71" i="1" s="1"/>
  <c r="K324" i="33"/>
  <c r="K337" i="33" s="1"/>
  <c r="K330" i="33"/>
  <c r="K343" i="33" s="1"/>
  <c r="L70" i="40"/>
  <c r="L140" i="61"/>
  <c r="L154" i="61" s="1"/>
  <c r="C168" i="61" s="1"/>
  <c r="L418" i="51"/>
  <c r="L70" i="47"/>
  <c r="L144" i="61"/>
  <c r="L158" i="61" s="1"/>
  <c r="C172" i="61" s="1"/>
  <c r="L422" i="51"/>
  <c r="K93" i="1"/>
  <c r="K94" i="1" s="1"/>
  <c r="K91" i="1"/>
  <c r="K409" i="33"/>
  <c r="K79" i="59" s="1"/>
  <c r="K410" i="33"/>
  <c r="K80" i="59" s="1"/>
  <c r="K411" i="33"/>
  <c r="K81" i="59" s="1"/>
  <c r="K408" i="33"/>
  <c r="K78" i="59" s="1"/>
  <c r="I141" i="46"/>
  <c r="J140" i="46"/>
  <c r="L70" i="48"/>
  <c r="L145" i="61"/>
  <c r="L159" i="61" s="1"/>
  <c r="C173" i="61" s="1"/>
  <c r="L423" i="51"/>
  <c r="I141" i="49"/>
  <c r="J140" i="49"/>
  <c r="L162" i="33"/>
  <c r="L86" i="45"/>
  <c r="L70" i="43"/>
  <c r="L139" i="61"/>
  <c r="L153" i="61" s="1"/>
  <c r="C167" i="61" s="1"/>
  <c r="L417" i="51"/>
  <c r="L166" i="33"/>
  <c r="L86" i="49"/>
  <c r="L158" i="33"/>
  <c r="L86" i="42"/>
  <c r="L70" i="41"/>
  <c r="L137" i="61"/>
  <c r="L151" i="61" s="1"/>
  <c r="C165" i="61" s="1"/>
  <c r="L415" i="51"/>
  <c r="L70" i="32"/>
  <c r="L136" i="61"/>
  <c r="L150" i="61" s="1"/>
  <c r="C164" i="61" s="1"/>
  <c r="L414" i="51"/>
  <c r="L70" i="44"/>
  <c r="L141" i="61"/>
  <c r="L155" i="61" s="1"/>
  <c r="C169" i="61" s="1"/>
  <c r="L419" i="51"/>
  <c r="I141" i="41"/>
  <c r="J140" i="41"/>
  <c r="L163" i="33"/>
  <c r="L86" i="46"/>
  <c r="L115" i="1"/>
  <c r="L254" i="33" s="1"/>
  <c r="L269" i="33" s="1"/>
  <c r="L281" i="33" s="1"/>
  <c r="L206" i="33"/>
  <c r="L305" i="51"/>
  <c r="L309" i="51" s="1"/>
  <c r="L304" i="51"/>
  <c r="L159" i="33"/>
  <c r="L86" i="43"/>
  <c r="K331" i="33"/>
  <c r="K344" i="33" s="1"/>
  <c r="K325" i="33"/>
  <c r="K338" i="33" s="1"/>
  <c r="L160" i="33"/>
  <c r="L86" i="40"/>
  <c r="K333" i="33"/>
  <c r="K346" i="33" s="1"/>
  <c r="L299" i="33"/>
  <c r="L311" i="33" s="1"/>
  <c r="L296" i="33"/>
  <c r="L165" i="33"/>
  <c r="L86" i="48"/>
  <c r="L70" i="45"/>
  <c r="L142" i="61"/>
  <c r="L156" i="61" s="1"/>
  <c r="C170" i="61" s="1"/>
  <c r="L420" i="51"/>
  <c r="M134" i="51"/>
  <c r="I141" i="44"/>
  <c r="J140" i="44"/>
  <c r="L70" i="49"/>
  <c r="L146" i="61"/>
  <c r="L160" i="61" s="1"/>
  <c r="C174" i="61" s="1"/>
  <c r="L424" i="51"/>
  <c r="L70" i="42"/>
  <c r="L138" i="61"/>
  <c r="L152" i="61" s="1"/>
  <c r="C166" i="61" s="1"/>
  <c r="L416" i="51"/>
  <c r="I141" i="48"/>
  <c r="J140" i="48"/>
  <c r="L157" i="33"/>
  <c r="L86" i="41"/>
  <c r="L156" i="33"/>
  <c r="L86" i="32"/>
  <c r="L161" i="33"/>
  <c r="L86" i="44"/>
  <c r="L247" i="33" l="1"/>
  <c r="L232" i="33"/>
  <c r="L240" i="33"/>
  <c r="L225" i="33"/>
  <c r="L243" i="33"/>
  <c r="L228" i="33"/>
  <c r="L107" i="33"/>
  <c r="L106" i="33"/>
  <c r="L250" i="33"/>
  <c r="L235" i="33"/>
  <c r="M132" i="51"/>
  <c r="J70" i="59"/>
  <c r="I141" i="1"/>
  <c r="J140" i="1"/>
  <c r="L244" i="33"/>
  <c r="L229" i="33"/>
  <c r="L308" i="51"/>
  <c r="L310" i="51" s="1"/>
  <c r="L306" i="51"/>
  <c r="L70" i="1"/>
  <c r="L5" i="59" s="1"/>
  <c r="L56" i="33"/>
  <c r="L135" i="61"/>
  <c r="L413" i="51"/>
  <c r="L425" i="51" s="1"/>
  <c r="L245" i="33"/>
  <c r="L230" i="33"/>
  <c r="L241" i="33"/>
  <c r="L226" i="33"/>
  <c r="L242" i="33"/>
  <c r="L227" i="33"/>
  <c r="L246" i="33"/>
  <c r="L231" i="33"/>
  <c r="K323" i="33"/>
  <c r="L249" i="33"/>
  <c r="L234" i="33"/>
  <c r="L155" i="33"/>
  <c r="L86" i="1"/>
  <c r="L50" i="33" s="1"/>
  <c r="L248" i="33"/>
  <c r="L233" i="33"/>
  <c r="L149" i="61" l="1"/>
  <c r="C163" i="61" s="1"/>
  <c r="L147" i="61"/>
  <c r="L161" i="61" s="1"/>
  <c r="C175" i="61" s="1"/>
  <c r="K366" i="33"/>
  <c r="K336" i="33"/>
  <c r="L57" i="33"/>
  <c r="L57" i="59" s="1"/>
  <c r="L103" i="61"/>
  <c r="L117" i="61" s="1"/>
  <c r="C131" i="61" s="1"/>
  <c r="L56" i="59"/>
  <c r="L64" i="33"/>
  <c r="L347" i="51"/>
  <c r="L351" i="51"/>
  <c r="L355" i="51"/>
  <c r="L346" i="51"/>
  <c r="L350" i="51"/>
  <c r="L354" i="51"/>
  <c r="L345" i="51"/>
  <c r="L349" i="51"/>
  <c r="L353" i="51"/>
  <c r="L344" i="51"/>
  <c r="L348" i="51"/>
  <c r="L352" i="51"/>
  <c r="L55" i="33"/>
  <c r="L55" i="59"/>
  <c r="M59" i="33"/>
  <c r="L184" i="33"/>
  <c r="L167" i="33"/>
  <c r="L239" i="33"/>
  <c r="L251" i="33" s="1"/>
  <c r="L224" i="33"/>
  <c r="L236" i="33" s="1"/>
  <c r="L65" i="33" l="1"/>
  <c r="M84" i="33" s="1"/>
  <c r="L61" i="59"/>
  <c r="N61" i="33"/>
  <c r="M60" i="33"/>
  <c r="L71" i="33"/>
  <c r="J9" i="59"/>
  <c r="K376" i="33"/>
  <c r="L113" i="33"/>
  <c r="L119" i="33" s="1"/>
  <c r="L185" i="33"/>
  <c r="L114" i="33" s="1"/>
  <c r="L186" i="33"/>
  <c r="L63" i="59" l="1"/>
  <c r="L70" i="33"/>
  <c r="N59" i="59"/>
  <c r="O62" i="33"/>
  <c r="O60" i="59" s="1"/>
  <c r="M4" i="56"/>
  <c r="M58" i="59"/>
  <c r="M91" i="33"/>
  <c r="M9" i="55"/>
  <c r="M107" i="49" l="1"/>
  <c r="M106" i="49" s="1"/>
  <c r="M109" i="49" s="1"/>
  <c r="M103" i="49" s="1"/>
  <c r="M107" i="48"/>
  <c r="M106" i="48" s="1"/>
  <c r="M109" i="48" s="1"/>
  <c r="M103" i="48" s="1"/>
  <c r="M107" i="47"/>
  <c r="M106" i="47" s="1"/>
  <c r="M109" i="47" s="1"/>
  <c r="M103" i="47" s="1"/>
  <c r="M107" i="46"/>
  <c r="M106" i="46" s="1"/>
  <c r="M109" i="46" s="1"/>
  <c r="M103" i="46" s="1"/>
  <c r="M107" i="45"/>
  <c r="M106" i="45" s="1"/>
  <c r="M109" i="45" s="1"/>
  <c r="M103" i="45" s="1"/>
  <c r="M107" i="40"/>
  <c r="M106" i="40" s="1"/>
  <c r="M109" i="40" s="1"/>
  <c r="M103" i="40" s="1"/>
  <c r="M107" i="43"/>
  <c r="M106" i="43" s="1"/>
  <c r="M109" i="43" s="1"/>
  <c r="M103" i="43" s="1"/>
  <c r="M107" i="44"/>
  <c r="M106" i="44" s="1"/>
  <c r="M109" i="44" s="1"/>
  <c r="M103" i="44" s="1"/>
  <c r="M107" i="42"/>
  <c r="M106" i="42" s="1"/>
  <c r="M109" i="42" s="1"/>
  <c r="M103" i="42" s="1"/>
  <c r="M107" i="32"/>
  <c r="M106" i="32" s="1"/>
  <c r="M109" i="32" s="1"/>
  <c r="M103" i="32" s="1"/>
  <c r="M107" i="41"/>
  <c r="M106" i="41" s="1"/>
  <c r="M109" i="41" s="1"/>
  <c r="M103" i="41" s="1"/>
  <c r="M107" i="1"/>
  <c r="M8" i="55"/>
  <c r="L3" i="56"/>
  <c r="L81" i="49"/>
  <c r="L62" i="49" s="1"/>
  <c r="L63" i="49" s="1"/>
  <c r="L81" i="48"/>
  <c r="L62" i="48" s="1"/>
  <c r="L63" i="48" s="1"/>
  <c r="L81" i="47"/>
  <c r="L62" i="47" s="1"/>
  <c r="L63" i="47" s="1"/>
  <c r="L81" i="45"/>
  <c r="L62" i="45" s="1"/>
  <c r="L63" i="45" s="1"/>
  <c r="L81" i="46"/>
  <c r="L62" i="46" s="1"/>
  <c r="L63" i="46" s="1"/>
  <c r="L81" i="44"/>
  <c r="L62" i="44" s="1"/>
  <c r="L63" i="44" s="1"/>
  <c r="L81" i="40"/>
  <c r="L62" i="40" s="1"/>
  <c r="L63" i="40" s="1"/>
  <c r="L81" i="43"/>
  <c r="L62" i="43" s="1"/>
  <c r="L63" i="43" s="1"/>
  <c r="L81" i="41"/>
  <c r="L62" i="41" s="1"/>
  <c r="L63" i="41" s="1"/>
  <c r="L81" i="42"/>
  <c r="L62" i="42" s="1"/>
  <c r="L63" i="42" s="1"/>
  <c r="L81" i="1"/>
  <c r="L62" i="1" s="1"/>
  <c r="L63" i="1" s="1"/>
  <c r="L369" i="33"/>
  <c r="L375" i="33" s="1"/>
  <c r="L81" i="32"/>
  <c r="L62" i="32" s="1"/>
  <c r="L63" i="32" s="1"/>
  <c r="L62" i="59"/>
  <c r="M72" i="33"/>
  <c r="L155" i="32" l="1"/>
  <c r="L64" i="32"/>
  <c r="L65" i="32" s="1"/>
  <c r="L155" i="42"/>
  <c r="L64" i="42"/>
  <c r="L65" i="42" s="1"/>
  <c r="L155" i="44"/>
  <c r="L64" i="44"/>
  <c r="L65" i="44" s="1"/>
  <c r="L155" i="48"/>
  <c r="L64" i="48"/>
  <c r="L65" i="48" s="1"/>
  <c r="M106" i="1"/>
  <c r="M97" i="33"/>
  <c r="M101" i="44"/>
  <c r="M215" i="33" s="1"/>
  <c r="M66" i="44"/>
  <c r="M101" i="46"/>
  <c r="M217" i="33" s="1"/>
  <c r="M66" i="46"/>
  <c r="L64" i="41"/>
  <c r="L65" i="41" s="1"/>
  <c r="L155" i="41"/>
  <c r="L64" i="46"/>
  <c r="L65" i="46" s="1"/>
  <c r="L155" i="46"/>
  <c r="L155" i="49"/>
  <c r="L64" i="49"/>
  <c r="L65" i="49" s="1"/>
  <c r="M101" i="41"/>
  <c r="M211" i="33" s="1"/>
  <c r="M66" i="41"/>
  <c r="M101" i="43"/>
  <c r="M213" i="33" s="1"/>
  <c r="M66" i="43"/>
  <c r="M101" i="47"/>
  <c r="M218" i="33" s="1"/>
  <c r="M66" i="47"/>
  <c r="L155" i="43"/>
  <c r="L64" i="43"/>
  <c r="L65" i="43" s="1"/>
  <c r="L155" i="45"/>
  <c r="L64" i="45"/>
  <c r="L65" i="45" s="1"/>
  <c r="L55" i="56"/>
  <c r="L56" i="56" s="1"/>
  <c r="L37" i="56"/>
  <c r="L38" i="56" s="1"/>
  <c r="L47" i="56"/>
  <c r="L42" i="56"/>
  <c r="L43" i="56" s="1"/>
  <c r="M101" i="32"/>
  <c r="M210" i="33" s="1"/>
  <c r="M66" i="32"/>
  <c r="M101" i="40"/>
  <c r="M214" i="33" s="1"/>
  <c r="M66" i="40"/>
  <c r="M101" i="48"/>
  <c r="M219" i="33" s="1"/>
  <c r="M66" i="48"/>
  <c r="M64" i="59"/>
  <c r="L64" i="1"/>
  <c r="L155" i="1"/>
  <c r="L155" i="40"/>
  <c r="L64" i="40"/>
  <c r="L65" i="40" s="1"/>
  <c r="L155" i="47"/>
  <c r="L64" i="47"/>
  <c r="L65" i="47" s="1"/>
  <c r="M90" i="33"/>
  <c r="M83" i="33"/>
  <c r="M101" i="42"/>
  <c r="M212" i="33" s="1"/>
  <c r="M66" i="42"/>
  <c r="M101" i="45"/>
  <c r="M216" i="33" s="1"/>
  <c r="M66" i="45"/>
  <c r="M101" i="49"/>
  <c r="M220" i="33" s="1"/>
  <c r="M66" i="49"/>
  <c r="L52" i="56" l="1"/>
  <c r="L68" i="49"/>
  <c r="L14" i="61"/>
  <c r="L28" i="61" s="1"/>
  <c r="C42" i="61" s="1"/>
  <c r="L68" i="48"/>
  <c r="L13" i="61"/>
  <c r="L27" i="61" s="1"/>
  <c r="C41" i="61" s="1"/>
  <c r="L68" i="42"/>
  <c r="L6" i="61"/>
  <c r="L20" i="61" s="1"/>
  <c r="C34" i="61" s="1"/>
  <c r="L68" i="40"/>
  <c r="L8" i="61"/>
  <c r="L22" i="61" s="1"/>
  <c r="C36" i="61" s="1"/>
  <c r="M41" i="56"/>
  <c r="L68" i="45"/>
  <c r="L10" i="61"/>
  <c r="L24" i="61" s="1"/>
  <c r="C38" i="61" s="1"/>
  <c r="L68" i="41"/>
  <c r="L5" i="61"/>
  <c r="L19" i="61" s="1"/>
  <c r="C33" i="61" s="1"/>
  <c r="L59" i="1"/>
  <c r="L65" i="1"/>
  <c r="M46" i="56"/>
  <c r="L49" i="56"/>
  <c r="L68" i="44"/>
  <c r="L9" i="61"/>
  <c r="L23" i="61" s="1"/>
  <c r="C37" i="61" s="1"/>
  <c r="L68" i="32"/>
  <c r="L4" i="61"/>
  <c r="L18" i="61" s="1"/>
  <c r="C32" i="61" s="1"/>
  <c r="L68" i="47"/>
  <c r="L12" i="61"/>
  <c r="L26" i="61" s="1"/>
  <c r="C40" i="61" s="1"/>
  <c r="L60" i="56"/>
  <c r="L133" i="33" s="1"/>
  <c r="L59" i="56"/>
  <c r="L68" i="43"/>
  <c r="L7" i="61"/>
  <c r="L21" i="61" s="1"/>
  <c r="C35" i="61" s="1"/>
  <c r="L68" i="46"/>
  <c r="L11" i="61"/>
  <c r="L25" i="61" s="1"/>
  <c r="C39" i="61" s="1"/>
  <c r="M109" i="1"/>
  <c r="M103" i="1" s="1"/>
  <c r="M96" i="33"/>
  <c r="M104" i="33" s="1"/>
  <c r="L73" i="32" l="1"/>
  <c r="M74" i="32" s="1"/>
  <c r="L139" i="32"/>
  <c r="L48" i="56"/>
  <c r="L68" i="1"/>
  <c r="L43" i="33"/>
  <c r="L3" i="61"/>
  <c r="L73" i="41"/>
  <c r="M74" i="41" s="1"/>
  <c r="L139" i="41"/>
  <c r="L139" i="48"/>
  <c r="L73" i="48"/>
  <c r="M74" i="48" s="1"/>
  <c r="L73" i="46"/>
  <c r="M74" i="46" s="1"/>
  <c r="L139" i="46"/>
  <c r="L73" i="43"/>
  <c r="M74" i="43" s="1"/>
  <c r="L139" i="43"/>
  <c r="M101" i="1"/>
  <c r="M209" i="33" s="1"/>
  <c r="M66" i="1"/>
  <c r="L139" i="47"/>
  <c r="L73" i="47"/>
  <c r="M74" i="47" s="1"/>
  <c r="L84" i="44"/>
  <c r="L73" i="44"/>
  <c r="M74" i="44" s="1"/>
  <c r="L139" i="44"/>
  <c r="L73" i="42"/>
  <c r="M74" i="42" s="1"/>
  <c r="L139" i="42"/>
  <c r="L73" i="49"/>
  <c r="M74" i="49" s="1"/>
  <c r="L139" i="49"/>
  <c r="L61" i="56"/>
  <c r="L132" i="33"/>
  <c r="L75" i="59" s="1"/>
  <c r="L73" i="45"/>
  <c r="M74" i="45" s="1"/>
  <c r="L139" i="45"/>
  <c r="L73" i="40"/>
  <c r="M74" i="40" s="1"/>
  <c r="L139" i="40"/>
  <c r="O136" i="51" s="1"/>
  <c r="L84" i="42" l="1"/>
  <c r="L84" i="40"/>
  <c r="L88" i="40" s="1"/>
  <c r="L84" i="45"/>
  <c r="L87" i="40"/>
  <c r="L357" i="33"/>
  <c r="M85" i="45"/>
  <c r="M283" i="51"/>
  <c r="M61" i="45"/>
  <c r="M85" i="42"/>
  <c r="M279" i="51"/>
  <c r="M61" i="42"/>
  <c r="L88" i="44"/>
  <c r="L87" i="44"/>
  <c r="L358" i="33"/>
  <c r="M85" i="43"/>
  <c r="M280" i="51"/>
  <c r="M61" i="43"/>
  <c r="L17" i="61"/>
  <c r="C31" i="61" s="1"/>
  <c r="L15" i="61"/>
  <c r="L29" i="61" s="1"/>
  <c r="C43" i="61" s="1"/>
  <c r="L88" i="42"/>
  <c r="L87" i="42"/>
  <c r="L355" i="33"/>
  <c r="M85" i="48"/>
  <c r="M286" i="51"/>
  <c r="M61" i="48"/>
  <c r="L38" i="33"/>
  <c r="L44" i="33"/>
  <c r="L42" i="33"/>
  <c r="L47" i="59" s="1"/>
  <c r="L40" i="33"/>
  <c r="M85" i="49"/>
  <c r="M287" i="51"/>
  <c r="M61" i="49"/>
  <c r="M85" i="40"/>
  <c r="M281" i="51"/>
  <c r="M61" i="40"/>
  <c r="M85" i="46"/>
  <c r="M284" i="51"/>
  <c r="M61" i="46"/>
  <c r="M85" i="41"/>
  <c r="M278" i="51"/>
  <c r="M61" i="41"/>
  <c r="L73" i="1"/>
  <c r="M74" i="1" s="1"/>
  <c r="L46" i="33"/>
  <c r="L49" i="59" s="1"/>
  <c r="L139" i="1"/>
  <c r="O135" i="51" s="1"/>
  <c r="M85" i="32"/>
  <c r="M277" i="51"/>
  <c r="M61" i="32"/>
  <c r="L88" i="45"/>
  <c r="L87" i="45"/>
  <c r="L359" i="33"/>
  <c r="M85" i="47"/>
  <c r="M285" i="51"/>
  <c r="M61" i="47"/>
  <c r="L84" i="49"/>
  <c r="L62" i="56"/>
  <c r="L135" i="33" s="1"/>
  <c r="L134" i="33"/>
  <c r="L76" i="59" s="1"/>
  <c r="M85" i="44"/>
  <c r="M282" i="51"/>
  <c r="M61" i="44"/>
  <c r="L84" i="47"/>
  <c r="L84" i="43"/>
  <c r="L84" i="46"/>
  <c r="L84" i="48"/>
  <c r="L84" i="41"/>
  <c r="L84" i="32"/>
  <c r="M67" i="41" l="1"/>
  <c r="CD51" i="57"/>
  <c r="M78" i="41"/>
  <c r="M77" i="41"/>
  <c r="M128" i="41"/>
  <c r="M112" i="41"/>
  <c r="M67" i="46"/>
  <c r="CD57" i="57"/>
  <c r="M128" i="46"/>
  <c r="M77" i="46"/>
  <c r="M78" i="46"/>
  <c r="M112" i="46"/>
  <c r="M67" i="40"/>
  <c r="CD54" i="57"/>
  <c r="M78" i="40"/>
  <c r="M128" i="40"/>
  <c r="M77" i="40"/>
  <c r="M112" i="40"/>
  <c r="M67" i="49"/>
  <c r="CD60" i="57"/>
  <c r="M78" i="49"/>
  <c r="M128" i="49"/>
  <c r="M77" i="49"/>
  <c r="M112" i="49"/>
  <c r="M67" i="48"/>
  <c r="CD59" i="57"/>
  <c r="M128" i="48"/>
  <c r="M77" i="48"/>
  <c r="M78" i="48"/>
  <c r="M112" i="48"/>
  <c r="L132" i="44"/>
  <c r="L133" i="44" s="1"/>
  <c r="L134" i="44" s="1"/>
  <c r="K79" i="44" s="1"/>
  <c r="L148" i="44" s="1"/>
  <c r="L401" i="33"/>
  <c r="L53" i="61"/>
  <c r="L67" i="61" s="1"/>
  <c r="C81" i="61" s="1"/>
  <c r="L210" i="51"/>
  <c r="L226" i="51" s="1"/>
  <c r="L90" i="44"/>
  <c r="K129" i="44"/>
  <c r="L130" i="44"/>
  <c r="M67" i="42"/>
  <c r="CD52" i="57"/>
  <c r="M77" i="42"/>
  <c r="M128" i="42"/>
  <c r="M78" i="42"/>
  <c r="M112" i="42"/>
  <c r="M67" i="45"/>
  <c r="CD56" i="57"/>
  <c r="M77" i="45"/>
  <c r="M78" i="45"/>
  <c r="M128" i="45"/>
  <c r="M112" i="45"/>
  <c r="L88" i="43"/>
  <c r="L87" i="43"/>
  <c r="L356" i="33"/>
  <c r="L87" i="49"/>
  <c r="L88" i="49"/>
  <c r="L363" i="33"/>
  <c r="L88" i="41"/>
  <c r="L87" i="41"/>
  <c r="L354" i="33"/>
  <c r="L87" i="47"/>
  <c r="L88" i="47"/>
  <c r="L361" i="33"/>
  <c r="L87" i="48"/>
  <c r="L88" i="48"/>
  <c r="L362" i="33"/>
  <c r="M85" i="1"/>
  <c r="M49" i="33" s="1"/>
  <c r="M51" i="59" s="1"/>
  <c r="M276" i="51"/>
  <c r="M61" i="1"/>
  <c r="M67" i="43"/>
  <c r="CD53" i="57"/>
  <c r="M77" i="43"/>
  <c r="M128" i="43"/>
  <c r="M78" i="43"/>
  <c r="M112" i="43"/>
  <c r="L132" i="40"/>
  <c r="L133" i="40" s="1"/>
  <c r="L134" i="40" s="1"/>
  <c r="L400" i="33"/>
  <c r="L52" i="61"/>
  <c r="L66" i="61" s="1"/>
  <c r="C80" i="61" s="1"/>
  <c r="L209" i="51"/>
  <c r="L225" i="51" s="1"/>
  <c r="L90" i="40"/>
  <c r="L130" i="40"/>
  <c r="K129" i="40"/>
  <c r="L88" i="32"/>
  <c r="L87" i="32"/>
  <c r="L353" i="33"/>
  <c r="M67" i="32"/>
  <c r="CD50" i="57"/>
  <c r="M77" i="32"/>
  <c r="M128" i="32"/>
  <c r="M78" i="32"/>
  <c r="M112" i="32"/>
  <c r="M67" i="47"/>
  <c r="CD58" i="57"/>
  <c r="M128" i="47"/>
  <c r="M77" i="47"/>
  <c r="M78" i="47"/>
  <c r="M112" i="47"/>
  <c r="M67" i="44"/>
  <c r="CD55" i="57"/>
  <c r="M77" i="44"/>
  <c r="M78" i="44"/>
  <c r="M128" i="44"/>
  <c r="M112" i="44"/>
  <c r="L88" i="46"/>
  <c r="L87" i="46"/>
  <c r="L360" i="33"/>
  <c r="L77" i="59"/>
  <c r="M50" i="44"/>
  <c r="M50" i="45"/>
  <c r="M50" i="43"/>
  <c r="M50" i="46"/>
  <c r="M50" i="32"/>
  <c r="M50" i="40"/>
  <c r="M50" i="47"/>
  <c r="M50" i="41"/>
  <c r="M50" i="49"/>
  <c r="M50" i="48"/>
  <c r="M50" i="42"/>
  <c r="M50" i="1"/>
  <c r="L132" i="45"/>
  <c r="L133" i="45" s="1"/>
  <c r="L134" i="45" s="1"/>
  <c r="K79" i="45" s="1"/>
  <c r="L148" i="45" s="1"/>
  <c r="L402" i="33"/>
  <c r="L54" i="61"/>
  <c r="L68" i="61" s="1"/>
  <c r="C82" i="61" s="1"/>
  <c r="L211" i="51"/>
  <c r="L227" i="51" s="1"/>
  <c r="L90" i="45"/>
  <c r="L130" i="45"/>
  <c r="K129" i="45"/>
  <c r="L84" i="1"/>
  <c r="L132" i="42"/>
  <c r="L133" i="42" s="1"/>
  <c r="L134" i="42" s="1"/>
  <c r="K79" i="42" s="1"/>
  <c r="L148" i="42" s="1"/>
  <c r="L398" i="33"/>
  <c r="L50" i="61"/>
  <c r="L64" i="61" s="1"/>
  <c r="C78" i="61" s="1"/>
  <c r="L207" i="51"/>
  <c r="L223" i="51" s="1"/>
  <c r="L90" i="42"/>
  <c r="K129" i="42"/>
  <c r="L130" i="42"/>
  <c r="L326" i="33" l="1"/>
  <c r="L339" i="33" s="1"/>
  <c r="L93" i="45"/>
  <c r="L94" i="45" s="1"/>
  <c r="L91" i="45"/>
  <c r="L330" i="33"/>
  <c r="L343" i="33" s="1"/>
  <c r="M119" i="32"/>
  <c r="M116" i="32"/>
  <c r="M285" i="33" s="1"/>
  <c r="M300" i="33" s="1"/>
  <c r="M114" i="32"/>
  <c r="M115" i="32" s="1"/>
  <c r="M255" i="33" s="1"/>
  <c r="L93" i="40"/>
  <c r="L94" i="40" s="1"/>
  <c r="L91" i="40"/>
  <c r="K79" i="40"/>
  <c r="L148" i="40" s="1"/>
  <c r="L71" i="59"/>
  <c r="L132" i="48"/>
  <c r="L133" i="48" s="1"/>
  <c r="L134" i="48" s="1"/>
  <c r="K79" i="48" s="1"/>
  <c r="L148" i="48" s="1"/>
  <c r="L405" i="33"/>
  <c r="L57" i="61"/>
  <c r="L71" i="61" s="1"/>
  <c r="C85" i="61" s="1"/>
  <c r="L214" i="51"/>
  <c r="L230" i="51" s="1"/>
  <c r="L90" i="48"/>
  <c r="L130" i="48"/>
  <c r="K129" i="48"/>
  <c r="L132" i="47"/>
  <c r="L133" i="47" s="1"/>
  <c r="L134" i="47" s="1"/>
  <c r="K79" i="47" s="1"/>
  <c r="L148" i="47" s="1"/>
  <c r="L404" i="33"/>
  <c r="L56" i="61"/>
  <c r="L70" i="61" s="1"/>
  <c r="C84" i="61" s="1"/>
  <c r="L213" i="51"/>
  <c r="L229" i="51" s="1"/>
  <c r="L90" i="47"/>
  <c r="L130" i="47"/>
  <c r="K129" i="47"/>
  <c r="L132" i="41"/>
  <c r="L133" i="41" s="1"/>
  <c r="L134" i="41" s="1"/>
  <c r="K79" i="41" s="1"/>
  <c r="L148" i="41" s="1"/>
  <c r="L397" i="33"/>
  <c r="L49" i="61"/>
  <c r="L63" i="61" s="1"/>
  <c r="C77" i="61" s="1"/>
  <c r="L206" i="51"/>
  <c r="L222" i="51" s="1"/>
  <c r="L90" i="41"/>
  <c r="K129" i="41"/>
  <c r="L130" i="41"/>
  <c r="L93" i="44"/>
  <c r="L94" i="44" s="1"/>
  <c r="L91" i="44"/>
  <c r="L329" i="33"/>
  <c r="L342" i="33" s="1"/>
  <c r="M119" i="49"/>
  <c r="M116" i="49"/>
  <c r="M295" i="33" s="1"/>
  <c r="M310" i="33" s="1"/>
  <c r="M114" i="49"/>
  <c r="M115" i="49" s="1"/>
  <c r="M265" i="33" s="1"/>
  <c r="L352" i="33"/>
  <c r="L364" i="33" s="1"/>
  <c r="L88" i="1"/>
  <c r="L87" i="1"/>
  <c r="L51" i="33" s="1"/>
  <c r="L52" i="59" s="1"/>
  <c r="L48" i="33"/>
  <c r="L132" i="46"/>
  <c r="L133" i="46" s="1"/>
  <c r="L134" i="46" s="1"/>
  <c r="K79" i="46" s="1"/>
  <c r="L148" i="46" s="1"/>
  <c r="L403" i="33"/>
  <c r="L55" i="61"/>
  <c r="L69" i="61" s="1"/>
  <c r="C83" i="61" s="1"/>
  <c r="L212" i="51"/>
  <c r="L228" i="51" s="1"/>
  <c r="L90" i="46"/>
  <c r="K129" i="46"/>
  <c r="L130" i="46"/>
  <c r="M119" i="47"/>
  <c r="M116" i="47"/>
  <c r="M293" i="33" s="1"/>
  <c r="M308" i="33" s="1"/>
  <c r="M114" i="47"/>
  <c r="M115" i="47" s="1"/>
  <c r="M263" i="33" s="1"/>
  <c r="L132" i="32"/>
  <c r="L133" i="32" s="1"/>
  <c r="L134" i="32" s="1"/>
  <c r="K79" i="32" s="1"/>
  <c r="L148" i="32" s="1"/>
  <c r="L396" i="33"/>
  <c r="L48" i="61"/>
  <c r="L62" i="61" s="1"/>
  <c r="C76" i="61" s="1"/>
  <c r="L205" i="51"/>
  <c r="L221" i="51" s="1"/>
  <c r="L90" i="32"/>
  <c r="K129" i="32"/>
  <c r="L130" i="32"/>
  <c r="M119" i="48"/>
  <c r="M116" i="48"/>
  <c r="M294" i="33" s="1"/>
  <c r="M309" i="33" s="1"/>
  <c r="M114" i="48"/>
  <c r="M115" i="48" s="1"/>
  <c r="M264" i="33" s="1"/>
  <c r="M119" i="41"/>
  <c r="M116" i="41"/>
  <c r="M286" i="33" s="1"/>
  <c r="M301" i="33" s="1"/>
  <c r="M114" i="41"/>
  <c r="M115" i="41" s="1"/>
  <c r="M256" i="33" s="1"/>
  <c r="M271" i="33" s="1"/>
  <c r="K131" i="45"/>
  <c r="K137" i="45"/>
  <c r="M116" i="44"/>
  <c r="M290" i="33" s="1"/>
  <c r="M305" i="33" s="1"/>
  <c r="M119" i="44"/>
  <c r="M114" i="44"/>
  <c r="M115" i="44" s="1"/>
  <c r="M260" i="33" s="1"/>
  <c r="M275" i="33" s="1"/>
  <c r="K131" i="40"/>
  <c r="K137" i="40"/>
  <c r="M67" i="1"/>
  <c r="M45" i="33" s="1"/>
  <c r="M39" i="33"/>
  <c r="CD49" i="57"/>
  <c r="CD61" i="57" s="1"/>
  <c r="M77" i="1"/>
  <c r="M128" i="1"/>
  <c r="M78" i="1"/>
  <c r="M112" i="1"/>
  <c r="L132" i="49"/>
  <c r="L133" i="49" s="1"/>
  <c r="L134" i="49" s="1"/>
  <c r="K79" i="49" s="1"/>
  <c r="L148" i="49" s="1"/>
  <c r="L406" i="33"/>
  <c r="L58" i="61"/>
  <c r="L72" i="61" s="1"/>
  <c r="C86" i="61" s="1"/>
  <c r="L215" i="51"/>
  <c r="L231" i="51" s="1"/>
  <c r="L90" i="49"/>
  <c r="K129" i="49"/>
  <c r="L130" i="49"/>
  <c r="L132" i="43"/>
  <c r="L133" i="43" s="1"/>
  <c r="L134" i="43" s="1"/>
  <c r="K79" i="43" s="1"/>
  <c r="L148" i="43" s="1"/>
  <c r="L399" i="33"/>
  <c r="L51" i="61"/>
  <c r="L65" i="61" s="1"/>
  <c r="C79" i="61" s="1"/>
  <c r="L208" i="51"/>
  <c r="L224" i="51" s="1"/>
  <c r="L90" i="43"/>
  <c r="K129" i="43"/>
  <c r="L130" i="43"/>
  <c r="M119" i="42"/>
  <c r="M116" i="42"/>
  <c r="M287" i="33" s="1"/>
  <c r="M302" i="33" s="1"/>
  <c r="M114" i="42"/>
  <c r="M115" i="42" s="1"/>
  <c r="M257" i="33" s="1"/>
  <c r="M272" i="33" s="1"/>
  <c r="M119" i="46"/>
  <c r="M116" i="46"/>
  <c r="M292" i="33" s="1"/>
  <c r="M307" i="33" s="1"/>
  <c r="M114" i="46"/>
  <c r="M115" i="46" s="1"/>
  <c r="M262" i="33" s="1"/>
  <c r="L93" i="42"/>
  <c r="L94" i="42" s="1"/>
  <c r="L91" i="42"/>
  <c r="K131" i="42"/>
  <c r="K137" i="42"/>
  <c r="M119" i="43"/>
  <c r="M116" i="43"/>
  <c r="M288" i="33" s="1"/>
  <c r="M303" i="33" s="1"/>
  <c r="M114" i="43"/>
  <c r="M115" i="43" s="1"/>
  <c r="M258" i="33" s="1"/>
  <c r="M273" i="33" s="1"/>
  <c r="M288" i="51"/>
  <c r="M290" i="51"/>
  <c r="M119" i="45"/>
  <c r="M116" i="45"/>
  <c r="M291" i="33" s="1"/>
  <c r="M306" i="33" s="1"/>
  <c r="M114" i="45"/>
  <c r="M115" i="45" s="1"/>
  <c r="M261" i="33" s="1"/>
  <c r="K131" i="44"/>
  <c r="K137" i="44"/>
  <c r="M119" i="40"/>
  <c r="M116" i="40"/>
  <c r="M289" i="33" s="1"/>
  <c r="M304" i="33" s="1"/>
  <c r="M114" i="40"/>
  <c r="M115" i="40" s="1"/>
  <c r="M259" i="33" s="1"/>
  <c r="M274" i="33" s="1"/>
  <c r="M276" i="33" l="1"/>
  <c r="M277" i="33"/>
  <c r="N134" i="51"/>
  <c r="J141" i="44"/>
  <c r="K140" i="44"/>
  <c r="K131" i="43"/>
  <c r="K137" i="43"/>
  <c r="L93" i="49"/>
  <c r="L94" i="49" s="1"/>
  <c r="L91" i="49"/>
  <c r="L334" i="33"/>
  <c r="L347" i="33" s="1"/>
  <c r="M48" i="59"/>
  <c r="M124" i="44"/>
  <c r="M121" i="44"/>
  <c r="M102" i="44"/>
  <c r="M71" i="44" s="1"/>
  <c r="L93" i="32"/>
  <c r="L94" i="32" s="1"/>
  <c r="L91" i="32"/>
  <c r="L324" i="33"/>
  <c r="L337" i="33" s="1"/>
  <c r="L93" i="41"/>
  <c r="L94" i="41" s="1"/>
  <c r="L91" i="41"/>
  <c r="L325" i="33"/>
  <c r="L338" i="33" s="1"/>
  <c r="K131" i="48"/>
  <c r="K137" i="48"/>
  <c r="L328" i="33"/>
  <c r="L341" i="33" s="1"/>
  <c r="M124" i="43"/>
  <c r="M121" i="43"/>
  <c r="M102" i="43"/>
  <c r="M71" i="43" s="1"/>
  <c r="M295" i="51"/>
  <c r="M301" i="51"/>
  <c r="M291" i="51"/>
  <c r="M299" i="51"/>
  <c r="M293" i="51"/>
  <c r="M296" i="51"/>
  <c r="M292" i="51"/>
  <c r="M300" i="51"/>
  <c r="M297" i="51"/>
  <c r="M294" i="51"/>
  <c r="M298" i="51"/>
  <c r="L93" i="43"/>
  <c r="L94" i="43" s="1"/>
  <c r="L91" i="43"/>
  <c r="L327" i="33"/>
  <c r="L340" i="33" s="1"/>
  <c r="M119" i="1"/>
  <c r="M116" i="1"/>
  <c r="M284" i="33" s="1"/>
  <c r="M114" i="1"/>
  <c r="M124" i="48"/>
  <c r="M121" i="48"/>
  <c r="M102" i="48"/>
  <c r="M71" i="48" s="1"/>
  <c r="M278" i="33"/>
  <c r="K131" i="46"/>
  <c r="K137" i="46"/>
  <c r="L132" i="1"/>
  <c r="L133" i="1" s="1"/>
  <c r="L134" i="1" s="1"/>
  <c r="L395" i="33"/>
  <c r="L47" i="61"/>
  <c r="L61" i="61" s="1"/>
  <c r="C75" i="61" s="1"/>
  <c r="L204" i="51"/>
  <c r="L220" i="51" s="1"/>
  <c r="L90" i="1"/>
  <c r="K129" i="1"/>
  <c r="L130" i="1"/>
  <c r="M102" i="49"/>
  <c r="M71" i="49" s="1"/>
  <c r="M124" i="49"/>
  <c r="M121" i="49"/>
  <c r="K131" i="47"/>
  <c r="K137" i="47"/>
  <c r="M124" i="32"/>
  <c r="M121" i="32"/>
  <c r="M102" i="32"/>
  <c r="M71" i="32" s="1"/>
  <c r="M305" i="51"/>
  <c r="M309" i="51" s="1"/>
  <c r="M304" i="51"/>
  <c r="M124" i="40"/>
  <c r="M121" i="40"/>
  <c r="M102" i="40"/>
  <c r="M71" i="40" s="1"/>
  <c r="J141" i="42"/>
  <c r="K140" i="42"/>
  <c r="M124" i="42"/>
  <c r="M121" i="42"/>
  <c r="M102" i="42"/>
  <c r="M71" i="42" s="1"/>
  <c r="K72" i="59"/>
  <c r="N133" i="51"/>
  <c r="J141" i="40"/>
  <c r="K140" i="40"/>
  <c r="M124" i="41"/>
  <c r="M121" i="41"/>
  <c r="M102" i="41"/>
  <c r="M71" i="41" s="1"/>
  <c r="L93" i="46"/>
  <c r="L94" i="46" s="1"/>
  <c r="L91" i="46"/>
  <c r="L331" i="33"/>
  <c r="L344" i="33" s="1"/>
  <c r="L93" i="48"/>
  <c r="L94" i="48" s="1"/>
  <c r="L91" i="48"/>
  <c r="L333" i="33"/>
  <c r="L346" i="33" s="1"/>
  <c r="M124" i="45"/>
  <c r="M121" i="45"/>
  <c r="M102" i="45"/>
  <c r="M71" i="45" s="1"/>
  <c r="M124" i="46"/>
  <c r="M121" i="46"/>
  <c r="M102" i="46"/>
  <c r="M71" i="46" s="1"/>
  <c r="K131" i="49"/>
  <c r="K137" i="49"/>
  <c r="J141" i="45"/>
  <c r="K140" i="45"/>
  <c r="M279" i="33"/>
  <c r="K131" i="32"/>
  <c r="K137" i="32"/>
  <c r="M124" i="47"/>
  <c r="M121" i="47"/>
  <c r="M102" i="47"/>
  <c r="M71" i="47" s="1"/>
  <c r="L53" i="33"/>
  <c r="L54" i="59" s="1"/>
  <c r="L52" i="33"/>
  <c r="L53" i="59" s="1"/>
  <c r="L87" i="33"/>
  <c r="L59" i="61"/>
  <c r="L73" i="61" s="1"/>
  <c r="C87" i="61" s="1"/>
  <c r="H81" i="27"/>
  <c r="J81" i="27" s="1"/>
  <c r="L50" i="59"/>
  <c r="M280" i="33"/>
  <c r="K131" i="41"/>
  <c r="K137" i="41"/>
  <c r="L93" i="47"/>
  <c r="L94" i="47" s="1"/>
  <c r="L91" i="47"/>
  <c r="L332" i="33"/>
  <c r="L345" i="33" s="1"/>
  <c r="M270" i="33"/>
  <c r="M162" i="33" l="1"/>
  <c r="M86" i="45"/>
  <c r="M158" i="33"/>
  <c r="M86" i="42"/>
  <c r="M70" i="32"/>
  <c r="M136" i="61"/>
  <c r="M150" i="61" s="1"/>
  <c r="M414" i="51"/>
  <c r="J141" i="47"/>
  <c r="K140" i="47"/>
  <c r="J141" i="46"/>
  <c r="K140" i="46"/>
  <c r="M165" i="33"/>
  <c r="M86" i="48"/>
  <c r="M161" i="33"/>
  <c r="M86" i="44"/>
  <c r="J141" i="43"/>
  <c r="K140" i="43"/>
  <c r="J141" i="41"/>
  <c r="K140" i="41"/>
  <c r="M70" i="47"/>
  <c r="M144" i="61"/>
  <c r="M158" i="61" s="1"/>
  <c r="M422" i="51"/>
  <c r="J141" i="32"/>
  <c r="K140" i="32"/>
  <c r="M163" i="33"/>
  <c r="M86" i="46"/>
  <c r="M70" i="41"/>
  <c r="M137" i="61"/>
  <c r="M151" i="61" s="1"/>
  <c r="M415" i="51"/>
  <c r="M160" i="33"/>
  <c r="M86" i="40"/>
  <c r="K131" i="1"/>
  <c r="K137" i="1"/>
  <c r="L409" i="33"/>
  <c r="L79" i="59" s="1"/>
  <c r="L410" i="33"/>
  <c r="L80" i="59" s="1"/>
  <c r="L411" i="33"/>
  <c r="L81" i="59" s="1"/>
  <c r="L408" i="33"/>
  <c r="L78" i="59" s="1"/>
  <c r="M115" i="1"/>
  <c r="M254" i="33" s="1"/>
  <c r="M269" i="33" s="1"/>
  <c r="M281" i="33" s="1"/>
  <c r="M206" i="33"/>
  <c r="M159" i="33"/>
  <c r="M86" i="43"/>
  <c r="J141" i="48"/>
  <c r="K140" i="48"/>
  <c r="J141" i="49"/>
  <c r="K140" i="49"/>
  <c r="M70" i="45"/>
  <c r="M142" i="61"/>
  <c r="M156" i="61" s="1"/>
  <c r="M420" i="51"/>
  <c r="M70" i="42"/>
  <c r="M138" i="61"/>
  <c r="M152" i="61" s="1"/>
  <c r="M416" i="51"/>
  <c r="M308" i="51"/>
  <c r="M310" i="51" s="1"/>
  <c r="M306" i="51"/>
  <c r="M156" i="33"/>
  <c r="M86" i="32"/>
  <c r="M166" i="33"/>
  <c r="M86" i="49"/>
  <c r="L93" i="1"/>
  <c r="L94" i="1" s="1"/>
  <c r="L91" i="1"/>
  <c r="L136" i="1"/>
  <c r="K79" i="1"/>
  <c r="L148" i="1" s="1"/>
  <c r="L69" i="59"/>
  <c r="M70" i="48"/>
  <c r="M145" i="61"/>
  <c r="M159" i="61" s="1"/>
  <c r="M423" i="51"/>
  <c r="M299" i="33"/>
  <c r="M311" i="33" s="1"/>
  <c r="M296" i="33"/>
  <c r="M70" i="44"/>
  <c r="M141" i="61"/>
  <c r="M155" i="61" s="1"/>
  <c r="M419" i="51"/>
  <c r="M164" i="33"/>
  <c r="M86" i="47"/>
  <c r="M70" i="46"/>
  <c r="M143" i="61"/>
  <c r="M157" i="61" s="1"/>
  <c r="M421" i="51"/>
  <c r="M157" i="33"/>
  <c r="M86" i="41"/>
  <c r="M70" i="40"/>
  <c r="M140" i="61"/>
  <c r="M154" i="61" s="1"/>
  <c r="M418" i="51"/>
  <c r="M70" i="49"/>
  <c r="M146" i="61"/>
  <c r="M160" i="61" s="1"/>
  <c r="M424" i="51"/>
  <c r="M124" i="1"/>
  <c r="M121" i="1"/>
  <c r="M124" i="33" s="1"/>
  <c r="M101" i="33" s="1"/>
  <c r="M102" i="1"/>
  <c r="M71" i="1" s="1"/>
  <c r="M70" i="43"/>
  <c r="M139" i="61"/>
  <c r="M153" i="61" s="1"/>
  <c r="M417" i="51"/>
  <c r="M155" i="33" l="1"/>
  <c r="M86" i="1"/>
  <c r="M50" i="33" s="1"/>
  <c r="M241" i="33"/>
  <c r="M226" i="33"/>
  <c r="L323" i="33"/>
  <c r="M106" i="33"/>
  <c r="M107" i="33"/>
  <c r="M244" i="33"/>
  <c r="M229" i="33"/>
  <c r="M242" i="33"/>
  <c r="M227" i="33"/>
  <c r="M250" i="33"/>
  <c r="M235" i="33"/>
  <c r="M347" i="51"/>
  <c r="M351" i="51"/>
  <c r="M355" i="51"/>
  <c r="M346" i="51"/>
  <c r="M350" i="51"/>
  <c r="M354" i="51"/>
  <c r="M345" i="51"/>
  <c r="M349" i="51"/>
  <c r="M353" i="51"/>
  <c r="M344" i="51"/>
  <c r="M348" i="51"/>
  <c r="M352" i="51"/>
  <c r="M245" i="33"/>
  <c r="M230" i="33"/>
  <c r="M70" i="1"/>
  <c r="M5" i="59" s="1"/>
  <c r="M56" i="33"/>
  <c r="M135" i="61"/>
  <c r="M413" i="51"/>
  <c r="M425" i="51" s="1"/>
  <c r="M248" i="33"/>
  <c r="M233" i="33"/>
  <c r="M243" i="33"/>
  <c r="M228" i="33"/>
  <c r="N132" i="51"/>
  <c r="K70" i="59"/>
  <c r="J141" i="1"/>
  <c r="K140" i="1"/>
  <c r="M247" i="33"/>
  <c r="M232" i="33"/>
  <c r="M240" i="33"/>
  <c r="M225" i="33"/>
  <c r="M249" i="33"/>
  <c r="M234" i="33"/>
  <c r="M246" i="33"/>
  <c r="M231" i="33"/>
  <c r="M149" i="61" l="1"/>
  <c r="M147" i="61"/>
  <c r="M161" i="61" s="1"/>
  <c r="L366" i="33"/>
  <c r="L336" i="33"/>
  <c r="M57" i="33"/>
  <c r="M57" i="59" s="1"/>
  <c r="M103" i="61"/>
  <c r="M117" i="61" s="1"/>
  <c r="M56" i="59"/>
  <c r="M64" i="33"/>
  <c r="M55" i="33"/>
  <c r="M55" i="59"/>
  <c r="N59" i="33"/>
  <c r="M184" i="33"/>
  <c r="M167" i="33"/>
  <c r="M239" i="33"/>
  <c r="M251" i="33" s="1"/>
  <c r="M224" i="33"/>
  <c r="M236" i="33" s="1"/>
  <c r="K9" i="59" l="1"/>
  <c r="L376" i="33"/>
  <c r="O61" i="33"/>
  <c r="N60" i="33"/>
  <c r="M71" i="33"/>
  <c r="M113" i="33"/>
  <c r="M119" i="33" s="1"/>
  <c r="M185" i="33"/>
  <c r="M114" i="33" s="1"/>
  <c r="M186" i="33"/>
  <c r="M65" i="33"/>
  <c r="N84" i="33" s="1"/>
  <c r="M61" i="59"/>
  <c r="O59" i="59" l="1"/>
  <c r="P62" i="33"/>
  <c r="P60" i="59" s="1"/>
  <c r="N91" i="33"/>
  <c r="N9" i="55"/>
  <c r="M63" i="59"/>
  <c r="M70" i="33"/>
  <c r="N4" i="56"/>
  <c r="N58" i="59"/>
  <c r="N107" i="49" l="1"/>
  <c r="N106" i="49" s="1"/>
  <c r="N109" i="49" s="1"/>
  <c r="N103" i="49" s="1"/>
  <c r="N107" i="48"/>
  <c r="N106" i="48" s="1"/>
  <c r="N109" i="48" s="1"/>
  <c r="N103" i="48" s="1"/>
  <c r="N107" i="47"/>
  <c r="N106" i="47" s="1"/>
  <c r="N109" i="47" s="1"/>
  <c r="N103" i="47" s="1"/>
  <c r="N107" i="46"/>
  <c r="N106" i="46" s="1"/>
  <c r="N109" i="46" s="1"/>
  <c r="N103" i="46" s="1"/>
  <c r="N107" i="45"/>
  <c r="N106" i="45" s="1"/>
  <c r="N109" i="45" s="1"/>
  <c r="N103" i="45" s="1"/>
  <c r="N107" i="44"/>
  <c r="N106" i="44" s="1"/>
  <c r="N109" i="44" s="1"/>
  <c r="N103" i="44" s="1"/>
  <c r="N107" i="40"/>
  <c r="N106" i="40" s="1"/>
  <c r="N109" i="40" s="1"/>
  <c r="N103" i="40" s="1"/>
  <c r="N107" i="43"/>
  <c r="N106" i="43" s="1"/>
  <c r="N109" i="43" s="1"/>
  <c r="N103" i="43" s="1"/>
  <c r="N107" i="32"/>
  <c r="N106" i="32" s="1"/>
  <c r="N109" i="32" s="1"/>
  <c r="N103" i="32" s="1"/>
  <c r="N107" i="41"/>
  <c r="N106" i="41" s="1"/>
  <c r="N109" i="41" s="1"/>
  <c r="N103" i="41" s="1"/>
  <c r="N107" i="42"/>
  <c r="N106" i="42" s="1"/>
  <c r="N109" i="42" s="1"/>
  <c r="N103" i="42" s="1"/>
  <c r="N107" i="1"/>
  <c r="N8" i="55"/>
  <c r="M3" i="56"/>
  <c r="M81" i="49"/>
  <c r="M62" i="49" s="1"/>
  <c r="M63" i="49" s="1"/>
  <c r="M81" i="48"/>
  <c r="M62" i="48" s="1"/>
  <c r="M63" i="48" s="1"/>
  <c r="M81" i="47"/>
  <c r="M62" i="47" s="1"/>
  <c r="M63" i="47" s="1"/>
  <c r="M81" i="46"/>
  <c r="M62" i="46" s="1"/>
  <c r="M63" i="46" s="1"/>
  <c r="M81" i="45"/>
  <c r="M62" i="45" s="1"/>
  <c r="M63" i="45" s="1"/>
  <c r="M81" i="44"/>
  <c r="M62" i="44" s="1"/>
  <c r="M63" i="44" s="1"/>
  <c r="M81" i="40"/>
  <c r="M62" i="40" s="1"/>
  <c r="M63" i="40" s="1"/>
  <c r="M81" i="43"/>
  <c r="M62" i="43" s="1"/>
  <c r="M63" i="43" s="1"/>
  <c r="M81" i="41"/>
  <c r="M62" i="41" s="1"/>
  <c r="M63" i="41" s="1"/>
  <c r="M81" i="42"/>
  <c r="M62" i="42" s="1"/>
  <c r="M63" i="42" s="1"/>
  <c r="M81" i="1"/>
  <c r="M62" i="1" s="1"/>
  <c r="M63" i="1" s="1"/>
  <c r="M369" i="33"/>
  <c r="M375" i="33" s="1"/>
  <c r="M81" i="32"/>
  <c r="M62" i="32" s="1"/>
  <c r="M63" i="32" s="1"/>
  <c r="M62" i="59"/>
  <c r="N72" i="33"/>
  <c r="M155" i="32" l="1"/>
  <c r="M64" i="32"/>
  <c r="M65" i="32" s="1"/>
  <c r="M155" i="42"/>
  <c r="M64" i="42"/>
  <c r="M65" i="42" s="1"/>
  <c r="M155" i="44"/>
  <c r="M64" i="44"/>
  <c r="M65" i="44" s="1"/>
  <c r="M155" i="48"/>
  <c r="M64" i="48"/>
  <c r="M65" i="48" s="1"/>
  <c r="N106" i="1"/>
  <c r="N97" i="33"/>
  <c r="N101" i="43"/>
  <c r="N213" i="33" s="1"/>
  <c r="N66" i="43"/>
  <c r="N101" i="46"/>
  <c r="N217" i="33" s="1"/>
  <c r="N66" i="46"/>
  <c r="M155" i="41"/>
  <c r="M64" i="41"/>
  <c r="M65" i="41" s="1"/>
  <c r="M155" i="45"/>
  <c r="M64" i="45"/>
  <c r="M65" i="45" s="1"/>
  <c r="M155" i="49"/>
  <c r="M64" i="49"/>
  <c r="M65" i="49" s="1"/>
  <c r="N101" i="42"/>
  <c r="N212" i="33" s="1"/>
  <c r="N66" i="42"/>
  <c r="N101" i="40"/>
  <c r="N214" i="33" s="1"/>
  <c r="N66" i="40"/>
  <c r="N101" i="47"/>
  <c r="N218" i="33" s="1"/>
  <c r="N66" i="47"/>
  <c r="N64" i="59"/>
  <c r="M64" i="43"/>
  <c r="M65" i="43" s="1"/>
  <c r="M155" i="43"/>
  <c r="M64" i="46"/>
  <c r="M65" i="46" s="1"/>
  <c r="M155" i="46"/>
  <c r="M55" i="56"/>
  <c r="M56" i="56" s="1"/>
  <c r="M37" i="56"/>
  <c r="M38" i="56" s="1"/>
  <c r="M47" i="56"/>
  <c r="M42" i="56"/>
  <c r="M43" i="56" s="1"/>
  <c r="N101" i="41"/>
  <c r="N211" i="33" s="1"/>
  <c r="N66" i="41"/>
  <c r="N101" i="44"/>
  <c r="N215" i="33" s="1"/>
  <c r="N66" i="44"/>
  <c r="N101" i="48"/>
  <c r="N219" i="33" s="1"/>
  <c r="N66" i="48"/>
  <c r="M155" i="1"/>
  <c r="M64" i="1"/>
  <c r="M65" i="1" s="1"/>
  <c r="M155" i="40"/>
  <c r="M64" i="40"/>
  <c r="M65" i="40" s="1"/>
  <c r="M155" i="47"/>
  <c r="M64" i="47"/>
  <c r="M65" i="47" s="1"/>
  <c r="N90" i="33"/>
  <c r="N83" i="33"/>
  <c r="N101" i="32"/>
  <c r="N210" i="33" s="1"/>
  <c r="N66" i="32"/>
  <c r="N101" i="45"/>
  <c r="N216" i="33" s="1"/>
  <c r="N66" i="45"/>
  <c r="N101" i="49"/>
  <c r="N220" i="33" s="1"/>
  <c r="N66" i="49"/>
  <c r="N41" i="56" l="1"/>
  <c r="M68" i="49"/>
  <c r="M14" i="61"/>
  <c r="M28" i="61" s="1"/>
  <c r="M68" i="41"/>
  <c r="M5" i="61"/>
  <c r="M19" i="61" s="1"/>
  <c r="M68" i="48"/>
  <c r="M13" i="61"/>
  <c r="M27" i="61" s="1"/>
  <c r="M68" i="42"/>
  <c r="M6" i="61"/>
  <c r="M20" i="61" s="1"/>
  <c r="M68" i="40"/>
  <c r="M8" i="61"/>
  <c r="M22" i="61" s="1"/>
  <c r="M49" i="56"/>
  <c r="N46" i="56"/>
  <c r="M68" i="46"/>
  <c r="M11" i="61"/>
  <c r="M25" i="61" s="1"/>
  <c r="M59" i="56"/>
  <c r="M60" i="56"/>
  <c r="M133" i="33" s="1"/>
  <c r="M68" i="45"/>
  <c r="M10" i="61"/>
  <c r="M24" i="61" s="1"/>
  <c r="M68" i="44"/>
  <c r="M9" i="61"/>
  <c r="M23" i="61" s="1"/>
  <c r="M68" i="32"/>
  <c r="M4" i="61"/>
  <c r="M18" i="61" s="1"/>
  <c r="M68" i="47"/>
  <c r="M12" i="61"/>
  <c r="M26" i="61" s="1"/>
  <c r="M68" i="1"/>
  <c r="M43" i="33"/>
  <c r="M3" i="61"/>
  <c r="M52" i="56"/>
  <c r="M68" i="43"/>
  <c r="M7" i="61"/>
  <c r="M21" i="61" s="1"/>
  <c r="N109" i="1"/>
  <c r="N103" i="1" s="1"/>
  <c r="N96" i="33"/>
  <c r="N104" i="33" s="1"/>
  <c r="M38" i="33" l="1"/>
  <c r="M44" i="33"/>
  <c r="M42" i="33"/>
  <c r="M47" i="59" s="1"/>
  <c r="M40" i="33"/>
  <c r="M48" i="56"/>
  <c r="M73" i="48"/>
  <c r="N74" i="48" s="1"/>
  <c r="M139" i="48"/>
  <c r="M73" i="49"/>
  <c r="N74" i="49" s="1"/>
  <c r="M139" i="49"/>
  <c r="M73" i="1"/>
  <c r="N74" i="1" s="1"/>
  <c r="M46" i="33"/>
  <c r="M49" i="59" s="1"/>
  <c r="M139" i="1"/>
  <c r="P135" i="51" s="1"/>
  <c r="M73" i="32"/>
  <c r="N74" i="32" s="1"/>
  <c r="M139" i="32"/>
  <c r="M61" i="56"/>
  <c r="M132" i="33"/>
  <c r="M75" i="59" s="1"/>
  <c r="M73" i="43"/>
  <c r="N74" i="43" s="1"/>
  <c r="M139" i="43"/>
  <c r="M73" i="45"/>
  <c r="N74" i="45" s="1"/>
  <c r="M139" i="45"/>
  <c r="M84" i="46"/>
  <c r="M73" i="46"/>
  <c r="N74" i="46" s="1"/>
  <c r="M139" i="46"/>
  <c r="M73" i="42"/>
  <c r="N74" i="42" s="1"/>
  <c r="M139" i="42"/>
  <c r="M73" i="41"/>
  <c r="N74" i="41" s="1"/>
  <c r="M139" i="41"/>
  <c r="N101" i="1"/>
  <c r="N209" i="33" s="1"/>
  <c r="N66" i="1"/>
  <c r="M17" i="61"/>
  <c r="M15" i="61"/>
  <c r="M29" i="61" s="1"/>
  <c r="M73" i="47"/>
  <c r="N74" i="47" s="1"/>
  <c r="M84" i="47"/>
  <c r="M139" i="47"/>
  <c r="M139" i="44"/>
  <c r="M73" i="44"/>
  <c r="N74" i="44" s="1"/>
  <c r="M73" i="40"/>
  <c r="N74" i="40" s="1"/>
  <c r="M139" i="40"/>
  <c r="P136" i="51" s="1"/>
  <c r="M84" i="40" l="1"/>
  <c r="M84" i="41"/>
  <c r="M88" i="41" s="1"/>
  <c r="M84" i="42"/>
  <c r="M87" i="42" s="1"/>
  <c r="M84" i="43"/>
  <c r="M356" i="33" s="1"/>
  <c r="M87" i="41"/>
  <c r="M88" i="42"/>
  <c r="M355" i="33"/>
  <c r="M88" i="46"/>
  <c r="M87" i="46"/>
  <c r="M360" i="33"/>
  <c r="N85" i="49"/>
  <c r="N287" i="51"/>
  <c r="N61" i="49"/>
  <c r="N85" i="48"/>
  <c r="N286" i="51"/>
  <c r="N61" i="48"/>
  <c r="N85" i="47"/>
  <c r="N285" i="51"/>
  <c r="N61" i="47"/>
  <c r="N85" i="32"/>
  <c r="N277" i="51"/>
  <c r="N61" i="32"/>
  <c r="N85" i="1"/>
  <c r="N276" i="51"/>
  <c r="N61" i="1"/>
  <c r="M84" i="49"/>
  <c r="N85" i="44"/>
  <c r="N282" i="51"/>
  <c r="N61" i="44"/>
  <c r="M88" i="47"/>
  <c r="M87" i="47"/>
  <c r="M361" i="33"/>
  <c r="M88" i="40"/>
  <c r="M87" i="40"/>
  <c r="M357" i="33"/>
  <c r="N85" i="41"/>
  <c r="N278" i="51"/>
  <c r="N61" i="41"/>
  <c r="M84" i="44"/>
  <c r="N85" i="45"/>
  <c r="N283" i="51"/>
  <c r="N61" i="45"/>
  <c r="N85" i="43"/>
  <c r="N280" i="51"/>
  <c r="N61" i="43"/>
  <c r="M62" i="56"/>
  <c r="M135" i="33" s="1"/>
  <c r="M134" i="33"/>
  <c r="M76" i="59" s="1"/>
  <c r="M84" i="32"/>
  <c r="M84" i="1"/>
  <c r="N85" i="40"/>
  <c r="N281" i="51"/>
  <c r="N61" i="40"/>
  <c r="N85" i="42"/>
  <c r="N279" i="51"/>
  <c r="N61" i="42"/>
  <c r="N85" i="46"/>
  <c r="N284" i="51"/>
  <c r="N61" i="46"/>
  <c r="M84" i="45"/>
  <c r="M88" i="43"/>
  <c r="M84" i="48"/>
  <c r="M87" i="43" l="1"/>
  <c r="M354" i="33"/>
  <c r="M88" i="45"/>
  <c r="M87" i="45"/>
  <c r="M359" i="33"/>
  <c r="N67" i="46"/>
  <c r="CE57" i="57"/>
  <c r="N128" i="46"/>
  <c r="N77" i="46"/>
  <c r="N78" i="46"/>
  <c r="N112" i="46"/>
  <c r="N67" i="42"/>
  <c r="CE52" i="57"/>
  <c r="N78" i="42"/>
  <c r="N77" i="42"/>
  <c r="N128" i="42"/>
  <c r="N112" i="42"/>
  <c r="M77" i="59"/>
  <c r="N50" i="45"/>
  <c r="N50" i="1"/>
  <c r="N50" i="43"/>
  <c r="N50" i="32"/>
  <c r="N50" i="47"/>
  <c r="N50" i="41"/>
  <c r="N50" i="49"/>
  <c r="N50" i="44"/>
  <c r="N50" i="48"/>
  <c r="N50" i="40"/>
  <c r="N50" i="42"/>
  <c r="N50" i="46"/>
  <c r="N67" i="41"/>
  <c r="CE51" i="57"/>
  <c r="N128" i="41"/>
  <c r="N78" i="41"/>
  <c r="N77" i="41"/>
  <c r="N112" i="41"/>
  <c r="N288" i="51"/>
  <c r="N291" i="51" s="1"/>
  <c r="N300" i="51"/>
  <c r="M132" i="42"/>
  <c r="M133" i="42" s="1"/>
  <c r="M134" i="42" s="1"/>
  <c r="L79" i="42" s="1"/>
  <c r="M148" i="42" s="1"/>
  <c r="M398" i="33"/>
  <c r="M50" i="61"/>
  <c r="M64" i="61" s="1"/>
  <c r="M207" i="51"/>
  <c r="M223" i="51" s="1"/>
  <c r="M90" i="42"/>
  <c r="M130" i="42"/>
  <c r="L129" i="42"/>
  <c r="L131" i="42" s="1"/>
  <c r="M88" i="48"/>
  <c r="M87" i="48"/>
  <c r="M362" i="33"/>
  <c r="M132" i="43"/>
  <c r="M133" i="43" s="1"/>
  <c r="M134" i="43" s="1"/>
  <c r="L79" i="43" s="1"/>
  <c r="M148" i="43" s="1"/>
  <c r="M399" i="33"/>
  <c r="M51" i="61"/>
  <c r="M65" i="61" s="1"/>
  <c r="M208" i="51"/>
  <c r="M224" i="51" s="1"/>
  <c r="M90" i="43"/>
  <c r="L129" i="43"/>
  <c r="L131" i="43" s="1"/>
  <c r="M130" i="43"/>
  <c r="N298" i="51"/>
  <c r="N293" i="51"/>
  <c r="N77" i="40"/>
  <c r="N67" i="40"/>
  <c r="N78" i="40"/>
  <c r="CE54" i="57"/>
  <c r="N128" i="40"/>
  <c r="N112" i="40"/>
  <c r="M88" i="1"/>
  <c r="M87" i="1"/>
  <c r="M352" i="33"/>
  <c r="M48" i="33"/>
  <c r="N67" i="43"/>
  <c r="CE53" i="57"/>
  <c r="N128" i="43"/>
  <c r="N78" i="43"/>
  <c r="N77" i="43"/>
  <c r="N112" i="43"/>
  <c r="N67" i="45"/>
  <c r="CE56" i="57"/>
  <c r="N78" i="45"/>
  <c r="N128" i="45"/>
  <c r="N77" i="45"/>
  <c r="N112" i="45"/>
  <c r="N292" i="51"/>
  <c r="M132" i="47"/>
  <c r="M133" i="47" s="1"/>
  <c r="M134" i="47" s="1"/>
  <c r="L79" i="47" s="1"/>
  <c r="M148" i="47" s="1"/>
  <c r="M404" i="33"/>
  <c r="M56" i="61"/>
  <c r="M70" i="61" s="1"/>
  <c r="M213" i="51"/>
  <c r="M229" i="51" s="1"/>
  <c r="M90" i="47"/>
  <c r="M130" i="47"/>
  <c r="L129" i="47"/>
  <c r="L131" i="47" s="1"/>
  <c r="M132" i="46"/>
  <c r="M133" i="46" s="1"/>
  <c r="M134" i="46" s="1"/>
  <c r="L79" i="46" s="1"/>
  <c r="M148" i="46" s="1"/>
  <c r="M403" i="33"/>
  <c r="M55" i="61"/>
  <c r="M69" i="61" s="1"/>
  <c r="M212" i="51"/>
  <c r="M228" i="51" s="1"/>
  <c r="M90" i="46"/>
  <c r="M130" i="46"/>
  <c r="L129" i="46"/>
  <c r="L131" i="46" s="1"/>
  <c r="N295" i="51"/>
  <c r="M88" i="32"/>
  <c r="M87" i="32"/>
  <c r="M353" i="33"/>
  <c r="N294" i="51"/>
  <c r="N297" i="51"/>
  <c r="M132" i="40"/>
  <c r="M133" i="40" s="1"/>
  <c r="M134" i="40" s="1"/>
  <c r="M400" i="33"/>
  <c r="M52" i="61"/>
  <c r="M66" i="61" s="1"/>
  <c r="M209" i="51"/>
  <c r="M225" i="51" s="1"/>
  <c r="M90" i="40"/>
  <c r="L129" i="40"/>
  <c r="L131" i="40" s="1"/>
  <c r="M130" i="40"/>
  <c r="N67" i="44"/>
  <c r="CE55" i="57"/>
  <c r="N77" i="44"/>
  <c r="N128" i="44"/>
  <c r="N78" i="44"/>
  <c r="N112" i="44"/>
  <c r="M88" i="49"/>
  <c r="M87" i="49"/>
  <c r="M363" i="33"/>
  <c r="N49" i="33"/>
  <c r="N51" i="59" s="1"/>
  <c r="M87" i="44"/>
  <c r="M88" i="44"/>
  <c r="M358" i="33"/>
  <c r="N296" i="51"/>
  <c r="N67" i="1"/>
  <c r="N39" i="33"/>
  <c r="CE49" i="57"/>
  <c r="N78" i="1"/>
  <c r="N128" i="1"/>
  <c r="N77" i="1"/>
  <c r="N112" i="1"/>
  <c r="N67" i="32"/>
  <c r="CE50" i="57"/>
  <c r="N78" i="32"/>
  <c r="N128" i="32"/>
  <c r="N77" i="32"/>
  <c r="N112" i="32"/>
  <c r="N67" i="47"/>
  <c r="CE58" i="57"/>
  <c r="N78" i="47"/>
  <c r="N128" i="47"/>
  <c r="N77" i="47"/>
  <c r="N112" i="47"/>
  <c r="N67" i="48"/>
  <c r="CE59" i="57"/>
  <c r="N78" i="48"/>
  <c r="N77" i="48"/>
  <c r="N128" i="48"/>
  <c r="N112" i="48"/>
  <c r="N67" i="49"/>
  <c r="CE60" i="57"/>
  <c r="N128" i="49"/>
  <c r="N78" i="49"/>
  <c r="N77" i="49"/>
  <c r="N112" i="49"/>
  <c r="M132" i="41"/>
  <c r="M133" i="41" s="1"/>
  <c r="M134" i="41" s="1"/>
  <c r="L79" i="41" s="1"/>
  <c r="M148" i="41" s="1"/>
  <c r="M397" i="33"/>
  <c r="M49" i="61"/>
  <c r="M63" i="61" s="1"/>
  <c r="M206" i="51"/>
  <c r="M222" i="51" s="1"/>
  <c r="M90" i="41"/>
  <c r="M130" i="41"/>
  <c r="L129" i="41"/>
  <c r="L131" i="41" s="1"/>
  <c r="N299" i="51" l="1"/>
  <c r="N301" i="51"/>
  <c r="N290" i="51"/>
  <c r="N119" i="47"/>
  <c r="N116" i="47"/>
  <c r="N293" i="33" s="1"/>
  <c r="N308" i="33" s="1"/>
  <c r="N114" i="47"/>
  <c r="N115" i="47" s="1"/>
  <c r="N263" i="33" s="1"/>
  <c r="N278" i="33" s="1"/>
  <c r="N45" i="33"/>
  <c r="M132" i="44"/>
  <c r="M133" i="44" s="1"/>
  <c r="M134" i="44" s="1"/>
  <c r="L79" i="44" s="1"/>
  <c r="M148" i="44" s="1"/>
  <c r="M401" i="33"/>
  <c r="M53" i="61"/>
  <c r="M67" i="61" s="1"/>
  <c r="M210" i="51"/>
  <c r="M226" i="51" s="1"/>
  <c r="M90" i="44"/>
  <c r="M130" i="44"/>
  <c r="L129" i="44"/>
  <c r="L131" i="44" s="1"/>
  <c r="M132" i="32"/>
  <c r="M133" i="32" s="1"/>
  <c r="M134" i="32" s="1"/>
  <c r="L79" i="32" s="1"/>
  <c r="M148" i="32" s="1"/>
  <c r="M396" i="33"/>
  <c r="M48" i="61"/>
  <c r="M62" i="61" s="1"/>
  <c r="M205" i="51"/>
  <c r="M221" i="51" s="1"/>
  <c r="M90" i="32"/>
  <c r="L129" i="32"/>
  <c r="L131" i="32" s="1"/>
  <c r="M130" i="32"/>
  <c r="M93" i="46"/>
  <c r="M94" i="46" s="1"/>
  <c r="M91" i="46"/>
  <c r="M331" i="33"/>
  <c r="M344" i="33" s="1"/>
  <c r="N119" i="43"/>
  <c r="N116" i="43"/>
  <c r="N288" i="33" s="1"/>
  <c r="N303" i="33" s="1"/>
  <c r="N114" i="43"/>
  <c r="N115" i="43" s="1"/>
  <c r="N258" i="33" s="1"/>
  <c r="N273" i="33" s="1"/>
  <c r="M364" i="33"/>
  <c r="M93" i="42"/>
  <c r="M94" i="42" s="1"/>
  <c r="M91" i="42"/>
  <c r="M326" i="33"/>
  <c r="M339" i="33" s="1"/>
  <c r="M93" i="41"/>
  <c r="M94" i="41" s="1"/>
  <c r="M91" i="41"/>
  <c r="M325" i="33"/>
  <c r="M338" i="33" s="1"/>
  <c r="N119" i="48"/>
  <c r="N116" i="48"/>
  <c r="N294" i="33" s="1"/>
  <c r="N309" i="33" s="1"/>
  <c r="N114" i="48"/>
  <c r="N115" i="48" s="1"/>
  <c r="N264" i="33" s="1"/>
  <c r="M132" i="49"/>
  <c r="M133" i="49" s="1"/>
  <c r="M134" i="49" s="1"/>
  <c r="L79" i="49" s="1"/>
  <c r="M148" i="49" s="1"/>
  <c r="M406" i="33"/>
  <c r="M58" i="61"/>
  <c r="M72" i="61" s="1"/>
  <c r="M215" i="51"/>
  <c r="M231" i="51" s="1"/>
  <c r="M90" i="49"/>
  <c r="M130" i="49"/>
  <c r="L129" i="49"/>
  <c r="L131" i="49" s="1"/>
  <c r="K141" i="47"/>
  <c r="L140" i="47"/>
  <c r="N116" i="45"/>
  <c r="N291" i="33" s="1"/>
  <c r="N306" i="33" s="1"/>
  <c r="N119" i="45"/>
  <c r="N114" i="45"/>
  <c r="N115" i="45" s="1"/>
  <c r="N261" i="33" s="1"/>
  <c r="M51" i="33"/>
  <c r="M52" i="59" s="1"/>
  <c r="K141" i="43"/>
  <c r="L140" i="43"/>
  <c r="M132" i="48"/>
  <c r="M133" i="48" s="1"/>
  <c r="M134" i="48" s="1"/>
  <c r="L79" i="48" s="1"/>
  <c r="M148" i="48" s="1"/>
  <c r="M405" i="33"/>
  <c r="M57" i="61"/>
  <c r="M71" i="61" s="1"/>
  <c r="M214" i="51"/>
  <c r="M230" i="51" s="1"/>
  <c r="M90" i="48"/>
  <c r="L129" i="48"/>
  <c r="L131" i="48" s="1"/>
  <c r="M130" i="48"/>
  <c r="N119" i="49"/>
  <c r="N116" i="49"/>
  <c r="N295" i="33" s="1"/>
  <c r="N310" i="33" s="1"/>
  <c r="N114" i="49"/>
  <c r="N115" i="49" s="1"/>
  <c r="N265" i="33" s="1"/>
  <c r="N280" i="33" s="1"/>
  <c r="N119" i="1"/>
  <c r="N116" i="1"/>
  <c r="N284" i="33" s="1"/>
  <c r="N114" i="1"/>
  <c r="CE61" i="57"/>
  <c r="N119" i="44"/>
  <c r="N116" i="44"/>
  <c r="N290" i="33" s="1"/>
  <c r="N305" i="33" s="1"/>
  <c r="N114" i="44"/>
  <c r="N115" i="44" s="1"/>
  <c r="N260" i="33" s="1"/>
  <c r="N275" i="33" s="1"/>
  <c r="O133" i="51"/>
  <c r="D133" i="51" s="1"/>
  <c r="L72" i="59"/>
  <c r="K141" i="40"/>
  <c r="L140" i="40"/>
  <c r="K141" i="46"/>
  <c r="L140" i="46"/>
  <c r="M132" i="1"/>
  <c r="M133" i="1" s="1"/>
  <c r="M134" i="1" s="1"/>
  <c r="M395" i="33"/>
  <c r="M47" i="61"/>
  <c r="M61" i="61" s="1"/>
  <c r="M204" i="51"/>
  <c r="M220" i="51" s="1"/>
  <c r="M90" i="1"/>
  <c r="L129" i="1"/>
  <c r="M130" i="1"/>
  <c r="M93" i="43"/>
  <c r="M94" i="43" s="1"/>
  <c r="M91" i="43"/>
  <c r="M327" i="33"/>
  <c r="M340" i="33" s="1"/>
  <c r="K141" i="42"/>
  <c r="L140" i="42"/>
  <c r="N305" i="51"/>
  <c r="N309" i="51" s="1"/>
  <c r="N304" i="51"/>
  <c r="N119" i="46"/>
  <c r="N116" i="46"/>
  <c r="N292" i="33" s="1"/>
  <c r="N307" i="33" s="1"/>
  <c r="N114" i="46"/>
  <c r="N115" i="46" s="1"/>
  <c r="N262" i="33" s="1"/>
  <c r="N277" i="33" s="1"/>
  <c r="K141" i="41"/>
  <c r="L140" i="41"/>
  <c r="N119" i="32"/>
  <c r="N116" i="32"/>
  <c r="N285" i="33" s="1"/>
  <c r="N300" i="33" s="1"/>
  <c r="N114" i="32"/>
  <c r="N115" i="32" s="1"/>
  <c r="N255" i="33" s="1"/>
  <c r="M93" i="40"/>
  <c r="M94" i="40" s="1"/>
  <c r="M91" i="40"/>
  <c r="L79" i="40"/>
  <c r="M148" i="40" s="1"/>
  <c r="M71" i="59"/>
  <c r="M93" i="47"/>
  <c r="M94" i="47" s="1"/>
  <c r="M91" i="47"/>
  <c r="M332" i="33"/>
  <c r="M345" i="33" s="1"/>
  <c r="M87" i="33"/>
  <c r="M53" i="33"/>
  <c r="M54" i="59" s="1"/>
  <c r="M52" i="33"/>
  <c r="M53" i="59" s="1"/>
  <c r="M59" i="61"/>
  <c r="M73" i="61" s="1"/>
  <c r="M50" i="59"/>
  <c r="N119" i="40"/>
  <c r="N116" i="40"/>
  <c r="N289" i="33" s="1"/>
  <c r="N304" i="33" s="1"/>
  <c r="N114" i="40"/>
  <c r="N115" i="40" s="1"/>
  <c r="N259" i="33" s="1"/>
  <c r="N274" i="33" s="1"/>
  <c r="N119" i="41"/>
  <c r="N116" i="41"/>
  <c r="N286" i="33" s="1"/>
  <c r="N301" i="33" s="1"/>
  <c r="N114" i="41"/>
  <c r="N115" i="41" s="1"/>
  <c r="N256" i="33" s="1"/>
  <c r="N119" i="42"/>
  <c r="N116" i="42"/>
  <c r="N287" i="33" s="1"/>
  <c r="N302" i="33" s="1"/>
  <c r="N114" i="42"/>
  <c r="N115" i="42" s="1"/>
  <c r="N257" i="33" s="1"/>
  <c r="N272" i="33" s="1"/>
  <c r="M132" i="45"/>
  <c r="M133" i="45" s="1"/>
  <c r="M134" i="45" s="1"/>
  <c r="L79" i="45" s="1"/>
  <c r="M148" i="45" s="1"/>
  <c r="M402" i="33"/>
  <c r="M54" i="61"/>
  <c r="M68" i="61" s="1"/>
  <c r="M211" i="51"/>
  <c r="M227" i="51" s="1"/>
  <c r="M90" i="45"/>
  <c r="L129" i="45"/>
  <c r="L131" i="45" s="1"/>
  <c r="M130" i="45"/>
  <c r="N271" i="33" l="1"/>
  <c r="N276" i="33"/>
  <c r="M330" i="33"/>
  <c r="M343" i="33" s="1"/>
  <c r="N124" i="40"/>
  <c r="N121" i="40"/>
  <c r="N102" i="40"/>
  <c r="N71" i="40" s="1"/>
  <c r="N270" i="33"/>
  <c r="N308" i="51"/>
  <c r="N310" i="51" s="1"/>
  <c r="N306" i="51"/>
  <c r="N299" i="33"/>
  <c r="N311" i="33" s="1"/>
  <c r="N296" i="33"/>
  <c r="N124" i="49"/>
  <c r="N121" i="49"/>
  <c r="N102" i="49"/>
  <c r="N71" i="49" s="1"/>
  <c r="N124" i="45"/>
  <c r="N102" i="45"/>
  <c r="N71" i="45" s="1"/>
  <c r="N121" i="45"/>
  <c r="M93" i="49"/>
  <c r="M94" i="49" s="1"/>
  <c r="M91" i="49"/>
  <c r="M334" i="33"/>
  <c r="M347" i="33" s="1"/>
  <c r="N124" i="43"/>
  <c r="N121" i="43"/>
  <c r="N102" i="43"/>
  <c r="N71" i="43" s="1"/>
  <c r="O134" i="51"/>
  <c r="D134" i="51" s="1"/>
  <c r="K141" i="44"/>
  <c r="L140" i="44"/>
  <c r="N124" i="41"/>
  <c r="N121" i="41"/>
  <c r="N102" i="41"/>
  <c r="N71" i="41" s="1"/>
  <c r="N124" i="44"/>
  <c r="N121" i="44"/>
  <c r="N102" i="44"/>
  <c r="N71" i="44" s="1"/>
  <c r="N124" i="1"/>
  <c r="N121" i="1"/>
  <c r="N102" i="1"/>
  <c r="N71" i="1" s="1"/>
  <c r="N279" i="33"/>
  <c r="K141" i="45"/>
  <c r="L140" i="45"/>
  <c r="N124" i="42"/>
  <c r="N121" i="42"/>
  <c r="N102" i="42"/>
  <c r="N71" i="42" s="1"/>
  <c r="N124" i="32"/>
  <c r="N121" i="32"/>
  <c r="N102" i="32"/>
  <c r="N71" i="32" s="1"/>
  <c r="L131" i="1"/>
  <c r="L137" i="1"/>
  <c r="M410" i="33"/>
  <c r="M80" i="59" s="1"/>
  <c r="M411" i="33"/>
  <c r="M81" i="59" s="1"/>
  <c r="M409" i="33"/>
  <c r="M79" i="59" s="1"/>
  <c r="M408" i="33"/>
  <c r="M78" i="59" s="1"/>
  <c r="K141" i="48"/>
  <c r="L140" i="48"/>
  <c r="K141" i="49"/>
  <c r="L140" i="49"/>
  <c r="K141" i="32"/>
  <c r="L140" i="32"/>
  <c r="M93" i="44"/>
  <c r="M94" i="44" s="1"/>
  <c r="M91" i="44"/>
  <c r="M329" i="33"/>
  <c r="M342" i="33" s="1"/>
  <c r="N124" i="47"/>
  <c r="N121" i="47"/>
  <c r="N102" i="47"/>
  <c r="N71" i="47" s="1"/>
  <c r="M93" i="45"/>
  <c r="M94" i="45" s="1"/>
  <c r="M91" i="45"/>
  <c r="M328" i="33"/>
  <c r="M341" i="33" s="1"/>
  <c r="N124" i="46"/>
  <c r="N102" i="46"/>
  <c r="N71" i="46" s="1"/>
  <c r="N121" i="46"/>
  <c r="M93" i="1"/>
  <c r="M94" i="1" s="1"/>
  <c r="M91" i="1"/>
  <c r="M136" i="1"/>
  <c r="L79" i="1"/>
  <c r="M148" i="1" s="1"/>
  <c r="M69" i="59"/>
  <c r="N115" i="1"/>
  <c r="N254" i="33" s="1"/>
  <c r="N269" i="33" s="1"/>
  <c r="N281" i="33" s="1"/>
  <c r="N206" i="33"/>
  <c r="M93" i="48"/>
  <c r="M94" i="48" s="1"/>
  <c r="M91" i="48"/>
  <c r="M333" i="33"/>
  <c r="M346" i="33" s="1"/>
  <c r="N124" i="48"/>
  <c r="N121" i="48"/>
  <c r="N102" i="48"/>
  <c r="N71" i="48" s="1"/>
  <c r="M93" i="32"/>
  <c r="M94" i="32" s="1"/>
  <c r="M91" i="32"/>
  <c r="M324" i="33"/>
  <c r="M337" i="33" s="1"/>
  <c r="N48" i="59"/>
  <c r="N106" i="33" l="1"/>
  <c r="N107" i="33"/>
  <c r="N70" i="47"/>
  <c r="N144" i="61"/>
  <c r="N158" i="61" s="1"/>
  <c r="N422" i="51"/>
  <c r="N70" i="32"/>
  <c r="N136" i="61"/>
  <c r="N150" i="61" s="1"/>
  <c r="N414" i="51"/>
  <c r="N70" i="42"/>
  <c r="N138" i="61"/>
  <c r="N152" i="61" s="1"/>
  <c r="N416" i="51"/>
  <c r="N70" i="1"/>
  <c r="N56" i="33"/>
  <c r="N135" i="61"/>
  <c r="N413" i="51"/>
  <c r="N70" i="41"/>
  <c r="N137" i="61"/>
  <c r="N151" i="61" s="1"/>
  <c r="N415" i="51"/>
  <c r="N70" i="43"/>
  <c r="N139" i="61"/>
  <c r="N153" i="61" s="1"/>
  <c r="N417" i="51"/>
  <c r="N70" i="45"/>
  <c r="N142" i="61"/>
  <c r="N156" i="61" s="1"/>
  <c r="N420" i="51"/>
  <c r="N70" i="48"/>
  <c r="N145" i="61"/>
  <c r="N159" i="61" s="1"/>
  <c r="N423" i="51"/>
  <c r="N165" i="33"/>
  <c r="N86" i="48"/>
  <c r="N70" i="46"/>
  <c r="N143" i="61"/>
  <c r="N157" i="61" s="1"/>
  <c r="N421" i="51"/>
  <c r="N124" i="33"/>
  <c r="N101" i="33" s="1"/>
  <c r="N161" i="33"/>
  <c r="N86" i="44"/>
  <c r="N162" i="33"/>
  <c r="N86" i="45"/>
  <c r="N166" i="33"/>
  <c r="N86" i="49"/>
  <c r="N345" i="51"/>
  <c r="N349" i="51"/>
  <c r="N353" i="51"/>
  <c r="N344" i="51"/>
  <c r="N348" i="51"/>
  <c r="N352" i="51"/>
  <c r="N347" i="51"/>
  <c r="N351" i="51"/>
  <c r="N355" i="51"/>
  <c r="N346" i="51"/>
  <c r="N350" i="51"/>
  <c r="N354" i="51"/>
  <c r="N160" i="33"/>
  <c r="N86" i="40"/>
  <c r="N163" i="33"/>
  <c r="N86" i="46"/>
  <c r="N164" i="33"/>
  <c r="N86" i="47"/>
  <c r="N156" i="33"/>
  <c r="N86" i="32"/>
  <c r="N158" i="33"/>
  <c r="N86" i="42"/>
  <c r="N155" i="33"/>
  <c r="N86" i="1"/>
  <c r="N50" i="33" s="1"/>
  <c r="N157" i="33"/>
  <c r="N86" i="41"/>
  <c r="N159" i="33"/>
  <c r="N86" i="43"/>
  <c r="M323" i="33"/>
  <c r="O132" i="51"/>
  <c r="D132" i="51" s="1"/>
  <c r="L70" i="59"/>
  <c r="K141" i="1"/>
  <c r="L140" i="1"/>
  <c r="N70" i="44"/>
  <c r="N141" i="61"/>
  <c r="N155" i="61" s="1"/>
  <c r="N419" i="51"/>
  <c r="N70" i="49"/>
  <c r="N146" i="61"/>
  <c r="N160" i="61" s="1"/>
  <c r="N424" i="51"/>
  <c r="N70" i="40"/>
  <c r="N140" i="61"/>
  <c r="N154" i="61" s="1"/>
  <c r="N418" i="51"/>
  <c r="N241" i="33" l="1"/>
  <c r="N226" i="33"/>
  <c r="N242" i="33"/>
  <c r="N227" i="33"/>
  <c r="N245" i="33"/>
  <c r="N230" i="33"/>
  <c r="N149" i="61"/>
  <c r="N147" i="61"/>
  <c r="N161" i="61" s="1"/>
  <c r="N248" i="33"/>
  <c r="N233" i="33"/>
  <c r="N244" i="33"/>
  <c r="N229" i="33"/>
  <c r="N246" i="33"/>
  <c r="N231" i="33"/>
  <c r="N57" i="33"/>
  <c r="N57" i="59" s="1"/>
  <c r="N103" i="61"/>
  <c r="N117" i="61" s="1"/>
  <c r="N56" i="59"/>
  <c r="N64" i="33"/>
  <c r="N243" i="33"/>
  <c r="N228" i="33"/>
  <c r="N184" i="33"/>
  <c r="N167" i="33"/>
  <c r="N239" i="33"/>
  <c r="N224" i="33"/>
  <c r="N240" i="33"/>
  <c r="N225" i="33"/>
  <c r="N249" i="33"/>
  <c r="N234" i="33"/>
  <c r="N5" i="59"/>
  <c r="M366" i="33"/>
  <c r="M336" i="33"/>
  <c r="N247" i="33"/>
  <c r="N232" i="33"/>
  <c r="N250" i="33"/>
  <c r="N235" i="33"/>
  <c r="N425" i="51"/>
  <c r="N55" i="33" l="1"/>
  <c r="N55" i="59"/>
  <c r="O59" i="33"/>
  <c r="N113" i="33"/>
  <c r="N119" i="33" s="1"/>
  <c r="N186" i="33"/>
  <c r="N185" i="33"/>
  <c r="N114" i="33" s="1"/>
  <c r="N65" i="33"/>
  <c r="O84" i="33" s="1"/>
  <c r="N61" i="59"/>
  <c r="L9" i="59"/>
  <c r="L10" i="59" s="1"/>
  <c r="M376" i="33"/>
  <c r="N236" i="33"/>
  <c r="N251" i="33"/>
  <c r="O91" i="33" l="1"/>
  <c r="O9" i="55"/>
  <c r="P61" i="33"/>
  <c r="O60" i="33"/>
  <c r="N71" i="33"/>
  <c r="L11" i="59"/>
  <c r="P19" i="59"/>
  <c r="P59" i="59" l="1"/>
  <c r="Q62" i="33"/>
  <c r="Q60" i="59" s="1"/>
  <c r="O4" i="56"/>
  <c r="O58" i="59"/>
  <c r="O107" i="49"/>
  <c r="O106" i="49" s="1"/>
  <c r="O109" i="49" s="1"/>
  <c r="O103" i="49" s="1"/>
  <c r="O107" i="48"/>
  <c r="O106" i="48" s="1"/>
  <c r="O109" i="48" s="1"/>
  <c r="O103" i="48" s="1"/>
  <c r="O107" i="47"/>
  <c r="O106" i="47" s="1"/>
  <c r="O109" i="47" s="1"/>
  <c r="O103" i="47" s="1"/>
  <c r="O107" i="46"/>
  <c r="O106" i="46" s="1"/>
  <c r="O109" i="46" s="1"/>
  <c r="O103" i="46" s="1"/>
  <c r="O107" i="45"/>
  <c r="O106" i="45" s="1"/>
  <c r="O109" i="45" s="1"/>
  <c r="O103" i="45" s="1"/>
  <c r="O107" i="44"/>
  <c r="O106" i="44" s="1"/>
  <c r="O109" i="44" s="1"/>
  <c r="O103" i="44" s="1"/>
  <c r="O107" i="43"/>
  <c r="O106" i="43" s="1"/>
  <c r="O109" i="43" s="1"/>
  <c r="O103" i="43" s="1"/>
  <c r="O107" i="40"/>
  <c r="O106" i="40" s="1"/>
  <c r="O109" i="40" s="1"/>
  <c r="O103" i="40" s="1"/>
  <c r="O107" i="41"/>
  <c r="O106" i="41" s="1"/>
  <c r="O109" i="41" s="1"/>
  <c r="O103" i="41" s="1"/>
  <c r="O107" i="42"/>
  <c r="O106" i="42" s="1"/>
  <c r="O109" i="42" s="1"/>
  <c r="O103" i="42" s="1"/>
  <c r="O107" i="32"/>
  <c r="O106" i="32" s="1"/>
  <c r="O109" i="32" s="1"/>
  <c r="O103" i="32" s="1"/>
  <c r="O107" i="1"/>
  <c r="O8" i="55"/>
  <c r="N63" i="59"/>
  <c r="N70" i="33"/>
  <c r="O101" i="40" l="1"/>
  <c r="O214" i="33" s="1"/>
  <c r="O66" i="40"/>
  <c r="O101" i="43"/>
  <c r="O213" i="33" s="1"/>
  <c r="O66" i="43"/>
  <c r="O101" i="47"/>
  <c r="O218" i="33" s="1"/>
  <c r="O66" i="47"/>
  <c r="O106" i="1"/>
  <c r="O97" i="33"/>
  <c r="O101" i="32"/>
  <c r="O210" i="33" s="1"/>
  <c r="O66" i="32"/>
  <c r="O101" i="42"/>
  <c r="O212" i="33" s="1"/>
  <c r="O66" i="42"/>
  <c r="O101" i="44"/>
  <c r="O215" i="33" s="1"/>
  <c r="O66" i="44"/>
  <c r="O101" i="48"/>
  <c r="O219" i="33" s="1"/>
  <c r="O66" i="48"/>
  <c r="O101" i="46"/>
  <c r="O217" i="33" s="1"/>
  <c r="O66" i="46"/>
  <c r="N3" i="56"/>
  <c r="N81" i="49"/>
  <c r="N62" i="49" s="1"/>
  <c r="N63" i="49" s="1"/>
  <c r="N81" i="48"/>
  <c r="N62" i="48" s="1"/>
  <c r="N63" i="48" s="1"/>
  <c r="N81" i="46"/>
  <c r="N62" i="46" s="1"/>
  <c r="N63" i="46" s="1"/>
  <c r="N81" i="47"/>
  <c r="N62" i="47" s="1"/>
  <c r="N63" i="47" s="1"/>
  <c r="N81" i="45"/>
  <c r="N62" i="45" s="1"/>
  <c r="N63" i="45" s="1"/>
  <c r="N81" i="44"/>
  <c r="N62" i="44" s="1"/>
  <c r="N63" i="44" s="1"/>
  <c r="N81" i="43"/>
  <c r="N62" i="43" s="1"/>
  <c r="N63" i="43" s="1"/>
  <c r="N81" i="40"/>
  <c r="N62" i="40" s="1"/>
  <c r="N63" i="40" s="1"/>
  <c r="N81" i="41"/>
  <c r="N62" i="41" s="1"/>
  <c r="N63" i="41" s="1"/>
  <c r="N81" i="42"/>
  <c r="N62" i="42" s="1"/>
  <c r="N63" i="42" s="1"/>
  <c r="N81" i="1"/>
  <c r="N62" i="1" s="1"/>
  <c r="N63" i="1" s="1"/>
  <c r="N369" i="33"/>
  <c r="N375" i="33" s="1"/>
  <c r="N81" i="32"/>
  <c r="N62" i="32" s="1"/>
  <c r="N63" i="32" s="1"/>
  <c r="N62" i="59"/>
  <c r="O72" i="33"/>
  <c r="O90" i="33"/>
  <c r="O83" i="33"/>
  <c r="O101" i="41"/>
  <c r="O211" i="33" s="1"/>
  <c r="O66" i="41"/>
  <c r="O101" i="45"/>
  <c r="O216" i="33" s="1"/>
  <c r="O66" i="45"/>
  <c r="O101" i="49"/>
  <c r="O220" i="33" s="1"/>
  <c r="O66" i="49"/>
  <c r="N155" i="45" l="1"/>
  <c r="N64" i="45"/>
  <c r="N65" i="45" s="1"/>
  <c r="N155" i="40"/>
  <c r="N64" i="40"/>
  <c r="N65" i="40" s="1"/>
  <c r="N155" i="47"/>
  <c r="N64" i="47"/>
  <c r="N65" i="47" s="1"/>
  <c r="N55" i="56"/>
  <c r="N56" i="56" s="1"/>
  <c r="N37" i="56"/>
  <c r="N38" i="56" s="1"/>
  <c r="N47" i="56"/>
  <c r="N42" i="56"/>
  <c r="N43" i="56" s="1"/>
  <c r="O109" i="1"/>
  <c r="O103" i="1" s="1"/>
  <c r="O96" i="33"/>
  <c r="O104" i="33" s="1"/>
  <c r="N64" i="41"/>
  <c r="N65" i="41" s="1"/>
  <c r="N155" i="41"/>
  <c r="O64" i="59"/>
  <c r="N155" i="1"/>
  <c r="N64" i="1"/>
  <c r="N65" i="1" s="1"/>
  <c r="N155" i="43"/>
  <c r="N64" i="43"/>
  <c r="N65" i="43" s="1"/>
  <c r="N155" i="46"/>
  <c r="N64" i="46"/>
  <c r="N65" i="46" s="1"/>
  <c r="N155" i="32"/>
  <c r="N64" i="32"/>
  <c r="N65" i="32" s="1"/>
  <c r="N155" i="49"/>
  <c r="N64" i="49"/>
  <c r="N65" i="49" s="1"/>
  <c r="N155" i="42"/>
  <c r="N64" i="42"/>
  <c r="N65" i="42" s="1"/>
  <c r="N155" i="44"/>
  <c r="N64" i="44"/>
  <c r="N65" i="44" s="1"/>
  <c r="N155" i="48"/>
  <c r="N64" i="48"/>
  <c r="N65" i="48" s="1"/>
  <c r="N68" i="42" l="1"/>
  <c r="N6" i="61"/>
  <c r="N20" i="61" s="1"/>
  <c r="N68" i="43"/>
  <c r="N7" i="61"/>
  <c r="N21" i="61" s="1"/>
  <c r="O41" i="56"/>
  <c r="N68" i="47"/>
  <c r="N12" i="61"/>
  <c r="N26" i="61" s="1"/>
  <c r="N52" i="56"/>
  <c r="N68" i="44"/>
  <c r="N9" i="61"/>
  <c r="N23" i="61" s="1"/>
  <c r="N68" i="46"/>
  <c r="N11" i="61"/>
  <c r="N25" i="61" s="1"/>
  <c r="N68" i="1"/>
  <c r="N43" i="33"/>
  <c r="N3" i="61"/>
  <c r="N68" i="41"/>
  <c r="N5" i="61"/>
  <c r="N19" i="61" s="1"/>
  <c r="O101" i="1"/>
  <c r="O209" i="33" s="1"/>
  <c r="O66" i="1"/>
  <c r="O46" i="56"/>
  <c r="N49" i="56"/>
  <c r="N68" i="45"/>
  <c r="N10" i="61"/>
  <c r="N24" i="61" s="1"/>
  <c r="N68" i="48"/>
  <c r="N13" i="61"/>
  <c r="N27" i="61" s="1"/>
  <c r="N68" i="32"/>
  <c r="N4" i="61"/>
  <c r="N18" i="61" s="1"/>
  <c r="N68" i="49"/>
  <c r="N14" i="61"/>
  <c r="N28" i="61" s="1"/>
  <c r="N60" i="56"/>
  <c r="N133" i="33" s="1"/>
  <c r="N59" i="56"/>
  <c r="N68" i="40"/>
  <c r="N8" i="61"/>
  <c r="N22" i="61" s="1"/>
  <c r="N73" i="45" l="1"/>
  <c r="O74" i="45" s="1"/>
  <c r="N139" i="45"/>
  <c r="N46" i="33"/>
  <c r="N49" i="59" s="1"/>
  <c r="N139" i="1"/>
  <c r="Q135" i="51" s="1"/>
  <c r="N73" i="1"/>
  <c r="O74" i="1" s="1"/>
  <c r="N73" i="44"/>
  <c r="O74" i="44" s="1"/>
  <c r="N139" i="44"/>
  <c r="N73" i="47"/>
  <c r="O74" i="47" s="1"/>
  <c r="N139" i="47"/>
  <c r="N139" i="43"/>
  <c r="N73" i="43"/>
  <c r="O74" i="43" s="1"/>
  <c r="N84" i="32"/>
  <c r="N73" i="32"/>
  <c r="O74" i="32" s="1"/>
  <c r="N139" i="32"/>
  <c r="N38" i="33"/>
  <c r="N42" i="33"/>
  <c r="N47" i="59" s="1"/>
  <c r="N40" i="33"/>
  <c r="N44" i="33"/>
  <c r="N84" i="40"/>
  <c r="N73" i="40"/>
  <c r="O74" i="40" s="1"/>
  <c r="N139" i="40"/>
  <c r="Q136" i="51" s="1"/>
  <c r="N139" i="49"/>
  <c r="N73" i="49"/>
  <c r="O74" i="49" s="1"/>
  <c r="N48" i="56"/>
  <c r="N73" i="48"/>
  <c r="O74" i="48" s="1"/>
  <c r="N139" i="48"/>
  <c r="N73" i="41"/>
  <c r="O74" i="41" s="1"/>
  <c r="N139" i="41"/>
  <c r="N61" i="56"/>
  <c r="N132" i="33"/>
  <c r="N75" i="59" s="1"/>
  <c r="N15" i="61"/>
  <c r="N29" i="61" s="1"/>
  <c r="N17" i="61"/>
  <c r="N139" i="46"/>
  <c r="N73" i="46"/>
  <c r="O74" i="46" s="1"/>
  <c r="N73" i="42"/>
  <c r="O74" i="42" s="1"/>
  <c r="N139" i="42"/>
  <c r="N84" i="46" l="1"/>
  <c r="N84" i="48"/>
  <c r="N84" i="49"/>
  <c r="N84" i="1"/>
  <c r="N88" i="1" s="1"/>
  <c r="O85" i="43"/>
  <c r="O280" i="51"/>
  <c r="O61" i="43"/>
  <c r="O85" i="47"/>
  <c r="O285" i="51"/>
  <c r="O61" i="47"/>
  <c r="N84" i="44"/>
  <c r="N352" i="33"/>
  <c r="N87" i="1"/>
  <c r="O85" i="45"/>
  <c r="O283" i="51"/>
  <c r="O61" i="45"/>
  <c r="O85" i="41"/>
  <c r="O278" i="51"/>
  <c r="O61" i="41"/>
  <c r="N87" i="49"/>
  <c r="N88" i="49"/>
  <c r="N363" i="33"/>
  <c r="N88" i="40"/>
  <c r="N87" i="40"/>
  <c r="N357" i="33"/>
  <c r="O85" i="46"/>
  <c r="O284" i="51"/>
  <c r="O61" i="46"/>
  <c r="N62" i="56"/>
  <c r="N135" i="33" s="1"/>
  <c r="N134" i="33"/>
  <c r="N76" i="59" s="1"/>
  <c r="O85" i="49"/>
  <c r="O287" i="51"/>
  <c r="O61" i="49"/>
  <c r="N84" i="47"/>
  <c r="O85" i="1"/>
  <c r="O276" i="51"/>
  <c r="O61" i="1"/>
  <c r="N84" i="45"/>
  <c r="O85" i="42"/>
  <c r="O279" i="51"/>
  <c r="O61" i="42"/>
  <c r="N87" i="46"/>
  <c r="N88" i="46"/>
  <c r="N360" i="33"/>
  <c r="N88" i="48"/>
  <c r="N87" i="48"/>
  <c r="N362" i="33"/>
  <c r="N88" i="32"/>
  <c r="N87" i="32"/>
  <c r="N353" i="33"/>
  <c r="O85" i="44"/>
  <c r="O282" i="51"/>
  <c r="O61" i="44"/>
  <c r="N84" i="42"/>
  <c r="N84" i="41"/>
  <c r="O85" i="48"/>
  <c r="O286" i="51"/>
  <c r="O61" i="48"/>
  <c r="O85" i="40"/>
  <c r="O281" i="51"/>
  <c r="O61" i="40"/>
  <c r="O85" i="32"/>
  <c r="O277" i="51"/>
  <c r="O61" i="32"/>
  <c r="N84" i="43"/>
  <c r="O67" i="48" l="1"/>
  <c r="CF59" i="57"/>
  <c r="O128" i="48"/>
  <c r="O77" i="48"/>
  <c r="O78" i="48"/>
  <c r="O112" i="48"/>
  <c r="N88" i="47"/>
  <c r="N87" i="47"/>
  <c r="N361" i="33"/>
  <c r="O67" i="49"/>
  <c r="CF60" i="57"/>
  <c r="O128" i="49"/>
  <c r="O77" i="49"/>
  <c r="O78" i="49"/>
  <c r="O112" i="49"/>
  <c r="N132" i="49"/>
  <c r="N133" i="49" s="1"/>
  <c r="N134" i="49" s="1"/>
  <c r="M79" i="49" s="1"/>
  <c r="N148" i="49" s="1"/>
  <c r="N406" i="33"/>
  <c r="N58" i="61"/>
  <c r="N72" i="61" s="1"/>
  <c r="N215" i="51"/>
  <c r="N231" i="51" s="1"/>
  <c r="N90" i="49"/>
  <c r="M129" i="49"/>
  <c r="M131" i="49" s="1"/>
  <c r="M140" i="49" s="1"/>
  <c r="N130" i="49"/>
  <c r="N132" i="1"/>
  <c r="N133" i="1" s="1"/>
  <c r="N134" i="1" s="1"/>
  <c r="N395" i="33"/>
  <c r="N47" i="61"/>
  <c r="N61" i="61" s="1"/>
  <c r="N204" i="51"/>
  <c r="N220" i="51" s="1"/>
  <c r="N90" i="1"/>
  <c r="N130" i="1"/>
  <c r="M129" i="1"/>
  <c r="O67" i="40"/>
  <c r="CF54" i="57"/>
  <c r="O78" i="40"/>
  <c r="O77" i="40"/>
  <c r="O128" i="40"/>
  <c r="O112" i="40"/>
  <c r="N132" i="32"/>
  <c r="N133" i="32" s="1"/>
  <c r="N134" i="32" s="1"/>
  <c r="M79" i="32" s="1"/>
  <c r="N148" i="32" s="1"/>
  <c r="N396" i="33"/>
  <c r="N205" i="51"/>
  <c r="N221" i="51" s="1"/>
  <c r="N48" i="61"/>
  <c r="N62" i="61" s="1"/>
  <c r="N90" i="32"/>
  <c r="N130" i="32"/>
  <c r="M129" i="32"/>
  <c r="M131" i="32" s="1"/>
  <c r="M140" i="32" s="1"/>
  <c r="O67" i="1"/>
  <c r="O39" i="33"/>
  <c r="CF49" i="57"/>
  <c r="O77" i="1"/>
  <c r="O128" i="1"/>
  <c r="O78" i="1"/>
  <c r="O112" i="1"/>
  <c r="O67" i="43"/>
  <c r="CF53" i="57"/>
  <c r="O77" i="43"/>
  <c r="O128" i="43"/>
  <c r="O78" i="43"/>
  <c r="O112" i="43"/>
  <c r="N88" i="42"/>
  <c r="N87" i="42"/>
  <c r="N355" i="33"/>
  <c r="N132" i="46"/>
  <c r="N133" i="46" s="1"/>
  <c r="N134" i="46" s="1"/>
  <c r="M79" i="46" s="1"/>
  <c r="N148" i="46" s="1"/>
  <c r="N403" i="33"/>
  <c r="N55" i="61"/>
  <c r="N69" i="61" s="1"/>
  <c r="N212" i="51"/>
  <c r="N228" i="51" s="1"/>
  <c r="N90" i="46"/>
  <c r="M129" i="46"/>
  <c r="M131" i="46" s="1"/>
  <c r="M140" i="46" s="1"/>
  <c r="N130" i="46"/>
  <c r="O288" i="51"/>
  <c r="O299" i="51" s="1"/>
  <c r="O67" i="44"/>
  <c r="CF55" i="57"/>
  <c r="O78" i="44"/>
  <c r="O128" i="44"/>
  <c r="O77" i="44"/>
  <c r="O112" i="44"/>
  <c r="N77" i="59"/>
  <c r="O50" i="32"/>
  <c r="O50" i="47"/>
  <c r="O50" i="1"/>
  <c r="O50" i="44"/>
  <c r="O50" i="42"/>
  <c r="O50" i="41"/>
  <c r="O50" i="49"/>
  <c r="O50" i="40"/>
  <c r="O50" i="48"/>
  <c r="O50" i="45"/>
  <c r="O50" i="43"/>
  <c r="O50" i="46"/>
  <c r="O67" i="32"/>
  <c r="CF50" i="57"/>
  <c r="O128" i="32"/>
  <c r="O78" i="32"/>
  <c r="O77" i="32"/>
  <c r="O112" i="32"/>
  <c r="N88" i="41"/>
  <c r="N87" i="41"/>
  <c r="N354" i="33"/>
  <c r="O293" i="51"/>
  <c r="O67" i="46"/>
  <c r="CF57" i="57"/>
  <c r="O77" i="46"/>
  <c r="O128" i="46"/>
  <c r="O78" i="46"/>
  <c r="O112" i="46"/>
  <c r="O297" i="51"/>
  <c r="O67" i="47"/>
  <c r="CF58" i="57"/>
  <c r="O77" i="47"/>
  <c r="O78" i="47"/>
  <c r="O128" i="47"/>
  <c r="O112" i="47"/>
  <c r="O295" i="51"/>
  <c r="N88" i="43"/>
  <c r="N87" i="43"/>
  <c r="N356" i="33"/>
  <c r="O296" i="51"/>
  <c r="N132" i="48"/>
  <c r="N133" i="48" s="1"/>
  <c r="N134" i="48" s="1"/>
  <c r="M79" i="48" s="1"/>
  <c r="N148" i="48" s="1"/>
  <c r="N405" i="33"/>
  <c r="N214" i="51"/>
  <c r="N230" i="51" s="1"/>
  <c r="N57" i="61"/>
  <c r="N71" i="61" s="1"/>
  <c r="N90" i="48"/>
  <c r="M129" i="48"/>
  <c r="M131" i="48" s="1"/>
  <c r="M140" i="48" s="1"/>
  <c r="N130" i="48"/>
  <c r="O67" i="42"/>
  <c r="CF52" i="57"/>
  <c r="O77" i="42"/>
  <c r="O128" i="42"/>
  <c r="O78" i="42"/>
  <c r="O112" i="42"/>
  <c r="N87" i="45"/>
  <c r="N88" i="45"/>
  <c r="N359" i="33"/>
  <c r="O49" i="33"/>
  <c r="O51" i="59" s="1"/>
  <c r="N132" i="40"/>
  <c r="N133" i="40" s="1"/>
  <c r="N134" i="40" s="1"/>
  <c r="N400" i="33"/>
  <c r="N209" i="51"/>
  <c r="N225" i="51" s="1"/>
  <c r="N52" i="61"/>
  <c r="N66" i="61" s="1"/>
  <c r="N90" i="40"/>
  <c r="N130" i="40"/>
  <c r="M129" i="40"/>
  <c r="M131" i="40" s="1"/>
  <c r="O67" i="41"/>
  <c r="CF51" i="57"/>
  <c r="O78" i="41"/>
  <c r="O77" i="41"/>
  <c r="O128" i="41"/>
  <c r="O112" i="41"/>
  <c r="O67" i="45"/>
  <c r="CF56" i="57"/>
  <c r="O78" i="45"/>
  <c r="O77" i="45"/>
  <c r="O128" i="45"/>
  <c r="O112" i="45"/>
  <c r="N48" i="33"/>
  <c r="N88" i="44"/>
  <c r="N87" i="44"/>
  <c r="N358" i="33"/>
  <c r="O294" i="51" l="1"/>
  <c r="N364" i="33"/>
  <c r="N51" i="33"/>
  <c r="N52" i="59" s="1"/>
  <c r="O300" i="51"/>
  <c r="O301" i="51"/>
  <c r="O290" i="51"/>
  <c r="O298" i="51"/>
  <c r="N53" i="33"/>
  <c r="N54" i="59" s="1"/>
  <c r="N52" i="33"/>
  <c r="N53" i="59" s="1"/>
  <c r="N87" i="33"/>
  <c r="N59" i="61"/>
  <c r="N73" i="61" s="1"/>
  <c r="N50" i="59"/>
  <c r="N132" i="45"/>
  <c r="N133" i="45" s="1"/>
  <c r="N134" i="45" s="1"/>
  <c r="M79" i="45" s="1"/>
  <c r="N148" i="45" s="1"/>
  <c r="N402" i="33"/>
  <c r="N54" i="61"/>
  <c r="N68" i="61" s="1"/>
  <c r="N211" i="51"/>
  <c r="N227" i="51" s="1"/>
  <c r="N90" i="45"/>
  <c r="M129" i="45"/>
  <c r="M131" i="45" s="1"/>
  <c r="M140" i="45" s="1"/>
  <c r="N130" i="45"/>
  <c r="N324" i="33"/>
  <c r="N337" i="33" s="1"/>
  <c r="N132" i="47"/>
  <c r="N133" i="47" s="1"/>
  <c r="N134" i="47" s="1"/>
  <c r="M79" i="47" s="1"/>
  <c r="N148" i="47" s="1"/>
  <c r="N404" i="33"/>
  <c r="N213" i="51"/>
  <c r="N229" i="51" s="1"/>
  <c r="N56" i="61"/>
  <c r="N70" i="61" s="1"/>
  <c r="N90" i="47"/>
  <c r="M129" i="47"/>
  <c r="M131" i="47" s="1"/>
  <c r="M140" i="47" s="1"/>
  <c r="N130" i="47"/>
  <c r="O119" i="45"/>
  <c r="O116" i="45"/>
  <c r="O291" i="33" s="1"/>
  <c r="O306" i="33" s="1"/>
  <c r="O114" i="45"/>
  <c r="O115" i="45" s="1"/>
  <c r="O261" i="33" s="1"/>
  <c r="O276" i="33" s="1"/>
  <c r="N93" i="40"/>
  <c r="N94" i="40" s="1"/>
  <c r="N91" i="40"/>
  <c r="M79" i="40"/>
  <c r="N148" i="40" s="1"/>
  <c r="N71" i="59"/>
  <c r="O119" i="47"/>
  <c r="O116" i="47"/>
  <c r="O293" i="33" s="1"/>
  <c r="O308" i="33" s="1"/>
  <c r="O114" i="47"/>
  <c r="O115" i="47" s="1"/>
  <c r="O263" i="33" s="1"/>
  <c r="O119" i="46"/>
  <c r="O116" i="46"/>
  <c r="O292" i="33" s="1"/>
  <c r="O307" i="33" s="1"/>
  <c r="O114" i="46"/>
  <c r="O115" i="46" s="1"/>
  <c r="O262" i="33" s="1"/>
  <c r="N93" i="46"/>
  <c r="N94" i="46" s="1"/>
  <c r="N91" i="46"/>
  <c r="N331" i="33"/>
  <c r="N344" i="33" s="1"/>
  <c r="O291" i="51"/>
  <c r="O292" i="51"/>
  <c r="O116" i="40"/>
  <c r="O289" i="33" s="1"/>
  <c r="O304" i="33" s="1"/>
  <c r="O119" i="40"/>
  <c r="O114" i="40"/>
  <c r="O115" i="40" s="1"/>
  <c r="O259" i="33" s="1"/>
  <c r="O119" i="49"/>
  <c r="O116" i="49"/>
  <c r="O295" i="33" s="1"/>
  <c r="O310" i="33" s="1"/>
  <c r="O114" i="49"/>
  <c r="O115" i="49" s="1"/>
  <c r="O265" i="33" s="1"/>
  <c r="O119" i="48"/>
  <c r="O116" i="48"/>
  <c r="O294" i="33" s="1"/>
  <c r="O309" i="33" s="1"/>
  <c r="O114" i="48"/>
  <c r="O115" i="48" s="1"/>
  <c r="O264" i="33" s="1"/>
  <c r="O119" i="32"/>
  <c r="O116" i="32"/>
  <c r="O285" i="33" s="1"/>
  <c r="O300" i="33" s="1"/>
  <c r="O114" i="32"/>
  <c r="O115" i="32" s="1"/>
  <c r="O255" i="33" s="1"/>
  <c r="N132" i="42"/>
  <c r="N133" i="42" s="1"/>
  <c r="N134" i="42" s="1"/>
  <c r="M79" i="42" s="1"/>
  <c r="N148" i="42" s="1"/>
  <c r="N398" i="33"/>
  <c r="N50" i="61"/>
  <c r="N64" i="61" s="1"/>
  <c r="N207" i="51"/>
  <c r="N223" i="51" s="1"/>
  <c r="N90" i="42"/>
  <c r="M129" i="42"/>
  <c r="M131" i="42" s="1"/>
  <c r="M140" i="42" s="1"/>
  <c r="N130" i="42"/>
  <c r="O45" i="33"/>
  <c r="N93" i="1"/>
  <c r="N94" i="1" s="1"/>
  <c r="N91" i="1"/>
  <c r="O119" i="42"/>
  <c r="O116" i="42"/>
  <c r="O287" i="33" s="1"/>
  <c r="O302" i="33" s="1"/>
  <c r="O114" i="42"/>
  <c r="O115" i="42" s="1"/>
  <c r="O257" i="33" s="1"/>
  <c r="O119" i="44"/>
  <c r="O116" i="44"/>
  <c r="O290" i="33" s="1"/>
  <c r="O305" i="33" s="1"/>
  <c r="O114" i="44"/>
  <c r="O115" i="44" s="1"/>
  <c r="O260" i="33" s="1"/>
  <c r="O275" i="33" s="1"/>
  <c r="O305" i="51"/>
  <c r="O309" i="51" s="1"/>
  <c r="O304" i="51"/>
  <c r="O116" i="43"/>
  <c r="O288" i="33" s="1"/>
  <c r="O303" i="33" s="1"/>
  <c r="O119" i="43"/>
  <c r="O114" i="43"/>
  <c r="O115" i="43" s="1"/>
  <c r="O258" i="33" s="1"/>
  <c r="O119" i="1"/>
  <c r="O116" i="1"/>
  <c r="O284" i="33" s="1"/>
  <c r="O114" i="1"/>
  <c r="CF61" i="57"/>
  <c r="M131" i="1"/>
  <c r="M137" i="1"/>
  <c r="O119" i="41"/>
  <c r="O116" i="41"/>
  <c r="O286" i="33" s="1"/>
  <c r="O301" i="33" s="1"/>
  <c r="O114" i="41"/>
  <c r="O115" i="41" s="1"/>
  <c r="O256" i="33" s="1"/>
  <c r="N93" i="32"/>
  <c r="N94" i="32" s="1"/>
  <c r="N91" i="32"/>
  <c r="M79" i="1"/>
  <c r="N148" i="1" s="1"/>
  <c r="N136" i="1"/>
  <c r="N69" i="59"/>
  <c r="N132" i="44"/>
  <c r="N133" i="44" s="1"/>
  <c r="N134" i="44" s="1"/>
  <c r="M79" i="44" s="1"/>
  <c r="N148" i="44" s="1"/>
  <c r="N401" i="33"/>
  <c r="N210" i="51"/>
  <c r="N226" i="51" s="1"/>
  <c r="N53" i="61"/>
  <c r="N67" i="61" s="1"/>
  <c r="N90" i="44"/>
  <c r="M129" i="44"/>
  <c r="M131" i="44" s="1"/>
  <c r="N130" i="44"/>
  <c r="P133" i="51"/>
  <c r="M72" i="59"/>
  <c r="M140" i="40"/>
  <c r="N93" i="48"/>
  <c r="N94" i="48" s="1"/>
  <c r="N91" i="48"/>
  <c r="N333" i="33"/>
  <c r="N346" i="33" s="1"/>
  <c r="N132" i="43"/>
  <c r="N133" i="43" s="1"/>
  <c r="N134" i="43" s="1"/>
  <c r="M79" i="43" s="1"/>
  <c r="N148" i="43" s="1"/>
  <c r="N399" i="33"/>
  <c r="N51" i="61"/>
  <c r="N65" i="61" s="1"/>
  <c r="N208" i="51"/>
  <c r="N224" i="51" s="1"/>
  <c r="N90" i="43"/>
  <c r="M129" i="43"/>
  <c r="M131" i="43" s="1"/>
  <c r="M140" i="43" s="1"/>
  <c r="N130" i="43"/>
  <c r="N132" i="41"/>
  <c r="N133" i="41" s="1"/>
  <c r="N134" i="41" s="1"/>
  <c r="M79" i="41" s="1"/>
  <c r="N148" i="41" s="1"/>
  <c r="N397" i="33"/>
  <c r="N411" i="33" s="1"/>
  <c r="N81" i="59" s="1"/>
  <c r="N206" i="51"/>
  <c r="N222" i="51" s="1"/>
  <c r="N49" i="61"/>
  <c r="N63" i="61" s="1"/>
  <c r="N90" i="41"/>
  <c r="M129" i="41"/>
  <c r="M131" i="41" s="1"/>
  <c r="M140" i="41" s="1"/>
  <c r="N130" i="41"/>
  <c r="N93" i="49"/>
  <c r="N94" i="49" s="1"/>
  <c r="N91" i="49"/>
  <c r="N334" i="33"/>
  <c r="N347" i="33" s="1"/>
  <c r="N408" i="33" l="1"/>
  <c r="N78" i="59" s="1"/>
  <c r="O277" i="33"/>
  <c r="C217" i="51"/>
  <c r="E217" i="51" s="1"/>
  <c r="O271" i="33"/>
  <c r="O280" i="33"/>
  <c r="N93" i="43"/>
  <c r="N94" i="43" s="1"/>
  <c r="N91" i="43"/>
  <c r="O124" i="1"/>
  <c r="O121" i="1"/>
  <c r="O102" i="1"/>
  <c r="O71" i="1" s="1"/>
  <c r="O124" i="44"/>
  <c r="O121" i="44"/>
  <c r="O102" i="44"/>
  <c r="O71" i="44" s="1"/>
  <c r="O124" i="45"/>
  <c r="O121" i="45"/>
  <c r="O102" i="45"/>
  <c r="O71" i="45" s="1"/>
  <c r="N410" i="33"/>
  <c r="N80" i="59" s="1"/>
  <c r="N93" i="41"/>
  <c r="N94" i="41" s="1"/>
  <c r="N91" i="41"/>
  <c r="N325" i="33"/>
  <c r="N338" i="33" s="1"/>
  <c r="P134" i="51"/>
  <c r="M140" i="44"/>
  <c r="O273" i="33"/>
  <c r="O124" i="32"/>
  <c r="O121" i="32"/>
  <c r="O102" i="32"/>
  <c r="O71" i="32" s="1"/>
  <c r="O121" i="48"/>
  <c r="O102" i="48"/>
  <c r="O71" i="48" s="1"/>
  <c r="O124" i="48"/>
  <c r="O124" i="47"/>
  <c r="O121" i="47"/>
  <c r="O102" i="47"/>
  <c r="O71" i="47" s="1"/>
  <c r="O308" i="51"/>
  <c r="O310" i="51" s="1"/>
  <c r="O306" i="51"/>
  <c r="O124" i="42"/>
  <c r="O121" i="42"/>
  <c r="O102" i="42"/>
  <c r="O71" i="42" s="1"/>
  <c r="N409" i="33"/>
  <c r="N79" i="59" s="1"/>
  <c r="N93" i="44"/>
  <c r="N94" i="44" s="1"/>
  <c r="N91" i="44"/>
  <c r="N329" i="33"/>
  <c r="N342" i="33" s="1"/>
  <c r="N323" i="33"/>
  <c r="O115" i="1"/>
  <c r="O254" i="33" s="1"/>
  <c r="O269" i="33" s="1"/>
  <c r="O206" i="33"/>
  <c r="O124" i="43"/>
  <c r="O102" i="43"/>
  <c r="O71" i="43" s="1"/>
  <c r="O121" i="43"/>
  <c r="O272" i="33"/>
  <c r="N93" i="42"/>
  <c r="N94" i="42" s="1"/>
  <c r="N91" i="42"/>
  <c r="N326" i="33"/>
  <c r="N339" i="33" s="1"/>
  <c r="O274" i="33"/>
  <c r="O124" i="46"/>
  <c r="O121" i="46"/>
  <c r="O102" i="46"/>
  <c r="O71" i="46" s="1"/>
  <c r="N93" i="45"/>
  <c r="N94" i="45" s="1"/>
  <c r="N91" i="45"/>
  <c r="N330" i="33"/>
  <c r="N343" i="33" s="1"/>
  <c r="N327" i="33"/>
  <c r="N340" i="33" s="1"/>
  <c r="O124" i="49"/>
  <c r="O121" i="49"/>
  <c r="O102" i="49"/>
  <c r="O71" i="49" s="1"/>
  <c r="O124" i="41"/>
  <c r="O121" i="41"/>
  <c r="O102" i="41"/>
  <c r="O71" i="41" s="1"/>
  <c r="P132" i="51"/>
  <c r="M70" i="59"/>
  <c r="M140" i="1"/>
  <c r="O296" i="33"/>
  <c r="O299" i="33"/>
  <c r="O311" i="33" s="1"/>
  <c r="O48" i="59"/>
  <c r="O270" i="33"/>
  <c r="O279" i="33"/>
  <c r="O124" i="40"/>
  <c r="O121" i="40"/>
  <c r="O102" i="40"/>
  <c r="O71" i="40" s="1"/>
  <c r="O278" i="33"/>
  <c r="N328" i="33"/>
  <c r="N341" i="33" s="1"/>
  <c r="N93" i="47"/>
  <c r="N94" i="47" s="1"/>
  <c r="N91" i="47"/>
  <c r="N332" i="33"/>
  <c r="N345" i="33" s="1"/>
  <c r="O70" i="49" l="1"/>
  <c r="O146" i="61"/>
  <c r="O160" i="61" s="1"/>
  <c r="O424" i="51"/>
  <c r="O163" i="33"/>
  <c r="O86" i="46"/>
  <c r="O70" i="43"/>
  <c r="O139" i="61"/>
  <c r="O153" i="61" s="1"/>
  <c r="O417" i="51"/>
  <c r="N366" i="33"/>
  <c r="N336" i="33"/>
  <c r="O165" i="33"/>
  <c r="O86" i="48"/>
  <c r="O161" i="33"/>
  <c r="O86" i="44"/>
  <c r="O70" i="41"/>
  <c r="O137" i="61"/>
  <c r="O151" i="61" s="1"/>
  <c r="O415" i="51"/>
  <c r="O70" i="42"/>
  <c r="O138" i="61"/>
  <c r="O152" i="61" s="1"/>
  <c r="O416" i="51"/>
  <c r="O70" i="32"/>
  <c r="O136" i="61"/>
  <c r="O150" i="61" s="1"/>
  <c r="O414" i="51"/>
  <c r="O155" i="33"/>
  <c r="O86" i="1"/>
  <c r="O160" i="33"/>
  <c r="O86" i="40"/>
  <c r="O157" i="33"/>
  <c r="O86" i="41"/>
  <c r="O159" i="33"/>
  <c r="O86" i="43"/>
  <c r="O158" i="33"/>
  <c r="O86" i="42"/>
  <c r="O70" i="47"/>
  <c r="O144" i="61"/>
  <c r="O158" i="61" s="1"/>
  <c r="O422" i="51"/>
  <c r="O70" i="48"/>
  <c r="O145" i="61"/>
  <c r="O159" i="61" s="1"/>
  <c r="O423" i="51"/>
  <c r="O156" i="33"/>
  <c r="O86" i="32"/>
  <c r="O162" i="33"/>
  <c r="O86" i="45"/>
  <c r="O70" i="1"/>
  <c r="O56" i="33"/>
  <c r="O135" i="61"/>
  <c r="O413" i="51"/>
  <c r="O70" i="40"/>
  <c r="O140" i="61"/>
  <c r="O154" i="61" s="1"/>
  <c r="O418" i="51"/>
  <c r="O281" i="33"/>
  <c r="O355" i="51"/>
  <c r="O354" i="51"/>
  <c r="O353" i="51"/>
  <c r="O352" i="51"/>
  <c r="O351" i="51"/>
  <c r="O350" i="51"/>
  <c r="O349" i="51"/>
  <c r="O348" i="51"/>
  <c r="O347" i="51"/>
  <c r="O346" i="51"/>
  <c r="O345" i="51"/>
  <c r="O344" i="51"/>
  <c r="O164" i="33"/>
  <c r="O86" i="47"/>
  <c r="O70" i="45"/>
  <c r="O142" i="61"/>
  <c r="O156" i="61" s="1"/>
  <c r="O420" i="51"/>
  <c r="O166" i="33"/>
  <c r="O86" i="49"/>
  <c r="O70" i="46"/>
  <c r="O143" i="61"/>
  <c r="O157" i="61" s="1"/>
  <c r="O421" i="51"/>
  <c r="O70" i="44"/>
  <c r="O141" i="61"/>
  <c r="O155" i="61" s="1"/>
  <c r="O419" i="51"/>
  <c r="O124" i="33"/>
  <c r="O101" i="33" s="1"/>
  <c r="O184" i="33" l="1"/>
  <c r="O167" i="33"/>
  <c r="O239" i="33"/>
  <c r="O224" i="33"/>
  <c r="O250" i="33"/>
  <c r="O235" i="33"/>
  <c r="O57" i="33"/>
  <c r="O57" i="59" s="1"/>
  <c r="O103" i="61"/>
  <c r="O117" i="61" s="1"/>
  <c r="O56" i="59"/>
  <c r="O64" i="33"/>
  <c r="O243" i="33"/>
  <c r="O228" i="33"/>
  <c r="O244" i="33"/>
  <c r="O229" i="33"/>
  <c r="O249" i="33"/>
  <c r="O234" i="33"/>
  <c r="O149" i="61"/>
  <c r="O147" i="61"/>
  <c r="O161" i="61" s="1"/>
  <c r="O247" i="33"/>
  <c r="O232" i="33"/>
  <c r="O248" i="33"/>
  <c r="O233" i="33"/>
  <c r="O5" i="59"/>
  <c r="O246" i="33"/>
  <c r="O231" i="33"/>
  <c r="O106" i="33"/>
  <c r="O107" i="33"/>
  <c r="O425" i="51"/>
  <c r="O240" i="33"/>
  <c r="O225" i="33"/>
  <c r="O242" i="33"/>
  <c r="O227" i="33"/>
  <c r="O241" i="33"/>
  <c r="O226" i="33"/>
  <c r="O50" i="33"/>
  <c r="O245" i="33"/>
  <c r="O230" i="33"/>
  <c r="M9" i="59"/>
  <c r="N376" i="33"/>
  <c r="O65" i="33" l="1"/>
  <c r="P84" i="33" s="1"/>
  <c r="O61" i="59"/>
  <c r="O251" i="33"/>
  <c r="O236" i="33"/>
  <c r="O55" i="33"/>
  <c r="O55" i="59"/>
  <c r="P59" i="33"/>
  <c r="O113" i="33"/>
  <c r="O119" i="33" s="1"/>
  <c r="O186" i="33"/>
  <c r="O185" i="33"/>
  <c r="O114" i="33" s="1"/>
  <c r="P91" i="33" l="1"/>
  <c r="P9" i="55"/>
  <c r="Q61" i="33"/>
  <c r="P60" i="33"/>
  <c r="O71" i="33"/>
  <c r="P4" i="56" l="1"/>
  <c r="P58" i="59"/>
  <c r="Q59" i="59"/>
  <c r="R62" i="33"/>
  <c r="R60" i="59" s="1"/>
  <c r="O63" i="59"/>
  <c r="O70" i="33"/>
  <c r="P107" i="49"/>
  <c r="P106" i="49" s="1"/>
  <c r="P109" i="49" s="1"/>
  <c r="P103" i="49" s="1"/>
  <c r="P107" i="48"/>
  <c r="P106" i="48" s="1"/>
  <c r="P109" i="48" s="1"/>
  <c r="P103" i="48" s="1"/>
  <c r="P107" i="47"/>
  <c r="P106" i="47" s="1"/>
  <c r="P109" i="47" s="1"/>
  <c r="P103" i="47" s="1"/>
  <c r="P107" i="46"/>
  <c r="P106" i="46" s="1"/>
  <c r="P109" i="46" s="1"/>
  <c r="P103" i="46" s="1"/>
  <c r="P107" i="45"/>
  <c r="P106" i="45" s="1"/>
  <c r="P109" i="45" s="1"/>
  <c r="P103" i="45" s="1"/>
  <c r="P107" i="44"/>
  <c r="P106" i="44" s="1"/>
  <c r="P109" i="44" s="1"/>
  <c r="P103" i="44" s="1"/>
  <c r="P107" i="40"/>
  <c r="P106" i="40" s="1"/>
  <c r="P109" i="40" s="1"/>
  <c r="P103" i="40" s="1"/>
  <c r="P107" i="43"/>
  <c r="P106" i="43" s="1"/>
  <c r="P109" i="43" s="1"/>
  <c r="P103" i="43" s="1"/>
  <c r="P107" i="41"/>
  <c r="P106" i="41" s="1"/>
  <c r="P109" i="41" s="1"/>
  <c r="P103" i="41" s="1"/>
  <c r="P107" i="42"/>
  <c r="P106" i="42" s="1"/>
  <c r="P109" i="42" s="1"/>
  <c r="P103" i="42" s="1"/>
  <c r="P107" i="32"/>
  <c r="P106" i="32" s="1"/>
  <c r="P109" i="32" s="1"/>
  <c r="P103" i="32" s="1"/>
  <c r="P107" i="1"/>
  <c r="P8" i="55"/>
  <c r="P101" i="42" l="1"/>
  <c r="P212" i="33" s="1"/>
  <c r="P66" i="42"/>
  <c r="P101" i="45"/>
  <c r="P216" i="33" s="1"/>
  <c r="P66" i="45"/>
  <c r="P101" i="49"/>
  <c r="P220" i="33" s="1"/>
  <c r="P66" i="49"/>
  <c r="P101" i="48"/>
  <c r="P219" i="33" s="1"/>
  <c r="P66" i="48"/>
  <c r="P101" i="41"/>
  <c r="P211" i="33" s="1"/>
  <c r="P66" i="41"/>
  <c r="P106" i="1"/>
  <c r="P97" i="33"/>
  <c r="P101" i="43"/>
  <c r="P213" i="33" s="1"/>
  <c r="P66" i="43"/>
  <c r="P101" i="46"/>
  <c r="P217" i="33" s="1"/>
  <c r="P66" i="46"/>
  <c r="O3" i="56"/>
  <c r="O81" i="49"/>
  <c r="O62" i="49" s="1"/>
  <c r="O63" i="49" s="1"/>
  <c r="O81" i="48"/>
  <c r="O62" i="48" s="1"/>
  <c r="O63" i="48" s="1"/>
  <c r="O81" i="47"/>
  <c r="O62" i="47" s="1"/>
  <c r="O63" i="47" s="1"/>
  <c r="O81" i="46"/>
  <c r="O62" i="46" s="1"/>
  <c r="O63" i="46" s="1"/>
  <c r="O81" i="45"/>
  <c r="O62" i="45" s="1"/>
  <c r="O63" i="45" s="1"/>
  <c r="O81" i="44"/>
  <c r="O62" i="44" s="1"/>
  <c r="O63" i="44" s="1"/>
  <c r="O81" i="40"/>
  <c r="O62" i="40" s="1"/>
  <c r="O63" i="40" s="1"/>
  <c r="O81" i="43"/>
  <c r="O62" i="43" s="1"/>
  <c r="O63" i="43" s="1"/>
  <c r="O81" i="42"/>
  <c r="O62" i="42" s="1"/>
  <c r="O63" i="42" s="1"/>
  <c r="O81" i="41"/>
  <c r="O62" i="41" s="1"/>
  <c r="O63" i="41" s="1"/>
  <c r="O81" i="32"/>
  <c r="O62" i="32" s="1"/>
  <c r="O63" i="32" s="1"/>
  <c r="O81" i="1"/>
  <c r="O62" i="1" s="1"/>
  <c r="O63" i="1" s="1"/>
  <c r="O369" i="33"/>
  <c r="O375" i="33" s="1"/>
  <c r="O62" i="59"/>
  <c r="P72" i="33"/>
  <c r="P101" i="44"/>
  <c r="P215" i="33" s="1"/>
  <c r="P66" i="44"/>
  <c r="P90" i="33"/>
  <c r="P83" i="33"/>
  <c r="P101" i="32"/>
  <c r="P210" i="33" s="1"/>
  <c r="P66" i="32"/>
  <c r="P101" i="40"/>
  <c r="P214" i="33" s="1"/>
  <c r="P66" i="40"/>
  <c r="P101" i="47"/>
  <c r="P218" i="33" s="1"/>
  <c r="P66" i="47"/>
  <c r="O64" i="41" l="1"/>
  <c r="O65" i="41" s="1"/>
  <c r="O155" i="41"/>
  <c r="O155" i="44"/>
  <c r="O64" i="44"/>
  <c r="O65" i="44" s="1"/>
  <c r="O155" i="48"/>
  <c r="O64" i="48"/>
  <c r="O65" i="48" s="1"/>
  <c r="P109" i="1"/>
  <c r="P103" i="1" s="1"/>
  <c r="P96" i="33"/>
  <c r="P104" i="33" s="1"/>
  <c r="O155" i="32"/>
  <c r="O64" i="32"/>
  <c r="O65" i="32" s="1"/>
  <c r="O155" i="47"/>
  <c r="O64" i="47"/>
  <c r="O65" i="47" s="1"/>
  <c r="O155" i="42"/>
  <c r="O64" i="42"/>
  <c r="O65" i="42" s="1"/>
  <c r="O64" i="45"/>
  <c r="O65" i="45" s="1"/>
  <c r="O155" i="45"/>
  <c r="O155" i="49"/>
  <c r="O64" i="49"/>
  <c r="O65" i="49" s="1"/>
  <c r="O155" i="40"/>
  <c r="O64" i="40"/>
  <c r="O65" i="40" s="1"/>
  <c r="P64" i="59"/>
  <c r="O64" i="1"/>
  <c r="O65" i="1" s="1"/>
  <c r="O155" i="1"/>
  <c r="O155" i="43"/>
  <c r="O64" i="43"/>
  <c r="O65" i="43" s="1"/>
  <c r="O64" i="46"/>
  <c r="O65" i="46" s="1"/>
  <c r="O155" i="46"/>
  <c r="O55" i="56"/>
  <c r="O56" i="56" s="1"/>
  <c r="O37" i="56"/>
  <c r="O38" i="56" s="1"/>
  <c r="O47" i="56"/>
  <c r="O42" i="56"/>
  <c r="O43" i="56" s="1"/>
  <c r="O68" i="46" l="1"/>
  <c r="O11" i="61"/>
  <c r="O25" i="61" s="1"/>
  <c r="O60" i="56"/>
  <c r="O133" i="33" s="1"/>
  <c r="O59" i="56"/>
  <c r="O68" i="43"/>
  <c r="O7" i="61"/>
  <c r="O21" i="61" s="1"/>
  <c r="O68" i="48"/>
  <c r="O13" i="61"/>
  <c r="O27" i="61" s="1"/>
  <c r="O49" i="56"/>
  <c r="P46" i="56"/>
  <c r="O68" i="40"/>
  <c r="O8" i="61"/>
  <c r="O22" i="61" s="1"/>
  <c r="O52" i="56"/>
  <c r="O68" i="45"/>
  <c r="O10" i="61"/>
  <c r="O24" i="61" s="1"/>
  <c r="O68" i="32"/>
  <c r="O4" i="61"/>
  <c r="O18" i="61" s="1"/>
  <c r="O68" i="41"/>
  <c r="O5" i="61"/>
  <c r="O19" i="61" s="1"/>
  <c r="O68" i="1"/>
  <c r="O43" i="33"/>
  <c r="O3" i="61"/>
  <c r="O68" i="47"/>
  <c r="O12" i="61"/>
  <c r="O26" i="61" s="1"/>
  <c r="P41" i="56"/>
  <c r="O68" i="49"/>
  <c r="O14" i="61"/>
  <c r="O28" i="61" s="1"/>
  <c r="O68" i="42"/>
  <c r="O6" i="61"/>
  <c r="O20" i="61" s="1"/>
  <c r="P101" i="1"/>
  <c r="P209" i="33" s="1"/>
  <c r="P66" i="1"/>
  <c r="O68" i="44"/>
  <c r="O9" i="61"/>
  <c r="O23" i="61" s="1"/>
  <c r="O17" i="61" l="1"/>
  <c r="O15" i="61"/>
  <c r="O29" i="61" s="1"/>
  <c r="O139" i="41"/>
  <c r="O73" i="41"/>
  <c r="P74" i="41" s="1"/>
  <c r="O73" i="45"/>
  <c r="P74" i="45" s="1"/>
  <c r="O139" i="45"/>
  <c r="O84" i="40"/>
  <c r="O139" i="40"/>
  <c r="O73" i="40"/>
  <c r="P74" i="40" s="1"/>
  <c r="O139" i="48"/>
  <c r="O73" i="48"/>
  <c r="P74" i="48" s="1"/>
  <c r="O61" i="56"/>
  <c r="O132" i="33"/>
  <c r="O75" i="59" s="1"/>
  <c r="O84" i="44"/>
  <c r="O139" i="44"/>
  <c r="O73" i="44"/>
  <c r="P74" i="44" s="1"/>
  <c r="O73" i="42"/>
  <c r="P74" i="42" s="1"/>
  <c r="O139" i="42"/>
  <c r="O38" i="33"/>
  <c r="O40" i="33"/>
  <c r="O42" i="33"/>
  <c r="O47" i="59" s="1"/>
  <c r="O44" i="33"/>
  <c r="O46" i="33"/>
  <c r="O49" i="59" s="1"/>
  <c r="O139" i="1"/>
  <c r="O73" i="1"/>
  <c r="P74" i="1" s="1"/>
  <c r="O139" i="32"/>
  <c r="O73" i="32"/>
  <c r="P74" i="32" s="1"/>
  <c r="O48" i="56"/>
  <c r="O73" i="43"/>
  <c r="P74" i="43" s="1"/>
  <c r="O139" i="43"/>
  <c r="O73" i="49"/>
  <c r="P74" i="49" s="1"/>
  <c r="O139" i="49"/>
  <c r="O84" i="47"/>
  <c r="O139" i="47"/>
  <c r="O73" i="47"/>
  <c r="P74" i="47" s="1"/>
  <c r="O73" i="46"/>
  <c r="P74" i="46" s="1"/>
  <c r="O139" i="46"/>
  <c r="O84" i="42" l="1"/>
  <c r="O84" i="1"/>
  <c r="O84" i="45"/>
  <c r="P85" i="32"/>
  <c r="P277" i="51"/>
  <c r="P61" i="32"/>
  <c r="P85" i="48"/>
  <c r="P286" i="51"/>
  <c r="P61" i="48"/>
  <c r="O88" i="45"/>
  <c r="O87" i="45"/>
  <c r="O359" i="33"/>
  <c r="O84" i="46"/>
  <c r="O84" i="43"/>
  <c r="P85" i="42"/>
  <c r="P279" i="51"/>
  <c r="P61" i="42"/>
  <c r="O88" i="44"/>
  <c r="O87" i="44"/>
  <c r="O358" i="33"/>
  <c r="O88" i="40"/>
  <c r="O87" i="40"/>
  <c r="O357" i="33"/>
  <c r="P85" i="41"/>
  <c r="P278" i="51"/>
  <c r="P61" i="41"/>
  <c r="P85" i="47"/>
  <c r="P285" i="51"/>
  <c r="P61" i="47"/>
  <c r="O84" i="48"/>
  <c r="P85" i="46"/>
  <c r="P284" i="51"/>
  <c r="P61" i="46"/>
  <c r="O88" i="47"/>
  <c r="O87" i="47"/>
  <c r="O361" i="33"/>
  <c r="P85" i="43"/>
  <c r="P280" i="51"/>
  <c r="P61" i="43"/>
  <c r="P85" i="49"/>
  <c r="P287" i="51"/>
  <c r="P61" i="49"/>
  <c r="O84" i="32"/>
  <c r="O352" i="33"/>
  <c r="O88" i="1"/>
  <c r="O87" i="1"/>
  <c r="O88" i="42"/>
  <c r="O87" i="42"/>
  <c r="O355" i="33"/>
  <c r="O84" i="49"/>
  <c r="P85" i="1"/>
  <c r="P276" i="51"/>
  <c r="P61" i="1"/>
  <c r="P85" i="44"/>
  <c r="P282" i="51"/>
  <c r="P61" i="44"/>
  <c r="O62" i="56"/>
  <c r="O135" i="33" s="1"/>
  <c r="O134" i="33"/>
  <c r="O76" i="59" s="1"/>
  <c r="P85" i="40"/>
  <c r="P281" i="51"/>
  <c r="P61" i="40"/>
  <c r="P85" i="45"/>
  <c r="P283" i="51"/>
  <c r="P61" i="45"/>
  <c r="O84" i="41"/>
  <c r="P67" i="45" l="1"/>
  <c r="CG56" i="57"/>
  <c r="P77" i="45"/>
  <c r="P128" i="45"/>
  <c r="P78" i="45"/>
  <c r="P112" i="45"/>
  <c r="O395" i="33"/>
  <c r="O132" i="1"/>
  <c r="O133" i="1" s="1"/>
  <c r="O134" i="1" s="1"/>
  <c r="O204" i="51"/>
  <c r="O220" i="51" s="1"/>
  <c r="O47" i="61"/>
  <c r="O61" i="61" s="1"/>
  <c r="O90" i="1"/>
  <c r="N129" i="1"/>
  <c r="O130" i="1"/>
  <c r="P67" i="41"/>
  <c r="CG51" i="57"/>
  <c r="P78" i="41"/>
  <c r="P77" i="41"/>
  <c r="P128" i="41"/>
  <c r="P112" i="41"/>
  <c r="P67" i="48"/>
  <c r="CG59" i="57"/>
  <c r="P128" i="48"/>
  <c r="P77" i="48"/>
  <c r="P78" i="48"/>
  <c r="P112" i="48"/>
  <c r="P67" i="32"/>
  <c r="CG50" i="57"/>
  <c r="P77" i="32"/>
  <c r="P128" i="32"/>
  <c r="P78" i="32"/>
  <c r="P112" i="32"/>
  <c r="O77" i="59"/>
  <c r="P50" i="32"/>
  <c r="P50" i="44"/>
  <c r="P50" i="46"/>
  <c r="P50" i="40"/>
  <c r="P50" i="41"/>
  <c r="P50" i="45"/>
  <c r="P50" i="49"/>
  <c r="P50" i="1"/>
  <c r="P50" i="48"/>
  <c r="P50" i="43"/>
  <c r="P50" i="47"/>
  <c r="P50" i="42"/>
  <c r="P49" i="33"/>
  <c r="P51" i="59" s="1"/>
  <c r="O132" i="42"/>
  <c r="O133" i="42" s="1"/>
  <c r="O134" i="42" s="1"/>
  <c r="N79" i="42" s="1"/>
  <c r="O148" i="42" s="1"/>
  <c r="O398" i="33"/>
  <c r="O50" i="61"/>
  <c r="O64" i="61" s="1"/>
  <c r="O207" i="51"/>
  <c r="O223" i="51" s="1"/>
  <c r="O90" i="42"/>
  <c r="O130" i="42"/>
  <c r="N129" i="42"/>
  <c r="N131" i="42" s="1"/>
  <c r="N140" i="42" s="1"/>
  <c r="O132" i="47"/>
  <c r="O133" i="47" s="1"/>
  <c r="O134" i="47" s="1"/>
  <c r="N79" i="47" s="1"/>
  <c r="O148" i="47" s="1"/>
  <c r="O404" i="33"/>
  <c r="O213" i="51"/>
  <c r="O229" i="51" s="1"/>
  <c r="O56" i="61"/>
  <c r="O70" i="61" s="1"/>
  <c r="O90" i="47"/>
  <c r="N129" i="47"/>
  <c r="N131" i="47" s="1"/>
  <c r="N140" i="47" s="1"/>
  <c r="O130" i="47"/>
  <c r="O132" i="44"/>
  <c r="O133" i="44" s="1"/>
  <c r="O134" i="44" s="1"/>
  <c r="N79" i="44" s="1"/>
  <c r="O148" i="44" s="1"/>
  <c r="O401" i="33"/>
  <c r="O210" i="51"/>
  <c r="O226" i="51" s="1"/>
  <c r="O53" i="61"/>
  <c r="O67" i="61" s="1"/>
  <c r="O90" i="44"/>
  <c r="N129" i="44"/>
  <c r="N131" i="44" s="1"/>
  <c r="O130" i="44"/>
  <c r="O132" i="40"/>
  <c r="O133" i="40" s="1"/>
  <c r="O134" i="40" s="1"/>
  <c r="O400" i="33"/>
  <c r="O209" i="51"/>
  <c r="O225" i="51" s="1"/>
  <c r="O52" i="61"/>
  <c r="O66" i="61" s="1"/>
  <c r="O90" i="40"/>
  <c r="N129" i="40"/>
  <c r="N131" i="40" s="1"/>
  <c r="O130" i="40"/>
  <c r="O88" i="43"/>
  <c r="O87" i="43"/>
  <c r="O356" i="33"/>
  <c r="P67" i="40"/>
  <c r="P128" i="40"/>
  <c r="CG54" i="57"/>
  <c r="P77" i="40"/>
  <c r="P78" i="40"/>
  <c r="P112" i="40"/>
  <c r="P67" i="44"/>
  <c r="CG55" i="57"/>
  <c r="P77" i="44"/>
  <c r="P78" i="44"/>
  <c r="P128" i="44"/>
  <c r="P112" i="44"/>
  <c r="P67" i="1"/>
  <c r="P39" i="33"/>
  <c r="CG49" i="57"/>
  <c r="P128" i="1"/>
  <c r="P78" i="1"/>
  <c r="P77" i="1"/>
  <c r="P112" i="1"/>
  <c r="O88" i="49"/>
  <c r="O87" i="49"/>
  <c r="O363" i="33"/>
  <c r="O48" i="33"/>
  <c r="O353" i="33"/>
  <c r="O88" i="32"/>
  <c r="O87" i="32"/>
  <c r="P67" i="46"/>
  <c r="CG57" i="57"/>
  <c r="P78" i="46"/>
  <c r="P77" i="46"/>
  <c r="P128" i="46"/>
  <c r="P112" i="46"/>
  <c r="O88" i="48"/>
  <c r="O87" i="48"/>
  <c r="O362" i="33"/>
  <c r="P67" i="42"/>
  <c r="CG52" i="57"/>
  <c r="P77" i="42"/>
  <c r="P128" i="42"/>
  <c r="P78" i="42"/>
  <c r="P112" i="42"/>
  <c r="O88" i="41"/>
  <c r="O87" i="41"/>
  <c r="O354" i="33"/>
  <c r="P296" i="51"/>
  <c r="P288" i="51"/>
  <c r="P299" i="51" s="1"/>
  <c r="P67" i="49"/>
  <c r="CG60" i="57"/>
  <c r="P78" i="49"/>
  <c r="P128" i="49"/>
  <c r="P77" i="49"/>
  <c r="P112" i="49"/>
  <c r="P67" i="43"/>
  <c r="CG53" i="57"/>
  <c r="P78" i="43"/>
  <c r="P77" i="43"/>
  <c r="P128" i="43"/>
  <c r="P112" i="43"/>
  <c r="P67" i="47"/>
  <c r="CG58" i="57"/>
  <c r="P128" i="47"/>
  <c r="P77" i="47"/>
  <c r="P78" i="47"/>
  <c r="P112" i="47"/>
  <c r="P293" i="51"/>
  <c r="O88" i="46"/>
  <c r="O87" i="46"/>
  <c r="O360" i="33"/>
  <c r="O132" i="45"/>
  <c r="O133" i="45" s="1"/>
  <c r="O134" i="45" s="1"/>
  <c r="N79" i="45" s="1"/>
  <c r="O148" i="45" s="1"/>
  <c r="O402" i="33"/>
  <c r="O54" i="61"/>
  <c r="O68" i="61" s="1"/>
  <c r="O211" i="51"/>
  <c r="O227" i="51" s="1"/>
  <c r="O90" i="45"/>
  <c r="O130" i="45"/>
  <c r="N129" i="45"/>
  <c r="N131" i="45" s="1"/>
  <c r="N140" i="45" s="1"/>
  <c r="P298" i="51" l="1"/>
  <c r="O364" i="33"/>
  <c r="O51" i="33"/>
  <c r="O52" i="59" s="1"/>
  <c r="P294" i="51"/>
  <c r="P290" i="51"/>
  <c r="P291" i="51"/>
  <c r="P295" i="51"/>
  <c r="N79" i="40"/>
  <c r="O148" i="40" s="1"/>
  <c r="O71" i="59"/>
  <c r="P119" i="44"/>
  <c r="P116" i="44"/>
  <c r="P290" i="33" s="1"/>
  <c r="P305" i="33" s="1"/>
  <c r="P114" i="44"/>
  <c r="P115" i="44" s="1"/>
  <c r="P260" i="33" s="1"/>
  <c r="O132" i="43"/>
  <c r="O133" i="43" s="1"/>
  <c r="O134" i="43" s="1"/>
  <c r="N79" i="43" s="1"/>
  <c r="O148" i="43" s="1"/>
  <c r="O399" i="33"/>
  <c r="O208" i="51"/>
  <c r="O224" i="51" s="1"/>
  <c r="O51" i="61"/>
  <c r="O65" i="61" s="1"/>
  <c r="O90" i="43"/>
  <c r="N129" i="43"/>
  <c r="N131" i="43" s="1"/>
  <c r="N140" i="43" s="1"/>
  <c r="O130" i="43"/>
  <c r="O93" i="47"/>
  <c r="O94" i="47" s="1"/>
  <c r="O91" i="47"/>
  <c r="P297" i="51"/>
  <c r="P116" i="48"/>
  <c r="P294" i="33" s="1"/>
  <c r="P309" i="33" s="1"/>
  <c r="P119" i="48"/>
  <c r="P114" i="48"/>
  <c r="P115" i="48" s="1"/>
  <c r="P264" i="33" s="1"/>
  <c r="P301" i="51"/>
  <c r="P119" i="45"/>
  <c r="P116" i="45"/>
  <c r="P291" i="33" s="1"/>
  <c r="P306" i="33" s="1"/>
  <c r="P114" i="45"/>
  <c r="P115" i="45" s="1"/>
  <c r="P261" i="33" s="1"/>
  <c r="P116" i="47"/>
  <c r="P293" i="33" s="1"/>
  <c r="P308" i="33" s="1"/>
  <c r="P119" i="47"/>
  <c r="P114" i="47"/>
  <c r="P115" i="47" s="1"/>
  <c r="P263" i="33" s="1"/>
  <c r="P278" i="33" s="1"/>
  <c r="P119" i="43"/>
  <c r="P116" i="43"/>
  <c r="P288" i="33" s="1"/>
  <c r="P303" i="33" s="1"/>
  <c r="P114" i="43"/>
  <c r="P115" i="43" s="1"/>
  <c r="P258" i="33" s="1"/>
  <c r="P273" i="33" s="1"/>
  <c r="O132" i="49"/>
  <c r="O133" i="49" s="1"/>
  <c r="O134" i="49" s="1"/>
  <c r="N79" i="49" s="1"/>
  <c r="O148" i="49" s="1"/>
  <c r="O406" i="33"/>
  <c r="O58" i="61"/>
  <c r="O72" i="61" s="1"/>
  <c r="O215" i="51"/>
  <c r="O231" i="51" s="1"/>
  <c r="O90" i="49"/>
  <c r="O130" i="49"/>
  <c r="N129" i="49"/>
  <c r="N131" i="49" s="1"/>
  <c r="N140" i="49" s="1"/>
  <c r="O93" i="40"/>
  <c r="O94" i="40" s="1"/>
  <c r="O91" i="40"/>
  <c r="Q134" i="51"/>
  <c r="N140" i="44"/>
  <c r="P119" i="41"/>
  <c r="P116" i="41"/>
  <c r="P286" i="33" s="1"/>
  <c r="P301" i="33" s="1"/>
  <c r="P114" i="41"/>
  <c r="P115" i="41" s="1"/>
  <c r="P256" i="33" s="1"/>
  <c r="P119" i="42"/>
  <c r="P116" i="42"/>
  <c r="P287" i="33" s="1"/>
  <c r="P302" i="33" s="1"/>
  <c r="P114" i="42"/>
  <c r="P115" i="42" s="1"/>
  <c r="P257" i="33" s="1"/>
  <c r="P272" i="33" s="1"/>
  <c r="O53" i="33"/>
  <c r="O54" i="59" s="1"/>
  <c r="O52" i="33"/>
  <c r="O53" i="59" s="1"/>
  <c r="O87" i="33"/>
  <c r="O59" i="61"/>
  <c r="O73" i="61" s="1"/>
  <c r="O50" i="59"/>
  <c r="CG61" i="57"/>
  <c r="O93" i="44"/>
  <c r="O94" i="44" s="1"/>
  <c r="O91" i="44"/>
  <c r="O332" i="33"/>
  <c r="O345" i="33" s="1"/>
  <c r="O93" i="42"/>
  <c r="O94" i="42" s="1"/>
  <c r="O91" i="42"/>
  <c r="O132" i="46"/>
  <c r="O133" i="46" s="1"/>
  <c r="O134" i="46" s="1"/>
  <c r="N79" i="46" s="1"/>
  <c r="O148" i="46" s="1"/>
  <c r="O403" i="33"/>
  <c r="O212" i="51"/>
  <c r="O228" i="51" s="1"/>
  <c r="O55" i="61"/>
  <c r="O69" i="61" s="1"/>
  <c r="O90" i="46"/>
  <c r="N129" i="46"/>
  <c r="N131" i="46" s="1"/>
  <c r="N140" i="46" s="1"/>
  <c r="O130" i="46"/>
  <c r="O132" i="48"/>
  <c r="O133" i="48" s="1"/>
  <c r="O134" i="48" s="1"/>
  <c r="N79" i="48" s="1"/>
  <c r="O148" i="48" s="1"/>
  <c r="O405" i="33"/>
  <c r="O214" i="51"/>
  <c r="O230" i="51" s="1"/>
  <c r="O57" i="61"/>
  <c r="O71" i="61" s="1"/>
  <c r="O90" i="48"/>
  <c r="O130" i="48"/>
  <c r="N129" i="48"/>
  <c r="N131" i="48" s="1"/>
  <c r="N140" i="48" s="1"/>
  <c r="P300" i="51"/>
  <c r="P292" i="51"/>
  <c r="P305" i="51" s="1"/>
  <c r="P309" i="51" s="1"/>
  <c r="P119" i="32"/>
  <c r="P116" i="32"/>
  <c r="P285" i="33" s="1"/>
  <c r="P300" i="33" s="1"/>
  <c r="P114" i="32"/>
  <c r="P115" i="32" s="1"/>
  <c r="P255" i="33" s="1"/>
  <c r="O132" i="41"/>
  <c r="O133" i="41" s="1"/>
  <c r="O134" i="41" s="1"/>
  <c r="N79" i="41" s="1"/>
  <c r="O148" i="41" s="1"/>
  <c r="O397" i="33"/>
  <c r="O206" i="51"/>
  <c r="O222" i="51" s="1"/>
  <c r="O49" i="61"/>
  <c r="O63" i="61" s="1"/>
  <c r="O90" i="41"/>
  <c r="N129" i="41"/>
  <c r="N131" i="41" s="1"/>
  <c r="N140" i="41" s="1"/>
  <c r="O130" i="41"/>
  <c r="P45" i="33"/>
  <c r="P119" i="40"/>
  <c r="P116" i="40"/>
  <c r="P289" i="33" s="1"/>
  <c r="P304" i="33" s="1"/>
  <c r="P114" i="40"/>
  <c r="P115" i="40" s="1"/>
  <c r="P259" i="33" s="1"/>
  <c r="O93" i="1"/>
  <c r="O94" i="1" s="1"/>
  <c r="O91" i="1"/>
  <c r="P119" i="1"/>
  <c r="P116" i="1"/>
  <c r="P284" i="33" s="1"/>
  <c r="P114" i="1"/>
  <c r="O329" i="33"/>
  <c r="O342" i="33" s="1"/>
  <c r="O326" i="33"/>
  <c r="O339" i="33" s="1"/>
  <c r="O93" i="45"/>
  <c r="O94" i="45" s="1"/>
  <c r="O91" i="45"/>
  <c r="O330" i="33"/>
  <c r="O343" i="33" s="1"/>
  <c r="P119" i="49"/>
  <c r="P116" i="49"/>
  <c r="P295" i="33" s="1"/>
  <c r="P310" i="33" s="1"/>
  <c r="P114" i="49"/>
  <c r="P115" i="49" s="1"/>
  <c r="P265" i="33" s="1"/>
  <c r="P119" i="46"/>
  <c r="P116" i="46"/>
  <c r="P292" i="33" s="1"/>
  <c r="P307" i="33" s="1"/>
  <c r="P114" i="46"/>
  <c r="P115" i="46" s="1"/>
  <c r="P262" i="33" s="1"/>
  <c r="O132" i="32"/>
  <c r="O133" i="32" s="1"/>
  <c r="O134" i="32" s="1"/>
  <c r="N79" i="32" s="1"/>
  <c r="O148" i="32" s="1"/>
  <c r="O396" i="33"/>
  <c r="O411" i="33" s="1"/>
  <c r="O81" i="59" s="1"/>
  <c r="O205" i="51"/>
  <c r="O221" i="51" s="1"/>
  <c r="O48" i="61"/>
  <c r="O62" i="61" s="1"/>
  <c r="O90" i="32"/>
  <c r="N129" i="32"/>
  <c r="N131" i="32" s="1"/>
  <c r="N140" i="32" s="1"/>
  <c r="O130" i="32"/>
  <c r="Q133" i="51"/>
  <c r="N72" i="59"/>
  <c r="N140" i="40"/>
  <c r="N131" i="1"/>
  <c r="N137" i="1"/>
  <c r="N79" i="1"/>
  <c r="O148" i="1" s="1"/>
  <c r="O136" i="1"/>
  <c r="O69" i="59"/>
  <c r="O408" i="33" l="1"/>
  <c r="O78" i="59" s="1"/>
  <c r="P275" i="33"/>
  <c r="P280" i="33"/>
  <c r="P270" i="33"/>
  <c r="P271" i="33"/>
  <c r="P276" i="33"/>
  <c r="P279" i="33"/>
  <c r="O323" i="33"/>
  <c r="P124" i="32"/>
  <c r="P121" i="32"/>
  <c r="P102" i="32"/>
  <c r="P71" i="32" s="1"/>
  <c r="O93" i="46"/>
  <c r="O94" i="46" s="1"/>
  <c r="O91" i="46"/>
  <c r="O331" i="33"/>
  <c r="O344" i="33" s="1"/>
  <c r="P124" i="42"/>
  <c r="P121" i="42"/>
  <c r="P102" i="42"/>
  <c r="P71" i="42" s="1"/>
  <c r="O410" i="33"/>
  <c r="O80" i="59" s="1"/>
  <c r="P124" i="41"/>
  <c r="P121" i="41"/>
  <c r="P102" i="41"/>
  <c r="P71" i="41" s="1"/>
  <c r="P304" i="51"/>
  <c r="P102" i="43"/>
  <c r="P71" i="43" s="1"/>
  <c r="P121" i="43"/>
  <c r="P124" i="43"/>
  <c r="P124" i="44"/>
  <c r="P121" i="44"/>
  <c r="P102" i="44"/>
  <c r="P71" i="44" s="1"/>
  <c r="P124" i="46"/>
  <c r="P121" i="46"/>
  <c r="P102" i="46"/>
  <c r="P71" i="46" s="1"/>
  <c r="P115" i="1"/>
  <c r="P254" i="33" s="1"/>
  <c r="P269" i="33" s="1"/>
  <c r="P206" i="33"/>
  <c r="P124" i="40"/>
  <c r="P121" i="40"/>
  <c r="P102" i="40"/>
  <c r="P71" i="40" s="1"/>
  <c r="O93" i="41"/>
  <c r="O94" i="41" s="1"/>
  <c r="O91" i="41"/>
  <c r="O325" i="33"/>
  <c r="O338" i="33" s="1"/>
  <c r="O93" i="48"/>
  <c r="O94" i="48" s="1"/>
  <c r="O91" i="48"/>
  <c r="O333" i="33"/>
  <c r="O346" i="33" s="1"/>
  <c r="O409" i="33"/>
  <c r="O79" i="59" s="1"/>
  <c r="O93" i="43"/>
  <c r="O94" i="43" s="1"/>
  <c r="O91" i="43"/>
  <c r="O327" i="33"/>
  <c r="O340" i="33" s="1"/>
  <c r="P124" i="47"/>
  <c r="P102" i="47"/>
  <c r="P71" i="47" s="1"/>
  <c r="P121" i="47"/>
  <c r="P124" i="45"/>
  <c r="P121" i="45"/>
  <c r="P102" i="45"/>
  <c r="P71" i="45" s="1"/>
  <c r="P124" i="48"/>
  <c r="P121" i="48"/>
  <c r="P102" i="48"/>
  <c r="P71" i="48" s="1"/>
  <c r="P124" i="49"/>
  <c r="P121" i="49"/>
  <c r="P102" i="49"/>
  <c r="P71" i="49" s="1"/>
  <c r="Q132" i="51"/>
  <c r="N70" i="59"/>
  <c r="N140" i="1"/>
  <c r="O93" i="32"/>
  <c r="O94" i="32" s="1"/>
  <c r="O91" i="32"/>
  <c r="O324" i="33"/>
  <c r="O337" i="33" s="1"/>
  <c r="P299" i="33"/>
  <c r="P311" i="33" s="1"/>
  <c r="P296" i="33"/>
  <c r="P48" i="59"/>
  <c r="P277" i="33"/>
  <c r="P124" i="1"/>
  <c r="P121" i="1"/>
  <c r="P124" i="33" s="1"/>
  <c r="P101" i="33" s="1"/>
  <c r="P102" i="1"/>
  <c r="P71" i="1" s="1"/>
  <c r="P274" i="33"/>
  <c r="O93" i="49"/>
  <c r="O94" i="49" s="1"/>
  <c r="O91" i="49"/>
  <c r="O334" i="33"/>
  <c r="O347" i="33" s="1"/>
  <c r="O328" i="33"/>
  <c r="O341" i="33" s="1"/>
  <c r="P163" i="33" l="1"/>
  <c r="P86" i="46"/>
  <c r="P155" i="33"/>
  <c r="P86" i="1"/>
  <c r="P166" i="33"/>
  <c r="P86" i="49"/>
  <c r="P165" i="33"/>
  <c r="P86" i="48"/>
  <c r="P70" i="40"/>
  <c r="P140" i="61"/>
  <c r="P154" i="61" s="1"/>
  <c r="P418" i="51"/>
  <c r="P281" i="33"/>
  <c r="P161" i="33"/>
  <c r="P86" i="44"/>
  <c r="P70" i="43"/>
  <c r="P139" i="61"/>
  <c r="P153" i="61" s="1"/>
  <c r="P417" i="51"/>
  <c r="P157" i="33"/>
  <c r="P86" i="41"/>
  <c r="P158" i="33"/>
  <c r="P86" i="42"/>
  <c r="P162" i="33"/>
  <c r="P86" i="45"/>
  <c r="P70" i="45"/>
  <c r="P142" i="61"/>
  <c r="P156" i="61" s="1"/>
  <c r="P420" i="51"/>
  <c r="P70" i="47"/>
  <c r="P144" i="61"/>
  <c r="P158" i="61" s="1"/>
  <c r="P422" i="51"/>
  <c r="P70" i="46"/>
  <c r="P143" i="61"/>
  <c r="P157" i="61" s="1"/>
  <c r="P421" i="51"/>
  <c r="P308" i="51"/>
  <c r="P310" i="51" s="1"/>
  <c r="P306" i="51"/>
  <c r="P70" i="32"/>
  <c r="P136" i="61"/>
  <c r="P150" i="61" s="1"/>
  <c r="P414" i="51"/>
  <c r="O366" i="33"/>
  <c r="O336" i="33"/>
  <c r="P156" i="33"/>
  <c r="P86" i="32"/>
  <c r="P70" i="1"/>
  <c r="P56" i="33"/>
  <c r="P135" i="61"/>
  <c r="P413" i="51"/>
  <c r="P70" i="49"/>
  <c r="P146" i="61"/>
  <c r="P160" i="61" s="1"/>
  <c r="P424" i="51"/>
  <c r="P70" i="48"/>
  <c r="P145" i="61"/>
  <c r="P159" i="61" s="1"/>
  <c r="P423" i="51"/>
  <c r="P164" i="33"/>
  <c r="P86" i="47"/>
  <c r="P160" i="33"/>
  <c r="P86" i="40"/>
  <c r="P70" i="44"/>
  <c r="P141" i="61"/>
  <c r="P155" i="61" s="1"/>
  <c r="P419" i="51"/>
  <c r="P159" i="33"/>
  <c r="P86" i="43"/>
  <c r="P70" i="41"/>
  <c r="P137" i="61"/>
  <c r="P151" i="61" s="1"/>
  <c r="P415" i="51"/>
  <c r="P70" i="42"/>
  <c r="P138" i="61"/>
  <c r="P152" i="61" s="1"/>
  <c r="P416" i="51"/>
  <c r="P57" i="33" l="1"/>
  <c r="P57" i="59" s="1"/>
  <c r="P103" i="61"/>
  <c r="P117" i="61" s="1"/>
  <c r="P56" i="59"/>
  <c r="P64" i="33"/>
  <c r="P244" i="33"/>
  <c r="P229" i="33"/>
  <c r="P5" i="59"/>
  <c r="P249" i="33"/>
  <c r="P234" i="33"/>
  <c r="P184" i="33"/>
  <c r="P167" i="33"/>
  <c r="P239" i="33"/>
  <c r="P224" i="33"/>
  <c r="P243" i="33"/>
  <c r="P228" i="33"/>
  <c r="P242" i="33"/>
  <c r="P227" i="33"/>
  <c r="P107" i="33"/>
  <c r="P106" i="33"/>
  <c r="P425" i="51"/>
  <c r="N9" i="59"/>
  <c r="O376" i="33"/>
  <c r="P246" i="33"/>
  <c r="P231" i="33"/>
  <c r="P241" i="33"/>
  <c r="P226" i="33"/>
  <c r="P50" i="33"/>
  <c r="P248" i="33"/>
  <c r="P233" i="33"/>
  <c r="P149" i="61"/>
  <c r="P147" i="61"/>
  <c r="P161" i="61" s="1"/>
  <c r="P240" i="33"/>
  <c r="P225" i="33"/>
  <c r="P344" i="51"/>
  <c r="P348" i="51"/>
  <c r="P352" i="51"/>
  <c r="P347" i="51"/>
  <c r="P351" i="51"/>
  <c r="P355" i="51"/>
  <c r="P346" i="51"/>
  <c r="P350" i="51"/>
  <c r="P354" i="51"/>
  <c r="P345" i="51"/>
  <c r="P349" i="51"/>
  <c r="P353" i="51"/>
  <c r="P245" i="33"/>
  <c r="P230" i="33"/>
  <c r="P250" i="33"/>
  <c r="P235" i="33"/>
  <c r="P247" i="33"/>
  <c r="P232" i="33"/>
  <c r="P55" i="33" l="1"/>
  <c r="P55" i="59"/>
  <c r="Q59" i="33"/>
  <c r="P65" i="33"/>
  <c r="Q84" i="33" s="1"/>
  <c r="P61" i="59"/>
  <c r="P113" i="33"/>
  <c r="P119" i="33" s="1"/>
  <c r="P185" i="33"/>
  <c r="P114" i="33" s="1"/>
  <c r="P186" i="33"/>
  <c r="P251" i="33"/>
  <c r="P236" i="33"/>
  <c r="R61" i="33" l="1"/>
  <c r="Q60" i="33"/>
  <c r="P71" i="33"/>
  <c r="Q91" i="33"/>
  <c r="Q9" i="55"/>
  <c r="Q107" i="49" l="1"/>
  <c r="Q106" i="49" s="1"/>
  <c r="Q109" i="49" s="1"/>
  <c r="Q103" i="49" s="1"/>
  <c r="Q107" i="48"/>
  <c r="Q106" i="48" s="1"/>
  <c r="Q109" i="48" s="1"/>
  <c r="Q103" i="48" s="1"/>
  <c r="Q107" i="47"/>
  <c r="Q106" i="47" s="1"/>
  <c r="Q109" i="47" s="1"/>
  <c r="Q103" i="47" s="1"/>
  <c r="Q107" i="46"/>
  <c r="Q106" i="46" s="1"/>
  <c r="Q109" i="46" s="1"/>
  <c r="Q103" i="46" s="1"/>
  <c r="Q107" i="45"/>
  <c r="Q106" i="45" s="1"/>
  <c r="Q109" i="45" s="1"/>
  <c r="Q103" i="45" s="1"/>
  <c r="Q107" i="40"/>
  <c r="Q106" i="40" s="1"/>
  <c r="Q109" i="40" s="1"/>
  <c r="Q103" i="40" s="1"/>
  <c r="Q107" i="43"/>
  <c r="Q106" i="43" s="1"/>
  <c r="Q109" i="43" s="1"/>
  <c r="Q103" i="43" s="1"/>
  <c r="Q107" i="44"/>
  <c r="Q106" i="44" s="1"/>
  <c r="Q109" i="44" s="1"/>
  <c r="Q103" i="44" s="1"/>
  <c r="Q107" i="42"/>
  <c r="Q106" i="42" s="1"/>
  <c r="Q109" i="42" s="1"/>
  <c r="Q103" i="42" s="1"/>
  <c r="Q107" i="32"/>
  <c r="Q106" i="32" s="1"/>
  <c r="Q109" i="32" s="1"/>
  <c r="Q103" i="32" s="1"/>
  <c r="Q107" i="41"/>
  <c r="Q106" i="41" s="1"/>
  <c r="Q109" i="41" s="1"/>
  <c r="Q103" i="41" s="1"/>
  <c r="Q107" i="1"/>
  <c r="Q8" i="55"/>
  <c r="Q4" i="56"/>
  <c r="Q58" i="59"/>
  <c r="P63" i="59"/>
  <c r="P70" i="33"/>
  <c r="R59" i="59"/>
  <c r="S62" i="33"/>
  <c r="S60" i="59" s="1"/>
  <c r="Q101" i="42" l="1"/>
  <c r="Q212" i="33" s="1"/>
  <c r="Q66" i="42"/>
  <c r="Q101" i="44"/>
  <c r="Q215" i="33" s="1"/>
  <c r="Q66" i="44"/>
  <c r="Q101" i="41"/>
  <c r="Q211" i="33" s="1"/>
  <c r="Q66" i="41"/>
  <c r="Q101" i="43"/>
  <c r="Q213" i="33" s="1"/>
  <c r="Q66" i="43"/>
  <c r="Q101" i="47"/>
  <c r="Q218" i="33" s="1"/>
  <c r="Q66" i="47"/>
  <c r="P3" i="56"/>
  <c r="P81" i="49"/>
  <c r="P62" i="49" s="1"/>
  <c r="P63" i="49" s="1"/>
  <c r="P81" i="48"/>
  <c r="P62" i="48" s="1"/>
  <c r="P63" i="48" s="1"/>
  <c r="P81" i="47"/>
  <c r="P62" i="47" s="1"/>
  <c r="P63" i="47" s="1"/>
  <c r="P81" i="46"/>
  <c r="P62" i="46" s="1"/>
  <c r="P63" i="46" s="1"/>
  <c r="P81" i="44"/>
  <c r="P62" i="44" s="1"/>
  <c r="P63" i="44" s="1"/>
  <c r="P81" i="45"/>
  <c r="P62" i="45" s="1"/>
  <c r="P63" i="45" s="1"/>
  <c r="P81" i="40"/>
  <c r="P62" i="40" s="1"/>
  <c r="P63" i="40" s="1"/>
  <c r="P81" i="43"/>
  <c r="P62" i="43" s="1"/>
  <c r="P63" i="43" s="1"/>
  <c r="P81" i="41"/>
  <c r="P62" i="41" s="1"/>
  <c r="P63" i="41" s="1"/>
  <c r="P81" i="42"/>
  <c r="P62" i="42" s="1"/>
  <c r="P63" i="42" s="1"/>
  <c r="P81" i="1"/>
  <c r="P62" i="1" s="1"/>
  <c r="P63" i="1" s="1"/>
  <c r="P369" i="33"/>
  <c r="P375" i="33" s="1"/>
  <c r="P81" i="32"/>
  <c r="P62" i="32" s="1"/>
  <c r="P63" i="32" s="1"/>
  <c r="P62" i="59"/>
  <c r="Q72" i="33"/>
  <c r="Q90" i="33"/>
  <c r="Q83" i="33"/>
  <c r="Q106" i="1"/>
  <c r="Q97" i="33"/>
  <c r="Q101" i="46"/>
  <c r="Q217" i="33" s="1"/>
  <c r="Q66" i="46"/>
  <c r="Q101" i="32"/>
  <c r="Q210" i="33" s="1"/>
  <c r="Q66" i="32"/>
  <c r="Q101" i="40"/>
  <c r="Q214" i="33" s="1"/>
  <c r="Q66" i="40"/>
  <c r="Q101" i="48"/>
  <c r="Q219" i="33" s="1"/>
  <c r="Q66" i="48"/>
  <c r="Q101" i="45"/>
  <c r="Q216" i="33" s="1"/>
  <c r="Q66" i="45"/>
  <c r="Q101" i="49"/>
  <c r="Q220" i="33" s="1"/>
  <c r="Q66" i="49"/>
  <c r="P64" i="41" l="1"/>
  <c r="P65" i="41" s="1"/>
  <c r="P155" i="41"/>
  <c r="P155" i="32"/>
  <c r="P64" i="32"/>
  <c r="P65" i="32" s="1"/>
  <c r="P155" i="44"/>
  <c r="P64" i="44"/>
  <c r="P65" i="44" s="1"/>
  <c r="P64" i="46"/>
  <c r="P65" i="46" s="1"/>
  <c r="P155" i="46"/>
  <c r="P55" i="56"/>
  <c r="P56" i="56" s="1"/>
  <c r="P37" i="56"/>
  <c r="P38" i="56" s="1"/>
  <c r="P47" i="56"/>
  <c r="P42" i="56"/>
  <c r="P43" i="56" s="1"/>
  <c r="Q109" i="1"/>
  <c r="Q103" i="1" s="1"/>
  <c r="Q96" i="33"/>
  <c r="P64" i="1"/>
  <c r="P65" i="1" s="1"/>
  <c r="P155" i="1"/>
  <c r="P155" i="40"/>
  <c r="P64" i="40"/>
  <c r="P65" i="40" s="1"/>
  <c r="P155" i="47"/>
  <c r="P64" i="47"/>
  <c r="P65" i="47" s="1"/>
  <c r="P155" i="49"/>
  <c r="P64" i="49"/>
  <c r="P65" i="49" s="1"/>
  <c r="Q104" i="33"/>
  <c r="Q64" i="59"/>
  <c r="P155" i="43"/>
  <c r="P64" i="43"/>
  <c r="P65" i="43" s="1"/>
  <c r="P155" i="42"/>
  <c r="P64" i="42"/>
  <c r="P65" i="42" s="1"/>
  <c r="P155" i="45"/>
  <c r="P64" i="45"/>
  <c r="P65" i="45" s="1"/>
  <c r="P155" i="48"/>
  <c r="P64" i="48"/>
  <c r="P65" i="48" s="1"/>
  <c r="P68" i="46" l="1"/>
  <c r="P11" i="61"/>
  <c r="P25" i="61" s="1"/>
  <c r="P68" i="32"/>
  <c r="P4" i="61"/>
  <c r="P18" i="61" s="1"/>
  <c r="P68" i="43"/>
  <c r="P7" i="61"/>
  <c r="P21" i="61" s="1"/>
  <c r="Q101" i="1"/>
  <c r="Q209" i="33" s="1"/>
  <c r="Q66" i="1"/>
  <c r="P68" i="49"/>
  <c r="P14" i="61"/>
  <c r="P28" i="61" s="1"/>
  <c r="Q46" i="56"/>
  <c r="P49" i="56"/>
  <c r="P68" i="48"/>
  <c r="P13" i="61"/>
  <c r="P27" i="61" s="1"/>
  <c r="P68" i="42"/>
  <c r="P6" i="61"/>
  <c r="P20" i="61" s="1"/>
  <c r="P68" i="1"/>
  <c r="P43" i="33"/>
  <c r="P3" i="61"/>
  <c r="P60" i="56"/>
  <c r="P133" i="33" s="1"/>
  <c r="P59" i="56"/>
  <c r="P68" i="41"/>
  <c r="P5" i="61"/>
  <c r="P19" i="61" s="1"/>
  <c r="P68" i="45"/>
  <c r="P10" i="61"/>
  <c r="P24" i="61" s="1"/>
  <c r="Q41" i="56"/>
  <c r="P68" i="47"/>
  <c r="P12" i="61"/>
  <c r="P26" i="61" s="1"/>
  <c r="P68" i="40"/>
  <c r="P8" i="61"/>
  <c r="P22" i="61" s="1"/>
  <c r="P52" i="56"/>
  <c r="P68" i="44"/>
  <c r="P9" i="61"/>
  <c r="P23" i="61" s="1"/>
  <c r="P48" i="56" l="1"/>
  <c r="P139" i="41"/>
  <c r="P73" i="41"/>
  <c r="Q74" i="41" s="1"/>
  <c r="P139" i="32"/>
  <c r="P73" i="32"/>
  <c r="Q74" i="32" s="1"/>
  <c r="P84" i="40"/>
  <c r="P139" i="40"/>
  <c r="P73" i="40"/>
  <c r="Q74" i="40" s="1"/>
  <c r="P17" i="61"/>
  <c r="P15" i="61"/>
  <c r="P29" i="61" s="1"/>
  <c r="P38" i="33"/>
  <c r="P42" i="33"/>
  <c r="P47" i="59" s="1"/>
  <c r="P40" i="33"/>
  <c r="P44" i="33"/>
  <c r="P139" i="44"/>
  <c r="P73" i="44"/>
  <c r="Q74" i="44" s="1"/>
  <c r="P139" i="42"/>
  <c r="P73" i="42"/>
  <c r="Q74" i="42" s="1"/>
  <c r="P139" i="47"/>
  <c r="P73" i="47"/>
  <c r="Q74" i="47" s="1"/>
  <c r="P139" i="45"/>
  <c r="P73" i="45"/>
  <c r="Q74" i="45" s="1"/>
  <c r="P61" i="56"/>
  <c r="P132" i="33"/>
  <c r="P75" i="59" s="1"/>
  <c r="P46" i="33"/>
  <c r="P49" i="59" s="1"/>
  <c r="P139" i="1"/>
  <c r="P73" i="1"/>
  <c r="Q74" i="1" s="1"/>
  <c r="P139" i="48"/>
  <c r="P73" i="48"/>
  <c r="Q74" i="48" s="1"/>
  <c r="P139" i="49"/>
  <c r="P73" i="49"/>
  <c r="Q74" i="49" s="1"/>
  <c r="P139" i="43"/>
  <c r="P73" i="43"/>
  <c r="Q74" i="43" s="1"/>
  <c r="P139" i="46"/>
  <c r="P73" i="46"/>
  <c r="Q74" i="46" s="1"/>
  <c r="P84" i="43" l="1"/>
  <c r="P84" i="46"/>
  <c r="P84" i="42"/>
  <c r="P84" i="47"/>
  <c r="P84" i="41"/>
  <c r="P84" i="32"/>
  <c r="P88" i="32" s="1"/>
  <c r="Q85" i="49"/>
  <c r="Q287" i="51"/>
  <c r="Q61" i="49"/>
  <c r="Q85" i="45"/>
  <c r="Q283" i="51"/>
  <c r="Q61" i="45"/>
  <c r="P87" i="32"/>
  <c r="P353" i="33"/>
  <c r="Q85" i="43"/>
  <c r="Q280" i="51"/>
  <c r="Q61" i="43"/>
  <c r="P84" i="48"/>
  <c r="P84" i="1"/>
  <c r="P87" i="47"/>
  <c r="P88" i="47"/>
  <c r="P361" i="33"/>
  <c r="Q85" i="44"/>
  <c r="Q282" i="51"/>
  <c r="Q61" i="44"/>
  <c r="P88" i="41"/>
  <c r="P87" i="41"/>
  <c r="P354" i="33"/>
  <c r="P88" i="43"/>
  <c r="P87" i="43"/>
  <c r="P356" i="33"/>
  <c r="P88" i="46"/>
  <c r="P87" i="46"/>
  <c r="P360" i="33"/>
  <c r="P88" i="42"/>
  <c r="P87" i="42"/>
  <c r="P355" i="33"/>
  <c r="P87" i="40"/>
  <c r="P88" i="40"/>
  <c r="P357" i="33"/>
  <c r="Q85" i="46"/>
  <c r="Q284" i="51"/>
  <c r="Q61" i="46"/>
  <c r="P84" i="49"/>
  <c r="Q85" i="1"/>
  <c r="Q276" i="51"/>
  <c r="Q61" i="1"/>
  <c r="P84" i="45"/>
  <c r="Q85" i="42"/>
  <c r="Q279" i="51"/>
  <c r="Q61" i="42"/>
  <c r="Q85" i="40"/>
  <c r="Q281" i="51"/>
  <c r="Q61" i="40"/>
  <c r="Q85" i="32"/>
  <c r="Q277" i="51"/>
  <c r="Q61" i="32"/>
  <c r="Q85" i="48"/>
  <c r="Q286" i="51"/>
  <c r="Q61" i="48"/>
  <c r="P62" i="56"/>
  <c r="P135" i="33" s="1"/>
  <c r="P134" i="33"/>
  <c r="P76" i="59" s="1"/>
  <c r="Q85" i="47"/>
  <c r="Q285" i="51"/>
  <c r="Q61" i="47"/>
  <c r="P84" i="44"/>
  <c r="Q85" i="41"/>
  <c r="Q278" i="51"/>
  <c r="Q61" i="41"/>
  <c r="P88" i="49" l="1"/>
  <c r="P87" i="49"/>
  <c r="P363" i="33"/>
  <c r="Q67" i="44"/>
  <c r="CH55" i="57"/>
  <c r="Q77" i="44"/>
  <c r="Q78" i="44"/>
  <c r="Q128" i="44"/>
  <c r="Q112" i="44"/>
  <c r="Q67" i="45"/>
  <c r="CH56" i="57"/>
  <c r="Q78" i="45"/>
  <c r="Q128" i="45"/>
  <c r="Q77" i="45"/>
  <c r="Q112" i="45"/>
  <c r="Q67" i="49"/>
  <c r="CH60" i="57"/>
  <c r="Q128" i="49"/>
  <c r="Q78" i="49"/>
  <c r="Q77" i="49"/>
  <c r="Q112" i="49"/>
  <c r="Q67" i="47"/>
  <c r="Q128" i="47"/>
  <c r="CH58" i="57"/>
  <c r="Q77" i="47"/>
  <c r="Q78" i="47"/>
  <c r="Q112" i="47"/>
  <c r="Q288" i="51"/>
  <c r="Q291" i="51" s="1"/>
  <c r="Q67" i="46"/>
  <c r="CH57" i="57"/>
  <c r="Q77" i="46"/>
  <c r="Q78" i="46"/>
  <c r="Q128" i="46"/>
  <c r="Q112" i="46"/>
  <c r="P132" i="46"/>
  <c r="P133" i="46" s="1"/>
  <c r="P134" i="46" s="1"/>
  <c r="O79" i="46" s="1"/>
  <c r="P148" i="46" s="1"/>
  <c r="P403" i="33"/>
  <c r="P55" i="61"/>
  <c r="P69" i="61" s="1"/>
  <c r="P212" i="51"/>
  <c r="P228" i="51" s="1"/>
  <c r="P90" i="46"/>
  <c r="P130" i="46"/>
  <c r="O129" i="46"/>
  <c r="O131" i="46" s="1"/>
  <c r="O140" i="46" s="1"/>
  <c r="Q296" i="51"/>
  <c r="P132" i="47"/>
  <c r="P133" i="47" s="1"/>
  <c r="P134" i="47" s="1"/>
  <c r="O79" i="47" s="1"/>
  <c r="P148" i="47" s="1"/>
  <c r="P404" i="33"/>
  <c r="P56" i="61"/>
  <c r="P70" i="61" s="1"/>
  <c r="P213" i="51"/>
  <c r="P229" i="51" s="1"/>
  <c r="P90" i="47"/>
  <c r="P130" i="47"/>
  <c r="O129" i="47"/>
  <c r="O131" i="47" s="1"/>
  <c r="O140" i="47" s="1"/>
  <c r="Q67" i="43"/>
  <c r="CH53" i="57"/>
  <c r="Q78" i="43"/>
  <c r="Q77" i="43"/>
  <c r="Q128" i="43"/>
  <c r="Q112" i="43"/>
  <c r="Q297" i="51"/>
  <c r="Q301" i="51"/>
  <c r="P88" i="44"/>
  <c r="P87" i="44"/>
  <c r="P358" i="33"/>
  <c r="Q298" i="51"/>
  <c r="P132" i="40"/>
  <c r="P133" i="40" s="1"/>
  <c r="P134" i="40" s="1"/>
  <c r="P400" i="33"/>
  <c r="P52" i="61"/>
  <c r="P66" i="61" s="1"/>
  <c r="P209" i="51"/>
  <c r="P225" i="51" s="1"/>
  <c r="P90" i="40"/>
  <c r="O129" i="40"/>
  <c r="O131" i="40" s="1"/>
  <c r="P130" i="40"/>
  <c r="P132" i="42"/>
  <c r="P133" i="42" s="1"/>
  <c r="P134" i="42" s="1"/>
  <c r="O79" i="42" s="1"/>
  <c r="P148" i="42" s="1"/>
  <c r="P398" i="33"/>
  <c r="P50" i="61"/>
  <c r="P64" i="61" s="1"/>
  <c r="P207" i="51"/>
  <c r="P223" i="51" s="1"/>
  <c r="P90" i="42"/>
  <c r="O129" i="42"/>
  <c r="O131" i="42" s="1"/>
  <c r="O140" i="42" s="1"/>
  <c r="P130" i="42"/>
  <c r="Q294" i="51"/>
  <c r="Q67" i="41"/>
  <c r="CH51" i="57"/>
  <c r="Q78" i="41"/>
  <c r="Q77" i="41"/>
  <c r="Q128" i="41"/>
  <c r="Q112" i="41"/>
  <c r="Q300" i="51"/>
  <c r="Q67" i="1"/>
  <c r="Q39" i="33"/>
  <c r="CH49" i="57"/>
  <c r="Q128" i="1"/>
  <c r="Q78" i="1"/>
  <c r="Q77" i="1"/>
  <c r="Q112" i="1"/>
  <c r="P132" i="43"/>
  <c r="P133" i="43" s="1"/>
  <c r="P134" i="43" s="1"/>
  <c r="O79" i="43" s="1"/>
  <c r="P148" i="43" s="1"/>
  <c r="P399" i="33"/>
  <c r="P51" i="61"/>
  <c r="P65" i="61" s="1"/>
  <c r="P208" i="51"/>
  <c r="P224" i="51" s="1"/>
  <c r="P90" i="43"/>
  <c r="O129" i="43"/>
  <c r="O131" i="43" s="1"/>
  <c r="O140" i="43" s="1"/>
  <c r="P130" i="43"/>
  <c r="P87" i="48"/>
  <c r="P88" i="48"/>
  <c r="P362" i="33"/>
  <c r="Q299" i="51"/>
  <c r="P77" i="59"/>
  <c r="Q50" i="32"/>
  <c r="Q50" i="40"/>
  <c r="Q50" i="41"/>
  <c r="Q50" i="49"/>
  <c r="Q50" i="48"/>
  <c r="Q50" i="42"/>
  <c r="Q50" i="1"/>
  <c r="Q50" i="47"/>
  <c r="Q50" i="44"/>
  <c r="Q50" i="45"/>
  <c r="Q50" i="43"/>
  <c r="Q50" i="46"/>
  <c r="Q67" i="48"/>
  <c r="CH59" i="57"/>
  <c r="Q78" i="48"/>
  <c r="Q128" i="48"/>
  <c r="Q77" i="48"/>
  <c r="Q112" i="48"/>
  <c r="Q67" i="32"/>
  <c r="CH50" i="57"/>
  <c r="Q128" i="32"/>
  <c r="Q78" i="32"/>
  <c r="Q77" i="32"/>
  <c r="Q112" i="32"/>
  <c r="Q67" i="40"/>
  <c r="CH54" i="57"/>
  <c r="Q128" i="40"/>
  <c r="Q77" i="40"/>
  <c r="Q78" i="40"/>
  <c r="Q112" i="40"/>
  <c r="Q67" i="42"/>
  <c r="CH52" i="57"/>
  <c r="Q78" i="42"/>
  <c r="Q77" i="42"/>
  <c r="Q128" i="42"/>
  <c r="Q112" i="42"/>
  <c r="P88" i="45"/>
  <c r="P87" i="45"/>
  <c r="P359" i="33"/>
  <c r="Q49" i="33"/>
  <c r="Q51" i="59" s="1"/>
  <c r="P132" i="41"/>
  <c r="P133" i="41" s="1"/>
  <c r="P134" i="41" s="1"/>
  <c r="O79" i="41" s="1"/>
  <c r="P148" i="41" s="1"/>
  <c r="P397" i="33"/>
  <c r="P49" i="61"/>
  <c r="P63" i="61" s="1"/>
  <c r="P206" i="51"/>
  <c r="P222" i="51" s="1"/>
  <c r="P90" i="41"/>
  <c r="P130" i="41"/>
  <c r="O129" i="41"/>
  <c r="O131" i="41" s="1"/>
  <c r="O140" i="41" s="1"/>
  <c r="P352" i="33"/>
  <c r="P88" i="1"/>
  <c r="P87" i="1"/>
  <c r="P51" i="33" s="1"/>
  <c r="P52" i="59" s="1"/>
  <c r="P48" i="33"/>
  <c r="P132" i="32"/>
  <c r="P133" i="32" s="1"/>
  <c r="P134" i="32" s="1"/>
  <c r="O79" i="32" s="1"/>
  <c r="P148" i="32" s="1"/>
  <c r="P396" i="33"/>
  <c r="P48" i="61"/>
  <c r="P62" i="61" s="1"/>
  <c r="P205" i="51"/>
  <c r="P221" i="51" s="1"/>
  <c r="P90" i="32"/>
  <c r="P130" i="32"/>
  <c r="O129" i="32"/>
  <c r="O131" i="32" s="1"/>
  <c r="O140" i="32" s="1"/>
  <c r="Q292" i="51" l="1"/>
  <c r="Q290" i="51"/>
  <c r="P132" i="1"/>
  <c r="P133" i="1" s="1"/>
  <c r="P134" i="1" s="1"/>
  <c r="P395" i="33"/>
  <c r="P47" i="61"/>
  <c r="P61" i="61" s="1"/>
  <c r="P204" i="51"/>
  <c r="P220" i="51" s="1"/>
  <c r="P90" i="1"/>
  <c r="O129" i="1"/>
  <c r="P130" i="1"/>
  <c r="P93" i="41"/>
  <c r="P94" i="41" s="1"/>
  <c r="P91" i="41"/>
  <c r="P132" i="45"/>
  <c r="P133" i="45" s="1"/>
  <c r="P134" i="45" s="1"/>
  <c r="O79" i="45" s="1"/>
  <c r="P148" i="45" s="1"/>
  <c r="P402" i="33"/>
  <c r="P54" i="61"/>
  <c r="P68" i="61" s="1"/>
  <c r="P211" i="51"/>
  <c r="P227" i="51" s="1"/>
  <c r="P90" i="45"/>
  <c r="P130" i="45"/>
  <c r="O129" i="45"/>
  <c r="O131" i="45" s="1"/>
  <c r="O140" i="45" s="1"/>
  <c r="Q119" i="40"/>
  <c r="Q116" i="40"/>
  <c r="Q289" i="33" s="1"/>
  <c r="Q114" i="40"/>
  <c r="Q115" i="40" s="1"/>
  <c r="Q259" i="33" s="1"/>
  <c r="Q274" i="33" s="1"/>
  <c r="P327" i="33"/>
  <c r="P340" i="33" s="1"/>
  <c r="P326" i="33"/>
  <c r="P339" i="33" s="1"/>
  <c r="Q119" i="46"/>
  <c r="Q116" i="46"/>
  <c r="Q292" i="33" s="1"/>
  <c r="Q114" i="46"/>
  <c r="Q115" i="46" s="1"/>
  <c r="Q262" i="33" s="1"/>
  <c r="Q277" i="33" s="1"/>
  <c r="Q119" i="45"/>
  <c r="Q116" i="45"/>
  <c r="Q291" i="33" s="1"/>
  <c r="Q114" i="45"/>
  <c r="Q115" i="45" s="1"/>
  <c r="Q261" i="33" s="1"/>
  <c r="Q276" i="33" s="1"/>
  <c r="P132" i="49"/>
  <c r="P133" i="49" s="1"/>
  <c r="P134" i="49" s="1"/>
  <c r="O79" i="49" s="1"/>
  <c r="P148" i="49" s="1"/>
  <c r="P406" i="33"/>
  <c r="P58" i="61"/>
  <c r="P72" i="61" s="1"/>
  <c r="P215" i="51"/>
  <c r="P231" i="51" s="1"/>
  <c r="P90" i="49"/>
  <c r="O129" i="49"/>
  <c r="O131" i="49" s="1"/>
  <c r="O140" i="49" s="1"/>
  <c r="P130" i="49"/>
  <c r="P93" i="32"/>
  <c r="P94" i="32" s="1"/>
  <c r="P91" i="32"/>
  <c r="P324" i="33"/>
  <c r="P337" i="33" s="1"/>
  <c r="P364" i="33"/>
  <c r="Q119" i="42"/>
  <c r="Q116" i="42"/>
  <c r="Q287" i="33" s="1"/>
  <c r="Q114" i="42"/>
  <c r="Q115" i="42" s="1"/>
  <c r="Q257" i="33" s="1"/>
  <c r="Q119" i="1"/>
  <c r="Q116" i="1"/>
  <c r="Q284" i="33" s="1"/>
  <c r="Q114" i="1"/>
  <c r="CH61" i="57"/>
  <c r="Q119" i="47"/>
  <c r="Q116" i="47"/>
  <c r="Q293" i="33" s="1"/>
  <c r="Q114" i="47"/>
  <c r="Q115" i="47" s="1"/>
  <c r="Q263" i="33" s="1"/>
  <c r="Q278" i="33" s="1"/>
  <c r="Q119" i="49"/>
  <c r="Q116" i="49"/>
  <c r="Q295" i="33" s="1"/>
  <c r="Q114" i="49"/>
  <c r="Q115" i="49" s="1"/>
  <c r="Q265" i="33" s="1"/>
  <c r="Q280" i="33" s="1"/>
  <c r="Q293" i="51"/>
  <c r="Q305" i="51" s="1"/>
  <c r="Q309" i="51" s="1"/>
  <c r="Q119" i="41"/>
  <c r="Q116" i="41"/>
  <c r="Q286" i="33" s="1"/>
  <c r="Q114" i="41"/>
  <c r="Q115" i="41" s="1"/>
  <c r="Q256" i="33" s="1"/>
  <c r="Q271" i="33" s="1"/>
  <c r="O72" i="59"/>
  <c r="O140" i="40"/>
  <c r="Q119" i="43"/>
  <c r="Q116" i="43"/>
  <c r="Q288" i="33" s="1"/>
  <c r="Q114" i="43"/>
  <c r="Q115" i="43" s="1"/>
  <c r="Q258" i="33" s="1"/>
  <c r="Q295" i="51"/>
  <c r="P325" i="33"/>
  <c r="P338" i="33" s="1"/>
  <c r="P132" i="48"/>
  <c r="P133" i="48" s="1"/>
  <c r="P134" i="48" s="1"/>
  <c r="O79" i="48" s="1"/>
  <c r="P148" i="48" s="1"/>
  <c r="P405" i="33"/>
  <c r="P57" i="61"/>
  <c r="P71" i="61" s="1"/>
  <c r="P214" i="51"/>
  <c r="P230" i="51" s="1"/>
  <c r="P90" i="48"/>
  <c r="O129" i="48"/>
  <c r="O131" i="48" s="1"/>
  <c r="O140" i="48" s="1"/>
  <c r="P130" i="48"/>
  <c r="P93" i="43"/>
  <c r="P94" i="43" s="1"/>
  <c r="P91" i="43"/>
  <c r="Q45" i="33"/>
  <c r="P93" i="42"/>
  <c r="P94" i="42" s="1"/>
  <c r="P91" i="42"/>
  <c r="P53" i="33"/>
  <c r="P54" i="59" s="1"/>
  <c r="P52" i="33"/>
  <c r="P53" i="59" s="1"/>
  <c r="P87" i="33"/>
  <c r="P59" i="61"/>
  <c r="P73" i="61" s="1"/>
  <c r="P50" i="59"/>
  <c r="Q119" i="48"/>
  <c r="Q116" i="48"/>
  <c r="Q294" i="33" s="1"/>
  <c r="Q114" i="48"/>
  <c r="Q115" i="48" s="1"/>
  <c r="Q264" i="33" s="1"/>
  <c r="Q119" i="32"/>
  <c r="Q116" i="32"/>
  <c r="Q285" i="33" s="1"/>
  <c r="Q114" i="32"/>
  <c r="Q115" i="32" s="1"/>
  <c r="Q255" i="33" s="1"/>
  <c r="P93" i="40"/>
  <c r="P94" i="40" s="1"/>
  <c r="P91" i="40"/>
  <c r="O79" i="40"/>
  <c r="P148" i="40" s="1"/>
  <c r="P71" i="59"/>
  <c r="P132" i="44"/>
  <c r="P133" i="44" s="1"/>
  <c r="P134" i="44" s="1"/>
  <c r="O79" i="44" s="1"/>
  <c r="P148" i="44" s="1"/>
  <c r="P401" i="33"/>
  <c r="P53" i="61"/>
  <c r="P67" i="61" s="1"/>
  <c r="P210" i="51"/>
  <c r="P226" i="51" s="1"/>
  <c r="P90" i="44"/>
  <c r="O129" i="44"/>
  <c r="O131" i="44" s="1"/>
  <c r="O140" i="44" s="1"/>
  <c r="P130" i="44"/>
  <c r="P93" i="47"/>
  <c r="P94" i="47" s="1"/>
  <c r="P91" i="47"/>
  <c r="P332" i="33"/>
  <c r="P345" i="33" s="1"/>
  <c r="P93" i="46"/>
  <c r="P94" i="46" s="1"/>
  <c r="P91" i="46"/>
  <c r="P331" i="33"/>
  <c r="P344" i="33" s="1"/>
  <c r="Q116" i="44"/>
  <c r="Q290" i="33" s="1"/>
  <c r="Q119" i="44"/>
  <c r="Q114" i="44"/>
  <c r="Q115" i="44" s="1"/>
  <c r="Q260" i="33" s="1"/>
  <c r="Q275" i="33" s="1"/>
  <c r="Q272" i="33" l="1"/>
  <c r="Q304" i="51"/>
  <c r="Q121" i="44"/>
  <c r="Q102" i="44"/>
  <c r="Q71" i="44" s="1"/>
  <c r="Q124" i="44"/>
  <c r="Q124" i="42"/>
  <c r="Q121" i="42"/>
  <c r="Q102" i="42"/>
  <c r="Q71" i="42" s="1"/>
  <c r="P334" i="33"/>
  <c r="P347" i="33" s="1"/>
  <c r="Q124" i="32"/>
  <c r="Q121" i="32"/>
  <c r="Q102" i="32"/>
  <c r="Q71" i="32" s="1"/>
  <c r="Q124" i="48"/>
  <c r="Q121" i="48"/>
  <c r="Q102" i="48"/>
  <c r="Q71" i="48" s="1"/>
  <c r="Q124" i="43"/>
  <c r="Q121" i="43"/>
  <c r="Q102" i="43"/>
  <c r="Q71" i="43" s="1"/>
  <c r="Q124" i="1"/>
  <c r="Q121" i="1"/>
  <c r="Q102" i="1"/>
  <c r="Q71" i="1" s="1"/>
  <c r="P329" i="33"/>
  <c r="P342" i="33" s="1"/>
  <c r="Q296" i="33"/>
  <c r="Q308" i="51"/>
  <c r="Q310" i="51" s="1"/>
  <c r="Q306" i="51"/>
  <c r="Q124" i="46"/>
  <c r="Q121" i="46"/>
  <c r="Q102" i="46"/>
  <c r="Q71" i="46" s="1"/>
  <c r="P328" i="33"/>
  <c r="P341" i="33" s="1"/>
  <c r="Q48" i="59"/>
  <c r="Q124" i="41"/>
  <c r="Q121" i="41"/>
  <c r="Q102" i="41"/>
  <c r="Q71" i="41" s="1"/>
  <c r="P93" i="45"/>
  <c r="P94" i="45" s="1"/>
  <c r="P91" i="45"/>
  <c r="P330" i="33"/>
  <c r="P343" i="33" s="1"/>
  <c r="O131" i="1"/>
  <c r="O137" i="1"/>
  <c r="P409" i="33"/>
  <c r="P79" i="59" s="1"/>
  <c r="P410" i="33"/>
  <c r="P80" i="59" s="1"/>
  <c r="P411" i="33"/>
  <c r="P81" i="59" s="1"/>
  <c r="P408" i="33"/>
  <c r="P78" i="59" s="1"/>
  <c r="P93" i="44"/>
  <c r="P94" i="44" s="1"/>
  <c r="P91" i="44"/>
  <c r="Q102" i="49"/>
  <c r="Q71" i="49" s="1"/>
  <c r="Q124" i="49"/>
  <c r="Q121" i="49"/>
  <c r="P93" i="49"/>
  <c r="P94" i="49" s="1"/>
  <c r="P91" i="49"/>
  <c r="Q270" i="33"/>
  <c r="Q279" i="33"/>
  <c r="P93" i="48"/>
  <c r="P94" i="48" s="1"/>
  <c r="P91" i="48"/>
  <c r="P333" i="33"/>
  <c r="P346" i="33" s="1"/>
  <c r="Q273" i="33"/>
  <c r="Q124" i="47"/>
  <c r="Q121" i="47"/>
  <c r="Q102" i="47"/>
  <c r="Q71" i="47" s="1"/>
  <c r="Q115" i="1"/>
  <c r="Q254" i="33" s="1"/>
  <c r="Q269" i="33" s="1"/>
  <c r="Q206" i="33"/>
  <c r="Q124" i="45"/>
  <c r="Q121" i="45"/>
  <c r="Q102" i="45"/>
  <c r="Q71" i="45" s="1"/>
  <c r="Q124" i="40"/>
  <c r="Q121" i="40"/>
  <c r="Q102" i="40"/>
  <c r="Q71" i="40" s="1"/>
  <c r="P93" i="1"/>
  <c r="P94" i="1" s="1"/>
  <c r="P91" i="1"/>
  <c r="P136" i="1"/>
  <c r="O79" i="1"/>
  <c r="P148" i="1" s="1"/>
  <c r="P69" i="59"/>
  <c r="Q124" i="33" l="1"/>
  <c r="Q101" i="33" s="1"/>
  <c r="Q281" i="33"/>
  <c r="Q164" i="33"/>
  <c r="Q86" i="47"/>
  <c r="Q166" i="33"/>
  <c r="Q86" i="49"/>
  <c r="Q157" i="33"/>
  <c r="Q86" i="41"/>
  <c r="Q159" i="33"/>
  <c r="Q86" i="43"/>
  <c r="Q70" i="40"/>
  <c r="Q140" i="61"/>
  <c r="Q418" i="51"/>
  <c r="Q70" i="49"/>
  <c r="Q146" i="61"/>
  <c r="Q424" i="51"/>
  <c r="O70" i="59"/>
  <c r="O140" i="1"/>
  <c r="Q163" i="33"/>
  <c r="Q86" i="46"/>
  <c r="Q155" i="33"/>
  <c r="Q86" i="1"/>
  <c r="Q70" i="48"/>
  <c r="Q145" i="61"/>
  <c r="Q423" i="51"/>
  <c r="Q161" i="33"/>
  <c r="Q86" i="44"/>
  <c r="Q70" i="32"/>
  <c r="Q136" i="61"/>
  <c r="Q414" i="51"/>
  <c r="P323" i="33"/>
  <c r="Q162" i="33"/>
  <c r="Q86" i="45"/>
  <c r="Q70" i="47"/>
  <c r="Q144" i="61"/>
  <c r="Q422" i="51"/>
  <c r="Q70" i="41"/>
  <c r="Q137" i="61"/>
  <c r="Q415" i="51"/>
  <c r="Q70" i="43"/>
  <c r="Q139" i="61"/>
  <c r="Q417" i="51"/>
  <c r="Q156" i="33"/>
  <c r="Q86" i="32"/>
  <c r="Q70" i="42"/>
  <c r="Q138" i="61"/>
  <c r="Q416" i="51"/>
  <c r="Q70" i="44"/>
  <c r="Q141" i="61"/>
  <c r="Q419" i="51"/>
  <c r="Q70" i="45"/>
  <c r="Q142" i="61"/>
  <c r="Q420" i="51"/>
  <c r="Q158" i="33"/>
  <c r="Q86" i="42"/>
  <c r="Q160" i="33"/>
  <c r="Q86" i="40"/>
  <c r="Q70" i="46"/>
  <c r="Q143" i="61"/>
  <c r="Q421" i="51"/>
  <c r="Q344" i="51"/>
  <c r="Q348" i="51"/>
  <c r="Q352" i="51"/>
  <c r="Q347" i="51"/>
  <c r="Q351" i="51"/>
  <c r="Q355" i="51"/>
  <c r="Q346" i="51"/>
  <c r="Q350" i="51"/>
  <c r="Q354" i="51"/>
  <c r="Q345" i="51"/>
  <c r="Q349" i="51"/>
  <c r="Q353" i="51"/>
  <c r="Q70" i="1"/>
  <c r="Q56" i="33"/>
  <c r="Q135" i="61"/>
  <c r="Q413" i="51"/>
  <c r="Q425" i="51" s="1"/>
  <c r="Q165" i="33"/>
  <c r="Q86" i="48"/>
  <c r="E171" i="61" l="1"/>
  <c r="F171" i="61" s="1"/>
  <c r="Q157" i="61"/>
  <c r="D171" i="61" s="1"/>
  <c r="G171" i="61" s="1"/>
  <c r="Q250" i="33"/>
  <c r="Q235" i="33"/>
  <c r="Q245" i="33"/>
  <c r="Q230" i="33"/>
  <c r="Q240" i="33"/>
  <c r="Q225" i="33"/>
  <c r="E172" i="61"/>
  <c r="F172" i="61" s="1"/>
  <c r="Q158" i="61"/>
  <c r="D172" i="61" s="1"/>
  <c r="G172" i="61" s="1"/>
  <c r="Q57" i="33"/>
  <c r="Q57" i="59" s="1"/>
  <c r="Q103" i="61"/>
  <c r="Q56" i="59"/>
  <c r="Q64" i="33"/>
  <c r="Q242" i="33"/>
  <c r="Q227" i="33"/>
  <c r="E166" i="61"/>
  <c r="F166" i="61" s="1"/>
  <c r="Q152" i="61"/>
  <c r="D166" i="61" s="1"/>
  <c r="G166" i="61" s="1"/>
  <c r="E165" i="61"/>
  <c r="F165" i="61" s="1"/>
  <c r="Q151" i="61"/>
  <c r="D165" i="61" s="1"/>
  <c r="G165" i="61" s="1"/>
  <c r="P366" i="33"/>
  <c r="P336" i="33"/>
  <c r="E173" i="61"/>
  <c r="F173" i="61" s="1"/>
  <c r="Q159" i="61"/>
  <c r="D173" i="61" s="1"/>
  <c r="G173" i="61" s="1"/>
  <c r="E168" i="61"/>
  <c r="F168" i="61" s="1"/>
  <c r="Q154" i="61"/>
  <c r="D168" i="61" s="1"/>
  <c r="G168" i="61" s="1"/>
  <c r="Q244" i="33"/>
  <c r="Q229" i="33"/>
  <c r="E170" i="61"/>
  <c r="F170" i="61" s="1"/>
  <c r="Q156" i="61"/>
  <c r="D170" i="61" s="1"/>
  <c r="G170" i="61" s="1"/>
  <c r="Q246" i="33"/>
  <c r="Q231" i="33"/>
  <c r="E163" i="61"/>
  <c r="F163" i="61" s="1"/>
  <c r="Q149" i="61"/>
  <c r="D163" i="61" s="1"/>
  <c r="G163" i="61" s="1"/>
  <c r="Q147" i="61"/>
  <c r="E164" i="61"/>
  <c r="F164" i="61" s="1"/>
  <c r="Q150" i="61"/>
  <c r="D164" i="61" s="1"/>
  <c r="G164" i="61" s="1"/>
  <c r="Q184" i="33"/>
  <c r="Q167" i="33"/>
  <c r="Q239" i="33"/>
  <c r="Q224" i="33"/>
  <c r="Q243" i="33"/>
  <c r="Q228" i="33"/>
  <c r="Q249" i="33"/>
  <c r="Q234" i="33"/>
  <c r="Q5" i="59"/>
  <c r="E169" i="61"/>
  <c r="F169" i="61" s="1"/>
  <c r="Q155" i="61"/>
  <c r="D169" i="61" s="1"/>
  <c r="G169" i="61" s="1"/>
  <c r="E167" i="61"/>
  <c r="F167" i="61" s="1"/>
  <c r="Q153" i="61"/>
  <c r="D167" i="61" s="1"/>
  <c r="G167" i="61" s="1"/>
  <c r="Q247" i="33"/>
  <c r="Q232" i="33"/>
  <c r="E174" i="61"/>
  <c r="F174" i="61" s="1"/>
  <c r="Q160" i="61"/>
  <c r="D174" i="61" s="1"/>
  <c r="G174" i="61" s="1"/>
  <c r="Q241" i="33"/>
  <c r="Q226" i="33"/>
  <c r="Q248" i="33"/>
  <c r="Q233" i="33"/>
  <c r="Q55" i="33" l="1"/>
  <c r="Q55" i="59"/>
  <c r="R59" i="33"/>
  <c r="Q65" i="33"/>
  <c r="R84" i="33" s="1"/>
  <c r="Q61" i="59"/>
  <c r="Q236" i="33"/>
  <c r="O9" i="59"/>
  <c r="P376" i="33"/>
  <c r="E175" i="61"/>
  <c r="F175" i="61" s="1"/>
  <c r="Q161" i="61"/>
  <c r="D175" i="61" s="1"/>
  <c r="G175" i="61" s="1"/>
  <c r="Q113" i="33"/>
  <c r="Q119" i="33" s="1"/>
  <c r="Q186" i="33"/>
  <c r="Q185" i="33"/>
  <c r="Q114" i="33" s="1"/>
  <c r="B115" i="33" s="1"/>
  <c r="Q251" i="33"/>
  <c r="E131" i="61"/>
  <c r="F131" i="61" s="1"/>
  <c r="Q117" i="61"/>
  <c r="D131" i="61" s="1"/>
  <c r="G131" i="61" s="1"/>
  <c r="S61" i="33" l="1"/>
  <c r="R60" i="33"/>
  <c r="Q71" i="33"/>
  <c r="R91" i="33"/>
  <c r="R9" i="55"/>
  <c r="R107" i="49" l="1"/>
  <c r="R106" i="49" s="1"/>
  <c r="R109" i="49" s="1"/>
  <c r="R103" i="49" s="1"/>
  <c r="R107" i="48"/>
  <c r="R106" i="48" s="1"/>
  <c r="R109" i="48" s="1"/>
  <c r="R103" i="48" s="1"/>
  <c r="R107" i="47"/>
  <c r="R106" i="47" s="1"/>
  <c r="R109" i="47" s="1"/>
  <c r="R103" i="47" s="1"/>
  <c r="R107" i="45"/>
  <c r="R106" i="45" s="1"/>
  <c r="R109" i="45" s="1"/>
  <c r="R103" i="45" s="1"/>
  <c r="R107" i="46"/>
  <c r="R106" i="46" s="1"/>
  <c r="R109" i="46" s="1"/>
  <c r="R103" i="46" s="1"/>
  <c r="R107" i="44"/>
  <c r="R106" i="44" s="1"/>
  <c r="R109" i="44" s="1"/>
  <c r="R103" i="44" s="1"/>
  <c r="R107" i="40"/>
  <c r="R106" i="40" s="1"/>
  <c r="R109" i="40" s="1"/>
  <c r="R103" i="40" s="1"/>
  <c r="R107" i="43"/>
  <c r="R106" i="43" s="1"/>
  <c r="R109" i="43" s="1"/>
  <c r="R103" i="43" s="1"/>
  <c r="R107" i="32"/>
  <c r="R106" i="32" s="1"/>
  <c r="R109" i="32" s="1"/>
  <c r="R103" i="32" s="1"/>
  <c r="R107" i="41"/>
  <c r="R106" i="41" s="1"/>
  <c r="R109" i="41" s="1"/>
  <c r="R103" i="41" s="1"/>
  <c r="R107" i="42"/>
  <c r="R106" i="42" s="1"/>
  <c r="R109" i="42" s="1"/>
  <c r="R103" i="42" s="1"/>
  <c r="R107" i="1"/>
  <c r="R8" i="55"/>
  <c r="R4" i="56"/>
  <c r="R58" i="59"/>
  <c r="Q63" i="59"/>
  <c r="Q70" i="33"/>
  <c r="S59" i="59"/>
  <c r="T62" i="33"/>
  <c r="T60" i="59" s="1"/>
  <c r="R106" i="1" l="1"/>
  <c r="R97" i="33"/>
  <c r="R101" i="42"/>
  <c r="R212" i="33" s="1"/>
  <c r="R66" i="42"/>
  <c r="R101" i="40"/>
  <c r="R214" i="33" s="1"/>
  <c r="R66" i="40"/>
  <c r="R101" i="47"/>
  <c r="R218" i="33" s="1"/>
  <c r="R66" i="47"/>
  <c r="R101" i="45"/>
  <c r="R216" i="33" s="1"/>
  <c r="R66" i="45"/>
  <c r="R101" i="41"/>
  <c r="R211" i="33" s="1"/>
  <c r="R66" i="41"/>
  <c r="R101" i="44"/>
  <c r="R215" i="33" s="1"/>
  <c r="R66" i="44"/>
  <c r="R101" i="48"/>
  <c r="R219" i="33" s="1"/>
  <c r="R66" i="48"/>
  <c r="R101" i="43"/>
  <c r="R213" i="33" s="1"/>
  <c r="R66" i="43"/>
  <c r="Q3" i="56"/>
  <c r="Q81" i="49"/>
  <c r="Q62" i="49" s="1"/>
  <c r="Q63" i="49" s="1"/>
  <c r="Q81" i="48"/>
  <c r="Q62" i="48" s="1"/>
  <c r="Q63" i="48" s="1"/>
  <c r="Q81" i="47"/>
  <c r="Q62" i="47" s="1"/>
  <c r="Q63" i="47" s="1"/>
  <c r="Q81" i="46"/>
  <c r="Q62" i="46" s="1"/>
  <c r="Q63" i="46" s="1"/>
  <c r="Q81" i="45"/>
  <c r="Q62" i="45" s="1"/>
  <c r="Q63" i="45" s="1"/>
  <c r="Q81" i="44"/>
  <c r="Q62" i="44" s="1"/>
  <c r="Q63" i="44" s="1"/>
  <c r="Q81" i="40"/>
  <c r="Q62" i="40" s="1"/>
  <c r="Q63" i="40" s="1"/>
  <c r="Q81" i="43"/>
  <c r="Q62" i="43" s="1"/>
  <c r="Q63" i="43" s="1"/>
  <c r="Q81" i="41"/>
  <c r="Q62" i="41" s="1"/>
  <c r="Q63" i="41" s="1"/>
  <c r="Q81" i="42"/>
  <c r="Q62" i="42" s="1"/>
  <c r="Q63" i="42" s="1"/>
  <c r="Q81" i="1"/>
  <c r="Q62" i="1" s="1"/>
  <c r="Q63" i="1" s="1"/>
  <c r="Q369" i="33"/>
  <c r="Q375" i="33" s="1"/>
  <c r="Q81" i="32"/>
  <c r="Q62" i="32" s="1"/>
  <c r="Q63" i="32" s="1"/>
  <c r="Q62" i="59"/>
  <c r="R72" i="33"/>
  <c r="R90" i="33"/>
  <c r="R83" i="33"/>
  <c r="R101" i="32"/>
  <c r="R210" i="33" s="1"/>
  <c r="R66" i="32"/>
  <c r="R101" i="46"/>
  <c r="R217" i="33" s="1"/>
  <c r="R66" i="46"/>
  <c r="R101" i="49"/>
  <c r="R220" i="33" s="1"/>
  <c r="R66" i="49"/>
  <c r="Q155" i="45" l="1"/>
  <c r="Q64" i="45"/>
  <c r="Q65" i="45" s="1"/>
  <c r="R64" i="59"/>
  <c r="Q155" i="43"/>
  <c r="Q64" i="43"/>
  <c r="Q65" i="43" s="1"/>
  <c r="Q64" i="46"/>
  <c r="Q65" i="46" s="1"/>
  <c r="Q155" i="46"/>
  <c r="Q55" i="56"/>
  <c r="Q56" i="56" s="1"/>
  <c r="Q37" i="56"/>
  <c r="Q38" i="56" s="1"/>
  <c r="Q47" i="56"/>
  <c r="Q42" i="56"/>
  <c r="Q43" i="56" s="1"/>
  <c r="Q155" i="32"/>
  <c r="Q64" i="32"/>
  <c r="Q65" i="32" s="1"/>
  <c r="Q155" i="49"/>
  <c r="Q64" i="49"/>
  <c r="Q65" i="49" s="1"/>
  <c r="Q155" i="1"/>
  <c r="Q64" i="1"/>
  <c r="Q65" i="1" s="1"/>
  <c r="Q155" i="40"/>
  <c r="Q64" i="40"/>
  <c r="Q65" i="40" s="1"/>
  <c r="Q64" i="47"/>
  <c r="Q65" i="47" s="1"/>
  <c r="Q155" i="47"/>
  <c r="Q155" i="41"/>
  <c r="Q64" i="41"/>
  <c r="Q65" i="41" s="1"/>
  <c r="Q155" i="42"/>
  <c r="Q64" i="42"/>
  <c r="Q65" i="42" s="1"/>
  <c r="Q155" i="44"/>
  <c r="Q64" i="44"/>
  <c r="Q65" i="44" s="1"/>
  <c r="Q155" i="48"/>
  <c r="Q64" i="48"/>
  <c r="Q65" i="48" s="1"/>
  <c r="R109" i="1"/>
  <c r="R103" i="1" s="1"/>
  <c r="R96" i="33"/>
  <c r="R104" i="33" s="1"/>
  <c r="R101" i="1" l="1"/>
  <c r="R209" i="33" s="1"/>
  <c r="R66" i="1"/>
  <c r="Q68" i="32"/>
  <c r="Q4" i="61"/>
  <c r="Q68" i="43"/>
  <c r="Q7" i="61"/>
  <c r="Q52" i="56"/>
  <c r="Q68" i="45"/>
  <c r="Q10" i="61"/>
  <c r="Q68" i="48"/>
  <c r="Q13" i="61"/>
  <c r="Q68" i="1"/>
  <c r="Q43" i="33"/>
  <c r="Q3" i="61"/>
  <c r="Q68" i="49"/>
  <c r="Q14" i="61"/>
  <c r="R41" i="56"/>
  <c r="Q68" i="40"/>
  <c r="Q8" i="61"/>
  <c r="Q59" i="56"/>
  <c r="Q60" i="56"/>
  <c r="Q133" i="33" s="1"/>
  <c r="Q68" i="42"/>
  <c r="Q6" i="61"/>
  <c r="Q68" i="44"/>
  <c r="Q9" i="61"/>
  <c r="Q68" i="41"/>
  <c r="Q5" i="61"/>
  <c r="Q68" i="47"/>
  <c r="Q12" i="61"/>
  <c r="Q49" i="56"/>
  <c r="R46" i="56"/>
  <c r="Q68" i="46"/>
  <c r="Q11" i="61"/>
  <c r="E40" i="61" l="1"/>
  <c r="F40" i="61" s="1"/>
  <c r="Q26" i="61"/>
  <c r="D40" i="61" s="1"/>
  <c r="Q84" i="49"/>
  <c r="Q139" i="49"/>
  <c r="Q73" i="49"/>
  <c r="R74" i="49" s="1"/>
  <c r="Q139" i="47"/>
  <c r="Q73" i="47"/>
  <c r="R74" i="47" s="1"/>
  <c r="Q17" i="61"/>
  <c r="D31" i="61" s="1"/>
  <c r="Q15" i="61"/>
  <c r="E31" i="61"/>
  <c r="F31" i="61" s="1"/>
  <c r="Q139" i="48"/>
  <c r="Q73" i="48"/>
  <c r="R74" i="48" s="1"/>
  <c r="Q139" i="32"/>
  <c r="Q73" i="32"/>
  <c r="R74" i="32" s="1"/>
  <c r="Q25" i="61"/>
  <c r="D39" i="61" s="1"/>
  <c r="E39" i="61"/>
  <c r="F39" i="61" s="1"/>
  <c r="Q139" i="40"/>
  <c r="Q73" i="40"/>
  <c r="R74" i="40" s="1"/>
  <c r="E41" i="61"/>
  <c r="F41" i="61" s="1"/>
  <c r="Q27" i="61"/>
  <c r="D41" i="61" s="1"/>
  <c r="E32" i="61"/>
  <c r="F32" i="61" s="1"/>
  <c r="Q18" i="61"/>
  <c r="D32" i="61" s="1"/>
  <c r="Q84" i="44"/>
  <c r="Q139" i="44"/>
  <c r="Q73" i="44"/>
  <c r="R74" i="44" s="1"/>
  <c r="Q20" i="61"/>
  <c r="D34" i="61" s="1"/>
  <c r="E34" i="61"/>
  <c r="F34" i="61" s="1"/>
  <c r="Q61" i="56"/>
  <c r="Q132" i="33"/>
  <c r="Q75" i="59" s="1"/>
  <c r="Q38" i="33"/>
  <c r="Q40" i="33"/>
  <c r="Q42" i="33"/>
  <c r="Q47" i="59" s="1"/>
  <c r="Q44" i="33"/>
  <c r="Q24" i="61"/>
  <c r="D38" i="61" s="1"/>
  <c r="E38" i="61"/>
  <c r="F38" i="61" s="1"/>
  <c r="Q21" i="61"/>
  <c r="D35" i="61" s="1"/>
  <c r="E35" i="61"/>
  <c r="F35" i="61" s="1"/>
  <c r="E37" i="61"/>
  <c r="F37" i="61" s="1"/>
  <c r="Q23" i="61"/>
  <c r="D37" i="61" s="1"/>
  <c r="Q139" i="46"/>
  <c r="Q73" i="46"/>
  <c r="R74" i="46" s="1"/>
  <c r="E33" i="61"/>
  <c r="F33" i="61" s="1"/>
  <c r="Q19" i="61"/>
  <c r="D33" i="61" s="1"/>
  <c r="Q48" i="56"/>
  <c r="Q139" i="41"/>
  <c r="Q73" i="41"/>
  <c r="R74" i="41" s="1"/>
  <c r="Q84" i="42"/>
  <c r="Q139" i="42"/>
  <c r="Q73" i="42"/>
  <c r="R74" i="42" s="1"/>
  <c r="E36" i="61"/>
  <c r="F36" i="61" s="1"/>
  <c r="Q22" i="61"/>
  <c r="D36" i="61" s="1"/>
  <c r="Q28" i="61"/>
  <c r="D42" i="61" s="1"/>
  <c r="E42" i="61"/>
  <c r="F42" i="61" s="1"/>
  <c r="Q84" i="1"/>
  <c r="Q46" i="33"/>
  <c r="Q49" i="59" s="1"/>
  <c r="Q139" i="1"/>
  <c r="Q73" i="1"/>
  <c r="R74" i="1" s="1"/>
  <c r="Q84" i="45"/>
  <c r="Q139" i="45"/>
  <c r="Q73" i="45"/>
  <c r="R74" i="45" s="1"/>
  <c r="Q139" i="43"/>
  <c r="Q73" i="43"/>
  <c r="R74" i="43" s="1"/>
  <c r="Q84" i="32" l="1"/>
  <c r="Q88" i="42"/>
  <c r="Q87" i="42"/>
  <c r="Q355" i="33"/>
  <c r="R85" i="47"/>
  <c r="R285" i="51"/>
  <c r="R61" i="47"/>
  <c r="R85" i="40"/>
  <c r="R281" i="51"/>
  <c r="R61" i="40"/>
  <c r="R85" i="48"/>
  <c r="R286" i="51"/>
  <c r="R61" i="48"/>
  <c r="Q29" i="61"/>
  <c r="D43" i="61" s="1"/>
  <c r="E43" i="61"/>
  <c r="F43" i="61" s="1"/>
  <c r="Q88" i="49"/>
  <c r="Q87" i="49"/>
  <c r="Q363" i="33"/>
  <c r="R85" i="46"/>
  <c r="R284" i="51"/>
  <c r="R61" i="46"/>
  <c r="R85" i="41"/>
  <c r="R278" i="51"/>
  <c r="R61" i="41"/>
  <c r="Q84" i="43"/>
  <c r="R85" i="1"/>
  <c r="R276" i="51"/>
  <c r="R61" i="1"/>
  <c r="R85" i="42"/>
  <c r="R279" i="51"/>
  <c r="R61" i="42"/>
  <c r="Q84" i="46"/>
  <c r="Q62" i="56"/>
  <c r="Q135" i="33" s="1"/>
  <c r="Q134" i="33"/>
  <c r="Q76" i="59" s="1"/>
  <c r="R85" i="44"/>
  <c r="R282" i="51"/>
  <c r="R61" i="44"/>
  <c r="R85" i="32"/>
  <c r="R277" i="51"/>
  <c r="R61" i="32"/>
  <c r="Q84" i="47"/>
  <c r="R85" i="43"/>
  <c r="R280" i="51"/>
  <c r="R61" i="43"/>
  <c r="Q88" i="44"/>
  <c r="Q87" i="44"/>
  <c r="Q358" i="33"/>
  <c r="Q88" i="32"/>
  <c r="Q87" i="32"/>
  <c r="Q353" i="33"/>
  <c r="Q88" i="45"/>
  <c r="Q87" i="45"/>
  <c r="Q359" i="33"/>
  <c r="Q88" i="1"/>
  <c r="Q87" i="1"/>
  <c r="Q352" i="33"/>
  <c r="R85" i="45"/>
  <c r="R283" i="51"/>
  <c r="R61" i="45"/>
  <c r="Q84" i="41"/>
  <c r="Q84" i="40"/>
  <c r="Q84" i="48"/>
  <c r="R85" i="49"/>
  <c r="R287" i="51"/>
  <c r="R61" i="49"/>
  <c r="Q88" i="40" l="1"/>
  <c r="Q87" i="40"/>
  <c r="Q357" i="33"/>
  <c r="R67" i="32"/>
  <c r="CI50" i="57"/>
  <c r="R77" i="32"/>
  <c r="R128" i="32"/>
  <c r="R78" i="32"/>
  <c r="R112" i="32"/>
  <c r="R67" i="46"/>
  <c r="CI57" i="57"/>
  <c r="R77" i="46"/>
  <c r="R78" i="46"/>
  <c r="R128" i="46"/>
  <c r="R112" i="46"/>
  <c r="Q88" i="41"/>
  <c r="Q87" i="41"/>
  <c r="Q354" i="33"/>
  <c r="Q77" i="59"/>
  <c r="R50" i="32"/>
  <c r="R50" i="40"/>
  <c r="R50" i="47"/>
  <c r="R50" i="48"/>
  <c r="R50" i="41"/>
  <c r="R50" i="49"/>
  <c r="R50" i="44"/>
  <c r="R50" i="42"/>
  <c r="R50" i="46"/>
  <c r="R50" i="45"/>
  <c r="R50" i="1"/>
  <c r="R50" i="43"/>
  <c r="R67" i="48"/>
  <c r="CI59" i="57"/>
  <c r="R128" i="48"/>
  <c r="R78" i="48"/>
  <c r="R77" i="48"/>
  <c r="R112" i="48"/>
  <c r="R77" i="40"/>
  <c r="R78" i="40"/>
  <c r="R67" i="40"/>
  <c r="CI54" i="57"/>
  <c r="R128" i="40"/>
  <c r="R112" i="40"/>
  <c r="R67" i="47"/>
  <c r="CI58" i="57"/>
  <c r="R78" i="47"/>
  <c r="R77" i="47"/>
  <c r="R128" i="47"/>
  <c r="R112" i="47"/>
  <c r="R67" i="41"/>
  <c r="CI51" i="57"/>
  <c r="R77" i="41"/>
  <c r="R128" i="41"/>
  <c r="R78" i="41"/>
  <c r="R112" i="41"/>
  <c r="R67" i="45"/>
  <c r="CI56" i="57"/>
  <c r="R128" i="45"/>
  <c r="R77" i="45"/>
  <c r="R78" i="45"/>
  <c r="R112" i="45"/>
  <c r="Q48" i="33"/>
  <c r="Q132" i="44"/>
  <c r="Q133" i="44" s="1"/>
  <c r="Q134" i="44" s="1"/>
  <c r="P79" i="44" s="1"/>
  <c r="Q148" i="44" s="1"/>
  <c r="Q401" i="33"/>
  <c r="Q53" i="61"/>
  <c r="Q210" i="51"/>
  <c r="Q226" i="51" s="1"/>
  <c r="Q90" i="44"/>
  <c r="P129" i="44"/>
  <c r="P131" i="44" s="1"/>
  <c r="P140" i="44" s="1"/>
  <c r="Q130" i="44"/>
  <c r="Q88" i="46"/>
  <c r="Q87" i="46"/>
  <c r="Q360" i="33"/>
  <c r="R49" i="33"/>
  <c r="R51" i="59" s="1"/>
  <c r="Q132" i="49"/>
  <c r="Q133" i="49" s="1"/>
  <c r="Q134" i="49" s="1"/>
  <c r="P79" i="49" s="1"/>
  <c r="Q148" i="49" s="1"/>
  <c r="Q406" i="33"/>
  <c r="Q58" i="61"/>
  <c r="Q215" i="51"/>
  <c r="Q231" i="51" s="1"/>
  <c r="Q90" i="49"/>
  <c r="P129" i="49"/>
  <c r="P131" i="49" s="1"/>
  <c r="P140" i="49" s="1"/>
  <c r="Q130" i="49"/>
  <c r="Q132" i="45"/>
  <c r="Q133" i="45" s="1"/>
  <c r="Q134" i="45" s="1"/>
  <c r="P79" i="45" s="1"/>
  <c r="Q148" i="45" s="1"/>
  <c r="Q402" i="33"/>
  <c r="Q54" i="61"/>
  <c r="Q211" i="51"/>
  <c r="Q227" i="51" s="1"/>
  <c r="Q90" i="45"/>
  <c r="Q130" i="45"/>
  <c r="P129" i="45"/>
  <c r="P131" i="45" s="1"/>
  <c r="P140" i="45" s="1"/>
  <c r="R67" i="44"/>
  <c r="CI55" i="57"/>
  <c r="R78" i="44"/>
  <c r="R128" i="44"/>
  <c r="R77" i="44"/>
  <c r="R112" i="44"/>
  <c r="R288" i="51"/>
  <c r="R294" i="51" s="1"/>
  <c r="Q132" i="1"/>
  <c r="Q133" i="1" s="1"/>
  <c r="Q134" i="1" s="1"/>
  <c r="Q395" i="33"/>
  <c r="Q47" i="61"/>
  <c r="Q204" i="51"/>
  <c r="Q220" i="51" s="1"/>
  <c r="Q90" i="1"/>
  <c r="P129" i="1"/>
  <c r="Q130" i="1"/>
  <c r="R291" i="51"/>
  <c r="R67" i="49"/>
  <c r="CI60" i="57"/>
  <c r="R128" i="49"/>
  <c r="R77" i="49"/>
  <c r="R78" i="49"/>
  <c r="R112" i="49"/>
  <c r="Q88" i="48"/>
  <c r="Q87" i="48"/>
  <c r="Q362" i="33"/>
  <c r="Q132" i="32"/>
  <c r="Q133" i="32" s="1"/>
  <c r="Q134" i="32" s="1"/>
  <c r="P79" i="32" s="1"/>
  <c r="Q148" i="32" s="1"/>
  <c r="Q396" i="33"/>
  <c r="Q48" i="61"/>
  <c r="Q205" i="51"/>
  <c r="Q221" i="51" s="1"/>
  <c r="Q90" i="32"/>
  <c r="Q130" i="32"/>
  <c r="P129" i="32"/>
  <c r="P131" i="32" s="1"/>
  <c r="P140" i="32" s="1"/>
  <c r="R67" i="43"/>
  <c r="CI53" i="57"/>
  <c r="R77" i="43"/>
  <c r="R78" i="43"/>
  <c r="R128" i="43"/>
  <c r="R112" i="43"/>
  <c r="Q88" i="47"/>
  <c r="Q87" i="47"/>
  <c r="Q361" i="33"/>
  <c r="R67" i="42"/>
  <c r="CI52" i="57"/>
  <c r="R128" i="42"/>
  <c r="R78" i="42"/>
  <c r="R77" i="42"/>
  <c r="R112" i="42"/>
  <c r="R67" i="1"/>
  <c r="R39" i="33"/>
  <c r="CI49" i="57"/>
  <c r="R78" i="1"/>
  <c r="R128" i="1"/>
  <c r="R77" i="1"/>
  <c r="R112" i="1"/>
  <c r="Q88" i="43"/>
  <c r="Q87" i="43"/>
  <c r="Q51" i="33" s="1"/>
  <c r="Q52" i="59" s="1"/>
  <c r="Q356" i="33"/>
  <c r="Q364" i="33" s="1"/>
  <c r="Q132" i="42"/>
  <c r="Q133" i="42" s="1"/>
  <c r="Q134" i="42" s="1"/>
  <c r="P79" i="42" s="1"/>
  <c r="Q148" i="42" s="1"/>
  <c r="Q398" i="33"/>
  <c r="Q50" i="61"/>
  <c r="Q207" i="51"/>
  <c r="Q223" i="51" s="1"/>
  <c r="Q90" i="42"/>
  <c r="P129" i="42"/>
  <c r="P131" i="42" s="1"/>
  <c r="P140" i="42" s="1"/>
  <c r="Q130" i="42"/>
  <c r="R45" i="33" l="1"/>
  <c r="R293" i="51"/>
  <c r="R297" i="51"/>
  <c r="Q93" i="42"/>
  <c r="Q94" i="42" s="1"/>
  <c r="Q91" i="42"/>
  <c r="Q132" i="47"/>
  <c r="Q133" i="47" s="1"/>
  <c r="Q134" i="47" s="1"/>
  <c r="P79" i="47" s="1"/>
  <c r="Q148" i="47" s="1"/>
  <c r="Q404" i="33"/>
  <c r="Q56" i="61"/>
  <c r="Q213" i="51"/>
  <c r="Q229" i="51" s="1"/>
  <c r="Q90" i="47"/>
  <c r="P129" i="47"/>
  <c r="P131" i="47" s="1"/>
  <c r="P140" i="47" s="1"/>
  <c r="Q130" i="47"/>
  <c r="Q62" i="61"/>
  <c r="D76" i="61" s="1"/>
  <c r="E76" i="61"/>
  <c r="F76" i="61" s="1"/>
  <c r="R119" i="49"/>
  <c r="R116" i="49"/>
  <c r="R295" i="33" s="1"/>
  <c r="R114" i="49"/>
  <c r="R115" i="49" s="1"/>
  <c r="R265" i="33" s="1"/>
  <c r="R280" i="33" s="1"/>
  <c r="E75" i="61"/>
  <c r="F75" i="61" s="1"/>
  <c r="Q61" i="61"/>
  <c r="D75" i="61" s="1"/>
  <c r="R290" i="51"/>
  <c r="R301" i="51"/>
  <c r="E86" i="61"/>
  <c r="F86" i="61" s="1"/>
  <c r="Q72" i="61"/>
  <c r="D86" i="61" s="1"/>
  <c r="R119" i="41"/>
  <c r="R116" i="41"/>
  <c r="R286" i="33" s="1"/>
  <c r="R114" i="41"/>
  <c r="R115" i="41" s="1"/>
  <c r="R256" i="33" s="1"/>
  <c r="R271" i="33" s="1"/>
  <c r="R119" i="40"/>
  <c r="R116" i="40"/>
  <c r="R289" i="33" s="1"/>
  <c r="R114" i="40"/>
  <c r="R115" i="40" s="1"/>
  <c r="R259" i="33" s="1"/>
  <c r="R274" i="33" s="1"/>
  <c r="R48" i="59"/>
  <c r="R119" i="43"/>
  <c r="R116" i="43"/>
  <c r="R288" i="33" s="1"/>
  <c r="R114" i="43"/>
  <c r="R115" i="43" s="1"/>
  <c r="R258" i="33" s="1"/>
  <c r="P131" i="1"/>
  <c r="P137" i="1"/>
  <c r="E82" i="61"/>
  <c r="F82" i="61" s="1"/>
  <c r="Q68" i="61"/>
  <c r="D82" i="61" s="1"/>
  <c r="R299" i="51"/>
  <c r="Q93" i="44"/>
  <c r="Q94" i="44" s="1"/>
  <c r="Q91" i="44"/>
  <c r="Q329" i="33"/>
  <c r="Q342" i="33" s="1"/>
  <c r="R119" i="47"/>
  <c r="R116" i="47"/>
  <c r="R293" i="33" s="1"/>
  <c r="R114" i="47"/>
  <c r="R115" i="47" s="1"/>
  <c r="R263" i="33" s="1"/>
  <c r="E78" i="61"/>
  <c r="F78" i="61" s="1"/>
  <c r="Q64" i="61"/>
  <c r="D78" i="61" s="1"/>
  <c r="Q132" i="43"/>
  <c r="Q133" i="43" s="1"/>
  <c r="Q134" i="43" s="1"/>
  <c r="P79" i="43" s="1"/>
  <c r="Q148" i="43" s="1"/>
  <c r="Q399" i="33"/>
  <c r="Q51" i="61"/>
  <c r="Q208" i="51"/>
  <c r="Q224" i="51" s="1"/>
  <c r="Q90" i="43"/>
  <c r="Q130" i="43"/>
  <c r="P129" i="43"/>
  <c r="P131" i="43" s="1"/>
  <c r="P140" i="43" s="1"/>
  <c r="Q93" i="32"/>
  <c r="Q94" i="32" s="1"/>
  <c r="Q91" i="32"/>
  <c r="Q324" i="33"/>
  <c r="Q337" i="33" s="1"/>
  <c r="Q93" i="1"/>
  <c r="Q94" i="1" s="1"/>
  <c r="Q91" i="1"/>
  <c r="Q136" i="1"/>
  <c r="P79" i="1"/>
  <c r="Q148" i="1" s="1"/>
  <c r="Q69" i="59"/>
  <c r="R119" i="44"/>
  <c r="R116" i="44"/>
  <c r="R290" i="33" s="1"/>
  <c r="R114" i="44"/>
  <c r="R115" i="44" s="1"/>
  <c r="R260" i="33" s="1"/>
  <c r="R295" i="51"/>
  <c r="Q93" i="49"/>
  <c r="Q94" i="49" s="1"/>
  <c r="Q91" i="49"/>
  <c r="Q334" i="33"/>
  <c r="Q347" i="33" s="1"/>
  <c r="Q132" i="46"/>
  <c r="Q133" i="46" s="1"/>
  <c r="Q134" i="46" s="1"/>
  <c r="P79" i="46" s="1"/>
  <c r="Q148" i="46" s="1"/>
  <c r="Q403" i="33"/>
  <c r="Q55" i="61"/>
  <c r="Q212" i="51"/>
  <c r="Q228" i="51" s="1"/>
  <c r="Q90" i="46"/>
  <c r="P129" i="46"/>
  <c r="P131" i="46" s="1"/>
  <c r="P140" i="46" s="1"/>
  <c r="Q130" i="46"/>
  <c r="Q87" i="33"/>
  <c r="Q53" i="33"/>
  <c r="Q54" i="59" s="1"/>
  <c r="Q52" i="33"/>
  <c r="Q53" i="59" s="1"/>
  <c r="Q59" i="61"/>
  <c r="Q50" i="59"/>
  <c r="R292" i="51"/>
  <c r="R298" i="51"/>
  <c r="Q132" i="41"/>
  <c r="Q133" i="41" s="1"/>
  <c r="Q134" i="41" s="1"/>
  <c r="P79" i="41" s="1"/>
  <c r="Q148" i="41" s="1"/>
  <c r="Q397" i="33"/>
  <c r="Q49" i="61"/>
  <c r="Q206" i="51"/>
  <c r="Q222" i="51" s="1"/>
  <c r="Q90" i="41"/>
  <c r="P129" i="41"/>
  <c r="P131" i="41" s="1"/>
  <c r="P140" i="41" s="1"/>
  <c r="Q130" i="41"/>
  <c r="R119" i="32"/>
  <c r="R116" i="32"/>
  <c r="R285" i="33" s="1"/>
  <c r="R114" i="32"/>
  <c r="R115" i="32" s="1"/>
  <c r="R255" i="33" s="1"/>
  <c r="Q326" i="33"/>
  <c r="Q339" i="33" s="1"/>
  <c r="R119" i="1"/>
  <c r="R116" i="1"/>
  <c r="R284" i="33" s="1"/>
  <c r="R114" i="1"/>
  <c r="CI61" i="57"/>
  <c r="R119" i="42"/>
  <c r="R116" i="42"/>
  <c r="R287" i="33" s="1"/>
  <c r="R114" i="42"/>
  <c r="R115" i="42" s="1"/>
  <c r="R257" i="33" s="1"/>
  <c r="R272" i="33" s="1"/>
  <c r="Q132" i="48"/>
  <c r="Q133" i="48" s="1"/>
  <c r="Q134" i="48" s="1"/>
  <c r="P79" i="48" s="1"/>
  <c r="Q148" i="48" s="1"/>
  <c r="Q405" i="33"/>
  <c r="Q57" i="61"/>
  <c r="Q214" i="51"/>
  <c r="Q230" i="51" s="1"/>
  <c r="Q90" i="48"/>
  <c r="Q130" i="48"/>
  <c r="P129" i="48"/>
  <c r="P131" i="48" s="1"/>
  <c r="P140" i="48" s="1"/>
  <c r="Q93" i="45"/>
  <c r="Q94" i="45" s="1"/>
  <c r="Q91" i="45"/>
  <c r="Q330" i="33"/>
  <c r="Q343" i="33" s="1"/>
  <c r="R300" i="51"/>
  <c r="Q67" i="61"/>
  <c r="D81" i="61" s="1"/>
  <c r="E81" i="61"/>
  <c r="F81" i="61" s="1"/>
  <c r="R119" i="45"/>
  <c r="R116" i="45"/>
  <c r="R291" i="33" s="1"/>
  <c r="R114" i="45"/>
  <c r="R115" i="45" s="1"/>
  <c r="R261" i="33" s="1"/>
  <c r="R276" i="33" s="1"/>
  <c r="R296" i="51"/>
  <c r="R119" i="48"/>
  <c r="R116" i="48"/>
  <c r="R294" i="33" s="1"/>
  <c r="R114" i="48"/>
  <c r="R115" i="48" s="1"/>
  <c r="R264" i="33" s="1"/>
  <c r="R279" i="33" s="1"/>
  <c r="R116" i="46"/>
  <c r="R292" i="33" s="1"/>
  <c r="R119" i="46"/>
  <c r="R114" i="46"/>
  <c r="R115" i="46" s="1"/>
  <c r="R262" i="33" s="1"/>
  <c r="Q132" i="40"/>
  <c r="Q133" i="40" s="1"/>
  <c r="Q134" i="40" s="1"/>
  <c r="Q400" i="33"/>
  <c r="Q52" i="61"/>
  <c r="Q209" i="51"/>
  <c r="Q225" i="51" s="1"/>
  <c r="Q90" i="40"/>
  <c r="Q130" i="40"/>
  <c r="P129" i="40"/>
  <c r="P131" i="40" s="1"/>
  <c r="Q408" i="33" l="1"/>
  <c r="Q78" i="59" s="1"/>
  <c r="R278" i="33"/>
  <c r="R277" i="33"/>
  <c r="P72" i="59"/>
  <c r="P140" i="40"/>
  <c r="Q66" i="61"/>
  <c r="D80" i="61" s="1"/>
  <c r="E80" i="61"/>
  <c r="F80" i="61" s="1"/>
  <c r="R124" i="46"/>
  <c r="R102" i="46"/>
  <c r="R71" i="46" s="1"/>
  <c r="R121" i="46"/>
  <c r="R124" i="48"/>
  <c r="R121" i="48"/>
  <c r="R102" i="48"/>
  <c r="R71" i="48" s="1"/>
  <c r="R124" i="45"/>
  <c r="R102" i="45"/>
  <c r="R71" i="45" s="1"/>
  <c r="R121" i="45"/>
  <c r="Q71" i="61"/>
  <c r="D85" i="61" s="1"/>
  <c r="E85" i="61"/>
  <c r="F85" i="61" s="1"/>
  <c r="R296" i="33"/>
  <c r="Q63" i="61"/>
  <c r="D77" i="61" s="1"/>
  <c r="E77" i="61"/>
  <c r="F77" i="61" s="1"/>
  <c r="Q93" i="46"/>
  <c r="Q94" i="46" s="1"/>
  <c r="Q91" i="46"/>
  <c r="Q331" i="33"/>
  <c r="Q344" i="33" s="1"/>
  <c r="R124" i="44"/>
  <c r="R121" i="44"/>
  <c r="R102" i="44"/>
  <c r="R71" i="44" s="1"/>
  <c r="Q93" i="43"/>
  <c r="Q94" i="43" s="1"/>
  <c r="Q91" i="43"/>
  <c r="Q327" i="33"/>
  <c r="Q340" i="33" s="1"/>
  <c r="Q409" i="33"/>
  <c r="Q79" i="59" s="1"/>
  <c r="P70" i="59"/>
  <c r="P140" i="1"/>
  <c r="R124" i="40"/>
  <c r="R121" i="40"/>
  <c r="R102" i="40"/>
  <c r="R71" i="40" s="1"/>
  <c r="R305" i="51"/>
  <c r="R309" i="51" s="1"/>
  <c r="R304" i="51"/>
  <c r="R124" i="42"/>
  <c r="R121" i="42"/>
  <c r="R102" i="42"/>
  <c r="R71" i="42" s="1"/>
  <c r="R124" i="1"/>
  <c r="R121" i="1"/>
  <c r="R102" i="1"/>
  <c r="R71" i="1" s="1"/>
  <c r="R270" i="33"/>
  <c r="R124" i="47"/>
  <c r="R121" i="47"/>
  <c r="R102" i="47"/>
  <c r="R71" i="47" s="1"/>
  <c r="Q411" i="33"/>
  <c r="Q81" i="59" s="1"/>
  <c r="R273" i="33"/>
  <c r="R124" i="49"/>
  <c r="R121" i="49"/>
  <c r="R102" i="49"/>
  <c r="R71" i="49" s="1"/>
  <c r="Q70" i="61"/>
  <c r="D84" i="61" s="1"/>
  <c r="E84" i="61"/>
  <c r="F84" i="61" s="1"/>
  <c r="Q93" i="40"/>
  <c r="Q94" i="40" s="1"/>
  <c r="Q91" i="40"/>
  <c r="Q93" i="48"/>
  <c r="Q94" i="48" s="1"/>
  <c r="Q91" i="48"/>
  <c r="Q333" i="33"/>
  <c r="Q346" i="33" s="1"/>
  <c r="Q93" i="41"/>
  <c r="Q94" i="41" s="1"/>
  <c r="Q91" i="41"/>
  <c r="Q325" i="33"/>
  <c r="Q338" i="33" s="1"/>
  <c r="E87" i="61"/>
  <c r="F87" i="61" s="1"/>
  <c r="Q73" i="61"/>
  <c r="D87" i="61" s="1"/>
  <c r="E83" i="61"/>
  <c r="F83" i="61" s="1"/>
  <c r="Q69" i="61"/>
  <c r="D83" i="61" s="1"/>
  <c r="R275" i="33"/>
  <c r="Q323" i="33"/>
  <c r="E79" i="61"/>
  <c r="F79" i="61" s="1"/>
  <c r="Q65" i="61"/>
  <c r="D79" i="61" s="1"/>
  <c r="Q410" i="33"/>
  <c r="Q80" i="59" s="1"/>
  <c r="P79" i="40"/>
  <c r="Q148" i="40" s="1"/>
  <c r="Q71" i="59"/>
  <c r="R115" i="1"/>
  <c r="R254" i="33" s="1"/>
  <c r="R269" i="33" s="1"/>
  <c r="R281" i="33" s="1"/>
  <c r="R206" i="33"/>
  <c r="R124" i="32"/>
  <c r="R121" i="32"/>
  <c r="R102" i="32"/>
  <c r="R71" i="32" s="1"/>
  <c r="R124" i="43"/>
  <c r="R121" i="43"/>
  <c r="R102" i="43"/>
  <c r="R71" i="43" s="1"/>
  <c r="R124" i="41"/>
  <c r="R121" i="41"/>
  <c r="R102" i="41"/>
  <c r="R71" i="41" s="1"/>
  <c r="Q93" i="47"/>
  <c r="Q94" i="47" s="1"/>
  <c r="Q91" i="47"/>
  <c r="Q332" i="33"/>
  <c r="Q345" i="33" s="1"/>
  <c r="R70" i="41" l="1"/>
  <c r="R137" i="61"/>
  <c r="R151" i="61" s="1"/>
  <c r="R415" i="51"/>
  <c r="R159" i="33"/>
  <c r="R86" i="43"/>
  <c r="R166" i="33"/>
  <c r="R86" i="49"/>
  <c r="R70" i="1"/>
  <c r="R56" i="33"/>
  <c r="R135" i="61"/>
  <c r="R413" i="51"/>
  <c r="R70" i="40"/>
  <c r="R140" i="61"/>
  <c r="R154" i="61" s="1"/>
  <c r="R418" i="51"/>
  <c r="R161" i="33"/>
  <c r="R86" i="44"/>
  <c r="R70" i="45"/>
  <c r="R142" i="61"/>
  <c r="R156" i="61" s="1"/>
  <c r="R420" i="51"/>
  <c r="R165" i="33"/>
  <c r="R86" i="48"/>
  <c r="R157" i="33"/>
  <c r="R86" i="41"/>
  <c r="R156" i="33"/>
  <c r="R86" i="32"/>
  <c r="Q328" i="33"/>
  <c r="Q341" i="33" s="1"/>
  <c r="R164" i="33"/>
  <c r="R86" i="47"/>
  <c r="R124" i="33"/>
  <c r="R101" i="33" s="1"/>
  <c r="R158" i="33"/>
  <c r="R86" i="42"/>
  <c r="R162" i="33"/>
  <c r="R86" i="45"/>
  <c r="R70" i="49"/>
  <c r="R146" i="61"/>
  <c r="R160" i="61" s="1"/>
  <c r="R424" i="51"/>
  <c r="R155" i="33"/>
  <c r="R86" i="1"/>
  <c r="R308" i="51"/>
  <c r="R310" i="51" s="1"/>
  <c r="R306" i="51"/>
  <c r="R160" i="33"/>
  <c r="R86" i="40"/>
  <c r="R70" i="44"/>
  <c r="R141" i="61"/>
  <c r="R155" i="61" s="1"/>
  <c r="R419" i="51"/>
  <c r="R70" i="48"/>
  <c r="R145" i="61"/>
  <c r="R159" i="61" s="1"/>
  <c r="R423" i="51"/>
  <c r="R70" i="46"/>
  <c r="R143" i="61"/>
  <c r="R157" i="61" s="1"/>
  <c r="R421" i="51"/>
  <c r="R70" i="43"/>
  <c r="R139" i="61"/>
  <c r="R153" i="61" s="1"/>
  <c r="R417" i="51"/>
  <c r="R70" i="32"/>
  <c r="R136" i="61"/>
  <c r="R150" i="61" s="1"/>
  <c r="R414" i="51"/>
  <c r="Q366" i="33"/>
  <c r="Q336" i="33"/>
  <c r="R70" i="47"/>
  <c r="R144" i="61"/>
  <c r="R158" i="61" s="1"/>
  <c r="R422" i="51"/>
  <c r="R70" i="42"/>
  <c r="R138" i="61"/>
  <c r="R152" i="61" s="1"/>
  <c r="R416" i="51"/>
  <c r="R163" i="33"/>
  <c r="R86" i="46"/>
  <c r="P9" i="59" l="1"/>
  <c r="Q376" i="33"/>
  <c r="R346" i="51"/>
  <c r="R350" i="51"/>
  <c r="R354" i="51"/>
  <c r="R345" i="51"/>
  <c r="R349" i="51"/>
  <c r="R353" i="51"/>
  <c r="R344" i="51"/>
  <c r="R348" i="51"/>
  <c r="R352" i="51"/>
  <c r="R347" i="51"/>
  <c r="R351" i="51"/>
  <c r="R355" i="51"/>
  <c r="R248" i="33"/>
  <c r="R233" i="33"/>
  <c r="R240" i="33"/>
  <c r="R225" i="33"/>
  <c r="R249" i="33"/>
  <c r="R234" i="33"/>
  <c r="R5" i="59"/>
  <c r="R243" i="33"/>
  <c r="R228" i="33"/>
  <c r="R242" i="33"/>
  <c r="R227" i="33"/>
  <c r="R245" i="33"/>
  <c r="R230" i="33"/>
  <c r="R425" i="51"/>
  <c r="R244" i="33"/>
  <c r="R229" i="33"/>
  <c r="R184" i="33"/>
  <c r="R167" i="33"/>
  <c r="R239" i="33"/>
  <c r="R224" i="33"/>
  <c r="R241" i="33"/>
  <c r="R226" i="33"/>
  <c r="R149" i="61"/>
  <c r="R147" i="61"/>
  <c r="R161" i="61" s="1"/>
  <c r="R250" i="33"/>
  <c r="R235" i="33"/>
  <c r="R247" i="33"/>
  <c r="R232" i="33"/>
  <c r="R246" i="33"/>
  <c r="R231" i="33"/>
  <c r="R57" i="33"/>
  <c r="R57" i="59" s="1"/>
  <c r="R103" i="61"/>
  <c r="R117" i="61" s="1"/>
  <c r="R56" i="59"/>
  <c r="R64" i="33"/>
  <c r="R65" i="33" l="1"/>
  <c r="S84" i="33" s="1"/>
  <c r="R61" i="59"/>
  <c r="R113" i="33"/>
  <c r="R119" i="33" s="1"/>
  <c r="R186" i="33"/>
  <c r="R185" i="33"/>
  <c r="R114" i="33" s="1"/>
  <c r="R236" i="33"/>
  <c r="R251" i="33"/>
  <c r="R55" i="33"/>
  <c r="R55" i="59"/>
  <c r="S59" i="33"/>
  <c r="T61" i="33" l="1"/>
  <c r="S60" i="33"/>
  <c r="R71" i="33"/>
  <c r="S91" i="33"/>
  <c r="S9" i="55"/>
  <c r="S107" i="49" l="1"/>
  <c r="S106" i="49" s="1"/>
  <c r="S109" i="49" s="1"/>
  <c r="S103" i="49" s="1"/>
  <c r="S107" i="48"/>
  <c r="S106" i="48" s="1"/>
  <c r="S109" i="48" s="1"/>
  <c r="S103" i="48" s="1"/>
  <c r="S107" i="47"/>
  <c r="S106" i="47" s="1"/>
  <c r="S109" i="47" s="1"/>
  <c r="S103" i="47" s="1"/>
  <c r="S107" i="46"/>
  <c r="S106" i="46" s="1"/>
  <c r="S109" i="46" s="1"/>
  <c r="S103" i="46" s="1"/>
  <c r="S107" i="45"/>
  <c r="S106" i="45" s="1"/>
  <c r="S109" i="45" s="1"/>
  <c r="S103" i="45" s="1"/>
  <c r="S107" i="44"/>
  <c r="S106" i="44" s="1"/>
  <c r="S109" i="44" s="1"/>
  <c r="S103" i="44" s="1"/>
  <c r="S107" i="43"/>
  <c r="S106" i="43" s="1"/>
  <c r="S109" i="43" s="1"/>
  <c r="S103" i="43" s="1"/>
  <c r="S107" i="40"/>
  <c r="S106" i="40" s="1"/>
  <c r="S109" i="40" s="1"/>
  <c r="S103" i="40" s="1"/>
  <c r="S107" i="41"/>
  <c r="S106" i="41" s="1"/>
  <c r="S109" i="41" s="1"/>
  <c r="S103" i="41" s="1"/>
  <c r="S107" i="42"/>
  <c r="S106" i="42" s="1"/>
  <c r="S109" i="42" s="1"/>
  <c r="S103" i="42" s="1"/>
  <c r="S107" i="32"/>
  <c r="S106" i="32" s="1"/>
  <c r="S109" i="32" s="1"/>
  <c r="S103" i="32" s="1"/>
  <c r="S107" i="1"/>
  <c r="S8" i="55"/>
  <c r="S4" i="56"/>
  <c r="S58" i="59"/>
  <c r="R63" i="59"/>
  <c r="R70" i="33"/>
  <c r="T59" i="59"/>
  <c r="U62" i="33"/>
  <c r="U60" i="59" s="1"/>
  <c r="S106" i="1" l="1"/>
  <c r="S97" i="33"/>
  <c r="S101" i="40"/>
  <c r="S214" i="33" s="1"/>
  <c r="S66" i="40"/>
  <c r="S101" i="46"/>
  <c r="S217" i="33" s="1"/>
  <c r="S66" i="46"/>
  <c r="S101" i="32"/>
  <c r="S210" i="33" s="1"/>
  <c r="S66" i="32"/>
  <c r="S101" i="43"/>
  <c r="S213" i="33" s="1"/>
  <c r="S66" i="43"/>
  <c r="S101" i="47"/>
  <c r="S218" i="33" s="1"/>
  <c r="S66" i="47"/>
  <c r="S101" i="42"/>
  <c r="S212" i="33" s="1"/>
  <c r="S66" i="42"/>
  <c r="S101" i="44"/>
  <c r="S215" i="33" s="1"/>
  <c r="S66" i="44"/>
  <c r="S101" i="48"/>
  <c r="S219" i="33" s="1"/>
  <c r="S66" i="48"/>
  <c r="R3" i="56"/>
  <c r="R81" i="49"/>
  <c r="R62" i="49" s="1"/>
  <c r="R63" i="49" s="1"/>
  <c r="R81" i="48"/>
  <c r="R62" i="48" s="1"/>
  <c r="R63" i="48" s="1"/>
  <c r="R81" i="46"/>
  <c r="R62" i="46" s="1"/>
  <c r="R63" i="46" s="1"/>
  <c r="R81" i="47"/>
  <c r="R62" i="47" s="1"/>
  <c r="R63" i="47" s="1"/>
  <c r="R81" i="45"/>
  <c r="R62" i="45" s="1"/>
  <c r="R63" i="45" s="1"/>
  <c r="R81" i="44"/>
  <c r="R62" i="44" s="1"/>
  <c r="R63" i="44" s="1"/>
  <c r="R81" i="40"/>
  <c r="R62" i="40" s="1"/>
  <c r="R63" i="40" s="1"/>
  <c r="R81" i="43"/>
  <c r="R62" i="43" s="1"/>
  <c r="R63" i="43" s="1"/>
  <c r="R81" i="41"/>
  <c r="R62" i="41" s="1"/>
  <c r="R63" i="41" s="1"/>
  <c r="R81" i="42"/>
  <c r="R62" i="42" s="1"/>
  <c r="R63" i="42" s="1"/>
  <c r="R81" i="1"/>
  <c r="R62" i="1" s="1"/>
  <c r="R63" i="1" s="1"/>
  <c r="R369" i="33"/>
  <c r="R375" i="33" s="1"/>
  <c r="R81" i="32"/>
  <c r="R62" i="32" s="1"/>
  <c r="R63" i="32" s="1"/>
  <c r="R62" i="59"/>
  <c r="S72" i="33"/>
  <c r="S90" i="33"/>
  <c r="S83" i="33"/>
  <c r="S101" i="41"/>
  <c r="S211" i="33" s="1"/>
  <c r="S66" i="41"/>
  <c r="S101" i="45"/>
  <c r="S216" i="33" s="1"/>
  <c r="S66" i="45"/>
  <c r="S101" i="49"/>
  <c r="S220" i="33" s="1"/>
  <c r="S66" i="49"/>
  <c r="R155" i="32" l="1"/>
  <c r="R64" i="32"/>
  <c r="R65" i="32" s="1"/>
  <c r="R64" i="41"/>
  <c r="R65" i="41" s="1"/>
  <c r="R155" i="41"/>
  <c r="R155" i="45"/>
  <c r="R64" i="45"/>
  <c r="R65" i="45" s="1"/>
  <c r="R155" i="49"/>
  <c r="R64" i="49"/>
  <c r="R65" i="49" s="1"/>
  <c r="S64" i="59"/>
  <c r="R155" i="43"/>
  <c r="R64" i="43"/>
  <c r="R65" i="43" s="1"/>
  <c r="R155" i="47"/>
  <c r="R64" i="47"/>
  <c r="R65" i="47" s="1"/>
  <c r="R55" i="56"/>
  <c r="R56" i="56" s="1"/>
  <c r="R37" i="56"/>
  <c r="R38" i="56" s="1"/>
  <c r="R47" i="56"/>
  <c r="R42" i="56"/>
  <c r="R43" i="56" s="1"/>
  <c r="R155" i="1"/>
  <c r="R64" i="1"/>
  <c r="R65" i="1" s="1"/>
  <c r="R155" i="40"/>
  <c r="R64" i="40"/>
  <c r="R65" i="40" s="1"/>
  <c r="R155" i="46"/>
  <c r="R64" i="46"/>
  <c r="R65" i="46" s="1"/>
  <c r="R155" i="42"/>
  <c r="R64" i="42"/>
  <c r="R65" i="42" s="1"/>
  <c r="R155" i="44"/>
  <c r="R64" i="44"/>
  <c r="R65" i="44" s="1"/>
  <c r="R155" i="48"/>
  <c r="R64" i="48"/>
  <c r="R65" i="48" s="1"/>
  <c r="S109" i="1"/>
  <c r="S103" i="1" s="1"/>
  <c r="S96" i="33"/>
  <c r="S104" i="33" s="1"/>
  <c r="S101" i="1" l="1"/>
  <c r="S209" i="33" s="1"/>
  <c r="S66" i="1"/>
  <c r="R68" i="46"/>
  <c r="R11" i="61"/>
  <c r="R25" i="61" s="1"/>
  <c r="R68" i="1"/>
  <c r="R43" i="33"/>
  <c r="R3" i="61"/>
  <c r="S41" i="56"/>
  <c r="R68" i="47"/>
  <c r="R12" i="61"/>
  <c r="R26" i="61" s="1"/>
  <c r="R68" i="41"/>
  <c r="R5" i="61"/>
  <c r="R19" i="61" s="1"/>
  <c r="R68" i="48"/>
  <c r="R13" i="61"/>
  <c r="R27" i="61" s="1"/>
  <c r="R68" i="42"/>
  <c r="R6" i="61"/>
  <c r="R20" i="61" s="1"/>
  <c r="R49" i="56"/>
  <c r="S46" i="56"/>
  <c r="R68" i="45"/>
  <c r="R10" i="61"/>
  <c r="R24" i="61" s="1"/>
  <c r="R68" i="32"/>
  <c r="R4" i="61"/>
  <c r="R18" i="61" s="1"/>
  <c r="R68" i="40"/>
  <c r="R8" i="61"/>
  <c r="R22" i="61" s="1"/>
  <c r="R60" i="56"/>
  <c r="R133" i="33" s="1"/>
  <c r="R59" i="56"/>
  <c r="R68" i="43"/>
  <c r="R7" i="61"/>
  <c r="R21" i="61" s="1"/>
  <c r="R68" i="44"/>
  <c r="R9" i="61"/>
  <c r="R23" i="61" s="1"/>
  <c r="R52" i="56"/>
  <c r="R68" i="49"/>
  <c r="R14" i="61"/>
  <c r="R28" i="61" s="1"/>
  <c r="R139" i="40" l="1"/>
  <c r="R73" i="40"/>
  <c r="S74" i="40" s="1"/>
  <c r="R139" i="45"/>
  <c r="R73" i="45"/>
  <c r="S74" i="45" s="1"/>
  <c r="R139" i="42"/>
  <c r="R73" i="42"/>
  <c r="S74" i="42" s="1"/>
  <c r="R139" i="41"/>
  <c r="R73" i="41"/>
  <c r="S74" i="41" s="1"/>
  <c r="R139" i="49"/>
  <c r="R73" i="49"/>
  <c r="S74" i="49" s="1"/>
  <c r="R84" i="44"/>
  <c r="R139" i="44"/>
  <c r="R73" i="44"/>
  <c r="S74" i="44" s="1"/>
  <c r="R61" i="56"/>
  <c r="R132" i="33"/>
  <c r="R75" i="59" s="1"/>
  <c r="R15" i="61"/>
  <c r="R29" i="61" s="1"/>
  <c r="R17" i="61"/>
  <c r="R139" i="46"/>
  <c r="R73" i="46"/>
  <c r="S74" i="46" s="1"/>
  <c r="R139" i="32"/>
  <c r="R73" i="32"/>
  <c r="S74" i="32" s="1"/>
  <c r="R48" i="56"/>
  <c r="R139" i="48"/>
  <c r="R73" i="48"/>
  <c r="S74" i="48" s="1"/>
  <c r="R139" i="47"/>
  <c r="R73" i="47"/>
  <c r="S74" i="47" s="1"/>
  <c r="R38" i="33"/>
  <c r="R42" i="33"/>
  <c r="R47" i="59" s="1"/>
  <c r="R44" i="33"/>
  <c r="R40" i="33"/>
  <c r="R84" i="43"/>
  <c r="R139" i="43"/>
  <c r="R73" i="43"/>
  <c r="S74" i="43" s="1"/>
  <c r="R46" i="33"/>
  <c r="R49" i="59" s="1"/>
  <c r="R139" i="1"/>
  <c r="R73" i="1"/>
  <c r="S74" i="1" s="1"/>
  <c r="S85" i="43" l="1"/>
  <c r="S280" i="51"/>
  <c r="S61" i="43"/>
  <c r="R84" i="48"/>
  <c r="R84" i="46"/>
  <c r="R88" i="44"/>
  <c r="R87" i="44"/>
  <c r="R358" i="33"/>
  <c r="S85" i="41"/>
  <c r="S278" i="51"/>
  <c r="S61" i="41"/>
  <c r="R84" i="45"/>
  <c r="R84" i="47"/>
  <c r="R84" i="32"/>
  <c r="R62" i="56"/>
  <c r="R135" i="33" s="1"/>
  <c r="R134" i="33"/>
  <c r="R76" i="59" s="1"/>
  <c r="S85" i="49"/>
  <c r="S287" i="51"/>
  <c r="S61" i="49"/>
  <c r="R84" i="42"/>
  <c r="S85" i="40"/>
  <c r="S281" i="51"/>
  <c r="S61" i="40"/>
  <c r="R84" i="1"/>
  <c r="R88" i="43"/>
  <c r="R87" i="43"/>
  <c r="R356" i="33"/>
  <c r="S85" i="48"/>
  <c r="S286" i="51"/>
  <c r="S61" i="48"/>
  <c r="S85" i="46"/>
  <c r="S284" i="51"/>
  <c r="S61" i="46"/>
  <c r="S85" i="44"/>
  <c r="S282" i="51"/>
  <c r="S61" i="44"/>
  <c r="R84" i="41"/>
  <c r="S85" i="45"/>
  <c r="S283" i="51"/>
  <c r="S61" i="45"/>
  <c r="S85" i="1"/>
  <c r="S276" i="51"/>
  <c r="S61" i="1"/>
  <c r="S85" i="47"/>
  <c r="S285" i="51"/>
  <c r="S61" i="47"/>
  <c r="S85" i="32"/>
  <c r="S277" i="51"/>
  <c r="S61" i="32"/>
  <c r="R84" i="49"/>
  <c r="S85" i="42"/>
  <c r="S279" i="51"/>
  <c r="S61" i="42"/>
  <c r="R84" i="40"/>
  <c r="S67" i="47" l="1"/>
  <c r="CJ58" i="57"/>
  <c r="S78" i="47"/>
  <c r="S128" i="47"/>
  <c r="S77" i="47"/>
  <c r="S112" i="47"/>
  <c r="S67" i="1"/>
  <c r="S39" i="33"/>
  <c r="CJ49" i="57"/>
  <c r="S78" i="1"/>
  <c r="S77" i="1"/>
  <c r="S128" i="1"/>
  <c r="S112" i="1"/>
  <c r="S67" i="45"/>
  <c r="CJ56" i="57"/>
  <c r="S77" i="45"/>
  <c r="S78" i="45"/>
  <c r="S128" i="45"/>
  <c r="S112" i="45"/>
  <c r="R88" i="41"/>
  <c r="R87" i="41"/>
  <c r="R354" i="33"/>
  <c r="R352" i="33"/>
  <c r="R88" i="1"/>
  <c r="R87" i="1"/>
  <c r="R48" i="33"/>
  <c r="R88" i="32"/>
  <c r="R87" i="32"/>
  <c r="R353" i="33"/>
  <c r="S67" i="43"/>
  <c r="CJ53" i="57"/>
  <c r="S78" i="43"/>
  <c r="S77" i="43"/>
  <c r="S128" i="43"/>
  <c r="S112" i="43"/>
  <c r="S299" i="51"/>
  <c r="S288" i="51"/>
  <c r="S293" i="51" s="1"/>
  <c r="S67" i="44"/>
  <c r="S77" i="44"/>
  <c r="CJ55" i="57"/>
  <c r="S128" i="44"/>
  <c r="S78" i="44"/>
  <c r="S112" i="44"/>
  <c r="S67" i="46"/>
  <c r="CJ57" i="57"/>
  <c r="S77" i="46"/>
  <c r="S128" i="46"/>
  <c r="S78" i="46"/>
  <c r="S112" i="46"/>
  <c r="S67" i="48"/>
  <c r="CJ59" i="57"/>
  <c r="S128" i="48"/>
  <c r="S77" i="48"/>
  <c r="S78" i="48"/>
  <c r="S112" i="48"/>
  <c r="S67" i="40"/>
  <c r="CJ54" i="57"/>
  <c r="S78" i="40"/>
  <c r="S77" i="40"/>
  <c r="S128" i="40"/>
  <c r="S112" i="40"/>
  <c r="R88" i="42"/>
  <c r="R87" i="42"/>
  <c r="R355" i="33"/>
  <c r="R88" i="47"/>
  <c r="R87" i="47"/>
  <c r="R361" i="33"/>
  <c r="R132" i="44"/>
  <c r="R133" i="44" s="1"/>
  <c r="R134" i="44" s="1"/>
  <c r="Q79" i="44" s="1"/>
  <c r="R148" i="44" s="1"/>
  <c r="R401" i="33"/>
  <c r="R210" i="51"/>
  <c r="R226" i="51" s="1"/>
  <c r="R53" i="61"/>
  <c r="R67" i="61" s="1"/>
  <c r="R90" i="44"/>
  <c r="Q129" i="44"/>
  <c r="Q131" i="44" s="1"/>
  <c r="Q140" i="44" s="1"/>
  <c r="R130" i="44"/>
  <c r="S294" i="51"/>
  <c r="S67" i="32"/>
  <c r="CJ50" i="57"/>
  <c r="S128" i="32"/>
  <c r="S77" i="32"/>
  <c r="S78" i="32"/>
  <c r="S112" i="32"/>
  <c r="S291" i="51"/>
  <c r="R88" i="40"/>
  <c r="R87" i="40"/>
  <c r="R357" i="33"/>
  <c r="S296" i="51"/>
  <c r="S298" i="51"/>
  <c r="S300" i="51"/>
  <c r="S295" i="51"/>
  <c r="S67" i="49"/>
  <c r="CJ60" i="57"/>
  <c r="S128" i="49"/>
  <c r="S77" i="49"/>
  <c r="S78" i="49"/>
  <c r="S112" i="49"/>
  <c r="R87" i="45"/>
  <c r="R88" i="45"/>
  <c r="R359" i="33"/>
  <c r="R88" i="46"/>
  <c r="R87" i="46"/>
  <c r="R360" i="33"/>
  <c r="S67" i="42"/>
  <c r="CJ52" i="57"/>
  <c r="S78" i="42"/>
  <c r="S77" i="42"/>
  <c r="S128" i="42"/>
  <c r="S112" i="42"/>
  <c r="R87" i="49"/>
  <c r="R88" i="49"/>
  <c r="R363" i="33"/>
  <c r="S49" i="33"/>
  <c r="S51" i="59" s="1"/>
  <c r="R132" i="43"/>
  <c r="R133" i="43" s="1"/>
  <c r="R134" i="43" s="1"/>
  <c r="Q79" i="43" s="1"/>
  <c r="R148" i="43" s="1"/>
  <c r="R399" i="33"/>
  <c r="R51" i="61"/>
  <c r="R65" i="61" s="1"/>
  <c r="R208" i="51"/>
  <c r="R224" i="51" s="1"/>
  <c r="R90" i="43"/>
  <c r="R130" i="43"/>
  <c r="Q129" i="43"/>
  <c r="Q131" i="43" s="1"/>
  <c r="Q140" i="43" s="1"/>
  <c r="S301" i="51"/>
  <c r="R77" i="59"/>
  <c r="S50" i="44"/>
  <c r="S50" i="42"/>
  <c r="S50" i="41"/>
  <c r="S50" i="49"/>
  <c r="S50" i="48"/>
  <c r="S50" i="45"/>
  <c r="S50" i="43"/>
  <c r="S50" i="46"/>
  <c r="S50" i="32"/>
  <c r="S50" i="40"/>
  <c r="S50" i="47"/>
  <c r="S50" i="1"/>
  <c r="S67" i="41"/>
  <c r="CJ51" i="57"/>
  <c r="S128" i="41"/>
  <c r="S78" i="41"/>
  <c r="S77" i="41"/>
  <c r="S112" i="41"/>
  <c r="R88" i="48"/>
  <c r="R87" i="48"/>
  <c r="R362" i="33"/>
  <c r="R132" i="49" l="1"/>
  <c r="R133" i="49" s="1"/>
  <c r="R134" i="49" s="1"/>
  <c r="Q79" i="49" s="1"/>
  <c r="R148" i="49" s="1"/>
  <c r="R406" i="33"/>
  <c r="R58" i="61"/>
  <c r="R72" i="61" s="1"/>
  <c r="R215" i="51"/>
  <c r="R231" i="51" s="1"/>
  <c r="R90" i="49"/>
  <c r="Q129" i="49"/>
  <c r="Q131" i="49" s="1"/>
  <c r="Q140" i="49" s="1"/>
  <c r="R130" i="49"/>
  <c r="R132" i="40"/>
  <c r="R133" i="40" s="1"/>
  <c r="R134" i="40" s="1"/>
  <c r="R400" i="33"/>
  <c r="R209" i="51"/>
  <c r="R225" i="51" s="1"/>
  <c r="R52" i="61"/>
  <c r="R66" i="61" s="1"/>
  <c r="R90" i="40"/>
  <c r="R130" i="40"/>
  <c r="Q129" i="40"/>
  <c r="Q131" i="40" s="1"/>
  <c r="R93" i="44"/>
  <c r="R94" i="44" s="1"/>
  <c r="R91" i="44"/>
  <c r="R329" i="33"/>
  <c r="R342" i="33" s="1"/>
  <c r="S119" i="44"/>
  <c r="S116" i="44"/>
  <c r="S290" i="33" s="1"/>
  <c r="S114" i="44"/>
  <c r="S115" i="44" s="1"/>
  <c r="S260" i="33" s="1"/>
  <c r="S275" i="33" s="1"/>
  <c r="R132" i="1"/>
  <c r="R133" i="1" s="1"/>
  <c r="R134" i="1" s="1"/>
  <c r="R395" i="33"/>
  <c r="R47" i="61"/>
  <c r="R61" i="61" s="1"/>
  <c r="R204" i="51"/>
  <c r="R220" i="51" s="1"/>
  <c r="R90" i="1"/>
  <c r="R130" i="1"/>
  <c r="Q129" i="1"/>
  <c r="R132" i="41"/>
  <c r="R133" i="41" s="1"/>
  <c r="R134" i="41" s="1"/>
  <c r="Q79" i="41" s="1"/>
  <c r="R148" i="41" s="1"/>
  <c r="R397" i="33"/>
  <c r="R206" i="51"/>
  <c r="R222" i="51" s="1"/>
  <c r="R49" i="61"/>
  <c r="R63" i="61" s="1"/>
  <c r="R90" i="41"/>
  <c r="R130" i="41"/>
  <c r="Q129" i="41"/>
  <c r="Q131" i="41" s="1"/>
  <c r="Q140" i="41" s="1"/>
  <c r="S119" i="1"/>
  <c r="S116" i="1"/>
  <c r="S284" i="33" s="1"/>
  <c r="S114" i="1"/>
  <c r="S115" i="1" s="1"/>
  <c r="S254" i="33" s="1"/>
  <c r="CJ61" i="57"/>
  <c r="S119" i="47"/>
  <c r="S116" i="47"/>
  <c r="S293" i="33" s="1"/>
  <c r="S114" i="47"/>
  <c r="S115" i="47" s="1"/>
  <c r="S263" i="33" s="1"/>
  <c r="R132" i="48"/>
  <c r="R133" i="48" s="1"/>
  <c r="R134" i="48" s="1"/>
  <c r="Q79" i="48" s="1"/>
  <c r="R148" i="48" s="1"/>
  <c r="R405" i="33"/>
  <c r="R214" i="51"/>
  <c r="R230" i="51" s="1"/>
  <c r="R57" i="61"/>
  <c r="R71" i="61" s="1"/>
  <c r="R90" i="48"/>
  <c r="R130" i="48"/>
  <c r="Q129" i="48"/>
  <c r="Q131" i="48" s="1"/>
  <c r="Q140" i="48" s="1"/>
  <c r="R93" i="43"/>
  <c r="R94" i="43" s="1"/>
  <c r="R91" i="43"/>
  <c r="R327" i="33"/>
  <c r="R340" i="33" s="1"/>
  <c r="R132" i="45"/>
  <c r="R133" i="45" s="1"/>
  <c r="R134" i="45" s="1"/>
  <c r="Q79" i="45" s="1"/>
  <c r="R148" i="45" s="1"/>
  <c r="R402" i="33"/>
  <c r="R54" i="61"/>
  <c r="R68" i="61" s="1"/>
  <c r="R211" i="51"/>
  <c r="R227" i="51" s="1"/>
  <c r="R90" i="45"/>
  <c r="Q129" i="45"/>
  <c r="Q131" i="45" s="1"/>
  <c r="Q140" i="45" s="1"/>
  <c r="R130" i="45"/>
  <c r="S119" i="46"/>
  <c r="S116" i="46"/>
  <c r="S292" i="33" s="1"/>
  <c r="S114" i="46"/>
  <c r="S115" i="46" s="1"/>
  <c r="S262" i="33" s="1"/>
  <c r="S290" i="51"/>
  <c r="R132" i="32"/>
  <c r="R133" i="32" s="1"/>
  <c r="R134" i="32" s="1"/>
  <c r="Q79" i="32" s="1"/>
  <c r="R148" i="32" s="1"/>
  <c r="R396" i="33"/>
  <c r="R205" i="51"/>
  <c r="R221" i="51" s="1"/>
  <c r="R48" i="61"/>
  <c r="R62" i="61" s="1"/>
  <c r="R90" i="32"/>
  <c r="Q129" i="32"/>
  <c r="Q131" i="32" s="1"/>
  <c r="Q140" i="32" s="1"/>
  <c r="R130" i="32"/>
  <c r="R364" i="33"/>
  <c r="S119" i="45"/>
  <c r="S116" i="45"/>
  <c r="S291" i="33" s="1"/>
  <c r="S114" i="45"/>
  <c r="S115" i="45" s="1"/>
  <c r="S261" i="33" s="1"/>
  <c r="S119" i="41"/>
  <c r="S116" i="41"/>
  <c r="S286" i="33" s="1"/>
  <c r="S114" i="41"/>
  <c r="S115" i="41" s="1"/>
  <c r="S256" i="33" s="1"/>
  <c r="S119" i="42"/>
  <c r="S116" i="42"/>
  <c r="S287" i="33" s="1"/>
  <c r="S114" i="42"/>
  <c r="S115" i="42" s="1"/>
  <c r="S257" i="33" s="1"/>
  <c r="S272" i="33" s="1"/>
  <c r="S119" i="32"/>
  <c r="S116" i="32"/>
  <c r="S285" i="33" s="1"/>
  <c r="S114" i="32"/>
  <c r="S115" i="32" s="1"/>
  <c r="S255" i="33" s="1"/>
  <c r="R132" i="42"/>
  <c r="R133" i="42" s="1"/>
  <c r="R134" i="42" s="1"/>
  <c r="Q79" i="42" s="1"/>
  <c r="R148" i="42" s="1"/>
  <c r="R398" i="33"/>
  <c r="R50" i="61"/>
  <c r="R64" i="61" s="1"/>
  <c r="R207" i="51"/>
  <c r="R223" i="51" s="1"/>
  <c r="R90" i="42"/>
  <c r="Q129" i="42"/>
  <c r="Q131" i="42" s="1"/>
  <c r="Q140" i="42" s="1"/>
  <c r="R130" i="42"/>
  <c r="S119" i="48"/>
  <c r="S116" i="48"/>
  <c r="S294" i="33" s="1"/>
  <c r="S114" i="48"/>
  <c r="S115" i="48" s="1"/>
  <c r="S264" i="33" s="1"/>
  <c r="S292" i="51"/>
  <c r="R53" i="33"/>
  <c r="R54" i="59" s="1"/>
  <c r="R52" i="33"/>
  <c r="R53" i="59" s="1"/>
  <c r="R87" i="33"/>
  <c r="R59" i="61"/>
  <c r="R73" i="61" s="1"/>
  <c r="R50" i="59"/>
  <c r="S45" i="33"/>
  <c r="R132" i="46"/>
  <c r="R133" i="46" s="1"/>
  <c r="R134" i="46" s="1"/>
  <c r="Q79" i="46" s="1"/>
  <c r="R148" i="46" s="1"/>
  <c r="R403" i="33"/>
  <c r="R55" i="61"/>
  <c r="R69" i="61" s="1"/>
  <c r="R212" i="51"/>
  <c r="R228" i="51" s="1"/>
  <c r="R90" i="46"/>
  <c r="R130" i="46"/>
  <c r="Q129" i="46"/>
  <c r="Q131" i="46" s="1"/>
  <c r="Q140" i="46" s="1"/>
  <c r="S119" i="49"/>
  <c r="S116" i="49"/>
  <c r="S295" i="33" s="1"/>
  <c r="S114" i="49"/>
  <c r="S115" i="49" s="1"/>
  <c r="S265" i="33" s="1"/>
  <c r="R132" i="47"/>
  <c r="R133" i="47" s="1"/>
  <c r="R134" i="47" s="1"/>
  <c r="Q79" i="47" s="1"/>
  <c r="R148" i="47" s="1"/>
  <c r="R404" i="33"/>
  <c r="R213" i="51"/>
  <c r="R229" i="51" s="1"/>
  <c r="R56" i="61"/>
  <c r="R70" i="61" s="1"/>
  <c r="R90" i="47"/>
  <c r="Q129" i="47"/>
  <c r="Q131" i="47" s="1"/>
  <c r="Q140" i="47" s="1"/>
  <c r="R130" i="47"/>
  <c r="S116" i="40"/>
  <c r="S289" i="33" s="1"/>
  <c r="S119" i="40"/>
  <c r="S114" i="40"/>
  <c r="S115" i="40" s="1"/>
  <c r="S259" i="33" s="1"/>
  <c r="S297" i="51"/>
  <c r="S119" i="43"/>
  <c r="S116" i="43"/>
  <c r="S288" i="33" s="1"/>
  <c r="S114" i="43"/>
  <c r="S115" i="43" s="1"/>
  <c r="S258" i="33" s="1"/>
  <c r="S273" i="33" s="1"/>
  <c r="R51" i="33"/>
  <c r="R52" i="59" s="1"/>
  <c r="S270" i="33" l="1"/>
  <c r="S280" i="33"/>
  <c r="S278" i="33"/>
  <c r="S269" i="33"/>
  <c r="S274" i="33"/>
  <c r="S121" i="40"/>
  <c r="S102" i="40"/>
  <c r="S71" i="40" s="1"/>
  <c r="S124" i="40"/>
  <c r="R93" i="47"/>
  <c r="R94" i="47" s="1"/>
  <c r="R91" i="47"/>
  <c r="R332" i="33"/>
  <c r="R345" i="33" s="1"/>
  <c r="S124" i="49"/>
  <c r="S121" i="49"/>
  <c r="S102" i="49"/>
  <c r="S71" i="49" s="1"/>
  <c r="S279" i="33"/>
  <c r="S124" i="32"/>
  <c r="S121" i="32"/>
  <c r="S102" i="32"/>
  <c r="S71" i="32" s="1"/>
  <c r="S271" i="33"/>
  <c r="S305" i="51"/>
  <c r="S309" i="51" s="1"/>
  <c r="S304" i="51"/>
  <c r="S124" i="47"/>
  <c r="S121" i="47"/>
  <c r="S102" i="47"/>
  <c r="S71" i="47" s="1"/>
  <c r="S124" i="1"/>
  <c r="S121" i="1"/>
  <c r="S102" i="1"/>
  <c r="S71" i="1" s="1"/>
  <c r="Q131" i="1"/>
  <c r="Q137" i="1"/>
  <c r="R93" i="40"/>
  <c r="R94" i="40" s="1"/>
  <c r="R91" i="40"/>
  <c r="Q79" i="40"/>
  <c r="R148" i="40" s="1"/>
  <c r="R71" i="59"/>
  <c r="S121" i="43"/>
  <c r="S124" i="43"/>
  <c r="S102" i="43"/>
  <c r="S71" i="43" s="1"/>
  <c r="S48" i="59"/>
  <c r="R93" i="42"/>
  <c r="R94" i="42" s="1"/>
  <c r="R91" i="42"/>
  <c r="R326" i="33"/>
  <c r="R339" i="33" s="1"/>
  <c r="S276" i="33"/>
  <c r="S277" i="33"/>
  <c r="R93" i="48"/>
  <c r="R94" i="48" s="1"/>
  <c r="R91" i="48"/>
  <c r="R333" i="33"/>
  <c r="R346" i="33" s="1"/>
  <c r="R411" i="33"/>
  <c r="R81" i="59" s="1"/>
  <c r="R409" i="33"/>
  <c r="R79" i="59" s="1"/>
  <c r="R410" i="33"/>
  <c r="R80" i="59" s="1"/>
  <c r="R408" i="33"/>
  <c r="R78" i="59" s="1"/>
  <c r="S124" i="44"/>
  <c r="S121" i="44"/>
  <c r="S102" i="44"/>
  <c r="S71" i="44" s="1"/>
  <c r="S121" i="48"/>
  <c r="S102" i="48"/>
  <c r="S71" i="48" s="1"/>
  <c r="S124" i="48"/>
  <c r="S124" i="41"/>
  <c r="S121" i="41"/>
  <c r="S102" i="41"/>
  <c r="S71" i="41" s="1"/>
  <c r="R93" i="45"/>
  <c r="R94" i="45" s="1"/>
  <c r="R91" i="45"/>
  <c r="R330" i="33"/>
  <c r="R343" i="33" s="1"/>
  <c r="S281" i="33"/>
  <c r="R93" i="1"/>
  <c r="R94" i="1" s="1"/>
  <c r="R91" i="1"/>
  <c r="Q79" i="1"/>
  <c r="R148" i="1" s="1"/>
  <c r="R136" i="1"/>
  <c r="R69" i="59"/>
  <c r="Q72" i="59"/>
  <c r="Q140" i="40"/>
  <c r="R93" i="46"/>
  <c r="R94" i="46" s="1"/>
  <c r="R91" i="46"/>
  <c r="R331" i="33"/>
  <c r="R344" i="33" s="1"/>
  <c r="S124" i="42"/>
  <c r="S121" i="42"/>
  <c r="S102" i="42"/>
  <c r="S71" i="42" s="1"/>
  <c r="S124" i="45"/>
  <c r="S121" i="45"/>
  <c r="S102" i="45"/>
  <c r="S71" i="45" s="1"/>
  <c r="R93" i="32"/>
  <c r="R94" i="32" s="1"/>
  <c r="R91" i="32"/>
  <c r="R324" i="33"/>
  <c r="R337" i="33" s="1"/>
  <c r="S124" i="46"/>
  <c r="S121" i="46"/>
  <c r="S102" i="46"/>
  <c r="S71" i="46" s="1"/>
  <c r="S296" i="33"/>
  <c r="R93" i="41"/>
  <c r="R94" i="41" s="1"/>
  <c r="R91" i="41"/>
  <c r="R325" i="33"/>
  <c r="R338" i="33" s="1"/>
  <c r="R93" i="49"/>
  <c r="R94" i="49" s="1"/>
  <c r="R91" i="49"/>
  <c r="R334" i="33"/>
  <c r="R347" i="33" s="1"/>
  <c r="S163" i="33" l="1"/>
  <c r="S86" i="46"/>
  <c r="S70" i="42"/>
  <c r="S416" i="51"/>
  <c r="S157" i="33"/>
  <c r="S86" i="41"/>
  <c r="S70" i="44"/>
  <c r="S419" i="51"/>
  <c r="S155" i="33"/>
  <c r="S86" i="1"/>
  <c r="S308" i="51"/>
  <c r="S310" i="51" s="1"/>
  <c r="S306" i="51"/>
  <c r="S70" i="49"/>
  <c r="S424" i="51"/>
  <c r="S70" i="40"/>
  <c r="S418" i="51"/>
  <c r="R323" i="33"/>
  <c r="S165" i="33"/>
  <c r="S86" i="48"/>
  <c r="S70" i="43"/>
  <c r="S417" i="51"/>
  <c r="R328" i="33"/>
  <c r="R341" i="33" s="1"/>
  <c r="Q70" i="59"/>
  <c r="Q140" i="1"/>
  <c r="S70" i="47"/>
  <c r="S422" i="51"/>
  <c r="S156" i="33"/>
  <c r="S86" i="32"/>
  <c r="S70" i="46"/>
  <c r="S421" i="51"/>
  <c r="S158" i="33"/>
  <c r="S86" i="42"/>
  <c r="S70" i="41"/>
  <c r="S415" i="51"/>
  <c r="S70" i="48"/>
  <c r="S423" i="51"/>
  <c r="S161" i="33"/>
  <c r="S86" i="44"/>
  <c r="S159" i="33"/>
  <c r="S86" i="43"/>
  <c r="S70" i="1"/>
  <c r="S56" i="33"/>
  <c r="S413" i="51"/>
  <c r="S166" i="33"/>
  <c r="S86" i="49"/>
  <c r="S70" i="45"/>
  <c r="S420" i="51"/>
  <c r="S162" i="33"/>
  <c r="S86" i="45"/>
  <c r="S124" i="33"/>
  <c r="S101" i="33" s="1"/>
  <c r="S164" i="33"/>
  <c r="S86" i="47"/>
  <c r="S70" i="32"/>
  <c r="S414" i="51"/>
  <c r="S160" i="33"/>
  <c r="S86" i="40"/>
  <c r="S246" i="33" l="1"/>
  <c r="S231" i="33"/>
  <c r="S250" i="33"/>
  <c r="S235" i="33"/>
  <c r="S249" i="33"/>
  <c r="S234" i="33"/>
  <c r="S355" i="51"/>
  <c r="S354" i="51"/>
  <c r="S353" i="51"/>
  <c r="S352" i="51"/>
  <c r="S351" i="51"/>
  <c r="S350" i="51"/>
  <c r="S349" i="51"/>
  <c r="S348" i="51"/>
  <c r="S347" i="51"/>
  <c r="S346" i="51"/>
  <c r="S345" i="51"/>
  <c r="S344" i="51"/>
  <c r="S244" i="33"/>
  <c r="S229" i="33"/>
  <c r="S248" i="33"/>
  <c r="S233" i="33"/>
  <c r="S425" i="51"/>
  <c r="S243" i="33"/>
  <c r="S228" i="33"/>
  <c r="S242" i="33"/>
  <c r="S227" i="33"/>
  <c r="R366" i="33"/>
  <c r="R336" i="33"/>
  <c r="S57" i="33"/>
  <c r="S57" i="59" s="1"/>
  <c r="S56" i="59"/>
  <c r="S64" i="33"/>
  <c r="S240" i="33"/>
  <c r="S225" i="33"/>
  <c r="S184" i="33"/>
  <c r="S167" i="33"/>
  <c r="S239" i="33"/>
  <c r="S224" i="33"/>
  <c r="S241" i="33"/>
  <c r="S226" i="33"/>
  <c r="S5" i="59"/>
  <c r="S245" i="33"/>
  <c r="S230" i="33"/>
  <c r="S247" i="33"/>
  <c r="S232" i="33"/>
  <c r="S113" i="33" l="1"/>
  <c r="S119" i="33" s="1"/>
  <c r="S186" i="33"/>
  <c r="S185" i="33"/>
  <c r="S114" i="33" s="1"/>
  <c r="S236" i="33"/>
  <c r="S55" i="33"/>
  <c r="S55" i="59"/>
  <c r="T59" i="33"/>
  <c r="S251" i="33"/>
  <c r="S65" i="33"/>
  <c r="T84" i="33" s="1"/>
  <c r="S61" i="59"/>
  <c r="Q9" i="59"/>
  <c r="R376" i="33"/>
  <c r="U61" i="33" l="1"/>
  <c r="T60" i="33"/>
  <c r="S71" i="33"/>
  <c r="T91" i="33"/>
  <c r="T9" i="55"/>
  <c r="T107" i="49" l="1"/>
  <c r="T106" i="49" s="1"/>
  <c r="T109" i="49" s="1"/>
  <c r="T103" i="49" s="1"/>
  <c r="T107" i="48"/>
  <c r="T106" i="48" s="1"/>
  <c r="T109" i="48" s="1"/>
  <c r="T103" i="48" s="1"/>
  <c r="T107" i="46"/>
  <c r="T106" i="46" s="1"/>
  <c r="T109" i="46" s="1"/>
  <c r="T103" i="46" s="1"/>
  <c r="T107" i="47"/>
  <c r="T106" i="47" s="1"/>
  <c r="T109" i="47" s="1"/>
  <c r="T103" i="47" s="1"/>
  <c r="T107" i="45"/>
  <c r="T106" i="45" s="1"/>
  <c r="T109" i="45" s="1"/>
  <c r="T103" i="45" s="1"/>
  <c r="T107" i="44"/>
  <c r="T106" i="44" s="1"/>
  <c r="T109" i="44" s="1"/>
  <c r="T103" i="44" s="1"/>
  <c r="T107" i="40"/>
  <c r="T106" i="40" s="1"/>
  <c r="T109" i="40" s="1"/>
  <c r="T103" i="40" s="1"/>
  <c r="T107" i="43"/>
  <c r="T106" i="43" s="1"/>
  <c r="T109" i="43" s="1"/>
  <c r="T103" i="43" s="1"/>
  <c r="T107" i="41"/>
  <c r="T106" i="41" s="1"/>
  <c r="T109" i="41" s="1"/>
  <c r="T103" i="41" s="1"/>
  <c r="T107" i="42"/>
  <c r="T106" i="42" s="1"/>
  <c r="T109" i="42" s="1"/>
  <c r="T103" i="42" s="1"/>
  <c r="T107" i="32"/>
  <c r="T106" i="32" s="1"/>
  <c r="T109" i="32" s="1"/>
  <c r="T103" i="32" s="1"/>
  <c r="T107" i="1"/>
  <c r="T8" i="55"/>
  <c r="T4" i="56"/>
  <c r="T58" i="59"/>
  <c r="S63" i="59"/>
  <c r="S70" i="33"/>
  <c r="U59" i="59"/>
  <c r="V62" i="33"/>
  <c r="V60" i="59" s="1"/>
  <c r="T90" i="33" l="1"/>
  <c r="T83" i="33"/>
  <c r="T106" i="1"/>
  <c r="T97" i="33"/>
  <c r="T101" i="43"/>
  <c r="T213" i="33" s="1"/>
  <c r="T66" i="43"/>
  <c r="T101" i="47"/>
  <c r="T218" i="33" s="1"/>
  <c r="T66" i="47"/>
  <c r="T101" i="32"/>
  <c r="T210" i="33" s="1"/>
  <c r="T66" i="32"/>
  <c r="T101" i="40"/>
  <c r="T214" i="33" s="1"/>
  <c r="T66" i="40"/>
  <c r="T101" i="46"/>
  <c r="T217" i="33" s="1"/>
  <c r="T66" i="46"/>
  <c r="T101" i="42"/>
  <c r="T212" i="33" s="1"/>
  <c r="T66" i="42"/>
  <c r="T101" i="44"/>
  <c r="T215" i="33" s="1"/>
  <c r="T66" i="44"/>
  <c r="T101" i="48"/>
  <c r="T219" i="33" s="1"/>
  <c r="T66" i="48"/>
  <c r="S3" i="56"/>
  <c r="S81" i="49"/>
  <c r="S62" i="49" s="1"/>
  <c r="S63" i="49" s="1"/>
  <c r="S81" i="48"/>
  <c r="S62" i="48" s="1"/>
  <c r="S63" i="48" s="1"/>
  <c r="S81" i="47"/>
  <c r="S62" i="47" s="1"/>
  <c r="S63" i="47" s="1"/>
  <c r="S81" i="46"/>
  <c r="S62" i="46" s="1"/>
  <c r="S63" i="46" s="1"/>
  <c r="S81" i="45"/>
  <c r="S62" i="45" s="1"/>
  <c r="S63" i="45" s="1"/>
  <c r="S81" i="44"/>
  <c r="S62" i="44" s="1"/>
  <c r="S63" i="44" s="1"/>
  <c r="S81" i="40"/>
  <c r="S62" i="40" s="1"/>
  <c r="S63" i="40" s="1"/>
  <c r="S81" i="43"/>
  <c r="S62" i="43" s="1"/>
  <c r="S63" i="43" s="1"/>
  <c r="S81" i="42"/>
  <c r="S62" i="42" s="1"/>
  <c r="S63" i="42" s="1"/>
  <c r="S81" i="41"/>
  <c r="S62" i="41" s="1"/>
  <c r="S63" i="41" s="1"/>
  <c r="S81" i="32"/>
  <c r="S62" i="32" s="1"/>
  <c r="S63" i="32" s="1"/>
  <c r="S81" i="1"/>
  <c r="S62" i="1" s="1"/>
  <c r="S63" i="1" s="1"/>
  <c r="S369" i="33"/>
  <c r="S375" i="33" s="1"/>
  <c r="S62" i="59"/>
  <c r="T72" i="33"/>
  <c r="T101" i="41"/>
  <c r="T211" i="33" s="1"/>
  <c r="T66" i="41"/>
  <c r="T101" i="45"/>
  <c r="T216" i="33" s="1"/>
  <c r="T66" i="45"/>
  <c r="T101" i="49"/>
  <c r="T220" i="33" s="1"/>
  <c r="T66" i="49"/>
  <c r="S155" i="32" l="1"/>
  <c r="S64" i="32"/>
  <c r="S65" i="32" s="1"/>
  <c r="S155" i="40"/>
  <c r="S64" i="40"/>
  <c r="S65" i="40" s="1"/>
  <c r="S155" i="47"/>
  <c r="S64" i="47"/>
  <c r="S65" i="47" s="1"/>
  <c r="S64" i="41"/>
  <c r="S65" i="41" s="1"/>
  <c r="S155" i="41"/>
  <c r="S155" i="44"/>
  <c r="S64" i="44"/>
  <c r="S65" i="44" s="1"/>
  <c r="S155" i="48"/>
  <c r="S64" i="48"/>
  <c r="S65" i="48" s="1"/>
  <c r="T109" i="1"/>
  <c r="T103" i="1" s="1"/>
  <c r="T96" i="33"/>
  <c r="T104" i="33" s="1"/>
  <c r="S155" i="42"/>
  <c r="S64" i="42"/>
  <c r="S65" i="42" s="1"/>
  <c r="S155" i="45"/>
  <c r="S64" i="45"/>
  <c r="S65" i="45" s="1"/>
  <c r="S155" i="49"/>
  <c r="S64" i="49"/>
  <c r="S65" i="49" s="1"/>
  <c r="T64" i="59"/>
  <c r="S64" i="1"/>
  <c r="S65" i="1" s="1"/>
  <c r="S155" i="1"/>
  <c r="S155" i="43"/>
  <c r="S64" i="43"/>
  <c r="S65" i="43" s="1"/>
  <c r="S64" i="46"/>
  <c r="S65" i="46" s="1"/>
  <c r="S155" i="46"/>
  <c r="S55" i="56"/>
  <c r="S56" i="56" s="1"/>
  <c r="S37" i="56"/>
  <c r="S38" i="56" s="1"/>
  <c r="S47" i="56"/>
  <c r="S42" i="56"/>
  <c r="S43" i="56" s="1"/>
  <c r="S68" i="46" l="1"/>
  <c r="S11" i="61"/>
  <c r="S25" i="61" s="1"/>
  <c r="S68" i="1"/>
  <c r="S43" i="33"/>
  <c r="S3" i="61"/>
  <c r="S68" i="44"/>
  <c r="S9" i="61"/>
  <c r="S23" i="61" s="1"/>
  <c r="S60" i="56"/>
  <c r="S133" i="33" s="1"/>
  <c r="S59" i="56"/>
  <c r="S68" i="43"/>
  <c r="S7" i="61"/>
  <c r="S21" i="61" s="1"/>
  <c r="S68" i="45"/>
  <c r="S10" i="61"/>
  <c r="S24" i="61" s="1"/>
  <c r="T101" i="1"/>
  <c r="T209" i="33" s="1"/>
  <c r="T66" i="1"/>
  <c r="S68" i="47"/>
  <c r="S12" i="61"/>
  <c r="S26" i="61" s="1"/>
  <c r="S68" i="32"/>
  <c r="S4" i="61"/>
  <c r="S18" i="61" s="1"/>
  <c r="T46" i="56"/>
  <c r="S49" i="56"/>
  <c r="S52" i="56"/>
  <c r="S68" i="48"/>
  <c r="S13" i="61"/>
  <c r="S27" i="61" s="1"/>
  <c r="T41" i="56"/>
  <c r="S68" i="49"/>
  <c r="S14" i="61"/>
  <c r="S28" i="61" s="1"/>
  <c r="S68" i="42"/>
  <c r="S6" i="61"/>
  <c r="S20" i="61" s="1"/>
  <c r="S68" i="41"/>
  <c r="S5" i="61"/>
  <c r="S19" i="61" s="1"/>
  <c r="S68" i="40"/>
  <c r="S8" i="61"/>
  <c r="S22" i="61" s="1"/>
  <c r="S38" i="33" l="1"/>
  <c r="S40" i="33"/>
  <c r="S42" i="33"/>
  <c r="S47" i="59" s="1"/>
  <c r="S44" i="33"/>
  <c r="S139" i="40"/>
  <c r="S73" i="40"/>
  <c r="T74" i="40" s="1"/>
  <c r="S139" i="32"/>
  <c r="S73" i="32"/>
  <c r="T74" i="32" s="1"/>
  <c r="S139" i="43"/>
  <c r="S73" i="43"/>
  <c r="T74" i="43" s="1"/>
  <c r="S46" i="33"/>
  <c r="S49" i="59" s="1"/>
  <c r="S139" i="1"/>
  <c r="S73" i="1"/>
  <c r="T74" i="1" s="1"/>
  <c r="S139" i="42"/>
  <c r="S73" i="42"/>
  <c r="T74" i="42" s="1"/>
  <c r="S48" i="56"/>
  <c r="S139" i="44"/>
  <c r="S73" i="44"/>
  <c r="T74" i="44" s="1"/>
  <c r="S139" i="41"/>
  <c r="S73" i="41"/>
  <c r="T74" i="41" s="1"/>
  <c r="S139" i="49"/>
  <c r="S73" i="49"/>
  <c r="T74" i="49" s="1"/>
  <c r="S84" i="48"/>
  <c r="S139" i="48"/>
  <c r="S73" i="48"/>
  <c r="T74" i="48" s="1"/>
  <c r="S84" i="47"/>
  <c r="S139" i="47"/>
  <c r="S73" i="47"/>
  <c r="T74" i="47" s="1"/>
  <c r="S139" i="45"/>
  <c r="S73" i="45"/>
  <c r="T74" i="45" s="1"/>
  <c r="S61" i="56"/>
  <c r="S132" i="33"/>
  <c r="S75" i="59" s="1"/>
  <c r="S17" i="61"/>
  <c r="S15" i="61"/>
  <c r="S29" i="61" s="1"/>
  <c r="S84" i="46"/>
  <c r="S139" i="46"/>
  <c r="S73" i="46"/>
  <c r="T74" i="46" s="1"/>
  <c r="S84" i="49" l="1"/>
  <c r="S88" i="46"/>
  <c r="S87" i="46"/>
  <c r="S360" i="33"/>
  <c r="S62" i="56"/>
  <c r="S135" i="33" s="1"/>
  <c r="S134" i="33"/>
  <c r="S76" i="59" s="1"/>
  <c r="T85" i="47"/>
  <c r="T285" i="51"/>
  <c r="T61" i="47"/>
  <c r="T85" i="48"/>
  <c r="T286" i="51"/>
  <c r="T61" i="48"/>
  <c r="S84" i="41"/>
  <c r="S84" i="42"/>
  <c r="S84" i="1"/>
  <c r="T85" i="40"/>
  <c r="T281" i="51"/>
  <c r="T61" i="40"/>
  <c r="T85" i="45"/>
  <c r="T283" i="51"/>
  <c r="T61" i="45"/>
  <c r="S88" i="49"/>
  <c r="S87" i="49"/>
  <c r="S363" i="33"/>
  <c r="T85" i="44"/>
  <c r="T282" i="51"/>
  <c r="T61" i="44"/>
  <c r="T85" i="1"/>
  <c r="T276" i="51"/>
  <c r="T61" i="1"/>
  <c r="T85" i="43"/>
  <c r="T280" i="51"/>
  <c r="T61" i="43"/>
  <c r="T85" i="32"/>
  <c r="T277" i="51"/>
  <c r="T61" i="32"/>
  <c r="S88" i="47"/>
  <c r="S87" i="47"/>
  <c r="S361" i="33"/>
  <c r="S88" i="48"/>
  <c r="S87" i="48"/>
  <c r="S362" i="33"/>
  <c r="T85" i="41"/>
  <c r="T278" i="51"/>
  <c r="T61" i="41"/>
  <c r="T85" i="42"/>
  <c r="T279" i="51"/>
  <c r="T61" i="42"/>
  <c r="S84" i="40"/>
  <c r="T85" i="46"/>
  <c r="T284" i="51"/>
  <c r="T61" i="46"/>
  <c r="S84" i="45"/>
  <c r="T85" i="49"/>
  <c r="T287" i="51"/>
  <c r="T61" i="49"/>
  <c r="S84" i="44"/>
  <c r="S84" i="43"/>
  <c r="S84" i="32"/>
  <c r="S88" i="44" l="1"/>
  <c r="S87" i="44"/>
  <c r="S358" i="33"/>
  <c r="S132" i="47"/>
  <c r="S133" i="47" s="1"/>
  <c r="S134" i="47" s="1"/>
  <c r="R79" i="47" s="1"/>
  <c r="S148" i="47" s="1"/>
  <c r="S404" i="33"/>
  <c r="S213" i="51"/>
  <c r="S229" i="51" s="1"/>
  <c r="S90" i="47"/>
  <c r="S130" i="47"/>
  <c r="R129" i="47"/>
  <c r="R131" i="47" s="1"/>
  <c r="R140" i="47" s="1"/>
  <c r="T49" i="33"/>
  <c r="T51" i="59" s="1"/>
  <c r="T67" i="45"/>
  <c r="CK56" i="57"/>
  <c r="T128" i="45"/>
  <c r="T77" i="45"/>
  <c r="T78" i="45"/>
  <c r="T112" i="45"/>
  <c r="T67" i="40"/>
  <c r="T128" i="40"/>
  <c r="CK54" i="57"/>
  <c r="T78" i="40"/>
  <c r="T77" i="40"/>
  <c r="T112" i="40"/>
  <c r="S352" i="33"/>
  <c r="S88" i="1"/>
  <c r="S87" i="1"/>
  <c r="S48" i="33"/>
  <c r="S77" i="59"/>
  <c r="T50" i="40"/>
  <c r="T50" i="41"/>
  <c r="T50" i="49"/>
  <c r="T50" i="1"/>
  <c r="T50" i="48"/>
  <c r="T50" i="43"/>
  <c r="T50" i="47"/>
  <c r="T50" i="42"/>
  <c r="T50" i="45"/>
  <c r="T50" i="32"/>
  <c r="T50" i="44"/>
  <c r="T50" i="46"/>
  <c r="S88" i="45"/>
  <c r="S87" i="45"/>
  <c r="S359" i="33"/>
  <c r="T67" i="32"/>
  <c r="CK50" i="57"/>
  <c r="T78" i="32"/>
  <c r="T77" i="32"/>
  <c r="T128" i="32"/>
  <c r="T112" i="32"/>
  <c r="T67" i="43"/>
  <c r="CK53" i="57"/>
  <c r="T128" i="43"/>
  <c r="T78" i="43"/>
  <c r="T77" i="43"/>
  <c r="T112" i="43"/>
  <c r="T67" i="1"/>
  <c r="T39" i="33"/>
  <c r="CK49" i="57"/>
  <c r="T128" i="1"/>
  <c r="T78" i="1"/>
  <c r="T77" i="1"/>
  <c r="T112" i="1"/>
  <c r="T67" i="44"/>
  <c r="CK55" i="57"/>
  <c r="T78" i="44"/>
  <c r="T128" i="44"/>
  <c r="T77" i="44"/>
  <c r="T112" i="44"/>
  <c r="S88" i="42"/>
  <c r="S87" i="42"/>
  <c r="S355" i="33"/>
  <c r="T67" i="49"/>
  <c r="CK60" i="57"/>
  <c r="T128" i="49"/>
  <c r="T77" i="49"/>
  <c r="T78" i="49"/>
  <c r="T112" i="49"/>
  <c r="S132" i="48"/>
  <c r="S133" i="48" s="1"/>
  <c r="S134" i="48" s="1"/>
  <c r="R79" i="48" s="1"/>
  <c r="S148" i="48" s="1"/>
  <c r="S405" i="33"/>
  <c r="S214" i="51"/>
  <c r="S230" i="51" s="1"/>
  <c r="S90" i="48"/>
  <c r="R129" i="48"/>
  <c r="R131" i="48" s="1"/>
  <c r="R140" i="48" s="1"/>
  <c r="S130" i="48"/>
  <c r="S353" i="33"/>
  <c r="S88" i="32"/>
  <c r="S87" i="32"/>
  <c r="T67" i="46"/>
  <c r="T77" i="46"/>
  <c r="CK57" i="57"/>
  <c r="T78" i="46"/>
  <c r="T128" i="46"/>
  <c r="T112" i="46"/>
  <c r="S88" i="40"/>
  <c r="S87" i="40"/>
  <c r="S357" i="33"/>
  <c r="T288" i="51"/>
  <c r="T292" i="51" s="1"/>
  <c r="S88" i="41"/>
  <c r="S87" i="41"/>
  <c r="S354" i="33"/>
  <c r="S87" i="43"/>
  <c r="S88" i="43"/>
  <c r="S356" i="33"/>
  <c r="T298" i="51"/>
  <c r="T67" i="42"/>
  <c r="CK52" i="57"/>
  <c r="T78" i="42"/>
  <c r="T77" i="42"/>
  <c r="T128" i="42"/>
  <c r="T112" i="42"/>
  <c r="T67" i="41"/>
  <c r="CK51" i="57"/>
  <c r="T128" i="41"/>
  <c r="T78" i="41"/>
  <c r="T77" i="41"/>
  <c r="T112" i="41"/>
  <c r="S132" i="49"/>
  <c r="S133" i="49" s="1"/>
  <c r="S134" i="49" s="1"/>
  <c r="R79" i="49" s="1"/>
  <c r="S148" i="49" s="1"/>
  <c r="S406" i="33"/>
  <c r="S215" i="51"/>
  <c r="S231" i="51" s="1"/>
  <c r="S90" i="49"/>
  <c r="R129" i="49"/>
  <c r="R131" i="49" s="1"/>
  <c r="R140" i="49" s="1"/>
  <c r="S130" i="49"/>
  <c r="T67" i="48"/>
  <c r="CK59" i="57"/>
  <c r="T78" i="48"/>
  <c r="T128" i="48"/>
  <c r="T77" i="48"/>
  <c r="T112" i="48"/>
  <c r="T67" i="47"/>
  <c r="CK58" i="57"/>
  <c r="T77" i="47"/>
  <c r="T78" i="47"/>
  <c r="T128" i="47"/>
  <c r="T112" i="47"/>
  <c r="S132" i="46"/>
  <c r="S133" i="46" s="1"/>
  <c r="S134" i="46" s="1"/>
  <c r="R79" i="46" s="1"/>
  <c r="S148" i="46" s="1"/>
  <c r="S403" i="33"/>
  <c r="S212" i="51"/>
  <c r="S228" i="51" s="1"/>
  <c r="S90" i="46"/>
  <c r="R129" i="46"/>
  <c r="R131" i="46" s="1"/>
  <c r="R140" i="46" s="1"/>
  <c r="S130" i="46"/>
  <c r="T296" i="51" l="1"/>
  <c r="T300" i="51"/>
  <c r="T290" i="51"/>
  <c r="CK61" i="57"/>
  <c r="T291" i="51"/>
  <c r="T297" i="51"/>
  <c r="T119" i="1"/>
  <c r="T116" i="1"/>
  <c r="T284" i="33" s="1"/>
  <c r="T114" i="1"/>
  <c r="T115" i="1" s="1"/>
  <c r="T254" i="33" s="1"/>
  <c r="S331" i="33"/>
  <c r="S344" i="33" s="1"/>
  <c r="T119" i="42"/>
  <c r="T116" i="42"/>
  <c r="T287" i="33" s="1"/>
  <c r="T114" i="42"/>
  <c r="T115" i="42" s="1"/>
  <c r="T257" i="33" s="1"/>
  <c r="S132" i="42"/>
  <c r="S133" i="42" s="1"/>
  <c r="S134" i="42" s="1"/>
  <c r="R79" i="42" s="1"/>
  <c r="S148" i="42" s="1"/>
  <c r="S398" i="33"/>
  <c r="S207" i="51"/>
  <c r="S223" i="51" s="1"/>
  <c r="S90" i="42"/>
  <c r="S130" i="42"/>
  <c r="R129" i="42"/>
  <c r="R131" i="42" s="1"/>
  <c r="R140" i="42" s="1"/>
  <c r="S51" i="33"/>
  <c r="S52" i="59" s="1"/>
  <c r="S93" i="47"/>
  <c r="S94" i="47" s="1"/>
  <c r="S91" i="47"/>
  <c r="T293" i="51"/>
  <c r="S333" i="33"/>
  <c r="S346" i="33" s="1"/>
  <c r="S132" i="45"/>
  <c r="S133" i="45" s="1"/>
  <c r="S134" i="45" s="1"/>
  <c r="R79" i="45" s="1"/>
  <c r="S148" i="45" s="1"/>
  <c r="S402" i="33"/>
  <c r="S211" i="51"/>
  <c r="S227" i="51" s="1"/>
  <c r="S90" i="45"/>
  <c r="S130" i="45"/>
  <c r="R129" i="45"/>
  <c r="R131" i="45" s="1"/>
  <c r="R140" i="45" s="1"/>
  <c r="T119" i="45"/>
  <c r="T116" i="45"/>
  <c r="T291" i="33" s="1"/>
  <c r="T114" i="45"/>
  <c r="T115" i="45" s="1"/>
  <c r="T261" i="33" s="1"/>
  <c r="T116" i="48"/>
  <c r="T294" i="33" s="1"/>
  <c r="T119" i="48"/>
  <c r="T114" i="48"/>
  <c r="T115" i="48" s="1"/>
  <c r="T264" i="33" s="1"/>
  <c r="S334" i="33"/>
  <c r="S347" i="33" s="1"/>
  <c r="S93" i="46"/>
  <c r="S94" i="46" s="1"/>
  <c r="S91" i="46"/>
  <c r="T119" i="47"/>
  <c r="T116" i="47"/>
  <c r="T293" i="33" s="1"/>
  <c r="T114" i="47"/>
  <c r="T115" i="47" s="1"/>
  <c r="T263" i="33" s="1"/>
  <c r="T278" i="33" s="1"/>
  <c r="S93" i="49"/>
  <c r="S94" i="49" s="1"/>
  <c r="S91" i="49"/>
  <c r="T119" i="41"/>
  <c r="T116" i="41"/>
  <c r="T286" i="33" s="1"/>
  <c r="T114" i="41"/>
  <c r="T115" i="41" s="1"/>
  <c r="T256" i="33" s="1"/>
  <c r="T271" i="33" s="1"/>
  <c r="S132" i="43"/>
  <c r="S133" i="43" s="1"/>
  <c r="S134" i="43" s="1"/>
  <c r="R79" i="43" s="1"/>
  <c r="S148" i="43" s="1"/>
  <c r="S399" i="33"/>
  <c r="S208" i="51"/>
  <c r="S224" i="51" s="1"/>
  <c r="S90" i="43"/>
  <c r="R129" i="43"/>
  <c r="R131" i="43" s="1"/>
  <c r="R140" i="43" s="1"/>
  <c r="S130" i="43"/>
  <c r="S132" i="41"/>
  <c r="S133" i="41" s="1"/>
  <c r="S134" i="41" s="1"/>
  <c r="R79" i="41" s="1"/>
  <c r="S148" i="41" s="1"/>
  <c r="S397" i="33"/>
  <c r="S206" i="51"/>
  <c r="S222" i="51" s="1"/>
  <c r="S90" i="41"/>
  <c r="S130" i="41"/>
  <c r="R129" i="41"/>
  <c r="R131" i="41" s="1"/>
  <c r="R140" i="41" s="1"/>
  <c r="T294" i="51"/>
  <c r="S132" i="40"/>
  <c r="S133" i="40" s="1"/>
  <c r="S134" i="40" s="1"/>
  <c r="S400" i="33"/>
  <c r="S209" i="51"/>
  <c r="S225" i="51" s="1"/>
  <c r="S90" i="40"/>
  <c r="R129" i="40"/>
  <c r="R131" i="40" s="1"/>
  <c r="S130" i="40"/>
  <c r="T301" i="51"/>
  <c r="T295" i="51"/>
  <c r="T45" i="33"/>
  <c r="T119" i="32"/>
  <c r="T116" i="32"/>
  <c r="T285" i="33" s="1"/>
  <c r="T114" i="32"/>
  <c r="T115" i="32" s="1"/>
  <c r="T255" i="33" s="1"/>
  <c r="T299" i="51"/>
  <c r="S395" i="33"/>
  <c r="S132" i="1"/>
  <c r="S133" i="1" s="1"/>
  <c r="S134" i="1" s="1"/>
  <c r="S204" i="51"/>
  <c r="S220" i="51" s="1"/>
  <c r="S90" i="1"/>
  <c r="R129" i="1"/>
  <c r="S130" i="1"/>
  <c r="T119" i="46"/>
  <c r="T116" i="46"/>
  <c r="T292" i="33" s="1"/>
  <c r="T114" i="46"/>
  <c r="T115" i="46" s="1"/>
  <c r="T262" i="33" s="1"/>
  <c r="T277" i="33" s="1"/>
  <c r="T116" i="43"/>
  <c r="T288" i="33" s="1"/>
  <c r="T119" i="43"/>
  <c r="T114" i="43"/>
  <c r="T115" i="43" s="1"/>
  <c r="T258" i="33" s="1"/>
  <c r="S364" i="33"/>
  <c r="S132" i="32"/>
  <c r="S133" i="32" s="1"/>
  <c r="S134" i="32" s="1"/>
  <c r="R79" i="32" s="1"/>
  <c r="S148" i="32" s="1"/>
  <c r="S396" i="33"/>
  <c r="S205" i="51"/>
  <c r="S221" i="51" s="1"/>
  <c r="S90" i="32"/>
  <c r="S130" i="32"/>
  <c r="R129" i="32"/>
  <c r="R131" i="32" s="1"/>
  <c r="R140" i="32" s="1"/>
  <c r="S93" i="48"/>
  <c r="S94" i="48" s="1"/>
  <c r="S91" i="48"/>
  <c r="T119" i="49"/>
  <c r="T116" i="49"/>
  <c r="T295" i="33" s="1"/>
  <c r="T114" i="49"/>
  <c r="T115" i="49" s="1"/>
  <c r="T265" i="33" s="1"/>
  <c r="T119" i="44"/>
  <c r="T116" i="44"/>
  <c r="T290" i="33" s="1"/>
  <c r="T114" i="44"/>
  <c r="T115" i="44" s="1"/>
  <c r="T260" i="33" s="1"/>
  <c r="T275" i="33" s="1"/>
  <c r="S53" i="33"/>
  <c r="S54" i="59" s="1"/>
  <c r="S52" i="33"/>
  <c r="S53" i="59" s="1"/>
  <c r="S87" i="33"/>
  <c r="S50" i="59"/>
  <c r="T119" i="40"/>
  <c r="T116" i="40"/>
  <c r="T289" i="33" s="1"/>
  <c r="T114" i="40"/>
  <c r="T115" i="40" s="1"/>
  <c r="T259" i="33" s="1"/>
  <c r="T274" i="33" s="1"/>
  <c r="S332" i="33"/>
  <c r="S345" i="33" s="1"/>
  <c r="S132" i="44"/>
  <c r="S133" i="44" s="1"/>
  <c r="S134" i="44" s="1"/>
  <c r="R79" i="44" s="1"/>
  <c r="S148" i="44" s="1"/>
  <c r="S401" i="33"/>
  <c r="S210" i="51"/>
  <c r="S226" i="51" s="1"/>
  <c r="S90" i="44"/>
  <c r="S130" i="44"/>
  <c r="R129" i="44"/>
  <c r="R131" i="44" s="1"/>
  <c r="R140" i="44" s="1"/>
  <c r="T304" i="51" l="1"/>
  <c r="T308" i="51" s="1"/>
  <c r="T310" i="51" s="1"/>
  <c r="T305" i="51"/>
  <c r="T309" i="51" s="1"/>
  <c r="T280" i="33"/>
  <c r="T273" i="33"/>
  <c r="T272" i="33"/>
  <c r="T269" i="33"/>
  <c r="T306" i="51"/>
  <c r="R131" i="1"/>
  <c r="R137" i="1"/>
  <c r="S409" i="33"/>
  <c r="S79" i="59" s="1"/>
  <c r="S410" i="33"/>
  <c r="S80" i="59" s="1"/>
  <c r="S411" i="33"/>
  <c r="S81" i="59" s="1"/>
  <c r="S408" i="33"/>
  <c r="S78" i="59" s="1"/>
  <c r="T124" i="32"/>
  <c r="T121" i="32"/>
  <c r="T102" i="32"/>
  <c r="T71" i="32" s="1"/>
  <c r="S325" i="33"/>
  <c r="S338" i="33" s="1"/>
  <c r="T124" i="48"/>
  <c r="T121" i="48"/>
  <c r="T102" i="48"/>
  <c r="T71" i="48" s="1"/>
  <c r="S93" i="45"/>
  <c r="S94" i="45" s="1"/>
  <c r="S91" i="45"/>
  <c r="S93" i="42"/>
  <c r="S94" i="42" s="1"/>
  <c r="S91" i="42"/>
  <c r="T124" i="42"/>
  <c r="T121" i="42"/>
  <c r="T102" i="42"/>
  <c r="T71" i="42" s="1"/>
  <c r="S93" i="1"/>
  <c r="S94" i="1" s="1"/>
  <c r="S91" i="1"/>
  <c r="T48" i="59"/>
  <c r="R72" i="59"/>
  <c r="R140" i="40"/>
  <c r="R79" i="40"/>
  <c r="S148" i="40" s="1"/>
  <c r="S71" i="59"/>
  <c r="S93" i="41"/>
  <c r="S94" i="41" s="1"/>
  <c r="S91" i="41"/>
  <c r="T124" i="41"/>
  <c r="T121" i="41"/>
  <c r="T102" i="41"/>
  <c r="T71" i="41" s="1"/>
  <c r="T124" i="45"/>
  <c r="T121" i="45"/>
  <c r="T102" i="45"/>
  <c r="T71" i="45" s="1"/>
  <c r="T296" i="33"/>
  <c r="S93" i="44"/>
  <c r="S94" i="44" s="1"/>
  <c r="S91" i="44"/>
  <c r="T124" i="40"/>
  <c r="T121" i="40"/>
  <c r="T102" i="40"/>
  <c r="T71" i="40" s="1"/>
  <c r="T124" i="49"/>
  <c r="T121" i="49"/>
  <c r="T102" i="49"/>
  <c r="T71" i="49" s="1"/>
  <c r="S324" i="33"/>
  <c r="S337" i="33" s="1"/>
  <c r="T124" i="43"/>
  <c r="T102" i="43"/>
  <c r="T71" i="43" s="1"/>
  <c r="T121" i="43"/>
  <c r="T124" i="46"/>
  <c r="T121" i="46"/>
  <c r="T102" i="46"/>
  <c r="T71" i="46" s="1"/>
  <c r="T270" i="33"/>
  <c r="S93" i="40"/>
  <c r="S94" i="40" s="1"/>
  <c r="S91" i="40"/>
  <c r="S327" i="33"/>
  <c r="S340" i="33" s="1"/>
  <c r="T124" i="47"/>
  <c r="T121" i="47"/>
  <c r="T102" i="47"/>
  <c r="T71" i="47" s="1"/>
  <c r="T124" i="1"/>
  <c r="T121" i="1"/>
  <c r="T124" i="33" s="1"/>
  <c r="T101" i="33" s="1"/>
  <c r="T102" i="1"/>
  <c r="T71" i="1" s="1"/>
  <c r="S329" i="33"/>
  <c r="S342" i="33" s="1"/>
  <c r="T124" i="44"/>
  <c r="T121" i="44"/>
  <c r="T102" i="44"/>
  <c r="T71" i="44" s="1"/>
  <c r="S93" i="32"/>
  <c r="S94" i="32" s="1"/>
  <c r="S91" i="32"/>
  <c r="R79" i="1"/>
  <c r="S148" i="1" s="1"/>
  <c r="S136" i="1"/>
  <c r="S69" i="59"/>
  <c r="S93" i="43"/>
  <c r="S94" i="43" s="1"/>
  <c r="S91" i="43"/>
  <c r="T279" i="33"/>
  <c r="T276" i="33"/>
  <c r="S330" i="33"/>
  <c r="S343" i="33" s="1"/>
  <c r="S326" i="33"/>
  <c r="S339" i="33" s="1"/>
  <c r="T281" i="33" l="1"/>
  <c r="T70" i="47"/>
  <c r="T422" i="51"/>
  <c r="T70" i="40"/>
  <c r="T418" i="51"/>
  <c r="T162" i="33"/>
  <c r="T86" i="45"/>
  <c r="T70" i="48"/>
  <c r="T423" i="51"/>
  <c r="T161" i="33"/>
  <c r="T86" i="44"/>
  <c r="T155" i="33"/>
  <c r="T86" i="1"/>
  <c r="T70" i="46"/>
  <c r="T421" i="51"/>
  <c r="T70" i="43"/>
  <c r="T417" i="51"/>
  <c r="T70" i="49"/>
  <c r="T424" i="51"/>
  <c r="T70" i="41"/>
  <c r="T415" i="51"/>
  <c r="T70" i="42"/>
  <c r="T416" i="51"/>
  <c r="T70" i="32"/>
  <c r="T414" i="51"/>
  <c r="R70" i="59"/>
  <c r="R140" i="1"/>
  <c r="T70" i="44"/>
  <c r="T419" i="51"/>
  <c r="T164" i="33"/>
  <c r="T86" i="47"/>
  <c r="T159" i="33"/>
  <c r="T86" i="43"/>
  <c r="T160" i="33"/>
  <c r="T86" i="40"/>
  <c r="T70" i="45"/>
  <c r="T420" i="51"/>
  <c r="T165" i="33"/>
  <c r="T86" i="48"/>
  <c r="S323" i="33"/>
  <c r="T70" i="1"/>
  <c r="T5" i="59" s="1"/>
  <c r="T56" i="33"/>
  <c r="T413" i="51"/>
  <c r="T163" i="33"/>
  <c r="T86" i="46"/>
  <c r="T166" i="33"/>
  <c r="T86" i="49"/>
  <c r="T157" i="33"/>
  <c r="T86" i="41"/>
  <c r="S328" i="33"/>
  <c r="S341" i="33" s="1"/>
  <c r="T158" i="33"/>
  <c r="T86" i="42"/>
  <c r="T156" i="33"/>
  <c r="T86" i="32"/>
  <c r="T345" i="51"/>
  <c r="T349" i="51"/>
  <c r="T353" i="51"/>
  <c r="T344" i="51"/>
  <c r="T348" i="51"/>
  <c r="T352" i="51"/>
  <c r="T347" i="51"/>
  <c r="T351" i="51"/>
  <c r="T355" i="51"/>
  <c r="T346" i="51"/>
  <c r="T350" i="51"/>
  <c r="T354" i="51"/>
  <c r="T240" i="33" l="1"/>
  <c r="T225" i="33"/>
  <c r="T250" i="33"/>
  <c r="T235" i="33"/>
  <c r="T57" i="33"/>
  <c r="T57" i="59" s="1"/>
  <c r="T56" i="59"/>
  <c r="T64" i="33"/>
  <c r="T184" i="33"/>
  <c r="T167" i="33"/>
  <c r="T239" i="33"/>
  <c r="T224" i="33"/>
  <c r="T55" i="33"/>
  <c r="T55" i="59"/>
  <c r="U59" i="33"/>
  <c r="T249" i="33"/>
  <c r="T234" i="33"/>
  <c r="T244" i="33"/>
  <c r="T229" i="33"/>
  <c r="T248" i="33"/>
  <c r="T233" i="33"/>
  <c r="T242" i="33"/>
  <c r="T227" i="33"/>
  <c r="T241" i="33"/>
  <c r="T226" i="33"/>
  <c r="T247" i="33"/>
  <c r="T232" i="33"/>
  <c r="S366" i="33"/>
  <c r="S336" i="33"/>
  <c r="T245" i="33"/>
  <c r="T230" i="33"/>
  <c r="T425" i="51"/>
  <c r="T243" i="33"/>
  <c r="T228" i="33"/>
  <c r="T246" i="33"/>
  <c r="T231" i="33"/>
  <c r="T113" i="33" l="1"/>
  <c r="T119" i="33" s="1"/>
  <c r="T185" i="33"/>
  <c r="T114" i="33" s="1"/>
  <c r="T186" i="33"/>
  <c r="T236" i="33"/>
  <c r="T65" i="33"/>
  <c r="U84" i="33" s="1"/>
  <c r="T61" i="59"/>
  <c r="V61" i="33"/>
  <c r="U60" i="33"/>
  <c r="T71" i="33"/>
  <c r="T251" i="33"/>
  <c r="R9" i="59"/>
  <c r="S376" i="33"/>
  <c r="T63" i="59" l="1"/>
  <c r="T70" i="33"/>
  <c r="V59" i="59"/>
  <c r="W62" i="33"/>
  <c r="W60" i="59" s="1"/>
  <c r="U4" i="56"/>
  <c r="U58" i="59"/>
  <c r="U91" i="33"/>
  <c r="U9" i="55"/>
  <c r="U107" i="49" l="1"/>
  <c r="U106" i="49" s="1"/>
  <c r="U109" i="49" s="1"/>
  <c r="U103" i="49" s="1"/>
  <c r="U107" i="48"/>
  <c r="U106" i="48" s="1"/>
  <c r="U109" i="48" s="1"/>
  <c r="U103" i="48" s="1"/>
  <c r="U107" i="47"/>
  <c r="U106" i="47" s="1"/>
  <c r="U109" i="47" s="1"/>
  <c r="U103" i="47" s="1"/>
  <c r="U107" i="46"/>
  <c r="U106" i="46" s="1"/>
  <c r="U109" i="46" s="1"/>
  <c r="U103" i="46" s="1"/>
  <c r="U107" i="45"/>
  <c r="U106" i="45" s="1"/>
  <c r="U109" i="45" s="1"/>
  <c r="U103" i="45" s="1"/>
  <c r="U107" i="44"/>
  <c r="U106" i="44" s="1"/>
  <c r="U109" i="44" s="1"/>
  <c r="U103" i="44" s="1"/>
  <c r="U107" i="40"/>
  <c r="U106" i="40" s="1"/>
  <c r="U109" i="40" s="1"/>
  <c r="U103" i="40" s="1"/>
  <c r="U107" i="43"/>
  <c r="U106" i="43" s="1"/>
  <c r="U109" i="43" s="1"/>
  <c r="U103" i="43" s="1"/>
  <c r="U107" i="42"/>
  <c r="U106" i="42" s="1"/>
  <c r="U109" i="42" s="1"/>
  <c r="U103" i="42" s="1"/>
  <c r="U107" i="32"/>
  <c r="U106" i="32" s="1"/>
  <c r="U109" i="32" s="1"/>
  <c r="U103" i="32" s="1"/>
  <c r="U107" i="41"/>
  <c r="U106" i="41" s="1"/>
  <c r="U109" i="41" s="1"/>
  <c r="U103" i="41" s="1"/>
  <c r="U107" i="1"/>
  <c r="U8" i="55"/>
  <c r="T3" i="56"/>
  <c r="T81" i="49"/>
  <c r="T62" i="49" s="1"/>
  <c r="T63" i="49" s="1"/>
  <c r="T81" i="48"/>
  <c r="T62" i="48" s="1"/>
  <c r="T63" i="48" s="1"/>
  <c r="T81" i="47"/>
  <c r="T62" i="47" s="1"/>
  <c r="T63" i="47" s="1"/>
  <c r="T81" i="46"/>
  <c r="T62" i="46" s="1"/>
  <c r="T63" i="46" s="1"/>
  <c r="T81" i="45"/>
  <c r="T62" i="45" s="1"/>
  <c r="T63" i="45" s="1"/>
  <c r="T81" i="44"/>
  <c r="T62" i="44" s="1"/>
  <c r="T63" i="44" s="1"/>
  <c r="T81" i="40"/>
  <c r="T62" i="40" s="1"/>
  <c r="T63" i="40" s="1"/>
  <c r="T81" i="43"/>
  <c r="T62" i="43" s="1"/>
  <c r="T63" i="43" s="1"/>
  <c r="T81" i="41"/>
  <c r="T62" i="41" s="1"/>
  <c r="T63" i="41" s="1"/>
  <c r="T81" i="42"/>
  <c r="T62" i="42" s="1"/>
  <c r="T63" i="42" s="1"/>
  <c r="T81" i="1"/>
  <c r="T62" i="1" s="1"/>
  <c r="T63" i="1" s="1"/>
  <c r="T369" i="33"/>
  <c r="T375" i="33" s="1"/>
  <c r="T81" i="32"/>
  <c r="T62" i="32" s="1"/>
  <c r="T63" i="32" s="1"/>
  <c r="T62" i="59"/>
  <c r="U72" i="33"/>
  <c r="T155" i="42" l="1"/>
  <c r="T64" i="42"/>
  <c r="T65" i="42" s="1"/>
  <c r="T68" i="42" s="1"/>
  <c r="T155" i="44"/>
  <c r="T64" i="44"/>
  <c r="T65" i="44" s="1"/>
  <c r="T68" i="44" s="1"/>
  <c r="T155" i="48"/>
  <c r="T64" i="48"/>
  <c r="T65" i="48" s="1"/>
  <c r="T68" i="48" s="1"/>
  <c r="U106" i="1"/>
  <c r="U97" i="33"/>
  <c r="U101" i="43"/>
  <c r="U213" i="33" s="1"/>
  <c r="U66" i="43"/>
  <c r="U101" i="46"/>
  <c r="U217" i="33" s="1"/>
  <c r="U66" i="46"/>
  <c r="T64" i="41"/>
  <c r="T65" i="41" s="1"/>
  <c r="T68" i="41" s="1"/>
  <c r="T155" i="41"/>
  <c r="T155" i="45"/>
  <c r="T64" i="45"/>
  <c r="T65" i="45" s="1"/>
  <c r="T68" i="45" s="1"/>
  <c r="T155" i="49"/>
  <c r="T64" i="49"/>
  <c r="T65" i="49" s="1"/>
  <c r="T68" i="49" s="1"/>
  <c r="U101" i="41"/>
  <c r="U211" i="33" s="1"/>
  <c r="U66" i="41"/>
  <c r="U101" i="40"/>
  <c r="U214" i="33" s="1"/>
  <c r="U66" i="40"/>
  <c r="U101" i="47"/>
  <c r="U218" i="33" s="1"/>
  <c r="U66" i="47"/>
  <c r="U64" i="59"/>
  <c r="T155" i="43"/>
  <c r="T64" i="43"/>
  <c r="T65" i="43" s="1"/>
  <c r="T68" i="43" s="1"/>
  <c r="T64" i="46"/>
  <c r="T65" i="46" s="1"/>
  <c r="T68" i="46" s="1"/>
  <c r="T155" i="46"/>
  <c r="T55" i="56"/>
  <c r="T56" i="56" s="1"/>
  <c r="T37" i="56"/>
  <c r="T38" i="56" s="1"/>
  <c r="T47" i="56"/>
  <c r="T42" i="56"/>
  <c r="T43" i="56" s="1"/>
  <c r="U101" i="32"/>
  <c r="U210" i="33" s="1"/>
  <c r="U66" i="32"/>
  <c r="U101" i="44"/>
  <c r="U215" i="33" s="1"/>
  <c r="U66" i="44"/>
  <c r="U101" i="48"/>
  <c r="U219" i="33" s="1"/>
  <c r="U66" i="48"/>
  <c r="T155" i="32"/>
  <c r="T64" i="32"/>
  <c r="T65" i="32" s="1"/>
  <c r="T68" i="32" s="1"/>
  <c r="T64" i="1"/>
  <c r="T65" i="1" s="1"/>
  <c r="T155" i="1"/>
  <c r="T155" i="40"/>
  <c r="T64" i="40"/>
  <c r="T65" i="40" s="1"/>
  <c r="T68" i="40" s="1"/>
  <c r="T155" i="47"/>
  <c r="T64" i="47"/>
  <c r="T65" i="47" s="1"/>
  <c r="T68" i="47" s="1"/>
  <c r="U90" i="33"/>
  <c r="U83" i="33"/>
  <c r="U101" i="42"/>
  <c r="U212" i="33" s="1"/>
  <c r="U66" i="42"/>
  <c r="U101" i="45"/>
  <c r="U216" i="33" s="1"/>
  <c r="U66" i="45"/>
  <c r="U101" i="49"/>
  <c r="U220" i="33" s="1"/>
  <c r="U66" i="49"/>
  <c r="T52" i="56" l="1"/>
  <c r="T139" i="45"/>
  <c r="T73" i="45"/>
  <c r="U74" i="45" s="1"/>
  <c r="T139" i="44"/>
  <c r="T73" i="44"/>
  <c r="U74" i="44" s="1"/>
  <c r="T139" i="40"/>
  <c r="T73" i="40"/>
  <c r="U74" i="40" s="1"/>
  <c r="T139" i="32"/>
  <c r="T73" i="32"/>
  <c r="U74" i="32" s="1"/>
  <c r="U41" i="56"/>
  <c r="U109" i="1"/>
  <c r="U103" i="1" s="1"/>
  <c r="U96" i="33"/>
  <c r="U104" i="33" s="1"/>
  <c r="U46" i="56"/>
  <c r="T49" i="56"/>
  <c r="T139" i="46"/>
  <c r="T73" i="46"/>
  <c r="U74" i="46" s="1"/>
  <c r="T139" i="49"/>
  <c r="T73" i="49"/>
  <c r="U74" i="49" s="1"/>
  <c r="T139" i="48"/>
  <c r="T73" i="48"/>
  <c r="U74" i="48" s="1"/>
  <c r="T139" i="42"/>
  <c r="T73" i="42"/>
  <c r="U74" i="42" s="1"/>
  <c r="T68" i="1"/>
  <c r="T43" i="33"/>
  <c r="T139" i="47"/>
  <c r="T73" i="47"/>
  <c r="U74" i="47" s="1"/>
  <c r="T60" i="56"/>
  <c r="T133" i="33" s="1"/>
  <c r="T59" i="56"/>
  <c r="T139" i="43"/>
  <c r="T73" i="43"/>
  <c r="U74" i="43" s="1"/>
  <c r="T139" i="41"/>
  <c r="T73" i="41"/>
  <c r="U74" i="41" s="1"/>
  <c r="T84" i="43" l="1"/>
  <c r="T84" i="46"/>
  <c r="T84" i="41"/>
  <c r="T87" i="41" s="1"/>
  <c r="T84" i="42"/>
  <c r="T88" i="42" s="1"/>
  <c r="T87" i="42"/>
  <c r="T355" i="33"/>
  <c r="U85" i="49"/>
  <c r="U287" i="51"/>
  <c r="U61" i="49"/>
  <c r="U85" i="40"/>
  <c r="U281" i="51"/>
  <c r="U61" i="40"/>
  <c r="U85" i="44"/>
  <c r="U282" i="51"/>
  <c r="U61" i="44"/>
  <c r="U85" i="45"/>
  <c r="U283" i="51"/>
  <c r="U61" i="45"/>
  <c r="T354" i="33"/>
  <c r="T88" i="43"/>
  <c r="T87" i="43"/>
  <c r="T356" i="33"/>
  <c r="U85" i="47"/>
  <c r="U285" i="51"/>
  <c r="U61" i="47"/>
  <c r="T46" i="33"/>
  <c r="T49" i="59" s="1"/>
  <c r="T139" i="1"/>
  <c r="T73" i="1"/>
  <c r="U74" i="1" s="1"/>
  <c r="U85" i="48"/>
  <c r="U286" i="51"/>
  <c r="U61" i="48"/>
  <c r="T88" i="46"/>
  <c r="T87" i="46"/>
  <c r="T360" i="33"/>
  <c r="U85" i="32"/>
  <c r="U277" i="51"/>
  <c r="U61" i="32"/>
  <c r="U85" i="42"/>
  <c r="U279" i="51"/>
  <c r="U61" i="42"/>
  <c r="T84" i="49"/>
  <c r="T48" i="56"/>
  <c r="T84" i="40"/>
  <c r="T84" i="44"/>
  <c r="T84" i="45"/>
  <c r="T38" i="33"/>
  <c r="T40" i="33"/>
  <c r="T42" i="33"/>
  <c r="T47" i="59" s="1"/>
  <c r="T44" i="33"/>
  <c r="U85" i="41"/>
  <c r="U278" i="51"/>
  <c r="U61" i="41"/>
  <c r="U85" i="43"/>
  <c r="U280" i="51"/>
  <c r="U61" i="43"/>
  <c r="T61" i="56"/>
  <c r="T132" i="33"/>
  <c r="T75" i="59" s="1"/>
  <c r="T84" i="47"/>
  <c r="T84" i="48"/>
  <c r="U85" i="46"/>
  <c r="U284" i="51"/>
  <c r="U61" i="46"/>
  <c r="U101" i="1"/>
  <c r="U209" i="33" s="1"/>
  <c r="U66" i="1"/>
  <c r="T84" i="32"/>
  <c r="T88" i="41" l="1"/>
  <c r="T62" i="56"/>
  <c r="T135" i="33" s="1"/>
  <c r="T134" i="33"/>
  <c r="T76" i="59" s="1"/>
  <c r="T132" i="43"/>
  <c r="T133" i="43" s="1"/>
  <c r="T134" i="43" s="1"/>
  <c r="S79" i="43" s="1"/>
  <c r="T148" i="43" s="1"/>
  <c r="T399" i="33"/>
  <c r="T208" i="51"/>
  <c r="T224" i="51" s="1"/>
  <c r="T90" i="43"/>
  <c r="S129" i="43"/>
  <c r="S131" i="43" s="1"/>
  <c r="S140" i="43" s="1"/>
  <c r="T130" i="43"/>
  <c r="U67" i="45"/>
  <c r="CL56" i="57"/>
  <c r="U128" i="45"/>
  <c r="U77" i="45"/>
  <c r="U78" i="45"/>
  <c r="U112" i="45"/>
  <c r="U67" i="44"/>
  <c r="CL55" i="57"/>
  <c r="U78" i="44"/>
  <c r="U128" i="44"/>
  <c r="U77" i="44"/>
  <c r="U112" i="44"/>
  <c r="U67" i="40"/>
  <c r="CL54" i="57"/>
  <c r="U78" i="40"/>
  <c r="U128" i="40"/>
  <c r="U77" i="40"/>
  <c r="U112" i="40"/>
  <c r="T88" i="32"/>
  <c r="T87" i="32"/>
  <c r="T353" i="33"/>
  <c r="U67" i="46"/>
  <c r="CL57" i="57"/>
  <c r="U77" i="46"/>
  <c r="U78" i="46"/>
  <c r="U128" i="46"/>
  <c r="U112" i="46"/>
  <c r="T88" i="48"/>
  <c r="T87" i="48"/>
  <c r="T362" i="33"/>
  <c r="U67" i="43"/>
  <c r="CL53" i="57"/>
  <c r="U78" i="43"/>
  <c r="U128" i="43"/>
  <c r="U77" i="43"/>
  <c r="U112" i="43"/>
  <c r="U67" i="41"/>
  <c r="CL51" i="57"/>
  <c r="U128" i="41"/>
  <c r="U78" i="41"/>
  <c r="U77" i="41"/>
  <c r="U112" i="41"/>
  <c r="T88" i="45"/>
  <c r="T87" i="45"/>
  <c r="T359" i="33"/>
  <c r="T132" i="46"/>
  <c r="T133" i="46" s="1"/>
  <c r="T134" i="46" s="1"/>
  <c r="S79" i="46" s="1"/>
  <c r="T148" i="46" s="1"/>
  <c r="T403" i="33"/>
  <c r="T212" i="51"/>
  <c r="T228" i="51" s="1"/>
  <c r="T90" i="46"/>
  <c r="S129" i="46"/>
  <c r="S131" i="46" s="1"/>
  <c r="S140" i="46" s="1"/>
  <c r="T130" i="46"/>
  <c r="T84" i="1"/>
  <c r="U67" i="49"/>
  <c r="CL60" i="57"/>
  <c r="U77" i="49"/>
  <c r="U128" i="49"/>
  <c r="U78" i="49"/>
  <c r="U112" i="49"/>
  <c r="T88" i="47"/>
  <c r="T87" i="47"/>
  <c r="T361" i="33"/>
  <c r="T88" i="44"/>
  <c r="T87" i="44"/>
  <c r="T358" i="33"/>
  <c r="T88" i="49"/>
  <c r="T87" i="49"/>
  <c r="T363" i="33"/>
  <c r="U67" i="48"/>
  <c r="CL59" i="57"/>
  <c r="U77" i="48"/>
  <c r="U128" i="48"/>
  <c r="U78" i="48"/>
  <c r="U112" i="48"/>
  <c r="U85" i="1"/>
  <c r="U49" i="33" s="1"/>
  <c r="U51" i="59" s="1"/>
  <c r="U276" i="51"/>
  <c r="U61" i="1"/>
  <c r="U67" i="47"/>
  <c r="CL58" i="57"/>
  <c r="U77" i="47"/>
  <c r="U128" i="47"/>
  <c r="U78" i="47"/>
  <c r="U112" i="47"/>
  <c r="T88" i="40"/>
  <c r="T87" i="40"/>
  <c r="T357" i="33"/>
  <c r="U67" i="42"/>
  <c r="CL52" i="57"/>
  <c r="U78" i="42"/>
  <c r="U77" i="42"/>
  <c r="U128" i="42"/>
  <c r="U112" i="42"/>
  <c r="U67" i="32"/>
  <c r="CL50" i="57"/>
  <c r="U78" i="32"/>
  <c r="U77" i="32"/>
  <c r="U128" i="32"/>
  <c r="U112" i="32"/>
  <c r="T132" i="41"/>
  <c r="T133" i="41" s="1"/>
  <c r="T134" i="41" s="1"/>
  <c r="S79" i="41" s="1"/>
  <c r="T148" i="41" s="1"/>
  <c r="T397" i="33"/>
  <c r="T206" i="51"/>
  <c r="T222" i="51" s="1"/>
  <c r="T90" i="41"/>
  <c r="S129" i="41"/>
  <c r="S131" i="41" s="1"/>
  <c r="S140" i="41" s="1"/>
  <c r="T130" i="41"/>
  <c r="T132" i="42"/>
  <c r="T133" i="42" s="1"/>
  <c r="T134" i="42" s="1"/>
  <c r="S79" i="42" s="1"/>
  <c r="T148" i="42" s="1"/>
  <c r="T398" i="33"/>
  <c r="T207" i="51"/>
  <c r="T223" i="51" s="1"/>
  <c r="T90" i="42"/>
  <c r="S129" i="42"/>
  <c r="S131" i="42" s="1"/>
  <c r="S140" i="42" s="1"/>
  <c r="T130" i="42"/>
  <c r="U119" i="42" l="1"/>
  <c r="U116" i="42"/>
  <c r="U287" i="33" s="1"/>
  <c r="U114" i="42"/>
  <c r="U115" i="42" s="1"/>
  <c r="U257" i="33" s="1"/>
  <c r="U272" i="33" s="1"/>
  <c r="U119" i="47"/>
  <c r="U116" i="47"/>
  <c r="U293" i="33" s="1"/>
  <c r="U114" i="47"/>
  <c r="U115" i="47" s="1"/>
  <c r="U263" i="33" s="1"/>
  <c r="U278" i="33" s="1"/>
  <c r="U288" i="51"/>
  <c r="T132" i="49"/>
  <c r="T133" i="49" s="1"/>
  <c r="T134" i="49" s="1"/>
  <c r="S79" i="49" s="1"/>
  <c r="T148" i="49" s="1"/>
  <c r="T406" i="33"/>
  <c r="T215" i="51"/>
  <c r="T231" i="51" s="1"/>
  <c r="T90" i="49"/>
  <c r="T130" i="49"/>
  <c r="S129" i="49"/>
  <c r="S131" i="49" s="1"/>
  <c r="S140" i="49" s="1"/>
  <c r="T132" i="47"/>
  <c r="T133" i="47" s="1"/>
  <c r="T134" i="47" s="1"/>
  <c r="S79" i="47" s="1"/>
  <c r="T148" i="47" s="1"/>
  <c r="T404" i="33"/>
  <c r="T213" i="51"/>
  <c r="T229" i="51" s="1"/>
  <c r="T90" i="47"/>
  <c r="T130" i="47"/>
  <c r="S129" i="47"/>
  <c r="S131" i="47" s="1"/>
  <c r="S140" i="47" s="1"/>
  <c r="T352" i="33"/>
  <c r="T364" i="33" s="1"/>
  <c r="T88" i="1"/>
  <c r="T87" i="1"/>
  <c r="T51" i="33" s="1"/>
  <c r="T52" i="59" s="1"/>
  <c r="T48" i="33"/>
  <c r="T132" i="32"/>
  <c r="T133" i="32" s="1"/>
  <c r="T134" i="32" s="1"/>
  <c r="S79" i="32" s="1"/>
  <c r="T148" i="32" s="1"/>
  <c r="T396" i="33"/>
  <c r="T205" i="51"/>
  <c r="T221" i="51" s="1"/>
  <c r="T90" i="32"/>
  <c r="S129" i="32"/>
  <c r="S131" i="32" s="1"/>
  <c r="S140" i="32" s="1"/>
  <c r="T130" i="32"/>
  <c r="U116" i="44"/>
  <c r="U290" i="33" s="1"/>
  <c r="U119" i="44"/>
  <c r="U114" i="44"/>
  <c r="U115" i="44" s="1"/>
  <c r="U260" i="33" s="1"/>
  <c r="T93" i="43"/>
  <c r="T94" i="43" s="1"/>
  <c r="T91" i="43"/>
  <c r="T326" i="33"/>
  <c r="T339" i="33" s="1"/>
  <c r="T93" i="42"/>
  <c r="T94" i="42" s="1"/>
  <c r="T91" i="42"/>
  <c r="U119" i="32"/>
  <c r="U116" i="32"/>
  <c r="U285" i="33" s="1"/>
  <c r="U114" i="32"/>
  <c r="U115" i="32" s="1"/>
  <c r="U255" i="33" s="1"/>
  <c r="U270" i="33" s="1"/>
  <c r="T132" i="40"/>
  <c r="T133" i="40" s="1"/>
  <c r="T134" i="40" s="1"/>
  <c r="T400" i="33"/>
  <c r="T209" i="51"/>
  <c r="T225" i="51" s="1"/>
  <c r="T90" i="40"/>
  <c r="S129" i="40"/>
  <c r="S131" i="40" s="1"/>
  <c r="T130" i="40"/>
  <c r="T132" i="45"/>
  <c r="T133" i="45" s="1"/>
  <c r="T134" i="45" s="1"/>
  <c r="S79" i="45" s="1"/>
  <c r="T148" i="45" s="1"/>
  <c r="T402" i="33"/>
  <c r="T211" i="51"/>
  <c r="T227" i="51" s="1"/>
  <c r="T90" i="45"/>
  <c r="S129" i="45"/>
  <c r="S131" i="45" s="1"/>
  <c r="S140" i="45" s="1"/>
  <c r="T130" i="45"/>
  <c r="U119" i="43"/>
  <c r="U116" i="43"/>
  <c r="U288" i="33" s="1"/>
  <c r="U114" i="43"/>
  <c r="U115" i="43" s="1"/>
  <c r="U258" i="33" s="1"/>
  <c r="U273" i="33" s="1"/>
  <c r="U119" i="40"/>
  <c r="U116" i="40"/>
  <c r="U289" i="33" s="1"/>
  <c r="U114" i="40"/>
  <c r="U115" i="40" s="1"/>
  <c r="U259" i="33" s="1"/>
  <c r="T325" i="33"/>
  <c r="T338" i="33" s="1"/>
  <c r="U119" i="49"/>
  <c r="U116" i="49"/>
  <c r="U295" i="33" s="1"/>
  <c r="U114" i="49"/>
  <c r="U115" i="49" s="1"/>
  <c r="U265" i="33" s="1"/>
  <c r="U280" i="33" s="1"/>
  <c r="T331" i="33"/>
  <c r="T344" i="33" s="1"/>
  <c r="U119" i="41"/>
  <c r="U116" i="41"/>
  <c r="U286" i="33" s="1"/>
  <c r="U114" i="41"/>
  <c r="U115" i="41" s="1"/>
  <c r="U256" i="33" s="1"/>
  <c r="U271" i="33" s="1"/>
  <c r="T132" i="48"/>
  <c r="T133" i="48" s="1"/>
  <c r="T134" i="48" s="1"/>
  <c r="S79" i="48" s="1"/>
  <c r="T148" i="48" s="1"/>
  <c r="T405" i="33"/>
  <c r="T214" i="51"/>
  <c r="T230" i="51" s="1"/>
  <c r="T90" i="48"/>
  <c r="T130" i="48"/>
  <c r="S129" i="48"/>
  <c r="S131" i="48" s="1"/>
  <c r="S140" i="48" s="1"/>
  <c r="T93" i="41"/>
  <c r="T94" i="41" s="1"/>
  <c r="T91" i="41"/>
  <c r="U67" i="1"/>
  <c r="U45" i="33" s="1"/>
  <c r="U39" i="33"/>
  <c r="CL49" i="57"/>
  <c r="CL61" i="57" s="1"/>
  <c r="U128" i="1"/>
  <c r="U78" i="1"/>
  <c r="U77" i="1"/>
  <c r="U112" i="1"/>
  <c r="U119" i="48"/>
  <c r="U116" i="48"/>
  <c r="U294" i="33" s="1"/>
  <c r="U114" i="48"/>
  <c r="U115" i="48" s="1"/>
  <c r="U264" i="33" s="1"/>
  <c r="T132" i="44"/>
  <c r="T133" i="44" s="1"/>
  <c r="T134" i="44" s="1"/>
  <c r="S79" i="44" s="1"/>
  <c r="T148" i="44" s="1"/>
  <c r="T401" i="33"/>
  <c r="T210" i="51"/>
  <c r="T226" i="51" s="1"/>
  <c r="T90" i="44"/>
  <c r="T130" i="44"/>
  <c r="S129" i="44"/>
  <c r="S131" i="44" s="1"/>
  <c r="S140" i="44" s="1"/>
  <c r="T93" i="46"/>
  <c r="T94" i="46" s="1"/>
  <c r="T91" i="46"/>
  <c r="U119" i="46"/>
  <c r="U116" i="46"/>
  <c r="U292" i="33" s="1"/>
  <c r="U114" i="46"/>
  <c r="U115" i="46" s="1"/>
  <c r="U262" i="33" s="1"/>
  <c r="U119" i="45"/>
  <c r="U116" i="45"/>
  <c r="U291" i="33" s="1"/>
  <c r="U114" i="45"/>
  <c r="U115" i="45" s="1"/>
  <c r="U261" i="33" s="1"/>
  <c r="U276" i="33" s="1"/>
  <c r="T327" i="33"/>
  <c r="T340" i="33" s="1"/>
  <c r="T77" i="59"/>
  <c r="U50" i="47"/>
  <c r="U50" i="48"/>
  <c r="U50" i="42"/>
  <c r="U50" i="1"/>
  <c r="U50" i="44"/>
  <c r="U50" i="45"/>
  <c r="U50" i="43"/>
  <c r="U50" i="46"/>
  <c r="U50" i="32"/>
  <c r="U50" i="40"/>
  <c r="U50" i="41"/>
  <c r="U50" i="49"/>
  <c r="U279" i="33" l="1"/>
  <c r="U124" i="45"/>
  <c r="U121" i="45"/>
  <c r="U102" i="45"/>
  <c r="U71" i="45" s="1"/>
  <c r="T93" i="44"/>
  <c r="T94" i="44" s="1"/>
  <c r="T91" i="44"/>
  <c r="T93" i="48"/>
  <c r="T94" i="48" s="1"/>
  <c r="T91" i="48"/>
  <c r="U124" i="49"/>
  <c r="U102" i="49"/>
  <c r="U71" i="49" s="1"/>
  <c r="U121" i="49"/>
  <c r="U124" i="43"/>
  <c r="U121" i="43"/>
  <c r="U102" i="43"/>
  <c r="U71" i="43" s="1"/>
  <c r="S72" i="59"/>
  <c r="S140" i="40"/>
  <c r="S79" i="40"/>
  <c r="T148" i="40" s="1"/>
  <c r="T71" i="59"/>
  <c r="T332" i="33"/>
  <c r="T345" i="33" s="1"/>
  <c r="U297" i="51"/>
  <c r="U301" i="51"/>
  <c r="U299" i="51"/>
  <c r="U296" i="51"/>
  <c r="U293" i="51"/>
  <c r="U295" i="51"/>
  <c r="U298" i="51"/>
  <c r="U294" i="51"/>
  <c r="U291" i="51"/>
  <c r="U292" i="51"/>
  <c r="U300" i="51"/>
  <c r="U277" i="33"/>
  <c r="U124" i="40"/>
  <c r="U121" i="40"/>
  <c r="U102" i="40"/>
  <c r="U71" i="40" s="1"/>
  <c r="T93" i="40"/>
  <c r="T94" i="40" s="1"/>
  <c r="T91" i="40"/>
  <c r="T132" i="1"/>
  <c r="T133" i="1" s="1"/>
  <c r="T134" i="1" s="1"/>
  <c r="T395" i="33"/>
  <c r="T204" i="51"/>
  <c r="T220" i="51" s="1"/>
  <c r="T90" i="1"/>
  <c r="S129" i="1"/>
  <c r="T130" i="1"/>
  <c r="T93" i="47"/>
  <c r="T94" i="47" s="1"/>
  <c r="T91" i="47"/>
  <c r="U124" i="48"/>
  <c r="U121" i="48"/>
  <c r="U102" i="48"/>
  <c r="U71" i="48" s="1"/>
  <c r="U48" i="59"/>
  <c r="U124" i="41"/>
  <c r="U121" i="41"/>
  <c r="U102" i="41"/>
  <c r="U71" i="41" s="1"/>
  <c r="T330" i="33"/>
  <c r="T343" i="33" s="1"/>
  <c r="U275" i="33"/>
  <c r="T324" i="33"/>
  <c r="T337" i="33" s="1"/>
  <c r="T334" i="33"/>
  <c r="T347" i="33" s="1"/>
  <c r="U124" i="42"/>
  <c r="U121" i="42"/>
  <c r="U102" i="42"/>
  <c r="U71" i="42" s="1"/>
  <c r="U124" i="46"/>
  <c r="U121" i="46"/>
  <c r="U102" i="46"/>
  <c r="U71" i="46" s="1"/>
  <c r="T329" i="33"/>
  <c r="T342" i="33" s="1"/>
  <c r="U119" i="1"/>
  <c r="U116" i="1"/>
  <c r="U284" i="33" s="1"/>
  <c r="U296" i="33" s="1"/>
  <c r="U114" i="1"/>
  <c r="U115" i="1" s="1"/>
  <c r="U254" i="33" s="1"/>
  <c r="T333" i="33"/>
  <c r="T346" i="33" s="1"/>
  <c r="U274" i="33"/>
  <c r="T93" i="45"/>
  <c r="T94" i="45" s="1"/>
  <c r="T91" i="45"/>
  <c r="U124" i="32"/>
  <c r="U121" i="32"/>
  <c r="U102" i="32"/>
  <c r="U71" i="32" s="1"/>
  <c r="U124" i="44"/>
  <c r="U121" i="44"/>
  <c r="U102" i="44"/>
  <c r="U71" i="44" s="1"/>
  <c r="T93" i="32"/>
  <c r="T94" i="32" s="1"/>
  <c r="T91" i="32"/>
  <c r="T53" i="33"/>
  <c r="T54" i="59" s="1"/>
  <c r="T52" i="33"/>
  <c r="T53" i="59" s="1"/>
  <c r="T87" i="33"/>
  <c r="T50" i="59"/>
  <c r="T93" i="49"/>
  <c r="T94" i="49" s="1"/>
  <c r="T91" i="49"/>
  <c r="U290" i="51"/>
  <c r="U124" i="47"/>
  <c r="U121" i="47"/>
  <c r="U102" i="47"/>
  <c r="U71" i="47" s="1"/>
  <c r="U70" i="46" l="1"/>
  <c r="U421" i="51"/>
  <c r="U70" i="42"/>
  <c r="U416" i="51"/>
  <c r="U70" i="41"/>
  <c r="U415" i="51"/>
  <c r="U165" i="33"/>
  <c r="U86" i="48"/>
  <c r="T409" i="33"/>
  <c r="T79" i="59" s="1"/>
  <c r="T410" i="33"/>
  <c r="T80" i="59" s="1"/>
  <c r="T411" i="33"/>
  <c r="T81" i="59" s="1"/>
  <c r="T408" i="33"/>
  <c r="T78" i="59" s="1"/>
  <c r="U70" i="40"/>
  <c r="U418" i="51"/>
  <c r="S131" i="1"/>
  <c r="S137" i="1"/>
  <c r="T136" i="1"/>
  <c r="S79" i="1"/>
  <c r="T148" i="1" s="1"/>
  <c r="T69" i="59"/>
  <c r="U70" i="43"/>
  <c r="U417" i="51"/>
  <c r="U70" i="49"/>
  <c r="U424" i="51"/>
  <c r="U70" i="45"/>
  <c r="U420" i="51"/>
  <c r="U70" i="44"/>
  <c r="U419" i="51"/>
  <c r="U164" i="33"/>
  <c r="U86" i="47"/>
  <c r="U156" i="33"/>
  <c r="U86" i="32"/>
  <c r="U124" i="1"/>
  <c r="U121" i="1"/>
  <c r="U124" i="33" s="1"/>
  <c r="U101" i="33" s="1"/>
  <c r="U102" i="1"/>
  <c r="U71" i="1" s="1"/>
  <c r="U305" i="51"/>
  <c r="U309" i="51" s="1"/>
  <c r="U304" i="51"/>
  <c r="U161" i="33"/>
  <c r="U86" i="44"/>
  <c r="U163" i="33"/>
  <c r="U86" i="46"/>
  <c r="U158" i="33"/>
  <c r="U86" i="42"/>
  <c r="U157" i="33"/>
  <c r="U86" i="41"/>
  <c r="U70" i="48"/>
  <c r="U423" i="51"/>
  <c r="T93" i="1"/>
  <c r="T94" i="1" s="1"/>
  <c r="T91" i="1"/>
  <c r="U160" i="33"/>
  <c r="U86" i="40"/>
  <c r="T328" i="33"/>
  <c r="T341" i="33" s="1"/>
  <c r="U166" i="33"/>
  <c r="U86" i="49"/>
  <c r="U70" i="47"/>
  <c r="U422" i="51"/>
  <c r="U70" i="32"/>
  <c r="U414" i="51"/>
  <c r="U269" i="33"/>
  <c r="U281" i="33" s="1"/>
  <c r="U159" i="33"/>
  <c r="U86" i="43"/>
  <c r="U162" i="33"/>
  <c r="U86" i="45"/>
  <c r="U308" i="51" l="1"/>
  <c r="U310" i="51" s="1"/>
  <c r="U306" i="51"/>
  <c r="U155" i="33"/>
  <c r="U86" i="1"/>
  <c r="U248" i="33"/>
  <c r="U233" i="33"/>
  <c r="U241" i="33"/>
  <c r="U226" i="33"/>
  <c r="U247" i="33"/>
  <c r="U232" i="33"/>
  <c r="S70" i="59"/>
  <c r="S140" i="1"/>
  <c r="U249" i="33"/>
  <c r="U234" i="33"/>
  <c r="U70" i="1"/>
  <c r="U5" i="59" s="1"/>
  <c r="U56" i="33"/>
  <c r="U413" i="51"/>
  <c r="U425" i="51" s="1"/>
  <c r="U240" i="33"/>
  <c r="U225" i="33"/>
  <c r="T323" i="33"/>
  <c r="U246" i="33"/>
  <c r="U231" i="33"/>
  <c r="U243" i="33"/>
  <c r="U228" i="33"/>
  <c r="U250" i="33"/>
  <c r="U235" i="33"/>
  <c r="U244" i="33"/>
  <c r="U229" i="33"/>
  <c r="U242" i="33"/>
  <c r="U227" i="33"/>
  <c r="U245" i="33"/>
  <c r="U230" i="33"/>
  <c r="U57" i="33" l="1"/>
  <c r="U57" i="59" s="1"/>
  <c r="U56" i="59"/>
  <c r="U64" i="33"/>
  <c r="U55" i="33"/>
  <c r="U55" i="59"/>
  <c r="V59" i="33"/>
  <c r="U184" i="33"/>
  <c r="U167" i="33"/>
  <c r="U239" i="33"/>
  <c r="U251" i="33" s="1"/>
  <c r="U224" i="33"/>
  <c r="U236" i="33" s="1"/>
  <c r="T366" i="33"/>
  <c r="T336" i="33"/>
  <c r="U345" i="51"/>
  <c r="U349" i="51"/>
  <c r="U353" i="51"/>
  <c r="U344" i="51"/>
  <c r="U348" i="51"/>
  <c r="U352" i="51"/>
  <c r="U347" i="51"/>
  <c r="U351" i="51"/>
  <c r="U355" i="51"/>
  <c r="U346" i="51"/>
  <c r="U350" i="51"/>
  <c r="U354" i="51"/>
  <c r="U113" i="33" l="1"/>
  <c r="U119" i="33" s="1"/>
  <c r="U186" i="33"/>
  <c r="U185" i="33"/>
  <c r="U114" i="33" s="1"/>
  <c r="W61" i="33"/>
  <c r="V60" i="33"/>
  <c r="U71" i="33"/>
  <c r="U65" i="33"/>
  <c r="V84" i="33" s="1"/>
  <c r="U61" i="59"/>
  <c r="S9" i="59"/>
  <c r="T376" i="33"/>
  <c r="W59" i="59" l="1"/>
  <c r="X62" i="33"/>
  <c r="X60" i="59" s="1"/>
  <c r="U63" i="59"/>
  <c r="U70" i="33"/>
  <c r="V91" i="33"/>
  <c r="V9" i="55"/>
  <c r="V4" i="56"/>
  <c r="V58" i="59"/>
  <c r="U3" i="56" l="1"/>
  <c r="U81" i="49"/>
  <c r="U62" i="49" s="1"/>
  <c r="U63" i="49" s="1"/>
  <c r="U81" i="48"/>
  <c r="U62" i="48" s="1"/>
  <c r="U63" i="48" s="1"/>
  <c r="U81" i="47"/>
  <c r="U62" i="47" s="1"/>
  <c r="U63" i="47" s="1"/>
  <c r="U81" i="46"/>
  <c r="U62" i="46" s="1"/>
  <c r="U63" i="46" s="1"/>
  <c r="U81" i="45"/>
  <c r="U62" i="45" s="1"/>
  <c r="U63" i="45" s="1"/>
  <c r="U81" i="44"/>
  <c r="U62" i="44" s="1"/>
  <c r="U63" i="44" s="1"/>
  <c r="U81" i="40"/>
  <c r="U62" i="40" s="1"/>
  <c r="U63" i="40" s="1"/>
  <c r="U81" i="43"/>
  <c r="U62" i="43" s="1"/>
  <c r="U63" i="43" s="1"/>
  <c r="U81" i="41"/>
  <c r="U62" i="41" s="1"/>
  <c r="U63" i="41" s="1"/>
  <c r="U81" i="42"/>
  <c r="U62" i="42" s="1"/>
  <c r="U63" i="42" s="1"/>
  <c r="U81" i="1"/>
  <c r="U62" i="1" s="1"/>
  <c r="U63" i="1" s="1"/>
  <c r="U369" i="33"/>
  <c r="U375" i="33" s="1"/>
  <c r="U81" i="32"/>
  <c r="U62" i="32" s="1"/>
  <c r="U63" i="32" s="1"/>
  <c r="U62" i="59"/>
  <c r="V72" i="33"/>
  <c r="V107" i="49"/>
  <c r="V106" i="49" s="1"/>
  <c r="V109" i="49" s="1"/>
  <c r="V103" i="49" s="1"/>
  <c r="V107" i="48"/>
  <c r="V106" i="48" s="1"/>
  <c r="V109" i="48" s="1"/>
  <c r="V103" i="48" s="1"/>
  <c r="V107" i="47"/>
  <c r="V106" i="47" s="1"/>
  <c r="V109" i="47" s="1"/>
  <c r="V103" i="47" s="1"/>
  <c r="V107" i="46"/>
  <c r="V106" i="46" s="1"/>
  <c r="V109" i="46" s="1"/>
  <c r="V103" i="46" s="1"/>
  <c r="V107" i="44"/>
  <c r="V106" i="44" s="1"/>
  <c r="V109" i="44" s="1"/>
  <c r="V103" i="44" s="1"/>
  <c r="V107" i="45"/>
  <c r="V106" i="45" s="1"/>
  <c r="V109" i="45" s="1"/>
  <c r="V103" i="45" s="1"/>
  <c r="V107" i="40"/>
  <c r="V106" i="40" s="1"/>
  <c r="V109" i="40" s="1"/>
  <c r="V103" i="40" s="1"/>
  <c r="V107" i="43"/>
  <c r="V106" i="43" s="1"/>
  <c r="V109" i="43" s="1"/>
  <c r="V103" i="43" s="1"/>
  <c r="V107" i="32"/>
  <c r="V106" i="32" s="1"/>
  <c r="V109" i="32" s="1"/>
  <c r="V103" i="32" s="1"/>
  <c r="V107" i="41"/>
  <c r="V106" i="41" s="1"/>
  <c r="V109" i="41" s="1"/>
  <c r="V103" i="41" s="1"/>
  <c r="V107" i="42"/>
  <c r="V106" i="42" s="1"/>
  <c r="V109" i="42" s="1"/>
  <c r="V103" i="42" s="1"/>
  <c r="V107" i="1"/>
  <c r="V8" i="55"/>
  <c r="V101" i="42" l="1"/>
  <c r="V212" i="33" s="1"/>
  <c r="V66" i="42"/>
  <c r="V101" i="40"/>
  <c r="V214" i="33" s="1"/>
  <c r="V66" i="40"/>
  <c r="V101" i="47"/>
  <c r="V218" i="33" s="1"/>
  <c r="V66" i="47"/>
  <c r="U155" i="1"/>
  <c r="U64" i="1"/>
  <c r="U65" i="1" s="1"/>
  <c r="U155" i="40"/>
  <c r="U64" i="40"/>
  <c r="U65" i="40" s="1"/>
  <c r="U68" i="40" s="1"/>
  <c r="U155" i="47"/>
  <c r="U64" i="47"/>
  <c r="U65" i="47" s="1"/>
  <c r="U68" i="47" s="1"/>
  <c r="V90" i="33"/>
  <c r="V83" i="33"/>
  <c r="V101" i="41"/>
  <c r="V211" i="33" s="1"/>
  <c r="V66" i="41"/>
  <c r="V101" i="45"/>
  <c r="V216" i="33" s="1"/>
  <c r="V66" i="45"/>
  <c r="V101" i="48"/>
  <c r="V219" i="33" s="1"/>
  <c r="V66" i="48"/>
  <c r="U155" i="42"/>
  <c r="U64" i="42"/>
  <c r="U65" i="42" s="1"/>
  <c r="U68" i="42" s="1"/>
  <c r="U155" i="44"/>
  <c r="U64" i="44"/>
  <c r="U65" i="44" s="1"/>
  <c r="U68" i="44" s="1"/>
  <c r="U155" i="48"/>
  <c r="U64" i="48"/>
  <c r="U65" i="48" s="1"/>
  <c r="U68" i="48" s="1"/>
  <c r="V101" i="44"/>
  <c r="V215" i="33" s="1"/>
  <c r="V66" i="44"/>
  <c r="V101" i="49"/>
  <c r="V220" i="33" s="1"/>
  <c r="V66" i="49"/>
  <c r="U155" i="32"/>
  <c r="U64" i="32"/>
  <c r="U65" i="32" s="1"/>
  <c r="U68" i="32" s="1"/>
  <c r="U155" i="41"/>
  <c r="U64" i="41"/>
  <c r="U65" i="41" s="1"/>
  <c r="U68" i="41" s="1"/>
  <c r="U155" i="45"/>
  <c r="U64" i="45"/>
  <c r="U65" i="45" s="1"/>
  <c r="U68" i="45" s="1"/>
  <c r="U155" i="49"/>
  <c r="U64" i="49"/>
  <c r="U65" i="49" s="1"/>
  <c r="U68" i="49" s="1"/>
  <c r="V101" i="32"/>
  <c r="V210" i="33" s="1"/>
  <c r="V66" i="32"/>
  <c r="V106" i="1"/>
  <c r="V97" i="33"/>
  <c r="V101" i="43"/>
  <c r="V213" i="33" s="1"/>
  <c r="V66" i="43"/>
  <c r="V101" i="46"/>
  <c r="V217" i="33" s="1"/>
  <c r="V66" i="46"/>
  <c r="V64" i="59"/>
  <c r="U64" i="43"/>
  <c r="U65" i="43" s="1"/>
  <c r="U68" i="43" s="1"/>
  <c r="U155" i="43"/>
  <c r="U64" i="46"/>
  <c r="U65" i="46" s="1"/>
  <c r="U68" i="46" s="1"/>
  <c r="U155" i="46"/>
  <c r="U55" i="56"/>
  <c r="U56" i="56" s="1"/>
  <c r="U37" i="56"/>
  <c r="U38" i="56" s="1"/>
  <c r="U47" i="56"/>
  <c r="U42" i="56"/>
  <c r="U43" i="56" s="1"/>
  <c r="U139" i="46" l="1"/>
  <c r="U73" i="46"/>
  <c r="V74" i="46" s="1"/>
  <c r="U139" i="45"/>
  <c r="U73" i="45"/>
  <c r="V74" i="45" s="1"/>
  <c r="U139" i="32"/>
  <c r="U73" i="32"/>
  <c r="V74" i="32" s="1"/>
  <c r="U139" i="44"/>
  <c r="U73" i="44"/>
  <c r="V74" i="44" s="1"/>
  <c r="U139" i="47"/>
  <c r="U73" i="47"/>
  <c r="V74" i="47" s="1"/>
  <c r="U68" i="1"/>
  <c r="U43" i="33"/>
  <c r="U59" i="56"/>
  <c r="U60" i="56"/>
  <c r="U133" i="33" s="1"/>
  <c r="U52" i="56"/>
  <c r="U139" i="49"/>
  <c r="U73" i="49"/>
  <c r="V74" i="49" s="1"/>
  <c r="U139" i="41"/>
  <c r="U73" i="41"/>
  <c r="V74" i="41" s="1"/>
  <c r="U139" i="48"/>
  <c r="U73" i="48"/>
  <c r="V74" i="48" s="1"/>
  <c r="U84" i="42"/>
  <c r="U139" i="42"/>
  <c r="U73" i="42"/>
  <c r="V74" i="42" s="1"/>
  <c r="U84" i="40"/>
  <c r="U139" i="40"/>
  <c r="U73" i="40"/>
  <c r="V74" i="40" s="1"/>
  <c r="V46" i="56"/>
  <c r="U49" i="56"/>
  <c r="U84" i="43"/>
  <c r="U139" i="43"/>
  <c r="U73" i="43"/>
  <c r="V74" i="43" s="1"/>
  <c r="V41" i="56"/>
  <c r="V109" i="1"/>
  <c r="V103" i="1" s="1"/>
  <c r="V96" i="33"/>
  <c r="V104" i="33" s="1"/>
  <c r="U84" i="49" l="1"/>
  <c r="U84" i="32"/>
  <c r="U48" i="56"/>
  <c r="U88" i="40"/>
  <c r="U87" i="40"/>
  <c r="U357" i="33"/>
  <c r="V85" i="40"/>
  <c r="V281" i="51"/>
  <c r="V61" i="40"/>
  <c r="U84" i="48"/>
  <c r="V85" i="49"/>
  <c r="V287" i="51"/>
  <c r="V61" i="49"/>
  <c r="U46" i="33"/>
  <c r="U49" i="59" s="1"/>
  <c r="U139" i="1"/>
  <c r="U73" i="1"/>
  <c r="V74" i="1" s="1"/>
  <c r="V85" i="44"/>
  <c r="V282" i="51"/>
  <c r="V61" i="44"/>
  <c r="U84" i="45"/>
  <c r="V85" i="41"/>
  <c r="V278" i="51"/>
  <c r="V61" i="41"/>
  <c r="V85" i="47"/>
  <c r="V285" i="51"/>
  <c r="V61" i="47"/>
  <c r="U88" i="32"/>
  <c r="U87" i="32"/>
  <c r="U353" i="33"/>
  <c r="V85" i="46"/>
  <c r="V284" i="51"/>
  <c r="V61" i="46"/>
  <c r="U61" i="56"/>
  <c r="U132" i="33"/>
  <c r="U75" i="59" s="1"/>
  <c r="U84" i="44"/>
  <c r="V85" i="45"/>
  <c r="V283" i="51"/>
  <c r="V61" i="45"/>
  <c r="U88" i="43"/>
  <c r="U87" i="43"/>
  <c r="U356" i="33"/>
  <c r="U88" i="42"/>
  <c r="U87" i="42"/>
  <c r="U355" i="33"/>
  <c r="V85" i="48"/>
  <c r="V286" i="51"/>
  <c r="V61" i="48"/>
  <c r="U88" i="49"/>
  <c r="U87" i="49"/>
  <c r="U363" i="33"/>
  <c r="V101" i="1"/>
  <c r="V209" i="33" s="1"/>
  <c r="V66" i="1"/>
  <c r="V85" i="43"/>
  <c r="V280" i="51"/>
  <c r="V61" i="43"/>
  <c r="V85" i="42"/>
  <c r="V279" i="51"/>
  <c r="V61" i="42"/>
  <c r="U84" i="41"/>
  <c r="U38" i="33"/>
  <c r="U42" i="33"/>
  <c r="U47" i="59" s="1"/>
  <c r="U40" i="33"/>
  <c r="U44" i="33"/>
  <c r="U84" i="47"/>
  <c r="V85" i="32"/>
  <c r="V277" i="51"/>
  <c r="V61" i="32"/>
  <c r="U84" i="46"/>
  <c r="V67" i="48" l="1"/>
  <c r="V77" i="48"/>
  <c r="CM59" i="57"/>
  <c r="V128" i="48"/>
  <c r="V78" i="48"/>
  <c r="V112" i="48"/>
  <c r="U132" i="32"/>
  <c r="U133" i="32" s="1"/>
  <c r="U134" i="32" s="1"/>
  <c r="T79" i="32" s="1"/>
  <c r="U148" i="32" s="1"/>
  <c r="U396" i="33"/>
  <c r="U205" i="51"/>
  <c r="U221" i="51" s="1"/>
  <c r="U90" i="32"/>
  <c r="T129" i="32"/>
  <c r="T131" i="32" s="1"/>
  <c r="T140" i="32" s="1"/>
  <c r="U130" i="32"/>
  <c r="U88" i="47"/>
  <c r="U87" i="47"/>
  <c r="U361" i="33"/>
  <c r="U88" i="41"/>
  <c r="U87" i="41"/>
  <c r="U354" i="33"/>
  <c r="U132" i="43"/>
  <c r="U133" i="43" s="1"/>
  <c r="U134" i="43" s="1"/>
  <c r="T79" i="43" s="1"/>
  <c r="U148" i="43" s="1"/>
  <c r="U399" i="33"/>
  <c r="U208" i="51"/>
  <c r="U224" i="51" s="1"/>
  <c r="U90" i="43"/>
  <c r="T129" i="43"/>
  <c r="T131" i="43" s="1"/>
  <c r="T140" i="43" s="1"/>
  <c r="U130" i="43"/>
  <c r="U62" i="56"/>
  <c r="U135" i="33" s="1"/>
  <c r="U134" i="33"/>
  <c r="U76" i="59" s="1"/>
  <c r="V67" i="47"/>
  <c r="V77" i="47"/>
  <c r="CM58" i="57"/>
  <c r="V78" i="47"/>
  <c r="V128" i="47"/>
  <c r="V112" i="47"/>
  <c r="V67" i="41"/>
  <c r="CM51" i="57"/>
  <c r="V78" i="41"/>
  <c r="V77" i="41"/>
  <c r="V128" i="41"/>
  <c r="V112" i="41"/>
  <c r="U88" i="45"/>
  <c r="U87" i="45"/>
  <c r="U359" i="33"/>
  <c r="U84" i="1"/>
  <c r="U132" i="40"/>
  <c r="U133" i="40" s="1"/>
  <c r="U134" i="40" s="1"/>
  <c r="U400" i="33"/>
  <c r="U209" i="51"/>
  <c r="U225" i="51" s="1"/>
  <c r="U90" i="40"/>
  <c r="T129" i="40"/>
  <c r="T131" i="40" s="1"/>
  <c r="U130" i="40"/>
  <c r="V67" i="32"/>
  <c r="CM50" i="57"/>
  <c r="V78" i="32"/>
  <c r="V128" i="32"/>
  <c r="V77" i="32"/>
  <c r="V112" i="32"/>
  <c r="V67" i="42"/>
  <c r="CM52" i="57"/>
  <c r="V128" i="42"/>
  <c r="V78" i="42"/>
  <c r="V77" i="42"/>
  <c r="V112" i="42"/>
  <c r="U132" i="42"/>
  <c r="U133" i="42" s="1"/>
  <c r="U134" i="42" s="1"/>
  <c r="T79" i="42" s="1"/>
  <c r="U148" i="42" s="1"/>
  <c r="U398" i="33"/>
  <c r="U207" i="51"/>
  <c r="U223" i="51" s="1"/>
  <c r="U90" i="42"/>
  <c r="T129" i="42"/>
  <c r="T131" i="42" s="1"/>
  <c r="T140" i="42" s="1"/>
  <c r="U130" i="42"/>
  <c r="V67" i="46"/>
  <c r="CM57" i="57"/>
  <c r="V78" i="46"/>
  <c r="V128" i="46"/>
  <c r="V77" i="46"/>
  <c r="V112" i="46"/>
  <c r="V67" i="44"/>
  <c r="V128" i="44"/>
  <c r="CM55" i="57"/>
  <c r="V77" i="44"/>
  <c r="V78" i="44"/>
  <c r="V112" i="44"/>
  <c r="V85" i="1"/>
  <c r="V49" i="33" s="1"/>
  <c r="V51" i="59" s="1"/>
  <c r="V276" i="51"/>
  <c r="V61" i="1"/>
  <c r="V67" i="49"/>
  <c r="CM60" i="57"/>
  <c r="V77" i="49"/>
  <c r="V78" i="49"/>
  <c r="V128" i="49"/>
  <c r="V112" i="49"/>
  <c r="U88" i="48"/>
  <c r="U87" i="48"/>
  <c r="U362" i="33"/>
  <c r="U88" i="46"/>
  <c r="U87" i="46"/>
  <c r="U360" i="33"/>
  <c r="V67" i="43"/>
  <c r="CM53" i="57"/>
  <c r="V78" i="43"/>
  <c r="V77" i="43"/>
  <c r="V128" i="43"/>
  <c r="V112" i="43"/>
  <c r="U132" i="49"/>
  <c r="U133" i="49" s="1"/>
  <c r="U134" i="49" s="1"/>
  <c r="T79" i="49" s="1"/>
  <c r="U148" i="49" s="1"/>
  <c r="U406" i="33"/>
  <c r="U215" i="51"/>
  <c r="U231" i="51" s="1"/>
  <c r="U90" i="49"/>
  <c r="T129" i="49"/>
  <c r="T131" i="49" s="1"/>
  <c r="T140" i="49" s="1"/>
  <c r="U130" i="49"/>
  <c r="V67" i="45"/>
  <c r="CM56" i="57"/>
  <c r="V128" i="45"/>
  <c r="V77" i="45"/>
  <c r="V78" i="45"/>
  <c r="V112" i="45"/>
  <c r="U87" i="44"/>
  <c r="U88" i="44"/>
  <c r="U358" i="33"/>
  <c r="V78" i="40"/>
  <c r="V67" i="40"/>
  <c r="V77" i="40"/>
  <c r="CM54" i="57"/>
  <c r="V128" i="40"/>
  <c r="V112" i="40"/>
  <c r="U132" i="46" l="1"/>
  <c r="U133" i="46" s="1"/>
  <c r="U134" i="46" s="1"/>
  <c r="T79" i="46" s="1"/>
  <c r="U148" i="46" s="1"/>
  <c r="U403" i="33"/>
  <c r="U212" i="51"/>
  <c r="U228" i="51" s="1"/>
  <c r="U90" i="46"/>
  <c r="T129" i="46"/>
  <c r="T131" i="46" s="1"/>
  <c r="T140" i="46" s="1"/>
  <c r="U130" i="46"/>
  <c r="V119" i="49"/>
  <c r="V116" i="49"/>
  <c r="V295" i="33" s="1"/>
  <c r="V114" i="49"/>
  <c r="V115" i="49" s="1"/>
  <c r="V265" i="33" s="1"/>
  <c r="V280" i="33" s="1"/>
  <c r="V290" i="51"/>
  <c r="V288" i="51"/>
  <c r="V116" i="46"/>
  <c r="V292" i="33" s="1"/>
  <c r="V119" i="46"/>
  <c r="V114" i="46"/>
  <c r="V115" i="46" s="1"/>
  <c r="V262" i="33" s="1"/>
  <c r="V277" i="33" s="1"/>
  <c r="U326" i="33"/>
  <c r="U339" i="33" s="1"/>
  <c r="B151" i="42"/>
  <c r="V119" i="32"/>
  <c r="V116" i="32"/>
  <c r="V285" i="33" s="1"/>
  <c r="V114" i="32"/>
  <c r="V115" i="32" s="1"/>
  <c r="V255" i="33" s="1"/>
  <c r="T72" i="59"/>
  <c r="T140" i="40"/>
  <c r="T79" i="40"/>
  <c r="U148" i="40" s="1"/>
  <c r="U71" i="59"/>
  <c r="U132" i="45"/>
  <c r="U133" i="45" s="1"/>
  <c r="U134" i="45" s="1"/>
  <c r="T79" i="45" s="1"/>
  <c r="U148" i="45" s="1"/>
  <c r="U402" i="33"/>
  <c r="U211" i="51"/>
  <c r="U227" i="51" s="1"/>
  <c r="U90" i="45"/>
  <c r="U130" i="45"/>
  <c r="T129" i="45"/>
  <c r="T131" i="45" s="1"/>
  <c r="T140" i="45" s="1"/>
  <c r="V119" i="47"/>
  <c r="V116" i="47"/>
  <c r="V293" i="33" s="1"/>
  <c r="V114" i="47"/>
  <c r="V115" i="47" s="1"/>
  <c r="V263" i="33" s="1"/>
  <c r="V278" i="33" s="1"/>
  <c r="U77" i="59"/>
  <c r="V50" i="44"/>
  <c r="V50" i="42"/>
  <c r="V50" i="46"/>
  <c r="V50" i="40"/>
  <c r="V50" i="48"/>
  <c r="V50" i="45"/>
  <c r="V50" i="1"/>
  <c r="V50" i="43"/>
  <c r="V50" i="32"/>
  <c r="V50" i="47"/>
  <c r="V50" i="41"/>
  <c r="V50" i="49"/>
  <c r="V119" i="48"/>
  <c r="V116" i="48"/>
  <c r="V294" i="33" s="1"/>
  <c r="V114" i="48"/>
  <c r="V115" i="48" s="1"/>
  <c r="V264" i="33" s="1"/>
  <c r="V279" i="33" s="1"/>
  <c r="V116" i="45"/>
  <c r="V291" i="33" s="1"/>
  <c r="V119" i="45"/>
  <c r="V114" i="45"/>
  <c r="V115" i="45" s="1"/>
  <c r="V261" i="33" s="1"/>
  <c r="V276" i="33" s="1"/>
  <c r="U334" i="33"/>
  <c r="U347" i="33" s="1"/>
  <c r="B151" i="49"/>
  <c r="U93" i="42"/>
  <c r="U94" i="42" s="1"/>
  <c r="U91" i="42"/>
  <c r="V119" i="42"/>
  <c r="V116" i="42"/>
  <c r="V287" i="33" s="1"/>
  <c r="V114" i="42"/>
  <c r="V115" i="42" s="1"/>
  <c r="V257" i="33" s="1"/>
  <c r="V272" i="33" s="1"/>
  <c r="U93" i="40"/>
  <c r="U94" i="40" s="1"/>
  <c r="U91" i="40"/>
  <c r="U88" i="1"/>
  <c r="U87" i="1"/>
  <c r="U51" i="33" s="1"/>
  <c r="U52" i="59" s="1"/>
  <c r="U352" i="33"/>
  <c r="U364" i="33" s="1"/>
  <c r="U48" i="33"/>
  <c r="V119" i="41"/>
  <c r="V116" i="41"/>
  <c r="V286" i="33" s="1"/>
  <c r="V114" i="41"/>
  <c r="V115" i="41" s="1"/>
  <c r="V256" i="33" s="1"/>
  <c r="V119" i="40"/>
  <c r="V116" i="40"/>
  <c r="V289" i="33" s="1"/>
  <c r="V114" i="40"/>
  <c r="V115" i="40" s="1"/>
  <c r="V259" i="33" s="1"/>
  <c r="V274" i="33" s="1"/>
  <c r="U93" i="49"/>
  <c r="U94" i="49" s="1"/>
  <c r="U91" i="49"/>
  <c r="U327" i="33"/>
  <c r="U340" i="33" s="1"/>
  <c r="B151" i="43"/>
  <c r="U132" i="41"/>
  <c r="U133" i="41" s="1"/>
  <c r="U134" i="41" s="1"/>
  <c r="T79" i="41" s="1"/>
  <c r="U148" i="41" s="1"/>
  <c r="U397" i="33"/>
  <c r="U206" i="51"/>
  <c r="U222" i="51" s="1"/>
  <c r="U90" i="41"/>
  <c r="U130" i="41"/>
  <c r="T129" i="41"/>
  <c r="T131" i="41" s="1"/>
  <c r="T140" i="41" s="1"/>
  <c r="U324" i="33"/>
  <c r="U337" i="33" s="1"/>
  <c r="B151" i="32"/>
  <c r="V119" i="43"/>
  <c r="V116" i="43"/>
  <c r="V288" i="33" s="1"/>
  <c r="V114" i="43"/>
  <c r="V115" i="43" s="1"/>
  <c r="V258" i="33" s="1"/>
  <c r="U132" i="44"/>
  <c r="U133" i="44" s="1"/>
  <c r="U134" i="44" s="1"/>
  <c r="T79" i="44" s="1"/>
  <c r="U148" i="44" s="1"/>
  <c r="U401" i="33"/>
  <c r="U210" i="51"/>
  <c r="U226" i="51" s="1"/>
  <c r="U90" i="44"/>
  <c r="U130" i="44"/>
  <c r="T129" i="44"/>
  <c r="T131" i="44" s="1"/>
  <c r="T140" i="44" s="1"/>
  <c r="U132" i="48"/>
  <c r="U133" i="48" s="1"/>
  <c r="U134" i="48" s="1"/>
  <c r="T79" i="48" s="1"/>
  <c r="U148" i="48" s="1"/>
  <c r="U405" i="33"/>
  <c r="U214" i="51"/>
  <c r="U230" i="51" s="1"/>
  <c r="U90" i="48"/>
  <c r="T129" i="48"/>
  <c r="T131" i="48" s="1"/>
  <c r="T140" i="48" s="1"/>
  <c r="U130" i="48"/>
  <c r="V67" i="1"/>
  <c r="V45" i="33" s="1"/>
  <c r="V39" i="33"/>
  <c r="CM49" i="57"/>
  <c r="CM61" i="57" s="1"/>
  <c r="V78" i="1"/>
  <c r="V128" i="1"/>
  <c r="V77" i="1"/>
  <c r="V112" i="1"/>
  <c r="V119" i="44"/>
  <c r="V116" i="44"/>
  <c r="V290" i="33" s="1"/>
  <c r="V114" i="44"/>
  <c r="V115" i="44" s="1"/>
  <c r="V260" i="33" s="1"/>
  <c r="V275" i="33" s="1"/>
  <c r="U93" i="43"/>
  <c r="U94" i="43" s="1"/>
  <c r="U91" i="43"/>
  <c r="U132" i="47"/>
  <c r="U133" i="47" s="1"/>
  <c r="U134" i="47" s="1"/>
  <c r="T79" i="47" s="1"/>
  <c r="U148" i="47" s="1"/>
  <c r="U404" i="33"/>
  <c r="U213" i="51"/>
  <c r="U229" i="51" s="1"/>
  <c r="U90" i="47"/>
  <c r="T129" i="47"/>
  <c r="T131" i="47" s="1"/>
  <c r="T140" i="47" s="1"/>
  <c r="U130" i="47"/>
  <c r="U93" i="32"/>
  <c r="U94" i="32" s="1"/>
  <c r="U91" i="32"/>
  <c r="V270" i="33" l="1"/>
  <c r="V273" i="33"/>
  <c r="U329" i="33"/>
  <c r="U342" i="33" s="1"/>
  <c r="B151" i="44"/>
  <c r="U333" i="33"/>
  <c r="U346" i="33" s="1"/>
  <c r="B151" i="48"/>
  <c r="U93" i="41"/>
  <c r="U94" i="41" s="1"/>
  <c r="U91" i="41"/>
  <c r="V124" i="40"/>
  <c r="V121" i="40"/>
  <c r="V102" i="40"/>
  <c r="V71" i="40" s="1"/>
  <c r="U87" i="33"/>
  <c r="U53" i="33"/>
  <c r="U54" i="59" s="1"/>
  <c r="U52" i="33"/>
  <c r="U53" i="59" s="1"/>
  <c r="U50" i="59"/>
  <c r="V124" i="42"/>
  <c r="V121" i="42"/>
  <c r="V102" i="42"/>
  <c r="V71" i="42" s="1"/>
  <c r="V124" i="45"/>
  <c r="V102" i="45"/>
  <c r="V71" i="45" s="1"/>
  <c r="V121" i="45"/>
  <c r="V124" i="48"/>
  <c r="V121" i="48"/>
  <c r="V102" i="48"/>
  <c r="V71" i="48" s="1"/>
  <c r="V124" i="47"/>
  <c r="V121" i="47"/>
  <c r="V102" i="47"/>
  <c r="V71" i="47" s="1"/>
  <c r="U328" i="33"/>
  <c r="U341" i="33" s="1"/>
  <c r="B151" i="40"/>
  <c r="U93" i="46"/>
  <c r="U94" i="46" s="1"/>
  <c r="U91" i="46"/>
  <c r="U93" i="47"/>
  <c r="U94" i="47" s="1"/>
  <c r="U91" i="47"/>
  <c r="V124" i="44"/>
  <c r="V121" i="44"/>
  <c r="V102" i="44"/>
  <c r="V71" i="44" s="1"/>
  <c r="U93" i="44"/>
  <c r="U94" i="44" s="1"/>
  <c r="U91" i="44"/>
  <c r="U332" i="33"/>
  <c r="U345" i="33" s="1"/>
  <c r="B151" i="47"/>
  <c r="V48" i="59"/>
  <c r="U93" i="48"/>
  <c r="U94" i="48" s="1"/>
  <c r="U91" i="48"/>
  <c r="V124" i="43"/>
  <c r="V121" i="43"/>
  <c r="V102" i="43"/>
  <c r="V71" i="43" s="1"/>
  <c r="V271" i="33"/>
  <c r="V124" i="32"/>
  <c r="V121" i="32"/>
  <c r="V102" i="32"/>
  <c r="V71" i="32" s="1"/>
  <c r="V297" i="51"/>
  <c r="V291" i="51"/>
  <c r="V304" i="51" s="1"/>
  <c r="V300" i="51"/>
  <c r="V299" i="51"/>
  <c r="V301" i="51"/>
  <c r="V292" i="51"/>
  <c r="V293" i="51"/>
  <c r="V298" i="51"/>
  <c r="V296" i="51"/>
  <c r="V295" i="51"/>
  <c r="V294" i="51"/>
  <c r="V124" i="49"/>
  <c r="V121" i="49"/>
  <c r="V102" i="49"/>
  <c r="V71" i="49" s="1"/>
  <c r="U330" i="33"/>
  <c r="U343" i="33" s="1"/>
  <c r="B151" i="45"/>
  <c r="V119" i="1"/>
  <c r="V116" i="1"/>
  <c r="V284" i="33" s="1"/>
  <c r="V296" i="33" s="1"/>
  <c r="V114" i="1"/>
  <c r="V115" i="1" s="1"/>
  <c r="V254" i="33" s="1"/>
  <c r="V269" i="33" s="1"/>
  <c r="V281" i="33" s="1"/>
  <c r="U325" i="33"/>
  <c r="U338" i="33" s="1"/>
  <c r="B151" i="41"/>
  <c r="V124" i="41"/>
  <c r="V121" i="41"/>
  <c r="V102" i="41"/>
  <c r="V71" i="41" s="1"/>
  <c r="U132" i="1"/>
  <c r="U133" i="1" s="1"/>
  <c r="U134" i="1" s="1"/>
  <c r="U395" i="33"/>
  <c r="U204" i="51"/>
  <c r="U220" i="51" s="1"/>
  <c r="U90" i="1"/>
  <c r="T129" i="1"/>
  <c r="U130" i="1"/>
  <c r="U93" i="45"/>
  <c r="U94" i="45" s="1"/>
  <c r="U91" i="45"/>
  <c r="V121" i="46"/>
  <c r="V124" i="46"/>
  <c r="V102" i="46"/>
  <c r="V71" i="46" s="1"/>
  <c r="U331" i="33"/>
  <c r="U344" i="33" s="1"/>
  <c r="B151" i="46"/>
  <c r="V305" i="51" l="1"/>
  <c r="V309" i="51" s="1"/>
  <c r="V70" i="46"/>
  <c r="V421" i="51"/>
  <c r="V308" i="51"/>
  <c r="V310" i="51" s="1"/>
  <c r="V306" i="51"/>
  <c r="V166" i="33"/>
  <c r="V86" i="49"/>
  <c r="V70" i="32"/>
  <c r="V414" i="51"/>
  <c r="V159" i="33"/>
  <c r="V86" i="43"/>
  <c r="V70" i="44"/>
  <c r="V419" i="51"/>
  <c r="V164" i="33"/>
  <c r="V86" i="47"/>
  <c r="V160" i="33"/>
  <c r="V86" i="40"/>
  <c r="U410" i="33"/>
  <c r="U80" i="59" s="1"/>
  <c r="U411" i="33"/>
  <c r="U81" i="59" s="1"/>
  <c r="U409" i="33"/>
  <c r="U79" i="59" s="1"/>
  <c r="U408" i="33"/>
  <c r="U78" i="59" s="1"/>
  <c r="V157" i="33"/>
  <c r="V86" i="41"/>
  <c r="V70" i="48"/>
  <c r="V423" i="51"/>
  <c r="V70" i="45"/>
  <c r="V420" i="51"/>
  <c r="V158" i="33"/>
  <c r="V86" i="42"/>
  <c r="T131" i="1"/>
  <c r="T137" i="1"/>
  <c r="V70" i="49"/>
  <c r="V424" i="51"/>
  <c r="V156" i="33"/>
  <c r="V86" i="32"/>
  <c r="V70" i="43"/>
  <c r="V417" i="51"/>
  <c r="V161" i="33"/>
  <c r="V86" i="44"/>
  <c r="V70" i="47"/>
  <c r="V422" i="51"/>
  <c r="V162" i="33"/>
  <c r="V86" i="45"/>
  <c r="V70" i="40"/>
  <c r="V418" i="51"/>
  <c r="V163" i="33"/>
  <c r="V86" i="46"/>
  <c r="U136" i="1"/>
  <c r="T79" i="1"/>
  <c r="U148" i="1" s="1"/>
  <c r="U69" i="59"/>
  <c r="U93" i="1"/>
  <c r="U94" i="1" s="1"/>
  <c r="U91" i="1"/>
  <c r="V70" i="41"/>
  <c r="V415" i="51"/>
  <c r="V124" i="1"/>
  <c r="V121" i="1"/>
  <c r="V124" i="33" s="1"/>
  <c r="V101" i="33" s="1"/>
  <c r="V102" i="1"/>
  <c r="V71" i="1" s="1"/>
  <c r="V165" i="33"/>
  <c r="V86" i="48"/>
  <c r="V70" i="42"/>
  <c r="V416" i="51"/>
  <c r="V70" i="1" l="1"/>
  <c r="V5" i="59" s="1"/>
  <c r="V56" i="33"/>
  <c r="V413" i="51"/>
  <c r="V425" i="51" s="1"/>
  <c r="U323" i="33"/>
  <c r="B151" i="1"/>
  <c r="V242" i="33"/>
  <c r="V227" i="33"/>
  <c r="V244" i="33"/>
  <c r="V229" i="33"/>
  <c r="V347" i="51"/>
  <c r="V351" i="51"/>
  <c r="V355" i="51"/>
  <c r="V346" i="51"/>
  <c r="V350" i="51"/>
  <c r="V354" i="51"/>
  <c r="V345" i="51"/>
  <c r="V349" i="51"/>
  <c r="V353" i="51"/>
  <c r="V344" i="51"/>
  <c r="V348" i="51"/>
  <c r="V352" i="51"/>
  <c r="V155" i="33"/>
  <c r="V86" i="1"/>
  <c r="V249" i="33"/>
  <c r="V234" i="33"/>
  <c r="V247" i="33"/>
  <c r="V232" i="33"/>
  <c r="V246" i="33"/>
  <c r="V231" i="33"/>
  <c r="V245" i="33"/>
  <c r="V230" i="33"/>
  <c r="V240" i="33"/>
  <c r="V225" i="33"/>
  <c r="T70" i="59"/>
  <c r="T140" i="1"/>
  <c r="V241" i="33"/>
  <c r="V226" i="33"/>
  <c r="V248" i="33"/>
  <c r="V233" i="33"/>
  <c r="V243" i="33"/>
  <c r="V228" i="33"/>
  <c r="V250" i="33"/>
  <c r="V235" i="33"/>
  <c r="V184" i="33" l="1"/>
  <c r="V167" i="33"/>
  <c r="V239" i="33"/>
  <c r="V251" i="33" s="1"/>
  <c r="V224" i="33"/>
  <c r="V236" i="33" s="1"/>
  <c r="V57" i="33"/>
  <c r="V57" i="59" s="1"/>
  <c r="V56" i="59"/>
  <c r="V64" i="33"/>
  <c r="U366" i="33"/>
  <c r="U336" i="33"/>
  <c r="V55" i="33"/>
  <c r="V55" i="59"/>
  <c r="W59" i="33"/>
  <c r="X61" i="33" l="1"/>
  <c r="W60" i="33"/>
  <c r="V71" i="33"/>
  <c r="V65" i="33"/>
  <c r="W84" i="33" s="1"/>
  <c r="V61" i="59"/>
  <c r="T9" i="59"/>
  <c r="U376" i="33"/>
  <c r="V113" i="33"/>
  <c r="V119" i="33" s="1"/>
  <c r="V186" i="33"/>
  <c r="V185" i="33"/>
  <c r="V114" i="33" s="1"/>
  <c r="W91" i="33" l="1"/>
  <c r="W9" i="55"/>
  <c r="W4" i="56"/>
  <c r="W58" i="59"/>
  <c r="V63" i="59"/>
  <c r="V70" i="33"/>
  <c r="X59" i="59"/>
  <c r="Y62" i="33"/>
  <c r="Y60" i="59" s="1"/>
  <c r="W107" i="49" l="1"/>
  <c r="W106" i="49" s="1"/>
  <c r="W109" i="49" s="1"/>
  <c r="W103" i="49" s="1"/>
  <c r="W107" i="48"/>
  <c r="W106" i="48" s="1"/>
  <c r="W109" i="48" s="1"/>
  <c r="W103" i="48" s="1"/>
  <c r="W107" i="47"/>
  <c r="W106" i="47" s="1"/>
  <c r="W109" i="47" s="1"/>
  <c r="W103" i="47" s="1"/>
  <c r="W107" i="46"/>
  <c r="W106" i="46" s="1"/>
  <c r="W109" i="46" s="1"/>
  <c r="W103" i="46" s="1"/>
  <c r="W107" i="45"/>
  <c r="W106" i="45" s="1"/>
  <c r="W109" i="45" s="1"/>
  <c r="W103" i="45" s="1"/>
  <c r="W107" i="44"/>
  <c r="W106" i="44" s="1"/>
  <c r="W109" i="44" s="1"/>
  <c r="W103" i="44" s="1"/>
  <c r="W107" i="40"/>
  <c r="W106" i="40" s="1"/>
  <c r="W109" i="40" s="1"/>
  <c r="W103" i="40" s="1"/>
  <c r="W107" i="43"/>
  <c r="W106" i="43" s="1"/>
  <c r="W109" i="43" s="1"/>
  <c r="W103" i="43" s="1"/>
  <c r="W107" i="41"/>
  <c r="W106" i="41" s="1"/>
  <c r="W109" i="41" s="1"/>
  <c r="W103" i="41" s="1"/>
  <c r="W107" i="42"/>
  <c r="W106" i="42" s="1"/>
  <c r="W109" i="42" s="1"/>
  <c r="W103" i="42" s="1"/>
  <c r="W107" i="32"/>
  <c r="W106" i="32" s="1"/>
  <c r="W109" i="32" s="1"/>
  <c r="W103" i="32" s="1"/>
  <c r="W107" i="1"/>
  <c r="W8" i="55"/>
  <c r="V3" i="56"/>
  <c r="V81" i="49"/>
  <c r="V62" i="49" s="1"/>
  <c r="V63" i="49" s="1"/>
  <c r="V81" i="48"/>
  <c r="V62" i="48" s="1"/>
  <c r="V63" i="48" s="1"/>
  <c r="V81" i="47"/>
  <c r="V62" i="47" s="1"/>
  <c r="V63" i="47" s="1"/>
  <c r="V81" i="46"/>
  <c r="V62" i="46" s="1"/>
  <c r="V63" i="46" s="1"/>
  <c r="V81" i="45"/>
  <c r="V62" i="45" s="1"/>
  <c r="V63" i="45" s="1"/>
  <c r="V81" i="44"/>
  <c r="V62" i="44" s="1"/>
  <c r="V63" i="44" s="1"/>
  <c r="V81" i="40"/>
  <c r="V62" i="40" s="1"/>
  <c r="V63" i="40" s="1"/>
  <c r="V81" i="43"/>
  <c r="V62" i="43" s="1"/>
  <c r="V63" i="43" s="1"/>
  <c r="V81" i="41"/>
  <c r="V62" i="41" s="1"/>
  <c r="V63" i="41" s="1"/>
  <c r="V81" i="42"/>
  <c r="V62" i="42" s="1"/>
  <c r="V63" i="42" s="1"/>
  <c r="V81" i="1"/>
  <c r="V62" i="1" s="1"/>
  <c r="V63" i="1" s="1"/>
  <c r="V369" i="33"/>
  <c r="V375" i="33" s="1"/>
  <c r="V81" i="32"/>
  <c r="V62" i="32" s="1"/>
  <c r="V63" i="32" s="1"/>
  <c r="V62" i="59"/>
  <c r="W72" i="33"/>
  <c r="V155" i="42" l="1"/>
  <c r="V64" i="42"/>
  <c r="V65" i="42" s="1"/>
  <c r="V68" i="42" s="1"/>
  <c r="V64" i="44"/>
  <c r="V65" i="44" s="1"/>
  <c r="V68" i="44" s="1"/>
  <c r="V155" i="44"/>
  <c r="V155" i="48"/>
  <c r="V64" i="48"/>
  <c r="V65" i="48" s="1"/>
  <c r="V68" i="48" s="1"/>
  <c r="W106" i="1"/>
  <c r="W97" i="33"/>
  <c r="W101" i="43"/>
  <c r="W213" i="33" s="1"/>
  <c r="W66" i="43"/>
  <c r="W101" i="46"/>
  <c r="W217" i="33" s="1"/>
  <c r="W66" i="46"/>
  <c r="V64" i="41"/>
  <c r="V65" i="41" s="1"/>
  <c r="V68" i="41" s="1"/>
  <c r="V155" i="41"/>
  <c r="V155" i="45"/>
  <c r="V64" i="45"/>
  <c r="V65" i="45" s="1"/>
  <c r="V68" i="45" s="1"/>
  <c r="V155" i="49"/>
  <c r="V64" i="49"/>
  <c r="V65" i="49" s="1"/>
  <c r="V68" i="49" s="1"/>
  <c r="W101" i="32"/>
  <c r="W210" i="33" s="1"/>
  <c r="W66" i="32"/>
  <c r="W101" i="40"/>
  <c r="W214" i="33" s="1"/>
  <c r="W66" i="40"/>
  <c r="W101" i="47"/>
  <c r="W218" i="33" s="1"/>
  <c r="W66" i="47"/>
  <c r="V155" i="32"/>
  <c r="V64" i="32"/>
  <c r="V65" i="32" s="1"/>
  <c r="V68" i="32" s="1"/>
  <c r="W64" i="59"/>
  <c r="V155" i="43"/>
  <c r="V64" i="43"/>
  <c r="V65" i="43" s="1"/>
  <c r="V68" i="43" s="1"/>
  <c r="V155" i="46"/>
  <c r="V64" i="46"/>
  <c r="V65" i="46" s="1"/>
  <c r="V68" i="46" s="1"/>
  <c r="V55" i="56"/>
  <c r="V56" i="56" s="1"/>
  <c r="V37" i="56"/>
  <c r="V38" i="56" s="1"/>
  <c r="V47" i="56"/>
  <c r="V42" i="56"/>
  <c r="V43" i="56" s="1"/>
  <c r="W101" i="42"/>
  <c r="W212" i="33" s="1"/>
  <c r="W66" i="42"/>
  <c r="W101" i="44"/>
  <c r="W215" i="33" s="1"/>
  <c r="W66" i="44"/>
  <c r="W101" i="48"/>
  <c r="W219" i="33" s="1"/>
  <c r="W66" i="48"/>
  <c r="V155" i="1"/>
  <c r="V64" i="1"/>
  <c r="V65" i="1" s="1"/>
  <c r="V155" i="40"/>
  <c r="V64" i="40"/>
  <c r="V65" i="40" s="1"/>
  <c r="V68" i="40" s="1"/>
  <c r="V155" i="47"/>
  <c r="V64" i="47"/>
  <c r="V65" i="47" s="1"/>
  <c r="V68" i="47" s="1"/>
  <c r="W90" i="33"/>
  <c r="W83" i="33"/>
  <c r="W101" i="41"/>
  <c r="W211" i="33" s="1"/>
  <c r="W66" i="41"/>
  <c r="W101" i="45"/>
  <c r="W216" i="33" s="1"/>
  <c r="W66" i="45"/>
  <c r="W101" i="49"/>
  <c r="W220" i="33" s="1"/>
  <c r="W66" i="49"/>
  <c r="V49" i="56" l="1"/>
  <c r="W46" i="56"/>
  <c r="V139" i="45"/>
  <c r="V73" i="45"/>
  <c r="W74" i="45" s="1"/>
  <c r="V139" i="40"/>
  <c r="V73" i="40"/>
  <c r="W74" i="40" s="1"/>
  <c r="V60" i="56"/>
  <c r="V133" i="33" s="1"/>
  <c r="V59" i="56"/>
  <c r="V139" i="43"/>
  <c r="V73" i="43"/>
  <c r="W74" i="43" s="1"/>
  <c r="W109" i="1"/>
  <c r="W103" i="1" s="1"/>
  <c r="W96" i="33"/>
  <c r="W104" i="33" s="1"/>
  <c r="V139" i="44"/>
  <c r="V73" i="44"/>
  <c r="W74" i="44" s="1"/>
  <c r="V52" i="56"/>
  <c r="V139" i="32"/>
  <c r="V73" i="32"/>
  <c r="W74" i="32" s="1"/>
  <c r="V139" i="49"/>
  <c r="V73" i="49"/>
  <c r="W74" i="49" s="1"/>
  <c r="V139" i="48"/>
  <c r="V73" i="48"/>
  <c r="W74" i="48" s="1"/>
  <c r="V139" i="42"/>
  <c r="V73" i="42"/>
  <c r="W74" i="42" s="1"/>
  <c r="V139" i="47"/>
  <c r="V73" i="47"/>
  <c r="W74" i="47" s="1"/>
  <c r="V68" i="1"/>
  <c r="V43" i="33"/>
  <c r="W41" i="56"/>
  <c r="V139" i="46"/>
  <c r="V73" i="46"/>
  <c r="W74" i="46" s="1"/>
  <c r="V139" i="41"/>
  <c r="V73" i="41"/>
  <c r="W74" i="41" s="1"/>
  <c r="V84" i="32" l="1"/>
  <c r="V84" i="43"/>
  <c r="V88" i="43" s="1"/>
  <c r="V38" i="33"/>
  <c r="V40" i="33"/>
  <c r="V44" i="33"/>
  <c r="V42" i="33"/>
  <c r="V47" i="59" s="1"/>
  <c r="V84" i="47"/>
  <c r="V84" i="42"/>
  <c r="W85" i="49"/>
  <c r="W287" i="51"/>
  <c r="W61" i="49"/>
  <c r="V84" i="44"/>
  <c r="V87" i="43"/>
  <c r="V356" i="33"/>
  <c r="W85" i="40"/>
  <c r="W281" i="51"/>
  <c r="W61" i="40"/>
  <c r="W85" i="45"/>
  <c r="W283" i="51"/>
  <c r="W61" i="45"/>
  <c r="V48" i="56"/>
  <c r="W85" i="41"/>
  <c r="W278" i="51"/>
  <c r="W61" i="41"/>
  <c r="V84" i="41"/>
  <c r="V84" i="46"/>
  <c r="V46" i="33"/>
  <c r="V49" i="59" s="1"/>
  <c r="V139" i="1"/>
  <c r="V73" i="1"/>
  <c r="W74" i="1" s="1"/>
  <c r="W85" i="48"/>
  <c r="W286" i="51"/>
  <c r="W61" i="48"/>
  <c r="V88" i="32"/>
  <c r="V87" i="32"/>
  <c r="V353" i="33"/>
  <c r="W85" i="47"/>
  <c r="W285" i="51"/>
  <c r="W61" i="47"/>
  <c r="W85" i="42"/>
  <c r="W279" i="51"/>
  <c r="W61" i="42"/>
  <c r="V84" i="49"/>
  <c r="W85" i="44"/>
  <c r="W282" i="51"/>
  <c r="W61" i="44"/>
  <c r="W101" i="1"/>
  <c r="W209" i="33" s="1"/>
  <c r="W66" i="1"/>
  <c r="W85" i="43"/>
  <c r="W280" i="51"/>
  <c r="W61" i="43"/>
  <c r="V61" i="56"/>
  <c r="V132" i="33"/>
  <c r="V75" i="59" s="1"/>
  <c r="V84" i="40"/>
  <c r="V84" i="45"/>
  <c r="W85" i="46"/>
  <c r="W284" i="51"/>
  <c r="W61" i="46"/>
  <c r="V84" i="48"/>
  <c r="W85" i="32"/>
  <c r="W277" i="51"/>
  <c r="W61" i="32"/>
  <c r="V88" i="48" l="1"/>
  <c r="V87" i="48"/>
  <c r="V362" i="33"/>
  <c r="W67" i="41"/>
  <c r="CN51" i="57"/>
  <c r="W128" i="41"/>
  <c r="W78" i="41"/>
  <c r="W77" i="41"/>
  <c r="W112" i="41"/>
  <c r="V132" i="43"/>
  <c r="V133" i="43" s="1"/>
  <c r="V134" i="43" s="1"/>
  <c r="U79" i="43" s="1"/>
  <c r="V148" i="43" s="1"/>
  <c r="V399" i="33"/>
  <c r="V208" i="51"/>
  <c r="V224" i="51" s="1"/>
  <c r="V90" i="43"/>
  <c r="V130" i="43"/>
  <c r="U129" i="43"/>
  <c r="U131" i="43" s="1"/>
  <c r="U140" i="43" s="1"/>
  <c r="V62" i="56"/>
  <c r="V135" i="33" s="1"/>
  <c r="V134" i="33"/>
  <c r="V76" i="59" s="1"/>
  <c r="V88" i="40"/>
  <c r="V87" i="40"/>
  <c r="V357" i="33"/>
  <c r="W78" i="44"/>
  <c r="W67" i="44"/>
  <c r="CN55" i="57"/>
  <c r="W77" i="44"/>
  <c r="W128" i="44"/>
  <c r="W112" i="44"/>
  <c r="V88" i="49"/>
  <c r="V87" i="49"/>
  <c r="V363" i="33"/>
  <c r="V132" i="32"/>
  <c r="V133" i="32" s="1"/>
  <c r="V134" i="32" s="1"/>
  <c r="U79" i="32" s="1"/>
  <c r="V148" i="32" s="1"/>
  <c r="V396" i="33"/>
  <c r="V205" i="51"/>
  <c r="V221" i="51" s="1"/>
  <c r="V90" i="32"/>
  <c r="V130" i="32"/>
  <c r="U129" i="32"/>
  <c r="U131" i="32" s="1"/>
  <c r="U140" i="32" s="1"/>
  <c r="V84" i="1"/>
  <c r="V88" i="44"/>
  <c r="V87" i="44"/>
  <c r="V358" i="33"/>
  <c r="W67" i="42"/>
  <c r="CN52" i="57"/>
  <c r="W128" i="42"/>
  <c r="W78" i="42"/>
  <c r="W77" i="42"/>
  <c r="W112" i="42"/>
  <c r="W67" i="47"/>
  <c r="CN58" i="57"/>
  <c r="W128" i="47"/>
  <c r="W77" i="47"/>
  <c r="W78" i="47"/>
  <c r="W112" i="47"/>
  <c r="W67" i="48"/>
  <c r="CN59" i="57"/>
  <c r="W78" i="48"/>
  <c r="W128" i="48"/>
  <c r="W77" i="48"/>
  <c r="W112" i="48"/>
  <c r="W85" i="1"/>
  <c r="W49" i="33" s="1"/>
  <c r="W51" i="59" s="1"/>
  <c r="W276" i="51"/>
  <c r="W61" i="1"/>
  <c r="V87" i="46"/>
  <c r="V88" i="46"/>
  <c r="V360" i="33"/>
  <c r="W67" i="45"/>
  <c r="CN56" i="57"/>
  <c r="W128" i="45"/>
  <c r="W77" i="45"/>
  <c r="W78" i="45"/>
  <c r="W112" i="45"/>
  <c r="W67" i="40"/>
  <c r="CN54" i="57"/>
  <c r="W77" i="40"/>
  <c r="W128" i="40"/>
  <c r="W78" i="40"/>
  <c r="W112" i="40"/>
  <c r="W67" i="49"/>
  <c r="CN60" i="57"/>
  <c r="W78" i="49"/>
  <c r="W128" i="49"/>
  <c r="W77" i="49"/>
  <c r="W112" i="49"/>
  <c r="V88" i="42"/>
  <c r="V87" i="42"/>
  <c r="V355" i="33"/>
  <c r="W67" i="32"/>
  <c r="CN50" i="57"/>
  <c r="W78" i="32"/>
  <c r="W77" i="32"/>
  <c r="W128" i="32"/>
  <c r="W112" i="32"/>
  <c r="W67" i="46"/>
  <c r="CN57" i="57"/>
  <c r="W78" i="46"/>
  <c r="W128" i="46"/>
  <c r="W77" i="46"/>
  <c r="W112" i="46"/>
  <c r="V88" i="45"/>
  <c r="V87" i="45"/>
  <c r="V359" i="33"/>
  <c r="W67" i="43"/>
  <c r="CN53" i="57"/>
  <c r="W128" i="43"/>
  <c r="W78" i="43"/>
  <c r="W77" i="43"/>
  <c r="W112" i="43"/>
  <c r="V88" i="41"/>
  <c r="V87" i="41"/>
  <c r="V354" i="33"/>
  <c r="V88" i="47"/>
  <c r="V87" i="47"/>
  <c r="V361" i="33"/>
  <c r="W116" i="40" l="1"/>
  <c r="W289" i="33" s="1"/>
  <c r="W119" i="40"/>
  <c r="W114" i="40"/>
  <c r="W115" i="40" s="1"/>
  <c r="W259" i="33" s="1"/>
  <c r="W119" i="47"/>
  <c r="W116" i="47"/>
  <c r="W293" i="33" s="1"/>
  <c r="W114" i="47"/>
  <c r="W115" i="47" s="1"/>
  <c r="W263" i="33" s="1"/>
  <c r="W119" i="49"/>
  <c r="W116" i="49"/>
  <c r="W295" i="33" s="1"/>
  <c r="W114" i="49"/>
  <c r="W115" i="49" s="1"/>
  <c r="W265" i="33" s="1"/>
  <c r="W67" i="1"/>
  <c r="W45" i="33" s="1"/>
  <c r="W39" i="33"/>
  <c r="CN49" i="57"/>
  <c r="CN61" i="57" s="1"/>
  <c r="W78" i="1"/>
  <c r="W77" i="1"/>
  <c r="W128" i="1"/>
  <c r="W112" i="1"/>
  <c r="W119" i="48"/>
  <c r="W116" i="48"/>
  <c r="W294" i="33" s="1"/>
  <c r="W114" i="48"/>
  <c r="W115" i="48" s="1"/>
  <c r="W264" i="33" s="1"/>
  <c r="V132" i="44"/>
  <c r="V133" i="44" s="1"/>
  <c r="V134" i="44" s="1"/>
  <c r="U79" i="44" s="1"/>
  <c r="V148" i="44" s="1"/>
  <c r="V401" i="33"/>
  <c r="V210" i="51"/>
  <c r="V226" i="51" s="1"/>
  <c r="V90" i="44"/>
  <c r="U129" i="44"/>
  <c r="U131" i="44" s="1"/>
  <c r="U140" i="44" s="1"/>
  <c r="V130" i="44"/>
  <c r="V324" i="33"/>
  <c r="V337" i="33" s="1"/>
  <c r="W119" i="44"/>
  <c r="W116" i="44"/>
  <c r="W290" i="33" s="1"/>
  <c r="W114" i="44"/>
  <c r="W115" i="44" s="1"/>
  <c r="W260" i="33" s="1"/>
  <c r="V93" i="43"/>
  <c r="V94" i="43" s="1"/>
  <c r="V91" i="43"/>
  <c r="W119" i="41"/>
  <c r="W116" i="41"/>
  <c r="W286" i="33" s="1"/>
  <c r="W114" i="41"/>
  <c r="W115" i="41" s="1"/>
  <c r="W256" i="33" s="1"/>
  <c r="W271" i="33" s="1"/>
  <c r="W119" i="46"/>
  <c r="W116" i="46"/>
  <c r="W292" i="33" s="1"/>
  <c r="W114" i="46"/>
  <c r="W115" i="46" s="1"/>
  <c r="W262" i="33" s="1"/>
  <c r="V132" i="41"/>
  <c r="V133" i="41" s="1"/>
  <c r="V134" i="41" s="1"/>
  <c r="U79" i="41" s="1"/>
  <c r="V148" i="41" s="1"/>
  <c r="V397" i="33"/>
  <c r="V206" i="51"/>
  <c r="V222" i="51" s="1"/>
  <c r="V90" i="41"/>
  <c r="U129" i="41"/>
  <c r="U131" i="41" s="1"/>
  <c r="U140" i="41" s="1"/>
  <c r="V130" i="41"/>
  <c r="W116" i="43"/>
  <c r="W288" i="33" s="1"/>
  <c r="W119" i="43"/>
  <c r="W114" i="43"/>
  <c r="W115" i="43" s="1"/>
  <c r="W258" i="33" s="1"/>
  <c r="W288" i="51"/>
  <c r="W290" i="51" s="1"/>
  <c r="V93" i="32"/>
  <c r="V94" i="32" s="1"/>
  <c r="V91" i="32"/>
  <c r="V77" i="59"/>
  <c r="W50" i="42"/>
  <c r="W50" i="41"/>
  <c r="W50" i="49"/>
  <c r="W50" i="48"/>
  <c r="W50" i="45"/>
  <c r="W50" i="43"/>
  <c r="W50" i="46"/>
  <c r="W50" i="32"/>
  <c r="W50" i="40"/>
  <c r="W50" i="47"/>
  <c r="W50" i="1"/>
  <c r="W50" i="44"/>
  <c r="V132" i="47"/>
  <c r="V133" i="47" s="1"/>
  <c r="V134" i="47" s="1"/>
  <c r="U79" i="47" s="1"/>
  <c r="V148" i="47" s="1"/>
  <c r="V404" i="33"/>
  <c r="V213" i="51"/>
  <c r="V229" i="51" s="1"/>
  <c r="V90" i="47"/>
  <c r="V130" i="47"/>
  <c r="U129" i="47"/>
  <c r="U131" i="47" s="1"/>
  <c r="U140" i="47" s="1"/>
  <c r="V132" i="42"/>
  <c r="V133" i="42" s="1"/>
  <c r="V134" i="42" s="1"/>
  <c r="U79" i="42" s="1"/>
  <c r="V148" i="42" s="1"/>
  <c r="V398" i="33"/>
  <c r="V207" i="51"/>
  <c r="V223" i="51" s="1"/>
  <c r="V90" i="42"/>
  <c r="U129" i="42"/>
  <c r="U131" i="42" s="1"/>
  <c r="U140" i="42" s="1"/>
  <c r="V130" i="42"/>
  <c r="V132" i="45"/>
  <c r="V133" i="45" s="1"/>
  <c r="V134" i="45" s="1"/>
  <c r="U79" i="45" s="1"/>
  <c r="V148" i="45" s="1"/>
  <c r="V402" i="33"/>
  <c r="V211" i="51"/>
  <c r="V227" i="51" s="1"/>
  <c r="V90" i="45"/>
  <c r="V130" i="45"/>
  <c r="U129" i="45"/>
  <c r="U131" i="45" s="1"/>
  <c r="U140" i="45" s="1"/>
  <c r="W119" i="32"/>
  <c r="W116" i="32"/>
  <c r="W285" i="33" s="1"/>
  <c r="W114" i="32"/>
  <c r="W115" i="32" s="1"/>
  <c r="W255" i="33" s="1"/>
  <c r="W119" i="45"/>
  <c r="W116" i="45"/>
  <c r="W291" i="33" s="1"/>
  <c r="W114" i="45"/>
  <c r="W115" i="45" s="1"/>
  <c r="W261" i="33" s="1"/>
  <c r="W276" i="33" s="1"/>
  <c r="V132" i="46"/>
  <c r="V133" i="46" s="1"/>
  <c r="V134" i="46" s="1"/>
  <c r="U79" i="46" s="1"/>
  <c r="V148" i="46" s="1"/>
  <c r="V403" i="33"/>
  <c r="V212" i="51"/>
  <c r="V228" i="51" s="1"/>
  <c r="V90" i="46"/>
  <c r="V130" i="46"/>
  <c r="U129" i="46"/>
  <c r="U131" i="46" s="1"/>
  <c r="U140" i="46" s="1"/>
  <c r="W119" i="42"/>
  <c r="W116" i="42"/>
  <c r="W287" i="33" s="1"/>
  <c r="W114" i="42"/>
  <c r="W115" i="42" s="1"/>
  <c r="W257" i="33" s="1"/>
  <c r="V352" i="33"/>
  <c r="V364" i="33" s="1"/>
  <c r="V88" i="1"/>
  <c r="V87" i="1"/>
  <c r="V51" i="33" s="1"/>
  <c r="V52" i="59" s="1"/>
  <c r="V48" i="33"/>
  <c r="V132" i="40"/>
  <c r="V133" i="40" s="1"/>
  <c r="V134" i="40" s="1"/>
  <c r="V400" i="33"/>
  <c r="V209" i="51"/>
  <c r="V225" i="51" s="1"/>
  <c r="V90" i="40"/>
  <c r="V130" i="40"/>
  <c r="U129" i="40"/>
  <c r="U131" i="40" s="1"/>
  <c r="B144" i="43"/>
  <c r="B144" i="32"/>
  <c r="V132" i="49"/>
  <c r="V133" i="49" s="1"/>
  <c r="V134" i="49" s="1"/>
  <c r="U79" i="49" s="1"/>
  <c r="V148" i="49" s="1"/>
  <c r="V406" i="33"/>
  <c r="V215" i="51"/>
  <c r="V231" i="51" s="1"/>
  <c r="V90" i="49"/>
  <c r="U129" i="49"/>
  <c r="U131" i="49" s="1"/>
  <c r="U140" i="49" s="1"/>
  <c r="V130" i="49"/>
  <c r="V327" i="33"/>
  <c r="V340" i="33" s="1"/>
  <c r="V132" i="48"/>
  <c r="V133" i="48" s="1"/>
  <c r="V134" i="48" s="1"/>
  <c r="U79" i="48" s="1"/>
  <c r="V148" i="48" s="1"/>
  <c r="V405" i="33"/>
  <c r="V214" i="51"/>
  <c r="V230" i="51" s="1"/>
  <c r="V90" i="48"/>
  <c r="U129" i="48"/>
  <c r="U131" i="48" s="1"/>
  <c r="U140" i="48" s="1"/>
  <c r="V130" i="48"/>
  <c r="W273" i="33" l="1"/>
  <c r="W277" i="33"/>
  <c r="W275" i="33"/>
  <c r="W280" i="33"/>
  <c r="B144" i="48"/>
  <c r="B144" i="49"/>
  <c r="V93" i="46"/>
  <c r="V94" i="46" s="1"/>
  <c r="V91" i="46"/>
  <c r="V329" i="33"/>
  <c r="V342" i="33" s="1"/>
  <c r="V93" i="48"/>
  <c r="V94" i="48" s="1"/>
  <c r="V91" i="48"/>
  <c r="V93" i="49"/>
  <c r="V94" i="49" s="1"/>
  <c r="V91" i="49"/>
  <c r="U72" i="59"/>
  <c r="U140" i="40"/>
  <c r="V132" i="1"/>
  <c r="V133" i="1" s="1"/>
  <c r="V134" i="1" s="1"/>
  <c r="V395" i="33"/>
  <c r="V204" i="51"/>
  <c r="V220" i="51" s="1"/>
  <c r="V90" i="1"/>
  <c r="V130" i="1"/>
  <c r="U129" i="1"/>
  <c r="W124" i="42"/>
  <c r="W121" i="42"/>
  <c r="W102" i="42"/>
  <c r="W71" i="42" s="1"/>
  <c r="W124" i="32"/>
  <c r="W121" i="32"/>
  <c r="W102" i="32"/>
  <c r="W71" i="32" s="1"/>
  <c r="B144" i="42"/>
  <c r="V326" i="33"/>
  <c r="V339" i="33" s="1"/>
  <c r="B144" i="41"/>
  <c r="V325" i="33"/>
  <c r="V338" i="33" s="1"/>
  <c r="V93" i="44"/>
  <c r="V94" i="44" s="1"/>
  <c r="V91" i="44"/>
  <c r="W279" i="33"/>
  <c r="W124" i="47"/>
  <c r="W121" i="47"/>
  <c r="W102" i="47"/>
  <c r="W71" i="47" s="1"/>
  <c r="V334" i="33"/>
  <c r="V347" i="33" s="1"/>
  <c r="V93" i="45"/>
  <c r="V94" i="45" s="1"/>
  <c r="V91" i="45"/>
  <c r="V93" i="47"/>
  <c r="V94" i="47" s="1"/>
  <c r="V91" i="47"/>
  <c r="W124" i="46"/>
  <c r="W121" i="46"/>
  <c r="W102" i="46"/>
  <c r="W71" i="46" s="1"/>
  <c r="W124" i="44"/>
  <c r="W121" i="44"/>
  <c r="W102" i="44"/>
  <c r="W71" i="44" s="1"/>
  <c r="U79" i="40"/>
  <c r="V148" i="40" s="1"/>
  <c r="V71" i="59"/>
  <c r="B144" i="46"/>
  <c r="W124" i="45"/>
  <c r="W121" i="45"/>
  <c r="W102" i="45"/>
  <c r="W71" i="45" s="1"/>
  <c r="B144" i="45"/>
  <c r="V93" i="42"/>
  <c r="V94" i="42" s="1"/>
  <c r="V91" i="42"/>
  <c r="B144" i="47"/>
  <c r="W124" i="43"/>
  <c r="W102" i="43"/>
  <c r="W71" i="43" s="1"/>
  <c r="W121" i="43"/>
  <c r="V93" i="41"/>
  <c r="V94" i="41" s="1"/>
  <c r="V91" i="41"/>
  <c r="W48" i="59"/>
  <c r="W124" i="49"/>
  <c r="W121" i="49"/>
  <c r="W102" i="49"/>
  <c r="W71" i="49" s="1"/>
  <c r="W274" i="33"/>
  <c r="V333" i="33"/>
  <c r="V346" i="33" s="1"/>
  <c r="B144" i="44"/>
  <c r="W119" i="1"/>
  <c r="W116" i="1"/>
  <c r="W284" i="33" s="1"/>
  <c r="W114" i="1"/>
  <c r="W115" i="1" s="1"/>
  <c r="W254" i="33" s="1"/>
  <c r="V93" i="40"/>
  <c r="V94" i="40" s="1"/>
  <c r="V91" i="40"/>
  <c r="V53" i="33"/>
  <c r="V54" i="59" s="1"/>
  <c r="V52" i="33"/>
  <c r="V53" i="59" s="1"/>
  <c r="V87" i="33"/>
  <c r="V50" i="59"/>
  <c r="W272" i="33"/>
  <c r="V331" i="33"/>
  <c r="V344" i="33" s="1"/>
  <c r="W270" i="33"/>
  <c r="V330" i="33"/>
  <c r="V343" i="33" s="1"/>
  <c r="V332" i="33"/>
  <c r="V345" i="33" s="1"/>
  <c r="W298" i="51"/>
  <c r="W294" i="51"/>
  <c r="W300" i="51"/>
  <c r="W297" i="51"/>
  <c r="W299" i="51"/>
  <c r="W292" i="51"/>
  <c r="W296" i="51"/>
  <c r="W295" i="51"/>
  <c r="W305" i="51" s="1"/>
  <c r="W309" i="51" s="1"/>
  <c r="W291" i="51"/>
  <c r="W293" i="51"/>
  <c r="W301" i="51"/>
  <c r="W124" i="41"/>
  <c r="W121" i="41"/>
  <c r="W102" i="41"/>
  <c r="W71" i="41" s="1"/>
  <c r="W121" i="48"/>
  <c r="W102" i="48"/>
  <c r="W71" i="48" s="1"/>
  <c r="W124" i="48"/>
  <c r="W278" i="33"/>
  <c r="W124" i="40"/>
  <c r="W121" i="40"/>
  <c r="W102" i="40"/>
  <c r="W71" i="40" s="1"/>
  <c r="W304" i="51" l="1"/>
  <c r="W308" i="51"/>
  <c r="W310" i="51" s="1"/>
  <c r="W306" i="51"/>
  <c r="W166" i="33"/>
  <c r="W86" i="49"/>
  <c r="V328" i="33"/>
  <c r="V341" i="33" s="1"/>
  <c r="W70" i="44"/>
  <c r="W419" i="51"/>
  <c r="W164" i="33"/>
  <c r="W86" i="47"/>
  <c r="W156" i="33"/>
  <c r="W86" i="32"/>
  <c r="U131" i="1"/>
  <c r="U137" i="1"/>
  <c r="V411" i="33"/>
  <c r="V81" i="59" s="1"/>
  <c r="V409" i="33"/>
  <c r="V79" i="59" s="1"/>
  <c r="V410" i="33"/>
  <c r="V80" i="59" s="1"/>
  <c r="V408" i="33"/>
  <c r="V78" i="59" s="1"/>
  <c r="W157" i="33"/>
  <c r="W86" i="41"/>
  <c r="W124" i="1"/>
  <c r="W121" i="1"/>
  <c r="W124" i="33" s="1"/>
  <c r="W101" i="33" s="1"/>
  <c r="W102" i="1"/>
  <c r="W71" i="1" s="1"/>
  <c r="W162" i="33"/>
  <c r="W86" i="45"/>
  <c r="W70" i="46"/>
  <c r="W421" i="51"/>
  <c r="W70" i="41"/>
  <c r="W415" i="51"/>
  <c r="W269" i="33"/>
  <c r="W281" i="33" s="1"/>
  <c r="W70" i="49"/>
  <c r="W424" i="51"/>
  <c r="W70" i="43"/>
  <c r="W417" i="51"/>
  <c r="W70" i="45"/>
  <c r="W420" i="51"/>
  <c r="W163" i="33"/>
  <c r="W86" i="46"/>
  <c r="W70" i="42"/>
  <c r="W416" i="51"/>
  <c r="U79" i="1"/>
  <c r="V148" i="1" s="1"/>
  <c r="V136" i="1"/>
  <c r="V69" i="59"/>
  <c r="W70" i="48"/>
  <c r="W423" i="51"/>
  <c r="W158" i="33"/>
  <c r="W86" i="42"/>
  <c r="W160" i="33"/>
  <c r="W86" i="40"/>
  <c r="W70" i="40"/>
  <c r="W418" i="51"/>
  <c r="W165" i="33"/>
  <c r="W86" i="48"/>
  <c r="W159" i="33"/>
  <c r="W86" i="43"/>
  <c r="W161" i="33"/>
  <c r="W86" i="44"/>
  <c r="W70" i="47"/>
  <c r="W422" i="51"/>
  <c r="W70" i="32"/>
  <c r="W414" i="51"/>
  <c r="V93" i="1"/>
  <c r="V94" i="1" s="1"/>
  <c r="V91" i="1"/>
  <c r="B144" i="40"/>
  <c r="V323" i="33" l="1"/>
  <c r="W248" i="33"/>
  <c r="W233" i="33"/>
  <c r="W355" i="51"/>
  <c r="W354" i="51"/>
  <c r="W353" i="51"/>
  <c r="W352" i="51"/>
  <c r="W351" i="51"/>
  <c r="W350" i="51"/>
  <c r="W349" i="51"/>
  <c r="W348" i="51"/>
  <c r="W347" i="51"/>
  <c r="W346" i="51"/>
  <c r="W345" i="51"/>
  <c r="W344" i="51"/>
  <c r="W245" i="33"/>
  <c r="W230" i="33"/>
  <c r="W249" i="33"/>
  <c r="W234" i="33"/>
  <c r="W244" i="33"/>
  <c r="W229" i="33"/>
  <c r="W246" i="33"/>
  <c r="W231" i="33"/>
  <c r="W247" i="33"/>
  <c r="W232" i="33"/>
  <c r="W155" i="33"/>
  <c r="W86" i="1"/>
  <c r="U70" i="59"/>
  <c r="U140" i="1"/>
  <c r="W70" i="1"/>
  <c r="W5" i="59" s="1"/>
  <c r="W56" i="33"/>
  <c r="W413" i="51"/>
  <c r="W425" i="51" s="1"/>
  <c r="W241" i="33"/>
  <c r="W226" i="33"/>
  <c r="W240" i="33"/>
  <c r="W225" i="33"/>
  <c r="W250" i="33"/>
  <c r="W235" i="33"/>
  <c r="W243" i="33"/>
  <c r="W228" i="33"/>
  <c r="W242" i="33"/>
  <c r="W227" i="33"/>
  <c r="W57" i="33" l="1"/>
  <c r="W57" i="59" s="1"/>
  <c r="W56" i="59"/>
  <c r="W64" i="33"/>
  <c r="W55" i="33"/>
  <c r="W55" i="59"/>
  <c r="X59" i="33"/>
  <c r="W184" i="33"/>
  <c r="W167" i="33"/>
  <c r="W239" i="33"/>
  <c r="W251" i="33" s="1"/>
  <c r="W224" i="33"/>
  <c r="W236" i="33" s="1"/>
  <c r="B144" i="1"/>
  <c r="V366" i="33"/>
  <c r="V336" i="33"/>
  <c r="U9" i="59" l="1"/>
  <c r="V376" i="33"/>
  <c r="W113" i="33"/>
  <c r="W119" i="33" s="1"/>
  <c r="W186" i="33"/>
  <c r="W185" i="33"/>
  <c r="W114" i="33" s="1"/>
  <c r="W65" i="33"/>
  <c r="X84" i="33" s="1"/>
  <c r="W61" i="59"/>
  <c r="Y61" i="33"/>
  <c r="X60" i="33"/>
  <c r="W71" i="33"/>
  <c r="Y59" i="59" l="1"/>
  <c r="Z62" i="33"/>
  <c r="Z60" i="59" s="1"/>
  <c r="W63" i="59"/>
  <c r="W70" i="33"/>
  <c r="X91" i="33"/>
  <c r="X9" i="55"/>
  <c r="X4" i="56"/>
  <c r="X58" i="59"/>
  <c r="W3" i="56" l="1"/>
  <c r="W81" i="49"/>
  <c r="W62" i="49" s="1"/>
  <c r="W63" i="49" s="1"/>
  <c r="W81" i="48"/>
  <c r="W62" i="48" s="1"/>
  <c r="W63" i="48" s="1"/>
  <c r="W81" i="47"/>
  <c r="W62" i="47" s="1"/>
  <c r="W63" i="47" s="1"/>
  <c r="W81" i="46"/>
  <c r="W62" i="46" s="1"/>
  <c r="W63" i="46" s="1"/>
  <c r="W81" i="45"/>
  <c r="W62" i="45" s="1"/>
  <c r="W63" i="45" s="1"/>
  <c r="W81" i="44"/>
  <c r="W62" i="44" s="1"/>
  <c r="W63" i="44" s="1"/>
  <c r="W81" i="40"/>
  <c r="W62" i="40" s="1"/>
  <c r="W63" i="40" s="1"/>
  <c r="W81" i="43"/>
  <c r="W62" i="43" s="1"/>
  <c r="W63" i="43" s="1"/>
  <c r="W81" i="42"/>
  <c r="W62" i="42" s="1"/>
  <c r="W63" i="42" s="1"/>
  <c r="W81" i="41"/>
  <c r="W62" i="41" s="1"/>
  <c r="W63" i="41" s="1"/>
  <c r="W81" i="32"/>
  <c r="W62" i="32" s="1"/>
  <c r="W63" i="32" s="1"/>
  <c r="W81" i="1"/>
  <c r="W62" i="1" s="1"/>
  <c r="W63" i="1" s="1"/>
  <c r="W369" i="33"/>
  <c r="W375" i="33" s="1"/>
  <c r="W62" i="59"/>
  <c r="X72" i="33"/>
  <c r="X107" i="49"/>
  <c r="X106" i="49" s="1"/>
  <c r="X109" i="49" s="1"/>
  <c r="X103" i="49" s="1"/>
  <c r="X107" i="48"/>
  <c r="X106" i="48" s="1"/>
  <c r="X109" i="48" s="1"/>
  <c r="X103" i="48" s="1"/>
  <c r="X107" i="47"/>
  <c r="X106" i="47" s="1"/>
  <c r="X109" i="47" s="1"/>
  <c r="X103" i="47" s="1"/>
  <c r="X107" i="46"/>
  <c r="X106" i="46" s="1"/>
  <c r="X109" i="46" s="1"/>
  <c r="X103" i="46" s="1"/>
  <c r="X107" i="45"/>
  <c r="X106" i="45" s="1"/>
  <c r="X109" i="45" s="1"/>
  <c r="X103" i="45" s="1"/>
  <c r="X107" i="44"/>
  <c r="X106" i="44" s="1"/>
  <c r="X109" i="44" s="1"/>
  <c r="X103" i="44" s="1"/>
  <c r="X107" i="40"/>
  <c r="X106" i="40" s="1"/>
  <c r="X109" i="40" s="1"/>
  <c r="X103" i="40" s="1"/>
  <c r="X107" i="43"/>
  <c r="X106" i="43" s="1"/>
  <c r="X109" i="43" s="1"/>
  <c r="X103" i="43" s="1"/>
  <c r="X107" i="41"/>
  <c r="X106" i="41" s="1"/>
  <c r="X109" i="41" s="1"/>
  <c r="X103" i="41" s="1"/>
  <c r="X107" i="42"/>
  <c r="X106" i="42" s="1"/>
  <c r="X109" i="42" s="1"/>
  <c r="X103" i="42" s="1"/>
  <c r="X107" i="32"/>
  <c r="X106" i="32" s="1"/>
  <c r="X109" i="32" s="1"/>
  <c r="X103" i="32" s="1"/>
  <c r="X107" i="1"/>
  <c r="X8" i="55"/>
  <c r="X106" i="1" l="1"/>
  <c r="X97" i="33"/>
  <c r="W64" i="1"/>
  <c r="W65" i="1" s="1"/>
  <c r="W155" i="1"/>
  <c r="W64" i="46"/>
  <c r="W65" i="46" s="1"/>
  <c r="W68" i="46" s="1"/>
  <c r="W155" i="46"/>
  <c r="X101" i="32"/>
  <c r="X210" i="33" s="1"/>
  <c r="X66" i="32"/>
  <c r="X101" i="40"/>
  <c r="X214" i="33" s="1"/>
  <c r="X66" i="40"/>
  <c r="X101" i="47"/>
  <c r="X218" i="33" s="1"/>
  <c r="X66" i="47"/>
  <c r="W155" i="32"/>
  <c r="W64" i="32"/>
  <c r="W65" i="32" s="1"/>
  <c r="W68" i="32" s="1"/>
  <c r="W155" i="40"/>
  <c r="W64" i="40"/>
  <c r="W65" i="40" s="1"/>
  <c r="W68" i="40" s="1"/>
  <c r="W155" i="47"/>
  <c r="W64" i="47"/>
  <c r="W65" i="47" s="1"/>
  <c r="W68" i="47" s="1"/>
  <c r="X101" i="46"/>
  <c r="X217" i="33" s="1"/>
  <c r="X66" i="46"/>
  <c r="X64" i="59"/>
  <c r="W155" i="43"/>
  <c r="W64" i="43"/>
  <c r="W65" i="43" s="1"/>
  <c r="W68" i="43" s="1"/>
  <c r="W55" i="56"/>
  <c r="W56" i="56" s="1"/>
  <c r="W37" i="56"/>
  <c r="W38" i="56" s="1"/>
  <c r="W47" i="56"/>
  <c r="W42" i="56"/>
  <c r="W43" i="56" s="1"/>
  <c r="X101" i="42"/>
  <c r="X212" i="33" s="1"/>
  <c r="X66" i="42"/>
  <c r="X101" i="44"/>
  <c r="X215" i="33" s="1"/>
  <c r="X66" i="44"/>
  <c r="X101" i="48"/>
  <c r="X219" i="33" s="1"/>
  <c r="X66" i="48"/>
  <c r="W64" i="41"/>
  <c r="W65" i="41" s="1"/>
  <c r="W68" i="41" s="1"/>
  <c r="W155" i="41"/>
  <c r="W155" i="44"/>
  <c r="W64" i="44"/>
  <c r="W65" i="44" s="1"/>
  <c r="W68" i="44" s="1"/>
  <c r="W155" i="48"/>
  <c r="W64" i="48"/>
  <c r="W65" i="48" s="1"/>
  <c r="W68" i="48" s="1"/>
  <c r="X101" i="43"/>
  <c r="X213" i="33" s="1"/>
  <c r="X66" i="43"/>
  <c r="X90" i="33"/>
  <c r="X83" i="33"/>
  <c r="X101" i="41"/>
  <c r="X211" i="33" s="1"/>
  <c r="X66" i="41"/>
  <c r="X101" i="45"/>
  <c r="X216" i="33" s="1"/>
  <c r="X66" i="45"/>
  <c r="X101" i="49"/>
  <c r="X220" i="33" s="1"/>
  <c r="X66" i="49"/>
  <c r="W155" i="42"/>
  <c r="W64" i="42"/>
  <c r="W65" i="42" s="1"/>
  <c r="W68" i="42" s="1"/>
  <c r="W155" i="45"/>
  <c r="W64" i="45"/>
  <c r="W65" i="45" s="1"/>
  <c r="W68" i="45" s="1"/>
  <c r="W155" i="49"/>
  <c r="W64" i="49"/>
  <c r="W65" i="49" s="1"/>
  <c r="W68" i="49" s="1"/>
  <c r="W139" i="48" l="1"/>
  <c r="W73" i="48"/>
  <c r="X74" i="48" s="1"/>
  <c r="X41" i="56"/>
  <c r="W139" i="43"/>
  <c r="W73" i="43"/>
  <c r="X74" i="43" s="1"/>
  <c r="W139" i="40"/>
  <c r="W73" i="40"/>
  <c r="X74" i="40" s="1"/>
  <c r="W139" i="41"/>
  <c r="W73" i="41"/>
  <c r="X74" i="41" s="1"/>
  <c r="W49" i="56"/>
  <c r="X46" i="56"/>
  <c r="W68" i="1"/>
  <c r="W43" i="33"/>
  <c r="W139" i="49"/>
  <c r="W73" i="49"/>
  <c r="X74" i="49" s="1"/>
  <c r="W84" i="45"/>
  <c r="W139" i="45"/>
  <c r="W73" i="45"/>
  <c r="X74" i="45" s="1"/>
  <c r="W139" i="44"/>
  <c r="W73" i="44"/>
  <c r="X74" i="44" s="1"/>
  <c r="W60" i="56"/>
  <c r="W133" i="33" s="1"/>
  <c r="W59" i="56"/>
  <c r="W84" i="47"/>
  <c r="W139" i="47"/>
  <c r="W73" i="47"/>
  <c r="X74" i="47" s="1"/>
  <c r="W139" i="32"/>
  <c r="W73" i="32"/>
  <c r="X74" i="32" s="1"/>
  <c r="W139" i="42"/>
  <c r="W73" i="42"/>
  <c r="X74" i="42" s="1"/>
  <c r="W52" i="56"/>
  <c r="W139" i="46"/>
  <c r="W73" i="46"/>
  <c r="X74" i="46" s="1"/>
  <c r="X109" i="1"/>
  <c r="X103" i="1" s="1"/>
  <c r="X96" i="33"/>
  <c r="X104" i="33" s="1"/>
  <c r="W84" i="32" l="1"/>
  <c r="W84" i="42"/>
  <c r="X85" i="46"/>
  <c r="X284" i="51"/>
  <c r="X61" i="46"/>
  <c r="W88" i="47"/>
  <c r="W87" i="47"/>
  <c r="W361" i="33"/>
  <c r="X85" i="44"/>
  <c r="X282" i="51"/>
  <c r="X61" i="44"/>
  <c r="W84" i="49"/>
  <c r="X85" i="43"/>
  <c r="X280" i="51"/>
  <c r="X61" i="43"/>
  <c r="W88" i="42"/>
  <c r="W87" i="42"/>
  <c r="W355" i="33"/>
  <c r="W353" i="33"/>
  <c r="W88" i="32"/>
  <c r="W87" i="32"/>
  <c r="W88" i="45"/>
  <c r="W87" i="45"/>
  <c r="W359" i="33"/>
  <c r="W38" i="33"/>
  <c r="W42" i="33"/>
  <c r="W47" i="59" s="1"/>
  <c r="W40" i="33"/>
  <c r="W44" i="33"/>
  <c r="X85" i="41"/>
  <c r="X278" i="51"/>
  <c r="X61" i="41"/>
  <c r="X85" i="40"/>
  <c r="X281" i="51"/>
  <c r="X61" i="40"/>
  <c r="X85" i="48"/>
  <c r="X286" i="51"/>
  <c r="X61" i="48"/>
  <c r="W84" i="46"/>
  <c r="X85" i="47"/>
  <c r="X285" i="51"/>
  <c r="X61" i="47"/>
  <c r="W61" i="56"/>
  <c r="W132" i="33"/>
  <c r="W75" i="59" s="1"/>
  <c r="W84" i="44"/>
  <c r="X85" i="49"/>
  <c r="X287" i="51"/>
  <c r="X61" i="49"/>
  <c r="W46" i="33"/>
  <c r="W49" i="59" s="1"/>
  <c r="W139" i="1"/>
  <c r="W73" i="1"/>
  <c r="X74" i="1" s="1"/>
  <c r="W84" i="43"/>
  <c r="X101" i="1"/>
  <c r="X209" i="33" s="1"/>
  <c r="X66" i="1"/>
  <c r="X85" i="42"/>
  <c r="X279" i="51"/>
  <c r="X61" i="42"/>
  <c r="X85" i="32"/>
  <c r="X277" i="51"/>
  <c r="X61" i="32"/>
  <c r="X85" i="45"/>
  <c r="X283" i="51"/>
  <c r="X61" i="45"/>
  <c r="W48" i="56"/>
  <c r="W84" i="41"/>
  <c r="W84" i="40"/>
  <c r="W84" i="48"/>
  <c r="X67" i="43" l="1"/>
  <c r="CO53" i="57"/>
  <c r="X128" i="43"/>
  <c r="X77" i="43"/>
  <c r="X78" i="43"/>
  <c r="X112" i="43"/>
  <c r="W87" i="49"/>
  <c r="W88" i="49"/>
  <c r="W363" i="33"/>
  <c r="X78" i="46"/>
  <c r="X67" i="46"/>
  <c r="CO57" i="57"/>
  <c r="X128" i="46"/>
  <c r="X77" i="46"/>
  <c r="X112" i="46"/>
  <c r="W88" i="40"/>
  <c r="W87" i="40"/>
  <c r="W357" i="33"/>
  <c r="W88" i="41"/>
  <c r="W87" i="41"/>
  <c r="W354" i="33"/>
  <c r="W88" i="48"/>
  <c r="W87" i="48"/>
  <c r="W362" i="33"/>
  <c r="W88" i="43"/>
  <c r="W87" i="43"/>
  <c r="W356" i="33"/>
  <c r="W62" i="56"/>
  <c r="W135" i="33" s="1"/>
  <c r="W134" i="33"/>
  <c r="W76" i="59" s="1"/>
  <c r="W132" i="45"/>
  <c r="W133" i="45" s="1"/>
  <c r="W134" i="45" s="1"/>
  <c r="V79" i="45" s="1"/>
  <c r="W148" i="45" s="1"/>
  <c r="W402" i="33"/>
  <c r="W211" i="51"/>
  <c r="W227" i="51" s="1"/>
  <c r="W90" i="45"/>
  <c r="V129" i="45"/>
  <c r="V131" i="45" s="1"/>
  <c r="V140" i="45" s="1"/>
  <c r="W130" i="45"/>
  <c r="X67" i="44"/>
  <c r="CO55" i="57"/>
  <c r="X128" i="44"/>
  <c r="X77" i="44"/>
  <c r="X78" i="44"/>
  <c r="X112" i="44"/>
  <c r="W84" i="1"/>
  <c r="X67" i="47"/>
  <c r="CO58" i="57"/>
  <c r="X77" i="47"/>
  <c r="X78" i="47"/>
  <c r="X128" i="47"/>
  <c r="X112" i="47"/>
  <c r="W88" i="46"/>
  <c r="W87" i="46"/>
  <c r="W360" i="33"/>
  <c r="X67" i="45"/>
  <c r="X77" i="45"/>
  <c r="CO56" i="57"/>
  <c r="X78" i="45"/>
  <c r="X128" i="45"/>
  <c r="X112" i="45"/>
  <c r="X67" i="32"/>
  <c r="CO50" i="57"/>
  <c r="X128" i="32"/>
  <c r="X78" i="32"/>
  <c r="X77" i="32"/>
  <c r="X112" i="32"/>
  <c r="X67" i="42"/>
  <c r="CO52" i="57"/>
  <c r="X128" i="42"/>
  <c r="X78" i="42"/>
  <c r="X77" i="42"/>
  <c r="X112" i="42"/>
  <c r="X85" i="1"/>
  <c r="X49" i="33" s="1"/>
  <c r="X51" i="59" s="1"/>
  <c r="X276" i="51"/>
  <c r="X61" i="1"/>
  <c r="X67" i="49"/>
  <c r="CO60" i="57"/>
  <c r="X128" i="49"/>
  <c r="X77" i="49"/>
  <c r="X78" i="49"/>
  <c r="X112" i="49"/>
  <c r="W88" i="44"/>
  <c r="W87" i="44"/>
  <c r="W358" i="33"/>
  <c r="X67" i="48"/>
  <c r="CO59" i="57"/>
  <c r="X77" i="48"/>
  <c r="X128" i="48"/>
  <c r="X78" i="48"/>
  <c r="X112" i="48"/>
  <c r="X67" i="40"/>
  <c r="X128" i="40"/>
  <c r="CO54" i="57"/>
  <c r="X78" i="40"/>
  <c r="X77" i="40"/>
  <c r="X112" i="40"/>
  <c r="X67" i="41"/>
  <c r="CO51" i="57"/>
  <c r="X128" i="41"/>
  <c r="X78" i="41"/>
  <c r="X77" i="41"/>
  <c r="X112" i="41"/>
  <c r="W132" i="32"/>
  <c r="W133" i="32" s="1"/>
  <c r="W134" i="32" s="1"/>
  <c r="V79" i="32" s="1"/>
  <c r="W148" i="32" s="1"/>
  <c r="W396" i="33"/>
  <c r="W205" i="51"/>
  <c r="W221" i="51" s="1"/>
  <c r="W90" i="32"/>
  <c r="W130" i="32"/>
  <c r="V129" i="32"/>
  <c r="V131" i="32" s="1"/>
  <c r="V140" i="32" s="1"/>
  <c r="W132" i="42"/>
  <c r="W133" i="42" s="1"/>
  <c r="W134" i="42" s="1"/>
  <c r="V79" i="42" s="1"/>
  <c r="W148" i="42" s="1"/>
  <c r="W398" i="33"/>
  <c r="W207" i="51"/>
  <c r="W223" i="51" s="1"/>
  <c r="W90" i="42"/>
  <c r="V129" i="42"/>
  <c r="V131" i="42" s="1"/>
  <c r="V140" i="42" s="1"/>
  <c r="W130" i="42"/>
  <c r="W132" i="47"/>
  <c r="W133" i="47" s="1"/>
  <c r="W134" i="47" s="1"/>
  <c r="V79" i="47" s="1"/>
  <c r="W148" i="47" s="1"/>
  <c r="W404" i="33"/>
  <c r="W213" i="51"/>
  <c r="W229" i="51" s="1"/>
  <c r="W90" i="47"/>
  <c r="W130" i="47"/>
  <c r="V129" i="47"/>
  <c r="V131" i="47" s="1"/>
  <c r="V140" i="47" s="1"/>
  <c r="W324" i="33" l="1"/>
  <c r="W337" i="33" s="1"/>
  <c r="X119" i="40"/>
  <c r="X116" i="40"/>
  <c r="X289" i="33" s="1"/>
  <c r="X114" i="40"/>
  <c r="X115" i="40" s="1"/>
  <c r="X259" i="33" s="1"/>
  <c r="X119" i="32"/>
  <c r="X116" i="32"/>
  <c r="X285" i="33" s="1"/>
  <c r="X114" i="32"/>
  <c r="X115" i="32" s="1"/>
  <c r="X255" i="33" s="1"/>
  <c r="X270" i="33" s="1"/>
  <c r="W93" i="47"/>
  <c r="W94" i="47" s="1"/>
  <c r="W91" i="47"/>
  <c r="X119" i="41"/>
  <c r="X116" i="41"/>
  <c r="X286" i="33" s="1"/>
  <c r="X114" i="41"/>
  <c r="X115" i="41" s="1"/>
  <c r="X256" i="33" s="1"/>
  <c r="W132" i="44"/>
  <c r="W133" i="44" s="1"/>
  <c r="W134" i="44" s="1"/>
  <c r="V79" i="44" s="1"/>
  <c r="W148" i="44" s="1"/>
  <c r="W401" i="33"/>
  <c r="W210" i="51"/>
  <c r="W226" i="51" s="1"/>
  <c r="W90" i="44"/>
  <c r="W130" i="44"/>
  <c r="V129" i="44"/>
  <c r="V131" i="44" s="1"/>
  <c r="V140" i="44" s="1"/>
  <c r="X119" i="42"/>
  <c r="X116" i="42"/>
  <c r="X287" i="33" s="1"/>
  <c r="X114" i="42"/>
  <c r="X115" i="42" s="1"/>
  <c r="X257" i="33" s="1"/>
  <c r="X119" i="44"/>
  <c r="X116" i="44"/>
  <c r="X290" i="33" s="1"/>
  <c r="X114" i="44"/>
  <c r="X115" i="44" s="1"/>
  <c r="X260" i="33" s="1"/>
  <c r="W326" i="33"/>
  <c r="W339" i="33" s="1"/>
  <c r="X119" i="49"/>
  <c r="X116" i="49"/>
  <c r="X295" i="33" s="1"/>
  <c r="X114" i="49"/>
  <c r="X115" i="49" s="1"/>
  <c r="X265" i="33" s="1"/>
  <c r="X280" i="33" s="1"/>
  <c r="X290" i="51"/>
  <c r="X288" i="51"/>
  <c r="X116" i="47"/>
  <c r="X293" i="33" s="1"/>
  <c r="X119" i="47"/>
  <c r="X114" i="47"/>
  <c r="X115" i="47" s="1"/>
  <c r="X263" i="33" s="1"/>
  <c r="W330" i="33"/>
  <c r="W343" i="33" s="1"/>
  <c r="W132" i="48"/>
  <c r="W133" i="48" s="1"/>
  <c r="W134" i="48" s="1"/>
  <c r="V79" i="48" s="1"/>
  <c r="W148" i="48" s="1"/>
  <c r="W405" i="33"/>
  <c r="W214" i="51"/>
  <c r="W230" i="51" s="1"/>
  <c r="W90" i="48"/>
  <c r="W130" i="48"/>
  <c r="V129" i="48"/>
  <c r="V131" i="48" s="1"/>
  <c r="V140" i="48" s="1"/>
  <c r="W132" i="41"/>
  <c r="W133" i="41" s="1"/>
  <c r="W134" i="41" s="1"/>
  <c r="V79" i="41" s="1"/>
  <c r="W148" i="41" s="1"/>
  <c r="W397" i="33"/>
  <c r="W206" i="51"/>
  <c r="W222" i="51" s="1"/>
  <c r="W90" i="41"/>
  <c r="V129" i="41"/>
  <c r="V131" i="41" s="1"/>
  <c r="V140" i="41" s="1"/>
  <c r="W130" i="41"/>
  <c r="X119" i="46"/>
  <c r="X116" i="46"/>
  <c r="X292" i="33" s="1"/>
  <c r="X114" i="46"/>
  <c r="X115" i="46" s="1"/>
  <c r="X262" i="33" s="1"/>
  <c r="W132" i="49"/>
  <c r="W133" i="49" s="1"/>
  <c r="W134" i="49" s="1"/>
  <c r="V79" i="49" s="1"/>
  <c r="W148" i="49" s="1"/>
  <c r="W406" i="33"/>
  <c r="W215" i="51"/>
  <c r="W231" i="51" s="1"/>
  <c r="W90" i="49"/>
  <c r="V129" i="49"/>
  <c r="V131" i="49" s="1"/>
  <c r="V140" i="49" s="1"/>
  <c r="W130" i="49"/>
  <c r="W332" i="33"/>
  <c r="W345" i="33" s="1"/>
  <c r="W77" i="59"/>
  <c r="X50" i="48"/>
  <c r="X50" i="43"/>
  <c r="X50" i="47"/>
  <c r="X50" i="42"/>
  <c r="X50" i="32"/>
  <c r="X50" i="44"/>
  <c r="X50" i="46"/>
  <c r="X50" i="40"/>
  <c r="X50" i="41"/>
  <c r="X50" i="45"/>
  <c r="X50" i="49"/>
  <c r="X50" i="1"/>
  <c r="X119" i="43"/>
  <c r="X116" i="43"/>
  <c r="X288" i="33" s="1"/>
  <c r="X114" i="43"/>
  <c r="X115" i="43" s="1"/>
  <c r="X258" i="33" s="1"/>
  <c r="X273" i="33" s="1"/>
  <c r="W93" i="32"/>
  <c r="W94" i="32" s="1"/>
  <c r="W91" i="32"/>
  <c r="X67" i="1"/>
  <c r="X45" i="33" s="1"/>
  <c r="X39" i="33"/>
  <c r="CO49" i="57"/>
  <c r="CO61" i="57" s="1"/>
  <c r="X77" i="1"/>
  <c r="X128" i="1"/>
  <c r="X78" i="1"/>
  <c r="X112" i="1"/>
  <c r="W132" i="46"/>
  <c r="W133" i="46" s="1"/>
  <c r="W134" i="46" s="1"/>
  <c r="V79" i="46" s="1"/>
  <c r="W148" i="46" s="1"/>
  <c r="W403" i="33"/>
  <c r="W212" i="51"/>
  <c r="W228" i="51" s="1"/>
  <c r="W90" i="46"/>
  <c r="V129" i="46"/>
  <c r="V131" i="46" s="1"/>
  <c r="V140" i="46" s="1"/>
  <c r="W130" i="46"/>
  <c r="W352" i="33"/>
  <c r="W364" i="33" s="1"/>
  <c r="W88" i="1"/>
  <c r="W87" i="1"/>
  <c r="W51" i="33" s="1"/>
  <c r="W52" i="59" s="1"/>
  <c r="W48" i="33"/>
  <c r="W132" i="40"/>
  <c r="W133" i="40" s="1"/>
  <c r="W134" i="40" s="1"/>
  <c r="W400" i="33"/>
  <c r="W209" i="51"/>
  <c r="W225" i="51" s="1"/>
  <c r="W90" i="40"/>
  <c r="V129" i="40"/>
  <c r="V131" i="40" s="1"/>
  <c r="W130" i="40"/>
  <c r="W93" i="42"/>
  <c r="W94" i="42" s="1"/>
  <c r="W91" i="42"/>
  <c r="X119" i="48"/>
  <c r="X116" i="48"/>
  <c r="X294" i="33" s="1"/>
  <c r="X114" i="48"/>
  <c r="X115" i="48" s="1"/>
  <c r="X264" i="33" s="1"/>
  <c r="X279" i="33" s="1"/>
  <c r="X119" i="45"/>
  <c r="X116" i="45"/>
  <c r="X291" i="33" s="1"/>
  <c r="X114" i="45"/>
  <c r="X115" i="45" s="1"/>
  <c r="X261" i="33" s="1"/>
  <c r="W93" i="45"/>
  <c r="W94" i="45" s="1"/>
  <c r="W91" i="45"/>
  <c r="W132" i="43"/>
  <c r="W133" i="43" s="1"/>
  <c r="W134" i="43" s="1"/>
  <c r="V79" i="43" s="1"/>
  <c r="W148" i="43" s="1"/>
  <c r="W399" i="33"/>
  <c r="W208" i="51"/>
  <c r="W224" i="51" s="1"/>
  <c r="W90" i="43"/>
  <c r="V129" i="43"/>
  <c r="V131" i="43" s="1"/>
  <c r="V140" i="43" s="1"/>
  <c r="W130" i="43"/>
  <c r="X277" i="33" l="1"/>
  <c r="X278" i="33"/>
  <c r="X272" i="33"/>
  <c r="W93" i="46"/>
  <c r="W94" i="46" s="1"/>
  <c r="W91" i="46"/>
  <c r="W333" i="33"/>
  <c r="W346" i="33" s="1"/>
  <c r="X124" i="42"/>
  <c r="X121" i="42"/>
  <c r="X102" i="42"/>
  <c r="X71" i="42" s="1"/>
  <c r="X70" i="42" s="1"/>
  <c r="X124" i="45"/>
  <c r="X121" i="45"/>
  <c r="X102" i="45"/>
  <c r="X71" i="45" s="1"/>
  <c r="X70" i="45" s="1"/>
  <c r="W395" i="33"/>
  <c r="W132" i="1"/>
  <c r="W133" i="1" s="1"/>
  <c r="W134" i="1" s="1"/>
  <c r="W204" i="51"/>
  <c r="W220" i="51" s="1"/>
  <c r="W90" i="1"/>
  <c r="V129" i="1"/>
  <c r="W130" i="1"/>
  <c r="X119" i="1"/>
  <c r="X116" i="1"/>
  <c r="X284" i="33" s="1"/>
  <c r="X114" i="1"/>
  <c r="X115" i="1" s="1"/>
  <c r="X254" i="33" s="1"/>
  <c r="X102" i="43"/>
  <c r="X71" i="43" s="1"/>
  <c r="X70" i="43" s="1"/>
  <c r="X121" i="43"/>
  <c r="X124" i="43"/>
  <c r="V72" i="59"/>
  <c r="V140" i="40"/>
  <c r="V79" i="40"/>
  <c r="W148" i="40" s="1"/>
  <c r="W71" i="59"/>
  <c r="W334" i="33"/>
  <c r="W347" i="33" s="1"/>
  <c r="W93" i="48"/>
  <c r="W94" i="48" s="1"/>
  <c r="W91" i="48"/>
  <c r="X124" i="47"/>
  <c r="X121" i="47"/>
  <c r="X102" i="47"/>
  <c r="X71" i="47" s="1"/>
  <c r="X70" i="47" s="1"/>
  <c r="X124" i="44"/>
  <c r="X121" i="44"/>
  <c r="X102" i="44"/>
  <c r="X71" i="44" s="1"/>
  <c r="X70" i="44" s="1"/>
  <c r="X124" i="41"/>
  <c r="X121" i="41"/>
  <c r="X102" i="41"/>
  <c r="X71" i="41" s="1"/>
  <c r="X70" i="41" s="1"/>
  <c r="X124" i="40"/>
  <c r="X121" i="40"/>
  <c r="X102" i="40"/>
  <c r="X71" i="40" s="1"/>
  <c r="X70" i="40" s="1"/>
  <c r="W93" i="43"/>
  <c r="W94" i="43" s="1"/>
  <c r="W91" i="43"/>
  <c r="X124" i="46"/>
  <c r="X121" i="46"/>
  <c r="X102" i="46"/>
  <c r="X71" i="46" s="1"/>
  <c r="X70" i="46" s="1"/>
  <c r="X276" i="33"/>
  <c r="W93" i="40"/>
  <c r="W94" i="40" s="1"/>
  <c r="W91" i="40"/>
  <c r="W53" i="33"/>
  <c r="W54" i="59" s="1"/>
  <c r="W52" i="33"/>
  <c r="W53" i="59" s="1"/>
  <c r="W87" i="33"/>
  <c r="W50" i="59"/>
  <c r="W93" i="49"/>
  <c r="W94" i="49" s="1"/>
  <c r="W91" i="49"/>
  <c r="W325" i="33"/>
  <c r="W338" i="33" s="1"/>
  <c r="W329" i="33"/>
  <c r="W342" i="33" s="1"/>
  <c r="X124" i="32"/>
  <c r="X121" i="32"/>
  <c r="X102" i="32"/>
  <c r="X71" i="32" s="1"/>
  <c r="X70" i="32" s="1"/>
  <c r="W327" i="33"/>
  <c r="W340" i="33" s="1"/>
  <c r="X124" i="48"/>
  <c r="X121" i="48"/>
  <c r="X102" i="48"/>
  <c r="X71" i="48" s="1"/>
  <c r="X70" i="48" s="1"/>
  <c r="W331" i="33"/>
  <c r="W344" i="33" s="1"/>
  <c r="X48" i="59"/>
  <c r="W93" i="41"/>
  <c r="W94" i="41" s="1"/>
  <c r="W91" i="41"/>
  <c r="X292" i="51"/>
  <c r="X291" i="51"/>
  <c r="X305" i="51" s="1"/>
  <c r="X309" i="51" s="1"/>
  <c r="X297" i="51"/>
  <c r="X300" i="51"/>
  <c r="X295" i="51"/>
  <c r="X294" i="51"/>
  <c r="X298" i="51"/>
  <c r="X301" i="51"/>
  <c r="X293" i="51"/>
  <c r="X296" i="51"/>
  <c r="X299" i="51"/>
  <c r="X124" i="49"/>
  <c r="X121" i="49"/>
  <c r="X102" i="49"/>
  <c r="X71" i="49" s="1"/>
  <c r="X70" i="49" s="1"/>
  <c r="X275" i="33"/>
  <c r="W93" i="44"/>
  <c r="W94" i="44" s="1"/>
  <c r="W91" i="44"/>
  <c r="X271" i="33"/>
  <c r="X274" i="33"/>
  <c r="X269" i="33" l="1"/>
  <c r="X156" i="33"/>
  <c r="X86" i="32"/>
  <c r="X164" i="33"/>
  <c r="X86" i="47"/>
  <c r="X159" i="33"/>
  <c r="X86" i="43"/>
  <c r="W93" i="1"/>
  <c r="W94" i="1" s="1"/>
  <c r="W91" i="1"/>
  <c r="X166" i="33"/>
  <c r="X86" i="49"/>
  <c r="X163" i="33"/>
  <c r="X86" i="46"/>
  <c r="X157" i="33"/>
  <c r="X86" i="41"/>
  <c r="X161" i="33"/>
  <c r="X86" i="44"/>
  <c r="W328" i="33"/>
  <c r="W341" i="33" s="1"/>
  <c r="X124" i="1"/>
  <c r="X121" i="1"/>
  <c r="X124" i="33" s="1"/>
  <c r="X101" i="33" s="1"/>
  <c r="X102" i="1"/>
  <c r="X71" i="1" s="1"/>
  <c r="X158" i="33"/>
  <c r="X86" i="42"/>
  <c r="X165" i="33"/>
  <c r="X86" i="48"/>
  <c r="X160" i="33"/>
  <c r="X86" i="40"/>
  <c r="V79" i="1"/>
  <c r="W148" i="1" s="1"/>
  <c r="W136" i="1"/>
  <c r="W69" i="59"/>
  <c r="X162" i="33"/>
  <c r="X86" i="45"/>
  <c r="X304" i="51"/>
  <c r="X281" i="33"/>
  <c r="V131" i="1"/>
  <c r="V137" i="1"/>
  <c r="W409" i="33"/>
  <c r="W79" i="59" s="1"/>
  <c r="W410" i="33"/>
  <c r="W80" i="59" s="1"/>
  <c r="W411" i="33"/>
  <c r="W81" i="59" s="1"/>
  <c r="W408" i="33"/>
  <c r="W78" i="59" s="1"/>
  <c r="V70" i="59" l="1"/>
  <c r="V140" i="1"/>
  <c r="X246" i="33"/>
  <c r="X231" i="33"/>
  <c r="X249" i="33"/>
  <c r="X234" i="33"/>
  <c r="X155" i="33"/>
  <c r="X86" i="1"/>
  <c r="X245" i="33"/>
  <c r="X230" i="33"/>
  <c r="X247" i="33"/>
  <c r="X232" i="33"/>
  <c r="X248" i="33"/>
  <c r="X233" i="33"/>
  <c r="X308" i="51"/>
  <c r="X310" i="51" s="1"/>
  <c r="X306" i="51"/>
  <c r="X244" i="33"/>
  <c r="X229" i="33"/>
  <c r="X242" i="33"/>
  <c r="X227" i="33"/>
  <c r="W323" i="33"/>
  <c r="X70" i="1"/>
  <c r="X5" i="59" s="1"/>
  <c r="X56" i="33"/>
  <c r="X241" i="33"/>
  <c r="X226" i="33"/>
  <c r="X250" i="33"/>
  <c r="X235" i="33"/>
  <c r="X243" i="33"/>
  <c r="X228" i="33"/>
  <c r="X240" i="33"/>
  <c r="X225" i="33"/>
  <c r="X55" i="33" l="1"/>
  <c r="X55" i="59"/>
  <c r="Y59" i="33"/>
  <c r="X346" i="51"/>
  <c r="X350" i="51"/>
  <c r="X354" i="51"/>
  <c r="X345" i="51"/>
  <c r="X349" i="51"/>
  <c r="X353" i="51"/>
  <c r="X344" i="51"/>
  <c r="X348" i="51"/>
  <c r="X352" i="51"/>
  <c r="X347" i="51"/>
  <c r="X351" i="51"/>
  <c r="X355" i="51"/>
  <c r="X184" i="33"/>
  <c r="X167" i="33"/>
  <c r="X239" i="33"/>
  <c r="X251" i="33" s="1"/>
  <c r="X224" i="33"/>
  <c r="X236" i="33" s="1"/>
  <c r="W366" i="33"/>
  <c r="W336" i="33"/>
  <c r="X57" i="33"/>
  <c r="X57" i="59" s="1"/>
  <c r="X56" i="59"/>
  <c r="X64" i="33"/>
  <c r="X113" i="33" l="1"/>
  <c r="X119" i="33" s="1"/>
  <c r="X186" i="33"/>
  <c r="X185" i="33"/>
  <c r="X114" i="33" s="1"/>
  <c r="Z61" i="33"/>
  <c r="Y60" i="33"/>
  <c r="X71" i="33"/>
  <c r="X65" i="33"/>
  <c r="Y84" i="33" s="1"/>
  <c r="X61" i="59"/>
  <c r="V9" i="59"/>
  <c r="W376" i="33"/>
  <c r="Z59" i="59" l="1"/>
  <c r="AA62" i="33"/>
  <c r="AA60" i="59" s="1"/>
  <c r="X63" i="59"/>
  <c r="X70" i="33"/>
  <c r="Y91" i="33"/>
  <c r="Y9" i="55"/>
  <c r="Y4" i="56"/>
  <c r="Y58" i="59"/>
  <c r="X3" i="56" l="1"/>
  <c r="X81" i="49"/>
  <c r="X62" i="49" s="1"/>
  <c r="X63" i="49" s="1"/>
  <c r="X81" i="48"/>
  <c r="X62" i="48" s="1"/>
  <c r="X63" i="48" s="1"/>
  <c r="X81" i="47"/>
  <c r="X62" i="47" s="1"/>
  <c r="X63" i="47" s="1"/>
  <c r="X81" i="46"/>
  <c r="X62" i="46" s="1"/>
  <c r="X63" i="46" s="1"/>
  <c r="X81" i="45"/>
  <c r="X62" i="45" s="1"/>
  <c r="X63" i="45" s="1"/>
  <c r="X81" i="44"/>
  <c r="X62" i="44" s="1"/>
  <c r="X63" i="44" s="1"/>
  <c r="X81" i="40"/>
  <c r="X62" i="40" s="1"/>
  <c r="X63" i="40" s="1"/>
  <c r="X81" i="43"/>
  <c r="X62" i="43" s="1"/>
  <c r="X63" i="43" s="1"/>
  <c r="X81" i="41"/>
  <c r="X62" i="41" s="1"/>
  <c r="X63" i="41" s="1"/>
  <c r="X81" i="42"/>
  <c r="X62" i="42" s="1"/>
  <c r="X63" i="42" s="1"/>
  <c r="X81" i="1"/>
  <c r="X62" i="1" s="1"/>
  <c r="X63" i="1" s="1"/>
  <c r="X369" i="33"/>
  <c r="X375" i="33" s="1"/>
  <c r="X81" i="32"/>
  <c r="X62" i="32" s="1"/>
  <c r="X63" i="32" s="1"/>
  <c r="X62" i="59"/>
  <c r="Y72" i="33"/>
  <c r="Y107" i="49"/>
  <c r="Y106" i="49" s="1"/>
  <c r="Y109" i="49" s="1"/>
  <c r="Y103" i="49" s="1"/>
  <c r="Y107" i="48"/>
  <c r="Y106" i="48" s="1"/>
  <c r="Y109" i="48" s="1"/>
  <c r="Y103" i="48" s="1"/>
  <c r="Y107" i="47"/>
  <c r="Y106" i="47" s="1"/>
  <c r="Y109" i="47" s="1"/>
  <c r="Y103" i="47" s="1"/>
  <c r="Y107" i="46"/>
  <c r="Y106" i="46" s="1"/>
  <c r="Y109" i="46" s="1"/>
  <c r="Y103" i="46" s="1"/>
  <c r="Y107" i="45"/>
  <c r="Y106" i="45" s="1"/>
  <c r="Y109" i="45" s="1"/>
  <c r="Y103" i="45" s="1"/>
  <c r="Y107" i="44"/>
  <c r="Y106" i="44" s="1"/>
  <c r="Y109" i="44" s="1"/>
  <c r="Y103" i="44" s="1"/>
  <c r="Y107" i="40"/>
  <c r="Y106" i="40" s="1"/>
  <c r="Y109" i="40" s="1"/>
  <c r="Y103" i="40" s="1"/>
  <c r="Y107" i="43"/>
  <c r="Y106" i="43" s="1"/>
  <c r="Y109" i="43" s="1"/>
  <c r="Y103" i="43" s="1"/>
  <c r="Y107" i="42"/>
  <c r="Y106" i="42" s="1"/>
  <c r="Y109" i="42" s="1"/>
  <c r="Y103" i="42" s="1"/>
  <c r="Y107" i="32"/>
  <c r="Y106" i="32" s="1"/>
  <c r="Y109" i="32" s="1"/>
  <c r="Y103" i="32" s="1"/>
  <c r="Y107" i="41"/>
  <c r="Y106" i="41" s="1"/>
  <c r="Y109" i="41" s="1"/>
  <c r="Y103" i="41" s="1"/>
  <c r="Y107" i="1"/>
  <c r="Y8" i="55"/>
  <c r="Y90" i="33" l="1"/>
  <c r="Y83" i="33"/>
  <c r="Y101" i="41"/>
  <c r="Y211" i="33" s="1"/>
  <c r="Y66" i="41"/>
  <c r="Y101" i="40"/>
  <c r="Y214" i="33" s="1"/>
  <c r="Y66" i="40"/>
  <c r="Y101" i="47"/>
  <c r="Y218" i="33" s="1"/>
  <c r="Y66" i="47"/>
  <c r="X64" i="1"/>
  <c r="X65" i="1" s="1"/>
  <c r="X155" i="1"/>
  <c r="X64" i="40"/>
  <c r="X65" i="40" s="1"/>
  <c r="X68" i="40" s="1"/>
  <c r="X155" i="40"/>
  <c r="X155" i="47"/>
  <c r="X64" i="47"/>
  <c r="X65" i="47" s="1"/>
  <c r="X68" i="47" s="1"/>
  <c r="Y101" i="32"/>
  <c r="Y210" i="33" s="1"/>
  <c r="Y66" i="32"/>
  <c r="Y101" i="44"/>
  <c r="Y215" i="33" s="1"/>
  <c r="Y66" i="44"/>
  <c r="Y101" i="48"/>
  <c r="Y219" i="33" s="1"/>
  <c r="Y66" i="48"/>
  <c r="X155" i="42"/>
  <c r="X64" i="42"/>
  <c r="X65" i="42" s="1"/>
  <c r="X68" i="42" s="1"/>
  <c r="X155" i="44"/>
  <c r="X64" i="44"/>
  <c r="X65" i="44" s="1"/>
  <c r="X68" i="44" s="1"/>
  <c r="X155" i="48"/>
  <c r="X64" i="48"/>
  <c r="X65" i="48" s="1"/>
  <c r="X68" i="48" s="1"/>
  <c r="Y101" i="42"/>
  <c r="Y212" i="33" s="1"/>
  <c r="Y66" i="42"/>
  <c r="Y101" i="49"/>
  <c r="Y220" i="33" s="1"/>
  <c r="Y66" i="49"/>
  <c r="X155" i="32"/>
  <c r="X64" i="32"/>
  <c r="X65" i="32" s="1"/>
  <c r="X68" i="32" s="1"/>
  <c r="X64" i="41"/>
  <c r="X65" i="41" s="1"/>
  <c r="X68" i="41" s="1"/>
  <c r="X155" i="41"/>
  <c r="X155" i="45"/>
  <c r="X64" i="45"/>
  <c r="X65" i="45" s="1"/>
  <c r="X68" i="45" s="1"/>
  <c r="X155" i="49"/>
  <c r="X64" i="49"/>
  <c r="X65" i="49" s="1"/>
  <c r="X68" i="49" s="1"/>
  <c r="Y101" i="45"/>
  <c r="Y216" i="33" s="1"/>
  <c r="Y66" i="45"/>
  <c r="Y106" i="1"/>
  <c r="Y97" i="33"/>
  <c r="Y101" i="43"/>
  <c r="Y213" i="33" s="1"/>
  <c r="Y66" i="43"/>
  <c r="Y101" i="46"/>
  <c r="Y217" i="33" s="1"/>
  <c r="Y66" i="46"/>
  <c r="Y64" i="59"/>
  <c r="X155" i="43"/>
  <c r="X64" i="43"/>
  <c r="X65" i="43" s="1"/>
  <c r="X68" i="43" s="1"/>
  <c r="X64" i="46"/>
  <c r="X65" i="46" s="1"/>
  <c r="X68" i="46" s="1"/>
  <c r="X155" i="46"/>
  <c r="X55" i="56"/>
  <c r="X56" i="56" s="1"/>
  <c r="X37" i="56"/>
  <c r="X38" i="56" s="1"/>
  <c r="X47" i="56"/>
  <c r="X42" i="56"/>
  <c r="X43" i="56" s="1"/>
  <c r="Y46" i="56" l="1"/>
  <c r="X49" i="56"/>
  <c r="X84" i="46"/>
  <c r="X139" i="46"/>
  <c r="X73" i="46"/>
  <c r="Y74" i="46" s="1"/>
  <c r="X139" i="45"/>
  <c r="X73" i="45"/>
  <c r="Y74" i="45" s="1"/>
  <c r="X139" i="32"/>
  <c r="X73" i="32"/>
  <c r="Y74" i="32" s="1"/>
  <c r="X139" i="44"/>
  <c r="X73" i="44"/>
  <c r="Y74" i="44" s="1"/>
  <c r="X139" i="43"/>
  <c r="X73" i="43"/>
  <c r="Y74" i="43" s="1"/>
  <c r="X84" i="40"/>
  <c r="X139" i="40"/>
  <c r="X73" i="40"/>
  <c r="Y74" i="40" s="1"/>
  <c r="X60" i="56"/>
  <c r="X133" i="33" s="1"/>
  <c r="X59" i="56"/>
  <c r="X139" i="49"/>
  <c r="X73" i="49"/>
  <c r="Y74" i="49" s="1"/>
  <c r="X84" i="48"/>
  <c r="X139" i="48"/>
  <c r="X73" i="48"/>
  <c r="Y74" i="48" s="1"/>
  <c r="X139" i="42"/>
  <c r="X73" i="42"/>
  <c r="Y74" i="42" s="1"/>
  <c r="X139" i="47"/>
  <c r="X73" i="47"/>
  <c r="Y74" i="47" s="1"/>
  <c r="X52" i="56"/>
  <c r="Y41" i="56"/>
  <c r="Y109" i="1"/>
  <c r="Y103" i="1" s="1"/>
  <c r="Y96" i="33"/>
  <c r="Y104" i="33" s="1"/>
  <c r="X139" i="41"/>
  <c r="X73" i="41"/>
  <c r="Y74" i="41" s="1"/>
  <c r="X68" i="1"/>
  <c r="X43" i="33"/>
  <c r="X84" i="44" l="1"/>
  <c r="X84" i="49"/>
  <c r="X84" i="43"/>
  <c r="X38" i="33"/>
  <c r="X42" i="33"/>
  <c r="X47" i="59" s="1"/>
  <c r="X40" i="33"/>
  <c r="X44" i="33"/>
  <c r="Y85" i="42"/>
  <c r="Y279" i="51"/>
  <c r="Y61" i="42"/>
  <c r="X88" i="49"/>
  <c r="X87" i="49"/>
  <c r="X363" i="33"/>
  <c r="X88" i="44"/>
  <c r="X87" i="44"/>
  <c r="X358" i="33"/>
  <c r="Y85" i="45"/>
  <c r="Y283" i="51"/>
  <c r="Y61" i="45"/>
  <c r="X46" i="33"/>
  <c r="X49" i="59" s="1"/>
  <c r="X139" i="1"/>
  <c r="X73" i="1"/>
  <c r="Y74" i="1" s="1"/>
  <c r="X84" i="41"/>
  <c r="Y85" i="47"/>
  <c r="Y285" i="51"/>
  <c r="Y61" i="47"/>
  <c r="X87" i="48"/>
  <c r="X88" i="48"/>
  <c r="X362" i="33"/>
  <c r="X87" i="40"/>
  <c r="X88" i="40"/>
  <c r="X357" i="33"/>
  <c r="X87" i="43"/>
  <c r="X88" i="43"/>
  <c r="X356" i="33"/>
  <c r="Y85" i="32"/>
  <c r="Y277" i="51"/>
  <c r="Y61" i="32"/>
  <c r="X88" i="46"/>
  <c r="X87" i="46"/>
  <c r="X360" i="33"/>
  <c r="X84" i="42"/>
  <c r="Y85" i="49"/>
  <c r="Y287" i="51"/>
  <c r="Y61" i="49"/>
  <c r="Y85" i="44"/>
  <c r="Y282" i="51"/>
  <c r="Y61" i="44"/>
  <c r="X84" i="45"/>
  <c r="X48" i="56"/>
  <c r="Y85" i="41"/>
  <c r="Y278" i="51"/>
  <c r="Y61" i="41"/>
  <c r="Y101" i="1"/>
  <c r="Y209" i="33" s="1"/>
  <c r="Y66" i="1"/>
  <c r="X84" i="47"/>
  <c r="Y85" i="48"/>
  <c r="Y286" i="51"/>
  <c r="Y61" i="48"/>
  <c r="X61" i="56"/>
  <c r="X132" i="33"/>
  <c r="X75" i="59" s="1"/>
  <c r="Y85" i="40"/>
  <c r="Y281" i="51"/>
  <c r="Y61" i="40"/>
  <c r="Y85" i="43"/>
  <c r="Y280" i="51"/>
  <c r="Y61" i="43"/>
  <c r="X84" i="32"/>
  <c r="Y85" i="46"/>
  <c r="Y284" i="51"/>
  <c r="Y61" i="46"/>
  <c r="X62" i="56" l="1"/>
  <c r="X135" i="33" s="1"/>
  <c r="X134" i="33"/>
  <c r="X76" i="59" s="1"/>
  <c r="Y67" i="41"/>
  <c r="CP51" i="57"/>
  <c r="Y77" i="41"/>
  <c r="Y128" i="41"/>
  <c r="Y78" i="41"/>
  <c r="Y112" i="41"/>
  <c r="Y67" i="32"/>
  <c r="CP50" i="57"/>
  <c r="Y128" i="32"/>
  <c r="Y78" i="32"/>
  <c r="Y77" i="32"/>
  <c r="Y112" i="32"/>
  <c r="X132" i="40"/>
  <c r="X133" i="40" s="1"/>
  <c r="X134" i="40" s="1"/>
  <c r="X400" i="33"/>
  <c r="X209" i="51"/>
  <c r="X225" i="51" s="1"/>
  <c r="X90" i="40"/>
  <c r="X130" i="40"/>
  <c r="W129" i="40"/>
  <c r="W131" i="40" s="1"/>
  <c r="X132" i="44"/>
  <c r="X133" i="44" s="1"/>
  <c r="X134" i="44" s="1"/>
  <c r="W79" i="44" s="1"/>
  <c r="X148" i="44" s="1"/>
  <c r="X401" i="33"/>
  <c r="X210" i="51"/>
  <c r="X226" i="51" s="1"/>
  <c r="X90" i="44"/>
  <c r="W129" i="44"/>
  <c r="W131" i="44" s="1"/>
  <c r="W140" i="44" s="1"/>
  <c r="X130" i="44"/>
  <c r="Y67" i="42"/>
  <c r="CP52" i="57"/>
  <c r="Y128" i="42"/>
  <c r="Y78" i="42"/>
  <c r="Y77" i="42"/>
  <c r="Y112" i="42"/>
  <c r="Y67" i="48"/>
  <c r="CP59" i="57"/>
  <c r="Y128" i="48"/>
  <c r="Y77" i="48"/>
  <c r="Y78" i="48"/>
  <c r="Y112" i="48"/>
  <c r="X87" i="47"/>
  <c r="X88" i="47"/>
  <c r="X361" i="33"/>
  <c r="X132" i="43"/>
  <c r="X133" i="43" s="1"/>
  <c r="X134" i="43" s="1"/>
  <c r="W79" i="43" s="1"/>
  <c r="X148" i="43" s="1"/>
  <c r="X399" i="33"/>
  <c r="X208" i="51"/>
  <c r="X224" i="51" s="1"/>
  <c r="X90" i="43"/>
  <c r="X130" i="43"/>
  <c r="W129" i="43"/>
  <c r="W131" i="43" s="1"/>
  <c r="W140" i="43" s="1"/>
  <c r="Y67" i="47"/>
  <c r="CP58" i="57"/>
  <c r="Y78" i="47"/>
  <c r="Y128" i="47"/>
  <c r="Y77" i="47"/>
  <c r="Y112" i="47"/>
  <c r="X88" i="41"/>
  <c r="X87" i="41"/>
  <c r="X354" i="33"/>
  <c r="X84" i="1"/>
  <c r="X88" i="32"/>
  <c r="X87" i="32"/>
  <c r="X353" i="33"/>
  <c r="X88" i="45"/>
  <c r="X87" i="45"/>
  <c r="X359" i="33"/>
  <c r="Y85" i="1"/>
  <c r="Y49" i="33" s="1"/>
  <c r="Y51" i="59" s="1"/>
  <c r="Y276" i="51"/>
  <c r="Y61" i="1"/>
  <c r="Y67" i="45"/>
  <c r="CP56" i="57"/>
  <c r="Y77" i="45"/>
  <c r="Y78" i="45"/>
  <c r="Y128" i="45"/>
  <c r="Y112" i="45"/>
  <c r="Y67" i="46"/>
  <c r="CP57" i="57"/>
  <c r="Y78" i="46"/>
  <c r="Y128" i="46"/>
  <c r="Y77" i="46"/>
  <c r="Y112" i="46"/>
  <c r="Y67" i="43"/>
  <c r="CP53" i="57"/>
  <c r="Y128" i="43"/>
  <c r="Y78" i="43"/>
  <c r="Y77" i="43"/>
  <c r="Y112" i="43"/>
  <c r="Y67" i="40"/>
  <c r="CP54" i="57"/>
  <c r="Y78" i="40"/>
  <c r="Y128" i="40"/>
  <c r="Y77" i="40"/>
  <c r="Y112" i="40"/>
  <c r="Y67" i="44"/>
  <c r="CP55" i="57"/>
  <c r="Y128" i="44"/>
  <c r="Y77" i="44"/>
  <c r="Y78" i="44"/>
  <c r="Y112" i="44"/>
  <c r="Y67" i="49"/>
  <c r="CP60" i="57"/>
  <c r="Y78" i="49"/>
  <c r="Y128" i="49"/>
  <c r="Y77" i="49"/>
  <c r="Y112" i="49"/>
  <c r="X88" i="42"/>
  <c r="X87" i="42"/>
  <c r="X355" i="33"/>
  <c r="X132" i="46"/>
  <c r="X133" i="46" s="1"/>
  <c r="X134" i="46" s="1"/>
  <c r="W79" i="46" s="1"/>
  <c r="X148" i="46" s="1"/>
  <c r="X403" i="33"/>
  <c r="X212" i="51"/>
  <c r="X228" i="51" s="1"/>
  <c r="X90" i="46"/>
  <c r="W129" i="46"/>
  <c r="W131" i="46" s="1"/>
  <c r="W140" i="46" s="1"/>
  <c r="X130" i="46"/>
  <c r="X132" i="48"/>
  <c r="X133" i="48" s="1"/>
  <c r="X134" i="48" s="1"/>
  <c r="W79" i="48" s="1"/>
  <c r="X148" i="48" s="1"/>
  <c r="X405" i="33"/>
  <c r="X214" i="51"/>
  <c r="X230" i="51" s="1"/>
  <c r="X90" i="48"/>
  <c r="X130" i="48"/>
  <c r="W129" i="48"/>
  <c r="W131" i="48" s="1"/>
  <c r="W140" i="48" s="1"/>
  <c r="X132" i="49"/>
  <c r="X133" i="49" s="1"/>
  <c r="X134" i="49" s="1"/>
  <c r="W79" i="49" s="1"/>
  <c r="X148" i="49" s="1"/>
  <c r="X406" i="33"/>
  <c r="X215" i="51"/>
  <c r="X231" i="51" s="1"/>
  <c r="X90" i="49"/>
  <c r="X130" i="49"/>
  <c r="W129" i="49"/>
  <c r="W131" i="49" s="1"/>
  <c r="W140" i="49" s="1"/>
  <c r="X93" i="46" l="1"/>
  <c r="X94" i="46" s="1"/>
  <c r="X91" i="46"/>
  <c r="Y119" i="45"/>
  <c r="Y116" i="45"/>
  <c r="Y291" i="33" s="1"/>
  <c r="Y114" i="45"/>
  <c r="Y115" i="45" s="1"/>
  <c r="Y261" i="33" s="1"/>
  <c r="Y288" i="51"/>
  <c r="Y290" i="51" s="1"/>
  <c r="X352" i="33"/>
  <c r="X364" i="33" s="1"/>
  <c r="X88" i="1"/>
  <c r="X87" i="1"/>
  <c r="X51" i="33" s="1"/>
  <c r="X52" i="59" s="1"/>
  <c r="X48" i="33"/>
  <c r="Y119" i="47"/>
  <c r="Y116" i="47"/>
  <c r="Y293" i="33" s="1"/>
  <c r="Y114" i="47"/>
  <c r="Y115" i="47" s="1"/>
  <c r="Y263" i="33" s="1"/>
  <c r="X327" i="33"/>
  <c r="X340" i="33" s="1"/>
  <c r="X132" i="47"/>
  <c r="X133" i="47" s="1"/>
  <c r="X134" i="47" s="1"/>
  <c r="W79" i="47" s="1"/>
  <c r="X148" i="47" s="1"/>
  <c r="X404" i="33"/>
  <c r="X213" i="51"/>
  <c r="X229" i="51" s="1"/>
  <c r="X90" i="47"/>
  <c r="W129" i="47"/>
  <c r="W131" i="47" s="1"/>
  <c r="W140" i="47" s="1"/>
  <c r="X130" i="47"/>
  <c r="W79" i="40"/>
  <c r="X148" i="40" s="1"/>
  <c r="X71" i="59"/>
  <c r="X333" i="33"/>
  <c r="X346" i="33" s="1"/>
  <c r="Y119" i="43"/>
  <c r="Y116" i="43"/>
  <c r="Y288" i="33" s="1"/>
  <c r="Y114" i="43"/>
  <c r="Y115" i="43" s="1"/>
  <c r="Y258" i="33" s="1"/>
  <c r="Y119" i="46"/>
  <c r="Y116" i="46"/>
  <c r="Y292" i="33" s="1"/>
  <c r="Y114" i="46"/>
  <c r="Y115" i="46" s="1"/>
  <c r="Y262" i="33" s="1"/>
  <c r="X93" i="43"/>
  <c r="X94" i="43" s="1"/>
  <c r="X91" i="43"/>
  <c r="X93" i="40"/>
  <c r="X94" i="40" s="1"/>
  <c r="X91" i="40"/>
  <c r="Y119" i="32"/>
  <c r="Y116" i="32"/>
  <c r="Y285" i="33" s="1"/>
  <c r="Y114" i="32"/>
  <c r="Y115" i="32" s="1"/>
  <c r="Y255" i="33" s="1"/>
  <c r="Y270" i="33" s="1"/>
  <c r="X334" i="33"/>
  <c r="X347" i="33" s="1"/>
  <c r="X93" i="48"/>
  <c r="X94" i="48" s="1"/>
  <c r="X91" i="48"/>
  <c r="X132" i="42"/>
  <c r="X133" i="42" s="1"/>
  <c r="X134" i="42" s="1"/>
  <c r="W79" i="42" s="1"/>
  <c r="X148" i="42" s="1"/>
  <c r="X398" i="33"/>
  <c r="X207" i="51"/>
  <c r="X223" i="51" s="1"/>
  <c r="X90" i="42"/>
  <c r="W129" i="42"/>
  <c r="W131" i="42" s="1"/>
  <c r="W140" i="42" s="1"/>
  <c r="X130" i="42"/>
  <c r="Y119" i="44"/>
  <c r="Y116" i="44"/>
  <c r="Y290" i="33" s="1"/>
  <c r="Y114" i="44"/>
  <c r="Y115" i="44" s="1"/>
  <c r="Y260" i="33" s="1"/>
  <c r="Y275" i="33" s="1"/>
  <c r="Y119" i="40"/>
  <c r="Y116" i="40"/>
  <c r="Y289" i="33" s="1"/>
  <c r="Y114" i="40"/>
  <c r="Y115" i="40" s="1"/>
  <c r="Y259" i="33" s="1"/>
  <c r="Y274" i="33" s="1"/>
  <c r="X132" i="45"/>
  <c r="X133" i="45" s="1"/>
  <c r="X134" i="45" s="1"/>
  <c r="W79" i="45" s="1"/>
  <c r="X148" i="45" s="1"/>
  <c r="X402" i="33"/>
  <c r="X211" i="51"/>
  <c r="X227" i="51" s="1"/>
  <c r="X90" i="45"/>
  <c r="X130" i="45"/>
  <c r="W129" i="45"/>
  <c r="W131" i="45" s="1"/>
  <c r="W140" i="45" s="1"/>
  <c r="X132" i="32"/>
  <c r="X133" i="32" s="1"/>
  <c r="X134" i="32" s="1"/>
  <c r="W79" i="32" s="1"/>
  <c r="X148" i="32" s="1"/>
  <c r="X396" i="33"/>
  <c r="X205" i="51"/>
  <c r="X221" i="51" s="1"/>
  <c r="X90" i="32"/>
  <c r="W129" i="32"/>
  <c r="W131" i="32" s="1"/>
  <c r="W140" i="32" s="1"/>
  <c r="X130" i="32"/>
  <c r="Y119" i="48"/>
  <c r="Y116" i="48"/>
  <c r="Y294" i="33" s="1"/>
  <c r="Y114" i="48"/>
  <c r="Y115" i="48" s="1"/>
  <c r="Y264" i="33" s="1"/>
  <c r="Y119" i="42"/>
  <c r="Y116" i="42"/>
  <c r="Y287" i="33" s="1"/>
  <c r="Y114" i="42"/>
  <c r="Y115" i="42" s="1"/>
  <c r="Y257" i="33" s="1"/>
  <c r="X329" i="33"/>
  <c r="X342" i="33" s="1"/>
  <c r="Y119" i="41"/>
  <c r="Y116" i="41"/>
  <c r="Y286" i="33" s="1"/>
  <c r="Y114" i="41"/>
  <c r="Y115" i="41" s="1"/>
  <c r="Y256" i="33" s="1"/>
  <c r="X77" i="59"/>
  <c r="Y50" i="47"/>
  <c r="Y50" i="42"/>
  <c r="Y50" i="1"/>
  <c r="Y50" i="44"/>
  <c r="Y50" i="45"/>
  <c r="Y50" i="43"/>
  <c r="Y50" i="46"/>
  <c r="Y50" i="32"/>
  <c r="Y50" i="40"/>
  <c r="Y50" i="41"/>
  <c r="Y50" i="49"/>
  <c r="Y50" i="48"/>
  <c r="X93" i="49"/>
  <c r="X94" i="49" s="1"/>
  <c r="X91" i="49"/>
  <c r="X331" i="33"/>
  <c r="X344" i="33" s="1"/>
  <c r="Y119" i="49"/>
  <c r="Y116" i="49"/>
  <c r="Y295" i="33" s="1"/>
  <c r="Y114" i="49"/>
  <c r="Y115" i="49" s="1"/>
  <c r="Y265" i="33" s="1"/>
  <c r="Y280" i="33" s="1"/>
  <c r="Y67" i="1"/>
  <c r="Y45" i="33" s="1"/>
  <c r="Y39" i="33"/>
  <c r="CP49" i="57"/>
  <c r="CP61" i="57" s="1"/>
  <c r="Y128" i="1"/>
  <c r="Y78" i="1"/>
  <c r="Y77" i="1"/>
  <c r="Y112" i="1"/>
  <c r="X132" i="41"/>
  <c r="X133" i="41" s="1"/>
  <c r="X134" i="41" s="1"/>
  <c r="W79" i="41" s="1"/>
  <c r="X148" i="41" s="1"/>
  <c r="X397" i="33"/>
  <c r="X206" i="51"/>
  <c r="X222" i="51" s="1"/>
  <c r="X90" i="41"/>
  <c r="W129" i="41"/>
  <c r="W131" i="41" s="1"/>
  <c r="W140" i="41" s="1"/>
  <c r="X130" i="41"/>
  <c r="X93" i="44"/>
  <c r="X94" i="44" s="1"/>
  <c r="X91" i="44"/>
  <c r="W72" i="59"/>
  <c r="W140" i="40"/>
  <c r="Y273" i="33" l="1"/>
  <c r="Y277" i="33"/>
  <c r="Y278" i="33"/>
  <c r="Y276" i="33"/>
  <c r="X325" i="33"/>
  <c r="X338" i="33" s="1"/>
  <c r="Y121" i="49"/>
  <c r="Y102" i="49"/>
  <c r="Y71" i="49" s="1"/>
  <c r="Y70" i="49" s="1"/>
  <c r="Y124" i="49"/>
  <c r="Y279" i="33"/>
  <c r="X324" i="33"/>
  <c r="X337" i="33" s="1"/>
  <c r="Y124" i="44"/>
  <c r="Y121" i="44"/>
  <c r="Y102" i="44"/>
  <c r="Y71" i="44" s="1"/>
  <c r="Y70" i="44" s="1"/>
  <c r="Y124" i="46"/>
  <c r="Y121" i="46"/>
  <c r="Y102" i="46"/>
  <c r="Y71" i="46" s="1"/>
  <c r="Y70" i="46" s="1"/>
  <c r="X328" i="33"/>
  <c r="X341" i="33" s="1"/>
  <c r="X53" i="33"/>
  <c r="X54" i="59" s="1"/>
  <c r="X52" i="33"/>
  <c r="X53" i="59" s="1"/>
  <c r="X87" i="33"/>
  <c r="X50" i="59"/>
  <c r="Y124" i="45"/>
  <c r="Y121" i="45"/>
  <c r="Y102" i="45"/>
  <c r="Y71" i="45" s="1"/>
  <c r="Y70" i="45" s="1"/>
  <c r="Y48" i="59"/>
  <c r="Y124" i="41"/>
  <c r="Y121" i="41"/>
  <c r="Y102" i="41"/>
  <c r="Y71" i="41" s="1"/>
  <c r="Y70" i="41" s="1"/>
  <c r="Y272" i="33"/>
  <c r="X93" i="32"/>
  <c r="X94" i="32" s="1"/>
  <c r="X91" i="32"/>
  <c r="Y124" i="40"/>
  <c r="Y121" i="40"/>
  <c r="Y102" i="40"/>
  <c r="Y71" i="40" s="1"/>
  <c r="Y70" i="40" s="1"/>
  <c r="Y124" i="32"/>
  <c r="Y121" i="32"/>
  <c r="Y102" i="32"/>
  <c r="Y71" i="32" s="1"/>
  <c r="Y70" i="32" s="1"/>
  <c r="Y295" i="51"/>
  <c r="Y293" i="51"/>
  <c r="Y300" i="51"/>
  <c r="Y299" i="51"/>
  <c r="Y297" i="51"/>
  <c r="Y292" i="51"/>
  <c r="Y296" i="51"/>
  <c r="Y294" i="51"/>
  <c r="Y291" i="51"/>
  <c r="Y301" i="51"/>
  <c r="Y298" i="51"/>
  <c r="Y124" i="48"/>
  <c r="Y121" i="48"/>
  <c r="Y102" i="48"/>
  <c r="Y71" i="48" s="1"/>
  <c r="Y70" i="48" s="1"/>
  <c r="X330" i="33"/>
  <c r="X343" i="33" s="1"/>
  <c r="X326" i="33"/>
  <c r="X339" i="33" s="1"/>
  <c r="X332" i="33"/>
  <c r="X345" i="33" s="1"/>
  <c r="X132" i="1"/>
  <c r="X133" i="1" s="1"/>
  <c r="X134" i="1" s="1"/>
  <c r="X395" i="33"/>
  <c r="X204" i="51"/>
  <c r="X220" i="51" s="1"/>
  <c r="X90" i="1"/>
  <c r="W129" i="1"/>
  <c r="X130" i="1"/>
  <c r="X93" i="41"/>
  <c r="X94" i="41" s="1"/>
  <c r="X91" i="41"/>
  <c r="Y119" i="1"/>
  <c r="Y116" i="1"/>
  <c r="Y284" i="33" s="1"/>
  <c r="Y114" i="1"/>
  <c r="Y115" i="1" s="1"/>
  <c r="Y254" i="33" s="1"/>
  <c r="Y271" i="33"/>
  <c r="Y124" i="42"/>
  <c r="Y121" i="42"/>
  <c r="Y102" i="42"/>
  <c r="Y71" i="42" s="1"/>
  <c r="Y70" i="42" s="1"/>
  <c r="X93" i="45"/>
  <c r="X94" i="45" s="1"/>
  <c r="X91" i="45"/>
  <c r="X93" i="42"/>
  <c r="X94" i="42" s="1"/>
  <c r="X91" i="42"/>
  <c r="Y124" i="43"/>
  <c r="Y121" i="43"/>
  <c r="Y102" i="43"/>
  <c r="Y71" i="43" s="1"/>
  <c r="Y70" i="43" s="1"/>
  <c r="X93" i="47"/>
  <c r="X94" i="47" s="1"/>
  <c r="X91" i="47"/>
  <c r="Y124" i="47"/>
  <c r="Y121" i="47"/>
  <c r="Y102" i="47"/>
  <c r="Y71" i="47" s="1"/>
  <c r="Y70" i="47" s="1"/>
  <c r="Y305" i="51" l="1"/>
  <c r="Y309" i="51" s="1"/>
  <c r="Y269" i="33"/>
  <c r="W131" i="1"/>
  <c r="W137" i="1"/>
  <c r="Y161" i="33"/>
  <c r="Y86" i="44"/>
  <c r="Y159" i="33"/>
  <c r="Y86" i="43"/>
  <c r="Y281" i="33"/>
  <c r="X93" i="1"/>
  <c r="X94" i="1" s="1"/>
  <c r="X91" i="1"/>
  <c r="Y156" i="33"/>
  <c r="Y86" i="32"/>
  <c r="Y163" i="33"/>
  <c r="Y86" i="46"/>
  <c r="Y166" i="33"/>
  <c r="Y86" i="49"/>
  <c r="Y164" i="33"/>
  <c r="Y86" i="47"/>
  <c r="Y158" i="33"/>
  <c r="Y86" i="42"/>
  <c r="Y160" i="33"/>
  <c r="Y86" i="40"/>
  <c r="Y304" i="51"/>
  <c r="X136" i="1"/>
  <c r="W79" i="1"/>
  <c r="X148" i="1" s="1"/>
  <c r="X69" i="59"/>
  <c r="Y162" i="33"/>
  <c r="Y86" i="45"/>
  <c r="Y124" i="1"/>
  <c r="Y121" i="1"/>
  <c r="Y124" i="33" s="1"/>
  <c r="Y101" i="33" s="1"/>
  <c r="Y102" i="1"/>
  <c r="Y71" i="1" s="1"/>
  <c r="X409" i="33"/>
  <c r="X79" i="59" s="1"/>
  <c r="X410" i="33"/>
  <c r="X80" i="59" s="1"/>
  <c r="X411" i="33"/>
  <c r="X81" i="59" s="1"/>
  <c r="X408" i="33"/>
  <c r="X78" i="59" s="1"/>
  <c r="Y165" i="33"/>
  <c r="Y86" i="48"/>
  <c r="Y157" i="33"/>
  <c r="Y86" i="41"/>
  <c r="X323" i="33" l="1"/>
  <c r="Y249" i="33"/>
  <c r="Y234" i="33"/>
  <c r="Y245" i="33"/>
  <c r="Y230" i="33"/>
  <c r="Y244" i="33"/>
  <c r="Y229" i="33"/>
  <c r="Y70" i="1"/>
  <c r="Y5" i="59" s="1"/>
  <c r="Y56" i="33"/>
  <c r="Y246" i="33"/>
  <c r="Y231" i="33"/>
  <c r="Y308" i="51"/>
  <c r="Y310" i="51" s="1"/>
  <c r="Y306" i="51"/>
  <c r="Y242" i="33"/>
  <c r="Y227" i="33"/>
  <c r="Y250" i="33"/>
  <c r="Y235" i="33"/>
  <c r="Y240" i="33"/>
  <c r="Y225" i="33"/>
  <c r="Y155" i="33"/>
  <c r="Y86" i="1"/>
  <c r="Y248" i="33"/>
  <c r="Y233" i="33"/>
  <c r="Y247" i="33"/>
  <c r="Y232" i="33"/>
  <c r="Y241" i="33"/>
  <c r="Y226" i="33"/>
  <c r="Y243" i="33"/>
  <c r="Y228" i="33"/>
  <c r="W70" i="59"/>
  <c r="W140" i="1"/>
  <c r="Y57" i="33" l="1"/>
  <c r="Y57" i="59" s="1"/>
  <c r="Y56" i="59"/>
  <c r="Y64" i="33"/>
  <c r="Y55" i="33"/>
  <c r="Y55" i="59"/>
  <c r="Z59" i="33"/>
  <c r="X366" i="33"/>
  <c r="X336" i="33"/>
  <c r="Y184" i="33"/>
  <c r="Y167" i="33"/>
  <c r="Y239" i="33"/>
  <c r="Y251" i="33" s="1"/>
  <c r="Y224" i="33"/>
  <c r="Y236" i="33" s="1"/>
  <c r="Y346" i="51"/>
  <c r="Y350" i="51"/>
  <c r="Y354" i="51"/>
  <c r="Y345" i="51"/>
  <c r="Y349" i="51"/>
  <c r="Y353" i="51"/>
  <c r="Y344" i="51"/>
  <c r="Y348" i="51"/>
  <c r="Y352" i="51"/>
  <c r="Y347" i="51"/>
  <c r="Y351" i="51"/>
  <c r="Y355" i="51"/>
  <c r="W9" i="59" l="1"/>
  <c r="X376" i="33"/>
  <c r="Y65" i="33"/>
  <c r="Z84" i="33" s="1"/>
  <c r="Y61" i="59"/>
  <c r="AA61" i="33"/>
  <c r="Z60" i="33"/>
  <c r="Y71" i="33"/>
  <c r="Y113" i="33"/>
  <c r="Y119" i="33" s="1"/>
  <c r="Y186" i="33"/>
  <c r="Y185" i="33"/>
  <c r="Y114" i="33" s="1"/>
  <c r="Z91" i="33" l="1"/>
  <c r="Z9" i="55"/>
  <c r="Z4" i="56"/>
  <c r="Z58" i="59"/>
  <c r="AA59" i="59"/>
  <c r="AB62" i="33"/>
  <c r="AB60" i="59" s="1"/>
  <c r="Y63" i="59"/>
  <c r="Y70" i="33"/>
  <c r="Y3" i="56" l="1"/>
  <c r="Y81" i="49"/>
  <c r="Y62" i="49" s="1"/>
  <c r="Y63" i="49" s="1"/>
  <c r="Y81" i="48"/>
  <c r="Y62" i="48" s="1"/>
  <c r="Y63" i="48" s="1"/>
  <c r="Y81" i="47"/>
  <c r="Y62" i="47" s="1"/>
  <c r="Y63" i="47" s="1"/>
  <c r="Y81" i="46"/>
  <c r="Y62" i="46" s="1"/>
  <c r="Y63" i="46" s="1"/>
  <c r="Y81" i="45"/>
  <c r="Y62" i="45" s="1"/>
  <c r="Y63" i="45" s="1"/>
  <c r="Y81" i="44"/>
  <c r="Y62" i="44" s="1"/>
  <c r="Y63" i="44" s="1"/>
  <c r="Y81" i="40"/>
  <c r="Y62" i="40" s="1"/>
  <c r="Y63" i="40" s="1"/>
  <c r="Y81" i="43"/>
  <c r="Y62" i="43" s="1"/>
  <c r="Y63" i="43" s="1"/>
  <c r="Y81" i="41"/>
  <c r="Y62" i="41" s="1"/>
  <c r="Y63" i="41" s="1"/>
  <c r="Y81" i="42"/>
  <c r="Y62" i="42" s="1"/>
  <c r="Y63" i="42" s="1"/>
  <c r="Y81" i="1"/>
  <c r="Y62" i="1" s="1"/>
  <c r="Y63" i="1" s="1"/>
  <c r="Y369" i="33"/>
  <c r="Y375" i="33" s="1"/>
  <c r="Y81" i="32"/>
  <c r="Y62" i="32" s="1"/>
  <c r="Y63" i="32" s="1"/>
  <c r="Y62" i="59"/>
  <c r="Z72" i="33"/>
  <c r="Z107" i="49"/>
  <c r="Z106" i="49" s="1"/>
  <c r="Z109" i="49" s="1"/>
  <c r="Z103" i="49" s="1"/>
  <c r="Z107" i="48"/>
  <c r="Z106" i="48" s="1"/>
  <c r="Z109" i="48" s="1"/>
  <c r="Z103" i="48" s="1"/>
  <c r="Z107" i="47"/>
  <c r="Z106" i="47" s="1"/>
  <c r="Z109" i="47" s="1"/>
  <c r="Z103" i="47" s="1"/>
  <c r="Z107" i="46"/>
  <c r="Z106" i="46" s="1"/>
  <c r="Z109" i="46" s="1"/>
  <c r="Z103" i="46" s="1"/>
  <c r="Z107" i="45"/>
  <c r="Z106" i="45" s="1"/>
  <c r="Z109" i="45" s="1"/>
  <c r="Z103" i="45" s="1"/>
  <c r="Z107" i="44"/>
  <c r="Z106" i="44" s="1"/>
  <c r="Z109" i="44" s="1"/>
  <c r="Z103" i="44" s="1"/>
  <c r="Z107" i="40"/>
  <c r="Z106" i="40" s="1"/>
  <c r="Z109" i="40" s="1"/>
  <c r="Z103" i="40" s="1"/>
  <c r="Z107" i="43"/>
  <c r="Z106" i="43" s="1"/>
  <c r="Z109" i="43" s="1"/>
  <c r="Z103" i="43" s="1"/>
  <c r="Z107" i="32"/>
  <c r="Z106" i="32" s="1"/>
  <c r="Z109" i="32" s="1"/>
  <c r="Z103" i="32" s="1"/>
  <c r="Z107" i="41"/>
  <c r="Z106" i="41" s="1"/>
  <c r="Z109" i="41" s="1"/>
  <c r="Z103" i="41" s="1"/>
  <c r="Z107" i="42"/>
  <c r="Z106" i="42" s="1"/>
  <c r="Z109" i="42" s="1"/>
  <c r="Z103" i="42" s="1"/>
  <c r="Z107" i="1"/>
  <c r="Z8" i="55"/>
  <c r="Z101" i="42" l="1"/>
  <c r="Z212" i="33" s="1"/>
  <c r="Z66" i="42"/>
  <c r="Z101" i="40"/>
  <c r="Z214" i="33" s="1"/>
  <c r="Z66" i="40"/>
  <c r="Z101" i="47"/>
  <c r="Z218" i="33" s="1"/>
  <c r="Z66" i="47"/>
  <c r="Y155" i="1"/>
  <c r="Y64" i="1"/>
  <c r="Y65" i="1" s="1"/>
  <c r="Y155" i="40"/>
  <c r="Y64" i="40"/>
  <c r="Y65" i="40" s="1"/>
  <c r="Y68" i="40" s="1"/>
  <c r="Y155" i="47"/>
  <c r="Y64" i="47"/>
  <c r="Y65" i="47" s="1"/>
  <c r="Y68" i="47" s="1"/>
  <c r="Z101" i="44"/>
  <c r="Z215" i="33" s="1"/>
  <c r="Z66" i="44"/>
  <c r="Z101" i="48"/>
  <c r="Z219" i="33" s="1"/>
  <c r="Z66" i="48"/>
  <c r="Y155" i="42"/>
  <c r="Y64" i="42"/>
  <c r="Y65" i="42" s="1"/>
  <c r="Y68" i="42" s="1"/>
  <c r="Y155" i="44"/>
  <c r="Y64" i="44"/>
  <c r="Y65" i="44" s="1"/>
  <c r="Y68" i="44" s="1"/>
  <c r="Y155" i="48"/>
  <c r="Y64" i="48"/>
  <c r="Y65" i="48" s="1"/>
  <c r="Y68" i="48" s="1"/>
  <c r="Z101" i="32"/>
  <c r="Z210" i="33" s="1"/>
  <c r="Z66" i="32"/>
  <c r="Z101" i="49"/>
  <c r="Z220" i="33" s="1"/>
  <c r="Z66" i="49"/>
  <c r="Y155" i="32"/>
  <c r="Y64" i="32"/>
  <c r="Y65" i="32" s="1"/>
  <c r="Y68" i="32" s="1"/>
  <c r="Y155" i="41"/>
  <c r="Y64" i="41"/>
  <c r="Y65" i="41" s="1"/>
  <c r="Y68" i="41" s="1"/>
  <c r="Y155" i="45"/>
  <c r="Y64" i="45"/>
  <c r="Y65" i="45" s="1"/>
  <c r="Y68" i="45" s="1"/>
  <c r="Y155" i="49"/>
  <c r="Y64" i="49"/>
  <c r="Y65" i="49" s="1"/>
  <c r="Y68" i="49" s="1"/>
  <c r="Z101" i="41"/>
  <c r="Z211" i="33" s="1"/>
  <c r="Z66" i="41"/>
  <c r="Z90" i="33"/>
  <c r="Z83" i="33"/>
  <c r="Z101" i="45"/>
  <c r="Z216" i="33" s="1"/>
  <c r="Z66" i="45"/>
  <c r="Z106" i="1"/>
  <c r="Z97" i="33"/>
  <c r="Z101" i="43"/>
  <c r="Z213" i="33" s="1"/>
  <c r="Z66" i="43"/>
  <c r="Z101" i="46"/>
  <c r="Z217" i="33" s="1"/>
  <c r="Z66" i="46"/>
  <c r="Z64" i="59"/>
  <c r="Y155" i="43"/>
  <c r="Y64" i="43"/>
  <c r="Y65" i="43" s="1"/>
  <c r="Y68" i="43" s="1"/>
  <c r="Y64" i="46"/>
  <c r="Y65" i="46" s="1"/>
  <c r="Y68" i="46" s="1"/>
  <c r="Y155" i="46"/>
  <c r="Y55" i="56"/>
  <c r="Y56" i="56" s="1"/>
  <c r="Y37" i="56"/>
  <c r="Y38" i="56" s="1"/>
  <c r="Y47" i="56"/>
  <c r="Y42" i="56"/>
  <c r="Y43" i="56" s="1"/>
  <c r="Z46" i="56" l="1"/>
  <c r="Y49" i="56"/>
  <c r="Y84" i="46"/>
  <c r="Y139" i="46"/>
  <c r="Y73" i="46"/>
  <c r="Z74" i="46" s="1"/>
  <c r="Y139" i="45"/>
  <c r="Y73" i="45"/>
  <c r="Z74" i="45" s="1"/>
  <c r="Y139" i="32"/>
  <c r="Y73" i="32"/>
  <c r="Z74" i="32" s="1"/>
  <c r="Y139" i="44"/>
  <c r="Y73" i="44"/>
  <c r="Z74" i="44" s="1"/>
  <c r="Y139" i="47"/>
  <c r="Y73" i="47"/>
  <c r="Z74" i="47" s="1"/>
  <c r="Y68" i="1"/>
  <c r="Y43" i="33"/>
  <c r="Y59" i="56"/>
  <c r="Y60" i="56"/>
  <c r="Y133" i="33" s="1"/>
  <c r="Y84" i="43"/>
  <c r="Y139" i="43"/>
  <c r="Y73" i="43"/>
  <c r="Z74" i="43" s="1"/>
  <c r="Y52" i="56"/>
  <c r="Y139" i="49"/>
  <c r="Y73" i="49"/>
  <c r="Z74" i="49" s="1"/>
  <c r="Y139" i="41"/>
  <c r="Y73" i="41"/>
  <c r="Z74" i="41" s="1"/>
  <c r="Y139" i="48"/>
  <c r="Y73" i="48"/>
  <c r="Z74" i="48" s="1"/>
  <c r="Y139" i="42"/>
  <c r="Y73" i="42"/>
  <c r="Z74" i="42" s="1"/>
  <c r="Y139" i="40"/>
  <c r="Y73" i="40"/>
  <c r="Z74" i="40" s="1"/>
  <c r="Z41" i="56"/>
  <c r="Z109" i="1"/>
  <c r="Z103" i="1" s="1"/>
  <c r="Z96" i="33"/>
  <c r="Z104" i="33" s="1"/>
  <c r="Y84" i="42" l="1"/>
  <c r="Y84" i="44"/>
  <c r="Y84" i="47"/>
  <c r="Y88" i="42"/>
  <c r="Y87" i="42"/>
  <c r="Y355" i="33"/>
  <c r="Z85" i="41"/>
  <c r="Z278" i="51"/>
  <c r="Z61" i="41"/>
  <c r="Y61" i="56"/>
  <c r="Y132" i="33"/>
  <c r="Y75" i="59" s="1"/>
  <c r="Y87" i="44"/>
  <c r="Y88" i="44"/>
  <c r="Y358" i="33"/>
  <c r="Z85" i="45"/>
  <c r="Z283" i="51"/>
  <c r="Z61" i="45"/>
  <c r="Y84" i="40"/>
  <c r="Z85" i="48"/>
  <c r="Z286" i="51"/>
  <c r="Z61" i="48"/>
  <c r="Y84" i="49"/>
  <c r="Y88" i="43"/>
  <c r="Y87" i="43"/>
  <c r="Y356" i="33"/>
  <c r="Y38" i="33"/>
  <c r="Y42" i="33"/>
  <c r="Y47" i="59" s="1"/>
  <c r="Y40" i="33"/>
  <c r="Y44" i="33"/>
  <c r="Y88" i="47"/>
  <c r="Y87" i="47"/>
  <c r="Y361" i="33"/>
  <c r="Z85" i="32"/>
  <c r="Z277" i="51"/>
  <c r="Z61" i="32"/>
  <c r="Y88" i="46"/>
  <c r="Y87" i="46"/>
  <c r="Y360" i="33"/>
  <c r="Z85" i="42"/>
  <c r="Z279" i="51"/>
  <c r="Z61" i="42"/>
  <c r="Y84" i="41"/>
  <c r="Y84" i="1"/>
  <c r="Y46" i="33"/>
  <c r="Y49" i="59" s="1"/>
  <c r="Y139" i="1"/>
  <c r="Y73" i="1"/>
  <c r="Z74" i="1" s="1"/>
  <c r="Z85" i="44"/>
  <c r="Z282" i="51"/>
  <c r="Z61" i="44"/>
  <c r="Y84" i="45"/>
  <c r="Y48" i="56"/>
  <c r="Z101" i="1"/>
  <c r="Z209" i="33" s="1"/>
  <c r="Z66" i="1"/>
  <c r="Z85" i="40"/>
  <c r="Z281" i="51"/>
  <c r="Z61" i="40"/>
  <c r="Y84" i="48"/>
  <c r="Z85" i="49"/>
  <c r="Z287" i="51"/>
  <c r="Z61" i="49"/>
  <c r="Z85" i="43"/>
  <c r="Z280" i="51"/>
  <c r="Z61" i="43"/>
  <c r="Z85" i="47"/>
  <c r="Z285" i="51"/>
  <c r="Z61" i="47"/>
  <c r="Y84" i="32"/>
  <c r="Z85" i="46"/>
  <c r="Z284" i="51"/>
  <c r="Z61" i="46"/>
  <c r="Z67" i="46" l="1"/>
  <c r="CQ57" i="57"/>
  <c r="Z128" i="46"/>
  <c r="Z77" i="46"/>
  <c r="Z78" i="46"/>
  <c r="Z112" i="46"/>
  <c r="Y88" i="32"/>
  <c r="Y87" i="32"/>
  <c r="Y353" i="33"/>
  <c r="Z67" i="42"/>
  <c r="CQ52" i="57"/>
  <c r="Z77" i="42"/>
  <c r="Z128" i="42"/>
  <c r="Z78" i="42"/>
  <c r="Z112" i="42"/>
  <c r="Y132" i="43"/>
  <c r="Y133" i="43" s="1"/>
  <c r="Y134" i="43" s="1"/>
  <c r="X79" i="43" s="1"/>
  <c r="Y148" i="43" s="1"/>
  <c r="Y399" i="33"/>
  <c r="Y208" i="51"/>
  <c r="Y224" i="51" s="1"/>
  <c r="Y90" i="43"/>
  <c r="Y130" i="43"/>
  <c r="X129" i="43"/>
  <c r="X131" i="43" s="1"/>
  <c r="X140" i="43" s="1"/>
  <c r="Z67" i="45"/>
  <c r="CQ56" i="57"/>
  <c r="Z77" i="45"/>
  <c r="Z78" i="45"/>
  <c r="Z128" i="45"/>
  <c r="Z112" i="45"/>
  <c r="Y62" i="56"/>
  <c r="Y135" i="33" s="1"/>
  <c r="Y134" i="33"/>
  <c r="Y76" i="59" s="1"/>
  <c r="Z67" i="43"/>
  <c r="CQ53" i="57"/>
  <c r="Z78" i="43"/>
  <c r="Z128" i="43"/>
  <c r="Z77" i="43"/>
  <c r="Z112" i="43"/>
  <c r="Z67" i="49"/>
  <c r="CQ60" i="57"/>
  <c r="Z77" i="49"/>
  <c r="Z78" i="49"/>
  <c r="Z128" i="49"/>
  <c r="Z112" i="49"/>
  <c r="Y88" i="48"/>
  <c r="Y87" i="48"/>
  <c r="Y362" i="33"/>
  <c r="Y132" i="47"/>
  <c r="Y133" i="47" s="1"/>
  <c r="Y134" i="47" s="1"/>
  <c r="X79" i="47" s="1"/>
  <c r="Y148" i="47" s="1"/>
  <c r="Y404" i="33"/>
  <c r="Y213" i="51"/>
  <c r="Y229" i="51" s="1"/>
  <c r="Y90" i="47"/>
  <c r="X129" i="47"/>
  <c r="X131" i="47" s="1"/>
  <c r="X140" i="47" s="1"/>
  <c r="Y130" i="47"/>
  <c r="Y88" i="49"/>
  <c r="Y87" i="49"/>
  <c r="Y363" i="33"/>
  <c r="Y132" i="44"/>
  <c r="Y133" i="44" s="1"/>
  <c r="Y134" i="44" s="1"/>
  <c r="X79" i="44" s="1"/>
  <c r="Y148" i="44" s="1"/>
  <c r="Y401" i="33"/>
  <c r="Y210" i="51"/>
  <c r="Y226" i="51" s="1"/>
  <c r="Y90" i="44"/>
  <c r="Y130" i="44"/>
  <c r="X129" i="44"/>
  <c r="X131" i="44" s="1"/>
  <c r="X140" i="44" s="1"/>
  <c r="Z67" i="41"/>
  <c r="CQ51" i="57"/>
  <c r="Z128" i="41"/>
  <c r="Z78" i="41"/>
  <c r="Z77" i="41"/>
  <c r="Z112" i="41"/>
  <c r="Z77" i="40"/>
  <c r="Z78" i="40"/>
  <c r="Z67" i="40"/>
  <c r="CQ54" i="57"/>
  <c r="Z128" i="40"/>
  <c r="Z112" i="40"/>
  <c r="Y88" i="45"/>
  <c r="Y87" i="45"/>
  <c r="Y359" i="33"/>
  <c r="Y88" i="1"/>
  <c r="Y87" i="1"/>
  <c r="Y352" i="33"/>
  <c r="Y48" i="33"/>
  <c r="Y132" i="46"/>
  <c r="Y133" i="46" s="1"/>
  <c r="Y134" i="46" s="1"/>
  <c r="X79" i="46" s="1"/>
  <c r="Y148" i="46" s="1"/>
  <c r="Y403" i="33"/>
  <c r="Y212" i="51"/>
  <c r="Y228" i="51" s="1"/>
  <c r="Y90" i="46"/>
  <c r="X129" i="46"/>
  <c r="X131" i="46" s="1"/>
  <c r="X140" i="46" s="1"/>
  <c r="Y130" i="46"/>
  <c r="Z78" i="48"/>
  <c r="Z67" i="48"/>
  <c r="CQ59" i="57"/>
  <c r="Z128" i="48"/>
  <c r="Z77" i="48"/>
  <c r="Z112" i="48"/>
  <c r="Y88" i="40"/>
  <c r="Y87" i="40"/>
  <c r="Y357" i="33"/>
  <c r="Z78" i="47"/>
  <c r="Z67" i="47"/>
  <c r="CQ58" i="57"/>
  <c r="Z77" i="47"/>
  <c r="Z128" i="47"/>
  <c r="Z112" i="47"/>
  <c r="Z67" i="44"/>
  <c r="CQ55" i="57"/>
  <c r="Z77" i="44"/>
  <c r="Z78" i="44"/>
  <c r="Z128" i="44"/>
  <c r="Z112" i="44"/>
  <c r="Z85" i="1"/>
  <c r="Z49" i="33" s="1"/>
  <c r="Z51" i="59" s="1"/>
  <c r="Z276" i="51"/>
  <c r="Z61" i="1"/>
  <c r="Y88" i="41"/>
  <c r="Y87" i="41"/>
  <c r="Y354" i="33"/>
  <c r="Z67" i="32"/>
  <c r="CQ50" i="57"/>
  <c r="Z128" i="32"/>
  <c r="Z78" i="32"/>
  <c r="Z77" i="32"/>
  <c r="Z112" i="32"/>
  <c r="Y132" i="42"/>
  <c r="Y133" i="42" s="1"/>
  <c r="Y134" i="42" s="1"/>
  <c r="X79" i="42" s="1"/>
  <c r="Y148" i="42" s="1"/>
  <c r="Y398" i="33"/>
  <c r="Y207" i="51"/>
  <c r="Y223" i="51" s="1"/>
  <c r="Y90" i="42"/>
  <c r="X129" i="42"/>
  <c r="X131" i="42" s="1"/>
  <c r="X140" i="42" s="1"/>
  <c r="Y130" i="42"/>
  <c r="Z119" i="32" l="1"/>
  <c r="Z116" i="32"/>
  <c r="Z285" i="33" s="1"/>
  <c r="Z114" i="32"/>
  <c r="Z115" i="32" s="1"/>
  <c r="Z255" i="33" s="1"/>
  <c r="Z270" i="33" s="1"/>
  <c r="Y364" i="33"/>
  <c r="Y93" i="47"/>
  <c r="Y94" i="47" s="1"/>
  <c r="Y91" i="47"/>
  <c r="Z119" i="49"/>
  <c r="Z116" i="49"/>
  <c r="Z295" i="33" s="1"/>
  <c r="Z114" i="49"/>
  <c r="Z115" i="49" s="1"/>
  <c r="Z265" i="33" s="1"/>
  <c r="Z116" i="45"/>
  <c r="Z291" i="33" s="1"/>
  <c r="Z119" i="45"/>
  <c r="Z114" i="45"/>
  <c r="Z115" i="45" s="1"/>
  <c r="Z261" i="33" s="1"/>
  <c r="Y327" i="33"/>
  <c r="Y340" i="33" s="1"/>
  <c r="Y132" i="32"/>
  <c r="Y133" i="32" s="1"/>
  <c r="Y134" i="32" s="1"/>
  <c r="X79" i="32" s="1"/>
  <c r="Y148" i="32" s="1"/>
  <c r="Y396" i="33"/>
  <c r="Y205" i="51"/>
  <c r="Y221" i="51" s="1"/>
  <c r="Y90" i="32"/>
  <c r="X129" i="32"/>
  <c r="X131" i="32" s="1"/>
  <c r="X140" i="32" s="1"/>
  <c r="Y130" i="32"/>
  <c r="Y132" i="41"/>
  <c r="Y133" i="41" s="1"/>
  <c r="Y134" i="41" s="1"/>
  <c r="X79" i="41" s="1"/>
  <c r="Y148" i="41" s="1"/>
  <c r="Y397" i="33"/>
  <c r="Y206" i="51"/>
  <c r="Y222" i="51" s="1"/>
  <c r="Y90" i="41"/>
  <c r="X129" i="41"/>
  <c r="X131" i="41" s="1"/>
  <c r="X140" i="41" s="1"/>
  <c r="Y130" i="41"/>
  <c r="Y132" i="40"/>
  <c r="Y133" i="40" s="1"/>
  <c r="Y134" i="40" s="1"/>
  <c r="Y400" i="33"/>
  <c r="Y209" i="51"/>
  <c r="Y225" i="51" s="1"/>
  <c r="Y90" i="40"/>
  <c r="Y130" i="40"/>
  <c r="X129" i="40"/>
  <c r="X131" i="40" s="1"/>
  <c r="Y51" i="33"/>
  <c r="Y52" i="59" s="1"/>
  <c r="Y132" i="45"/>
  <c r="Y133" i="45" s="1"/>
  <c r="Y134" i="45" s="1"/>
  <c r="X79" i="45" s="1"/>
  <c r="Y148" i="45" s="1"/>
  <c r="Y402" i="33"/>
  <c r="Y211" i="51"/>
  <c r="Y227" i="51" s="1"/>
  <c r="Y90" i="45"/>
  <c r="X129" i="45"/>
  <c r="X131" i="45" s="1"/>
  <c r="X140" i="45" s="1"/>
  <c r="Y130" i="45"/>
  <c r="Z119" i="41"/>
  <c r="Z116" i="41"/>
  <c r="Z286" i="33" s="1"/>
  <c r="Z114" i="41"/>
  <c r="Z115" i="41" s="1"/>
  <c r="Z256" i="33" s="1"/>
  <c r="Y329" i="33"/>
  <c r="Y342" i="33" s="1"/>
  <c r="Y132" i="49"/>
  <c r="Y133" i="49" s="1"/>
  <c r="Y134" i="49" s="1"/>
  <c r="X79" i="49" s="1"/>
  <c r="Y148" i="49" s="1"/>
  <c r="Y406" i="33"/>
  <c r="Y215" i="51"/>
  <c r="Y231" i="51" s="1"/>
  <c r="Y90" i="49"/>
  <c r="Y130" i="49"/>
  <c r="X129" i="49"/>
  <c r="X131" i="49" s="1"/>
  <c r="X140" i="49" s="1"/>
  <c r="Y93" i="43"/>
  <c r="Y94" i="43" s="1"/>
  <c r="Y91" i="43"/>
  <c r="Z116" i="46"/>
  <c r="Z292" i="33" s="1"/>
  <c r="Z119" i="46"/>
  <c r="Z114" i="46"/>
  <c r="Z115" i="46" s="1"/>
  <c r="Z262" i="33" s="1"/>
  <c r="Z67" i="1"/>
  <c r="Z45" i="33" s="1"/>
  <c r="Z39" i="33"/>
  <c r="CQ49" i="57"/>
  <c r="CQ61" i="57" s="1"/>
  <c r="Z128" i="1"/>
  <c r="Z77" i="1"/>
  <c r="Z78" i="1"/>
  <c r="Z112" i="1"/>
  <c r="Z119" i="44"/>
  <c r="Z116" i="44"/>
  <c r="Z290" i="33" s="1"/>
  <c r="Z114" i="44"/>
  <c r="Z115" i="44" s="1"/>
  <c r="Z260" i="33" s="1"/>
  <c r="Z119" i="48"/>
  <c r="Z116" i="48"/>
  <c r="Z294" i="33" s="1"/>
  <c r="Z114" i="48"/>
  <c r="Z115" i="48" s="1"/>
  <c r="Z264" i="33" s="1"/>
  <c r="Z279" i="33" s="1"/>
  <c r="Y331" i="33"/>
  <c r="Y344" i="33" s="1"/>
  <c r="Y132" i="1"/>
  <c r="Y133" i="1" s="1"/>
  <c r="Y134" i="1" s="1"/>
  <c r="Y395" i="33"/>
  <c r="Y204" i="51"/>
  <c r="Y220" i="51" s="1"/>
  <c r="Y90" i="1"/>
  <c r="X129" i="1"/>
  <c r="Y130" i="1"/>
  <c r="Z119" i="40"/>
  <c r="Z116" i="40"/>
  <c r="Z289" i="33" s="1"/>
  <c r="Z114" i="40"/>
  <c r="Z115" i="40" s="1"/>
  <c r="Z259" i="33" s="1"/>
  <c r="Z274" i="33" s="1"/>
  <c r="Y93" i="44"/>
  <c r="Y94" i="44" s="1"/>
  <c r="Y91" i="44"/>
  <c r="Z119" i="42"/>
  <c r="Z116" i="42"/>
  <c r="Z287" i="33" s="1"/>
  <c r="Z114" i="42"/>
  <c r="Z115" i="42" s="1"/>
  <c r="Z257" i="33" s="1"/>
  <c r="Y326" i="33"/>
  <c r="Y339" i="33" s="1"/>
  <c r="Y93" i="42"/>
  <c r="Y94" i="42" s="1"/>
  <c r="Y91" i="42"/>
  <c r="Z288" i="51"/>
  <c r="Z290" i="51" s="1"/>
  <c r="Z119" i="47"/>
  <c r="Z116" i="47"/>
  <c r="Z293" i="33" s="1"/>
  <c r="Z114" i="47"/>
  <c r="Z115" i="47" s="1"/>
  <c r="Z263" i="33" s="1"/>
  <c r="Y93" i="46"/>
  <c r="Y94" i="46" s="1"/>
  <c r="Y91" i="46"/>
  <c r="Y87" i="33"/>
  <c r="Y53" i="33"/>
  <c r="Y54" i="59" s="1"/>
  <c r="Y52" i="33"/>
  <c r="Y53" i="59" s="1"/>
  <c r="Y50" i="59"/>
  <c r="Y332" i="33"/>
  <c r="Y345" i="33" s="1"/>
  <c r="Y132" i="48"/>
  <c r="Y133" i="48" s="1"/>
  <c r="Y134" i="48" s="1"/>
  <c r="X79" i="48" s="1"/>
  <c r="Y148" i="48" s="1"/>
  <c r="Y405" i="33"/>
  <c r="Y214" i="51"/>
  <c r="Y230" i="51" s="1"/>
  <c r="Y90" i="48"/>
  <c r="X129" i="48"/>
  <c r="X131" i="48" s="1"/>
  <c r="X140" i="48" s="1"/>
  <c r="Y130" i="48"/>
  <c r="Z119" i="43"/>
  <c r="Z116" i="43"/>
  <c r="Z288" i="33" s="1"/>
  <c r="Z114" i="43"/>
  <c r="Z115" i="43" s="1"/>
  <c r="Z258" i="33" s="1"/>
  <c r="Y77" i="59"/>
  <c r="Z50" i="42"/>
  <c r="Z50" i="46"/>
  <c r="Z50" i="45"/>
  <c r="Z50" i="1"/>
  <c r="Z50" i="43"/>
  <c r="Z50" i="32"/>
  <c r="Z50" i="47"/>
  <c r="Z50" i="41"/>
  <c r="Z50" i="49"/>
  <c r="Z50" i="40"/>
  <c r="Z50" i="44"/>
  <c r="Z50" i="48"/>
  <c r="Z275" i="33" l="1"/>
  <c r="Z273" i="33"/>
  <c r="Z271" i="33"/>
  <c r="Z280" i="33"/>
  <c r="Z272" i="33"/>
  <c r="Y410" i="33"/>
  <c r="Y80" i="59" s="1"/>
  <c r="Y411" i="33"/>
  <c r="Y81" i="59" s="1"/>
  <c r="Y409" i="33"/>
  <c r="Y79" i="59" s="1"/>
  <c r="Y408" i="33"/>
  <c r="Y78" i="59" s="1"/>
  <c r="Z124" i="46"/>
  <c r="Z102" i="46"/>
  <c r="Z71" i="46" s="1"/>
  <c r="Z70" i="46" s="1"/>
  <c r="Z121" i="46"/>
  <c r="Y330" i="33"/>
  <c r="Y343" i="33" s="1"/>
  <c r="Y93" i="40"/>
  <c r="Y94" i="40" s="1"/>
  <c r="Y91" i="40"/>
  <c r="Y93" i="32"/>
  <c r="Y94" i="32" s="1"/>
  <c r="Y91" i="32"/>
  <c r="Z124" i="47"/>
  <c r="Z121" i="47"/>
  <c r="Z102" i="47"/>
  <c r="Z71" i="47" s="1"/>
  <c r="Z70" i="47" s="1"/>
  <c r="X131" i="1"/>
  <c r="X137" i="1"/>
  <c r="Y136" i="1"/>
  <c r="X79" i="1"/>
  <c r="Y148" i="1" s="1"/>
  <c r="Y69" i="59"/>
  <c r="Z48" i="59"/>
  <c r="Y334" i="33"/>
  <c r="Y347" i="33" s="1"/>
  <c r="Y93" i="45"/>
  <c r="Y94" i="45" s="1"/>
  <c r="Y91" i="45"/>
  <c r="Y325" i="33"/>
  <c r="Y338" i="33" s="1"/>
  <c r="Y93" i="48"/>
  <c r="Y94" i="48" s="1"/>
  <c r="Y91" i="48"/>
  <c r="Z299" i="51"/>
  <c r="Z300" i="51"/>
  <c r="Z297" i="51"/>
  <c r="Z294" i="51"/>
  <c r="Z292" i="51"/>
  <c r="Z295" i="51"/>
  <c r="Z296" i="51"/>
  <c r="Z291" i="51"/>
  <c r="Z301" i="51"/>
  <c r="Z293" i="51"/>
  <c r="Z298" i="51"/>
  <c r="Z124" i="42"/>
  <c r="Z121" i="42"/>
  <c r="Z102" i="42"/>
  <c r="Z71" i="42" s="1"/>
  <c r="Z70" i="42" s="1"/>
  <c r="Y93" i="1"/>
  <c r="Y94" i="1" s="1"/>
  <c r="Y91" i="1"/>
  <c r="Z124" i="44"/>
  <c r="Z121" i="44"/>
  <c r="Z102" i="44"/>
  <c r="Z71" i="44" s="1"/>
  <c r="Z70" i="44" s="1"/>
  <c r="Y93" i="49"/>
  <c r="Y94" i="49" s="1"/>
  <c r="Y91" i="49"/>
  <c r="Z124" i="41"/>
  <c r="Z121" i="41"/>
  <c r="Z102" i="41"/>
  <c r="Z71" i="41" s="1"/>
  <c r="Z70" i="41" s="1"/>
  <c r="X72" i="59"/>
  <c r="X140" i="40"/>
  <c r="Y93" i="41"/>
  <c r="Y94" i="41" s="1"/>
  <c r="Y91" i="41"/>
  <c r="Z276" i="33"/>
  <c r="Z124" i="32"/>
  <c r="Z121" i="32"/>
  <c r="Z102" i="32"/>
  <c r="Z71" i="32" s="1"/>
  <c r="Z70" i="32" s="1"/>
  <c r="Y333" i="33"/>
  <c r="Y346" i="33" s="1"/>
  <c r="Z124" i="43"/>
  <c r="Z121" i="43"/>
  <c r="Z102" i="43"/>
  <c r="Z71" i="43" s="1"/>
  <c r="Z70" i="43" s="1"/>
  <c r="Z278" i="33"/>
  <c r="Z305" i="51"/>
  <c r="Z309" i="51" s="1"/>
  <c r="Z304" i="51"/>
  <c r="Z124" i="40"/>
  <c r="Z121" i="40"/>
  <c r="Z102" i="40"/>
  <c r="Z71" i="40" s="1"/>
  <c r="Z70" i="40" s="1"/>
  <c r="Z124" i="48"/>
  <c r="Z121" i="48"/>
  <c r="Z102" i="48"/>
  <c r="Z71" i="48" s="1"/>
  <c r="Z70" i="48" s="1"/>
  <c r="Z119" i="1"/>
  <c r="Z116" i="1"/>
  <c r="Z284" i="33" s="1"/>
  <c r="Z114" i="1"/>
  <c r="Z115" i="1" s="1"/>
  <c r="Z254" i="33" s="1"/>
  <c r="Z277" i="33"/>
  <c r="X79" i="40"/>
  <c r="Y148" i="40" s="1"/>
  <c r="Y71" i="59"/>
  <c r="Y324" i="33"/>
  <c r="Y337" i="33" s="1"/>
  <c r="Z121" i="45"/>
  <c r="Z102" i="45"/>
  <c r="Z71" i="45" s="1"/>
  <c r="Z70" i="45" s="1"/>
  <c r="Z124" i="45"/>
  <c r="Z124" i="49"/>
  <c r="Z121" i="49"/>
  <c r="Z102" i="49"/>
  <c r="Z71" i="49" s="1"/>
  <c r="Z70" i="49" s="1"/>
  <c r="Z162" i="33" l="1"/>
  <c r="Z86" i="45"/>
  <c r="Z156" i="33"/>
  <c r="Z86" i="32"/>
  <c r="Z157" i="33"/>
  <c r="Z86" i="41"/>
  <c r="Z164" i="33"/>
  <c r="Z86" i="47"/>
  <c r="Z163" i="33"/>
  <c r="Z86" i="46"/>
  <c r="Z165" i="33"/>
  <c r="Z86" i="48"/>
  <c r="Z269" i="33"/>
  <c r="Z281" i="33" s="1"/>
  <c r="Z160" i="33"/>
  <c r="Z86" i="40"/>
  <c r="Z161" i="33"/>
  <c r="Z86" i="44"/>
  <c r="X70" i="59"/>
  <c r="X140" i="1"/>
  <c r="Z308" i="51"/>
  <c r="Z310" i="51" s="1"/>
  <c r="Z306" i="51"/>
  <c r="Z158" i="33"/>
  <c r="Z86" i="42"/>
  <c r="Y323" i="33"/>
  <c r="Z166" i="33"/>
  <c r="Z86" i="49"/>
  <c r="Y328" i="33"/>
  <c r="Y341" i="33" s="1"/>
  <c r="Z124" i="1"/>
  <c r="Z121" i="1"/>
  <c r="Z124" i="33" s="1"/>
  <c r="Z101" i="33" s="1"/>
  <c r="Z102" i="1"/>
  <c r="Z71" i="1" s="1"/>
  <c r="Z159" i="33"/>
  <c r="Z86" i="43"/>
  <c r="Z249" i="33" l="1"/>
  <c r="Z234" i="33"/>
  <c r="Z248" i="33"/>
  <c r="Z233" i="33"/>
  <c r="Z155" i="33"/>
  <c r="Z86" i="1"/>
  <c r="Z242" i="33"/>
  <c r="Z227" i="33"/>
  <c r="Z244" i="33"/>
  <c r="Z229" i="33"/>
  <c r="Z240" i="33"/>
  <c r="Z225" i="33"/>
  <c r="Z250" i="33"/>
  <c r="Z235" i="33"/>
  <c r="Z243" i="33"/>
  <c r="Z228" i="33"/>
  <c r="Y366" i="33"/>
  <c r="Y336" i="33"/>
  <c r="Z247" i="33"/>
  <c r="Z232" i="33"/>
  <c r="Z241" i="33"/>
  <c r="Z226" i="33"/>
  <c r="Z70" i="1"/>
  <c r="Z5" i="59" s="1"/>
  <c r="Z56" i="33"/>
  <c r="Z344" i="51"/>
  <c r="Z348" i="51"/>
  <c r="Z352" i="51"/>
  <c r="Z347" i="51"/>
  <c r="Z351" i="51"/>
  <c r="Z355" i="51"/>
  <c r="Z346" i="51"/>
  <c r="Z350" i="51"/>
  <c r="Z354" i="51"/>
  <c r="Z345" i="51"/>
  <c r="Z349" i="51"/>
  <c r="Z353" i="51"/>
  <c r="Z245" i="33"/>
  <c r="Z230" i="33"/>
  <c r="Z246" i="33"/>
  <c r="Z231" i="33"/>
  <c r="Z55" i="33" l="1"/>
  <c r="Z55" i="59"/>
  <c r="AA59" i="33"/>
  <c r="X9" i="59"/>
  <c r="Y376" i="33"/>
  <c r="Z184" i="33"/>
  <c r="Z167" i="33"/>
  <c r="Z239" i="33"/>
  <c r="Z251" i="33" s="1"/>
  <c r="Z224" i="33"/>
  <c r="Z236" i="33" s="1"/>
  <c r="Z57" i="33"/>
  <c r="Z57" i="59" s="1"/>
  <c r="Z56" i="59"/>
  <c r="Z64" i="33"/>
  <c r="Z65" i="33" l="1"/>
  <c r="AA84" i="33" s="1"/>
  <c r="Z61" i="59"/>
  <c r="AB61" i="33"/>
  <c r="AA60" i="33"/>
  <c r="Z71" i="33"/>
  <c r="Z113" i="33"/>
  <c r="Z119" i="33" s="1"/>
  <c r="Z186" i="33"/>
  <c r="Z185" i="33"/>
  <c r="Z114" i="33" s="1"/>
  <c r="Z63" i="59" l="1"/>
  <c r="Z70" i="33"/>
  <c r="AA91" i="33"/>
  <c r="AA9" i="55"/>
  <c r="AB59" i="59"/>
  <c r="AC62" i="33"/>
  <c r="AC60" i="59" s="1"/>
  <c r="AA4" i="56"/>
  <c r="AA58" i="59"/>
  <c r="AA107" i="49" l="1"/>
  <c r="AA106" i="49" s="1"/>
  <c r="AA109" i="49" s="1"/>
  <c r="AA103" i="49" s="1"/>
  <c r="AA107" i="48"/>
  <c r="AA106" i="48" s="1"/>
  <c r="AA109" i="48" s="1"/>
  <c r="AA103" i="48" s="1"/>
  <c r="AA107" i="47"/>
  <c r="AA106" i="47" s="1"/>
  <c r="AA109" i="47" s="1"/>
  <c r="AA103" i="47" s="1"/>
  <c r="AA107" i="46"/>
  <c r="AA106" i="46" s="1"/>
  <c r="AA109" i="46" s="1"/>
  <c r="AA103" i="46" s="1"/>
  <c r="AA107" i="45"/>
  <c r="AA106" i="45" s="1"/>
  <c r="AA109" i="45" s="1"/>
  <c r="AA103" i="45" s="1"/>
  <c r="AA107" i="44"/>
  <c r="AA106" i="44" s="1"/>
  <c r="AA109" i="44" s="1"/>
  <c r="AA103" i="44" s="1"/>
  <c r="AA107" i="40"/>
  <c r="AA106" i="40" s="1"/>
  <c r="AA109" i="40" s="1"/>
  <c r="AA103" i="40" s="1"/>
  <c r="AA107" i="43"/>
  <c r="AA106" i="43" s="1"/>
  <c r="AA109" i="43" s="1"/>
  <c r="AA103" i="43" s="1"/>
  <c r="AA107" i="41"/>
  <c r="AA106" i="41" s="1"/>
  <c r="AA109" i="41" s="1"/>
  <c r="AA103" i="41" s="1"/>
  <c r="AA107" i="42"/>
  <c r="AA106" i="42" s="1"/>
  <c r="AA109" i="42" s="1"/>
  <c r="AA103" i="42" s="1"/>
  <c r="AA107" i="32"/>
  <c r="AA106" i="32" s="1"/>
  <c r="AA109" i="32" s="1"/>
  <c r="AA103" i="32" s="1"/>
  <c r="AA107" i="1"/>
  <c r="AA8" i="55"/>
  <c r="Z3" i="56"/>
  <c r="Z81" i="49"/>
  <c r="Z62" i="49" s="1"/>
  <c r="Z63" i="49" s="1"/>
  <c r="Z81" i="48"/>
  <c r="Z62" i="48" s="1"/>
  <c r="Z63" i="48" s="1"/>
  <c r="Z81" i="47"/>
  <c r="Z62" i="47" s="1"/>
  <c r="Z63" i="47" s="1"/>
  <c r="Z81" i="46"/>
  <c r="Z62" i="46" s="1"/>
  <c r="Z63" i="46" s="1"/>
  <c r="Z81" i="45"/>
  <c r="Z62" i="45" s="1"/>
  <c r="Z63" i="45" s="1"/>
  <c r="Z81" i="44"/>
  <c r="Z62" i="44" s="1"/>
  <c r="Z63" i="44" s="1"/>
  <c r="Z81" i="40"/>
  <c r="Z62" i="40" s="1"/>
  <c r="Z63" i="40" s="1"/>
  <c r="Z81" i="43"/>
  <c r="Z62" i="43" s="1"/>
  <c r="Z63" i="43" s="1"/>
  <c r="Z81" i="41"/>
  <c r="Z62" i="41" s="1"/>
  <c r="Z63" i="41" s="1"/>
  <c r="Z81" i="42"/>
  <c r="Z62" i="42" s="1"/>
  <c r="Z63" i="42" s="1"/>
  <c r="Z81" i="1"/>
  <c r="Z62" i="1" s="1"/>
  <c r="Z63" i="1" s="1"/>
  <c r="Z369" i="33"/>
  <c r="Z375" i="33" s="1"/>
  <c r="Z81" i="32"/>
  <c r="Z62" i="32" s="1"/>
  <c r="Z63" i="32" s="1"/>
  <c r="Z62" i="59"/>
  <c r="F20" i="59" s="1"/>
  <c r="AA72" i="33"/>
  <c r="Z64" i="44" l="1"/>
  <c r="Z65" i="44" s="1"/>
  <c r="Z68" i="44" s="1"/>
  <c r="Z155" i="44"/>
  <c r="AA101" i="43"/>
  <c r="AA213" i="33" s="1"/>
  <c r="AA66" i="43"/>
  <c r="AA101" i="46"/>
  <c r="AA217" i="33" s="1"/>
  <c r="AA66" i="46"/>
  <c r="Z155" i="42"/>
  <c r="Z64" i="42"/>
  <c r="Z65" i="42" s="1"/>
  <c r="Z68" i="42" s="1"/>
  <c r="Z155" i="32"/>
  <c r="Z64" i="32"/>
  <c r="Z65" i="32" s="1"/>
  <c r="Z68" i="32" s="1"/>
  <c r="Z64" i="41"/>
  <c r="Z65" i="41" s="1"/>
  <c r="Z68" i="41" s="1"/>
  <c r="Z155" i="41"/>
  <c r="Z155" i="45"/>
  <c r="Z64" i="45"/>
  <c r="Z65" i="45" s="1"/>
  <c r="Z68" i="45" s="1"/>
  <c r="Z155" i="49"/>
  <c r="Z64" i="49"/>
  <c r="Z65" i="49" s="1"/>
  <c r="Z68" i="49" s="1"/>
  <c r="AA101" i="32"/>
  <c r="AA210" i="33" s="1"/>
  <c r="AA66" i="32"/>
  <c r="AA101" i="40"/>
  <c r="AA214" i="33" s="1"/>
  <c r="AA66" i="40"/>
  <c r="AA101" i="47"/>
  <c r="AA218" i="33" s="1"/>
  <c r="AA66" i="47"/>
  <c r="Z155" i="48"/>
  <c r="Z64" i="48"/>
  <c r="Z65" i="48" s="1"/>
  <c r="Z68" i="48" s="1"/>
  <c r="AA106" i="1"/>
  <c r="AA97" i="33"/>
  <c r="AA64" i="59"/>
  <c r="Z155" i="43"/>
  <c r="Z64" i="43"/>
  <c r="Z65" i="43" s="1"/>
  <c r="Z68" i="43" s="1"/>
  <c r="Z155" i="46"/>
  <c r="Z64" i="46"/>
  <c r="Z65" i="46" s="1"/>
  <c r="Z68" i="46" s="1"/>
  <c r="Z55" i="56"/>
  <c r="Z56" i="56" s="1"/>
  <c r="Z37" i="56"/>
  <c r="Z38" i="56" s="1"/>
  <c r="Z47" i="56"/>
  <c r="Z42" i="56"/>
  <c r="Z43" i="56" s="1"/>
  <c r="AA101" i="42"/>
  <c r="AA212" i="33" s="1"/>
  <c r="AA66" i="42"/>
  <c r="AA101" i="44"/>
  <c r="AA215" i="33" s="1"/>
  <c r="AA66" i="44"/>
  <c r="AA101" i="48"/>
  <c r="AA219" i="33" s="1"/>
  <c r="AA66" i="48"/>
  <c r="Z155" i="1"/>
  <c r="Z64" i="1"/>
  <c r="Z65" i="1" s="1"/>
  <c r="Z155" i="40"/>
  <c r="Z64" i="40"/>
  <c r="Z65" i="40" s="1"/>
  <c r="Z68" i="40" s="1"/>
  <c r="Z155" i="47"/>
  <c r="Z64" i="47"/>
  <c r="Z65" i="47" s="1"/>
  <c r="Z68" i="47" s="1"/>
  <c r="AA90" i="33"/>
  <c r="AA83" i="33"/>
  <c r="AA101" i="41"/>
  <c r="AA211" i="33" s="1"/>
  <c r="AA66" i="41"/>
  <c r="AA101" i="45"/>
  <c r="AA216" i="33" s="1"/>
  <c r="AA66" i="45"/>
  <c r="AA101" i="49"/>
  <c r="AA220" i="33" s="1"/>
  <c r="AA66" i="49"/>
  <c r="AA46" i="56" l="1"/>
  <c r="Z49" i="56"/>
  <c r="Z139" i="48"/>
  <c r="Z73" i="48"/>
  <c r="AA74" i="48" s="1"/>
  <c r="Z139" i="49"/>
  <c r="Z73" i="49"/>
  <c r="AA74" i="49" s="1"/>
  <c r="Z84" i="42"/>
  <c r="Z139" i="42"/>
  <c r="Z73" i="42"/>
  <c r="AA74" i="42" s="1"/>
  <c r="Z139" i="40"/>
  <c r="Z73" i="40"/>
  <c r="AA74" i="40" s="1"/>
  <c r="Z60" i="56"/>
  <c r="Z133" i="33" s="1"/>
  <c r="Z59" i="56"/>
  <c r="Z139" i="43"/>
  <c r="Z73" i="43"/>
  <c r="AA74" i="43" s="1"/>
  <c r="Z139" i="41"/>
  <c r="Z73" i="41"/>
  <c r="AA74" i="41" s="1"/>
  <c r="Z52" i="56"/>
  <c r="Z84" i="45"/>
  <c r="Z139" i="45"/>
  <c r="Z73" i="45"/>
  <c r="AA74" i="45" s="1"/>
  <c r="Z139" i="32"/>
  <c r="Z73" i="32"/>
  <c r="AA74" i="32" s="1"/>
  <c r="Z139" i="47"/>
  <c r="Z73" i="47"/>
  <c r="AA74" i="47" s="1"/>
  <c r="Z68" i="1"/>
  <c r="Z43" i="33"/>
  <c r="AA41" i="56"/>
  <c r="Z139" i="46"/>
  <c r="Z73" i="46"/>
  <c r="AA74" i="46" s="1"/>
  <c r="AA109" i="1"/>
  <c r="AA103" i="1" s="1"/>
  <c r="AA96" i="33"/>
  <c r="AA104" i="33" s="1"/>
  <c r="Z84" i="44"/>
  <c r="Z139" i="44"/>
  <c r="Z73" i="44"/>
  <c r="AA74" i="44" s="1"/>
  <c r="Z84" i="46" l="1"/>
  <c r="Z84" i="40"/>
  <c r="Z88" i="44"/>
  <c r="Z87" i="44"/>
  <c r="Z358" i="33"/>
  <c r="Z46" i="33"/>
  <c r="Z49" i="59" s="1"/>
  <c r="Z139" i="1"/>
  <c r="Z73" i="1"/>
  <c r="AA74" i="1" s="1"/>
  <c r="AA85" i="32"/>
  <c r="AA277" i="51"/>
  <c r="AA61" i="32"/>
  <c r="Z88" i="42"/>
  <c r="Z87" i="42"/>
  <c r="Z355" i="33"/>
  <c r="AA85" i="48"/>
  <c r="AA286" i="51"/>
  <c r="AA61" i="48"/>
  <c r="AA101" i="1"/>
  <c r="AA209" i="33" s="1"/>
  <c r="AA66" i="1"/>
  <c r="Z87" i="45"/>
  <c r="Z88" i="45"/>
  <c r="Z359" i="33"/>
  <c r="AA85" i="41"/>
  <c r="AA278" i="51"/>
  <c r="AA61" i="41"/>
  <c r="AA85" i="43"/>
  <c r="AA280" i="51"/>
  <c r="AA61" i="43"/>
  <c r="Z61" i="56"/>
  <c r="Z132" i="33"/>
  <c r="Z75" i="59" s="1"/>
  <c r="Z88" i="40"/>
  <c r="Z87" i="40"/>
  <c r="Z357" i="33"/>
  <c r="AA85" i="49"/>
  <c r="AA287" i="51"/>
  <c r="AA61" i="49"/>
  <c r="Z87" i="46"/>
  <c r="Z88" i="46"/>
  <c r="Z360" i="33"/>
  <c r="AA85" i="47"/>
  <c r="AA285" i="51"/>
  <c r="AA61" i="47"/>
  <c r="AA85" i="44"/>
  <c r="AA282" i="51"/>
  <c r="AA61" i="44"/>
  <c r="AA85" i="46"/>
  <c r="AA284" i="51"/>
  <c r="AA61" i="46"/>
  <c r="Z84" i="32"/>
  <c r="AA85" i="42"/>
  <c r="AA279" i="51"/>
  <c r="AA61" i="42"/>
  <c r="Z84" i="48"/>
  <c r="Z38" i="33"/>
  <c r="Z42" i="33"/>
  <c r="Z47" i="59" s="1"/>
  <c r="Z40" i="33"/>
  <c r="Z44" i="33"/>
  <c r="Z84" i="47"/>
  <c r="AA85" i="45"/>
  <c r="AA283" i="51"/>
  <c r="AA61" i="45"/>
  <c r="Z84" i="41"/>
  <c r="Z84" i="43"/>
  <c r="AA85" i="40"/>
  <c r="AA281" i="51"/>
  <c r="AA61" i="40"/>
  <c r="Z84" i="49"/>
  <c r="Z48" i="56"/>
  <c r="AA67" i="45" l="1"/>
  <c r="CR56" i="57"/>
  <c r="AA77" i="45"/>
  <c r="AA128" i="45"/>
  <c r="AA78" i="45"/>
  <c r="AA112" i="45"/>
  <c r="AA67" i="46"/>
  <c r="AA128" i="46"/>
  <c r="CR57" i="57"/>
  <c r="AA77" i="46"/>
  <c r="AA78" i="46"/>
  <c r="AA112" i="46"/>
  <c r="AA67" i="44"/>
  <c r="CR55" i="57"/>
  <c r="AA78" i="44"/>
  <c r="AA77" i="44"/>
  <c r="AA128" i="44"/>
  <c r="AA112" i="44"/>
  <c r="AA67" i="47"/>
  <c r="CR58" i="57"/>
  <c r="AA77" i="47"/>
  <c r="AA78" i="47"/>
  <c r="AA128" i="47"/>
  <c r="AA112" i="47"/>
  <c r="AA67" i="43"/>
  <c r="CR53" i="57"/>
  <c r="AA78" i="43"/>
  <c r="AA77" i="43"/>
  <c r="AA128" i="43"/>
  <c r="AA112" i="43"/>
  <c r="AA67" i="41"/>
  <c r="CR51" i="57"/>
  <c r="AA77" i="41"/>
  <c r="AA128" i="41"/>
  <c r="AA78" i="41"/>
  <c r="AA112" i="41"/>
  <c r="Z132" i="42"/>
  <c r="Z133" i="42" s="1"/>
  <c r="Z134" i="42" s="1"/>
  <c r="Y79" i="42" s="1"/>
  <c r="Z148" i="42" s="1"/>
  <c r="Z398" i="33"/>
  <c r="Z207" i="51"/>
  <c r="Z223" i="51" s="1"/>
  <c r="Z90" i="42"/>
  <c r="Z130" i="42"/>
  <c r="Y129" i="42"/>
  <c r="Y131" i="42" s="1"/>
  <c r="Y140" i="42" s="1"/>
  <c r="Z84" i="1"/>
  <c r="Z88" i="47"/>
  <c r="Z87" i="47"/>
  <c r="Z361" i="33"/>
  <c r="Z132" i="46"/>
  <c r="Z133" i="46" s="1"/>
  <c r="Z134" i="46" s="1"/>
  <c r="Y79" i="46" s="1"/>
  <c r="Z148" i="46" s="1"/>
  <c r="Z403" i="33"/>
  <c r="Z212" i="51"/>
  <c r="Z228" i="51" s="1"/>
  <c r="Z90" i="46"/>
  <c r="Y129" i="46"/>
  <c r="Y131" i="46" s="1"/>
  <c r="Y140" i="46" s="1"/>
  <c r="Z130" i="46"/>
  <c r="Z132" i="40"/>
  <c r="Z133" i="40" s="1"/>
  <c r="Z134" i="40" s="1"/>
  <c r="Z400" i="33"/>
  <c r="Z209" i="51"/>
  <c r="Z225" i="51" s="1"/>
  <c r="Z90" i="40"/>
  <c r="Y129" i="40"/>
  <c r="Y131" i="40" s="1"/>
  <c r="Z130" i="40"/>
  <c r="Z132" i="45"/>
  <c r="Z133" i="45" s="1"/>
  <c r="Z134" i="45" s="1"/>
  <c r="Y79" i="45" s="1"/>
  <c r="Z148" i="45" s="1"/>
  <c r="Z402" i="33"/>
  <c r="Z211" i="51"/>
  <c r="Z227" i="51" s="1"/>
  <c r="Z90" i="45"/>
  <c r="Z130" i="45"/>
  <c r="Y129" i="45"/>
  <c r="Y131" i="45" s="1"/>
  <c r="Y140" i="45" s="1"/>
  <c r="AA67" i="32"/>
  <c r="CR50" i="57"/>
  <c r="AA78" i="32"/>
  <c r="AA128" i="32"/>
  <c r="AA77" i="32"/>
  <c r="AA112" i="32"/>
  <c r="AA85" i="1"/>
  <c r="AA49" i="33" s="1"/>
  <c r="AA51" i="59" s="1"/>
  <c r="AA276" i="51"/>
  <c r="AA61" i="1"/>
  <c r="Z88" i="49"/>
  <c r="Z87" i="49"/>
  <c r="Z363" i="33"/>
  <c r="AA67" i="40"/>
  <c r="CR54" i="57"/>
  <c r="AA78" i="40"/>
  <c r="AA77" i="40"/>
  <c r="AA128" i="40"/>
  <c r="AA112" i="40"/>
  <c r="Z88" i="43"/>
  <c r="Z87" i="43"/>
  <c r="Z356" i="33"/>
  <c r="Z88" i="48"/>
  <c r="Z87" i="48"/>
  <c r="Z362" i="33"/>
  <c r="AA67" i="48"/>
  <c r="CR59" i="57"/>
  <c r="AA128" i="48"/>
  <c r="AA77" i="48"/>
  <c r="AA78" i="48"/>
  <c r="AA112" i="48"/>
  <c r="Z88" i="41"/>
  <c r="Z87" i="41"/>
  <c r="Z354" i="33"/>
  <c r="AA67" i="42"/>
  <c r="CR52" i="57"/>
  <c r="AA128" i="42"/>
  <c r="AA78" i="42"/>
  <c r="AA77" i="42"/>
  <c r="AA112" i="42"/>
  <c r="Z88" i="32"/>
  <c r="Z87" i="32"/>
  <c r="Z353" i="33"/>
  <c r="AA67" i="49"/>
  <c r="CR60" i="57"/>
  <c r="AA128" i="49"/>
  <c r="AA77" i="49"/>
  <c r="AA78" i="49"/>
  <c r="AA112" i="49"/>
  <c r="Z62" i="56"/>
  <c r="Z135" i="33" s="1"/>
  <c r="Z134" i="33"/>
  <c r="Z76" i="59" s="1"/>
  <c r="Z132" i="44"/>
  <c r="Z133" i="44" s="1"/>
  <c r="Z134" i="44" s="1"/>
  <c r="Y79" i="44" s="1"/>
  <c r="Z148" i="44" s="1"/>
  <c r="Z401" i="33"/>
  <c r="Z210" i="51"/>
  <c r="Z226" i="51" s="1"/>
  <c r="Z90" i="44"/>
  <c r="Y129" i="44"/>
  <c r="Y131" i="44" s="1"/>
  <c r="Y140" i="44" s="1"/>
  <c r="Z130" i="44"/>
  <c r="Z77" i="59" l="1"/>
  <c r="AA50" i="48"/>
  <c r="AA50" i="45"/>
  <c r="AA50" i="43"/>
  <c r="AA50" i="46"/>
  <c r="AA50" i="32"/>
  <c r="AA50" i="47"/>
  <c r="AA50" i="1"/>
  <c r="AA50" i="40"/>
  <c r="AA50" i="44"/>
  <c r="AA50" i="42"/>
  <c r="AA50" i="41"/>
  <c r="AA50" i="49"/>
  <c r="Z132" i="41"/>
  <c r="Z133" i="41" s="1"/>
  <c r="Z134" i="41" s="1"/>
  <c r="Y79" i="41" s="1"/>
  <c r="Z148" i="41" s="1"/>
  <c r="Z397" i="33"/>
  <c r="Z206" i="51"/>
  <c r="Z222" i="51" s="1"/>
  <c r="Z90" i="41"/>
  <c r="Y129" i="41"/>
  <c r="Y131" i="41" s="1"/>
  <c r="Y140" i="41" s="1"/>
  <c r="Z130" i="41"/>
  <c r="AA119" i="48"/>
  <c r="AA116" i="48"/>
  <c r="AA114" i="48"/>
  <c r="AA115" i="48" s="1"/>
  <c r="AA264" i="33" s="1"/>
  <c r="Z132" i="43"/>
  <c r="Z133" i="43" s="1"/>
  <c r="Z134" i="43" s="1"/>
  <c r="Y79" i="43" s="1"/>
  <c r="Z148" i="43" s="1"/>
  <c r="Z399" i="33"/>
  <c r="Z208" i="51"/>
  <c r="Z224" i="51" s="1"/>
  <c r="Z90" i="43"/>
  <c r="Y129" i="43"/>
  <c r="Y131" i="43" s="1"/>
  <c r="Y140" i="43" s="1"/>
  <c r="Z130" i="43"/>
  <c r="AA67" i="1"/>
  <c r="AA45" i="33" s="1"/>
  <c r="AA39" i="33"/>
  <c r="CR49" i="57"/>
  <c r="CR61" i="57" s="1"/>
  <c r="AA128" i="1"/>
  <c r="AA78" i="1"/>
  <c r="AA77" i="1"/>
  <c r="AA112" i="1"/>
  <c r="AA119" i="32"/>
  <c r="AA116" i="32"/>
  <c r="AA114" i="32"/>
  <c r="AA115" i="32" s="1"/>
  <c r="AA255" i="33" s="1"/>
  <c r="Z330" i="33"/>
  <c r="Z343" i="33" s="1"/>
  <c r="Y72" i="59"/>
  <c r="Y140" i="40"/>
  <c r="Y79" i="40"/>
  <c r="Z148" i="40" s="1"/>
  <c r="Z71" i="59"/>
  <c r="Z132" i="47"/>
  <c r="Z133" i="47" s="1"/>
  <c r="Z134" i="47" s="1"/>
  <c r="Y79" i="47" s="1"/>
  <c r="Z148" i="47" s="1"/>
  <c r="Z404" i="33"/>
  <c r="Z213" i="51"/>
  <c r="Z229" i="51" s="1"/>
  <c r="Z90" i="47"/>
  <c r="Y129" i="47"/>
  <c r="Y131" i="47" s="1"/>
  <c r="Y140" i="47" s="1"/>
  <c r="Z130" i="47"/>
  <c r="Z93" i="42"/>
  <c r="Z94" i="42" s="1"/>
  <c r="Z91" i="42"/>
  <c r="AA119" i="43"/>
  <c r="AA116" i="43"/>
  <c r="AA114" i="43"/>
  <c r="AA115" i="43" s="1"/>
  <c r="AA258" i="33" s="1"/>
  <c r="AA119" i="47"/>
  <c r="AA116" i="47"/>
  <c r="AA114" i="47"/>
  <c r="AA115" i="47" s="1"/>
  <c r="AA263" i="33" s="1"/>
  <c r="Z329" i="33"/>
  <c r="Z342" i="33" s="1"/>
  <c r="AA119" i="49"/>
  <c r="AA116" i="49"/>
  <c r="AA114" i="49"/>
  <c r="AA115" i="49" s="1"/>
  <c r="AA265" i="33" s="1"/>
  <c r="Z132" i="48"/>
  <c r="Z133" i="48" s="1"/>
  <c r="Z134" i="48" s="1"/>
  <c r="Y79" i="48" s="1"/>
  <c r="Z148" i="48" s="1"/>
  <c r="Z405" i="33"/>
  <c r="Z214" i="51"/>
  <c r="Z230" i="51" s="1"/>
  <c r="Z90" i="48"/>
  <c r="Z130" i="48"/>
  <c r="Y129" i="48"/>
  <c r="Y131" i="48" s="1"/>
  <c r="Y140" i="48" s="1"/>
  <c r="AA119" i="40"/>
  <c r="AA116" i="40"/>
  <c r="AA114" i="40"/>
  <c r="AA115" i="40" s="1"/>
  <c r="AA259" i="33" s="1"/>
  <c r="AA288" i="51"/>
  <c r="Z93" i="45"/>
  <c r="Z94" i="45" s="1"/>
  <c r="Z91" i="45"/>
  <c r="Z93" i="40"/>
  <c r="Z94" i="40" s="1"/>
  <c r="Z91" i="40"/>
  <c r="Z352" i="33"/>
  <c r="Z364" i="33" s="1"/>
  <c r="Z88" i="1"/>
  <c r="Z87" i="1"/>
  <c r="Z51" i="33" s="1"/>
  <c r="Z52" i="59" s="1"/>
  <c r="Z48" i="33"/>
  <c r="AA119" i="41"/>
  <c r="AA116" i="41"/>
  <c r="AA114" i="41"/>
  <c r="AA115" i="41" s="1"/>
  <c r="AA256" i="33" s="1"/>
  <c r="AA119" i="45"/>
  <c r="AA116" i="45"/>
  <c r="AA114" i="45"/>
  <c r="AA115" i="45" s="1"/>
  <c r="AA261" i="33" s="1"/>
  <c r="Z93" i="44"/>
  <c r="Z94" i="44" s="1"/>
  <c r="Z91" i="44"/>
  <c r="Z132" i="32"/>
  <c r="Z133" i="32" s="1"/>
  <c r="Z134" i="32" s="1"/>
  <c r="Y79" i="32" s="1"/>
  <c r="Z148" i="32" s="1"/>
  <c r="Z396" i="33"/>
  <c r="Z205" i="51"/>
  <c r="Z221" i="51" s="1"/>
  <c r="Z90" i="32"/>
  <c r="Y129" i="32"/>
  <c r="Y131" i="32" s="1"/>
  <c r="Y140" i="32" s="1"/>
  <c r="Z130" i="32"/>
  <c r="Z331" i="33"/>
  <c r="Z344" i="33" s="1"/>
  <c r="AA119" i="46"/>
  <c r="AA116" i="46"/>
  <c r="AA114" i="46"/>
  <c r="AA115" i="46" s="1"/>
  <c r="AA262" i="33" s="1"/>
  <c r="AA119" i="42"/>
  <c r="AA116" i="42"/>
  <c r="AA114" i="42"/>
  <c r="AA115" i="42" s="1"/>
  <c r="AA257" i="33" s="1"/>
  <c r="Z132" i="49"/>
  <c r="Z133" i="49" s="1"/>
  <c r="Z134" i="49" s="1"/>
  <c r="Y79" i="49" s="1"/>
  <c r="Z148" i="49" s="1"/>
  <c r="Z406" i="33"/>
  <c r="Z215" i="51"/>
  <c r="Z231" i="51" s="1"/>
  <c r="Z90" i="49"/>
  <c r="Y129" i="49"/>
  <c r="Y131" i="49" s="1"/>
  <c r="Y140" i="49" s="1"/>
  <c r="Z130" i="49"/>
  <c r="Z93" i="46"/>
  <c r="Z94" i="46" s="1"/>
  <c r="Z91" i="46"/>
  <c r="Z326" i="33"/>
  <c r="Z339" i="33" s="1"/>
  <c r="AA119" i="44"/>
  <c r="AA116" i="44"/>
  <c r="AA114" i="44"/>
  <c r="AA115" i="44" s="1"/>
  <c r="AA260" i="33" s="1"/>
  <c r="AA124" i="44" l="1"/>
  <c r="AA121" i="44"/>
  <c r="AA102" i="44"/>
  <c r="AA71" i="44" s="1"/>
  <c r="AA70" i="44" s="1"/>
  <c r="Z93" i="49"/>
  <c r="Z94" i="49" s="1"/>
  <c r="Z91" i="49"/>
  <c r="Z93" i="32"/>
  <c r="Z94" i="32" s="1"/>
  <c r="Z91" i="32"/>
  <c r="AA124" i="41"/>
  <c r="AA121" i="41"/>
  <c r="AA102" i="41"/>
  <c r="AA71" i="41" s="1"/>
  <c r="AA70" i="41" s="1"/>
  <c r="Z93" i="48"/>
  <c r="Z94" i="48" s="1"/>
  <c r="Z91" i="48"/>
  <c r="Z328" i="33"/>
  <c r="Z341" i="33" s="1"/>
  <c r="AA119" i="1"/>
  <c r="AA116" i="1"/>
  <c r="AA114" i="1"/>
  <c r="AA115" i="1" s="1"/>
  <c r="AA254" i="33" s="1"/>
  <c r="AA121" i="48"/>
  <c r="AA102" i="48"/>
  <c r="AA71" i="48" s="1"/>
  <c r="AA70" i="48" s="1"/>
  <c r="AA124" i="48"/>
  <c r="AA124" i="46"/>
  <c r="AA121" i="46"/>
  <c r="AA102" i="46"/>
  <c r="AA71" i="46" s="1"/>
  <c r="AA70" i="46" s="1"/>
  <c r="AA124" i="45"/>
  <c r="AA121" i="45"/>
  <c r="AA102" i="45"/>
  <c r="AA71" i="45" s="1"/>
  <c r="AA70" i="45" s="1"/>
  <c r="Z53" i="33"/>
  <c r="Z54" i="59" s="1"/>
  <c r="Z52" i="33"/>
  <c r="Z53" i="59" s="1"/>
  <c r="Z87" i="33"/>
  <c r="Z50" i="59"/>
  <c r="AA301" i="51"/>
  <c r="AA299" i="51"/>
  <c r="AA291" i="51"/>
  <c r="AA294" i="51"/>
  <c r="AA293" i="51"/>
  <c r="AA300" i="51"/>
  <c r="AA298" i="51"/>
  <c r="AA292" i="51"/>
  <c r="AA295" i="51"/>
  <c r="AA296" i="51"/>
  <c r="AA297" i="51"/>
  <c r="AA124" i="40"/>
  <c r="AA121" i="40"/>
  <c r="AA102" i="40"/>
  <c r="AA71" i="40" s="1"/>
  <c r="AA70" i="40" s="1"/>
  <c r="Z327" i="33"/>
  <c r="Z340" i="33" s="1"/>
  <c r="AA124" i="42"/>
  <c r="AA121" i="42"/>
  <c r="AA102" i="42"/>
  <c r="AA71" i="42" s="1"/>
  <c r="AA70" i="42" s="1"/>
  <c r="AA290" i="51"/>
  <c r="AA124" i="49"/>
  <c r="AA121" i="49"/>
  <c r="AA102" i="49"/>
  <c r="AA71" i="49" s="1"/>
  <c r="AA70" i="49" s="1"/>
  <c r="AA121" i="43"/>
  <c r="AA124" i="43"/>
  <c r="AA102" i="43"/>
  <c r="AA71" i="43" s="1"/>
  <c r="AA70" i="43" s="1"/>
  <c r="Z332" i="33"/>
  <c r="Z345" i="33" s="1"/>
  <c r="AA48" i="59"/>
  <c r="Z93" i="43"/>
  <c r="Z94" i="43" s="1"/>
  <c r="Z91" i="43"/>
  <c r="Z325" i="33"/>
  <c r="Z338" i="33" s="1"/>
  <c r="Z334" i="33"/>
  <c r="Z347" i="33" s="1"/>
  <c r="Z324" i="33"/>
  <c r="Z337" i="33" s="1"/>
  <c r="Z132" i="1"/>
  <c r="Z133" i="1" s="1"/>
  <c r="Z134" i="1" s="1"/>
  <c r="Z395" i="33"/>
  <c r="Z204" i="51"/>
  <c r="Z220" i="51" s="1"/>
  <c r="Z90" i="1"/>
  <c r="Z130" i="1"/>
  <c r="Y129" i="1"/>
  <c r="Z333" i="33"/>
  <c r="Z346" i="33" s="1"/>
  <c r="AA124" i="47"/>
  <c r="AA121" i="47"/>
  <c r="AA102" i="47"/>
  <c r="AA71" i="47" s="1"/>
  <c r="AA70" i="47" s="1"/>
  <c r="Z93" i="47"/>
  <c r="Z94" i="47" s="1"/>
  <c r="Z91" i="47"/>
  <c r="AA124" i="32"/>
  <c r="AA121" i="32"/>
  <c r="AA102" i="32"/>
  <c r="AA71" i="32" s="1"/>
  <c r="AA70" i="32" s="1"/>
  <c r="Z93" i="41"/>
  <c r="Z94" i="41" s="1"/>
  <c r="Z91" i="41"/>
  <c r="Y79" i="1" l="1"/>
  <c r="Z148" i="1" s="1"/>
  <c r="Z136" i="1"/>
  <c r="Z69" i="59"/>
  <c r="AA162" i="33"/>
  <c r="AA86" i="45"/>
  <c r="Z93" i="1"/>
  <c r="Z94" i="1" s="1"/>
  <c r="Z91" i="1"/>
  <c r="AA159" i="33"/>
  <c r="AA86" i="43"/>
  <c r="AA166" i="33"/>
  <c r="AA86" i="49"/>
  <c r="AA165" i="33"/>
  <c r="AA86" i="48"/>
  <c r="AA160" i="33"/>
  <c r="AA86" i="40"/>
  <c r="AA124" i="1"/>
  <c r="AA121" i="1"/>
  <c r="AA124" i="33" s="1"/>
  <c r="AA101" i="33" s="1"/>
  <c r="AA102" i="1"/>
  <c r="AA71" i="1" s="1"/>
  <c r="AA156" i="33"/>
  <c r="AA86" i="32"/>
  <c r="AA164" i="33"/>
  <c r="AA86" i="47"/>
  <c r="Y131" i="1"/>
  <c r="Y137" i="1"/>
  <c r="Z411" i="33"/>
  <c r="Z81" i="59" s="1"/>
  <c r="Z409" i="33"/>
  <c r="Z79" i="59" s="1"/>
  <c r="Z410" i="33"/>
  <c r="Z80" i="59" s="1"/>
  <c r="Z408" i="33"/>
  <c r="Z78" i="59" s="1"/>
  <c r="AA305" i="51"/>
  <c r="AA309" i="51" s="1"/>
  <c r="AA304" i="51"/>
  <c r="AA158" i="33"/>
  <c r="AA86" i="42"/>
  <c r="AA163" i="33"/>
  <c r="AA86" i="46"/>
  <c r="AA157" i="33"/>
  <c r="AA86" i="41"/>
  <c r="AA161" i="33"/>
  <c r="AA86" i="44"/>
  <c r="AA245" i="33" l="1"/>
  <c r="AA230" i="33"/>
  <c r="AA275" i="33"/>
  <c r="AA247" i="33"/>
  <c r="AA232" i="33"/>
  <c r="AA277" i="33"/>
  <c r="AA241" i="33"/>
  <c r="AA226" i="33"/>
  <c r="AA271" i="33"/>
  <c r="AA242" i="33"/>
  <c r="AA227" i="33"/>
  <c r="AA272" i="33"/>
  <c r="Y70" i="59"/>
  <c r="Y140" i="1"/>
  <c r="AA240" i="33"/>
  <c r="AA225" i="33"/>
  <c r="AA270" i="33"/>
  <c r="AA246" i="33"/>
  <c r="AA231" i="33"/>
  <c r="AA276" i="33"/>
  <c r="AA308" i="51"/>
  <c r="AA310" i="51" s="1"/>
  <c r="AA306" i="51"/>
  <c r="AA70" i="1"/>
  <c r="AA5" i="59" s="1"/>
  <c r="AA56" i="33"/>
  <c r="AA244" i="33"/>
  <c r="AA229" i="33"/>
  <c r="AA274" i="33"/>
  <c r="AA250" i="33"/>
  <c r="AA235" i="33"/>
  <c r="AA280" i="33"/>
  <c r="AA248" i="33"/>
  <c r="AA233" i="33"/>
  <c r="AA278" i="33"/>
  <c r="AA155" i="33"/>
  <c r="AA86" i="1"/>
  <c r="AA249" i="33"/>
  <c r="AA234" i="33"/>
  <c r="AA279" i="33"/>
  <c r="AA243" i="33"/>
  <c r="AA228" i="33"/>
  <c r="AA273" i="33"/>
  <c r="Z323" i="33"/>
  <c r="AA57" i="33" l="1"/>
  <c r="AA57" i="59" s="1"/>
  <c r="AA56" i="59"/>
  <c r="AA64" i="33"/>
  <c r="AA55" i="33"/>
  <c r="AA55" i="59"/>
  <c r="AB59" i="33"/>
  <c r="Z366" i="33"/>
  <c r="Z336" i="33"/>
  <c r="AA184" i="33"/>
  <c r="AA167" i="33"/>
  <c r="AA239" i="33"/>
  <c r="AA251" i="33" s="1"/>
  <c r="AA224" i="33"/>
  <c r="AA236" i="33" s="1"/>
  <c r="AA269" i="33"/>
  <c r="AA281" i="33" s="1"/>
  <c r="AA355" i="51"/>
  <c r="AA354" i="51"/>
  <c r="AA353" i="51"/>
  <c r="AA352" i="51"/>
  <c r="AA351" i="51"/>
  <c r="AA350" i="51"/>
  <c r="AA349" i="51"/>
  <c r="AA348" i="51"/>
  <c r="AA347" i="51"/>
  <c r="AA346" i="51"/>
  <c r="AA345" i="51"/>
  <c r="AA344" i="51"/>
  <c r="AC61" i="33" l="1"/>
  <c r="AB60" i="33"/>
  <c r="AA71" i="33"/>
  <c r="Y9" i="59"/>
  <c r="Z376" i="33"/>
  <c r="AA65" i="33"/>
  <c r="AB84" i="33" s="1"/>
  <c r="AA61" i="59"/>
  <c r="AA113" i="33"/>
  <c r="AA119" i="33" s="1"/>
  <c r="AA186" i="33"/>
  <c r="AA185" i="33"/>
  <c r="AA114" i="33" s="1"/>
  <c r="AB4" i="56" l="1"/>
  <c r="AB58" i="59"/>
  <c r="AB91" i="33"/>
  <c r="AB9" i="55"/>
  <c r="AA63" i="59"/>
  <c r="AA70" i="33"/>
  <c r="AC59" i="59"/>
  <c r="AD62" i="33"/>
  <c r="AD60" i="59" s="1"/>
  <c r="AB107" i="49" l="1"/>
  <c r="AB106" i="49" s="1"/>
  <c r="AB109" i="49" s="1"/>
  <c r="AB103" i="49" s="1"/>
  <c r="AB107" i="48"/>
  <c r="AB106" i="48" s="1"/>
  <c r="AB109" i="48" s="1"/>
  <c r="AB103" i="48" s="1"/>
  <c r="AB107" i="47"/>
  <c r="AB106" i="47" s="1"/>
  <c r="AB109" i="47" s="1"/>
  <c r="AB103" i="47" s="1"/>
  <c r="AB107" i="46"/>
  <c r="AB106" i="46" s="1"/>
  <c r="AB109" i="46" s="1"/>
  <c r="AB103" i="46" s="1"/>
  <c r="AB107" i="45"/>
  <c r="AB106" i="45" s="1"/>
  <c r="AB109" i="45" s="1"/>
  <c r="AB103" i="45" s="1"/>
  <c r="AB107" i="44"/>
  <c r="AB106" i="44" s="1"/>
  <c r="AB109" i="44" s="1"/>
  <c r="AB103" i="44" s="1"/>
  <c r="AB107" i="40"/>
  <c r="AB106" i="40" s="1"/>
  <c r="AB109" i="40" s="1"/>
  <c r="AB103" i="40" s="1"/>
  <c r="AB107" i="43"/>
  <c r="AB106" i="43" s="1"/>
  <c r="AB109" i="43" s="1"/>
  <c r="AB103" i="43" s="1"/>
  <c r="AB107" i="41"/>
  <c r="AB106" i="41" s="1"/>
  <c r="AB109" i="41" s="1"/>
  <c r="AB103" i="41" s="1"/>
  <c r="AB107" i="42"/>
  <c r="AB106" i="42" s="1"/>
  <c r="AB109" i="42" s="1"/>
  <c r="AB103" i="42" s="1"/>
  <c r="AB107" i="32"/>
  <c r="AB106" i="32" s="1"/>
  <c r="AB109" i="32" s="1"/>
  <c r="AB103" i="32" s="1"/>
  <c r="AB107" i="1"/>
  <c r="AB8" i="55"/>
  <c r="AA3" i="56"/>
  <c r="AA81" i="49"/>
  <c r="AA62" i="49" s="1"/>
  <c r="AA63" i="49" s="1"/>
  <c r="AA81" i="48"/>
  <c r="AA62" i="48" s="1"/>
  <c r="AA63" i="48" s="1"/>
  <c r="AA81" i="47"/>
  <c r="AA62" i="47" s="1"/>
  <c r="AA63" i="47" s="1"/>
  <c r="AA81" i="46"/>
  <c r="AA62" i="46" s="1"/>
  <c r="AA63" i="46" s="1"/>
  <c r="AA81" i="45"/>
  <c r="AA62" i="45" s="1"/>
  <c r="AA63" i="45" s="1"/>
  <c r="AA81" i="40"/>
  <c r="AA62" i="40" s="1"/>
  <c r="AA63" i="40" s="1"/>
  <c r="AA81" i="44"/>
  <c r="AA62" i="44" s="1"/>
  <c r="AA63" i="44" s="1"/>
  <c r="AA81" i="43"/>
  <c r="AA62" i="43" s="1"/>
  <c r="AA63" i="43" s="1"/>
  <c r="AA81" i="42"/>
  <c r="AA62" i="42" s="1"/>
  <c r="AA63" i="42" s="1"/>
  <c r="AA81" i="41"/>
  <c r="AA62" i="41" s="1"/>
  <c r="AA63" i="41" s="1"/>
  <c r="AA81" i="32"/>
  <c r="AA62" i="32" s="1"/>
  <c r="AA63" i="32" s="1"/>
  <c r="AA81" i="1"/>
  <c r="AA62" i="1" s="1"/>
  <c r="AA63" i="1" s="1"/>
  <c r="AA369" i="33"/>
  <c r="AA375" i="33" s="1"/>
  <c r="AA62" i="59"/>
  <c r="AB72" i="33"/>
  <c r="AA64" i="41" l="1"/>
  <c r="AA65" i="41" s="1"/>
  <c r="AA68" i="41" s="1"/>
  <c r="AA155" i="41"/>
  <c r="AA155" i="40"/>
  <c r="AA64" i="40"/>
  <c r="AA65" i="40" s="1"/>
  <c r="AA68" i="40" s="1"/>
  <c r="AA155" i="48"/>
  <c r="AA64" i="48"/>
  <c r="AA65" i="48" s="1"/>
  <c r="AA68" i="48" s="1"/>
  <c r="AB106" i="1"/>
  <c r="AB97" i="33"/>
  <c r="AB101" i="43"/>
  <c r="AB213" i="33" s="1"/>
  <c r="AB66" i="43"/>
  <c r="AB101" i="46"/>
  <c r="AB217" i="33" s="1"/>
  <c r="AB66" i="46"/>
  <c r="AA155" i="45"/>
  <c r="AA64" i="45"/>
  <c r="AA65" i="45" s="1"/>
  <c r="AA68" i="45" s="1"/>
  <c r="AA155" i="49"/>
  <c r="AA64" i="49"/>
  <c r="AA65" i="49" s="1"/>
  <c r="AA68" i="49" s="1"/>
  <c r="AB101" i="32"/>
  <c r="AB210" i="33" s="1"/>
  <c r="AB66" i="32"/>
  <c r="AB101" i="40"/>
  <c r="AB214" i="33" s="1"/>
  <c r="AB66" i="40"/>
  <c r="AB101" i="47"/>
  <c r="AB218" i="33" s="1"/>
  <c r="AB66" i="47"/>
  <c r="AA155" i="42"/>
  <c r="AA64" i="42"/>
  <c r="AA65" i="42" s="1"/>
  <c r="AA68" i="42" s="1"/>
  <c r="AB64" i="59"/>
  <c r="AA64" i="1"/>
  <c r="AA65" i="1" s="1"/>
  <c r="AA155" i="1"/>
  <c r="AA155" i="43"/>
  <c r="AA64" i="43"/>
  <c r="AA65" i="43" s="1"/>
  <c r="AA68" i="43" s="1"/>
  <c r="AA64" i="46"/>
  <c r="AA65" i="46" s="1"/>
  <c r="AA68" i="46" s="1"/>
  <c r="AA155" i="46"/>
  <c r="AA55" i="56"/>
  <c r="AA56" i="56" s="1"/>
  <c r="AA37" i="56"/>
  <c r="AA38" i="56" s="1"/>
  <c r="AA47" i="56"/>
  <c r="AA42" i="56"/>
  <c r="AA43" i="56" s="1"/>
  <c r="AB101" i="42"/>
  <c r="AB212" i="33" s="1"/>
  <c r="AB66" i="42"/>
  <c r="AB101" i="44"/>
  <c r="AB215" i="33" s="1"/>
  <c r="AB66" i="44"/>
  <c r="AB101" i="48"/>
  <c r="AB219" i="33" s="1"/>
  <c r="AB66" i="48"/>
  <c r="AA155" i="32"/>
  <c r="AA64" i="32"/>
  <c r="AA65" i="32" s="1"/>
  <c r="AA68" i="32" s="1"/>
  <c r="AA155" i="44"/>
  <c r="AA64" i="44"/>
  <c r="AA65" i="44" s="1"/>
  <c r="AA68" i="44" s="1"/>
  <c r="AA155" i="47"/>
  <c r="AA64" i="47"/>
  <c r="AA65" i="47" s="1"/>
  <c r="AA68" i="47" s="1"/>
  <c r="AB90" i="33"/>
  <c r="AB83" i="33"/>
  <c r="AB101" i="41"/>
  <c r="AB211" i="33" s="1"/>
  <c r="AB66" i="41"/>
  <c r="AB101" i="45"/>
  <c r="AB216" i="33" s="1"/>
  <c r="AB66" i="45"/>
  <c r="AB101" i="49"/>
  <c r="AB220" i="33" s="1"/>
  <c r="AB66" i="49"/>
  <c r="AB41" i="56" l="1"/>
  <c r="AA139" i="42"/>
  <c r="AA73" i="42"/>
  <c r="AB74" i="42" s="1"/>
  <c r="AA139" i="49"/>
  <c r="AA73" i="49"/>
  <c r="AB74" i="49" s="1"/>
  <c r="AA84" i="40"/>
  <c r="AA139" i="40"/>
  <c r="AA73" i="40"/>
  <c r="AB74" i="40" s="1"/>
  <c r="AA139" i="44"/>
  <c r="AA73" i="44"/>
  <c r="AB74" i="44" s="1"/>
  <c r="AB46" i="56"/>
  <c r="AA49" i="56"/>
  <c r="AA84" i="46"/>
  <c r="AA139" i="46"/>
  <c r="AA73" i="46"/>
  <c r="AB74" i="46" s="1"/>
  <c r="AA68" i="1"/>
  <c r="AA43" i="33"/>
  <c r="AB109" i="1"/>
  <c r="AB103" i="1" s="1"/>
  <c r="AB96" i="33"/>
  <c r="AB104" i="33" s="1"/>
  <c r="AA60" i="56"/>
  <c r="AA133" i="33" s="1"/>
  <c r="AA59" i="56"/>
  <c r="AA139" i="43"/>
  <c r="AA73" i="43"/>
  <c r="AB74" i="43" s="1"/>
  <c r="AA139" i="45"/>
  <c r="AA73" i="45"/>
  <c r="AB74" i="45" s="1"/>
  <c r="AA84" i="48"/>
  <c r="AA139" i="48"/>
  <c r="AA73" i="48"/>
  <c r="AB74" i="48" s="1"/>
  <c r="AA139" i="47"/>
  <c r="AA73" i="47"/>
  <c r="AB74" i="47" s="1"/>
  <c r="AA139" i="32"/>
  <c r="AA73" i="32"/>
  <c r="AB74" i="32" s="1"/>
  <c r="AA52" i="56"/>
  <c r="AA84" i="41"/>
  <c r="AA139" i="41"/>
  <c r="AA73" i="41"/>
  <c r="AB74" i="41" s="1"/>
  <c r="AA84" i="47" l="1"/>
  <c r="AA84" i="42"/>
  <c r="AA84" i="49"/>
  <c r="AA88" i="41"/>
  <c r="AA87" i="41"/>
  <c r="AA354" i="33"/>
  <c r="AA61" i="56"/>
  <c r="AA132" i="33"/>
  <c r="AA75" i="59" s="1"/>
  <c r="AA38" i="33"/>
  <c r="AA40" i="33"/>
  <c r="AA42" i="33"/>
  <c r="AA47" i="59" s="1"/>
  <c r="AA44" i="33"/>
  <c r="AA88" i="46"/>
  <c r="AA87" i="46"/>
  <c r="AA360" i="33"/>
  <c r="AB85" i="44"/>
  <c r="AB282" i="51"/>
  <c r="AB61" i="44"/>
  <c r="AA88" i="42"/>
  <c r="AA87" i="42"/>
  <c r="AA355" i="33"/>
  <c r="AB85" i="32"/>
  <c r="AB277" i="51"/>
  <c r="AB61" i="32"/>
  <c r="AA88" i="47"/>
  <c r="AA87" i="47"/>
  <c r="AA361" i="33"/>
  <c r="AB101" i="1"/>
  <c r="AB209" i="33" s="1"/>
  <c r="AB66" i="1"/>
  <c r="AA46" i="33"/>
  <c r="AA49" i="59" s="1"/>
  <c r="AA139" i="1"/>
  <c r="AA73" i="1"/>
  <c r="AB74" i="1" s="1"/>
  <c r="AA48" i="56"/>
  <c r="AA88" i="40"/>
  <c r="AA87" i="40"/>
  <c r="AA357" i="33"/>
  <c r="AA88" i="49"/>
  <c r="AA87" i="49"/>
  <c r="AA363" i="33"/>
  <c r="AA88" i="48"/>
  <c r="AA87" i="48"/>
  <c r="AA362" i="33"/>
  <c r="AB85" i="41"/>
  <c r="AB278" i="51"/>
  <c r="AB61" i="41"/>
  <c r="AA84" i="32"/>
  <c r="AB85" i="48"/>
  <c r="AB286" i="51"/>
  <c r="AB61" i="48"/>
  <c r="AA84" i="43"/>
  <c r="AB85" i="46"/>
  <c r="AB284" i="51"/>
  <c r="AB61" i="46"/>
  <c r="AA84" i="44"/>
  <c r="AB85" i="42"/>
  <c r="AB279" i="51"/>
  <c r="AB61" i="42"/>
  <c r="AB85" i="43"/>
  <c r="AB280" i="51"/>
  <c r="AB61" i="43"/>
  <c r="AB85" i="45"/>
  <c r="AB283" i="51"/>
  <c r="AB61" i="45"/>
  <c r="AB85" i="47"/>
  <c r="AB285" i="51"/>
  <c r="AB61" i="47"/>
  <c r="AA84" i="45"/>
  <c r="AB85" i="40"/>
  <c r="AB281" i="51"/>
  <c r="AB61" i="40"/>
  <c r="AB85" i="49"/>
  <c r="AB287" i="51"/>
  <c r="AB61" i="49"/>
  <c r="AB67" i="45" l="1"/>
  <c r="AB78" i="45"/>
  <c r="CS56" i="57"/>
  <c r="AB128" i="45"/>
  <c r="AB77" i="45"/>
  <c r="AB112" i="45"/>
  <c r="AB67" i="42"/>
  <c r="CS52" i="57"/>
  <c r="AB128" i="42"/>
  <c r="AB78" i="42"/>
  <c r="AB77" i="42"/>
  <c r="AB112" i="42"/>
  <c r="AA88" i="44"/>
  <c r="AA87" i="44"/>
  <c r="AA358" i="33"/>
  <c r="AB67" i="41"/>
  <c r="CS51" i="57"/>
  <c r="AB77" i="41"/>
  <c r="AB128" i="41"/>
  <c r="AB78" i="41"/>
  <c r="AB112" i="41"/>
  <c r="AB85" i="1"/>
  <c r="AB49" i="33" s="1"/>
  <c r="AB51" i="59" s="1"/>
  <c r="AB276" i="51"/>
  <c r="AB61" i="1"/>
  <c r="AA132" i="47"/>
  <c r="AA133" i="47" s="1"/>
  <c r="AA134" i="47" s="1"/>
  <c r="Z79" i="47" s="1"/>
  <c r="AA148" i="47" s="1"/>
  <c r="AA404" i="33"/>
  <c r="AA213" i="51"/>
  <c r="AA229" i="51" s="1"/>
  <c r="AA90" i="47"/>
  <c r="Z129" i="47"/>
  <c r="Z131" i="47" s="1"/>
  <c r="Z140" i="47" s="1"/>
  <c r="AA130" i="47"/>
  <c r="AB67" i="44"/>
  <c r="CS55" i="57"/>
  <c r="AB77" i="44"/>
  <c r="AB78" i="44"/>
  <c r="AB128" i="44"/>
  <c r="AB112" i="44"/>
  <c r="AA62" i="56"/>
  <c r="AA135" i="33" s="1"/>
  <c r="AA134" i="33"/>
  <c r="AA76" i="59" s="1"/>
  <c r="AB67" i="43"/>
  <c r="CS53" i="57"/>
  <c r="AB78" i="43"/>
  <c r="AB77" i="43"/>
  <c r="AB128" i="43"/>
  <c r="AB112" i="43"/>
  <c r="AA132" i="40"/>
  <c r="AA133" i="40" s="1"/>
  <c r="AA134" i="40" s="1"/>
  <c r="AA400" i="33"/>
  <c r="AA209" i="51"/>
  <c r="AA225" i="51" s="1"/>
  <c r="AA90" i="40"/>
  <c r="Z129" i="40"/>
  <c r="Z131" i="40" s="1"/>
  <c r="AA130" i="40"/>
  <c r="AB67" i="32"/>
  <c r="CS50" i="57"/>
  <c r="AB78" i="32"/>
  <c r="AB77" i="32"/>
  <c r="AB128" i="32"/>
  <c r="AB112" i="32"/>
  <c r="AB67" i="46"/>
  <c r="CS57" i="57"/>
  <c r="AB128" i="46"/>
  <c r="AB78" i="46"/>
  <c r="AB77" i="46"/>
  <c r="AB112" i="46"/>
  <c r="AA88" i="43"/>
  <c r="AA87" i="43"/>
  <c r="AA356" i="33"/>
  <c r="AA132" i="48"/>
  <c r="AA133" i="48" s="1"/>
  <c r="AA134" i="48" s="1"/>
  <c r="Z79" i="48" s="1"/>
  <c r="AA148" i="48" s="1"/>
  <c r="AA405" i="33"/>
  <c r="AA214" i="51"/>
  <c r="AA230" i="51" s="1"/>
  <c r="AA90" i="48"/>
  <c r="Z129" i="48"/>
  <c r="Z131" i="48" s="1"/>
  <c r="Z140" i="48" s="1"/>
  <c r="AA130" i="48"/>
  <c r="AA132" i="49"/>
  <c r="AA133" i="49" s="1"/>
  <c r="AA134" i="49" s="1"/>
  <c r="Z79" i="49" s="1"/>
  <c r="AA148" i="49" s="1"/>
  <c r="AA406" i="33"/>
  <c r="AA215" i="51"/>
  <c r="AA231" i="51" s="1"/>
  <c r="AA90" i="49"/>
  <c r="Z129" i="49"/>
  <c r="Z131" i="49" s="1"/>
  <c r="Z140" i="49" s="1"/>
  <c r="AA130" i="49"/>
  <c r="AA132" i="46"/>
  <c r="AA133" i="46" s="1"/>
  <c r="AA134" i="46" s="1"/>
  <c r="Z79" i="46" s="1"/>
  <c r="AA148" i="46" s="1"/>
  <c r="AA403" i="33"/>
  <c r="AA212" i="51"/>
  <c r="AA228" i="51" s="1"/>
  <c r="AA90" i="46"/>
  <c r="Z129" i="46"/>
  <c r="Z131" i="46" s="1"/>
  <c r="Z140" i="46" s="1"/>
  <c r="AA130" i="46"/>
  <c r="AB67" i="47"/>
  <c r="CS58" i="57"/>
  <c r="AB78" i="47"/>
  <c r="AB128" i="47"/>
  <c r="AB77" i="47"/>
  <c r="AB112" i="47"/>
  <c r="AB67" i="49"/>
  <c r="CS60" i="57"/>
  <c r="AB77" i="49"/>
  <c r="AB78" i="49"/>
  <c r="AB128" i="49"/>
  <c r="AB112" i="49"/>
  <c r="AB67" i="40"/>
  <c r="AB128" i="40"/>
  <c r="CS54" i="57"/>
  <c r="AB78" i="40"/>
  <c r="AB77" i="40"/>
  <c r="AB112" i="40"/>
  <c r="AA88" i="45"/>
  <c r="AA87" i="45"/>
  <c r="AA359" i="33"/>
  <c r="AB67" i="48"/>
  <c r="CS59" i="57"/>
  <c r="AB128" i="48"/>
  <c r="AB77" i="48"/>
  <c r="AB78" i="48"/>
  <c r="AB112" i="48"/>
  <c r="AA353" i="33"/>
  <c r="AA88" i="32"/>
  <c r="AA87" i="32"/>
  <c r="AA84" i="1"/>
  <c r="AA132" i="42"/>
  <c r="AA133" i="42" s="1"/>
  <c r="AA134" i="42" s="1"/>
  <c r="Z79" i="42" s="1"/>
  <c r="AA148" i="42" s="1"/>
  <c r="AA398" i="33"/>
  <c r="AA207" i="51"/>
  <c r="AA223" i="51" s="1"/>
  <c r="AA90" i="42"/>
  <c r="AA130" i="42"/>
  <c r="Z129" i="42"/>
  <c r="Z131" i="42" s="1"/>
  <c r="Z140" i="42" s="1"/>
  <c r="AA132" i="41"/>
  <c r="AA133" i="41" s="1"/>
  <c r="AA134" i="41" s="1"/>
  <c r="Z79" i="41" s="1"/>
  <c r="AA148" i="41" s="1"/>
  <c r="AA397" i="33"/>
  <c r="AA206" i="51"/>
  <c r="AA222" i="51" s="1"/>
  <c r="AA90" i="41"/>
  <c r="AA130" i="41"/>
  <c r="Z129" i="41"/>
  <c r="Z131" i="41" s="1"/>
  <c r="Z140" i="41" s="1"/>
  <c r="AA132" i="32" l="1"/>
  <c r="AA133" i="32" s="1"/>
  <c r="AA134" i="32" s="1"/>
  <c r="Z79" i="32" s="1"/>
  <c r="AA148" i="32" s="1"/>
  <c r="AA396" i="33"/>
  <c r="AA205" i="51"/>
  <c r="AA221" i="51" s="1"/>
  <c r="AA90" i="32"/>
  <c r="Z129" i="32"/>
  <c r="Z131" i="32" s="1"/>
  <c r="Z140" i="32" s="1"/>
  <c r="AA130" i="32"/>
  <c r="AA132" i="45"/>
  <c r="AA133" i="45" s="1"/>
  <c r="AA134" i="45" s="1"/>
  <c r="Z79" i="45" s="1"/>
  <c r="AA148" i="45" s="1"/>
  <c r="AA402" i="33"/>
  <c r="AA211" i="51"/>
  <c r="AA227" i="51" s="1"/>
  <c r="AA90" i="45"/>
  <c r="Z129" i="45"/>
  <c r="Z131" i="45" s="1"/>
  <c r="Z140" i="45" s="1"/>
  <c r="AA130" i="45"/>
  <c r="AB119" i="49"/>
  <c r="AB116" i="49"/>
  <c r="AB114" i="49"/>
  <c r="AB115" i="49" s="1"/>
  <c r="AB265" i="33" s="1"/>
  <c r="AA93" i="46"/>
  <c r="AA94" i="46" s="1"/>
  <c r="AA91" i="46"/>
  <c r="AA333" i="33"/>
  <c r="AA346" i="33" s="1"/>
  <c r="AB119" i="46"/>
  <c r="AB116" i="46"/>
  <c r="AB114" i="46"/>
  <c r="AB115" i="46" s="1"/>
  <c r="AB262" i="33" s="1"/>
  <c r="AB116" i="43"/>
  <c r="AB119" i="43"/>
  <c r="AB114" i="43"/>
  <c r="AB115" i="43" s="1"/>
  <c r="AB258" i="33" s="1"/>
  <c r="AB290" i="51"/>
  <c r="AB288" i="51"/>
  <c r="AA93" i="41"/>
  <c r="AA94" i="41" s="1"/>
  <c r="AA91" i="41"/>
  <c r="AA326" i="33"/>
  <c r="AA339" i="33" s="1"/>
  <c r="AB119" i="40"/>
  <c r="AB116" i="40"/>
  <c r="AB114" i="40"/>
  <c r="AB115" i="40" s="1"/>
  <c r="AB259" i="33" s="1"/>
  <c r="AA93" i="48"/>
  <c r="AA94" i="48" s="1"/>
  <c r="AA91" i="48"/>
  <c r="AB119" i="32"/>
  <c r="AB116" i="32"/>
  <c r="AB114" i="32"/>
  <c r="AB115" i="32" s="1"/>
  <c r="AB255" i="33" s="1"/>
  <c r="AA77" i="59"/>
  <c r="AB50" i="47"/>
  <c r="AB50" i="42"/>
  <c r="AB50" i="32"/>
  <c r="AB50" i="44"/>
  <c r="AB50" i="46"/>
  <c r="AB50" i="40"/>
  <c r="AB50" i="41"/>
  <c r="AB50" i="45"/>
  <c r="AB50" i="49"/>
  <c r="AB50" i="1"/>
  <c r="AB50" i="48"/>
  <c r="AB50" i="43"/>
  <c r="AA132" i="44"/>
  <c r="AA133" i="44" s="1"/>
  <c r="AA134" i="44" s="1"/>
  <c r="Z79" i="44" s="1"/>
  <c r="AA148" i="44" s="1"/>
  <c r="AA401" i="33"/>
  <c r="AA210" i="51"/>
  <c r="AA226" i="51" s="1"/>
  <c r="AA90" i="44"/>
  <c r="AA130" i="44"/>
  <c r="Z129" i="44"/>
  <c r="Z131" i="44" s="1"/>
  <c r="Z140" i="44" s="1"/>
  <c r="AB119" i="45"/>
  <c r="AB116" i="45"/>
  <c r="AB114" i="45"/>
  <c r="AB115" i="45" s="1"/>
  <c r="AB261" i="33" s="1"/>
  <c r="AA352" i="33"/>
  <c r="AA364" i="33" s="1"/>
  <c r="AA88" i="1"/>
  <c r="AA87" i="1"/>
  <c r="AA51" i="33" s="1"/>
  <c r="AA52" i="59" s="1"/>
  <c r="AA48" i="33"/>
  <c r="AB116" i="48"/>
  <c r="AB119" i="48"/>
  <c r="AB114" i="48"/>
  <c r="AB115" i="48" s="1"/>
  <c r="AB264" i="33" s="1"/>
  <c r="AA334" i="33"/>
  <c r="AA347" i="33" s="1"/>
  <c r="Z72" i="59"/>
  <c r="Z140" i="40"/>
  <c r="Z79" i="40"/>
  <c r="AA148" i="40" s="1"/>
  <c r="AA71" i="59"/>
  <c r="AB119" i="44"/>
  <c r="AB116" i="44"/>
  <c r="AB114" i="44"/>
  <c r="AB115" i="44" s="1"/>
  <c r="AB260" i="33" s="1"/>
  <c r="AA332" i="33"/>
  <c r="AA345" i="33" s="1"/>
  <c r="AB119" i="42"/>
  <c r="AB116" i="42"/>
  <c r="AB114" i="42"/>
  <c r="AB115" i="42" s="1"/>
  <c r="AB257" i="33" s="1"/>
  <c r="AA93" i="42"/>
  <c r="AA94" i="42" s="1"/>
  <c r="AA91" i="42"/>
  <c r="AA325" i="33"/>
  <c r="AA338" i="33" s="1"/>
  <c r="AB116" i="47"/>
  <c r="AB119" i="47"/>
  <c r="AB114" i="47"/>
  <c r="AB115" i="47" s="1"/>
  <c r="AB263" i="33" s="1"/>
  <c r="AA331" i="33"/>
  <c r="AA344" i="33" s="1"/>
  <c r="AA93" i="49"/>
  <c r="AA94" i="49" s="1"/>
  <c r="AA91" i="49"/>
  <c r="AA132" i="43"/>
  <c r="AA133" i="43" s="1"/>
  <c r="AA134" i="43" s="1"/>
  <c r="Z79" i="43" s="1"/>
  <c r="AA148" i="43" s="1"/>
  <c r="AA399" i="33"/>
  <c r="AA208" i="51"/>
  <c r="AA224" i="51" s="1"/>
  <c r="AA90" i="43"/>
  <c r="AA130" i="43"/>
  <c r="Z129" i="43"/>
  <c r="Z131" i="43" s="1"/>
  <c r="Z140" i="43" s="1"/>
  <c r="AA93" i="40"/>
  <c r="AA94" i="40" s="1"/>
  <c r="AA91" i="40"/>
  <c r="AA93" i="47"/>
  <c r="AA94" i="47" s="1"/>
  <c r="AA91" i="47"/>
  <c r="AB67" i="1"/>
  <c r="AB45" i="33" s="1"/>
  <c r="AB39" i="33"/>
  <c r="CS49" i="57"/>
  <c r="CS61" i="57" s="1"/>
  <c r="AB128" i="1"/>
  <c r="AB78" i="1"/>
  <c r="AB77" i="1"/>
  <c r="AB112" i="1"/>
  <c r="AB119" i="41"/>
  <c r="AB116" i="41"/>
  <c r="AB114" i="41"/>
  <c r="AB115" i="41" s="1"/>
  <c r="AB256" i="33" s="1"/>
  <c r="AA327" i="33" l="1"/>
  <c r="AA340" i="33" s="1"/>
  <c r="AA53" i="33"/>
  <c r="AA54" i="59" s="1"/>
  <c r="AA52" i="33"/>
  <c r="AA53" i="59" s="1"/>
  <c r="AA87" i="33"/>
  <c r="AA50" i="59"/>
  <c r="AA329" i="33"/>
  <c r="AA342" i="33" s="1"/>
  <c r="AB124" i="32"/>
  <c r="AB121" i="32"/>
  <c r="AB102" i="32"/>
  <c r="AB71" i="32" s="1"/>
  <c r="AB70" i="32" s="1"/>
  <c r="AA93" i="45"/>
  <c r="AA94" i="45" s="1"/>
  <c r="AA91" i="45"/>
  <c r="AB124" i="44"/>
  <c r="AB121" i="44"/>
  <c r="AB102" i="44"/>
  <c r="AB71" i="44" s="1"/>
  <c r="AB70" i="44" s="1"/>
  <c r="AA93" i="44"/>
  <c r="AA94" i="44" s="1"/>
  <c r="AA91" i="44"/>
  <c r="AB124" i="40"/>
  <c r="AB121" i="40"/>
  <c r="AB102" i="40"/>
  <c r="AB71" i="40" s="1"/>
  <c r="AB70" i="40" s="1"/>
  <c r="AB124" i="43"/>
  <c r="AB102" i="43"/>
  <c r="AB71" i="43" s="1"/>
  <c r="AB70" i="43" s="1"/>
  <c r="AB121" i="43"/>
  <c r="AB124" i="46"/>
  <c r="AB121" i="46"/>
  <c r="AB102" i="46"/>
  <c r="AB71" i="46" s="1"/>
  <c r="AB70" i="46" s="1"/>
  <c r="AB124" i="49"/>
  <c r="AB121" i="49"/>
  <c r="AB102" i="49"/>
  <c r="AB71" i="49" s="1"/>
  <c r="AB70" i="49" s="1"/>
  <c r="AA324" i="33"/>
  <c r="AA337" i="33" s="1"/>
  <c r="AA93" i="43"/>
  <c r="AA94" i="43" s="1"/>
  <c r="AA91" i="43"/>
  <c r="AB124" i="41"/>
  <c r="AB121" i="41"/>
  <c r="AB102" i="41"/>
  <c r="AB71" i="41" s="1"/>
  <c r="AB70" i="41" s="1"/>
  <c r="AB48" i="59"/>
  <c r="AB124" i="48"/>
  <c r="AB121" i="48"/>
  <c r="AB102" i="48"/>
  <c r="AB71" i="48" s="1"/>
  <c r="AB70" i="48" s="1"/>
  <c r="AA395" i="33"/>
  <c r="AA132" i="1"/>
  <c r="AA133" i="1" s="1"/>
  <c r="AA134" i="1" s="1"/>
  <c r="AA204" i="51"/>
  <c r="AA220" i="51" s="1"/>
  <c r="AA90" i="1"/>
  <c r="AA130" i="1"/>
  <c r="Z129" i="1"/>
  <c r="AB124" i="45"/>
  <c r="AB121" i="45"/>
  <c r="AB102" i="45"/>
  <c r="AB71" i="45" s="1"/>
  <c r="AB70" i="45" s="1"/>
  <c r="AB295" i="51"/>
  <c r="AB299" i="51"/>
  <c r="AB292" i="51"/>
  <c r="AB301" i="51"/>
  <c r="AB300" i="51"/>
  <c r="AB297" i="51"/>
  <c r="AB294" i="51"/>
  <c r="AB298" i="51"/>
  <c r="AB293" i="51"/>
  <c r="AB296" i="51"/>
  <c r="AB291" i="51"/>
  <c r="AA93" i="32"/>
  <c r="AA94" i="32" s="1"/>
  <c r="AA91" i="32"/>
  <c r="AB119" i="1"/>
  <c r="AB116" i="1"/>
  <c r="AB114" i="1"/>
  <c r="AB115" i="1" s="1"/>
  <c r="AB254" i="33" s="1"/>
  <c r="AB121" i="47"/>
  <c r="AB124" i="47"/>
  <c r="AB102" i="47"/>
  <c r="AB71" i="47" s="1"/>
  <c r="AB70" i="47" s="1"/>
  <c r="AB124" i="42"/>
  <c r="AB121" i="42"/>
  <c r="AB102" i="42"/>
  <c r="AB71" i="42" s="1"/>
  <c r="AB70" i="42" s="1"/>
  <c r="AA328" i="33"/>
  <c r="AA341" i="33" s="1"/>
  <c r="AB305" i="51"/>
  <c r="AB309" i="51" s="1"/>
  <c r="AB304" i="51"/>
  <c r="AA330" i="33"/>
  <c r="AA343" i="33" s="1"/>
  <c r="AB308" i="51" l="1"/>
  <c r="AB310" i="51" s="1"/>
  <c r="AB306" i="51"/>
  <c r="AB124" i="1"/>
  <c r="AB121" i="1"/>
  <c r="AB124" i="33" s="1"/>
  <c r="AB101" i="33" s="1"/>
  <c r="AB102" i="1"/>
  <c r="AB71" i="1" s="1"/>
  <c r="AA93" i="1"/>
  <c r="AA94" i="1" s="1"/>
  <c r="AA91" i="1"/>
  <c r="AB157" i="33"/>
  <c r="AB86" i="41"/>
  <c r="AB166" i="33"/>
  <c r="AB86" i="49"/>
  <c r="AB158" i="33"/>
  <c r="AB86" i="42"/>
  <c r="AB162" i="33"/>
  <c r="AB86" i="45"/>
  <c r="AB160" i="33"/>
  <c r="AB86" i="40"/>
  <c r="Z131" i="1"/>
  <c r="Z137" i="1"/>
  <c r="Z79" i="1"/>
  <c r="AA148" i="1" s="1"/>
  <c r="AA136" i="1"/>
  <c r="AA69" i="59"/>
  <c r="AB165" i="33"/>
  <c r="AB86" i="48"/>
  <c r="AB159" i="33"/>
  <c r="AB86" i="43"/>
  <c r="AB164" i="33"/>
  <c r="AB86" i="47"/>
  <c r="AA409" i="33"/>
  <c r="AA79" i="59" s="1"/>
  <c r="AA410" i="33"/>
  <c r="AA80" i="59" s="1"/>
  <c r="AA411" i="33"/>
  <c r="AA81" i="59" s="1"/>
  <c r="AA408" i="33"/>
  <c r="AA78" i="59" s="1"/>
  <c r="AB163" i="33"/>
  <c r="AB86" i="46"/>
  <c r="AB161" i="33"/>
  <c r="AB86" i="44"/>
  <c r="AB156" i="33"/>
  <c r="AB86" i="32"/>
  <c r="AB248" i="33" l="1"/>
  <c r="AB233" i="33"/>
  <c r="AB278" i="33"/>
  <c r="AB249" i="33"/>
  <c r="AB234" i="33"/>
  <c r="AB279" i="33"/>
  <c r="AB244" i="33"/>
  <c r="AB229" i="33"/>
  <c r="AB274" i="33"/>
  <c r="AB242" i="33"/>
  <c r="AB227" i="33"/>
  <c r="AB272" i="33"/>
  <c r="AB241" i="33"/>
  <c r="AB226" i="33"/>
  <c r="AB271" i="33"/>
  <c r="AB245" i="33"/>
  <c r="AB230" i="33"/>
  <c r="AB275" i="33"/>
  <c r="Z70" i="59"/>
  <c r="Z140" i="1"/>
  <c r="AB155" i="33"/>
  <c r="AB86" i="1"/>
  <c r="AB240" i="33"/>
  <c r="AB225" i="33"/>
  <c r="AB270" i="33"/>
  <c r="AB247" i="33"/>
  <c r="AB232" i="33"/>
  <c r="AB277" i="33"/>
  <c r="AB243" i="33"/>
  <c r="AB228" i="33"/>
  <c r="AB273" i="33"/>
  <c r="AB246" i="33"/>
  <c r="AB231" i="33"/>
  <c r="AB276" i="33"/>
  <c r="AB250" i="33"/>
  <c r="AB235" i="33"/>
  <c r="AB280" i="33"/>
  <c r="AA323" i="33"/>
  <c r="AB70" i="1"/>
  <c r="AB5" i="59" s="1"/>
  <c r="AB56" i="33"/>
  <c r="AB347" i="51"/>
  <c r="AB351" i="51"/>
  <c r="AB355" i="51"/>
  <c r="AB346" i="51"/>
  <c r="AB350" i="51"/>
  <c r="AB354" i="51"/>
  <c r="AB345" i="51"/>
  <c r="AB349" i="51"/>
  <c r="AB353" i="51"/>
  <c r="AB344" i="51"/>
  <c r="AB348" i="51"/>
  <c r="AB352" i="51"/>
  <c r="AA366" i="33" l="1"/>
  <c r="AA336" i="33"/>
  <c r="AB57" i="33"/>
  <c r="AB57" i="59" s="1"/>
  <c r="AB56" i="59"/>
  <c r="AB64" i="33"/>
  <c r="AB55" i="33"/>
  <c r="AB55" i="59"/>
  <c r="AC59" i="33"/>
  <c r="AB184" i="33"/>
  <c r="AB167" i="33"/>
  <c r="AB239" i="33"/>
  <c r="AB251" i="33" s="1"/>
  <c r="AB224" i="33"/>
  <c r="AB236" i="33" s="1"/>
  <c r="AB269" i="33"/>
  <c r="AB281" i="33" s="1"/>
  <c r="AB113" i="33" l="1"/>
  <c r="AB119" i="33" s="1"/>
  <c r="AB185" i="33"/>
  <c r="AB114" i="33" s="1"/>
  <c r="AB186" i="33"/>
  <c r="AB65" i="33"/>
  <c r="AC84" i="33" s="1"/>
  <c r="AB61" i="59"/>
  <c r="AD61" i="33"/>
  <c r="AC60" i="33"/>
  <c r="AB71" i="33"/>
  <c r="Z9" i="59"/>
  <c r="AA376" i="33"/>
  <c r="AC91" i="33" l="1"/>
  <c r="AC9" i="55"/>
  <c r="AC4" i="56"/>
  <c r="AC58" i="59"/>
  <c r="AD59" i="59"/>
  <c r="AE62" i="33"/>
  <c r="AE60" i="59" s="1"/>
  <c r="AB63" i="59"/>
  <c r="AB70" i="33"/>
  <c r="AB3" i="56" l="1"/>
  <c r="AB81" i="49"/>
  <c r="AB62" i="49" s="1"/>
  <c r="AB63" i="49" s="1"/>
  <c r="AB81" i="48"/>
  <c r="AB62" i="48" s="1"/>
  <c r="AB63" i="48" s="1"/>
  <c r="AB81" i="47"/>
  <c r="AB62" i="47" s="1"/>
  <c r="AB63" i="47" s="1"/>
  <c r="AB81" i="46"/>
  <c r="AB62" i="46" s="1"/>
  <c r="AB63" i="46" s="1"/>
  <c r="AB81" i="45"/>
  <c r="AB62" i="45" s="1"/>
  <c r="AB63" i="45" s="1"/>
  <c r="AB81" i="44"/>
  <c r="AB62" i="44" s="1"/>
  <c r="AB63" i="44" s="1"/>
  <c r="AB81" i="40"/>
  <c r="AB62" i="40" s="1"/>
  <c r="AB63" i="40" s="1"/>
  <c r="AB81" i="43"/>
  <c r="AB62" i="43" s="1"/>
  <c r="AB63" i="43" s="1"/>
  <c r="AB81" i="41"/>
  <c r="AB62" i="41" s="1"/>
  <c r="AB63" i="41" s="1"/>
  <c r="AB81" i="42"/>
  <c r="AB62" i="42" s="1"/>
  <c r="AB63" i="42" s="1"/>
  <c r="AB81" i="1"/>
  <c r="AB62" i="1" s="1"/>
  <c r="AB63" i="1" s="1"/>
  <c r="AB369" i="33"/>
  <c r="AB375" i="33" s="1"/>
  <c r="AB81" i="32"/>
  <c r="AB62" i="32" s="1"/>
  <c r="AB63" i="32" s="1"/>
  <c r="AB62" i="59"/>
  <c r="AC72" i="33"/>
  <c r="AC107" i="49"/>
  <c r="AC106" i="49" s="1"/>
  <c r="AC109" i="49" s="1"/>
  <c r="AC103" i="49" s="1"/>
  <c r="AC107" i="48"/>
  <c r="AC106" i="48" s="1"/>
  <c r="AC109" i="48" s="1"/>
  <c r="AC103" i="48" s="1"/>
  <c r="AC107" i="47"/>
  <c r="AC106" i="47" s="1"/>
  <c r="AC109" i="47" s="1"/>
  <c r="AC103" i="47" s="1"/>
  <c r="AC107" i="46"/>
  <c r="AC106" i="46" s="1"/>
  <c r="AC109" i="46" s="1"/>
  <c r="AC103" i="46" s="1"/>
  <c r="AC107" i="45"/>
  <c r="AC106" i="45" s="1"/>
  <c r="AC109" i="45" s="1"/>
  <c r="AC103" i="45" s="1"/>
  <c r="AC107" i="40"/>
  <c r="AC106" i="40" s="1"/>
  <c r="AC109" i="40" s="1"/>
  <c r="AC103" i="40" s="1"/>
  <c r="AC107" i="43"/>
  <c r="AC106" i="43" s="1"/>
  <c r="AC109" i="43" s="1"/>
  <c r="AC103" i="43" s="1"/>
  <c r="AC107" i="44"/>
  <c r="AC106" i="44" s="1"/>
  <c r="AC109" i="44" s="1"/>
  <c r="AC103" i="44" s="1"/>
  <c r="AC107" i="42"/>
  <c r="AC106" i="42" s="1"/>
  <c r="AC109" i="42" s="1"/>
  <c r="AC103" i="42" s="1"/>
  <c r="AC107" i="32"/>
  <c r="AC106" i="32" s="1"/>
  <c r="AC109" i="32" s="1"/>
  <c r="AC103" i="32" s="1"/>
  <c r="AC107" i="41"/>
  <c r="AC106" i="41" s="1"/>
  <c r="AC109" i="41" s="1"/>
  <c r="AC103" i="41" s="1"/>
  <c r="AC107" i="1"/>
  <c r="AC8" i="55"/>
  <c r="AC101" i="41" l="1"/>
  <c r="AC211" i="33" s="1"/>
  <c r="AC66" i="41"/>
  <c r="AC101" i="43"/>
  <c r="AC213" i="33" s="1"/>
  <c r="AC66" i="43"/>
  <c r="AC101" i="47"/>
  <c r="AC218" i="33" s="1"/>
  <c r="AC66" i="47"/>
  <c r="AB64" i="1"/>
  <c r="AB65" i="1" s="1"/>
  <c r="AB155" i="1"/>
  <c r="AB155" i="40"/>
  <c r="AB64" i="40"/>
  <c r="AB65" i="40" s="1"/>
  <c r="AB68" i="40" s="1"/>
  <c r="AB155" i="47"/>
  <c r="AB64" i="47"/>
  <c r="AB65" i="47" s="1"/>
  <c r="AB68" i="47" s="1"/>
  <c r="AC101" i="32"/>
  <c r="AC210" i="33" s="1"/>
  <c r="AC66" i="32"/>
  <c r="AC101" i="40"/>
  <c r="AC214" i="33" s="1"/>
  <c r="AC66" i="40"/>
  <c r="AC101" i="48"/>
  <c r="AC219" i="33" s="1"/>
  <c r="AC66" i="48"/>
  <c r="AB155" i="42"/>
  <c r="AB64" i="42"/>
  <c r="AB65" i="42" s="1"/>
  <c r="AB68" i="42" s="1"/>
  <c r="AB155" i="44"/>
  <c r="AB64" i="44"/>
  <c r="AB65" i="44" s="1"/>
  <c r="AB68" i="44" s="1"/>
  <c r="AB155" i="48"/>
  <c r="AB64" i="48"/>
  <c r="AB65" i="48" s="1"/>
  <c r="AB68" i="48" s="1"/>
  <c r="AC90" i="33"/>
  <c r="AC83" i="33"/>
  <c r="AC101" i="45"/>
  <c r="AC216" i="33" s="1"/>
  <c r="AC66" i="45"/>
  <c r="AC101" i="49"/>
  <c r="AC220" i="33" s="1"/>
  <c r="AC66" i="49"/>
  <c r="AB155" i="32"/>
  <c r="AB64" i="32"/>
  <c r="AB65" i="32" s="1"/>
  <c r="AB68" i="32" s="1"/>
  <c r="AB64" i="41"/>
  <c r="AB65" i="41" s="1"/>
  <c r="AB68" i="41" s="1"/>
  <c r="AB155" i="41"/>
  <c r="AB155" i="45"/>
  <c r="AB64" i="45"/>
  <c r="AB65" i="45" s="1"/>
  <c r="AB68" i="45" s="1"/>
  <c r="AB155" i="49"/>
  <c r="AB64" i="49"/>
  <c r="AB65" i="49" s="1"/>
  <c r="AB68" i="49" s="1"/>
  <c r="AC101" i="42"/>
  <c r="AC212" i="33" s="1"/>
  <c r="AC66" i="42"/>
  <c r="AC106" i="1"/>
  <c r="AC97" i="33"/>
  <c r="AC101" i="44"/>
  <c r="AC215" i="33" s="1"/>
  <c r="AC66" i="44"/>
  <c r="AC101" i="46"/>
  <c r="AC217" i="33" s="1"/>
  <c r="AC66" i="46"/>
  <c r="AC64" i="59"/>
  <c r="AB155" i="43"/>
  <c r="AB64" i="43"/>
  <c r="AB65" i="43" s="1"/>
  <c r="AB68" i="43" s="1"/>
  <c r="AB64" i="46"/>
  <c r="AB65" i="46" s="1"/>
  <c r="AB68" i="46" s="1"/>
  <c r="AB155" i="46"/>
  <c r="AB55" i="56"/>
  <c r="AB56" i="56" s="1"/>
  <c r="AB37" i="56"/>
  <c r="AB38" i="56" s="1"/>
  <c r="AB47" i="56"/>
  <c r="AB42" i="56"/>
  <c r="AB43" i="56" s="1"/>
  <c r="AB49" i="56" l="1"/>
  <c r="AC46" i="56"/>
  <c r="AB84" i="46"/>
  <c r="AB139" i="46"/>
  <c r="AB73" i="46"/>
  <c r="AC74" i="46" s="1"/>
  <c r="AB139" i="45"/>
  <c r="AB73" i="45"/>
  <c r="AC74" i="45" s="1"/>
  <c r="AB139" i="32"/>
  <c r="AB73" i="32"/>
  <c r="AC74" i="32" s="1"/>
  <c r="AB139" i="48"/>
  <c r="AB73" i="48"/>
  <c r="AC74" i="48" s="1"/>
  <c r="AB139" i="42"/>
  <c r="AB73" i="42"/>
  <c r="AC74" i="42" s="1"/>
  <c r="AB139" i="47"/>
  <c r="AB73" i="47"/>
  <c r="AC74" i="47" s="1"/>
  <c r="AB139" i="43"/>
  <c r="AB73" i="43"/>
  <c r="AC74" i="43" s="1"/>
  <c r="AB68" i="1"/>
  <c r="AB43" i="33"/>
  <c r="AB60" i="56"/>
  <c r="AB133" i="33" s="1"/>
  <c r="AB59" i="56"/>
  <c r="AB84" i="49"/>
  <c r="AB139" i="49"/>
  <c r="AB73" i="49"/>
  <c r="AC74" i="49" s="1"/>
  <c r="AB139" i="44"/>
  <c r="AB73" i="44"/>
  <c r="AC74" i="44" s="1"/>
  <c r="AB139" i="40"/>
  <c r="AB73" i="40"/>
  <c r="AC74" i="40" s="1"/>
  <c r="AB52" i="56"/>
  <c r="AC41" i="56"/>
  <c r="AC109" i="1"/>
  <c r="AC103" i="1" s="1"/>
  <c r="AC96" i="33"/>
  <c r="AC104" i="33" s="1"/>
  <c r="AB139" i="41"/>
  <c r="AB73" i="41"/>
  <c r="AC74" i="41" s="1"/>
  <c r="AB84" i="48" l="1"/>
  <c r="AB84" i="42"/>
  <c r="AC85" i="44"/>
  <c r="AC282" i="51"/>
  <c r="AC61" i="44"/>
  <c r="AB61" i="56"/>
  <c r="AB132" i="33"/>
  <c r="AB75" i="59" s="1"/>
  <c r="AB46" i="33"/>
  <c r="AB49" i="59" s="1"/>
  <c r="AB139" i="1"/>
  <c r="AB73" i="1"/>
  <c r="AC74" i="1" s="1"/>
  <c r="AC85" i="47"/>
  <c r="AC285" i="51"/>
  <c r="AC61" i="47"/>
  <c r="AB87" i="48"/>
  <c r="AB88" i="48"/>
  <c r="AB362" i="33"/>
  <c r="AC85" i="45"/>
  <c r="AC283" i="51"/>
  <c r="AC61" i="45"/>
  <c r="AB84" i="41"/>
  <c r="AC85" i="40"/>
  <c r="AC281" i="51"/>
  <c r="AC61" i="40"/>
  <c r="AB87" i="49"/>
  <c r="AB88" i="49"/>
  <c r="AB363" i="33"/>
  <c r="AC85" i="43"/>
  <c r="AC280" i="51"/>
  <c r="AC61" i="43"/>
  <c r="AB88" i="42"/>
  <c r="AB87" i="42"/>
  <c r="AB355" i="33"/>
  <c r="AC85" i="32"/>
  <c r="AC277" i="51"/>
  <c r="AC61" i="32"/>
  <c r="AB88" i="46"/>
  <c r="AB87" i="46"/>
  <c r="AB360" i="33"/>
  <c r="AB84" i="44"/>
  <c r="AB84" i="47"/>
  <c r="AC85" i="48"/>
  <c r="AC286" i="51"/>
  <c r="AC61" i="48"/>
  <c r="AB84" i="45"/>
  <c r="AC85" i="41"/>
  <c r="AC278" i="51"/>
  <c r="AC61" i="41"/>
  <c r="AC101" i="1"/>
  <c r="AC209" i="33" s="1"/>
  <c r="AC66" i="1"/>
  <c r="AB84" i="40"/>
  <c r="AC85" i="49"/>
  <c r="AC287" i="51"/>
  <c r="AC61" i="49"/>
  <c r="AB38" i="33"/>
  <c r="AB42" i="33"/>
  <c r="AB47" i="59" s="1"/>
  <c r="AB40" i="33"/>
  <c r="AB44" i="33"/>
  <c r="AB84" i="43"/>
  <c r="AC85" i="42"/>
  <c r="AC279" i="51"/>
  <c r="AC61" i="42"/>
  <c r="AB84" i="32"/>
  <c r="AC85" i="46"/>
  <c r="AC284" i="51"/>
  <c r="AC61" i="46"/>
  <c r="AB48" i="56"/>
  <c r="AC67" i="42" l="1"/>
  <c r="CT52" i="57"/>
  <c r="AC77" i="42"/>
  <c r="AC128" i="42"/>
  <c r="AC78" i="42"/>
  <c r="AC112" i="42"/>
  <c r="AB88" i="43"/>
  <c r="AB87" i="43"/>
  <c r="AB356" i="33"/>
  <c r="AC67" i="41"/>
  <c r="CT51" i="57"/>
  <c r="AC78" i="41"/>
  <c r="AC77" i="41"/>
  <c r="AC128" i="41"/>
  <c r="AC112" i="41"/>
  <c r="AB132" i="48"/>
  <c r="AB133" i="48" s="1"/>
  <c r="AB134" i="48" s="1"/>
  <c r="AA79" i="48" s="1"/>
  <c r="AB148" i="48" s="1"/>
  <c r="AB405" i="33"/>
  <c r="AB214" i="51"/>
  <c r="AB230" i="51" s="1"/>
  <c r="AB90" i="48"/>
  <c r="AA129" i="48"/>
  <c r="AA131" i="48" s="1"/>
  <c r="AA140" i="48" s="1"/>
  <c r="AB130" i="48"/>
  <c r="AC67" i="44"/>
  <c r="CT55" i="57"/>
  <c r="AC77" i="44"/>
  <c r="AC78" i="44"/>
  <c r="AC128" i="44"/>
  <c r="AC112" i="44"/>
  <c r="AC67" i="49"/>
  <c r="CT60" i="57"/>
  <c r="AC77" i="49"/>
  <c r="AC128" i="49"/>
  <c r="AC78" i="49"/>
  <c r="AC112" i="49"/>
  <c r="AB87" i="40"/>
  <c r="AB88" i="40"/>
  <c r="AB357" i="33"/>
  <c r="AB88" i="45"/>
  <c r="AB87" i="45"/>
  <c r="AB359" i="33"/>
  <c r="AB132" i="42"/>
  <c r="AB133" i="42" s="1"/>
  <c r="AB134" i="42" s="1"/>
  <c r="AA79" i="42" s="1"/>
  <c r="AB148" i="42" s="1"/>
  <c r="AB398" i="33"/>
  <c r="AB207" i="51"/>
  <c r="AB223" i="51" s="1"/>
  <c r="AB90" i="42"/>
  <c r="AA129" i="42"/>
  <c r="AA131" i="42" s="1"/>
  <c r="AA140" i="42" s="1"/>
  <c r="AB130" i="42"/>
  <c r="AC67" i="40"/>
  <c r="CT54" i="57"/>
  <c r="AC78" i="40"/>
  <c r="AC128" i="40"/>
  <c r="AC77" i="40"/>
  <c r="AC112" i="40"/>
  <c r="AB84" i="1"/>
  <c r="AC67" i="48"/>
  <c r="CT59" i="57"/>
  <c r="AC77" i="48"/>
  <c r="AC78" i="48"/>
  <c r="AC128" i="48"/>
  <c r="AC112" i="48"/>
  <c r="AB87" i="47"/>
  <c r="AB88" i="47"/>
  <c r="AB361" i="33"/>
  <c r="AB132" i="46"/>
  <c r="AB133" i="46" s="1"/>
  <c r="AB134" i="46" s="1"/>
  <c r="AA79" i="46" s="1"/>
  <c r="AB148" i="46" s="1"/>
  <c r="AB403" i="33"/>
  <c r="AB212" i="51"/>
  <c r="AB228" i="51" s="1"/>
  <c r="AB90" i="46"/>
  <c r="AB130" i="46"/>
  <c r="AA129" i="46"/>
  <c r="AA131" i="46" s="1"/>
  <c r="AA140" i="46" s="1"/>
  <c r="AC67" i="43"/>
  <c r="CT53" i="57"/>
  <c r="AC77" i="43"/>
  <c r="AC128" i="43"/>
  <c r="AC78" i="43"/>
  <c r="AC112" i="43"/>
  <c r="AB88" i="41"/>
  <c r="AB87" i="41"/>
  <c r="AB354" i="33"/>
  <c r="AC67" i="47"/>
  <c r="CT58" i="57"/>
  <c r="AC128" i="47"/>
  <c r="AC77" i="47"/>
  <c r="AC78" i="47"/>
  <c r="AC112" i="47"/>
  <c r="AC85" i="1"/>
  <c r="AC49" i="33" s="1"/>
  <c r="AC51" i="59" s="1"/>
  <c r="AC276" i="51"/>
  <c r="AC61" i="1"/>
  <c r="AC67" i="46"/>
  <c r="CT57" i="57"/>
  <c r="AC128" i="46"/>
  <c r="AC77" i="46"/>
  <c r="AC78" i="46"/>
  <c r="AC112" i="46"/>
  <c r="AB88" i="32"/>
  <c r="AB87" i="32"/>
  <c r="AB353" i="33"/>
  <c r="AB88" i="44"/>
  <c r="AB87" i="44"/>
  <c r="AB358" i="33"/>
  <c r="AC67" i="32"/>
  <c r="CT50" i="57"/>
  <c r="AC77" i="32"/>
  <c r="AC128" i="32"/>
  <c r="AC78" i="32"/>
  <c r="AC112" i="32"/>
  <c r="AB132" i="49"/>
  <c r="AB133" i="49" s="1"/>
  <c r="AB134" i="49" s="1"/>
  <c r="AA79" i="49" s="1"/>
  <c r="AB148" i="49" s="1"/>
  <c r="AB406" i="33"/>
  <c r="AB215" i="51"/>
  <c r="AB231" i="51" s="1"/>
  <c r="AB90" i="49"/>
  <c r="AB130" i="49"/>
  <c r="AA129" i="49"/>
  <c r="AA131" i="49" s="1"/>
  <c r="AA140" i="49" s="1"/>
  <c r="AC67" i="45"/>
  <c r="CT56" i="57"/>
  <c r="AC77" i="45"/>
  <c r="AC78" i="45"/>
  <c r="AC128" i="45"/>
  <c r="AC112" i="45"/>
  <c r="AB62" i="56"/>
  <c r="AB135" i="33" s="1"/>
  <c r="AB134" i="33"/>
  <c r="AB76" i="59" s="1"/>
  <c r="AB77" i="59" l="1"/>
  <c r="AC50" i="47"/>
  <c r="AC50" i="44"/>
  <c r="AC50" i="45"/>
  <c r="AC50" i="43"/>
  <c r="AC50" i="32"/>
  <c r="AC50" i="40"/>
  <c r="AC50" i="41"/>
  <c r="AC50" i="49"/>
  <c r="AC50" i="48"/>
  <c r="AC50" i="46"/>
  <c r="AC50" i="42"/>
  <c r="AC50" i="1"/>
  <c r="AC119" i="32"/>
  <c r="AC116" i="32"/>
  <c r="AC114" i="32"/>
  <c r="AC115" i="32" s="1"/>
  <c r="AC255" i="33" s="1"/>
  <c r="AB93" i="42"/>
  <c r="AB94" i="42" s="1"/>
  <c r="AB91" i="42"/>
  <c r="AC116" i="44"/>
  <c r="AC119" i="44"/>
  <c r="AC114" i="44"/>
  <c r="AC115" i="44" s="1"/>
  <c r="AC260" i="33" s="1"/>
  <c r="AB333" i="33"/>
  <c r="AB346" i="33" s="1"/>
  <c r="AB132" i="43"/>
  <c r="AB133" i="43" s="1"/>
  <c r="AB134" i="43" s="1"/>
  <c r="AA79" i="43" s="1"/>
  <c r="AB148" i="43" s="1"/>
  <c r="AB399" i="33"/>
  <c r="AB208" i="51"/>
  <c r="AB224" i="51" s="1"/>
  <c r="AB90" i="43"/>
  <c r="AB130" i="43"/>
  <c r="AA129" i="43"/>
  <c r="AA131" i="43" s="1"/>
  <c r="AA140" i="43" s="1"/>
  <c r="AB132" i="44"/>
  <c r="AB133" i="44" s="1"/>
  <c r="AB134" i="44" s="1"/>
  <c r="AA79" i="44" s="1"/>
  <c r="AB148" i="44" s="1"/>
  <c r="AB401" i="33"/>
  <c r="AB210" i="51"/>
  <c r="AB226" i="51" s="1"/>
  <c r="AB90" i="44"/>
  <c r="AB130" i="44"/>
  <c r="AA129" i="44"/>
  <c r="AA131" i="44" s="1"/>
  <c r="AA140" i="44" s="1"/>
  <c r="AC119" i="43"/>
  <c r="AC116" i="43"/>
  <c r="AC114" i="43"/>
  <c r="AC115" i="43" s="1"/>
  <c r="AC258" i="33" s="1"/>
  <c r="AB331" i="33"/>
  <c r="AB344" i="33" s="1"/>
  <c r="AC119" i="48"/>
  <c r="AC116" i="48"/>
  <c r="AC114" i="48"/>
  <c r="AC115" i="48" s="1"/>
  <c r="AC264" i="33" s="1"/>
  <c r="AB132" i="40"/>
  <c r="AB133" i="40" s="1"/>
  <c r="AB134" i="40" s="1"/>
  <c r="AB400" i="33"/>
  <c r="AB209" i="51"/>
  <c r="AB225" i="51" s="1"/>
  <c r="AB90" i="40"/>
  <c r="AB130" i="40"/>
  <c r="AA129" i="40"/>
  <c r="AA131" i="40" s="1"/>
  <c r="AB93" i="48"/>
  <c r="AB94" i="48" s="1"/>
  <c r="AB91" i="48"/>
  <c r="AC119" i="42"/>
  <c r="AC116" i="42"/>
  <c r="AC114" i="42"/>
  <c r="AC115" i="42" s="1"/>
  <c r="AC257" i="33" s="1"/>
  <c r="AC119" i="45"/>
  <c r="AC116" i="45"/>
  <c r="AC114" i="45"/>
  <c r="AC115" i="45" s="1"/>
  <c r="AC261" i="33" s="1"/>
  <c r="AB334" i="33"/>
  <c r="AB347" i="33" s="1"/>
  <c r="AB132" i="32"/>
  <c r="AB133" i="32" s="1"/>
  <c r="AB134" i="32" s="1"/>
  <c r="AA79" i="32" s="1"/>
  <c r="AB148" i="32" s="1"/>
  <c r="AB396" i="33"/>
  <c r="AB205" i="51"/>
  <c r="AB221" i="51" s="1"/>
  <c r="AB90" i="32"/>
  <c r="AB130" i="32"/>
  <c r="AA129" i="32"/>
  <c r="AA131" i="32" s="1"/>
  <c r="AA140" i="32" s="1"/>
  <c r="AC67" i="1"/>
  <c r="AC45" i="33" s="1"/>
  <c r="AC39" i="33"/>
  <c r="CT49" i="57"/>
  <c r="CT61" i="57" s="1"/>
  <c r="AC77" i="1"/>
  <c r="AC128" i="1"/>
  <c r="AC78" i="1"/>
  <c r="AC112" i="1"/>
  <c r="AC119" i="47"/>
  <c r="AC116" i="47"/>
  <c r="AC114" i="47"/>
  <c r="AC115" i="47" s="1"/>
  <c r="AC263" i="33" s="1"/>
  <c r="AB93" i="46"/>
  <c r="AB94" i="46" s="1"/>
  <c r="AB91" i="46"/>
  <c r="AB352" i="33"/>
  <c r="AB364" i="33" s="1"/>
  <c r="AB88" i="1"/>
  <c r="AB87" i="1"/>
  <c r="AB51" i="33" s="1"/>
  <c r="AB52" i="59" s="1"/>
  <c r="AB48" i="33"/>
  <c r="AB132" i="45"/>
  <c r="AB133" i="45" s="1"/>
  <c r="AB134" i="45" s="1"/>
  <c r="AA79" i="45" s="1"/>
  <c r="AB148" i="45" s="1"/>
  <c r="AB402" i="33"/>
  <c r="AB211" i="51"/>
  <c r="AB227" i="51" s="1"/>
  <c r="AB90" i="45"/>
  <c r="AA129" i="45"/>
  <c r="AA131" i="45" s="1"/>
  <c r="AA140" i="45" s="1"/>
  <c r="AB130" i="45"/>
  <c r="AB93" i="49"/>
  <c r="AB94" i="49" s="1"/>
  <c r="AB91" i="49"/>
  <c r="AC119" i="46"/>
  <c r="AC116" i="46"/>
  <c r="AC114" i="46"/>
  <c r="AC115" i="46" s="1"/>
  <c r="AC262" i="33" s="1"/>
  <c r="AC288" i="51"/>
  <c r="AC290" i="51"/>
  <c r="AB132" i="41"/>
  <c r="AB133" i="41" s="1"/>
  <c r="AB134" i="41" s="1"/>
  <c r="AA79" i="41" s="1"/>
  <c r="AB148" i="41" s="1"/>
  <c r="AB397" i="33"/>
  <c r="AB206" i="51"/>
  <c r="AB222" i="51" s="1"/>
  <c r="AB90" i="41"/>
  <c r="AA129" i="41"/>
  <c r="AA131" i="41" s="1"/>
  <c r="AA140" i="41" s="1"/>
  <c r="AB130" i="41"/>
  <c r="AB132" i="47"/>
  <c r="AB133" i="47" s="1"/>
  <c r="AB134" i="47" s="1"/>
  <c r="AA79" i="47" s="1"/>
  <c r="AB148" i="47" s="1"/>
  <c r="AB404" i="33"/>
  <c r="AB213" i="51"/>
  <c r="AB229" i="51" s="1"/>
  <c r="AB90" i="47"/>
  <c r="AB130" i="47"/>
  <c r="AA129" i="47"/>
  <c r="AA131" i="47" s="1"/>
  <c r="AA140" i="47" s="1"/>
  <c r="AC119" i="40"/>
  <c r="AC116" i="40"/>
  <c r="AC114" i="40"/>
  <c r="AC115" i="40" s="1"/>
  <c r="AC259" i="33" s="1"/>
  <c r="AB326" i="33"/>
  <c r="AB339" i="33" s="1"/>
  <c r="AC119" i="49"/>
  <c r="AC116" i="49"/>
  <c r="AC114" i="49"/>
  <c r="AC115" i="49" s="1"/>
  <c r="AC265" i="33" s="1"/>
  <c r="AC119" i="41"/>
  <c r="AC116" i="41"/>
  <c r="AC114" i="41"/>
  <c r="AC115" i="41" s="1"/>
  <c r="AC256" i="33" s="1"/>
  <c r="AC119" i="1" l="1"/>
  <c r="AC116" i="1"/>
  <c r="AC114" i="1"/>
  <c r="AC115" i="1" s="1"/>
  <c r="AC254" i="33" s="1"/>
  <c r="AB329" i="33"/>
  <c r="AB342" i="33" s="1"/>
  <c r="AB325" i="33"/>
  <c r="AB338" i="33" s="1"/>
  <c r="AB132" i="1"/>
  <c r="AB133" i="1" s="1"/>
  <c r="AB134" i="1" s="1"/>
  <c r="AB395" i="33"/>
  <c r="AB204" i="51"/>
  <c r="AB220" i="51" s="1"/>
  <c r="AB90" i="1"/>
  <c r="AB130" i="1"/>
  <c r="AA129" i="1"/>
  <c r="AB324" i="33"/>
  <c r="AB337" i="33" s="1"/>
  <c r="AA72" i="59"/>
  <c r="AA140" i="40"/>
  <c r="AC124" i="48"/>
  <c r="AC121" i="48"/>
  <c r="AC102" i="48"/>
  <c r="AC71" i="48" s="1"/>
  <c r="AC70" i="48" s="1"/>
  <c r="AB93" i="44"/>
  <c r="AB94" i="44" s="1"/>
  <c r="AB91" i="44"/>
  <c r="AC124" i="41"/>
  <c r="AC121" i="41"/>
  <c r="AC102" i="41"/>
  <c r="AC71" i="41" s="1"/>
  <c r="AC70" i="41" s="1"/>
  <c r="AB93" i="47"/>
  <c r="AB94" i="47" s="1"/>
  <c r="AB91" i="47"/>
  <c r="AB93" i="41"/>
  <c r="AB94" i="41" s="1"/>
  <c r="AB91" i="41"/>
  <c r="AC124" i="46"/>
  <c r="AC121" i="46"/>
  <c r="AC102" i="46"/>
  <c r="AC71" i="46" s="1"/>
  <c r="AC70" i="46" s="1"/>
  <c r="AB330" i="33"/>
  <c r="AB343" i="33" s="1"/>
  <c r="AB93" i="32"/>
  <c r="AB94" i="32" s="1"/>
  <c r="AB91" i="32"/>
  <c r="AC124" i="45"/>
  <c r="AC121" i="45"/>
  <c r="AC102" i="45"/>
  <c r="AC71" i="45" s="1"/>
  <c r="AC70" i="45" s="1"/>
  <c r="AC124" i="42"/>
  <c r="AC121" i="42"/>
  <c r="AC102" i="42"/>
  <c r="AC71" i="42" s="1"/>
  <c r="AC70" i="42" s="1"/>
  <c r="AA79" i="40"/>
  <c r="AB148" i="40" s="1"/>
  <c r="AB71" i="59"/>
  <c r="AC124" i="43"/>
  <c r="AC121" i="43"/>
  <c r="AC102" i="43"/>
  <c r="AC71" i="43" s="1"/>
  <c r="AC70" i="43" s="1"/>
  <c r="AB327" i="33"/>
  <c r="AB340" i="33" s="1"/>
  <c r="AC124" i="32"/>
  <c r="AC121" i="32"/>
  <c r="AC102" i="32"/>
  <c r="AC71" i="32" s="1"/>
  <c r="AC70" i="32" s="1"/>
  <c r="AC124" i="40"/>
  <c r="AC121" i="40"/>
  <c r="AC102" i="40"/>
  <c r="AC71" i="40" s="1"/>
  <c r="AC70" i="40" s="1"/>
  <c r="AC102" i="49"/>
  <c r="AC71" i="49" s="1"/>
  <c r="AC70" i="49" s="1"/>
  <c r="AC124" i="49"/>
  <c r="AC121" i="49"/>
  <c r="AB332" i="33"/>
  <c r="AB345" i="33" s="1"/>
  <c r="AC298" i="51"/>
  <c r="AC292" i="51"/>
  <c r="AC294" i="51"/>
  <c r="AC299" i="51"/>
  <c r="AC291" i="51"/>
  <c r="AC304" i="51" s="1"/>
  <c r="AC293" i="51"/>
  <c r="AC300" i="51"/>
  <c r="AC297" i="51"/>
  <c r="AC296" i="51"/>
  <c r="AC301" i="51"/>
  <c r="AC295" i="51"/>
  <c r="AB93" i="45"/>
  <c r="AB94" i="45" s="1"/>
  <c r="AB91" i="45"/>
  <c r="AB53" i="33"/>
  <c r="AB54" i="59" s="1"/>
  <c r="AB52" i="33"/>
  <c r="AB53" i="59" s="1"/>
  <c r="AB87" i="33"/>
  <c r="AB50" i="59"/>
  <c r="AC124" i="47"/>
  <c r="AC121" i="47"/>
  <c r="AC102" i="47"/>
  <c r="AC71" i="47" s="1"/>
  <c r="AC70" i="47" s="1"/>
  <c r="AC48" i="59"/>
  <c r="AB93" i="40"/>
  <c r="AB94" i="40" s="1"/>
  <c r="AB91" i="40"/>
  <c r="AB93" i="43"/>
  <c r="AB94" i="43" s="1"/>
  <c r="AB91" i="43"/>
  <c r="AC124" i="44"/>
  <c r="AC121" i="44"/>
  <c r="AC102" i="44"/>
  <c r="AC71" i="44" s="1"/>
  <c r="AC70" i="44" s="1"/>
  <c r="AC308" i="51" l="1"/>
  <c r="AB328" i="33"/>
  <c r="AB341" i="33" s="1"/>
  <c r="AC305" i="51"/>
  <c r="AC309" i="51" s="1"/>
  <c r="AC157" i="33"/>
  <c r="AC86" i="41"/>
  <c r="AC164" i="33"/>
  <c r="AC86" i="47"/>
  <c r="AC156" i="33"/>
  <c r="AC86" i="32"/>
  <c r="AA131" i="1"/>
  <c r="AA137" i="1"/>
  <c r="AB409" i="33"/>
  <c r="AB79" i="59" s="1"/>
  <c r="AB410" i="33"/>
  <c r="AB80" i="59" s="1"/>
  <c r="AB411" i="33"/>
  <c r="AB81" i="59" s="1"/>
  <c r="AB408" i="33"/>
  <c r="AB78" i="59" s="1"/>
  <c r="AC166" i="33"/>
  <c r="AC86" i="49"/>
  <c r="AC160" i="33"/>
  <c r="AC86" i="40"/>
  <c r="AC159" i="33"/>
  <c r="AC86" i="43"/>
  <c r="AC162" i="33"/>
  <c r="AC86" i="45"/>
  <c r="AC163" i="33"/>
  <c r="AC86" i="46"/>
  <c r="AC165" i="33"/>
  <c r="AC86" i="48"/>
  <c r="AB136" i="1"/>
  <c r="AA79" i="1"/>
  <c r="AB148" i="1" s="1"/>
  <c r="AB69" i="59"/>
  <c r="AC161" i="33"/>
  <c r="AC86" i="44"/>
  <c r="AC158" i="33"/>
  <c r="AC86" i="42"/>
  <c r="AB93" i="1"/>
  <c r="AB94" i="1" s="1"/>
  <c r="AB91" i="1"/>
  <c r="AC124" i="1"/>
  <c r="AC121" i="1"/>
  <c r="AC124" i="33" s="1"/>
  <c r="AC101" i="33" s="1"/>
  <c r="AC102" i="1"/>
  <c r="AC71" i="1" s="1"/>
  <c r="AC155" i="33" l="1"/>
  <c r="AC86" i="1"/>
  <c r="AC249" i="33"/>
  <c r="AC234" i="33"/>
  <c r="AC246" i="33"/>
  <c r="AC231" i="33"/>
  <c r="AC244" i="33"/>
  <c r="AC229" i="33"/>
  <c r="AA70" i="59"/>
  <c r="AA140" i="1"/>
  <c r="AC248" i="33"/>
  <c r="AC233" i="33"/>
  <c r="AC242" i="33"/>
  <c r="AC227" i="33"/>
  <c r="AB323" i="33"/>
  <c r="AC245" i="33"/>
  <c r="AC230" i="33"/>
  <c r="AC70" i="1"/>
  <c r="AC5" i="59" s="1"/>
  <c r="AC56" i="33"/>
  <c r="AC247" i="33"/>
  <c r="AC232" i="33"/>
  <c r="AC243" i="33"/>
  <c r="AC228" i="33"/>
  <c r="AC250" i="33"/>
  <c r="AC235" i="33"/>
  <c r="AC240" i="33"/>
  <c r="AC225" i="33"/>
  <c r="AC241" i="33"/>
  <c r="AC226" i="33"/>
  <c r="AC306" i="51"/>
  <c r="AC310" i="51"/>
  <c r="AC57" i="33" l="1"/>
  <c r="AC57" i="59" s="1"/>
  <c r="AC56" i="59"/>
  <c r="AC64" i="33"/>
  <c r="AB366" i="33"/>
  <c r="AB336" i="33"/>
  <c r="AC55" i="33"/>
  <c r="AC55" i="59"/>
  <c r="AD59" i="33"/>
  <c r="AC347" i="51"/>
  <c r="AC351" i="51"/>
  <c r="AC355" i="51"/>
  <c r="AC346" i="51"/>
  <c r="AC350" i="51"/>
  <c r="AC354" i="51"/>
  <c r="AC345" i="51"/>
  <c r="AC349" i="51"/>
  <c r="AC353" i="51"/>
  <c r="AC344" i="51"/>
  <c r="AC348" i="51"/>
  <c r="AC352" i="51"/>
  <c r="AC184" i="33"/>
  <c r="AC167" i="33"/>
  <c r="AC239" i="33"/>
  <c r="AC251" i="33" s="1"/>
  <c r="AC224" i="33"/>
  <c r="AC236" i="33" s="1"/>
  <c r="AA9" i="59" l="1"/>
  <c r="AB376" i="33"/>
  <c r="AE61" i="33"/>
  <c r="AD60" i="33"/>
  <c r="AC71" i="33"/>
  <c r="AC65" i="33"/>
  <c r="AD84" i="33" s="1"/>
  <c r="AC61" i="59"/>
  <c r="AC113" i="33"/>
  <c r="AC119" i="33" s="1"/>
  <c r="AC186" i="33"/>
  <c r="AC185" i="33"/>
  <c r="AC114" i="33" s="1"/>
  <c r="AD4" i="56" l="1"/>
  <c r="AD58" i="59"/>
  <c r="AC63" i="59"/>
  <c r="AC70" i="33"/>
  <c r="AE59" i="59"/>
  <c r="AF62" i="33"/>
  <c r="AF60" i="59" s="1"/>
  <c r="AD91" i="33"/>
  <c r="AD9" i="55"/>
  <c r="AD107" i="49" l="1"/>
  <c r="AD106" i="49" s="1"/>
  <c r="AD109" i="49" s="1"/>
  <c r="AD103" i="49" s="1"/>
  <c r="AD107" i="48"/>
  <c r="AD106" i="48" s="1"/>
  <c r="AD109" i="48" s="1"/>
  <c r="AD103" i="48" s="1"/>
  <c r="AD107" i="47"/>
  <c r="AD106" i="47" s="1"/>
  <c r="AD109" i="47" s="1"/>
  <c r="AD103" i="47" s="1"/>
  <c r="AD107" i="46"/>
  <c r="AD106" i="46" s="1"/>
  <c r="AD109" i="46" s="1"/>
  <c r="AD103" i="46" s="1"/>
  <c r="AD107" i="45"/>
  <c r="AD106" i="45" s="1"/>
  <c r="AD109" i="45" s="1"/>
  <c r="AD103" i="45" s="1"/>
  <c r="AD107" i="44"/>
  <c r="AD106" i="44" s="1"/>
  <c r="AD109" i="44" s="1"/>
  <c r="AD103" i="44" s="1"/>
  <c r="AD107" i="40"/>
  <c r="AD106" i="40" s="1"/>
  <c r="AD109" i="40" s="1"/>
  <c r="AD103" i="40" s="1"/>
  <c r="AD107" i="43"/>
  <c r="AD106" i="43" s="1"/>
  <c r="AD109" i="43" s="1"/>
  <c r="AD103" i="43" s="1"/>
  <c r="AD107" i="32"/>
  <c r="AD106" i="32" s="1"/>
  <c r="AD109" i="32" s="1"/>
  <c r="AD103" i="32" s="1"/>
  <c r="AD107" i="41"/>
  <c r="AD106" i="41" s="1"/>
  <c r="AD109" i="41" s="1"/>
  <c r="AD103" i="41" s="1"/>
  <c r="AD107" i="42"/>
  <c r="AD106" i="42" s="1"/>
  <c r="AD109" i="42" s="1"/>
  <c r="AD103" i="42" s="1"/>
  <c r="AD107" i="1"/>
  <c r="AD8" i="55"/>
  <c r="AC3" i="56"/>
  <c r="AC81" i="49"/>
  <c r="AC62" i="49" s="1"/>
  <c r="AC63" i="49" s="1"/>
  <c r="AC81" i="48"/>
  <c r="AC62" i="48" s="1"/>
  <c r="AC63" i="48" s="1"/>
  <c r="AC81" i="47"/>
  <c r="AC62" i="47" s="1"/>
  <c r="AC63" i="47" s="1"/>
  <c r="AC81" i="46"/>
  <c r="AC62" i="46" s="1"/>
  <c r="AC63" i="46" s="1"/>
  <c r="AC81" i="45"/>
  <c r="AC62" i="45" s="1"/>
  <c r="AC63" i="45" s="1"/>
  <c r="AC81" i="44"/>
  <c r="AC62" i="44" s="1"/>
  <c r="AC63" i="44" s="1"/>
  <c r="AC81" i="40"/>
  <c r="AC62" i="40" s="1"/>
  <c r="AC63" i="40" s="1"/>
  <c r="AC81" i="43"/>
  <c r="AC62" i="43" s="1"/>
  <c r="AC63" i="43" s="1"/>
  <c r="AC81" i="41"/>
  <c r="AC62" i="41" s="1"/>
  <c r="AC63" i="41" s="1"/>
  <c r="AC81" i="42"/>
  <c r="AC62" i="42" s="1"/>
  <c r="AC63" i="42" s="1"/>
  <c r="AC81" i="1"/>
  <c r="AC62" i="1" s="1"/>
  <c r="AC63" i="1" s="1"/>
  <c r="AC369" i="33"/>
  <c r="AC375" i="33" s="1"/>
  <c r="AC81" i="32"/>
  <c r="AC62" i="32" s="1"/>
  <c r="AC63" i="32" s="1"/>
  <c r="AC62" i="59"/>
  <c r="AD72" i="33"/>
  <c r="AC155" i="42" l="1"/>
  <c r="AC64" i="42"/>
  <c r="AC65" i="42" s="1"/>
  <c r="AC68" i="42" s="1"/>
  <c r="AC155" i="44"/>
  <c r="AC64" i="44"/>
  <c r="AC65" i="44" s="1"/>
  <c r="AC68" i="44" s="1"/>
  <c r="AC155" i="48"/>
  <c r="AC64" i="48"/>
  <c r="AC65" i="48" s="1"/>
  <c r="AC68" i="48" s="1"/>
  <c r="AD106" i="1"/>
  <c r="AD97" i="33"/>
  <c r="AD101" i="43"/>
  <c r="AD213" i="33" s="1"/>
  <c r="AD66" i="43"/>
  <c r="AD101" i="46"/>
  <c r="AD217" i="33" s="1"/>
  <c r="AD66" i="46"/>
  <c r="AC155" i="32"/>
  <c r="AC64" i="32"/>
  <c r="AC65" i="32" s="1"/>
  <c r="AC68" i="32" s="1"/>
  <c r="AC155" i="41"/>
  <c r="AC64" i="41"/>
  <c r="AC65" i="41" s="1"/>
  <c r="AC68" i="41" s="1"/>
  <c r="AC155" i="45"/>
  <c r="AC64" i="45"/>
  <c r="AC65" i="45" s="1"/>
  <c r="AC68" i="45" s="1"/>
  <c r="AC155" i="49"/>
  <c r="AC64" i="49"/>
  <c r="AC65" i="49" s="1"/>
  <c r="AC68" i="49" s="1"/>
  <c r="AD101" i="42"/>
  <c r="AD212" i="33" s="1"/>
  <c r="AD66" i="42"/>
  <c r="AD101" i="40"/>
  <c r="AD214" i="33" s="1"/>
  <c r="AD66" i="40"/>
  <c r="AD101" i="47"/>
  <c r="AD218" i="33" s="1"/>
  <c r="AD66" i="47"/>
  <c r="AC64" i="43"/>
  <c r="AC65" i="43" s="1"/>
  <c r="AC68" i="43" s="1"/>
  <c r="AC155" i="43"/>
  <c r="AC64" i="46"/>
  <c r="AC65" i="46" s="1"/>
  <c r="AC68" i="46" s="1"/>
  <c r="AC155" i="46"/>
  <c r="AC55" i="56"/>
  <c r="AC56" i="56" s="1"/>
  <c r="AC37" i="56"/>
  <c r="AC38" i="56" s="1"/>
  <c r="AC47" i="56"/>
  <c r="AC42" i="56"/>
  <c r="AC43" i="56" s="1"/>
  <c r="AD101" i="41"/>
  <c r="AD211" i="33" s="1"/>
  <c r="AD66" i="41"/>
  <c r="AD101" i="44"/>
  <c r="AD215" i="33" s="1"/>
  <c r="AD66" i="44"/>
  <c r="AD101" i="48"/>
  <c r="AD219" i="33" s="1"/>
  <c r="AD66" i="48"/>
  <c r="AD64" i="59"/>
  <c r="AC155" i="1"/>
  <c r="AC64" i="1"/>
  <c r="AC65" i="1" s="1"/>
  <c r="AC155" i="40"/>
  <c r="AC64" i="40"/>
  <c r="AC65" i="40" s="1"/>
  <c r="AC68" i="40" s="1"/>
  <c r="AC155" i="47"/>
  <c r="AC64" i="47"/>
  <c r="AC65" i="47" s="1"/>
  <c r="AC68" i="47" s="1"/>
  <c r="AD90" i="33"/>
  <c r="AD83" i="33"/>
  <c r="AD101" i="32"/>
  <c r="AD210" i="33" s="1"/>
  <c r="AD66" i="32"/>
  <c r="AD101" i="45"/>
  <c r="AD216" i="33" s="1"/>
  <c r="AD66" i="45"/>
  <c r="AD101" i="49"/>
  <c r="AD220" i="33" s="1"/>
  <c r="AD66" i="49"/>
  <c r="AC52" i="56" l="1"/>
  <c r="AC139" i="43"/>
  <c r="AC73" i="43"/>
  <c r="AD74" i="43" s="1"/>
  <c r="AC139" i="49"/>
  <c r="AC73" i="49"/>
  <c r="AD74" i="49" s="1"/>
  <c r="AC139" i="41"/>
  <c r="AC73" i="41"/>
  <c r="AD74" i="41" s="1"/>
  <c r="AC139" i="44"/>
  <c r="AC73" i="44"/>
  <c r="AD74" i="44" s="1"/>
  <c r="AC139" i="40"/>
  <c r="AC73" i="40"/>
  <c r="AD74" i="40" s="1"/>
  <c r="AD41" i="56"/>
  <c r="AD109" i="1"/>
  <c r="AD103" i="1" s="1"/>
  <c r="AD96" i="33"/>
  <c r="AD104" i="33" s="1"/>
  <c r="AC49" i="56"/>
  <c r="AD46" i="56"/>
  <c r="AC139" i="46"/>
  <c r="AC73" i="46"/>
  <c r="AD74" i="46" s="1"/>
  <c r="AC139" i="45"/>
  <c r="AC73" i="45"/>
  <c r="AD74" i="45" s="1"/>
  <c r="AC139" i="32"/>
  <c r="AC73" i="32"/>
  <c r="AD74" i="32" s="1"/>
  <c r="AC139" i="48"/>
  <c r="AC73" i="48"/>
  <c r="AD74" i="48" s="1"/>
  <c r="AC139" i="42"/>
  <c r="AC73" i="42"/>
  <c r="AD74" i="42" s="1"/>
  <c r="AC139" i="47"/>
  <c r="AC73" i="47"/>
  <c r="AD74" i="47" s="1"/>
  <c r="AC68" i="1"/>
  <c r="AC43" i="33"/>
  <c r="AC60" i="56"/>
  <c r="AC133" i="33" s="1"/>
  <c r="AC59" i="56"/>
  <c r="AC84" i="43" l="1"/>
  <c r="AC84" i="49"/>
  <c r="AC38" i="33"/>
  <c r="AC40" i="33"/>
  <c r="AC44" i="33"/>
  <c r="AC42" i="33"/>
  <c r="AC47" i="59" s="1"/>
  <c r="AC84" i="42"/>
  <c r="AD85" i="32"/>
  <c r="AD277" i="51"/>
  <c r="AD61" i="32"/>
  <c r="AC84" i="46"/>
  <c r="AD85" i="40"/>
  <c r="AD281" i="51"/>
  <c r="AD61" i="40"/>
  <c r="AD85" i="44"/>
  <c r="AD282" i="51"/>
  <c r="AD61" i="44"/>
  <c r="AD85" i="41"/>
  <c r="AD278" i="51"/>
  <c r="AD61" i="41"/>
  <c r="AC87" i="43"/>
  <c r="AC88" i="43"/>
  <c r="AC356" i="33"/>
  <c r="AC61" i="56"/>
  <c r="AC132" i="33"/>
  <c r="AC75" i="59" s="1"/>
  <c r="AC84" i="47"/>
  <c r="AC46" i="33"/>
  <c r="AC49" i="59" s="1"/>
  <c r="AC139" i="1"/>
  <c r="AC73" i="1"/>
  <c r="AD74" i="1" s="1"/>
  <c r="AD85" i="48"/>
  <c r="AD286" i="51"/>
  <c r="AD61" i="48"/>
  <c r="AC84" i="45"/>
  <c r="AC88" i="49"/>
  <c r="AC87" i="49"/>
  <c r="AC363" i="33"/>
  <c r="AD85" i="42"/>
  <c r="AD279" i="51"/>
  <c r="AD61" i="42"/>
  <c r="AC84" i="32"/>
  <c r="AD85" i="46"/>
  <c r="AD284" i="51"/>
  <c r="AD61" i="46"/>
  <c r="AC48" i="56"/>
  <c r="AC84" i="40"/>
  <c r="AC84" i="44"/>
  <c r="AC84" i="41"/>
  <c r="AD85" i="43"/>
  <c r="AD280" i="51"/>
  <c r="AD61" i="43"/>
  <c r="AD85" i="47"/>
  <c r="AD285" i="51"/>
  <c r="AD61" i="47"/>
  <c r="AC84" i="48"/>
  <c r="AD85" i="45"/>
  <c r="AD283" i="51"/>
  <c r="AD61" i="45"/>
  <c r="AD101" i="1"/>
  <c r="AD209" i="33" s="1"/>
  <c r="AD66" i="1"/>
  <c r="AD85" i="49"/>
  <c r="AD287" i="51"/>
  <c r="AD61" i="49"/>
  <c r="AD67" i="47" l="1"/>
  <c r="CU58" i="57"/>
  <c r="AD128" i="47"/>
  <c r="AD78" i="47"/>
  <c r="AD77" i="47"/>
  <c r="AD112" i="47"/>
  <c r="AD67" i="43"/>
  <c r="CU53" i="57"/>
  <c r="AD128" i="43"/>
  <c r="AD78" i="43"/>
  <c r="AD77" i="43"/>
  <c r="AD112" i="43"/>
  <c r="AC88" i="41"/>
  <c r="AC87" i="41"/>
  <c r="AC354" i="33"/>
  <c r="AD67" i="48"/>
  <c r="CU59" i="57"/>
  <c r="AD78" i="48"/>
  <c r="AD128" i="48"/>
  <c r="AD77" i="48"/>
  <c r="AD112" i="48"/>
  <c r="AD85" i="1"/>
  <c r="AD49" i="33" s="1"/>
  <c r="AD51" i="59" s="1"/>
  <c r="AD276" i="51"/>
  <c r="AD61" i="1"/>
  <c r="AC88" i="47"/>
  <c r="AC87" i="47"/>
  <c r="AC361" i="33"/>
  <c r="AC132" i="43"/>
  <c r="AC133" i="43" s="1"/>
  <c r="AC134" i="43" s="1"/>
  <c r="AB79" i="43" s="1"/>
  <c r="AC148" i="43" s="1"/>
  <c r="AC399" i="33"/>
  <c r="AC208" i="51"/>
  <c r="AC224" i="51" s="1"/>
  <c r="AC90" i="43"/>
  <c r="AB129" i="43"/>
  <c r="AB131" i="43" s="1"/>
  <c r="AB140" i="43" s="1"/>
  <c r="AC130" i="43"/>
  <c r="AC87" i="44"/>
  <c r="AC88" i="44"/>
  <c r="AC358" i="33"/>
  <c r="AC132" i="49"/>
  <c r="AC133" i="49" s="1"/>
  <c r="AC134" i="49" s="1"/>
  <c r="AB79" i="49" s="1"/>
  <c r="AC148" i="49" s="1"/>
  <c r="AC406" i="33"/>
  <c r="AC215" i="51"/>
  <c r="AC231" i="51" s="1"/>
  <c r="AC90" i="49"/>
  <c r="AB129" i="49"/>
  <c r="AB131" i="49" s="1"/>
  <c r="AB140" i="49" s="1"/>
  <c r="AC130" i="49"/>
  <c r="AD67" i="46"/>
  <c r="CU57" i="57"/>
  <c r="AD128" i="46"/>
  <c r="AD77" i="46"/>
  <c r="AD78" i="46"/>
  <c r="AD112" i="46"/>
  <c r="AC88" i="32"/>
  <c r="AC87" i="32"/>
  <c r="AC353" i="33"/>
  <c r="AC62" i="56"/>
  <c r="AC135" i="33" s="1"/>
  <c r="AC134" i="33"/>
  <c r="AC76" i="59" s="1"/>
  <c r="AD67" i="41"/>
  <c r="CU51" i="57"/>
  <c r="AD128" i="41"/>
  <c r="AD78" i="41"/>
  <c r="AD77" i="41"/>
  <c r="AD112" i="41"/>
  <c r="AD67" i="44"/>
  <c r="CU55" i="57"/>
  <c r="AD77" i="44"/>
  <c r="AD78" i="44"/>
  <c r="AD128" i="44"/>
  <c r="AD112" i="44"/>
  <c r="AD77" i="40"/>
  <c r="AD67" i="40"/>
  <c r="AD78" i="40"/>
  <c r="CU54" i="57"/>
  <c r="AD128" i="40"/>
  <c r="AD112" i="40"/>
  <c r="AC88" i="46"/>
  <c r="AC87" i="46"/>
  <c r="AC360" i="33"/>
  <c r="AD67" i="49"/>
  <c r="CU60" i="57"/>
  <c r="AD78" i="49"/>
  <c r="AD128" i="49"/>
  <c r="AD77" i="49"/>
  <c r="AD112" i="49"/>
  <c r="AC88" i="40"/>
  <c r="AC87" i="40"/>
  <c r="AC357" i="33"/>
  <c r="AD67" i="45"/>
  <c r="CU56" i="57"/>
  <c r="AD78" i="45"/>
  <c r="AD128" i="45"/>
  <c r="AD77" i="45"/>
  <c r="AD112" i="45"/>
  <c r="AC88" i="48"/>
  <c r="AC87" i="48"/>
  <c r="AC362" i="33"/>
  <c r="AD67" i="42"/>
  <c r="CU52" i="57"/>
  <c r="AD78" i="42"/>
  <c r="AD77" i="42"/>
  <c r="AD128" i="42"/>
  <c r="AD112" i="42"/>
  <c r="AC88" i="45"/>
  <c r="AC87" i="45"/>
  <c r="AC359" i="33"/>
  <c r="AC84" i="1"/>
  <c r="AD67" i="32"/>
  <c r="CU50" i="57"/>
  <c r="AD78" i="32"/>
  <c r="AD128" i="32"/>
  <c r="AD77" i="32"/>
  <c r="AD112" i="32"/>
  <c r="AC88" i="42"/>
  <c r="AC87" i="42"/>
  <c r="AC355" i="33"/>
  <c r="AC132" i="45" l="1"/>
  <c r="AC133" i="45" s="1"/>
  <c r="AC134" i="45" s="1"/>
  <c r="AB79" i="45" s="1"/>
  <c r="AC148" i="45" s="1"/>
  <c r="AC402" i="33"/>
  <c r="AC211" i="51"/>
  <c r="AC227" i="51" s="1"/>
  <c r="AC90" i="45"/>
  <c r="AB129" i="45"/>
  <c r="AB131" i="45" s="1"/>
  <c r="AB140" i="45" s="1"/>
  <c r="AC130" i="45"/>
  <c r="AC88" i="1"/>
  <c r="AC87" i="1"/>
  <c r="AC51" i="33" s="1"/>
  <c r="AC52" i="59" s="1"/>
  <c r="AC352" i="33"/>
  <c r="AC364" i="33" s="1"/>
  <c r="AC48" i="33"/>
  <c r="AD119" i="40"/>
  <c r="AD116" i="40"/>
  <c r="AD114" i="40"/>
  <c r="AD115" i="40" s="1"/>
  <c r="AD259" i="33" s="1"/>
  <c r="AD119" i="32"/>
  <c r="AD116" i="32"/>
  <c r="AD114" i="32"/>
  <c r="AD115" i="32" s="1"/>
  <c r="AD255" i="33" s="1"/>
  <c r="AC132" i="48"/>
  <c r="AC133" i="48" s="1"/>
  <c r="AC134" i="48" s="1"/>
  <c r="AB79" i="48" s="1"/>
  <c r="AC148" i="48" s="1"/>
  <c r="AC405" i="33"/>
  <c r="AC214" i="51"/>
  <c r="AC230" i="51" s="1"/>
  <c r="AC90" i="48"/>
  <c r="AB129" i="48"/>
  <c r="AB131" i="48" s="1"/>
  <c r="AB140" i="48" s="1"/>
  <c r="AC130" i="48"/>
  <c r="AD119" i="49"/>
  <c r="AD116" i="49"/>
  <c r="AD114" i="49"/>
  <c r="AD115" i="49" s="1"/>
  <c r="AD265" i="33" s="1"/>
  <c r="AD119" i="41"/>
  <c r="AD116" i="41"/>
  <c r="AD114" i="41"/>
  <c r="AD115" i="41" s="1"/>
  <c r="AD256" i="33" s="1"/>
  <c r="AC77" i="59"/>
  <c r="AD50" i="45"/>
  <c r="AD50" i="1"/>
  <c r="AD50" i="43"/>
  <c r="AD50" i="32"/>
  <c r="AD50" i="40"/>
  <c r="AD50" i="47"/>
  <c r="AD50" i="48"/>
  <c r="AD50" i="41"/>
  <c r="AD50" i="49"/>
  <c r="AD50" i="44"/>
  <c r="AD50" i="42"/>
  <c r="AD50" i="46"/>
  <c r="AD119" i="46"/>
  <c r="AD116" i="46"/>
  <c r="AD114" i="46"/>
  <c r="AD115" i="46" s="1"/>
  <c r="AD262" i="33" s="1"/>
  <c r="AC132" i="44"/>
  <c r="AC133" i="44" s="1"/>
  <c r="AC134" i="44" s="1"/>
  <c r="AB79" i="44" s="1"/>
  <c r="AC148" i="44" s="1"/>
  <c r="AC401" i="33"/>
  <c r="AC210" i="51"/>
  <c r="AC226" i="51" s="1"/>
  <c r="AC90" i="44"/>
  <c r="AB129" i="44"/>
  <c r="AB131" i="44" s="1"/>
  <c r="AB140" i="44" s="1"/>
  <c r="AC130" i="44"/>
  <c r="AC132" i="41"/>
  <c r="AC133" i="41" s="1"/>
  <c r="AC134" i="41" s="1"/>
  <c r="AB79" i="41" s="1"/>
  <c r="AC148" i="41" s="1"/>
  <c r="AC397" i="33"/>
  <c r="AC206" i="51"/>
  <c r="AC222" i="51" s="1"/>
  <c r="AC90" i="41"/>
  <c r="AB129" i="41"/>
  <c r="AB131" i="41" s="1"/>
  <c r="AB140" i="41" s="1"/>
  <c r="AC130" i="41"/>
  <c r="AD119" i="47"/>
  <c r="AD116" i="47"/>
  <c r="AD114" i="47"/>
  <c r="AD115" i="47" s="1"/>
  <c r="AD263" i="33" s="1"/>
  <c r="AC132" i="46"/>
  <c r="AC133" i="46" s="1"/>
  <c r="AC134" i="46" s="1"/>
  <c r="AB79" i="46" s="1"/>
  <c r="AC148" i="46" s="1"/>
  <c r="AC403" i="33"/>
  <c r="AC212" i="51"/>
  <c r="AC228" i="51" s="1"/>
  <c r="AC90" i="46"/>
  <c r="AB129" i="46"/>
  <c r="AB131" i="46" s="1"/>
  <c r="AB140" i="46" s="1"/>
  <c r="AC130" i="46"/>
  <c r="AD119" i="44"/>
  <c r="AD116" i="44"/>
  <c r="AD114" i="44"/>
  <c r="AD115" i="44" s="1"/>
  <c r="AD260" i="33" s="1"/>
  <c r="AC132" i="47"/>
  <c r="AC133" i="47" s="1"/>
  <c r="AC134" i="47" s="1"/>
  <c r="AB79" i="47" s="1"/>
  <c r="AC148" i="47" s="1"/>
  <c r="AC404" i="33"/>
  <c r="AC213" i="51"/>
  <c r="AC229" i="51" s="1"/>
  <c r="AC90" i="47"/>
  <c r="AB129" i="47"/>
  <c r="AB131" i="47" s="1"/>
  <c r="AB140" i="47" s="1"/>
  <c r="AC130" i="47"/>
  <c r="AD119" i="43"/>
  <c r="AD116" i="43"/>
  <c r="AD114" i="43"/>
  <c r="AD115" i="43" s="1"/>
  <c r="AD258" i="33" s="1"/>
  <c r="AC334" i="33"/>
  <c r="AC347" i="33" s="1"/>
  <c r="AC327" i="33"/>
  <c r="AC340" i="33" s="1"/>
  <c r="AD67" i="1"/>
  <c r="AD45" i="33" s="1"/>
  <c r="AD39" i="33"/>
  <c r="CU49" i="57"/>
  <c r="CU61" i="57" s="1"/>
  <c r="AD78" i="1"/>
  <c r="AD128" i="1"/>
  <c r="AD77" i="1"/>
  <c r="AD112" i="1"/>
  <c r="AD119" i="48"/>
  <c r="AD116" i="48"/>
  <c r="AD114" i="48"/>
  <c r="AD115" i="48" s="1"/>
  <c r="AD264" i="33" s="1"/>
  <c r="AD116" i="45"/>
  <c r="AD119" i="45"/>
  <c r="AD114" i="45"/>
  <c r="AD115" i="45" s="1"/>
  <c r="AD261" i="33" s="1"/>
  <c r="AD119" i="42"/>
  <c r="AD116" i="42"/>
  <c r="AD114" i="42"/>
  <c r="AD115" i="42" s="1"/>
  <c r="AD257" i="33" s="1"/>
  <c r="AC132" i="40"/>
  <c r="AC133" i="40" s="1"/>
  <c r="AC134" i="40" s="1"/>
  <c r="AC400" i="33"/>
  <c r="AC209" i="51"/>
  <c r="AC225" i="51" s="1"/>
  <c r="AC90" i="40"/>
  <c r="AB129" i="40"/>
  <c r="AB131" i="40" s="1"/>
  <c r="AC130" i="40"/>
  <c r="AC132" i="42"/>
  <c r="AC133" i="42" s="1"/>
  <c r="AC134" i="42" s="1"/>
  <c r="AB79" i="42" s="1"/>
  <c r="AC148" i="42" s="1"/>
  <c r="AC398" i="33"/>
  <c r="AC207" i="51"/>
  <c r="AC223" i="51" s="1"/>
  <c r="AC90" i="42"/>
  <c r="AC130" i="42"/>
  <c r="AB129" i="42"/>
  <c r="AB131" i="42" s="1"/>
  <c r="AB140" i="42" s="1"/>
  <c r="AC132" i="32"/>
  <c r="AC133" i="32" s="1"/>
  <c r="AC134" i="32" s="1"/>
  <c r="AB79" i="32" s="1"/>
  <c r="AC148" i="32" s="1"/>
  <c r="AC396" i="33"/>
  <c r="AC205" i="51"/>
  <c r="AC221" i="51" s="1"/>
  <c r="AC90" i="32"/>
  <c r="AB129" i="32"/>
  <c r="AB131" i="32" s="1"/>
  <c r="AB140" i="32" s="1"/>
  <c r="AC130" i="32"/>
  <c r="AC93" i="49"/>
  <c r="AC94" i="49" s="1"/>
  <c r="AC91" i="49"/>
  <c r="AC93" i="43"/>
  <c r="AC94" i="43" s="1"/>
  <c r="AC91" i="43"/>
  <c r="AD288" i="51"/>
  <c r="AB72" i="59" l="1"/>
  <c r="AB140" i="40"/>
  <c r="AD124" i="45"/>
  <c r="AD102" i="45"/>
  <c r="AD71" i="45" s="1"/>
  <c r="AD70" i="45" s="1"/>
  <c r="AD121" i="45"/>
  <c r="AD124" i="48"/>
  <c r="AD121" i="48"/>
  <c r="AD102" i="48"/>
  <c r="AD71" i="48" s="1"/>
  <c r="AD70" i="48" s="1"/>
  <c r="AC93" i="47"/>
  <c r="AC94" i="47" s="1"/>
  <c r="AC91" i="47"/>
  <c r="AC331" i="33"/>
  <c r="AC344" i="33" s="1"/>
  <c r="AC93" i="44"/>
  <c r="AC94" i="44" s="1"/>
  <c r="AC91" i="44"/>
  <c r="AC93" i="48"/>
  <c r="AC94" i="48" s="1"/>
  <c r="AC91" i="48"/>
  <c r="AC93" i="45"/>
  <c r="AC94" i="45" s="1"/>
  <c r="AC91" i="45"/>
  <c r="AB79" i="40"/>
  <c r="AC148" i="40" s="1"/>
  <c r="AC71" i="59"/>
  <c r="AD297" i="51"/>
  <c r="AD299" i="51"/>
  <c r="AD301" i="51"/>
  <c r="AD295" i="51"/>
  <c r="AD292" i="51"/>
  <c r="AD294" i="51"/>
  <c r="AD293" i="51"/>
  <c r="AD291" i="51"/>
  <c r="AD300" i="51"/>
  <c r="AD296" i="51"/>
  <c r="AD298" i="51"/>
  <c r="AC93" i="32"/>
  <c r="AC94" i="32" s="1"/>
  <c r="AC91" i="32"/>
  <c r="AC93" i="40"/>
  <c r="AC94" i="40" s="1"/>
  <c r="AC91" i="40"/>
  <c r="AD290" i="51"/>
  <c r="AC326" i="33"/>
  <c r="AC339" i="33" s="1"/>
  <c r="AD119" i="1"/>
  <c r="AD116" i="1"/>
  <c r="AD114" i="1"/>
  <c r="AD115" i="1" s="1"/>
  <c r="AD254" i="33" s="1"/>
  <c r="AD124" i="43"/>
  <c r="AD121" i="43"/>
  <c r="AD102" i="43"/>
  <c r="AD71" i="43" s="1"/>
  <c r="AD70" i="43" s="1"/>
  <c r="AC93" i="46"/>
  <c r="AC94" i="46" s="1"/>
  <c r="AC91" i="46"/>
  <c r="AC325" i="33"/>
  <c r="AC338" i="33" s="1"/>
  <c r="AD124" i="49"/>
  <c r="AD121" i="49"/>
  <c r="AD102" i="49"/>
  <c r="AD71" i="49" s="1"/>
  <c r="AD70" i="49" s="1"/>
  <c r="AD124" i="40"/>
  <c r="AD121" i="40"/>
  <c r="AD102" i="40"/>
  <c r="AD71" i="40" s="1"/>
  <c r="AD70" i="40" s="1"/>
  <c r="AC132" i="1"/>
  <c r="AC133" i="1" s="1"/>
  <c r="AC134" i="1" s="1"/>
  <c r="AC395" i="33"/>
  <c r="AC204" i="51"/>
  <c r="AC220" i="51" s="1"/>
  <c r="AC90" i="1"/>
  <c r="AB129" i="1"/>
  <c r="AC130" i="1"/>
  <c r="AC324" i="33"/>
  <c r="AC337" i="33" s="1"/>
  <c r="AC93" i="42"/>
  <c r="AC94" i="42" s="1"/>
  <c r="AC91" i="42"/>
  <c r="AD124" i="42"/>
  <c r="AD121" i="42"/>
  <c r="AD102" i="42"/>
  <c r="AD71" i="42" s="1"/>
  <c r="AD70" i="42" s="1"/>
  <c r="AD124" i="44"/>
  <c r="AD121" i="44"/>
  <c r="AD102" i="44"/>
  <c r="AD71" i="44" s="1"/>
  <c r="AD70" i="44" s="1"/>
  <c r="AC93" i="41"/>
  <c r="AC94" i="41" s="1"/>
  <c r="AC91" i="41"/>
  <c r="AD124" i="46"/>
  <c r="AD102" i="46"/>
  <c r="AD71" i="46" s="1"/>
  <c r="AD70" i="46" s="1"/>
  <c r="AD121" i="46"/>
  <c r="AD124" i="41"/>
  <c r="AD121" i="41"/>
  <c r="AD102" i="41"/>
  <c r="AD71" i="41" s="1"/>
  <c r="AD70" i="41" s="1"/>
  <c r="AD124" i="32"/>
  <c r="AD121" i="32"/>
  <c r="AD102" i="32"/>
  <c r="AD71" i="32" s="1"/>
  <c r="AD70" i="32" s="1"/>
  <c r="AC87" i="33"/>
  <c r="AC53" i="33"/>
  <c r="AC54" i="59" s="1"/>
  <c r="AC52" i="33"/>
  <c r="AC53" i="59" s="1"/>
  <c r="AC50" i="59"/>
  <c r="AD48" i="59"/>
  <c r="AC332" i="33"/>
  <c r="AC345" i="33" s="1"/>
  <c r="AD124" i="47"/>
  <c r="AD121" i="47"/>
  <c r="AD102" i="47"/>
  <c r="AD71" i="47" s="1"/>
  <c r="AD70" i="47" s="1"/>
  <c r="AC329" i="33"/>
  <c r="AC342" i="33" s="1"/>
  <c r="AC333" i="33"/>
  <c r="AC346" i="33" s="1"/>
  <c r="AC330" i="33"/>
  <c r="AC343" i="33" s="1"/>
  <c r="AD166" i="33" l="1"/>
  <c r="AD86" i="49"/>
  <c r="AD159" i="33"/>
  <c r="AD86" i="43"/>
  <c r="AD162" i="33"/>
  <c r="AD86" i="45"/>
  <c r="AD163" i="33"/>
  <c r="AD86" i="46"/>
  <c r="AC410" i="33"/>
  <c r="AC80" i="59" s="1"/>
  <c r="AC411" i="33"/>
  <c r="AC81" i="59" s="1"/>
  <c r="AC409" i="33"/>
  <c r="AC79" i="59" s="1"/>
  <c r="AC408" i="33"/>
  <c r="AC78" i="59" s="1"/>
  <c r="AD160" i="33"/>
  <c r="AD86" i="40"/>
  <c r="AD165" i="33"/>
  <c r="AD86" i="48"/>
  <c r="AD157" i="33"/>
  <c r="AD86" i="41"/>
  <c r="AD161" i="33"/>
  <c r="AD86" i="44"/>
  <c r="AB131" i="1"/>
  <c r="AB137" i="1"/>
  <c r="AC136" i="1"/>
  <c r="AB79" i="1"/>
  <c r="AC148" i="1" s="1"/>
  <c r="AC69" i="59"/>
  <c r="AD305" i="51"/>
  <c r="AD309" i="51" s="1"/>
  <c r="AD304" i="51"/>
  <c r="AD164" i="33"/>
  <c r="AD86" i="47"/>
  <c r="AD156" i="33"/>
  <c r="AD86" i="32"/>
  <c r="AD158" i="33"/>
  <c r="AD86" i="42"/>
  <c r="AC93" i="1"/>
  <c r="AC94" i="1" s="1"/>
  <c r="AC91" i="1"/>
  <c r="AD124" i="1"/>
  <c r="AD121" i="1"/>
  <c r="AD124" i="33" s="1"/>
  <c r="AD101" i="33" s="1"/>
  <c r="AD102" i="1"/>
  <c r="AD71" i="1" s="1"/>
  <c r="AC328" i="33"/>
  <c r="AC341" i="33" s="1"/>
  <c r="AD308" i="51" l="1"/>
  <c r="AD310" i="51" s="1"/>
  <c r="AD306" i="51"/>
  <c r="AD70" i="1"/>
  <c r="AD5" i="59" s="1"/>
  <c r="AD56" i="33"/>
  <c r="AD249" i="33"/>
  <c r="AD234" i="33"/>
  <c r="AD243" i="33"/>
  <c r="AD228" i="33"/>
  <c r="AD245" i="33"/>
  <c r="AD230" i="33"/>
  <c r="AB70" i="59"/>
  <c r="AB140" i="1"/>
  <c r="AD241" i="33"/>
  <c r="AD226" i="33"/>
  <c r="AD240" i="33"/>
  <c r="AD225" i="33"/>
  <c r="AD247" i="33"/>
  <c r="AD232" i="33"/>
  <c r="AD155" i="33"/>
  <c r="AD86" i="1"/>
  <c r="AD242" i="33"/>
  <c r="AD227" i="33"/>
  <c r="AD248" i="33"/>
  <c r="AD233" i="33"/>
  <c r="AC323" i="33"/>
  <c r="AD244" i="33"/>
  <c r="AD229" i="33"/>
  <c r="AD246" i="33"/>
  <c r="AD231" i="33"/>
  <c r="AD250" i="33"/>
  <c r="AD235" i="33"/>
  <c r="AD184" i="33" l="1"/>
  <c r="AD167" i="33"/>
  <c r="AD239" i="33"/>
  <c r="AD251" i="33" s="1"/>
  <c r="AD224" i="33"/>
  <c r="AD236" i="33" s="1"/>
  <c r="AD57" i="33"/>
  <c r="AD57" i="59" s="1"/>
  <c r="AD56" i="59"/>
  <c r="AD64" i="33"/>
  <c r="AD55" i="33"/>
  <c r="AD55" i="59"/>
  <c r="AE59" i="33"/>
  <c r="AC366" i="33"/>
  <c r="AC336" i="33"/>
  <c r="AD345" i="51"/>
  <c r="AD349" i="51"/>
  <c r="AD353" i="51"/>
  <c r="AD344" i="51"/>
  <c r="AD348" i="51"/>
  <c r="AD352" i="51"/>
  <c r="AD347" i="51"/>
  <c r="AD351" i="51"/>
  <c r="AD355" i="51"/>
  <c r="AD346" i="51"/>
  <c r="AD350" i="51"/>
  <c r="AD354" i="51"/>
  <c r="AB9" i="59" l="1"/>
  <c r="AC376" i="33"/>
  <c r="AD65" i="33"/>
  <c r="AE84" i="33" s="1"/>
  <c r="AD61" i="59"/>
  <c r="AF61" i="33"/>
  <c r="AE60" i="33"/>
  <c r="AD71" i="33"/>
  <c r="AD113" i="33"/>
  <c r="AD119" i="33" s="1"/>
  <c r="AD185" i="33"/>
  <c r="AD114" i="33" s="1"/>
  <c r="AD186" i="33"/>
  <c r="AE91" i="33" l="1"/>
  <c r="AE9" i="55"/>
  <c r="AE4" i="56"/>
  <c r="AE58" i="59"/>
  <c r="AF59" i="59"/>
  <c r="AG62" i="33"/>
  <c r="AG60" i="59" s="1"/>
  <c r="AD63" i="59"/>
  <c r="AD70" i="33"/>
  <c r="AD3" i="56" l="1"/>
  <c r="AD81" i="49"/>
  <c r="AD62" i="49" s="1"/>
  <c r="AD63" i="49" s="1"/>
  <c r="AD81" i="48"/>
  <c r="AD62" i="48" s="1"/>
  <c r="AD63" i="48" s="1"/>
  <c r="AD81" i="46"/>
  <c r="AD62" i="46" s="1"/>
  <c r="AD63" i="46" s="1"/>
  <c r="AD81" i="47"/>
  <c r="AD62" i="47" s="1"/>
  <c r="AD63" i="47" s="1"/>
  <c r="AD81" i="45"/>
  <c r="AD62" i="45" s="1"/>
  <c r="AD63" i="45" s="1"/>
  <c r="AD81" i="44"/>
  <c r="AD62" i="44" s="1"/>
  <c r="AD63" i="44" s="1"/>
  <c r="AD81" i="43"/>
  <c r="AD62" i="43" s="1"/>
  <c r="AD63" i="43" s="1"/>
  <c r="AD81" i="40"/>
  <c r="AD62" i="40" s="1"/>
  <c r="AD63" i="40" s="1"/>
  <c r="AD81" i="41"/>
  <c r="AD62" i="41" s="1"/>
  <c r="AD63" i="41" s="1"/>
  <c r="AD81" i="42"/>
  <c r="AD62" i="42" s="1"/>
  <c r="AD63" i="42" s="1"/>
  <c r="AD81" i="1"/>
  <c r="AD62" i="1" s="1"/>
  <c r="AD63" i="1" s="1"/>
  <c r="AD81" i="32"/>
  <c r="AD62" i="32" s="1"/>
  <c r="AD63" i="32" s="1"/>
  <c r="AD62" i="59"/>
  <c r="AE72" i="33"/>
  <c r="AE107" i="49"/>
  <c r="AE106" i="49" s="1"/>
  <c r="AE109" i="49" s="1"/>
  <c r="AE103" i="49" s="1"/>
  <c r="AE107" i="48"/>
  <c r="AE106" i="48" s="1"/>
  <c r="AE109" i="48" s="1"/>
  <c r="AE103" i="48" s="1"/>
  <c r="AE107" i="47"/>
  <c r="AE106" i="47" s="1"/>
  <c r="AE109" i="47" s="1"/>
  <c r="AE103" i="47" s="1"/>
  <c r="AE107" i="46"/>
  <c r="AE106" i="46" s="1"/>
  <c r="AE109" i="46" s="1"/>
  <c r="AE103" i="46" s="1"/>
  <c r="AE107" i="45"/>
  <c r="AE106" i="45" s="1"/>
  <c r="AE109" i="45" s="1"/>
  <c r="AE103" i="45" s="1"/>
  <c r="AE107" i="44"/>
  <c r="AE106" i="44" s="1"/>
  <c r="AE109" i="44" s="1"/>
  <c r="AE103" i="44" s="1"/>
  <c r="AE107" i="43"/>
  <c r="AE106" i="43" s="1"/>
  <c r="AE109" i="43" s="1"/>
  <c r="AE103" i="43" s="1"/>
  <c r="AE107" i="40"/>
  <c r="AE106" i="40" s="1"/>
  <c r="AE109" i="40" s="1"/>
  <c r="AE103" i="40" s="1"/>
  <c r="AE107" i="41"/>
  <c r="AE106" i="41" s="1"/>
  <c r="AE109" i="41" s="1"/>
  <c r="AE103" i="41" s="1"/>
  <c r="AE107" i="42"/>
  <c r="AE106" i="42" s="1"/>
  <c r="AE109" i="42" s="1"/>
  <c r="AE103" i="42" s="1"/>
  <c r="AE107" i="32"/>
  <c r="AE106" i="32" s="1"/>
  <c r="AE109" i="32" s="1"/>
  <c r="AE103" i="32" s="1"/>
  <c r="AE107" i="1"/>
  <c r="AE8" i="55"/>
  <c r="AE101" i="43" l="1"/>
  <c r="AE213" i="33" s="1"/>
  <c r="AE66" i="43"/>
  <c r="AE101" i="47"/>
  <c r="AE218" i="33" s="1"/>
  <c r="AE66" i="47"/>
  <c r="AD155" i="1"/>
  <c r="AD64" i="1"/>
  <c r="AD65" i="1" s="1"/>
  <c r="AD155" i="43"/>
  <c r="AD64" i="43"/>
  <c r="AD65" i="43" s="1"/>
  <c r="AD68" i="43" s="1"/>
  <c r="AD155" i="46"/>
  <c r="AD64" i="46"/>
  <c r="AD65" i="46" s="1"/>
  <c r="AD68" i="46" s="1"/>
  <c r="AE101" i="42"/>
  <c r="AE212" i="33" s="1"/>
  <c r="AE66" i="42"/>
  <c r="AE101" i="48"/>
  <c r="AE219" i="33" s="1"/>
  <c r="AE66" i="48"/>
  <c r="AD155" i="42"/>
  <c r="AD64" i="42"/>
  <c r="AD65" i="42" s="1"/>
  <c r="AD68" i="42" s="1"/>
  <c r="AD155" i="44"/>
  <c r="AD64" i="44"/>
  <c r="AD65" i="44" s="1"/>
  <c r="AD68" i="44" s="1"/>
  <c r="AD155" i="48"/>
  <c r="AD64" i="48"/>
  <c r="AD65" i="48" s="1"/>
  <c r="AD68" i="48" s="1"/>
  <c r="AE101" i="32"/>
  <c r="AE210" i="33" s="1"/>
  <c r="AE66" i="32"/>
  <c r="AE90" i="33"/>
  <c r="AE83" i="33"/>
  <c r="AE101" i="45"/>
  <c r="AE216" i="33" s="1"/>
  <c r="AE66" i="45"/>
  <c r="AE101" i="49"/>
  <c r="AE220" i="33" s="1"/>
  <c r="AE66" i="49"/>
  <c r="AD155" i="32"/>
  <c r="AD64" i="32"/>
  <c r="AD65" i="32" s="1"/>
  <c r="AD68" i="32" s="1"/>
  <c r="AD64" i="41"/>
  <c r="AD65" i="41" s="1"/>
  <c r="AD68" i="41" s="1"/>
  <c r="AD155" i="41"/>
  <c r="AD155" i="45"/>
  <c r="AD64" i="45"/>
  <c r="AD65" i="45" s="1"/>
  <c r="AD68" i="45" s="1"/>
  <c r="AD155" i="49"/>
  <c r="AD64" i="49"/>
  <c r="AD65" i="49" s="1"/>
  <c r="AD68" i="49" s="1"/>
  <c r="AE101" i="44"/>
  <c r="AE215" i="33" s="1"/>
  <c r="AE66" i="44"/>
  <c r="AE101" i="41"/>
  <c r="AE211" i="33" s="1"/>
  <c r="AE66" i="41"/>
  <c r="AE106" i="1"/>
  <c r="AE97" i="33"/>
  <c r="AE101" i="40"/>
  <c r="AE214" i="33" s="1"/>
  <c r="AE66" i="40"/>
  <c r="AE101" i="46"/>
  <c r="AE217" i="33" s="1"/>
  <c r="AE66" i="46"/>
  <c r="AE64" i="59"/>
  <c r="AD155" i="40"/>
  <c r="AD64" i="40"/>
  <c r="AD65" i="40" s="1"/>
  <c r="AD68" i="40" s="1"/>
  <c r="AD155" i="47"/>
  <c r="AD64" i="47"/>
  <c r="AD65" i="47" s="1"/>
  <c r="AD68" i="47" s="1"/>
  <c r="AD55" i="56"/>
  <c r="AD56" i="56" s="1"/>
  <c r="AD37" i="56"/>
  <c r="AD38" i="56" s="1"/>
  <c r="AD47" i="56"/>
  <c r="AD42" i="56"/>
  <c r="AD43" i="56" s="1"/>
  <c r="AE41" i="56" l="1"/>
  <c r="AD139" i="47"/>
  <c r="AD73" i="47"/>
  <c r="AE74" i="47" s="1"/>
  <c r="AD139" i="49"/>
  <c r="AD73" i="49"/>
  <c r="AE74" i="49" s="1"/>
  <c r="AD139" i="48"/>
  <c r="AD73" i="48"/>
  <c r="AE74" i="48" s="1"/>
  <c r="AD139" i="42"/>
  <c r="AD73" i="42"/>
  <c r="AE74" i="42" s="1"/>
  <c r="AD84" i="43"/>
  <c r="AD139" i="43"/>
  <c r="AD73" i="43"/>
  <c r="AE74" i="43" s="1"/>
  <c r="AE46" i="56"/>
  <c r="AD49" i="56"/>
  <c r="AD139" i="41"/>
  <c r="AD73" i="41"/>
  <c r="AE74" i="41" s="1"/>
  <c r="AD60" i="56"/>
  <c r="AD133" i="33" s="1"/>
  <c r="AD59" i="56"/>
  <c r="AD139" i="40"/>
  <c r="AD73" i="40"/>
  <c r="AE74" i="40" s="1"/>
  <c r="AD84" i="45"/>
  <c r="AD139" i="45"/>
  <c r="AD73" i="45"/>
  <c r="AE74" i="45" s="1"/>
  <c r="AD139" i="32"/>
  <c r="AD73" i="32"/>
  <c r="AE74" i="32" s="1"/>
  <c r="AD139" i="44"/>
  <c r="AD73" i="44"/>
  <c r="AE74" i="44" s="1"/>
  <c r="AD84" i="46"/>
  <c r="AD139" i="46"/>
  <c r="AD73" i="46"/>
  <c r="AE74" i="46" s="1"/>
  <c r="AD68" i="1"/>
  <c r="AD43" i="33"/>
  <c r="AD52" i="56"/>
  <c r="AE109" i="1"/>
  <c r="AE103" i="1" s="1"/>
  <c r="AE96" i="33"/>
  <c r="AE104" i="33" s="1"/>
  <c r="AD84" i="47" l="1"/>
  <c r="AD84" i="40"/>
  <c r="AD84" i="42"/>
  <c r="AD355" i="33" s="1"/>
  <c r="AE101" i="1"/>
  <c r="AE209" i="33" s="1"/>
  <c r="AE66" i="1"/>
  <c r="AD87" i="46"/>
  <c r="AD88" i="46"/>
  <c r="AD360" i="33"/>
  <c r="AE85" i="32"/>
  <c r="AE277" i="51"/>
  <c r="AE61" i="32"/>
  <c r="AE85" i="41"/>
  <c r="AE278" i="51"/>
  <c r="AE61" i="41"/>
  <c r="AD88" i="42"/>
  <c r="AD87" i="42"/>
  <c r="AE85" i="49"/>
  <c r="AE287" i="51"/>
  <c r="AE61" i="49"/>
  <c r="AD46" i="33"/>
  <c r="AD49" i="59" s="1"/>
  <c r="AD139" i="1"/>
  <c r="AD73" i="1"/>
  <c r="AE74" i="1" s="1"/>
  <c r="AE85" i="44"/>
  <c r="AE282" i="51"/>
  <c r="AE61" i="44"/>
  <c r="AD87" i="45"/>
  <c r="AD88" i="45"/>
  <c r="AD359" i="33"/>
  <c r="AD88" i="40"/>
  <c r="AD87" i="40"/>
  <c r="AD357" i="33"/>
  <c r="AD48" i="56"/>
  <c r="AD88" i="43"/>
  <c r="AD87" i="43"/>
  <c r="AD356" i="33"/>
  <c r="AE85" i="48"/>
  <c r="AE286" i="51"/>
  <c r="AE61" i="48"/>
  <c r="AD88" i="47"/>
  <c r="AD87" i="47"/>
  <c r="AD361" i="33"/>
  <c r="AD38" i="33"/>
  <c r="AD40" i="33"/>
  <c r="AD42" i="33"/>
  <c r="AD47" i="59" s="1"/>
  <c r="AD44" i="33"/>
  <c r="AE85" i="46"/>
  <c r="AE284" i="51"/>
  <c r="AE61" i="46"/>
  <c r="AD84" i="32"/>
  <c r="AD84" i="41"/>
  <c r="AE85" i="42"/>
  <c r="AE279" i="51"/>
  <c r="AE61" i="42"/>
  <c r="AD84" i="49"/>
  <c r="AD84" i="44"/>
  <c r="AE85" i="45"/>
  <c r="AE283" i="51"/>
  <c r="AE61" i="45"/>
  <c r="AE85" i="40"/>
  <c r="AE281" i="51"/>
  <c r="AE61" i="40"/>
  <c r="AD61" i="56"/>
  <c r="AD132" i="33"/>
  <c r="AD75" i="59" s="1"/>
  <c r="AE85" i="43"/>
  <c r="AE280" i="51"/>
  <c r="AE61" i="43"/>
  <c r="AD84" i="48"/>
  <c r="AE85" i="47"/>
  <c r="AE285" i="51"/>
  <c r="AE61" i="47"/>
  <c r="AE67" i="45" l="1"/>
  <c r="AE128" i="45"/>
  <c r="CV56" i="57"/>
  <c r="AE78" i="45"/>
  <c r="AE77" i="45"/>
  <c r="AE112" i="45"/>
  <c r="AD88" i="41"/>
  <c r="AD87" i="41"/>
  <c r="AD354" i="33"/>
  <c r="AD132" i="47"/>
  <c r="AD133" i="47" s="1"/>
  <c r="AD134" i="47" s="1"/>
  <c r="AC79" i="47" s="1"/>
  <c r="AD148" i="47" s="1"/>
  <c r="AD404" i="33"/>
  <c r="AD213" i="51"/>
  <c r="AD229" i="51" s="1"/>
  <c r="AD90" i="47"/>
  <c r="AD130" i="47"/>
  <c r="AC129" i="47"/>
  <c r="AC131" i="47" s="1"/>
  <c r="AC140" i="47" s="1"/>
  <c r="AD132" i="40"/>
  <c r="AD133" i="40" s="1"/>
  <c r="AD134" i="40" s="1"/>
  <c r="AD400" i="33"/>
  <c r="AD209" i="51"/>
  <c r="AD225" i="51" s="1"/>
  <c r="AD90" i="40"/>
  <c r="AD130" i="40"/>
  <c r="AC129" i="40"/>
  <c r="AC131" i="40" s="1"/>
  <c r="AE67" i="44"/>
  <c r="CV55" i="57"/>
  <c r="AE78" i="44"/>
  <c r="AE128" i="44"/>
  <c r="AE77" i="44"/>
  <c r="AE112" i="44"/>
  <c r="AE85" i="1"/>
  <c r="AE49" i="33" s="1"/>
  <c r="AE51" i="59" s="1"/>
  <c r="AE276" i="51"/>
  <c r="AE61" i="1"/>
  <c r="AE67" i="49"/>
  <c r="CV60" i="57"/>
  <c r="AE128" i="49"/>
  <c r="AE77" i="49"/>
  <c r="AE78" i="49"/>
  <c r="AE112" i="49"/>
  <c r="AD132" i="46"/>
  <c r="AD133" i="46" s="1"/>
  <c r="AD134" i="46" s="1"/>
  <c r="AC79" i="46" s="1"/>
  <c r="AD148" i="46" s="1"/>
  <c r="AD403" i="33"/>
  <c r="AD212" i="51"/>
  <c r="AD228" i="51" s="1"/>
  <c r="AD90" i="46"/>
  <c r="AD130" i="46"/>
  <c r="AC129" i="46"/>
  <c r="AC131" i="46" s="1"/>
  <c r="AC140" i="46" s="1"/>
  <c r="AE67" i="40"/>
  <c r="CV54" i="57"/>
  <c r="AE78" i="40"/>
  <c r="AE77" i="40"/>
  <c r="AE128" i="40"/>
  <c r="AE112" i="40"/>
  <c r="AD88" i="44"/>
  <c r="AD87" i="44"/>
  <c r="AD358" i="33"/>
  <c r="AE67" i="47"/>
  <c r="CV58" i="57"/>
  <c r="AE77" i="47"/>
  <c r="AE78" i="47"/>
  <c r="AE128" i="47"/>
  <c r="AE112" i="47"/>
  <c r="AD88" i="48"/>
  <c r="AD87" i="48"/>
  <c r="AD362" i="33"/>
  <c r="AD88" i="32"/>
  <c r="AD87" i="32"/>
  <c r="AD353" i="33"/>
  <c r="AE67" i="48"/>
  <c r="CV59" i="57"/>
  <c r="AE128" i="48"/>
  <c r="AE77" i="48"/>
  <c r="AE78" i="48"/>
  <c r="AE112" i="48"/>
  <c r="AE67" i="43"/>
  <c r="CV53" i="57"/>
  <c r="AE77" i="43"/>
  <c r="AE128" i="43"/>
  <c r="AE78" i="43"/>
  <c r="AE112" i="43"/>
  <c r="AD88" i="49"/>
  <c r="AD87" i="49"/>
  <c r="AD363" i="33"/>
  <c r="AE67" i="46"/>
  <c r="CV57" i="57"/>
  <c r="AE77" i="46"/>
  <c r="AE78" i="46"/>
  <c r="AE128" i="46"/>
  <c r="AE112" i="46"/>
  <c r="AD132" i="45"/>
  <c r="AD133" i="45" s="1"/>
  <c r="AD134" i="45" s="1"/>
  <c r="AC79" i="45" s="1"/>
  <c r="AD148" i="45" s="1"/>
  <c r="AD402" i="33"/>
  <c r="AD211" i="51"/>
  <c r="AD227" i="51" s="1"/>
  <c r="AD90" i="45"/>
  <c r="AC129" i="45"/>
  <c r="AC131" i="45" s="1"/>
  <c r="AC140" i="45" s="1"/>
  <c r="AD130" i="45"/>
  <c r="AD132" i="42"/>
  <c r="AD133" i="42" s="1"/>
  <c r="AD134" i="42" s="1"/>
  <c r="AC79" i="42" s="1"/>
  <c r="AD148" i="42" s="1"/>
  <c r="AD398" i="33"/>
  <c r="AD207" i="51"/>
  <c r="AD223" i="51" s="1"/>
  <c r="AD90" i="42"/>
  <c r="AD130" i="42"/>
  <c r="AC129" i="42"/>
  <c r="AC131" i="42" s="1"/>
  <c r="AC140" i="42" s="1"/>
  <c r="AD62" i="56"/>
  <c r="AD135" i="33" s="1"/>
  <c r="AD134" i="33"/>
  <c r="AD76" i="59" s="1"/>
  <c r="AE67" i="42"/>
  <c r="CV52" i="57"/>
  <c r="AE77" i="42"/>
  <c r="AE128" i="42"/>
  <c r="AE78" i="42"/>
  <c r="AE112" i="42"/>
  <c r="AD132" i="43"/>
  <c r="AD133" i="43" s="1"/>
  <c r="AD134" i="43" s="1"/>
  <c r="AC79" i="43" s="1"/>
  <c r="AD148" i="43" s="1"/>
  <c r="AD399" i="33"/>
  <c r="AD208" i="51"/>
  <c r="AD224" i="51" s="1"/>
  <c r="AD90" i="43"/>
  <c r="AD130" i="43"/>
  <c r="AC129" i="43"/>
  <c r="AC131" i="43" s="1"/>
  <c r="AC140" i="43" s="1"/>
  <c r="AD84" i="1"/>
  <c r="AE67" i="41"/>
  <c r="CV51" i="57"/>
  <c r="AE78" i="41"/>
  <c r="AE77" i="41"/>
  <c r="AE128" i="41"/>
  <c r="AE112" i="41"/>
  <c r="AE67" i="32"/>
  <c r="CV50" i="57"/>
  <c r="AE128" i="32"/>
  <c r="AE78" i="32"/>
  <c r="AE77" i="32"/>
  <c r="AE112" i="32"/>
  <c r="AE119" i="42" l="1"/>
  <c r="AE116" i="42"/>
  <c r="AE114" i="42"/>
  <c r="AE115" i="42" s="1"/>
  <c r="AE257" i="33" s="1"/>
  <c r="AD77" i="59"/>
  <c r="AE50" i="32"/>
  <c r="AE50" i="47"/>
  <c r="AE50" i="1"/>
  <c r="AE50" i="40"/>
  <c r="AE50" i="44"/>
  <c r="AE50" i="42"/>
  <c r="AE50" i="41"/>
  <c r="AE50" i="49"/>
  <c r="AE50" i="48"/>
  <c r="AE50" i="45"/>
  <c r="AE50" i="43"/>
  <c r="AE50" i="46"/>
  <c r="AD326" i="33"/>
  <c r="AD339" i="33" s="1"/>
  <c r="AE119" i="46"/>
  <c r="AE116" i="46"/>
  <c r="AE114" i="46"/>
  <c r="AE115" i="46" s="1"/>
  <c r="AE262" i="33" s="1"/>
  <c r="AD132" i="32"/>
  <c r="AD133" i="32" s="1"/>
  <c r="AD134" i="32" s="1"/>
  <c r="AC79" i="32" s="1"/>
  <c r="AD148" i="32" s="1"/>
  <c r="AD396" i="33"/>
  <c r="AD205" i="51"/>
  <c r="AD221" i="51" s="1"/>
  <c r="AD90" i="32"/>
  <c r="AD130" i="32"/>
  <c r="AC129" i="32"/>
  <c r="AC131" i="32" s="1"/>
  <c r="AC140" i="32" s="1"/>
  <c r="AE116" i="40"/>
  <c r="AE119" i="40"/>
  <c r="AE114" i="40"/>
  <c r="AE115" i="40" s="1"/>
  <c r="AE259" i="33" s="1"/>
  <c r="AD331" i="33"/>
  <c r="AD344" i="33" s="1"/>
  <c r="AD332" i="33"/>
  <c r="AD345" i="33" s="1"/>
  <c r="AD352" i="33"/>
  <c r="AD364" i="33" s="1"/>
  <c r="AD88" i="1"/>
  <c r="AD87" i="1"/>
  <c r="AD51" i="33" s="1"/>
  <c r="AD52" i="59" s="1"/>
  <c r="AD48" i="33"/>
  <c r="AE119" i="41"/>
  <c r="AE116" i="41"/>
  <c r="AE114" i="41"/>
  <c r="AE115" i="41" s="1"/>
  <c r="AE256" i="33" s="1"/>
  <c r="AD93" i="42"/>
  <c r="AD94" i="42" s="1"/>
  <c r="AD91" i="42"/>
  <c r="AD132" i="49"/>
  <c r="AD133" i="49" s="1"/>
  <c r="AD134" i="49" s="1"/>
  <c r="AC79" i="49" s="1"/>
  <c r="AD148" i="49" s="1"/>
  <c r="AD406" i="33"/>
  <c r="AD215" i="51"/>
  <c r="AD231" i="51" s="1"/>
  <c r="AD90" i="49"/>
  <c r="AD130" i="49"/>
  <c r="AC129" i="49"/>
  <c r="AC131" i="49" s="1"/>
  <c r="AC140" i="49" s="1"/>
  <c r="AD132" i="48"/>
  <c r="AD133" i="48" s="1"/>
  <c r="AD134" i="48" s="1"/>
  <c r="AC79" i="48" s="1"/>
  <c r="AD148" i="48" s="1"/>
  <c r="AD405" i="33"/>
  <c r="AD214" i="51"/>
  <c r="AD230" i="51" s="1"/>
  <c r="AD90" i="48"/>
  <c r="AD130" i="48"/>
  <c r="AC129" i="48"/>
  <c r="AC131" i="48" s="1"/>
  <c r="AC140" i="48" s="1"/>
  <c r="AD93" i="46"/>
  <c r="AD94" i="46" s="1"/>
  <c r="AD91" i="46"/>
  <c r="AC72" i="59"/>
  <c r="AC140" i="40"/>
  <c r="AD93" i="47"/>
  <c r="AD94" i="47" s="1"/>
  <c r="AD91" i="47"/>
  <c r="AE119" i="45"/>
  <c r="AE116" i="45"/>
  <c r="AE114" i="45"/>
  <c r="AE115" i="45" s="1"/>
  <c r="AE261" i="33" s="1"/>
  <c r="AE119" i="32"/>
  <c r="AE116" i="32"/>
  <c r="AE114" i="32"/>
  <c r="AE115" i="32" s="1"/>
  <c r="AE255" i="33" s="1"/>
  <c r="AD327" i="33"/>
  <c r="AD340" i="33" s="1"/>
  <c r="AD330" i="33"/>
  <c r="AD343" i="33" s="1"/>
  <c r="AE116" i="43"/>
  <c r="AE119" i="43"/>
  <c r="AE114" i="43"/>
  <c r="AE115" i="43" s="1"/>
  <c r="AE258" i="33" s="1"/>
  <c r="AE119" i="47"/>
  <c r="AE116" i="47"/>
  <c r="AE114" i="47"/>
  <c r="AE115" i="47" s="1"/>
  <c r="AE263" i="33" s="1"/>
  <c r="AE67" i="1"/>
  <c r="AE45" i="33" s="1"/>
  <c r="AE39" i="33"/>
  <c r="CV49" i="57"/>
  <c r="CV61" i="57" s="1"/>
  <c r="AE77" i="1"/>
  <c r="AE128" i="1"/>
  <c r="AE78" i="1"/>
  <c r="AE112" i="1"/>
  <c r="AE119" i="44"/>
  <c r="AE116" i="44"/>
  <c r="AE114" i="44"/>
  <c r="AE115" i="44" s="1"/>
  <c r="AE260" i="33" s="1"/>
  <c r="AC79" i="40"/>
  <c r="AD148" i="40" s="1"/>
  <c r="AD71" i="59"/>
  <c r="AD93" i="43"/>
  <c r="AD94" i="43" s="1"/>
  <c r="AD91" i="43"/>
  <c r="AD93" i="45"/>
  <c r="AD94" i="45" s="1"/>
  <c r="AD91" i="45"/>
  <c r="AE119" i="48"/>
  <c r="AE116" i="48"/>
  <c r="AE114" i="48"/>
  <c r="AE115" i="48" s="1"/>
  <c r="AE264" i="33" s="1"/>
  <c r="AD132" i="44"/>
  <c r="AD133" i="44" s="1"/>
  <c r="AD134" i="44" s="1"/>
  <c r="AC79" i="44" s="1"/>
  <c r="AD148" i="44" s="1"/>
  <c r="AD401" i="33"/>
  <c r="AD210" i="51"/>
  <c r="AD226" i="51" s="1"/>
  <c r="AD90" i="44"/>
  <c r="AD130" i="44"/>
  <c r="AC129" i="44"/>
  <c r="AC131" i="44" s="1"/>
  <c r="AC140" i="44" s="1"/>
  <c r="AE119" i="49"/>
  <c r="AE116" i="49"/>
  <c r="AE114" i="49"/>
  <c r="AE115" i="49" s="1"/>
  <c r="AE265" i="33" s="1"/>
  <c r="AE290" i="51"/>
  <c r="AE288" i="51"/>
  <c r="AD93" i="40"/>
  <c r="AD94" i="40" s="1"/>
  <c r="AD91" i="40"/>
  <c r="AD132" i="41"/>
  <c r="AD133" i="41" s="1"/>
  <c r="AD134" i="41" s="1"/>
  <c r="AC79" i="41" s="1"/>
  <c r="AD148" i="41" s="1"/>
  <c r="AD397" i="33"/>
  <c r="AD206" i="51"/>
  <c r="AD222" i="51" s="1"/>
  <c r="AD90" i="41"/>
  <c r="AC129" i="41"/>
  <c r="AC131" i="41" s="1"/>
  <c r="AC140" i="41" s="1"/>
  <c r="AD130" i="41"/>
  <c r="AD325" i="33" l="1"/>
  <c r="AD338" i="33" s="1"/>
  <c r="AE300" i="51"/>
  <c r="AE298" i="51"/>
  <c r="AE292" i="51"/>
  <c r="AE295" i="51"/>
  <c r="AE296" i="51"/>
  <c r="AE299" i="51"/>
  <c r="AE291" i="51"/>
  <c r="AE305" i="51" s="1"/>
  <c r="AE309" i="51" s="1"/>
  <c r="AE297" i="51"/>
  <c r="AE301" i="51"/>
  <c r="AE294" i="51"/>
  <c r="AE293" i="51"/>
  <c r="AE124" i="49"/>
  <c r="AE121" i="49"/>
  <c r="AE102" i="49"/>
  <c r="AE71" i="49" s="1"/>
  <c r="AE70" i="49" s="1"/>
  <c r="AD93" i="44"/>
  <c r="AD94" i="44" s="1"/>
  <c r="AD91" i="44"/>
  <c r="AE124" i="44"/>
  <c r="AE121" i="44"/>
  <c r="AE102" i="44"/>
  <c r="AE71" i="44" s="1"/>
  <c r="AE70" i="44" s="1"/>
  <c r="AD93" i="49"/>
  <c r="AD94" i="49" s="1"/>
  <c r="AD91" i="49"/>
  <c r="AD132" i="1"/>
  <c r="AD133" i="1" s="1"/>
  <c r="AD134" i="1" s="1"/>
  <c r="AD395" i="33"/>
  <c r="AD204" i="51"/>
  <c r="AD220" i="51" s="1"/>
  <c r="AD90" i="1"/>
  <c r="AD130" i="1"/>
  <c r="AC129" i="1"/>
  <c r="AD93" i="41"/>
  <c r="AD94" i="41" s="1"/>
  <c r="AD91" i="41"/>
  <c r="AE304" i="51"/>
  <c r="AD328" i="33"/>
  <c r="AD341" i="33" s="1"/>
  <c r="AE119" i="1"/>
  <c r="AE116" i="1"/>
  <c r="AE114" i="1"/>
  <c r="AE115" i="1" s="1"/>
  <c r="AE254" i="33" s="1"/>
  <c r="AE124" i="43"/>
  <c r="AE102" i="43"/>
  <c r="AE71" i="43" s="1"/>
  <c r="AE70" i="43" s="1"/>
  <c r="AE121" i="43"/>
  <c r="AE124" i="45"/>
  <c r="AE121" i="45"/>
  <c r="AE102" i="45"/>
  <c r="AE71" i="45" s="1"/>
  <c r="AE70" i="45" s="1"/>
  <c r="AD333" i="33"/>
  <c r="AD346" i="33" s="1"/>
  <c r="AE124" i="41"/>
  <c r="AE121" i="41"/>
  <c r="AE102" i="41"/>
  <c r="AE71" i="41" s="1"/>
  <c r="AE70" i="41" s="1"/>
  <c r="AE124" i="46"/>
  <c r="AE121" i="46"/>
  <c r="AE102" i="46"/>
  <c r="AE71" i="46" s="1"/>
  <c r="AE70" i="46" s="1"/>
  <c r="AE121" i="48"/>
  <c r="AE102" i="48"/>
  <c r="AE71" i="48" s="1"/>
  <c r="AE70" i="48" s="1"/>
  <c r="AE124" i="48"/>
  <c r="AE124" i="32"/>
  <c r="AE121" i="32"/>
  <c r="AE102" i="32"/>
  <c r="AE71" i="32" s="1"/>
  <c r="AE70" i="32" s="1"/>
  <c r="AD93" i="48"/>
  <c r="AD94" i="48" s="1"/>
  <c r="AD91" i="48"/>
  <c r="AD53" i="33"/>
  <c r="AD54" i="59" s="1"/>
  <c r="AD52" i="33"/>
  <c r="AD53" i="59" s="1"/>
  <c r="AD87" i="33"/>
  <c r="AD50" i="59"/>
  <c r="AD369" i="33"/>
  <c r="AD375" i="33" s="1"/>
  <c r="AD324" i="33"/>
  <c r="AD337" i="33" s="1"/>
  <c r="AD329" i="33"/>
  <c r="AD342" i="33" s="1"/>
  <c r="AE48" i="59"/>
  <c r="AE124" i="47"/>
  <c r="AE121" i="47"/>
  <c r="AE102" i="47"/>
  <c r="AE71" i="47" s="1"/>
  <c r="AE70" i="47" s="1"/>
  <c r="AD334" i="33"/>
  <c r="AD347" i="33" s="1"/>
  <c r="AE124" i="40"/>
  <c r="AE121" i="40"/>
  <c r="AE102" i="40"/>
  <c r="AE71" i="40" s="1"/>
  <c r="AE70" i="40" s="1"/>
  <c r="AD93" i="32"/>
  <c r="AD94" i="32" s="1"/>
  <c r="AD91" i="32"/>
  <c r="AE124" i="42"/>
  <c r="AE121" i="42"/>
  <c r="AE102" i="42"/>
  <c r="AE71" i="42" s="1"/>
  <c r="AE70" i="42" s="1"/>
  <c r="AE164" i="33" l="1"/>
  <c r="AE86" i="47"/>
  <c r="AE165" i="33"/>
  <c r="AE86" i="48"/>
  <c r="AE308" i="51"/>
  <c r="AE310" i="51" s="1"/>
  <c r="AE306" i="51"/>
  <c r="AC131" i="1"/>
  <c r="AC137" i="1"/>
  <c r="AD411" i="33"/>
  <c r="AD81" i="59" s="1"/>
  <c r="AD409" i="33"/>
  <c r="AD79" i="59" s="1"/>
  <c r="AD410" i="33"/>
  <c r="AD80" i="59" s="1"/>
  <c r="AD408" i="33"/>
  <c r="AD78" i="59" s="1"/>
  <c r="AE161" i="33"/>
  <c r="AE86" i="44"/>
  <c r="AE156" i="33"/>
  <c r="AE86" i="32"/>
  <c r="AE124" i="1"/>
  <c r="AE121" i="1"/>
  <c r="AE124" i="33" s="1"/>
  <c r="AE101" i="33" s="1"/>
  <c r="AE102" i="1"/>
  <c r="AE71" i="1" s="1"/>
  <c r="AC79" i="1"/>
  <c r="AD148" i="1" s="1"/>
  <c r="AD136" i="1"/>
  <c r="AD69" i="59"/>
  <c r="AE166" i="33"/>
  <c r="AE86" i="49"/>
  <c r="AE158" i="33"/>
  <c r="AE86" i="42"/>
  <c r="AE163" i="33"/>
  <c r="AE86" i="46"/>
  <c r="AE157" i="33"/>
  <c r="AE86" i="41"/>
  <c r="AE159" i="33"/>
  <c r="AE86" i="43"/>
  <c r="AD93" i="1"/>
  <c r="AD94" i="1" s="1"/>
  <c r="AD91" i="1"/>
  <c r="AE160" i="33"/>
  <c r="AE86" i="40"/>
  <c r="AE162" i="33"/>
  <c r="AE86" i="45"/>
  <c r="AD323" i="33" l="1"/>
  <c r="AE244" i="33"/>
  <c r="AE229" i="33"/>
  <c r="AE243" i="33"/>
  <c r="AE228" i="33"/>
  <c r="AE247" i="33"/>
  <c r="AE232" i="33"/>
  <c r="AE250" i="33"/>
  <c r="AE235" i="33"/>
  <c r="AE70" i="1"/>
  <c r="AE5" i="59" s="1"/>
  <c r="AE56" i="33"/>
  <c r="AE240" i="33"/>
  <c r="AE225" i="33"/>
  <c r="AC70" i="59"/>
  <c r="AC140" i="1"/>
  <c r="AE249" i="33"/>
  <c r="AE234" i="33"/>
  <c r="AE246" i="33"/>
  <c r="AE231" i="33"/>
  <c r="AE241" i="33"/>
  <c r="AE226" i="33"/>
  <c r="AE242" i="33"/>
  <c r="AE227" i="33"/>
  <c r="AE155" i="33"/>
  <c r="AE86" i="1"/>
  <c r="AE245" i="33"/>
  <c r="AE230" i="33"/>
  <c r="AE355" i="51"/>
  <c r="AE354" i="51"/>
  <c r="AE353" i="51"/>
  <c r="AE352" i="51"/>
  <c r="AE351" i="51"/>
  <c r="AE350" i="51"/>
  <c r="AE349" i="51"/>
  <c r="AE348" i="51"/>
  <c r="AE347" i="51"/>
  <c r="AE346" i="51"/>
  <c r="AE345" i="51"/>
  <c r="AE344" i="51"/>
  <c r="AE248" i="33"/>
  <c r="AE233" i="33"/>
  <c r="AE57" i="33" l="1"/>
  <c r="AE57" i="59" s="1"/>
  <c r="AE56" i="59"/>
  <c r="AE64" i="33"/>
  <c r="AE55" i="33"/>
  <c r="AE55" i="59"/>
  <c r="AF59" i="33"/>
  <c r="AE184" i="33"/>
  <c r="AE167" i="33"/>
  <c r="AE239" i="33"/>
  <c r="AE251" i="33" s="1"/>
  <c r="AE224" i="33"/>
  <c r="AE236" i="33" s="1"/>
  <c r="AD366" i="33"/>
  <c r="AD336" i="33"/>
  <c r="AE65" i="33" l="1"/>
  <c r="AF84" i="33" s="1"/>
  <c r="AE61" i="59"/>
  <c r="AE113" i="33"/>
  <c r="AE119" i="33" s="1"/>
  <c r="AE186" i="33"/>
  <c r="AE185" i="33"/>
  <c r="AE114" i="33" s="1"/>
  <c r="AG61" i="33"/>
  <c r="AF60" i="33"/>
  <c r="AE71" i="33"/>
  <c r="AC9" i="59"/>
  <c r="AD376" i="33"/>
  <c r="AG59" i="59" l="1"/>
  <c r="AH62" i="33"/>
  <c r="AH60" i="59" s="1"/>
  <c r="AF4" i="56"/>
  <c r="AF58" i="59"/>
  <c r="AF91" i="33"/>
  <c r="AF9" i="55"/>
  <c r="AE63" i="59"/>
  <c r="AE70" i="33"/>
  <c r="AE3" i="56" l="1"/>
  <c r="AE81" i="49"/>
  <c r="AE62" i="49" s="1"/>
  <c r="AE63" i="49" s="1"/>
  <c r="AE81" i="48"/>
  <c r="AE62" i="48" s="1"/>
  <c r="AE63" i="48" s="1"/>
  <c r="AE81" i="47"/>
  <c r="AE62" i="47" s="1"/>
  <c r="AE63" i="47" s="1"/>
  <c r="AE81" i="46"/>
  <c r="AE62" i="46" s="1"/>
  <c r="AE63" i="46" s="1"/>
  <c r="AE81" i="45"/>
  <c r="AE62" i="45" s="1"/>
  <c r="AE63" i="45" s="1"/>
  <c r="AE81" i="44"/>
  <c r="AE62" i="44" s="1"/>
  <c r="AE63" i="44" s="1"/>
  <c r="AE81" i="40"/>
  <c r="AE62" i="40" s="1"/>
  <c r="AE63" i="40" s="1"/>
  <c r="AE81" i="43"/>
  <c r="AE62" i="43" s="1"/>
  <c r="AE63" i="43" s="1"/>
  <c r="AE81" i="42"/>
  <c r="AE62" i="42" s="1"/>
  <c r="AE63" i="42" s="1"/>
  <c r="AE81" i="41"/>
  <c r="AE62" i="41" s="1"/>
  <c r="AE63" i="41" s="1"/>
  <c r="AE81" i="32"/>
  <c r="AE62" i="32" s="1"/>
  <c r="AE63" i="32" s="1"/>
  <c r="AE81" i="1"/>
  <c r="AE62" i="1" s="1"/>
  <c r="AE63" i="1" s="1"/>
  <c r="AE62" i="59"/>
  <c r="AF72" i="33"/>
  <c r="AF107" i="49"/>
  <c r="AF106" i="49" s="1"/>
  <c r="AF109" i="49" s="1"/>
  <c r="AF103" i="49" s="1"/>
  <c r="AF107" i="48"/>
  <c r="AF106" i="48" s="1"/>
  <c r="AF109" i="48" s="1"/>
  <c r="AF103" i="48" s="1"/>
  <c r="AF107" i="47"/>
  <c r="AF106" i="47" s="1"/>
  <c r="AF109" i="47" s="1"/>
  <c r="AF103" i="47" s="1"/>
  <c r="AF107" i="46"/>
  <c r="AF106" i="46" s="1"/>
  <c r="AF109" i="46" s="1"/>
  <c r="AF103" i="46" s="1"/>
  <c r="AF107" i="45"/>
  <c r="AF106" i="45" s="1"/>
  <c r="AF109" i="45" s="1"/>
  <c r="AF103" i="45" s="1"/>
  <c r="AF107" i="44"/>
  <c r="AF106" i="44" s="1"/>
  <c r="AF109" i="44" s="1"/>
  <c r="AF103" i="44" s="1"/>
  <c r="AF107" i="40"/>
  <c r="AF106" i="40" s="1"/>
  <c r="AF109" i="40" s="1"/>
  <c r="AF103" i="40" s="1"/>
  <c r="AF107" i="43"/>
  <c r="AF106" i="43" s="1"/>
  <c r="AF109" i="43" s="1"/>
  <c r="AF103" i="43" s="1"/>
  <c r="AF107" i="41"/>
  <c r="AF106" i="41" s="1"/>
  <c r="AF109" i="41" s="1"/>
  <c r="AF103" i="41" s="1"/>
  <c r="AF107" i="42"/>
  <c r="AF106" i="42" s="1"/>
  <c r="AF109" i="42" s="1"/>
  <c r="AF103" i="42" s="1"/>
  <c r="AF107" i="32"/>
  <c r="AF106" i="32" s="1"/>
  <c r="AF109" i="32" s="1"/>
  <c r="AF103" i="32" s="1"/>
  <c r="AF107" i="1"/>
  <c r="AF8" i="55"/>
  <c r="AF101" i="32" l="1"/>
  <c r="AF210" i="33" s="1"/>
  <c r="AF66" i="32"/>
  <c r="AF101" i="40"/>
  <c r="AF214" i="33" s="1"/>
  <c r="AF66" i="40"/>
  <c r="AF101" i="47"/>
  <c r="AF218" i="33" s="1"/>
  <c r="AF66" i="47"/>
  <c r="AE155" i="32"/>
  <c r="AE64" i="32"/>
  <c r="AE65" i="32" s="1"/>
  <c r="AE68" i="32" s="1"/>
  <c r="AE155" i="40"/>
  <c r="AE64" i="40"/>
  <c r="AE65" i="40" s="1"/>
  <c r="AE68" i="40" s="1"/>
  <c r="AE155" i="47"/>
  <c r="AE64" i="47"/>
  <c r="AE65" i="47" s="1"/>
  <c r="AE68" i="47" s="1"/>
  <c r="AF101" i="42"/>
  <c r="AF212" i="33" s="1"/>
  <c r="AF66" i="42"/>
  <c r="AF101" i="44"/>
  <c r="AF215" i="33" s="1"/>
  <c r="AF66" i="44"/>
  <c r="AF101" i="48"/>
  <c r="AF219" i="33" s="1"/>
  <c r="AF66" i="48"/>
  <c r="AE64" i="41"/>
  <c r="AE65" i="41" s="1"/>
  <c r="AE68" i="41" s="1"/>
  <c r="AE155" i="41"/>
  <c r="AE155" i="44"/>
  <c r="AE64" i="44"/>
  <c r="AE65" i="44" s="1"/>
  <c r="AE68" i="44" s="1"/>
  <c r="AE155" i="48"/>
  <c r="AE64" i="48"/>
  <c r="AE65" i="48" s="1"/>
  <c r="AE68" i="48" s="1"/>
  <c r="AF101" i="41"/>
  <c r="AF211" i="33" s="1"/>
  <c r="AF66" i="41"/>
  <c r="AF101" i="49"/>
  <c r="AF220" i="33" s="1"/>
  <c r="AF66" i="49"/>
  <c r="AE155" i="42"/>
  <c r="AE64" i="42"/>
  <c r="AE65" i="42" s="1"/>
  <c r="AE68" i="42" s="1"/>
  <c r="AE64" i="45"/>
  <c r="AE65" i="45" s="1"/>
  <c r="AE68" i="45" s="1"/>
  <c r="AE155" i="45"/>
  <c r="AE155" i="49"/>
  <c r="AE64" i="49"/>
  <c r="AE65" i="49" s="1"/>
  <c r="AE68" i="49" s="1"/>
  <c r="AF90" i="33"/>
  <c r="AF83" i="33"/>
  <c r="AF101" i="45"/>
  <c r="AF216" i="33" s="1"/>
  <c r="AF66" i="45"/>
  <c r="AF106" i="1"/>
  <c r="AF97" i="33"/>
  <c r="AF101" i="43"/>
  <c r="AF213" i="33" s="1"/>
  <c r="AF66" i="43"/>
  <c r="AF101" i="46"/>
  <c r="AF217" i="33" s="1"/>
  <c r="AF66" i="46"/>
  <c r="AF64" i="59"/>
  <c r="AE64" i="1"/>
  <c r="AE65" i="1" s="1"/>
  <c r="AE155" i="1"/>
  <c r="AE155" i="43"/>
  <c r="AE64" i="43"/>
  <c r="AE65" i="43" s="1"/>
  <c r="AE68" i="43" s="1"/>
  <c r="AE64" i="46"/>
  <c r="AE65" i="46" s="1"/>
  <c r="AE68" i="46" s="1"/>
  <c r="AE155" i="46"/>
  <c r="AE55" i="56"/>
  <c r="AE56" i="56" s="1"/>
  <c r="AE37" i="56"/>
  <c r="AE38" i="56" s="1"/>
  <c r="AE47" i="56"/>
  <c r="AE42" i="56"/>
  <c r="AE43" i="56" s="1"/>
  <c r="AF41" i="56" l="1"/>
  <c r="AE139" i="48"/>
  <c r="AE73" i="48"/>
  <c r="AF74" i="48" s="1"/>
  <c r="AE84" i="47"/>
  <c r="AE139" i="47"/>
  <c r="AE73" i="47"/>
  <c r="AF74" i="47" s="1"/>
  <c r="AE84" i="32"/>
  <c r="AE139" i="32"/>
  <c r="AE73" i="32"/>
  <c r="AF74" i="32" s="1"/>
  <c r="AE68" i="1"/>
  <c r="AE43" i="33"/>
  <c r="AF109" i="1"/>
  <c r="AF103" i="1" s="1"/>
  <c r="AF96" i="33"/>
  <c r="AF104" i="33" s="1"/>
  <c r="AE139" i="45"/>
  <c r="AE73" i="45"/>
  <c r="AF74" i="45" s="1"/>
  <c r="AE139" i="41"/>
  <c r="AE73" i="41"/>
  <c r="AF74" i="41" s="1"/>
  <c r="AE84" i="46"/>
  <c r="AE139" i="46"/>
  <c r="AE73" i="46"/>
  <c r="AF74" i="46" s="1"/>
  <c r="AE60" i="56"/>
  <c r="AE133" i="33" s="1"/>
  <c r="AE59" i="56"/>
  <c r="AE139" i="43"/>
  <c r="AE73" i="43"/>
  <c r="AF74" i="43" s="1"/>
  <c r="AE139" i="49"/>
  <c r="AE73" i="49"/>
  <c r="AF74" i="49" s="1"/>
  <c r="AE139" i="42"/>
  <c r="AE73" i="42"/>
  <c r="AF74" i="42" s="1"/>
  <c r="AE139" i="44"/>
  <c r="AE73" i="44"/>
  <c r="AF74" i="44" s="1"/>
  <c r="AE139" i="40"/>
  <c r="AE73" i="40"/>
  <c r="AF74" i="40" s="1"/>
  <c r="AF46" i="56"/>
  <c r="AE49" i="56"/>
  <c r="AE52" i="56"/>
  <c r="AE84" i="45" l="1"/>
  <c r="AE84" i="42"/>
  <c r="AE84" i="41"/>
  <c r="AF85" i="44"/>
  <c r="AF282" i="51"/>
  <c r="AF61" i="44"/>
  <c r="AE84" i="49"/>
  <c r="AF85" i="41"/>
  <c r="AF278" i="51"/>
  <c r="AF61" i="41"/>
  <c r="AF85" i="45"/>
  <c r="AF283" i="51"/>
  <c r="AF61" i="45"/>
  <c r="AF101" i="1"/>
  <c r="AF209" i="33" s="1"/>
  <c r="AF66" i="1"/>
  <c r="AF85" i="32"/>
  <c r="AF277" i="51"/>
  <c r="AF61" i="32"/>
  <c r="AE84" i="48"/>
  <c r="AF85" i="40"/>
  <c r="AF281" i="51"/>
  <c r="AF61" i="40"/>
  <c r="AE88" i="42"/>
  <c r="AE87" i="42"/>
  <c r="AE355" i="33"/>
  <c r="AF85" i="43"/>
  <c r="AF280" i="51"/>
  <c r="AF61" i="43"/>
  <c r="AE61" i="56"/>
  <c r="AE132" i="33"/>
  <c r="AE75" i="59" s="1"/>
  <c r="AE88" i="46"/>
  <c r="AE87" i="46"/>
  <c r="AE360" i="33"/>
  <c r="AE88" i="47"/>
  <c r="AE87" i="47"/>
  <c r="AE361" i="33"/>
  <c r="AE84" i="44"/>
  <c r="AE88" i="41"/>
  <c r="AE87" i="41"/>
  <c r="AE354" i="33"/>
  <c r="AE88" i="45"/>
  <c r="AE87" i="45"/>
  <c r="AE359" i="33"/>
  <c r="AE38" i="33"/>
  <c r="AE42" i="33"/>
  <c r="AE47" i="59" s="1"/>
  <c r="AE40" i="33"/>
  <c r="AE44" i="33"/>
  <c r="AE353" i="33"/>
  <c r="AE88" i="32"/>
  <c r="AE87" i="32"/>
  <c r="AF85" i="48"/>
  <c r="AF286" i="51"/>
  <c r="AF61" i="48"/>
  <c r="AF85" i="49"/>
  <c r="AF287" i="51"/>
  <c r="AF61" i="49"/>
  <c r="AE48" i="56"/>
  <c r="AE84" i="40"/>
  <c r="AF85" i="42"/>
  <c r="AF279" i="51"/>
  <c r="AF61" i="42"/>
  <c r="AE84" i="43"/>
  <c r="AF85" i="46"/>
  <c r="AF284" i="51"/>
  <c r="AF61" i="46"/>
  <c r="AE46" i="33"/>
  <c r="AE49" i="59" s="1"/>
  <c r="AE139" i="1"/>
  <c r="AE73" i="1"/>
  <c r="AF74" i="1" s="1"/>
  <c r="AF85" i="47"/>
  <c r="AF285" i="51"/>
  <c r="AF61" i="47"/>
  <c r="AF67" i="46" l="1"/>
  <c r="CW57" i="57"/>
  <c r="AF78" i="46"/>
  <c r="AF77" i="46"/>
  <c r="AF128" i="46"/>
  <c r="AF112" i="46"/>
  <c r="AE84" i="1"/>
  <c r="AF67" i="43"/>
  <c r="CW53" i="57"/>
  <c r="AF128" i="43"/>
  <c r="AF78" i="43"/>
  <c r="AF77" i="43"/>
  <c r="AF112" i="43"/>
  <c r="AF67" i="32"/>
  <c r="CW50" i="57"/>
  <c r="AF77" i="32"/>
  <c r="AF128" i="32"/>
  <c r="AF78" i="32"/>
  <c r="AF112" i="32"/>
  <c r="AF67" i="47"/>
  <c r="CW58" i="57"/>
  <c r="AF128" i="47"/>
  <c r="AF77" i="47"/>
  <c r="AF78" i="47"/>
  <c r="AF112" i="47"/>
  <c r="AE88" i="43"/>
  <c r="AE87" i="43"/>
  <c r="AE356" i="33"/>
  <c r="AF67" i="49"/>
  <c r="CW60" i="57"/>
  <c r="AF78" i="49"/>
  <c r="AF128" i="49"/>
  <c r="AF77" i="49"/>
  <c r="AF112" i="49"/>
  <c r="AE132" i="46"/>
  <c r="AE133" i="46" s="1"/>
  <c r="AE134" i="46" s="1"/>
  <c r="AD79" i="46" s="1"/>
  <c r="AE148" i="46" s="1"/>
  <c r="AE403" i="33"/>
  <c r="AE212" i="51"/>
  <c r="AE228" i="51" s="1"/>
  <c r="AE90" i="46"/>
  <c r="AD129" i="46"/>
  <c r="AD131" i="46" s="1"/>
  <c r="AD140" i="46" s="1"/>
  <c r="AE130" i="46"/>
  <c r="AE88" i="40"/>
  <c r="AE87" i="40"/>
  <c r="AE357" i="33"/>
  <c r="AF67" i="48"/>
  <c r="CW59" i="57"/>
  <c r="AF77" i="48"/>
  <c r="AF78" i="48"/>
  <c r="AF128" i="48"/>
  <c r="AF112" i="48"/>
  <c r="AE132" i="41"/>
  <c r="AE133" i="41" s="1"/>
  <c r="AE134" i="41" s="1"/>
  <c r="AD79" i="41" s="1"/>
  <c r="AE148" i="41" s="1"/>
  <c r="AE397" i="33"/>
  <c r="AE206" i="51"/>
  <c r="AE222" i="51" s="1"/>
  <c r="AE90" i="41"/>
  <c r="AD129" i="41"/>
  <c r="AD131" i="41" s="1"/>
  <c r="AD140" i="41" s="1"/>
  <c r="AE130" i="41"/>
  <c r="AE132" i="47"/>
  <c r="AE133" i="47" s="1"/>
  <c r="AE134" i="47" s="1"/>
  <c r="AD79" i="47" s="1"/>
  <c r="AE148" i="47" s="1"/>
  <c r="AE404" i="33"/>
  <c r="AE213" i="51"/>
  <c r="AE229" i="51" s="1"/>
  <c r="AE90" i="47"/>
  <c r="AE130" i="47"/>
  <c r="AD129" i="47"/>
  <c r="AD131" i="47" s="1"/>
  <c r="AD140" i="47" s="1"/>
  <c r="AE132" i="42"/>
  <c r="AE133" i="42" s="1"/>
  <c r="AE134" i="42" s="1"/>
  <c r="AD79" i="42" s="1"/>
  <c r="AE148" i="42" s="1"/>
  <c r="AE398" i="33"/>
  <c r="AE207" i="51"/>
  <c r="AE223" i="51" s="1"/>
  <c r="AE90" i="42"/>
  <c r="AE130" i="42"/>
  <c r="AD129" i="42"/>
  <c r="AD131" i="42" s="1"/>
  <c r="AD140" i="42" s="1"/>
  <c r="AF67" i="45"/>
  <c r="CW56" i="57"/>
  <c r="AF128" i="45"/>
  <c r="AF78" i="45"/>
  <c r="AF77" i="45"/>
  <c r="AF112" i="45"/>
  <c r="AF67" i="41"/>
  <c r="CW51" i="57"/>
  <c r="AF78" i="41"/>
  <c r="AF77" i="41"/>
  <c r="AF128" i="41"/>
  <c r="AF112" i="41"/>
  <c r="AE88" i="49"/>
  <c r="AE87" i="49"/>
  <c r="AE363" i="33"/>
  <c r="AF85" i="1"/>
  <c r="AF49" i="33" s="1"/>
  <c r="AF51" i="59" s="1"/>
  <c r="AF276" i="51"/>
  <c r="AF61" i="1"/>
  <c r="AF67" i="42"/>
  <c r="CW52" i="57"/>
  <c r="AF77" i="42"/>
  <c r="AF128" i="42"/>
  <c r="AF78" i="42"/>
  <c r="AF112" i="42"/>
  <c r="AE132" i="32"/>
  <c r="AE133" i="32" s="1"/>
  <c r="AE134" i="32" s="1"/>
  <c r="AD79" i="32" s="1"/>
  <c r="AE148" i="32" s="1"/>
  <c r="AE396" i="33"/>
  <c r="AE205" i="51"/>
  <c r="AE221" i="51" s="1"/>
  <c r="AE90" i="32"/>
  <c r="AD129" i="32"/>
  <c r="AD131" i="32" s="1"/>
  <c r="AD140" i="32" s="1"/>
  <c r="AE130" i="32"/>
  <c r="AE132" i="45"/>
  <c r="AE133" i="45" s="1"/>
  <c r="AE134" i="45" s="1"/>
  <c r="AD79" i="45" s="1"/>
  <c r="AE148" i="45" s="1"/>
  <c r="AE402" i="33"/>
  <c r="AE211" i="51"/>
  <c r="AE227" i="51" s="1"/>
  <c r="AE90" i="45"/>
  <c r="AE130" i="45"/>
  <c r="AD129" i="45"/>
  <c r="AD131" i="45" s="1"/>
  <c r="AD140" i="45" s="1"/>
  <c r="AE88" i="44"/>
  <c r="AE87" i="44"/>
  <c r="AE358" i="33"/>
  <c r="AE62" i="56"/>
  <c r="AE135" i="33" s="1"/>
  <c r="AE134" i="33"/>
  <c r="AE76" i="59" s="1"/>
  <c r="AF67" i="40"/>
  <c r="AF128" i="40"/>
  <c r="CW54" i="57"/>
  <c r="AF77" i="40"/>
  <c r="AF78" i="40"/>
  <c r="AF112" i="40"/>
  <c r="AE88" i="48"/>
  <c r="AE87" i="48"/>
  <c r="AE362" i="33"/>
  <c r="AF67" i="44"/>
  <c r="CW55" i="57"/>
  <c r="AF77" i="44"/>
  <c r="AF78" i="44"/>
  <c r="AF128" i="44"/>
  <c r="AF112" i="44"/>
  <c r="AE132" i="48" l="1"/>
  <c r="AE133" i="48" s="1"/>
  <c r="AE134" i="48" s="1"/>
  <c r="AD79" i="48" s="1"/>
  <c r="AE148" i="48" s="1"/>
  <c r="AE405" i="33"/>
  <c r="AE214" i="51"/>
  <c r="AE230" i="51" s="1"/>
  <c r="AE90" i="48"/>
  <c r="AD129" i="48"/>
  <c r="AD131" i="48" s="1"/>
  <c r="AD140" i="48" s="1"/>
  <c r="AE130" i="48"/>
  <c r="AF119" i="42"/>
  <c r="AF116" i="42"/>
  <c r="AF114" i="42"/>
  <c r="AF115" i="42" s="1"/>
  <c r="AF257" i="33" s="1"/>
  <c r="AF288" i="51"/>
  <c r="AF290" i="51" s="1"/>
  <c r="AE93" i="47"/>
  <c r="AE94" i="47" s="1"/>
  <c r="AE91" i="47"/>
  <c r="AE331" i="33"/>
  <c r="AE344" i="33" s="1"/>
  <c r="B152" i="46"/>
  <c r="AF119" i="44"/>
  <c r="AF116" i="44"/>
  <c r="AF114" i="44"/>
  <c r="AF115" i="44" s="1"/>
  <c r="AF260" i="33" s="1"/>
  <c r="AF119" i="40"/>
  <c r="AF116" i="40"/>
  <c r="AF114" i="40"/>
  <c r="AF115" i="40" s="1"/>
  <c r="AF259" i="33" s="1"/>
  <c r="AE77" i="59"/>
  <c r="AF50" i="32"/>
  <c r="AF50" i="44"/>
  <c r="AF50" i="45"/>
  <c r="AF50" i="46"/>
  <c r="AF50" i="40"/>
  <c r="AF50" i="41"/>
  <c r="AF50" i="49"/>
  <c r="AF50" i="1"/>
  <c r="AF50" i="48"/>
  <c r="AF50" i="43"/>
  <c r="AF50" i="47"/>
  <c r="AF50" i="42"/>
  <c r="AE93" i="32"/>
  <c r="AE94" i="32" s="1"/>
  <c r="AE91" i="32"/>
  <c r="AE132" i="49"/>
  <c r="AE133" i="49" s="1"/>
  <c r="AE134" i="49" s="1"/>
  <c r="AD79" i="49" s="1"/>
  <c r="AE148" i="49" s="1"/>
  <c r="AE406" i="33"/>
  <c r="AE215" i="51"/>
  <c r="AE231" i="51" s="1"/>
  <c r="AE90" i="49"/>
  <c r="AE130" i="49"/>
  <c r="AD129" i="49"/>
  <c r="AD131" i="49" s="1"/>
  <c r="AD140" i="49" s="1"/>
  <c r="AF119" i="45"/>
  <c r="AF116" i="45"/>
  <c r="AF114" i="45"/>
  <c r="AF115" i="45" s="1"/>
  <c r="AF261" i="33" s="1"/>
  <c r="AE326" i="33"/>
  <c r="AE339" i="33" s="1"/>
  <c r="B152" i="42"/>
  <c r="AE325" i="33"/>
  <c r="AE338" i="33" s="1"/>
  <c r="B152" i="41"/>
  <c r="AE93" i="46"/>
  <c r="AE94" i="46" s="1"/>
  <c r="AE91" i="46"/>
  <c r="AF119" i="49"/>
  <c r="AF116" i="49"/>
  <c r="AF114" i="49"/>
  <c r="AF115" i="49" s="1"/>
  <c r="AF265" i="33" s="1"/>
  <c r="AF119" i="46"/>
  <c r="AF116" i="46"/>
  <c r="AF114" i="46"/>
  <c r="AF115" i="46" s="1"/>
  <c r="AF262" i="33" s="1"/>
  <c r="AE324" i="33"/>
  <c r="AE337" i="33" s="1"/>
  <c r="B152" i="32"/>
  <c r="AE330" i="33"/>
  <c r="AE343" i="33" s="1"/>
  <c r="B152" i="45"/>
  <c r="AF119" i="41"/>
  <c r="AF116" i="41"/>
  <c r="AF114" i="41"/>
  <c r="AF115" i="41" s="1"/>
  <c r="AF256" i="33" s="1"/>
  <c r="AE93" i="42"/>
  <c r="AE94" i="42" s="1"/>
  <c r="AE91" i="42"/>
  <c r="AE93" i="41"/>
  <c r="AE94" i="41" s="1"/>
  <c r="AE91" i="41"/>
  <c r="AF116" i="48"/>
  <c r="AF119" i="48"/>
  <c r="AF114" i="48"/>
  <c r="AF115" i="48" s="1"/>
  <c r="AF264" i="33" s="1"/>
  <c r="AE132" i="43"/>
  <c r="AE133" i="43" s="1"/>
  <c r="AE134" i="43" s="1"/>
  <c r="AD79" i="43" s="1"/>
  <c r="AE148" i="43" s="1"/>
  <c r="AE399" i="33"/>
  <c r="AE208" i="51"/>
  <c r="AE224" i="51" s="1"/>
  <c r="AE90" i="43"/>
  <c r="AD129" i="43"/>
  <c r="AD131" i="43" s="1"/>
  <c r="AD140" i="43" s="1"/>
  <c r="AE130" i="43"/>
  <c r="AE352" i="33"/>
  <c r="AE364" i="33" s="1"/>
  <c r="AE88" i="1"/>
  <c r="AE87" i="1"/>
  <c r="AE51" i="33" s="1"/>
  <c r="AE52" i="59" s="1"/>
  <c r="AE48" i="33"/>
  <c r="AE132" i="44"/>
  <c r="AE133" i="44" s="1"/>
  <c r="AE134" i="44" s="1"/>
  <c r="AD79" i="44" s="1"/>
  <c r="AE148" i="44" s="1"/>
  <c r="AE401" i="33"/>
  <c r="AE210" i="51"/>
  <c r="AE226" i="51" s="1"/>
  <c r="AE90" i="44"/>
  <c r="AD129" i="44"/>
  <c r="AD131" i="44" s="1"/>
  <c r="AD140" i="44" s="1"/>
  <c r="AE130" i="44"/>
  <c r="AE93" i="45"/>
  <c r="AE94" i="45" s="1"/>
  <c r="AE91" i="45"/>
  <c r="AF67" i="1"/>
  <c r="AF45" i="33" s="1"/>
  <c r="AF39" i="33"/>
  <c r="CW49" i="57"/>
  <c r="CW61" i="57" s="1"/>
  <c r="AF128" i="1"/>
  <c r="AF78" i="1"/>
  <c r="AF77" i="1"/>
  <c r="AF112" i="1"/>
  <c r="AE332" i="33"/>
  <c r="AE345" i="33" s="1"/>
  <c r="B152" i="47"/>
  <c r="AE132" i="40"/>
  <c r="AE133" i="40" s="1"/>
  <c r="AE134" i="40" s="1"/>
  <c r="AE400" i="33"/>
  <c r="AE209" i="51"/>
  <c r="AE225" i="51" s="1"/>
  <c r="AE90" i="40"/>
  <c r="AD129" i="40"/>
  <c r="AD131" i="40" s="1"/>
  <c r="AE130" i="40"/>
  <c r="AF116" i="47"/>
  <c r="AF119" i="47"/>
  <c r="AF114" i="47"/>
  <c r="AF115" i="47" s="1"/>
  <c r="AF263" i="33" s="1"/>
  <c r="AF119" i="32"/>
  <c r="AF116" i="32"/>
  <c r="AF114" i="32"/>
  <c r="AF115" i="32" s="1"/>
  <c r="AF255" i="33" s="1"/>
  <c r="AF119" i="43"/>
  <c r="AF116" i="43"/>
  <c r="AF114" i="43"/>
  <c r="AF115" i="43" s="1"/>
  <c r="AF258" i="33" s="1"/>
  <c r="AF119" i="1" l="1"/>
  <c r="AF116" i="1"/>
  <c r="AF114" i="1"/>
  <c r="AF115" i="1" s="1"/>
  <c r="AF254" i="33" s="1"/>
  <c r="AF124" i="42"/>
  <c r="AF121" i="42"/>
  <c r="AF102" i="42"/>
  <c r="AF71" i="42" s="1"/>
  <c r="AF70" i="42" s="1"/>
  <c r="AE93" i="48"/>
  <c r="AE94" i="48" s="1"/>
  <c r="AE91" i="48"/>
  <c r="AF124" i="47"/>
  <c r="AF121" i="47"/>
  <c r="AF102" i="47"/>
  <c r="AF71" i="47" s="1"/>
  <c r="AF70" i="47" s="1"/>
  <c r="AE93" i="40"/>
  <c r="AE94" i="40" s="1"/>
  <c r="AE91" i="40"/>
  <c r="AE93" i="44"/>
  <c r="AE94" i="44" s="1"/>
  <c r="AE91" i="44"/>
  <c r="AE53" i="33"/>
  <c r="AE54" i="59" s="1"/>
  <c r="AE52" i="33"/>
  <c r="AE53" i="59" s="1"/>
  <c r="AE87" i="33"/>
  <c r="AE50" i="59"/>
  <c r="AE369" i="33"/>
  <c r="AE375" i="33" s="1"/>
  <c r="AF124" i="41"/>
  <c r="AF121" i="41"/>
  <c r="AF102" i="41"/>
  <c r="AF71" i="41" s="1"/>
  <c r="AF70" i="41" s="1"/>
  <c r="AE93" i="49"/>
  <c r="AE94" i="49" s="1"/>
  <c r="AE91" i="49"/>
  <c r="AD72" i="59"/>
  <c r="AD140" i="40"/>
  <c r="AE329" i="33"/>
  <c r="AE342" i="33" s="1"/>
  <c r="B152" i="44"/>
  <c r="AE334" i="33"/>
  <c r="AE347" i="33" s="1"/>
  <c r="B152" i="49"/>
  <c r="AF298" i="51"/>
  <c r="AF301" i="51"/>
  <c r="AF295" i="51"/>
  <c r="AF296" i="51"/>
  <c r="AF294" i="51"/>
  <c r="AF293" i="51"/>
  <c r="AF291" i="51"/>
  <c r="AF300" i="51"/>
  <c r="AF297" i="51"/>
  <c r="AF299" i="51"/>
  <c r="AF292" i="51"/>
  <c r="AE327" i="33"/>
  <c r="AE340" i="33" s="1"/>
  <c r="B152" i="43"/>
  <c r="AF124" i="49"/>
  <c r="AF121" i="49"/>
  <c r="AF102" i="49"/>
  <c r="AF71" i="49" s="1"/>
  <c r="AF70" i="49" s="1"/>
  <c r="AF124" i="45"/>
  <c r="AF121" i="45"/>
  <c r="AF102" i="45"/>
  <c r="AF71" i="45" s="1"/>
  <c r="AF70" i="45" s="1"/>
  <c r="AF124" i="44"/>
  <c r="AF121" i="44"/>
  <c r="AF102" i="44"/>
  <c r="AF71" i="44" s="1"/>
  <c r="AF70" i="44" s="1"/>
  <c r="AF102" i="43"/>
  <c r="AF71" i="43" s="1"/>
  <c r="AF70" i="43" s="1"/>
  <c r="AF121" i="43"/>
  <c r="AF124" i="43"/>
  <c r="AD79" i="40"/>
  <c r="AE148" i="40" s="1"/>
  <c r="AE71" i="59"/>
  <c r="AF124" i="48"/>
  <c r="AF121" i="48"/>
  <c r="AF102" i="48"/>
  <c r="AF71" i="48" s="1"/>
  <c r="AF70" i="48" s="1"/>
  <c r="AF124" i="32"/>
  <c r="AF121" i="32"/>
  <c r="AF102" i="32"/>
  <c r="AF71" i="32" s="1"/>
  <c r="AF70" i="32" s="1"/>
  <c r="AF48" i="59"/>
  <c r="AE395" i="33"/>
  <c r="AE132" i="1"/>
  <c r="AE133" i="1" s="1"/>
  <c r="AE134" i="1" s="1"/>
  <c r="AE204" i="51"/>
  <c r="AE220" i="51" s="1"/>
  <c r="AE90" i="1"/>
  <c r="AD129" i="1"/>
  <c r="AE130" i="1"/>
  <c r="AE93" i="43"/>
  <c r="AE94" i="43" s="1"/>
  <c r="AE91" i="43"/>
  <c r="AF124" i="46"/>
  <c r="AF121" i="46"/>
  <c r="AF102" i="46"/>
  <c r="AF71" i="46" s="1"/>
  <c r="AF70" i="46" s="1"/>
  <c r="AF124" i="40"/>
  <c r="AF121" i="40"/>
  <c r="AF102" i="40"/>
  <c r="AF71" i="40" s="1"/>
  <c r="AF70" i="40" s="1"/>
  <c r="AE333" i="33"/>
  <c r="AE346" i="33" s="1"/>
  <c r="B152" i="48"/>
  <c r="AF305" i="51" l="1"/>
  <c r="AF309" i="51" s="1"/>
  <c r="AF163" i="33"/>
  <c r="AF86" i="46"/>
  <c r="AE409" i="33"/>
  <c r="AE79" i="59" s="1"/>
  <c r="AE410" i="33"/>
  <c r="AE80" i="59" s="1"/>
  <c r="AE411" i="33"/>
  <c r="AE81" i="59" s="1"/>
  <c r="AE408" i="33"/>
  <c r="AE78" i="59" s="1"/>
  <c r="AF165" i="33"/>
  <c r="AF86" i="48"/>
  <c r="AF164" i="33"/>
  <c r="AF86" i="47"/>
  <c r="AE93" i="1"/>
  <c r="AE94" i="1" s="1"/>
  <c r="AE91" i="1"/>
  <c r="AF156" i="33"/>
  <c r="AF86" i="32"/>
  <c r="AF158" i="33"/>
  <c r="AF86" i="42"/>
  <c r="AF124" i="1"/>
  <c r="AF121" i="1"/>
  <c r="AF124" i="33" s="1"/>
  <c r="AF101" i="33" s="1"/>
  <c r="AF102" i="1"/>
  <c r="AF71" i="1" s="1"/>
  <c r="AF160" i="33"/>
  <c r="AF86" i="40"/>
  <c r="AE328" i="33"/>
  <c r="AE341" i="33" s="1"/>
  <c r="B152" i="40"/>
  <c r="AF166" i="33"/>
  <c r="AF86" i="49"/>
  <c r="AF157" i="33"/>
  <c r="AF86" i="41"/>
  <c r="AF304" i="51"/>
  <c r="AD131" i="1"/>
  <c r="AD137" i="1"/>
  <c r="AF161" i="33"/>
  <c r="AF86" i="44"/>
  <c r="AD79" i="1"/>
  <c r="AE148" i="1" s="1"/>
  <c r="AE136" i="1"/>
  <c r="AE69" i="59"/>
  <c r="AF159" i="33"/>
  <c r="AF86" i="43"/>
  <c r="AF162" i="33"/>
  <c r="AF86" i="45"/>
  <c r="AF246" i="33" l="1"/>
  <c r="AF231" i="33"/>
  <c r="AF70" i="1"/>
  <c r="AF5" i="59" s="1"/>
  <c r="AF56" i="33"/>
  <c r="AD70" i="59"/>
  <c r="AD140" i="1"/>
  <c r="AF249" i="33"/>
  <c r="AF234" i="33"/>
  <c r="AF242" i="33"/>
  <c r="AF227" i="33"/>
  <c r="AF308" i="51"/>
  <c r="AF310" i="51" s="1"/>
  <c r="AF306" i="51"/>
  <c r="AF250" i="33"/>
  <c r="AF235" i="33"/>
  <c r="AF155" i="33"/>
  <c r="AF86" i="1"/>
  <c r="AF240" i="33"/>
  <c r="AF225" i="33"/>
  <c r="AF248" i="33"/>
  <c r="AF233" i="33"/>
  <c r="AF241" i="33"/>
  <c r="AF226" i="33"/>
  <c r="AE323" i="33"/>
  <c r="B152" i="1"/>
  <c r="AF243" i="33"/>
  <c r="AF228" i="33"/>
  <c r="AF245" i="33"/>
  <c r="AF230" i="33"/>
  <c r="AF244" i="33"/>
  <c r="AF229" i="33"/>
  <c r="AF247" i="33"/>
  <c r="AF232" i="33"/>
  <c r="AF55" i="33" l="1"/>
  <c r="AF55" i="59"/>
  <c r="AG59" i="33"/>
  <c r="AF57" i="33"/>
  <c r="AF57" i="59" s="1"/>
  <c r="AF56" i="59"/>
  <c r="AF64" i="33"/>
  <c r="AF184" i="33"/>
  <c r="AF167" i="33"/>
  <c r="AF239" i="33"/>
  <c r="AF251" i="33" s="1"/>
  <c r="AF224" i="33"/>
  <c r="AF236" i="33" s="1"/>
  <c r="AF344" i="51"/>
  <c r="AF348" i="51"/>
  <c r="AF352" i="51"/>
  <c r="AF347" i="51"/>
  <c r="AF351" i="51"/>
  <c r="AF355" i="51"/>
  <c r="AF346" i="51"/>
  <c r="AF350" i="51"/>
  <c r="AF354" i="51"/>
  <c r="AF345" i="51"/>
  <c r="AF349" i="51"/>
  <c r="AF353" i="51"/>
  <c r="AE366" i="33"/>
  <c r="AE336" i="33"/>
  <c r="AD9" i="59" l="1"/>
  <c r="AE376" i="33"/>
  <c r="AF113" i="33"/>
  <c r="AF119" i="33" s="1"/>
  <c r="AF186" i="33"/>
  <c r="AF185" i="33"/>
  <c r="AF114" i="33" s="1"/>
  <c r="AH61" i="33"/>
  <c r="AG60" i="33"/>
  <c r="AF71" i="33"/>
  <c r="AF65" i="33"/>
  <c r="AG84" i="33" s="1"/>
  <c r="AF61" i="59"/>
  <c r="AG91" i="33" l="1"/>
  <c r="AG9" i="55"/>
  <c r="AG4" i="56"/>
  <c r="AG58" i="59"/>
  <c r="AF63" i="59"/>
  <c r="AF70" i="33"/>
  <c r="AH59" i="59"/>
  <c r="AI62" i="33"/>
  <c r="AI60" i="59" s="1"/>
  <c r="AG107" i="49" l="1"/>
  <c r="AG106" i="49" s="1"/>
  <c r="AG109" i="49" s="1"/>
  <c r="AG103" i="49" s="1"/>
  <c r="AG107" i="48"/>
  <c r="AG106" i="48" s="1"/>
  <c r="AG109" i="48" s="1"/>
  <c r="AG103" i="48" s="1"/>
  <c r="AG107" i="47"/>
  <c r="AG106" i="47" s="1"/>
  <c r="AG109" i="47" s="1"/>
  <c r="AG103" i="47" s="1"/>
  <c r="AG107" i="46"/>
  <c r="AG106" i="46" s="1"/>
  <c r="AG109" i="46" s="1"/>
  <c r="AG103" i="46" s="1"/>
  <c r="AG107" i="45"/>
  <c r="AG106" i="45" s="1"/>
  <c r="AG109" i="45" s="1"/>
  <c r="AG103" i="45" s="1"/>
  <c r="AG107" i="40"/>
  <c r="AG106" i="40" s="1"/>
  <c r="AG109" i="40" s="1"/>
  <c r="AG103" i="40" s="1"/>
  <c r="AG107" i="43"/>
  <c r="AG106" i="43" s="1"/>
  <c r="AG109" i="43" s="1"/>
  <c r="AG103" i="43" s="1"/>
  <c r="AG107" i="44"/>
  <c r="AG106" i="44" s="1"/>
  <c r="AG109" i="44" s="1"/>
  <c r="AG103" i="44" s="1"/>
  <c r="AG107" i="42"/>
  <c r="AG106" i="42" s="1"/>
  <c r="AG109" i="42" s="1"/>
  <c r="AG103" i="42" s="1"/>
  <c r="AG107" i="32"/>
  <c r="AG106" i="32" s="1"/>
  <c r="AG109" i="32" s="1"/>
  <c r="AG103" i="32" s="1"/>
  <c r="AG107" i="41"/>
  <c r="AG106" i="41" s="1"/>
  <c r="AG109" i="41" s="1"/>
  <c r="AG103" i="41" s="1"/>
  <c r="AG107" i="1"/>
  <c r="AG8" i="55"/>
  <c r="AF3" i="56"/>
  <c r="AF81" i="49"/>
  <c r="AF62" i="49" s="1"/>
  <c r="AF63" i="49" s="1"/>
  <c r="AF81" i="48"/>
  <c r="AF62" i="48" s="1"/>
  <c r="AF63" i="48" s="1"/>
  <c r="AF81" i="47"/>
  <c r="AF62" i="47" s="1"/>
  <c r="AF63" i="47" s="1"/>
  <c r="AF81" i="46"/>
  <c r="AF62" i="46" s="1"/>
  <c r="AF63" i="46" s="1"/>
  <c r="AF81" i="44"/>
  <c r="AF62" i="44" s="1"/>
  <c r="AF63" i="44" s="1"/>
  <c r="AF81" i="40"/>
  <c r="AF62" i="40" s="1"/>
  <c r="AF63" i="40" s="1"/>
  <c r="AF81" i="45"/>
  <c r="AF62" i="45" s="1"/>
  <c r="AF63" i="45" s="1"/>
  <c r="AF81" i="43"/>
  <c r="AF62" i="43" s="1"/>
  <c r="AF63" i="43" s="1"/>
  <c r="AF81" i="41"/>
  <c r="AF62" i="41" s="1"/>
  <c r="AF63" i="41" s="1"/>
  <c r="AF81" i="42"/>
  <c r="AF62" i="42" s="1"/>
  <c r="AF63" i="42" s="1"/>
  <c r="AF81" i="1"/>
  <c r="AF62" i="1" s="1"/>
  <c r="AF63" i="1" s="1"/>
  <c r="AF81" i="32"/>
  <c r="AF62" i="32" s="1"/>
  <c r="AF63" i="32" s="1"/>
  <c r="AF62" i="59"/>
  <c r="AG72" i="33"/>
  <c r="AF64" i="1" l="1"/>
  <c r="AF65" i="1" s="1"/>
  <c r="AF155" i="1"/>
  <c r="AF155" i="42"/>
  <c r="AF64" i="42"/>
  <c r="AF65" i="42" s="1"/>
  <c r="AF68" i="42" s="1"/>
  <c r="AF155" i="40"/>
  <c r="AF64" i="40"/>
  <c r="AF65" i="40" s="1"/>
  <c r="AF68" i="40" s="1"/>
  <c r="AF155" i="48"/>
  <c r="AF64" i="48"/>
  <c r="AF65" i="48" s="1"/>
  <c r="AF68" i="48" s="1"/>
  <c r="AG106" i="1"/>
  <c r="AG97" i="33"/>
  <c r="AG101" i="44"/>
  <c r="AG215" i="33" s="1"/>
  <c r="AG66" i="44"/>
  <c r="AG101" i="46"/>
  <c r="AG217" i="33" s="1"/>
  <c r="AG66" i="46"/>
  <c r="AF64" i="41"/>
  <c r="AF65" i="41" s="1"/>
  <c r="AF68" i="41" s="1"/>
  <c r="AF155" i="41"/>
  <c r="AF155" i="44"/>
  <c r="AF64" i="44"/>
  <c r="AF65" i="44" s="1"/>
  <c r="AF68" i="44" s="1"/>
  <c r="AF155" i="49"/>
  <c r="AF64" i="49"/>
  <c r="AF65" i="49" s="1"/>
  <c r="AF68" i="49" s="1"/>
  <c r="AG101" i="41"/>
  <c r="AG211" i="33" s="1"/>
  <c r="AG66" i="41"/>
  <c r="AG101" i="43"/>
  <c r="AG213" i="33" s="1"/>
  <c r="AG66" i="43"/>
  <c r="AG101" i="47"/>
  <c r="AG218" i="33" s="1"/>
  <c r="AG66" i="47"/>
  <c r="AF155" i="32"/>
  <c r="AF64" i="32"/>
  <c r="AF65" i="32" s="1"/>
  <c r="AF68" i="32" s="1"/>
  <c r="AG64" i="59"/>
  <c r="AF155" i="43"/>
  <c r="AF64" i="43"/>
  <c r="AF65" i="43" s="1"/>
  <c r="AF68" i="43" s="1"/>
  <c r="AF64" i="46"/>
  <c r="AF65" i="46" s="1"/>
  <c r="AF68" i="46" s="1"/>
  <c r="AF155" i="46"/>
  <c r="AF55" i="56"/>
  <c r="AF56" i="56" s="1"/>
  <c r="AF37" i="56"/>
  <c r="AF38" i="56" s="1"/>
  <c r="AF47" i="56"/>
  <c r="AF42" i="56"/>
  <c r="AF43" i="56" s="1"/>
  <c r="AG101" i="32"/>
  <c r="AG210" i="33" s="1"/>
  <c r="AG66" i="32"/>
  <c r="AG101" i="40"/>
  <c r="AG214" i="33" s="1"/>
  <c r="AG66" i="40"/>
  <c r="AG101" i="48"/>
  <c r="AG219" i="33" s="1"/>
  <c r="AG66" i="48"/>
  <c r="AF155" i="45"/>
  <c r="AF64" i="45"/>
  <c r="AF65" i="45" s="1"/>
  <c r="AF68" i="45" s="1"/>
  <c r="AF155" i="47"/>
  <c r="AF64" i="47"/>
  <c r="AF65" i="47" s="1"/>
  <c r="AF68" i="47" s="1"/>
  <c r="AG90" i="33"/>
  <c r="AG83" i="33"/>
  <c r="AG101" i="42"/>
  <c r="AG212" i="33" s="1"/>
  <c r="AG66" i="42"/>
  <c r="AG101" i="45"/>
  <c r="AG216" i="33" s="1"/>
  <c r="AG66" i="45"/>
  <c r="AG101" i="49"/>
  <c r="AG220" i="33" s="1"/>
  <c r="AG66" i="49"/>
  <c r="AF139" i="47" l="1"/>
  <c r="AF73" i="47"/>
  <c r="AG74" i="47" s="1"/>
  <c r="AF59" i="56"/>
  <c r="AF60" i="56"/>
  <c r="AF133" i="33" s="1"/>
  <c r="AF139" i="43"/>
  <c r="AF73" i="43"/>
  <c r="AG74" i="43" s="1"/>
  <c r="AF139" i="32"/>
  <c r="AF73" i="32"/>
  <c r="AG74" i="32" s="1"/>
  <c r="AF139" i="49"/>
  <c r="AF73" i="49"/>
  <c r="AG74" i="49" s="1"/>
  <c r="AF84" i="48"/>
  <c r="AF139" i="48"/>
  <c r="AF73" i="48"/>
  <c r="AG74" i="48" s="1"/>
  <c r="AF84" i="42"/>
  <c r="AF139" i="42"/>
  <c r="AF73" i="42"/>
  <c r="AG74" i="42" s="1"/>
  <c r="AF52" i="56"/>
  <c r="AF139" i="41"/>
  <c r="AF73" i="41"/>
  <c r="AG74" i="41" s="1"/>
  <c r="AF139" i="45"/>
  <c r="AF73" i="45"/>
  <c r="AG74" i="45" s="1"/>
  <c r="AG41" i="56"/>
  <c r="AF139" i="44"/>
  <c r="AF73" i="44"/>
  <c r="AG74" i="44" s="1"/>
  <c r="AF139" i="40"/>
  <c r="AF73" i="40"/>
  <c r="AG74" i="40" s="1"/>
  <c r="AG46" i="56"/>
  <c r="AF49" i="56"/>
  <c r="AF139" i="46"/>
  <c r="AF73" i="46"/>
  <c r="AG74" i="46" s="1"/>
  <c r="AG109" i="1"/>
  <c r="AG103" i="1" s="1"/>
  <c r="AG96" i="33"/>
  <c r="AG104" i="33" s="1"/>
  <c r="AF68" i="1"/>
  <c r="AF43" i="33"/>
  <c r="AF84" i="43" l="1"/>
  <c r="AF48" i="56"/>
  <c r="AG85" i="40"/>
  <c r="AG281" i="51"/>
  <c r="AG61" i="40"/>
  <c r="AG85" i="44"/>
  <c r="AG282" i="51"/>
  <c r="AG61" i="44"/>
  <c r="AF87" i="48"/>
  <c r="AF88" i="48"/>
  <c r="AF362" i="33"/>
  <c r="AG85" i="32"/>
  <c r="AG277" i="51"/>
  <c r="AG61" i="32"/>
  <c r="AF61" i="56"/>
  <c r="AF132" i="33"/>
  <c r="AF75" i="59" s="1"/>
  <c r="AG101" i="1"/>
  <c r="AG209" i="33" s="1"/>
  <c r="AG66" i="1"/>
  <c r="AG85" i="45"/>
  <c r="AG283" i="51"/>
  <c r="AG61" i="45"/>
  <c r="AG85" i="41"/>
  <c r="AG278" i="51"/>
  <c r="AG61" i="41"/>
  <c r="AF88" i="42"/>
  <c r="AF87" i="42"/>
  <c r="AF355" i="33"/>
  <c r="AG85" i="49"/>
  <c r="AG287" i="51"/>
  <c r="AG61" i="49"/>
  <c r="AF88" i="43"/>
  <c r="AF87" i="43"/>
  <c r="AF356" i="33"/>
  <c r="AG85" i="47"/>
  <c r="AG285" i="51"/>
  <c r="AG61" i="47"/>
  <c r="AF38" i="33"/>
  <c r="AF42" i="33"/>
  <c r="AF47" i="59" s="1"/>
  <c r="AF40" i="33"/>
  <c r="AF44" i="33"/>
  <c r="AF84" i="40"/>
  <c r="AF84" i="44"/>
  <c r="AG85" i="48"/>
  <c r="AG286" i="51"/>
  <c r="AG61" i="48"/>
  <c r="AF84" i="32"/>
  <c r="AG85" i="46"/>
  <c r="AG284" i="51"/>
  <c r="AG61" i="46"/>
  <c r="AF46" i="33"/>
  <c r="AF49" i="59" s="1"/>
  <c r="AF139" i="1"/>
  <c r="AF73" i="1"/>
  <c r="AG74" i="1" s="1"/>
  <c r="AF84" i="46"/>
  <c r="AF84" i="45"/>
  <c r="AF84" i="41"/>
  <c r="AG85" i="42"/>
  <c r="AG279" i="51"/>
  <c r="AG61" i="42"/>
  <c r="AF84" i="49"/>
  <c r="AG85" i="43"/>
  <c r="AG280" i="51"/>
  <c r="AG61" i="43"/>
  <c r="AF84" i="47"/>
  <c r="AF84" i="1" l="1"/>
  <c r="AG67" i="43"/>
  <c r="CX53" i="57"/>
  <c r="AG78" i="43"/>
  <c r="AG77" i="43"/>
  <c r="AG128" i="43"/>
  <c r="AG112" i="43"/>
  <c r="AF88" i="49"/>
  <c r="AF87" i="49"/>
  <c r="AF363" i="33"/>
  <c r="AF88" i="46"/>
  <c r="AF87" i="46"/>
  <c r="AF360" i="33"/>
  <c r="AF352" i="33"/>
  <c r="AF88" i="1"/>
  <c r="AF87" i="1"/>
  <c r="AF48" i="33"/>
  <c r="AF87" i="40"/>
  <c r="AF88" i="40"/>
  <c r="AF357" i="33"/>
  <c r="AG67" i="49"/>
  <c r="CX60" i="57"/>
  <c r="AG128" i="49"/>
  <c r="AG78" i="49"/>
  <c r="AG77" i="49"/>
  <c r="AG112" i="49"/>
  <c r="AF132" i="48"/>
  <c r="AF133" i="48" s="1"/>
  <c r="AF134" i="48" s="1"/>
  <c r="AE79" i="48" s="1"/>
  <c r="AF148" i="48" s="1"/>
  <c r="AF405" i="33"/>
  <c r="AF214" i="51"/>
  <c r="AF230" i="51" s="1"/>
  <c r="AF90" i="48"/>
  <c r="AE129" i="48"/>
  <c r="AE131" i="48" s="1"/>
  <c r="AE140" i="48" s="1"/>
  <c r="AF130" i="48"/>
  <c r="AG67" i="42"/>
  <c r="CX52" i="57"/>
  <c r="AG78" i="42"/>
  <c r="AG77" i="42"/>
  <c r="AG128" i="42"/>
  <c r="AG112" i="42"/>
  <c r="AF88" i="41"/>
  <c r="AF87" i="41"/>
  <c r="AF354" i="33"/>
  <c r="AG85" i="1"/>
  <c r="AG49" i="33" s="1"/>
  <c r="AG51" i="59" s="1"/>
  <c r="AG276" i="51"/>
  <c r="AG61" i="1"/>
  <c r="AG67" i="47"/>
  <c r="CX58" i="57"/>
  <c r="AG128" i="47"/>
  <c r="AG77" i="47"/>
  <c r="AG78" i="47"/>
  <c r="AG112" i="47"/>
  <c r="AF88" i="45"/>
  <c r="AF87" i="45"/>
  <c r="AF359" i="33"/>
  <c r="AG67" i="46"/>
  <c r="CX57" i="57"/>
  <c r="AG77" i="46"/>
  <c r="AG78" i="46"/>
  <c r="AG128" i="46"/>
  <c r="AG112" i="46"/>
  <c r="AF88" i="32"/>
  <c r="AF87" i="32"/>
  <c r="AF353" i="33"/>
  <c r="AF132" i="42"/>
  <c r="AF133" i="42" s="1"/>
  <c r="AF134" i="42" s="1"/>
  <c r="AE79" i="42" s="1"/>
  <c r="AF148" i="42" s="1"/>
  <c r="AF398" i="33"/>
  <c r="AF207" i="51"/>
  <c r="AF223" i="51" s="1"/>
  <c r="AF90" i="42"/>
  <c r="AE129" i="42"/>
  <c r="AE131" i="42" s="1"/>
  <c r="AE140" i="42" s="1"/>
  <c r="AF130" i="42"/>
  <c r="AF62" i="56"/>
  <c r="AF135" i="33" s="1"/>
  <c r="AF134" i="33"/>
  <c r="AF76" i="59" s="1"/>
  <c r="AG67" i="44"/>
  <c r="CX55" i="57"/>
  <c r="AG77" i="44"/>
  <c r="AG78" i="44"/>
  <c r="AG128" i="44"/>
  <c r="AG112" i="44"/>
  <c r="AG67" i="40"/>
  <c r="CX54" i="57"/>
  <c r="AG128" i="40"/>
  <c r="AG77" i="40"/>
  <c r="AG78" i="40"/>
  <c r="AG112" i="40"/>
  <c r="AF87" i="47"/>
  <c r="AF88" i="47"/>
  <c r="AF361" i="33"/>
  <c r="AG67" i="48"/>
  <c r="CX59" i="57"/>
  <c r="AG128" i="48"/>
  <c r="AG78" i="48"/>
  <c r="AG77" i="48"/>
  <c r="AG112" i="48"/>
  <c r="AF88" i="44"/>
  <c r="AF87" i="44"/>
  <c r="AF358" i="33"/>
  <c r="AF132" i="43"/>
  <c r="AF133" i="43" s="1"/>
  <c r="AF134" i="43" s="1"/>
  <c r="AE79" i="43" s="1"/>
  <c r="AF148" i="43" s="1"/>
  <c r="AF399" i="33"/>
  <c r="AF208" i="51"/>
  <c r="AF224" i="51" s="1"/>
  <c r="AF90" i="43"/>
  <c r="AF130" i="43"/>
  <c r="AE129" i="43"/>
  <c r="AE131" i="43" s="1"/>
  <c r="AE140" i="43" s="1"/>
  <c r="AG67" i="41"/>
  <c r="CX51" i="57"/>
  <c r="AG78" i="41"/>
  <c r="AG77" i="41"/>
  <c r="AG128" i="41"/>
  <c r="AG112" i="41"/>
  <c r="AG67" i="45"/>
  <c r="CX56" i="57"/>
  <c r="AG78" i="45"/>
  <c r="AG128" i="45"/>
  <c r="AG77" i="45"/>
  <c r="AG112" i="45"/>
  <c r="AG67" i="32"/>
  <c r="CX50" i="57"/>
  <c r="AG128" i="32"/>
  <c r="AG78" i="32"/>
  <c r="AG77" i="32"/>
  <c r="AG112" i="32"/>
  <c r="AG119" i="45" l="1"/>
  <c r="AG116" i="45"/>
  <c r="AG114" i="45"/>
  <c r="AG115" i="45" s="1"/>
  <c r="AG261" i="33" s="1"/>
  <c r="AF93" i="43"/>
  <c r="AF94" i="43" s="1"/>
  <c r="AF91" i="43"/>
  <c r="AF132" i="47"/>
  <c r="AF133" i="47" s="1"/>
  <c r="AF134" i="47" s="1"/>
  <c r="AE79" i="47" s="1"/>
  <c r="AF148" i="47" s="1"/>
  <c r="AF404" i="33"/>
  <c r="AF213" i="51"/>
  <c r="AF229" i="51" s="1"/>
  <c r="AF90" i="47"/>
  <c r="AE129" i="47"/>
  <c r="AE131" i="47" s="1"/>
  <c r="AE140" i="47" s="1"/>
  <c r="AF130" i="47"/>
  <c r="AF93" i="42"/>
  <c r="AF94" i="42" s="1"/>
  <c r="AF91" i="42"/>
  <c r="AG119" i="46"/>
  <c r="AG116" i="46"/>
  <c r="AG114" i="46"/>
  <c r="AG115" i="46" s="1"/>
  <c r="AG262" i="33" s="1"/>
  <c r="AG119" i="47"/>
  <c r="AG116" i="47"/>
  <c r="AG114" i="47"/>
  <c r="AG115" i="47" s="1"/>
  <c r="AG263" i="33" s="1"/>
  <c r="AG290" i="51"/>
  <c r="AG288" i="51"/>
  <c r="AF93" i="48"/>
  <c r="AF94" i="48" s="1"/>
  <c r="AF91" i="48"/>
  <c r="AG119" i="49"/>
  <c r="AG116" i="49"/>
  <c r="AG114" i="49"/>
  <c r="AG115" i="49" s="1"/>
  <c r="AG265" i="33" s="1"/>
  <c r="AF132" i="40"/>
  <c r="AF133" i="40" s="1"/>
  <c r="AF134" i="40" s="1"/>
  <c r="AF400" i="33"/>
  <c r="AF209" i="51"/>
  <c r="AF225" i="51" s="1"/>
  <c r="AF90" i="40"/>
  <c r="AE129" i="40"/>
  <c r="AE131" i="40" s="1"/>
  <c r="AF130" i="40"/>
  <c r="AF51" i="33"/>
  <c r="AF52" i="59" s="1"/>
  <c r="AF132" i="49"/>
  <c r="AF133" i="49" s="1"/>
  <c r="AF134" i="49" s="1"/>
  <c r="AE79" i="49" s="1"/>
  <c r="AF148" i="49" s="1"/>
  <c r="AF406" i="33"/>
  <c r="AF215" i="51"/>
  <c r="AF231" i="51" s="1"/>
  <c r="AF90" i="49"/>
  <c r="AF130" i="49"/>
  <c r="AE129" i="49"/>
  <c r="AE131" i="49" s="1"/>
  <c r="AE140" i="49" s="1"/>
  <c r="AF327" i="33"/>
  <c r="AF340" i="33" s="1"/>
  <c r="AG119" i="32"/>
  <c r="AG116" i="32"/>
  <c r="AG114" i="32"/>
  <c r="AG115" i="32" s="1"/>
  <c r="AG255" i="33" s="1"/>
  <c r="AG116" i="44"/>
  <c r="AG119" i="44"/>
  <c r="AG114" i="44"/>
  <c r="AG115" i="44" s="1"/>
  <c r="AG260" i="33" s="1"/>
  <c r="AF77" i="59"/>
  <c r="AG50" i="32"/>
  <c r="AG50" i="40"/>
  <c r="AG50" i="41"/>
  <c r="AG50" i="49"/>
  <c r="AG50" i="48"/>
  <c r="AG50" i="47"/>
  <c r="AG50" i="42"/>
  <c r="AG50" i="1"/>
  <c r="AG50" i="46"/>
  <c r="AG50" i="44"/>
  <c r="AG50" i="45"/>
  <c r="AG50" i="43"/>
  <c r="AF132" i="45"/>
  <c r="AF133" i="45" s="1"/>
  <c r="AF134" i="45" s="1"/>
  <c r="AE79" i="45" s="1"/>
  <c r="AF148" i="45" s="1"/>
  <c r="AF402" i="33"/>
  <c r="AF211" i="51"/>
  <c r="AF227" i="51" s="1"/>
  <c r="AF90" i="45"/>
  <c r="AE129" i="45"/>
  <c r="AE131" i="45" s="1"/>
  <c r="AE140" i="45" s="1"/>
  <c r="AF130" i="45"/>
  <c r="AF132" i="41"/>
  <c r="AF133" i="41" s="1"/>
  <c r="AF134" i="41" s="1"/>
  <c r="AE79" i="41" s="1"/>
  <c r="AF148" i="41" s="1"/>
  <c r="AF397" i="33"/>
  <c r="AF206" i="51"/>
  <c r="AF222" i="51" s="1"/>
  <c r="AF90" i="41"/>
  <c r="AF130" i="41"/>
  <c r="AE129" i="41"/>
  <c r="AE131" i="41" s="1"/>
  <c r="AE140" i="41" s="1"/>
  <c r="AF132" i="1"/>
  <c r="AF133" i="1" s="1"/>
  <c r="AF134" i="1" s="1"/>
  <c r="AF395" i="33"/>
  <c r="AF204" i="51"/>
  <c r="AF220" i="51" s="1"/>
  <c r="AF90" i="1"/>
  <c r="AF130" i="1"/>
  <c r="AE129" i="1"/>
  <c r="AF132" i="46"/>
  <c r="AF133" i="46" s="1"/>
  <c r="AF134" i="46" s="1"/>
  <c r="AE79" i="46" s="1"/>
  <c r="AF148" i="46" s="1"/>
  <c r="AF403" i="33"/>
  <c r="AF212" i="51"/>
  <c r="AF228" i="51" s="1"/>
  <c r="AF90" i="46"/>
  <c r="AE129" i="46"/>
  <c r="AE131" i="46" s="1"/>
  <c r="AE140" i="46" s="1"/>
  <c r="AF130" i="46"/>
  <c r="AG119" i="43"/>
  <c r="AG116" i="43"/>
  <c r="AG114" i="43"/>
  <c r="AG115" i="43" s="1"/>
  <c r="AG258" i="33" s="1"/>
  <c r="B145" i="43"/>
  <c r="AF132" i="44"/>
  <c r="AF133" i="44" s="1"/>
  <c r="AF134" i="44" s="1"/>
  <c r="AE79" i="44" s="1"/>
  <c r="AF148" i="44" s="1"/>
  <c r="AF401" i="33"/>
  <c r="AF210" i="51"/>
  <c r="AF226" i="51" s="1"/>
  <c r="AF90" i="44"/>
  <c r="AE129" i="44"/>
  <c r="AE131" i="44" s="1"/>
  <c r="AE140" i="44" s="1"/>
  <c r="AF130" i="44"/>
  <c r="AG119" i="40"/>
  <c r="AG116" i="40"/>
  <c r="AG114" i="40"/>
  <c r="AG115" i="40" s="1"/>
  <c r="AG259" i="33" s="1"/>
  <c r="AG119" i="42"/>
  <c r="AG116" i="42"/>
  <c r="AG114" i="42"/>
  <c r="AG115" i="42" s="1"/>
  <c r="AG257" i="33" s="1"/>
  <c r="AF364" i="33"/>
  <c r="AG119" i="41"/>
  <c r="AG116" i="41"/>
  <c r="AG114" i="41"/>
  <c r="AG115" i="41" s="1"/>
  <c r="AG256" i="33" s="1"/>
  <c r="AG119" i="48"/>
  <c r="AG116" i="48"/>
  <c r="AG114" i="48"/>
  <c r="AG115" i="48" s="1"/>
  <c r="AG264" i="33" s="1"/>
  <c r="B145" i="42"/>
  <c r="AF326" i="33"/>
  <c r="AF339" i="33" s="1"/>
  <c r="AF132" i="32"/>
  <c r="AF133" i="32" s="1"/>
  <c r="AF134" i="32" s="1"/>
  <c r="AE79" i="32" s="1"/>
  <c r="AF148" i="32" s="1"/>
  <c r="AF396" i="33"/>
  <c r="AF205" i="51"/>
  <c r="AF221" i="51" s="1"/>
  <c r="AF90" i="32"/>
  <c r="AE129" i="32"/>
  <c r="AE131" i="32" s="1"/>
  <c r="AE140" i="32" s="1"/>
  <c r="AF130" i="32"/>
  <c r="AG67" i="1"/>
  <c r="AG45" i="33" s="1"/>
  <c r="AG39" i="33"/>
  <c r="CX49" i="57"/>
  <c r="CX61" i="57" s="1"/>
  <c r="AG128" i="1"/>
  <c r="AG78" i="1"/>
  <c r="AG77" i="1"/>
  <c r="AG112" i="1"/>
  <c r="B145" i="48"/>
  <c r="AF333" i="33"/>
  <c r="AF346" i="33" s="1"/>
  <c r="AF53" i="33"/>
  <c r="AF54" i="59" s="1"/>
  <c r="AF52" i="33"/>
  <c r="AF53" i="59" s="1"/>
  <c r="AF87" i="33"/>
  <c r="H82" i="27"/>
  <c r="J82" i="27" s="1"/>
  <c r="AF50" i="59"/>
  <c r="AF369" i="33"/>
  <c r="AF375" i="33" s="1"/>
  <c r="B145" i="32" l="1"/>
  <c r="AF93" i="32"/>
  <c r="AF94" i="32" s="1"/>
  <c r="AF91" i="32"/>
  <c r="AG124" i="40"/>
  <c r="AG121" i="40"/>
  <c r="AG102" i="40"/>
  <c r="AG71" i="40" s="1"/>
  <c r="AG70" i="40" s="1"/>
  <c r="AF93" i="1"/>
  <c r="AF94" i="1" s="1"/>
  <c r="AF91" i="1"/>
  <c r="B145" i="41"/>
  <c r="AF93" i="45"/>
  <c r="AF94" i="45" s="1"/>
  <c r="AF91" i="45"/>
  <c r="AG102" i="49"/>
  <c r="AG71" i="49" s="1"/>
  <c r="AG70" i="49" s="1"/>
  <c r="AG124" i="49"/>
  <c r="AG121" i="49"/>
  <c r="AG48" i="59"/>
  <c r="AG124" i="41"/>
  <c r="AG121" i="41"/>
  <c r="AG102" i="41"/>
  <c r="AG71" i="41" s="1"/>
  <c r="AG70" i="41" s="1"/>
  <c r="AG124" i="42"/>
  <c r="AG121" i="42"/>
  <c r="AG102" i="42"/>
  <c r="AG71" i="42" s="1"/>
  <c r="AG70" i="42" s="1"/>
  <c r="B145" i="46"/>
  <c r="AF331" i="33"/>
  <c r="AF344" i="33" s="1"/>
  <c r="AF325" i="33"/>
  <c r="AF338" i="33" s="1"/>
  <c r="B145" i="49"/>
  <c r="AE72" i="59"/>
  <c r="AE140" i="40"/>
  <c r="AE79" i="40"/>
  <c r="AF148" i="40" s="1"/>
  <c r="AF71" i="59"/>
  <c r="AG119" i="1"/>
  <c r="AG116" i="1"/>
  <c r="AG114" i="1"/>
  <c r="AG115" i="1" s="1"/>
  <c r="AG254" i="33" s="1"/>
  <c r="AG124" i="48"/>
  <c r="AG121" i="48"/>
  <c r="AG102" i="48"/>
  <c r="AG71" i="48" s="1"/>
  <c r="AG70" i="48" s="1"/>
  <c r="B145" i="44"/>
  <c r="AF329" i="33"/>
  <c r="AF342" i="33" s="1"/>
  <c r="AF93" i="46"/>
  <c r="AF94" i="46" s="1"/>
  <c r="AF91" i="46"/>
  <c r="AE131" i="1"/>
  <c r="AE137" i="1"/>
  <c r="AF409" i="33"/>
  <c r="AF79" i="59" s="1"/>
  <c r="AF410" i="33"/>
  <c r="AF80" i="59" s="1"/>
  <c r="AF411" i="33"/>
  <c r="AF81" i="59" s="1"/>
  <c r="AF408" i="33"/>
  <c r="AF78" i="59" s="1"/>
  <c r="AF93" i="41"/>
  <c r="AF94" i="41" s="1"/>
  <c r="AF91" i="41"/>
  <c r="AG121" i="44"/>
  <c r="AG102" i="44"/>
  <c r="AG71" i="44" s="1"/>
  <c r="AG70" i="44" s="1"/>
  <c r="AG124" i="44"/>
  <c r="AG124" i="32"/>
  <c r="AG121" i="32"/>
  <c r="AG102" i="32"/>
  <c r="AG71" i="32" s="1"/>
  <c r="AG70" i="32" s="1"/>
  <c r="AF334" i="33"/>
  <c r="AF347" i="33" s="1"/>
  <c r="AF93" i="40"/>
  <c r="AF94" i="40" s="1"/>
  <c r="AF91" i="40"/>
  <c r="AG124" i="46"/>
  <c r="AG121" i="46"/>
  <c r="AG102" i="46"/>
  <c r="AG71" i="46" s="1"/>
  <c r="AG70" i="46" s="1"/>
  <c r="B145" i="47"/>
  <c r="AF332" i="33"/>
  <c r="AF345" i="33" s="1"/>
  <c r="AF324" i="33"/>
  <c r="AF337" i="33" s="1"/>
  <c r="AF93" i="44"/>
  <c r="AF94" i="44" s="1"/>
  <c r="AF91" i="44"/>
  <c r="AG124" i="43"/>
  <c r="AG121" i="43"/>
  <c r="AG102" i="43"/>
  <c r="AG71" i="43" s="1"/>
  <c r="AG70" i="43" s="1"/>
  <c r="AF136" i="1"/>
  <c r="AE79" i="1"/>
  <c r="AF148" i="1" s="1"/>
  <c r="AF69" i="59"/>
  <c r="B145" i="45"/>
  <c r="AF330" i="33"/>
  <c r="AF343" i="33" s="1"/>
  <c r="AF93" i="49"/>
  <c r="AF94" i="49" s="1"/>
  <c r="AF91" i="49"/>
  <c r="AG292" i="51"/>
  <c r="AG301" i="51"/>
  <c r="AG300" i="51"/>
  <c r="AG297" i="51"/>
  <c r="AG293" i="51"/>
  <c r="AG298" i="51"/>
  <c r="AG295" i="51"/>
  <c r="AG294" i="51"/>
  <c r="AG291" i="51"/>
  <c r="AG299" i="51"/>
  <c r="AG296" i="51"/>
  <c r="AG124" i="47"/>
  <c r="AG121" i="47"/>
  <c r="AG102" i="47"/>
  <c r="AG71" i="47" s="1"/>
  <c r="AG70" i="47" s="1"/>
  <c r="AF93" i="47"/>
  <c r="AF94" i="47" s="1"/>
  <c r="AF91" i="47"/>
  <c r="AG124" i="45"/>
  <c r="AG121" i="45"/>
  <c r="AG102" i="45"/>
  <c r="AG71" i="45" s="1"/>
  <c r="AG70" i="45" s="1"/>
  <c r="AG305" i="51" l="1"/>
  <c r="AG309" i="51" s="1"/>
  <c r="AE70" i="59"/>
  <c r="AE140" i="1"/>
  <c r="AG124" i="1"/>
  <c r="AG121" i="1"/>
  <c r="AG124" i="33" s="1"/>
  <c r="AG101" i="33" s="1"/>
  <c r="AG102" i="1"/>
  <c r="AG71" i="1" s="1"/>
  <c r="AG166" i="33"/>
  <c r="AG86" i="49"/>
  <c r="AF323" i="33"/>
  <c r="AG159" i="33"/>
  <c r="AG86" i="43"/>
  <c r="AG156" i="33"/>
  <c r="AG86" i="32"/>
  <c r="AG165" i="33"/>
  <c r="AG86" i="48"/>
  <c r="AG304" i="51"/>
  <c r="AG163" i="33"/>
  <c r="AG86" i="46"/>
  <c r="AG161" i="33"/>
  <c r="AG86" i="44"/>
  <c r="AF328" i="33"/>
  <c r="AF341" i="33" s="1"/>
  <c r="AG157" i="33"/>
  <c r="AG86" i="41"/>
  <c r="AG160" i="33"/>
  <c r="AG86" i="40"/>
  <c r="AG162" i="33"/>
  <c r="AG86" i="45"/>
  <c r="AG164" i="33"/>
  <c r="AG86" i="47"/>
  <c r="B145" i="40"/>
  <c r="AG158" i="33"/>
  <c r="AG86" i="42"/>
  <c r="AG308" i="51" l="1"/>
  <c r="AG310" i="51" s="1"/>
  <c r="AG306" i="51"/>
  <c r="AG240" i="33"/>
  <c r="AG225" i="33"/>
  <c r="AG246" i="33"/>
  <c r="AG231" i="33"/>
  <c r="AG241" i="33"/>
  <c r="AG226" i="33"/>
  <c r="AG245" i="33"/>
  <c r="AG230" i="33"/>
  <c r="AG155" i="33"/>
  <c r="AG86" i="1"/>
  <c r="AG242" i="33"/>
  <c r="AG227" i="33"/>
  <c r="AG249" i="33"/>
  <c r="AG234" i="33"/>
  <c r="AG243" i="33"/>
  <c r="AG228" i="33"/>
  <c r="AG250" i="33"/>
  <c r="AG235" i="33"/>
  <c r="B145" i="1"/>
  <c r="AG248" i="33"/>
  <c r="AG233" i="33"/>
  <c r="AG244" i="33"/>
  <c r="AG229" i="33"/>
  <c r="AG247" i="33"/>
  <c r="AG232" i="33"/>
  <c r="AF366" i="33"/>
  <c r="AF336" i="33"/>
  <c r="AG70" i="1"/>
  <c r="AG5" i="59" s="1"/>
  <c r="AG56" i="33"/>
  <c r="AG55" i="33" l="1"/>
  <c r="AG55" i="59"/>
  <c r="AH59" i="33"/>
  <c r="AG184" i="33"/>
  <c r="AG167" i="33"/>
  <c r="AG239" i="33"/>
  <c r="AG251" i="33" s="1"/>
  <c r="AG224" i="33"/>
  <c r="AG236" i="33" s="1"/>
  <c r="AG57" i="33"/>
  <c r="AG57" i="59" s="1"/>
  <c r="AG56" i="59"/>
  <c r="AG64" i="33"/>
  <c r="AE9" i="59"/>
  <c r="AF376" i="33"/>
  <c r="AG344" i="51"/>
  <c r="AG348" i="51"/>
  <c r="AG352" i="51"/>
  <c r="AG347" i="51"/>
  <c r="AG351" i="51"/>
  <c r="AG355" i="51"/>
  <c r="AG346" i="51"/>
  <c r="AG350" i="51"/>
  <c r="AG354" i="51"/>
  <c r="AG345" i="51"/>
  <c r="AG349" i="51"/>
  <c r="AG353" i="51"/>
  <c r="AG113" i="33" l="1"/>
  <c r="AG119" i="33" s="1"/>
  <c r="AG186" i="33"/>
  <c r="AG185" i="33"/>
  <c r="AG114" i="33" s="1"/>
  <c r="AI61" i="33"/>
  <c r="AH60" i="33"/>
  <c r="AG71" i="33"/>
  <c r="AG65" i="33"/>
  <c r="AH84" i="33" s="1"/>
  <c r="AG61" i="59"/>
  <c r="AI59" i="59" l="1"/>
  <c r="AJ62" i="33"/>
  <c r="AJ60" i="59" s="1"/>
  <c r="AG63" i="59"/>
  <c r="AG70" i="33"/>
  <c r="AH91" i="33"/>
  <c r="AH9" i="55"/>
  <c r="AH4" i="56"/>
  <c r="AH58" i="59"/>
  <c r="AG3" i="56" l="1"/>
  <c r="AG81" i="49"/>
  <c r="AG62" i="49" s="1"/>
  <c r="AG63" i="49" s="1"/>
  <c r="AG81" i="48"/>
  <c r="AG62" i="48" s="1"/>
  <c r="AG63" i="48" s="1"/>
  <c r="AG81" i="47"/>
  <c r="AG62" i="47" s="1"/>
  <c r="AG63" i="47" s="1"/>
  <c r="AG81" i="46"/>
  <c r="AG62" i="46" s="1"/>
  <c r="AG63" i="46" s="1"/>
  <c r="AG81" i="45"/>
  <c r="AG62" i="45" s="1"/>
  <c r="AG63" i="45" s="1"/>
  <c r="AG81" i="44"/>
  <c r="AG62" i="44" s="1"/>
  <c r="AG63" i="44" s="1"/>
  <c r="AG81" i="40"/>
  <c r="AG62" i="40" s="1"/>
  <c r="AG63" i="40" s="1"/>
  <c r="AG81" i="43"/>
  <c r="AG62" i="43" s="1"/>
  <c r="AG63" i="43" s="1"/>
  <c r="AG81" i="41"/>
  <c r="AG62" i="41" s="1"/>
  <c r="AG63" i="41" s="1"/>
  <c r="AG81" i="42"/>
  <c r="AG62" i="42" s="1"/>
  <c r="AG63" i="42" s="1"/>
  <c r="AG81" i="1"/>
  <c r="AG62" i="1" s="1"/>
  <c r="AG63" i="1" s="1"/>
  <c r="AG81" i="32"/>
  <c r="AG62" i="32" s="1"/>
  <c r="AG63" i="32" s="1"/>
  <c r="AG62" i="59"/>
  <c r="AH72" i="33"/>
  <c r="AH107" i="49"/>
  <c r="AH106" i="49" s="1"/>
  <c r="AH109" i="49" s="1"/>
  <c r="AH103" i="49" s="1"/>
  <c r="AH107" i="48"/>
  <c r="AH106" i="48" s="1"/>
  <c r="AH109" i="48" s="1"/>
  <c r="AH103" i="48" s="1"/>
  <c r="AH107" i="47"/>
  <c r="AH106" i="47" s="1"/>
  <c r="AH109" i="47" s="1"/>
  <c r="AH103" i="47" s="1"/>
  <c r="AH107" i="45"/>
  <c r="AH106" i="45" s="1"/>
  <c r="AH109" i="45" s="1"/>
  <c r="AH103" i="45" s="1"/>
  <c r="AH107" i="46"/>
  <c r="AH106" i="46" s="1"/>
  <c r="AH109" i="46" s="1"/>
  <c r="AH103" i="46" s="1"/>
  <c r="AH107" i="44"/>
  <c r="AH106" i="44" s="1"/>
  <c r="AH109" i="44" s="1"/>
  <c r="AH103" i="44" s="1"/>
  <c r="AH107" i="40"/>
  <c r="AH106" i="40" s="1"/>
  <c r="AH109" i="40" s="1"/>
  <c r="AH103" i="40" s="1"/>
  <c r="AH107" i="43"/>
  <c r="AH106" i="43" s="1"/>
  <c r="AH109" i="43" s="1"/>
  <c r="AH103" i="43" s="1"/>
  <c r="AH107" i="32"/>
  <c r="AH106" i="32" s="1"/>
  <c r="AH109" i="32" s="1"/>
  <c r="AH103" i="32" s="1"/>
  <c r="AH107" i="41"/>
  <c r="AH106" i="41" s="1"/>
  <c r="AH109" i="41" s="1"/>
  <c r="AH103" i="41" s="1"/>
  <c r="AH107" i="42"/>
  <c r="AH106" i="42" s="1"/>
  <c r="AH109" i="42" s="1"/>
  <c r="AH103" i="42" s="1"/>
  <c r="AH107" i="1"/>
  <c r="AH8" i="55"/>
  <c r="AH101" i="40" l="1"/>
  <c r="AH214" i="33" s="1"/>
  <c r="AH66" i="40"/>
  <c r="AH101" i="47"/>
  <c r="AH218" i="33" s="1"/>
  <c r="AH66" i="47"/>
  <c r="AG155" i="1"/>
  <c r="AG64" i="1"/>
  <c r="AG65" i="1" s="1"/>
  <c r="AG155" i="40"/>
  <c r="AG64" i="40"/>
  <c r="AG65" i="40" s="1"/>
  <c r="AG68" i="40" s="1"/>
  <c r="AG64" i="47"/>
  <c r="AG65" i="47" s="1"/>
  <c r="AG68" i="47" s="1"/>
  <c r="AG155" i="47"/>
  <c r="AH101" i="42"/>
  <c r="AH212" i="33" s="1"/>
  <c r="AH66" i="42"/>
  <c r="AH101" i="41"/>
  <c r="AH211" i="33" s="1"/>
  <c r="AH66" i="41"/>
  <c r="AH101" i="44"/>
  <c r="AH215" i="33" s="1"/>
  <c r="AH66" i="44"/>
  <c r="AH101" i="48"/>
  <c r="AH219" i="33" s="1"/>
  <c r="AH66" i="48"/>
  <c r="AG155" i="42"/>
  <c r="AG64" i="42"/>
  <c r="AG65" i="42" s="1"/>
  <c r="AG68" i="42" s="1"/>
  <c r="AG155" i="44"/>
  <c r="AG64" i="44"/>
  <c r="AG65" i="44" s="1"/>
  <c r="AG68" i="44" s="1"/>
  <c r="AG155" i="48"/>
  <c r="AG64" i="48"/>
  <c r="AG65" i="48" s="1"/>
  <c r="AG68" i="48" s="1"/>
  <c r="AH101" i="32"/>
  <c r="AH210" i="33" s="1"/>
  <c r="AH66" i="32"/>
  <c r="AH101" i="49"/>
  <c r="AH220" i="33" s="1"/>
  <c r="AH66" i="49"/>
  <c r="AG155" i="32"/>
  <c r="AG64" i="32"/>
  <c r="AG65" i="32" s="1"/>
  <c r="AG68" i="32" s="1"/>
  <c r="AG155" i="41"/>
  <c r="AG64" i="41"/>
  <c r="AG65" i="41" s="1"/>
  <c r="AG68" i="41" s="1"/>
  <c r="AG155" i="45"/>
  <c r="AG64" i="45"/>
  <c r="AG65" i="45" s="1"/>
  <c r="AG68" i="45" s="1"/>
  <c r="AG155" i="49"/>
  <c r="AG64" i="49"/>
  <c r="AG65" i="49" s="1"/>
  <c r="AG68" i="49" s="1"/>
  <c r="AH90" i="33"/>
  <c r="AH83" i="33"/>
  <c r="AH101" i="46"/>
  <c r="AH217" i="33" s="1"/>
  <c r="AH66" i="46"/>
  <c r="AH106" i="1"/>
  <c r="AH97" i="33"/>
  <c r="AH101" i="43"/>
  <c r="AH213" i="33" s="1"/>
  <c r="AH66" i="43"/>
  <c r="AH101" i="45"/>
  <c r="AH216" i="33" s="1"/>
  <c r="AH66" i="45"/>
  <c r="AH64" i="59"/>
  <c r="AG155" i="43"/>
  <c r="AG64" i="43"/>
  <c r="AG65" i="43" s="1"/>
  <c r="AG68" i="43" s="1"/>
  <c r="AG64" i="46"/>
  <c r="AG65" i="46" s="1"/>
  <c r="AG68" i="46" s="1"/>
  <c r="AG155" i="46"/>
  <c r="AG55" i="56"/>
  <c r="AG56" i="56" s="1"/>
  <c r="AG37" i="56"/>
  <c r="AG38" i="56" s="1"/>
  <c r="AG47" i="56"/>
  <c r="AG42" i="56"/>
  <c r="AG43" i="56" s="1"/>
  <c r="AH41" i="56" l="1"/>
  <c r="AG139" i="49"/>
  <c r="AG73" i="49"/>
  <c r="AH74" i="49" s="1"/>
  <c r="AG139" i="41"/>
  <c r="AG73" i="41"/>
  <c r="AH74" i="41" s="1"/>
  <c r="AG139" i="48"/>
  <c r="AG73" i="48"/>
  <c r="AH74" i="48" s="1"/>
  <c r="AG139" i="42"/>
  <c r="AG73" i="42"/>
  <c r="AH74" i="42" s="1"/>
  <c r="AG84" i="40"/>
  <c r="AG139" i="40"/>
  <c r="AG73" i="40"/>
  <c r="AH74" i="40" s="1"/>
  <c r="AG59" i="56"/>
  <c r="AG60" i="56"/>
  <c r="AG133" i="33" s="1"/>
  <c r="AG49" i="56"/>
  <c r="AH46" i="56"/>
  <c r="AG84" i="46"/>
  <c r="AG139" i="46"/>
  <c r="AG73" i="46"/>
  <c r="AH74" i="46" s="1"/>
  <c r="AG139" i="43"/>
  <c r="AG73" i="43"/>
  <c r="AH74" i="43" s="1"/>
  <c r="AG139" i="45"/>
  <c r="AG73" i="45"/>
  <c r="AH74" i="45" s="1"/>
  <c r="AG139" i="32"/>
  <c r="AG73" i="32"/>
  <c r="AH74" i="32" s="1"/>
  <c r="AG139" i="44"/>
  <c r="AG73" i="44"/>
  <c r="AH74" i="44" s="1"/>
  <c r="AG68" i="1"/>
  <c r="AG43" i="33"/>
  <c r="AG52" i="56"/>
  <c r="AH109" i="1"/>
  <c r="AH103" i="1" s="1"/>
  <c r="AH96" i="33"/>
  <c r="AH104" i="33" s="1"/>
  <c r="AG84" i="47"/>
  <c r="AG139" i="47"/>
  <c r="AG73" i="47"/>
  <c r="AH74" i="47" s="1"/>
  <c r="AG84" i="43" l="1"/>
  <c r="AG84" i="49"/>
  <c r="AG84" i="42"/>
  <c r="AG355" i="33" s="1"/>
  <c r="AH85" i="44"/>
  <c r="AH282" i="51"/>
  <c r="AH61" i="44"/>
  <c r="AG84" i="45"/>
  <c r="AG88" i="43"/>
  <c r="AG87" i="43"/>
  <c r="AG356" i="33"/>
  <c r="AG88" i="42"/>
  <c r="AG87" i="42"/>
  <c r="AH85" i="41"/>
  <c r="AH278" i="51"/>
  <c r="AH61" i="41"/>
  <c r="AG88" i="47"/>
  <c r="AG87" i="47"/>
  <c r="AG361" i="33"/>
  <c r="AG84" i="32"/>
  <c r="AG88" i="46"/>
  <c r="AG87" i="46"/>
  <c r="AG360" i="33"/>
  <c r="AG88" i="40"/>
  <c r="AG87" i="40"/>
  <c r="AG357" i="33"/>
  <c r="AH85" i="48"/>
  <c r="AH286" i="51"/>
  <c r="AH61" i="48"/>
  <c r="AG88" i="49"/>
  <c r="AG87" i="49"/>
  <c r="AG363" i="33"/>
  <c r="AH101" i="1"/>
  <c r="AH209" i="33" s="1"/>
  <c r="AH66" i="1"/>
  <c r="AG38" i="33"/>
  <c r="AG42" i="33"/>
  <c r="AG47" i="59" s="1"/>
  <c r="AG44" i="33"/>
  <c r="AG40" i="33"/>
  <c r="AG84" i="44"/>
  <c r="AH85" i="45"/>
  <c r="AH283" i="51"/>
  <c r="AH61" i="45"/>
  <c r="AH85" i="43"/>
  <c r="AH280" i="51"/>
  <c r="AH61" i="43"/>
  <c r="AG61" i="56"/>
  <c r="AG132" i="33"/>
  <c r="AG75" i="59" s="1"/>
  <c r="AH85" i="42"/>
  <c r="AH279" i="51"/>
  <c r="AH61" i="42"/>
  <c r="AG84" i="41"/>
  <c r="AH85" i="47"/>
  <c r="AH285" i="51"/>
  <c r="AH61" i="47"/>
  <c r="AG46" i="33"/>
  <c r="AG49" i="59" s="1"/>
  <c r="AG139" i="1"/>
  <c r="AG73" i="1"/>
  <c r="AH74" i="1" s="1"/>
  <c r="AH85" i="32"/>
  <c r="AH277" i="51"/>
  <c r="AH61" i="32"/>
  <c r="AH85" i="46"/>
  <c r="AH284" i="51"/>
  <c r="AH61" i="46"/>
  <c r="AG48" i="56"/>
  <c r="AH85" i="40"/>
  <c r="AH281" i="51"/>
  <c r="AH61" i="40"/>
  <c r="AG84" i="48"/>
  <c r="AH85" i="49"/>
  <c r="AH287" i="51"/>
  <c r="AH61" i="49"/>
  <c r="AH67" i="32" l="1"/>
  <c r="CY50" i="57"/>
  <c r="AH77" i="32"/>
  <c r="AH128" i="32"/>
  <c r="AH78" i="32"/>
  <c r="AH112" i="32"/>
  <c r="AH85" i="1"/>
  <c r="AH49" i="33" s="1"/>
  <c r="AH51" i="59" s="1"/>
  <c r="AH276" i="51"/>
  <c r="AH61" i="1"/>
  <c r="AH67" i="47"/>
  <c r="CY58" i="57"/>
  <c r="AH78" i="47"/>
  <c r="AH77" i="47"/>
  <c r="AH128" i="47"/>
  <c r="AH112" i="47"/>
  <c r="AG132" i="46"/>
  <c r="AG133" i="46" s="1"/>
  <c r="AG134" i="46" s="1"/>
  <c r="AF79" i="46" s="1"/>
  <c r="AG148" i="46" s="1"/>
  <c r="AG212" i="51"/>
  <c r="AG228" i="51" s="1"/>
  <c r="AG90" i="46"/>
  <c r="AF129" i="46"/>
  <c r="AF131" i="46" s="1"/>
  <c r="AF140" i="46" s="1"/>
  <c r="AG130" i="46"/>
  <c r="AG132" i="47"/>
  <c r="AG133" i="47" s="1"/>
  <c r="AG134" i="47" s="1"/>
  <c r="AF79" i="47" s="1"/>
  <c r="AG148" i="47" s="1"/>
  <c r="AG213" i="51"/>
  <c r="AG229" i="51" s="1"/>
  <c r="AG90" i="47"/>
  <c r="AG130" i="47"/>
  <c r="AF129" i="47"/>
  <c r="AF131" i="47" s="1"/>
  <c r="AF140" i="47" s="1"/>
  <c r="AH67" i="44"/>
  <c r="CY55" i="57"/>
  <c r="AH78" i="44"/>
  <c r="AH128" i="44"/>
  <c r="AH77" i="44"/>
  <c r="AH112" i="44"/>
  <c r="AG88" i="48"/>
  <c r="AG87" i="48"/>
  <c r="AG362" i="33"/>
  <c r="AG88" i="41"/>
  <c r="AG87" i="41"/>
  <c r="AG354" i="33"/>
  <c r="AH67" i="43"/>
  <c r="CY53" i="57"/>
  <c r="AH77" i="43"/>
  <c r="AH78" i="43"/>
  <c r="AH128" i="43"/>
  <c r="AH112" i="43"/>
  <c r="AH67" i="45"/>
  <c r="CY56" i="57"/>
  <c r="AH128" i="45"/>
  <c r="AH77" i="45"/>
  <c r="AH78" i="45"/>
  <c r="AH112" i="45"/>
  <c r="AG88" i="44"/>
  <c r="AG87" i="44"/>
  <c r="AG358" i="33"/>
  <c r="AG132" i="40"/>
  <c r="AG133" i="40" s="1"/>
  <c r="AG134" i="40" s="1"/>
  <c r="AG209" i="51"/>
  <c r="AG225" i="51" s="1"/>
  <c r="AG90" i="40"/>
  <c r="AG130" i="40"/>
  <c r="AF129" i="40"/>
  <c r="AF131" i="40" s="1"/>
  <c r="AG88" i="32"/>
  <c r="AG87" i="32"/>
  <c r="AG353" i="33"/>
  <c r="AH67" i="41"/>
  <c r="CY51" i="57"/>
  <c r="AH77" i="41"/>
  <c r="AH128" i="41"/>
  <c r="AH78" i="41"/>
  <c r="AH112" i="41"/>
  <c r="AH67" i="46"/>
  <c r="CY57" i="57"/>
  <c r="AH77" i="46"/>
  <c r="AH78" i="46"/>
  <c r="AH128" i="46"/>
  <c r="AH112" i="46"/>
  <c r="AH77" i="40"/>
  <c r="AH78" i="40"/>
  <c r="AH67" i="40"/>
  <c r="CY54" i="57"/>
  <c r="AH128" i="40"/>
  <c r="AH112" i="40"/>
  <c r="AH67" i="42"/>
  <c r="CY52" i="57"/>
  <c r="AH128" i="42"/>
  <c r="AH78" i="42"/>
  <c r="AH77" i="42"/>
  <c r="AH112" i="42"/>
  <c r="AG132" i="49"/>
  <c r="AG133" i="49" s="1"/>
  <c r="AG134" i="49" s="1"/>
  <c r="AF79" i="49" s="1"/>
  <c r="AG148" i="49" s="1"/>
  <c r="AG215" i="51"/>
  <c r="AG231" i="51" s="1"/>
  <c r="AG90" i="49"/>
  <c r="AG130" i="49"/>
  <c r="AF129" i="49"/>
  <c r="AF131" i="49" s="1"/>
  <c r="AF140" i="49" s="1"/>
  <c r="AG132" i="43"/>
  <c r="AG133" i="43" s="1"/>
  <c r="AG134" i="43" s="1"/>
  <c r="AF79" i="43" s="1"/>
  <c r="AG148" i="43" s="1"/>
  <c r="AG208" i="51"/>
  <c r="AG224" i="51" s="1"/>
  <c r="AG90" i="43"/>
  <c r="AG130" i="43"/>
  <c r="AF129" i="43"/>
  <c r="AF131" i="43" s="1"/>
  <c r="AF140" i="43" s="1"/>
  <c r="AH67" i="49"/>
  <c r="CY60" i="57"/>
  <c r="AH77" i="49"/>
  <c r="AH128" i="49"/>
  <c r="AH78" i="49"/>
  <c r="AH112" i="49"/>
  <c r="AG84" i="1"/>
  <c r="AG62" i="56"/>
  <c r="AG135" i="33" s="1"/>
  <c r="AG134" i="33"/>
  <c r="AG76" i="59" s="1"/>
  <c r="AH67" i="48"/>
  <c r="CY59" i="57"/>
  <c r="AH128" i="48"/>
  <c r="AH78" i="48"/>
  <c r="AH77" i="48"/>
  <c r="AH112" i="48"/>
  <c r="AG132" i="42"/>
  <c r="AG133" i="42" s="1"/>
  <c r="AG134" i="42" s="1"/>
  <c r="AF79" i="42" s="1"/>
  <c r="AG148" i="42" s="1"/>
  <c r="AG207" i="51"/>
  <c r="AG223" i="51" s="1"/>
  <c r="AG90" i="42"/>
  <c r="AF129" i="42"/>
  <c r="AF131" i="42" s="1"/>
  <c r="AF140" i="42" s="1"/>
  <c r="AG130" i="42"/>
  <c r="AG88" i="45"/>
  <c r="AG87" i="45"/>
  <c r="AG359" i="33"/>
  <c r="AG77" i="59" l="1"/>
  <c r="AH50" i="32"/>
  <c r="AH50" i="47"/>
  <c r="AH50" i="41"/>
  <c r="AH50" i="49"/>
  <c r="AH50" i="44"/>
  <c r="AH50" i="40"/>
  <c r="AH50" i="42"/>
  <c r="AH50" i="46"/>
  <c r="AH50" i="48"/>
  <c r="AH50" i="45"/>
  <c r="AH50" i="1"/>
  <c r="AH50" i="43"/>
  <c r="AG93" i="49"/>
  <c r="AG94" i="49" s="1"/>
  <c r="AG91" i="49"/>
  <c r="AH119" i="40"/>
  <c r="AH116" i="40"/>
  <c r="AH114" i="40"/>
  <c r="AH115" i="40" s="1"/>
  <c r="AH259" i="33" s="1"/>
  <c r="AH116" i="46"/>
  <c r="AH119" i="46"/>
  <c r="AH114" i="46"/>
  <c r="AH115" i="46" s="1"/>
  <c r="AH262" i="33" s="1"/>
  <c r="AH119" i="41"/>
  <c r="AH116" i="41"/>
  <c r="AH114" i="41"/>
  <c r="AH115" i="41" s="1"/>
  <c r="AH256" i="33" s="1"/>
  <c r="AG93" i="40"/>
  <c r="AG94" i="40" s="1"/>
  <c r="AG91" i="40"/>
  <c r="AG93" i="47"/>
  <c r="AG94" i="47" s="1"/>
  <c r="AG91" i="47"/>
  <c r="AH67" i="1"/>
  <c r="AH45" i="33" s="1"/>
  <c r="AH39" i="33"/>
  <c r="CY49" i="57"/>
  <c r="CY61" i="57" s="1"/>
  <c r="AH78" i="1"/>
  <c r="AH128" i="1"/>
  <c r="AH77" i="1"/>
  <c r="AH112" i="1"/>
  <c r="AH119" i="32"/>
  <c r="AH116" i="32"/>
  <c r="AH114" i="32"/>
  <c r="AH115" i="32" s="1"/>
  <c r="AH255" i="33" s="1"/>
  <c r="AH119" i="44"/>
  <c r="AH116" i="44"/>
  <c r="AH114" i="44"/>
  <c r="AH115" i="44" s="1"/>
  <c r="AH260" i="33" s="1"/>
  <c r="AG132" i="45"/>
  <c r="AG133" i="45" s="1"/>
  <c r="AG134" i="45" s="1"/>
  <c r="AF79" i="45" s="1"/>
  <c r="AG148" i="45" s="1"/>
  <c r="AG211" i="51"/>
  <c r="AG227" i="51" s="1"/>
  <c r="AG90" i="45"/>
  <c r="AF129" i="45"/>
  <c r="AF131" i="45" s="1"/>
  <c r="AF140" i="45" s="1"/>
  <c r="AG130" i="45"/>
  <c r="AG88" i="1"/>
  <c r="AG87" i="1"/>
  <c r="AG51" i="33" s="1"/>
  <c r="AG52" i="59" s="1"/>
  <c r="AG352" i="33"/>
  <c r="AG48" i="33"/>
  <c r="AH119" i="49"/>
  <c r="AH116" i="49"/>
  <c r="AH114" i="49"/>
  <c r="AH115" i="49" s="1"/>
  <c r="AH265" i="33" s="1"/>
  <c r="AH119" i="42"/>
  <c r="AH116" i="42"/>
  <c r="AH114" i="42"/>
  <c r="AH115" i="42" s="1"/>
  <c r="AH257" i="33" s="1"/>
  <c r="AG132" i="32"/>
  <c r="AG133" i="32" s="1"/>
  <c r="AG134" i="32" s="1"/>
  <c r="AF79" i="32" s="1"/>
  <c r="AG148" i="32" s="1"/>
  <c r="AG205" i="51"/>
  <c r="AG221" i="51" s="1"/>
  <c r="AG90" i="32"/>
  <c r="AF129" i="32"/>
  <c r="AF131" i="32" s="1"/>
  <c r="AF140" i="32" s="1"/>
  <c r="AG130" i="32"/>
  <c r="AG132" i="44"/>
  <c r="AG133" i="44" s="1"/>
  <c r="AG134" i="44" s="1"/>
  <c r="AF79" i="44" s="1"/>
  <c r="AG148" i="44" s="1"/>
  <c r="AG210" i="51"/>
  <c r="AG226" i="51" s="1"/>
  <c r="AG90" i="44"/>
  <c r="AF129" i="44"/>
  <c r="AF131" i="44" s="1"/>
  <c r="AF140" i="44" s="1"/>
  <c r="AG130" i="44"/>
  <c r="AH119" i="43"/>
  <c r="AH116" i="43"/>
  <c r="AH114" i="43"/>
  <c r="AH115" i="43" s="1"/>
  <c r="AH258" i="33" s="1"/>
  <c r="AG93" i="46"/>
  <c r="AG94" i="46" s="1"/>
  <c r="AG91" i="46"/>
  <c r="AH119" i="47"/>
  <c r="AH116" i="47"/>
  <c r="AH114" i="47"/>
  <c r="AH115" i="47" s="1"/>
  <c r="AH263" i="33" s="1"/>
  <c r="AH288" i="51"/>
  <c r="AH290" i="51" s="1"/>
  <c r="AG93" i="42"/>
  <c r="AG94" i="42" s="1"/>
  <c r="AG91" i="42"/>
  <c r="AH119" i="48"/>
  <c r="AH116" i="48"/>
  <c r="AH114" i="48"/>
  <c r="AH115" i="48" s="1"/>
  <c r="AH264" i="33" s="1"/>
  <c r="AG93" i="43"/>
  <c r="AG94" i="43" s="1"/>
  <c r="AG91" i="43"/>
  <c r="AF72" i="59"/>
  <c r="AF140" i="40"/>
  <c r="AF79" i="40"/>
  <c r="AG148" i="40" s="1"/>
  <c r="AG71" i="59"/>
  <c r="AH119" i="45"/>
  <c r="AH116" i="45"/>
  <c r="AH114" i="45"/>
  <c r="AH115" i="45" s="1"/>
  <c r="AH261" i="33" s="1"/>
  <c r="AG132" i="41"/>
  <c r="AG133" i="41" s="1"/>
  <c r="AG134" i="41" s="1"/>
  <c r="AF79" i="41" s="1"/>
  <c r="AG148" i="41" s="1"/>
  <c r="AG206" i="51"/>
  <c r="AG222" i="51" s="1"/>
  <c r="AG90" i="41"/>
  <c r="AF129" i="41"/>
  <c r="AF131" i="41" s="1"/>
  <c r="AF140" i="41" s="1"/>
  <c r="AG130" i="41"/>
  <c r="AG132" i="48"/>
  <c r="AG133" i="48" s="1"/>
  <c r="AG134" i="48" s="1"/>
  <c r="AF79" i="48" s="1"/>
  <c r="AG148" i="48" s="1"/>
  <c r="AG214" i="51"/>
  <c r="AG230" i="51" s="1"/>
  <c r="AG90" i="48"/>
  <c r="AG130" i="48"/>
  <c r="AF129" i="48"/>
  <c r="AF131" i="48" s="1"/>
  <c r="AF140" i="48" s="1"/>
  <c r="AG93" i="48" l="1"/>
  <c r="AG94" i="48" s="1"/>
  <c r="AG91" i="48"/>
  <c r="AH124" i="42"/>
  <c r="AH121" i="42"/>
  <c r="AH102" i="42"/>
  <c r="AH71" i="42" s="1"/>
  <c r="AH70" i="42" s="1"/>
  <c r="AG87" i="33"/>
  <c r="AG53" i="33"/>
  <c r="AG54" i="59" s="1"/>
  <c r="AG52" i="33"/>
  <c r="AG53" i="59" s="1"/>
  <c r="AG50" i="59"/>
  <c r="AG369" i="33"/>
  <c r="AG375" i="33" s="1"/>
  <c r="AG376" i="33" s="1"/>
  <c r="AG93" i="45"/>
  <c r="AG94" i="45" s="1"/>
  <c r="AG91" i="45"/>
  <c r="AH124" i="32"/>
  <c r="AH121" i="32"/>
  <c r="AH102" i="32"/>
  <c r="AH71" i="32" s="1"/>
  <c r="AH70" i="32" s="1"/>
  <c r="AH124" i="41"/>
  <c r="AH121" i="41"/>
  <c r="AH102" i="41"/>
  <c r="AH71" i="41" s="1"/>
  <c r="AH70" i="41" s="1"/>
  <c r="AG93" i="41"/>
  <c r="AG94" i="41" s="1"/>
  <c r="AG91" i="41"/>
  <c r="AH124" i="48"/>
  <c r="AH121" i="48"/>
  <c r="AH102" i="48"/>
  <c r="AH71" i="48" s="1"/>
  <c r="AH70" i="48" s="1"/>
  <c r="AH124" i="44"/>
  <c r="AH121" i="44"/>
  <c r="AH102" i="44"/>
  <c r="AH71" i="44" s="1"/>
  <c r="AH70" i="44" s="1"/>
  <c r="AH119" i="1"/>
  <c r="AH116" i="1"/>
  <c r="AH114" i="1"/>
  <c r="AH115" i="1" s="1"/>
  <c r="AH254" i="33" s="1"/>
  <c r="AH124" i="43"/>
  <c r="AH121" i="43"/>
  <c r="AH102" i="43"/>
  <c r="AH71" i="43" s="1"/>
  <c r="AH70" i="43" s="1"/>
  <c r="AG93" i="32"/>
  <c r="AG94" i="32" s="1"/>
  <c r="AG91" i="32"/>
  <c r="AH124" i="49"/>
  <c r="AH121" i="49"/>
  <c r="AH102" i="49"/>
  <c r="AH71" i="49" s="1"/>
  <c r="AH70" i="49" s="1"/>
  <c r="AG132" i="1"/>
  <c r="AG133" i="1" s="1"/>
  <c r="AG134" i="1" s="1"/>
  <c r="AG204" i="51"/>
  <c r="AG220" i="51" s="1"/>
  <c r="AG90" i="1"/>
  <c r="AG130" i="1"/>
  <c r="AF129" i="1"/>
  <c r="AH48" i="59"/>
  <c r="AH124" i="45"/>
  <c r="AH102" i="45"/>
  <c r="AH71" i="45" s="1"/>
  <c r="AH70" i="45" s="1"/>
  <c r="AH121" i="45"/>
  <c r="AH295" i="51"/>
  <c r="AH301" i="51"/>
  <c r="AH292" i="51"/>
  <c r="AH293" i="51"/>
  <c r="AH297" i="51"/>
  <c r="AH300" i="51"/>
  <c r="AH294" i="51"/>
  <c r="AH298" i="51"/>
  <c r="AH299" i="51"/>
  <c r="AH296" i="51"/>
  <c r="AH291" i="51"/>
  <c r="AH124" i="47"/>
  <c r="AH121" i="47"/>
  <c r="AH102" i="47"/>
  <c r="AH71" i="47" s="1"/>
  <c r="AH70" i="47" s="1"/>
  <c r="AG93" i="44"/>
  <c r="AG94" i="44" s="1"/>
  <c r="AG91" i="44"/>
  <c r="AH124" i="46"/>
  <c r="AH102" i="46"/>
  <c r="AH71" i="46" s="1"/>
  <c r="AH70" i="46" s="1"/>
  <c r="AH121" i="46"/>
  <c r="AH124" i="40"/>
  <c r="AH121" i="40"/>
  <c r="AH102" i="40"/>
  <c r="AH71" i="40" s="1"/>
  <c r="AH70" i="40" s="1"/>
  <c r="AH304" i="51" l="1"/>
  <c r="AH305" i="51"/>
  <c r="AH309" i="51" s="1"/>
  <c r="AH308" i="51"/>
  <c r="AH306" i="51"/>
  <c r="AF131" i="1"/>
  <c r="AF137" i="1"/>
  <c r="AH157" i="33"/>
  <c r="AH86" i="41"/>
  <c r="AH164" i="33"/>
  <c r="AH86" i="47"/>
  <c r="AH158" i="33"/>
  <c r="AH86" i="42"/>
  <c r="AG93" i="1"/>
  <c r="AG94" i="1" s="1"/>
  <c r="AG91" i="1"/>
  <c r="AH161" i="33"/>
  <c r="AH86" i="44"/>
  <c r="AH163" i="33"/>
  <c r="AH86" i="46"/>
  <c r="AG136" i="1"/>
  <c r="AF79" i="1"/>
  <c r="AG148" i="1" s="1"/>
  <c r="AG69" i="59"/>
  <c r="AH159" i="33"/>
  <c r="AH86" i="43"/>
  <c r="AH160" i="33"/>
  <c r="AH86" i="40"/>
  <c r="AH162" i="33"/>
  <c r="AH86" i="45"/>
  <c r="AH166" i="33"/>
  <c r="AH86" i="49"/>
  <c r="AH124" i="1"/>
  <c r="AH121" i="1"/>
  <c r="AH124" i="33" s="1"/>
  <c r="AH101" i="33" s="1"/>
  <c r="AH102" i="1"/>
  <c r="AH71" i="1" s="1"/>
  <c r="AH165" i="33"/>
  <c r="AH86" i="48"/>
  <c r="AH156" i="33"/>
  <c r="AH86" i="32"/>
  <c r="AH310" i="51" l="1"/>
  <c r="AH155" i="33"/>
  <c r="AH86" i="1"/>
  <c r="AH246" i="33"/>
  <c r="AH231" i="33"/>
  <c r="AH243" i="33"/>
  <c r="AH228" i="33"/>
  <c r="AH249" i="33"/>
  <c r="AH234" i="33"/>
  <c r="AH247" i="33"/>
  <c r="AH232" i="33"/>
  <c r="AH248" i="33"/>
  <c r="AH233" i="33"/>
  <c r="AF70" i="59"/>
  <c r="AF140" i="1"/>
  <c r="AH70" i="1"/>
  <c r="AH5" i="59" s="1"/>
  <c r="AH56" i="33"/>
  <c r="AH250" i="33"/>
  <c r="AH235" i="33"/>
  <c r="AH244" i="33"/>
  <c r="AH229" i="33"/>
  <c r="AH240" i="33"/>
  <c r="AH225" i="33"/>
  <c r="AH245" i="33"/>
  <c r="AH230" i="33"/>
  <c r="AH242" i="33"/>
  <c r="AH227" i="33"/>
  <c r="AH241" i="33"/>
  <c r="AH226" i="33"/>
  <c r="AH346" i="51"/>
  <c r="AH350" i="51"/>
  <c r="AH354" i="51"/>
  <c r="AH345" i="51"/>
  <c r="AH349" i="51"/>
  <c r="AH353" i="51"/>
  <c r="AH344" i="51"/>
  <c r="AH348" i="51"/>
  <c r="AH352" i="51"/>
  <c r="AH347" i="51"/>
  <c r="AH351" i="51"/>
  <c r="AH355" i="51"/>
  <c r="AH55" i="33" l="1"/>
  <c r="AH55" i="59"/>
  <c r="AI59" i="33"/>
  <c r="AH57" i="33"/>
  <c r="AH57" i="59" s="1"/>
  <c r="AH56" i="59"/>
  <c r="AH64" i="33"/>
  <c r="AH184" i="33"/>
  <c r="AH167" i="33"/>
  <c r="AH239" i="33"/>
  <c r="AH251" i="33" s="1"/>
  <c r="AH224" i="33"/>
  <c r="AH236" i="33" s="1"/>
  <c r="AH113" i="33" l="1"/>
  <c r="AH119" i="33" s="1"/>
  <c r="AH186" i="33"/>
  <c r="AH185" i="33"/>
  <c r="AH114" i="33" s="1"/>
  <c r="AH65" i="33"/>
  <c r="AI84" i="33" s="1"/>
  <c r="AH61" i="59"/>
  <c r="AJ61" i="33"/>
  <c r="AI60" i="33"/>
  <c r="AH71" i="33"/>
  <c r="AH63" i="59" l="1"/>
  <c r="AH70" i="33"/>
  <c r="AI4" i="56"/>
  <c r="AI58" i="59"/>
  <c r="AJ59" i="59"/>
  <c r="AK62" i="33"/>
  <c r="AK60" i="59" s="1"/>
  <c r="AI91" i="33"/>
  <c r="AI9" i="55"/>
  <c r="AI107" i="49" l="1"/>
  <c r="AI106" i="49" s="1"/>
  <c r="AI109" i="49" s="1"/>
  <c r="AI103" i="49" s="1"/>
  <c r="AI107" i="48"/>
  <c r="AI106" i="48" s="1"/>
  <c r="AI109" i="48" s="1"/>
  <c r="AI103" i="48" s="1"/>
  <c r="AI107" i="47"/>
  <c r="AI106" i="47" s="1"/>
  <c r="AI109" i="47" s="1"/>
  <c r="AI103" i="47" s="1"/>
  <c r="AI107" i="46"/>
  <c r="AI106" i="46" s="1"/>
  <c r="AI109" i="46" s="1"/>
  <c r="AI103" i="46" s="1"/>
  <c r="AI107" i="45"/>
  <c r="AI106" i="45" s="1"/>
  <c r="AI109" i="45" s="1"/>
  <c r="AI103" i="45" s="1"/>
  <c r="AI107" i="44"/>
  <c r="AI106" i="44" s="1"/>
  <c r="AI109" i="44" s="1"/>
  <c r="AI103" i="44" s="1"/>
  <c r="AI107" i="43"/>
  <c r="AI106" i="43" s="1"/>
  <c r="AI109" i="43" s="1"/>
  <c r="AI103" i="43" s="1"/>
  <c r="AI107" i="40"/>
  <c r="AI106" i="40" s="1"/>
  <c r="AI109" i="40" s="1"/>
  <c r="AI103" i="40" s="1"/>
  <c r="AI107" i="41"/>
  <c r="AI106" i="41" s="1"/>
  <c r="AI109" i="41" s="1"/>
  <c r="AI103" i="41" s="1"/>
  <c r="AI107" i="42"/>
  <c r="AI106" i="42" s="1"/>
  <c r="AI109" i="42" s="1"/>
  <c r="AI103" i="42" s="1"/>
  <c r="AI107" i="32"/>
  <c r="AI106" i="32" s="1"/>
  <c r="AI109" i="32" s="1"/>
  <c r="AI103" i="32" s="1"/>
  <c r="AI107" i="1"/>
  <c r="AI8" i="55"/>
  <c r="AH3" i="56"/>
  <c r="AH81" i="49"/>
  <c r="AH62" i="49" s="1"/>
  <c r="AH63" i="49" s="1"/>
  <c r="AH81" i="48"/>
  <c r="AH62" i="48" s="1"/>
  <c r="AH63" i="48" s="1"/>
  <c r="AH81" i="46"/>
  <c r="AH62" i="46" s="1"/>
  <c r="AH63" i="46" s="1"/>
  <c r="AH81" i="47"/>
  <c r="AH62" i="47" s="1"/>
  <c r="AH63" i="47" s="1"/>
  <c r="AH81" i="45"/>
  <c r="AH62" i="45" s="1"/>
  <c r="AH63" i="45" s="1"/>
  <c r="AH81" i="44"/>
  <c r="AH62" i="44" s="1"/>
  <c r="AH63" i="44" s="1"/>
  <c r="AH81" i="40"/>
  <c r="AH62" i="40" s="1"/>
  <c r="AH63" i="40" s="1"/>
  <c r="AH81" i="43"/>
  <c r="AH62" i="43" s="1"/>
  <c r="AH63" i="43" s="1"/>
  <c r="AH81" i="41"/>
  <c r="AH62" i="41" s="1"/>
  <c r="AH63" i="41" s="1"/>
  <c r="AH81" i="42"/>
  <c r="AH62" i="42" s="1"/>
  <c r="AH63" i="42" s="1"/>
  <c r="AH81" i="1"/>
  <c r="AH62" i="1" s="1"/>
  <c r="AH63" i="1" s="1"/>
  <c r="AH81" i="32"/>
  <c r="AH62" i="32" s="1"/>
  <c r="AH63" i="32" s="1"/>
  <c r="AH62" i="59"/>
  <c r="AI72" i="33"/>
  <c r="AH155" i="44" l="1"/>
  <c r="AH64" i="44"/>
  <c r="AH65" i="44" s="1"/>
  <c r="AH68" i="44" s="1"/>
  <c r="AH155" i="48"/>
  <c r="AH64" i="48"/>
  <c r="AH65" i="48" s="1"/>
  <c r="AH68" i="48" s="1"/>
  <c r="AI106" i="1"/>
  <c r="AI97" i="33"/>
  <c r="AI101" i="40"/>
  <c r="AI214" i="33" s="1"/>
  <c r="AI66" i="40"/>
  <c r="AI101" i="46"/>
  <c r="AI217" i="33" s="1"/>
  <c r="AI66" i="46"/>
  <c r="AH155" i="32"/>
  <c r="AH64" i="32"/>
  <c r="AH65" i="32" s="1"/>
  <c r="AH68" i="32" s="1"/>
  <c r="AH64" i="41"/>
  <c r="AH65" i="41" s="1"/>
  <c r="AH68" i="41" s="1"/>
  <c r="AH155" i="41"/>
  <c r="AH155" i="45"/>
  <c r="AH64" i="45"/>
  <c r="AH65" i="45" s="1"/>
  <c r="AH68" i="45" s="1"/>
  <c r="AH155" i="49"/>
  <c r="AH64" i="49"/>
  <c r="AH65" i="49" s="1"/>
  <c r="AH68" i="49" s="1"/>
  <c r="AI101" i="32"/>
  <c r="AI210" i="33" s="1"/>
  <c r="AI66" i="32"/>
  <c r="AI101" i="43"/>
  <c r="AI213" i="33" s="1"/>
  <c r="AI66" i="43"/>
  <c r="AI101" i="47"/>
  <c r="AI218" i="33" s="1"/>
  <c r="AI66" i="47"/>
  <c r="AI64" i="59"/>
  <c r="AH155" i="43"/>
  <c r="AH64" i="43"/>
  <c r="AH65" i="43" s="1"/>
  <c r="AH68" i="43" s="1"/>
  <c r="AH155" i="47"/>
  <c r="AH64" i="47"/>
  <c r="AH65" i="47" s="1"/>
  <c r="AH68" i="47" s="1"/>
  <c r="AH55" i="56"/>
  <c r="AH56" i="56" s="1"/>
  <c r="AH37" i="56"/>
  <c r="AH38" i="56" s="1"/>
  <c r="AH47" i="56"/>
  <c r="AH42" i="56"/>
  <c r="AH43" i="56" s="1"/>
  <c r="AI101" i="42"/>
  <c r="AI212" i="33" s="1"/>
  <c r="AI66" i="42"/>
  <c r="AI101" i="44"/>
  <c r="AI215" i="33" s="1"/>
  <c r="AI66" i="44"/>
  <c r="AI101" i="48"/>
  <c r="AI219" i="33" s="1"/>
  <c r="AI66" i="48"/>
  <c r="AH155" i="42"/>
  <c r="AH64" i="42"/>
  <c r="AH65" i="42" s="1"/>
  <c r="AH68" i="42" s="1"/>
  <c r="AH155" i="1"/>
  <c r="AH64" i="1"/>
  <c r="AH65" i="1" s="1"/>
  <c r="AH155" i="40"/>
  <c r="AH64" i="40"/>
  <c r="AH65" i="40" s="1"/>
  <c r="AH68" i="40" s="1"/>
  <c r="AH155" i="46"/>
  <c r="AH64" i="46"/>
  <c r="AH65" i="46" s="1"/>
  <c r="AH68" i="46" s="1"/>
  <c r="AI90" i="33"/>
  <c r="AI83" i="33"/>
  <c r="AI101" i="41"/>
  <c r="AI211" i="33" s="1"/>
  <c r="AI66" i="41"/>
  <c r="AI101" i="45"/>
  <c r="AI216" i="33" s="1"/>
  <c r="AI66" i="45"/>
  <c r="AI101" i="49"/>
  <c r="AI220" i="33" s="1"/>
  <c r="AI66" i="49"/>
  <c r="AH139" i="46" l="1"/>
  <c r="AH73" i="46"/>
  <c r="AI74" i="46" s="1"/>
  <c r="AH68" i="1"/>
  <c r="AH43" i="33"/>
  <c r="AH60" i="56"/>
  <c r="AH133" i="33" s="1"/>
  <c r="AH59" i="56"/>
  <c r="AH139" i="43"/>
  <c r="AH73" i="43"/>
  <c r="AI74" i="43" s="1"/>
  <c r="AH139" i="45"/>
  <c r="AH73" i="45"/>
  <c r="AI74" i="45" s="1"/>
  <c r="AH84" i="32"/>
  <c r="AH139" i="32"/>
  <c r="AH73" i="32"/>
  <c r="AI74" i="32" s="1"/>
  <c r="AH139" i="48"/>
  <c r="AH73" i="48"/>
  <c r="AI74" i="48" s="1"/>
  <c r="AH52" i="56"/>
  <c r="AH139" i="42"/>
  <c r="AH73" i="42"/>
  <c r="AI74" i="42" s="1"/>
  <c r="AI41" i="56"/>
  <c r="AH139" i="47"/>
  <c r="AH73" i="47"/>
  <c r="AI74" i="47" s="1"/>
  <c r="AH139" i="49"/>
  <c r="AH73" i="49"/>
  <c r="AI74" i="49" s="1"/>
  <c r="AH139" i="44"/>
  <c r="AH73" i="44"/>
  <c r="AI74" i="44" s="1"/>
  <c r="AH139" i="40"/>
  <c r="AH73" i="40"/>
  <c r="AI74" i="40" s="1"/>
  <c r="AH49" i="56"/>
  <c r="AI46" i="56"/>
  <c r="AH139" i="41"/>
  <c r="AH73" i="41"/>
  <c r="AI74" i="41" s="1"/>
  <c r="AI109" i="1"/>
  <c r="AI103" i="1" s="1"/>
  <c r="AI96" i="33"/>
  <c r="AI104" i="33" s="1"/>
  <c r="AH84" i="45" l="1"/>
  <c r="AI85" i="47"/>
  <c r="AI285" i="51"/>
  <c r="AI61" i="47"/>
  <c r="AI85" i="48"/>
  <c r="AI286" i="51"/>
  <c r="AI61" i="48"/>
  <c r="AH87" i="45"/>
  <c r="AH88" i="45"/>
  <c r="AH359" i="33"/>
  <c r="AH46" i="33"/>
  <c r="AH49" i="59" s="1"/>
  <c r="AH139" i="1"/>
  <c r="AH73" i="1"/>
  <c r="AI74" i="1" s="1"/>
  <c r="AI85" i="41"/>
  <c r="AI278" i="51"/>
  <c r="AI61" i="41"/>
  <c r="AI85" i="44"/>
  <c r="AI282" i="51"/>
  <c r="AI61" i="44"/>
  <c r="AI85" i="49"/>
  <c r="AI287" i="51"/>
  <c r="AI61" i="49"/>
  <c r="AI85" i="42"/>
  <c r="AI279" i="51"/>
  <c r="AI61" i="42"/>
  <c r="AH88" i="32"/>
  <c r="AH87" i="32"/>
  <c r="AH353" i="33"/>
  <c r="AI85" i="43"/>
  <c r="AI280" i="51"/>
  <c r="AI61" i="43"/>
  <c r="AH61" i="56"/>
  <c r="AH132" i="33"/>
  <c r="AH75" i="59" s="1"/>
  <c r="AI85" i="46"/>
  <c r="AI284" i="51"/>
  <c r="AI61" i="46"/>
  <c r="AH48" i="56"/>
  <c r="AH84" i="47"/>
  <c r="AH84" i="48"/>
  <c r="AI85" i="45"/>
  <c r="AI283" i="51"/>
  <c r="AI61" i="45"/>
  <c r="AI85" i="40"/>
  <c r="AI281" i="51"/>
  <c r="AI61" i="40"/>
  <c r="AI101" i="1"/>
  <c r="AI209" i="33" s="1"/>
  <c r="AI66" i="1"/>
  <c r="AH84" i="41"/>
  <c r="AH84" i="40"/>
  <c r="AH84" i="44"/>
  <c r="AH84" i="49"/>
  <c r="AH84" i="42"/>
  <c r="AI85" i="32"/>
  <c r="AI277" i="51"/>
  <c r="AI61" i="32"/>
  <c r="AH84" i="43"/>
  <c r="AH38" i="33"/>
  <c r="AH44" i="33"/>
  <c r="AH42" i="33"/>
  <c r="AH47" i="59" s="1"/>
  <c r="AH40" i="33"/>
  <c r="AH84" i="46"/>
  <c r="AH88" i="47" l="1"/>
  <c r="AH87" i="47"/>
  <c r="AH361" i="33"/>
  <c r="AH62" i="56"/>
  <c r="AH135" i="33" s="1"/>
  <c r="AH134" i="33"/>
  <c r="AH76" i="59" s="1"/>
  <c r="AI67" i="42"/>
  <c r="CZ52" i="57"/>
  <c r="AI78" i="42"/>
  <c r="AI77" i="42"/>
  <c r="AI128" i="42"/>
  <c r="AI112" i="42"/>
  <c r="AI67" i="49"/>
  <c r="CZ60" i="57"/>
  <c r="AI128" i="49"/>
  <c r="AI77" i="49"/>
  <c r="AI78" i="49"/>
  <c r="AI112" i="49"/>
  <c r="AI67" i="44"/>
  <c r="AI77" i="44"/>
  <c r="CZ55" i="57"/>
  <c r="AI128" i="44"/>
  <c r="AI78" i="44"/>
  <c r="AI112" i="44"/>
  <c r="AI67" i="41"/>
  <c r="CZ51" i="57"/>
  <c r="AI128" i="41"/>
  <c r="AI78" i="41"/>
  <c r="AI77" i="41"/>
  <c r="AI112" i="41"/>
  <c r="AI85" i="1"/>
  <c r="AI49" i="33" s="1"/>
  <c r="AI51" i="59" s="1"/>
  <c r="AI276" i="51"/>
  <c r="AI61" i="1"/>
  <c r="AH87" i="49"/>
  <c r="AH88" i="49"/>
  <c r="AH363" i="33"/>
  <c r="AI67" i="43"/>
  <c r="CZ53" i="57"/>
  <c r="AI78" i="43"/>
  <c r="AI77" i="43"/>
  <c r="AI128" i="43"/>
  <c r="AI112" i="43"/>
  <c r="AH132" i="45"/>
  <c r="AH133" i="45" s="1"/>
  <c r="AH134" i="45" s="1"/>
  <c r="AG79" i="45" s="1"/>
  <c r="AH148" i="45" s="1"/>
  <c r="AH211" i="51"/>
  <c r="AH227" i="51" s="1"/>
  <c r="AH90" i="45"/>
  <c r="AG129" i="45"/>
  <c r="AG131" i="45" s="1"/>
  <c r="AG140" i="45" s="1"/>
  <c r="AH130" i="45"/>
  <c r="AH88" i="41"/>
  <c r="AH87" i="41"/>
  <c r="AH354" i="33"/>
  <c r="AH88" i="46"/>
  <c r="AH87" i="46"/>
  <c r="AH360" i="33"/>
  <c r="AH88" i="43"/>
  <c r="AH87" i="43"/>
  <c r="AH356" i="33"/>
  <c r="AH88" i="44"/>
  <c r="AH87" i="44"/>
  <c r="AH358" i="33"/>
  <c r="AI67" i="32"/>
  <c r="CZ50" i="57"/>
  <c r="AI128" i="32"/>
  <c r="AI77" i="32"/>
  <c r="AI78" i="32"/>
  <c r="AI112" i="32"/>
  <c r="AH88" i="42"/>
  <c r="AH87" i="42"/>
  <c r="AH355" i="33"/>
  <c r="AH88" i="40"/>
  <c r="AH87" i="40"/>
  <c r="AH357" i="33"/>
  <c r="AI67" i="40"/>
  <c r="CZ54" i="57"/>
  <c r="AI78" i="40"/>
  <c r="AI77" i="40"/>
  <c r="AI128" i="40"/>
  <c r="AI112" i="40"/>
  <c r="AI67" i="45"/>
  <c r="CZ56" i="57"/>
  <c r="AI77" i="45"/>
  <c r="AI128" i="45"/>
  <c r="AI78" i="45"/>
  <c r="AI112" i="45"/>
  <c r="AH88" i="48"/>
  <c r="AH87" i="48"/>
  <c r="AH362" i="33"/>
  <c r="AI67" i="46"/>
  <c r="CZ57" i="57"/>
  <c r="AI77" i="46"/>
  <c r="AI78" i="46"/>
  <c r="AI128" i="46"/>
  <c r="AI112" i="46"/>
  <c r="AH132" i="32"/>
  <c r="AH133" i="32" s="1"/>
  <c r="AH134" i="32" s="1"/>
  <c r="AG79" i="32" s="1"/>
  <c r="AH148" i="32" s="1"/>
  <c r="AH205" i="51"/>
  <c r="AH221" i="51" s="1"/>
  <c r="AH90" i="32"/>
  <c r="AG129" i="32"/>
  <c r="AG131" i="32" s="1"/>
  <c r="AG140" i="32" s="1"/>
  <c r="AH130" i="32"/>
  <c r="AH84" i="1"/>
  <c r="AI67" i="48"/>
  <c r="CZ59" i="57"/>
  <c r="AI128" i="48"/>
  <c r="AI77" i="48"/>
  <c r="AI78" i="48"/>
  <c r="AI112" i="48"/>
  <c r="AI67" i="47"/>
  <c r="CZ58" i="57"/>
  <c r="AI78" i="47"/>
  <c r="AI128" i="47"/>
  <c r="AI77" i="47"/>
  <c r="AI112" i="47"/>
  <c r="AI119" i="45" l="1"/>
  <c r="AI116" i="45"/>
  <c r="AI114" i="45"/>
  <c r="AI115" i="45" s="1"/>
  <c r="AI261" i="33" s="1"/>
  <c r="AH132" i="40"/>
  <c r="AH133" i="40" s="1"/>
  <c r="AH134" i="40" s="1"/>
  <c r="AH209" i="51"/>
  <c r="AH225" i="51" s="1"/>
  <c r="AH90" i="40"/>
  <c r="AH130" i="40"/>
  <c r="AG129" i="40"/>
  <c r="AG131" i="40" s="1"/>
  <c r="AI119" i="32"/>
  <c r="AI116" i="32"/>
  <c r="AI114" i="32"/>
  <c r="AI115" i="32" s="1"/>
  <c r="AI255" i="33" s="1"/>
  <c r="AH132" i="41"/>
  <c r="AH133" i="41" s="1"/>
  <c r="AH134" i="41" s="1"/>
  <c r="AG79" i="41" s="1"/>
  <c r="AH148" i="41" s="1"/>
  <c r="AH206" i="51"/>
  <c r="AH222" i="51" s="1"/>
  <c r="AH90" i="41"/>
  <c r="AG129" i="41"/>
  <c r="AG131" i="41" s="1"/>
  <c r="AG140" i="41" s="1"/>
  <c r="AH130" i="41"/>
  <c r="AH93" i="45"/>
  <c r="AH94" i="45" s="1"/>
  <c r="AH91" i="45"/>
  <c r="AI67" i="1"/>
  <c r="AI45" i="33" s="1"/>
  <c r="AI39" i="33"/>
  <c r="CZ49" i="57"/>
  <c r="CZ61" i="57" s="1"/>
  <c r="AI78" i="1"/>
  <c r="AI77" i="1"/>
  <c r="AI128" i="1"/>
  <c r="AI112" i="1"/>
  <c r="AI119" i="41"/>
  <c r="AI116" i="41"/>
  <c r="AI114" i="41"/>
  <c r="AI115" i="41" s="1"/>
  <c r="AI256" i="33" s="1"/>
  <c r="AH93" i="32"/>
  <c r="AH94" i="32" s="1"/>
  <c r="AH91" i="32"/>
  <c r="AH132" i="44"/>
  <c r="AH133" i="44" s="1"/>
  <c r="AH134" i="44" s="1"/>
  <c r="AG79" i="44" s="1"/>
  <c r="AH148" i="44" s="1"/>
  <c r="AH210" i="51"/>
  <c r="AH226" i="51" s="1"/>
  <c r="AH90" i="44"/>
  <c r="AG129" i="44"/>
  <c r="AG131" i="44" s="1"/>
  <c r="AG140" i="44" s="1"/>
  <c r="AH130" i="44"/>
  <c r="AI119" i="43"/>
  <c r="AI116" i="43"/>
  <c r="AI114" i="43"/>
  <c r="AI115" i="43" s="1"/>
  <c r="AI258" i="33" s="1"/>
  <c r="AI119" i="44"/>
  <c r="AI116" i="44"/>
  <c r="AI114" i="44"/>
  <c r="AI115" i="44" s="1"/>
  <c r="AI260" i="33" s="1"/>
  <c r="AI119" i="48"/>
  <c r="AI116" i="48"/>
  <c r="AI114" i="48"/>
  <c r="AI115" i="48" s="1"/>
  <c r="AI264" i="33" s="1"/>
  <c r="AH132" i="46"/>
  <c r="AH133" i="46" s="1"/>
  <c r="AH134" i="46" s="1"/>
  <c r="AG79" i="46" s="1"/>
  <c r="AH148" i="46" s="1"/>
  <c r="AH212" i="51"/>
  <c r="AH228" i="51" s="1"/>
  <c r="AH90" i="46"/>
  <c r="AH130" i="46"/>
  <c r="AG129" i="46"/>
  <c r="AG131" i="46" s="1"/>
  <c r="AG140" i="46" s="1"/>
  <c r="AI288" i="51"/>
  <c r="AI290" i="51" s="1"/>
  <c r="AI119" i="42"/>
  <c r="AI116" i="42"/>
  <c r="AI114" i="42"/>
  <c r="AI115" i="42" s="1"/>
  <c r="AI257" i="33" s="1"/>
  <c r="AH77" i="59"/>
  <c r="AI50" i="44"/>
  <c r="AI50" i="40"/>
  <c r="AI50" i="42"/>
  <c r="AI50" i="41"/>
  <c r="AI50" i="49"/>
  <c r="AI50" i="48"/>
  <c r="AI50" i="45"/>
  <c r="AI50" i="43"/>
  <c r="AI50" i="46"/>
  <c r="AI50" i="32"/>
  <c r="AI50" i="47"/>
  <c r="AI50" i="1"/>
  <c r="AH132" i="47"/>
  <c r="AH133" i="47" s="1"/>
  <c r="AH134" i="47" s="1"/>
  <c r="AG79" i="47" s="1"/>
  <c r="AH148" i="47" s="1"/>
  <c r="AH213" i="51"/>
  <c r="AH229" i="51" s="1"/>
  <c r="AH90" i="47"/>
  <c r="AH130" i="47"/>
  <c r="AG129" i="47"/>
  <c r="AG131" i="47" s="1"/>
  <c r="AG140" i="47" s="1"/>
  <c r="AH132" i="48"/>
  <c r="AH133" i="48" s="1"/>
  <c r="AH134" i="48" s="1"/>
  <c r="AG79" i="48" s="1"/>
  <c r="AH148" i="48" s="1"/>
  <c r="AH214" i="51"/>
  <c r="AH230" i="51" s="1"/>
  <c r="AH90" i="48"/>
  <c r="AG129" i="48"/>
  <c r="AG131" i="48" s="1"/>
  <c r="AG140" i="48" s="1"/>
  <c r="AH130" i="48"/>
  <c r="AI116" i="40"/>
  <c r="AI119" i="40"/>
  <c r="AI114" i="40"/>
  <c r="AI115" i="40" s="1"/>
  <c r="AI259" i="33" s="1"/>
  <c r="AH132" i="42"/>
  <c r="AH133" i="42" s="1"/>
  <c r="AH134" i="42" s="1"/>
  <c r="AG79" i="42" s="1"/>
  <c r="AH148" i="42" s="1"/>
  <c r="AH207" i="51"/>
  <c r="AH223" i="51" s="1"/>
  <c r="AH90" i="42"/>
  <c r="AH130" i="42"/>
  <c r="AG129" i="42"/>
  <c r="AG131" i="42" s="1"/>
  <c r="AG140" i="42" s="1"/>
  <c r="AH132" i="49"/>
  <c r="AH133" i="49" s="1"/>
  <c r="AH134" i="49" s="1"/>
  <c r="AG79" i="49" s="1"/>
  <c r="AH148" i="49" s="1"/>
  <c r="AH215" i="51"/>
  <c r="AH231" i="51" s="1"/>
  <c r="AH90" i="49"/>
  <c r="AG129" i="49"/>
  <c r="AG131" i="49" s="1"/>
  <c r="AG140" i="49" s="1"/>
  <c r="AH130" i="49"/>
  <c r="AH352" i="33"/>
  <c r="AH88" i="1"/>
  <c r="AH87" i="1"/>
  <c r="AH51" i="33" s="1"/>
  <c r="AH52" i="59" s="1"/>
  <c r="AH48" i="33"/>
  <c r="AI119" i="47"/>
  <c r="AI116" i="47"/>
  <c r="AI114" i="47"/>
  <c r="AI115" i="47" s="1"/>
  <c r="AI263" i="33" s="1"/>
  <c r="AI119" i="46"/>
  <c r="AI116" i="46"/>
  <c r="AI114" i="46"/>
  <c r="AI115" i="46" s="1"/>
  <c r="AI262" i="33" s="1"/>
  <c r="AH132" i="43"/>
  <c r="AH133" i="43" s="1"/>
  <c r="AH134" i="43" s="1"/>
  <c r="AG79" i="43" s="1"/>
  <c r="AH148" i="43" s="1"/>
  <c r="AH208" i="51"/>
  <c r="AH224" i="51" s="1"/>
  <c r="AH90" i="43"/>
  <c r="AH130" i="43"/>
  <c r="AG129" i="43"/>
  <c r="AG131" i="43" s="1"/>
  <c r="AG140" i="43" s="1"/>
  <c r="AI119" i="49"/>
  <c r="AI116" i="49"/>
  <c r="AI114" i="49"/>
  <c r="AI115" i="49" s="1"/>
  <c r="AI265" i="33" s="1"/>
  <c r="AI124" i="44" l="1"/>
  <c r="AI121" i="44"/>
  <c r="AI102" i="44"/>
  <c r="AI71" i="44" s="1"/>
  <c r="AI70" i="44" s="1"/>
  <c r="AI48" i="59"/>
  <c r="AG72" i="59"/>
  <c r="AG140" i="40"/>
  <c r="AG79" i="40"/>
  <c r="AH148" i="40" s="1"/>
  <c r="AH71" i="59"/>
  <c r="AH53" i="33"/>
  <c r="AH54" i="59" s="1"/>
  <c r="AH52" i="33"/>
  <c r="AH53" i="59" s="1"/>
  <c r="AH87" i="33"/>
  <c r="AH50" i="59"/>
  <c r="AH369" i="33"/>
  <c r="AH375" i="33" s="1"/>
  <c r="AH376" i="33" s="1"/>
  <c r="AI124" i="49"/>
  <c r="AI121" i="49"/>
  <c r="AI102" i="49"/>
  <c r="AI71" i="49" s="1"/>
  <c r="AI70" i="49" s="1"/>
  <c r="AH93" i="49"/>
  <c r="AH94" i="49" s="1"/>
  <c r="AH91" i="49"/>
  <c r="AI121" i="48"/>
  <c r="AI102" i="48"/>
  <c r="AI71" i="48" s="1"/>
  <c r="AI70" i="48" s="1"/>
  <c r="AI124" i="48"/>
  <c r="AI124" i="41"/>
  <c r="AI121" i="41"/>
  <c r="AI102" i="41"/>
  <c r="AI71" i="41" s="1"/>
  <c r="AI70" i="41" s="1"/>
  <c r="AH93" i="47"/>
  <c r="AH94" i="47" s="1"/>
  <c r="AH91" i="47"/>
  <c r="AH93" i="43"/>
  <c r="AH94" i="43" s="1"/>
  <c r="AH91" i="43"/>
  <c r="AH132" i="1"/>
  <c r="AH133" i="1" s="1"/>
  <c r="AH134" i="1" s="1"/>
  <c r="AH204" i="51"/>
  <c r="AH220" i="51" s="1"/>
  <c r="AH90" i="1"/>
  <c r="AG129" i="1"/>
  <c r="AH130" i="1"/>
  <c r="AI124" i="46"/>
  <c r="AI121" i="46"/>
  <c r="AI102" i="46"/>
  <c r="AI71" i="46" s="1"/>
  <c r="AI70" i="46" s="1"/>
  <c r="AI124" i="47"/>
  <c r="AI121" i="47"/>
  <c r="AI102" i="47"/>
  <c r="AI71" i="47" s="1"/>
  <c r="AI70" i="47" s="1"/>
  <c r="AI124" i="42"/>
  <c r="AI121" i="42"/>
  <c r="AI102" i="42"/>
  <c r="AI71" i="42" s="1"/>
  <c r="AI70" i="42" s="1"/>
  <c r="AH93" i="44"/>
  <c r="AH94" i="44" s="1"/>
  <c r="AH91" i="44"/>
  <c r="AI119" i="1"/>
  <c r="AI116" i="1"/>
  <c r="AI114" i="1"/>
  <c r="AI115" i="1" s="1"/>
  <c r="AI254" i="33" s="1"/>
  <c r="AH93" i="41"/>
  <c r="AH94" i="41" s="1"/>
  <c r="AH91" i="41"/>
  <c r="AH93" i="40"/>
  <c r="AH94" i="40" s="1"/>
  <c r="AH91" i="40"/>
  <c r="AH93" i="42"/>
  <c r="AH94" i="42" s="1"/>
  <c r="AH91" i="42"/>
  <c r="AI121" i="40"/>
  <c r="AI102" i="40"/>
  <c r="AI71" i="40" s="1"/>
  <c r="AI70" i="40" s="1"/>
  <c r="AI124" i="40"/>
  <c r="AH93" i="48"/>
  <c r="AH94" i="48" s="1"/>
  <c r="AH91" i="48"/>
  <c r="AI297" i="51"/>
  <c r="AI298" i="51"/>
  <c r="AI299" i="51"/>
  <c r="AI293" i="51"/>
  <c r="AI292" i="51"/>
  <c r="AI295" i="51"/>
  <c r="AI301" i="51"/>
  <c r="AI291" i="51"/>
  <c r="AI300" i="51"/>
  <c r="AI294" i="51"/>
  <c r="AI296" i="51"/>
  <c r="AH93" i="46"/>
  <c r="AH94" i="46" s="1"/>
  <c r="AH91" i="46"/>
  <c r="AI121" i="43"/>
  <c r="AI124" i="43"/>
  <c r="AI102" i="43"/>
  <c r="AI71" i="43" s="1"/>
  <c r="AI70" i="43" s="1"/>
  <c r="AI124" i="32"/>
  <c r="AI121" i="32"/>
  <c r="AI102" i="32"/>
  <c r="AI71" i="32" s="1"/>
  <c r="AI70" i="32" s="1"/>
  <c r="AI124" i="45"/>
  <c r="AI121" i="45"/>
  <c r="AI102" i="45"/>
  <c r="AI71" i="45" s="1"/>
  <c r="AI70" i="45" s="1"/>
  <c r="AI305" i="51" l="1"/>
  <c r="AI309" i="51" s="1"/>
  <c r="AI304" i="51"/>
  <c r="AG79" i="1"/>
  <c r="AH148" i="1" s="1"/>
  <c r="AH136" i="1"/>
  <c r="AH69" i="59"/>
  <c r="AI156" i="33"/>
  <c r="AI86" i="32"/>
  <c r="AI159" i="33"/>
  <c r="AI86" i="43"/>
  <c r="AI164" i="33"/>
  <c r="AI86" i="47"/>
  <c r="AI165" i="33"/>
  <c r="AI86" i="48"/>
  <c r="AI161" i="33"/>
  <c r="AI86" i="44"/>
  <c r="AI308" i="51"/>
  <c r="AI310" i="51" s="1"/>
  <c r="AI306" i="51"/>
  <c r="AI160" i="33"/>
  <c r="AI86" i="40"/>
  <c r="AI124" i="1"/>
  <c r="AI121" i="1"/>
  <c r="AI124" i="33" s="1"/>
  <c r="AI101" i="33" s="1"/>
  <c r="AI102" i="1"/>
  <c r="AI71" i="1" s="1"/>
  <c r="AI158" i="33"/>
  <c r="AI86" i="42"/>
  <c r="AG131" i="1"/>
  <c r="AG137" i="1"/>
  <c r="AI157" i="33"/>
  <c r="AI86" i="41"/>
  <c r="AI162" i="33"/>
  <c r="AI86" i="45"/>
  <c r="AI163" i="33"/>
  <c r="AI86" i="46"/>
  <c r="AH93" i="1"/>
  <c r="AH94" i="1" s="1"/>
  <c r="AH91" i="1"/>
  <c r="AI166" i="33"/>
  <c r="AI86" i="49"/>
  <c r="AI246" i="33" l="1"/>
  <c r="AI231" i="33"/>
  <c r="AI240" i="33"/>
  <c r="AI225" i="33"/>
  <c r="AI155" i="33"/>
  <c r="AI86" i="1"/>
  <c r="AI355" i="51"/>
  <c r="AI354" i="51"/>
  <c r="AI353" i="51"/>
  <c r="AI352" i="51"/>
  <c r="AI351" i="51"/>
  <c r="AI350" i="51"/>
  <c r="AI349" i="51"/>
  <c r="AI348" i="51"/>
  <c r="AI347" i="51"/>
  <c r="AI346" i="51"/>
  <c r="AI345" i="51"/>
  <c r="AI344" i="51"/>
  <c r="AI248" i="33"/>
  <c r="AI233" i="33"/>
  <c r="AI250" i="33"/>
  <c r="AI235" i="33"/>
  <c r="AI247" i="33"/>
  <c r="AI232" i="33"/>
  <c r="AI241" i="33"/>
  <c r="AI226" i="33"/>
  <c r="AI242" i="33"/>
  <c r="AI227" i="33"/>
  <c r="AI249" i="33"/>
  <c r="AI234" i="33"/>
  <c r="AI243" i="33"/>
  <c r="AI228" i="33"/>
  <c r="AG70" i="59"/>
  <c r="AG140" i="1"/>
  <c r="AI70" i="1"/>
  <c r="AI5" i="59" s="1"/>
  <c r="AI56" i="33"/>
  <c r="AI244" i="33"/>
  <c r="AI229" i="33"/>
  <c r="AI245" i="33"/>
  <c r="AI230" i="33"/>
  <c r="AI55" i="33" l="1"/>
  <c r="AI55" i="59"/>
  <c r="AJ59" i="33"/>
  <c r="AI57" i="33"/>
  <c r="AI57" i="59" s="1"/>
  <c r="AI56" i="59"/>
  <c r="AI64" i="33"/>
  <c r="AI184" i="33"/>
  <c r="AI167" i="33"/>
  <c r="AI239" i="33"/>
  <c r="AI251" i="33" s="1"/>
  <c r="AI224" i="33"/>
  <c r="AI236" i="33" s="1"/>
  <c r="AI113" i="33" l="1"/>
  <c r="AI119" i="33" s="1"/>
  <c r="AI185" i="33"/>
  <c r="AI114" i="33" s="1"/>
  <c r="AI186" i="33"/>
  <c r="AI65" i="33"/>
  <c r="AJ84" i="33" s="1"/>
  <c r="AI61" i="59"/>
  <c r="AK61" i="33"/>
  <c r="AJ60" i="33"/>
  <c r="AI71" i="33"/>
  <c r="AK59" i="59" l="1"/>
  <c r="AL62" i="33"/>
  <c r="AL60" i="59" s="1"/>
  <c r="AJ4" i="56"/>
  <c r="AJ58" i="59"/>
  <c r="AI63" i="59"/>
  <c r="AI70" i="33"/>
  <c r="AJ91" i="33"/>
  <c r="AJ9" i="55"/>
  <c r="AJ107" i="49" l="1"/>
  <c r="AJ106" i="49" s="1"/>
  <c r="AJ109" i="49" s="1"/>
  <c r="AJ103" i="49" s="1"/>
  <c r="AJ107" i="48"/>
  <c r="AJ106" i="48" s="1"/>
  <c r="AJ109" i="48" s="1"/>
  <c r="AJ103" i="48" s="1"/>
  <c r="AJ107" i="47"/>
  <c r="AJ106" i="47" s="1"/>
  <c r="AJ109" i="47" s="1"/>
  <c r="AJ103" i="47" s="1"/>
  <c r="AJ107" i="46"/>
  <c r="AJ106" i="46" s="1"/>
  <c r="AJ109" i="46" s="1"/>
  <c r="AJ103" i="46" s="1"/>
  <c r="AJ107" i="45"/>
  <c r="AJ106" i="45" s="1"/>
  <c r="AJ109" i="45" s="1"/>
  <c r="AJ103" i="45" s="1"/>
  <c r="AJ107" i="44"/>
  <c r="AJ106" i="44" s="1"/>
  <c r="AJ109" i="44" s="1"/>
  <c r="AJ103" i="44" s="1"/>
  <c r="AJ107" i="40"/>
  <c r="AJ106" i="40" s="1"/>
  <c r="AJ109" i="40" s="1"/>
  <c r="AJ103" i="40" s="1"/>
  <c r="AJ107" i="43"/>
  <c r="AJ106" i="43" s="1"/>
  <c r="AJ109" i="43" s="1"/>
  <c r="AJ103" i="43" s="1"/>
  <c r="AJ107" i="41"/>
  <c r="AJ106" i="41" s="1"/>
  <c r="AJ109" i="41" s="1"/>
  <c r="AJ103" i="41" s="1"/>
  <c r="AJ107" i="42"/>
  <c r="AJ106" i="42" s="1"/>
  <c r="AJ109" i="42" s="1"/>
  <c r="AJ103" i="42" s="1"/>
  <c r="AJ107" i="32"/>
  <c r="AJ106" i="32" s="1"/>
  <c r="AJ109" i="32" s="1"/>
  <c r="AJ103" i="32" s="1"/>
  <c r="AJ107" i="1"/>
  <c r="AJ8" i="55"/>
  <c r="AI3" i="56"/>
  <c r="AI81" i="49"/>
  <c r="AI62" i="49" s="1"/>
  <c r="AI63" i="49" s="1"/>
  <c r="AI81" i="48"/>
  <c r="AI62" i="48" s="1"/>
  <c r="AI63" i="48" s="1"/>
  <c r="AI81" i="47"/>
  <c r="AI62" i="47" s="1"/>
  <c r="AI63" i="47" s="1"/>
  <c r="AI81" i="46"/>
  <c r="AI62" i="46" s="1"/>
  <c r="AI63" i="46" s="1"/>
  <c r="AI81" i="45"/>
  <c r="AI62" i="45" s="1"/>
  <c r="AI63" i="45" s="1"/>
  <c r="AI81" i="44"/>
  <c r="AI62" i="44" s="1"/>
  <c r="AI63" i="44" s="1"/>
  <c r="AI81" i="40"/>
  <c r="AI62" i="40" s="1"/>
  <c r="AI63" i="40" s="1"/>
  <c r="AI81" i="43"/>
  <c r="AI62" i="43" s="1"/>
  <c r="AI63" i="43" s="1"/>
  <c r="AI81" i="42"/>
  <c r="AI62" i="42" s="1"/>
  <c r="AI63" i="42" s="1"/>
  <c r="AI81" i="41"/>
  <c r="AI62" i="41" s="1"/>
  <c r="AI63" i="41" s="1"/>
  <c r="AI81" i="32"/>
  <c r="AI62" i="32" s="1"/>
  <c r="AI63" i="32" s="1"/>
  <c r="AI81" i="1"/>
  <c r="AI62" i="1" s="1"/>
  <c r="AI63" i="1" s="1"/>
  <c r="AI62" i="59"/>
  <c r="AJ72" i="33"/>
  <c r="AI64" i="41" l="1"/>
  <c r="AI65" i="41" s="1"/>
  <c r="AI68" i="41" s="1"/>
  <c r="AI155" i="41"/>
  <c r="AJ101" i="46"/>
  <c r="AJ217" i="33" s="1"/>
  <c r="AJ66" i="46"/>
  <c r="AI155" i="42"/>
  <c r="AI64" i="42"/>
  <c r="AI65" i="42" s="1"/>
  <c r="AI68" i="42" s="1"/>
  <c r="AI155" i="45"/>
  <c r="AI64" i="45"/>
  <c r="AI65" i="45" s="1"/>
  <c r="AI68" i="45" s="1"/>
  <c r="AI155" i="49"/>
  <c r="AI64" i="49"/>
  <c r="AI65" i="49" s="1"/>
  <c r="AI68" i="49" s="1"/>
  <c r="AJ101" i="32"/>
  <c r="AJ210" i="33" s="1"/>
  <c r="AJ66" i="32"/>
  <c r="AJ101" i="40"/>
  <c r="AJ214" i="33" s="1"/>
  <c r="AJ66" i="40"/>
  <c r="AJ101" i="47"/>
  <c r="AJ218" i="33" s="1"/>
  <c r="AJ66" i="47"/>
  <c r="AI155" i="48"/>
  <c r="AI64" i="48"/>
  <c r="AI65" i="48" s="1"/>
  <c r="AI68" i="48" s="1"/>
  <c r="AJ106" i="1"/>
  <c r="AJ97" i="33"/>
  <c r="AI64" i="1"/>
  <c r="AI65" i="1" s="1"/>
  <c r="AI155" i="1"/>
  <c r="AI155" i="43"/>
  <c r="AI64" i="43"/>
  <c r="AI65" i="43" s="1"/>
  <c r="AI68" i="43" s="1"/>
  <c r="AI64" i="46"/>
  <c r="AI65" i="46" s="1"/>
  <c r="AI68" i="46" s="1"/>
  <c r="AI155" i="46"/>
  <c r="AI55" i="56"/>
  <c r="AI56" i="56" s="1"/>
  <c r="AI37" i="56"/>
  <c r="AI38" i="56" s="1"/>
  <c r="AI47" i="56"/>
  <c r="AI42" i="56"/>
  <c r="AI43" i="56" s="1"/>
  <c r="AJ101" i="42"/>
  <c r="AJ212" i="33" s="1"/>
  <c r="AJ66" i="42"/>
  <c r="AJ101" i="44"/>
  <c r="AJ215" i="33" s="1"/>
  <c r="AJ66" i="44"/>
  <c r="AJ101" i="48"/>
  <c r="AJ219" i="33" s="1"/>
  <c r="AJ66" i="48"/>
  <c r="AI155" i="44"/>
  <c r="AI64" i="44"/>
  <c r="AI65" i="44" s="1"/>
  <c r="AI68" i="44" s="1"/>
  <c r="AJ101" i="43"/>
  <c r="AJ213" i="33" s="1"/>
  <c r="AJ66" i="43"/>
  <c r="AJ64" i="59"/>
  <c r="AI155" i="32"/>
  <c r="AI64" i="32"/>
  <c r="AI65" i="32" s="1"/>
  <c r="AI68" i="32" s="1"/>
  <c r="AI155" i="40"/>
  <c r="AI64" i="40"/>
  <c r="AI65" i="40" s="1"/>
  <c r="AI68" i="40" s="1"/>
  <c r="AI155" i="47"/>
  <c r="AI64" i="47"/>
  <c r="AI65" i="47" s="1"/>
  <c r="AI68" i="47" s="1"/>
  <c r="AJ90" i="33"/>
  <c r="AJ83" i="33"/>
  <c r="AJ101" i="41"/>
  <c r="AJ211" i="33" s="1"/>
  <c r="AJ66" i="41"/>
  <c r="AJ101" i="45"/>
  <c r="AJ216" i="33" s="1"/>
  <c r="AJ66" i="45"/>
  <c r="AJ101" i="49"/>
  <c r="AJ220" i="33" s="1"/>
  <c r="AJ66" i="49"/>
  <c r="AI139" i="47" l="1"/>
  <c r="AI73" i="47"/>
  <c r="AJ74" i="47" s="1"/>
  <c r="AI139" i="45"/>
  <c r="AI73" i="45"/>
  <c r="AJ74" i="45" s="1"/>
  <c r="AI139" i="44"/>
  <c r="AI73" i="44"/>
  <c r="AJ74" i="44" s="1"/>
  <c r="AJ41" i="56"/>
  <c r="AI139" i="48"/>
  <c r="AI73" i="48"/>
  <c r="AJ74" i="48" s="1"/>
  <c r="AI84" i="49"/>
  <c r="AI139" i="49"/>
  <c r="AI73" i="49"/>
  <c r="AJ74" i="49" s="1"/>
  <c r="AI139" i="42"/>
  <c r="AI73" i="42"/>
  <c r="AJ74" i="42" s="1"/>
  <c r="AI139" i="32"/>
  <c r="AI73" i="32"/>
  <c r="AJ74" i="32" s="1"/>
  <c r="AI60" i="56"/>
  <c r="AI133" i="33" s="1"/>
  <c r="AI59" i="56"/>
  <c r="AI139" i="43"/>
  <c r="AI73" i="43"/>
  <c r="AJ74" i="43" s="1"/>
  <c r="AI52" i="56"/>
  <c r="AJ109" i="1"/>
  <c r="AJ103" i="1" s="1"/>
  <c r="AJ96" i="33"/>
  <c r="AJ104" i="33" s="1"/>
  <c r="AI139" i="40"/>
  <c r="AI73" i="40"/>
  <c r="AJ74" i="40" s="1"/>
  <c r="AJ46" i="56"/>
  <c r="AI49" i="56"/>
  <c r="AI139" i="46"/>
  <c r="AI73" i="46"/>
  <c r="AJ74" i="46" s="1"/>
  <c r="AI68" i="1"/>
  <c r="AI43" i="33"/>
  <c r="AI139" i="41"/>
  <c r="AI73" i="41"/>
  <c r="AJ74" i="41" s="1"/>
  <c r="AI84" i="41" l="1"/>
  <c r="AI84" i="40"/>
  <c r="AI84" i="42"/>
  <c r="AI355" i="33" s="1"/>
  <c r="AI84" i="43"/>
  <c r="AI84" i="44"/>
  <c r="AI88" i="41"/>
  <c r="AI87" i="41"/>
  <c r="AI354" i="33"/>
  <c r="AJ85" i="32"/>
  <c r="AJ277" i="51"/>
  <c r="AJ61" i="32"/>
  <c r="AI88" i="44"/>
  <c r="AI87" i="44"/>
  <c r="AI358" i="33"/>
  <c r="AI88" i="42"/>
  <c r="AJ85" i="48"/>
  <c r="AJ286" i="51"/>
  <c r="AJ61" i="48"/>
  <c r="AJ85" i="45"/>
  <c r="AJ283" i="51"/>
  <c r="AJ61" i="45"/>
  <c r="AJ85" i="47"/>
  <c r="AJ285" i="51"/>
  <c r="AJ61" i="47"/>
  <c r="AI88" i="49"/>
  <c r="AI87" i="49"/>
  <c r="AI363" i="33"/>
  <c r="AJ101" i="1"/>
  <c r="AJ209" i="33" s="1"/>
  <c r="AJ66" i="1"/>
  <c r="AI38" i="33"/>
  <c r="AI42" i="33"/>
  <c r="AI47" i="59" s="1"/>
  <c r="AI44" i="33"/>
  <c r="AI40" i="33"/>
  <c r="AI84" i="46"/>
  <c r="AJ85" i="43"/>
  <c r="AJ280" i="51"/>
  <c r="AJ61" i="43"/>
  <c r="AI61" i="56"/>
  <c r="AI132" i="33"/>
  <c r="AI75" i="59" s="1"/>
  <c r="AI84" i="32"/>
  <c r="AJ85" i="49"/>
  <c r="AJ287" i="51"/>
  <c r="AJ61" i="49"/>
  <c r="AJ85" i="44"/>
  <c r="AJ282" i="51"/>
  <c r="AJ61" i="44"/>
  <c r="AJ85" i="46"/>
  <c r="AJ284" i="51"/>
  <c r="AJ61" i="46"/>
  <c r="AI87" i="43"/>
  <c r="AI88" i="43"/>
  <c r="AI356" i="33"/>
  <c r="AI88" i="40"/>
  <c r="AI87" i="40"/>
  <c r="AI357" i="33"/>
  <c r="AJ85" i="41"/>
  <c r="AJ278" i="51"/>
  <c r="AJ61" i="41"/>
  <c r="AI46" i="33"/>
  <c r="AI49" i="59" s="1"/>
  <c r="AI139" i="1"/>
  <c r="AI73" i="1"/>
  <c r="AJ74" i="1" s="1"/>
  <c r="AI48" i="56"/>
  <c r="AJ85" i="40"/>
  <c r="AJ281" i="51"/>
  <c r="AJ61" i="40"/>
  <c r="AJ85" i="42"/>
  <c r="AJ279" i="51"/>
  <c r="AJ61" i="42"/>
  <c r="AI84" i="48"/>
  <c r="AI84" i="45"/>
  <c r="AI84" i="47"/>
  <c r="AI87" i="42" l="1"/>
  <c r="AI132" i="40"/>
  <c r="AI133" i="40" s="1"/>
  <c r="AI134" i="40" s="1"/>
  <c r="AI209" i="51"/>
  <c r="AI225" i="51" s="1"/>
  <c r="AI90" i="40"/>
  <c r="AH129" i="40"/>
  <c r="AH131" i="40" s="1"/>
  <c r="AI130" i="40"/>
  <c r="AI88" i="46"/>
  <c r="AI87" i="46"/>
  <c r="AI360" i="33"/>
  <c r="AJ67" i="32"/>
  <c r="DA50" i="57"/>
  <c r="AJ78" i="32"/>
  <c r="AJ77" i="32"/>
  <c r="AJ128" i="32"/>
  <c r="AJ112" i="32"/>
  <c r="AI84" i="1"/>
  <c r="AJ67" i="46"/>
  <c r="AJ77" i="46"/>
  <c r="DA57" i="57"/>
  <c r="AJ128" i="46"/>
  <c r="AJ78" i="46"/>
  <c r="AJ112" i="46"/>
  <c r="AJ67" i="44"/>
  <c r="DA55" i="57"/>
  <c r="AJ78" i="44"/>
  <c r="AJ128" i="44"/>
  <c r="AJ77" i="44"/>
  <c r="AJ112" i="44"/>
  <c r="AJ67" i="49"/>
  <c r="DA60" i="57"/>
  <c r="AJ128" i="49"/>
  <c r="AJ77" i="49"/>
  <c r="AJ78" i="49"/>
  <c r="AJ112" i="49"/>
  <c r="AI353" i="33"/>
  <c r="AI88" i="32"/>
  <c r="AI87" i="32"/>
  <c r="AI132" i="49"/>
  <c r="AI133" i="49" s="1"/>
  <c r="AI134" i="49" s="1"/>
  <c r="AH79" i="49" s="1"/>
  <c r="AI148" i="49" s="1"/>
  <c r="AI215" i="51"/>
  <c r="AI231" i="51" s="1"/>
  <c r="AI90" i="49"/>
  <c r="AH129" i="49"/>
  <c r="AH131" i="49" s="1"/>
  <c r="AH140" i="49" s="1"/>
  <c r="AI130" i="49"/>
  <c r="AJ67" i="42"/>
  <c r="DA52" i="57"/>
  <c r="AJ78" i="42"/>
  <c r="AJ77" i="42"/>
  <c r="AJ128" i="42"/>
  <c r="AJ112" i="42"/>
  <c r="AI132" i="42"/>
  <c r="AI133" i="42" s="1"/>
  <c r="AI134" i="42" s="1"/>
  <c r="AH79" i="42" s="1"/>
  <c r="AI148" i="42" s="1"/>
  <c r="AI207" i="51"/>
  <c r="AI223" i="51" s="1"/>
  <c r="AI90" i="42"/>
  <c r="AI130" i="42"/>
  <c r="AH129" i="42"/>
  <c r="AH131" i="42" s="1"/>
  <c r="AH140" i="42" s="1"/>
  <c r="AI88" i="47"/>
  <c r="AI87" i="47"/>
  <c r="AI361" i="33"/>
  <c r="AJ85" i="1"/>
  <c r="AJ49" i="33" s="1"/>
  <c r="AJ51" i="59" s="1"/>
  <c r="AJ276" i="51"/>
  <c r="AJ61" i="1"/>
  <c r="AJ67" i="41"/>
  <c r="DA51" i="57"/>
  <c r="AJ128" i="41"/>
  <c r="AJ78" i="41"/>
  <c r="AJ77" i="41"/>
  <c r="AJ112" i="41"/>
  <c r="AJ67" i="47"/>
  <c r="DA58" i="57"/>
  <c r="AJ77" i="47"/>
  <c r="AJ78" i="47"/>
  <c r="AJ128" i="47"/>
  <c r="AJ112" i="47"/>
  <c r="AJ67" i="45"/>
  <c r="DA56" i="57"/>
  <c r="AJ128" i="45"/>
  <c r="AJ77" i="45"/>
  <c r="AJ78" i="45"/>
  <c r="AJ112" i="45"/>
  <c r="AJ67" i="48"/>
  <c r="DA59" i="57"/>
  <c r="AJ78" i="48"/>
  <c r="AJ128" i="48"/>
  <c r="AJ77" i="48"/>
  <c r="AJ112" i="48"/>
  <c r="AJ67" i="40"/>
  <c r="AJ128" i="40"/>
  <c r="DA54" i="57"/>
  <c r="AJ78" i="40"/>
  <c r="AJ77" i="40"/>
  <c r="AJ112" i="40"/>
  <c r="AJ67" i="43"/>
  <c r="DA53" i="57"/>
  <c r="AJ78" i="43"/>
  <c r="AJ128" i="43"/>
  <c r="AJ77" i="43"/>
  <c r="AJ112" i="43"/>
  <c r="AI88" i="45"/>
  <c r="AI87" i="45"/>
  <c r="AI359" i="33"/>
  <c r="AI88" i="48"/>
  <c r="AI87" i="48"/>
  <c r="AI362" i="33"/>
  <c r="AI132" i="43"/>
  <c r="AI133" i="43" s="1"/>
  <c r="AI134" i="43" s="1"/>
  <c r="AH79" i="43" s="1"/>
  <c r="AI148" i="43" s="1"/>
  <c r="AI208" i="51"/>
  <c r="AI224" i="51" s="1"/>
  <c r="AI90" i="43"/>
  <c r="AH129" i="43"/>
  <c r="AH131" i="43" s="1"/>
  <c r="AH140" i="43" s="1"/>
  <c r="AI130" i="43"/>
  <c r="AI62" i="56"/>
  <c r="AI135" i="33" s="1"/>
  <c r="AI134" i="33"/>
  <c r="AI76" i="59" s="1"/>
  <c r="AI132" i="44"/>
  <c r="AI133" i="44" s="1"/>
  <c r="AI134" i="44" s="1"/>
  <c r="AH79" i="44" s="1"/>
  <c r="AI148" i="44" s="1"/>
  <c r="AI210" i="51"/>
  <c r="AI226" i="51" s="1"/>
  <c r="AI90" i="44"/>
  <c r="AI130" i="44"/>
  <c r="AH129" i="44"/>
  <c r="AH131" i="44" s="1"/>
  <c r="AH140" i="44" s="1"/>
  <c r="AI132" i="41"/>
  <c r="AI133" i="41" s="1"/>
  <c r="AI134" i="41" s="1"/>
  <c r="AH79" i="41" s="1"/>
  <c r="AI148" i="41" s="1"/>
  <c r="AI206" i="51"/>
  <c r="AI222" i="51" s="1"/>
  <c r="AI90" i="41"/>
  <c r="AI130" i="41"/>
  <c r="AH129" i="41"/>
  <c r="AH131" i="41" s="1"/>
  <c r="AH140" i="41" s="1"/>
  <c r="AI93" i="43" l="1"/>
  <c r="AI94" i="43" s="1"/>
  <c r="AI91" i="43"/>
  <c r="AJ116" i="48"/>
  <c r="AJ119" i="48"/>
  <c r="AJ114" i="48"/>
  <c r="AJ115" i="48" s="1"/>
  <c r="AJ264" i="33" s="1"/>
  <c r="AH72" i="59"/>
  <c r="AH140" i="40"/>
  <c r="AI93" i="41"/>
  <c r="AI94" i="41" s="1"/>
  <c r="AI91" i="41"/>
  <c r="AI77" i="59"/>
  <c r="AJ50" i="40"/>
  <c r="AJ50" i="41"/>
  <c r="AJ50" i="49"/>
  <c r="AJ50" i="1"/>
  <c r="AJ50" i="48"/>
  <c r="AJ50" i="45"/>
  <c r="AJ50" i="43"/>
  <c r="AJ50" i="47"/>
  <c r="AJ50" i="42"/>
  <c r="AJ50" i="32"/>
  <c r="AJ50" i="44"/>
  <c r="AJ50" i="46"/>
  <c r="AI132" i="45"/>
  <c r="AI133" i="45" s="1"/>
  <c r="AI134" i="45" s="1"/>
  <c r="AH79" i="45" s="1"/>
  <c r="AI148" i="45" s="1"/>
  <c r="AI211" i="51"/>
  <c r="AI227" i="51" s="1"/>
  <c r="AI90" i="45"/>
  <c r="AH129" i="45"/>
  <c r="AH131" i="45" s="1"/>
  <c r="AH140" i="45" s="1"/>
  <c r="AI130" i="45"/>
  <c r="AJ119" i="40"/>
  <c r="AJ116" i="40"/>
  <c r="AJ114" i="40"/>
  <c r="AJ115" i="40" s="1"/>
  <c r="AJ259" i="33" s="1"/>
  <c r="AJ119" i="41"/>
  <c r="AJ116" i="41"/>
  <c r="AJ114" i="41"/>
  <c r="AJ115" i="41" s="1"/>
  <c r="AJ256" i="33" s="1"/>
  <c r="AJ290" i="51"/>
  <c r="AJ288" i="51"/>
  <c r="AI93" i="42"/>
  <c r="AI94" i="42" s="1"/>
  <c r="AI91" i="42"/>
  <c r="AJ119" i="49"/>
  <c r="AJ116" i="49"/>
  <c r="AJ114" i="49"/>
  <c r="AJ115" i="49" s="1"/>
  <c r="AJ265" i="33" s="1"/>
  <c r="AJ119" i="32"/>
  <c r="AJ116" i="32"/>
  <c r="AJ114" i="32"/>
  <c r="AJ115" i="32" s="1"/>
  <c r="AJ255" i="33" s="1"/>
  <c r="AI93" i="40"/>
  <c r="AI94" i="40" s="1"/>
  <c r="AI91" i="40"/>
  <c r="AJ67" i="1"/>
  <c r="AJ45" i="33" s="1"/>
  <c r="AJ39" i="33"/>
  <c r="DA49" i="57"/>
  <c r="DA61" i="57" s="1"/>
  <c r="AJ128" i="1"/>
  <c r="AJ78" i="1"/>
  <c r="AJ77" i="1"/>
  <c r="AJ112" i="1"/>
  <c r="AJ119" i="42"/>
  <c r="AJ116" i="42"/>
  <c r="AJ114" i="42"/>
  <c r="AJ115" i="42" s="1"/>
  <c r="AJ257" i="33" s="1"/>
  <c r="AJ119" i="44"/>
  <c r="AJ116" i="44"/>
  <c r="AJ114" i="44"/>
  <c r="AJ115" i="44" s="1"/>
  <c r="AJ260" i="33" s="1"/>
  <c r="AI93" i="44"/>
  <c r="AI94" i="44" s="1"/>
  <c r="AI91" i="44"/>
  <c r="AI132" i="48"/>
  <c r="AI133" i="48" s="1"/>
  <c r="AI134" i="48" s="1"/>
  <c r="AH79" i="48" s="1"/>
  <c r="AI148" i="48" s="1"/>
  <c r="AI214" i="51"/>
  <c r="AI230" i="51" s="1"/>
  <c r="AI90" i="48"/>
  <c r="AI130" i="48"/>
  <c r="AH129" i="48"/>
  <c r="AH131" i="48" s="1"/>
  <c r="AH140" i="48" s="1"/>
  <c r="AJ116" i="43"/>
  <c r="AJ119" i="43"/>
  <c r="AJ114" i="43"/>
  <c r="AJ115" i="43" s="1"/>
  <c r="AJ258" i="33" s="1"/>
  <c r="AJ119" i="47"/>
  <c r="AJ116" i="47"/>
  <c r="AJ114" i="47"/>
  <c r="AJ115" i="47" s="1"/>
  <c r="AJ263" i="33" s="1"/>
  <c r="AI132" i="47"/>
  <c r="AI133" i="47" s="1"/>
  <c r="AI134" i="47" s="1"/>
  <c r="AH79" i="47" s="1"/>
  <c r="AI148" i="47" s="1"/>
  <c r="AI213" i="51"/>
  <c r="AI229" i="51" s="1"/>
  <c r="AI90" i="47"/>
  <c r="AI130" i="47"/>
  <c r="AH129" i="47"/>
  <c r="AH131" i="47" s="1"/>
  <c r="AH140" i="47" s="1"/>
  <c r="AI93" i="49"/>
  <c r="AI94" i="49" s="1"/>
  <c r="AI91" i="49"/>
  <c r="AI352" i="33"/>
  <c r="AI88" i="1"/>
  <c r="AI87" i="1"/>
  <c r="AI51" i="33" s="1"/>
  <c r="AI52" i="59" s="1"/>
  <c r="AI48" i="33"/>
  <c r="AI132" i="46"/>
  <c r="AI133" i="46" s="1"/>
  <c r="AI134" i="46" s="1"/>
  <c r="AH79" i="46" s="1"/>
  <c r="AI148" i="46" s="1"/>
  <c r="AI212" i="51"/>
  <c r="AI228" i="51" s="1"/>
  <c r="AI90" i="46"/>
  <c r="AI130" i="46"/>
  <c r="AH129" i="46"/>
  <c r="AH131" i="46" s="1"/>
  <c r="AH140" i="46" s="1"/>
  <c r="AJ119" i="45"/>
  <c r="AJ116" i="45"/>
  <c r="AJ114" i="45"/>
  <c r="AJ115" i="45" s="1"/>
  <c r="AJ261" i="33" s="1"/>
  <c r="AI132" i="32"/>
  <c r="AI133" i="32" s="1"/>
  <c r="AI134" i="32" s="1"/>
  <c r="AH79" i="32" s="1"/>
  <c r="AI148" i="32" s="1"/>
  <c r="AI205" i="51"/>
  <c r="AI221" i="51" s="1"/>
  <c r="AI90" i="32"/>
  <c r="AH129" i="32"/>
  <c r="AH131" i="32" s="1"/>
  <c r="AH140" i="32" s="1"/>
  <c r="AI130" i="32"/>
  <c r="AJ119" i="46"/>
  <c r="AJ116" i="46"/>
  <c r="AJ114" i="46"/>
  <c r="AJ115" i="46" s="1"/>
  <c r="AJ262" i="33" s="1"/>
  <c r="AH79" i="40"/>
  <c r="AI148" i="40" s="1"/>
  <c r="AI71" i="59"/>
  <c r="AI132" i="1" l="1"/>
  <c r="AI133" i="1" s="1"/>
  <c r="AI134" i="1" s="1"/>
  <c r="AI204" i="51"/>
  <c r="AI220" i="51" s="1"/>
  <c r="AI90" i="1"/>
  <c r="AI130" i="1"/>
  <c r="AH129" i="1"/>
  <c r="AJ124" i="42"/>
  <c r="AJ121" i="42"/>
  <c r="AJ102" i="42"/>
  <c r="AJ71" i="42" s="1"/>
  <c r="AJ70" i="42" s="1"/>
  <c r="AJ48" i="59"/>
  <c r="AI93" i="45"/>
  <c r="AI94" i="45" s="1"/>
  <c r="AI91" i="45"/>
  <c r="AJ124" i="43"/>
  <c r="AJ102" i="43"/>
  <c r="AJ71" i="43" s="1"/>
  <c r="AJ70" i="43" s="1"/>
  <c r="AJ121" i="43"/>
  <c r="AI93" i="48"/>
  <c r="AI94" i="48" s="1"/>
  <c r="AI91" i="48"/>
  <c r="AJ124" i="44"/>
  <c r="AJ121" i="44"/>
  <c r="AJ102" i="44"/>
  <c r="AJ71" i="44" s="1"/>
  <c r="AJ70" i="44" s="1"/>
  <c r="AJ119" i="1"/>
  <c r="AJ116" i="1"/>
  <c r="AJ114" i="1"/>
  <c r="AJ115" i="1" s="1"/>
  <c r="AJ254" i="33" s="1"/>
  <c r="AJ124" i="40"/>
  <c r="AJ121" i="40"/>
  <c r="AJ102" i="40"/>
  <c r="AJ71" i="40" s="1"/>
  <c r="AJ70" i="40" s="1"/>
  <c r="AJ124" i="46"/>
  <c r="AJ121" i="46"/>
  <c r="AJ102" i="46"/>
  <c r="AJ71" i="46" s="1"/>
  <c r="AJ70" i="46" s="1"/>
  <c r="AI53" i="33"/>
  <c r="AI54" i="59" s="1"/>
  <c r="AI52" i="33"/>
  <c r="AI53" i="59" s="1"/>
  <c r="AI87" i="33"/>
  <c r="AI50" i="59"/>
  <c r="AI369" i="33"/>
  <c r="AI375" i="33" s="1"/>
  <c r="AI376" i="33" s="1"/>
  <c r="AI93" i="47"/>
  <c r="AI94" i="47" s="1"/>
  <c r="AI91" i="47"/>
  <c r="AJ124" i="49"/>
  <c r="AJ121" i="49"/>
  <c r="AJ102" i="49"/>
  <c r="AJ71" i="49" s="1"/>
  <c r="AJ70" i="49" s="1"/>
  <c r="AJ295" i="51"/>
  <c r="AJ291" i="51"/>
  <c r="AJ296" i="51"/>
  <c r="AJ292" i="51"/>
  <c r="AJ299" i="51"/>
  <c r="AJ301" i="51"/>
  <c r="AJ297" i="51"/>
  <c r="AJ293" i="51"/>
  <c r="AJ294" i="51"/>
  <c r="AJ305" i="51" s="1"/>
  <c r="AJ309" i="51" s="1"/>
  <c r="AJ300" i="51"/>
  <c r="AJ298" i="51"/>
  <c r="AJ124" i="41"/>
  <c r="AJ121" i="41"/>
  <c r="AJ102" i="41"/>
  <c r="AJ71" i="41" s="1"/>
  <c r="AJ70" i="41" s="1"/>
  <c r="AJ124" i="48"/>
  <c r="AJ102" i="48"/>
  <c r="AJ71" i="48" s="1"/>
  <c r="AJ70" i="48" s="1"/>
  <c r="AJ121" i="48"/>
  <c r="AI93" i="32"/>
  <c r="AI94" i="32" s="1"/>
  <c r="AI91" i="32"/>
  <c r="AJ124" i="45"/>
  <c r="AJ121" i="45"/>
  <c r="AJ102" i="45"/>
  <c r="AJ71" i="45" s="1"/>
  <c r="AJ70" i="45" s="1"/>
  <c r="AI93" i="46"/>
  <c r="AI94" i="46" s="1"/>
  <c r="AI91" i="46"/>
  <c r="AJ124" i="47"/>
  <c r="AJ121" i="47"/>
  <c r="AJ102" i="47"/>
  <c r="AJ71" i="47" s="1"/>
  <c r="AJ70" i="47" s="1"/>
  <c r="AJ124" i="32"/>
  <c r="AJ121" i="32"/>
  <c r="AJ102" i="32"/>
  <c r="AJ71" i="32" s="1"/>
  <c r="AJ70" i="32" s="1"/>
  <c r="AJ304" i="51"/>
  <c r="AJ165" i="33" l="1"/>
  <c r="AJ86" i="48"/>
  <c r="AJ160" i="33"/>
  <c r="AJ86" i="40"/>
  <c r="AJ158" i="33"/>
  <c r="AJ86" i="42"/>
  <c r="AJ156" i="33"/>
  <c r="AJ86" i="32"/>
  <c r="AJ157" i="33"/>
  <c r="AJ86" i="41"/>
  <c r="AJ163" i="33"/>
  <c r="AJ86" i="46"/>
  <c r="AI93" i="1"/>
  <c r="AI94" i="1" s="1"/>
  <c r="AI91" i="1"/>
  <c r="AJ162" i="33"/>
  <c r="AJ86" i="45"/>
  <c r="AJ161" i="33"/>
  <c r="AJ86" i="44"/>
  <c r="AJ308" i="51"/>
  <c r="AJ310" i="51" s="1"/>
  <c r="AJ306" i="51"/>
  <c r="AJ164" i="33"/>
  <c r="AJ86" i="47"/>
  <c r="AJ166" i="33"/>
  <c r="AJ86" i="49"/>
  <c r="AJ124" i="1"/>
  <c r="AJ121" i="1"/>
  <c r="AJ124" i="33" s="1"/>
  <c r="AJ101" i="33" s="1"/>
  <c r="AJ102" i="1"/>
  <c r="AJ71" i="1" s="1"/>
  <c r="AJ159" i="33"/>
  <c r="AJ86" i="43"/>
  <c r="AH131" i="1"/>
  <c r="AH137" i="1"/>
  <c r="AH79" i="1"/>
  <c r="AI148" i="1" s="1"/>
  <c r="AI136" i="1"/>
  <c r="AI69" i="59"/>
  <c r="AJ243" i="33" l="1"/>
  <c r="AJ228" i="33"/>
  <c r="AJ70" i="1"/>
  <c r="AJ5" i="59" s="1"/>
  <c r="AJ56" i="33"/>
  <c r="AJ250" i="33"/>
  <c r="AJ235" i="33"/>
  <c r="AJ246" i="33"/>
  <c r="AJ231" i="33"/>
  <c r="AJ240" i="33"/>
  <c r="AJ225" i="33"/>
  <c r="AJ244" i="33"/>
  <c r="AJ229" i="33"/>
  <c r="AH70" i="59"/>
  <c r="AH140" i="1"/>
  <c r="AJ345" i="51"/>
  <c r="AJ349" i="51"/>
  <c r="AJ353" i="51"/>
  <c r="AJ344" i="51"/>
  <c r="AJ348" i="51"/>
  <c r="AJ352" i="51"/>
  <c r="AJ347" i="51"/>
  <c r="AJ351" i="51"/>
  <c r="AJ355" i="51"/>
  <c r="AJ346" i="51"/>
  <c r="AJ350" i="51"/>
  <c r="AJ354" i="51"/>
  <c r="AJ247" i="33"/>
  <c r="AJ232" i="33"/>
  <c r="AJ155" i="33"/>
  <c r="AJ86" i="1"/>
  <c r="AJ248" i="33"/>
  <c r="AJ233" i="33"/>
  <c r="AJ245" i="33"/>
  <c r="AJ230" i="33"/>
  <c r="AJ241" i="33"/>
  <c r="AJ226" i="33"/>
  <c r="AJ242" i="33"/>
  <c r="AJ227" i="33"/>
  <c r="AJ249" i="33"/>
  <c r="AJ234" i="33"/>
  <c r="AJ55" i="33" l="1"/>
  <c r="AJ55" i="59"/>
  <c r="AK59" i="33"/>
  <c r="AJ184" i="33"/>
  <c r="AJ167" i="33"/>
  <c r="AJ239" i="33"/>
  <c r="AJ251" i="33" s="1"/>
  <c r="AJ224" i="33"/>
  <c r="AJ236" i="33" s="1"/>
  <c r="AJ57" i="33"/>
  <c r="AJ57" i="59" s="1"/>
  <c r="AJ56" i="59"/>
  <c r="AJ64" i="33"/>
  <c r="AJ65" i="33" l="1"/>
  <c r="AK84" i="33" s="1"/>
  <c r="AJ61" i="59"/>
  <c r="AL61" i="33"/>
  <c r="AK60" i="33"/>
  <c r="AJ71" i="33"/>
  <c r="AJ113" i="33"/>
  <c r="AJ119" i="33" s="1"/>
  <c r="AJ186" i="33"/>
  <c r="AJ185" i="33"/>
  <c r="AJ114" i="33" s="1"/>
  <c r="AL59" i="59" l="1"/>
  <c r="AM62" i="33"/>
  <c r="AM60" i="59" s="1"/>
  <c r="AJ63" i="59"/>
  <c r="AJ70" i="33"/>
  <c r="AK4" i="56"/>
  <c r="AK58" i="59"/>
  <c r="AK91" i="33"/>
  <c r="AK9" i="55"/>
  <c r="AK107" i="49" l="1"/>
  <c r="AK106" i="49" s="1"/>
  <c r="AK109" i="49" s="1"/>
  <c r="AK103" i="49" s="1"/>
  <c r="AK107" i="48"/>
  <c r="AK106" i="48" s="1"/>
  <c r="AK109" i="48" s="1"/>
  <c r="AK103" i="48" s="1"/>
  <c r="AK107" i="47"/>
  <c r="AK106" i="47" s="1"/>
  <c r="AK109" i="47" s="1"/>
  <c r="AK103" i="47" s="1"/>
  <c r="AK107" i="46"/>
  <c r="AK106" i="46" s="1"/>
  <c r="AK109" i="46" s="1"/>
  <c r="AK103" i="46" s="1"/>
  <c r="AK107" i="45"/>
  <c r="AK106" i="45" s="1"/>
  <c r="AK109" i="45" s="1"/>
  <c r="AK103" i="45" s="1"/>
  <c r="AK107" i="44"/>
  <c r="AK106" i="44" s="1"/>
  <c r="AK109" i="44" s="1"/>
  <c r="AK103" i="44" s="1"/>
  <c r="AK107" i="40"/>
  <c r="AK106" i="40" s="1"/>
  <c r="AK109" i="40" s="1"/>
  <c r="AK103" i="40" s="1"/>
  <c r="AK107" i="43"/>
  <c r="AK106" i="43" s="1"/>
  <c r="AK109" i="43" s="1"/>
  <c r="AK103" i="43" s="1"/>
  <c r="AK107" i="42"/>
  <c r="AK106" i="42" s="1"/>
  <c r="AK109" i="42" s="1"/>
  <c r="AK103" i="42" s="1"/>
  <c r="AK107" i="32"/>
  <c r="AK106" i="32" s="1"/>
  <c r="AK109" i="32" s="1"/>
  <c r="AK103" i="32" s="1"/>
  <c r="AK107" i="41"/>
  <c r="AK106" i="41" s="1"/>
  <c r="AK109" i="41" s="1"/>
  <c r="AK103" i="41" s="1"/>
  <c r="AK107" i="1"/>
  <c r="AK8" i="55"/>
  <c r="AJ3" i="56"/>
  <c r="AJ81" i="49"/>
  <c r="AJ62" i="49" s="1"/>
  <c r="AJ63" i="49" s="1"/>
  <c r="AJ81" i="48"/>
  <c r="AJ62" i="48" s="1"/>
  <c r="AJ63" i="48" s="1"/>
  <c r="AJ81" i="47"/>
  <c r="AJ62" i="47" s="1"/>
  <c r="AJ63" i="47" s="1"/>
  <c r="AJ81" i="46"/>
  <c r="AJ62" i="46" s="1"/>
  <c r="AJ63" i="46" s="1"/>
  <c r="AJ81" i="45"/>
  <c r="AJ62" i="45" s="1"/>
  <c r="AJ63" i="45" s="1"/>
  <c r="AJ81" i="44"/>
  <c r="AJ62" i="44" s="1"/>
  <c r="AJ63" i="44" s="1"/>
  <c r="AJ81" i="40"/>
  <c r="AJ62" i="40" s="1"/>
  <c r="AJ63" i="40" s="1"/>
  <c r="AJ81" i="43"/>
  <c r="AJ62" i="43" s="1"/>
  <c r="AJ63" i="43" s="1"/>
  <c r="AJ81" i="41"/>
  <c r="AJ62" i="41" s="1"/>
  <c r="AJ63" i="41" s="1"/>
  <c r="AJ81" i="42"/>
  <c r="AJ62" i="42" s="1"/>
  <c r="AJ63" i="42" s="1"/>
  <c r="AJ81" i="1"/>
  <c r="AJ62" i="1" s="1"/>
  <c r="AJ63" i="1" s="1"/>
  <c r="AJ81" i="32"/>
  <c r="AJ62" i="32" s="1"/>
  <c r="AJ63" i="32" s="1"/>
  <c r="AJ62" i="59"/>
  <c r="AK72" i="33"/>
  <c r="AJ155" i="48" l="1"/>
  <c r="AJ64" i="48"/>
  <c r="AJ65" i="48" s="1"/>
  <c r="AJ68" i="48" s="1"/>
  <c r="AK106" i="1"/>
  <c r="AK97" i="33"/>
  <c r="AK101" i="46"/>
  <c r="AK217" i="33" s="1"/>
  <c r="AK66" i="46"/>
  <c r="AJ64" i="41"/>
  <c r="AJ65" i="41" s="1"/>
  <c r="AJ68" i="41" s="1"/>
  <c r="AJ155" i="41"/>
  <c r="AJ155" i="45"/>
  <c r="AJ64" i="45"/>
  <c r="AJ65" i="45" s="1"/>
  <c r="AJ68" i="45" s="1"/>
  <c r="AJ155" i="49"/>
  <c r="AJ64" i="49"/>
  <c r="AJ65" i="49" s="1"/>
  <c r="AJ68" i="49" s="1"/>
  <c r="AK101" i="41"/>
  <c r="AK211" i="33" s="1"/>
  <c r="AK66" i="41"/>
  <c r="AK101" i="40"/>
  <c r="AK214" i="33" s="1"/>
  <c r="AK66" i="40"/>
  <c r="AK101" i="47"/>
  <c r="AK218" i="33" s="1"/>
  <c r="AK66" i="47"/>
  <c r="AJ155" i="44"/>
  <c r="AJ64" i="44"/>
  <c r="AJ65" i="44" s="1"/>
  <c r="AJ68" i="44" s="1"/>
  <c r="AK101" i="43"/>
  <c r="AK213" i="33" s="1"/>
  <c r="AK66" i="43"/>
  <c r="AJ155" i="32"/>
  <c r="AJ64" i="32"/>
  <c r="AJ65" i="32" s="1"/>
  <c r="AJ68" i="32" s="1"/>
  <c r="AK64" i="59"/>
  <c r="AJ155" i="43"/>
  <c r="AJ64" i="43"/>
  <c r="AJ65" i="43" s="1"/>
  <c r="AJ68" i="43" s="1"/>
  <c r="AJ64" i="46"/>
  <c r="AJ65" i="46" s="1"/>
  <c r="AJ68" i="46" s="1"/>
  <c r="AJ155" i="46"/>
  <c r="AJ55" i="56"/>
  <c r="AJ56" i="56" s="1"/>
  <c r="AJ37" i="56"/>
  <c r="AJ38" i="56" s="1"/>
  <c r="AJ47" i="56"/>
  <c r="AJ42" i="56"/>
  <c r="AJ43" i="56" s="1"/>
  <c r="AK101" i="32"/>
  <c r="AK210" i="33" s="1"/>
  <c r="AK66" i="32"/>
  <c r="AK101" i="44"/>
  <c r="AK215" i="33" s="1"/>
  <c r="AK66" i="44"/>
  <c r="AK101" i="48"/>
  <c r="AK219" i="33" s="1"/>
  <c r="AK66" i="48"/>
  <c r="AJ155" i="42"/>
  <c r="AJ64" i="42"/>
  <c r="AJ65" i="42" s="1"/>
  <c r="AJ68" i="42" s="1"/>
  <c r="AJ64" i="1"/>
  <c r="AJ65" i="1" s="1"/>
  <c r="AJ155" i="1"/>
  <c r="AJ155" i="40"/>
  <c r="AJ64" i="40"/>
  <c r="AJ65" i="40" s="1"/>
  <c r="AJ68" i="40" s="1"/>
  <c r="AJ155" i="47"/>
  <c r="AJ64" i="47"/>
  <c r="AJ65" i="47" s="1"/>
  <c r="AJ68" i="47" s="1"/>
  <c r="AK90" i="33"/>
  <c r="AK83" i="33"/>
  <c r="AK101" i="42"/>
  <c r="AK212" i="33" s="1"/>
  <c r="AK66" i="42"/>
  <c r="AK101" i="45"/>
  <c r="AK216" i="33" s="1"/>
  <c r="AK66" i="45"/>
  <c r="AK101" i="49"/>
  <c r="AK220" i="33" s="1"/>
  <c r="AK66" i="49"/>
  <c r="AJ60" i="56" l="1"/>
  <c r="AJ133" i="33" s="1"/>
  <c r="AJ59" i="56"/>
  <c r="AJ139" i="44"/>
  <c r="AJ73" i="44"/>
  <c r="AK74" i="44" s="1"/>
  <c r="AJ68" i="1"/>
  <c r="AJ43" i="33"/>
  <c r="AJ52" i="56"/>
  <c r="AJ139" i="41"/>
  <c r="AJ73" i="41"/>
  <c r="AK74" i="41" s="1"/>
  <c r="AK109" i="1"/>
  <c r="AK103" i="1" s="1"/>
  <c r="AK96" i="33"/>
  <c r="AK104" i="33" s="1"/>
  <c r="AJ139" i="43"/>
  <c r="AJ73" i="43"/>
  <c r="AK74" i="43" s="1"/>
  <c r="AJ139" i="42"/>
  <c r="AJ73" i="42"/>
  <c r="AK74" i="42" s="1"/>
  <c r="AK41" i="56"/>
  <c r="AJ139" i="45"/>
  <c r="AJ73" i="45"/>
  <c r="AK74" i="45" s="1"/>
  <c r="AJ139" i="48"/>
  <c r="AJ73" i="48"/>
  <c r="AK74" i="48" s="1"/>
  <c r="AJ139" i="47"/>
  <c r="AJ73" i="47"/>
  <c r="AK74" i="47" s="1"/>
  <c r="AJ139" i="32"/>
  <c r="AJ73" i="32"/>
  <c r="AK74" i="32" s="1"/>
  <c r="AJ139" i="49"/>
  <c r="AJ73" i="49"/>
  <c r="AK74" i="49" s="1"/>
  <c r="AJ139" i="40"/>
  <c r="AJ73" i="40"/>
  <c r="AK74" i="40" s="1"/>
  <c r="AK46" i="56"/>
  <c r="AJ49" i="56"/>
  <c r="AJ139" i="46"/>
  <c r="AJ73" i="46"/>
  <c r="AK74" i="46" s="1"/>
  <c r="AJ84" i="47" l="1"/>
  <c r="AJ84" i="44"/>
  <c r="AJ84" i="46"/>
  <c r="AJ84" i="32"/>
  <c r="AJ84" i="41"/>
  <c r="AK85" i="49"/>
  <c r="AK287" i="51"/>
  <c r="AK61" i="49"/>
  <c r="AJ88" i="44"/>
  <c r="AJ87" i="44"/>
  <c r="AJ358" i="33"/>
  <c r="AJ48" i="56"/>
  <c r="AK85" i="40"/>
  <c r="AK281" i="51"/>
  <c r="AK61" i="40"/>
  <c r="AJ88" i="32"/>
  <c r="AJ87" i="32"/>
  <c r="AJ353" i="33"/>
  <c r="AK85" i="48"/>
  <c r="AK286" i="51"/>
  <c r="AK61" i="48"/>
  <c r="AK85" i="42"/>
  <c r="AK279" i="51"/>
  <c r="AK61" i="42"/>
  <c r="AK85" i="43"/>
  <c r="AK280" i="51"/>
  <c r="AK61" i="43"/>
  <c r="AK101" i="1"/>
  <c r="AK209" i="33" s="1"/>
  <c r="AK66" i="1"/>
  <c r="AJ88" i="47"/>
  <c r="AJ87" i="47"/>
  <c r="AJ361" i="33"/>
  <c r="AJ84" i="49"/>
  <c r="AK85" i="41"/>
  <c r="AK278" i="51"/>
  <c r="AK61" i="41"/>
  <c r="AJ38" i="33"/>
  <c r="AJ42" i="33"/>
  <c r="AJ47" i="59" s="1"/>
  <c r="AJ44" i="33"/>
  <c r="AJ40" i="33"/>
  <c r="AK85" i="44"/>
  <c r="AK282" i="51"/>
  <c r="AK61" i="44"/>
  <c r="AJ61" i="56"/>
  <c r="AJ132" i="33"/>
  <c r="AJ75" i="59" s="1"/>
  <c r="AJ88" i="46"/>
  <c r="AJ87" i="46"/>
  <c r="AJ360" i="33"/>
  <c r="AK85" i="45"/>
  <c r="AK283" i="51"/>
  <c r="AK61" i="45"/>
  <c r="AJ88" i="41"/>
  <c r="AJ87" i="41"/>
  <c r="AJ354" i="33"/>
  <c r="AK85" i="46"/>
  <c r="AK284" i="51"/>
  <c r="AK61" i="46"/>
  <c r="AK85" i="47"/>
  <c r="AK285" i="51"/>
  <c r="AK61" i="47"/>
  <c r="AJ84" i="45"/>
  <c r="AJ84" i="40"/>
  <c r="AK85" i="32"/>
  <c r="AK277" i="51"/>
  <c r="AK61" i="32"/>
  <c r="AJ84" i="48"/>
  <c r="AJ84" i="42"/>
  <c r="AJ84" i="43"/>
  <c r="AJ46" i="33"/>
  <c r="AJ49" i="59" s="1"/>
  <c r="AJ139" i="1"/>
  <c r="AJ73" i="1"/>
  <c r="AK74" i="1" s="1"/>
  <c r="AJ88" i="42" l="1"/>
  <c r="AJ87" i="42"/>
  <c r="AJ355" i="33"/>
  <c r="AK67" i="47"/>
  <c r="DB58" i="57"/>
  <c r="AK77" i="47"/>
  <c r="AK78" i="47"/>
  <c r="AK128" i="47"/>
  <c r="AK112" i="47"/>
  <c r="AK67" i="46"/>
  <c r="DB57" i="57"/>
  <c r="AK77" i="46"/>
  <c r="AK78" i="46"/>
  <c r="AK128" i="46"/>
  <c r="AK112" i="46"/>
  <c r="AK67" i="44"/>
  <c r="DB55" i="57"/>
  <c r="AK78" i="44"/>
  <c r="AK128" i="44"/>
  <c r="AK77" i="44"/>
  <c r="AK112" i="44"/>
  <c r="AK67" i="41"/>
  <c r="DB51" i="57"/>
  <c r="AK128" i="41"/>
  <c r="AK78" i="41"/>
  <c r="AK77" i="41"/>
  <c r="AK112" i="41"/>
  <c r="AJ88" i="49"/>
  <c r="AJ87" i="49"/>
  <c r="AJ363" i="33"/>
  <c r="AK67" i="43"/>
  <c r="DB53" i="57"/>
  <c r="AK78" i="43"/>
  <c r="AK77" i="43"/>
  <c r="AK128" i="43"/>
  <c r="AK112" i="43"/>
  <c r="AK67" i="42"/>
  <c r="DB52" i="57"/>
  <c r="AK78" i="42"/>
  <c r="AK77" i="42"/>
  <c r="AK128" i="42"/>
  <c r="AK112" i="42"/>
  <c r="AK67" i="48"/>
  <c r="DB59" i="57"/>
  <c r="AK128" i="48"/>
  <c r="AK77" i="48"/>
  <c r="AK78" i="48"/>
  <c r="AK112" i="48"/>
  <c r="AK67" i="49"/>
  <c r="DB60" i="57"/>
  <c r="AK78" i="49"/>
  <c r="AK128" i="49"/>
  <c r="AK77" i="49"/>
  <c r="AK112" i="49"/>
  <c r="AJ88" i="48"/>
  <c r="AJ87" i="48"/>
  <c r="AJ362" i="33"/>
  <c r="AJ132" i="46"/>
  <c r="AJ133" i="46" s="1"/>
  <c r="AJ134" i="46" s="1"/>
  <c r="AI79" i="46" s="1"/>
  <c r="AJ148" i="46" s="1"/>
  <c r="AJ212" i="51"/>
  <c r="AJ228" i="51" s="1"/>
  <c r="AJ90" i="46"/>
  <c r="AJ130" i="46"/>
  <c r="AI129" i="46"/>
  <c r="AI131" i="46" s="1"/>
  <c r="AI140" i="46" s="1"/>
  <c r="AJ132" i="47"/>
  <c r="AJ133" i="47" s="1"/>
  <c r="AJ134" i="47" s="1"/>
  <c r="AI79" i="47" s="1"/>
  <c r="AJ148" i="47" s="1"/>
  <c r="AJ213" i="51"/>
  <c r="AJ229" i="51" s="1"/>
  <c r="AJ90" i="47"/>
  <c r="AJ130" i="47"/>
  <c r="AI129" i="47"/>
  <c r="AI131" i="47" s="1"/>
  <c r="AI140" i="47" s="1"/>
  <c r="AJ84" i="1"/>
  <c r="AK67" i="32"/>
  <c r="DB50" i="57"/>
  <c r="AK78" i="32"/>
  <c r="AK77" i="32"/>
  <c r="AK128" i="32"/>
  <c r="AK112" i="32"/>
  <c r="AJ88" i="40"/>
  <c r="AJ87" i="40"/>
  <c r="AJ357" i="33"/>
  <c r="AJ132" i="41"/>
  <c r="AJ133" i="41" s="1"/>
  <c r="AJ134" i="41" s="1"/>
  <c r="AI79" i="41" s="1"/>
  <c r="AJ148" i="41" s="1"/>
  <c r="AJ206" i="51"/>
  <c r="AJ222" i="51" s="1"/>
  <c r="AJ90" i="41"/>
  <c r="AI129" i="41"/>
  <c r="AI131" i="41" s="1"/>
  <c r="AI140" i="41" s="1"/>
  <c r="AJ130" i="41"/>
  <c r="AJ132" i="32"/>
  <c r="AJ133" i="32" s="1"/>
  <c r="AJ134" i="32" s="1"/>
  <c r="AI79" i="32" s="1"/>
  <c r="AJ148" i="32" s="1"/>
  <c r="AJ205" i="51"/>
  <c r="AJ221" i="51" s="1"/>
  <c r="AJ90" i="32"/>
  <c r="AI129" i="32"/>
  <c r="AI131" i="32" s="1"/>
  <c r="AI140" i="32" s="1"/>
  <c r="AJ130" i="32"/>
  <c r="AK85" i="1"/>
  <c r="AK49" i="33" s="1"/>
  <c r="AK51" i="59" s="1"/>
  <c r="AK276" i="51"/>
  <c r="AK61" i="1"/>
  <c r="AJ88" i="43"/>
  <c r="AJ87" i="43"/>
  <c r="AJ356" i="33"/>
  <c r="AJ88" i="45"/>
  <c r="AJ87" i="45"/>
  <c r="AJ359" i="33"/>
  <c r="AK67" i="45"/>
  <c r="DB56" i="57"/>
  <c r="AK128" i="45"/>
  <c r="AK77" i="45"/>
  <c r="AK78" i="45"/>
  <c r="AK112" i="45"/>
  <c r="AJ62" i="56"/>
  <c r="AJ135" i="33" s="1"/>
  <c r="AJ134" i="33"/>
  <c r="AJ76" i="59" s="1"/>
  <c r="AK67" i="40"/>
  <c r="DB54" i="57"/>
  <c r="AK78" i="40"/>
  <c r="AK128" i="40"/>
  <c r="AK77" i="40"/>
  <c r="AK112" i="40"/>
  <c r="AJ132" i="44"/>
  <c r="AJ133" i="44" s="1"/>
  <c r="AJ134" i="44" s="1"/>
  <c r="AI79" i="44" s="1"/>
  <c r="AJ148" i="44" s="1"/>
  <c r="AJ210" i="51"/>
  <c r="AJ226" i="51" s="1"/>
  <c r="AJ90" i="44"/>
  <c r="AI129" i="44"/>
  <c r="AI131" i="44" s="1"/>
  <c r="AI140" i="44" s="1"/>
  <c r="AJ130" i="44"/>
  <c r="AK119" i="40" l="1"/>
  <c r="AK116" i="40"/>
  <c r="AK114" i="40"/>
  <c r="AK115" i="40" s="1"/>
  <c r="AK259" i="33" s="1"/>
  <c r="AJ93" i="44"/>
  <c r="AJ94" i="44" s="1"/>
  <c r="AJ91" i="44"/>
  <c r="AK288" i="51"/>
  <c r="AK290" i="51"/>
  <c r="AK119" i="45"/>
  <c r="AK116" i="45"/>
  <c r="AK114" i="45"/>
  <c r="AK115" i="45" s="1"/>
  <c r="AK261" i="33" s="1"/>
  <c r="AJ93" i="32"/>
  <c r="AJ94" i="32" s="1"/>
  <c r="AJ91" i="32"/>
  <c r="AJ93" i="46"/>
  <c r="AJ94" i="46" s="1"/>
  <c r="AJ91" i="46"/>
  <c r="AK119" i="49"/>
  <c r="AK116" i="49"/>
  <c r="AK114" i="49"/>
  <c r="AK115" i="49" s="1"/>
  <c r="AK265" i="33" s="1"/>
  <c r="AK119" i="48"/>
  <c r="AK116" i="48"/>
  <c r="AK114" i="48"/>
  <c r="AK115" i="48" s="1"/>
  <c r="AK264" i="33" s="1"/>
  <c r="AK119" i="41"/>
  <c r="AK116" i="41"/>
  <c r="AK114" i="41"/>
  <c r="AK115" i="41" s="1"/>
  <c r="AK256" i="33" s="1"/>
  <c r="AJ132" i="45"/>
  <c r="AJ133" i="45" s="1"/>
  <c r="AJ134" i="45" s="1"/>
  <c r="AI79" i="45" s="1"/>
  <c r="AJ148" i="45" s="1"/>
  <c r="AJ211" i="51"/>
  <c r="AJ227" i="51" s="1"/>
  <c r="AJ90" i="45"/>
  <c r="AI129" i="45"/>
  <c r="AI131" i="45" s="1"/>
  <c r="AI140" i="45" s="1"/>
  <c r="AJ130" i="45"/>
  <c r="AJ132" i="43"/>
  <c r="AJ133" i="43" s="1"/>
  <c r="AJ134" i="43" s="1"/>
  <c r="AI79" i="43" s="1"/>
  <c r="AJ148" i="43" s="1"/>
  <c r="AJ208" i="51"/>
  <c r="AJ224" i="51" s="1"/>
  <c r="AJ90" i="43"/>
  <c r="AI129" i="43"/>
  <c r="AI131" i="43" s="1"/>
  <c r="AI140" i="43" s="1"/>
  <c r="AJ130" i="43"/>
  <c r="AJ93" i="41"/>
  <c r="AJ94" i="41" s="1"/>
  <c r="AJ91" i="41"/>
  <c r="AJ93" i="47"/>
  <c r="AJ94" i="47" s="1"/>
  <c r="AJ91" i="47"/>
  <c r="AK67" i="1"/>
  <c r="AK45" i="33" s="1"/>
  <c r="AK39" i="33"/>
  <c r="DB49" i="57"/>
  <c r="DB61" i="57" s="1"/>
  <c r="AK128" i="1"/>
  <c r="AK78" i="1"/>
  <c r="AK77" i="1"/>
  <c r="AK112" i="1"/>
  <c r="AJ132" i="40"/>
  <c r="AJ133" i="40" s="1"/>
  <c r="AJ134" i="40" s="1"/>
  <c r="AJ209" i="51"/>
  <c r="AJ225" i="51" s="1"/>
  <c r="AJ90" i="40"/>
  <c r="AI129" i="40"/>
  <c r="AI131" i="40" s="1"/>
  <c r="AJ130" i="40"/>
  <c r="AJ352" i="33"/>
  <c r="AJ88" i="1"/>
  <c r="AJ87" i="1"/>
  <c r="AJ51" i="33" s="1"/>
  <c r="AJ52" i="59" s="1"/>
  <c r="AJ48" i="33"/>
  <c r="AK119" i="43"/>
  <c r="AK116" i="43"/>
  <c r="AK114" i="43"/>
  <c r="AK115" i="43" s="1"/>
  <c r="AK258" i="33" s="1"/>
  <c r="AK119" i="47"/>
  <c r="AK116" i="47"/>
  <c r="AK114" i="47"/>
  <c r="AK115" i="47" s="1"/>
  <c r="AK263" i="33" s="1"/>
  <c r="AJ77" i="59"/>
  <c r="AK50" i="48"/>
  <c r="AK50" i="42"/>
  <c r="AK50" i="1"/>
  <c r="AK50" i="46"/>
  <c r="AK50" i="44"/>
  <c r="AK50" i="45"/>
  <c r="AK50" i="43"/>
  <c r="AK50" i="32"/>
  <c r="AK50" i="40"/>
  <c r="AK50" i="47"/>
  <c r="AK50" i="41"/>
  <c r="AK50" i="49"/>
  <c r="AK119" i="32"/>
  <c r="AK116" i="32"/>
  <c r="AK114" i="32"/>
  <c r="AK115" i="32" s="1"/>
  <c r="AK255" i="33" s="1"/>
  <c r="AJ132" i="48"/>
  <c r="AJ133" i="48" s="1"/>
  <c r="AJ134" i="48" s="1"/>
  <c r="AI79" i="48" s="1"/>
  <c r="AJ148" i="48" s="1"/>
  <c r="AJ214" i="51"/>
  <c r="AJ230" i="51" s="1"/>
  <c r="AJ90" i="48"/>
  <c r="AI129" i="48"/>
  <c r="AI131" i="48" s="1"/>
  <c r="AI140" i="48" s="1"/>
  <c r="AJ130" i="48"/>
  <c r="AK119" i="42"/>
  <c r="AK116" i="42"/>
  <c r="AK114" i="42"/>
  <c r="AK115" i="42" s="1"/>
  <c r="AK257" i="33" s="1"/>
  <c r="AJ132" i="49"/>
  <c r="AJ133" i="49" s="1"/>
  <c r="AJ134" i="49" s="1"/>
  <c r="AI79" i="49" s="1"/>
  <c r="AJ148" i="49" s="1"/>
  <c r="AJ215" i="51"/>
  <c r="AJ231" i="51" s="1"/>
  <c r="AJ90" i="49"/>
  <c r="AI129" i="49"/>
  <c r="AI131" i="49" s="1"/>
  <c r="AI140" i="49" s="1"/>
  <c r="AJ130" i="49"/>
  <c r="AK116" i="44"/>
  <c r="AK119" i="44"/>
  <c r="AK114" i="44"/>
  <c r="AK115" i="44" s="1"/>
  <c r="AK260" i="33" s="1"/>
  <c r="AK119" i="46"/>
  <c r="AK116" i="46"/>
  <c r="AK114" i="46"/>
  <c r="AK115" i="46" s="1"/>
  <c r="AK262" i="33" s="1"/>
  <c r="AJ132" i="42"/>
  <c r="AJ133" i="42" s="1"/>
  <c r="AJ134" i="42" s="1"/>
  <c r="AI79" i="42" s="1"/>
  <c r="AJ148" i="42" s="1"/>
  <c r="AJ207" i="51"/>
  <c r="AJ223" i="51" s="1"/>
  <c r="AJ90" i="42"/>
  <c r="AJ130" i="42"/>
  <c r="AI129" i="42"/>
  <c r="AI131" i="42" s="1"/>
  <c r="AI140" i="42" s="1"/>
  <c r="AK124" i="46" l="1"/>
  <c r="AK121" i="46"/>
  <c r="AK102" i="46"/>
  <c r="AK71" i="46" s="1"/>
  <c r="AK70" i="46" s="1"/>
  <c r="AJ93" i="42"/>
  <c r="AJ94" i="42" s="1"/>
  <c r="AJ91" i="42"/>
  <c r="AK124" i="42"/>
  <c r="AK121" i="42"/>
  <c r="AK102" i="42"/>
  <c r="AK71" i="42" s="1"/>
  <c r="AK70" i="42" s="1"/>
  <c r="AK124" i="47"/>
  <c r="AK121" i="47"/>
  <c r="AK102" i="47"/>
  <c r="AK71" i="47" s="1"/>
  <c r="AK70" i="47" s="1"/>
  <c r="AJ132" i="1"/>
  <c r="AJ133" i="1" s="1"/>
  <c r="AJ134" i="1" s="1"/>
  <c r="AJ204" i="51"/>
  <c r="AJ220" i="51" s="1"/>
  <c r="AJ90" i="1"/>
  <c r="AJ130" i="1"/>
  <c r="AI129" i="1"/>
  <c r="AJ93" i="40"/>
  <c r="AJ94" i="40" s="1"/>
  <c r="AJ91" i="40"/>
  <c r="AK119" i="1"/>
  <c r="AK116" i="1"/>
  <c r="AK114" i="1"/>
  <c r="AK115" i="1" s="1"/>
  <c r="AK254" i="33" s="1"/>
  <c r="AJ93" i="45"/>
  <c r="AJ94" i="45" s="1"/>
  <c r="AJ91" i="45"/>
  <c r="AK124" i="49"/>
  <c r="AK102" i="49"/>
  <c r="AK71" i="49" s="1"/>
  <c r="AK70" i="49" s="1"/>
  <c r="AK121" i="49"/>
  <c r="AK124" i="45"/>
  <c r="AK121" i="45"/>
  <c r="AK102" i="45"/>
  <c r="AK71" i="45" s="1"/>
  <c r="AK70" i="45" s="1"/>
  <c r="AK124" i="48"/>
  <c r="AK121" i="48"/>
  <c r="AK102" i="48"/>
  <c r="AK71" i="48" s="1"/>
  <c r="AK70" i="48" s="1"/>
  <c r="AJ53" i="33"/>
  <c r="AJ54" i="59" s="1"/>
  <c r="AJ52" i="33"/>
  <c r="AJ53" i="59" s="1"/>
  <c r="AJ87" i="33"/>
  <c r="AJ50" i="59"/>
  <c r="AJ369" i="33"/>
  <c r="AJ375" i="33" s="1"/>
  <c r="AJ376" i="33" s="1"/>
  <c r="AI79" i="40"/>
  <c r="AJ148" i="40" s="1"/>
  <c r="AJ71" i="59"/>
  <c r="AK124" i="41"/>
  <c r="AK121" i="41"/>
  <c r="AK102" i="41"/>
  <c r="AK71" i="41" s="1"/>
  <c r="AK70" i="41" s="1"/>
  <c r="AK295" i="51"/>
  <c r="AK298" i="51"/>
  <c r="AK301" i="51"/>
  <c r="AK297" i="51"/>
  <c r="AK294" i="51"/>
  <c r="AK291" i="51"/>
  <c r="AK296" i="51"/>
  <c r="AK293" i="51"/>
  <c r="AK299" i="51"/>
  <c r="AK292" i="51"/>
  <c r="AK300" i="51"/>
  <c r="AK124" i="32"/>
  <c r="AK121" i="32"/>
  <c r="AK102" i="32"/>
  <c r="AK71" i="32" s="1"/>
  <c r="AK70" i="32" s="1"/>
  <c r="AK124" i="44"/>
  <c r="AK121" i="44"/>
  <c r="AK102" i="44"/>
  <c r="AK71" i="44" s="1"/>
  <c r="AK70" i="44" s="1"/>
  <c r="AJ93" i="49"/>
  <c r="AJ94" i="49" s="1"/>
  <c r="AJ91" i="49"/>
  <c r="AJ93" i="48"/>
  <c r="AJ94" i="48" s="1"/>
  <c r="AJ91" i="48"/>
  <c r="AK124" i="43"/>
  <c r="AK121" i="43"/>
  <c r="AK102" i="43"/>
  <c r="AK71" i="43" s="1"/>
  <c r="AK70" i="43" s="1"/>
  <c r="AI72" i="59"/>
  <c r="AI140" i="40"/>
  <c r="AK48" i="59"/>
  <c r="AJ93" i="43"/>
  <c r="AJ94" i="43" s="1"/>
  <c r="AJ91" i="43"/>
  <c r="AK124" i="40"/>
  <c r="AK121" i="40"/>
  <c r="AK102" i="40"/>
  <c r="AK71" i="40" s="1"/>
  <c r="AK70" i="40" s="1"/>
  <c r="AK304" i="51" l="1"/>
  <c r="AK308" i="51" s="1"/>
  <c r="AK157" i="33"/>
  <c r="AK86" i="41"/>
  <c r="AK305" i="51"/>
  <c r="AK309" i="51" s="1"/>
  <c r="AJ93" i="1"/>
  <c r="AJ94" i="1" s="1"/>
  <c r="AJ91" i="1"/>
  <c r="AK158" i="33"/>
  <c r="AK86" i="42"/>
  <c r="AK160" i="33"/>
  <c r="AK86" i="40"/>
  <c r="AK156" i="33"/>
  <c r="AK86" i="32"/>
  <c r="AK164" i="33"/>
  <c r="AK86" i="47"/>
  <c r="AK161" i="33"/>
  <c r="AK86" i="44"/>
  <c r="AK166" i="33"/>
  <c r="AK86" i="49"/>
  <c r="AI131" i="1"/>
  <c r="AI137" i="1"/>
  <c r="AJ136" i="1"/>
  <c r="AI79" i="1"/>
  <c r="AJ148" i="1" s="1"/>
  <c r="AJ69" i="59"/>
  <c r="AK159" i="33"/>
  <c r="AK86" i="43"/>
  <c r="AK165" i="33"/>
  <c r="AK86" i="48"/>
  <c r="AK162" i="33"/>
  <c r="AK86" i="45"/>
  <c r="AK124" i="1"/>
  <c r="AK121" i="1"/>
  <c r="AK124" i="33" s="1"/>
  <c r="AK101" i="33" s="1"/>
  <c r="AK102" i="1"/>
  <c r="AK71" i="1" s="1"/>
  <c r="AK163" i="33"/>
  <c r="AK86" i="46"/>
  <c r="AK70" i="1" l="1"/>
  <c r="AK5" i="59" s="1"/>
  <c r="AK56" i="33"/>
  <c r="AK246" i="33"/>
  <c r="AK231" i="33"/>
  <c r="AK243" i="33"/>
  <c r="AK228" i="33"/>
  <c r="AK250" i="33"/>
  <c r="AK235" i="33"/>
  <c r="AK248" i="33"/>
  <c r="AK233" i="33"/>
  <c r="AK244" i="33"/>
  <c r="AK229" i="33"/>
  <c r="AK241" i="33"/>
  <c r="AK226" i="33"/>
  <c r="AK247" i="33"/>
  <c r="AK232" i="33"/>
  <c r="AK306" i="51"/>
  <c r="AK155" i="33"/>
  <c r="AK86" i="1"/>
  <c r="AK249" i="33"/>
  <c r="AK234" i="33"/>
  <c r="AI70" i="59"/>
  <c r="AI140" i="1"/>
  <c r="AK245" i="33"/>
  <c r="AK230" i="33"/>
  <c r="AK240" i="33"/>
  <c r="AK225" i="33"/>
  <c r="AK242" i="33"/>
  <c r="AK227" i="33"/>
  <c r="AK310" i="51"/>
  <c r="AK184" i="33" l="1"/>
  <c r="AK167" i="33"/>
  <c r="AK239" i="33"/>
  <c r="AK251" i="33" s="1"/>
  <c r="AK224" i="33"/>
  <c r="AK236" i="33" s="1"/>
  <c r="AK345" i="51"/>
  <c r="AK349" i="51"/>
  <c r="AK353" i="51"/>
  <c r="AK344" i="51"/>
  <c r="AK348" i="51"/>
  <c r="AK352" i="51"/>
  <c r="AK347" i="51"/>
  <c r="AK351" i="51"/>
  <c r="AK355" i="51"/>
  <c r="AK346" i="51"/>
  <c r="AK350" i="51"/>
  <c r="AK354" i="51"/>
  <c r="AK57" i="33"/>
  <c r="AK57" i="59" s="1"/>
  <c r="AK56" i="59"/>
  <c r="AK64" i="33"/>
  <c r="AK55" i="33"/>
  <c r="AK55" i="59"/>
  <c r="AL59" i="33"/>
  <c r="AK65" i="33" l="1"/>
  <c r="AL84" i="33" s="1"/>
  <c r="AK61" i="59"/>
  <c r="AM61" i="33"/>
  <c r="AL60" i="33"/>
  <c r="AK71" i="33"/>
  <c r="AK113" i="33"/>
  <c r="AK119" i="33" s="1"/>
  <c r="AK185" i="33"/>
  <c r="AK114" i="33" s="1"/>
  <c r="AK186" i="33"/>
  <c r="AM59" i="59" l="1"/>
  <c r="AN62" i="33"/>
  <c r="AN60" i="59" s="1"/>
  <c r="AK63" i="59"/>
  <c r="AK70" i="33"/>
  <c r="AL91" i="33"/>
  <c r="AL9" i="55"/>
  <c r="AL4" i="56"/>
  <c r="AL58" i="59"/>
  <c r="AK3" i="56" l="1"/>
  <c r="AK81" i="49"/>
  <c r="AK62" i="49" s="1"/>
  <c r="AK63" i="49" s="1"/>
  <c r="AK81" i="48"/>
  <c r="AK62" i="48" s="1"/>
  <c r="AK63" i="48" s="1"/>
  <c r="AK81" i="47"/>
  <c r="AK62" i="47" s="1"/>
  <c r="AK63" i="47" s="1"/>
  <c r="AK81" i="46"/>
  <c r="AK62" i="46" s="1"/>
  <c r="AK63" i="46" s="1"/>
  <c r="AK81" i="45"/>
  <c r="AK62" i="45" s="1"/>
  <c r="AK63" i="45" s="1"/>
  <c r="AK81" i="44"/>
  <c r="AK62" i="44" s="1"/>
  <c r="AK63" i="44" s="1"/>
  <c r="AK81" i="40"/>
  <c r="AK62" i="40" s="1"/>
  <c r="AK63" i="40" s="1"/>
  <c r="AK81" i="43"/>
  <c r="AK62" i="43" s="1"/>
  <c r="AK63" i="43" s="1"/>
  <c r="AK81" i="41"/>
  <c r="AK62" i="41" s="1"/>
  <c r="AK63" i="41" s="1"/>
  <c r="AK81" i="42"/>
  <c r="AK62" i="42" s="1"/>
  <c r="AK63" i="42" s="1"/>
  <c r="AK81" i="1"/>
  <c r="AK62" i="1" s="1"/>
  <c r="AK63" i="1" s="1"/>
  <c r="AK81" i="32"/>
  <c r="AK62" i="32" s="1"/>
  <c r="AK63" i="32" s="1"/>
  <c r="AK62" i="59"/>
  <c r="AL72" i="33"/>
  <c r="AL107" i="49"/>
  <c r="AL106" i="49" s="1"/>
  <c r="AL109" i="49" s="1"/>
  <c r="AL103" i="49" s="1"/>
  <c r="AL107" i="48"/>
  <c r="AL106" i="48" s="1"/>
  <c r="AL109" i="48" s="1"/>
  <c r="AL103" i="48" s="1"/>
  <c r="AL107" i="47"/>
  <c r="AL106" i="47" s="1"/>
  <c r="AL109" i="47" s="1"/>
  <c r="AL103" i="47" s="1"/>
  <c r="AL107" i="46"/>
  <c r="AL106" i="46" s="1"/>
  <c r="AL109" i="46" s="1"/>
  <c r="AL103" i="46" s="1"/>
  <c r="AL107" i="44"/>
  <c r="AL106" i="44" s="1"/>
  <c r="AL109" i="44" s="1"/>
  <c r="AL103" i="44" s="1"/>
  <c r="AL107" i="40"/>
  <c r="AL106" i="40" s="1"/>
  <c r="AL109" i="40" s="1"/>
  <c r="AL103" i="40" s="1"/>
  <c r="AL107" i="43"/>
  <c r="AL106" i="43" s="1"/>
  <c r="AL109" i="43" s="1"/>
  <c r="AL103" i="43" s="1"/>
  <c r="AL107" i="45"/>
  <c r="AL106" i="45" s="1"/>
  <c r="AL109" i="45" s="1"/>
  <c r="AL103" i="45" s="1"/>
  <c r="AL107" i="32"/>
  <c r="AL106" i="32" s="1"/>
  <c r="AL109" i="32" s="1"/>
  <c r="AL103" i="32" s="1"/>
  <c r="AL107" i="41"/>
  <c r="AL106" i="41" s="1"/>
  <c r="AL109" i="41" s="1"/>
  <c r="AL103" i="41" s="1"/>
  <c r="AL107" i="42"/>
  <c r="AL106" i="42" s="1"/>
  <c r="AL109" i="42" s="1"/>
  <c r="AL103" i="42" s="1"/>
  <c r="AL107" i="1"/>
  <c r="AL8" i="55"/>
  <c r="AL90" i="33" l="1"/>
  <c r="AL83" i="33"/>
  <c r="AL101" i="42"/>
  <c r="AL212" i="33" s="1"/>
  <c r="AL66" i="42"/>
  <c r="AL101" i="43"/>
  <c r="AL213" i="33" s="1"/>
  <c r="AL66" i="43"/>
  <c r="AL101" i="47"/>
  <c r="AL218" i="33" s="1"/>
  <c r="AL66" i="47"/>
  <c r="AK155" i="1"/>
  <c r="AK64" i="1"/>
  <c r="AK65" i="1" s="1"/>
  <c r="AK155" i="40"/>
  <c r="AK64" i="40"/>
  <c r="AK65" i="40" s="1"/>
  <c r="AK68" i="40" s="1"/>
  <c r="AK155" i="47"/>
  <c r="AK64" i="47"/>
  <c r="AK65" i="47" s="1"/>
  <c r="AK68" i="47" s="1"/>
  <c r="AL101" i="41"/>
  <c r="AL211" i="33" s="1"/>
  <c r="AL66" i="41"/>
  <c r="AL101" i="40"/>
  <c r="AL214" i="33" s="1"/>
  <c r="AL66" i="40"/>
  <c r="AL101" i="48"/>
  <c r="AL219" i="33" s="1"/>
  <c r="AL66" i="48"/>
  <c r="AK155" i="42"/>
  <c r="AK64" i="42"/>
  <c r="AK65" i="42" s="1"/>
  <c r="AK68" i="42" s="1"/>
  <c r="AK155" i="44"/>
  <c r="AK64" i="44"/>
  <c r="AK65" i="44" s="1"/>
  <c r="AK68" i="44" s="1"/>
  <c r="AK155" i="48"/>
  <c r="AK64" i="48"/>
  <c r="AK65" i="48" s="1"/>
  <c r="AK68" i="48" s="1"/>
  <c r="AL101" i="44"/>
  <c r="AL215" i="33" s="1"/>
  <c r="AL66" i="44"/>
  <c r="AL101" i="49"/>
  <c r="AL220" i="33" s="1"/>
  <c r="AL66" i="49"/>
  <c r="AK155" i="32"/>
  <c r="AK64" i="32"/>
  <c r="AK65" i="32" s="1"/>
  <c r="AK68" i="32" s="1"/>
  <c r="AK155" i="41"/>
  <c r="AK64" i="41"/>
  <c r="AK65" i="41" s="1"/>
  <c r="AK68" i="41" s="1"/>
  <c r="AK155" i="45"/>
  <c r="AK64" i="45"/>
  <c r="AK65" i="45" s="1"/>
  <c r="AK68" i="45" s="1"/>
  <c r="AK155" i="49"/>
  <c r="AK64" i="49"/>
  <c r="AK65" i="49" s="1"/>
  <c r="AK68" i="49" s="1"/>
  <c r="AL101" i="32"/>
  <c r="AL210" i="33" s="1"/>
  <c r="AL66" i="32"/>
  <c r="AL106" i="1"/>
  <c r="AL97" i="33"/>
  <c r="AL101" i="45"/>
  <c r="AL216" i="33" s="1"/>
  <c r="AL66" i="45"/>
  <c r="AL101" i="46"/>
  <c r="AL217" i="33" s="1"/>
  <c r="AL66" i="46"/>
  <c r="AL64" i="59"/>
  <c r="AK64" i="43"/>
  <c r="AK65" i="43" s="1"/>
  <c r="AK68" i="43" s="1"/>
  <c r="AK155" i="43"/>
  <c r="AK64" i="46"/>
  <c r="AK65" i="46" s="1"/>
  <c r="AK68" i="46" s="1"/>
  <c r="AK155" i="46"/>
  <c r="AK55" i="56"/>
  <c r="AK56" i="56" s="1"/>
  <c r="AK37" i="56"/>
  <c r="AK38" i="56" s="1"/>
  <c r="AK47" i="56"/>
  <c r="AK42" i="56"/>
  <c r="AK43" i="56" s="1"/>
  <c r="AL41" i="56" l="1"/>
  <c r="AK139" i="45"/>
  <c r="AK73" i="45"/>
  <c r="AL74" i="45" s="1"/>
  <c r="AK139" i="32"/>
  <c r="AK73" i="32"/>
  <c r="AL74" i="32" s="1"/>
  <c r="AK139" i="44"/>
  <c r="AK73" i="44"/>
  <c r="AL74" i="44" s="1"/>
  <c r="AK139" i="40"/>
  <c r="AK73" i="40"/>
  <c r="AL74" i="40" s="1"/>
  <c r="AL46" i="56"/>
  <c r="AK49" i="56"/>
  <c r="AK139" i="46"/>
  <c r="AK73" i="46"/>
  <c r="AL74" i="46" s="1"/>
  <c r="AK139" i="49"/>
  <c r="AK73" i="49"/>
  <c r="AL74" i="49" s="1"/>
  <c r="AK139" i="41"/>
  <c r="AK73" i="41"/>
  <c r="AL74" i="41" s="1"/>
  <c r="AK139" i="48"/>
  <c r="AK73" i="48"/>
  <c r="AL74" i="48" s="1"/>
  <c r="AK139" i="42"/>
  <c r="AK73" i="42"/>
  <c r="AL74" i="42" s="1"/>
  <c r="AK139" i="47"/>
  <c r="AK73" i="47"/>
  <c r="AL74" i="47" s="1"/>
  <c r="AK68" i="1"/>
  <c r="AK43" i="33"/>
  <c r="AK60" i="56"/>
  <c r="AK133" i="33" s="1"/>
  <c r="AK59" i="56"/>
  <c r="AK52" i="56"/>
  <c r="AK139" i="43"/>
  <c r="AK73" i="43"/>
  <c r="AL74" i="43" s="1"/>
  <c r="AL109" i="1"/>
  <c r="AL103" i="1" s="1"/>
  <c r="AL96" i="33"/>
  <c r="AL104" i="33" s="1"/>
  <c r="AK84" i="41" l="1"/>
  <c r="AK84" i="45"/>
  <c r="AK84" i="40"/>
  <c r="AK38" i="33"/>
  <c r="AK42" i="33"/>
  <c r="AK47" i="59" s="1"/>
  <c r="AK44" i="33"/>
  <c r="AK40" i="33"/>
  <c r="AK84" i="47"/>
  <c r="AL85" i="48"/>
  <c r="AL286" i="51"/>
  <c r="AL61" i="48"/>
  <c r="AK84" i="49"/>
  <c r="AK48" i="56"/>
  <c r="AK88" i="40"/>
  <c r="AK87" i="40"/>
  <c r="AK357" i="33"/>
  <c r="AL85" i="32"/>
  <c r="AL277" i="51"/>
  <c r="AL61" i="32"/>
  <c r="AK46" i="33"/>
  <c r="AK49" i="59" s="1"/>
  <c r="AK139" i="1"/>
  <c r="AK73" i="1"/>
  <c r="AL74" i="1" s="1"/>
  <c r="AL85" i="42"/>
  <c r="AL279" i="51"/>
  <c r="AL61" i="42"/>
  <c r="AK88" i="41"/>
  <c r="AK87" i="41"/>
  <c r="AK354" i="33"/>
  <c r="AL85" i="46"/>
  <c r="AL284" i="51"/>
  <c r="AL61" i="46"/>
  <c r="AL85" i="44"/>
  <c r="AL282" i="51"/>
  <c r="AL61" i="44"/>
  <c r="AK88" i="45"/>
  <c r="AK87" i="45"/>
  <c r="AK359" i="33"/>
  <c r="AL101" i="1"/>
  <c r="AL209" i="33" s="1"/>
  <c r="AL66" i="1"/>
  <c r="AL85" i="47"/>
  <c r="AL285" i="51"/>
  <c r="AL61" i="47"/>
  <c r="AK84" i="48"/>
  <c r="AL85" i="49"/>
  <c r="AL287" i="51"/>
  <c r="AL61" i="49"/>
  <c r="AL85" i="40"/>
  <c r="AL281" i="51"/>
  <c r="AL61" i="40"/>
  <c r="AK84" i="32"/>
  <c r="AL85" i="43"/>
  <c r="AL280" i="51"/>
  <c r="AL61" i="43"/>
  <c r="AK84" i="43"/>
  <c r="AK61" i="56"/>
  <c r="AK132" i="33"/>
  <c r="AK75" i="59" s="1"/>
  <c r="AK84" i="42"/>
  <c r="AL85" i="41"/>
  <c r="AL278" i="51"/>
  <c r="AL61" i="41"/>
  <c r="AK84" i="46"/>
  <c r="AK84" i="44"/>
  <c r="AL85" i="45"/>
  <c r="AL283" i="51"/>
  <c r="AL61" i="45"/>
  <c r="AK84" i="1" l="1"/>
  <c r="AK88" i="46"/>
  <c r="AK87" i="46"/>
  <c r="AK360" i="33"/>
  <c r="AK88" i="43"/>
  <c r="AK87" i="43"/>
  <c r="AK356" i="33"/>
  <c r="AL67" i="47"/>
  <c r="AL77" i="47"/>
  <c r="DC58" i="57"/>
  <c r="AL128" i="47"/>
  <c r="AL78" i="47"/>
  <c r="AL112" i="47"/>
  <c r="AK132" i="45"/>
  <c r="AK133" i="45" s="1"/>
  <c r="AK134" i="45" s="1"/>
  <c r="AJ79" i="45" s="1"/>
  <c r="AK148" i="45" s="1"/>
  <c r="AK211" i="51"/>
  <c r="AK227" i="51" s="1"/>
  <c r="AK90" i="45"/>
  <c r="AJ129" i="45"/>
  <c r="AJ131" i="45" s="1"/>
  <c r="AJ140" i="45" s="1"/>
  <c r="AK130" i="45"/>
  <c r="AK132" i="41"/>
  <c r="AK133" i="41" s="1"/>
  <c r="AK134" i="41" s="1"/>
  <c r="AJ79" i="41" s="1"/>
  <c r="AK148" i="41" s="1"/>
  <c r="AK206" i="51"/>
  <c r="AK222" i="51" s="1"/>
  <c r="AK90" i="41"/>
  <c r="AJ129" i="41"/>
  <c r="AJ131" i="41" s="1"/>
  <c r="AJ140" i="41" s="1"/>
  <c r="AK130" i="41"/>
  <c r="AK88" i="1"/>
  <c r="AK87" i="1"/>
  <c r="AK352" i="33"/>
  <c r="AK48" i="33"/>
  <c r="AL67" i="41"/>
  <c r="DC51" i="57"/>
  <c r="AL78" i="41"/>
  <c r="AL77" i="41"/>
  <c r="AL128" i="41"/>
  <c r="AL112" i="41"/>
  <c r="AK88" i="42"/>
  <c r="AK87" i="42"/>
  <c r="AK355" i="33"/>
  <c r="AL67" i="43"/>
  <c r="DC53" i="57"/>
  <c r="AL78" i="43"/>
  <c r="AL77" i="43"/>
  <c r="AL128" i="43"/>
  <c r="AL112" i="43"/>
  <c r="AL67" i="44"/>
  <c r="AL128" i="44"/>
  <c r="DC55" i="57"/>
  <c r="AL77" i="44"/>
  <c r="AL78" i="44"/>
  <c r="AL112" i="44"/>
  <c r="AL67" i="42"/>
  <c r="DC52" i="57"/>
  <c r="AL128" i="42"/>
  <c r="AL78" i="42"/>
  <c r="AL77" i="42"/>
  <c r="AL112" i="42"/>
  <c r="AL85" i="1"/>
  <c r="AL49" i="33" s="1"/>
  <c r="AL51" i="59" s="1"/>
  <c r="AL276" i="51"/>
  <c r="AL61" i="1"/>
  <c r="AL67" i="32"/>
  <c r="DC50" i="57"/>
  <c r="AL78" i="32"/>
  <c r="AL128" i="32"/>
  <c r="AL77" i="32"/>
  <c r="AL112" i="32"/>
  <c r="AK88" i="32"/>
  <c r="AK87" i="32"/>
  <c r="AK353" i="33"/>
  <c r="AL67" i="46"/>
  <c r="DC57" i="57"/>
  <c r="AL78" i="46"/>
  <c r="AL128" i="46"/>
  <c r="AL77" i="46"/>
  <c r="AL112" i="46"/>
  <c r="AK88" i="49"/>
  <c r="AK87" i="49"/>
  <c r="AK363" i="33"/>
  <c r="AL67" i="45"/>
  <c r="DC56" i="57"/>
  <c r="AL128" i="45"/>
  <c r="AL77" i="45"/>
  <c r="AL78" i="45"/>
  <c r="AL112" i="45"/>
  <c r="AK87" i="44"/>
  <c r="AK88" i="44"/>
  <c r="AK358" i="33"/>
  <c r="AK62" i="56"/>
  <c r="AK135" i="33" s="1"/>
  <c r="AK134" i="33"/>
  <c r="AK76" i="59" s="1"/>
  <c r="AL78" i="40"/>
  <c r="AL67" i="40"/>
  <c r="AL77" i="40"/>
  <c r="DC54" i="57"/>
  <c r="AL128" i="40"/>
  <c r="AL112" i="40"/>
  <c r="AL67" i="49"/>
  <c r="DC60" i="57"/>
  <c r="AL77" i="49"/>
  <c r="AL128" i="49"/>
  <c r="AL78" i="49"/>
  <c r="AL112" i="49"/>
  <c r="AK88" i="48"/>
  <c r="AK87" i="48"/>
  <c r="AK362" i="33"/>
  <c r="AK132" i="40"/>
  <c r="AK133" i="40" s="1"/>
  <c r="AK134" i="40" s="1"/>
  <c r="AK209" i="51"/>
  <c r="AK225" i="51" s="1"/>
  <c r="AK90" i="40"/>
  <c r="AK130" i="40"/>
  <c r="AJ129" i="40"/>
  <c r="AJ131" i="40" s="1"/>
  <c r="AL67" i="48"/>
  <c r="AL77" i="48"/>
  <c r="DC59" i="57"/>
  <c r="AL128" i="48"/>
  <c r="AL78" i="48"/>
  <c r="AL112" i="48"/>
  <c r="AK88" i="47"/>
  <c r="AK87" i="47"/>
  <c r="AK361" i="33"/>
  <c r="AJ72" i="59" l="1"/>
  <c r="AJ140" i="40"/>
  <c r="AK132" i="48"/>
  <c r="AK133" i="48" s="1"/>
  <c r="AK134" i="48" s="1"/>
  <c r="AJ79" i="48" s="1"/>
  <c r="AK148" i="48" s="1"/>
  <c r="AK214" i="51"/>
  <c r="AK230" i="51" s="1"/>
  <c r="AK90" i="48"/>
  <c r="AJ129" i="48"/>
  <c r="AJ131" i="48" s="1"/>
  <c r="AJ140" i="48" s="1"/>
  <c r="AK130" i="48"/>
  <c r="AL119" i="40"/>
  <c r="AL116" i="40"/>
  <c r="AL114" i="40"/>
  <c r="AL115" i="40" s="1"/>
  <c r="AK77" i="59"/>
  <c r="AL50" i="40"/>
  <c r="AL50" i="44"/>
  <c r="AL50" i="48"/>
  <c r="AL50" i="42"/>
  <c r="AL50" i="46"/>
  <c r="AL50" i="45"/>
  <c r="AL50" i="1"/>
  <c r="AL50" i="43"/>
  <c r="AL50" i="32"/>
  <c r="AL50" i="47"/>
  <c r="AL50" i="41"/>
  <c r="AL50" i="49"/>
  <c r="AL116" i="45"/>
  <c r="AL119" i="45"/>
  <c r="AL114" i="45"/>
  <c r="AL115" i="45" s="1"/>
  <c r="AL116" i="46"/>
  <c r="AL119" i="46"/>
  <c r="AL114" i="46"/>
  <c r="AL115" i="46" s="1"/>
  <c r="AL67" i="1"/>
  <c r="AL45" i="33" s="1"/>
  <c r="AL39" i="33"/>
  <c r="DC49" i="57"/>
  <c r="DC61" i="57" s="1"/>
  <c r="AL78" i="1"/>
  <c r="AL128" i="1"/>
  <c r="AL77" i="1"/>
  <c r="AL112" i="1"/>
  <c r="AL119" i="42"/>
  <c r="AL116" i="42"/>
  <c r="AL114" i="42"/>
  <c r="AL115" i="42" s="1"/>
  <c r="AL119" i="43"/>
  <c r="AL116" i="43"/>
  <c r="AL114" i="43"/>
  <c r="AL115" i="43" s="1"/>
  <c r="AK51" i="33"/>
  <c r="AK52" i="59" s="1"/>
  <c r="AK93" i="41"/>
  <c r="AK94" i="41" s="1"/>
  <c r="AK91" i="41"/>
  <c r="AL119" i="47"/>
  <c r="AL116" i="47"/>
  <c r="AL114" i="47"/>
  <c r="AL115" i="47" s="1"/>
  <c r="AK132" i="47"/>
  <c r="AK133" i="47" s="1"/>
  <c r="AK134" i="47" s="1"/>
  <c r="AJ79" i="47" s="1"/>
  <c r="AK148" i="47" s="1"/>
  <c r="AK213" i="51"/>
  <c r="AK229" i="51" s="1"/>
  <c r="AK90" i="47"/>
  <c r="AJ129" i="47"/>
  <c r="AJ131" i="47" s="1"/>
  <c r="AJ140" i="47" s="1"/>
  <c r="AK130" i="47"/>
  <c r="AJ79" i="40"/>
  <c r="AK148" i="40" s="1"/>
  <c r="AK71" i="59"/>
  <c r="AL119" i="48"/>
  <c r="AL116" i="48"/>
  <c r="AL114" i="48"/>
  <c r="AL115" i="48" s="1"/>
  <c r="AL119" i="49"/>
  <c r="AL116" i="49"/>
  <c r="AL114" i="49"/>
  <c r="AL115" i="49" s="1"/>
  <c r="AK132" i="49"/>
  <c r="AK133" i="49" s="1"/>
  <c r="AK134" i="49" s="1"/>
  <c r="AJ79" i="49" s="1"/>
  <c r="AK148" i="49" s="1"/>
  <c r="AK215" i="51"/>
  <c r="AK231" i="51" s="1"/>
  <c r="AK90" i="49"/>
  <c r="AJ129" i="49"/>
  <c r="AJ131" i="49" s="1"/>
  <c r="AJ140" i="49" s="1"/>
  <c r="AK130" i="49"/>
  <c r="AL119" i="32"/>
  <c r="AL116" i="32"/>
  <c r="AL114" i="32"/>
  <c r="AL115" i="32" s="1"/>
  <c r="AL290" i="51"/>
  <c r="AL288" i="51"/>
  <c r="AK132" i="42"/>
  <c r="AK133" i="42" s="1"/>
  <c r="AK134" i="42" s="1"/>
  <c r="AJ79" i="42" s="1"/>
  <c r="AK148" i="42" s="1"/>
  <c r="AK207" i="51"/>
  <c r="AK223" i="51" s="1"/>
  <c r="AK90" i="42"/>
  <c r="AJ129" i="42"/>
  <c r="AJ131" i="42" s="1"/>
  <c r="AJ140" i="42" s="1"/>
  <c r="AK130" i="42"/>
  <c r="AK132" i="1"/>
  <c r="AK133" i="1" s="1"/>
  <c r="AK134" i="1" s="1"/>
  <c r="AK204" i="51"/>
  <c r="AK220" i="51" s="1"/>
  <c r="AK90" i="1"/>
  <c r="AJ129" i="1"/>
  <c r="AK130" i="1"/>
  <c r="AK93" i="45"/>
  <c r="AK94" i="45" s="1"/>
  <c r="AK91" i="45"/>
  <c r="AK93" i="40"/>
  <c r="AK94" i="40" s="1"/>
  <c r="AK91" i="40"/>
  <c r="AK132" i="44"/>
  <c r="AK133" i="44" s="1"/>
  <c r="AK134" i="44" s="1"/>
  <c r="AJ79" i="44" s="1"/>
  <c r="AK148" i="44" s="1"/>
  <c r="AK210" i="51"/>
  <c r="AK226" i="51" s="1"/>
  <c r="AK90" i="44"/>
  <c r="AK130" i="44"/>
  <c r="AJ129" i="44"/>
  <c r="AJ131" i="44" s="1"/>
  <c r="AJ140" i="44" s="1"/>
  <c r="AK132" i="32"/>
  <c r="AK133" i="32" s="1"/>
  <c r="AK134" i="32" s="1"/>
  <c r="AJ79" i="32" s="1"/>
  <c r="AK148" i="32" s="1"/>
  <c r="AK205" i="51"/>
  <c r="AK221" i="51" s="1"/>
  <c r="AK90" i="32"/>
  <c r="AK130" i="32"/>
  <c r="AJ129" i="32"/>
  <c r="AJ131" i="32" s="1"/>
  <c r="AJ140" i="32" s="1"/>
  <c r="AL119" i="41"/>
  <c r="AL116" i="41"/>
  <c r="AL114" i="41"/>
  <c r="AL115" i="41" s="1"/>
  <c r="AK87" i="33"/>
  <c r="AK53" i="33"/>
  <c r="AK54" i="59" s="1"/>
  <c r="AK52" i="33"/>
  <c r="AK53" i="59" s="1"/>
  <c r="AK50" i="59"/>
  <c r="AK369" i="33"/>
  <c r="AK375" i="33" s="1"/>
  <c r="AK376" i="33" s="1"/>
  <c r="AK132" i="46"/>
  <c r="AK133" i="46" s="1"/>
  <c r="AK134" i="46" s="1"/>
  <c r="AJ79" i="46" s="1"/>
  <c r="AK148" i="46" s="1"/>
  <c r="AK212" i="51"/>
  <c r="AK228" i="51" s="1"/>
  <c r="AK90" i="46"/>
  <c r="AK130" i="46"/>
  <c r="AJ129" i="46"/>
  <c r="AJ131" i="46" s="1"/>
  <c r="AJ140" i="46" s="1"/>
  <c r="AL119" i="44"/>
  <c r="AL116" i="44"/>
  <c r="AL114" i="44"/>
  <c r="AL115" i="44" s="1"/>
  <c r="AK132" i="43"/>
  <c r="AK133" i="43" s="1"/>
  <c r="AK134" i="43" s="1"/>
  <c r="AJ79" i="43" s="1"/>
  <c r="AK148" i="43" s="1"/>
  <c r="AK208" i="51"/>
  <c r="AK224" i="51" s="1"/>
  <c r="AK90" i="43"/>
  <c r="AJ129" i="43"/>
  <c r="AJ131" i="43" s="1"/>
  <c r="AJ140" i="43" s="1"/>
  <c r="AK130" i="43"/>
  <c r="AL124" i="44" l="1"/>
  <c r="AL121" i="44"/>
  <c r="AL102" i="44"/>
  <c r="AL71" i="44" s="1"/>
  <c r="AL70" i="44" s="1"/>
  <c r="AK93" i="42"/>
  <c r="AK94" i="42" s="1"/>
  <c r="AK91" i="42"/>
  <c r="AL124" i="47"/>
  <c r="AL121" i="47"/>
  <c r="AL102" i="47"/>
  <c r="AL71" i="47" s="1"/>
  <c r="AL70" i="47" s="1"/>
  <c r="AL121" i="46"/>
  <c r="AL124" i="46"/>
  <c r="AL102" i="46"/>
  <c r="AL71" i="46" s="1"/>
  <c r="AL70" i="46" s="1"/>
  <c r="AL124" i="40"/>
  <c r="AL121" i="40"/>
  <c r="AL102" i="40"/>
  <c r="AL71" i="40" s="1"/>
  <c r="AL70" i="40" s="1"/>
  <c r="AK93" i="32"/>
  <c r="AK94" i="32" s="1"/>
  <c r="AK91" i="32"/>
  <c r="AK136" i="1"/>
  <c r="AJ79" i="1"/>
  <c r="AK148" i="1" s="1"/>
  <c r="AK69" i="59"/>
  <c r="AL48" i="59"/>
  <c r="AK93" i="43"/>
  <c r="AK94" i="43" s="1"/>
  <c r="AK91" i="43"/>
  <c r="AL124" i="41"/>
  <c r="AL121" i="41"/>
  <c r="AL102" i="41"/>
  <c r="AL71" i="41" s="1"/>
  <c r="AL70" i="41" s="1"/>
  <c r="AK93" i="44"/>
  <c r="AK94" i="44" s="1"/>
  <c r="AK91" i="44"/>
  <c r="AJ131" i="1"/>
  <c r="AJ137" i="1"/>
  <c r="AK93" i="49"/>
  <c r="AK94" i="49" s="1"/>
  <c r="AK91" i="49"/>
  <c r="AL124" i="48"/>
  <c r="AL121" i="48"/>
  <c r="AL102" i="48"/>
  <c r="AL71" i="48" s="1"/>
  <c r="AL70" i="48" s="1"/>
  <c r="AL124" i="42"/>
  <c r="AL121" i="42"/>
  <c r="AL102" i="42"/>
  <c r="AL71" i="42" s="1"/>
  <c r="AL70" i="42" s="1"/>
  <c r="AK93" i="46"/>
  <c r="AK94" i="46" s="1"/>
  <c r="AK91" i="46"/>
  <c r="AK93" i="1"/>
  <c r="AK94" i="1" s="1"/>
  <c r="AK91" i="1"/>
  <c r="AL297" i="51"/>
  <c r="AL301" i="51"/>
  <c r="AL299" i="51"/>
  <c r="AL294" i="51"/>
  <c r="AL296" i="51"/>
  <c r="AL293" i="51"/>
  <c r="AL291" i="51"/>
  <c r="AL305" i="51" s="1"/>
  <c r="AL309" i="51" s="1"/>
  <c r="AL300" i="51"/>
  <c r="AL298" i="51"/>
  <c r="AL295" i="51"/>
  <c r="AL292" i="51"/>
  <c r="AL124" i="32"/>
  <c r="AL121" i="32"/>
  <c r="AL102" i="32"/>
  <c r="AL71" i="32" s="1"/>
  <c r="AL70" i="32" s="1"/>
  <c r="AL124" i="49"/>
  <c r="AL121" i="49"/>
  <c r="AL102" i="49"/>
  <c r="AL71" i="49" s="1"/>
  <c r="AL70" i="49" s="1"/>
  <c r="AK93" i="47"/>
  <c r="AK94" i="47" s="1"/>
  <c r="AK91" i="47"/>
  <c r="AL124" i="43"/>
  <c r="AL121" i="43"/>
  <c r="AL102" i="43"/>
  <c r="AL71" i="43" s="1"/>
  <c r="AL70" i="43" s="1"/>
  <c r="AL119" i="1"/>
  <c r="AL116" i="1"/>
  <c r="AL114" i="1"/>
  <c r="AL115" i="1" s="1"/>
  <c r="AL124" i="45"/>
  <c r="AL102" i="45"/>
  <c r="AL71" i="45" s="1"/>
  <c r="AL70" i="45" s="1"/>
  <c r="AL121" i="45"/>
  <c r="AK93" i="48"/>
  <c r="AK94" i="48" s="1"/>
  <c r="AK91" i="48"/>
  <c r="AL159" i="33" l="1"/>
  <c r="AL86" i="43"/>
  <c r="AL156" i="33"/>
  <c r="AL86" i="32"/>
  <c r="AL158" i="33"/>
  <c r="AL86" i="42"/>
  <c r="AL165" i="33"/>
  <c r="AL86" i="48"/>
  <c r="AL162" i="33"/>
  <c r="AL86" i="45"/>
  <c r="AL124" i="1"/>
  <c r="AL121" i="1"/>
  <c r="AL124" i="33" s="1"/>
  <c r="AL101" i="33" s="1"/>
  <c r="AL102" i="1"/>
  <c r="AL71" i="1" s="1"/>
  <c r="AL166" i="33"/>
  <c r="AL86" i="49"/>
  <c r="AJ70" i="59"/>
  <c r="AJ140" i="1"/>
  <c r="AL163" i="33"/>
  <c r="AL86" i="46"/>
  <c r="AL157" i="33"/>
  <c r="AL86" i="41"/>
  <c r="AL304" i="51"/>
  <c r="AL161" i="33"/>
  <c r="AL86" i="44"/>
  <c r="AL160" i="33"/>
  <c r="AL86" i="40"/>
  <c r="AL164" i="33"/>
  <c r="AL86" i="47"/>
  <c r="AL155" i="33" l="1"/>
  <c r="AL86" i="1"/>
  <c r="AL308" i="51"/>
  <c r="AL310" i="51" s="1"/>
  <c r="AL306" i="51"/>
  <c r="AL247" i="33"/>
  <c r="AL232" i="33"/>
  <c r="AL250" i="33"/>
  <c r="AL235" i="33"/>
  <c r="AL249" i="33"/>
  <c r="AL234" i="33"/>
  <c r="AL240" i="33"/>
  <c r="AL225" i="33"/>
  <c r="AL70" i="1"/>
  <c r="AL5" i="59" s="1"/>
  <c r="AL56" i="33"/>
  <c r="AL246" i="33"/>
  <c r="AL231" i="33"/>
  <c r="AL245" i="33"/>
  <c r="AL230" i="33"/>
  <c r="AL244" i="33"/>
  <c r="AL229" i="33"/>
  <c r="AL248" i="33"/>
  <c r="AL233" i="33"/>
  <c r="AL241" i="33"/>
  <c r="AL226" i="33"/>
  <c r="AL242" i="33"/>
  <c r="AL227" i="33"/>
  <c r="AL243" i="33"/>
  <c r="AL228" i="33"/>
  <c r="AL57" i="33" l="1"/>
  <c r="AL57" i="59" s="1"/>
  <c r="AL56" i="59"/>
  <c r="AL64" i="33"/>
  <c r="AL347" i="51"/>
  <c r="AL351" i="51"/>
  <c r="AL355" i="51"/>
  <c r="AL346" i="51"/>
  <c r="AL350" i="51"/>
  <c r="AL354" i="51"/>
  <c r="AL345" i="51"/>
  <c r="AL349" i="51"/>
  <c r="AL353" i="51"/>
  <c r="AL344" i="51"/>
  <c r="AL348" i="51"/>
  <c r="AL352" i="51"/>
  <c r="AL55" i="33"/>
  <c r="AL55" i="59"/>
  <c r="AM59" i="33"/>
  <c r="AL184" i="33"/>
  <c r="AL167" i="33"/>
  <c r="AL239" i="33"/>
  <c r="AL251" i="33" s="1"/>
  <c r="AL224" i="33"/>
  <c r="AL236" i="33" s="1"/>
  <c r="AL113" i="33" l="1"/>
  <c r="AL119" i="33" s="1"/>
  <c r="AL186" i="33"/>
  <c r="AL185" i="33"/>
  <c r="AL114" i="33" s="1"/>
  <c r="AL65" i="33"/>
  <c r="AM84" i="33" s="1"/>
  <c r="AL61" i="59"/>
  <c r="AN61" i="33"/>
  <c r="AM60" i="33"/>
  <c r="AL71" i="33"/>
  <c r="AM4" i="56" l="1"/>
  <c r="AM58" i="59"/>
  <c r="AN59" i="59"/>
  <c r="AO62" i="33"/>
  <c r="AO60" i="59" s="1"/>
  <c r="AL63" i="59"/>
  <c r="AL70" i="33"/>
  <c r="AM91" i="33"/>
  <c r="AM9" i="55"/>
  <c r="AM107" i="49" l="1"/>
  <c r="AM106" i="49" s="1"/>
  <c r="AM109" i="49" s="1"/>
  <c r="AM103" i="49" s="1"/>
  <c r="AM107" i="48"/>
  <c r="AM106" i="48" s="1"/>
  <c r="AM109" i="48" s="1"/>
  <c r="AM103" i="48" s="1"/>
  <c r="AM107" i="47"/>
  <c r="AM106" i="47" s="1"/>
  <c r="AM109" i="47" s="1"/>
  <c r="AM103" i="47" s="1"/>
  <c r="AM107" i="46"/>
  <c r="AM106" i="46" s="1"/>
  <c r="AM109" i="46" s="1"/>
  <c r="AM103" i="46" s="1"/>
  <c r="AM107" i="45"/>
  <c r="AM106" i="45" s="1"/>
  <c r="AM109" i="45" s="1"/>
  <c r="AM103" i="45" s="1"/>
  <c r="AM107" i="44"/>
  <c r="AM106" i="44" s="1"/>
  <c r="AM109" i="44" s="1"/>
  <c r="AM103" i="44" s="1"/>
  <c r="AM107" i="40"/>
  <c r="AM106" i="40" s="1"/>
  <c r="AM109" i="40" s="1"/>
  <c r="AM103" i="40" s="1"/>
  <c r="AM107" i="43"/>
  <c r="AM106" i="43" s="1"/>
  <c r="AM109" i="43" s="1"/>
  <c r="AM103" i="43" s="1"/>
  <c r="AM107" i="41"/>
  <c r="AM106" i="41" s="1"/>
  <c r="AM109" i="41" s="1"/>
  <c r="AM103" i="41" s="1"/>
  <c r="AM107" i="42"/>
  <c r="AM106" i="42" s="1"/>
  <c r="AM109" i="42" s="1"/>
  <c r="AM103" i="42" s="1"/>
  <c r="AM107" i="32"/>
  <c r="AM106" i="32" s="1"/>
  <c r="AM109" i="32" s="1"/>
  <c r="AM103" i="32" s="1"/>
  <c r="AM107" i="1"/>
  <c r="AM8" i="55"/>
  <c r="AL3" i="56"/>
  <c r="AL81" i="49"/>
  <c r="AL62" i="49" s="1"/>
  <c r="AL63" i="49" s="1"/>
  <c r="AL81" i="48"/>
  <c r="AL62" i="48" s="1"/>
  <c r="AL63" i="48" s="1"/>
  <c r="AL81" i="47"/>
  <c r="AL62" i="47" s="1"/>
  <c r="AL63" i="47" s="1"/>
  <c r="AL81" i="46"/>
  <c r="AL62" i="46" s="1"/>
  <c r="AL63" i="46" s="1"/>
  <c r="AL81" i="45"/>
  <c r="AL62" i="45" s="1"/>
  <c r="AL63" i="45" s="1"/>
  <c r="AL81" i="44"/>
  <c r="AL62" i="44" s="1"/>
  <c r="AL63" i="44" s="1"/>
  <c r="AL81" i="40"/>
  <c r="AL62" i="40" s="1"/>
  <c r="AL63" i="40" s="1"/>
  <c r="AL81" i="43"/>
  <c r="AL62" i="43" s="1"/>
  <c r="AL63" i="43" s="1"/>
  <c r="AL81" i="41"/>
  <c r="AL62" i="41" s="1"/>
  <c r="AL63" i="41" s="1"/>
  <c r="AL81" i="42"/>
  <c r="AL62" i="42" s="1"/>
  <c r="AL63" i="42" s="1"/>
  <c r="AL81" i="1"/>
  <c r="AL62" i="1" s="1"/>
  <c r="AL63" i="1" s="1"/>
  <c r="AL81" i="32"/>
  <c r="AL62" i="32" s="1"/>
  <c r="AL63" i="32" s="1"/>
  <c r="AL62" i="59"/>
  <c r="AM72" i="33"/>
  <c r="AL155" i="42" l="1"/>
  <c r="AL64" i="42"/>
  <c r="AL65" i="42" s="1"/>
  <c r="AL68" i="42" s="1"/>
  <c r="AL64" i="44"/>
  <c r="AL65" i="44" s="1"/>
  <c r="AL68" i="44" s="1"/>
  <c r="AL155" i="44"/>
  <c r="AL155" i="48"/>
  <c r="AL64" i="48"/>
  <c r="AL65" i="48" s="1"/>
  <c r="AL68" i="48" s="1"/>
  <c r="AM106" i="1"/>
  <c r="AM97" i="33"/>
  <c r="AM101" i="43"/>
  <c r="AM213" i="33" s="1"/>
  <c r="AM66" i="43"/>
  <c r="AM101" i="46"/>
  <c r="AM217" i="33" s="1"/>
  <c r="AM66" i="46"/>
  <c r="AL64" i="41"/>
  <c r="AL65" i="41" s="1"/>
  <c r="AL68" i="41" s="1"/>
  <c r="AL155" i="41"/>
  <c r="AL155" i="45"/>
  <c r="AL64" i="45"/>
  <c r="AL65" i="45" s="1"/>
  <c r="AL68" i="45" s="1"/>
  <c r="AL155" i="49"/>
  <c r="AL64" i="49"/>
  <c r="AL65" i="49" s="1"/>
  <c r="AL68" i="49" s="1"/>
  <c r="AM101" i="32"/>
  <c r="AM210" i="33" s="1"/>
  <c r="AM66" i="32"/>
  <c r="AM101" i="40"/>
  <c r="AM214" i="33" s="1"/>
  <c r="AM66" i="40"/>
  <c r="AM101" i="47"/>
  <c r="AM218" i="33" s="1"/>
  <c r="AM66" i="47"/>
  <c r="AL155" i="32"/>
  <c r="AL64" i="32"/>
  <c r="AL65" i="32" s="1"/>
  <c r="AL68" i="32" s="1"/>
  <c r="AM64" i="59"/>
  <c r="AL155" i="43"/>
  <c r="AL64" i="43"/>
  <c r="AL65" i="43" s="1"/>
  <c r="AL68" i="43" s="1"/>
  <c r="AL155" i="46"/>
  <c r="AL64" i="46"/>
  <c r="AL65" i="46" s="1"/>
  <c r="AL68" i="46" s="1"/>
  <c r="AL55" i="56"/>
  <c r="AL56" i="56" s="1"/>
  <c r="AL37" i="56"/>
  <c r="AL38" i="56" s="1"/>
  <c r="AL47" i="56"/>
  <c r="AL42" i="56"/>
  <c r="AL43" i="56" s="1"/>
  <c r="AM101" i="42"/>
  <c r="AM212" i="33" s="1"/>
  <c r="AM66" i="42"/>
  <c r="AM101" i="44"/>
  <c r="AM215" i="33" s="1"/>
  <c r="AM66" i="44"/>
  <c r="AM101" i="48"/>
  <c r="AM219" i="33" s="1"/>
  <c r="AM66" i="48"/>
  <c r="AL155" i="1"/>
  <c r="AL64" i="1"/>
  <c r="AL65" i="1" s="1"/>
  <c r="AL155" i="40"/>
  <c r="AL64" i="40"/>
  <c r="AL65" i="40" s="1"/>
  <c r="AL68" i="40" s="1"/>
  <c r="AL155" i="47"/>
  <c r="AL64" i="47"/>
  <c r="AL65" i="47" s="1"/>
  <c r="AL68" i="47" s="1"/>
  <c r="AM90" i="33"/>
  <c r="AM83" i="33"/>
  <c r="AM101" i="41"/>
  <c r="AM211" i="33" s="1"/>
  <c r="AM66" i="41"/>
  <c r="AM101" i="45"/>
  <c r="AM216" i="33" s="1"/>
  <c r="AM66" i="45"/>
  <c r="AM101" i="49"/>
  <c r="AM220" i="33" s="1"/>
  <c r="AM66" i="49"/>
  <c r="AL68" i="1" l="1"/>
  <c r="AL43" i="33"/>
  <c r="AM41" i="56"/>
  <c r="AL139" i="46"/>
  <c r="AL73" i="46"/>
  <c r="AM74" i="46" s="1"/>
  <c r="AL139" i="45"/>
  <c r="AL73" i="45"/>
  <c r="AM74" i="45" s="1"/>
  <c r="AL49" i="56"/>
  <c r="AM46" i="56"/>
  <c r="AM109" i="1"/>
  <c r="AM103" i="1" s="1"/>
  <c r="AM96" i="33"/>
  <c r="AM104" i="33" s="1"/>
  <c r="AL139" i="44"/>
  <c r="AL73" i="44"/>
  <c r="AM74" i="44" s="1"/>
  <c r="AL139" i="47"/>
  <c r="AL73" i="47"/>
  <c r="AM74" i="47" s="1"/>
  <c r="AL60" i="56"/>
  <c r="AL133" i="33" s="1"/>
  <c r="AL59" i="56"/>
  <c r="AL84" i="43"/>
  <c r="AL139" i="43"/>
  <c r="AL73" i="43"/>
  <c r="AM74" i="43" s="1"/>
  <c r="AL139" i="32"/>
  <c r="AL73" i="32"/>
  <c r="AM74" i="32" s="1"/>
  <c r="AL84" i="49"/>
  <c r="AL139" i="49"/>
  <c r="AL73" i="49"/>
  <c r="AM74" i="49" s="1"/>
  <c r="AL84" i="48"/>
  <c r="AL139" i="48"/>
  <c r="AL73" i="48"/>
  <c r="AM74" i="48" s="1"/>
  <c r="AL139" i="42"/>
  <c r="AL73" i="42"/>
  <c r="AM74" i="42" s="1"/>
  <c r="AL139" i="40"/>
  <c r="AL73" i="40"/>
  <c r="AM74" i="40" s="1"/>
  <c r="AL52" i="56"/>
  <c r="AL139" i="41"/>
  <c r="AL73" i="41"/>
  <c r="AM74" i="41" s="1"/>
  <c r="AL84" i="41" l="1"/>
  <c r="AM85" i="40"/>
  <c r="AM281" i="51"/>
  <c r="AM61" i="40"/>
  <c r="AM85" i="42"/>
  <c r="AM279" i="51"/>
  <c r="AM61" i="42"/>
  <c r="AL88" i="49"/>
  <c r="AL87" i="49"/>
  <c r="AL363" i="33"/>
  <c r="AM85" i="43"/>
  <c r="AM280" i="51"/>
  <c r="AM61" i="43"/>
  <c r="AL61" i="56"/>
  <c r="AL132" i="33"/>
  <c r="AL75" i="59" s="1"/>
  <c r="AL84" i="47"/>
  <c r="AL84" i="45"/>
  <c r="AL88" i="48"/>
  <c r="AL87" i="48"/>
  <c r="AL362" i="33"/>
  <c r="AM85" i="32"/>
  <c r="AM277" i="51"/>
  <c r="AM61" i="32"/>
  <c r="AM85" i="44"/>
  <c r="AM282" i="51"/>
  <c r="AM61" i="44"/>
  <c r="AM101" i="1"/>
  <c r="AM209" i="33" s="1"/>
  <c r="AM66" i="1"/>
  <c r="AM85" i="46"/>
  <c r="AM284" i="51"/>
  <c r="AM61" i="46"/>
  <c r="AL88" i="41"/>
  <c r="AL87" i="41"/>
  <c r="AL354" i="33"/>
  <c r="AL84" i="42"/>
  <c r="AL88" i="43"/>
  <c r="AL87" i="43"/>
  <c r="AL356" i="33"/>
  <c r="AM85" i="47"/>
  <c r="AM285" i="51"/>
  <c r="AM61" i="47"/>
  <c r="AL48" i="56"/>
  <c r="AM85" i="45"/>
  <c r="AM283" i="51"/>
  <c r="AM61" i="45"/>
  <c r="AL38" i="33"/>
  <c r="AL40" i="33"/>
  <c r="AL44" i="33"/>
  <c r="AL42" i="33"/>
  <c r="AL47" i="59" s="1"/>
  <c r="AL84" i="40"/>
  <c r="AM85" i="49"/>
  <c r="AM287" i="51"/>
  <c r="AM61" i="49"/>
  <c r="AM85" i="41"/>
  <c r="AM278" i="51"/>
  <c r="AM61" i="41"/>
  <c r="AM85" i="48"/>
  <c r="AM286" i="51"/>
  <c r="AM61" i="48"/>
  <c r="AL84" i="32"/>
  <c r="AL84" i="44"/>
  <c r="AL84" i="46"/>
  <c r="AL84" i="1"/>
  <c r="AL46" i="33"/>
  <c r="AL49" i="59" s="1"/>
  <c r="AL139" i="1"/>
  <c r="AL73" i="1"/>
  <c r="AM74" i="1" s="1"/>
  <c r="AM67" i="48" l="1"/>
  <c r="DD59" i="57"/>
  <c r="AM78" i="48"/>
  <c r="AM128" i="48"/>
  <c r="AM77" i="48"/>
  <c r="AM112" i="48"/>
  <c r="AL62" i="56"/>
  <c r="AL135" i="33" s="1"/>
  <c r="AL134" i="33"/>
  <c r="AL76" i="59" s="1"/>
  <c r="AM67" i="40"/>
  <c r="DD54" i="57"/>
  <c r="AM77" i="40"/>
  <c r="AM128" i="40"/>
  <c r="AM78" i="40"/>
  <c r="AM112" i="40"/>
  <c r="AL87" i="46"/>
  <c r="AL88" i="46"/>
  <c r="AL360" i="33"/>
  <c r="AL132" i="41"/>
  <c r="AL133" i="41" s="1"/>
  <c r="AL134" i="41" s="1"/>
  <c r="AK79" i="41" s="1"/>
  <c r="AL148" i="41" s="1"/>
  <c r="AL206" i="51"/>
  <c r="AL222" i="51" s="1"/>
  <c r="AL90" i="41"/>
  <c r="AL130" i="41"/>
  <c r="AK129" i="41"/>
  <c r="AK131" i="41" s="1"/>
  <c r="AK140" i="41" s="1"/>
  <c r="AM78" i="44"/>
  <c r="AM67" i="44"/>
  <c r="DD55" i="57"/>
  <c r="AM128" i="44"/>
  <c r="AM77" i="44"/>
  <c r="AM112" i="44"/>
  <c r="AM67" i="32"/>
  <c r="DD50" i="57"/>
  <c r="AM78" i="32"/>
  <c r="AM77" i="32"/>
  <c r="AM128" i="32"/>
  <c r="AM112" i="32"/>
  <c r="AL88" i="45"/>
  <c r="AL87" i="45"/>
  <c r="AL359" i="33"/>
  <c r="AM67" i="43"/>
  <c r="DD53" i="57"/>
  <c r="AM128" i="43"/>
  <c r="AM78" i="43"/>
  <c r="AM77" i="43"/>
  <c r="AM112" i="43"/>
  <c r="AL352" i="33"/>
  <c r="AL88" i="1"/>
  <c r="AL87" i="1"/>
  <c r="AL48" i="33"/>
  <c r="AM67" i="49"/>
  <c r="DD60" i="57"/>
  <c r="AM78" i="49"/>
  <c r="AM128" i="49"/>
  <c r="AM77" i="49"/>
  <c r="AM112" i="49"/>
  <c r="AL88" i="40"/>
  <c r="AL87" i="40"/>
  <c r="AL357" i="33"/>
  <c r="AM85" i="1"/>
  <c r="AM49" i="33" s="1"/>
  <c r="AM51" i="59" s="1"/>
  <c r="AM276" i="51"/>
  <c r="AM61" i="1"/>
  <c r="AM67" i="45"/>
  <c r="DD56" i="57"/>
  <c r="AM77" i="45"/>
  <c r="AM78" i="45"/>
  <c r="AM128" i="45"/>
  <c r="AM112" i="45"/>
  <c r="AL132" i="43"/>
  <c r="AL133" i="43" s="1"/>
  <c r="AL134" i="43" s="1"/>
  <c r="AK79" i="43" s="1"/>
  <c r="AL148" i="43" s="1"/>
  <c r="AL208" i="51"/>
  <c r="AL224" i="51" s="1"/>
  <c r="AL90" i="43"/>
  <c r="AK129" i="43"/>
  <c r="AK131" i="43" s="1"/>
  <c r="AK140" i="43" s="1"/>
  <c r="AL130" i="43"/>
  <c r="AL88" i="44"/>
  <c r="AL87" i="44"/>
  <c r="AL358" i="33"/>
  <c r="AL88" i="42"/>
  <c r="AL87" i="42"/>
  <c r="AL355" i="33"/>
  <c r="AM67" i="46"/>
  <c r="DD57" i="57"/>
  <c r="AM78" i="46"/>
  <c r="AM128" i="46"/>
  <c r="AM77" i="46"/>
  <c r="AM112" i="46"/>
  <c r="AL88" i="47"/>
  <c r="AL87" i="47"/>
  <c r="AL361" i="33"/>
  <c r="AM67" i="41"/>
  <c r="DD51" i="57"/>
  <c r="AM128" i="41"/>
  <c r="AM78" i="41"/>
  <c r="AM77" i="41"/>
  <c r="AM112" i="41"/>
  <c r="AM67" i="42"/>
  <c r="DD52" i="57"/>
  <c r="AM128" i="42"/>
  <c r="AM78" i="42"/>
  <c r="AM77" i="42"/>
  <c r="AM112" i="42"/>
  <c r="AL88" i="32"/>
  <c r="AL87" i="32"/>
  <c r="AL353" i="33"/>
  <c r="AM67" i="47"/>
  <c r="DD58" i="57"/>
  <c r="AM128" i="47"/>
  <c r="AM77" i="47"/>
  <c r="AM78" i="47"/>
  <c r="AM112" i="47"/>
  <c r="AL132" i="48"/>
  <c r="AL133" i="48" s="1"/>
  <c r="AL134" i="48" s="1"/>
  <c r="AK79" i="48" s="1"/>
  <c r="AL148" i="48" s="1"/>
  <c r="AL214" i="51"/>
  <c r="AL230" i="51" s="1"/>
  <c r="AL90" i="48"/>
  <c r="AL130" i="48"/>
  <c r="AK129" i="48"/>
  <c r="AK131" i="48" s="1"/>
  <c r="AK140" i="48" s="1"/>
  <c r="AL132" i="49"/>
  <c r="AL133" i="49" s="1"/>
  <c r="AL134" i="49" s="1"/>
  <c r="AK79" i="49" s="1"/>
  <c r="AL148" i="49" s="1"/>
  <c r="AL215" i="51"/>
  <c r="AL231" i="51" s="1"/>
  <c r="AL90" i="49"/>
  <c r="AL130" i="49"/>
  <c r="AK129" i="49"/>
  <c r="AK131" i="49" s="1"/>
  <c r="AK140" i="49" s="1"/>
  <c r="AL132" i="40" l="1"/>
  <c r="AL133" i="40" s="1"/>
  <c r="AL134" i="40" s="1"/>
  <c r="AL209" i="51"/>
  <c r="AL225" i="51" s="1"/>
  <c r="AL90" i="40"/>
  <c r="AL130" i="40"/>
  <c r="AK129" i="40"/>
  <c r="AK131" i="40" s="1"/>
  <c r="AL53" i="33"/>
  <c r="AL54" i="59" s="1"/>
  <c r="AL52" i="33"/>
  <c r="AL53" i="59" s="1"/>
  <c r="AL87" i="33"/>
  <c r="AL50" i="59"/>
  <c r="AL369" i="33"/>
  <c r="AL375" i="33" s="1"/>
  <c r="AL376" i="33" s="1"/>
  <c r="AM119" i="32"/>
  <c r="AM116" i="32"/>
  <c r="AM114" i="32"/>
  <c r="AM115" i="32" s="1"/>
  <c r="AL93" i="41"/>
  <c r="AL94" i="41" s="1"/>
  <c r="AL91" i="41"/>
  <c r="AM119" i="48"/>
  <c r="AM116" i="48"/>
  <c r="AM114" i="48"/>
  <c r="AM115" i="48" s="1"/>
  <c r="AL132" i="32"/>
  <c r="AL133" i="32" s="1"/>
  <c r="AL134" i="32" s="1"/>
  <c r="AK79" i="32" s="1"/>
  <c r="AL148" i="32" s="1"/>
  <c r="AL205" i="51"/>
  <c r="AL221" i="51" s="1"/>
  <c r="AL90" i="32"/>
  <c r="AL130" i="32"/>
  <c r="AK129" i="32"/>
  <c r="AK131" i="32" s="1"/>
  <c r="AK140" i="32" s="1"/>
  <c r="AL132" i="47"/>
  <c r="AL133" i="47" s="1"/>
  <c r="AL134" i="47" s="1"/>
  <c r="AK79" i="47" s="1"/>
  <c r="AL148" i="47" s="1"/>
  <c r="AL213" i="51"/>
  <c r="AL229" i="51" s="1"/>
  <c r="AL90" i="47"/>
  <c r="AL130" i="47"/>
  <c r="AK129" i="47"/>
  <c r="AK131" i="47" s="1"/>
  <c r="AK140" i="47" s="1"/>
  <c r="AL132" i="45"/>
  <c r="AL133" i="45" s="1"/>
  <c r="AL134" i="45" s="1"/>
  <c r="AK79" i="45" s="1"/>
  <c r="AL148" i="45" s="1"/>
  <c r="AL211" i="51"/>
  <c r="AL227" i="51" s="1"/>
  <c r="AL90" i="45"/>
  <c r="AL130" i="45"/>
  <c r="AK129" i="45"/>
  <c r="AK131" i="45" s="1"/>
  <c r="AK140" i="45" s="1"/>
  <c r="AL77" i="59"/>
  <c r="AM50" i="40"/>
  <c r="AM50" i="42"/>
  <c r="AM50" i="41"/>
  <c r="AM50" i="49"/>
  <c r="AM50" i="48"/>
  <c r="AM50" i="45"/>
  <c r="AM50" i="43"/>
  <c r="AM50" i="46"/>
  <c r="AM50" i="32"/>
  <c r="AM50" i="47"/>
  <c r="AM50" i="1"/>
  <c r="AM50" i="44"/>
  <c r="AM119" i="42"/>
  <c r="AM116" i="42"/>
  <c r="AM114" i="42"/>
  <c r="AM115" i="42" s="1"/>
  <c r="AM119" i="45"/>
  <c r="AM116" i="45"/>
  <c r="AM114" i="45"/>
  <c r="AM115" i="45" s="1"/>
  <c r="AM67" i="1"/>
  <c r="AM45" i="33" s="1"/>
  <c r="AM39" i="33"/>
  <c r="DD49" i="57"/>
  <c r="DD61" i="57" s="1"/>
  <c r="AM78" i="1"/>
  <c r="AM77" i="1"/>
  <c r="AM128" i="1"/>
  <c r="AM112" i="1"/>
  <c r="AM119" i="49"/>
  <c r="AM116" i="49"/>
  <c r="AM114" i="49"/>
  <c r="AM115" i="49" s="1"/>
  <c r="AL51" i="33"/>
  <c r="AL52" i="59" s="1"/>
  <c r="AL132" i="46"/>
  <c r="AL133" i="46" s="1"/>
  <c r="AL134" i="46" s="1"/>
  <c r="AK79" i="46" s="1"/>
  <c r="AL148" i="46" s="1"/>
  <c r="AL212" i="51"/>
  <c r="AL228" i="51" s="1"/>
  <c r="AL90" i="46"/>
  <c r="AK129" i="46"/>
  <c r="AK131" i="46" s="1"/>
  <c r="AK140" i="46" s="1"/>
  <c r="AL130" i="46"/>
  <c r="AL132" i="42"/>
  <c r="AL133" i="42" s="1"/>
  <c r="AL134" i="42" s="1"/>
  <c r="AK79" i="42" s="1"/>
  <c r="AL148" i="42" s="1"/>
  <c r="AL207" i="51"/>
  <c r="AL223" i="51" s="1"/>
  <c r="AL90" i="42"/>
  <c r="AL130" i="42"/>
  <c r="AK129" i="42"/>
  <c r="AK131" i="42" s="1"/>
  <c r="AK140" i="42" s="1"/>
  <c r="AL132" i="44"/>
  <c r="AL133" i="44" s="1"/>
  <c r="AL134" i="44" s="1"/>
  <c r="AK79" i="44" s="1"/>
  <c r="AL148" i="44" s="1"/>
  <c r="AL210" i="51"/>
  <c r="AL226" i="51" s="1"/>
  <c r="AL90" i="44"/>
  <c r="AK129" i="44"/>
  <c r="AK131" i="44" s="1"/>
  <c r="AK140" i="44" s="1"/>
  <c r="AL130" i="44"/>
  <c r="AM119" i="44"/>
  <c r="AM116" i="44"/>
  <c r="AM114" i="44"/>
  <c r="AM115" i="44" s="1"/>
  <c r="AM116" i="40"/>
  <c r="AM119" i="40"/>
  <c r="AM114" i="40"/>
  <c r="AM115" i="40" s="1"/>
  <c r="AL93" i="49"/>
  <c r="AL94" i="49" s="1"/>
  <c r="AL91" i="49"/>
  <c r="AM119" i="41"/>
  <c r="AM116" i="41"/>
  <c r="AM114" i="41"/>
  <c r="AM115" i="41" s="1"/>
  <c r="AL93" i="48"/>
  <c r="AL94" i="48" s="1"/>
  <c r="AL91" i="48"/>
  <c r="AM119" i="47"/>
  <c r="AM116" i="47"/>
  <c r="AM114" i="47"/>
  <c r="AM115" i="47" s="1"/>
  <c r="AM119" i="46"/>
  <c r="AM116" i="46"/>
  <c r="AM114" i="46"/>
  <c r="AM115" i="46" s="1"/>
  <c r="AL93" i="43"/>
  <c r="AL94" i="43" s="1"/>
  <c r="AL91" i="43"/>
  <c r="AM288" i="51"/>
  <c r="AM290" i="51" s="1"/>
  <c r="AL132" i="1"/>
  <c r="AL133" i="1" s="1"/>
  <c r="AL134" i="1" s="1"/>
  <c r="AL204" i="51"/>
  <c r="AL220" i="51" s="1"/>
  <c r="AL90" i="1"/>
  <c r="AK129" i="1"/>
  <c r="AL130" i="1"/>
  <c r="AM116" i="43"/>
  <c r="AM119" i="43"/>
  <c r="AM114" i="43"/>
  <c r="AM115" i="43" s="1"/>
  <c r="AM124" i="43" l="1"/>
  <c r="AM102" i="43"/>
  <c r="AM71" i="43" s="1"/>
  <c r="AM70" i="43" s="1"/>
  <c r="AM121" i="43"/>
  <c r="AM124" i="42"/>
  <c r="AM121" i="42"/>
  <c r="AM102" i="42"/>
  <c r="AM71" i="42" s="1"/>
  <c r="AM70" i="42" s="1"/>
  <c r="AK79" i="40"/>
  <c r="AL148" i="40" s="1"/>
  <c r="AL71" i="59"/>
  <c r="AM124" i="46"/>
  <c r="AM121" i="46"/>
  <c r="AM102" i="46"/>
  <c r="AM71" i="46" s="1"/>
  <c r="AM70" i="46" s="1"/>
  <c r="AM124" i="41"/>
  <c r="AM121" i="41"/>
  <c r="AM102" i="41"/>
  <c r="AM71" i="41" s="1"/>
  <c r="AM70" i="41" s="1"/>
  <c r="AL93" i="44"/>
  <c r="AL94" i="44" s="1"/>
  <c r="AL91" i="44"/>
  <c r="AM124" i="49"/>
  <c r="AM121" i="49"/>
  <c r="AM102" i="49"/>
  <c r="AM71" i="49" s="1"/>
  <c r="AM70" i="49" s="1"/>
  <c r="AL93" i="45"/>
  <c r="AL94" i="45" s="1"/>
  <c r="AL91" i="45"/>
  <c r="AM121" i="48"/>
  <c r="AM102" i="48"/>
  <c r="AM71" i="48" s="1"/>
  <c r="AM70" i="48" s="1"/>
  <c r="AM124" i="48"/>
  <c r="AK131" i="1"/>
  <c r="AK137" i="1"/>
  <c r="AM298" i="51"/>
  <c r="AM293" i="51"/>
  <c r="AM299" i="51"/>
  <c r="AM296" i="51"/>
  <c r="AM291" i="51"/>
  <c r="AM294" i="51"/>
  <c r="AM300" i="51"/>
  <c r="AM301" i="51"/>
  <c r="AM295" i="51"/>
  <c r="AM292" i="51"/>
  <c r="AM297" i="51"/>
  <c r="AL93" i="46"/>
  <c r="AL94" i="46" s="1"/>
  <c r="AL91" i="46"/>
  <c r="AL93" i="32"/>
  <c r="AL94" i="32" s="1"/>
  <c r="AL91" i="32"/>
  <c r="AL93" i="1"/>
  <c r="AL94" i="1" s="1"/>
  <c r="AL91" i="1"/>
  <c r="AM124" i="47"/>
  <c r="AM121" i="47"/>
  <c r="AM102" i="47"/>
  <c r="AM71" i="47" s="1"/>
  <c r="AM70" i="47" s="1"/>
  <c r="AM48" i="59"/>
  <c r="AM124" i="45"/>
  <c r="AM121" i="45"/>
  <c r="AM102" i="45"/>
  <c r="AM71" i="45" s="1"/>
  <c r="AM70" i="45" s="1"/>
  <c r="AK72" i="59"/>
  <c r="AK140" i="40"/>
  <c r="AK79" i="1"/>
  <c r="AL148" i="1" s="1"/>
  <c r="AL136" i="1"/>
  <c r="AL69" i="59"/>
  <c r="AM124" i="40"/>
  <c r="AM121" i="40"/>
  <c r="AM102" i="40"/>
  <c r="AM71" i="40" s="1"/>
  <c r="AM70" i="40" s="1"/>
  <c r="AM124" i="44"/>
  <c r="AM121" i="44"/>
  <c r="AM102" i="44"/>
  <c r="AM71" i="44" s="1"/>
  <c r="AM70" i="44" s="1"/>
  <c r="AL93" i="42"/>
  <c r="AL94" i="42" s="1"/>
  <c r="AL91" i="42"/>
  <c r="AM119" i="1"/>
  <c r="AM116" i="1"/>
  <c r="AM114" i="1"/>
  <c r="AM115" i="1" s="1"/>
  <c r="AL93" i="47"/>
  <c r="AL94" i="47" s="1"/>
  <c r="AL91" i="47"/>
  <c r="AM124" i="32"/>
  <c r="AM121" i="32"/>
  <c r="AM102" i="32"/>
  <c r="AM71" i="32" s="1"/>
  <c r="AM70" i="32" s="1"/>
  <c r="AL93" i="40"/>
  <c r="AL94" i="40" s="1"/>
  <c r="AL91" i="40"/>
  <c r="AM305" i="51" l="1"/>
  <c r="AM309" i="51" s="1"/>
  <c r="AM124" i="1"/>
  <c r="AM121" i="1"/>
  <c r="AM124" i="33" s="1"/>
  <c r="AM101" i="33" s="1"/>
  <c r="AM102" i="1"/>
  <c r="AM71" i="1" s="1"/>
  <c r="AM164" i="33"/>
  <c r="AM86" i="47"/>
  <c r="AM165" i="33"/>
  <c r="AM86" i="48"/>
  <c r="AM161" i="33"/>
  <c r="AM86" i="44"/>
  <c r="AM162" i="33"/>
  <c r="AM86" i="45"/>
  <c r="AM166" i="33"/>
  <c r="AM86" i="49"/>
  <c r="AM160" i="33"/>
  <c r="AM86" i="40"/>
  <c r="AM158" i="33"/>
  <c r="AM86" i="42"/>
  <c r="AM159" i="33"/>
  <c r="AM86" i="43"/>
  <c r="AM156" i="33"/>
  <c r="AM86" i="32"/>
  <c r="AM163" i="33"/>
  <c r="AM86" i="46"/>
  <c r="AM304" i="51"/>
  <c r="AK70" i="59"/>
  <c r="AK140" i="1"/>
  <c r="AM157" i="33"/>
  <c r="AM86" i="41"/>
  <c r="AM244" i="33" l="1"/>
  <c r="AM229" i="33"/>
  <c r="AM242" i="33"/>
  <c r="AM227" i="33"/>
  <c r="AM245" i="33"/>
  <c r="AM230" i="33"/>
  <c r="AM308" i="51"/>
  <c r="AM310" i="51" s="1"/>
  <c r="AM306" i="51"/>
  <c r="AM246" i="33"/>
  <c r="AM231" i="33"/>
  <c r="AM249" i="33"/>
  <c r="AM234" i="33"/>
  <c r="AM241" i="33"/>
  <c r="AM226" i="33"/>
  <c r="AM240" i="33"/>
  <c r="AM225" i="33"/>
  <c r="AM70" i="1"/>
  <c r="AM5" i="59" s="1"/>
  <c r="AM56" i="33"/>
  <c r="AM247" i="33"/>
  <c r="AM232" i="33"/>
  <c r="AM250" i="33"/>
  <c r="AM235" i="33"/>
  <c r="AM248" i="33"/>
  <c r="AM233" i="33"/>
  <c r="AM243" i="33"/>
  <c r="AM228" i="33"/>
  <c r="AM155" i="33"/>
  <c r="AM86" i="1"/>
  <c r="AM184" i="33" l="1"/>
  <c r="AM167" i="33"/>
  <c r="AM239" i="33"/>
  <c r="AM251" i="33" s="1"/>
  <c r="AM224" i="33"/>
  <c r="AM236" i="33" s="1"/>
  <c r="AM355" i="51"/>
  <c r="AM354" i="51"/>
  <c r="AM353" i="51"/>
  <c r="AM352" i="51"/>
  <c r="AM351" i="51"/>
  <c r="AM350" i="51"/>
  <c r="AM349" i="51"/>
  <c r="AM348" i="51"/>
  <c r="AM347" i="51"/>
  <c r="AM346" i="51"/>
  <c r="AM345" i="51"/>
  <c r="AM344" i="51"/>
  <c r="AM57" i="33"/>
  <c r="AM57" i="59" s="1"/>
  <c r="AM56" i="59"/>
  <c r="AM64" i="33"/>
  <c r="AM55" i="33"/>
  <c r="AM55" i="59"/>
  <c r="AN59" i="33"/>
  <c r="AM65" i="33" l="1"/>
  <c r="AN84" i="33" s="1"/>
  <c r="AM61" i="59"/>
  <c r="AO61" i="33"/>
  <c r="AN60" i="33"/>
  <c r="AM71" i="33"/>
  <c r="AM113" i="33"/>
  <c r="AM119" i="33" s="1"/>
  <c r="AM185" i="33"/>
  <c r="AM114" i="33" s="1"/>
  <c r="AM186" i="33"/>
  <c r="AO59" i="59" l="1"/>
  <c r="AP62" i="33"/>
  <c r="AP60" i="59" s="1"/>
  <c r="AM63" i="59"/>
  <c r="AM70" i="33"/>
  <c r="AN91" i="33"/>
  <c r="AN9" i="55"/>
  <c r="AN4" i="56"/>
  <c r="AN58" i="59"/>
  <c r="AM3" i="56" l="1"/>
  <c r="AM81" i="49"/>
  <c r="AM62" i="49" s="1"/>
  <c r="AM63" i="49" s="1"/>
  <c r="AM81" i="48"/>
  <c r="AM62" i="48" s="1"/>
  <c r="AM63" i="48" s="1"/>
  <c r="AM81" i="47"/>
  <c r="AM62" i="47" s="1"/>
  <c r="AM63" i="47" s="1"/>
  <c r="AM81" i="46"/>
  <c r="AM62" i="46" s="1"/>
  <c r="AM63" i="46" s="1"/>
  <c r="AM81" i="45"/>
  <c r="AM62" i="45" s="1"/>
  <c r="AM63" i="45" s="1"/>
  <c r="AM81" i="44"/>
  <c r="AM62" i="44" s="1"/>
  <c r="AM63" i="44" s="1"/>
  <c r="AM81" i="40"/>
  <c r="AM62" i="40" s="1"/>
  <c r="AM63" i="40" s="1"/>
  <c r="AM81" i="43"/>
  <c r="AM62" i="43" s="1"/>
  <c r="AM63" i="43" s="1"/>
  <c r="AM81" i="42"/>
  <c r="AM62" i="42" s="1"/>
  <c r="AM63" i="42" s="1"/>
  <c r="AM81" i="41"/>
  <c r="AM62" i="41" s="1"/>
  <c r="AM63" i="41" s="1"/>
  <c r="AM81" i="32"/>
  <c r="AM62" i="32" s="1"/>
  <c r="AM63" i="32" s="1"/>
  <c r="AM81" i="1"/>
  <c r="AM62" i="1" s="1"/>
  <c r="AM63" i="1" s="1"/>
  <c r="AM62" i="59"/>
  <c r="AN72" i="33"/>
  <c r="AN107" i="49"/>
  <c r="AN106" i="49" s="1"/>
  <c r="AN109" i="49" s="1"/>
  <c r="AN103" i="49" s="1"/>
  <c r="AN107" i="48"/>
  <c r="AN106" i="48" s="1"/>
  <c r="AN109" i="48" s="1"/>
  <c r="AN103" i="48" s="1"/>
  <c r="AN107" i="47"/>
  <c r="AN106" i="47" s="1"/>
  <c r="AN109" i="47" s="1"/>
  <c r="AN103" i="47" s="1"/>
  <c r="AN107" i="46"/>
  <c r="AN106" i="46" s="1"/>
  <c r="AN109" i="46" s="1"/>
  <c r="AN103" i="46" s="1"/>
  <c r="AN107" i="45"/>
  <c r="AN106" i="45" s="1"/>
  <c r="AN109" i="45" s="1"/>
  <c r="AN103" i="45" s="1"/>
  <c r="AN107" i="44"/>
  <c r="AN106" i="44" s="1"/>
  <c r="AN109" i="44" s="1"/>
  <c r="AN103" i="44" s="1"/>
  <c r="AN107" i="40"/>
  <c r="AN106" i="40" s="1"/>
  <c r="AN109" i="40" s="1"/>
  <c r="AN103" i="40" s="1"/>
  <c r="AN107" i="43"/>
  <c r="AN106" i="43" s="1"/>
  <c r="AN109" i="43" s="1"/>
  <c r="AN103" i="43" s="1"/>
  <c r="AN107" i="41"/>
  <c r="AN106" i="41" s="1"/>
  <c r="AN109" i="41" s="1"/>
  <c r="AN103" i="41" s="1"/>
  <c r="AN107" i="42"/>
  <c r="AN106" i="42" s="1"/>
  <c r="AN109" i="42" s="1"/>
  <c r="AN103" i="42" s="1"/>
  <c r="AN107" i="32"/>
  <c r="AN106" i="32" s="1"/>
  <c r="AN109" i="32" s="1"/>
  <c r="AN103" i="32" s="1"/>
  <c r="AN107" i="1"/>
  <c r="AN8" i="55"/>
  <c r="AM155" i="40" l="1"/>
  <c r="AM64" i="40"/>
  <c r="AM65" i="40" s="1"/>
  <c r="AM68" i="40" s="1"/>
  <c r="AN101" i="40"/>
  <c r="AN214" i="33" s="1"/>
  <c r="AN66" i="40"/>
  <c r="AM155" i="47"/>
  <c r="AM64" i="47"/>
  <c r="AM65" i="47" s="1"/>
  <c r="AM68" i="47" s="1"/>
  <c r="AN101" i="44"/>
  <c r="AN215" i="33" s="1"/>
  <c r="AN66" i="44"/>
  <c r="AN101" i="48"/>
  <c r="AN219" i="33" s="1"/>
  <c r="AN66" i="48"/>
  <c r="AM64" i="41"/>
  <c r="AM65" i="41" s="1"/>
  <c r="AM68" i="41" s="1"/>
  <c r="AM155" i="41"/>
  <c r="AM155" i="44"/>
  <c r="AM64" i="44"/>
  <c r="AM65" i="44" s="1"/>
  <c r="AM68" i="44" s="1"/>
  <c r="AM155" i="48"/>
  <c r="AM64" i="48"/>
  <c r="AM65" i="48" s="1"/>
  <c r="AM68" i="48" s="1"/>
  <c r="AN101" i="47"/>
  <c r="AN218" i="33" s="1"/>
  <c r="AN66" i="47"/>
  <c r="AN101" i="41"/>
  <c r="AN211" i="33" s="1"/>
  <c r="AN66" i="41"/>
  <c r="AN101" i="49"/>
  <c r="AN220" i="33" s="1"/>
  <c r="AN66" i="49"/>
  <c r="AM155" i="42"/>
  <c r="AM64" i="42"/>
  <c r="AM65" i="42" s="1"/>
  <c r="AM68" i="42" s="1"/>
  <c r="AM155" i="45"/>
  <c r="AM64" i="45"/>
  <c r="AM65" i="45" s="1"/>
  <c r="AM68" i="45" s="1"/>
  <c r="AM155" i="49"/>
  <c r="AM64" i="49"/>
  <c r="AM65" i="49" s="1"/>
  <c r="AM68" i="49" s="1"/>
  <c r="AN101" i="32"/>
  <c r="AN210" i="33" s="1"/>
  <c r="AN66" i="32"/>
  <c r="AM155" i="32"/>
  <c r="AM64" i="32"/>
  <c r="AM65" i="32" s="1"/>
  <c r="AM68" i="32" s="1"/>
  <c r="AN101" i="42"/>
  <c r="AN212" i="33" s="1"/>
  <c r="AN66" i="42"/>
  <c r="AN90" i="33"/>
  <c r="AN83" i="33"/>
  <c r="AN101" i="45"/>
  <c r="AN216" i="33" s="1"/>
  <c r="AN66" i="45"/>
  <c r="AN106" i="1"/>
  <c r="AN97" i="33"/>
  <c r="AN101" i="43"/>
  <c r="AN213" i="33" s="1"/>
  <c r="AN66" i="43"/>
  <c r="AN101" i="46"/>
  <c r="AN217" i="33" s="1"/>
  <c r="AN66" i="46"/>
  <c r="AN64" i="59"/>
  <c r="AM64" i="1"/>
  <c r="AM65" i="1" s="1"/>
  <c r="AM155" i="1"/>
  <c r="AM155" i="43"/>
  <c r="AM64" i="43"/>
  <c r="AM65" i="43" s="1"/>
  <c r="AM68" i="43" s="1"/>
  <c r="AM64" i="46"/>
  <c r="AM65" i="46" s="1"/>
  <c r="AM68" i="46" s="1"/>
  <c r="AM155" i="46"/>
  <c r="AM55" i="56"/>
  <c r="AM56" i="56" s="1"/>
  <c r="AM37" i="56"/>
  <c r="AM38" i="56" s="1"/>
  <c r="AM47" i="56"/>
  <c r="AM42" i="56"/>
  <c r="AM43" i="56" s="1"/>
  <c r="AM139" i="32" l="1"/>
  <c r="AM73" i="32"/>
  <c r="AN74" i="32" s="1"/>
  <c r="AM139" i="49"/>
  <c r="AM73" i="49"/>
  <c r="AN74" i="49" s="1"/>
  <c r="AM139" i="42"/>
  <c r="AM73" i="42"/>
  <c r="AN74" i="42" s="1"/>
  <c r="AM139" i="48"/>
  <c r="AM73" i="48"/>
  <c r="AN74" i="48" s="1"/>
  <c r="AM68" i="1"/>
  <c r="AM43" i="33"/>
  <c r="AN109" i="1"/>
  <c r="AN103" i="1" s="1"/>
  <c r="AN96" i="33"/>
  <c r="AN104" i="33" s="1"/>
  <c r="AM139" i="41"/>
  <c r="AM73" i="41"/>
  <c r="AN74" i="41" s="1"/>
  <c r="AN41" i="56"/>
  <c r="AM84" i="46"/>
  <c r="AM139" i="46"/>
  <c r="AM73" i="46"/>
  <c r="AN74" i="46" s="1"/>
  <c r="AM60" i="56"/>
  <c r="AM133" i="33" s="1"/>
  <c r="AM59" i="56"/>
  <c r="AM139" i="43"/>
  <c r="AM73" i="43"/>
  <c r="AN74" i="43" s="1"/>
  <c r="AM139" i="45"/>
  <c r="AM73" i="45"/>
  <c r="AN74" i="45" s="1"/>
  <c r="AM84" i="44"/>
  <c r="AM139" i="44"/>
  <c r="AM73" i="44"/>
  <c r="AN74" i="44" s="1"/>
  <c r="AM139" i="47"/>
  <c r="AM73" i="47"/>
  <c r="AN74" i="47" s="1"/>
  <c r="AM139" i="40"/>
  <c r="AM73" i="40"/>
  <c r="AN74" i="40" s="1"/>
  <c r="AN46" i="56"/>
  <c r="AM49" i="56"/>
  <c r="AM52" i="56"/>
  <c r="AM84" i="48" l="1"/>
  <c r="AM84" i="47"/>
  <c r="AM84" i="42"/>
  <c r="AM88" i="42" s="1"/>
  <c r="AN85" i="47"/>
  <c r="AN285" i="51"/>
  <c r="AN61" i="47"/>
  <c r="AM84" i="45"/>
  <c r="AM84" i="41"/>
  <c r="AM87" i="42"/>
  <c r="AM355" i="33"/>
  <c r="AN85" i="32"/>
  <c r="AN277" i="51"/>
  <c r="AN61" i="32"/>
  <c r="AN85" i="40"/>
  <c r="AN281" i="51"/>
  <c r="AN61" i="40"/>
  <c r="AM88" i="44"/>
  <c r="AM87" i="44"/>
  <c r="AM358" i="33"/>
  <c r="AN85" i="43"/>
  <c r="AN280" i="51"/>
  <c r="AN61" i="43"/>
  <c r="AM61" i="56"/>
  <c r="AM132" i="33"/>
  <c r="AM75" i="59" s="1"/>
  <c r="AM88" i="46"/>
  <c r="AM87" i="46"/>
  <c r="AM360" i="33"/>
  <c r="AM38" i="33"/>
  <c r="AM40" i="33"/>
  <c r="AM44" i="33"/>
  <c r="AM42" i="33"/>
  <c r="AM47" i="59" s="1"/>
  <c r="AM88" i="48"/>
  <c r="AM87" i="48"/>
  <c r="AM362" i="33"/>
  <c r="AN85" i="49"/>
  <c r="AN287" i="51"/>
  <c r="AN61" i="49"/>
  <c r="AN85" i="45"/>
  <c r="AN283" i="51"/>
  <c r="AN61" i="45"/>
  <c r="AN85" i="41"/>
  <c r="AN278" i="51"/>
  <c r="AN61" i="41"/>
  <c r="AM46" i="33"/>
  <c r="AM49" i="59" s="1"/>
  <c r="AM139" i="1"/>
  <c r="AM73" i="1"/>
  <c r="AN74" i="1" s="1"/>
  <c r="AN85" i="42"/>
  <c r="AN279" i="51"/>
  <c r="AN61" i="42"/>
  <c r="AM84" i="32"/>
  <c r="AM88" i="47"/>
  <c r="AM87" i="47"/>
  <c r="AM361" i="33"/>
  <c r="AM48" i="56"/>
  <c r="AM84" i="40"/>
  <c r="AN85" i="44"/>
  <c r="AN282" i="51"/>
  <c r="AN61" i="44"/>
  <c r="AM84" i="43"/>
  <c r="AN85" i="46"/>
  <c r="AN284" i="51"/>
  <c r="AN61" i="46"/>
  <c r="AN101" i="1"/>
  <c r="AN209" i="33" s="1"/>
  <c r="AN66" i="1"/>
  <c r="AN85" i="48"/>
  <c r="AN286" i="51"/>
  <c r="AN61" i="48"/>
  <c r="AM84" i="49"/>
  <c r="AN67" i="48" l="1"/>
  <c r="DE59" i="57"/>
  <c r="AN128" i="48"/>
  <c r="AN77" i="48"/>
  <c r="AN78" i="48"/>
  <c r="AN112" i="48"/>
  <c r="AM132" i="47"/>
  <c r="AM133" i="47" s="1"/>
  <c r="AM134" i="47" s="1"/>
  <c r="AL79" i="47" s="1"/>
  <c r="AM148" i="47" s="1"/>
  <c r="AM213" i="51"/>
  <c r="AM229" i="51" s="1"/>
  <c r="AM90" i="47"/>
  <c r="AL129" i="47"/>
  <c r="AL131" i="47" s="1"/>
  <c r="AL140" i="47" s="1"/>
  <c r="AM130" i="47"/>
  <c r="AM132" i="46"/>
  <c r="AM133" i="46" s="1"/>
  <c r="AM134" i="46" s="1"/>
  <c r="AL79" i="46" s="1"/>
  <c r="AM148" i="46" s="1"/>
  <c r="AM212" i="51"/>
  <c r="AM228" i="51" s="1"/>
  <c r="AM90" i="46"/>
  <c r="AM130" i="46"/>
  <c r="AL129" i="46"/>
  <c r="AL131" i="46" s="1"/>
  <c r="AL140" i="46" s="1"/>
  <c r="AM132" i="42"/>
  <c r="AM133" i="42" s="1"/>
  <c r="AM134" i="42" s="1"/>
  <c r="AL79" i="42" s="1"/>
  <c r="AM148" i="42" s="1"/>
  <c r="AM207" i="51"/>
  <c r="AM223" i="51" s="1"/>
  <c r="AM90" i="42"/>
  <c r="AM130" i="42"/>
  <c r="AL129" i="42"/>
  <c r="AL131" i="42" s="1"/>
  <c r="AL140" i="42" s="1"/>
  <c r="AM353" i="33"/>
  <c r="AM88" i="32"/>
  <c r="AM87" i="32"/>
  <c r="AM84" i="1"/>
  <c r="AM132" i="48"/>
  <c r="AM133" i="48" s="1"/>
  <c r="AM134" i="48" s="1"/>
  <c r="AL79" i="48" s="1"/>
  <c r="AM148" i="48" s="1"/>
  <c r="AM214" i="51"/>
  <c r="AM230" i="51" s="1"/>
  <c r="AM90" i="48"/>
  <c r="AL129" i="48"/>
  <c r="AL131" i="48" s="1"/>
  <c r="AL140" i="48" s="1"/>
  <c r="AM130" i="48"/>
  <c r="AM132" i="44"/>
  <c r="AM133" i="44" s="1"/>
  <c r="AM134" i="44" s="1"/>
  <c r="AL79" i="44" s="1"/>
  <c r="AM148" i="44" s="1"/>
  <c r="AM210" i="51"/>
  <c r="AM226" i="51" s="1"/>
  <c r="AM90" i="44"/>
  <c r="AL129" i="44"/>
  <c r="AL131" i="44" s="1"/>
  <c r="AL140" i="44" s="1"/>
  <c r="AM130" i="44"/>
  <c r="AM88" i="41"/>
  <c r="AM87" i="41"/>
  <c r="AM354" i="33"/>
  <c r="AN78" i="46"/>
  <c r="AN67" i="46"/>
  <c r="DE57" i="57"/>
  <c r="AN128" i="46"/>
  <c r="AN77" i="46"/>
  <c r="AN112" i="46"/>
  <c r="AM88" i="43"/>
  <c r="AM87" i="43"/>
  <c r="AM356" i="33"/>
  <c r="AN67" i="42"/>
  <c r="DE52" i="57"/>
  <c r="AN128" i="42"/>
  <c r="AN78" i="42"/>
  <c r="AN77" i="42"/>
  <c r="AN112" i="42"/>
  <c r="AN85" i="1"/>
  <c r="AN49" i="33" s="1"/>
  <c r="AN51" i="59" s="1"/>
  <c r="AN276" i="51"/>
  <c r="AN61" i="1"/>
  <c r="AN67" i="41"/>
  <c r="DE51" i="57"/>
  <c r="AN128" i="41"/>
  <c r="AN78" i="41"/>
  <c r="AN77" i="41"/>
  <c r="AN112" i="41"/>
  <c r="AM62" i="56"/>
  <c r="AM135" i="33" s="1"/>
  <c r="AM134" i="33"/>
  <c r="AM76" i="59" s="1"/>
  <c r="AN67" i="40"/>
  <c r="AN128" i="40"/>
  <c r="DE54" i="57"/>
  <c r="AN78" i="40"/>
  <c r="AN77" i="40"/>
  <c r="AN112" i="40"/>
  <c r="AN67" i="32"/>
  <c r="DE50" i="57"/>
  <c r="AN128" i="32"/>
  <c r="AN78" i="32"/>
  <c r="AN77" i="32"/>
  <c r="AN112" i="32"/>
  <c r="AM88" i="45"/>
  <c r="AM87" i="45"/>
  <c r="AM359" i="33"/>
  <c r="AM87" i="49"/>
  <c r="AM88" i="49"/>
  <c r="AM363" i="33"/>
  <c r="AN67" i="44"/>
  <c r="DE55" i="57"/>
  <c r="AN128" i="44"/>
  <c r="AN77" i="44"/>
  <c r="AN78" i="44"/>
  <c r="AN112" i="44"/>
  <c r="AM88" i="40"/>
  <c r="AM87" i="40"/>
  <c r="AM357" i="33"/>
  <c r="AN67" i="45"/>
  <c r="DE56" i="57"/>
  <c r="AN77" i="45"/>
  <c r="AN128" i="45"/>
  <c r="AN78" i="45"/>
  <c r="AN112" i="45"/>
  <c r="AN67" i="49"/>
  <c r="DE60" i="57"/>
  <c r="AN128" i="49"/>
  <c r="AN77" i="49"/>
  <c r="AN78" i="49"/>
  <c r="AN112" i="49"/>
  <c r="AN67" i="43"/>
  <c r="DE53" i="57"/>
  <c r="AN77" i="43"/>
  <c r="AN128" i="43"/>
  <c r="AN78" i="43"/>
  <c r="AN112" i="43"/>
  <c r="AN67" i="47"/>
  <c r="DE58" i="57"/>
  <c r="AN77" i="47"/>
  <c r="AN78" i="47"/>
  <c r="AN128" i="47"/>
  <c r="AN112" i="47"/>
  <c r="AM132" i="41" l="1"/>
  <c r="AM133" i="41" s="1"/>
  <c r="AM134" i="41" s="1"/>
  <c r="AL79" i="41" s="1"/>
  <c r="AM148" i="41" s="1"/>
  <c r="AM206" i="51"/>
  <c r="AM222" i="51" s="1"/>
  <c r="AM90" i="41"/>
  <c r="AL129" i="41"/>
  <c r="AL131" i="41" s="1"/>
  <c r="AL140" i="41" s="1"/>
  <c r="AM130" i="41"/>
  <c r="AM93" i="48"/>
  <c r="AM94" i="48" s="1"/>
  <c r="AM91" i="48"/>
  <c r="AM93" i="42"/>
  <c r="AM94" i="42" s="1"/>
  <c r="AM91" i="42"/>
  <c r="AN119" i="45"/>
  <c r="AN116" i="45"/>
  <c r="AN114" i="45"/>
  <c r="AN115" i="45" s="1"/>
  <c r="AM132" i="45"/>
  <c r="AM133" i="45" s="1"/>
  <c r="AM134" i="45" s="1"/>
  <c r="AL79" i="45" s="1"/>
  <c r="AM148" i="45" s="1"/>
  <c r="AM211" i="51"/>
  <c r="AM227" i="51" s="1"/>
  <c r="AM90" i="45"/>
  <c r="AL129" i="45"/>
  <c r="AL131" i="45" s="1"/>
  <c r="AL140" i="45" s="1"/>
  <c r="AM130" i="45"/>
  <c r="AM77" i="59"/>
  <c r="AN50" i="48"/>
  <c r="AN50" i="43"/>
  <c r="AN50" i="47"/>
  <c r="AN50" i="42"/>
  <c r="AN50" i="32"/>
  <c r="AN50" i="44"/>
  <c r="AN50" i="45"/>
  <c r="AN50" i="46"/>
  <c r="AN50" i="40"/>
  <c r="AN50" i="41"/>
  <c r="AN50" i="49"/>
  <c r="AN50" i="1"/>
  <c r="AN67" i="1"/>
  <c r="AN45" i="33" s="1"/>
  <c r="AN39" i="33"/>
  <c r="DE49" i="57"/>
  <c r="DE61" i="57" s="1"/>
  <c r="AN77" i="1"/>
  <c r="AN128" i="1"/>
  <c r="AN78" i="1"/>
  <c r="AN112" i="1"/>
  <c r="AN119" i="42"/>
  <c r="AN116" i="42"/>
  <c r="AN114" i="42"/>
  <c r="AN115" i="42" s="1"/>
  <c r="AM132" i="32"/>
  <c r="AM133" i="32" s="1"/>
  <c r="AM134" i="32" s="1"/>
  <c r="AL79" i="32" s="1"/>
  <c r="AM148" i="32" s="1"/>
  <c r="AM205" i="51"/>
  <c r="AM221" i="51" s="1"/>
  <c r="AM90" i="32"/>
  <c r="AL129" i="32"/>
  <c r="AL131" i="32" s="1"/>
  <c r="AL140" i="32" s="1"/>
  <c r="AM130" i="32"/>
  <c r="AM93" i="47"/>
  <c r="AM94" i="47" s="1"/>
  <c r="AM91" i="47"/>
  <c r="AN119" i="48"/>
  <c r="AN116" i="48"/>
  <c r="AN114" i="48"/>
  <c r="AN115" i="48" s="1"/>
  <c r="AN119" i="44"/>
  <c r="AN116" i="44"/>
  <c r="AN114" i="44"/>
  <c r="AN115" i="44" s="1"/>
  <c r="AN116" i="47"/>
  <c r="AN119" i="47"/>
  <c r="AN114" i="47"/>
  <c r="AN115" i="47" s="1"/>
  <c r="AN119" i="43"/>
  <c r="AN116" i="43"/>
  <c r="AN114" i="43"/>
  <c r="AN115" i="43" s="1"/>
  <c r="AN119" i="32"/>
  <c r="AN116" i="32"/>
  <c r="AN114" i="32"/>
  <c r="AN115" i="32" s="1"/>
  <c r="AN119" i="41"/>
  <c r="AN116" i="41"/>
  <c r="AN114" i="41"/>
  <c r="AN115" i="41" s="1"/>
  <c r="AN288" i="51"/>
  <c r="AM132" i="43"/>
  <c r="AM133" i="43" s="1"/>
  <c r="AM134" i="43" s="1"/>
  <c r="AL79" i="43" s="1"/>
  <c r="AM148" i="43" s="1"/>
  <c r="AM208" i="51"/>
  <c r="AM224" i="51" s="1"/>
  <c r="AM90" i="43"/>
  <c r="AM130" i="43"/>
  <c r="AL129" i="43"/>
  <c r="AL131" i="43" s="1"/>
  <c r="AL140" i="43" s="1"/>
  <c r="AM93" i="46"/>
  <c r="AM94" i="46" s="1"/>
  <c r="AM91" i="46"/>
  <c r="AN119" i="49"/>
  <c r="AN116" i="49"/>
  <c r="AN114" i="49"/>
  <c r="AN115" i="49" s="1"/>
  <c r="AM132" i="49"/>
  <c r="AM133" i="49" s="1"/>
  <c r="AM134" i="49" s="1"/>
  <c r="AL79" i="49" s="1"/>
  <c r="AM148" i="49" s="1"/>
  <c r="AM215" i="51"/>
  <c r="AM231" i="51" s="1"/>
  <c r="AM90" i="49"/>
  <c r="AL129" i="49"/>
  <c r="AL131" i="49" s="1"/>
  <c r="AL140" i="49" s="1"/>
  <c r="AM130" i="49"/>
  <c r="AN119" i="40"/>
  <c r="AN116" i="40"/>
  <c r="AN114" i="40"/>
  <c r="AN115" i="40" s="1"/>
  <c r="AM132" i="40"/>
  <c r="AM133" i="40" s="1"/>
  <c r="AM134" i="40" s="1"/>
  <c r="AM209" i="51"/>
  <c r="AM225" i="51" s="1"/>
  <c r="AM90" i="40"/>
  <c r="AL129" i="40"/>
  <c r="AL131" i="40" s="1"/>
  <c r="AM130" i="40"/>
  <c r="AN119" i="46"/>
  <c r="AN116" i="46"/>
  <c r="AN114" i="46"/>
  <c r="AN115" i="46" s="1"/>
  <c r="AM93" i="44"/>
  <c r="AM94" i="44" s="1"/>
  <c r="AM91" i="44"/>
  <c r="AM352" i="33"/>
  <c r="AM88" i="1"/>
  <c r="AM87" i="1"/>
  <c r="AM51" i="33" s="1"/>
  <c r="AM52" i="59" s="1"/>
  <c r="AM48" i="33"/>
  <c r="AN124" i="46" l="1"/>
  <c r="AN121" i="46"/>
  <c r="AN102" i="46"/>
  <c r="AN71" i="46" s="1"/>
  <c r="AN70" i="46" s="1"/>
  <c r="AN124" i="40"/>
  <c r="AN121" i="40"/>
  <c r="AN102" i="40"/>
  <c r="AN71" i="40" s="1"/>
  <c r="AN70" i="40" s="1"/>
  <c r="AN124" i="49"/>
  <c r="AN121" i="49"/>
  <c r="AN102" i="49"/>
  <c r="AN71" i="49" s="1"/>
  <c r="AN70" i="49" s="1"/>
  <c r="AN294" i="51"/>
  <c r="AN298" i="51"/>
  <c r="AN292" i="51"/>
  <c r="AN293" i="51"/>
  <c r="AN297" i="51"/>
  <c r="AN301" i="51"/>
  <c r="AN299" i="51"/>
  <c r="AN295" i="51"/>
  <c r="AN291" i="51"/>
  <c r="AN296" i="51"/>
  <c r="AN300" i="51"/>
  <c r="AN124" i="41"/>
  <c r="AN121" i="41"/>
  <c r="AN102" i="41"/>
  <c r="AN71" i="41" s="1"/>
  <c r="AN70" i="41" s="1"/>
  <c r="AN124" i="47"/>
  <c r="AN121" i="47"/>
  <c r="AN102" i="47"/>
  <c r="AN71" i="47" s="1"/>
  <c r="AN70" i="47" s="1"/>
  <c r="AN124" i="44"/>
  <c r="AN121" i="44"/>
  <c r="AN102" i="44"/>
  <c r="AN71" i="44" s="1"/>
  <c r="AN70" i="44" s="1"/>
  <c r="AM93" i="32"/>
  <c r="AM94" i="32" s="1"/>
  <c r="AM91" i="32"/>
  <c r="AM132" i="1"/>
  <c r="AM133" i="1" s="1"/>
  <c r="AM134" i="1" s="1"/>
  <c r="AM204" i="51"/>
  <c r="AM220" i="51" s="1"/>
  <c r="AM90" i="1"/>
  <c r="AL129" i="1"/>
  <c r="AM130" i="1"/>
  <c r="AL79" i="40"/>
  <c r="AM148" i="40" s="1"/>
  <c r="AM71" i="59"/>
  <c r="AM93" i="43"/>
  <c r="AM94" i="43" s="1"/>
  <c r="AM91" i="43"/>
  <c r="AN290" i="51"/>
  <c r="AM93" i="41"/>
  <c r="AM94" i="41" s="1"/>
  <c r="AM91" i="41"/>
  <c r="AN102" i="43"/>
  <c r="AN71" i="43" s="1"/>
  <c r="AN70" i="43" s="1"/>
  <c r="AN121" i="43"/>
  <c r="AN124" i="43"/>
  <c r="AN124" i="42"/>
  <c r="AN121" i="42"/>
  <c r="AN102" i="42"/>
  <c r="AN71" i="42" s="1"/>
  <c r="AN70" i="42" s="1"/>
  <c r="AN48" i="59"/>
  <c r="AM93" i="45"/>
  <c r="AM94" i="45" s="1"/>
  <c r="AM91" i="45"/>
  <c r="AL72" i="59"/>
  <c r="AL140" i="40"/>
  <c r="AM53" i="33"/>
  <c r="AM54" i="59" s="1"/>
  <c r="AM52" i="33"/>
  <c r="AM53" i="59" s="1"/>
  <c r="AM87" i="33"/>
  <c r="AM50" i="59"/>
  <c r="AM369" i="33"/>
  <c r="AM375" i="33" s="1"/>
  <c r="AM376" i="33" s="1"/>
  <c r="AM93" i="40"/>
  <c r="AM94" i="40" s="1"/>
  <c r="AM91" i="40"/>
  <c r="AM93" i="49"/>
  <c r="AM94" i="49" s="1"/>
  <c r="AM91" i="49"/>
  <c r="AN124" i="32"/>
  <c r="AN121" i="32"/>
  <c r="AN102" i="32"/>
  <c r="AN71" i="32" s="1"/>
  <c r="AN70" i="32" s="1"/>
  <c r="AN124" i="48"/>
  <c r="AN121" i="48"/>
  <c r="AN102" i="48"/>
  <c r="AN71" i="48" s="1"/>
  <c r="AN70" i="48" s="1"/>
  <c r="AN119" i="1"/>
  <c r="AN116" i="1"/>
  <c r="AN114" i="1"/>
  <c r="AN115" i="1" s="1"/>
  <c r="AN124" i="45"/>
  <c r="AN121" i="45"/>
  <c r="AN102" i="45"/>
  <c r="AN71" i="45" s="1"/>
  <c r="AN70" i="45" s="1"/>
  <c r="AL79" i="1" l="1"/>
  <c r="AM148" i="1" s="1"/>
  <c r="AM136" i="1"/>
  <c r="AM69" i="59"/>
  <c r="AN164" i="33"/>
  <c r="AN86" i="47"/>
  <c r="AN160" i="33"/>
  <c r="AN86" i="40"/>
  <c r="AN156" i="33"/>
  <c r="AN86" i="32"/>
  <c r="AN158" i="33"/>
  <c r="AN86" i="42"/>
  <c r="AL131" i="1"/>
  <c r="AL137" i="1"/>
  <c r="AN161" i="33"/>
  <c r="AN86" i="44"/>
  <c r="AN166" i="33"/>
  <c r="AN86" i="49"/>
  <c r="AN124" i="1"/>
  <c r="AN121" i="1"/>
  <c r="AN124" i="33" s="1"/>
  <c r="AN101" i="33" s="1"/>
  <c r="AN102" i="1"/>
  <c r="AN71" i="1" s="1"/>
  <c r="AN165" i="33"/>
  <c r="AN86" i="48"/>
  <c r="AN305" i="51"/>
  <c r="AN309" i="51" s="1"/>
  <c r="AN304" i="51"/>
  <c r="AM93" i="1"/>
  <c r="AM94" i="1" s="1"/>
  <c r="AM91" i="1"/>
  <c r="AN162" i="33"/>
  <c r="AN86" i="45"/>
  <c r="AN159" i="33"/>
  <c r="AN86" i="43"/>
  <c r="AN157" i="33"/>
  <c r="AN86" i="41"/>
  <c r="AN163" i="33"/>
  <c r="AN86" i="46"/>
  <c r="AN240" i="33" l="1"/>
  <c r="AN225" i="33"/>
  <c r="AN248" i="33"/>
  <c r="AN233" i="33"/>
  <c r="AN155" i="33"/>
  <c r="AN86" i="1"/>
  <c r="AN245" i="33"/>
  <c r="AN230" i="33"/>
  <c r="AN242" i="33"/>
  <c r="AN227" i="33"/>
  <c r="AN246" i="33"/>
  <c r="AN231" i="33"/>
  <c r="AN247" i="33"/>
  <c r="AN232" i="33"/>
  <c r="AN243" i="33"/>
  <c r="AN228" i="33"/>
  <c r="AN249" i="33"/>
  <c r="AN234" i="33"/>
  <c r="AN244" i="33"/>
  <c r="AN229" i="33"/>
  <c r="AN241" i="33"/>
  <c r="AN226" i="33"/>
  <c r="AN308" i="51"/>
  <c r="AN310" i="51" s="1"/>
  <c r="AN306" i="51"/>
  <c r="AN70" i="1"/>
  <c r="AN5" i="59" s="1"/>
  <c r="AN56" i="33"/>
  <c r="AN250" i="33"/>
  <c r="AN235" i="33"/>
  <c r="AL70" i="59"/>
  <c r="AL140" i="1"/>
  <c r="AN346" i="51" l="1"/>
  <c r="AN350" i="51"/>
  <c r="AN354" i="51"/>
  <c r="AN345" i="51"/>
  <c r="AN349" i="51"/>
  <c r="AN353" i="51"/>
  <c r="AN344" i="51"/>
  <c r="AN348" i="51"/>
  <c r="AN352" i="51"/>
  <c r="AN347" i="51"/>
  <c r="AN351" i="51"/>
  <c r="AN355" i="51"/>
  <c r="AN57" i="33"/>
  <c r="AN57" i="59" s="1"/>
  <c r="AN56" i="59"/>
  <c r="AN64" i="33"/>
  <c r="AN55" i="33"/>
  <c r="AN55" i="59"/>
  <c r="AO59" i="33"/>
  <c r="AN184" i="33"/>
  <c r="AN167" i="33"/>
  <c r="AN239" i="33"/>
  <c r="AN251" i="33" s="1"/>
  <c r="AN224" i="33"/>
  <c r="AN236" i="33" s="1"/>
  <c r="AN113" i="33" l="1"/>
  <c r="AN119" i="33" s="1"/>
  <c r="AN185" i="33"/>
  <c r="AN114" i="33" s="1"/>
  <c r="AN186" i="33"/>
  <c r="AN65" i="33"/>
  <c r="AO84" i="33" s="1"/>
  <c r="AN61" i="59"/>
  <c r="AP61" i="33"/>
  <c r="AO60" i="33"/>
  <c r="AN71" i="33"/>
  <c r="AO4" i="56" l="1"/>
  <c r="AO58" i="59"/>
  <c r="AP59" i="59"/>
  <c r="AQ62" i="33"/>
  <c r="AQ60" i="59" s="1"/>
  <c r="AO91" i="33"/>
  <c r="AO9" i="55"/>
  <c r="AN63" i="59"/>
  <c r="AN70" i="33"/>
  <c r="AN3" i="56" l="1"/>
  <c r="AN81" i="49"/>
  <c r="AN62" i="49" s="1"/>
  <c r="AN63" i="49" s="1"/>
  <c r="AN81" i="48"/>
  <c r="AN62" i="48" s="1"/>
  <c r="AN63" i="48" s="1"/>
  <c r="AN81" i="47"/>
  <c r="AN62" i="47" s="1"/>
  <c r="AN63" i="47" s="1"/>
  <c r="AN81" i="46"/>
  <c r="AN62" i="46" s="1"/>
  <c r="AN63" i="46" s="1"/>
  <c r="AN81" i="45"/>
  <c r="AN62" i="45" s="1"/>
  <c r="AN63" i="45" s="1"/>
  <c r="AN81" i="44"/>
  <c r="AN62" i="44" s="1"/>
  <c r="AN63" i="44" s="1"/>
  <c r="AN81" i="40"/>
  <c r="AN62" i="40" s="1"/>
  <c r="AN63" i="40" s="1"/>
  <c r="AN81" i="43"/>
  <c r="AN62" i="43" s="1"/>
  <c r="AN63" i="43" s="1"/>
  <c r="AN81" i="41"/>
  <c r="AN62" i="41" s="1"/>
  <c r="AN63" i="41" s="1"/>
  <c r="AN81" i="42"/>
  <c r="AN62" i="42" s="1"/>
  <c r="AN63" i="42" s="1"/>
  <c r="AN81" i="1"/>
  <c r="AN62" i="1" s="1"/>
  <c r="AN63" i="1" s="1"/>
  <c r="AN81" i="32"/>
  <c r="AN62" i="32" s="1"/>
  <c r="AN63" i="32" s="1"/>
  <c r="AN62" i="59"/>
  <c r="AO72" i="33"/>
  <c r="AO107" i="49"/>
  <c r="AO106" i="49" s="1"/>
  <c r="AO109" i="49" s="1"/>
  <c r="AO103" i="49" s="1"/>
  <c r="AO107" i="48"/>
  <c r="AO106" i="48" s="1"/>
  <c r="AO109" i="48" s="1"/>
  <c r="AO103" i="48" s="1"/>
  <c r="AO107" i="47"/>
  <c r="AO106" i="47" s="1"/>
  <c r="AO109" i="47" s="1"/>
  <c r="AO103" i="47" s="1"/>
  <c r="AO107" i="46"/>
  <c r="AO106" i="46" s="1"/>
  <c r="AO109" i="46" s="1"/>
  <c r="AO103" i="46" s="1"/>
  <c r="AO107" i="45"/>
  <c r="AO106" i="45" s="1"/>
  <c r="AO109" i="45" s="1"/>
  <c r="AO103" i="45" s="1"/>
  <c r="AO107" i="44"/>
  <c r="AO106" i="44" s="1"/>
  <c r="AO109" i="44" s="1"/>
  <c r="AO103" i="44" s="1"/>
  <c r="AO107" i="40"/>
  <c r="AO106" i="40" s="1"/>
  <c r="AO109" i="40" s="1"/>
  <c r="AO103" i="40" s="1"/>
  <c r="AO107" i="43"/>
  <c r="AO106" i="43" s="1"/>
  <c r="AO109" i="43" s="1"/>
  <c r="AO103" i="43" s="1"/>
  <c r="AO107" i="42"/>
  <c r="AO106" i="42" s="1"/>
  <c r="AO109" i="42" s="1"/>
  <c r="AO103" i="42" s="1"/>
  <c r="AO107" i="32"/>
  <c r="AO106" i="32" s="1"/>
  <c r="AO109" i="32" s="1"/>
  <c r="AO103" i="32" s="1"/>
  <c r="AO107" i="41"/>
  <c r="AO106" i="41" s="1"/>
  <c r="AO109" i="41" s="1"/>
  <c r="AO103" i="41" s="1"/>
  <c r="AO107" i="1"/>
  <c r="AO8" i="55"/>
  <c r="AO90" i="33" l="1"/>
  <c r="AO83" i="33"/>
  <c r="AO101" i="41"/>
  <c r="AO211" i="33" s="1"/>
  <c r="AO66" i="41"/>
  <c r="AO101" i="40"/>
  <c r="AO214" i="33" s="1"/>
  <c r="AO66" i="40"/>
  <c r="AO101" i="47"/>
  <c r="AO218" i="33" s="1"/>
  <c r="AO66" i="47"/>
  <c r="AN64" i="1"/>
  <c r="AN65" i="1" s="1"/>
  <c r="AN155" i="1"/>
  <c r="AN64" i="40"/>
  <c r="AN65" i="40" s="1"/>
  <c r="AN68" i="40" s="1"/>
  <c r="AN155" i="40"/>
  <c r="AN155" i="47"/>
  <c r="AN64" i="47"/>
  <c r="AN65" i="47" s="1"/>
  <c r="AN68" i="47" s="1"/>
  <c r="AO101" i="44"/>
  <c r="AO215" i="33" s="1"/>
  <c r="AO66" i="44"/>
  <c r="AO101" i="48"/>
  <c r="AO219" i="33" s="1"/>
  <c r="AO66" i="48"/>
  <c r="AN155" i="42"/>
  <c r="AN64" i="42"/>
  <c r="AN65" i="42" s="1"/>
  <c r="AN68" i="42" s="1"/>
  <c r="AN155" i="44"/>
  <c r="AN64" i="44"/>
  <c r="AN65" i="44" s="1"/>
  <c r="AN68" i="44" s="1"/>
  <c r="AN155" i="48"/>
  <c r="AN64" i="48"/>
  <c r="AN65" i="48" s="1"/>
  <c r="AN68" i="48" s="1"/>
  <c r="AO101" i="45"/>
  <c r="AO216" i="33" s="1"/>
  <c r="AO66" i="45"/>
  <c r="AN155" i="32"/>
  <c r="AN64" i="32"/>
  <c r="AN65" i="32" s="1"/>
  <c r="AN68" i="32" s="1"/>
  <c r="AN64" i="41"/>
  <c r="AN65" i="41" s="1"/>
  <c r="AN68" i="41" s="1"/>
  <c r="AN155" i="41"/>
  <c r="AN155" i="45"/>
  <c r="AN64" i="45"/>
  <c r="AN65" i="45" s="1"/>
  <c r="AN68" i="45" s="1"/>
  <c r="AN155" i="49"/>
  <c r="AN64" i="49"/>
  <c r="AN65" i="49" s="1"/>
  <c r="AN68" i="49" s="1"/>
  <c r="AO101" i="32"/>
  <c r="AO210" i="33" s="1"/>
  <c r="AO66" i="32"/>
  <c r="AO101" i="42"/>
  <c r="AO212" i="33" s="1"/>
  <c r="AO66" i="42"/>
  <c r="AO101" i="49"/>
  <c r="AO220" i="33" s="1"/>
  <c r="AO66" i="49"/>
  <c r="AO106" i="1"/>
  <c r="AO97" i="33"/>
  <c r="AO101" i="43"/>
  <c r="AO213" i="33" s="1"/>
  <c r="AO66" i="43"/>
  <c r="AO101" i="46"/>
  <c r="AO217" i="33" s="1"/>
  <c r="AO66" i="46"/>
  <c r="AO64" i="59"/>
  <c r="AN155" i="43"/>
  <c r="AN64" i="43"/>
  <c r="AN65" i="43" s="1"/>
  <c r="AN68" i="43" s="1"/>
  <c r="AN64" i="46"/>
  <c r="AN65" i="46" s="1"/>
  <c r="AN68" i="46" s="1"/>
  <c r="AN155" i="46"/>
  <c r="AN55" i="56"/>
  <c r="AN56" i="56" s="1"/>
  <c r="AN37" i="56"/>
  <c r="AN38" i="56" s="1"/>
  <c r="AN47" i="56"/>
  <c r="AN42" i="56"/>
  <c r="AN43" i="56" s="1"/>
  <c r="AO41" i="56" l="1"/>
  <c r="AN139" i="45"/>
  <c r="AN73" i="45"/>
  <c r="AO74" i="45" s="1"/>
  <c r="AN139" i="32"/>
  <c r="AN73" i="32"/>
  <c r="AO74" i="32" s="1"/>
  <c r="AN139" i="48"/>
  <c r="AN73" i="48"/>
  <c r="AO74" i="48" s="1"/>
  <c r="AN139" i="42"/>
  <c r="AN73" i="42"/>
  <c r="AO74" i="42" s="1"/>
  <c r="AO46" i="56"/>
  <c r="AN49" i="56"/>
  <c r="AN139" i="46"/>
  <c r="AN73" i="46"/>
  <c r="AO74" i="46" s="1"/>
  <c r="AN84" i="40"/>
  <c r="AN139" i="40"/>
  <c r="AN73" i="40"/>
  <c r="AO74" i="40" s="1"/>
  <c r="AN60" i="56"/>
  <c r="AN133" i="33" s="1"/>
  <c r="AN59" i="56"/>
  <c r="AN139" i="49"/>
  <c r="AN73" i="49"/>
  <c r="AO74" i="49" s="1"/>
  <c r="AN84" i="44"/>
  <c r="AN139" i="44"/>
  <c r="AN73" i="44"/>
  <c r="AO74" i="44" s="1"/>
  <c r="AN84" i="47"/>
  <c r="AN139" i="47"/>
  <c r="AN73" i="47"/>
  <c r="AO74" i="47" s="1"/>
  <c r="AN139" i="43"/>
  <c r="AN73" i="43"/>
  <c r="AO74" i="43" s="1"/>
  <c r="AN52" i="56"/>
  <c r="AO109" i="1"/>
  <c r="AO103" i="1" s="1"/>
  <c r="AO96" i="33"/>
  <c r="AO104" i="33" s="1"/>
  <c r="AN139" i="41"/>
  <c r="AN73" i="41"/>
  <c r="AO74" i="41" s="1"/>
  <c r="AN68" i="1"/>
  <c r="AN43" i="33"/>
  <c r="AN84" i="45" l="1"/>
  <c r="AN84" i="42"/>
  <c r="AN355" i="33" s="1"/>
  <c r="AO101" i="1"/>
  <c r="AO209" i="33" s="1"/>
  <c r="AO66" i="1"/>
  <c r="AO85" i="43"/>
  <c r="AO280" i="51"/>
  <c r="AO61" i="43"/>
  <c r="AN88" i="44"/>
  <c r="AN87" i="44"/>
  <c r="AN358" i="33"/>
  <c r="AN87" i="40"/>
  <c r="AN88" i="40"/>
  <c r="AN357" i="33"/>
  <c r="AN48" i="56"/>
  <c r="AN88" i="42"/>
  <c r="AN87" i="42"/>
  <c r="AO85" i="32"/>
  <c r="AO277" i="51"/>
  <c r="AO61" i="32"/>
  <c r="AN46" i="33"/>
  <c r="AN49" i="59" s="1"/>
  <c r="AN139" i="1"/>
  <c r="AN73" i="1"/>
  <c r="AO74" i="1" s="1"/>
  <c r="AO85" i="49"/>
  <c r="AO287" i="51"/>
  <c r="AO61" i="49"/>
  <c r="AO85" i="46"/>
  <c r="AO284" i="51"/>
  <c r="AO61" i="46"/>
  <c r="AO85" i="48"/>
  <c r="AO286" i="51"/>
  <c r="AO61" i="48"/>
  <c r="AN88" i="45"/>
  <c r="AN87" i="45"/>
  <c r="AN359" i="33"/>
  <c r="AN84" i="41"/>
  <c r="AN87" i="47"/>
  <c r="AN88" i="47"/>
  <c r="AN361" i="33"/>
  <c r="AN84" i="43"/>
  <c r="AO85" i="44"/>
  <c r="AO282" i="51"/>
  <c r="AO61" i="44"/>
  <c r="AN61" i="56"/>
  <c r="AN132" i="33"/>
  <c r="AN75" i="59" s="1"/>
  <c r="AO85" i="40"/>
  <c r="AO281" i="51"/>
  <c r="AO61" i="40"/>
  <c r="AO85" i="42"/>
  <c r="AO279" i="51"/>
  <c r="AO61" i="42"/>
  <c r="AN84" i="32"/>
  <c r="AN38" i="33"/>
  <c r="AN40" i="33"/>
  <c r="AN44" i="33"/>
  <c r="AN42" i="33"/>
  <c r="AN47" i="59" s="1"/>
  <c r="AO85" i="41"/>
  <c r="AO278" i="51"/>
  <c r="AO61" i="41"/>
  <c r="AO85" i="47"/>
  <c r="AO285" i="51"/>
  <c r="AO61" i="47"/>
  <c r="AN84" i="49"/>
  <c r="AN84" i="46"/>
  <c r="AN84" i="48"/>
  <c r="AO85" i="45"/>
  <c r="AO283" i="51"/>
  <c r="AO61" i="45"/>
  <c r="AO67" i="45" l="1"/>
  <c r="DF56" i="57"/>
  <c r="AO77" i="45"/>
  <c r="AO78" i="45"/>
  <c r="AO128" i="45"/>
  <c r="AO112" i="45"/>
  <c r="AO67" i="42"/>
  <c r="DF52" i="57"/>
  <c r="AO128" i="42"/>
  <c r="AO78" i="42"/>
  <c r="AO77" i="42"/>
  <c r="AO112" i="42"/>
  <c r="AO67" i="40"/>
  <c r="DF54" i="57"/>
  <c r="AO78" i="40"/>
  <c r="AO128" i="40"/>
  <c r="AO77" i="40"/>
  <c r="AO112" i="40"/>
  <c r="AN132" i="47"/>
  <c r="AN133" i="47" s="1"/>
  <c r="AN134" i="47" s="1"/>
  <c r="AM79" i="47" s="1"/>
  <c r="AN148" i="47" s="1"/>
  <c r="AN213" i="51"/>
  <c r="AN229" i="51" s="1"/>
  <c r="AN90" i="47"/>
  <c r="AN130" i="47"/>
  <c r="AM129" i="47"/>
  <c r="AM131" i="47" s="1"/>
  <c r="AM140" i="47" s="1"/>
  <c r="AO67" i="47"/>
  <c r="DF58" i="57"/>
  <c r="AO78" i="47"/>
  <c r="AO128" i="47"/>
  <c r="AO77" i="47"/>
  <c r="AO112" i="47"/>
  <c r="AN87" i="48"/>
  <c r="AN88" i="48"/>
  <c r="AN362" i="33"/>
  <c r="AN88" i="46"/>
  <c r="AN87" i="46"/>
  <c r="AN360" i="33"/>
  <c r="AN62" i="56"/>
  <c r="AN135" i="33" s="1"/>
  <c r="AN134" i="33"/>
  <c r="AN76" i="59" s="1"/>
  <c r="AN132" i="45"/>
  <c r="AN133" i="45" s="1"/>
  <c r="AN134" i="45" s="1"/>
  <c r="AM79" i="45" s="1"/>
  <c r="AN148" i="45" s="1"/>
  <c r="AN211" i="51"/>
  <c r="AN227" i="51" s="1"/>
  <c r="AN90" i="45"/>
  <c r="AN130" i="45"/>
  <c r="AM129" i="45"/>
  <c r="AM131" i="45" s="1"/>
  <c r="AM140" i="45" s="1"/>
  <c r="AN132" i="42"/>
  <c r="AN133" i="42" s="1"/>
  <c r="AN134" i="42" s="1"/>
  <c r="AM79" i="42" s="1"/>
  <c r="AN148" i="42" s="1"/>
  <c r="AN207" i="51"/>
  <c r="AN223" i="51" s="1"/>
  <c r="AN90" i="42"/>
  <c r="AM129" i="42"/>
  <c r="AM131" i="42" s="1"/>
  <c r="AM140" i="42" s="1"/>
  <c r="AN130" i="42"/>
  <c r="AN132" i="40"/>
  <c r="AN133" i="40" s="1"/>
  <c r="AN134" i="40" s="1"/>
  <c r="AN209" i="51"/>
  <c r="AN225" i="51" s="1"/>
  <c r="AN90" i="40"/>
  <c r="AN130" i="40"/>
  <c r="AM129" i="40"/>
  <c r="AM131" i="40" s="1"/>
  <c r="AN132" i="44"/>
  <c r="AN133" i="44" s="1"/>
  <c r="AN134" i="44" s="1"/>
  <c r="AM79" i="44" s="1"/>
  <c r="AN148" i="44" s="1"/>
  <c r="AN210" i="51"/>
  <c r="AN226" i="51" s="1"/>
  <c r="AN90" i="44"/>
  <c r="AN130" i="44"/>
  <c r="AM129" i="44"/>
  <c r="AM131" i="44" s="1"/>
  <c r="AM140" i="44" s="1"/>
  <c r="AN88" i="49"/>
  <c r="AN87" i="49"/>
  <c r="AN363" i="33"/>
  <c r="AO67" i="44"/>
  <c r="DF55" i="57"/>
  <c r="AO128" i="44"/>
  <c r="AO77" i="44"/>
  <c r="AO78" i="44"/>
  <c r="AO112" i="44"/>
  <c r="AN87" i="43"/>
  <c r="AN88" i="43"/>
  <c r="AN356" i="33"/>
  <c r="AN88" i="41"/>
  <c r="AN87" i="41"/>
  <c r="AN354" i="33"/>
  <c r="AO67" i="48"/>
  <c r="DF59" i="57"/>
  <c r="AO77" i="48"/>
  <c r="AO78" i="48"/>
  <c r="AO128" i="48"/>
  <c r="AO112" i="48"/>
  <c r="AN84" i="1"/>
  <c r="AO67" i="43"/>
  <c r="DF53" i="57"/>
  <c r="AO78" i="43"/>
  <c r="AO128" i="43"/>
  <c r="AO77" i="43"/>
  <c r="AO112" i="43"/>
  <c r="AO67" i="41"/>
  <c r="DF51" i="57"/>
  <c r="AO77" i="41"/>
  <c r="AO128" i="41"/>
  <c r="AO78" i="41"/>
  <c r="AO112" i="41"/>
  <c r="AN88" i="32"/>
  <c r="AN87" i="32"/>
  <c r="AN353" i="33"/>
  <c r="AO67" i="46"/>
  <c r="DF57" i="57"/>
  <c r="AO78" i="46"/>
  <c r="AO128" i="46"/>
  <c r="AO77" i="46"/>
  <c r="AO112" i="46"/>
  <c r="AO67" i="49"/>
  <c r="DF60" i="57"/>
  <c r="AO128" i="49"/>
  <c r="AO77" i="49"/>
  <c r="AO78" i="49"/>
  <c r="AO112" i="49"/>
  <c r="AO85" i="1"/>
  <c r="AO49" i="33" s="1"/>
  <c r="AO51" i="59" s="1"/>
  <c r="AO276" i="51"/>
  <c r="AO61" i="1"/>
  <c r="AO67" i="32"/>
  <c r="DF50" i="57"/>
  <c r="AO128" i="32"/>
  <c r="AO78" i="32"/>
  <c r="AO77" i="32"/>
  <c r="AO112" i="32"/>
  <c r="AO119" i="48" l="1"/>
  <c r="AO116" i="48"/>
  <c r="AO114" i="48"/>
  <c r="AO115" i="48" s="1"/>
  <c r="AN93" i="42"/>
  <c r="AN94" i="42" s="1"/>
  <c r="AN91" i="42"/>
  <c r="AO119" i="47"/>
  <c r="AO116" i="47"/>
  <c r="AO114" i="47"/>
  <c r="AO115" i="47" s="1"/>
  <c r="AN93" i="47"/>
  <c r="AN94" i="47" s="1"/>
  <c r="AN91" i="47"/>
  <c r="AN132" i="32"/>
  <c r="AN133" i="32" s="1"/>
  <c r="AN134" i="32" s="1"/>
  <c r="AM79" i="32" s="1"/>
  <c r="AN148" i="32" s="1"/>
  <c r="AN205" i="51"/>
  <c r="AN221" i="51" s="1"/>
  <c r="AN90" i="32"/>
  <c r="AN130" i="32"/>
  <c r="AM129" i="32"/>
  <c r="AM131" i="32" s="1"/>
  <c r="AM140" i="32" s="1"/>
  <c r="AO119" i="43"/>
  <c r="AO116" i="43"/>
  <c r="AO114" i="43"/>
  <c r="AO115" i="43" s="1"/>
  <c r="AO119" i="46"/>
  <c r="AO116" i="46"/>
  <c r="AO114" i="46"/>
  <c r="AO115" i="46" s="1"/>
  <c r="AO119" i="41"/>
  <c r="AO116" i="41"/>
  <c r="AO114" i="41"/>
  <c r="AO115" i="41" s="1"/>
  <c r="AN132" i="41"/>
  <c r="AN133" i="41" s="1"/>
  <c r="AN134" i="41" s="1"/>
  <c r="AM79" i="41" s="1"/>
  <c r="AN148" i="41" s="1"/>
  <c r="AN206" i="51"/>
  <c r="AN222" i="51" s="1"/>
  <c r="AN90" i="41"/>
  <c r="AN130" i="41"/>
  <c r="AM129" i="41"/>
  <c r="AM131" i="41" s="1"/>
  <c r="AM140" i="41" s="1"/>
  <c r="AO119" i="44"/>
  <c r="AO116" i="44"/>
  <c r="AO114" i="44"/>
  <c r="AO115" i="44" s="1"/>
  <c r="AM72" i="59"/>
  <c r="AM140" i="40"/>
  <c r="AM79" i="40"/>
  <c r="AN148" i="40" s="1"/>
  <c r="AN71" i="59"/>
  <c r="AN93" i="45"/>
  <c r="AN94" i="45" s="1"/>
  <c r="AN91" i="45"/>
  <c r="AN77" i="59"/>
  <c r="AO50" i="42"/>
  <c r="AO50" i="1"/>
  <c r="AO50" i="46"/>
  <c r="AO50" i="44"/>
  <c r="AO50" i="45"/>
  <c r="AO50" i="43"/>
  <c r="AO50" i="32"/>
  <c r="AO50" i="40"/>
  <c r="AO50" i="47"/>
  <c r="AO50" i="41"/>
  <c r="AO50" i="49"/>
  <c r="AO50" i="48"/>
  <c r="AO119" i="45"/>
  <c r="AO116" i="45"/>
  <c r="AO114" i="45"/>
  <c r="AO115" i="45" s="1"/>
  <c r="AO67" i="1"/>
  <c r="AO45" i="33" s="1"/>
  <c r="AO39" i="33"/>
  <c r="DF49" i="57"/>
  <c r="DF61" i="57" s="1"/>
  <c r="AO128" i="1"/>
  <c r="AO78" i="1"/>
  <c r="AO77" i="1"/>
  <c r="AO112" i="1"/>
  <c r="AN132" i="49"/>
  <c r="AN133" i="49" s="1"/>
  <c r="AN134" i="49" s="1"/>
  <c r="AM79" i="49" s="1"/>
  <c r="AN148" i="49" s="1"/>
  <c r="AN215" i="51"/>
  <c r="AN231" i="51" s="1"/>
  <c r="AN90" i="49"/>
  <c r="AM129" i="49"/>
  <c r="AM131" i="49" s="1"/>
  <c r="AM140" i="49" s="1"/>
  <c r="AN130" i="49"/>
  <c r="AN93" i="44"/>
  <c r="AN94" i="44" s="1"/>
  <c r="AN91" i="44"/>
  <c r="AN132" i="46"/>
  <c r="AN133" i="46" s="1"/>
  <c r="AN134" i="46" s="1"/>
  <c r="AM79" i="46" s="1"/>
  <c r="AN148" i="46" s="1"/>
  <c r="AN212" i="51"/>
  <c r="AN228" i="51" s="1"/>
  <c r="AN90" i="46"/>
  <c r="AM129" i="46"/>
  <c r="AM131" i="46" s="1"/>
  <c r="AM140" i="46" s="1"/>
  <c r="AN130" i="46"/>
  <c r="AN132" i="48"/>
  <c r="AN133" i="48" s="1"/>
  <c r="AN134" i="48" s="1"/>
  <c r="AM79" i="48" s="1"/>
  <c r="AN148" i="48" s="1"/>
  <c r="AN214" i="51"/>
  <c r="AN230" i="51" s="1"/>
  <c r="AN90" i="48"/>
  <c r="AN130" i="48"/>
  <c r="AM129" i="48"/>
  <c r="AM131" i="48" s="1"/>
  <c r="AM140" i="48" s="1"/>
  <c r="AO119" i="42"/>
  <c r="AO116" i="42"/>
  <c r="AO114" i="42"/>
  <c r="AO115" i="42" s="1"/>
  <c r="AO119" i="49"/>
  <c r="AO116" i="49"/>
  <c r="AO114" i="49"/>
  <c r="AO115" i="49" s="1"/>
  <c r="AO119" i="32"/>
  <c r="AO116" i="32"/>
  <c r="AO114" i="32"/>
  <c r="AO115" i="32" s="1"/>
  <c r="AO288" i="51"/>
  <c r="AO290" i="51" s="1"/>
  <c r="AN352" i="33"/>
  <c r="AN88" i="1"/>
  <c r="AN87" i="1"/>
  <c r="AN51" i="33" s="1"/>
  <c r="AN52" i="59" s="1"/>
  <c r="AN48" i="33"/>
  <c r="AN132" i="43"/>
  <c r="AN133" i="43" s="1"/>
  <c r="AN134" i="43" s="1"/>
  <c r="AM79" i="43" s="1"/>
  <c r="AN148" i="43" s="1"/>
  <c r="AN208" i="51"/>
  <c r="AN224" i="51" s="1"/>
  <c r="AN90" i="43"/>
  <c r="AN130" i="43"/>
  <c r="AM129" i="43"/>
  <c r="AM131" i="43" s="1"/>
  <c r="AM140" i="43" s="1"/>
  <c r="AN93" i="40"/>
  <c r="AN94" i="40" s="1"/>
  <c r="AN91" i="40"/>
  <c r="AO119" i="40"/>
  <c r="AO116" i="40"/>
  <c r="AO114" i="40"/>
  <c r="AO115" i="40" s="1"/>
  <c r="AO124" i="40" l="1"/>
  <c r="AO121" i="40"/>
  <c r="AO102" i="40"/>
  <c r="AO71" i="40" s="1"/>
  <c r="AO70" i="40" s="1"/>
  <c r="AO121" i="49"/>
  <c r="AO102" i="49"/>
  <c r="AO71" i="49" s="1"/>
  <c r="AO70" i="49" s="1"/>
  <c r="AO124" i="49"/>
  <c r="AN93" i="48"/>
  <c r="AN94" i="48" s="1"/>
  <c r="AN91" i="48"/>
  <c r="AO119" i="1"/>
  <c r="AO116" i="1"/>
  <c r="AO114" i="1"/>
  <c r="AO115" i="1" s="1"/>
  <c r="AO124" i="44"/>
  <c r="AO121" i="44"/>
  <c r="AO102" i="44"/>
  <c r="AO71" i="44" s="1"/>
  <c r="AO70" i="44" s="1"/>
  <c r="AO124" i="41"/>
  <c r="AO121" i="41"/>
  <c r="AO102" i="41"/>
  <c r="AO71" i="41" s="1"/>
  <c r="AO70" i="41" s="1"/>
  <c r="AO124" i="47"/>
  <c r="AO121" i="47"/>
  <c r="AO102" i="47"/>
  <c r="AO71" i="47" s="1"/>
  <c r="AO70" i="47" s="1"/>
  <c r="AN93" i="43"/>
  <c r="AN94" i="43" s="1"/>
  <c r="AN91" i="43"/>
  <c r="AN53" i="33"/>
  <c r="AN54" i="59" s="1"/>
  <c r="AN52" i="33"/>
  <c r="AN53" i="59" s="1"/>
  <c r="AN87" i="33"/>
  <c r="AN50" i="59"/>
  <c r="AN369" i="33"/>
  <c r="AN375" i="33" s="1"/>
  <c r="AN376" i="33" s="1"/>
  <c r="AO124" i="32"/>
  <c r="AO121" i="32"/>
  <c r="AO102" i="32"/>
  <c r="AO71" i="32" s="1"/>
  <c r="AO70" i="32" s="1"/>
  <c r="AN93" i="46"/>
  <c r="AN94" i="46" s="1"/>
  <c r="AN91" i="46"/>
  <c r="AN93" i="49"/>
  <c r="AN94" i="49" s="1"/>
  <c r="AN91" i="49"/>
  <c r="AN93" i="32"/>
  <c r="AN94" i="32" s="1"/>
  <c r="AN91" i="32"/>
  <c r="AO291" i="51"/>
  <c r="AO297" i="51"/>
  <c r="AO293" i="51"/>
  <c r="AO299" i="51"/>
  <c r="AO294" i="51"/>
  <c r="AO295" i="51"/>
  <c r="AO298" i="51"/>
  <c r="AO296" i="51"/>
  <c r="AO301" i="51"/>
  <c r="AO292" i="51"/>
  <c r="AO300" i="51"/>
  <c r="AO124" i="45"/>
  <c r="AO121" i="45"/>
  <c r="AO102" i="45"/>
  <c r="AO71" i="45" s="1"/>
  <c r="AO70" i="45" s="1"/>
  <c r="AO124" i="43"/>
  <c r="AO121" i="43"/>
  <c r="AO102" i="43"/>
  <c r="AO71" i="43" s="1"/>
  <c r="AO70" i="43" s="1"/>
  <c r="AN132" i="1"/>
  <c r="AN133" i="1" s="1"/>
  <c r="AN134" i="1" s="1"/>
  <c r="AN204" i="51"/>
  <c r="AN220" i="51" s="1"/>
  <c r="AN90" i="1"/>
  <c r="AN130" i="1"/>
  <c r="AM129" i="1"/>
  <c r="AO124" i="42"/>
  <c r="AO121" i="42"/>
  <c r="AO102" i="42"/>
  <c r="AO71" i="42" s="1"/>
  <c r="AO70" i="42" s="1"/>
  <c r="AO48" i="59"/>
  <c r="AN93" i="41"/>
  <c r="AN94" i="41" s="1"/>
  <c r="AN91" i="41"/>
  <c r="AO124" i="46"/>
  <c r="AO121" i="46"/>
  <c r="AO102" i="46"/>
  <c r="AO71" i="46" s="1"/>
  <c r="AO70" i="46" s="1"/>
  <c r="AO124" i="48"/>
  <c r="AO121" i="48"/>
  <c r="AO102" i="48"/>
  <c r="AO71" i="48" s="1"/>
  <c r="AO70" i="48" s="1"/>
  <c r="AO305" i="51" l="1"/>
  <c r="AO309" i="51" s="1"/>
  <c r="AO158" i="33"/>
  <c r="AO86" i="42"/>
  <c r="AO159" i="33"/>
  <c r="AO86" i="43"/>
  <c r="AO165" i="33"/>
  <c r="AO86" i="48"/>
  <c r="AM131" i="1"/>
  <c r="AM137" i="1"/>
  <c r="AN136" i="1"/>
  <c r="AM79" i="1"/>
  <c r="AN148" i="1" s="1"/>
  <c r="AN69" i="59"/>
  <c r="AO156" i="33"/>
  <c r="AO86" i="32"/>
  <c r="AO161" i="33"/>
  <c r="AO86" i="44"/>
  <c r="AO124" i="1"/>
  <c r="AO121" i="1"/>
  <c r="AO124" i="33" s="1"/>
  <c r="AO101" i="33" s="1"/>
  <c r="AO102" i="1"/>
  <c r="AO71" i="1" s="1"/>
  <c r="AO160" i="33"/>
  <c r="AO86" i="40"/>
  <c r="AO157" i="33"/>
  <c r="AO86" i="41"/>
  <c r="AO166" i="33"/>
  <c r="AO86" i="49"/>
  <c r="AO304" i="51"/>
  <c r="AO163" i="33"/>
  <c r="AO86" i="46"/>
  <c r="AN93" i="1"/>
  <c r="AN94" i="1" s="1"/>
  <c r="AN91" i="1"/>
  <c r="AO162" i="33"/>
  <c r="AO86" i="45"/>
  <c r="AO164" i="33"/>
  <c r="AO86" i="47"/>
  <c r="AO308" i="51" l="1"/>
  <c r="AO310" i="51" s="1"/>
  <c r="AO306" i="51"/>
  <c r="AO248" i="33"/>
  <c r="AO233" i="33"/>
  <c r="AO155" i="33"/>
  <c r="AO86" i="1"/>
  <c r="AO240" i="33"/>
  <c r="AO225" i="33"/>
  <c r="AO241" i="33"/>
  <c r="AO226" i="33"/>
  <c r="AO250" i="33"/>
  <c r="AO235" i="33"/>
  <c r="AO244" i="33"/>
  <c r="AO229" i="33"/>
  <c r="AM70" i="59"/>
  <c r="AM140" i="1"/>
  <c r="AO243" i="33"/>
  <c r="AO228" i="33"/>
  <c r="AO246" i="33"/>
  <c r="AO231" i="33"/>
  <c r="AO247" i="33"/>
  <c r="AO232" i="33"/>
  <c r="AO70" i="1"/>
  <c r="AO5" i="59" s="1"/>
  <c r="AO56" i="33"/>
  <c r="AO245" i="33"/>
  <c r="AO230" i="33"/>
  <c r="AO249" i="33"/>
  <c r="AO234" i="33"/>
  <c r="AO242" i="33"/>
  <c r="AO227" i="33"/>
  <c r="AO55" i="33" l="1"/>
  <c r="AO55" i="59"/>
  <c r="AP59" i="33"/>
  <c r="AO57" i="33"/>
  <c r="AO57" i="59" s="1"/>
  <c r="AO56" i="59"/>
  <c r="AO64" i="33"/>
  <c r="AO184" i="33"/>
  <c r="AO167" i="33"/>
  <c r="AO239" i="33"/>
  <c r="AO251" i="33" s="1"/>
  <c r="AO224" i="33"/>
  <c r="AO236" i="33" s="1"/>
  <c r="AO346" i="51"/>
  <c r="AO350" i="51"/>
  <c r="AO354" i="51"/>
  <c r="AO345" i="51"/>
  <c r="AO349" i="51"/>
  <c r="AO353" i="51"/>
  <c r="AO344" i="51"/>
  <c r="AO348" i="51"/>
  <c r="AO352" i="51"/>
  <c r="AO347" i="51"/>
  <c r="AO351" i="51"/>
  <c r="AO355" i="51"/>
  <c r="AO113" i="33" l="1"/>
  <c r="AO119" i="33" s="1"/>
  <c r="AO186" i="33"/>
  <c r="AO185" i="33"/>
  <c r="AO114" i="33" s="1"/>
  <c r="AQ61" i="33"/>
  <c r="AP60" i="33"/>
  <c r="AO71" i="33"/>
  <c r="AO65" i="33"/>
  <c r="AP84" i="33" s="1"/>
  <c r="AO61" i="59"/>
  <c r="AO63" i="59" l="1"/>
  <c r="AO70" i="33"/>
  <c r="AP91" i="33"/>
  <c r="AP9" i="55"/>
  <c r="AQ59" i="59"/>
  <c r="AR62" i="33"/>
  <c r="AR60" i="59" s="1"/>
  <c r="AP4" i="56"/>
  <c r="AP58" i="59"/>
  <c r="AP107" i="49" l="1"/>
  <c r="AP106" i="49" s="1"/>
  <c r="AP109" i="49" s="1"/>
  <c r="AP103" i="49" s="1"/>
  <c r="AP107" i="48"/>
  <c r="AP106" i="48" s="1"/>
  <c r="AP109" i="48" s="1"/>
  <c r="AP103" i="48" s="1"/>
  <c r="AP107" i="47"/>
  <c r="AP106" i="47" s="1"/>
  <c r="AP109" i="47" s="1"/>
  <c r="AP103" i="47" s="1"/>
  <c r="AP107" i="46"/>
  <c r="AP106" i="46" s="1"/>
  <c r="AP109" i="46" s="1"/>
  <c r="AP103" i="46" s="1"/>
  <c r="AP107" i="45"/>
  <c r="AP106" i="45" s="1"/>
  <c r="AP109" i="45" s="1"/>
  <c r="AP103" i="45" s="1"/>
  <c r="AP107" i="44"/>
  <c r="AP106" i="44" s="1"/>
  <c r="AP109" i="44" s="1"/>
  <c r="AP103" i="44" s="1"/>
  <c r="AP107" i="40"/>
  <c r="AP106" i="40" s="1"/>
  <c r="AP109" i="40" s="1"/>
  <c r="AP103" i="40" s="1"/>
  <c r="AP107" i="43"/>
  <c r="AP106" i="43" s="1"/>
  <c r="AP109" i="43" s="1"/>
  <c r="AP103" i="43" s="1"/>
  <c r="AP107" i="32"/>
  <c r="AP106" i="32" s="1"/>
  <c r="AP109" i="32" s="1"/>
  <c r="AP103" i="32" s="1"/>
  <c r="AP107" i="41"/>
  <c r="AP106" i="41" s="1"/>
  <c r="AP109" i="41" s="1"/>
  <c r="AP103" i="41" s="1"/>
  <c r="AP107" i="42"/>
  <c r="AP106" i="42" s="1"/>
  <c r="AP109" i="42" s="1"/>
  <c r="AP103" i="42" s="1"/>
  <c r="AP107" i="1"/>
  <c r="AP8" i="55"/>
  <c r="AO3" i="56"/>
  <c r="AO81" i="49"/>
  <c r="AO62" i="49" s="1"/>
  <c r="AO63" i="49" s="1"/>
  <c r="AO81" i="48"/>
  <c r="AO62" i="48" s="1"/>
  <c r="AO63" i="48" s="1"/>
  <c r="AO81" i="47"/>
  <c r="AO62" i="47" s="1"/>
  <c r="AO63" i="47" s="1"/>
  <c r="AO81" i="46"/>
  <c r="AO62" i="46" s="1"/>
  <c r="AO63" i="46" s="1"/>
  <c r="AO81" i="45"/>
  <c r="AO62" i="45" s="1"/>
  <c r="AO63" i="45" s="1"/>
  <c r="AO81" i="44"/>
  <c r="AO62" i="44" s="1"/>
  <c r="AO63" i="44" s="1"/>
  <c r="AO81" i="40"/>
  <c r="AO62" i="40" s="1"/>
  <c r="AO63" i="40" s="1"/>
  <c r="AO81" i="43"/>
  <c r="AO62" i="43" s="1"/>
  <c r="AO63" i="43" s="1"/>
  <c r="AO81" i="41"/>
  <c r="AO62" i="41" s="1"/>
  <c r="AO63" i="41" s="1"/>
  <c r="AO81" i="42"/>
  <c r="AO62" i="42" s="1"/>
  <c r="AO63" i="42" s="1"/>
  <c r="AO81" i="1"/>
  <c r="AO62" i="1" s="1"/>
  <c r="AO63" i="1" s="1"/>
  <c r="AO81" i="32"/>
  <c r="AO62" i="32" s="1"/>
  <c r="AO63" i="32" s="1"/>
  <c r="AO62" i="59"/>
  <c r="AP72" i="33"/>
  <c r="AO155" i="42" l="1"/>
  <c r="AO64" i="42"/>
  <c r="AO65" i="42" s="1"/>
  <c r="AO68" i="42" s="1"/>
  <c r="AP101" i="43"/>
  <c r="AP213" i="33" s="1"/>
  <c r="AP66" i="43"/>
  <c r="AO155" i="45"/>
  <c r="AO64" i="45"/>
  <c r="AO65" i="45" s="1"/>
  <c r="AO68" i="45" s="1"/>
  <c r="AO155" i="49"/>
  <c r="AO64" i="49"/>
  <c r="AO65" i="49" s="1"/>
  <c r="AO68" i="49" s="1"/>
  <c r="AP101" i="42"/>
  <c r="AP212" i="33" s="1"/>
  <c r="AP66" i="42"/>
  <c r="AP101" i="40"/>
  <c r="AP214" i="33" s="1"/>
  <c r="AP66" i="40"/>
  <c r="AP101" i="47"/>
  <c r="AP218" i="33" s="1"/>
  <c r="AP66" i="47"/>
  <c r="AO155" i="44"/>
  <c r="AO64" i="44"/>
  <c r="AO65" i="44" s="1"/>
  <c r="AO68" i="44" s="1"/>
  <c r="AP101" i="46"/>
  <c r="AP217" i="33" s="1"/>
  <c r="AP66" i="46"/>
  <c r="AO155" i="41"/>
  <c r="AO64" i="41"/>
  <c r="AO65" i="41" s="1"/>
  <c r="AO68" i="41" s="1"/>
  <c r="AP64" i="59"/>
  <c r="AO155" i="43"/>
  <c r="AO64" i="43"/>
  <c r="AO65" i="43" s="1"/>
  <c r="AO68" i="43" s="1"/>
  <c r="AO64" i="46"/>
  <c r="AO65" i="46" s="1"/>
  <c r="AO68" i="46" s="1"/>
  <c r="AO155" i="46"/>
  <c r="AO55" i="56"/>
  <c r="AO56" i="56" s="1"/>
  <c r="AO37" i="56"/>
  <c r="AO38" i="56" s="1"/>
  <c r="AO47" i="56"/>
  <c r="AO42" i="56"/>
  <c r="AO43" i="56" s="1"/>
  <c r="AP101" i="41"/>
  <c r="AP211" i="33" s="1"/>
  <c r="AP66" i="41"/>
  <c r="AP101" i="44"/>
  <c r="AP215" i="33" s="1"/>
  <c r="AP66" i="44"/>
  <c r="AP101" i="48"/>
  <c r="AP219" i="33" s="1"/>
  <c r="AP66" i="48"/>
  <c r="AO155" i="48"/>
  <c r="AO64" i="48"/>
  <c r="AO65" i="48" s="1"/>
  <c r="AO68" i="48" s="1"/>
  <c r="AP106" i="1"/>
  <c r="AP97" i="33"/>
  <c r="AO155" i="32"/>
  <c r="AO64" i="32"/>
  <c r="AO65" i="32" s="1"/>
  <c r="AO68" i="32" s="1"/>
  <c r="AO155" i="1"/>
  <c r="AO64" i="1"/>
  <c r="AO65" i="1" s="1"/>
  <c r="AO155" i="40"/>
  <c r="AO64" i="40"/>
  <c r="AO65" i="40" s="1"/>
  <c r="AO68" i="40" s="1"/>
  <c r="AO155" i="47"/>
  <c r="AO64" i="47"/>
  <c r="AO65" i="47" s="1"/>
  <c r="AO68" i="47" s="1"/>
  <c r="AP90" i="33"/>
  <c r="AP83" i="33"/>
  <c r="AP101" i="32"/>
  <c r="AP210" i="33" s="1"/>
  <c r="AP66" i="32"/>
  <c r="AP101" i="45"/>
  <c r="AP216" i="33" s="1"/>
  <c r="AP66" i="45"/>
  <c r="AP101" i="49"/>
  <c r="AP220" i="33" s="1"/>
  <c r="AP66" i="49"/>
  <c r="AO68" i="1" l="1"/>
  <c r="AO43" i="33"/>
  <c r="AO59" i="56"/>
  <c r="AO60" i="56"/>
  <c r="AO133" i="33" s="1"/>
  <c r="AO139" i="44"/>
  <c r="AO73" i="44"/>
  <c r="AP74" i="44" s="1"/>
  <c r="AO52" i="56"/>
  <c r="AO139" i="41"/>
  <c r="AO73" i="41"/>
  <c r="AP74" i="41" s="1"/>
  <c r="AP109" i="1"/>
  <c r="AP103" i="1" s="1"/>
  <c r="AP96" i="33"/>
  <c r="AP104" i="33" s="1"/>
  <c r="AO139" i="40"/>
  <c r="AO73" i="40"/>
  <c r="AP74" i="40" s="1"/>
  <c r="AO139" i="32"/>
  <c r="AO73" i="32"/>
  <c r="AP74" i="32" s="1"/>
  <c r="AO139" i="48"/>
  <c r="AO73" i="48"/>
  <c r="AP74" i="48" s="1"/>
  <c r="AP41" i="56"/>
  <c r="AO139" i="45"/>
  <c r="AO73" i="45"/>
  <c r="AP74" i="45" s="1"/>
  <c r="AO84" i="42"/>
  <c r="AO139" i="42"/>
  <c r="AO73" i="42"/>
  <c r="AP74" i="42" s="1"/>
  <c r="AO139" i="47"/>
  <c r="AO73" i="47"/>
  <c r="AP74" i="47" s="1"/>
  <c r="AO139" i="43"/>
  <c r="AO73" i="43"/>
  <c r="AP74" i="43" s="1"/>
  <c r="AO139" i="49"/>
  <c r="AO73" i="49"/>
  <c r="AP74" i="49" s="1"/>
  <c r="AO49" i="56"/>
  <c r="AP46" i="56"/>
  <c r="AO139" i="46"/>
  <c r="AO73" i="46"/>
  <c r="AP74" i="46" s="1"/>
  <c r="AO84" i="47" l="1"/>
  <c r="AO84" i="48"/>
  <c r="AP85" i="40"/>
  <c r="AP281" i="51"/>
  <c r="AP61" i="40"/>
  <c r="AP85" i="44"/>
  <c r="AP282" i="51"/>
  <c r="AP61" i="44"/>
  <c r="AO48" i="56"/>
  <c r="AP85" i="49"/>
  <c r="AP287" i="51"/>
  <c r="AP61" i="49"/>
  <c r="AO88" i="47"/>
  <c r="AO87" i="47"/>
  <c r="AO361" i="33"/>
  <c r="AP85" i="45"/>
  <c r="AP283" i="51"/>
  <c r="AP61" i="45"/>
  <c r="AP85" i="32"/>
  <c r="AP277" i="51"/>
  <c r="AP61" i="32"/>
  <c r="AP85" i="41"/>
  <c r="AP278" i="51"/>
  <c r="AP61" i="41"/>
  <c r="AO61" i="56"/>
  <c r="AO132" i="33"/>
  <c r="AO75" i="59" s="1"/>
  <c r="AP85" i="43"/>
  <c r="AP280" i="51"/>
  <c r="AP61" i="43"/>
  <c r="AO88" i="42"/>
  <c r="AO87" i="42"/>
  <c r="AO355" i="33"/>
  <c r="AO88" i="48"/>
  <c r="AO87" i="48"/>
  <c r="AO362" i="33"/>
  <c r="AP85" i="46"/>
  <c r="AP284" i="51"/>
  <c r="AP61" i="46"/>
  <c r="AO84" i="43"/>
  <c r="AP85" i="48"/>
  <c r="AP286" i="51"/>
  <c r="AP61" i="48"/>
  <c r="AO84" i="40"/>
  <c r="AO84" i="44"/>
  <c r="AO38" i="33"/>
  <c r="AO42" i="33"/>
  <c r="AO47" i="59" s="1"/>
  <c r="AO40" i="33"/>
  <c r="AO44" i="33"/>
  <c r="AP101" i="1"/>
  <c r="AP209" i="33" s="1"/>
  <c r="AP66" i="1"/>
  <c r="AP85" i="42"/>
  <c r="AP279" i="51"/>
  <c r="AP61" i="42"/>
  <c r="AO84" i="46"/>
  <c r="AO84" i="49"/>
  <c r="AP85" i="47"/>
  <c r="AP285" i="51"/>
  <c r="AP61" i="47"/>
  <c r="AO84" i="45"/>
  <c r="AO84" i="32"/>
  <c r="AO84" i="41"/>
  <c r="AO46" i="33"/>
  <c r="AO49" i="59" s="1"/>
  <c r="AO139" i="1"/>
  <c r="AO73" i="1"/>
  <c r="AP74" i="1" s="1"/>
  <c r="AO84" i="1" l="1"/>
  <c r="AP67" i="42"/>
  <c r="DG52" i="57"/>
  <c r="AP77" i="42"/>
  <c r="AP128" i="42"/>
  <c r="AP78" i="42"/>
  <c r="AP112" i="42"/>
  <c r="AO88" i="40"/>
  <c r="AO87" i="40"/>
  <c r="AO357" i="33"/>
  <c r="AO88" i="43"/>
  <c r="AO87" i="43"/>
  <c r="AO356" i="33"/>
  <c r="AO62" i="56"/>
  <c r="AO135" i="33" s="1"/>
  <c r="AO134" i="33"/>
  <c r="AO76" i="59" s="1"/>
  <c r="AP67" i="49"/>
  <c r="DG60" i="57"/>
  <c r="AP77" i="49"/>
  <c r="AP78" i="49"/>
  <c r="AP128" i="49"/>
  <c r="AP112" i="49"/>
  <c r="AO88" i="32"/>
  <c r="AO87" i="32"/>
  <c r="AO353" i="33"/>
  <c r="AO132" i="48"/>
  <c r="AO133" i="48" s="1"/>
  <c r="AO134" i="48" s="1"/>
  <c r="AN79" i="48" s="1"/>
  <c r="AO148" i="48" s="1"/>
  <c r="AO214" i="51"/>
  <c r="AO230" i="51" s="1"/>
  <c r="AO90" i="48"/>
  <c r="AN129" i="48"/>
  <c r="AN131" i="48" s="1"/>
  <c r="AN140" i="48" s="1"/>
  <c r="AO130" i="48"/>
  <c r="AO132" i="47"/>
  <c r="AO133" i="47" s="1"/>
  <c r="AO134" i="47" s="1"/>
  <c r="AN79" i="47" s="1"/>
  <c r="AO148" i="47" s="1"/>
  <c r="AO213" i="51"/>
  <c r="AO229" i="51" s="1"/>
  <c r="AO90" i="47"/>
  <c r="AN129" i="47"/>
  <c r="AN131" i="47" s="1"/>
  <c r="AN140" i="47" s="1"/>
  <c r="AO130" i="47"/>
  <c r="AP67" i="48"/>
  <c r="AP78" i="48"/>
  <c r="DG59" i="57"/>
  <c r="AP128" i="48"/>
  <c r="AP77" i="48"/>
  <c r="AP112" i="48"/>
  <c r="AP67" i="47"/>
  <c r="AP78" i="47"/>
  <c r="DG58" i="57"/>
  <c r="AP128" i="47"/>
  <c r="AP77" i="47"/>
  <c r="AP112" i="47"/>
  <c r="AO88" i="49"/>
  <c r="AO87" i="49"/>
  <c r="AO363" i="33"/>
  <c r="AP67" i="46"/>
  <c r="DG57" i="57"/>
  <c r="AP128" i="46"/>
  <c r="AP77" i="46"/>
  <c r="AP78" i="46"/>
  <c r="AP112" i="46"/>
  <c r="AP67" i="41"/>
  <c r="DG51" i="57"/>
  <c r="AP128" i="41"/>
  <c r="AP78" i="41"/>
  <c r="AP77" i="41"/>
  <c r="AP112" i="41"/>
  <c r="AP67" i="32"/>
  <c r="DG50" i="57"/>
  <c r="AP128" i="32"/>
  <c r="AP78" i="32"/>
  <c r="AP77" i="32"/>
  <c r="AP112" i="32"/>
  <c r="AP67" i="45"/>
  <c r="DG56" i="57"/>
  <c r="AP77" i="45"/>
  <c r="AP78" i="45"/>
  <c r="AP128" i="45"/>
  <c r="AP112" i="45"/>
  <c r="AP67" i="43"/>
  <c r="DG53" i="57"/>
  <c r="AP78" i="43"/>
  <c r="AP128" i="43"/>
  <c r="AP77" i="43"/>
  <c r="AP112" i="43"/>
  <c r="AO88" i="45"/>
  <c r="AO87" i="45"/>
  <c r="AO359" i="33"/>
  <c r="AO88" i="1"/>
  <c r="AO87" i="1"/>
  <c r="AO352" i="33"/>
  <c r="AO48" i="33"/>
  <c r="AP85" i="1"/>
  <c r="AP49" i="33" s="1"/>
  <c r="AP51" i="59" s="1"/>
  <c r="AP276" i="51"/>
  <c r="AP61" i="1"/>
  <c r="AO88" i="41"/>
  <c r="AO87" i="41"/>
  <c r="AO354" i="33"/>
  <c r="AO88" i="46"/>
  <c r="AO87" i="46"/>
  <c r="AO360" i="33"/>
  <c r="AO87" i="44"/>
  <c r="AO88" i="44"/>
  <c r="AO358" i="33"/>
  <c r="AO132" i="42"/>
  <c r="AO133" i="42" s="1"/>
  <c r="AO134" i="42" s="1"/>
  <c r="AN79" i="42" s="1"/>
  <c r="AO148" i="42" s="1"/>
  <c r="AO207" i="51"/>
  <c r="AO223" i="51" s="1"/>
  <c r="AO90" i="42"/>
  <c r="AO130" i="42"/>
  <c r="AN129" i="42"/>
  <c r="AN131" i="42" s="1"/>
  <c r="AN140" i="42" s="1"/>
  <c r="AP67" i="44"/>
  <c r="DG55" i="57"/>
  <c r="AP128" i="44"/>
  <c r="AP77" i="44"/>
  <c r="AP78" i="44"/>
  <c r="AP112" i="44"/>
  <c r="AP77" i="40"/>
  <c r="AP78" i="40"/>
  <c r="AP67" i="40"/>
  <c r="DG54" i="57"/>
  <c r="AP128" i="40"/>
  <c r="AP112" i="40"/>
  <c r="AP119" i="43" l="1"/>
  <c r="AP116" i="43"/>
  <c r="AP114" i="43"/>
  <c r="AP115" i="43" s="1"/>
  <c r="AO132" i="43"/>
  <c r="AO133" i="43" s="1"/>
  <c r="AO134" i="43" s="1"/>
  <c r="AN79" i="43" s="1"/>
  <c r="AO148" i="43" s="1"/>
  <c r="AO208" i="51"/>
  <c r="AO224" i="51" s="1"/>
  <c r="AO90" i="43"/>
  <c r="AN129" i="43"/>
  <c r="AN131" i="43" s="1"/>
  <c r="AN140" i="43" s="1"/>
  <c r="AO130" i="43"/>
  <c r="AP119" i="44"/>
  <c r="AP116" i="44"/>
  <c r="AP114" i="44"/>
  <c r="AP115" i="44" s="1"/>
  <c r="AO51" i="33"/>
  <c r="AO52" i="59" s="1"/>
  <c r="AO132" i="45"/>
  <c r="AO133" i="45" s="1"/>
  <c r="AO134" i="45" s="1"/>
  <c r="AN79" i="45" s="1"/>
  <c r="AO148" i="45" s="1"/>
  <c r="AO211" i="51"/>
  <c r="AO227" i="51" s="1"/>
  <c r="AO90" i="45"/>
  <c r="AN129" i="45"/>
  <c r="AN131" i="45" s="1"/>
  <c r="AN140" i="45" s="1"/>
  <c r="AO130" i="45"/>
  <c r="AP116" i="46"/>
  <c r="AP119" i="46"/>
  <c r="AP114" i="46"/>
  <c r="AP115" i="46" s="1"/>
  <c r="AO93" i="47"/>
  <c r="AO94" i="47" s="1"/>
  <c r="AO91" i="47"/>
  <c r="B92" i="47" s="1"/>
  <c r="AP119" i="42"/>
  <c r="AP116" i="42"/>
  <c r="AP114" i="42"/>
  <c r="AP115" i="42" s="1"/>
  <c r="AP119" i="47"/>
  <c r="AP116" i="47"/>
  <c r="AP114" i="47"/>
  <c r="AP115" i="47" s="1"/>
  <c r="AP119" i="49"/>
  <c r="AP116" i="49"/>
  <c r="AP114" i="49"/>
  <c r="AP115" i="49" s="1"/>
  <c r="AO93" i="42"/>
  <c r="AO94" i="42" s="1"/>
  <c r="AO91" i="42"/>
  <c r="B92" i="42" s="1"/>
  <c r="AP119" i="40"/>
  <c r="AP116" i="40"/>
  <c r="AP114" i="40"/>
  <c r="AP115" i="40" s="1"/>
  <c r="AO132" i="44"/>
  <c r="AO133" i="44" s="1"/>
  <c r="AO134" i="44" s="1"/>
  <c r="AN79" i="44" s="1"/>
  <c r="AO148" i="44" s="1"/>
  <c r="AO210" i="51"/>
  <c r="AO226" i="51" s="1"/>
  <c r="AO90" i="44"/>
  <c r="AN129" i="44"/>
  <c r="AN131" i="44" s="1"/>
  <c r="AN140" i="44" s="1"/>
  <c r="AO130" i="44"/>
  <c r="AO132" i="46"/>
  <c r="AO133" i="46" s="1"/>
  <c r="AO134" i="46" s="1"/>
  <c r="AN79" i="46" s="1"/>
  <c r="AO148" i="46" s="1"/>
  <c r="AO212" i="51"/>
  <c r="AO228" i="51" s="1"/>
  <c r="AO90" i="46"/>
  <c r="AN129" i="46"/>
  <c r="AN131" i="46" s="1"/>
  <c r="AN140" i="46" s="1"/>
  <c r="AO130" i="46"/>
  <c r="AO132" i="41"/>
  <c r="AO133" i="41" s="1"/>
  <c r="AO134" i="41" s="1"/>
  <c r="AN79" i="41" s="1"/>
  <c r="AO148" i="41" s="1"/>
  <c r="AO206" i="51"/>
  <c r="AO222" i="51" s="1"/>
  <c r="AO90" i="41"/>
  <c r="AN129" i="41"/>
  <c r="AN131" i="41" s="1"/>
  <c r="AN140" i="41" s="1"/>
  <c r="AO130" i="41"/>
  <c r="AO132" i="1"/>
  <c r="AO133" i="1" s="1"/>
  <c r="AO134" i="1" s="1"/>
  <c r="AO204" i="51"/>
  <c r="AO220" i="51" s="1"/>
  <c r="AO90" i="1"/>
  <c r="AO130" i="1"/>
  <c r="AN129" i="1"/>
  <c r="AP119" i="41"/>
  <c r="AP116" i="41"/>
  <c r="AP114" i="41"/>
  <c r="AP115" i="41" s="1"/>
  <c r="AO93" i="48"/>
  <c r="AO94" i="48" s="1"/>
  <c r="AO91" i="48"/>
  <c r="B92" i="48" s="1"/>
  <c r="AP288" i="51"/>
  <c r="AP116" i="45"/>
  <c r="AP119" i="45"/>
  <c r="AP114" i="45"/>
  <c r="AP115" i="45" s="1"/>
  <c r="AO77" i="59"/>
  <c r="AP50" i="42"/>
  <c r="AP50" i="46"/>
  <c r="AP50" i="40"/>
  <c r="AP50" i="45"/>
  <c r="AP50" i="1"/>
  <c r="AP50" i="43"/>
  <c r="AP50" i="32"/>
  <c r="AP50" i="47"/>
  <c r="AP50" i="48"/>
  <c r="AP50" i="41"/>
  <c r="AP50" i="49"/>
  <c r="AP50" i="44"/>
  <c r="AO132" i="40"/>
  <c r="AO133" i="40" s="1"/>
  <c r="AO134" i="40" s="1"/>
  <c r="AO209" i="51"/>
  <c r="AO225" i="51" s="1"/>
  <c r="AO90" i="40"/>
  <c r="AN129" i="40"/>
  <c r="AN131" i="40" s="1"/>
  <c r="AO130" i="40"/>
  <c r="AP67" i="1"/>
  <c r="AP45" i="33" s="1"/>
  <c r="AP39" i="33"/>
  <c r="DG49" i="57"/>
  <c r="DG61" i="57" s="1"/>
  <c r="AP128" i="1"/>
  <c r="AP77" i="1"/>
  <c r="AP78" i="1"/>
  <c r="AP112" i="1"/>
  <c r="AO87" i="33"/>
  <c r="AO53" i="33"/>
  <c r="AO54" i="59" s="1"/>
  <c r="AO52" i="33"/>
  <c r="AO53" i="59" s="1"/>
  <c r="AO50" i="59"/>
  <c r="AO369" i="33"/>
  <c r="AO375" i="33" s="1"/>
  <c r="AO376" i="33" s="1"/>
  <c r="AP119" i="32"/>
  <c r="AP116" i="32"/>
  <c r="AP114" i="32"/>
  <c r="AP115" i="32" s="1"/>
  <c r="AO132" i="49"/>
  <c r="AO133" i="49" s="1"/>
  <c r="AO134" i="49" s="1"/>
  <c r="AN79" i="49" s="1"/>
  <c r="AO148" i="49" s="1"/>
  <c r="AO215" i="51"/>
  <c r="AO231" i="51" s="1"/>
  <c r="AO90" i="49"/>
  <c r="AN129" i="49"/>
  <c r="AN131" i="49" s="1"/>
  <c r="AN140" i="49" s="1"/>
  <c r="AO130" i="49"/>
  <c r="AP119" i="48"/>
  <c r="AP116" i="48"/>
  <c r="AP114" i="48"/>
  <c r="AP115" i="48" s="1"/>
  <c r="AO132" i="32"/>
  <c r="AO133" i="32" s="1"/>
  <c r="AO134" i="32" s="1"/>
  <c r="AN79" i="32" s="1"/>
  <c r="AO148" i="32" s="1"/>
  <c r="AO205" i="51"/>
  <c r="AO221" i="51" s="1"/>
  <c r="AO90" i="32"/>
  <c r="AO130" i="32"/>
  <c r="AN129" i="32"/>
  <c r="AN131" i="32" s="1"/>
  <c r="AN140" i="32" s="1"/>
  <c r="AP121" i="45" l="1"/>
  <c r="AP124" i="45"/>
  <c r="AP102" i="45"/>
  <c r="AP71" i="45" s="1"/>
  <c r="AP70" i="45" s="1"/>
  <c r="AP124" i="49"/>
  <c r="AP121" i="49"/>
  <c r="AP102" i="49"/>
  <c r="AP71" i="49" s="1"/>
  <c r="AP70" i="49" s="1"/>
  <c r="AN79" i="40"/>
  <c r="AO148" i="40" s="1"/>
  <c r="AO71" i="59"/>
  <c r="AN131" i="1"/>
  <c r="AN137" i="1"/>
  <c r="AO136" i="1"/>
  <c r="AN79" i="1"/>
  <c r="AO148" i="1" s="1"/>
  <c r="AO69" i="59"/>
  <c r="AO93" i="46"/>
  <c r="AO94" i="46" s="1"/>
  <c r="AO91" i="46"/>
  <c r="B92" i="46" s="1"/>
  <c r="D92" i="47"/>
  <c r="J178" i="51"/>
  <c r="AO93" i="43"/>
  <c r="AO94" i="43" s="1"/>
  <c r="AO91" i="43"/>
  <c r="B92" i="43" s="1"/>
  <c r="AO93" i="49"/>
  <c r="AO94" i="49" s="1"/>
  <c r="AO91" i="49"/>
  <c r="B92" i="49" s="1"/>
  <c r="AP124" i="32"/>
  <c r="AP121" i="32"/>
  <c r="AP102" i="32"/>
  <c r="AP71" i="32" s="1"/>
  <c r="AP70" i="32" s="1"/>
  <c r="AN72" i="59"/>
  <c r="AN140" i="40"/>
  <c r="AP301" i="51"/>
  <c r="AP296" i="51"/>
  <c r="AP299" i="51"/>
  <c r="AP293" i="51"/>
  <c r="AP295" i="51"/>
  <c r="AP292" i="51"/>
  <c r="AP298" i="51"/>
  <c r="AP297" i="51"/>
  <c r="AP294" i="51"/>
  <c r="AP291" i="51"/>
  <c r="AP300" i="51"/>
  <c r="AO93" i="44"/>
  <c r="AO94" i="44" s="1"/>
  <c r="AO91" i="44"/>
  <c r="B92" i="44" s="1"/>
  <c r="AP124" i="44"/>
  <c r="AP121" i="44"/>
  <c r="AP102" i="44"/>
  <c r="AP71" i="44" s="1"/>
  <c r="AP70" i="44" s="1"/>
  <c r="D92" i="48"/>
  <c r="J179" i="51"/>
  <c r="AP124" i="41"/>
  <c r="AP121" i="41"/>
  <c r="AP102" i="41"/>
  <c r="AP71" i="41" s="1"/>
  <c r="AP70" i="41" s="1"/>
  <c r="AO93" i="41"/>
  <c r="AO94" i="41" s="1"/>
  <c r="AO91" i="41"/>
  <c r="B92" i="41" s="1"/>
  <c r="D92" i="42"/>
  <c r="J172" i="51"/>
  <c r="AP124" i="47"/>
  <c r="AP121" i="47"/>
  <c r="AP102" i="47"/>
  <c r="AP71" i="47" s="1"/>
  <c r="AP70" i="47" s="1"/>
  <c r="AP124" i="46"/>
  <c r="AP102" i="46"/>
  <c r="AP71" i="46" s="1"/>
  <c r="AP70" i="46" s="1"/>
  <c r="AP121" i="46"/>
  <c r="AO93" i="45"/>
  <c r="AO94" i="45" s="1"/>
  <c r="AO91" i="45"/>
  <c r="B92" i="45" s="1"/>
  <c r="AP124" i="48"/>
  <c r="AP121" i="48"/>
  <c r="AP102" i="48"/>
  <c r="AP71" i="48" s="1"/>
  <c r="AP70" i="48" s="1"/>
  <c r="AP48" i="59"/>
  <c r="AO93" i="32"/>
  <c r="AO94" i="32" s="1"/>
  <c r="AO91" i="32"/>
  <c r="B92" i="32" s="1"/>
  <c r="AP119" i="1"/>
  <c r="AP116" i="1"/>
  <c r="AP114" i="1"/>
  <c r="AP115" i="1" s="1"/>
  <c r="AO93" i="40"/>
  <c r="AO94" i="40" s="1"/>
  <c r="AO91" i="40"/>
  <c r="B92" i="40" s="1"/>
  <c r="AP290" i="51"/>
  <c r="AO93" i="1"/>
  <c r="AO94" i="1" s="1"/>
  <c r="AO91" i="1"/>
  <c r="B92" i="1" s="1"/>
  <c r="AP124" i="40"/>
  <c r="AP121" i="40"/>
  <c r="AP102" i="40"/>
  <c r="AP71" i="40" s="1"/>
  <c r="AP70" i="40" s="1"/>
  <c r="AP124" i="42"/>
  <c r="AP121" i="42"/>
  <c r="AP102" i="42"/>
  <c r="AP71" i="42" s="1"/>
  <c r="AP70" i="42" s="1"/>
  <c r="AP124" i="43"/>
  <c r="AP121" i="43"/>
  <c r="AP102" i="43"/>
  <c r="AP71" i="43" s="1"/>
  <c r="AP70" i="43" s="1"/>
  <c r="AP305" i="51" l="1"/>
  <c r="AP309" i="51" s="1"/>
  <c r="AP304" i="51"/>
  <c r="D92" i="40"/>
  <c r="J174" i="51"/>
  <c r="D92" i="41"/>
  <c r="J171" i="51"/>
  <c r="AP157" i="33"/>
  <c r="AP86" i="41"/>
  <c r="D92" i="43"/>
  <c r="J173" i="51"/>
  <c r="AP166" i="33"/>
  <c r="AP86" i="49"/>
  <c r="AP158" i="33"/>
  <c r="AP86" i="42"/>
  <c r="D92" i="44"/>
  <c r="J175" i="51"/>
  <c r="AN70" i="59"/>
  <c r="AN140" i="1"/>
  <c r="AP124" i="1"/>
  <c r="AP121" i="1"/>
  <c r="AP124" i="33" s="1"/>
  <c r="AP101" i="33" s="1"/>
  <c r="AP102" i="1"/>
  <c r="AP71" i="1" s="1"/>
  <c r="AP165" i="33"/>
  <c r="AP86" i="48"/>
  <c r="D92" i="1"/>
  <c r="B74" i="33"/>
  <c r="D74" i="33" s="1"/>
  <c r="J169" i="51"/>
  <c r="AP164" i="33"/>
  <c r="AP86" i="47"/>
  <c r="AP161" i="33"/>
  <c r="AP86" i="44"/>
  <c r="D92" i="46"/>
  <c r="J177" i="51"/>
  <c r="AP162" i="33"/>
  <c r="AP86" i="45"/>
  <c r="AP159" i="33"/>
  <c r="AP86" i="43"/>
  <c r="AP160" i="33"/>
  <c r="AP86" i="40"/>
  <c r="D92" i="32"/>
  <c r="J170" i="51"/>
  <c r="D92" i="45"/>
  <c r="J176" i="51"/>
  <c r="AP163" i="33"/>
  <c r="AP86" i="46"/>
  <c r="AP156" i="33"/>
  <c r="AP86" i="32"/>
  <c r="D92" i="49"/>
  <c r="J180" i="51"/>
  <c r="AP246" i="33" l="1"/>
  <c r="AP231" i="33"/>
  <c r="AP247" i="33"/>
  <c r="AP232" i="33"/>
  <c r="AP243" i="33"/>
  <c r="AP228" i="33"/>
  <c r="AP155" i="33"/>
  <c r="AP86" i="1"/>
  <c r="AP250" i="33"/>
  <c r="AP235" i="33"/>
  <c r="AP244" i="33"/>
  <c r="AP229" i="33"/>
  <c r="AP248" i="33"/>
  <c r="AP233" i="33"/>
  <c r="AP240" i="33"/>
  <c r="AP225" i="33"/>
  <c r="AP245" i="33"/>
  <c r="AP230" i="33"/>
  <c r="J181" i="51"/>
  <c r="AP249" i="33"/>
  <c r="AP234" i="33"/>
  <c r="AP241" i="33"/>
  <c r="AP226" i="33"/>
  <c r="AP70" i="1"/>
  <c r="AP5" i="59" s="1"/>
  <c r="AP56" i="33"/>
  <c r="AP242" i="33"/>
  <c r="AP227" i="33"/>
  <c r="AP308" i="51"/>
  <c r="AP310" i="51" s="1"/>
  <c r="AP306" i="51"/>
  <c r="AP184" i="33" l="1"/>
  <c r="AP167" i="33"/>
  <c r="AP239" i="33"/>
  <c r="AP251" i="33" s="1"/>
  <c r="AP224" i="33"/>
  <c r="AP236" i="33" s="1"/>
  <c r="AP55" i="33"/>
  <c r="AP55" i="59"/>
  <c r="AQ59" i="33"/>
  <c r="AP57" i="33"/>
  <c r="AP57" i="59" s="1"/>
  <c r="AP56" i="59"/>
  <c r="AP64" i="33"/>
  <c r="AP344" i="51"/>
  <c r="AP348" i="51"/>
  <c r="AP352" i="51"/>
  <c r="AP347" i="51"/>
  <c r="AP351" i="51"/>
  <c r="AP355" i="51"/>
  <c r="AP346" i="51"/>
  <c r="AP350" i="51"/>
  <c r="AP354" i="51"/>
  <c r="AP345" i="51"/>
  <c r="AP349" i="51"/>
  <c r="AP353" i="51"/>
  <c r="AR61" i="33" l="1"/>
  <c r="AQ60" i="33"/>
  <c r="AP71" i="33"/>
  <c r="AP65" i="33"/>
  <c r="AQ84" i="33" s="1"/>
  <c r="AP61" i="59"/>
  <c r="AP113" i="33"/>
  <c r="AP119" i="33" s="1"/>
  <c r="AP185" i="33"/>
  <c r="AP114" i="33" s="1"/>
  <c r="AP186" i="33"/>
  <c r="AQ91" i="33" l="1"/>
  <c r="AQ9" i="55"/>
  <c r="AQ4" i="56"/>
  <c r="AQ58" i="59"/>
  <c r="AP63" i="59"/>
  <c r="AP70" i="33"/>
  <c r="AR59" i="59"/>
  <c r="AS62" i="33"/>
  <c r="AS60" i="59" s="1"/>
  <c r="AP3" i="56" l="1"/>
  <c r="AP81" i="49"/>
  <c r="AP62" i="49" s="1"/>
  <c r="AP63" i="49" s="1"/>
  <c r="AP81" i="48"/>
  <c r="AP62" i="48" s="1"/>
  <c r="AP63" i="48" s="1"/>
  <c r="AP81" i="47"/>
  <c r="AP62" i="47" s="1"/>
  <c r="AP63" i="47" s="1"/>
  <c r="AP81" i="46"/>
  <c r="AP62" i="46" s="1"/>
  <c r="AP63" i="46" s="1"/>
  <c r="AP81" i="45"/>
  <c r="AP62" i="45" s="1"/>
  <c r="AP63" i="45" s="1"/>
  <c r="AP81" i="44"/>
  <c r="AP62" i="44" s="1"/>
  <c r="AP63" i="44" s="1"/>
  <c r="AP81" i="40"/>
  <c r="AP62" i="40" s="1"/>
  <c r="AP63" i="40" s="1"/>
  <c r="AP81" i="43"/>
  <c r="AP62" i="43" s="1"/>
  <c r="AP63" i="43" s="1"/>
  <c r="AP81" i="41"/>
  <c r="AP62" i="41" s="1"/>
  <c r="AP63" i="41" s="1"/>
  <c r="AP81" i="42"/>
  <c r="AP62" i="42" s="1"/>
  <c r="AP63" i="42" s="1"/>
  <c r="AP81" i="1"/>
  <c r="AP62" i="1" s="1"/>
  <c r="AP63" i="1" s="1"/>
  <c r="AP81" i="32"/>
  <c r="AP62" i="32" s="1"/>
  <c r="AP63" i="32" s="1"/>
  <c r="AP62" i="59"/>
  <c r="AQ72" i="33"/>
  <c r="AQ107" i="49"/>
  <c r="AQ106" i="49" s="1"/>
  <c r="AQ109" i="49" s="1"/>
  <c r="AQ103" i="49" s="1"/>
  <c r="AQ107" i="48"/>
  <c r="AQ106" i="48" s="1"/>
  <c r="AQ109" i="48" s="1"/>
  <c r="AQ103" i="48" s="1"/>
  <c r="AQ107" i="47"/>
  <c r="AQ106" i="47" s="1"/>
  <c r="AQ109" i="47" s="1"/>
  <c r="AQ103" i="47" s="1"/>
  <c r="AQ107" i="46"/>
  <c r="AQ106" i="46" s="1"/>
  <c r="AQ109" i="46" s="1"/>
  <c r="AQ103" i="46" s="1"/>
  <c r="AQ107" i="45"/>
  <c r="AQ106" i="45" s="1"/>
  <c r="AQ109" i="45" s="1"/>
  <c r="AQ103" i="45" s="1"/>
  <c r="AQ107" i="44"/>
  <c r="AQ106" i="44" s="1"/>
  <c r="AQ109" i="44" s="1"/>
  <c r="AQ103" i="44" s="1"/>
  <c r="AQ107" i="40"/>
  <c r="AQ106" i="40" s="1"/>
  <c r="AQ109" i="40" s="1"/>
  <c r="AQ103" i="40" s="1"/>
  <c r="AQ107" i="43"/>
  <c r="AQ106" i="43" s="1"/>
  <c r="AQ109" i="43" s="1"/>
  <c r="AQ103" i="43" s="1"/>
  <c r="AQ107" i="41"/>
  <c r="AQ106" i="41" s="1"/>
  <c r="AQ109" i="41" s="1"/>
  <c r="AQ103" i="41" s="1"/>
  <c r="AQ107" i="42"/>
  <c r="AQ106" i="42" s="1"/>
  <c r="AQ109" i="42" s="1"/>
  <c r="AQ103" i="42" s="1"/>
  <c r="AQ107" i="32"/>
  <c r="AQ106" i="32" s="1"/>
  <c r="AQ109" i="32" s="1"/>
  <c r="AQ103" i="32" s="1"/>
  <c r="AQ107" i="1"/>
  <c r="AQ8" i="55"/>
  <c r="AQ101" i="32" l="1"/>
  <c r="AQ210" i="33" s="1"/>
  <c r="AQ66" i="32"/>
  <c r="AQ101" i="40"/>
  <c r="AQ214" i="33" s="1"/>
  <c r="AQ66" i="40"/>
  <c r="AQ101" i="47"/>
  <c r="AQ218" i="33" s="1"/>
  <c r="AQ66" i="47"/>
  <c r="AP155" i="1"/>
  <c r="AP64" i="1"/>
  <c r="AP65" i="1" s="1"/>
  <c r="AP155" i="40"/>
  <c r="AP64" i="40"/>
  <c r="AP65" i="40" s="1"/>
  <c r="AP68" i="40" s="1"/>
  <c r="AP155" i="47"/>
  <c r="AP64" i="47"/>
  <c r="AP65" i="47" s="1"/>
  <c r="AP68" i="47" s="1"/>
  <c r="AQ101" i="42"/>
  <c r="AQ212" i="33" s="1"/>
  <c r="AQ66" i="42"/>
  <c r="AQ101" i="44"/>
  <c r="AQ215" i="33" s="1"/>
  <c r="AQ66" i="44"/>
  <c r="AQ101" i="48"/>
  <c r="AQ219" i="33" s="1"/>
  <c r="AQ66" i="48"/>
  <c r="AP155" i="42"/>
  <c r="AP64" i="42"/>
  <c r="AP65" i="42" s="1"/>
  <c r="AP68" i="42" s="1"/>
  <c r="AP64" i="44"/>
  <c r="AP65" i="44" s="1"/>
  <c r="AP68" i="44" s="1"/>
  <c r="AP155" i="44"/>
  <c r="AP155" i="48"/>
  <c r="AP64" i="48"/>
  <c r="AP65" i="48" s="1"/>
  <c r="AP68" i="48" s="1"/>
  <c r="AQ90" i="33"/>
  <c r="AQ83" i="33"/>
  <c r="AQ101" i="45"/>
  <c r="AQ216" i="33" s="1"/>
  <c r="AQ66" i="45"/>
  <c r="AQ101" i="49"/>
  <c r="AQ220" i="33" s="1"/>
  <c r="AQ66" i="49"/>
  <c r="AP155" i="32"/>
  <c r="AP64" i="32"/>
  <c r="AP65" i="32" s="1"/>
  <c r="AP68" i="32" s="1"/>
  <c r="AP64" i="41"/>
  <c r="AP65" i="41" s="1"/>
  <c r="AP68" i="41" s="1"/>
  <c r="AP155" i="41"/>
  <c r="AP155" i="45"/>
  <c r="AP64" i="45"/>
  <c r="AP65" i="45" s="1"/>
  <c r="AP68" i="45" s="1"/>
  <c r="AP155" i="49"/>
  <c r="AP64" i="49"/>
  <c r="AP65" i="49" s="1"/>
  <c r="AP68" i="49" s="1"/>
  <c r="AQ101" i="41"/>
  <c r="AQ211" i="33" s="1"/>
  <c r="AQ66" i="41"/>
  <c r="AQ106" i="1"/>
  <c r="AQ97" i="33"/>
  <c r="AQ101" i="43"/>
  <c r="AQ213" i="33" s="1"/>
  <c r="AQ66" i="43"/>
  <c r="AQ101" i="46"/>
  <c r="AQ217" i="33" s="1"/>
  <c r="AQ66" i="46"/>
  <c r="AQ64" i="59"/>
  <c r="AP155" i="43"/>
  <c r="AP64" i="43"/>
  <c r="AP65" i="43" s="1"/>
  <c r="AP68" i="43" s="1"/>
  <c r="AP155" i="46"/>
  <c r="AP64" i="46"/>
  <c r="AP65" i="46" s="1"/>
  <c r="AP68" i="46" s="1"/>
  <c r="AP55" i="56"/>
  <c r="AP56" i="56" s="1"/>
  <c r="AP37" i="56"/>
  <c r="AP38" i="56" s="1"/>
  <c r="AP47" i="56"/>
  <c r="AP42" i="56"/>
  <c r="AP43" i="56" s="1"/>
  <c r="AP139" i="32" l="1"/>
  <c r="AP73" i="32"/>
  <c r="AQ74" i="32" s="1"/>
  <c r="AP84" i="42"/>
  <c r="AP139" i="42"/>
  <c r="AP73" i="42"/>
  <c r="AQ74" i="42" s="1"/>
  <c r="AP139" i="47"/>
  <c r="AP73" i="47"/>
  <c r="AQ74" i="47" s="1"/>
  <c r="AP68" i="1"/>
  <c r="AP43" i="33"/>
  <c r="AQ41" i="56"/>
  <c r="AP139" i="45"/>
  <c r="AP73" i="45"/>
  <c r="AQ74" i="45" s="1"/>
  <c r="AP139" i="48"/>
  <c r="AP73" i="48"/>
  <c r="AQ74" i="48" s="1"/>
  <c r="AP49" i="56"/>
  <c r="AQ46" i="56"/>
  <c r="AP139" i="46"/>
  <c r="AP73" i="46"/>
  <c r="AQ74" i="46" s="1"/>
  <c r="AP60" i="56"/>
  <c r="AP133" i="33" s="1"/>
  <c r="AP59" i="56"/>
  <c r="AP139" i="43"/>
  <c r="AP73" i="43"/>
  <c r="AQ74" i="43" s="1"/>
  <c r="AP139" i="49"/>
  <c r="AP73" i="49"/>
  <c r="AQ74" i="49" s="1"/>
  <c r="AP139" i="40"/>
  <c r="AP73" i="40"/>
  <c r="AQ74" i="40" s="1"/>
  <c r="AP52" i="56"/>
  <c r="AQ109" i="1"/>
  <c r="AQ103" i="1" s="1"/>
  <c r="AQ96" i="33"/>
  <c r="AQ104" i="33" s="1"/>
  <c r="AP139" i="41"/>
  <c r="AP73" i="41"/>
  <c r="AQ74" i="41" s="1"/>
  <c r="AP139" i="44"/>
  <c r="AP73" i="44"/>
  <c r="AQ74" i="44" s="1"/>
  <c r="AP84" i="46" l="1"/>
  <c r="AP84" i="47"/>
  <c r="AQ85" i="44"/>
  <c r="AQ282" i="51"/>
  <c r="AQ61" i="44"/>
  <c r="AP84" i="44"/>
  <c r="AP84" i="41"/>
  <c r="AP84" i="40"/>
  <c r="AP48" i="56"/>
  <c r="AQ85" i="45"/>
  <c r="AQ283" i="51"/>
  <c r="AQ61" i="45"/>
  <c r="AP88" i="42"/>
  <c r="AP87" i="42"/>
  <c r="AP355" i="33"/>
  <c r="AQ85" i="49"/>
  <c r="AQ287" i="51"/>
  <c r="AQ61" i="49"/>
  <c r="AQ85" i="43"/>
  <c r="AQ280" i="51"/>
  <c r="AQ61" i="43"/>
  <c r="AP61" i="56"/>
  <c r="AP132" i="33"/>
  <c r="AP75" i="59" s="1"/>
  <c r="AP87" i="46"/>
  <c r="AP88" i="46"/>
  <c r="AP360" i="33"/>
  <c r="AQ85" i="48"/>
  <c r="AQ286" i="51"/>
  <c r="AQ61" i="48"/>
  <c r="AP38" i="33"/>
  <c r="AP42" i="33"/>
  <c r="AP47" i="59" s="1"/>
  <c r="AP40" i="33"/>
  <c r="AP44" i="33"/>
  <c r="AP88" i="47"/>
  <c r="AP87" i="47"/>
  <c r="AP361" i="33"/>
  <c r="AQ85" i="32"/>
  <c r="AQ277" i="51"/>
  <c r="AQ61" i="32"/>
  <c r="AQ85" i="41"/>
  <c r="AQ278" i="51"/>
  <c r="AQ61" i="41"/>
  <c r="AQ85" i="40"/>
  <c r="AQ281" i="51"/>
  <c r="AQ61" i="40"/>
  <c r="AP84" i="45"/>
  <c r="AP46" i="33"/>
  <c r="AP49" i="59" s="1"/>
  <c r="AP139" i="1"/>
  <c r="AP73" i="1"/>
  <c r="AQ74" i="1" s="1"/>
  <c r="AQ85" i="42"/>
  <c r="AQ279" i="51"/>
  <c r="AQ61" i="42"/>
  <c r="AQ101" i="1"/>
  <c r="AQ209" i="33" s="1"/>
  <c r="AQ66" i="1"/>
  <c r="AP84" i="49"/>
  <c r="AP84" i="43"/>
  <c r="AQ85" i="46"/>
  <c r="AQ284" i="51"/>
  <c r="AQ61" i="46"/>
  <c r="AP84" i="48"/>
  <c r="AQ85" i="47"/>
  <c r="AQ285" i="51"/>
  <c r="AQ61" i="47"/>
  <c r="AP84" i="32"/>
  <c r="AQ67" i="40" l="1"/>
  <c r="DH54" i="57"/>
  <c r="AQ78" i="40"/>
  <c r="AQ77" i="40"/>
  <c r="AQ128" i="40"/>
  <c r="AQ112" i="40"/>
  <c r="AQ67" i="41"/>
  <c r="DH51" i="57"/>
  <c r="AQ77" i="41"/>
  <c r="AQ128" i="41"/>
  <c r="AQ78" i="41"/>
  <c r="AQ112" i="41"/>
  <c r="AQ67" i="32"/>
  <c r="DH50" i="57"/>
  <c r="AQ78" i="32"/>
  <c r="AQ128" i="32"/>
  <c r="AQ77" i="32"/>
  <c r="AQ112" i="32"/>
  <c r="AP132" i="46"/>
  <c r="AP133" i="46" s="1"/>
  <c r="AP134" i="46" s="1"/>
  <c r="AO79" i="46" s="1"/>
  <c r="AP148" i="46" s="1"/>
  <c r="AP212" i="51"/>
  <c r="AP228" i="51" s="1"/>
  <c r="AP90" i="46"/>
  <c r="AP130" i="46"/>
  <c r="AO129" i="46"/>
  <c r="AO131" i="46" s="1"/>
  <c r="AO140" i="46" s="1"/>
  <c r="AQ67" i="43"/>
  <c r="DH53" i="57"/>
  <c r="AQ78" i="43"/>
  <c r="AQ77" i="43"/>
  <c r="AQ128" i="43"/>
  <c r="AQ112" i="43"/>
  <c r="AQ67" i="49"/>
  <c r="DH60" i="57"/>
  <c r="AQ128" i="49"/>
  <c r="AQ77" i="49"/>
  <c r="AQ78" i="49"/>
  <c r="AQ112" i="49"/>
  <c r="AQ67" i="44"/>
  <c r="DH55" i="57"/>
  <c r="AQ78" i="44"/>
  <c r="AQ77" i="44"/>
  <c r="AQ128" i="44"/>
  <c r="AQ112" i="44"/>
  <c r="AQ67" i="47"/>
  <c r="DH58" i="57"/>
  <c r="AQ77" i="47"/>
  <c r="AQ78" i="47"/>
  <c r="AQ128" i="47"/>
  <c r="AQ112" i="47"/>
  <c r="AP88" i="49"/>
  <c r="AP87" i="49"/>
  <c r="AP363" i="33"/>
  <c r="AP88" i="48"/>
  <c r="AP87" i="48"/>
  <c r="AP362" i="33"/>
  <c r="AP88" i="40"/>
  <c r="AP87" i="40"/>
  <c r="AP357" i="33"/>
  <c r="AP84" i="1"/>
  <c r="AP132" i="47"/>
  <c r="AP133" i="47" s="1"/>
  <c r="AP134" i="47" s="1"/>
  <c r="AO79" i="47" s="1"/>
  <c r="AP148" i="47" s="1"/>
  <c r="AP213" i="51"/>
  <c r="AP229" i="51" s="1"/>
  <c r="AP90" i="47"/>
  <c r="AO129" i="47"/>
  <c r="AO131" i="47" s="1"/>
  <c r="AO140" i="47" s="1"/>
  <c r="AP130" i="47"/>
  <c r="AP132" i="42"/>
  <c r="AP133" i="42" s="1"/>
  <c r="AP134" i="42" s="1"/>
  <c r="AO79" i="42" s="1"/>
  <c r="AP148" i="42" s="1"/>
  <c r="AP207" i="51"/>
  <c r="AP223" i="51" s="1"/>
  <c r="AP90" i="42"/>
  <c r="AP130" i="42"/>
  <c r="AO129" i="42"/>
  <c r="AO131" i="42" s="1"/>
  <c r="AO140" i="42" s="1"/>
  <c r="AP88" i="41"/>
  <c r="AP87" i="41"/>
  <c r="AP354" i="33"/>
  <c r="AP88" i="32"/>
  <c r="AP87" i="32"/>
  <c r="AP353" i="33"/>
  <c r="AQ67" i="46"/>
  <c r="AQ128" i="46"/>
  <c r="DH57" i="57"/>
  <c r="AQ77" i="46"/>
  <c r="AQ78" i="46"/>
  <c r="AQ112" i="46"/>
  <c r="AP88" i="43"/>
  <c r="AP87" i="43"/>
  <c r="AP356" i="33"/>
  <c r="AQ67" i="42"/>
  <c r="DH52" i="57"/>
  <c r="AQ128" i="42"/>
  <c r="AQ78" i="42"/>
  <c r="AQ77" i="42"/>
  <c r="AQ112" i="42"/>
  <c r="AQ85" i="1"/>
  <c r="AQ49" i="33" s="1"/>
  <c r="AQ51" i="59" s="1"/>
  <c r="AQ276" i="51"/>
  <c r="AQ61" i="1"/>
  <c r="AP87" i="45"/>
  <c r="AP88" i="45"/>
  <c r="AP359" i="33"/>
  <c r="AQ67" i="48"/>
  <c r="DH59" i="57"/>
  <c r="AQ128" i="48"/>
  <c r="AQ77" i="48"/>
  <c r="AQ78" i="48"/>
  <c r="AQ112" i="48"/>
  <c r="AP62" i="56"/>
  <c r="AP135" i="33" s="1"/>
  <c r="AP134" i="33"/>
  <c r="AP76" i="59" s="1"/>
  <c r="AQ67" i="45"/>
  <c r="DH56" i="57"/>
  <c r="AQ77" i="45"/>
  <c r="AQ78" i="45"/>
  <c r="AQ128" i="45"/>
  <c r="AQ112" i="45"/>
  <c r="AP88" i="44"/>
  <c r="AP87" i="44"/>
  <c r="AP358" i="33"/>
  <c r="AQ288" i="51" l="1"/>
  <c r="AQ119" i="40"/>
  <c r="AQ116" i="40"/>
  <c r="AQ114" i="40"/>
  <c r="AQ115" i="40" s="1"/>
  <c r="AP77" i="59"/>
  <c r="AQ50" i="40"/>
  <c r="AQ50" i="48"/>
  <c r="AQ50" i="45"/>
  <c r="AQ50" i="43"/>
  <c r="AQ50" i="46"/>
  <c r="AQ50" i="32"/>
  <c r="AQ50" i="47"/>
  <c r="AQ50" i="1"/>
  <c r="AQ50" i="44"/>
  <c r="AQ50" i="42"/>
  <c r="AQ50" i="41"/>
  <c r="AQ50" i="49"/>
  <c r="AP132" i="43"/>
  <c r="AP133" i="43" s="1"/>
  <c r="AP134" i="43" s="1"/>
  <c r="AO79" i="43" s="1"/>
  <c r="AP148" i="43" s="1"/>
  <c r="AP208" i="51"/>
  <c r="AP224" i="51" s="1"/>
  <c r="AP90" i="43"/>
  <c r="AP130" i="43"/>
  <c r="AO129" i="43"/>
  <c r="AO131" i="43" s="1"/>
  <c r="AO140" i="43" s="1"/>
  <c r="AQ119" i="48"/>
  <c r="AQ116" i="48"/>
  <c r="AQ114" i="48"/>
  <c r="AQ115" i="48" s="1"/>
  <c r="AP132" i="45"/>
  <c r="AP133" i="45" s="1"/>
  <c r="AP134" i="45" s="1"/>
  <c r="AO79" i="45" s="1"/>
  <c r="AP148" i="45" s="1"/>
  <c r="AP211" i="51"/>
  <c r="AP227" i="51" s="1"/>
  <c r="AP90" i="45"/>
  <c r="AP130" i="45"/>
  <c r="AO129" i="45"/>
  <c r="AO131" i="45" s="1"/>
  <c r="AO140" i="45" s="1"/>
  <c r="AQ119" i="46"/>
  <c r="AQ116" i="46"/>
  <c r="AQ114" i="46"/>
  <c r="AQ115" i="46" s="1"/>
  <c r="AP93" i="42"/>
  <c r="AP94" i="42" s="1"/>
  <c r="AP91" i="42"/>
  <c r="AP352" i="33"/>
  <c r="AP88" i="1"/>
  <c r="AP87" i="1"/>
  <c r="AP51" i="33" s="1"/>
  <c r="AP52" i="59" s="1"/>
  <c r="AP48" i="33"/>
  <c r="AQ119" i="43"/>
  <c r="AQ116" i="43"/>
  <c r="AQ114" i="43"/>
  <c r="AQ115" i="43" s="1"/>
  <c r="AQ119" i="41"/>
  <c r="AQ116" i="41"/>
  <c r="AQ114" i="41"/>
  <c r="AQ115" i="41" s="1"/>
  <c r="AQ119" i="45"/>
  <c r="AQ116" i="45"/>
  <c r="AQ114" i="45"/>
  <c r="AQ115" i="45" s="1"/>
  <c r="AP132" i="32"/>
  <c r="AP133" i="32" s="1"/>
  <c r="AP134" i="32" s="1"/>
  <c r="AO79" i="32" s="1"/>
  <c r="AP148" i="32" s="1"/>
  <c r="AP205" i="51"/>
  <c r="AP221" i="51" s="1"/>
  <c r="AP90" i="32"/>
  <c r="AP130" i="32"/>
  <c r="AO129" i="32"/>
  <c r="AO131" i="32" s="1"/>
  <c r="AO140" i="32" s="1"/>
  <c r="AP132" i="41"/>
  <c r="AP133" i="41" s="1"/>
  <c r="AP134" i="41" s="1"/>
  <c r="AO79" i="41" s="1"/>
  <c r="AP148" i="41" s="1"/>
  <c r="AP206" i="51"/>
  <c r="AP222" i="51" s="1"/>
  <c r="AP90" i="41"/>
  <c r="AO129" i="41"/>
  <c r="AO131" i="41" s="1"/>
  <c r="AO140" i="41" s="1"/>
  <c r="AP130" i="41"/>
  <c r="AP93" i="47"/>
  <c r="AP94" i="47" s="1"/>
  <c r="AP91" i="47"/>
  <c r="AP132" i="40"/>
  <c r="AP133" i="40" s="1"/>
  <c r="AP134" i="40" s="1"/>
  <c r="AO79" i="40" s="1"/>
  <c r="AP148" i="40" s="1"/>
  <c r="AP209" i="51"/>
  <c r="AP225" i="51" s="1"/>
  <c r="AP90" i="40"/>
  <c r="AP130" i="40"/>
  <c r="AO129" i="40"/>
  <c r="AO131" i="40" s="1"/>
  <c r="AP132" i="48"/>
  <c r="AP133" i="48" s="1"/>
  <c r="AP134" i="48" s="1"/>
  <c r="AO79" i="48" s="1"/>
  <c r="AP148" i="48" s="1"/>
  <c r="AP214" i="51"/>
  <c r="AP230" i="51" s="1"/>
  <c r="AP90" i="48"/>
  <c r="AO129" i="48"/>
  <c r="AO131" i="48" s="1"/>
  <c r="AO140" i="48" s="1"/>
  <c r="AP130" i="48"/>
  <c r="AP132" i="49"/>
  <c r="AP133" i="49" s="1"/>
  <c r="AP134" i="49" s="1"/>
  <c r="AO79" i="49" s="1"/>
  <c r="AP148" i="49" s="1"/>
  <c r="AP215" i="51"/>
  <c r="AP231" i="51" s="1"/>
  <c r="AP90" i="49"/>
  <c r="AP130" i="49"/>
  <c r="AO129" i="49"/>
  <c r="AO131" i="49" s="1"/>
  <c r="AO140" i="49" s="1"/>
  <c r="AQ119" i="44"/>
  <c r="AQ116" i="44"/>
  <c r="AQ114" i="44"/>
  <c r="AQ115" i="44" s="1"/>
  <c r="AQ119" i="49"/>
  <c r="AQ116" i="49"/>
  <c r="AQ114" i="49"/>
  <c r="AQ115" i="49" s="1"/>
  <c r="AP93" i="46"/>
  <c r="AP94" i="46" s="1"/>
  <c r="AP91" i="46"/>
  <c r="AQ119" i="32"/>
  <c r="AQ116" i="32"/>
  <c r="AQ114" i="32"/>
  <c r="AQ115" i="32" s="1"/>
  <c r="AP132" i="44"/>
  <c r="AP133" i="44" s="1"/>
  <c r="AP134" i="44" s="1"/>
  <c r="AO79" i="44" s="1"/>
  <c r="AP148" i="44" s="1"/>
  <c r="AP210" i="51"/>
  <c r="AP226" i="51" s="1"/>
  <c r="AP90" i="44"/>
  <c r="AP130" i="44"/>
  <c r="AO129" i="44"/>
  <c r="AO131" i="44" s="1"/>
  <c r="AO140" i="44" s="1"/>
  <c r="AQ67" i="1"/>
  <c r="AQ45" i="33" s="1"/>
  <c r="AQ39" i="33"/>
  <c r="DH49" i="57"/>
  <c r="DH61" i="57" s="1"/>
  <c r="AQ128" i="1"/>
  <c r="AQ78" i="1"/>
  <c r="AQ77" i="1"/>
  <c r="AQ112" i="1"/>
  <c r="AQ119" i="42"/>
  <c r="AQ116" i="42"/>
  <c r="AQ114" i="42"/>
  <c r="AQ115" i="42" s="1"/>
  <c r="AQ119" i="47"/>
  <c r="AQ116" i="47"/>
  <c r="AQ114" i="47"/>
  <c r="AQ115" i="47" s="1"/>
  <c r="AQ124" i="47" l="1"/>
  <c r="AQ121" i="47"/>
  <c r="AQ102" i="47"/>
  <c r="AQ71" i="47" s="1"/>
  <c r="AQ70" i="47" s="1"/>
  <c r="AQ119" i="1"/>
  <c r="AQ116" i="1"/>
  <c r="AQ114" i="1"/>
  <c r="AQ115" i="1" s="1"/>
  <c r="AQ124" i="49"/>
  <c r="AQ121" i="49"/>
  <c r="AQ102" i="49"/>
  <c r="AQ71" i="49" s="1"/>
  <c r="AQ70" i="49" s="1"/>
  <c r="AP93" i="40"/>
  <c r="AP94" i="40" s="1"/>
  <c r="AP91" i="40"/>
  <c r="AP93" i="32"/>
  <c r="AP94" i="32" s="1"/>
  <c r="AP91" i="32"/>
  <c r="AQ124" i="41"/>
  <c r="AQ121" i="41"/>
  <c r="AQ102" i="41"/>
  <c r="AQ71" i="41" s="1"/>
  <c r="AQ70" i="41" s="1"/>
  <c r="AP53" i="33"/>
  <c r="AP54" i="59" s="1"/>
  <c r="AP52" i="33"/>
  <c r="AP53" i="59" s="1"/>
  <c r="AP87" i="33"/>
  <c r="AP50" i="59"/>
  <c r="AP369" i="33"/>
  <c r="AP375" i="33" s="1"/>
  <c r="AP376" i="33" s="1"/>
  <c r="AP93" i="45"/>
  <c r="AP94" i="45" s="1"/>
  <c r="AP91" i="45"/>
  <c r="AP93" i="43"/>
  <c r="AP94" i="43" s="1"/>
  <c r="AP91" i="43"/>
  <c r="AQ124" i="45"/>
  <c r="AQ121" i="45"/>
  <c r="AQ102" i="45"/>
  <c r="AQ71" i="45" s="1"/>
  <c r="AQ70" i="45" s="1"/>
  <c r="AQ124" i="46"/>
  <c r="AQ121" i="46"/>
  <c r="AQ102" i="46"/>
  <c r="AQ71" i="46" s="1"/>
  <c r="AQ70" i="46" s="1"/>
  <c r="AQ121" i="48"/>
  <c r="AQ102" i="48"/>
  <c r="AQ71" i="48" s="1"/>
  <c r="AQ70" i="48" s="1"/>
  <c r="AQ124" i="48"/>
  <c r="AQ48" i="59"/>
  <c r="AP132" i="1"/>
  <c r="AP133" i="1" s="1"/>
  <c r="AP134" i="1" s="1"/>
  <c r="AP204" i="51"/>
  <c r="AP220" i="51" s="1"/>
  <c r="AP90" i="1"/>
  <c r="AP130" i="1"/>
  <c r="AO129" i="1"/>
  <c r="AQ124" i="40"/>
  <c r="AQ121" i="40"/>
  <c r="AQ102" i="40"/>
  <c r="AQ71" i="40" s="1"/>
  <c r="AQ70" i="40" s="1"/>
  <c r="AQ293" i="51"/>
  <c r="AQ299" i="51"/>
  <c r="AQ295" i="51"/>
  <c r="AQ301" i="51"/>
  <c r="AQ296" i="51"/>
  <c r="AQ298" i="51"/>
  <c r="AQ292" i="51"/>
  <c r="AQ300" i="51"/>
  <c r="AQ297" i="51"/>
  <c r="AQ291" i="51"/>
  <c r="AQ294" i="51"/>
  <c r="AP93" i="44"/>
  <c r="AP94" i="44" s="1"/>
  <c r="AP91" i="44"/>
  <c r="AP93" i="49"/>
  <c r="AP94" i="49" s="1"/>
  <c r="AP91" i="49"/>
  <c r="AO72" i="59"/>
  <c r="AO140" i="40"/>
  <c r="AQ124" i="42"/>
  <c r="AQ121" i="42"/>
  <c r="AQ102" i="42"/>
  <c r="AQ71" i="42" s="1"/>
  <c r="AQ70" i="42" s="1"/>
  <c r="AQ124" i="32"/>
  <c r="AQ121" i="32"/>
  <c r="AQ102" i="32"/>
  <c r="AQ71" i="32" s="1"/>
  <c r="AQ70" i="32" s="1"/>
  <c r="AQ124" i="44"/>
  <c r="AQ121" i="44"/>
  <c r="AQ102" i="44"/>
  <c r="AQ71" i="44" s="1"/>
  <c r="AQ70" i="44" s="1"/>
  <c r="AP93" i="48"/>
  <c r="AP94" i="48" s="1"/>
  <c r="AP91" i="48"/>
  <c r="AP93" i="41"/>
  <c r="AP94" i="41" s="1"/>
  <c r="AP91" i="41"/>
  <c r="AQ121" i="43"/>
  <c r="AQ124" i="43"/>
  <c r="AQ102" i="43"/>
  <c r="AQ71" i="43" s="1"/>
  <c r="AQ70" i="43" s="1"/>
  <c r="AQ290" i="51"/>
  <c r="AQ124" i="1" l="1"/>
  <c r="AQ121" i="1"/>
  <c r="AQ124" i="33" s="1"/>
  <c r="AQ101" i="33" s="1"/>
  <c r="AQ102" i="1"/>
  <c r="AQ71" i="1" s="1"/>
  <c r="AQ305" i="51"/>
  <c r="AQ309" i="51" s="1"/>
  <c r="AQ304" i="51"/>
  <c r="AQ158" i="33"/>
  <c r="AQ86" i="42"/>
  <c r="AP93" i="1"/>
  <c r="AP94" i="1" s="1"/>
  <c r="AP91" i="1"/>
  <c r="AQ156" i="33"/>
  <c r="AQ86" i="32"/>
  <c r="AQ160" i="33"/>
  <c r="AQ86" i="40"/>
  <c r="AQ165" i="33"/>
  <c r="AQ86" i="48"/>
  <c r="AQ162" i="33"/>
  <c r="AQ86" i="45"/>
  <c r="AQ157" i="33"/>
  <c r="AQ86" i="41"/>
  <c r="AQ159" i="33"/>
  <c r="AQ86" i="43"/>
  <c r="AQ161" i="33"/>
  <c r="AQ86" i="44"/>
  <c r="AO131" i="1"/>
  <c r="AO137" i="1"/>
  <c r="AO79" i="1"/>
  <c r="AP148" i="1" s="1"/>
  <c r="AP136" i="1"/>
  <c r="AQ163" i="33"/>
  <c r="AQ86" i="46"/>
  <c r="AQ166" i="33"/>
  <c r="AQ86" i="49"/>
  <c r="AQ164" i="33"/>
  <c r="AQ86" i="47"/>
  <c r="AQ248" i="33" l="1"/>
  <c r="AQ233" i="33"/>
  <c r="AQ244" i="33"/>
  <c r="AQ229" i="33"/>
  <c r="AQ247" i="33"/>
  <c r="AQ232" i="33"/>
  <c r="AQ70" i="1"/>
  <c r="AQ5" i="59" s="1"/>
  <c r="AQ56" i="33"/>
  <c r="AQ243" i="33"/>
  <c r="AQ228" i="33"/>
  <c r="AQ246" i="33"/>
  <c r="AQ231" i="33"/>
  <c r="AQ250" i="33"/>
  <c r="AQ235" i="33"/>
  <c r="AQ245" i="33"/>
  <c r="AQ230" i="33"/>
  <c r="AQ241" i="33"/>
  <c r="AQ226" i="33"/>
  <c r="AQ249" i="33"/>
  <c r="AQ234" i="33"/>
  <c r="AQ240" i="33"/>
  <c r="AQ225" i="33"/>
  <c r="AQ242" i="33"/>
  <c r="AQ227" i="33"/>
  <c r="AO70" i="59"/>
  <c r="AO140" i="1"/>
  <c r="AQ308" i="51"/>
  <c r="AQ310" i="51" s="1"/>
  <c r="AQ306" i="51"/>
  <c r="AQ155" i="33"/>
  <c r="AQ86" i="1"/>
  <c r="AQ184" i="33" l="1"/>
  <c r="AQ167" i="33"/>
  <c r="AQ239" i="33"/>
  <c r="AQ251" i="33" s="1"/>
  <c r="AQ224" i="33"/>
  <c r="AQ236" i="33" s="1"/>
  <c r="AQ57" i="33"/>
  <c r="AQ57" i="59" s="1"/>
  <c r="AQ56" i="59"/>
  <c r="AQ64" i="33"/>
  <c r="AQ355" i="51"/>
  <c r="AQ354" i="51"/>
  <c r="AQ353" i="51"/>
  <c r="AQ352" i="51"/>
  <c r="AQ351" i="51"/>
  <c r="AQ350" i="51"/>
  <c r="AQ349" i="51"/>
  <c r="AQ348" i="51"/>
  <c r="AQ347" i="51"/>
  <c r="AQ346" i="51"/>
  <c r="AQ345" i="51"/>
  <c r="AQ344" i="51"/>
  <c r="AQ55" i="33"/>
  <c r="AQ55" i="59"/>
  <c r="AR59" i="33"/>
  <c r="AQ65" i="33" l="1"/>
  <c r="AR84" i="33" s="1"/>
  <c r="AQ61" i="59"/>
  <c r="AQ113" i="33"/>
  <c r="AQ119" i="33" s="1"/>
  <c r="AQ186" i="33"/>
  <c r="AQ185" i="33"/>
  <c r="AQ114" i="33" s="1"/>
  <c r="AS61" i="33"/>
  <c r="AR60" i="33"/>
  <c r="AQ71" i="33"/>
  <c r="AR4" i="56" l="1"/>
  <c r="AR58" i="59"/>
  <c r="AQ63" i="59"/>
  <c r="AQ70" i="33"/>
  <c r="AS59" i="59"/>
  <c r="AT62" i="33"/>
  <c r="AT60" i="59" s="1"/>
  <c r="AR91" i="33"/>
  <c r="AR9" i="55"/>
  <c r="AR107" i="49" l="1"/>
  <c r="AR106" i="49" s="1"/>
  <c r="AR109" i="49" s="1"/>
  <c r="AR103" i="49" s="1"/>
  <c r="AR107" i="48"/>
  <c r="AR106" i="48" s="1"/>
  <c r="AR109" i="48" s="1"/>
  <c r="AR103" i="48" s="1"/>
  <c r="AR107" i="46"/>
  <c r="AR106" i="46" s="1"/>
  <c r="AR109" i="46" s="1"/>
  <c r="AR103" i="46" s="1"/>
  <c r="AR107" i="47"/>
  <c r="AR106" i="47" s="1"/>
  <c r="AR109" i="47" s="1"/>
  <c r="AR103" i="47" s="1"/>
  <c r="AR107" i="45"/>
  <c r="AR106" i="45" s="1"/>
  <c r="AR109" i="45" s="1"/>
  <c r="AR103" i="45" s="1"/>
  <c r="AR107" i="44"/>
  <c r="AR106" i="44" s="1"/>
  <c r="AR109" i="44" s="1"/>
  <c r="AR103" i="44" s="1"/>
  <c r="AR107" i="40"/>
  <c r="AR106" i="40" s="1"/>
  <c r="AR109" i="40" s="1"/>
  <c r="AR103" i="40" s="1"/>
  <c r="AR107" i="43"/>
  <c r="AR106" i="43" s="1"/>
  <c r="AR109" i="43" s="1"/>
  <c r="AR103" i="43" s="1"/>
  <c r="AR107" i="41"/>
  <c r="AR106" i="41" s="1"/>
  <c r="AR109" i="41" s="1"/>
  <c r="AR103" i="41" s="1"/>
  <c r="AR107" i="42"/>
  <c r="AR106" i="42" s="1"/>
  <c r="AR109" i="42" s="1"/>
  <c r="AR103" i="42" s="1"/>
  <c r="AR107" i="32"/>
  <c r="AR106" i="32" s="1"/>
  <c r="AR109" i="32" s="1"/>
  <c r="AR103" i="32" s="1"/>
  <c r="AR107" i="1"/>
  <c r="AR8" i="55"/>
  <c r="AQ3" i="56"/>
  <c r="AQ81" i="49"/>
  <c r="AQ62" i="49" s="1"/>
  <c r="AQ63" i="49" s="1"/>
  <c r="AQ81" i="48"/>
  <c r="AQ62" i="48" s="1"/>
  <c r="AQ63" i="48" s="1"/>
  <c r="AQ81" i="47"/>
  <c r="AQ62" i="47" s="1"/>
  <c r="AQ63" i="47" s="1"/>
  <c r="AQ81" i="46"/>
  <c r="AQ62" i="46" s="1"/>
  <c r="AQ63" i="46" s="1"/>
  <c r="AQ81" i="45"/>
  <c r="AQ62" i="45" s="1"/>
  <c r="AQ63" i="45" s="1"/>
  <c r="AQ81" i="40"/>
  <c r="AQ62" i="40" s="1"/>
  <c r="AQ63" i="40" s="1"/>
  <c r="AQ81" i="44"/>
  <c r="AQ62" i="44" s="1"/>
  <c r="AQ63" i="44" s="1"/>
  <c r="AQ81" i="43"/>
  <c r="AQ62" i="43" s="1"/>
  <c r="AQ63" i="43" s="1"/>
  <c r="AQ81" i="42"/>
  <c r="AQ62" i="42" s="1"/>
  <c r="AQ63" i="42" s="1"/>
  <c r="AQ81" i="41"/>
  <c r="AQ62" i="41" s="1"/>
  <c r="AQ63" i="41" s="1"/>
  <c r="AQ81" i="32"/>
  <c r="AQ62" i="32" s="1"/>
  <c r="AQ63" i="32" s="1"/>
  <c r="AQ81" i="1"/>
  <c r="AQ62" i="1" s="1"/>
  <c r="AQ63" i="1" s="1"/>
  <c r="AQ62" i="59"/>
  <c r="AR72" i="33"/>
  <c r="AR64" i="59" l="1"/>
  <c r="AQ64" i="41"/>
  <c r="AQ65" i="41" s="1"/>
  <c r="AQ68" i="41" s="1"/>
  <c r="AQ155" i="41"/>
  <c r="AQ155" i="40"/>
  <c r="AQ64" i="40"/>
  <c r="AQ65" i="40" s="1"/>
  <c r="AQ68" i="40" s="1"/>
  <c r="AQ155" i="48"/>
  <c r="AQ64" i="48"/>
  <c r="AQ65" i="48" s="1"/>
  <c r="AQ68" i="48" s="1"/>
  <c r="AR106" i="1"/>
  <c r="AR97" i="33"/>
  <c r="AR101" i="43"/>
  <c r="AR213" i="33" s="1"/>
  <c r="AR66" i="43"/>
  <c r="AR101" i="47"/>
  <c r="AR218" i="33" s="1"/>
  <c r="AR66" i="47"/>
  <c r="AQ155" i="42"/>
  <c r="AQ64" i="42"/>
  <c r="AQ65" i="42" s="1"/>
  <c r="AQ68" i="42" s="1"/>
  <c r="AQ155" i="45"/>
  <c r="AQ64" i="45"/>
  <c r="AQ65" i="45" s="1"/>
  <c r="AQ68" i="45" s="1"/>
  <c r="AQ155" i="49"/>
  <c r="AQ64" i="49"/>
  <c r="AQ65" i="49" s="1"/>
  <c r="AQ68" i="49" s="1"/>
  <c r="AR101" i="32"/>
  <c r="AR210" i="33" s="1"/>
  <c r="AR66" i="32"/>
  <c r="AR101" i="40"/>
  <c r="AR214" i="33" s="1"/>
  <c r="AR66" i="40"/>
  <c r="AR101" i="46"/>
  <c r="AR217" i="33" s="1"/>
  <c r="AR66" i="46"/>
  <c r="AQ64" i="1"/>
  <c r="AQ65" i="1" s="1"/>
  <c r="AQ155" i="1"/>
  <c r="AQ155" i="43"/>
  <c r="AQ64" i="43"/>
  <c r="AQ65" i="43" s="1"/>
  <c r="AQ68" i="43" s="1"/>
  <c r="AQ64" i="46"/>
  <c r="AQ65" i="46" s="1"/>
  <c r="AQ68" i="46" s="1"/>
  <c r="AQ155" i="46"/>
  <c r="AQ55" i="56"/>
  <c r="AQ56" i="56" s="1"/>
  <c r="AQ37" i="56"/>
  <c r="AQ38" i="56" s="1"/>
  <c r="AQ47" i="56"/>
  <c r="AQ42" i="56"/>
  <c r="AQ43" i="56" s="1"/>
  <c r="AR101" i="42"/>
  <c r="AR212" i="33" s="1"/>
  <c r="AR66" i="42"/>
  <c r="AR101" i="44"/>
  <c r="AR215" i="33" s="1"/>
  <c r="AR66" i="44"/>
  <c r="AR101" i="48"/>
  <c r="AR219" i="33" s="1"/>
  <c r="AR66" i="48"/>
  <c r="AQ155" i="32"/>
  <c r="AQ64" i="32"/>
  <c r="AQ65" i="32" s="1"/>
  <c r="AQ68" i="32" s="1"/>
  <c r="AQ155" i="44"/>
  <c r="AQ64" i="44"/>
  <c r="AQ65" i="44" s="1"/>
  <c r="AQ68" i="44" s="1"/>
  <c r="AQ155" i="47"/>
  <c r="AQ64" i="47"/>
  <c r="AQ65" i="47" s="1"/>
  <c r="AQ68" i="47" s="1"/>
  <c r="AR90" i="33"/>
  <c r="AR83" i="33"/>
  <c r="AR101" i="41"/>
  <c r="AR211" i="33" s="1"/>
  <c r="AR66" i="41"/>
  <c r="AR101" i="45"/>
  <c r="AR216" i="33" s="1"/>
  <c r="AR66" i="45"/>
  <c r="AR101" i="49"/>
  <c r="AR220" i="33" s="1"/>
  <c r="AR66" i="49"/>
  <c r="AQ139" i="32" l="1"/>
  <c r="AQ73" i="32"/>
  <c r="AR74" i="32" s="1"/>
  <c r="AR41" i="56"/>
  <c r="AQ139" i="49"/>
  <c r="AQ73" i="49"/>
  <c r="AR74" i="49" s="1"/>
  <c r="AQ139" i="42"/>
  <c r="AQ73" i="42"/>
  <c r="AR74" i="42" s="1"/>
  <c r="AQ139" i="48"/>
  <c r="AQ73" i="48"/>
  <c r="AR74" i="48" s="1"/>
  <c r="AQ84" i="47"/>
  <c r="AQ139" i="47"/>
  <c r="AQ73" i="47"/>
  <c r="AR74" i="47" s="1"/>
  <c r="AR46" i="56"/>
  <c r="AQ49" i="56"/>
  <c r="AQ139" i="46"/>
  <c r="AQ73" i="46"/>
  <c r="AR74" i="46" s="1"/>
  <c r="AQ68" i="1"/>
  <c r="AQ43" i="33"/>
  <c r="AQ139" i="41"/>
  <c r="AQ73" i="41"/>
  <c r="AR74" i="41" s="1"/>
  <c r="AQ60" i="56"/>
  <c r="AQ133" i="33" s="1"/>
  <c r="AQ59" i="56"/>
  <c r="AQ139" i="43"/>
  <c r="AQ73" i="43"/>
  <c r="AR74" i="43" s="1"/>
  <c r="AQ139" i="45"/>
  <c r="AQ73" i="45"/>
  <c r="AR74" i="45" s="1"/>
  <c r="AQ84" i="40"/>
  <c r="AQ139" i="40"/>
  <c r="AQ73" i="40"/>
  <c r="AR74" i="40" s="1"/>
  <c r="AQ139" i="44"/>
  <c r="AQ73" i="44"/>
  <c r="AR74" i="44" s="1"/>
  <c r="AQ52" i="56"/>
  <c r="AR109" i="1"/>
  <c r="AR103" i="1" s="1"/>
  <c r="AR96" i="33"/>
  <c r="AR104" i="33" s="1"/>
  <c r="AQ84" i="45" l="1"/>
  <c r="AQ84" i="46"/>
  <c r="AQ84" i="48"/>
  <c r="AQ84" i="43"/>
  <c r="AQ87" i="43" s="1"/>
  <c r="AR85" i="44"/>
  <c r="AR282" i="51"/>
  <c r="AR61" i="44"/>
  <c r="AQ88" i="43"/>
  <c r="AR85" i="41"/>
  <c r="AR278" i="51"/>
  <c r="AR61" i="41"/>
  <c r="AQ88" i="48"/>
  <c r="AQ87" i="48"/>
  <c r="AR85" i="49"/>
  <c r="AR287" i="51"/>
  <c r="AR61" i="49"/>
  <c r="AQ88" i="40"/>
  <c r="AQ87" i="40"/>
  <c r="AQ38" i="33"/>
  <c r="AQ42" i="33"/>
  <c r="AQ47" i="59" s="1"/>
  <c r="AQ40" i="33"/>
  <c r="AQ44" i="33"/>
  <c r="AQ88" i="46"/>
  <c r="AQ87" i="46"/>
  <c r="AQ88" i="47"/>
  <c r="AQ87" i="47"/>
  <c r="AR85" i="42"/>
  <c r="AR279" i="51"/>
  <c r="AR61" i="42"/>
  <c r="AR85" i="32"/>
  <c r="AR277" i="51"/>
  <c r="AR61" i="32"/>
  <c r="AQ88" i="45"/>
  <c r="AQ87" i="45"/>
  <c r="AQ84" i="44"/>
  <c r="AR85" i="43"/>
  <c r="AR280" i="51"/>
  <c r="AR61" i="43"/>
  <c r="AQ61" i="56"/>
  <c r="AQ132" i="33"/>
  <c r="AQ75" i="59" s="1"/>
  <c r="AQ84" i="41"/>
  <c r="AQ46" i="33"/>
  <c r="AQ49" i="59" s="1"/>
  <c r="AQ139" i="1"/>
  <c r="AQ73" i="1"/>
  <c r="AR74" i="1" s="1"/>
  <c r="AQ48" i="56"/>
  <c r="AR85" i="48"/>
  <c r="AR286" i="51"/>
  <c r="AR61" i="48"/>
  <c r="AQ84" i="49"/>
  <c r="AR101" i="1"/>
  <c r="AR209" i="33" s="1"/>
  <c r="AR66" i="1"/>
  <c r="AR85" i="40"/>
  <c r="AR281" i="51"/>
  <c r="AR61" i="40"/>
  <c r="AR85" i="45"/>
  <c r="AR283" i="51"/>
  <c r="AR61" i="45"/>
  <c r="AR85" i="46"/>
  <c r="AR284" i="51"/>
  <c r="AR61" i="46"/>
  <c r="AR85" i="47"/>
  <c r="AR285" i="51"/>
  <c r="AR61" i="47"/>
  <c r="AQ84" i="42"/>
  <c r="AQ84" i="32"/>
  <c r="AR85" i="1" l="1"/>
  <c r="AR49" i="33" s="1"/>
  <c r="AR51" i="59" s="1"/>
  <c r="AR276" i="51"/>
  <c r="AR61" i="1"/>
  <c r="AQ88" i="41"/>
  <c r="AQ87" i="41"/>
  <c r="AR67" i="49"/>
  <c r="DI60" i="57"/>
  <c r="AR77" i="49"/>
  <c r="AR78" i="49"/>
  <c r="AR128" i="49"/>
  <c r="AR112" i="49"/>
  <c r="AR67" i="44"/>
  <c r="DI55" i="57"/>
  <c r="AR77" i="44"/>
  <c r="AR78" i="44"/>
  <c r="AR128" i="44"/>
  <c r="AR112" i="44"/>
  <c r="AQ88" i="42"/>
  <c r="AQ87" i="42"/>
  <c r="AQ88" i="49"/>
  <c r="AQ87" i="49"/>
  <c r="AQ132" i="45"/>
  <c r="AQ133" i="45" s="1"/>
  <c r="AQ134" i="45" s="1"/>
  <c r="AP79" i="45" s="1"/>
  <c r="AQ148" i="45" s="1"/>
  <c r="AQ211" i="51"/>
  <c r="AQ227" i="51" s="1"/>
  <c r="AQ90" i="45"/>
  <c r="AP129" i="45"/>
  <c r="AP131" i="45" s="1"/>
  <c r="AP140" i="45" s="1"/>
  <c r="AQ130" i="45"/>
  <c r="AQ132" i="46"/>
  <c r="AQ133" i="46" s="1"/>
  <c r="AQ134" i="46" s="1"/>
  <c r="AP79" i="46" s="1"/>
  <c r="AQ148" i="46" s="1"/>
  <c r="AQ212" i="51"/>
  <c r="AQ228" i="51" s="1"/>
  <c r="AQ90" i="46"/>
  <c r="AP129" i="46"/>
  <c r="AP131" i="46" s="1"/>
  <c r="AP140" i="46" s="1"/>
  <c r="AQ130" i="46"/>
  <c r="AQ132" i="48"/>
  <c r="AQ133" i="48" s="1"/>
  <c r="AQ134" i="48" s="1"/>
  <c r="AP79" i="48" s="1"/>
  <c r="AQ148" i="48" s="1"/>
  <c r="AQ214" i="51"/>
  <c r="AQ230" i="51" s="1"/>
  <c r="AQ90" i="48"/>
  <c r="AQ130" i="48"/>
  <c r="AP129" i="48"/>
  <c r="AP131" i="48" s="1"/>
  <c r="AP140" i="48" s="1"/>
  <c r="AR67" i="48"/>
  <c r="AR128" i="48"/>
  <c r="DI59" i="57"/>
  <c r="AR77" i="48"/>
  <c r="AR78" i="48"/>
  <c r="AR112" i="48"/>
  <c r="AQ62" i="56"/>
  <c r="AQ135" i="33" s="1"/>
  <c r="AQ134" i="33"/>
  <c r="AQ76" i="59" s="1"/>
  <c r="AR67" i="32"/>
  <c r="DI50" i="57"/>
  <c r="AR78" i="32"/>
  <c r="AR77" i="32"/>
  <c r="AR128" i="32"/>
  <c r="AR112" i="32"/>
  <c r="AR67" i="42"/>
  <c r="DI52" i="57"/>
  <c r="AR128" i="42"/>
  <c r="AR78" i="42"/>
  <c r="AR77" i="42"/>
  <c r="AR112" i="42"/>
  <c r="AR67" i="41"/>
  <c r="DI51" i="57"/>
  <c r="AR77" i="41"/>
  <c r="AR128" i="41"/>
  <c r="AR78" i="41"/>
  <c r="AR112" i="41"/>
  <c r="AR67" i="47"/>
  <c r="DI58" i="57"/>
  <c r="AR78" i="47"/>
  <c r="AR128" i="47"/>
  <c r="AR77" i="47"/>
  <c r="AR112" i="47"/>
  <c r="AQ88" i="32"/>
  <c r="AQ87" i="32"/>
  <c r="AR67" i="46"/>
  <c r="DI57" i="57"/>
  <c r="AR128" i="46"/>
  <c r="AR78" i="46"/>
  <c r="AR77" i="46"/>
  <c r="AR112" i="46"/>
  <c r="AR67" i="45"/>
  <c r="DI56" i="57"/>
  <c r="AR77" i="45"/>
  <c r="AR78" i="45"/>
  <c r="AR128" i="45"/>
  <c r="AR112" i="45"/>
  <c r="AR67" i="40"/>
  <c r="AR128" i="40"/>
  <c r="DI54" i="57"/>
  <c r="AR78" i="40"/>
  <c r="AR77" i="40"/>
  <c r="AR112" i="40"/>
  <c r="AQ84" i="1"/>
  <c r="AR67" i="43"/>
  <c r="DI53" i="57"/>
  <c r="AR78" i="43"/>
  <c r="AR77" i="43"/>
  <c r="AR128" i="43"/>
  <c r="AR112" i="43"/>
  <c r="AQ88" i="44"/>
  <c r="AQ87" i="44"/>
  <c r="AQ132" i="47"/>
  <c r="AQ133" i="47" s="1"/>
  <c r="AQ134" i="47" s="1"/>
  <c r="AP79" i="47" s="1"/>
  <c r="AQ148" i="47" s="1"/>
  <c r="AQ213" i="51"/>
  <c r="AQ229" i="51" s="1"/>
  <c r="AQ90" i="47"/>
  <c r="AQ130" i="47"/>
  <c r="AP129" i="47"/>
  <c r="AP131" i="47" s="1"/>
  <c r="AP140" i="47" s="1"/>
  <c r="AQ132" i="40"/>
  <c r="AQ133" i="40" s="1"/>
  <c r="AQ134" i="40" s="1"/>
  <c r="AP79" i="40" s="1"/>
  <c r="AQ148" i="40" s="1"/>
  <c r="AQ209" i="51"/>
  <c r="AQ225" i="51" s="1"/>
  <c r="AQ90" i="40"/>
  <c r="AQ130" i="40"/>
  <c r="AP129" i="40"/>
  <c r="AP131" i="40" s="1"/>
  <c r="AQ132" i="43"/>
  <c r="AQ133" i="43" s="1"/>
  <c r="AQ134" i="43" s="1"/>
  <c r="AP79" i="43" s="1"/>
  <c r="AQ148" i="43" s="1"/>
  <c r="AQ208" i="51"/>
  <c r="AQ224" i="51" s="1"/>
  <c r="AQ90" i="43"/>
  <c r="AQ130" i="43"/>
  <c r="AP129" i="43"/>
  <c r="AP131" i="43" s="1"/>
  <c r="AP140" i="43" s="1"/>
  <c r="AR116" i="43" l="1"/>
  <c r="AR119" i="43"/>
  <c r="AR114" i="43"/>
  <c r="AR115" i="43" s="1"/>
  <c r="AR119" i="45"/>
  <c r="AR116" i="45"/>
  <c r="AR114" i="45"/>
  <c r="AR115" i="45" s="1"/>
  <c r="AQ132" i="32"/>
  <c r="AQ133" i="32" s="1"/>
  <c r="AQ134" i="32" s="1"/>
  <c r="AP79" i="32" s="1"/>
  <c r="AQ148" i="32" s="1"/>
  <c r="AQ205" i="51"/>
  <c r="AQ221" i="51" s="1"/>
  <c r="AQ90" i="32"/>
  <c r="AP129" i="32"/>
  <c r="AP131" i="32" s="1"/>
  <c r="AP140" i="32" s="1"/>
  <c r="AQ130" i="32"/>
  <c r="AR119" i="41"/>
  <c r="AR116" i="41"/>
  <c r="AR114" i="41"/>
  <c r="AR115" i="41" s="1"/>
  <c r="AQ93" i="46"/>
  <c r="AQ94" i="46" s="1"/>
  <c r="AQ91" i="46"/>
  <c r="AR119" i="44"/>
  <c r="AR116" i="44"/>
  <c r="AR114" i="44"/>
  <c r="AR115" i="44" s="1"/>
  <c r="AQ132" i="41"/>
  <c r="AQ133" i="41" s="1"/>
  <c r="AQ134" i="41" s="1"/>
  <c r="AP79" i="41" s="1"/>
  <c r="AQ148" i="41" s="1"/>
  <c r="AQ206" i="51"/>
  <c r="AQ222" i="51" s="1"/>
  <c r="AQ90" i="41"/>
  <c r="AQ130" i="41"/>
  <c r="AP129" i="41"/>
  <c r="AP131" i="41" s="1"/>
  <c r="AP140" i="41" s="1"/>
  <c r="AQ93" i="40"/>
  <c r="AQ94" i="40" s="1"/>
  <c r="AQ91" i="40"/>
  <c r="AQ93" i="47"/>
  <c r="AQ94" i="47" s="1"/>
  <c r="AQ91" i="47"/>
  <c r="AR119" i="40"/>
  <c r="AR116" i="40"/>
  <c r="AR114" i="40"/>
  <c r="AR115" i="40" s="1"/>
  <c r="AR116" i="47"/>
  <c r="AR119" i="47"/>
  <c r="AR114" i="47"/>
  <c r="AR115" i="47" s="1"/>
  <c r="AQ93" i="45"/>
  <c r="AQ94" i="45" s="1"/>
  <c r="AQ91" i="45"/>
  <c r="AQ132" i="49"/>
  <c r="AQ133" i="49" s="1"/>
  <c r="AQ134" i="49" s="1"/>
  <c r="AP79" i="49" s="1"/>
  <c r="AQ148" i="49" s="1"/>
  <c r="AQ215" i="51"/>
  <c r="AQ231" i="51" s="1"/>
  <c r="AQ90" i="49"/>
  <c r="AP129" i="49"/>
  <c r="AP131" i="49" s="1"/>
  <c r="AP140" i="49" s="1"/>
  <c r="AQ130" i="49"/>
  <c r="AR67" i="1"/>
  <c r="AR45" i="33" s="1"/>
  <c r="AR39" i="33"/>
  <c r="DI49" i="57"/>
  <c r="DI61" i="57" s="1"/>
  <c r="AR128" i="1"/>
  <c r="AR78" i="1"/>
  <c r="AR77" i="1"/>
  <c r="AR112" i="1"/>
  <c r="AQ93" i="43"/>
  <c r="AQ94" i="43" s="1"/>
  <c r="AQ91" i="43"/>
  <c r="AP72" i="59"/>
  <c r="AP140" i="40"/>
  <c r="AR119" i="32"/>
  <c r="AR116" i="32"/>
  <c r="AR114" i="32"/>
  <c r="AR115" i="32" s="1"/>
  <c r="AQ77" i="59"/>
  <c r="AR50" i="47"/>
  <c r="AR50" i="42"/>
  <c r="AR50" i="32"/>
  <c r="AR50" i="44"/>
  <c r="AR50" i="45"/>
  <c r="AR50" i="46"/>
  <c r="AR50" i="40"/>
  <c r="AR50" i="41"/>
  <c r="AR50" i="49"/>
  <c r="AR50" i="1"/>
  <c r="AR50" i="48"/>
  <c r="AR50" i="43"/>
  <c r="AQ93" i="48"/>
  <c r="AQ94" i="48" s="1"/>
  <c r="AQ91" i="48"/>
  <c r="AR290" i="51"/>
  <c r="AR288" i="51"/>
  <c r="AQ132" i="44"/>
  <c r="AQ133" i="44" s="1"/>
  <c r="AQ134" i="44" s="1"/>
  <c r="AP79" i="44" s="1"/>
  <c r="AQ148" i="44" s="1"/>
  <c r="AQ210" i="51"/>
  <c r="AQ226" i="51" s="1"/>
  <c r="AQ90" i="44"/>
  <c r="AQ130" i="44"/>
  <c r="AP129" i="44"/>
  <c r="AP131" i="44" s="1"/>
  <c r="AP140" i="44" s="1"/>
  <c r="AQ88" i="1"/>
  <c r="AQ87" i="1"/>
  <c r="AQ51" i="33" s="1"/>
  <c r="AQ52" i="59" s="1"/>
  <c r="AQ48" i="33"/>
  <c r="AR119" i="46"/>
  <c r="AR116" i="46"/>
  <c r="AR114" i="46"/>
  <c r="AR115" i="46" s="1"/>
  <c r="AR119" i="42"/>
  <c r="AR116" i="42"/>
  <c r="AR114" i="42"/>
  <c r="AR115" i="42" s="1"/>
  <c r="AR116" i="48"/>
  <c r="AR119" i="48"/>
  <c r="AR114" i="48"/>
  <c r="AR115" i="48" s="1"/>
  <c r="AQ132" i="42"/>
  <c r="AQ133" i="42" s="1"/>
  <c r="AQ134" i="42" s="1"/>
  <c r="AP79" i="42" s="1"/>
  <c r="AQ148" i="42" s="1"/>
  <c r="AQ207" i="51"/>
  <c r="AQ223" i="51" s="1"/>
  <c r="AQ90" i="42"/>
  <c r="AP129" i="42"/>
  <c r="AP131" i="42" s="1"/>
  <c r="AP140" i="42" s="1"/>
  <c r="AQ130" i="42"/>
  <c r="AR119" i="49"/>
  <c r="AR116" i="49"/>
  <c r="AR114" i="49"/>
  <c r="AR115" i="49" s="1"/>
  <c r="AQ93" i="42" l="1"/>
  <c r="AQ94" i="42" s="1"/>
  <c r="AQ91" i="42"/>
  <c r="AQ132" i="1"/>
  <c r="AQ133" i="1" s="1"/>
  <c r="AQ134" i="1" s="1"/>
  <c r="AQ204" i="51"/>
  <c r="AQ220" i="51" s="1"/>
  <c r="AQ90" i="1"/>
  <c r="AP129" i="1"/>
  <c r="AQ130" i="1"/>
  <c r="AR298" i="51"/>
  <c r="AR296" i="51"/>
  <c r="AR295" i="51"/>
  <c r="AR294" i="51"/>
  <c r="AR297" i="51"/>
  <c r="AR299" i="51"/>
  <c r="AR301" i="51"/>
  <c r="AR291" i="51"/>
  <c r="AR292" i="51"/>
  <c r="AR293" i="51"/>
  <c r="AR300" i="51"/>
  <c r="AR124" i="32"/>
  <c r="AR121" i="32"/>
  <c r="AR102" i="32"/>
  <c r="AR71" i="32" s="1"/>
  <c r="AR70" i="32" s="1"/>
  <c r="AQ93" i="49"/>
  <c r="AQ94" i="49" s="1"/>
  <c r="AQ91" i="49"/>
  <c r="AR124" i="49"/>
  <c r="AR121" i="49"/>
  <c r="AR102" i="49"/>
  <c r="AR71" i="49" s="1"/>
  <c r="AR70" i="49" s="1"/>
  <c r="AR305" i="51"/>
  <c r="AR309" i="51" s="1"/>
  <c r="AR304" i="51"/>
  <c r="AR48" i="59"/>
  <c r="AR124" i="43"/>
  <c r="AR102" i="43"/>
  <c r="AR71" i="43" s="1"/>
  <c r="AR70" i="43" s="1"/>
  <c r="AR121" i="43"/>
  <c r="AR124" i="42"/>
  <c r="AR121" i="42"/>
  <c r="AR102" i="42"/>
  <c r="AR71" i="42" s="1"/>
  <c r="AR70" i="42" s="1"/>
  <c r="AR119" i="1"/>
  <c r="AR116" i="1"/>
  <c r="AR114" i="1"/>
  <c r="AR115" i="1" s="1"/>
  <c r="AR121" i="47"/>
  <c r="AR124" i="47"/>
  <c r="AR102" i="47"/>
  <c r="AR71" i="47" s="1"/>
  <c r="AR70" i="47" s="1"/>
  <c r="AR124" i="40"/>
  <c r="AR121" i="40"/>
  <c r="AR102" i="40"/>
  <c r="AR71" i="40" s="1"/>
  <c r="AR70" i="40" s="1"/>
  <c r="AQ93" i="41"/>
  <c r="AQ94" i="41" s="1"/>
  <c r="AQ91" i="41"/>
  <c r="AQ93" i="32"/>
  <c r="AQ94" i="32" s="1"/>
  <c r="AQ91" i="32"/>
  <c r="AR124" i="46"/>
  <c r="AR121" i="46"/>
  <c r="AR102" i="46"/>
  <c r="AR71" i="46" s="1"/>
  <c r="AR70" i="46" s="1"/>
  <c r="AR124" i="48"/>
  <c r="AR121" i="48"/>
  <c r="AR102" i="48"/>
  <c r="AR71" i="48" s="1"/>
  <c r="AR70" i="48" s="1"/>
  <c r="AQ53" i="33"/>
  <c r="AQ54" i="59" s="1"/>
  <c r="AQ52" i="33"/>
  <c r="AQ53" i="59" s="1"/>
  <c r="AQ87" i="33"/>
  <c r="AQ50" i="59"/>
  <c r="AQ369" i="33"/>
  <c r="AQ375" i="33" s="1"/>
  <c r="AQ376" i="33" s="1"/>
  <c r="AQ93" i="44"/>
  <c r="AQ94" i="44" s="1"/>
  <c r="AQ91" i="44"/>
  <c r="AR124" i="44"/>
  <c r="AR121" i="44"/>
  <c r="AR102" i="44"/>
  <c r="AR71" i="44" s="1"/>
  <c r="AR70" i="44" s="1"/>
  <c r="AR124" i="41"/>
  <c r="AR121" i="41"/>
  <c r="AR102" i="41"/>
  <c r="AR71" i="41" s="1"/>
  <c r="AR70" i="41" s="1"/>
  <c r="AR124" i="45"/>
  <c r="AR121" i="45"/>
  <c r="AR102" i="45"/>
  <c r="AR71" i="45" s="1"/>
  <c r="AR70" i="45" s="1"/>
  <c r="AR161" i="33" l="1"/>
  <c r="AR86" i="44"/>
  <c r="AR160" i="33"/>
  <c r="AR86" i="40"/>
  <c r="AR157" i="33"/>
  <c r="AR86" i="41"/>
  <c r="AR163" i="33"/>
  <c r="AR86" i="46"/>
  <c r="AR166" i="33"/>
  <c r="AR86" i="49"/>
  <c r="AR156" i="33"/>
  <c r="AR86" i="32"/>
  <c r="AP79" i="1"/>
  <c r="AQ148" i="1" s="1"/>
  <c r="AQ136" i="1"/>
  <c r="AR162" i="33"/>
  <c r="AR86" i="45"/>
  <c r="AR165" i="33"/>
  <c r="AR86" i="48"/>
  <c r="AR164" i="33"/>
  <c r="AR86" i="47"/>
  <c r="AP131" i="1"/>
  <c r="AP140" i="1" s="1"/>
  <c r="AP137" i="1"/>
  <c r="AR124" i="1"/>
  <c r="AR121" i="1"/>
  <c r="AR124" i="33" s="1"/>
  <c r="AR101" i="33" s="1"/>
  <c r="AR102" i="1"/>
  <c r="AR71" i="1" s="1"/>
  <c r="AR158" i="33"/>
  <c r="AR86" i="42"/>
  <c r="AR159" i="33"/>
  <c r="AR86" i="43"/>
  <c r="AR308" i="51"/>
  <c r="AR310" i="51" s="1"/>
  <c r="AR306" i="51"/>
  <c r="AQ93" i="1"/>
  <c r="AQ94" i="1" s="1"/>
  <c r="AQ91" i="1"/>
  <c r="AR243" i="33" l="1"/>
  <c r="AR228" i="33"/>
  <c r="AR155" i="33"/>
  <c r="AR86" i="1"/>
  <c r="AR248" i="33"/>
  <c r="AR233" i="33"/>
  <c r="AR246" i="33"/>
  <c r="AR231" i="33"/>
  <c r="AR240" i="33"/>
  <c r="AR225" i="33"/>
  <c r="AR247" i="33"/>
  <c r="AR232" i="33"/>
  <c r="AR244" i="33"/>
  <c r="AR229" i="33"/>
  <c r="AR347" i="51"/>
  <c r="AR351" i="51"/>
  <c r="AR355" i="51"/>
  <c r="AR346" i="51"/>
  <c r="AR350" i="51"/>
  <c r="AR354" i="51"/>
  <c r="AR345" i="51"/>
  <c r="AR349" i="51"/>
  <c r="AR353" i="51"/>
  <c r="AR344" i="51"/>
  <c r="AR348" i="51"/>
  <c r="AR352" i="51"/>
  <c r="AR242" i="33"/>
  <c r="AR227" i="33"/>
  <c r="AR70" i="1"/>
  <c r="AR5" i="59" s="1"/>
  <c r="AR56" i="33"/>
  <c r="AR249" i="33"/>
  <c r="AR234" i="33"/>
  <c r="AR250" i="33"/>
  <c r="AR235" i="33"/>
  <c r="AR241" i="33"/>
  <c r="AR226" i="33"/>
  <c r="AR245" i="33"/>
  <c r="AR230" i="33"/>
  <c r="AR57" i="33" l="1"/>
  <c r="AR57" i="59" s="1"/>
  <c r="AR56" i="59"/>
  <c r="AR64" i="33"/>
  <c r="AR184" i="33"/>
  <c r="AR167" i="33"/>
  <c r="AR239" i="33"/>
  <c r="AR251" i="33" s="1"/>
  <c r="AR224" i="33"/>
  <c r="AR236" i="33" s="1"/>
  <c r="AR55" i="33"/>
  <c r="AR55" i="59"/>
  <c r="AS59" i="33"/>
  <c r="AR65" i="33" l="1"/>
  <c r="AS84" i="33" s="1"/>
  <c r="AR61" i="59"/>
  <c r="AR113" i="33"/>
  <c r="AR119" i="33" s="1"/>
  <c r="AR186" i="33"/>
  <c r="AR185" i="33"/>
  <c r="AR114" i="33" s="1"/>
  <c r="AT61" i="33"/>
  <c r="AS60" i="33"/>
  <c r="AR71" i="33"/>
  <c r="AS4" i="56" l="1"/>
  <c r="AS58" i="59"/>
  <c r="AR63" i="59"/>
  <c r="AR70" i="33"/>
  <c r="AT59" i="59"/>
  <c r="AU62" i="33"/>
  <c r="AU60" i="59" s="1"/>
  <c r="AS91" i="33"/>
  <c r="AS9" i="55"/>
  <c r="AS107" i="49" l="1"/>
  <c r="AS106" i="49" s="1"/>
  <c r="AS109" i="49" s="1"/>
  <c r="AS103" i="49" s="1"/>
  <c r="AS107" i="48"/>
  <c r="AS106" i="48" s="1"/>
  <c r="AS109" i="48" s="1"/>
  <c r="AS103" i="48" s="1"/>
  <c r="AS107" i="47"/>
  <c r="AS106" i="47" s="1"/>
  <c r="AS109" i="47" s="1"/>
  <c r="AS103" i="47" s="1"/>
  <c r="AS107" i="46"/>
  <c r="AS106" i="46" s="1"/>
  <c r="AS109" i="46" s="1"/>
  <c r="AS103" i="46" s="1"/>
  <c r="AS107" i="45"/>
  <c r="AS106" i="45" s="1"/>
  <c r="AS109" i="45" s="1"/>
  <c r="AS103" i="45" s="1"/>
  <c r="AS107" i="40"/>
  <c r="AS106" i="40" s="1"/>
  <c r="AS109" i="40" s="1"/>
  <c r="AS103" i="40" s="1"/>
  <c r="AS107" i="43"/>
  <c r="AS106" i="43" s="1"/>
  <c r="AS109" i="43" s="1"/>
  <c r="AS103" i="43" s="1"/>
  <c r="AS107" i="44"/>
  <c r="AS106" i="44" s="1"/>
  <c r="AS109" i="44" s="1"/>
  <c r="AS103" i="44" s="1"/>
  <c r="AS107" i="42"/>
  <c r="AS106" i="42" s="1"/>
  <c r="AS109" i="42" s="1"/>
  <c r="AS103" i="42" s="1"/>
  <c r="AS107" i="32"/>
  <c r="AS106" i="32" s="1"/>
  <c r="AS109" i="32" s="1"/>
  <c r="AS103" i="32" s="1"/>
  <c r="AS107" i="41"/>
  <c r="AS106" i="41" s="1"/>
  <c r="AS109" i="41" s="1"/>
  <c r="AS103" i="41" s="1"/>
  <c r="AS107" i="1"/>
  <c r="AS8" i="55"/>
  <c r="AR3" i="56"/>
  <c r="AR81" i="49"/>
  <c r="AR62" i="49" s="1"/>
  <c r="AR63" i="49" s="1"/>
  <c r="AR81" i="48"/>
  <c r="AR62" i="48" s="1"/>
  <c r="AR63" i="48" s="1"/>
  <c r="AR81" i="47"/>
  <c r="AR62" i="47" s="1"/>
  <c r="AR63" i="47" s="1"/>
  <c r="AR81" i="45"/>
  <c r="AR62" i="45" s="1"/>
  <c r="AR63" i="45" s="1"/>
  <c r="AR81" i="44"/>
  <c r="AR62" i="44" s="1"/>
  <c r="AR63" i="44" s="1"/>
  <c r="AR81" i="40"/>
  <c r="AR62" i="40" s="1"/>
  <c r="AR63" i="40" s="1"/>
  <c r="AR81" i="46"/>
  <c r="AR62" i="46" s="1"/>
  <c r="AR63" i="46" s="1"/>
  <c r="AR81" i="43"/>
  <c r="AR62" i="43" s="1"/>
  <c r="AR63" i="43" s="1"/>
  <c r="AR81" i="41"/>
  <c r="AR62" i="41" s="1"/>
  <c r="AR63" i="41" s="1"/>
  <c r="AR81" i="42"/>
  <c r="AR62" i="42" s="1"/>
  <c r="AR63" i="42" s="1"/>
  <c r="AR81" i="1"/>
  <c r="AR62" i="1" s="1"/>
  <c r="AR63" i="1" s="1"/>
  <c r="AR81" i="32"/>
  <c r="AR62" i="32" s="1"/>
  <c r="AR63" i="32" s="1"/>
  <c r="AR62" i="59"/>
  <c r="AS72" i="33"/>
  <c r="AR155" i="42" l="1"/>
  <c r="AR64" i="42"/>
  <c r="AR65" i="42" s="1"/>
  <c r="AR68" i="42" s="1"/>
  <c r="AR155" i="40"/>
  <c r="AR64" i="40"/>
  <c r="AR65" i="40" s="1"/>
  <c r="AR68" i="40" s="1"/>
  <c r="AR155" i="48"/>
  <c r="AR64" i="48"/>
  <c r="AR65" i="48" s="1"/>
  <c r="AR68" i="48" s="1"/>
  <c r="AS106" i="1"/>
  <c r="AS97" i="33"/>
  <c r="AS101" i="44"/>
  <c r="AS215" i="33" s="1"/>
  <c r="AS66" i="44"/>
  <c r="AS101" i="46"/>
  <c r="AS217" i="33" s="1"/>
  <c r="AS66" i="46"/>
  <c r="AR155" i="32"/>
  <c r="AR64" i="32"/>
  <c r="AR65" i="32" s="1"/>
  <c r="AR68" i="32" s="1"/>
  <c r="AR64" i="41"/>
  <c r="AR65" i="41" s="1"/>
  <c r="AR68" i="41" s="1"/>
  <c r="AR155" i="41"/>
  <c r="AR155" i="44"/>
  <c r="AR64" i="44"/>
  <c r="AR65" i="44" s="1"/>
  <c r="AR68" i="44" s="1"/>
  <c r="AR155" i="49"/>
  <c r="AR64" i="49"/>
  <c r="AR65" i="49" s="1"/>
  <c r="AR68" i="49" s="1"/>
  <c r="AS101" i="41"/>
  <c r="AS211" i="33" s="1"/>
  <c r="AS66" i="41"/>
  <c r="AS101" i="43"/>
  <c r="AS213" i="33" s="1"/>
  <c r="AS66" i="43"/>
  <c r="AS101" i="47"/>
  <c r="AS218" i="33" s="1"/>
  <c r="AS66" i="47"/>
  <c r="AS64" i="59"/>
  <c r="AR155" i="43"/>
  <c r="AR64" i="43"/>
  <c r="AR65" i="43" s="1"/>
  <c r="AR68" i="43" s="1"/>
  <c r="AR155" i="45"/>
  <c r="AR64" i="45"/>
  <c r="AR65" i="45" s="1"/>
  <c r="AR68" i="45" s="1"/>
  <c r="AR55" i="56"/>
  <c r="AR56" i="56" s="1"/>
  <c r="AR37" i="56"/>
  <c r="AR38" i="56" s="1"/>
  <c r="AR47" i="56"/>
  <c r="AR42" i="56"/>
  <c r="AR43" i="56" s="1"/>
  <c r="AS101" i="32"/>
  <c r="AS210" i="33" s="1"/>
  <c r="AS66" i="32"/>
  <c r="AS101" i="40"/>
  <c r="AS214" i="33" s="1"/>
  <c r="AS66" i="40"/>
  <c r="AS101" i="48"/>
  <c r="AS219" i="33" s="1"/>
  <c r="AS66" i="48"/>
  <c r="AR64" i="1"/>
  <c r="AR65" i="1" s="1"/>
  <c r="AR155" i="1"/>
  <c r="AR64" i="46"/>
  <c r="AR65" i="46" s="1"/>
  <c r="AR68" i="46" s="1"/>
  <c r="AR155" i="46"/>
  <c r="AR155" i="47"/>
  <c r="AR64" i="47"/>
  <c r="AR65" i="47" s="1"/>
  <c r="AR68" i="47" s="1"/>
  <c r="AS90" i="33"/>
  <c r="AS83" i="33"/>
  <c r="AS101" i="42"/>
  <c r="AS212" i="33" s="1"/>
  <c r="AS66" i="42"/>
  <c r="AS101" i="45"/>
  <c r="AS216" i="33" s="1"/>
  <c r="AS66" i="45"/>
  <c r="AS101" i="49"/>
  <c r="AS220" i="33" s="1"/>
  <c r="AS66" i="49"/>
  <c r="AR139" i="47" l="1"/>
  <c r="AR73" i="47"/>
  <c r="AS74" i="47" s="1"/>
  <c r="AS41" i="56"/>
  <c r="AR139" i="45"/>
  <c r="AR73" i="45"/>
  <c r="AS74" i="45" s="1"/>
  <c r="AR139" i="49"/>
  <c r="AR73" i="49"/>
  <c r="AS74" i="49" s="1"/>
  <c r="AR139" i="40"/>
  <c r="AR73" i="40"/>
  <c r="AS74" i="40" s="1"/>
  <c r="AR68" i="1"/>
  <c r="AR43" i="33"/>
  <c r="AR49" i="56"/>
  <c r="AS46" i="56"/>
  <c r="AR139" i="41"/>
  <c r="AR73" i="41"/>
  <c r="AS74" i="41" s="1"/>
  <c r="AS109" i="1"/>
  <c r="AS103" i="1" s="1"/>
  <c r="AS96" i="33"/>
  <c r="AS104" i="33" s="1"/>
  <c r="AR60" i="56"/>
  <c r="AR133" i="33" s="1"/>
  <c r="AR59" i="56"/>
  <c r="AR139" i="43"/>
  <c r="AR73" i="43"/>
  <c r="AS74" i="43" s="1"/>
  <c r="AR139" i="44"/>
  <c r="AR73" i="44"/>
  <c r="AS74" i="44" s="1"/>
  <c r="AR139" i="32"/>
  <c r="AR73" i="32"/>
  <c r="AS74" i="32" s="1"/>
  <c r="AR139" i="48"/>
  <c r="AR73" i="48"/>
  <c r="AS74" i="48" s="1"/>
  <c r="AR139" i="42"/>
  <c r="AR73" i="42"/>
  <c r="AS74" i="42" s="1"/>
  <c r="AR139" i="46"/>
  <c r="AR73" i="46"/>
  <c r="AS74" i="46" s="1"/>
  <c r="AR52" i="56"/>
  <c r="AR84" i="48" l="1"/>
  <c r="AR84" i="45"/>
  <c r="AR84" i="47"/>
  <c r="AS85" i="32"/>
  <c r="AS277" i="51"/>
  <c r="AS61" i="32"/>
  <c r="AS85" i="48"/>
  <c r="AS286" i="51"/>
  <c r="AS61" i="48"/>
  <c r="AR84" i="44"/>
  <c r="AS101" i="1"/>
  <c r="AS209" i="33" s="1"/>
  <c r="AS66" i="1"/>
  <c r="AR84" i="41"/>
  <c r="AS85" i="45"/>
  <c r="AS283" i="51"/>
  <c r="AS61" i="45"/>
  <c r="AS85" i="46"/>
  <c r="AS284" i="51"/>
  <c r="AS61" i="46"/>
  <c r="AS85" i="42"/>
  <c r="AS279" i="51"/>
  <c r="AS61" i="42"/>
  <c r="AR84" i="32"/>
  <c r="AS85" i="43"/>
  <c r="AS280" i="51"/>
  <c r="AS61" i="43"/>
  <c r="AR61" i="56"/>
  <c r="AR132" i="33"/>
  <c r="AR75" i="59" s="1"/>
  <c r="AR38" i="33"/>
  <c r="AR44" i="33"/>
  <c r="AR40" i="33"/>
  <c r="AR42" i="33"/>
  <c r="AR47" i="59" s="1"/>
  <c r="AS85" i="40"/>
  <c r="AS281" i="51"/>
  <c r="AS61" i="40"/>
  <c r="AS85" i="49"/>
  <c r="AS287" i="51"/>
  <c r="AS61" i="49"/>
  <c r="AS85" i="47"/>
  <c r="AS285" i="51"/>
  <c r="AS61" i="47"/>
  <c r="AR87" i="48"/>
  <c r="AR88" i="48"/>
  <c r="AS85" i="44"/>
  <c r="AS282" i="51"/>
  <c r="AS61" i="44"/>
  <c r="AS85" i="41"/>
  <c r="AS278" i="51"/>
  <c r="AS61" i="41"/>
  <c r="AR84" i="1"/>
  <c r="AR46" i="33"/>
  <c r="AR49" i="59" s="1"/>
  <c r="AR139" i="1"/>
  <c r="AR73" i="1"/>
  <c r="AS74" i="1" s="1"/>
  <c r="AR88" i="45"/>
  <c r="AR87" i="45"/>
  <c r="AR84" i="46"/>
  <c r="AR84" i="42"/>
  <c r="AR84" i="43"/>
  <c r="AR48" i="56"/>
  <c r="AR84" i="40"/>
  <c r="AR84" i="49"/>
  <c r="AR87" i="47"/>
  <c r="AR88" i="47"/>
  <c r="AS67" i="42" l="1"/>
  <c r="DJ52" i="57"/>
  <c r="AS77" i="42"/>
  <c r="AS128" i="42"/>
  <c r="AS78" i="42"/>
  <c r="AS112" i="42"/>
  <c r="AS67" i="46"/>
  <c r="DJ57" i="57"/>
  <c r="AS128" i="46"/>
  <c r="AS77" i="46"/>
  <c r="AS78" i="46"/>
  <c r="AS112" i="46"/>
  <c r="AS67" i="45"/>
  <c r="DJ56" i="57"/>
  <c r="AS77" i="45"/>
  <c r="AS78" i="45"/>
  <c r="AS128" i="45"/>
  <c r="AS112" i="45"/>
  <c r="AR88" i="41"/>
  <c r="AR87" i="41"/>
  <c r="AS67" i="48"/>
  <c r="DJ59" i="57"/>
  <c r="AS128" i="48"/>
  <c r="AS77" i="48"/>
  <c r="AS78" i="48"/>
  <c r="AS112" i="48"/>
  <c r="AS67" i="32"/>
  <c r="DJ50" i="57"/>
  <c r="AS77" i="32"/>
  <c r="AS128" i="32"/>
  <c r="AS78" i="32"/>
  <c r="AS112" i="32"/>
  <c r="AR88" i="49"/>
  <c r="AR87" i="49"/>
  <c r="AR88" i="43"/>
  <c r="AR87" i="43"/>
  <c r="AR132" i="45"/>
  <c r="AR133" i="45" s="1"/>
  <c r="AR134" i="45" s="1"/>
  <c r="AQ79" i="45" s="1"/>
  <c r="AR148" i="45" s="1"/>
  <c r="AR211" i="51"/>
  <c r="AR227" i="51" s="1"/>
  <c r="AR90" i="45"/>
  <c r="AR130" i="45"/>
  <c r="AQ129" i="45"/>
  <c r="AQ131" i="45" s="1"/>
  <c r="AQ140" i="45" s="1"/>
  <c r="AR88" i="1"/>
  <c r="AR87" i="1"/>
  <c r="AR48" i="33"/>
  <c r="AS67" i="47"/>
  <c r="DJ58" i="57"/>
  <c r="AS128" i="47"/>
  <c r="AS77" i="47"/>
  <c r="AS78" i="47"/>
  <c r="AS112" i="47"/>
  <c r="AS67" i="49"/>
  <c r="DJ60" i="57"/>
  <c r="AS128" i="49"/>
  <c r="AS78" i="49"/>
  <c r="AS77" i="49"/>
  <c r="AS112" i="49"/>
  <c r="AS67" i="40"/>
  <c r="DJ54" i="57"/>
  <c r="AS78" i="40"/>
  <c r="AS128" i="40"/>
  <c r="AS77" i="40"/>
  <c r="AS112" i="40"/>
  <c r="AR132" i="47"/>
  <c r="AR133" i="47" s="1"/>
  <c r="AR134" i="47" s="1"/>
  <c r="AQ79" i="47" s="1"/>
  <c r="AR148" i="47" s="1"/>
  <c r="AR213" i="51"/>
  <c r="AR229" i="51" s="1"/>
  <c r="AR90" i="47"/>
  <c r="AR130" i="47"/>
  <c r="AQ129" i="47"/>
  <c r="AQ131" i="47" s="1"/>
  <c r="AQ140" i="47" s="1"/>
  <c r="AR87" i="40"/>
  <c r="AR88" i="40"/>
  <c r="AR88" i="42"/>
  <c r="AR87" i="42"/>
  <c r="AS85" i="1"/>
  <c r="AS49" i="33" s="1"/>
  <c r="AS51" i="59" s="1"/>
  <c r="AS276" i="51"/>
  <c r="AS61" i="1"/>
  <c r="AR62" i="56"/>
  <c r="AR135" i="33" s="1"/>
  <c r="AR134" i="33"/>
  <c r="AR76" i="59" s="1"/>
  <c r="AR88" i="46"/>
  <c r="AR87" i="46"/>
  <c r="AS67" i="41"/>
  <c r="DJ51" i="57"/>
  <c r="AS78" i="41"/>
  <c r="AS77" i="41"/>
  <c r="AS128" i="41"/>
  <c r="AS112" i="41"/>
  <c r="AS67" i="44"/>
  <c r="DJ55" i="57"/>
  <c r="AS77" i="44"/>
  <c r="AS78" i="44"/>
  <c r="AS128" i="44"/>
  <c r="AS112" i="44"/>
  <c r="AR132" i="48"/>
  <c r="AR133" i="48" s="1"/>
  <c r="AR134" i="48" s="1"/>
  <c r="AQ79" i="48" s="1"/>
  <c r="AR148" i="48" s="1"/>
  <c r="AR214" i="51"/>
  <c r="AR230" i="51" s="1"/>
  <c r="AR90" i="48"/>
  <c r="AQ129" i="48"/>
  <c r="AQ131" i="48" s="1"/>
  <c r="AQ140" i="48" s="1"/>
  <c r="AR130" i="48"/>
  <c r="AS67" i="43"/>
  <c r="DJ53" i="57"/>
  <c r="AS77" i="43"/>
  <c r="AS128" i="43"/>
  <c r="AS78" i="43"/>
  <c r="AS112" i="43"/>
  <c r="AR88" i="32"/>
  <c r="AR87" i="32"/>
  <c r="AR88" i="44"/>
  <c r="AR87" i="44"/>
  <c r="AR132" i="44" l="1"/>
  <c r="AR133" i="44" s="1"/>
  <c r="AR134" i="44" s="1"/>
  <c r="AQ79" i="44" s="1"/>
  <c r="AR148" i="44" s="1"/>
  <c r="AR210" i="51"/>
  <c r="AR226" i="51" s="1"/>
  <c r="AR90" i="44"/>
  <c r="AR130" i="44"/>
  <c r="AQ129" i="44"/>
  <c r="AQ131" i="44" s="1"/>
  <c r="AQ140" i="44" s="1"/>
  <c r="AR93" i="48"/>
  <c r="AR94" i="48" s="1"/>
  <c r="AR91" i="48"/>
  <c r="AS119" i="40"/>
  <c r="AS116" i="40"/>
  <c r="AS114" i="40"/>
  <c r="AS115" i="40" s="1"/>
  <c r="AR132" i="49"/>
  <c r="AR133" i="49" s="1"/>
  <c r="AR134" i="49" s="1"/>
  <c r="AQ79" i="49" s="1"/>
  <c r="AR148" i="49" s="1"/>
  <c r="AR215" i="51"/>
  <c r="AR231" i="51" s="1"/>
  <c r="AR90" i="49"/>
  <c r="AQ129" i="49"/>
  <c r="AQ131" i="49" s="1"/>
  <c r="AQ140" i="49" s="1"/>
  <c r="AR130" i="49"/>
  <c r="AS119" i="48"/>
  <c r="AS116" i="48"/>
  <c r="AS114" i="48"/>
  <c r="AS115" i="48" s="1"/>
  <c r="AR132" i="41"/>
  <c r="AR133" i="41" s="1"/>
  <c r="AR134" i="41" s="1"/>
  <c r="AQ79" i="41" s="1"/>
  <c r="AR148" i="41" s="1"/>
  <c r="AR206" i="51"/>
  <c r="AR222" i="51" s="1"/>
  <c r="AR90" i="41"/>
  <c r="AQ129" i="41"/>
  <c r="AQ131" i="41" s="1"/>
  <c r="AQ140" i="41" s="1"/>
  <c r="AR130" i="41"/>
  <c r="AS119" i="46"/>
  <c r="AS116" i="46"/>
  <c r="AS114" i="46"/>
  <c r="AS115" i="46" s="1"/>
  <c r="AR77" i="59"/>
  <c r="AS50" i="44"/>
  <c r="AS50" i="45"/>
  <c r="AS50" i="43"/>
  <c r="AS50" i="32"/>
  <c r="AS50" i="40"/>
  <c r="AS50" i="41"/>
  <c r="AS50" i="49"/>
  <c r="AS50" i="46"/>
  <c r="AS50" i="48"/>
  <c r="AS50" i="47"/>
  <c r="AS50" i="42"/>
  <c r="AS50" i="1"/>
  <c r="AS67" i="1"/>
  <c r="AS45" i="33" s="1"/>
  <c r="AS39" i="33"/>
  <c r="DJ49" i="57"/>
  <c r="DJ61" i="57" s="1"/>
  <c r="AS77" i="1"/>
  <c r="AS128" i="1"/>
  <c r="AS78" i="1"/>
  <c r="AS112" i="1"/>
  <c r="AR53" i="33"/>
  <c r="AR54" i="59" s="1"/>
  <c r="AR52" i="33"/>
  <c r="AR53" i="59" s="1"/>
  <c r="AR87" i="33"/>
  <c r="AR50" i="59"/>
  <c r="AR369" i="33"/>
  <c r="AR375" i="33" s="1"/>
  <c r="AR376" i="33" s="1"/>
  <c r="AS119" i="32"/>
  <c r="AS116" i="32"/>
  <c r="AS114" i="32"/>
  <c r="AS115" i="32" s="1"/>
  <c r="AS119" i="45"/>
  <c r="AS116" i="45"/>
  <c r="AS114" i="45"/>
  <c r="AS115" i="45" s="1"/>
  <c r="AS119" i="41"/>
  <c r="AS116" i="41"/>
  <c r="AS114" i="41"/>
  <c r="AS115" i="41" s="1"/>
  <c r="AR132" i="46"/>
  <c r="AR133" i="46" s="1"/>
  <c r="AR134" i="46" s="1"/>
  <c r="AQ79" i="46" s="1"/>
  <c r="AR148" i="46" s="1"/>
  <c r="AR212" i="51"/>
  <c r="AR228" i="51" s="1"/>
  <c r="AR90" i="46"/>
  <c r="AQ129" i="46"/>
  <c r="AQ131" i="46" s="1"/>
  <c r="AQ140" i="46" s="1"/>
  <c r="AR130" i="46"/>
  <c r="AS288" i="51"/>
  <c r="AR132" i="42"/>
  <c r="AR133" i="42" s="1"/>
  <c r="AR134" i="42" s="1"/>
  <c r="AQ79" i="42" s="1"/>
  <c r="AR148" i="42" s="1"/>
  <c r="AR207" i="51"/>
  <c r="AR223" i="51" s="1"/>
  <c r="AR90" i="42"/>
  <c r="AQ129" i="42"/>
  <c r="AQ131" i="42" s="1"/>
  <c r="AQ140" i="42" s="1"/>
  <c r="AR130" i="42"/>
  <c r="AS119" i="47"/>
  <c r="AS116" i="47"/>
  <c r="AS114" i="47"/>
  <c r="AS115" i="47" s="1"/>
  <c r="AR51" i="33"/>
  <c r="AR52" i="59" s="1"/>
  <c r="AR93" i="45"/>
  <c r="AR94" i="45" s="1"/>
  <c r="AR91" i="45"/>
  <c r="AR132" i="43"/>
  <c r="AR133" i="43" s="1"/>
  <c r="AR134" i="43" s="1"/>
  <c r="AQ79" i="43" s="1"/>
  <c r="AR148" i="43" s="1"/>
  <c r="AR208" i="51"/>
  <c r="AR224" i="51" s="1"/>
  <c r="AR90" i="43"/>
  <c r="AQ129" i="43"/>
  <c r="AQ131" i="43" s="1"/>
  <c r="AQ140" i="43" s="1"/>
  <c r="AR130" i="43"/>
  <c r="AR132" i="32"/>
  <c r="AR133" i="32" s="1"/>
  <c r="AR134" i="32" s="1"/>
  <c r="AQ79" i="32" s="1"/>
  <c r="AR148" i="32" s="1"/>
  <c r="AR205" i="51"/>
  <c r="AR221" i="51" s="1"/>
  <c r="AR90" i="32"/>
  <c r="AQ129" i="32"/>
  <c r="AQ131" i="32" s="1"/>
  <c r="AQ140" i="32" s="1"/>
  <c r="AR130" i="32"/>
  <c r="AS119" i="43"/>
  <c r="AS116" i="43"/>
  <c r="AS114" i="43"/>
  <c r="AS115" i="43" s="1"/>
  <c r="AS116" i="44"/>
  <c r="AS119" i="44"/>
  <c r="AS114" i="44"/>
  <c r="AS115" i="44" s="1"/>
  <c r="AR132" i="40"/>
  <c r="AR133" i="40" s="1"/>
  <c r="AR134" i="40" s="1"/>
  <c r="AQ79" i="40" s="1"/>
  <c r="AR148" i="40" s="1"/>
  <c r="AR209" i="51"/>
  <c r="AR225" i="51" s="1"/>
  <c r="AR90" i="40"/>
  <c r="AR130" i="40"/>
  <c r="AQ129" i="40"/>
  <c r="AQ131" i="40" s="1"/>
  <c r="AR93" i="47"/>
  <c r="AR94" i="47" s="1"/>
  <c r="AR91" i="47"/>
  <c r="AS119" i="49"/>
  <c r="AS116" i="49"/>
  <c r="AS114" i="49"/>
  <c r="AS115" i="49" s="1"/>
  <c r="AR132" i="1"/>
  <c r="AR133" i="1" s="1"/>
  <c r="AR134" i="1" s="1"/>
  <c r="AR204" i="51"/>
  <c r="AR220" i="51" s="1"/>
  <c r="AR90" i="1"/>
  <c r="AQ129" i="1"/>
  <c r="AR130" i="1"/>
  <c r="AS119" i="42"/>
  <c r="AS116" i="42"/>
  <c r="AS114" i="42"/>
  <c r="AS115" i="42" s="1"/>
  <c r="AR93" i="1" l="1"/>
  <c r="AR94" i="1" s="1"/>
  <c r="AR91" i="1"/>
  <c r="AS102" i="49"/>
  <c r="AS71" i="49" s="1"/>
  <c r="AS70" i="49" s="1"/>
  <c r="AS124" i="49"/>
  <c r="AS121" i="49"/>
  <c r="AR136" i="1"/>
  <c r="AQ79" i="1"/>
  <c r="AR148" i="1" s="1"/>
  <c r="AR93" i="40"/>
  <c r="AR94" i="40" s="1"/>
  <c r="AR91" i="40"/>
  <c r="AS124" i="44"/>
  <c r="AS121" i="44"/>
  <c r="AS102" i="44"/>
  <c r="AS71" i="44" s="1"/>
  <c r="AS70" i="44" s="1"/>
  <c r="AR93" i="32"/>
  <c r="AR94" i="32" s="1"/>
  <c r="AR91" i="32"/>
  <c r="AR93" i="42"/>
  <c r="AR94" i="42" s="1"/>
  <c r="AR91" i="42"/>
  <c r="AS292" i="51"/>
  <c r="AS293" i="51"/>
  <c r="AS291" i="51"/>
  <c r="AS301" i="51"/>
  <c r="AS294" i="51"/>
  <c r="AS298" i="51"/>
  <c r="AS296" i="51"/>
  <c r="AS295" i="51"/>
  <c r="AS297" i="51"/>
  <c r="AS300" i="51"/>
  <c r="AS299" i="51"/>
  <c r="AS124" i="41"/>
  <c r="AS121" i="41"/>
  <c r="AS102" i="41"/>
  <c r="AS71" i="41" s="1"/>
  <c r="AS70" i="41" s="1"/>
  <c r="AS124" i="45"/>
  <c r="AS121" i="45"/>
  <c r="AS102" i="45"/>
  <c r="AS71" i="45" s="1"/>
  <c r="AS70" i="45" s="1"/>
  <c r="AS124" i="40"/>
  <c r="AS121" i="40"/>
  <c r="AS102" i="40"/>
  <c r="AS71" i="40" s="1"/>
  <c r="AS70" i="40" s="1"/>
  <c r="AS124" i="42"/>
  <c r="AS121" i="42"/>
  <c r="AS102" i="42"/>
  <c r="AS71" i="42" s="1"/>
  <c r="AS70" i="42" s="1"/>
  <c r="AQ131" i="1"/>
  <c r="AQ140" i="1" s="1"/>
  <c r="AQ137" i="1"/>
  <c r="AS124" i="43"/>
  <c r="AS121" i="43"/>
  <c r="AS102" i="43"/>
  <c r="AS71" i="43" s="1"/>
  <c r="AS70" i="43" s="1"/>
  <c r="AR93" i="43"/>
  <c r="AR94" i="43" s="1"/>
  <c r="AR91" i="43"/>
  <c r="AS124" i="47"/>
  <c r="AS121" i="47"/>
  <c r="AS102" i="47"/>
  <c r="AS71" i="47" s="1"/>
  <c r="AS70" i="47" s="1"/>
  <c r="AR93" i="41"/>
  <c r="AR94" i="41" s="1"/>
  <c r="AR91" i="41"/>
  <c r="AR93" i="49"/>
  <c r="AR94" i="49" s="1"/>
  <c r="AR91" i="49"/>
  <c r="AR93" i="44"/>
  <c r="AR94" i="44" s="1"/>
  <c r="AR91" i="44"/>
  <c r="AQ72" i="59"/>
  <c r="AQ140" i="40"/>
  <c r="AS48" i="59"/>
  <c r="AS124" i="46"/>
  <c r="AS121" i="46"/>
  <c r="AS102" i="46"/>
  <c r="AS71" i="46" s="1"/>
  <c r="AS70" i="46" s="1"/>
  <c r="AS124" i="48"/>
  <c r="AS121" i="48"/>
  <c r="AS102" i="48"/>
  <c r="AS71" i="48" s="1"/>
  <c r="AS70" i="48" s="1"/>
  <c r="AS290" i="51"/>
  <c r="AR93" i="46"/>
  <c r="AR94" i="46" s="1"/>
  <c r="AR91" i="46"/>
  <c r="AS124" i="32"/>
  <c r="AS121" i="32"/>
  <c r="AS102" i="32"/>
  <c r="AS71" i="32" s="1"/>
  <c r="AS70" i="32" s="1"/>
  <c r="AS119" i="1"/>
  <c r="AS116" i="1"/>
  <c r="AS114" i="1"/>
  <c r="AS115" i="1" s="1"/>
  <c r="AS164" i="33" l="1"/>
  <c r="AS86" i="47"/>
  <c r="AS162" i="33"/>
  <c r="AS86" i="45"/>
  <c r="AS166" i="33"/>
  <c r="AS86" i="49"/>
  <c r="AS305" i="51"/>
  <c r="AS309" i="51" s="1"/>
  <c r="AS304" i="51"/>
  <c r="AS159" i="33"/>
  <c r="AS86" i="43"/>
  <c r="AS160" i="33"/>
  <c r="AS86" i="40"/>
  <c r="AS156" i="33"/>
  <c r="AS86" i="32"/>
  <c r="AS163" i="33"/>
  <c r="AS86" i="46"/>
  <c r="AS158" i="33"/>
  <c r="AS86" i="42"/>
  <c r="AS161" i="33"/>
  <c r="AS86" i="44"/>
  <c r="AS124" i="1"/>
  <c r="AS121" i="1"/>
  <c r="AS124" i="33" s="1"/>
  <c r="AS101" i="33" s="1"/>
  <c r="AS102" i="1"/>
  <c r="AS71" i="1" s="1"/>
  <c r="AS165" i="33"/>
  <c r="AS86" i="48"/>
  <c r="AS157" i="33"/>
  <c r="AS86" i="41"/>
  <c r="AS244" i="33" l="1"/>
  <c r="AS229" i="33"/>
  <c r="AS308" i="51"/>
  <c r="AS310" i="51" s="1"/>
  <c r="AS306" i="51"/>
  <c r="AS240" i="33"/>
  <c r="AS225" i="33"/>
  <c r="AS246" i="33"/>
  <c r="AS231" i="33"/>
  <c r="AS242" i="33"/>
  <c r="AS227" i="33"/>
  <c r="AS241" i="33"/>
  <c r="AS226" i="33"/>
  <c r="AS70" i="1"/>
  <c r="AS5" i="59" s="1"/>
  <c r="AS56" i="33"/>
  <c r="AS243" i="33"/>
  <c r="AS228" i="33"/>
  <c r="AS155" i="33"/>
  <c r="AS86" i="1"/>
  <c r="AS249" i="33"/>
  <c r="AS234" i="33"/>
  <c r="AS245" i="33"/>
  <c r="AS230" i="33"/>
  <c r="AS247" i="33"/>
  <c r="AS232" i="33"/>
  <c r="AS250" i="33"/>
  <c r="AS235" i="33"/>
  <c r="AS248" i="33"/>
  <c r="AS233" i="33"/>
  <c r="AS347" i="51" l="1"/>
  <c r="AS351" i="51"/>
  <c r="AS355" i="51"/>
  <c r="AS346" i="51"/>
  <c r="AS350" i="51"/>
  <c r="AS354" i="51"/>
  <c r="AS345" i="51"/>
  <c r="AS349" i="51"/>
  <c r="AS353" i="51"/>
  <c r="AS344" i="51"/>
  <c r="AS348" i="51"/>
  <c r="AS352" i="51"/>
  <c r="AS57" i="33"/>
  <c r="AS57" i="59" s="1"/>
  <c r="AS56" i="59"/>
  <c r="AS64" i="33"/>
  <c r="AS184" i="33"/>
  <c r="AS167" i="33"/>
  <c r="AS239" i="33"/>
  <c r="AS251" i="33" s="1"/>
  <c r="AS224" i="33"/>
  <c r="AS236" i="33" s="1"/>
  <c r="AS55" i="33"/>
  <c r="AS55" i="59"/>
  <c r="AT59" i="33"/>
  <c r="AS65" i="33" l="1"/>
  <c r="AT84" i="33" s="1"/>
  <c r="AS61" i="59"/>
  <c r="AS113" i="33"/>
  <c r="AS119" i="33" s="1"/>
  <c r="AS186" i="33"/>
  <c r="AS185" i="33"/>
  <c r="AS114" i="33" s="1"/>
  <c r="AU61" i="33"/>
  <c r="AT60" i="33"/>
  <c r="AS71" i="33"/>
  <c r="AU59" i="59" l="1"/>
  <c r="AV62" i="33"/>
  <c r="AV60" i="59" s="1"/>
  <c r="AT4" i="56"/>
  <c r="AT58" i="59"/>
  <c r="AT91" i="33"/>
  <c r="AT9" i="55"/>
  <c r="AS63" i="59"/>
  <c r="AS70" i="33"/>
  <c r="AT107" i="49" l="1"/>
  <c r="AT106" i="49" s="1"/>
  <c r="AT109" i="49" s="1"/>
  <c r="AT103" i="49" s="1"/>
  <c r="AT107" i="48"/>
  <c r="AT106" i="48" s="1"/>
  <c r="AT109" i="48" s="1"/>
  <c r="AT103" i="48" s="1"/>
  <c r="AT107" i="47"/>
  <c r="AT106" i="47" s="1"/>
  <c r="AT109" i="47" s="1"/>
  <c r="AT103" i="47" s="1"/>
  <c r="AT107" i="46"/>
  <c r="AT106" i="46" s="1"/>
  <c r="AT109" i="46" s="1"/>
  <c r="AT103" i="46" s="1"/>
  <c r="AT107" i="45"/>
  <c r="AT106" i="45" s="1"/>
  <c r="AT109" i="45" s="1"/>
  <c r="AT103" i="45" s="1"/>
  <c r="AT107" i="44"/>
  <c r="AT106" i="44" s="1"/>
  <c r="AT109" i="44" s="1"/>
  <c r="AT103" i="44" s="1"/>
  <c r="AT107" i="40"/>
  <c r="AT106" i="40" s="1"/>
  <c r="AT109" i="40" s="1"/>
  <c r="AT103" i="40" s="1"/>
  <c r="AT107" i="43"/>
  <c r="AT106" i="43" s="1"/>
  <c r="AT109" i="43" s="1"/>
  <c r="AT103" i="43" s="1"/>
  <c r="AT107" i="32"/>
  <c r="AT106" i="32" s="1"/>
  <c r="AT109" i="32" s="1"/>
  <c r="AT103" i="32" s="1"/>
  <c r="AT107" i="41"/>
  <c r="AT106" i="41" s="1"/>
  <c r="AT109" i="41" s="1"/>
  <c r="AT103" i="41" s="1"/>
  <c r="AT107" i="42"/>
  <c r="AT106" i="42" s="1"/>
  <c r="AT109" i="42" s="1"/>
  <c r="AT103" i="42" s="1"/>
  <c r="AT107" i="1"/>
  <c r="AT8" i="55"/>
  <c r="AS3" i="56"/>
  <c r="AS81" i="49"/>
  <c r="AS62" i="49" s="1"/>
  <c r="AS63" i="49" s="1"/>
  <c r="AS81" i="48"/>
  <c r="AS62" i="48" s="1"/>
  <c r="AS63" i="48" s="1"/>
  <c r="AS81" i="47"/>
  <c r="AS62" i="47" s="1"/>
  <c r="AS63" i="47" s="1"/>
  <c r="AS81" i="46"/>
  <c r="AS62" i="46" s="1"/>
  <c r="AS63" i="46" s="1"/>
  <c r="AS81" i="45"/>
  <c r="AS62" i="45" s="1"/>
  <c r="AS63" i="45" s="1"/>
  <c r="AS81" i="44"/>
  <c r="AS62" i="44" s="1"/>
  <c r="AS63" i="44" s="1"/>
  <c r="AS81" i="40"/>
  <c r="AS62" i="40" s="1"/>
  <c r="AS63" i="40" s="1"/>
  <c r="AS81" i="43"/>
  <c r="AS62" i="43" s="1"/>
  <c r="AS63" i="43" s="1"/>
  <c r="AS81" i="41"/>
  <c r="AS62" i="41" s="1"/>
  <c r="AS63" i="41" s="1"/>
  <c r="AS81" i="42"/>
  <c r="AS62" i="42" s="1"/>
  <c r="AS63" i="42" s="1"/>
  <c r="AS81" i="1"/>
  <c r="AS62" i="1" s="1"/>
  <c r="AS63" i="1" s="1"/>
  <c r="AS81" i="32"/>
  <c r="AS62" i="32" s="1"/>
  <c r="AS63" i="32" s="1"/>
  <c r="AS62" i="59"/>
  <c r="AT72" i="33"/>
  <c r="AS155" i="42" l="1"/>
  <c r="AS64" i="42"/>
  <c r="AS65" i="42" s="1"/>
  <c r="AS68" i="42" s="1"/>
  <c r="AS155" i="44"/>
  <c r="AS64" i="44"/>
  <c r="AS65" i="44" s="1"/>
  <c r="AS68" i="44" s="1"/>
  <c r="AS155" i="48"/>
  <c r="AS64" i="48"/>
  <c r="AS65" i="48" s="1"/>
  <c r="AS68" i="48" s="1"/>
  <c r="AT106" i="1"/>
  <c r="AT97" i="33"/>
  <c r="AT101" i="43"/>
  <c r="AT213" i="33" s="1"/>
  <c r="AT66" i="43"/>
  <c r="AT101" i="46"/>
  <c r="AT217" i="33" s="1"/>
  <c r="AT66" i="46"/>
  <c r="AS155" i="32"/>
  <c r="AS64" i="32"/>
  <c r="AS65" i="32" s="1"/>
  <c r="AS68" i="32" s="1"/>
  <c r="AS155" i="45"/>
  <c r="AS64" i="45"/>
  <c r="AS65" i="45" s="1"/>
  <c r="AS68" i="45" s="1"/>
  <c r="AS155" i="49"/>
  <c r="AS64" i="49"/>
  <c r="AS65" i="49" s="1"/>
  <c r="AS68" i="49" s="1"/>
  <c r="AT101" i="42"/>
  <c r="AT212" i="33" s="1"/>
  <c r="AT66" i="42"/>
  <c r="AT101" i="40"/>
  <c r="AT214" i="33" s="1"/>
  <c r="AT66" i="40"/>
  <c r="AT101" i="47"/>
  <c r="AT218" i="33" s="1"/>
  <c r="AT66" i="47"/>
  <c r="AS155" i="41"/>
  <c r="AS64" i="41"/>
  <c r="AS65" i="41" s="1"/>
  <c r="AS68" i="41" s="1"/>
  <c r="AT64" i="59"/>
  <c r="AS64" i="43"/>
  <c r="AS65" i="43" s="1"/>
  <c r="AS68" i="43" s="1"/>
  <c r="AS155" i="43"/>
  <c r="AS64" i="46"/>
  <c r="AS65" i="46" s="1"/>
  <c r="AS68" i="46" s="1"/>
  <c r="AS155" i="46"/>
  <c r="AS55" i="56"/>
  <c r="AS56" i="56" s="1"/>
  <c r="AS37" i="56"/>
  <c r="AS38" i="56" s="1"/>
  <c r="AS47" i="56"/>
  <c r="AS42" i="56"/>
  <c r="AS43" i="56" s="1"/>
  <c r="AT101" i="41"/>
  <c r="AT211" i="33" s="1"/>
  <c r="AT66" i="41"/>
  <c r="AT101" i="44"/>
  <c r="AT215" i="33" s="1"/>
  <c r="AT66" i="44"/>
  <c r="AT101" i="48"/>
  <c r="AT219" i="33" s="1"/>
  <c r="AT66" i="48"/>
  <c r="AS155" i="1"/>
  <c r="AS64" i="1"/>
  <c r="AS65" i="1" s="1"/>
  <c r="AS155" i="40"/>
  <c r="AS64" i="40"/>
  <c r="AS65" i="40" s="1"/>
  <c r="AS68" i="40" s="1"/>
  <c r="AS155" i="47"/>
  <c r="AS64" i="47"/>
  <c r="AS65" i="47" s="1"/>
  <c r="AS68" i="47" s="1"/>
  <c r="AT90" i="33"/>
  <c r="AT83" i="33"/>
  <c r="AT101" i="32"/>
  <c r="AT210" i="33" s="1"/>
  <c r="AT66" i="32"/>
  <c r="AT101" i="45"/>
  <c r="AT216" i="33" s="1"/>
  <c r="AT66" i="45"/>
  <c r="AT101" i="49"/>
  <c r="AT220" i="33" s="1"/>
  <c r="AT66" i="49"/>
  <c r="AS139" i="47" l="1"/>
  <c r="AS73" i="47"/>
  <c r="AT74" i="47" s="1"/>
  <c r="AS68" i="1"/>
  <c r="AS43" i="33"/>
  <c r="AT41" i="56"/>
  <c r="AS139" i="45"/>
  <c r="AS73" i="45"/>
  <c r="AT74" i="45" s="1"/>
  <c r="AS139" i="44"/>
  <c r="AS73" i="44"/>
  <c r="AT74" i="44" s="1"/>
  <c r="AT46" i="56"/>
  <c r="AS49" i="56"/>
  <c r="AS139" i="46"/>
  <c r="AS73" i="46"/>
  <c r="AT74" i="46" s="1"/>
  <c r="AT109" i="1"/>
  <c r="AT103" i="1" s="1"/>
  <c r="AT96" i="33"/>
  <c r="AT104" i="33" s="1"/>
  <c r="AS139" i="40"/>
  <c r="AS73" i="40"/>
  <c r="AT74" i="40" s="1"/>
  <c r="AS59" i="56"/>
  <c r="AS60" i="56"/>
  <c r="AS133" i="33" s="1"/>
  <c r="AS84" i="41"/>
  <c r="AS139" i="41"/>
  <c r="AS73" i="41"/>
  <c r="AT74" i="41" s="1"/>
  <c r="AS139" i="49"/>
  <c r="AS73" i="49"/>
  <c r="AT74" i="49" s="1"/>
  <c r="AS139" i="32"/>
  <c r="AS73" i="32"/>
  <c r="AT74" i="32" s="1"/>
  <c r="AS139" i="48"/>
  <c r="AS73" i="48"/>
  <c r="AT74" i="48" s="1"/>
  <c r="AS139" i="42"/>
  <c r="AS73" i="42"/>
  <c r="AT74" i="42" s="1"/>
  <c r="AS52" i="56"/>
  <c r="AS139" i="43"/>
  <c r="AS73" i="43"/>
  <c r="AT74" i="43" s="1"/>
  <c r="AS84" i="43" l="1"/>
  <c r="AS84" i="42"/>
  <c r="AT85" i="43"/>
  <c r="AT280" i="51"/>
  <c r="AT61" i="43"/>
  <c r="AT85" i="42"/>
  <c r="AT279" i="51"/>
  <c r="AT61" i="42"/>
  <c r="AS84" i="32"/>
  <c r="AT85" i="41"/>
  <c r="AT278" i="51"/>
  <c r="AT61" i="41"/>
  <c r="AS84" i="40"/>
  <c r="AS84" i="46"/>
  <c r="AS84" i="44"/>
  <c r="AS84" i="45"/>
  <c r="AS46" i="33"/>
  <c r="AS49" i="59" s="1"/>
  <c r="AS139" i="1"/>
  <c r="AS73" i="1"/>
  <c r="AT74" i="1" s="1"/>
  <c r="AS84" i="48"/>
  <c r="AT85" i="49"/>
  <c r="AT287" i="51"/>
  <c r="AT61" i="49"/>
  <c r="AS61" i="56"/>
  <c r="AS132" i="33"/>
  <c r="AS75" i="59" s="1"/>
  <c r="AS48" i="56"/>
  <c r="AT85" i="47"/>
  <c r="AT285" i="51"/>
  <c r="AT61" i="47"/>
  <c r="AS88" i="42"/>
  <c r="AS87" i="42"/>
  <c r="AT85" i="32"/>
  <c r="AT277" i="51"/>
  <c r="AT61" i="32"/>
  <c r="AS88" i="41"/>
  <c r="AS87" i="41"/>
  <c r="AT85" i="40"/>
  <c r="AT281" i="51"/>
  <c r="AT61" i="40"/>
  <c r="AT101" i="1"/>
  <c r="AT209" i="33" s="1"/>
  <c r="AT66" i="1"/>
  <c r="AT85" i="46"/>
  <c r="AT284" i="51"/>
  <c r="AT61" i="46"/>
  <c r="AT85" i="44"/>
  <c r="AT282" i="51"/>
  <c r="AT61" i="44"/>
  <c r="AT85" i="45"/>
  <c r="AT283" i="51"/>
  <c r="AT61" i="45"/>
  <c r="AS87" i="43"/>
  <c r="AS88" i="43"/>
  <c r="AT85" i="48"/>
  <c r="AT286" i="51"/>
  <c r="AT61" i="48"/>
  <c r="AS84" i="49"/>
  <c r="AS38" i="33"/>
  <c r="AS42" i="33"/>
  <c r="AS47" i="59" s="1"/>
  <c r="AS40" i="33"/>
  <c r="AS44" i="33"/>
  <c r="AS84" i="47"/>
  <c r="AS84" i="1" l="1"/>
  <c r="AT67" i="48"/>
  <c r="DK59" i="57"/>
  <c r="AT77" i="48"/>
  <c r="AT128" i="48"/>
  <c r="AT78" i="48"/>
  <c r="AT112" i="48"/>
  <c r="AS132" i="43"/>
  <c r="AS133" i="43" s="1"/>
  <c r="AS134" i="43" s="1"/>
  <c r="AR79" i="43" s="1"/>
  <c r="AS148" i="43" s="1"/>
  <c r="AS208" i="51"/>
  <c r="AS224" i="51" s="1"/>
  <c r="AS90" i="43"/>
  <c r="AS130" i="43"/>
  <c r="AR129" i="43"/>
  <c r="AR131" i="43" s="1"/>
  <c r="AR140" i="43" s="1"/>
  <c r="AS132" i="42"/>
  <c r="AS133" i="42" s="1"/>
  <c r="AS134" i="42" s="1"/>
  <c r="AR79" i="42" s="1"/>
  <c r="AS148" i="42" s="1"/>
  <c r="AS207" i="51"/>
  <c r="AS223" i="51" s="1"/>
  <c r="AS90" i="42"/>
  <c r="AS130" i="42"/>
  <c r="AR129" i="42"/>
  <c r="AR131" i="42" s="1"/>
  <c r="AR140" i="42" s="1"/>
  <c r="AS87" i="44"/>
  <c r="AS88" i="44"/>
  <c r="AT67" i="42"/>
  <c r="DK52" i="57"/>
  <c r="AT78" i="42"/>
  <c r="AT77" i="42"/>
  <c r="AT128" i="42"/>
  <c r="AT112" i="42"/>
  <c r="AT67" i="43"/>
  <c r="DK53" i="57"/>
  <c r="AT128" i="43"/>
  <c r="AT78" i="43"/>
  <c r="AT77" i="43"/>
  <c r="AT112" i="43"/>
  <c r="AT77" i="40"/>
  <c r="AT78" i="40"/>
  <c r="AT67" i="40"/>
  <c r="DK54" i="57"/>
  <c r="AT128" i="40"/>
  <c r="AT112" i="40"/>
  <c r="AT67" i="47"/>
  <c r="DK58" i="57"/>
  <c r="AT128" i="47"/>
  <c r="AT78" i="47"/>
  <c r="AT77" i="47"/>
  <c r="AT112" i="47"/>
  <c r="AS62" i="56"/>
  <c r="AS135" i="33" s="1"/>
  <c r="AS134" i="33"/>
  <c r="AS76" i="59" s="1"/>
  <c r="AS88" i="46"/>
  <c r="AS87" i="46"/>
  <c r="AT67" i="44"/>
  <c r="DK55" i="57"/>
  <c r="AT77" i="44"/>
  <c r="AT78" i="44"/>
  <c r="AT128" i="44"/>
  <c r="AT112" i="44"/>
  <c r="AS132" i="41"/>
  <c r="AS133" i="41" s="1"/>
  <c r="AS134" i="41" s="1"/>
  <c r="AR79" i="41" s="1"/>
  <c r="AS148" i="41" s="1"/>
  <c r="AS206" i="51"/>
  <c r="AS222" i="51" s="1"/>
  <c r="AS90" i="41"/>
  <c r="AR129" i="41"/>
  <c r="AR131" i="41" s="1"/>
  <c r="AR140" i="41" s="1"/>
  <c r="AS130" i="41"/>
  <c r="AT67" i="49"/>
  <c r="DK60" i="57"/>
  <c r="AT78" i="49"/>
  <c r="AT128" i="49"/>
  <c r="AT77" i="49"/>
  <c r="AT112" i="49"/>
  <c r="AS88" i="48"/>
  <c r="AS87" i="48"/>
  <c r="AS88" i="1"/>
  <c r="AS87" i="1"/>
  <c r="AS48" i="33"/>
  <c r="AS88" i="40"/>
  <c r="AS87" i="40"/>
  <c r="AS88" i="47"/>
  <c r="AS87" i="47"/>
  <c r="AT67" i="45"/>
  <c r="DK56" i="57"/>
  <c r="AT78" i="45"/>
  <c r="AT128" i="45"/>
  <c r="AT77" i="45"/>
  <c r="AT112" i="45"/>
  <c r="AS88" i="49"/>
  <c r="AS87" i="49"/>
  <c r="AT67" i="46"/>
  <c r="DK57" i="57"/>
  <c r="AT128" i="46"/>
  <c r="AT77" i="46"/>
  <c r="AT78" i="46"/>
  <c r="AT112" i="46"/>
  <c r="AT67" i="32"/>
  <c r="DK50" i="57"/>
  <c r="AT78" i="32"/>
  <c r="AT128" i="32"/>
  <c r="AT77" i="32"/>
  <c r="AT112" i="32"/>
  <c r="AT85" i="1"/>
  <c r="AT49" i="33" s="1"/>
  <c r="AT51" i="59" s="1"/>
  <c r="AT276" i="51"/>
  <c r="AT61" i="1"/>
  <c r="AS88" i="45"/>
  <c r="AS87" i="45"/>
  <c r="AT67" i="41"/>
  <c r="DK51" i="57"/>
  <c r="AT128" i="41"/>
  <c r="AT78" i="41"/>
  <c r="AT77" i="41"/>
  <c r="AT112" i="41"/>
  <c r="AS88" i="32"/>
  <c r="AS87" i="32"/>
  <c r="AS87" i="33" l="1"/>
  <c r="AS53" i="33"/>
  <c r="AS54" i="59" s="1"/>
  <c r="AS52" i="33"/>
  <c r="AS53" i="59" s="1"/>
  <c r="AS50" i="59"/>
  <c r="AS369" i="33"/>
  <c r="AS375" i="33" s="1"/>
  <c r="AS376" i="33" s="1"/>
  <c r="AS132" i="48"/>
  <c r="AS133" i="48" s="1"/>
  <c r="AS134" i="48" s="1"/>
  <c r="AR79" i="48" s="1"/>
  <c r="AS148" i="48" s="1"/>
  <c r="AS214" i="51"/>
  <c r="AS230" i="51" s="1"/>
  <c r="AS90" i="48"/>
  <c r="AR129" i="48"/>
  <c r="AR131" i="48" s="1"/>
  <c r="AR140" i="48" s="1"/>
  <c r="AS130" i="48"/>
  <c r="AT119" i="47"/>
  <c r="AT116" i="47"/>
  <c r="AT114" i="47"/>
  <c r="AT115" i="47" s="1"/>
  <c r="AT116" i="45"/>
  <c r="AT119" i="45"/>
  <c r="AT114" i="45"/>
  <c r="AT115" i="45" s="1"/>
  <c r="AS132" i="47"/>
  <c r="AS133" i="47" s="1"/>
  <c r="AS134" i="47" s="1"/>
  <c r="AR79" i="47" s="1"/>
  <c r="AS148" i="47" s="1"/>
  <c r="AS213" i="51"/>
  <c r="AS229" i="51" s="1"/>
  <c r="AS90" i="47"/>
  <c r="AS130" i="47"/>
  <c r="AR129" i="47"/>
  <c r="AR131" i="47" s="1"/>
  <c r="AR140" i="47" s="1"/>
  <c r="AS51" i="33"/>
  <c r="AS52" i="59" s="1"/>
  <c r="AT119" i="49"/>
  <c r="AT116" i="49"/>
  <c r="AT114" i="49"/>
  <c r="AT115" i="49" s="1"/>
  <c r="AS132" i="46"/>
  <c r="AS133" i="46" s="1"/>
  <c r="AS134" i="46" s="1"/>
  <c r="AR79" i="46" s="1"/>
  <c r="AS148" i="46" s="1"/>
  <c r="AS212" i="51"/>
  <c r="AS228" i="51" s="1"/>
  <c r="AS90" i="46"/>
  <c r="AR129" i="46"/>
  <c r="AR131" i="46" s="1"/>
  <c r="AR140" i="46" s="1"/>
  <c r="AS130" i="46"/>
  <c r="AT119" i="48"/>
  <c r="AT116" i="48"/>
  <c r="AT114" i="48"/>
  <c r="AT115" i="48" s="1"/>
  <c r="AS132" i="32"/>
  <c r="AS133" i="32" s="1"/>
  <c r="AS134" i="32" s="1"/>
  <c r="AR79" i="32" s="1"/>
  <c r="AS148" i="32" s="1"/>
  <c r="AS205" i="51"/>
  <c r="AS221" i="51" s="1"/>
  <c r="AS90" i="32"/>
  <c r="AR129" i="32"/>
  <c r="AR131" i="32" s="1"/>
  <c r="AR140" i="32" s="1"/>
  <c r="AS130" i="32"/>
  <c r="AS132" i="49"/>
  <c r="AS133" i="49" s="1"/>
  <c r="AS134" i="49" s="1"/>
  <c r="AR79" i="49" s="1"/>
  <c r="AS148" i="49" s="1"/>
  <c r="AS215" i="51"/>
  <c r="AS231" i="51" s="1"/>
  <c r="AS90" i="49"/>
  <c r="AR129" i="49"/>
  <c r="AR131" i="49" s="1"/>
  <c r="AR140" i="49" s="1"/>
  <c r="AS130" i="49"/>
  <c r="AT119" i="41"/>
  <c r="AT116" i="41"/>
  <c r="AT114" i="41"/>
  <c r="AT115" i="41" s="1"/>
  <c r="AS132" i="45"/>
  <c r="AS133" i="45" s="1"/>
  <c r="AS134" i="45" s="1"/>
  <c r="AR79" i="45" s="1"/>
  <c r="AS148" i="45" s="1"/>
  <c r="AS211" i="51"/>
  <c r="AS227" i="51" s="1"/>
  <c r="AS90" i="45"/>
  <c r="AS130" i="45"/>
  <c r="AR129" i="45"/>
  <c r="AR131" i="45" s="1"/>
  <c r="AR140" i="45" s="1"/>
  <c r="AT119" i="46"/>
  <c r="AT116" i="46"/>
  <c r="AT114" i="46"/>
  <c r="AT115" i="46" s="1"/>
  <c r="AS132" i="1"/>
  <c r="AS133" i="1" s="1"/>
  <c r="AS134" i="1" s="1"/>
  <c r="AS204" i="51"/>
  <c r="AS220" i="51" s="1"/>
  <c r="AS90" i="1"/>
  <c r="AS130" i="1"/>
  <c r="AR129" i="1"/>
  <c r="AT119" i="42"/>
  <c r="AT116" i="42"/>
  <c r="AT114" i="42"/>
  <c r="AT115" i="42" s="1"/>
  <c r="AS132" i="44"/>
  <c r="AS133" i="44" s="1"/>
  <c r="AS134" i="44" s="1"/>
  <c r="AR79" i="44" s="1"/>
  <c r="AS148" i="44" s="1"/>
  <c r="AS210" i="51"/>
  <c r="AS226" i="51" s="1"/>
  <c r="AS90" i="44"/>
  <c r="AS130" i="44"/>
  <c r="AR129" i="44"/>
  <c r="AR131" i="44" s="1"/>
  <c r="AR140" i="44" s="1"/>
  <c r="AS93" i="42"/>
  <c r="AS94" i="42" s="1"/>
  <c r="AS91" i="42"/>
  <c r="AS93" i="43"/>
  <c r="AS94" i="43" s="1"/>
  <c r="AS91" i="43"/>
  <c r="AT67" i="1"/>
  <c r="AT45" i="33" s="1"/>
  <c r="AT39" i="33"/>
  <c r="DK49" i="57"/>
  <c r="DK61" i="57" s="1"/>
  <c r="AT78" i="1"/>
  <c r="AT128" i="1"/>
  <c r="AT77" i="1"/>
  <c r="AT112" i="1"/>
  <c r="AT288" i="51"/>
  <c r="AT119" i="32"/>
  <c r="AT116" i="32"/>
  <c r="AT114" i="32"/>
  <c r="AT115" i="32" s="1"/>
  <c r="AS132" i="40"/>
  <c r="AS133" i="40" s="1"/>
  <c r="AS134" i="40" s="1"/>
  <c r="AR79" i="40" s="1"/>
  <c r="AS148" i="40" s="1"/>
  <c r="AS209" i="51"/>
  <c r="AS225" i="51" s="1"/>
  <c r="AS90" i="40"/>
  <c r="AS130" i="40"/>
  <c r="AR129" i="40"/>
  <c r="AR131" i="40" s="1"/>
  <c r="AR140" i="40" s="1"/>
  <c r="AS93" i="41"/>
  <c r="AS94" i="41" s="1"/>
  <c r="AS91" i="41"/>
  <c r="AT119" i="44"/>
  <c r="AT116" i="44"/>
  <c r="AT114" i="44"/>
  <c r="AT115" i="44" s="1"/>
  <c r="AS77" i="59"/>
  <c r="AT50" i="48"/>
  <c r="AT50" i="45"/>
  <c r="AT50" i="1"/>
  <c r="AT50" i="43"/>
  <c r="AT50" i="32"/>
  <c r="AT50" i="47"/>
  <c r="AT50" i="41"/>
  <c r="AT50" i="49"/>
  <c r="AT50" i="44"/>
  <c r="AT50" i="40"/>
  <c r="AT50" i="42"/>
  <c r="AT50" i="46"/>
  <c r="AT119" i="40"/>
  <c r="AT116" i="40"/>
  <c r="AT114" i="40"/>
  <c r="AT115" i="40" s="1"/>
  <c r="AT119" i="43"/>
  <c r="AT116" i="43"/>
  <c r="AT114" i="43"/>
  <c r="AT115" i="43" s="1"/>
  <c r="AT124" i="32" l="1"/>
  <c r="AT121" i="32"/>
  <c r="AT102" i="32"/>
  <c r="AT71" i="32" s="1"/>
  <c r="AT70" i="32" s="1"/>
  <c r="AR131" i="1"/>
  <c r="AR140" i="1" s="1"/>
  <c r="AR137" i="1"/>
  <c r="AS136" i="1"/>
  <c r="AR79" i="1"/>
  <c r="AS148" i="1" s="1"/>
  <c r="AT124" i="48"/>
  <c r="AT121" i="48"/>
  <c r="AT102" i="48"/>
  <c r="AT71" i="48" s="1"/>
  <c r="AT70" i="48" s="1"/>
  <c r="AS93" i="48"/>
  <c r="AS94" i="48" s="1"/>
  <c r="AS91" i="48"/>
  <c r="AT298" i="51"/>
  <c r="AT293" i="51"/>
  <c r="AT300" i="51"/>
  <c r="AT294" i="51"/>
  <c r="AT295" i="51"/>
  <c r="AT297" i="51"/>
  <c r="AT301" i="51"/>
  <c r="AT291" i="51"/>
  <c r="AT292" i="51"/>
  <c r="AT296" i="51"/>
  <c r="AT299" i="51"/>
  <c r="AT48" i="59"/>
  <c r="AS93" i="44"/>
  <c r="AS94" i="44" s="1"/>
  <c r="AS91" i="44"/>
  <c r="AT124" i="49"/>
  <c r="AT121" i="49"/>
  <c r="AT102" i="49"/>
  <c r="AT71" i="49" s="1"/>
  <c r="AT70" i="49" s="1"/>
  <c r="AS93" i="47"/>
  <c r="AS94" i="47" s="1"/>
  <c r="AS91" i="47"/>
  <c r="AT124" i="45"/>
  <c r="AT102" i="45"/>
  <c r="AT71" i="45" s="1"/>
  <c r="AT70" i="45" s="1"/>
  <c r="AT121" i="45"/>
  <c r="AT124" i="47"/>
  <c r="AT121" i="47"/>
  <c r="AT102" i="47"/>
  <c r="AT71" i="47" s="1"/>
  <c r="AT70" i="47" s="1"/>
  <c r="AT124" i="40"/>
  <c r="AT121" i="40"/>
  <c r="AT102" i="40"/>
  <c r="AT71" i="40" s="1"/>
  <c r="AT70" i="40" s="1"/>
  <c r="AT124" i="44"/>
  <c r="AT121" i="44"/>
  <c r="AT102" i="44"/>
  <c r="AT71" i="44" s="1"/>
  <c r="AT70" i="44" s="1"/>
  <c r="AT290" i="51"/>
  <c r="AT124" i="42"/>
  <c r="AT121" i="42"/>
  <c r="AT102" i="42"/>
  <c r="AT71" i="42" s="1"/>
  <c r="AT70" i="42" s="1"/>
  <c r="AS93" i="1"/>
  <c r="AS94" i="1" s="1"/>
  <c r="AS91" i="1"/>
  <c r="AS93" i="45"/>
  <c r="AS94" i="45" s="1"/>
  <c r="AS91" i="45"/>
  <c r="AS93" i="49"/>
  <c r="AS94" i="49" s="1"/>
  <c r="AS91" i="49"/>
  <c r="AT124" i="43"/>
  <c r="AT121" i="43"/>
  <c r="AT102" i="43"/>
  <c r="AT71" i="43" s="1"/>
  <c r="AT70" i="43" s="1"/>
  <c r="AS93" i="40"/>
  <c r="AS94" i="40" s="1"/>
  <c r="AS91" i="40"/>
  <c r="AT119" i="1"/>
  <c r="AT116" i="1"/>
  <c r="AT114" i="1"/>
  <c r="AT115" i="1" s="1"/>
  <c r="AT124" i="46"/>
  <c r="AT102" i="46"/>
  <c r="AT71" i="46" s="1"/>
  <c r="AT70" i="46" s="1"/>
  <c r="AT121" i="46"/>
  <c r="AT124" i="41"/>
  <c r="AT121" i="41"/>
  <c r="AT102" i="41"/>
  <c r="AT71" i="41" s="1"/>
  <c r="AT70" i="41" s="1"/>
  <c r="AS93" i="32"/>
  <c r="AS94" i="32" s="1"/>
  <c r="AS91" i="32"/>
  <c r="AS93" i="46"/>
  <c r="AS94" i="46" s="1"/>
  <c r="AS91" i="46"/>
  <c r="AT159" i="33" l="1"/>
  <c r="AT86" i="43"/>
  <c r="AT158" i="33"/>
  <c r="AT86" i="42"/>
  <c r="AT161" i="33"/>
  <c r="AT86" i="44"/>
  <c r="AT305" i="51"/>
  <c r="AT309" i="51" s="1"/>
  <c r="AT304" i="51"/>
  <c r="AT162" i="33"/>
  <c r="AT86" i="45"/>
  <c r="AT163" i="33"/>
  <c r="AT86" i="46"/>
  <c r="AT164" i="33"/>
  <c r="AT86" i="47"/>
  <c r="AT166" i="33"/>
  <c r="AT86" i="49"/>
  <c r="AT157" i="33"/>
  <c r="AT86" i="41"/>
  <c r="AT124" i="1"/>
  <c r="AT121" i="1"/>
  <c r="AT124" i="33" s="1"/>
  <c r="AT101" i="33" s="1"/>
  <c r="AT102" i="1"/>
  <c r="AT71" i="1" s="1"/>
  <c r="AT160" i="33"/>
  <c r="AT86" i="40"/>
  <c r="AT165" i="33"/>
  <c r="AT86" i="48"/>
  <c r="AT156" i="33"/>
  <c r="AT86" i="32"/>
  <c r="AT250" i="33" l="1"/>
  <c r="AT235" i="33"/>
  <c r="AT247" i="33"/>
  <c r="AT232" i="33"/>
  <c r="AT70" i="1"/>
  <c r="AT5" i="59" s="1"/>
  <c r="AT56" i="33"/>
  <c r="AT241" i="33"/>
  <c r="AT226" i="33"/>
  <c r="AT242" i="33"/>
  <c r="AT227" i="33"/>
  <c r="AT244" i="33"/>
  <c r="AT229" i="33"/>
  <c r="AT249" i="33"/>
  <c r="AT234" i="33"/>
  <c r="AT248" i="33"/>
  <c r="AT233" i="33"/>
  <c r="AT246" i="33"/>
  <c r="AT231" i="33"/>
  <c r="AT240" i="33"/>
  <c r="AT225" i="33"/>
  <c r="AT155" i="33"/>
  <c r="AT86" i="1"/>
  <c r="AT308" i="51"/>
  <c r="AT310" i="51" s="1"/>
  <c r="AT306" i="51"/>
  <c r="AT245" i="33"/>
  <c r="AT230" i="33"/>
  <c r="AT243" i="33"/>
  <c r="AT228" i="33"/>
  <c r="AT345" i="51" l="1"/>
  <c r="AT349" i="51"/>
  <c r="AT353" i="51"/>
  <c r="AT344" i="51"/>
  <c r="AT348" i="51"/>
  <c r="AT352" i="51"/>
  <c r="AT347" i="51"/>
  <c r="AT351" i="51"/>
  <c r="AT355" i="51"/>
  <c r="AT346" i="51"/>
  <c r="AT350" i="51"/>
  <c r="AT354" i="51"/>
  <c r="AT57" i="33"/>
  <c r="AT57" i="59" s="1"/>
  <c r="AT56" i="59"/>
  <c r="AT64" i="33"/>
  <c r="AT184" i="33"/>
  <c r="AT167" i="33"/>
  <c r="AT239" i="33"/>
  <c r="AT251" i="33" s="1"/>
  <c r="AT224" i="33"/>
  <c r="AT236" i="33" s="1"/>
  <c r="AT55" i="33"/>
  <c r="AT55" i="59"/>
  <c r="AU59" i="33"/>
  <c r="AT113" i="33" l="1"/>
  <c r="AT119" i="33" s="1"/>
  <c r="AT186" i="33"/>
  <c r="AT185" i="33"/>
  <c r="AT114" i="33" s="1"/>
  <c r="AT65" i="33"/>
  <c r="AU84" i="33" s="1"/>
  <c r="AT61" i="59"/>
  <c r="AV61" i="33"/>
  <c r="AU60" i="33"/>
  <c r="AT71" i="33"/>
  <c r="AU4" i="56" l="1"/>
  <c r="AU58" i="59"/>
  <c r="AV59" i="59"/>
  <c r="AW62" i="33"/>
  <c r="AW60" i="59" s="1"/>
  <c r="AT63" i="59"/>
  <c r="AT70" i="33"/>
  <c r="AU91" i="33"/>
  <c r="AU9" i="55"/>
  <c r="AU107" i="49" l="1"/>
  <c r="AU106" i="49" s="1"/>
  <c r="AU109" i="49" s="1"/>
  <c r="AU103" i="49" s="1"/>
  <c r="AU107" i="48"/>
  <c r="AU106" i="48" s="1"/>
  <c r="AU109" i="48" s="1"/>
  <c r="AU103" i="48" s="1"/>
  <c r="AU107" i="47"/>
  <c r="AU106" i="47" s="1"/>
  <c r="AU109" i="47" s="1"/>
  <c r="AU103" i="47" s="1"/>
  <c r="AU107" i="46"/>
  <c r="AU106" i="46" s="1"/>
  <c r="AU109" i="46" s="1"/>
  <c r="AU103" i="46" s="1"/>
  <c r="AU107" i="45"/>
  <c r="AU106" i="45" s="1"/>
  <c r="AU109" i="45" s="1"/>
  <c r="AU103" i="45" s="1"/>
  <c r="AU107" i="44"/>
  <c r="AU106" i="44" s="1"/>
  <c r="AU109" i="44" s="1"/>
  <c r="AU103" i="44" s="1"/>
  <c r="AU107" i="43"/>
  <c r="AU106" i="43" s="1"/>
  <c r="AU109" i="43" s="1"/>
  <c r="AU103" i="43" s="1"/>
  <c r="AU107" i="40"/>
  <c r="AU106" i="40" s="1"/>
  <c r="AU109" i="40" s="1"/>
  <c r="AU103" i="40" s="1"/>
  <c r="AU107" i="41"/>
  <c r="AU106" i="41" s="1"/>
  <c r="AU109" i="41" s="1"/>
  <c r="AU103" i="41" s="1"/>
  <c r="AU107" i="42"/>
  <c r="AU106" i="42" s="1"/>
  <c r="AU109" i="42" s="1"/>
  <c r="AU103" i="42" s="1"/>
  <c r="AU107" i="32"/>
  <c r="AU106" i="32" s="1"/>
  <c r="AU109" i="32" s="1"/>
  <c r="AU103" i="32" s="1"/>
  <c r="AU107" i="1"/>
  <c r="AU8" i="55"/>
  <c r="AT3" i="56"/>
  <c r="AT81" i="49"/>
  <c r="AT62" i="49" s="1"/>
  <c r="AT63" i="49" s="1"/>
  <c r="AT81" i="46"/>
  <c r="AT62" i="46" s="1"/>
  <c r="AT63" i="46" s="1"/>
  <c r="AT81" i="48"/>
  <c r="AT62" i="48" s="1"/>
  <c r="AT63" i="48" s="1"/>
  <c r="AT81" i="45"/>
  <c r="AT62" i="45" s="1"/>
  <c r="AT63" i="45" s="1"/>
  <c r="AT81" i="44"/>
  <c r="AT62" i="44" s="1"/>
  <c r="AT63" i="44" s="1"/>
  <c r="AT81" i="47"/>
  <c r="AT62" i="47" s="1"/>
  <c r="AT63" i="47" s="1"/>
  <c r="AT81" i="43"/>
  <c r="AT62" i="43" s="1"/>
  <c r="AT63" i="43" s="1"/>
  <c r="AT81" i="40"/>
  <c r="AT62" i="40" s="1"/>
  <c r="AT63" i="40" s="1"/>
  <c r="AT81" i="41"/>
  <c r="AT62" i="41" s="1"/>
  <c r="AT63" i="41" s="1"/>
  <c r="AT81" i="42"/>
  <c r="AT62" i="42" s="1"/>
  <c r="AT63" i="42" s="1"/>
  <c r="AT81" i="1"/>
  <c r="AT62" i="1" s="1"/>
  <c r="AT63" i="1" s="1"/>
  <c r="AT81" i="32"/>
  <c r="AT62" i="32" s="1"/>
  <c r="AT63" i="32" s="1"/>
  <c r="AT62" i="59"/>
  <c r="AU72" i="33"/>
  <c r="AT155" i="42" l="1"/>
  <c r="AT64" i="42"/>
  <c r="AT65" i="42" s="1"/>
  <c r="AT68" i="42" s="1"/>
  <c r="AT155" i="47"/>
  <c r="AT64" i="47"/>
  <c r="AT65" i="47" s="1"/>
  <c r="AT68" i="47" s="1"/>
  <c r="AT155" i="46"/>
  <c r="AT64" i="46"/>
  <c r="AT65" i="46" s="1"/>
  <c r="AT68" i="46" s="1"/>
  <c r="AU106" i="1"/>
  <c r="AU97" i="33"/>
  <c r="AU101" i="40"/>
  <c r="AU214" i="33" s="1"/>
  <c r="AU66" i="40"/>
  <c r="AU101" i="46"/>
  <c r="AU217" i="33" s="1"/>
  <c r="AU66" i="46"/>
  <c r="AT64" i="41"/>
  <c r="AT65" i="41" s="1"/>
  <c r="AT68" i="41" s="1"/>
  <c r="AT155" i="41"/>
  <c r="AT155" i="44"/>
  <c r="AT64" i="44"/>
  <c r="AT65" i="44" s="1"/>
  <c r="AT68" i="44" s="1"/>
  <c r="AT155" i="49"/>
  <c r="AT64" i="49"/>
  <c r="AT65" i="49" s="1"/>
  <c r="AT68" i="49" s="1"/>
  <c r="AU101" i="32"/>
  <c r="AU210" i="33" s="1"/>
  <c r="AU66" i="32"/>
  <c r="AU101" i="43"/>
  <c r="AU213" i="33" s="1"/>
  <c r="AU66" i="43"/>
  <c r="AU101" i="47"/>
  <c r="AU218" i="33" s="1"/>
  <c r="AU66" i="47"/>
  <c r="AT155" i="32"/>
  <c r="AT64" i="32"/>
  <c r="AT65" i="32" s="1"/>
  <c r="AT68" i="32" s="1"/>
  <c r="AU64" i="59"/>
  <c r="AT155" i="40"/>
  <c r="AT64" i="40"/>
  <c r="AT65" i="40" s="1"/>
  <c r="AT68" i="40" s="1"/>
  <c r="AT155" i="45"/>
  <c r="AT64" i="45"/>
  <c r="AT65" i="45" s="1"/>
  <c r="AT68" i="45" s="1"/>
  <c r="AT55" i="56"/>
  <c r="AT56" i="56" s="1"/>
  <c r="AT37" i="56"/>
  <c r="AT38" i="56" s="1"/>
  <c r="AT47" i="56"/>
  <c r="AT42" i="56"/>
  <c r="AT43" i="56" s="1"/>
  <c r="AU101" i="42"/>
  <c r="AU212" i="33" s="1"/>
  <c r="AU66" i="42"/>
  <c r="AU101" i="44"/>
  <c r="AU215" i="33" s="1"/>
  <c r="AU66" i="44"/>
  <c r="AU101" i="48"/>
  <c r="AU219" i="33" s="1"/>
  <c r="AU66" i="48"/>
  <c r="AT155" i="1"/>
  <c r="AT64" i="1"/>
  <c r="AT65" i="1" s="1"/>
  <c r="AT155" i="43"/>
  <c r="AT64" i="43"/>
  <c r="AT65" i="43" s="1"/>
  <c r="AT68" i="43" s="1"/>
  <c r="AT155" i="48"/>
  <c r="AT64" i="48"/>
  <c r="AT65" i="48" s="1"/>
  <c r="AT68" i="48" s="1"/>
  <c r="AU90" i="33"/>
  <c r="AU83" i="33"/>
  <c r="AU101" i="41"/>
  <c r="AU211" i="33" s="1"/>
  <c r="AU66" i="41"/>
  <c r="AU101" i="45"/>
  <c r="AU216" i="33" s="1"/>
  <c r="AU66" i="45"/>
  <c r="AU101" i="49"/>
  <c r="AU220" i="33" s="1"/>
  <c r="AU66" i="49"/>
  <c r="AU41" i="56" l="1"/>
  <c r="AT139" i="45"/>
  <c r="AT73" i="45"/>
  <c r="AU74" i="45" s="1"/>
  <c r="AT139" i="44"/>
  <c r="AT73" i="44"/>
  <c r="AU74" i="44" s="1"/>
  <c r="AT139" i="47"/>
  <c r="AT73" i="47"/>
  <c r="AU74" i="47" s="1"/>
  <c r="AT68" i="1"/>
  <c r="AT43" i="33"/>
  <c r="AT49" i="56"/>
  <c r="AU46" i="56"/>
  <c r="AU109" i="1"/>
  <c r="AU103" i="1" s="1"/>
  <c r="AU96" i="33"/>
  <c r="AU104" i="33" s="1"/>
  <c r="AT139" i="48"/>
  <c r="AT73" i="48"/>
  <c r="AU74" i="48" s="1"/>
  <c r="AT139" i="43"/>
  <c r="AT73" i="43"/>
  <c r="AU74" i="43" s="1"/>
  <c r="AT60" i="56"/>
  <c r="AT133" i="33" s="1"/>
  <c r="AT59" i="56"/>
  <c r="AT139" i="40"/>
  <c r="AT73" i="40"/>
  <c r="AU74" i="40" s="1"/>
  <c r="AT139" i="32"/>
  <c r="AT73" i="32"/>
  <c r="AU74" i="32" s="1"/>
  <c r="AT139" i="49"/>
  <c r="AT73" i="49"/>
  <c r="AU74" i="49" s="1"/>
  <c r="AT139" i="46"/>
  <c r="AT73" i="46"/>
  <c r="AU74" i="46" s="1"/>
  <c r="AT139" i="42"/>
  <c r="AT73" i="42"/>
  <c r="AU74" i="42" s="1"/>
  <c r="AT52" i="56"/>
  <c r="AT139" i="41"/>
  <c r="AT73" i="41"/>
  <c r="AU74" i="41" s="1"/>
  <c r="AT84" i="46" l="1"/>
  <c r="AT84" i="41"/>
  <c r="AT84" i="45"/>
  <c r="AT84" i="49"/>
  <c r="AT87" i="49" s="1"/>
  <c r="AU85" i="42"/>
  <c r="AU279" i="51"/>
  <c r="AU61" i="42"/>
  <c r="AT88" i="49"/>
  <c r="AU85" i="40"/>
  <c r="AU281" i="51"/>
  <c r="AU61" i="40"/>
  <c r="AT61" i="56"/>
  <c r="AT132" i="33"/>
  <c r="AT75" i="59" s="1"/>
  <c r="AT84" i="43"/>
  <c r="AU85" i="47"/>
  <c r="AU285" i="51"/>
  <c r="AU61" i="47"/>
  <c r="AU85" i="44"/>
  <c r="AU282" i="51"/>
  <c r="AU61" i="44"/>
  <c r="AT88" i="41"/>
  <c r="AT87" i="41"/>
  <c r="AU85" i="32"/>
  <c r="AU277" i="51"/>
  <c r="AU61" i="32"/>
  <c r="AU85" i="48"/>
  <c r="AU286" i="51"/>
  <c r="AU61" i="48"/>
  <c r="AU101" i="1"/>
  <c r="AU209" i="33" s="1"/>
  <c r="AU66" i="1"/>
  <c r="AT87" i="45"/>
  <c r="AT88" i="45"/>
  <c r="AT84" i="42"/>
  <c r="AT84" i="40"/>
  <c r="AT48" i="56"/>
  <c r="AT38" i="33"/>
  <c r="AT40" i="33"/>
  <c r="AT44" i="33"/>
  <c r="AT42" i="33"/>
  <c r="AT47" i="59" s="1"/>
  <c r="AT84" i="47"/>
  <c r="AT84" i="44"/>
  <c r="AT87" i="46"/>
  <c r="AT88" i="46"/>
  <c r="AU85" i="49"/>
  <c r="AU287" i="51"/>
  <c r="AU61" i="49"/>
  <c r="AU85" i="43"/>
  <c r="AU280" i="51"/>
  <c r="AU61" i="43"/>
  <c r="AU85" i="41"/>
  <c r="AU278" i="51"/>
  <c r="AU61" i="41"/>
  <c r="AU85" i="46"/>
  <c r="AU284" i="51"/>
  <c r="AU61" i="46"/>
  <c r="AT84" i="32"/>
  <c r="AT84" i="48"/>
  <c r="AT46" i="33"/>
  <c r="AT49" i="59" s="1"/>
  <c r="AT139" i="1"/>
  <c r="AT73" i="1"/>
  <c r="AU74" i="1" s="1"/>
  <c r="AU85" i="45"/>
  <c r="AU283" i="51"/>
  <c r="AU61" i="45"/>
  <c r="AT84" i="1" l="1"/>
  <c r="AT132" i="45"/>
  <c r="AT133" i="45" s="1"/>
  <c r="AT134" i="45" s="1"/>
  <c r="AS79" i="45" s="1"/>
  <c r="AT148" i="45" s="1"/>
  <c r="AT211" i="51"/>
  <c r="AT227" i="51" s="1"/>
  <c r="AT90" i="45"/>
  <c r="AS129" i="45"/>
  <c r="AS131" i="45" s="1"/>
  <c r="AS140" i="45" s="1"/>
  <c r="AT130" i="45"/>
  <c r="AU67" i="42"/>
  <c r="DL52" i="57"/>
  <c r="AU77" i="42"/>
  <c r="AU128" i="42"/>
  <c r="AU78" i="42"/>
  <c r="AU112" i="42"/>
  <c r="AU67" i="45"/>
  <c r="DL56" i="57"/>
  <c r="AU78" i="45"/>
  <c r="AU128" i="45"/>
  <c r="AU77" i="45"/>
  <c r="AU112" i="45"/>
  <c r="AU85" i="1"/>
  <c r="AU49" i="33" s="1"/>
  <c r="AU51" i="59" s="1"/>
  <c r="AU276" i="51"/>
  <c r="AU61" i="1"/>
  <c r="AT88" i="48"/>
  <c r="AT87" i="48"/>
  <c r="AU67" i="48"/>
  <c r="DL59" i="57"/>
  <c r="AU128" i="48"/>
  <c r="AU77" i="48"/>
  <c r="AU78" i="48"/>
  <c r="AU112" i="48"/>
  <c r="AU67" i="32"/>
  <c r="DL50" i="57"/>
  <c r="AU128" i="32"/>
  <c r="AU78" i="32"/>
  <c r="AU77" i="32"/>
  <c r="AU112" i="32"/>
  <c r="AT62" i="56"/>
  <c r="AT135" i="33" s="1"/>
  <c r="AT134" i="33"/>
  <c r="AT76" i="59" s="1"/>
  <c r="AT88" i="1"/>
  <c r="AT87" i="1"/>
  <c r="AT48" i="33"/>
  <c r="AT88" i="32"/>
  <c r="AT87" i="32"/>
  <c r="AT88" i="44"/>
  <c r="AT87" i="44"/>
  <c r="AT88" i="40"/>
  <c r="AT87" i="40"/>
  <c r="AT132" i="41"/>
  <c r="AT133" i="41" s="1"/>
  <c r="AT134" i="41" s="1"/>
  <c r="AS79" i="41" s="1"/>
  <c r="AT148" i="41" s="1"/>
  <c r="AT206" i="51"/>
  <c r="AT222" i="51" s="1"/>
  <c r="AT90" i="41"/>
  <c r="AS129" i="41"/>
  <c r="AS131" i="41" s="1"/>
  <c r="AS140" i="41" s="1"/>
  <c r="AT130" i="41"/>
  <c r="AU67" i="40"/>
  <c r="DL54" i="57"/>
  <c r="AU78" i="40"/>
  <c r="AU77" i="40"/>
  <c r="AU128" i="40"/>
  <c r="AU112" i="40"/>
  <c r="AU67" i="46"/>
  <c r="DL57" i="57"/>
  <c r="AU128" i="46"/>
  <c r="AU77" i="46"/>
  <c r="AU78" i="46"/>
  <c r="AU112" i="46"/>
  <c r="AU67" i="41"/>
  <c r="DL51" i="57"/>
  <c r="AU78" i="41"/>
  <c r="AU77" i="41"/>
  <c r="AU128" i="41"/>
  <c r="AU112" i="41"/>
  <c r="AU67" i="43"/>
  <c r="DL53" i="57"/>
  <c r="AU77" i="43"/>
  <c r="AU128" i="43"/>
  <c r="AU78" i="43"/>
  <c r="AU112" i="43"/>
  <c r="AU67" i="49"/>
  <c r="DL60" i="57"/>
  <c r="AU128" i="49"/>
  <c r="AU77" i="49"/>
  <c r="AU78" i="49"/>
  <c r="AU112" i="49"/>
  <c r="AT132" i="46"/>
  <c r="AT133" i="46" s="1"/>
  <c r="AT134" i="46" s="1"/>
  <c r="AS79" i="46" s="1"/>
  <c r="AT148" i="46" s="1"/>
  <c r="AT212" i="51"/>
  <c r="AT228" i="51" s="1"/>
  <c r="AT90" i="46"/>
  <c r="AS129" i="46"/>
  <c r="AS131" i="46" s="1"/>
  <c r="AS140" i="46" s="1"/>
  <c r="AT130" i="46"/>
  <c r="AT88" i="47"/>
  <c r="AT87" i="47"/>
  <c r="AT88" i="42"/>
  <c r="AT87" i="42"/>
  <c r="AU67" i="44"/>
  <c r="DL55" i="57"/>
  <c r="AU77" i="44"/>
  <c r="AU128" i="44"/>
  <c r="AU78" i="44"/>
  <c r="AU112" i="44"/>
  <c r="AU67" i="47"/>
  <c r="DL58" i="57"/>
  <c r="AU77" i="47"/>
  <c r="AU78" i="47"/>
  <c r="AU128" i="47"/>
  <c r="AU112" i="47"/>
  <c r="AT88" i="43"/>
  <c r="AT87" i="43"/>
  <c r="AT132" i="49"/>
  <c r="AT133" i="49" s="1"/>
  <c r="AT134" i="49" s="1"/>
  <c r="AS79" i="49" s="1"/>
  <c r="AT148" i="49" s="1"/>
  <c r="AT215" i="51"/>
  <c r="AT231" i="51" s="1"/>
  <c r="AT90" i="49"/>
  <c r="AT130" i="49"/>
  <c r="AS129" i="49"/>
  <c r="AS131" i="49" s="1"/>
  <c r="AS140" i="49" s="1"/>
  <c r="AU119" i="47" l="1"/>
  <c r="AU116" i="47"/>
  <c r="AU114" i="47"/>
  <c r="AU115" i="47" s="1"/>
  <c r="AT93" i="46"/>
  <c r="AT94" i="46" s="1"/>
  <c r="AT91" i="46"/>
  <c r="AU119" i="46"/>
  <c r="AU116" i="46"/>
  <c r="AU114" i="46"/>
  <c r="AU115" i="46" s="1"/>
  <c r="AT93" i="41"/>
  <c r="AT94" i="41" s="1"/>
  <c r="AT91" i="41"/>
  <c r="AT132" i="44"/>
  <c r="AT133" i="44" s="1"/>
  <c r="AT134" i="44" s="1"/>
  <c r="AS79" i="44" s="1"/>
  <c r="AT148" i="44" s="1"/>
  <c r="AT210" i="51"/>
  <c r="AT226" i="51" s="1"/>
  <c r="AT90" i="44"/>
  <c r="AT130" i="44"/>
  <c r="AS129" i="44"/>
  <c r="AS131" i="44" s="1"/>
  <c r="AS140" i="44" s="1"/>
  <c r="AT53" i="33"/>
  <c r="AT54" i="59" s="1"/>
  <c r="AT52" i="33"/>
  <c r="AT53" i="59" s="1"/>
  <c r="AT87" i="33"/>
  <c r="AT50" i="59"/>
  <c r="AT369" i="33"/>
  <c r="AT375" i="33" s="1"/>
  <c r="AT376" i="33" s="1"/>
  <c r="AT132" i="47"/>
  <c r="AT133" i="47" s="1"/>
  <c r="AT134" i="47" s="1"/>
  <c r="AS79" i="47" s="1"/>
  <c r="AT148" i="47" s="1"/>
  <c r="AT213" i="51"/>
  <c r="AT229" i="51" s="1"/>
  <c r="AT90" i="47"/>
  <c r="AT130" i="47"/>
  <c r="AS129" i="47"/>
  <c r="AS131" i="47" s="1"/>
  <c r="AS140" i="47" s="1"/>
  <c r="AU119" i="41"/>
  <c r="AU116" i="41"/>
  <c r="AU114" i="41"/>
  <c r="AU115" i="41" s="1"/>
  <c r="AT51" i="33"/>
  <c r="AT52" i="59" s="1"/>
  <c r="AT77" i="59"/>
  <c r="AU50" i="32"/>
  <c r="AU50" i="47"/>
  <c r="AU50" i="1"/>
  <c r="AU50" i="44"/>
  <c r="AU50" i="42"/>
  <c r="AU50" i="41"/>
  <c r="AU50" i="49"/>
  <c r="AU50" i="40"/>
  <c r="AU50" i="48"/>
  <c r="AU50" i="45"/>
  <c r="AU50" i="43"/>
  <c r="AU50" i="46"/>
  <c r="AU119" i="48"/>
  <c r="AU116" i="48"/>
  <c r="AU114" i="48"/>
  <c r="AU115" i="48" s="1"/>
  <c r="AT132" i="48"/>
  <c r="AT133" i="48" s="1"/>
  <c r="AT134" i="48" s="1"/>
  <c r="AS79" i="48" s="1"/>
  <c r="AT148" i="48" s="1"/>
  <c r="AT214" i="51"/>
  <c r="AT230" i="51" s="1"/>
  <c r="AT90" i="48"/>
  <c r="AS129" i="48"/>
  <c r="AS131" i="48" s="1"/>
  <c r="AS140" i="48" s="1"/>
  <c r="AT130" i="48"/>
  <c r="AU119" i="42"/>
  <c r="AU116" i="42"/>
  <c r="AU114" i="42"/>
  <c r="AU115" i="42" s="1"/>
  <c r="AT93" i="45"/>
  <c r="AT94" i="45" s="1"/>
  <c r="AT91" i="45"/>
  <c r="AT93" i="49"/>
  <c r="AT94" i="49" s="1"/>
  <c r="AT91" i="49"/>
  <c r="AU116" i="43"/>
  <c r="AU119" i="43"/>
  <c r="AU114" i="43"/>
  <c r="AU115" i="43" s="1"/>
  <c r="AT132" i="40"/>
  <c r="AT133" i="40" s="1"/>
  <c r="AT134" i="40" s="1"/>
  <c r="AS79" i="40" s="1"/>
  <c r="AT148" i="40" s="1"/>
  <c r="AT209" i="51"/>
  <c r="AT225" i="51" s="1"/>
  <c r="AT90" i="40"/>
  <c r="AT130" i="40"/>
  <c r="AS129" i="40"/>
  <c r="AS131" i="40" s="1"/>
  <c r="AS140" i="40" s="1"/>
  <c r="AT132" i="32"/>
  <c r="AT133" i="32" s="1"/>
  <c r="AT134" i="32" s="1"/>
  <c r="AS79" i="32" s="1"/>
  <c r="AT148" i="32" s="1"/>
  <c r="AT205" i="51"/>
  <c r="AT221" i="51" s="1"/>
  <c r="AT90" i="32"/>
  <c r="AT130" i="32"/>
  <c r="AS129" i="32"/>
  <c r="AS131" i="32" s="1"/>
  <c r="AS140" i="32" s="1"/>
  <c r="AT132" i="1"/>
  <c r="AT133" i="1" s="1"/>
  <c r="AT134" i="1" s="1"/>
  <c r="AT204" i="51"/>
  <c r="AT220" i="51" s="1"/>
  <c r="AT90" i="1"/>
  <c r="AS129" i="1"/>
  <c r="AT130" i="1"/>
  <c r="AU119" i="32"/>
  <c r="AU116" i="32"/>
  <c r="AU114" i="32"/>
  <c r="AU115" i="32" s="1"/>
  <c r="AU67" i="1"/>
  <c r="AU45" i="33" s="1"/>
  <c r="AU39" i="33"/>
  <c r="DL49" i="57"/>
  <c r="DL61" i="57" s="1"/>
  <c r="AU77" i="1"/>
  <c r="AU128" i="1"/>
  <c r="AU78" i="1"/>
  <c r="AU112" i="1"/>
  <c r="AU119" i="45"/>
  <c r="AU116" i="45"/>
  <c r="AU114" i="45"/>
  <c r="AU115" i="45" s="1"/>
  <c r="AT132" i="43"/>
  <c r="AT133" i="43" s="1"/>
  <c r="AT134" i="43" s="1"/>
  <c r="AS79" i="43" s="1"/>
  <c r="AT148" i="43" s="1"/>
  <c r="AT208" i="51"/>
  <c r="AT224" i="51" s="1"/>
  <c r="AT90" i="43"/>
  <c r="AS129" i="43"/>
  <c r="AS131" i="43" s="1"/>
  <c r="AS140" i="43" s="1"/>
  <c r="AT130" i="43"/>
  <c r="AU119" i="44"/>
  <c r="AU116" i="44"/>
  <c r="AU114" i="44"/>
  <c r="AU115" i="44" s="1"/>
  <c r="AT132" i="42"/>
  <c r="AT133" i="42" s="1"/>
  <c r="AT134" i="42" s="1"/>
  <c r="AS79" i="42" s="1"/>
  <c r="AT148" i="42" s="1"/>
  <c r="AT207" i="51"/>
  <c r="AT223" i="51" s="1"/>
  <c r="AT90" i="42"/>
  <c r="AT130" i="42"/>
  <c r="AS129" i="42"/>
  <c r="AS131" i="42" s="1"/>
  <c r="AS140" i="42" s="1"/>
  <c r="AU119" i="49"/>
  <c r="AU116" i="49"/>
  <c r="AU114" i="49"/>
  <c r="AU115" i="49" s="1"/>
  <c r="AU116" i="40"/>
  <c r="AU119" i="40"/>
  <c r="AU114" i="40"/>
  <c r="AU115" i="40" s="1"/>
  <c r="AU288" i="51"/>
  <c r="AU290" i="51" s="1"/>
  <c r="AU124" i="44" l="1"/>
  <c r="AU121" i="44"/>
  <c r="AU102" i="44"/>
  <c r="AU71" i="44" s="1"/>
  <c r="AU70" i="44" s="1"/>
  <c r="AU124" i="45"/>
  <c r="AU121" i="45"/>
  <c r="AU102" i="45"/>
  <c r="AU71" i="45" s="1"/>
  <c r="AU70" i="45" s="1"/>
  <c r="AS79" i="1"/>
  <c r="AT148" i="1" s="1"/>
  <c r="AT136" i="1"/>
  <c r="AT93" i="40"/>
  <c r="AT94" i="40" s="1"/>
  <c r="AT91" i="40"/>
  <c r="AU124" i="46"/>
  <c r="AU121" i="46"/>
  <c r="AU102" i="46"/>
  <c r="AU71" i="46" s="1"/>
  <c r="AU70" i="46" s="1"/>
  <c r="AU119" i="1"/>
  <c r="AU116" i="1"/>
  <c r="AU114" i="1"/>
  <c r="AU115" i="1" s="1"/>
  <c r="AS131" i="1"/>
  <c r="AS140" i="1" s="1"/>
  <c r="AS137" i="1"/>
  <c r="AU124" i="43"/>
  <c r="AU102" i="43"/>
  <c r="AU71" i="43" s="1"/>
  <c r="AU70" i="43" s="1"/>
  <c r="AU121" i="43"/>
  <c r="AT93" i="48"/>
  <c r="AT94" i="48" s="1"/>
  <c r="AT91" i="48"/>
  <c r="AT93" i="44"/>
  <c r="AT94" i="44" s="1"/>
  <c r="AT91" i="44"/>
  <c r="AU124" i="47"/>
  <c r="AU121" i="47"/>
  <c r="AU102" i="47"/>
  <c r="AU71" i="47" s="1"/>
  <c r="AU70" i="47" s="1"/>
  <c r="AT93" i="1"/>
  <c r="AT94" i="1" s="1"/>
  <c r="AT91" i="1"/>
  <c r="AU124" i="42"/>
  <c r="AU121" i="42"/>
  <c r="AU102" i="42"/>
  <c r="AU71" i="42" s="1"/>
  <c r="AU70" i="42" s="1"/>
  <c r="AU121" i="48"/>
  <c r="AU102" i="48"/>
  <c r="AU71" i="48" s="1"/>
  <c r="AU70" i="48" s="1"/>
  <c r="AU124" i="48"/>
  <c r="AT93" i="47"/>
  <c r="AT94" i="47" s="1"/>
  <c r="AT91" i="47"/>
  <c r="AU298" i="51"/>
  <c r="AU293" i="51"/>
  <c r="AU297" i="51"/>
  <c r="AU291" i="51"/>
  <c r="AU292" i="51"/>
  <c r="AU294" i="51"/>
  <c r="AU296" i="51"/>
  <c r="AU295" i="51"/>
  <c r="AU301" i="51"/>
  <c r="AU299" i="51"/>
  <c r="AU300" i="51"/>
  <c r="AU124" i="40"/>
  <c r="AU121" i="40"/>
  <c r="AU102" i="40"/>
  <c r="AU71" i="40" s="1"/>
  <c r="AU70" i="40" s="1"/>
  <c r="AU124" i="49"/>
  <c r="AU121" i="49"/>
  <c r="AU102" i="49"/>
  <c r="AU71" i="49" s="1"/>
  <c r="AU70" i="49" s="1"/>
  <c r="AT93" i="42"/>
  <c r="AT94" i="42" s="1"/>
  <c r="AT91" i="42"/>
  <c r="AT93" i="43"/>
  <c r="AT94" i="43" s="1"/>
  <c r="AT91" i="43"/>
  <c r="AU48" i="59"/>
  <c r="AU124" i="32"/>
  <c r="AU121" i="32"/>
  <c r="AU102" i="32"/>
  <c r="AU71" i="32" s="1"/>
  <c r="AU70" i="32" s="1"/>
  <c r="AT93" i="32"/>
  <c r="AT94" i="32" s="1"/>
  <c r="AT91" i="32"/>
  <c r="AU124" i="41"/>
  <c r="AU121" i="41"/>
  <c r="AU102" i="41"/>
  <c r="AU71" i="41" s="1"/>
  <c r="AU70" i="41" s="1"/>
  <c r="AU305" i="51" l="1"/>
  <c r="AU309" i="51" s="1"/>
  <c r="AU166" i="33"/>
  <c r="AU86" i="49"/>
  <c r="AU158" i="33"/>
  <c r="AU86" i="42"/>
  <c r="AU159" i="33"/>
  <c r="AU86" i="43"/>
  <c r="AU163" i="33"/>
  <c r="AU86" i="46"/>
  <c r="AU157" i="33"/>
  <c r="AU86" i="41"/>
  <c r="AU164" i="33"/>
  <c r="AU86" i="47"/>
  <c r="AU161" i="33"/>
  <c r="AU86" i="44"/>
  <c r="AU162" i="33"/>
  <c r="AU86" i="45"/>
  <c r="AU304" i="51"/>
  <c r="AU156" i="33"/>
  <c r="AU86" i="32"/>
  <c r="AU160" i="33"/>
  <c r="AU86" i="40"/>
  <c r="AU165" i="33"/>
  <c r="AU86" i="48"/>
  <c r="AU124" i="1"/>
  <c r="AU121" i="1"/>
  <c r="AU124" i="33" s="1"/>
  <c r="AU101" i="33" s="1"/>
  <c r="AU102" i="1"/>
  <c r="AU71" i="1" s="1"/>
  <c r="AU70" i="1" l="1"/>
  <c r="AU5" i="59" s="1"/>
  <c r="AU56" i="33"/>
  <c r="AU249" i="33"/>
  <c r="AU234" i="33"/>
  <c r="AU240" i="33"/>
  <c r="AU225" i="33"/>
  <c r="AU248" i="33"/>
  <c r="AU233" i="33"/>
  <c r="AU247" i="33"/>
  <c r="AU232" i="33"/>
  <c r="AU308" i="51"/>
  <c r="AU310" i="51" s="1"/>
  <c r="AU306" i="51"/>
  <c r="AU242" i="33"/>
  <c r="AU227" i="33"/>
  <c r="AU241" i="33"/>
  <c r="AU226" i="33"/>
  <c r="AU155" i="33"/>
  <c r="AU86" i="1"/>
  <c r="AU244" i="33"/>
  <c r="AU229" i="33"/>
  <c r="AU245" i="33"/>
  <c r="AU230" i="33"/>
  <c r="AU246" i="33"/>
  <c r="AU231" i="33"/>
  <c r="AU243" i="33"/>
  <c r="AU228" i="33"/>
  <c r="AU250" i="33"/>
  <c r="AU235" i="33"/>
  <c r="AU355" i="51" l="1"/>
  <c r="AU354" i="51"/>
  <c r="AU353" i="51"/>
  <c r="AU352" i="51"/>
  <c r="AU351" i="51"/>
  <c r="AU350" i="51"/>
  <c r="AU349" i="51"/>
  <c r="AU348" i="51"/>
  <c r="AU347" i="51"/>
  <c r="AU346" i="51"/>
  <c r="AU345" i="51"/>
  <c r="AU344" i="51"/>
  <c r="AU57" i="33"/>
  <c r="AU57" i="59" s="1"/>
  <c r="AU56" i="59"/>
  <c r="AU64" i="33"/>
  <c r="AU184" i="33"/>
  <c r="AU167" i="33"/>
  <c r="AU239" i="33"/>
  <c r="AU251" i="33" s="1"/>
  <c r="AU224" i="33"/>
  <c r="AU236" i="33" s="1"/>
  <c r="AU55" i="33"/>
  <c r="AU55" i="59"/>
  <c r="AV59" i="33"/>
  <c r="AU113" i="33" l="1"/>
  <c r="AU119" i="33" s="1"/>
  <c r="AU186" i="33"/>
  <c r="AU185" i="33"/>
  <c r="AU114" i="33" s="1"/>
  <c r="AU65" i="33"/>
  <c r="AV84" i="33" s="1"/>
  <c r="AU61" i="59"/>
  <c r="AW61" i="33"/>
  <c r="AV60" i="33"/>
  <c r="AU71" i="33"/>
  <c r="AV4" i="56" l="1"/>
  <c r="AV58" i="59"/>
  <c r="AW59" i="59"/>
  <c r="AX62" i="33"/>
  <c r="AX60" i="59" s="1"/>
  <c r="AU63" i="59"/>
  <c r="AU70" i="33"/>
  <c r="AV91" i="33"/>
  <c r="AV9" i="55"/>
  <c r="AV107" i="49" l="1"/>
  <c r="AV106" i="49" s="1"/>
  <c r="AV109" i="49" s="1"/>
  <c r="AV103" i="49" s="1"/>
  <c r="AV107" i="48"/>
  <c r="AV106" i="48" s="1"/>
  <c r="AV109" i="48" s="1"/>
  <c r="AV103" i="48" s="1"/>
  <c r="AV107" i="47"/>
  <c r="AV106" i="47" s="1"/>
  <c r="AV109" i="47" s="1"/>
  <c r="AV103" i="47" s="1"/>
  <c r="AV107" i="46"/>
  <c r="AV106" i="46" s="1"/>
  <c r="AV109" i="46" s="1"/>
  <c r="AV103" i="46" s="1"/>
  <c r="AV107" i="45"/>
  <c r="AV106" i="45" s="1"/>
  <c r="AV109" i="45" s="1"/>
  <c r="AV103" i="45" s="1"/>
  <c r="AV107" i="44"/>
  <c r="AV106" i="44" s="1"/>
  <c r="AV109" i="44" s="1"/>
  <c r="AV103" i="44" s="1"/>
  <c r="AV107" i="40"/>
  <c r="AV106" i="40" s="1"/>
  <c r="AV109" i="40" s="1"/>
  <c r="AV103" i="40" s="1"/>
  <c r="AV107" i="43"/>
  <c r="AV106" i="43" s="1"/>
  <c r="AV109" i="43" s="1"/>
  <c r="AV103" i="43" s="1"/>
  <c r="AV107" i="41"/>
  <c r="AV106" i="41" s="1"/>
  <c r="AV109" i="41" s="1"/>
  <c r="AV103" i="41" s="1"/>
  <c r="AV107" i="42"/>
  <c r="AV106" i="42" s="1"/>
  <c r="AV109" i="42" s="1"/>
  <c r="AV103" i="42" s="1"/>
  <c r="AV107" i="32"/>
  <c r="AV106" i="32" s="1"/>
  <c r="AV109" i="32" s="1"/>
  <c r="AV103" i="32" s="1"/>
  <c r="AV107" i="1"/>
  <c r="AV8" i="55"/>
  <c r="AU3" i="56"/>
  <c r="AU81" i="49"/>
  <c r="AU62" i="49" s="1"/>
  <c r="AU63" i="49" s="1"/>
  <c r="AU81" i="48"/>
  <c r="AU62" i="48" s="1"/>
  <c r="AU63" i="48" s="1"/>
  <c r="AU81" i="47"/>
  <c r="AU62" i="47" s="1"/>
  <c r="AU63" i="47" s="1"/>
  <c r="AU81" i="46"/>
  <c r="AU62" i="46" s="1"/>
  <c r="AU63" i="46" s="1"/>
  <c r="AU81" i="45"/>
  <c r="AU62" i="45" s="1"/>
  <c r="AU63" i="45" s="1"/>
  <c r="AU81" i="44"/>
  <c r="AU62" i="44" s="1"/>
  <c r="AU63" i="44" s="1"/>
  <c r="AU81" i="40"/>
  <c r="AU62" i="40" s="1"/>
  <c r="AU63" i="40" s="1"/>
  <c r="AU81" i="43"/>
  <c r="AU62" i="43" s="1"/>
  <c r="AU63" i="43" s="1"/>
  <c r="AU81" i="42"/>
  <c r="AU62" i="42" s="1"/>
  <c r="AU63" i="42" s="1"/>
  <c r="AU81" i="41"/>
  <c r="AU62" i="41" s="1"/>
  <c r="AU63" i="41" s="1"/>
  <c r="AU81" i="32"/>
  <c r="AU62" i="32" s="1"/>
  <c r="AU63" i="32" s="1"/>
  <c r="AU81" i="1"/>
  <c r="AU62" i="1" s="1"/>
  <c r="AU63" i="1" s="1"/>
  <c r="AU62" i="59"/>
  <c r="AV72" i="33"/>
  <c r="AV64" i="59" l="1"/>
  <c r="AU64" i="41"/>
  <c r="AU65" i="41" s="1"/>
  <c r="AU68" i="41" s="1"/>
  <c r="AU155" i="41"/>
  <c r="AU155" i="44"/>
  <c r="AU64" i="44"/>
  <c r="AU65" i="44" s="1"/>
  <c r="AU68" i="44" s="1"/>
  <c r="AU155" i="48"/>
  <c r="AU64" i="48"/>
  <c r="AU65" i="48" s="1"/>
  <c r="AU68" i="48" s="1"/>
  <c r="AV106" i="1"/>
  <c r="AV97" i="33"/>
  <c r="AV101" i="43"/>
  <c r="AV213" i="33" s="1"/>
  <c r="AV66" i="43"/>
  <c r="AV101" i="46"/>
  <c r="AV217" i="33" s="1"/>
  <c r="AV66" i="46"/>
  <c r="AU155" i="42"/>
  <c r="AU64" i="42"/>
  <c r="AU65" i="42" s="1"/>
  <c r="AU68" i="42" s="1"/>
  <c r="AU64" i="45"/>
  <c r="AU65" i="45" s="1"/>
  <c r="AU68" i="45" s="1"/>
  <c r="AU155" i="45"/>
  <c r="AU155" i="49"/>
  <c r="AU64" i="49"/>
  <c r="AU65" i="49" s="1"/>
  <c r="AU68" i="49" s="1"/>
  <c r="AV101" i="32"/>
  <c r="AV210" i="33" s="1"/>
  <c r="AV66" i="32"/>
  <c r="AV101" i="40"/>
  <c r="AV214" i="33" s="1"/>
  <c r="AV66" i="40"/>
  <c r="AV101" i="47"/>
  <c r="AV218" i="33" s="1"/>
  <c r="AV66" i="47"/>
  <c r="AU64" i="1"/>
  <c r="AU65" i="1" s="1"/>
  <c r="AU155" i="1"/>
  <c r="AU155" i="43"/>
  <c r="AU64" i="43"/>
  <c r="AU65" i="43" s="1"/>
  <c r="AU68" i="43" s="1"/>
  <c r="AU64" i="46"/>
  <c r="AU65" i="46" s="1"/>
  <c r="AU68" i="46" s="1"/>
  <c r="AU155" i="46"/>
  <c r="AU55" i="56"/>
  <c r="AU56" i="56" s="1"/>
  <c r="AU37" i="56"/>
  <c r="AU38" i="56" s="1"/>
  <c r="AU47" i="56"/>
  <c r="AU42" i="56"/>
  <c r="AU43" i="56" s="1"/>
  <c r="AV101" i="42"/>
  <c r="AV212" i="33" s="1"/>
  <c r="AV66" i="42"/>
  <c r="AV101" i="44"/>
  <c r="AV215" i="33" s="1"/>
  <c r="AV66" i="44"/>
  <c r="AV101" i="48"/>
  <c r="AV219" i="33" s="1"/>
  <c r="AV66" i="48"/>
  <c r="AU155" i="32"/>
  <c r="AU64" i="32"/>
  <c r="AU65" i="32" s="1"/>
  <c r="AU68" i="32" s="1"/>
  <c r="AU155" i="40"/>
  <c r="AU64" i="40"/>
  <c r="AU65" i="40" s="1"/>
  <c r="AU68" i="40" s="1"/>
  <c r="AU155" i="47"/>
  <c r="AU64" i="47"/>
  <c r="AU65" i="47" s="1"/>
  <c r="AU68" i="47" s="1"/>
  <c r="AV90" i="33"/>
  <c r="AV83" i="33"/>
  <c r="AV101" i="41"/>
  <c r="AV211" i="33" s="1"/>
  <c r="AV66" i="41"/>
  <c r="AV101" i="45"/>
  <c r="AV216" i="33" s="1"/>
  <c r="AV66" i="45"/>
  <c r="AV101" i="49"/>
  <c r="AV220" i="33" s="1"/>
  <c r="AV66" i="49"/>
  <c r="AU139" i="47" l="1"/>
  <c r="AU73" i="47"/>
  <c r="AV74" i="47" s="1"/>
  <c r="AU139" i="32"/>
  <c r="AU73" i="32"/>
  <c r="AV74" i="32" s="1"/>
  <c r="AV41" i="56"/>
  <c r="AU139" i="49"/>
  <c r="AU73" i="49"/>
  <c r="AV74" i="49" s="1"/>
  <c r="AU139" i="42"/>
  <c r="AU73" i="42"/>
  <c r="AV74" i="42" s="1"/>
  <c r="AU139" i="48"/>
  <c r="AU73" i="48"/>
  <c r="AV74" i="48" s="1"/>
  <c r="AV46" i="56"/>
  <c r="AU49" i="56"/>
  <c r="AU84" i="46"/>
  <c r="AU139" i="46"/>
  <c r="AU73" i="46"/>
  <c r="AV74" i="46" s="1"/>
  <c r="AU68" i="1"/>
  <c r="AU43" i="33"/>
  <c r="AU84" i="41"/>
  <c r="AU139" i="41"/>
  <c r="AU73" i="41"/>
  <c r="AV74" i="41" s="1"/>
  <c r="AU84" i="40"/>
  <c r="AU139" i="40"/>
  <c r="AU73" i="40"/>
  <c r="AV74" i="40" s="1"/>
  <c r="AU60" i="56"/>
  <c r="AU133" i="33" s="1"/>
  <c r="AU59" i="56"/>
  <c r="AU139" i="43"/>
  <c r="AU73" i="43"/>
  <c r="AV74" i="43" s="1"/>
  <c r="AU139" i="44"/>
  <c r="AU73" i="44"/>
  <c r="AV74" i="44" s="1"/>
  <c r="AU52" i="56"/>
  <c r="AU84" i="45"/>
  <c r="AU139" i="45"/>
  <c r="AU73" i="45"/>
  <c r="AV74" i="45" s="1"/>
  <c r="AV109" i="1"/>
  <c r="AV103" i="1" s="1"/>
  <c r="AV96" i="33"/>
  <c r="AV104" i="33" s="1"/>
  <c r="AU84" i="49" l="1"/>
  <c r="AU84" i="47"/>
  <c r="AU88" i="45"/>
  <c r="AU87" i="45"/>
  <c r="AV85" i="46"/>
  <c r="AV284" i="51"/>
  <c r="AV61" i="46"/>
  <c r="AU84" i="42"/>
  <c r="AU84" i="32"/>
  <c r="AV101" i="1"/>
  <c r="AV209" i="33" s="1"/>
  <c r="AV66" i="1"/>
  <c r="AV85" i="45"/>
  <c r="AV283" i="51"/>
  <c r="AV61" i="45"/>
  <c r="AU84" i="44"/>
  <c r="AU84" i="43"/>
  <c r="AV85" i="40"/>
  <c r="AV281" i="51"/>
  <c r="AV61" i="40"/>
  <c r="AV85" i="41"/>
  <c r="AV278" i="51"/>
  <c r="AV61" i="41"/>
  <c r="AU84" i="48"/>
  <c r="AV85" i="49"/>
  <c r="AV287" i="51"/>
  <c r="AV61" i="49"/>
  <c r="AV85" i="47"/>
  <c r="AV285" i="51"/>
  <c r="AV61" i="47"/>
  <c r="AU38" i="33"/>
  <c r="AU42" i="33"/>
  <c r="AU47" i="59" s="1"/>
  <c r="AU40" i="33"/>
  <c r="AU44" i="33"/>
  <c r="AU88" i="46"/>
  <c r="AU87" i="46"/>
  <c r="AV85" i="42"/>
  <c r="AV279" i="51"/>
  <c r="AV61" i="42"/>
  <c r="AV85" i="32"/>
  <c r="AV277" i="51"/>
  <c r="AV61" i="32"/>
  <c r="AV85" i="44"/>
  <c r="AV282" i="51"/>
  <c r="AV61" i="44"/>
  <c r="AV85" i="43"/>
  <c r="AV280" i="51"/>
  <c r="AV61" i="43"/>
  <c r="AU61" i="56"/>
  <c r="AU132" i="33"/>
  <c r="AU75" i="59" s="1"/>
  <c r="AU88" i="40"/>
  <c r="AU87" i="40"/>
  <c r="AU88" i="41"/>
  <c r="AU87" i="41"/>
  <c r="AU46" i="33"/>
  <c r="AU49" i="59" s="1"/>
  <c r="AU139" i="1"/>
  <c r="AU73" i="1"/>
  <c r="AV74" i="1" s="1"/>
  <c r="AU48" i="56"/>
  <c r="AV85" i="48"/>
  <c r="AV286" i="51"/>
  <c r="AV61" i="48"/>
  <c r="AU87" i="49"/>
  <c r="AU88" i="49"/>
  <c r="AU88" i="47"/>
  <c r="AU87" i="47"/>
  <c r="AU132" i="47" l="1"/>
  <c r="AU133" i="47" s="1"/>
  <c r="AU134" i="47" s="1"/>
  <c r="AT79" i="47" s="1"/>
  <c r="AU148" i="47" s="1"/>
  <c r="AU213" i="51"/>
  <c r="AU229" i="51" s="1"/>
  <c r="AU90" i="47"/>
  <c r="AT129" i="47"/>
  <c r="AT131" i="47" s="1"/>
  <c r="AT140" i="47" s="1"/>
  <c r="AU130" i="47"/>
  <c r="AU84" i="1"/>
  <c r="AU132" i="40"/>
  <c r="AU133" i="40" s="1"/>
  <c r="AU134" i="40" s="1"/>
  <c r="AT79" i="40" s="1"/>
  <c r="AU148" i="40" s="1"/>
  <c r="AU209" i="51"/>
  <c r="AU225" i="51" s="1"/>
  <c r="AU90" i="40"/>
  <c r="AT129" i="40"/>
  <c r="AT131" i="40" s="1"/>
  <c r="AT140" i="40" s="1"/>
  <c r="AU130" i="40"/>
  <c r="AU132" i="46"/>
  <c r="AU133" i="46" s="1"/>
  <c r="AU134" i="46" s="1"/>
  <c r="AT79" i="46" s="1"/>
  <c r="AU148" i="46" s="1"/>
  <c r="AU212" i="51"/>
  <c r="AU228" i="51" s="1"/>
  <c r="AU90" i="46"/>
  <c r="AT129" i="46"/>
  <c r="AT131" i="46" s="1"/>
  <c r="AT140" i="46" s="1"/>
  <c r="AU130" i="46"/>
  <c r="AV67" i="45"/>
  <c r="DM56" i="57"/>
  <c r="AV128" i="45"/>
  <c r="AV78" i="45"/>
  <c r="AV77" i="45"/>
  <c r="AV112" i="45"/>
  <c r="AU88" i="42"/>
  <c r="AU87" i="42"/>
  <c r="AU132" i="49"/>
  <c r="AU133" i="49" s="1"/>
  <c r="AU134" i="49" s="1"/>
  <c r="AT79" i="49" s="1"/>
  <c r="AU148" i="49" s="1"/>
  <c r="AU215" i="51"/>
  <c r="AU231" i="51" s="1"/>
  <c r="AU90" i="49"/>
  <c r="AU130" i="49"/>
  <c r="AT129" i="49"/>
  <c r="AT131" i="49" s="1"/>
  <c r="AT140" i="49" s="1"/>
  <c r="AV85" i="1"/>
  <c r="AV49" i="33" s="1"/>
  <c r="AV51" i="59" s="1"/>
  <c r="AV276" i="51"/>
  <c r="AV61" i="1"/>
  <c r="AV67" i="47"/>
  <c r="DM58" i="57"/>
  <c r="AV128" i="47"/>
  <c r="AV77" i="47"/>
  <c r="AV78" i="47"/>
  <c r="AV112" i="47"/>
  <c r="AV67" i="49"/>
  <c r="DM60" i="57"/>
  <c r="AV78" i="49"/>
  <c r="AV128" i="49"/>
  <c r="AV77" i="49"/>
  <c r="AV112" i="49"/>
  <c r="AU88" i="48"/>
  <c r="AU87" i="48"/>
  <c r="AU132" i="41"/>
  <c r="AU133" i="41" s="1"/>
  <c r="AU134" i="41" s="1"/>
  <c r="AT79" i="41" s="1"/>
  <c r="AU148" i="41" s="1"/>
  <c r="AU206" i="51"/>
  <c r="AU222" i="51" s="1"/>
  <c r="AU90" i="41"/>
  <c r="AT129" i="41"/>
  <c r="AT131" i="41" s="1"/>
  <c r="AT140" i="41" s="1"/>
  <c r="AU130" i="41"/>
  <c r="AU62" i="56"/>
  <c r="AU135" i="33" s="1"/>
  <c r="AU134" i="33"/>
  <c r="AU76" i="59" s="1"/>
  <c r="AV67" i="41"/>
  <c r="DM51" i="57"/>
  <c r="AV78" i="41"/>
  <c r="AV77" i="41"/>
  <c r="AV128" i="41"/>
  <c r="AV112" i="41"/>
  <c r="AV67" i="40"/>
  <c r="AV128" i="40"/>
  <c r="DM54" i="57"/>
  <c r="AV77" i="40"/>
  <c r="AV78" i="40"/>
  <c r="AV112" i="40"/>
  <c r="AU88" i="43"/>
  <c r="AU87" i="43"/>
  <c r="AU88" i="32"/>
  <c r="AU87" i="32"/>
  <c r="AV67" i="46"/>
  <c r="DM57" i="57"/>
  <c r="AV78" i="46"/>
  <c r="AV128" i="46"/>
  <c r="AV77" i="46"/>
  <c r="AV112" i="46"/>
  <c r="AV67" i="48"/>
  <c r="DM59" i="57"/>
  <c r="AV128" i="48"/>
  <c r="AV77" i="48"/>
  <c r="AV78" i="48"/>
  <c r="AV112" i="48"/>
  <c r="AV67" i="43"/>
  <c r="DM53" i="57"/>
  <c r="AV78" i="43"/>
  <c r="AV77" i="43"/>
  <c r="AV128" i="43"/>
  <c r="AV112" i="43"/>
  <c r="AV67" i="44"/>
  <c r="DM55" i="57"/>
  <c r="AV77" i="44"/>
  <c r="AV78" i="44"/>
  <c r="AV128" i="44"/>
  <c r="AV112" i="44"/>
  <c r="AV67" i="32"/>
  <c r="DM50" i="57"/>
  <c r="AV77" i="32"/>
  <c r="AV128" i="32"/>
  <c r="AV78" i="32"/>
  <c r="AV112" i="32"/>
  <c r="AV67" i="42"/>
  <c r="DM52" i="57"/>
  <c r="AV77" i="42"/>
  <c r="AV128" i="42"/>
  <c r="AV78" i="42"/>
  <c r="AV112" i="42"/>
  <c r="AU88" i="44"/>
  <c r="AU87" i="44"/>
  <c r="AU132" i="45"/>
  <c r="AU133" i="45" s="1"/>
  <c r="AU134" i="45" s="1"/>
  <c r="AT79" i="45" s="1"/>
  <c r="AU148" i="45" s="1"/>
  <c r="AU211" i="51"/>
  <c r="AU227" i="51" s="1"/>
  <c r="AU90" i="45"/>
  <c r="AT129" i="45"/>
  <c r="AT131" i="45" s="1"/>
  <c r="AT140" i="45" s="1"/>
  <c r="AU130" i="45"/>
  <c r="AV119" i="44" l="1"/>
  <c r="AV116" i="44"/>
  <c r="AV114" i="44"/>
  <c r="AV115" i="44" s="1"/>
  <c r="AV119" i="40"/>
  <c r="AV116" i="40"/>
  <c r="AV114" i="40"/>
  <c r="AV115" i="40" s="1"/>
  <c r="AU93" i="41"/>
  <c r="AU94" i="41" s="1"/>
  <c r="AU91" i="41"/>
  <c r="AV119" i="45"/>
  <c r="AV116" i="45"/>
  <c r="AV114" i="45"/>
  <c r="AV115" i="45" s="1"/>
  <c r="AV119" i="46"/>
  <c r="AV116" i="46"/>
  <c r="AV114" i="46"/>
  <c r="AV115" i="46" s="1"/>
  <c r="AU132" i="32"/>
  <c r="AU133" i="32" s="1"/>
  <c r="AU134" i="32" s="1"/>
  <c r="AT79" i="32" s="1"/>
  <c r="AU148" i="32" s="1"/>
  <c r="AU205" i="51"/>
  <c r="AU221" i="51" s="1"/>
  <c r="AU90" i="32"/>
  <c r="AT129" i="32"/>
  <c r="AT131" i="32" s="1"/>
  <c r="AT140" i="32" s="1"/>
  <c r="AU130" i="32"/>
  <c r="AU77" i="59"/>
  <c r="AV50" i="32"/>
  <c r="AV50" i="44"/>
  <c r="AV50" i="46"/>
  <c r="AV50" i="40"/>
  <c r="AV50" i="41"/>
  <c r="AV50" i="49"/>
  <c r="AV50" i="1"/>
  <c r="AV50" i="48"/>
  <c r="AV50" i="43"/>
  <c r="AV50" i="47"/>
  <c r="AV50" i="42"/>
  <c r="AV50" i="45"/>
  <c r="AV67" i="1"/>
  <c r="AV45" i="33" s="1"/>
  <c r="AV39" i="33"/>
  <c r="DM49" i="57"/>
  <c r="DM61" i="57" s="1"/>
  <c r="AV128" i="1"/>
  <c r="AV78" i="1"/>
  <c r="AV77" i="1"/>
  <c r="AV112" i="1"/>
  <c r="AU93" i="46"/>
  <c r="AU94" i="46" s="1"/>
  <c r="AU91" i="46"/>
  <c r="AU88" i="1"/>
  <c r="AU87" i="1"/>
  <c r="AU51" i="33" s="1"/>
  <c r="AU52" i="59" s="1"/>
  <c r="AU48" i="33"/>
  <c r="AU93" i="47"/>
  <c r="AU94" i="47" s="1"/>
  <c r="AU91" i="47"/>
  <c r="AV119" i="32"/>
  <c r="AV116" i="32"/>
  <c r="AV114" i="32"/>
  <c r="AV115" i="32" s="1"/>
  <c r="AU93" i="45"/>
  <c r="AU94" i="45" s="1"/>
  <c r="AU91" i="45"/>
  <c r="AV119" i="42"/>
  <c r="AV116" i="42"/>
  <c r="AV114" i="42"/>
  <c r="AV115" i="42" s="1"/>
  <c r="AV116" i="48"/>
  <c r="AV119" i="48"/>
  <c r="AV114" i="48"/>
  <c r="AV115" i="48" s="1"/>
  <c r="AU132" i="48"/>
  <c r="AU133" i="48" s="1"/>
  <c r="AU134" i="48" s="1"/>
  <c r="AT79" i="48" s="1"/>
  <c r="AU148" i="48" s="1"/>
  <c r="AU214" i="51"/>
  <c r="AU230" i="51" s="1"/>
  <c r="AU90" i="48"/>
  <c r="AU130" i="48"/>
  <c r="AT129" i="48"/>
  <c r="AT131" i="48" s="1"/>
  <c r="AT140" i="48" s="1"/>
  <c r="AV116" i="47"/>
  <c r="AV119" i="47"/>
  <c r="AV114" i="47"/>
  <c r="AV115" i="47" s="1"/>
  <c r="AV290" i="51"/>
  <c r="AV288" i="51"/>
  <c r="AU93" i="40"/>
  <c r="AU94" i="40" s="1"/>
  <c r="AU91" i="40"/>
  <c r="AU132" i="44"/>
  <c r="AU133" i="44" s="1"/>
  <c r="AU134" i="44" s="1"/>
  <c r="AT79" i="44" s="1"/>
  <c r="AU148" i="44" s="1"/>
  <c r="AU210" i="51"/>
  <c r="AU226" i="51" s="1"/>
  <c r="AU90" i="44"/>
  <c r="AT129" i="44"/>
  <c r="AT131" i="44" s="1"/>
  <c r="AT140" i="44" s="1"/>
  <c r="AU130" i="44"/>
  <c r="AV119" i="43"/>
  <c r="AV116" i="43"/>
  <c r="AV114" i="43"/>
  <c r="AV115" i="43" s="1"/>
  <c r="AU132" i="43"/>
  <c r="AU133" i="43" s="1"/>
  <c r="AU134" i="43" s="1"/>
  <c r="AT79" i="43" s="1"/>
  <c r="AU148" i="43" s="1"/>
  <c r="AU208" i="51"/>
  <c r="AU224" i="51" s="1"/>
  <c r="AU90" i="43"/>
  <c r="AT129" i="43"/>
  <c r="AT131" i="43" s="1"/>
  <c r="AT140" i="43" s="1"/>
  <c r="AU130" i="43"/>
  <c r="AV119" i="41"/>
  <c r="AV116" i="41"/>
  <c r="AV114" i="41"/>
  <c r="AV115" i="41" s="1"/>
  <c r="AV119" i="49"/>
  <c r="AV116" i="49"/>
  <c r="AV114" i="49"/>
  <c r="AV115" i="49" s="1"/>
  <c r="AU93" i="49"/>
  <c r="AU94" i="49" s="1"/>
  <c r="AU91" i="49"/>
  <c r="AU132" i="42"/>
  <c r="AU133" i="42" s="1"/>
  <c r="AU134" i="42" s="1"/>
  <c r="AT79" i="42" s="1"/>
  <c r="AU148" i="42" s="1"/>
  <c r="AU207" i="51"/>
  <c r="AU223" i="51" s="1"/>
  <c r="AU90" i="42"/>
  <c r="AT129" i="42"/>
  <c r="AT131" i="42" s="1"/>
  <c r="AT140" i="42" s="1"/>
  <c r="AU130" i="42"/>
  <c r="AU93" i="42" l="1"/>
  <c r="AU94" i="42" s="1"/>
  <c r="AU91" i="42"/>
  <c r="AV294" i="51"/>
  <c r="AV299" i="51"/>
  <c r="AV292" i="51"/>
  <c r="AV298" i="51"/>
  <c r="AV300" i="51"/>
  <c r="AV296" i="51"/>
  <c r="AV301" i="51"/>
  <c r="AV291" i="51"/>
  <c r="AV293" i="51"/>
  <c r="AV297" i="51"/>
  <c r="AV295" i="51"/>
  <c r="AV124" i="48"/>
  <c r="AV121" i="48"/>
  <c r="AV102" i="48"/>
  <c r="AV71" i="48" s="1"/>
  <c r="AV70" i="48" s="1"/>
  <c r="AV124" i="42"/>
  <c r="AV121" i="42"/>
  <c r="AV102" i="42"/>
  <c r="AV71" i="42" s="1"/>
  <c r="AV70" i="42" s="1"/>
  <c r="AV48" i="59"/>
  <c r="AU93" i="32"/>
  <c r="AU94" i="32" s="1"/>
  <c r="AU91" i="32"/>
  <c r="AV124" i="40"/>
  <c r="AV121" i="40"/>
  <c r="AV102" i="40"/>
  <c r="AV71" i="40" s="1"/>
  <c r="AV70" i="40" s="1"/>
  <c r="AV305" i="51"/>
  <c r="AV309" i="51" s="1"/>
  <c r="AV304" i="51"/>
  <c r="AV124" i="32"/>
  <c r="AV121" i="32"/>
  <c r="AV102" i="32"/>
  <c r="AV71" i="32" s="1"/>
  <c r="AV70" i="32" s="1"/>
  <c r="AU53" i="33"/>
  <c r="AU54" i="59" s="1"/>
  <c r="AU52" i="33"/>
  <c r="AU53" i="59" s="1"/>
  <c r="AU87" i="33"/>
  <c r="AU50" i="59"/>
  <c r="AU369" i="33"/>
  <c r="AU375" i="33" s="1"/>
  <c r="AU376" i="33" s="1"/>
  <c r="AV119" i="1"/>
  <c r="AV116" i="1"/>
  <c r="AV114" i="1"/>
  <c r="AV115" i="1" s="1"/>
  <c r="AV124" i="46"/>
  <c r="AV121" i="46"/>
  <c r="AV102" i="46"/>
  <c r="AV71" i="46" s="1"/>
  <c r="AV70" i="46" s="1"/>
  <c r="AU93" i="43"/>
  <c r="AU94" i="43" s="1"/>
  <c r="AU91" i="43"/>
  <c r="AU93" i="44"/>
  <c r="AU94" i="44" s="1"/>
  <c r="AU91" i="44"/>
  <c r="AV124" i="49"/>
  <c r="AV121" i="49"/>
  <c r="AV102" i="49"/>
  <c r="AV71" i="49" s="1"/>
  <c r="AV70" i="49" s="1"/>
  <c r="AV124" i="41"/>
  <c r="AV121" i="41"/>
  <c r="AV102" i="41"/>
  <c r="AV71" i="41" s="1"/>
  <c r="AV70" i="41" s="1"/>
  <c r="AV102" i="43"/>
  <c r="AV71" i="43" s="1"/>
  <c r="AV70" i="43" s="1"/>
  <c r="AV121" i="43"/>
  <c r="AV124" i="43"/>
  <c r="AV124" i="47"/>
  <c r="AV121" i="47"/>
  <c r="AV102" i="47"/>
  <c r="AV71" i="47" s="1"/>
  <c r="AV70" i="47" s="1"/>
  <c r="AU93" i="48"/>
  <c r="AU94" i="48" s="1"/>
  <c r="AU91" i="48"/>
  <c r="AU132" i="1"/>
  <c r="AU133" i="1" s="1"/>
  <c r="AU134" i="1" s="1"/>
  <c r="AU204" i="51"/>
  <c r="AU220" i="51" s="1"/>
  <c r="AU90" i="1"/>
  <c r="AT129" i="1"/>
  <c r="AU130" i="1"/>
  <c r="AV124" i="45"/>
  <c r="AV121" i="45"/>
  <c r="AV102" i="45"/>
  <c r="AV71" i="45" s="1"/>
  <c r="AV70" i="45" s="1"/>
  <c r="AV124" i="44"/>
  <c r="AV121" i="44"/>
  <c r="AV102" i="44"/>
  <c r="AV71" i="44" s="1"/>
  <c r="AV70" i="44" s="1"/>
  <c r="AT79" i="1" l="1"/>
  <c r="AU148" i="1" s="1"/>
  <c r="AU136" i="1"/>
  <c r="AV308" i="51"/>
  <c r="AV310" i="51" s="1"/>
  <c r="AV306" i="51"/>
  <c r="AV158" i="33"/>
  <c r="AV86" i="42"/>
  <c r="AV124" i="1"/>
  <c r="AV121" i="1"/>
  <c r="AV124" i="33" s="1"/>
  <c r="AV101" i="33" s="1"/>
  <c r="AV102" i="1"/>
  <c r="AV71" i="1" s="1"/>
  <c r="AV156" i="33"/>
  <c r="AV86" i="32"/>
  <c r="AV160" i="33"/>
  <c r="AV86" i="40"/>
  <c r="AV162" i="33"/>
  <c r="AV86" i="45"/>
  <c r="AV159" i="33"/>
  <c r="AV86" i="43"/>
  <c r="AV166" i="33"/>
  <c r="AV86" i="49"/>
  <c r="AV163" i="33"/>
  <c r="AV86" i="46"/>
  <c r="AT131" i="1"/>
  <c r="AT140" i="1" s="1"/>
  <c r="AT137" i="1"/>
  <c r="AV164" i="33"/>
  <c r="AV86" i="47"/>
  <c r="AU93" i="1"/>
  <c r="AU94" i="1" s="1"/>
  <c r="AU91" i="1"/>
  <c r="AV161" i="33"/>
  <c r="AV86" i="44"/>
  <c r="AV157" i="33"/>
  <c r="AV86" i="41"/>
  <c r="AV165" i="33"/>
  <c r="AV86" i="48"/>
  <c r="AV245" i="33" l="1"/>
  <c r="AV230" i="33"/>
  <c r="AV247" i="33"/>
  <c r="AV232" i="33"/>
  <c r="AV243" i="33"/>
  <c r="AV228" i="33"/>
  <c r="AV244" i="33"/>
  <c r="AV229" i="33"/>
  <c r="AV155" i="33"/>
  <c r="AV86" i="1"/>
  <c r="AV344" i="51"/>
  <c r="AV348" i="51"/>
  <c r="AV352" i="51"/>
  <c r="AV347" i="51"/>
  <c r="AV351" i="51"/>
  <c r="AV355" i="51"/>
  <c r="AV346" i="51"/>
  <c r="AV350" i="51"/>
  <c r="AV354" i="51"/>
  <c r="AV345" i="51"/>
  <c r="AV349" i="51"/>
  <c r="AV353" i="51"/>
  <c r="AV249" i="33"/>
  <c r="AV234" i="33"/>
  <c r="AV248" i="33"/>
  <c r="AV233" i="33"/>
  <c r="AV241" i="33"/>
  <c r="AV226" i="33"/>
  <c r="AV250" i="33"/>
  <c r="AV235" i="33"/>
  <c r="AV246" i="33"/>
  <c r="AV231" i="33"/>
  <c r="AV240" i="33"/>
  <c r="AV225" i="33"/>
  <c r="AV70" i="1"/>
  <c r="AV5" i="59" s="1"/>
  <c r="AV56" i="33"/>
  <c r="AV242" i="33"/>
  <c r="AV227" i="33"/>
  <c r="AV57" i="33" l="1"/>
  <c r="AV57" i="59" s="1"/>
  <c r="AV56" i="59"/>
  <c r="AV64" i="33"/>
  <c r="AV55" i="33"/>
  <c r="AV55" i="59"/>
  <c r="AW59" i="33"/>
  <c r="AV184" i="33"/>
  <c r="AV167" i="33"/>
  <c r="AV239" i="33"/>
  <c r="AV251" i="33" s="1"/>
  <c r="AV224" i="33"/>
  <c r="AV236" i="33" s="1"/>
  <c r="AV113" i="33" l="1"/>
  <c r="AV119" i="33" s="1"/>
  <c r="AV186" i="33"/>
  <c r="AV185" i="33"/>
  <c r="AV114" i="33" s="1"/>
  <c r="AV65" i="33"/>
  <c r="AW84" i="33" s="1"/>
  <c r="AV61" i="59"/>
  <c r="AX61" i="33"/>
  <c r="AW60" i="33"/>
  <c r="AV71" i="33"/>
  <c r="AW91" i="33" l="1"/>
  <c r="AW9" i="55"/>
  <c r="AV63" i="59"/>
  <c r="AV70" i="33"/>
  <c r="AW4" i="56"/>
  <c r="AW58" i="59"/>
  <c r="AX59" i="59"/>
  <c r="AY62" i="33"/>
  <c r="AY60" i="59" s="1"/>
  <c r="AW107" i="49" l="1"/>
  <c r="AW106" i="49" s="1"/>
  <c r="AW109" i="49" s="1"/>
  <c r="AW103" i="49" s="1"/>
  <c r="AW107" i="48"/>
  <c r="AW106" i="48" s="1"/>
  <c r="AW109" i="48" s="1"/>
  <c r="AW103" i="48" s="1"/>
  <c r="AW107" i="47"/>
  <c r="AW106" i="47" s="1"/>
  <c r="AW109" i="47" s="1"/>
  <c r="AW103" i="47" s="1"/>
  <c r="AW107" i="46"/>
  <c r="AW106" i="46" s="1"/>
  <c r="AW109" i="46" s="1"/>
  <c r="AW103" i="46" s="1"/>
  <c r="AW107" i="45"/>
  <c r="AW106" i="45" s="1"/>
  <c r="AW109" i="45" s="1"/>
  <c r="AW103" i="45" s="1"/>
  <c r="AW107" i="40"/>
  <c r="AW106" i="40" s="1"/>
  <c r="AW109" i="40" s="1"/>
  <c r="AW103" i="40" s="1"/>
  <c r="AW107" i="43"/>
  <c r="AW106" i="43" s="1"/>
  <c r="AW109" i="43" s="1"/>
  <c r="AW103" i="43" s="1"/>
  <c r="AW107" i="44"/>
  <c r="AW106" i="44" s="1"/>
  <c r="AW109" i="44" s="1"/>
  <c r="AW103" i="44" s="1"/>
  <c r="AW107" i="42"/>
  <c r="AW106" i="42" s="1"/>
  <c r="AW109" i="42" s="1"/>
  <c r="AW103" i="42" s="1"/>
  <c r="AW107" i="32"/>
  <c r="AW106" i="32" s="1"/>
  <c r="AW109" i="32" s="1"/>
  <c r="AW103" i="32" s="1"/>
  <c r="AW107" i="41"/>
  <c r="AW106" i="41" s="1"/>
  <c r="AW109" i="41" s="1"/>
  <c r="AW103" i="41" s="1"/>
  <c r="AW107" i="1"/>
  <c r="AW8" i="55"/>
  <c r="AV3" i="56"/>
  <c r="AV81" i="49"/>
  <c r="AV62" i="49" s="1"/>
  <c r="AV63" i="49" s="1"/>
  <c r="AV81" i="48"/>
  <c r="AV62" i="48" s="1"/>
  <c r="AV63" i="48" s="1"/>
  <c r="AV81" i="47"/>
  <c r="AV62" i="47" s="1"/>
  <c r="AV63" i="47" s="1"/>
  <c r="AV81" i="46"/>
  <c r="AV62" i="46" s="1"/>
  <c r="AV63" i="46" s="1"/>
  <c r="AV81" i="44"/>
  <c r="AV62" i="44" s="1"/>
  <c r="AV63" i="44" s="1"/>
  <c r="AV81" i="40"/>
  <c r="AV62" i="40" s="1"/>
  <c r="AV63" i="40" s="1"/>
  <c r="AV81" i="45"/>
  <c r="AV62" i="45" s="1"/>
  <c r="AV63" i="45" s="1"/>
  <c r="AV81" i="43"/>
  <c r="AV62" i="43" s="1"/>
  <c r="AV63" i="43" s="1"/>
  <c r="AV81" i="41"/>
  <c r="AV62" i="41" s="1"/>
  <c r="AV63" i="41" s="1"/>
  <c r="AV81" i="42"/>
  <c r="AV62" i="42" s="1"/>
  <c r="AV63" i="42" s="1"/>
  <c r="AV81" i="1"/>
  <c r="AV62" i="1" s="1"/>
  <c r="AV63" i="1" s="1"/>
  <c r="AV81" i="32"/>
  <c r="AV62" i="32" s="1"/>
  <c r="AV63" i="32" s="1"/>
  <c r="AV62" i="59"/>
  <c r="AW72" i="33"/>
  <c r="AV155" i="42" l="1"/>
  <c r="AV64" i="42"/>
  <c r="AV65" i="42" s="1"/>
  <c r="AV68" i="42" s="1"/>
  <c r="AV155" i="40"/>
  <c r="AV64" i="40"/>
  <c r="AV65" i="40" s="1"/>
  <c r="AV68" i="40" s="1"/>
  <c r="AV155" i="48"/>
  <c r="AV64" i="48"/>
  <c r="AV65" i="48" s="1"/>
  <c r="AV68" i="48" s="1"/>
  <c r="AW106" i="1"/>
  <c r="AW97" i="33"/>
  <c r="AW101" i="44"/>
  <c r="AW215" i="33" s="1"/>
  <c r="AW66" i="44"/>
  <c r="AW101" i="46"/>
  <c r="AW217" i="33" s="1"/>
  <c r="AW66" i="46"/>
  <c r="AV64" i="41"/>
  <c r="AV65" i="41" s="1"/>
  <c r="AV68" i="41" s="1"/>
  <c r="AV155" i="41"/>
  <c r="AV155" i="44"/>
  <c r="AV64" i="44"/>
  <c r="AV65" i="44" s="1"/>
  <c r="AV68" i="44" s="1"/>
  <c r="AV155" i="49"/>
  <c r="AV64" i="49"/>
  <c r="AV65" i="49" s="1"/>
  <c r="AV68" i="49" s="1"/>
  <c r="AW101" i="41"/>
  <c r="AW211" i="33" s="1"/>
  <c r="AW66" i="41"/>
  <c r="AW101" i="43"/>
  <c r="AW213" i="33" s="1"/>
  <c r="AW66" i="43"/>
  <c r="AW101" i="47"/>
  <c r="AW218" i="33" s="1"/>
  <c r="AW66" i="47"/>
  <c r="AV155" i="32"/>
  <c r="AV64" i="32"/>
  <c r="AV65" i="32" s="1"/>
  <c r="AV68" i="32" s="1"/>
  <c r="AW64" i="59"/>
  <c r="AV155" i="43"/>
  <c r="AV64" i="43"/>
  <c r="AV65" i="43" s="1"/>
  <c r="AV68" i="43" s="1"/>
  <c r="AV64" i="46"/>
  <c r="AV65" i="46" s="1"/>
  <c r="AV68" i="46" s="1"/>
  <c r="AV155" i="46"/>
  <c r="AV55" i="56"/>
  <c r="AV56" i="56" s="1"/>
  <c r="AV37" i="56"/>
  <c r="AV38" i="56" s="1"/>
  <c r="AV47" i="56"/>
  <c r="AV42" i="56"/>
  <c r="AV43" i="56" s="1"/>
  <c r="AW101" i="32"/>
  <c r="AW210" i="33" s="1"/>
  <c r="AW66" i="32"/>
  <c r="AW101" i="40"/>
  <c r="AW214" i="33" s="1"/>
  <c r="AW66" i="40"/>
  <c r="AW101" i="48"/>
  <c r="AW219" i="33" s="1"/>
  <c r="AW66" i="48"/>
  <c r="AV64" i="1"/>
  <c r="AV65" i="1" s="1"/>
  <c r="AV155" i="1"/>
  <c r="AV155" i="45"/>
  <c r="AV64" i="45"/>
  <c r="AV65" i="45" s="1"/>
  <c r="AV68" i="45" s="1"/>
  <c r="AV155" i="47"/>
  <c r="AV64" i="47"/>
  <c r="AV65" i="47" s="1"/>
  <c r="AV68" i="47" s="1"/>
  <c r="AW90" i="33"/>
  <c r="AW83" i="33"/>
  <c r="AW101" i="42"/>
  <c r="AW212" i="33" s="1"/>
  <c r="AW66" i="42"/>
  <c r="AW101" i="45"/>
  <c r="AW216" i="33" s="1"/>
  <c r="AW66" i="45"/>
  <c r="AW101" i="49"/>
  <c r="AW220" i="33" s="1"/>
  <c r="AW66" i="49"/>
  <c r="AV139" i="47" l="1"/>
  <c r="AV73" i="47"/>
  <c r="AW74" i="47" s="1"/>
  <c r="AW41" i="56"/>
  <c r="AV139" i="44"/>
  <c r="AV73" i="44"/>
  <c r="AW74" i="44" s="1"/>
  <c r="AV139" i="40"/>
  <c r="AV73" i="40"/>
  <c r="AW74" i="40" s="1"/>
  <c r="AV68" i="1"/>
  <c r="AV43" i="33"/>
  <c r="AV49" i="56"/>
  <c r="AW46" i="56"/>
  <c r="AV84" i="46"/>
  <c r="AV139" i="46"/>
  <c r="AV73" i="46"/>
  <c r="AW74" i="46" s="1"/>
  <c r="AW109" i="1"/>
  <c r="AW103" i="1" s="1"/>
  <c r="AW96" i="33"/>
  <c r="AW104" i="33" s="1"/>
  <c r="AV60" i="56"/>
  <c r="AV133" i="33" s="1"/>
  <c r="AV59" i="56"/>
  <c r="AV139" i="43"/>
  <c r="AV73" i="43"/>
  <c r="AW74" i="43" s="1"/>
  <c r="AV139" i="32"/>
  <c r="AV73" i="32"/>
  <c r="AW74" i="32" s="1"/>
  <c r="AV139" i="49"/>
  <c r="AV73" i="49"/>
  <c r="AW74" i="49" s="1"/>
  <c r="AV139" i="48"/>
  <c r="AV73" i="48"/>
  <c r="AW74" i="48" s="1"/>
  <c r="AV84" i="42"/>
  <c r="AV139" i="42"/>
  <c r="AV73" i="42"/>
  <c r="AW74" i="42" s="1"/>
  <c r="AV139" i="45"/>
  <c r="AV73" i="45"/>
  <c r="AW74" i="45" s="1"/>
  <c r="AV52" i="56"/>
  <c r="AV139" i="41"/>
  <c r="AV73" i="41"/>
  <c r="AW74" i="41" s="1"/>
  <c r="AV84" i="41" l="1"/>
  <c r="AV84" i="43"/>
  <c r="AV84" i="48"/>
  <c r="AW85" i="32"/>
  <c r="AW277" i="51"/>
  <c r="AW61" i="32"/>
  <c r="AV88" i="46"/>
  <c r="AV87" i="46"/>
  <c r="AV38" i="33"/>
  <c r="AV42" i="33"/>
  <c r="AV47" i="59" s="1"/>
  <c r="AV44" i="33"/>
  <c r="AV40" i="33"/>
  <c r="AW85" i="40"/>
  <c r="AW281" i="51"/>
  <c r="AW61" i="40"/>
  <c r="AW85" i="44"/>
  <c r="AW282" i="51"/>
  <c r="AW61" i="44"/>
  <c r="AW85" i="45"/>
  <c r="AW283" i="51"/>
  <c r="AW61" i="45"/>
  <c r="AV88" i="41"/>
  <c r="AV87" i="41"/>
  <c r="AV88" i="42"/>
  <c r="AV87" i="42"/>
  <c r="AW85" i="49"/>
  <c r="AW287" i="51"/>
  <c r="AW61" i="49"/>
  <c r="AV88" i="43"/>
  <c r="AV87" i="43"/>
  <c r="AV46" i="33"/>
  <c r="AV49" i="59" s="1"/>
  <c r="AV139" i="1"/>
  <c r="AV73" i="1"/>
  <c r="AW74" i="1" s="1"/>
  <c r="AW85" i="47"/>
  <c r="AW285" i="51"/>
  <c r="AW61" i="47"/>
  <c r="AV87" i="48"/>
  <c r="AV88" i="48"/>
  <c r="AV84" i="45"/>
  <c r="AV84" i="32"/>
  <c r="AW101" i="1"/>
  <c r="AW209" i="33" s="1"/>
  <c r="AW66" i="1"/>
  <c r="AW85" i="46"/>
  <c r="AW284" i="51"/>
  <c r="AW61" i="46"/>
  <c r="AV48" i="56"/>
  <c r="AV84" i="40"/>
  <c r="AV84" i="44"/>
  <c r="AW85" i="48"/>
  <c r="AW286" i="51"/>
  <c r="AW61" i="48"/>
  <c r="AW85" i="41"/>
  <c r="AW278" i="51"/>
  <c r="AW61" i="41"/>
  <c r="AW85" i="42"/>
  <c r="AW279" i="51"/>
  <c r="AW61" i="42"/>
  <c r="AV84" i="49"/>
  <c r="AW85" i="43"/>
  <c r="AW280" i="51"/>
  <c r="AW61" i="43"/>
  <c r="AV61" i="56"/>
  <c r="AV132" i="33"/>
  <c r="AV75" i="59" s="1"/>
  <c r="AV84" i="47"/>
  <c r="AV84" i="1" l="1"/>
  <c r="AV87" i="47"/>
  <c r="AV88" i="47"/>
  <c r="AW67" i="43"/>
  <c r="DN53" i="57"/>
  <c r="AW78" i="43"/>
  <c r="AW77" i="43"/>
  <c r="AW128" i="43"/>
  <c r="AW112" i="43"/>
  <c r="AV88" i="49"/>
  <c r="AV87" i="49"/>
  <c r="AV88" i="45"/>
  <c r="AV87" i="45"/>
  <c r="AW67" i="32"/>
  <c r="DN50" i="57"/>
  <c r="AW128" i="32"/>
  <c r="AW78" i="32"/>
  <c r="AW77" i="32"/>
  <c r="AW112" i="32"/>
  <c r="AW67" i="42"/>
  <c r="DN52" i="57"/>
  <c r="AW78" i="42"/>
  <c r="AW77" i="42"/>
  <c r="AW128" i="42"/>
  <c r="AW112" i="42"/>
  <c r="AW67" i="46"/>
  <c r="DN57" i="57"/>
  <c r="AW77" i="46"/>
  <c r="AW78" i="46"/>
  <c r="AW128" i="46"/>
  <c r="AW112" i="46"/>
  <c r="AV132" i="48"/>
  <c r="AV133" i="48" s="1"/>
  <c r="AV134" i="48" s="1"/>
  <c r="AU79" i="48" s="1"/>
  <c r="AV148" i="48" s="1"/>
  <c r="AV214" i="51"/>
  <c r="AV230" i="51" s="1"/>
  <c r="AV90" i="48"/>
  <c r="AV130" i="48"/>
  <c r="AU129" i="48"/>
  <c r="AU131" i="48" s="1"/>
  <c r="AU140" i="48" s="1"/>
  <c r="AV132" i="43"/>
  <c r="AV133" i="43" s="1"/>
  <c r="AV134" i="43" s="1"/>
  <c r="AU79" i="43" s="1"/>
  <c r="AV148" i="43" s="1"/>
  <c r="AV208" i="51"/>
  <c r="AV224" i="51" s="1"/>
  <c r="AV90" i="43"/>
  <c r="AV130" i="43"/>
  <c r="AU129" i="43"/>
  <c r="AU131" i="43" s="1"/>
  <c r="AU140" i="43" s="1"/>
  <c r="AV132" i="41"/>
  <c r="AV133" i="41" s="1"/>
  <c r="AV134" i="41" s="1"/>
  <c r="AU79" i="41" s="1"/>
  <c r="AV148" i="41" s="1"/>
  <c r="AV206" i="51"/>
  <c r="AV222" i="51" s="1"/>
  <c r="AV90" i="41"/>
  <c r="AU129" i="41"/>
  <c r="AU131" i="41" s="1"/>
  <c r="AU140" i="41" s="1"/>
  <c r="AV130" i="41"/>
  <c r="AW67" i="48"/>
  <c r="DN59" i="57"/>
  <c r="AW78" i="48"/>
  <c r="AW128" i="48"/>
  <c r="AW77" i="48"/>
  <c r="AW112" i="48"/>
  <c r="AV88" i="44"/>
  <c r="AV87" i="44"/>
  <c r="AV87" i="40"/>
  <c r="AV88" i="40"/>
  <c r="AV88" i="1"/>
  <c r="AV87" i="1"/>
  <c r="AV48" i="33"/>
  <c r="AW67" i="49"/>
  <c r="DN60" i="57"/>
  <c r="AW128" i="49"/>
  <c r="AW77" i="49"/>
  <c r="AW78" i="49"/>
  <c r="AW112" i="49"/>
  <c r="AW67" i="45"/>
  <c r="DN56" i="57"/>
  <c r="AW78" i="45"/>
  <c r="AW128" i="45"/>
  <c r="AW77" i="45"/>
  <c r="AW112" i="45"/>
  <c r="AW67" i="44"/>
  <c r="DN55" i="57"/>
  <c r="AW77" i="44"/>
  <c r="AW78" i="44"/>
  <c r="AW128" i="44"/>
  <c r="AW112" i="44"/>
  <c r="AW67" i="40"/>
  <c r="DN54" i="57"/>
  <c r="AW128" i="40"/>
  <c r="AW77" i="40"/>
  <c r="AW78" i="40"/>
  <c r="AW112" i="40"/>
  <c r="AW67" i="41"/>
  <c r="DN51" i="57"/>
  <c r="AW78" i="41"/>
  <c r="AW77" i="41"/>
  <c r="AW128" i="41"/>
  <c r="AW112" i="41"/>
  <c r="AV62" i="56"/>
  <c r="AV135" i="33" s="1"/>
  <c r="AV134" i="33"/>
  <c r="AV76" i="59" s="1"/>
  <c r="AV88" i="32"/>
  <c r="AV87" i="32"/>
  <c r="AW67" i="47"/>
  <c r="DN58" i="57"/>
  <c r="AW77" i="47"/>
  <c r="AW78" i="47"/>
  <c r="AW128" i="47"/>
  <c r="AW112" i="47"/>
  <c r="AW85" i="1"/>
  <c r="AW49" i="33" s="1"/>
  <c r="AW51" i="59" s="1"/>
  <c r="AW276" i="51"/>
  <c r="AW61" i="1"/>
  <c r="AV132" i="42"/>
  <c r="AV133" i="42" s="1"/>
  <c r="AV134" i="42" s="1"/>
  <c r="AU79" i="42" s="1"/>
  <c r="AV148" i="42" s="1"/>
  <c r="AV207" i="51"/>
  <c r="AV223" i="51" s="1"/>
  <c r="AV90" i="42"/>
  <c r="AU129" i="42"/>
  <c r="AU131" i="42" s="1"/>
  <c r="AU140" i="42" s="1"/>
  <c r="AV130" i="42"/>
  <c r="AV132" i="46"/>
  <c r="AV133" i="46" s="1"/>
  <c r="AV134" i="46" s="1"/>
  <c r="AU79" i="46" s="1"/>
  <c r="AV148" i="46" s="1"/>
  <c r="AV212" i="51"/>
  <c r="AV228" i="51" s="1"/>
  <c r="AV90" i="46"/>
  <c r="AU129" i="46"/>
  <c r="AU131" i="46" s="1"/>
  <c r="AU140" i="46" s="1"/>
  <c r="AV130" i="46"/>
  <c r="AW288" i="51" l="1"/>
  <c r="AW116" i="44"/>
  <c r="AW119" i="44"/>
  <c r="AW114" i="44"/>
  <c r="AW115" i="44" s="1"/>
  <c r="AV132" i="44"/>
  <c r="AV133" i="44" s="1"/>
  <c r="AV134" i="44" s="1"/>
  <c r="AU79" i="44" s="1"/>
  <c r="AV148" i="44" s="1"/>
  <c r="AV210" i="51"/>
  <c r="AV226" i="51" s="1"/>
  <c r="AV90" i="44"/>
  <c r="AU129" i="44"/>
  <c r="AU131" i="44" s="1"/>
  <c r="AU140" i="44" s="1"/>
  <c r="AV130" i="44"/>
  <c r="AV93" i="41"/>
  <c r="AV94" i="41" s="1"/>
  <c r="AV91" i="41"/>
  <c r="AW119" i="42"/>
  <c r="AW116" i="42"/>
  <c r="AW114" i="42"/>
  <c r="AW115" i="42" s="1"/>
  <c r="AV132" i="45"/>
  <c r="AV133" i="45" s="1"/>
  <c r="AV134" i="45" s="1"/>
  <c r="AU79" i="45" s="1"/>
  <c r="AV148" i="45" s="1"/>
  <c r="AV211" i="51"/>
  <c r="AV227" i="51" s="1"/>
  <c r="AV90" i="45"/>
  <c r="AU129" i="45"/>
  <c r="AU131" i="45" s="1"/>
  <c r="AU140" i="45" s="1"/>
  <c r="AV130" i="45"/>
  <c r="AV77" i="59"/>
  <c r="AW50" i="32"/>
  <c r="AW50" i="40"/>
  <c r="AW50" i="41"/>
  <c r="AW50" i="49"/>
  <c r="AW50" i="47"/>
  <c r="AW50" i="48"/>
  <c r="AW50" i="46"/>
  <c r="AW50" i="42"/>
  <c r="AW50" i="1"/>
  <c r="AW50" i="44"/>
  <c r="AW50" i="45"/>
  <c r="AW50" i="43"/>
  <c r="AW119" i="40"/>
  <c r="AW116" i="40"/>
  <c r="AW114" i="40"/>
  <c r="AW115" i="40" s="1"/>
  <c r="AV53" i="33"/>
  <c r="AV54" i="59" s="1"/>
  <c r="AV52" i="33"/>
  <c r="AV53" i="59" s="1"/>
  <c r="AV87" i="33"/>
  <c r="AV50" i="59"/>
  <c r="AV369" i="33"/>
  <c r="AV375" i="33" s="1"/>
  <c r="AV376" i="33" s="1"/>
  <c r="AW119" i="48"/>
  <c r="AW116" i="48"/>
  <c r="AW114" i="48"/>
  <c r="AW115" i="48" s="1"/>
  <c r="AV93" i="43"/>
  <c r="AV94" i="43" s="1"/>
  <c r="AV91" i="43"/>
  <c r="AW119" i="46"/>
  <c r="AW116" i="46"/>
  <c r="AW114" i="46"/>
  <c r="AW115" i="46" s="1"/>
  <c r="AW119" i="41"/>
  <c r="AW116" i="41"/>
  <c r="AW114" i="41"/>
  <c r="AW115" i="41" s="1"/>
  <c r="AW119" i="49"/>
  <c r="AW116" i="49"/>
  <c r="AW114" i="49"/>
  <c r="AW115" i="49" s="1"/>
  <c r="AV51" i="33"/>
  <c r="AV52" i="59" s="1"/>
  <c r="AV132" i="40"/>
  <c r="AV133" i="40" s="1"/>
  <c r="AV134" i="40" s="1"/>
  <c r="AU79" i="40" s="1"/>
  <c r="AV148" i="40" s="1"/>
  <c r="AV209" i="51"/>
  <c r="AV225" i="51" s="1"/>
  <c r="AV90" i="40"/>
  <c r="AU129" i="40"/>
  <c r="AU131" i="40" s="1"/>
  <c r="AU140" i="40" s="1"/>
  <c r="AV130" i="40"/>
  <c r="AV93" i="48"/>
  <c r="AV94" i="48" s="1"/>
  <c r="AV91" i="48"/>
  <c r="AV132" i="49"/>
  <c r="AV133" i="49" s="1"/>
  <c r="AV134" i="49" s="1"/>
  <c r="AU79" i="49" s="1"/>
  <c r="AV148" i="49" s="1"/>
  <c r="AV215" i="51"/>
  <c r="AV231" i="51" s="1"/>
  <c r="AV90" i="49"/>
  <c r="AV130" i="49"/>
  <c r="AU129" i="49"/>
  <c r="AU131" i="49" s="1"/>
  <c r="AU140" i="49" s="1"/>
  <c r="AV132" i="47"/>
  <c r="AV133" i="47" s="1"/>
  <c r="AV134" i="47" s="1"/>
  <c r="AU79" i="47" s="1"/>
  <c r="AV148" i="47" s="1"/>
  <c r="AV213" i="51"/>
  <c r="AV229" i="51" s="1"/>
  <c r="AV90" i="47"/>
  <c r="AU129" i="47"/>
  <c r="AU131" i="47" s="1"/>
  <c r="AU140" i="47" s="1"/>
  <c r="AV130" i="47"/>
  <c r="AV93" i="46"/>
  <c r="AV94" i="46" s="1"/>
  <c r="AV91" i="46"/>
  <c r="AV93" i="42"/>
  <c r="AV94" i="42" s="1"/>
  <c r="AV91" i="42"/>
  <c r="AW67" i="1"/>
  <c r="AW45" i="33" s="1"/>
  <c r="AW39" i="33"/>
  <c r="DN49" i="57"/>
  <c r="DN61" i="57" s="1"/>
  <c r="AW128" i="1"/>
  <c r="AW78" i="1"/>
  <c r="AW77" i="1"/>
  <c r="AW112" i="1"/>
  <c r="AW119" i="47"/>
  <c r="AW116" i="47"/>
  <c r="AW114" i="47"/>
  <c r="AW115" i="47" s="1"/>
  <c r="AV132" i="32"/>
  <c r="AV133" i="32" s="1"/>
  <c r="AV134" i="32" s="1"/>
  <c r="AU79" i="32" s="1"/>
  <c r="AV148" i="32" s="1"/>
  <c r="AV205" i="51"/>
  <c r="AV221" i="51" s="1"/>
  <c r="AV90" i="32"/>
  <c r="AU129" i="32"/>
  <c r="AU131" i="32" s="1"/>
  <c r="AU140" i="32" s="1"/>
  <c r="AV130" i="32"/>
  <c r="AW119" i="45"/>
  <c r="AW116" i="45"/>
  <c r="AW114" i="45"/>
  <c r="AW115" i="45" s="1"/>
  <c r="AV132" i="1"/>
  <c r="AV133" i="1" s="1"/>
  <c r="AV134" i="1" s="1"/>
  <c r="AV204" i="51"/>
  <c r="AV220" i="51" s="1"/>
  <c r="AV90" i="1"/>
  <c r="AV130" i="1"/>
  <c r="AU129" i="1"/>
  <c r="AW119" i="32"/>
  <c r="AW116" i="32"/>
  <c r="AW114" i="32"/>
  <c r="AW115" i="32" s="1"/>
  <c r="AW119" i="43"/>
  <c r="AW116" i="43"/>
  <c r="AW114" i="43"/>
  <c r="AW115" i="43" s="1"/>
  <c r="AW124" i="32" l="1"/>
  <c r="AW121" i="32"/>
  <c r="AW102" i="32"/>
  <c r="AW71" i="32" s="1"/>
  <c r="AW70" i="32" s="1"/>
  <c r="AU131" i="1"/>
  <c r="AU140" i="1" s="1"/>
  <c r="AU137" i="1"/>
  <c r="AV136" i="1"/>
  <c r="AU79" i="1"/>
  <c r="AV148" i="1" s="1"/>
  <c r="AW119" i="1"/>
  <c r="AW116" i="1"/>
  <c r="AW114" i="1"/>
  <c r="AW115" i="1" s="1"/>
  <c r="AW124" i="41"/>
  <c r="AW121" i="41"/>
  <c r="AW102" i="41"/>
  <c r="AW71" i="41" s="1"/>
  <c r="AW70" i="41" s="1"/>
  <c r="AV93" i="45"/>
  <c r="AV94" i="45" s="1"/>
  <c r="AV91" i="45"/>
  <c r="AV93" i="44"/>
  <c r="AV94" i="44" s="1"/>
  <c r="AV91" i="44"/>
  <c r="AW121" i="44"/>
  <c r="AW102" i="44"/>
  <c r="AW71" i="44" s="1"/>
  <c r="AW70" i="44" s="1"/>
  <c r="AW124" i="44"/>
  <c r="AW102" i="49"/>
  <c r="AW71" i="49" s="1"/>
  <c r="AW70" i="49" s="1"/>
  <c r="AW124" i="49"/>
  <c r="AW121" i="49"/>
  <c r="AW124" i="46"/>
  <c r="AW121" i="46"/>
  <c r="AW102" i="46"/>
  <c r="AW71" i="46" s="1"/>
  <c r="AW70" i="46" s="1"/>
  <c r="AW124" i="42"/>
  <c r="AW121" i="42"/>
  <c r="AW102" i="42"/>
  <c r="AW71" i="42" s="1"/>
  <c r="AW70" i="42" s="1"/>
  <c r="AV93" i="1"/>
  <c r="AV94" i="1" s="1"/>
  <c r="AV91" i="1"/>
  <c r="AV93" i="32"/>
  <c r="AV94" i="32" s="1"/>
  <c r="AV91" i="32"/>
  <c r="AV93" i="47"/>
  <c r="AV94" i="47" s="1"/>
  <c r="AV91" i="47"/>
  <c r="AW124" i="48"/>
  <c r="AW121" i="48"/>
  <c r="AW102" i="48"/>
  <c r="AW71" i="48" s="1"/>
  <c r="AW70" i="48" s="1"/>
  <c r="AW124" i="40"/>
  <c r="AW121" i="40"/>
  <c r="AW102" i="40"/>
  <c r="AW71" i="40" s="1"/>
  <c r="AW70" i="40" s="1"/>
  <c r="AW296" i="51"/>
  <c r="AW299" i="51"/>
  <c r="AW293" i="51"/>
  <c r="AW301" i="51"/>
  <c r="AW295" i="51"/>
  <c r="AW291" i="51"/>
  <c r="AW292" i="51"/>
  <c r="AW298" i="51"/>
  <c r="AW294" i="51"/>
  <c r="AW300" i="51"/>
  <c r="AW297" i="51"/>
  <c r="AW124" i="43"/>
  <c r="AW121" i="43"/>
  <c r="AW102" i="43"/>
  <c r="AW71" i="43" s="1"/>
  <c r="AW70" i="43" s="1"/>
  <c r="AW124" i="45"/>
  <c r="AW121" i="45"/>
  <c r="AW102" i="45"/>
  <c r="AW71" i="45" s="1"/>
  <c r="AW70" i="45" s="1"/>
  <c r="AW124" i="47"/>
  <c r="AW121" i="47"/>
  <c r="AW102" i="47"/>
  <c r="AW71" i="47" s="1"/>
  <c r="AW70" i="47" s="1"/>
  <c r="AW48" i="59"/>
  <c r="AV93" i="49"/>
  <c r="AV94" i="49" s="1"/>
  <c r="AV91" i="49"/>
  <c r="AV93" i="40"/>
  <c r="AV94" i="40" s="1"/>
  <c r="AV91" i="40"/>
  <c r="AW290" i="51"/>
  <c r="AW162" i="33" l="1"/>
  <c r="AW86" i="45"/>
  <c r="AW158" i="33"/>
  <c r="AW86" i="42"/>
  <c r="AW166" i="33"/>
  <c r="AW86" i="49"/>
  <c r="AW165" i="33"/>
  <c r="AW86" i="48"/>
  <c r="AW161" i="33"/>
  <c r="AW86" i="44"/>
  <c r="AW164" i="33"/>
  <c r="AW86" i="47"/>
  <c r="AW305" i="51"/>
  <c r="AW309" i="51" s="1"/>
  <c r="AW304" i="51"/>
  <c r="AW159" i="33"/>
  <c r="AW86" i="43"/>
  <c r="AW160" i="33"/>
  <c r="AW86" i="40"/>
  <c r="AW163" i="33"/>
  <c r="AW86" i="46"/>
  <c r="AW157" i="33"/>
  <c r="AW86" i="41"/>
  <c r="AW124" i="1"/>
  <c r="AW121" i="1"/>
  <c r="AW124" i="33" s="1"/>
  <c r="AW101" i="33" s="1"/>
  <c r="AW102" i="1"/>
  <c r="AW71" i="1" s="1"/>
  <c r="AW156" i="33"/>
  <c r="AW86" i="32"/>
  <c r="AW245" i="33" l="1"/>
  <c r="AW230" i="33"/>
  <c r="AW242" i="33"/>
  <c r="AW227" i="33"/>
  <c r="AW70" i="1"/>
  <c r="AW5" i="59" s="1"/>
  <c r="AW56" i="33"/>
  <c r="AW241" i="33"/>
  <c r="AW226" i="33"/>
  <c r="AW244" i="33"/>
  <c r="AW229" i="33"/>
  <c r="AW155" i="33"/>
  <c r="AW86" i="1"/>
  <c r="AW247" i="33"/>
  <c r="AW232" i="33"/>
  <c r="AW243" i="33"/>
  <c r="AW228" i="33"/>
  <c r="AW248" i="33"/>
  <c r="AW233" i="33"/>
  <c r="AW250" i="33"/>
  <c r="AW235" i="33"/>
  <c r="AW240" i="33"/>
  <c r="AW225" i="33"/>
  <c r="AW308" i="51"/>
  <c r="AW310" i="51" s="1"/>
  <c r="AW306" i="51"/>
  <c r="AW249" i="33"/>
  <c r="AW234" i="33"/>
  <c r="AW246" i="33"/>
  <c r="AW231" i="33"/>
  <c r="AW344" i="51" l="1"/>
  <c r="AW348" i="51"/>
  <c r="AW352" i="51"/>
  <c r="AW347" i="51"/>
  <c r="AW351" i="51"/>
  <c r="AW355" i="51"/>
  <c r="AW346" i="51"/>
  <c r="AW350" i="51"/>
  <c r="AW354" i="51"/>
  <c r="AW345" i="51"/>
  <c r="AW349" i="51"/>
  <c r="AW353" i="51"/>
  <c r="AW184" i="33"/>
  <c r="AW167" i="33"/>
  <c r="AW239" i="33"/>
  <c r="AW251" i="33" s="1"/>
  <c r="AW224" i="33"/>
  <c r="AW236" i="33" s="1"/>
  <c r="AW57" i="33"/>
  <c r="AW57" i="59" s="1"/>
  <c r="AW56" i="59"/>
  <c r="AW64" i="33"/>
  <c r="AW55" i="33"/>
  <c r="AW55" i="59"/>
  <c r="AX59" i="33"/>
  <c r="AW65" i="33" l="1"/>
  <c r="AX84" i="33" s="1"/>
  <c r="AW61" i="59"/>
  <c r="AY61" i="33"/>
  <c r="AX60" i="33"/>
  <c r="AW71" i="33"/>
  <c r="AW113" i="33"/>
  <c r="AW119" i="33" s="1"/>
  <c r="AW186" i="33"/>
  <c r="AW185" i="33"/>
  <c r="AW114" i="33" s="1"/>
  <c r="AW63" i="59" l="1"/>
  <c r="AW70" i="33"/>
  <c r="AY59" i="59"/>
  <c r="AZ62" i="33"/>
  <c r="AZ60" i="59" s="1"/>
  <c r="AX91" i="33"/>
  <c r="AX9" i="55"/>
  <c r="AX4" i="56"/>
  <c r="AX58" i="59"/>
  <c r="AX107" i="49" l="1"/>
  <c r="AX106" i="49" s="1"/>
  <c r="AX109" i="49" s="1"/>
  <c r="AX103" i="49" s="1"/>
  <c r="AX107" i="48"/>
  <c r="AX106" i="48" s="1"/>
  <c r="AX109" i="48" s="1"/>
  <c r="AX103" i="48" s="1"/>
  <c r="AX107" i="47"/>
  <c r="AX106" i="47" s="1"/>
  <c r="AX109" i="47" s="1"/>
  <c r="AX103" i="47" s="1"/>
  <c r="AX107" i="46"/>
  <c r="AX106" i="46" s="1"/>
  <c r="AX109" i="46" s="1"/>
  <c r="AX103" i="46" s="1"/>
  <c r="AX107" i="45"/>
  <c r="AX106" i="45" s="1"/>
  <c r="AX109" i="45" s="1"/>
  <c r="AX103" i="45" s="1"/>
  <c r="AX107" i="44"/>
  <c r="AX106" i="44" s="1"/>
  <c r="AX109" i="44" s="1"/>
  <c r="AX103" i="44" s="1"/>
  <c r="AX107" i="40"/>
  <c r="AX106" i="40" s="1"/>
  <c r="AX109" i="40" s="1"/>
  <c r="AX103" i="40" s="1"/>
  <c r="AX107" i="43"/>
  <c r="AX106" i="43" s="1"/>
  <c r="AX109" i="43" s="1"/>
  <c r="AX103" i="43" s="1"/>
  <c r="AX107" i="32"/>
  <c r="AX106" i="32" s="1"/>
  <c r="AX109" i="32" s="1"/>
  <c r="AX103" i="32" s="1"/>
  <c r="AX107" i="41"/>
  <c r="AX106" i="41" s="1"/>
  <c r="AX109" i="41" s="1"/>
  <c r="AX103" i="41" s="1"/>
  <c r="AX107" i="42"/>
  <c r="AX106" i="42" s="1"/>
  <c r="AX109" i="42" s="1"/>
  <c r="AX103" i="42" s="1"/>
  <c r="AX107" i="1"/>
  <c r="AX8" i="55"/>
  <c r="AW3" i="56"/>
  <c r="AW81" i="49"/>
  <c r="AW62" i="49" s="1"/>
  <c r="AW63" i="49" s="1"/>
  <c r="AW81" i="48"/>
  <c r="AW62" i="48" s="1"/>
  <c r="AW63" i="48" s="1"/>
  <c r="AW81" i="47"/>
  <c r="AW62" i="47" s="1"/>
  <c r="AW63" i="47" s="1"/>
  <c r="AW81" i="46"/>
  <c r="AW62" i="46" s="1"/>
  <c r="AW63" i="46" s="1"/>
  <c r="AW81" i="45"/>
  <c r="AW62" i="45" s="1"/>
  <c r="AW63" i="45" s="1"/>
  <c r="AW81" i="44"/>
  <c r="AW62" i="44" s="1"/>
  <c r="AW63" i="44" s="1"/>
  <c r="AW81" i="40"/>
  <c r="AW62" i="40" s="1"/>
  <c r="AW63" i="40" s="1"/>
  <c r="AW81" i="43"/>
  <c r="AW62" i="43" s="1"/>
  <c r="AW63" i="43" s="1"/>
  <c r="AW81" i="41"/>
  <c r="AW62" i="41" s="1"/>
  <c r="AW63" i="41" s="1"/>
  <c r="AW81" i="42"/>
  <c r="AW62" i="42" s="1"/>
  <c r="AW63" i="42" s="1"/>
  <c r="AW81" i="1"/>
  <c r="AW62" i="1" s="1"/>
  <c r="AW63" i="1" s="1"/>
  <c r="AW81" i="32"/>
  <c r="AW62" i="32" s="1"/>
  <c r="AW63" i="32" s="1"/>
  <c r="AW62" i="59"/>
  <c r="AX72" i="33"/>
  <c r="AW155" i="1" l="1"/>
  <c r="AW64" i="1"/>
  <c r="AW65" i="1" s="1"/>
  <c r="AW155" i="42"/>
  <c r="AW64" i="42"/>
  <c r="AW65" i="42" s="1"/>
  <c r="AW68" i="42" s="1"/>
  <c r="AW155" i="44"/>
  <c r="AW64" i="44"/>
  <c r="AW65" i="44" s="1"/>
  <c r="AW68" i="44" s="1"/>
  <c r="AW155" i="48"/>
  <c r="AW64" i="48"/>
  <c r="AW65" i="48" s="1"/>
  <c r="AW68" i="48" s="1"/>
  <c r="AX106" i="1"/>
  <c r="AX97" i="33"/>
  <c r="AX101" i="43"/>
  <c r="AX213" i="33" s="1"/>
  <c r="AX66" i="43"/>
  <c r="AX101" i="46"/>
  <c r="AX217" i="33" s="1"/>
  <c r="AX66" i="46"/>
  <c r="AW155" i="32"/>
  <c r="AW64" i="32"/>
  <c r="AW65" i="32" s="1"/>
  <c r="AW68" i="32" s="1"/>
  <c r="AW155" i="45"/>
  <c r="AW64" i="45"/>
  <c r="AW65" i="45" s="1"/>
  <c r="AW68" i="45" s="1"/>
  <c r="AW155" i="49"/>
  <c r="AW64" i="49"/>
  <c r="AW65" i="49" s="1"/>
  <c r="AW68" i="49" s="1"/>
  <c r="AX101" i="42"/>
  <c r="AX212" i="33" s="1"/>
  <c r="AX66" i="42"/>
  <c r="AX101" i="40"/>
  <c r="AX214" i="33" s="1"/>
  <c r="AX66" i="40"/>
  <c r="AX101" i="47"/>
  <c r="AX218" i="33" s="1"/>
  <c r="AX66" i="47"/>
  <c r="AW155" i="41"/>
  <c r="AW64" i="41"/>
  <c r="AW65" i="41" s="1"/>
  <c r="AW68" i="41" s="1"/>
  <c r="AX64" i="59"/>
  <c r="AW155" i="43"/>
  <c r="AW64" i="43"/>
  <c r="AW65" i="43" s="1"/>
  <c r="AW68" i="43" s="1"/>
  <c r="AW64" i="46"/>
  <c r="AW65" i="46" s="1"/>
  <c r="AW68" i="46" s="1"/>
  <c r="AW155" i="46"/>
  <c r="AW55" i="56"/>
  <c r="AW56" i="56" s="1"/>
  <c r="AW37" i="56"/>
  <c r="AW38" i="56" s="1"/>
  <c r="AW47" i="56"/>
  <c r="AW42" i="56"/>
  <c r="AW43" i="56" s="1"/>
  <c r="AX101" i="41"/>
  <c r="AX211" i="33" s="1"/>
  <c r="AX66" i="41"/>
  <c r="AX101" i="44"/>
  <c r="AX215" i="33" s="1"/>
  <c r="AX66" i="44"/>
  <c r="AX101" i="48"/>
  <c r="AX219" i="33" s="1"/>
  <c r="AX66" i="48"/>
  <c r="AW155" i="40"/>
  <c r="AW64" i="40"/>
  <c r="AW65" i="40" s="1"/>
  <c r="AW68" i="40" s="1"/>
  <c r="AW64" i="47"/>
  <c r="AW65" i="47" s="1"/>
  <c r="AW68" i="47" s="1"/>
  <c r="AW155" i="47"/>
  <c r="AX90" i="33"/>
  <c r="AX83" i="33"/>
  <c r="AX101" i="32"/>
  <c r="AX210" i="33" s="1"/>
  <c r="AX66" i="32"/>
  <c r="AX101" i="45"/>
  <c r="AX216" i="33" s="1"/>
  <c r="AX66" i="45"/>
  <c r="AX101" i="49"/>
  <c r="AX220" i="33" s="1"/>
  <c r="AX66" i="49"/>
  <c r="AW59" i="56" l="1"/>
  <c r="AW60" i="56"/>
  <c r="AW133" i="33" s="1"/>
  <c r="AW84" i="43"/>
  <c r="AW139" i="43"/>
  <c r="AW73" i="43"/>
  <c r="AX74" i="43" s="1"/>
  <c r="AW139" i="41"/>
  <c r="AW73" i="41"/>
  <c r="AX74" i="41" s="1"/>
  <c r="AW139" i="49"/>
  <c r="AW73" i="49"/>
  <c r="AX74" i="49" s="1"/>
  <c r="AW139" i="32"/>
  <c r="AW73" i="32"/>
  <c r="AX74" i="32" s="1"/>
  <c r="AW139" i="48"/>
  <c r="AW73" i="48"/>
  <c r="AX74" i="48" s="1"/>
  <c r="AW84" i="42"/>
  <c r="AW139" i="42"/>
  <c r="AW73" i="42"/>
  <c r="AX74" i="42" s="1"/>
  <c r="AW139" i="47"/>
  <c r="AW73" i="47"/>
  <c r="AX74" i="47" s="1"/>
  <c r="AW52" i="56"/>
  <c r="AW139" i="40"/>
  <c r="AW73" i="40"/>
  <c r="AX74" i="40" s="1"/>
  <c r="AW139" i="45"/>
  <c r="AW73" i="45"/>
  <c r="AX74" i="45" s="1"/>
  <c r="AW139" i="44"/>
  <c r="AW73" i="44"/>
  <c r="AX74" i="44" s="1"/>
  <c r="AW68" i="1"/>
  <c r="AW43" i="33"/>
  <c r="AX41" i="56"/>
  <c r="AX46" i="56"/>
  <c r="AW49" i="56"/>
  <c r="AW139" i="46"/>
  <c r="AW73" i="46"/>
  <c r="AX74" i="46" s="1"/>
  <c r="AX109" i="1"/>
  <c r="AX103" i="1" s="1"/>
  <c r="AX96" i="33"/>
  <c r="AX104" i="33" s="1"/>
  <c r="AW84" i="40" l="1"/>
  <c r="AW84" i="41"/>
  <c r="AW84" i="48"/>
  <c r="AW87" i="48" s="1"/>
  <c r="AX101" i="1"/>
  <c r="AX209" i="33" s="1"/>
  <c r="AX66" i="1"/>
  <c r="AW88" i="40"/>
  <c r="AW87" i="40"/>
  <c r="AW88" i="48"/>
  <c r="AX85" i="49"/>
  <c r="AX287" i="51"/>
  <c r="AX61" i="49"/>
  <c r="AW88" i="43"/>
  <c r="AW87" i="43"/>
  <c r="AW84" i="46"/>
  <c r="AW38" i="33"/>
  <c r="AW40" i="33"/>
  <c r="AW44" i="33"/>
  <c r="AW42" i="33"/>
  <c r="AW47" i="59" s="1"/>
  <c r="AW84" i="44"/>
  <c r="AW84" i="45"/>
  <c r="AW84" i="47"/>
  <c r="AW88" i="42"/>
  <c r="AW87" i="42"/>
  <c r="AX85" i="32"/>
  <c r="AX277" i="51"/>
  <c r="AX61" i="32"/>
  <c r="AW88" i="41"/>
  <c r="AW87" i="41"/>
  <c r="AW48" i="56"/>
  <c r="AW46" i="33"/>
  <c r="AW49" i="59" s="1"/>
  <c r="AW139" i="1"/>
  <c r="AW73" i="1"/>
  <c r="AX74" i="1" s="1"/>
  <c r="AX85" i="40"/>
  <c r="AX281" i="51"/>
  <c r="AX61" i="40"/>
  <c r="AX85" i="48"/>
  <c r="AX286" i="51"/>
  <c r="AX61" i="48"/>
  <c r="AW84" i="49"/>
  <c r="AX85" i="43"/>
  <c r="AX280" i="51"/>
  <c r="AX61" i="43"/>
  <c r="AX85" i="46"/>
  <c r="AX284" i="51"/>
  <c r="AX61" i="46"/>
  <c r="AX85" i="44"/>
  <c r="AX282" i="51"/>
  <c r="AX61" i="44"/>
  <c r="AX85" i="45"/>
  <c r="AX283" i="51"/>
  <c r="AX61" i="45"/>
  <c r="AX85" i="47"/>
  <c r="AX285" i="51"/>
  <c r="AX61" i="47"/>
  <c r="AX85" i="42"/>
  <c r="AX279" i="51"/>
  <c r="AX61" i="42"/>
  <c r="AW84" i="32"/>
  <c r="AX85" i="41"/>
  <c r="AX278" i="51"/>
  <c r="AX61" i="41"/>
  <c r="AW61" i="56"/>
  <c r="AW132" i="33"/>
  <c r="AW75" i="59" s="1"/>
  <c r="AX67" i="46" l="1"/>
  <c r="DO57" i="57"/>
  <c r="AX77" i="46"/>
  <c r="AX78" i="46"/>
  <c r="AX128" i="46"/>
  <c r="AX112" i="46"/>
  <c r="AX67" i="43"/>
  <c r="DO53" i="57"/>
  <c r="AX77" i="43"/>
  <c r="AX78" i="43"/>
  <c r="AX128" i="43"/>
  <c r="AX112" i="43"/>
  <c r="AW88" i="49"/>
  <c r="AW87" i="49"/>
  <c r="AW84" i="1"/>
  <c r="AW88" i="47"/>
  <c r="AW87" i="47"/>
  <c r="AW62" i="56"/>
  <c r="AW135" i="33" s="1"/>
  <c r="AW134" i="33"/>
  <c r="AW76" i="59" s="1"/>
  <c r="AX67" i="48"/>
  <c r="DO59" i="57"/>
  <c r="AX78" i="48"/>
  <c r="AX77" i="48"/>
  <c r="AX128" i="48"/>
  <c r="AX112" i="48"/>
  <c r="AX77" i="40"/>
  <c r="AX78" i="40"/>
  <c r="AX67" i="40"/>
  <c r="DO54" i="57"/>
  <c r="AX128" i="40"/>
  <c r="AX112" i="40"/>
  <c r="AX85" i="1"/>
  <c r="AX49" i="33" s="1"/>
  <c r="AX51" i="59" s="1"/>
  <c r="AX276" i="51"/>
  <c r="AX61" i="1"/>
  <c r="AW132" i="41"/>
  <c r="AW133" i="41" s="1"/>
  <c r="AW134" i="41" s="1"/>
  <c r="AV79" i="41" s="1"/>
  <c r="AW148" i="41" s="1"/>
  <c r="AW206" i="51"/>
  <c r="AW222" i="51" s="1"/>
  <c r="AW90" i="41"/>
  <c r="AV129" i="41"/>
  <c r="AV131" i="41" s="1"/>
  <c r="AV140" i="41" s="1"/>
  <c r="AW130" i="41"/>
  <c r="AW88" i="45"/>
  <c r="AW87" i="45"/>
  <c r="AW132" i="43"/>
  <c r="AW133" i="43" s="1"/>
  <c r="AW134" i="43" s="1"/>
  <c r="AV79" i="43" s="1"/>
  <c r="AW148" i="43" s="1"/>
  <c r="AW208" i="51"/>
  <c r="AW224" i="51" s="1"/>
  <c r="AW90" i="43"/>
  <c r="AW130" i="43"/>
  <c r="AV129" i="43"/>
  <c r="AV131" i="43" s="1"/>
  <c r="AV140" i="43" s="1"/>
  <c r="AW132" i="40"/>
  <c r="AW133" i="40" s="1"/>
  <c r="AW134" i="40" s="1"/>
  <c r="AV79" i="40" s="1"/>
  <c r="AW148" i="40" s="1"/>
  <c r="AW209" i="51"/>
  <c r="AW225" i="51" s="1"/>
  <c r="AW90" i="40"/>
  <c r="AW130" i="40"/>
  <c r="AV129" i="40"/>
  <c r="AV131" i="40" s="1"/>
  <c r="AV140" i="40" s="1"/>
  <c r="AX67" i="41"/>
  <c r="DO51" i="57"/>
  <c r="AX77" i="41"/>
  <c r="AX128" i="41"/>
  <c r="AX78" i="41"/>
  <c r="AX112" i="41"/>
  <c r="AW88" i="32"/>
  <c r="AW87" i="32"/>
  <c r="AX67" i="32"/>
  <c r="DO50" i="57"/>
  <c r="AX77" i="32"/>
  <c r="AX128" i="32"/>
  <c r="AX78" i="32"/>
  <c r="AX112" i="32"/>
  <c r="AW88" i="44"/>
  <c r="AW87" i="44"/>
  <c r="AX67" i="49"/>
  <c r="DO60" i="57"/>
  <c r="AX128" i="49"/>
  <c r="AX77" i="49"/>
  <c r="AX78" i="49"/>
  <c r="AX112" i="49"/>
  <c r="AX67" i="42"/>
  <c r="DO52" i="57"/>
  <c r="AX128" i="42"/>
  <c r="AX78" i="42"/>
  <c r="AX77" i="42"/>
  <c r="AX112" i="42"/>
  <c r="AX67" i="47"/>
  <c r="DO58" i="57"/>
  <c r="AX78" i="47"/>
  <c r="AX128" i="47"/>
  <c r="AX77" i="47"/>
  <c r="AX112" i="47"/>
  <c r="AX67" i="45"/>
  <c r="DO56" i="57"/>
  <c r="AX128" i="45"/>
  <c r="AX77" i="45"/>
  <c r="AX78" i="45"/>
  <c r="AX112" i="45"/>
  <c r="AX67" i="44"/>
  <c r="DO55" i="57"/>
  <c r="AX78" i="44"/>
  <c r="AX77" i="44"/>
  <c r="AX128" i="44"/>
  <c r="AX112" i="44"/>
  <c r="AW132" i="42"/>
  <c r="AW133" i="42" s="1"/>
  <c r="AW134" i="42" s="1"/>
  <c r="AV79" i="42" s="1"/>
  <c r="AW148" i="42" s="1"/>
  <c r="AW207" i="51"/>
  <c r="AW223" i="51" s="1"/>
  <c r="AW90" i="42"/>
  <c r="AV129" i="42"/>
  <c r="AV131" i="42" s="1"/>
  <c r="AV140" i="42" s="1"/>
  <c r="AW130" i="42"/>
  <c r="AW88" i="46"/>
  <c r="AW87" i="46"/>
  <c r="AW132" i="48"/>
  <c r="AW133" i="48" s="1"/>
  <c r="AW134" i="48" s="1"/>
  <c r="AV79" i="48" s="1"/>
  <c r="AW148" i="48" s="1"/>
  <c r="AW214" i="51"/>
  <c r="AW230" i="51" s="1"/>
  <c r="AW90" i="48"/>
  <c r="AW130" i="48"/>
  <c r="AV129" i="48"/>
  <c r="AV131" i="48" s="1"/>
  <c r="AV140" i="48" s="1"/>
  <c r="AX119" i="47" l="1"/>
  <c r="AX116" i="47"/>
  <c r="AX114" i="47"/>
  <c r="AX115" i="47" s="1"/>
  <c r="AW93" i="43"/>
  <c r="AW94" i="43" s="1"/>
  <c r="AW91" i="43"/>
  <c r="AW132" i="45"/>
  <c r="AW133" i="45" s="1"/>
  <c r="AW134" i="45" s="1"/>
  <c r="AV79" i="45" s="1"/>
  <c r="AW148" i="45" s="1"/>
  <c r="AW211" i="51"/>
  <c r="AW227" i="51" s="1"/>
  <c r="AW90" i="45"/>
  <c r="AV129" i="45"/>
  <c r="AV131" i="45" s="1"/>
  <c r="AV140" i="45" s="1"/>
  <c r="AW130" i="45"/>
  <c r="AW132" i="49"/>
  <c r="AW133" i="49" s="1"/>
  <c r="AW134" i="49" s="1"/>
  <c r="AV79" i="49" s="1"/>
  <c r="AW148" i="49" s="1"/>
  <c r="AW215" i="51"/>
  <c r="AW231" i="51" s="1"/>
  <c r="AW90" i="49"/>
  <c r="AV129" i="49"/>
  <c r="AV131" i="49" s="1"/>
  <c r="AV140" i="49" s="1"/>
  <c r="AW130" i="49"/>
  <c r="AX116" i="46"/>
  <c r="AX119" i="46"/>
  <c r="AX114" i="46"/>
  <c r="AX115" i="46" s="1"/>
  <c r="AX119" i="45"/>
  <c r="AX116" i="45"/>
  <c r="AX114" i="45"/>
  <c r="AX115" i="45" s="1"/>
  <c r="AW132" i="32"/>
  <c r="AW133" i="32" s="1"/>
  <c r="AW134" i="32" s="1"/>
  <c r="AV79" i="32" s="1"/>
  <c r="AW148" i="32" s="1"/>
  <c r="AW205" i="51"/>
  <c r="AW221" i="51" s="1"/>
  <c r="AW90" i="32"/>
  <c r="AV129" i="32"/>
  <c r="AV131" i="32" s="1"/>
  <c r="AV140" i="32" s="1"/>
  <c r="AW130" i="32"/>
  <c r="AX119" i="48"/>
  <c r="AX116" i="48"/>
  <c r="AX114" i="48"/>
  <c r="AX115" i="48" s="1"/>
  <c r="AW132" i="47"/>
  <c r="AW133" i="47" s="1"/>
  <c r="AW134" i="47" s="1"/>
  <c r="AV79" i="47" s="1"/>
  <c r="AW148" i="47" s="1"/>
  <c r="AW213" i="51"/>
  <c r="AW229" i="51" s="1"/>
  <c r="AW90" i="47"/>
  <c r="AV129" i="47"/>
  <c r="AV131" i="47" s="1"/>
  <c r="AV140" i="47" s="1"/>
  <c r="AW130" i="47"/>
  <c r="AX119" i="43"/>
  <c r="AX116" i="43"/>
  <c r="AX114" i="43"/>
  <c r="AX115" i="43" s="1"/>
  <c r="AX119" i="44"/>
  <c r="AX116" i="44"/>
  <c r="AX114" i="44"/>
  <c r="AX115" i="44" s="1"/>
  <c r="AX119" i="49"/>
  <c r="AX116" i="49"/>
  <c r="AX114" i="49"/>
  <c r="AX115" i="49" s="1"/>
  <c r="AW132" i="44"/>
  <c r="AW133" i="44" s="1"/>
  <c r="AW134" i="44" s="1"/>
  <c r="AV79" i="44" s="1"/>
  <c r="AW148" i="44" s="1"/>
  <c r="AW210" i="51"/>
  <c r="AW226" i="51" s="1"/>
  <c r="AW90" i="44"/>
  <c r="AW130" i="44"/>
  <c r="AV129" i="44"/>
  <c r="AV131" i="44" s="1"/>
  <c r="AV140" i="44" s="1"/>
  <c r="AX119" i="41"/>
  <c r="AX116" i="41"/>
  <c r="AX114" i="41"/>
  <c r="AX115" i="41" s="1"/>
  <c r="AX67" i="1"/>
  <c r="AX45" i="33" s="1"/>
  <c r="AX39" i="33"/>
  <c r="DO49" i="57"/>
  <c r="DO61" i="57" s="1"/>
  <c r="AX78" i="1"/>
  <c r="AX128" i="1"/>
  <c r="AX77" i="1"/>
  <c r="AX112" i="1"/>
  <c r="AX119" i="40"/>
  <c r="AX116" i="40"/>
  <c r="AX114" i="40"/>
  <c r="AX115" i="40" s="1"/>
  <c r="AW88" i="1"/>
  <c r="AW87" i="1"/>
  <c r="AW51" i="33" s="1"/>
  <c r="AW52" i="59" s="1"/>
  <c r="AW48" i="33"/>
  <c r="AW93" i="48"/>
  <c r="AW94" i="48" s="1"/>
  <c r="AW91" i="48"/>
  <c r="AW93" i="42"/>
  <c r="AW94" i="42" s="1"/>
  <c r="AW91" i="42"/>
  <c r="AW132" i="46"/>
  <c r="AW133" i="46" s="1"/>
  <c r="AW134" i="46" s="1"/>
  <c r="AV79" i="46" s="1"/>
  <c r="AW148" i="46" s="1"/>
  <c r="AW212" i="51"/>
  <c r="AW228" i="51" s="1"/>
  <c r="AW90" i="46"/>
  <c r="AW130" i="46"/>
  <c r="AV129" i="46"/>
  <c r="AV131" i="46" s="1"/>
  <c r="AV140" i="46" s="1"/>
  <c r="AX119" i="42"/>
  <c r="AX116" i="42"/>
  <c r="AX114" i="42"/>
  <c r="AX115" i="42" s="1"/>
  <c r="AX119" i="32"/>
  <c r="AX116" i="32"/>
  <c r="AX114" i="32"/>
  <c r="AX115" i="32" s="1"/>
  <c r="AW93" i="40"/>
  <c r="AW94" i="40" s="1"/>
  <c r="AW91" i="40"/>
  <c r="AW93" i="41"/>
  <c r="AW94" i="41" s="1"/>
  <c r="AW91" i="41"/>
  <c r="AX288" i="51"/>
  <c r="AW77" i="59"/>
  <c r="AX50" i="32"/>
  <c r="AX50" i="40"/>
  <c r="AX50" i="47"/>
  <c r="AX50" i="41"/>
  <c r="AX50" i="49"/>
  <c r="AX50" i="44"/>
  <c r="AX50" i="42"/>
  <c r="AX50" i="48"/>
  <c r="AX50" i="46"/>
  <c r="AX50" i="45"/>
  <c r="AX50" i="1"/>
  <c r="AX50" i="43"/>
  <c r="AX292" i="51" l="1"/>
  <c r="AX296" i="51"/>
  <c r="AX300" i="51"/>
  <c r="AX293" i="51"/>
  <c r="AX295" i="51"/>
  <c r="AX291" i="51"/>
  <c r="AX301" i="51"/>
  <c r="AX299" i="51"/>
  <c r="AX298" i="51"/>
  <c r="AX297" i="51"/>
  <c r="AX294" i="51"/>
  <c r="AX124" i="32"/>
  <c r="AX121" i="32"/>
  <c r="AX102" i="32"/>
  <c r="AX71" i="32" s="1"/>
  <c r="AX70" i="32" s="1"/>
  <c r="AW132" i="1"/>
  <c r="AW133" i="1" s="1"/>
  <c r="AW134" i="1" s="1"/>
  <c r="AW204" i="51"/>
  <c r="AW220" i="51" s="1"/>
  <c r="AW90" i="1"/>
  <c r="AV129" i="1"/>
  <c r="AW130" i="1"/>
  <c r="AX119" i="1"/>
  <c r="AX116" i="1"/>
  <c r="AX114" i="1"/>
  <c r="AX115" i="1" s="1"/>
  <c r="AW93" i="44"/>
  <c r="AW94" i="44" s="1"/>
  <c r="AW91" i="44"/>
  <c r="AX124" i="44"/>
  <c r="AX121" i="44"/>
  <c r="AX102" i="44"/>
  <c r="AX71" i="44" s="1"/>
  <c r="AX70" i="44" s="1"/>
  <c r="AX124" i="43"/>
  <c r="AX121" i="43"/>
  <c r="AX102" i="43"/>
  <c r="AX71" i="43" s="1"/>
  <c r="AX70" i="43" s="1"/>
  <c r="AX124" i="48"/>
  <c r="AX121" i="48"/>
  <c r="AX102" i="48"/>
  <c r="AX71" i="48" s="1"/>
  <c r="AX70" i="48" s="1"/>
  <c r="AX290" i="51"/>
  <c r="AX124" i="41"/>
  <c r="AX121" i="41"/>
  <c r="AX102" i="41"/>
  <c r="AX71" i="41" s="1"/>
  <c r="AX70" i="41" s="1"/>
  <c r="AX124" i="49"/>
  <c r="AX121" i="49"/>
  <c r="AX102" i="49"/>
  <c r="AX71" i="49" s="1"/>
  <c r="AX70" i="49" s="1"/>
  <c r="AX124" i="46"/>
  <c r="AX102" i="46"/>
  <c r="AX71" i="46" s="1"/>
  <c r="AX70" i="46" s="1"/>
  <c r="AX121" i="46"/>
  <c r="AW93" i="49"/>
  <c r="AW94" i="49" s="1"/>
  <c r="AW91" i="49"/>
  <c r="AX124" i="47"/>
  <c r="AX121" i="47"/>
  <c r="AX102" i="47"/>
  <c r="AX71" i="47" s="1"/>
  <c r="AX70" i="47" s="1"/>
  <c r="AW93" i="46"/>
  <c r="AW94" i="46" s="1"/>
  <c r="AW91" i="46"/>
  <c r="AW87" i="33"/>
  <c r="AW53" i="33"/>
  <c r="AW54" i="59" s="1"/>
  <c r="AW52" i="33"/>
  <c r="AW53" i="59" s="1"/>
  <c r="AW50" i="59"/>
  <c r="AW369" i="33"/>
  <c r="AW375" i="33" s="1"/>
  <c r="AW376" i="33" s="1"/>
  <c r="AX48" i="59"/>
  <c r="AW93" i="32"/>
  <c r="AW94" i="32" s="1"/>
  <c r="AW91" i="32"/>
  <c r="AW93" i="45"/>
  <c r="AW94" i="45" s="1"/>
  <c r="AW91" i="45"/>
  <c r="AX124" i="42"/>
  <c r="AX121" i="42"/>
  <c r="AX102" i="42"/>
  <c r="AX71" i="42" s="1"/>
  <c r="AX70" i="42" s="1"/>
  <c r="AX124" i="40"/>
  <c r="AX121" i="40"/>
  <c r="AX102" i="40"/>
  <c r="AX71" i="40" s="1"/>
  <c r="AX70" i="40" s="1"/>
  <c r="AW93" i="47"/>
  <c r="AW94" i="47" s="1"/>
  <c r="AW91" i="47"/>
  <c r="AX124" i="45"/>
  <c r="AX102" i="45"/>
  <c r="AX71" i="45" s="1"/>
  <c r="AX70" i="45" s="1"/>
  <c r="AX121" i="45"/>
  <c r="AX164" i="33" l="1"/>
  <c r="AX86" i="47"/>
  <c r="AV131" i="1"/>
  <c r="AV140" i="1" s="1"/>
  <c r="AV137" i="1"/>
  <c r="AX156" i="33"/>
  <c r="AX86" i="32"/>
  <c r="AX158" i="33"/>
  <c r="AX86" i="42"/>
  <c r="AX305" i="51"/>
  <c r="AX309" i="51" s="1"/>
  <c r="AX304" i="51"/>
  <c r="AX161" i="33"/>
  <c r="AX86" i="44"/>
  <c r="AW93" i="1"/>
  <c r="AW94" i="1" s="1"/>
  <c r="AW91" i="1"/>
  <c r="AX162" i="33"/>
  <c r="AX86" i="45"/>
  <c r="AX160" i="33"/>
  <c r="AX86" i="40"/>
  <c r="AX163" i="33"/>
  <c r="AX86" i="46"/>
  <c r="AX157" i="33"/>
  <c r="AX86" i="41"/>
  <c r="AX159" i="33"/>
  <c r="AX86" i="43"/>
  <c r="AX124" i="1"/>
  <c r="AX121" i="1"/>
  <c r="AX124" i="33" s="1"/>
  <c r="AX101" i="33" s="1"/>
  <c r="AX102" i="1"/>
  <c r="AX71" i="1" s="1"/>
  <c r="AX166" i="33"/>
  <c r="AX86" i="49"/>
  <c r="AX165" i="33"/>
  <c r="AX86" i="48"/>
  <c r="AW136" i="1"/>
  <c r="AV79" i="1"/>
  <c r="AW148" i="1" s="1"/>
  <c r="AX249" i="33" l="1"/>
  <c r="AX234" i="33"/>
  <c r="AX250" i="33"/>
  <c r="AX235" i="33"/>
  <c r="AX70" i="1"/>
  <c r="AX5" i="59" s="1"/>
  <c r="AX56" i="33"/>
  <c r="AX243" i="33"/>
  <c r="AX228" i="33"/>
  <c r="AX247" i="33"/>
  <c r="AX232" i="33"/>
  <c r="AX246" i="33"/>
  <c r="AX231" i="33"/>
  <c r="AX245" i="33"/>
  <c r="AX230" i="33"/>
  <c r="AX242" i="33"/>
  <c r="AX227" i="33"/>
  <c r="AX308" i="51"/>
  <c r="AX310" i="51" s="1"/>
  <c r="AX306" i="51"/>
  <c r="AX155" i="33"/>
  <c r="AX86" i="1"/>
  <c r="AX241" i="33"/>
  <c r="AX226" i="33"/>
  <c r="AX244" i="33"/>
  <c r="AX229" i="33"/>
  <c r="AX240" i="33"/>
  <c r="AX225" i="33"/>
  <c r="AX248" i="33"/>
  <c r="AX233" i="33"/>
  <c r="AX346" i="51" l="1"/>
  <c r="AX350" i="51"/>
  <c r="AX354" i="51"/>
  <c r="AX345" i="51"/>
  <c r="AX349" i="51"/>
  <c r="AX353" i="51"/>
  <c r="AX344" i="51"/>
  <c r="AX348" i="51"/>
  <c r="AX352" i="51"/>
  <c r="AX347" i="51"/>
  <c r="AX351" i="51"/>
  <c r="AX355" i="51"/>
  <c r="AX57" i="33"/>
  <c r="AX57" i="59" s="1"/>
  <c r="AX56" i="59"/>
  <c r="AX64" i="33"/>
  <c r="AX55" i="33"/>
  <c r="AX55" i="59"/>
  <c r="AY59" i="33"/>
  <c r="AX184" i="33"/>
  <c r="AX167" i="33"/>
  <c r="AX239" i="33"/>
  <c r="AX251" i="33" s="1"/>
  <c r="AX224" i="33"/>
  <c r="AX236" i="33" s="1"/>
  <c r="AX113" i="33" l="1"/>
  <c r="AX119" i="33" s="1"/>
  <c r="AX185" i="33"/>
  <c r="AX114" i="33" s="1"/>
  <c r="AX186" i="33"/>
  <c r="AX65" i="33"/>
  <c r="AY84" i="33" s="1"/>
  <c r="AX61" i="59"/>
  <c r="AZ61" i="33"/>
  <c r="AY60" i="33"/>
  <c r="AX71" i="33"/>
  <c r="AY4" i="56" l="1"/>
  <c r="AY58" i="59"/>
  <c r="AX63" i="59"/>
  <c r="AX70" i="33"/>
  <c r="AZ59" i="59"/>
  <c r="BA62" i="33"/>
  <c r="BA60" i="59" s="1"/>
  <c r="AY91" i="33"/>
  <c r="AY9" i="55"/>
  <c r="AX3" i="56" l="1"/>
  <c r="AX81" i="49"/>
  <c r="AX62" i="49" s="1"/>
  <c r="AX63" i="49" s="1"/>
  <c r="AX81" i="48"/>
  <c r="AX62" i="48" s="1"/>
  <c r="AX63" i="48" s="1"/>
  <c r="AX81" i="46"/>
  <c r="AX62" i="46" s="1"/>
  <c r="AX63" i="46" s="1"/>
  <c r="AX81" i="47"/>
  <c r="AX62" i="47" s="1"/>
  <c r="AX63" i="47" s="1"/>
  <c r="AX81" i="45"/>
  <c r="AX62" i="45" s="1"/>
  <c r="AX63" i="45" s="1"/>
  <c r="AX81" i="44"/>
  <c r="AX62" i="44" s="1"/>
  <c r="AX63" i="44" s="1"/>
  <c r="AX81" i="40"/>
  <c r="AX62" i="40" s="1"/>
  <c r="AX63" i="40" s="1"/>
  <c r="AX81" i="43"/>
  <c r="AX62" i="43" s="1"/>
  <c r="AX63" i="43" s="1"/>
  <c r="AX81" i="41"/>
  <c r="AX62" i="41" s="1"/>
  <c r="AX63" i="41" s="1"/>
  <c r="AX81" i="42"/>
  <c r="AX62" i="42" s="1"/>
  <c r="AX63" i="42" s="1"/>
  <c r="AX81" i="1"/>
  <c r="AX62" i="1" s="1"/>
  <c r="AX63" i="1" s="1"/>
  <c r="AX81" i="32"/>
  <c r="AX62" i="32" s="1"/>
  <c r="AX63" i="32" s="1"/>
  <c r="AX62" i="59"/>
  <c r="AY72" i="33"/>
  <c r="AY107" i="49"/>
  <c r="AY106" i="49" s="1"/>
  <c r="AY109" i="49" s="1"/>
  <c r="AY103" i="49" s="1"/>
  <c r="AY107" i="48"/>
  <c r="AY106" i="48" s="1"/>
  <c r="AY109" i="48" s="1"/>
  <c r="AY103" i="48" s="1"/>
  <c r="AY107" i="47"/>
  <c r="AY106" i="47" s="1"/>
  <c r="AY109" i="47" s="1"/>
  <c r="AY103" i="47" s="1"/>
  <c r="AY107" i="46"/>
  <c r="AY106" i="46" s="1"/>
  <c r="AY109" i="46" s="1"/>
  <c r="AY103" i="46" s="1"/>
  <c r="AY107" i="45"/>
  <c r="AY106" i="45" s="1"/>
  <c r="AY109" i="45" s="1"/>
  <c r="AY103" i="45" s="1"/>
  <c r="AY107" i="44"/>
  <c r="AY106" i="44" s="1"/>
  <c r="AY109" i="44" s="1"/>
  <c r="AY103" i="44" s="1"/>
  <c r="AY107" i="43"/>
  <c r="AY106" i="43" s="1"/>
  <c r="AY109" i="43" s="1"/>
  <c r="AY103" i="43" s="1"/>
  <c r="AY107" i="40"/>
  <c r="AY106" i="40" s="1"/>
  <c r="AY109" i="40" s="1"/>
  <c r="AY103" i="40" s="1"/>
  <c r="AY107" i="41"/>
  <c r="AY106" i="41" s="1"/>
  <c r="AY109" i="41" s="1"/>
  <c r="AY103" i="41" s="1"/>
  <c r="AY107" i="42"/>
  <c r="AY106" i="42" s="1"/>
  <c r="AY109" i="42" s="1"/>
  <c r="AY103" i="42" s="1"/>
  <c r="AY107" i="32"/>
  <c r="AY106" i="32" s="1"/>
  <c r="AY109" i="32" s="1"/>
  <c r="AY103" i="32" s="1"/>
  <c r="AY107" i="1"/>
  <c r="AY8" i="55"/>
  <c r="AY101" i="32" l="1"/>
  <c r="AY210" i="33" s="1"/>
  <c r="AY66" i="32"/>
  <c r="AY101" i="43"/>
  <c r="AY213" i="33" s="1"/>
  <c r="AY66" i="43"/>
  <c r="AY101" i="47"/>
  <c r="AY218" i="33" s="1"/>
  <c r="AY66" i="47"/>
  <c r="AX155" i="1"/>
  <c r="AX64" i="1"/>
  <c r="AX65" i="1" s="1"/>
  <c r="AX155" i="40"/>
  <c r="AX64" i="40"/>
  <c r="AX65" i="40" s="1"/>
  <c r="AX68" i="40" s="1"/>
  <c r="AX155" i="46"/>
  <c r="AX64" i="46"/>
  <c r="AX65" i="46" s="1"/>
  <c r="AX68" i="46" s="1"/>
  <c r="AY101" i="42"/>
  <c r="AY212" i="33" s="1"/>
  <c r="AY66" i="42"/>
  <c r="AY101" i="44"/>
  <c r="AY215" i="33" s="1"/>
  <c r="AY66" i="44"/>
  <c r="AY101" i="48"/>
  <c r="AY219" i="33" s="1"/>
  <c r="AY66" i="48"/>
  <c r="AX155" i="42"/>
  <c r="AX64" i="42"/>
  <c r="AX65" i="42" s="1"/>
  <c r="AX68" i="42" s="1"/>
  <c r="AX155" i="44"/>
  <c r="AX64" i="44"/>
  <c r="AX65" i="44" s="1"/>
  <c r="AX68" i="44" s="1"/>
  <c r="AX155" i="48"/>
  <c r="AX64" i="48"/>
  <c r="AX65" i="48" s="1"/>
  <c r="AX68" i="48" s="1"/>
  <c r="AY101" i="41"/>
  <c r="AY211" i="33" s="1"/>
  <c r="AY66" i="41"/>
  <c r="AY101" i="49"/>
  <c r="AY220" i="33" s="1"/>
  <c r="AY66" i="49"/>
  <c r="AX155" i="32"/>
  <c r="AX64" i="32"/>
  <c r="AX65" i="32" s="1"/>
  <c r="AX68" i="32" s="1"/>
  <c r="AX64" i="41"/>
  <c r="AX65" i="41" s="1"/>
  <c r="AX68" i="41" s="1"/>
  <c r="AX155" i="41"/>
  <c r="AX155" i="45"/>
  <c r="AX64" i="45"/>
  <c r="AX65" i="45" s="1"/>
  <c r="AX68" i="45" s="1"/>
  <c r="AX155" i="49"/>
  <c r="AX64" i="49"/>
  <c r="AX65" i="49" s="1"/>
  <c r="AX68" i="49" s="1"/>
  <c r="AY90" i="33"/>
  <c r="AY83" i="33"/>
  <c r="AY101" i="45"/>
  <c r="AY216" i="33" s="1"/>
  <c r="AY66" i="45"/>
  <c r="AY106" i="1"/>
  <c r="AY97" i="33"/>
  <c r="AY101" i="40"/>
  <c r="AY214" i="33" s="1"/>
  <c r="AY66" i="40"/>
  <c r="AY101" i="46"/>
  <c r="AY217" i="33" s="1"/>
  <c r="AY66" i="46"/>
  <c r="AY64" i="59"/>
  <c r="AX155" i="43"/>
  <c r="AX64" i="43"/>
  <c r="AX65" i="43" s="1"/>
  <c r="AX68" i="43" s="1"/>
  <c r="AX155" i="47"/>
  <c r="AX64" i="47"/>
  <c r="AX65" i="47" s="1"/>
  <c r="AX68" i="47" s="1"/>
  <c r="AX55" i="56"/>
  <c r="AX56" i="56" s="1"/>
  <c r="AX37" i="56"/>
  <c r="AX38" i="56" s="1"/>
  <c r="AX47" i="56"/>
  <c r="AX42" i="56"/>
  <c r="AX43" i="56" s="1"/>
  <c r="AX60" i="56" l="1"/>
  <c r="AX133" i="33" s="1"/>
  <c r="AX59" i="56"/>
  <c r="AX84" i="47"/>
  <c r="AX139" i="47"/>
  <c r="AX73" i="47"/>
  <c r="AY74" i="47" s="1"/>
  <c r="AX139" i="49"/>
  <c r="AX73" i="49"/>
  <c r="AY74" i="49" s="1"/>
  <c r="AX139" i="48"/>
  <c r="AX73" i="48"/>
  <c r="AY74" i="48" s="1"/>
  <c r="AX139" i="42"/>
  <c r="AX73" i="42"/>
  <c r="AY74" i="42" s="1"/>
  <c r="AX139" i="46"/>
  <c r="AX73" i="46"/>
  <c r="AY74" i="46" s="1"/>
  <c r="AX68" i="1"/>
  <c r="AX43" i="33"/>
  <c r="AY41" i="56"/>
  <c r="AX49" i="56"/>
  <c r="AY46" i="56"/>
  <c r="AX84" i="41"/>
  <c r="AX139" i="41"/>
  <c r="AX73" i="41"/>
  <c r="AY74" i="41" s="1"/>
  <c r="AX139" i="43"/>
  <c r="AX73" i="43"/>
  <c r="AY74" i="43" s="1"/>
  <c r="AX139" i="45"/>
  <c r="AX73" i="45"/>
  <c r="AY74" i="45" s="1"/>
  <c r="AX139" i="32"/>
  <c r="AX73" i="32"/>
  <c r="AY74" i="32" s="1"/>
  <c r="AX84" i="44"/>
  <c r="AX139" i="44"/>
  <c r="AX73" i="44"/>
  <c r="AY74" i="44" s="1"/>
  <c r="AX139" i="40"/>
  <c r="AX73" i="40"/>
  <c r="AY74" i="40" s="1"/>
  <c r="AX52" i="56"/>
  <c r="AY109" i="1"/>
  <c r="AY103" i="1" s="1"/>
  <c r="AY96" i="33"/>
  <c r="AY104" i="33" s="1"/>
  <c r="AY101" i="1" l="1"/>
  <c r="AY209" i="33" s="1"/>
  <c r="AY66" i="1"/>
  <c r="AY85" i="40"/>
  <c r="AY281" i="51"/>
  <c r="AY61" i="40"/>
  <c r="AX84" i="32"/>
  <c r="AX38" i="33"/>
  <c r="AX40" i="33"/>
  <c r="AX44" i="33"/>
  <c r="AX42" i="33"/>
  <c r="AX47" i="59" s="1"/>
  <c r="AX84" i="46"/>
  <c r="AY85" i="48"/>
  <c r="AY286" i="51"/>
  <c r="AY61" i="48"/>
  <c r="AX88" i="47"/>
  <c r="AX87" i="47"/>
  <c r="AX88" i="44"/>
  <c r="AX87" i="44"/>
  <c r="AY85" i="45"/>
  <c r="AY283" i="51"/>
  <c r="AY61" i="45"/>
  <c r="AY85" i="43"/>
  <c r="AY280" i="51"/>
  <c r="AY61" i="43"/>
  <c r="AX88" i="41"/>
  <c r="AX87" i="41"/>
  <c r="AX48" i="56"/>
  <c r="AX46" i="33"/>
  <c r="AX49" i="59" s="1"/>
  <c r="AX139" i="1"/>
  <c r="AX73" i="1"/>
  <c r="AY74" i="1" s="1"/>
  <c r="AY85" i="42"/>
  <c r="AY279" i="51"/>
  <c r="AY61" i="42"/>
  <c r="AX84" i="49"/>
  <c r="AX84" i="40"/>
  <c r="AY85" i="32"/>
  <c r="AY277" i="51"/>
  <c r="AY61" i="32"/>
  <c r="AY85" i="46"/>
  <c r="AY284" i="51"/>
  <c r="AY61" i="46"/>
  <c r="AX84" i="48"/>
  <c r="AY85" i="47"/>
  <c r="AY285" i="51"/>
  <c r="AY61" i="47"/>
  <c r="AX61" i="56"/>
  <c r="AX132" i="33"/>
  <c r="AX75" i="59" s="1"/>
  <c r="AY85" i="44"/>
  <c r="AY282" i="51"/>
  <c r="AY61" i="44"/>
  <c r="AX84" i="45"/>
  <c r="AX84" i="43"/>
  <c r="AY85" i="41"/>
  <c r="AY278" i="51"/>
  <c r="AY61" i="41"/>
  <c r="AX84" i="42"/>
  <c r="AY85" i="49"/>
  <c r="AY287" i="51"/>
  <c r="AY61" i="49"/>
  <c r="AY67" i="47" l="1"/>
  <c r="DP58" i="57"/>
  <c r="AY78" i="47"/>
  <c r="AY128" i="47"/>
  <c r="AY77" i="47"/>
  <c r="AY112" i="47"/>
  <c r="AX87" i="45"/>
  <c r="AX88" i="45"/>
  <c r="AY67" i="46"/>
  <c r="DP57" i="57"/>
  <c r="AY77" i="46"/>
  <c r="AY78" i="46"/>
  <c r="AY128" i="46"/>
  <c r="AY112" i="46"/>
  <c r="AX132" i="44"/>
  <c r="AX133" i="44" s="1"/>
  <c r="AX134" i="44" s="1"/>
  <c r="AW79" i="44" s="1"/>
  <c r="AX148" i="44" s="1"/>
  <c r="AX210" i="51"/>
  <c r="AX226" i="51" s="1"/>
  <c r="AX90" i="44"/>
  <c r="AW129" i="44"/>
  <c r="AW131" i="44" s="1"/>
  <c r="AW140" i="44" s="1"/>
  <c r="AX130" i="44"/>
  <c r="AY67" i="41"/>
  <c r="DP51" i="57"/>
  <c r="AY128" i="41"/>
  <c r="AY78" i="41"/>
  <c r="AY77" i="41"/>
  <c r="AY112" i="41"/>
  <c r="AY67" i="44"/>
  <c r="AY77" i="44"/>
  <c r="DP55" i="57"/>
  <c r="AY78" i="44"/>
  <c r="AY128" i="44"/>
  <c r="AY112" i="44"/>
  <c r="AY67" i="32"/>
  <c r="DP50" i="57"/>
  <c r="AY128" i="32"/>
  <c r="AY77" i="32"/>
  <c r="AY78" i="32"/>
  <c r="AY112" i="32"/>
  <c r="AX88" i="40"/>
  <c r="AX87" i="40"/>
  <c r="AX88" i="32"/>
  <c r="AX87" i="32"/>
  <c r="AX88" i="43"/>
  <c r="AX87" i="43"/>
  <c r="AY67" i="49"/>
  <c r="DP60" i="57"/>
  <c r="AY128" i="49"/>
  <c r="AY77" i="49"/>
  <c r="AY78" i="49"/>
  <c r="AY112" i="49"/>
  <c r="AX88" i="42"/>
  <c r="AX87" i="42"/>
  <c r="AX62" i="56"/>
  <c r="AX135" i="33" s="1"/>
  <c r="AX134" i="33"/>
  <c r="AX76" i="59" s="1"/>
  <c r="AX87" i="49"/>
  <c r="AX88" i="49"/>
  <c r="AX84" i="1"/>
  <c r="AX132" i="41"/>
  <c r="AX133" i="41" s="1"/>
  <c r="AX134" i="41" s="1"/>
  <c r="AW79" i="41" s="1"/>
  <c r="AX148" i="41" s="1"/>
  <c r="AX206" i="51"/>
  <c r="AX222" i="51" s="1"/>
  <c r="AX90" i="41"/>
  <c r="AW129" i="41"/>
  <c r="AW131" i="41" s="1"/>
  <c r="AW140" i="41" s="1"/>
  <c r="AX130" i="41"/>
  <c r="AX132" i="47"/>
  <c r="AX133" i="47" s="1"/>
  <c r="AX134" i="47" s="1"/>
  <c r="AW79" i="47" s="1"/>
  <c r="AX148" i="47" s="1"/>
  <c r="AX213" i="51"/>
  <c r="AX229" i="51" s="1"/>
  <c r="AX90" i="47"/>
  <c r="AW129" i="47"/>
  <c r="AW131" i="47" s="1"/>
  <c r="AW140" i="47" s="1"/>
  <c r="AX130" i="47"/>
  <c r="AY67" i="40"/>
  <c r="DP54" i="57"/>
  <c r="AY78" i="40"/>
  <c r="AY77" i="40"/>
  <c r="AY128" i="40"/>
  <c r="AY112" i="40"/>
  <c r="AX88" i="48"/>
  <c r="AX87" i="48"/>
  <c r="AY67" i="42"/>
  <c r="DP52" i="57"/>
  <c r="AY78" i="42"/>
  <c r="AY77" i="42"/>
  <c r="AY128" i="42"/>
  <c r="AY112" i="42"/>
  <c r="AY85" i="1"/>
  <c r="AY49" i="33" s="1"/>
  <c r="AY51" i="59" s="1"/>
  <c r="AY276" i="51"/>
  <c r="AY61" i="1"/>
  <c r="AY67" i="43"/>
  <c r="DP53" i="57"/>
  <c r="AY78" i="43"/>
  <c r="AY77" i="43"/>
  <c r="AY128" i="43"/>
  <c r="AY112" i="43"/>
  <c r="AY67" i="45"/>
  <c r="DP56" i="57"/>
  <c r="AY128" i="45"/>
  <c r="AY77" i="45"/>
  <c r="AY78" i="45"/>
  <c r="AY112" i="45"/>
  <c r="AY67" i="48"/>
  <c r="DP59" i="57"/>
  <c r="AY128" i="48"/>
  <c r="AY77" i="48"/>
  <c r="AY78" i="48"/>
  <c r="AY112" i="48"/>
  <c r="AX88" i="46"/>
  <c r="AX87" i="46"/>
  <c r="AY119" i="45" l="1"/>
  <c r="AY116" i="45"/>
  <c r="AY114" i="45"/>
  <c r="AY115" i="45" s="1"/>
  <c r="AY116" i="40"/>
  <c r="AY119" i="40"/>
  <c r="AY114" i="40"/>
  <c r="AY115" i="40" s="1"/>
  <c r="AX132" i="32"/>
  <c r="AX133" i="32" s="1"/>
  <c r="AX134" i="32" s="1"/>
  <c r="AW79" i="32" s="1"/>
  <c r="AX148" i="32" s="1"/>
  <c r="AX205" i="51"/>
  <c r="AX221" i="51" s="1"/>
  <c r="AX90" i="32"/>
  <c r="AW129" i="32"/>
  <c r="AW131" i="32" s="1"/>
  <c r="AW140" i="32" s="1"/>
  <c r="AX130" i="32"/>
  <c r="AX93" i="44"/>
  <c r="AX94" i="44" s="1"/>
  <c r="AX91" i="44"/>
  <c r="AY119" i="48"/>
  <c r="AY116" i="48"/>
  <c r="AY114" i="48"/>
  <c r="AY115" i="48" s="1"/>
  <c r="AX93" i="47"/>
  <c r="AX94" i="47" s="1"/>
  <c r="AX91" i="47"/>
  <c r="AX88" i="1"/>
  <c r="AX87" i="1"/>
  <c r="AX51" i="33" s="1"/>
  <c r="AX52" i="59" s="1"/>
  <c r="AX48" i="33"/>
  <c r="AX132" i="42"/>
  <c r="AX133" i="42" s="1"/>
  <c r="AX134" i="42" s="1"/>
  <c r="AW79" i="42" s="1"/>
  <c r="AX148" i="42" s="1"/>
  <c r="AX207" i="51"/>
  <c r="AX223" i="51" s="1"/>
  <c r="AX90" i="42"/>
  <c r="AW129" i="42"/>
  <c r="AW131" i="42" s="1"/>
  <c r="AW140" i="42" s="1"/>
  <c r="AX130" i="42"/>
  <c r="AY119" i="47"/>
  <c r="AY116" i="47"/>
  <c r="AY114" i="47"/>
  <c r="AY115" i="47" s="1"/>
  <c r="AX132" i="46"/>
  <c r="AX133" i="46" s="1"/>
  <c r="AX134" i="46" s="1"/>
  <c r="AW79" i="46" s="1"/>
  <c r="AX148" i="46" s="1"/>
  <c r="AX212" i="51"/>
  <c r="AX228" i="51" s="1"/>
  <c r="AX90" i="46"/>
  <c r="AW129" i="46"/>
  <c r="AW131" i="46" s="1"/>
  <c r="AW140" i="46" s="1"/>
  <c r="AX130" i="46"/>
  <c r="AY67" i="1"/>
  <c r="AY45" i="33" s="1"/>
  <c r="AY39" i="33"/>
  <c r="DP49" i="57"/>
  <c r="DP61" i="57" s="1"/>
  <c r="AY78" i="1"/>
  <c r="AY77" i="1"/>
  <c r="AY128" i="1"/>
  <c r="AY112" i="1"/>
  <c r="AY119" i="42"/>
  <c r="AY116" i="42"/>
  <c r="AY114" i="42"/>
  <c r="AY115" i="42" s="1"/>
  <c r="AX132" i="48"/>
  <c r="AX133" i="48" s="1"/>
  <c r="AX134" i="48" s="1"/>
  <c r="AW79" i="48" s="1"/>
  <c r="AX148" i="48" s="1"/>
  <c r="AX214" i="51"/>
  <c r="AX230" i="51" s="1"/>
  <c r="AX90" i="48"/>
  <c r="AW129" i="48"/>
  <c r="AW131" i="48" s="1"/>
  <c r="AW140" i="48" s="1"/>
  <c r="AX130" i="48"/>
  <c r="AX93" i="41"/>
  <c r="AX94" i="41" s="1"/>
  <c r="AX91" i="41"/>
  <c r="AX132" i="49"/>
  <c r="AX133" i="49" s="1"/>
  <c r="AX134" i="49" s="1"/>
  <c r="AW79" i="49" s="1"/>
  <c r="AX148" i="49" s="1"/>
  <c r="AX215" i="51"/>
  <c r="AX231" i="51" s="1"/>
  <c r="AX90" i="49"/>
  <c r="AX130" i="49"/>
  <c r="AW129" i="49"/>
  <c r="AW131" i="49" s="1"/>
  <c r="AW140" i="49" s="1"/>
  <c r="AX77" i="59"/>
  <c r="AY50" i="44"/>
  <c r="AY50" i="42"/>
  <c r="AY50" i="41"/>
  <c r="AY50" i="49"/>
  <c r="AY50" i="48"/>
  <c r="AY50" i="45"/>
  <c r="AY50" i="43"/>
  <c r="AY50" i="46"/>
  <c r="AY50" i="32"/>
  <c r="AY50" i="40"/>
  <c r="AY50" i="47"/>
  <c r="AY50" i="1"/>
  <c r="AY119" i="49"/>
  <c r="AY116" i="49"/>
  <c r="AY114" i="49"/>
  <c r="AY115" i="49" s="1"/>
  <c r="AX132" i="43"/>
  <c r="AX133" i="43" s="1"/>
  <c r="AX134" i="43" s="1"/>
  <c r="AW79" i="43" s="1"/>
  <c r="AX148" i="43" s="1"/>
  <c r="AX208" i="51"/>
  <c r="AX224" i="51" s="1"/>
  <c r="AX90" i="43"/>
  <c r="AW129" i="43"/>
  <c r="AW131" i="43" s="1"/>
  <c r="AW140" i="43" s="1"/>
  <c r="AX130" i="43"/>
  <c r="AX132" i="40"/>
  <c r="AX133" i="40" s="1"/>
  <c r="AX134" i="40" s="1"/>
  <c r="AW79" i="40" s="1"/>
  <c r="AX148" i="40" s="1"/>
  <c r="AX209" i="51"/>
  <c r="AX225" i="51" s="1"/>
  <c r="AX90" i="40"/>
  <c r="AW129" i="40"/>
  <c r="AW131" i="40" s="1"/>
  <c r="AW140" i="40" s="1"/>
  <c r="AX130" i="40"/>
  <c r="AY119" i="41"/>
  <c r="AY116" i="41"/>
  <c r="AY114" i="41"/>
  <c r="AY115" i="41" s="1"/>
  <c r="AY119" i="46"/>
  <c r="AY116" i="46"/>
  <c r="AY114" i="46"/>
  <c r="AY115" i="46" s="1"/>
  <c r="AX132" i="45"/>
  <c r="AX133" i="45" s="1"/>
  <c r="AX134" i="45" s="1"/>
  <c r="AW79" i="45" s="1"/>
  <c r="AX148" i="45" s="1"/>
  <c r="AX211" i="51"/>
  <c r="AX227" i="51" s="1"/>
  <c r="AX90" i="45"/>
  <c r="AW129" i="45"/>
  <c r="AW131" i="45" s="1"/>
  <c r="AW140" i="45" s="1"/>
  <c r="AX130" i="45"/>
  <c r="AY119" i="43"/>
  <c r="AY116" i="43"/>
  <c r="AY114" i="43"/>
  <c r="AY115" i="43" s="1"/>
  <c r="AY290" i="51"/>
  <c r="AY288" i="51"/>
  <c r="AY119" i="32"/>
  <c r="AY116" i="32"/>
  <c r="AY114" i="32"/>
  <c r="AY115" i="32" s="1"/>
  <c r="AY119" i="44"/>
  <c r="AY116" i="44"/>
  <c r="AY114" i="44"/>
  <c r="AY115" i="44" s="1"/>
  <c r="AY124" i="44" l="1"/>
  <c r="AY121" i="44"/>
  <c r="AY102" i="44"/>
  <c r="AY71" i="44" s="1"/>
  <c r="AY70" i="44" s="1"/>
  <c r="AX53" i="33"/>
  <c r="AX54" i="59" s="1"/>
  <c r="AX52" i="33"/>
  <c r="AX53" i="59" s="1"/>
  <c r="AX87" i="33"/>
  <c r="AX50" i="59"/>
  <c r="AX369" i="33"/>
  <c r="AX375" i="33" s="1"/>
  <c r="AX376" i="33" s="1"/>
  <c r="AY121" i="48"/>
  <c r="AY102" i="48"/>
  <c r="AY71" i="48" s="1"/>
  <c r="AY70" i="48" s="1"/>
  <c r="AY124" i="48"/>
  <c r="AX93" i="45"/>
  <c r="AX94" i="45" s="1"/>
  <c r="AX91" i="45"/>
  <c r="AX93" i="40"/>
  <c r="AX94" i="40" s="1"/>
  <c r="AX91" i="40"/>
  <c r="AY297" i="51"/>
  <c r="AY296" i="51"/>
  <c r="AY301" i="51"/>
  <c r="AY298" i="51"/>
  <c r="AY295" i="51"/>
  <c r="AY299" i="51"/>
  <c r="AY293" i="51"/>
  <c r="AY300" i="51"/>
  <c r="AY292" i="51"/>
  <c r="AY294" i="51"/>
  <c r="AY291" i="51"/>
  <c r="AY121" i="43"/>
  <c r="AY124" i="43"/>
  <c r="AY102" i="43"/>
  <c r="AY71" i="43" s="1"/>
  <c r="AY70" i="43" s="1"/>
  <c r="AY124" i="46"/>
  <c r="AY121" i="46"/>
  <c r="AY102" i="46"/>
  <c r="AY71" i="46" s="1"/>
  <c r="AY70" i="46" s="1"/>
  <c r="AY124" i="41"/>
  <c r="AY121" i="41"/>
  <c r="AY102" i="41"/>
  <c r="AY71" i="41" s="1"/>
  <c r="AY70" i="41" s="1"/>
  <c r="AX93" i="43"/>
  <c r="AX94" i="43" s="1"/>
  <c r="AX91" i="43"/>
  <c r="AX93" i="48"/>
  <c r="AX94" i="48" s="1"/>
  <c r="AX91" i="48"/>
  <c r="AY48" i="59"/>
  <c r="AX93" i="46"/>
  <c r="AX94" i="46" s="1"/>
  <c r="AX91" i="46"/>
  <c r="AX93" i="42"/>
  <c r="AX94" i="42" s="1"/>
  <c r="AX91" i="42"/>
  <c r="AX93" i="32"/>
  <c r="AX94" i="32" s="1"/>
  <c r="AX91" i="32"/>
  <c r="AY305" i="51"/>
  <c r="AY309" i="51" s="1"/>
  <c r="AY304" i="51"/>
  <c r="AY124" i="49"/>
  <c r="AY121" i="49"/>
  <c r="AY102" i="49"/>
  <c r="AY71" i="49" s="1"/>
  <c r="AY70" i="49" s="1"/>
  <c r="AX93" i="49"/>
  <c r="AX94" i="49" s="1"/>
  <c r="AX91" i="49"/>
  <c r="AY124" i="42"/>
  <c r="AY121" i="42"/>
  <c r="AY102" i="42"/>
  <c r="AY71" i="42" s="1"/>
  <c r="AY70" i="42" s="1"/>
  <c r="AY124" i="47"/>
  <c r="AY121" i="47"/>
  <c r="AY102" i="47"/>
  <c r="AY71" i="47" s="1"/>
  <c r="AY70" i="47" s="1"/>
  <c r="AX132" i="1"/>
  <c r="AX133" i="1" s="1"/>
  <c r="AX134" i="1" s="1"/>
  <c r="AX204" i="51"/>
  <c r="AX220" i="51" s="1"/>
  <c r="AX90" i="1"/>
  <c r="AX130" i="1"/>
  <c r="AW129" i="1"/>
  <c r="AY124" i="32"/>
  <c r="AY121" i="32"/>
  <c r="AY102" i="32"/>
  <c r="AY71" i="32" s="1"/>
  <c r="AY70" i="32" s="1"/>
  <c r="AY119" i="1"/>
  <c r="AY116" i="1"/>
  <c r="AY114" i="1"/>
  <c r="AY115" i="1" s="1"/>
  <c r="AY121" i="40"/>
  <c r="AY102" i="40"/>
  <c r="AY71" i="40" s="1"/>
  <c r="AY70" i="40" s="1"/>
  <c r="AY124" i="40"/>
  <c r="AY124" i="45"/>
  <c r="AY121" i="45"/>
  <c r="AY102" i="45"/>
  <c r="AY71" i="45" s="1"/>
  <c r="AY70" i="45" s="1"/>
  <c r="AY160" i="33" l="1"/>
  <c r="AY86" i="40"/>
  <c r="AY124" i="1"/>
  <c r="AY121" i="1"/>
  <c r="AY124" i="33" s="1"/>
  <c r="AY101" i="33" s="1"/>
  <c r="AY102" i="1"/>
  <c r="AY71" i="1" s="1"/>
  <c r="AY163" i="33"/>
  <c r="AY86" i="46"/>
  <c r="AX93" i="1"/>
  <c r="AX94" i="1" s="1"/>
  <c r="AX91" i="1"/>
  <c r="AY158" i="33"/>
  <c r="AY86" i="42"/>
  <c r="AY308" i="51"/>
  <c r="AY310" i="51" s="1"/>
  <c r="AY306" i="51"/>
  <c r="AY157" i="33"/>
  <c r="AY86" i="41"/>
  <c r="AY165" i="33"/>
  <c r="AY86" i="48"/>
  <c r="AY166" i="33"/>
  <c r="AY86" i="49"/>
  <c r="AY159" i="33"/>
  <c r="AY86" i="43"/>
  <c r="AY156" i="33"/>
  <c r="AY86" i="32"/>
  <c r="AY164" i="33"/>
  <c r="AY86" i="47"/>
  <c r="AY162" i="33"/>
  <c r="AY86" i="45"/>
  <c r="AW131" i="1"/>
  <c r="AW140" i="1" s="1"/>
  <c r="AW137" i="1"/>
  <c r="AW79" i="1"/>
  <c r="AX148" i="1" s="1"/>
  <c r="AX136" i="1"/>
  <c r="AY161" i="33"/>
  <c r="AY86" i="44"/>
  <c r="AY243" i="33" l="1"/>
  <c r="AY228" i="33"/>
  <c r="AY249" i="33"/>
  <c r="AY234" i="33"/>
  <c r="AY355" i="51"/>
  <c r="AY354" i="51"/>
  <c r="AY353" i="51"/>
  <c r="AY352" i="51"/>
  <c r="AY351" i="51"/>
  <c r="AY350" i="51"/>
  <c r="AY349" i="51"/>
  <c r="AY348" i="51"/>
  <c r="AY347" i="51"/>
  <c r="AY346" i="51"/>
  <c r="AY345" i="51"/>
  <c r="AY344" i="51"/>
  <c r="AY155" i="33"/>
  <c r="AY86" i="1"/>
  <c r="AY245" i="33"/>
  <c r="AY230" i="33"/>
  <c r="AY248" i="33"/>
  <c r="AY233" i="33"/>
  <c r="AY246" i="33"/>
  <c r="AY231" i="33"/>
  <c r="AY240" i="33"/>
  <c r="AY225" i="33"/>
  <c r="AY250" i="33"/>
  <c r="AY235" i="33"/>
  <c r="AY241" i="33"/>
  <c r="AY226" i="33"/>
  <c r="AY242" i="33"/>
  <c r="AY227" i="33"/>
  <c r="AY247" i="33"/>
  <c r="AY232" i="33"/>
  <c r="AY70" i="1"/>
  <c r="AY5" i="59" s="1"/>
  <c r="AY56" i="33"/>
  <c r="AY244" i="33"/>
  <c r="AY229" i="33"/>
  <c r="AY57" i="33" l="1"/>
  <c r="AY57" i="59" s="1"/>
  <c r="AY56" i="59"/>
  <c r="AY64" i="33"/>
  <c r="AY184" i="33"/>
  <c r="AY167" i="33"/>
  <c r="AY239" i="33"/>
  <c r="AY251" i="33" s="1"/>
  <c r="AY224" i="33"/>
  <c r="AY236" i="33" s="1"/>
  <c r="AY55" i="33"/>
  <c r="AY55" i="59"/>
  <c r="AZ59" i="33"/>
  <c r="AY113" i="33" l="1"/>
  <c r="AY119" i="33" s="1"/>
  <c r="AY186" i="33"/>
  <c r="AY185" i="33"/>
  <c r="AY114" i="33" s="1"/>
  <c r="AY65" i="33"/>
  <c r="AZ84" i="33" s="1"/>
  <c r="AY61" i="59"/>
  <c r="BA61" i="33"/>
  <c r="AZ60" i="33"/>
  <c r="AY71" i="33"/>
  <c r="AZ4" i="56" l="1"/>
  <c r="AZ58" i="59"/>
  <c r="AY63" i="59"/>
  <c r="AY70" i="33"/>
  <c r="BA59" i="59"/>
  <c r="BB62" i="33"/>
  <c r="BB60" i="59" s="1"/>
  <c r="AZ91" i="33"/>
  <c r="AZ9" i="55"/>
  <c r="AZ107" i="49" l="1"/>
  <c r="AZ106" i="49" s="1"/>
  <c r="AZ109" i="49" s="1"/>
  <c r="AZ103" i="49" s="1"/>
  <c r="AZ107" i="48"/>
  <c r="AZ106" i="48" s="1"/>
  <c r="AZ109" i="48" s="1"/>
  <c r="AZ103" i="48" s="1"/>
  <c r="AZ107" i="46"/>
  <c r="AZ106" i="46" s="1"/>
  <c r="AZ109" i="46" s="1"/>
  <c r="AZ103" i="46" s="1"/>
  <c r="AZ107" i="47"/>
  <c r="AZ106" i="47" s="1"/>
  <c r="AZ109" i="47" s="1"/>
  <c r="AZ103" i="47" s="1"/>
  <c r="AZ107" i="45"/>
  <c r="AZ106" i="45" s="1"/>
  <c r="AZ109" i="45" s="1"/>
  <c r="AZ103" i="45" s="1"/>
  <c r="AZ107" i="44"/>
  <c r="AZ106" i="44" s="1"/>
  <c r="AZ109" i="44" s="1"/>
  <c r="AZ103" i="44" s="1"/>
  <c r="AZ107" i="40"/>
  <c r="AZ106" i="40" s="1"/>
  <c r="AZ109" i="40" s="1"/>
  <c r="AZ103" i="40" s="1"/>
  <c r="AZ107" i="43"/>
  <c r="AZ106" i="43" s="1"/>
  <c r="AZ109" i="43" s="1"/>
  <c r="AZ103" i="43" s="1"/>
  <c r="AZ107" i="41"/>
  <c r="AZ106" i="41" s="1"/>
  <c r="AZ109" i="41" s="1"/>
  <c r="AZ103" i="41" s="1"/>
  <c r="AZ107" i="42"/>
  <c r="AZ106" i="42" s="1"/>
  <c r="AZ109" i="42" s="1"/>
  <c r="AZ103" i="42" s="1"/>
  <c r="AZ107" i="32"/>
  <c r="AZ106" i="32" s="1"/>
  <c r="AZ109" i="32" s="1"/>
  <c r="AZ103" i="32" s="1"/>
  <c r="AZ107" i="1"/>
  <c r="AZ8" i="55"/>
  <c r="AY3" i="56"/>
  <c r="AY81" i="49"/>
  <c r="AY62" i="49" s="1"/>
  <c r="AY63" i="49" s="1"/>
  <c r="AY81" i="48"/>
  <c r="AY62" i="48" s="1"/>
  <c r="AY63" i="48" s="1"/>
  <c r="AY81" i="47"/>
  <c r="AY62" i="47" s="1"/>
  <c r="AY63" i="47" s="1"/>
  <c r="AY81" i="46"/>
  <c r="AY62" i="46" s="1"/>
  <c r="AY63" i="46" s="1"/>
  <c r="AY81" i="45"/>
  <c r="AY62" i="45" s="1"/>
  <c r="AY63" i="45" s="1"/>
  <c r="AY81" i="44"/>
  <c r="AY62" i="44" s="1"/>
  <c r="AY63" i="44" s="1"/>
  <c r="AY81" i="40"/>
  <c r="AY62" i="40" s="1"/>
  <c r="AY63" i="40" s="1"/>
  <c r="AY81" i="43"/>
  <c r="AY62" i="43" s="1"/>
  <c r="AY63" i="43" s="1"/>
  <c r="AY81" i="42"/>
  <c r="AY62" i="42" s="1"/>
  <c r="AY63" i="42" s="1"/>
  <c r="AY81" i="41"/>
  <c r="AY62" i="41" s="1"/>
  <c r="AY63" i="41" s="1"/>
  <c r="AY81" i="32"/>
  <c r="AY62" i="32" s="1"/>
  <c r="AY63" i="32" s="1"/>
  <c r="AY81" i="1"/>
  <c r="AY62" i="1" s="1"/>
  <c r="AY63" i="1" s="1"/>
  <c r="AY62" i="59"/>
  <c r="AZ72" i="33"/>
  <c r="AY64" i="41" l="1"/>
  <c r="AY65" i="41" s="1"/>
  <c r="AY68" i="41" s="1"/>
  <c r="AY155" i="41"/>
  <c r="AY155" i="44"/>
  <c r="AY64" i="44"/>
  <c r="AY65" i="44" s="1"/>
  <c r="AY68" i="44" s="1"/>
  <c r="AY155" i="48"/>
  <c r="AY64" i="48"/>
  <c r="AY65" i="48" s="1"/>
  <c r="AY68" i="48" s="1"/>
  <c r="AZ106" i="1"/>
  <c r="AZ97" i="33"/>
  <c r="AZ101" i="43"/>
  <c r="AZ213" i="33" s="1"/>
  <c r="AZ66" i="43"/>
  <c r="AZ101" i="47"/>
  <c r="AZ218" i="33" s="1"/>
  <c r="AZ66" i="47"/>
  <c r="AY155" i="42"/>
  <c r="AY64" i="42"/>
  <c r="AY65" i="42" s="1"/>
  <c r="AY68" i="42" s="1"/>
  <c r="AY155" i="45"/>
  <c r="AY64" i="45"/>
  <c r="AY65" i="45" s="1"/>
  <c r="AY68" i="45" s="1"/>
  <c r="AY155" i="49"/>
  <c r="AY64" i="49"/>
  <c r="AY65" i="49" s="1"/>
  <c r="AY68" i="49" s="1"/>
  <c r="AZ101" i="32"/>
  <c r="AZ210" i="33" s="1"/>
  <c r="AZ66" i="32"/>
  <c r="AZ101" i="40"/>
  <c r="AZ214" i="33" s="1"/>
  <c r="AZ66" i="40"/>
  <c r="AZ101" i="46"/>
  <c r="AZ217" i="33" s="1"/>
  <c r="AZ66" i="46"/>
  <c r="AZ64" i="59"/>
  <c r="AY64" i="1"/>
  <c r="AY65" i="1" s="1"/>
  <c r="AY155" i="1"/>
  <c r="AY155" i="43"/>
  <c r="AY64" i="43"/>
  <c r="AY65" i="43" s="1"/>
  <c r="AY68" i="43" s="1"/>
  <c r="AY64" i="46"/>
  <c r="AY65" i="46" s="1"/>
  <c r="AY68" i="46" s="1"/>
  <c r="AY155" i="46"/>
  <c r="AY55" i="56"/>
  <c r="AY56" i="56" s="1"/>
  <c r="AY37" i="56"/>
  <c r="AY38" i="56" s="1"/>
  <c r="AY47" i="56"/>
  <c r="AY42" i="56"/>
  <c r="AY43" i="56" s="1"/>
  <c r="AZ101" i="42"/>
  <c r="AZ212" i="33" s="1"/>
  <c r="AZ66" i="42"/>
  <c r="AZ101" i="44"/>
  <c r="AZ215" i="33" s="1"/>
  <c r="AZ66" i="44"/>
  <c r="AZ101" i="48"/>
  <c r="AZ219" i="33" s="1"/>
  <c r="AZ66" i="48"/>
  <c r="AY155" i="32"/>
  <c r="AY64" i="32"/>
  <c r="AY65" i="32" s="1"/>
  <c r="AY68" i="32" s="1"/>
  <c r="AY155" i="40"/>
  <c r="AY64" i="40"/>
  <c r="AY65" i="40" s="1"/>
  <c r="AY68" i="40" s="1"/>
  <c r="AY155" i="47"/>
  <c r="AY64" i="47"/>
  <c r="AY65" i="47" s="1"/>
  <c r="AY68" i="47" s="1"/>
  <c r="AZ90" i="33"/>
  <c r="AZ83" i="33"/>
  <c r="AZ101" i="41"/>
  <c r="AZ211" i="33" s="1"/>
  <c r="AZ66" i="41"/>
  <c r="AZ101" i="45"/>
  <c r="AZ216" i="33" s="1"/>
  <c r="AZ66" i="45"/>
  <c r="AZ101" i="49"/>
  <c r="AZ220" i="33" s="1"/>
  <c r="AZ66" i="49"/>
  <c r="AY139" i="47" l="1"/>
  <c r="AY73" i="47"/>
  <c r="AZ74" i="47" s="1"/>
  <c r="AY139" i="32"/>
  <c r="AY73" i="32"/>
  <c r="AZ74" i="32" s="1"/>
  <c r="AZ41" i="56"/>
  <c r="AY139" i="45"/>
  <c r="AY73" i="45"/>
  <c r="AZ74" i="45" s="1"/>
  <c r="AY139" i="44"/>
  <c r="AY73" i="44"/>
  <c r="AZ74" i="44" s="1"/>
  <c r="AZ46" i="56"/>
  <c r="AY49" i="56"/>
  <c r="AY84" i="46"/>
  <c r="AY139" i="46"/>
  <c r="AY73" i="46"/>
  <c r="AZ74" i="46" s="1"/>
  <c r="AY68" i="1"/>
  <c r="AY43" i="33"/>
  <c r="AZ109" i="1"/>
  <c r="AZ103" i="1" s="1"/>
  <c r="AZ96" i="33"/>
  <c r="AZ104" i="33" s="1"/>
  <c r="AY139" i="40"/>
  <c r="AY73" i="40"/>
  <c r="AZ74" i="40" s="1"/>
  <c r="AY60" i="56"/>
  <c r="AY133" i="33" s="1"/>
  <c r="AY59" i="56"/>
  <c r="AY139" i="43"/>
  <c r="AY73" i="43"/>
  <c r="AZ74" i="43" s="1"/>
  <c r="AY139" i="49"/>
  <c r="AY73" i="49"/>
  <c r="AZ74" i="49" s="1"/>
  <c r="AY139" i="42"/>
  <c r="AY73" i="42"/>
  <c r="AZ74" i="42" s="1"/>
  <c r="AY139" i="48"/>
  <c r="AY73" i="48"/>
  <c r="AZ74" i="48" s="1"/>
  <c r="AY52" i="56"/>
  <c r="AY139" i="41"/>
  <c r="AY73" i="41"/>
  <c r="AZ74" i="41" s="1"/>
  <c r="AY84" i="41" l="1"/>
  <c r="AY84" i="49"/>
  <c r="AZ85" i="48"/>
  <c r="AZ286" i="51"/>
  <c r="AZ61" i="48"/>
  <c r="AY88" i="41"/>
  <c r="AY87" i="41"/>
  <c r="AZ85" i="42"/>
  <c r="AZ279" i="51"/>
  <c r="AZ61" i="42"/>
  <c r="AY84" i="43"/>
  <c r="AZ85" i="40"/>
  <c r="AZ281" i="51"/>
  <c r="AZ61" i="40"/>
  <c r="AY84" i="32"/>
  <c r="AZ101" i="1"/>
  <c r="AZ209" i="33" s="1"/>
  <c r="AZ66" i="1"/>
  <c r="AY38" i="33"/>
  <c r="AY40" i="33"/>
  <c r="AY44" i="33"/>
  <c r="AY42" i="33"/>
  <c r="AY47" i="59" s="1"/>
  <c r="AY88" i="46"/>
  <c r="AY87" i="46"/>
  <c r="AZ85" i="44"/>
  <c r="AZ282" i="51"/>
  <c r="AZ61" i="44"/>
  <c r="AZ85" i="45"/>
  <c r="AZ283" i="51"/>
  <c r="AZ61" i="45"/>
  <c r="AZ85" i="47"/>
  <c r="AZ285" i="51"/>
  <c r="AZ61" i="47"/>
  <c r="AY88" i="49"/>
  <c r="AY87" i="49"/>
  <c r="AY84" i="42"/>
  <c r="AZ85" i="43"/>
  <c r="AZ280" i="51"/>
  <c r="AZ61" i="43"/>
  <c r="AY61" i="56"/>
  <c r="AY132" i="33"/>
  <c r="AY75" i="59" s="1"/>
  <c r="AY84" i="40"/>
  <c r="AY84" i="1"/>
  <c r="AY46" i="33"/>
  <c r="AY49" i="59" s="1"/>
  <c r="AY139" i="1"/>
  <c r="AY73" i="1"/>
  <c r="AZ74" i="1" s="1"/>
  <c r="AY48" i="56"/>
  <c r="AZ85" i="32"/>
  <c r="AZ277" i="51"/>
  <c r="AZ61" i="32"/>
  <c r="AZ85" i="41"/>
  <c r="AZ278" i="51"/>
  <c r="AZ61" i="41"/>
  <c r="AY84" i="48"/>
  <c r="AZ85" i="49"/>
  <c r="AZ287" i="51"/>
  <c r="AZ61" i="49"/>
  <c r="AZ85" i="46"/>
  <c r="AZ284" i="51"/>
  <c r="AZ61" i="46"/>
  <c r="AY84" i="44"/>
  <c r="AY84" i="45"/>
  <c r="AY84" i="47"/>
  <c r="AY88" i="47" l="1"/>
  <c r="AY87" i="47"/>
  <c r="AY88" i="45"/>
  <c r="AY87" i="45"/>
  <c r="AY88" i="1"/>
  <c r="AY87" i="1"/>
  <c r="AY48" i="33"/>
  <c r="AZ67" i="43"/>
  <c r="DQ53" i="57"/>
  <c r="AZ128" i="43"/>
  <c r="AZ78" i="43"/>
  <c r="AZ77" i="43"/>
  <c r="AZ112" i="43"/>
  <c r="AY88" i="42"/>
  <c r="AY87" i="42"/>
  <c r="AY132" i="46"/>
  <c r="AY133" i="46" s="1"/>
  <c r="AY134" i="46" s="1"/>
  <c r="AX79" i="46" s="1"/>
  <c r="AY148" i="46" s="1"/>
  <c r="AY212" i="51"/>
  <c r="AY228" i="51" s="1"/>
  <c r="AY90" i="46"/>
  <c r="AY130" i="46"/>
  <c r="AX129" i="46"/>
  <c r="AX131" i="46" s="1"/>
  <c r="AX140" i="46" s="1"/>
  <c r="AZ67" i="48"/>
  <c r="DQ59" i="57"/>
  <c r="AZ78" i="48"/>
  <c r="AZ128" i="48"/>
  <c r="AZ77" i="48"/>
  <c r="AZ112" i="48"/>
  <c r="AY88" i="44"/>
  <c r="AY87" i="44"/>
  <c r="AZ85" i="1"/>
  <c r="AZ49" i="33" s="1"/>
  <c r="AZ51" i="59" s="1"/>
  <c r="AZ276" i="51"/>
  <c r="AZ61" i="1"/>
  <c r="AY88" i="40"/>
  <c r="AY87" i="40"/>
  <c r="AZ67" i="40"/>
  <c r="AZ128" i="40"/>
  <c r="DQ54" i="57"/>
  <c r="AZ78" i="40"/>
  <c r="AZ77" i="40"/>
  <c r="AZ112" i="40"/>
  <c r="AY87" i="43"/>
  <c r="AY88" i="43"/>
  <c r="AZ67" i="46"/>
  <c r="AZ77" i="46"/>
  <c r="DQ57" i="57"/>
  <c r="AZ128" i="46"/>
  <c r="AZ78" i="46"/>
  <c r="AZ112" i="46"/>
  <c r="AZ67" i="49"/>
  <c r="DQ60" i="57"/>
  <c r="AZ128" i="49"/>
  <c r="AZ77" i="49"/>
  <c r="AZ78" i="49"/>
  <c r="AZ112" i="49"/>
  <c r="AY88" i="48"/>
  <c r="AY87" i="48"/>
  <c r="AY132" i="49"/>
  <c r="AY133" i="49" s="1"/>
  <c r="AY134" i="49" s="1"/>
  <c r="AX79" i="49" s="1"/>
  <c r="AY148" i="49" s="1"/>
  <c r="AY215" i="51"/>
  <c r="AY231" i="51" s="1"/>
  <c r="AY90" i="49"/>
  <c r="AX129" i="49"/>
  <c r="AX131" i="49" s="1"/>
  <c r="AX140" i="49" s="1"/>
  <c r="AY130" i="49"/>
  <c r="AZ67" i="42"/>
  <c r="DQ52" i="57"/>
  <c r="AZ78" i="42"/>
  <c r="AZ77" i="42"/>
  <c r="AZ128" i="42"/>
  <c r="AZ112" i="42"/>
  <c r="AZ67" i="41"/>
  <c r="DQ51" i="57"/>
  <c r="AZ128" i="41"/>
  <c r="AZ78" i="41"/>
  <c r="AZ77" i="41"/>
  <c r="AZ112" i="41"/>
  <c r="AZ67" i="32"/>
  <c r="DQ50" i="57"/>
  <c r="AZ78" i="32"/>
  <c r="AZ77" i="32"/>
  <c r="AZ128" i="32"/>
  <c r="AZ112" i="32"/>
  <c r="AY62" i="56"/>
  <c r="AY135" i="33" s="1"/>
  <c r="AY134" i="33"/>
  <c r="AY76" i="59" s="1"/>
  <c r="AZ67" i="47"/>
  <c r="DQ58" i="57"/>
  <c r="AZ77" i="47"/>
  <c r="AZ78" i="47"/>
  <c r="AZ128" i="47"/>
  <c r="AZ112" i="47"/>
  <c r="AZ67" i="45"/>
  <c r="DQ56" i="57"/>
  <c r="AZ128" i="45"/>
  <c r="AZ77" i="45"/>
  <c r="AZ78" i="45"/>
  <c r="AZ112" i="45"/>
  <c r="AZ67" i="44"/>
  <c r="DQ55" i="57"/>
  <c r="AZ78" i="44"/>
  <c r="AZ128" i="44"/>
  <c r="AZ77" i="44"/>
  <c r="AZ112" i="44"/>
  <c r="AY88" i="32"/>
  <c r="AY87" i="32"/>
  <c r="AY132" i="41"/>
  <c r="AY133" i="41" s="1"/>
  <c r="AY134" i="41" s="1"/>
  <c r="AX79" i="41" s="1"/>
  <c r="AY148" i="41" s="1"/>
  <c r="AY206" i="51"/>
  <c r="AY222" i="51" s="1"/>
  <c r="AY90" i="41"/>
  <c r="AX129" i="41"/>
  <c r="AX131" i="41" s="1"/>
  <c r="AX140" i="41" s="1"/>
  <c r="AY130" i="41"/>
  <c r="AY132" i="32" l="1"/>
  <c r="AY133" i="32" s="1"/>
  <c r="AY134" i="32" s="1"/>
  <c r="AX79" i="32" s="1"/>
  <c r="AY148" i="32" s="1"/>
  <c r="AY205" i="51"/>
  <c r="AY221" i="51" s="1"/>
  <c r="AY90" i="32"/>
  <c r="AX129" i="32"/>
  <c r="AX131" i="32" s="1"/>
  <c r="AX140" i="32" s="1"/>
  <c r="AY130" i="32"/>
  <c r="AZ119" i="44"/>
  <c r="AZ116" i="44"/>
  <c r="AZ114" i="44"/>
  <c r="AZ115" i="44" s="1"/>
  <c r="AY93" i="49"/>
  <c r="AY94" i="49" s="1"/>
  <c r="AY91" i="49"/>
  <c r="AY132" i="48"/>
  <c r="AY133" i="48" s="1"/>
  <c r="AY134" i="48" s="1"/>
  <c r="AX79" i="48" s="1"/>
  <c r="AY148" i="48" s="1"/>
  <c r="AY214" i="51"/>
  <c r="AY230" i="51" s="1"/>
  <c r="AY90" i="48"/>
  <c r="AX129" i="48"/>
  <c r="AX131" i="48" s="1"/>
  <c r="AX140" i="48" s="1"/>
  <c r="AY130" i="48"/>
  <c r="AZ119" i="46"/>
  <c r="AZ116" i="46"/>
  <c r="AZ114" i="46"/>
  <c r="AZ115" i="46" s="1"/>
  <c r="AY132" i="43"/>
  <c r="AY133" i="43" s="1"/>
  <c r="AY134" i="43" s="1"/>
  <c r="AX79" i="43" s="1"/>
  <c r="AY148" i="43" s="1"/>
  <c r="AY208" i="51"/>
  <c r="AY224" i="51" s="1"/>
  <c r="AY90" i="43"/>
  <c r="AX129" i="43"/>
  <c r="AX131" i="43" s="1"/>
  <c r="AX140" i="43" s="1"/>
  <c r="AY130" i="43"/>
  <c r="AZ67" i="1"/>
  <c r="AZ45" i="33" s="1"/>
  <c r="AZ39" i="33"/>
  <c r="DQ49" i="57"/>
  <c r="DQ61" i="57" s="1"/>
  <c r="AZ128" i="1"/>
  <c r="AZ78" i="1"/>
  <c r="AZ77" i="1"/>
  <c r="AZ112" i="1"/>
  <c r="AY93" i="46"/>
  <c r="AY94" i="46" s="1"/>
  <c r="AY91" i="46"/>
  <c r="AZ116" i="43"/>
  <c r="AZ119" i="43"/>
  <c r="AZ114" i="43"/>
  <c r="AZ115" i="43" s="1"/>
  <c r="AY51" i="33"/>
  <c r="AY52" i="59" s="1"/>
  <c r="AY93" i="41"/>
  <c r="AY94" i="41" s="1"/>
  <c r="AY91" i="41"/>
  <c r="AZ119" i="47"/>
  <c r="AZ116" i="47"/>
  <c r="AZ114" i="47"/>
  <c r="AZ115" i="47" s="1"/>
  <c r="AY77" i="59"/>
  <c r="AZ50" i="40"/>
  <c r="AZ50" i="41"/>
  <c r="AZ50" i="45"/>
  <c r="AZ50" i="49"/>
  <c r="AZ50" i="1"/>
  <c r="AZ50" i="48"/>
  <c r="AZ50" i="43"/>
  <c r="AZ50" i="47"/>
  <c r="AZ50" i="42"/>
  <c r="AZ50" i="32"/>
  <c r="AZ50" i="44"/>
  <c r="AZ50" i="46"/>
  <c r="AZ119" i="41"/>
  <c r="AZ116" i="41"/>
  <c r="AZ114" i="41"/>
  <c r="AZ115" i="41" s="1"/>
  <c r="AZ119" i="42"/>
  <c r="AZ116" i="42"/>
  <c r="AZ114" i="42"/>
  <c r="AZ115" i="42" s="1"/>
  <c r="AZ119" i="49"/>
  <c r="AZ116" i="49"/>
  <c r="AZ114" i="49"/>
  <c r="AZ115" i="49" s="1"/>
  <c r="AZ288" i="51"/>
  <c r="AY132" i="44"/>
  <c r="AY133" i="44" s="1"/>
  <c r="AY134" i="44" s="1"/>
  <c r="AX79" i="44" s="1"/>
  <c r="AY148" i="44" s="1"/>
  <c r="AY210" i="51"/>
  <c r="AY226" i="51" s="1"/>
  <c r="AY90" i="44"/>
  <c r="AX129" i="44"/>
  <c r="AX131" i="44" s="1"/>
  <c r="AX140" i="44" s="1"/>
  <c r="AY130" i="44"/>
  <c r="AY132" i="1"/>
  <c r="AY133" i="1" s="1"/>
  <c r="AY134" i="1" s="1"/>
  <c r="AY204" i="51"/>
  <c r="AY220" i="51" s="1"/>
  <c r="AY90" i="1"/>
  <c r="AY130" i="1"/>
  <c r="AX129" i="1"/>
  <c r="AY132" i="45"/>
  <c r="AY133" i="45" s="1"/>
  <c r="AY134" i="45" s="1"/>
  <c r="AX79" i="45" s="1"/>
  <c r="AY148" i="45" s="1"/>
  <c r="AY211" i="51"/>
  <c r="AY227" i="51" s="1"/>
  <c r="AY90" i="45"/>
  <c r="AX129" i="45"/>
  <c r="AX131" i="45" s="1"/>
  <c r="AX140" i="45" s="1"/>
  <c r="AY130" i="45"/>
  <c r="AZ119" i="45"/>
  <c r="AZ116" i="45"/>
  <c r="AZ114" i="45"/>
  <c r="AZ115" i="45" s="1"/>
  <c r="AZ119" i="32"/>
  <c r="AZ116" i="32"/>
  <c r="AZ114" i="32"/>
  <c r="AZ115" i="32" s="1"/>
  <c r="AZ119" i="40"/>
  <c r="AZ116" i="40"/>
  <c r="AZ114" i="40"/>
  <c r="AZ115" i="40" s="1"/>
  <c r="AY132" i="40"/>
  <c r="AY133" i="40" s="1"/>
  <c r="AY134" i="40" s="1"/>
  <c r="AX79" i="40" s="1"/>
  <c r="AY148" i="40" s="1"/>
  <c r="AY209" i="51"/>
  <c r="AY225" i="51" s="1"/>
  <c r="AY90" i="40"/>
  <c r="AX129" i="40"/>
  <c r="AX131" i="40" s="1"/>
  <c r="AX140" i="40" s="1"/>
  <c r="AY130" i="40"/>
  <c r="AZ116" i="48"/>
  <c r="AZ119" i="48"/>
  <c r="AZ114" i="48"/>
  <c r="AZ115" i="48" s="1"/>
  <c r="AY132" i="42"/>
  <c r="AY133" i="42" s="1"/>
  <c r="AY134" i="42" s="1"/>
  <c r="AX79" i="42" s="1"/>
  <c r="AY148" i="42" s="1"/>
  <c r="AY207" i="51"/>
  <c r="AY223" i="51" s="1"/>
  <c r="AY90" i="42"/>
  <c r="AX129" i="42"/>
  <c r="AX131" i="42" s="1"/>
  <c r="AX140" i="42" s="1"/>
  <c r="AY130" i="42"/>
  <c r="AY53" i="33"/>
  <c r="AY54" i="59" s="1"/>
  <c r="AY52" i="33"/>
  <c r="AY53" i="59" s="1"/>
  <c r="AY87" i="33"/>
  <c r="AY50" i="59"/>
  <c r="AY369" i="33"/>
  <c r="AY375" i="33" s="1"/>
  <c r="AY376" i="33" s="1"/>
  <c r="AY132" i="47"/>
  <c r="AY133" i="47" s="1"/>
  <c r="AY134" i="47" s="1"/>
  <c r="AX79" i="47" s="1"/>
  <c r="AY148" i="47" s="1"/>
  <c r="AY213" i="51"/>
  <c r="AY229" i="51" s="1"/>
  <c r="AY90" i="47"/>
  <c r="AY130" i="47"/>
  <c r="AX129" i="47"/>
  <c r="AX131" i="47" s="1"/>
  <c r="AX140" i="47" s="1"/>
  <c r="AY93" i="45" l="1"/>
  <c r="AY94" i="45" s="1"/>
  <c r="AY91" i="45"/>
  <c r="AZ124" i="42"/>
  <c r="AZ121" i="42"/>
  <c r="AZ102" i="42"/>
  <c r="AZ71" i="42" s="1"/>
  <c r="AZ70" i="42" s="1"/>
  <c r="AZ48" i="59"/>
  <c r="AZ124" i="46"/>
  <c r="AZ121" i="46"/>
  <c r="AZ102" i="46"/>
  <c r="AZ71" i="46" s="1"/>
  <c r="AZ70" i="46" s="1"/>
  <c r="AY93" i="47"/>
  <c r="AY94" i="47" s="1"/>
  <c r="AY91" i="47"/>
  <c r="AY93" i="42"/>
  <c r="AY94" i="42" s="1"/>
  <c r="AY91" i="42"/>
  <c r="AZ124" i="48"/>
  <c r="AZ102" i="48"/>
  <c r="AZ71" i="48" s="1"/>
  <c r="AZ70" i="48" s="1"/>
  <c r="AZ121" i="48"/>
  <c r="AY93" i="40"/>
  <c r="AY94" i="40" s="1"/>
  <c r="AY91" i="40"/>
  <c r="AZ124" i="45"/>
  <c r="AZ121" i="45"/>
  <c r="AZ102" i="45"/>
  <c r="AZ71" i="45" s="1"/>
  <c r="AZ70" i="45" s="1"/>
  <c r="AY93" i="1"/>
  <c r="AY94" i="1" s="1"/>
  <c r="AY91" i="1"/>
  <c r="AZ292" i="51"/>
  <c r="AZ296" i="51"/>
  <c r="AZ300" i="51"/>
  <c r="AZ291" i="51"/>
  <c r="AZ301" i="51"/>
  <c r="AZ299" i="51"/>
  <c r="AZ294" i="51"/>
  <c r="AZ297" i="51"/>
  <c r="AZ295" i="51"/>
  <c r="AZ298" i="51"/>
  <c r="AZ293" i="51"/>
  <c r="AZ124" i="49"/>
  <c r="AZ121" i="49"/>
  <c r="AZ102" i="49"/>
  <c r="AZ71" i="49" s="1"/>
  <c r="AZ70" i="49" s="1"/>
  <c r="AZ124" i="43"/>
  <c r="AZ102" i="43"/>
  <c r="AZ71" i="43" s="1"/>
  <c r="AZ70" i="43" s="1"/>
  <c r="AZ121" i="43"/>
  <c r="AZ119" i="1"/>
  <c r="AZ116" i="1"/>
  <c r="AZ114" i="1"/>
  <c r="AZ115" i="1" s="1"/>
  <c r="AY93" i="32"/>
  <c r="AY94" i="32" s="1"/>
  <c r="AY91" i="32"/>
  <c r="AZ124" i="40"/>
  <c r="AZ121" i="40"/>
  <c r="AZ102" i="40"/>
  <c r="AZ71" i="40" s="1"/>
  <c r="AZ70" i="40" s="1"/>
  <c r="AZ124" i="32"/>
  <c r="AZ121" i="32"/>
  <c r="AZ102" i="32"/>
  <c r="AZ71" i="32" s="1"/>
  <c r="AZ70" i="32" s="1"/>
  <c r="AY93" i="44"/>
  <c r="AY94" i="44" s="1"/>
  <c r="AY91" i="44"/>
  <c r="AZ290" i="51"/>
  <c r="AZ124" i="44"/>
  <c r="AZ121" i="44"/>
  <c r="AZ102" i="44"/>
  <c r="AZ71" i="44" s="1"/>
  <c r="AZ70" i="44" s="1"/>
  <c r="AX131" i="1"/>
  <c r="AX140" i="1" s="1"/>
  <c r="AX137" i="1"/>
  <c r="AX79" i="1"/>
  <c r="AY148" i="1" s="1"/>
  <c r="AY136" i="1"/>
  <c r="AZ124" i="41"/>
  <c r="AZ121" i="41"/>
  <c r="AZ102" i="41"/>
  <c r="AZ71" i="41" s="1"/>
  <c r="AZ70" i="41" s="1"/>
  <c r="AZ124" i="47"/>
  <c r="AZ121" i="47"/>
  <c r="AZ102" i="47"/>
  <c r="AZ71" i="47" s="1"/>
  <c r="AZ70" i="47" s="1"/>
  <c r="AY93" i="43"/>
  <c r="AY94" i="43" s="1"/>
  <c r="AY91" i="43"/>
  <c r="AY93" i="48"/>
  <c r="AY94" i="48" s="1"/>
  <c r="AY91" i="48"/>
  <c r="AZ160" i="33" l="1"/>
  <c r="AZ86" i="40"/>
  <c r="AZ124" i="1"/>
  <c r="AZ121" i="1"/>
  <c r="AZ124" i="33" s="1"/>
  <c r="AZ101" i="33" s="1"/>
  <c r="AZ102" i="1"/>
  <c r="AZ71" i="1" s="1"/>
  <c r="AZ165" i="33"/>
  <c r="AZ86" i="48"/>
  <c r="AZ156" i="33"/>
  <c r="AZ86" i="32"/>
  <c r="AZ157" i="33"/>
  <c r="AZ86" i="41"/>
  <c r="AZ164" i="33"/>
  <c r="AZ86" i="47"/>
  <c r="AZ161" i="33"/>
  <c r="AZ86" i="44"/>
  <c r="AZ166" i="33"/>
  <c r="AZ86" i="49"/>
  <c r="AZ163" i="33"/>
  <c r="AZ86" i="46"/>
  <c r="AZ305" i="51"/>
  <c r="AZ309" i="51" s="1"/>
  <c r="AZ304" i="51"/>
  <c r="AZ159" i="33"/>
  <c r="AZ86" i="43"/>
  <c r="AZ162" i="33"/>
  <c r="AZ86" i="45"/>
  <c r="AZ158" i="33"/>
  <c r="AZ86" i="42"/>
  <c r="AZ308" i="51" l="1"/>
  <c r="AZ310" i="51" s="1"/>
  <c r="AZ306" i="51"/>
  <c r="AZ241" i="33"/>
  <c r="AZ226" i="33"/>
  <c r="AZ155" i="33"/>
  <c r="AZ86" i="1"/>
  <c r="AZ250" i="33"/>
  <c r="AZ235" i="33"/>
  <c r="AZ249" i="33"/>
  <c r="AZ234" i="33"/>
  <c r="AZ248" i="33"/>
  <c r="AZ233" i="33"/>
  <c r="AZ240" i="33"/>
  <c r="AZ225" i="33"/>
  <c r="AZ70" i="1"/>
  <c r="AZ5" i="59" s="1"/>
  <c r="AZ56" i="33"/>
  <c r="AZ244" i="33"/>
  <c r="AZ229" i="33"/>
  <c r="AZ246" i="33"/>
  <c r="AZ231" i="33"/>
  <c r="AZ242" i="33"/>
  <c r="AZ227" i="33"/>
  <c r="AZ243" i="33"/>
  <c r="AZ228" i="33"/>
  <c r="AZ247" i="33"/>
  <c r="AZ232" i="33"/>
  <c r="AZ245" i="33"/>
  <c r="AZ230" i="33"/>
  <c r="AZ57" i="33" l="1"/>
  <c r="AZ57" i="59" s="1"/>
  <c r="AZ56" i="59"/>
  <c r="AZ64" i="33"/>
  <c r="AZ55" i="33"/>
  <c r="AZ55" i="59"/>
  <c r="BA59" i="33"/>
  <c r="AZ184" i="33"/>
  <c r="AZ167" i="33"/>
  <c r="AZ239" i="33"/>
  <c r="AZ251" i="33" s="1"/>
  <c r="AZ224" i="33"/>
  <c r="AZ236" i="33" s="1"/>
  <c r="AZ345" i="51"/>
  <c r="AZ349" i="51"/>
  <c r="AZ353" i="51"/>
  <c r="AZ344" i="51"/>
  <c r="AZ348" i="51"/>
  <c r="AZ352" i="51"/>
  <c r="AZ347" i="51"/>
  <c r="AZ351" i="51"/>
  <c r="AZ355" i="51"/>
  <c r="AZ346" i="51"/>
  <c r="AZ350" i="51"/>
  <c r="AZ354" i="51"/>
  <c r="AZ113" i="33" l="1"/>
  <c r="AZ119" i="33" s="1"/>
  <c r="AZ185" i="33"/>
  <c r="AZ114" i="33" s="1"/>
  <c r="AZ186" i="33"/>
  <c r="AZ65" i="33"/>
  <c r="BA84" i="33" s="1"/>
  <c r="AZ61" i="59"/>
  <c r="BB61" i="33"/>
  <c r="BA60" i="33"/>
  <c r="AZ71" i="33"/>
  <c r="BA91" i="33" l="1"/>
  <c r="BA9" i="55"/>
  <c r="AZ63" i="59"/>
  <c r="AZ70" i="33"/>
  <c r="BA4" i="56"/>
  <c r="BA58" i="59"/>
  <c r="BB59" i="59"/>
  <c r="BC62" i="33"/>
  <c r="BC60" i="59" s="1"/>
  <c r="AZ3" i="56" l="1"/>
  <c r="AZ81" i="49"/>
  <c r="AZ62" i="49" s="1"/>
  <c r="AZ63" i="49" s="1"/>
  <c r="AZ81" i="48"/>
  <c r="AZ62" i="48" s="1"/>
  <c r="AZ63" i="48" s="1"/>
  <c r="AZ81" i="47"/>
  <c r="AZ62" i="47" s="1"/>
  <c r="AZ63" i="47" s="1"/>
  <c r="AZ81" i="46"/>
  <c r="AZ62" i="46" s="1"/>
  <c r="AZ63" i="46" s="1"/>
  <c r="AZ81" i="45"/>
  <c r="AZ62" i="45" s="1"/>
  <c r="AZ63" i="45" s="1"/>
  <c r="AZ81" i="44"/>
  <c r="AZ62" i="44" s="1"/>
  <c r="AZ63" i="44" s="1"/>
  <c r="AZ81" i="40"/>
  <c r="AZ62" i="40" s="1"/>
  <c r="AZ63" i="40" s="1"/>
  <c r="AZ81" i="43"/>
  <c r="AZ62" i="43" s="1"/>
  <c r="AZ63" i="43" s="1"/>
  <c r="AZ81" i="41"/>
  <c r="AZ62" i="41" s="1"/>
  <c r="AZ63" i="41" s="1"/>
  <c r="AZ81" i="42"/>
  <c r="AZ62" i="42" s="1"/>
  <c r="AZ63" i="42" s="1"/>
  <c r="AZ81" i="1"/>
  <c r="AZ62" i="1" s="1"/>
  <c r="AZ63" i="1" s="1"/>
  <c r="AZ81" i="32"/>
  <c r="AZ62" i="32" s="1"/>
  <c r="AZ63" i="32" s="1"/>
  <c r="AZ62" i="59"/>
  <c r="BA72" i="33"/>
  <c r="BA107" i="49"/>
  <c r="BA106" i="49" s="1"/>
  <c r="BA109" i="49" s="1"/>
  <c r="BA103" i="49" s="1"/>
  <c r="BA107" i="48"/>
  <c r="BA106" i="48" s="1"/>
  <c r="BA109" i="48" s="1"/>
  <c r="BA103" i="48" s="1"/>
  <c r="BA107" i="47"/>
  <c r="BA106" i="47" s="1"/>
  <c r="BA109" i="47" s="1"/>
  <c r="BA103" i="47" s="1"/>
  <c r="BA107" i="46"/>
  <c r="BA106" i="46" s="1"/>
  <c r="BA109" i="46" s="1"/>
  <c r="BA103" i="46" s="1"/>
  <c r="BA107" i="45"/>
  <c r="BA106" i="45" s="1"/>
  <c r="BA109" i="45" s="1"/>
  <c r="BA103" i="45" s="1"/>
  <c r="BA107" i="44"/>
  <c r="BA106" i="44" s="1"/>
  <c r="BA109" i="44" s="1"/>
  <c r="BA103" i="44" s="1"/>
  <c r="BA107" i="40"/>
  <c r="BA106" i="40" s="1"/>
  <c r="BA109" i="40" s="1"/>
  <c r="BA103" i="40" s="1"/>
  <c r="BA107" i="43"/>
  <c r="BA106" i="43" s="1"/>
  <c r="BA109" i="43" s="1"/>
  <c r="BA103" i="43" s="1"/>
  <c r="BA107" i="42"/>
  <c r="BA106" i="42" s="1"/>
  <c r="BA109" i="42" s="1"/>
  <c r="BA103" i="42" s="1"/>
  <c r="BA107" i="32"/>
  <c r="BA106" i="32" s="1"/>
  <c r="BA109" i="32" s="1"/>
  <c r="BA103" i="32" s="1"/>
  <c r="BA107" i="41"/>
  <c r="BA106" i="41" s="1"/>
  <c r="BA109" i="41" s="1"/>
  <c r="BA103" i="41" s="1"/>
  <c r="BA107" i="1"/>
  <c r="BA8" i="55"/>
  <c r="BA101" i="40" l="1"/>
  <c r="BA214" i="33" s="1"/>
  <c r="BA66" i="40"/>
  <c r="BA101" i="44"/>
  <c r="BA215" i="33" s="1"/>
  <c r="BA66" i="44"/>
  <c r="AZ155" i="44"/>
  <c r="AZ64" i="44"/>
  <c r="AZ65" i="44" s="1"/>
  <c r="AZ68" i="44" s="1"/>
  <c r="AZ155" i="48"/>
  <c r="AZ64" i="48"/>
  <c r="AZ65" i="48" s="1"/>
  <c r="AZ68" i="48" s="1"/>
  <c r="BA101" i="41"/>
  <c r="BA211" i="33" s="1"/>
  <c r="BA66" i="41"/>
  <c r="AZ64" i="1"/>
  <c r="AZ65" i="1" s="1"/>
  <c r="AZ155" i="1"/>
  <c r="AZ155" i="47"/>
  <c r="AZ64" i="47"/>
  <c r="AZ65" i="47" s="1"/>
  <c r="AZ68" i="47" s="1"/>
  <c r="BA101" i="48"/>
  <c r="BA219" i="33" s="1"/>
  <c r="BA66" i="48"/>
  <c r="BA90" i="33"/>
  <c r="BA83" i="33"/>
  <c r="BA101" i="45"/>
  <c r="BA216" i="33" s="1"/>
  <c r="BA66" i="45"/>
  <c r="BA101" i="49"/>
  <c r="BA220" i="33" s="1"/>
  <c r="BA66" i="49"/>
  <c r="AZ155" i="32"/>
  <c r="AZ64" i="32"/>
  <c r="AZ65" i="32" s="1"/>
  <c r="AZ68" i="32" s="1"/>
  <c r="AZ64" i="41"/>
  <c r="AZ65" i="41" s="1"/>
  <c r="AZ68" i="41" s="1"/>
  <c r="AZ155" i="41"/>
  <c r="AZ155" i="45"/>
  <c r="AZ64" i="45"/>
  <c r="AZ65" i="45" s="1"/>
  <c r="AZ68" i="45" s="1"/>
  <c r="AZ155" i="49"/>
  <c r="AZ64" i="49"/>
  <c r="AZ65" i="49" s="1"/>
  <c r="AZ68" i="49" s="1"/>
  <c r="BA101" i="47"/>
  <c r="BA218" i="33" s="1"/>
  <c r="BA66" i="47"/>
  <c r="AZ155" i="40"/>
  <c r="AZ64" i="40"/>
  <c r="AZ65" i="40" s="1"/>
  <c r="AZ68" i="40" s="1"/>
  <c r="BA101" i="32"/>
  <c r="BA210" i="33" s="1"/>
  <c r="BA66" i="32"/>
  <c r="AZ155" i="42"/>
  <c r="AZ64" i="42"/>
  <c r="AZ65" i="42" s="1"/>
  <c r="AZ68" i="42" s="1"/>
  <c r="BA101" i="42"/>
  <c r="BA212" i="33" s="1"/>
  <c r="BA66" i="42"/>
  <c r="BA106" i="1"/>
  <c r="BA97" i="33"/>
  <c r="BA101" i="43"/>
  <c r="BA213" i="33" s="1"/>
  <c r="BA66" i="43"/>
  <c r="BA101" i="46"/>
  <c r="BA217" i="33" s="1"/>
  <c r="BA66" i="46"/>
  <c r="BA64" i="59"/>
  <c r="AZ155" i="43"/>
  <c r="AZ64" i="43"/>
  <c r="AZ65" i="43" s="1"/>
  <c r="AZ68" i="43" s="1"/>
  <c r="AZ64" i="46"/>
  <c r="AZ65" i="46" s="1"/>
  <c r="AZ68" i="46" s="1"/>
  <c r="AZ155" i="46"/>
  <c r="AZ55" i="56"/>
  <c r="AZ56" i="56" s="1"/>
  <c r="AZ37" i="56"/>
  <c r="AZ38" i="56" s="1"/>
  <c r="AZ47" i="56"/>
  <c r="AZ42" i="56"/>
  <c r="AZ43" i="56" s="1"/>
  <c r="AZ139" i="48" l="1"/>
  <c r="AZ73" i="48"/>
  <c r="BA74" i="48" s="1"/>
  <c r="BA46" i="56"/>
  <c r="AZ49" i="56"/>
  <c r="AZ139" i="46"/>
  <c r="AZ73" i="46"/>
  <c r="BA74" i="46" s="1"/>
  <c r="AZ68" i="1"/>
  <c r="AZ43" i="33"/>
  <c r="BA41" i="56"/>
  <c r="AZ139" i="32"/>
  <c r="AZ73" i="32"/>
  <c r="BA74" i="32" s="1"/>
  <c r="AZ139" i="43"/>
  <c r="AZ73" i="43"/>
  <c r="BA74" i="43" s="1"/>
  <c r="AZ139" i="42"/>
  <c r="AZ73" i="42"/>
  <c r="BA74" i="42" s="1"/>
  <c r="AZ139" i="40"/>
  <c r="AZ73" i="40"/>
  <c r="BA74" i="40" s="1"/>
  <c r="AZ139" i="49"/>
  <c r="AZ73" i="49"/>
  <c r="BA74" i="49" s="1"/>
  <c r="AZ139" i="47"/>
  <c r="AZ73" i="47"/>
  <c r="BA74" i="47" s="1"/>
  <c r="AZ139" i="44"/>
  <c r="AZ73" i="44"/>
  <c r="BA74" i="44" s="1"/>
  <c r="AZ139" i="45"/>
  <c r="AZ73" i="45"/>
  <c r="BA74" i="45" s="1"/>
  <c r="AZ60" i="56"/>
  <c r="AZ133" i="33" s="1"/>
  <c r="AZ59" i="56"/>
  <c r="AZ52" i="56"/>
  <c r="BA109" i="1"/>
  <c r="BA103" i="1" s="1"/>
  <c r="BA96" i="33"/>
  <c r="BA104" i="33" s="1"/>
  <c r="AZ139" i="41"/>
  <c r="AZ73" i="41"/>
  <c r="BA74" i="41" s="1"/>
  <c r="AZ84" i="47" l="1"/>
  <c r="AZ84" i="32"/>
  <c r="AZ84" i="43"/>
  <c r="AZ88" i="47"/>
  <c r="AZ87" i="47"/>
  <c r="BA85" i="40"/>
  <c r="BA281" i="51"/>
  <c r="BA61" i="40"/>
  <c r="AZ88" i="32"/>
  <c r="AZ87" i="32"/>
  <c r="AZ38" i="33"/>
  <c r="AZ42" i="33"/>
  <c r="AZ47" i="59" s="1"/>
  <c r="AZ40" i="33"/>
  <c r="AZ44" i="33"/>
  <c r="BA85" i="46"/>
  <c r="BA284" i="51"/>
  <c r="BA61" i="46"/>
  <c r="BA85" i="41"/>
  <c r="BA278" i="51"/>
  <c r="BA61" i="41"/>
  <c r="BA101" i="1"/>
  <c r="BA209" i="33" s="1"/>
  <c r="BA66" i="1"/>
  <c r="AZ84" i="44"/>
  <c r="BA85" i="49"/>
  <c r="BA287" i="51"/>
  <c r="BA61" i="49"/>
  <c r="AZ84" i="42"/>
  <c r="AZ88" i="43"/>
  <c r="AZ87" i="43"/>
  <c r="AZ46" i="33"/>
  <c r="AZ49" i="59" s="1"/>
  <c r="AZ139" i="1"/>
  <c r="AZ73" i="1"/>
  <c r="BA74" i="1" s="1"/>
  <c r="BA85" i="48"/>
  <c r="BA286" i="51"/>
  <c r="BA61" i="48"/>
  <c r="BA85" i="45"/>
  <c r="BA283" i="51"/>
  <c r="BA61" i="45"/>
  <c r="AZ61" i="56"/>
  <c r="AZ132" i="33"/>
  <c r="AZ75" i="59" s="1"/>
  <c r="AZ84" i="45"/>
  <c r="BA85" i="47"/>
  <c r="BA285" i="51"/>
  <c r="BA61" i="47"/>
  <c r="AZ84" i="40"/>
  <c r="BA85" i="32"/>
  <c r="BA277" i="51"/>
  <c r="BA61" i="32"/>
  <c r="AZ84" i="46"/>
  <c r="AZ84" i="41"/>
  <c r="BA85" i="44"/>
  <c r="BA282" i="51"/>
  <c r="BA61" i="44"/>
  <c r="AZ84" i="49"/>
  <c r="BA85" i="42"/>
  <c r="BA279" i="51"/>
  <c r="BA61" i="42"/>
  <c r="BA85" i="43"/>
  <c r="BA280" i="51"/>
  <c r="BA61" i="43"/>
  <c r="AZ48" i="56"/>
  <c r="AZ84" i="48"/>
  <c r="AZ84" i="1" l="1"/>
  <c r="BA67" i="43"/>
  <c r="DR53" i="57"/>
  <c r="BA78" i="43"/>
  <c r="BA128" i="43"/>
  <c r="BA77" i="43"/>
  <c r="BA112" i="43"/>
  <c r="AZ62" i="56"/>
  <c r="AZ135" i="33" s="1"/>
  <c r="AZ134" i="33"/>
  <c r="AZ76" i="59" s="1"/>
  <c r="AZ88" i="1"/>
  <c r="AZ87" i="1"/>
  <c r="AZ48" i="33"/>
  <c r="BA67" i="49"/>
  <c r="DR60" i="57"/>
  <c r="BA78" i="49"/>
  <c r="BA77" i="49"/>
  <c r="BA128" i="49"/>
  <c r="BA112" i="49"/>
  <c r="AZ88" i="44"/>
  <c r="AZ87" i="44"/>
  <c r="BA67" i="46"/>
  <c r="DR57" i="57"/>
  <c r="BA77" i="46"/>
  <c r="BA78" i="46"/>
  <c r="BA128" i="46"/>
  <c r="BA112" i="46"/>
  <c r="BA67" i="42"/>
  <c r="DR52" i="57"/>
  <c r="BA78" i="42"/>
  <c r="BA77" i="42"/>
  <c r="BA128" i="42"/>
  <c r="BA112" i="42"/>
  <c r="AZ88" i="49"/>
  <c r="AZ87" i="49"/>
  <c r="BA67" i="32"/>
  <c r="DR50" i="57"/>
  <c r="BA78" i="32"/>
  <c r="BA77" i="32"/>
  <c r="BA128" i="32"/>
  <c r="BA112" i="32"/>
  <c r="AZ88" i="40"/>
  <c r="AZ87" i="40"/>
  <c r="BA67" i="45"/>
  <c r="DR56" i="57"/>
  <c r="BA128" i="45"/>
  <c r="BA77" i="45"/>
  <c r="BA78" i="45"/>
  <c r="BA112" i="45"/>
  <c r="BA67" i="48"/>
  <c r="DR59" i="57"/>
  <c r="BA77" i="48"/>
  <c r="BA128" i="48"/>
  <c r="BA78" i="48"/>
  <c r="BA112" i="48"/>
  <c r="BA85" i="1"/>
  <c r="BA49" i="33" s="1"/>
  <c r="BA51" i="59" s="1"/>
  <c r="BA276" i="51"/>
  <c r="BA61" i="1"/>
  <c r="AZ132" i="32"/>
  <c r="AZ133" i="32" s="1"/>
  <c r="AZ134" i="32" s="1"/>
  <c r="AY79" i="32" s="1"/>
  <c r="AZ148" i="32" s="1"/>
  <c r="AZ205" i="51"/>
  <c r="AZ221" i="51" s="1"/>
  <c r="AZ90" i="32"/>
  <c r="AZ130" i="32"/>
  <c r="AY129" i="32"/>
  <c r="AY131" i="32" s="1"/>
  <c r="AY140" i="32" s="1"/>
  <c r="BA67" i="44"/>
  <c r="DR55" i="57"/>
  <c r="BA78" i="44"/>
  <c r="BA128" i="44"/>
  <c r="BA77" i="44"/>
  <c r="BA112" i="44"/>
  <c r="AZ88" i="41"/>
  <c r="AZ87" i="41"/>
  <c r="BA67" i="47"/>
  <c r="DR58" i="57"/>
  <c r="BA77" i="47"/>
  <c r="BA78" i="47"/>
  <c r="BA128" i="47"/>
  <c r="BA112" i="47"/>
  <c r="AZ88" i="45"/>
  <c r="AZ87" i="45"/>
  <c r="AZ132" i="43"/>
  <c r="AZ133" i="43" s="1"/>
  <c r="AZ134" i="43" s="1"/>
  <c r="AY79" i="43" s="1"/>
  <c r="AZ148" i="43" s="1"/>
  <c r="AZ208" i="51"/>
  <c r="AZ224" i="51" s="1"/>
  <c r="AZ90" i="43"/>
  <c r="AY129" i="43"/>
  <c r="AY131" i="43" s="1"/>
  <c r="AY140" i="43" s="1"/>
  <c r="AZ130" i="43"/>
  <c r="BA67" i="40"/>
  <c r="DR54" i="57"/>
  <c r="BA78" i="40"/>
  <c r="BA128" i="40"/>
  <c r="BA77" i="40"/>
  <c r="BA112" i="40"/>
  <c r="AZ88" i="48"/>
  <c r="AZ87" i="48"/>
  <c r="AZ88" i="46"/>
  <c r="AZ87" i="46"/>
  <c r="AZ88" i="42"/>
  <c r="AZ87" i="42"/>
  <c r="BA67" i="41"/>
  <c r="DR51" i="57"/>
  <c r="BA128" i="41"/>
  <c r="BA78" i="41"/>
  <c r="BA77" i="41"/>
  <c r="BA112" i="41"/>
  <c r="AZ132" i="47"/>
  <c r="AZ133" i="47" s="1"/>
  <c r="AZ134" i="47" s="1"/>
  <c r="AY79" i="47" s="1"/>
  <c r="AZ148" i="47" s="1"/>
  <c r="AZ213" i="51"/>
  <c r="AZ229" i="51" s="1"/>
  <c r="AZ90" i="47"/>
  <c r="AZ130" i="47"/>
  <c r="AY129" i="47"/>
  <c r="AY131" i="47" s="1"/>
  <c r="AY140" i="47" s="1"/>
  <c r="AZ132" i="46" l="1"/>
  <c r="AZ133" i="46" s="1"/>
  <c r="AZ134" i="46" s="1"/>
  <c r="AY79" i="46" s="1"/>
  <c r="AZ148" i="46" s="1"/>
  <c r="AZ212" i="51"/>
  <c r="AZ228" i="51" s="1"/>
  <c r="AZ90" i="46"/>
  <c r="AY129" i="46"/>
  <c r="AY131" i="46" s="1"/>
  <c r="AY140" i="46" s="1"/>
  <c r="AZ130" i="46"/>
  <c r="BA119" i="40"/>
  <c r="BA116" i="40"/>
  <c r="BA114" i="40"/>
  <c r="BA115" i="40" s="1"/>
  <c r="AZ132" i="45"/>
  <c r="AZ133" i="45" s="1"/>
  <c r="AZ134" i="45" s="1"/>
  <c r="AY79" i="45" s="1"/>
  <c r="AZ148" i="45" s="1"/>
  <c r="AZ211" i="51"/>
  <c r="AZ227" i="51" s="1"/>
  <c r="AZ90" i="45"/>
  <c r="AY129" i="45"/>
  <c r="AY131" i="45" s="1"/>
  <c r="AY140" i="45" s="1"/>
  <c r="AZ130" i="45"/>
  <c r="BA119" i="49"/>
  <c r="BA116" i="49"/>
  <c r="BA114" i="49"/>
  <c r="BA115" i="49" s="1"/>
  <c r="AZ51" i="33"/>
  <c r="AZ52" i="59" s="1"/>
  <c r="BA119" i="47"/>
  <c r="BA116" i="47"/>
  <c r="BA114" i="47"/>
  <c r="BA115" i="47" s="1"/>
  <c r="AZ93" i="32"/>
  <c r="AZ94" i="32" s="1"/>
  <c r="AZ91" i="32"/>
  <c r="BA119" i="45"/>
  <c r="BA116" i="45"/>
  <c r="BA114" i="45"/>
  <c r="BA115" i="45" s="1"/>
  <c r="AZ132" i="40"/>
  <c r="AZ133" i="40" s="1"/>
  <c r="AZ134" i="40" s="1"/>
  <c r="AY79" i="40" s="1"/>
  <c r="AZ148" i="40" s="1"/>
  <c r="AZ209" i="51"/>
  <c r="AZ225" i="51" s="1"/>
  <c r="AZ90" i="40"/>
  <c r="AY129" i="40"/>
  <c r="AY131" i="40" s="1"/>
  <c r="AY140" i="40" s="1"/>
  <c r="AZ130" i="40"/>
  <c r="AZ132" i="1"/>
  <c r="AZ133" i="1" s="1"/>
  <c r="AZ134" i="1" s="1"/>
  <c r="AZ204" i="51"/>
  <c r="AZ220" i="51" s="1"/>
  <c r="AZ90" i="1"/>
  <c r="AZ130" i="1"/>
  <c r="AY129" i="1"/>
  <c r="BA119" i="43"/>
  <c r="BA116" i="43"/>
  <c r="BA114" i="43"/>
  <c r="BA115" i="43" s="1"/>
  <c r="AZ93" i="47"/>
  <c r="AZ94" i="47" s="1"/>
  <c r="AZ91" i="47"/>
  <c r="BA119" i="41"/>
  <c r="BA116" i="41"/>
  <c r="BA114" i="41"/>
  <c r="BA115" i="41" s="1"/>
  <c r="AZ132" i="42"/>
  <c r="AZ133" i="42" s="1"/>
  <c r="AZ134" i="42" s="1"/>
  <c r="AY79" i="42" s="1"/>
  <c r="AZ148" i="42" s="1"/>
  <c r="AZ207" i="51"/>
  <c r="AZ223" i="51" s="1"/>
  <c r="AZ90" i="42"/>
  <c r="AY129" i="42"/>
  <c r="AY131" i="42" s="1"/>
  <c r="AY140" i="42" s="1"/>
  <c r="AZ130" i="42"/>
  <c r="AZ93" i="43"/>
  <c r="AZ94" i="43" s="1"/>
  <c r="AZ91" i="43"/>
  <c r="AZ132" i="41"/>
  <c r="AZ133" i="41" s="1"/>
  <c r="AZ134" i="41" s="1"/>
  <c r="AY79" i="41" s="1"/>
  <c r="AZ148" i="41" s="1"/>
  <c r="AZ206" i="51"/>
  <c r="AZ222" i="51" s="1"/>
  <c r="AZ90" i="41"/>
  <c r="AY129" i="41"/>
  <c r="AY131" i="41" s="1"/>
  <c r="AY140" i="41" s="1"/>
  <c r="AZ130" i="41"/>
  <c r="BA67" i="1"/>
  <c r="BA45" i="33" s="1"/>
  <c r="BA39" i="33"/>
  <c r="DR49" i="57"/>
  <c r="DR61" i="57" s="1"/>
  <c r="BA128" i="1"/>
  <c r="BA78" i="1"/>
  <c r="BA77" i="1"/>
  <c r="BA112" i="1"/>
  <c r="BA119" i="48"/>
  <c r="BA116" i="48"/>
  <c r="BA114" i="48"/>
  <c r="BA115" i="48" s="1"/>
  <c r="BA119" i="32"/>
  <c r="BA116" i="32"/>
  <c r="BA114" i="32"/>
  <c r="BA115" i="32" s="1"/>
  <c r="AZ132" i="49"/>
  <c r="AZ133" i="49" s="1"/>
  <c r="AZ134" i="49" s="1"/>
  <c r="AY79" i="49" s="1"/>
  <c r="AZ148" i="49" s="1"/>
  <c r="AZ215" i="51"/>
  <c r="AZ231" i="51" s="1"/>
  <c r="AZ90" i="49"/>
  <c r="AY129" i="49"/>
  <c r="AY131" i="49" s="1"/>
  <c r="AY140" i="49" s="1"/>
  <c r="AZ130" i="49"/>
  <c r="BA119" i="46"/>
  <c r="BA116" i="46"/>
  <c r="BA114" i="46"/>
  <c r="BA115" i="46" s="1"/>
  <c r="AZ132" i="48"/>
  <c r="AZ133" i="48" s="1"/>
  <c r="AZ134" i="48" s="1"/>
  <c r="AY79" i="48" s="1"/>
  <c r="AZ148" i="48" s="1"/>
  <c r="AZ214" i="51"/>
  <c r="AZ230" i="51" s="1"/>
  <c r="AZ90" i="48"/>
  <c r="AY129" i="48"/>
  <c r="AY131" i="48" s="1"/>
  <c r="AY140" i="48" s="1"/>
  <c r="AZ130" i="48"/>
  <c r="BA116" i="44"/>
  <c r="BA119" i="44"/>
  <c r="BA114" i="44"/>
  <c r="BA115" i="44" s="1"/>
  <c r="BA288" i="51"/>
  <c r="BA290" i="51" s="1"/>
  <c r="BA119" i="42"/>
  <c r="BA116" i="42"/>
  <c r="BA114" i="42"/>
  <c r="BA115" i="42" s="1"/>
  <c r="AZ132" i="44"/>
  <c r="AZ133" i="44" s="1"/>
  <c r="AZ134" i="44" s="1"/>
  <c r="AY79" i="44" s="1"/>
  <c r="AZ148" i="44" s="1"/>
  <c r="AZ210" i="51"/>
  <c r="AZ226" i="51" s="1"/>
  <c r="AZ90" i="44"/>
  <c r="AZ130" i="44"/>
  <c r="AY129" i="44"/>
  <c r="AY131" i="44" s="1"/>
  <c r="AY140" i="44" s="1"/>
  <c r="AZ53" i="33"/>
  <c r="AZ54" i="59" s="1"/>
  <c r="AZ52" i="33"/>
  <c r="AZ53" i="59" s="1"/>
  <c r="AZ87" i="33"/>
  <c r="AZ50" i="59"/>
  <c r="H83" i="27"/>
  <c r="J83" i="27" s="1"/>
  <c r="AZ369" i="33"/>
  <c r="AZ375" i="33" s="1"/>
  <c r="AZ376" i="33" s="1"/>
  <c r="AZ77" i="59"/>
  <c r="BA50" i="48"/>
  <c r="BA50" i="46"/>
  <c r="BA50" i="42"/>
  <c r="BA50" i="1"/>
  <c r="BA50" i="47"/>
  <c r="BA50" i="44"/>
  <c r="BA50" i="45"/>
  <c r="BA50" i="43"/>
  <c r="BA50" i="32"/>
  <c r="BA50" i="40"/>
  <c r="BA50" i="41"/>
  <c r="BA50" i="49"/>
  <c r="BA294" i="51" l="1"/>
  <c r="BA297" i="51"/>
  <c r="BA299" i="51"/>
  <c r="BA296" i="51"/>
  <c r="BA292" i="51"/>
  <c r="BA301" i="51"/>
  <c r="BA300" i="51"/>
  <c r="BA293" i="51"/>
  <c r="BA305" i="51" s="1"/>
  <c r="BA309" i="51" s="1"/>
  <c r="BA298" i="51"/>
  <c r="BA291" i="51"/>
  <c r="BA295" i="51"/>
  <c r="BA124" i="44"/>
  <c r="BA121" i="44"/>
  <c r="BA102" i="44"/>
  <c r="BA71" i="44" s="1"/>
  <c r="BA70" i="44" s="1"/>
  <c r="AZ93" i="48"/>
  <c r="AZ94" i="48" s="1"/>
  <c r="AZ91" i="48"/>
  <c r="AZ93" i="49"/>
  <c r="AZ94" i="49" s="1"/>
  <c r="AZ91" i="49"/>
  <c r="BA124" i="48"/>
  <c r="BA121" i="48"/>
  <c r="BA102" i="48"/>
  <c r="BA71" i="48" s="1"/>
  <c r="BA70" i="48" s="1"/>
  <c r="BA48" i="59"/>
  <c r="BA124" i="43"/>
  <c r="BA121" i="43"/>
  <c r="BA102" i="43"/>
  <c r="BA71" i="43" s="1"/>
  <c r="BA70" i="43" s="1"/>
  <c r="AZ93" i="40"/>
  <c r="AZ94" i="40" s="1"/>
  <c r="AZ91" i="40"/>
  <c r="BA124" i="49"/>
  <c r="BA102" i="49"/>
  <c r="BA71" i="49" s="1"/>
  <c r="BA70" i="49" s="1"/>
  <c r="BA121" i="49"/>
  <c r="AZ93" i="46"/>
  <c r="AZ94" i="46" s="1"/>
  <c r="AZ91" i="46"/>
  <c r="AZ93" i="44"/>
  <c r="AZ94" i="44" s="1"/>
  <c r="AZ91" i="44"/>
  <c r="BA124" i="46"/>
  <c r="BA121" i="46"/>
  <c r="BA102" i="46"/>
  <c r="BA71" i="46" s="1"/>
  <c r="BA70" i="46" s="1"/>
  <c r="BA124" i="32"/>
  <c r="BA121" i="32"/>
  <c r="BA102" i="32"/>
  <c r="BA71" i="32" s="1"/>
  <c r="BA70" i="32" s="1"/>
  <c r="BA119" i="1"/>
  <c r="BA116" i="1"/>
  <c r="BA114" i="1"/>
  <c r="BA115" i="1" s="1"/>
  <c r="AY131" i="1"/>
  <c r="AY140" i="1" s="1"/>
  <c r="AY137" i="1"/>
  <c r="AZ136" i="1"/>
  <c r="AY79" i="1"/>
  <c r="AZ148" i="1" s="1"/>
  <c r="BA124" i="45"/>
  <c r="BA121" i="45"/>
  <c r="BA102" i="45"/>
  <c r="BA71" i="45" s="1"/>
  <c r="BA70" i="45" s="1"/>
  <c r="BA124" i="40"/>
  <c r="BA121" i="40"/>
  <c r="BA102" i="40"/>
  <c r="BA71" i="40" s="1"/>
  <c r="BA70" i="40" s="1"/>
  <c r="BA124" i="42"/>
  <c r="BA121" i="42"/>
  <c r="BA102" i="42"/>
  <c r="BA71" i="42" s="1"/>
  <c r="BA70" i="42" s="1"/>
  <c r="AZ93" i="42"/>
  <c r="AZ94" i="42" s="1"/>
  <c r="AZ91" i="42"/>
  <c r="BA124" i="47"/>
  <c r="BA121" i="47"/>
  <c r="BA102" i="47"/>
  <c r="BA71" i="47" s="1"/>
  <c r="BA70" i="47" s="1"/>
  <c r="AZ93" i="41"/>
  <c r="AZ94" i="41" s="1"/>
  <c r="AZ91" i="41"/>
  <c r="BA124" i="41"/>
  <c r="BA121" i="41"/>
  <c r="BA102" i="41"/>
  <c r="BA71" i="41" s="1"/>
  <c r="BA70" i="41" s="1"/>
  <c r="AZ93" i="1"/>
  <c r="AZ94" i="1" s="1"/>
  <c r="AZ91" i="1"/>
  <c r="AZ93" i="45"/>
  <c r="AZ94" i="45" s="1"/>
  <c r="AZ91" i="45"/>
  <c r="BA160" i="33" l="1"/>
  <c r="BA86" i="40"/>
  <c r="BA161" i="33"/>
  <c r="BA86" i="44"/>
  <c r="BA158" i="33"/>
  <c r="BA86" i="42"/>
  <c r="BA124" i="1"/>
  <c r="BA121" i="1"/>
  <c r="BA124" i="33" s="1"/>
  <c r="BA101" i="33" s="1"/>
  <c r="BA102" i="1"/>
  <c r="BA71" i="1" s="1"/>
  <c r="BA165" i="33"/>
  <c r="BA86" i="48"/>
  <c r="BA162" i="33"/>
  <c r="BA86" i="45"/>
  <c r="BA156" i="33"/>
  <c r="BA86" i="32"/>
  <c r="BA157" i="33"/>
  <c r="BA86" i="41"/>
  <c r="BA304" i="51"/>
  <c r="BA164" i="33"/>
  <c r="BA86" i="47"/>
  <c r="BA166" i="33"/>
  <c r="BA86" i="49"/>
  <c r="BA163" i="33"/>
  <c r="BA86" i="46"/>
  <c r="BA159" i="33"/>
  <c r="BA86" i="43"/>
  <c r="BA243" i="33" l="1"/>
  <c r="BA228" i="33"/>
  <c r="BA248" i="33"/>
  <c r="BA233" i="33"/>
  <c r="BA155" i="33"/>
  <c r="BA86" i="1"/>
  <c r="BA250" i="33"/>
  <c r="BA235" i="33"/>
  <c r="BA308" i="51"/>
  <c r="BA310" i="51" s="1"/>
  <c r="BA306" i="51"/>
  <c r="BA240" i="33"/>
  <c r="BA225" i="33"/>
  <c r="BA249" i="33"/>
  <c r="BA234" i="33"/>
  <c r="BA245" i="33"/>
  <c r="BA230" i="33"/>
  <c r="BA247" i="33"/>
  <c r="BA232" i="33"/>
  <c r="BA70" i="1"/>
  <c r="BA5" i="59" s="1"/>
  <c r="BA56" i="33"/>
  <c r="BA241" i="33"/>
  <c r="BA226" i="33"/>
  <c r="BA246" i="33"/>
  <c r="BA231" i="33"/>
  <c r="BA242" i="33"/>
  <c r="BA227" i="33"/>
  <c r="BA244" i="33"/>
  <c r="BA229" i="33"/>
  <c r="BA57" i="33" l="1"/>
  <c r="BA57" i="59" s="1"/>
  <c r="BA56" i="59"/>
  <c r="BA64" i="33"/>
  <c r="BA55" i="33"/>
  <c r="BA55" i="59"/>
  <c r="BB59" i="33"/>
  <c r="BA345" i="51"/>
  <c r="BA349" i="51"/>
  <c r="BA353" i="51"/>
  <c r="BA344" i="51"/>
  <c r="BA348" i="51"/>
  <c r="BA352" i="51"/>
  <c r="BA347" i="51"/>
  <c r="BA351" i="51"/>
  <c r="BA355" i="51"/>
  <c r="BA346" i="51"/>
  <c r="BA350" i="51"/>
  <c r="BA354" i="51"/>
  <c r="BA184" i="33"/>
  <c r="BA167" i="33"/>
  <c r="BA239" i="33"/>
  <c r="BA251" i="33" s="1"/>
  <c r="BA224" i="33"/>
  <c r="BA236" i="33" s="1"/>
  <c r="BA65" i="33" l="1"/>
  <c r="BB84" i="33" s="1"/>
  <c r="BA61" i="59"/>
  <c r="BA113" i="33"/>
  <c r="BA119" i="33" s="1"/>
  <c r="BA186" i="33"/>
  <c r="BA185" i="33"/>
  <c r="BA114" i="33" s="1"/>
  <c r="BC61" i="33"/>
  <c r="BB60" i="33"/>
  <c r="BA71" i="33"/>
  <c r="BC59" i="59" l="1"/>
  <c r="BD62" i="33"/>
  <c r="BD60" i="59" s="1"/>
  <c r="BB4" i="56"/>
  <c r="BB58" i="59"/>
  <c r="BA63" i="59"/>
  <c r="BA70" i="33"/>
  <c r="BB91" i="33"/>
  <c r="BB9" i="55"/>
  <c r="BB107" i="49" l="1"/>
  <c r="BB106" i="49" s="1"/>
  <c r="BB109" i="49" s="1"/>
  <c r="BB103" i="49" s="1"/>
  <c r="BB107" i="48"/>
  <c r="BB106" i="48" s="1"/>
  <c r="BB109" i="48" s="1"/>
  <c r="BB103" i="48" s="1"/>
  <c r="BB107" i="47"/>
  <c r="BB106" i="47" s="1"/>
  <c r="BB109" i="47" s="1"/>
  <c r="BB103" i="47" s="1"/>
  <c r="BB107" i="46"/>
  <c r="BB106" i="46" s="1"/>
  <c r="BB109" i="46" s="1"/>
  <c r="BB103" i="46" s="1"/>
  <c r="BB107" i="44"/>
  <c r="BB106" i="44" s="1"/>
  <c r="BB109" i="44" s="1"/>
  <c r="BB103" i="44" s="1"/>
  <c r="BB107" i="40"/>
  <c r="BB106" i="40" s="1"/>
  <c r="BB109" i="40" s="1"/>
  <c r="BB103" i="40" s="1"/>
  <c r="BB107" i="43"/>
  <c r="BB106" i="43" s="1"/>
  <c r="BB109" i="43" s="1"/>
  <c r="BB103" i="43" s="1"/>
  <c r="BB107" i="45"/>
  <c r="BB106" i="45" s="1"/>
  <c r="BB109" i="45" s="1"/>
  <c r="BB103" i="45" s="1"/>
  <c r="BB107" i="32"/>
  <c r="BB106" i="32" s="1"/>
  <c r="BB109" i="32" s="1"/>
  <c r="BB103" i="32" s="1"/>
  <c r="BB107" i="41"/>
  <c r="BB106" i="41" s="1"/>
  <c r="BB109" i="41" s="1"/>
  <c r="BB103" i="41" s="1"/>
  <c r="BB107" i="42"/>
  <c r="BB106" i="42" s="1"/>
  <c r="BB109" i="42" s="1"/>
  <c r="BB103" i="42" s="1"/>
  <c r="BB107" i="1"/>
  <c r="BB8" i="55"/>
  <c r="BA3" i="56"/>
  <c r="BA81" i="49"/>
  <c r="BA62" i="49" s="1"/>
  <c r="BA63" i="49" s="1"/>
  <c r="BA81" i="48"/>
  <c r="BA62" i="48" s="1"/>
  <c r="BA63" i="48" s="1"/>
  <c r="BA81" i="47"/>
  <c r="BA62" i="47" s="1"/>
  <c r="BA63" i="47" s="1"/>
  <c r="BA81" i="46"/>
  <c r="BA62" i="46" s="1"/>
  <c r="BA63" i="46" s="1"/>
  <c r="BA81" i="45"/>
  <c r="BA62" i="45" s="1"/>
  <c r="BA63" i="45" s="1"/>
  <c r="BA81" i="44"/>
  <c r="BA62" i="44" s="1"/>
  <c r="BA63" i="44" s="1"/>
  <c r="BA81" i="40"/>
  <c r="BA62" i="40" s="1"/>
  <c r="BA63" i="40" s="1"/>
  <c r="BA81" i="43"/>
  <c r="BA62" i="43" s="1"/>
  <c r="BA63" i="43" s="1"/>
  <c r="BA81" i="41"/>
  <c r="BA62" i="41" s="1"/>
  <c r="BA63" i="41" s="1"/>
  <c r="BA81" i="42"/>
  <c r="BA62" i="42" s="1"/>
  <c r="BA63" i="42" s="1"/>
  <c r="BA81" i="1"/>
  <c r="BA62" i="1" s="1"/>
  <c r="BA63" i="1" s="1"/>
  <c r="BA81" i="32"/>
  <c r="BA62" i="32" s="1"/>
  <c r="BA63" i="32" s="1"/>
  <c r="BA62" i="59"/>
  <c r="BB72" i="33"/>
  <c r="BA155" i="1" l="1"/>
  <c r="BA64" i="1"/>
  <c r="BA65" i="1" s="1"/>
  <c r="BA155" i="42"/>
  <c r="BA64" i="42"/>
  <c r="BA65" i="42" s="1"/>
  <c r="BA68" i="42" s="1"/>
  <c r="BA155" i="44"/>
  <c r="BA64" i="44"/>
  <c r="BA65" i="44" s="1"/>
  <c r="BA68" i="44" s="1"/>
  <c r="BA155" i="48"/>
  <c r="BA64" i="48"/>
  <c r="BA65" i="48" s="1"/>
  <c r="BA68" i="48" s="1"/>
  <c r="BB106" i="1"/>
  <c r="BB97" i="33"/>
  <c r="BB101" i="45"/>
  <c r="BB216" i="33" s="1"/>
  <c r="BB66" i="45"/>
  <c r="BB101" i="46"/>
  <c r="BB217" i="33" s="1"/>
  <c r="BB66" i="46"/>
  <c r="BA155" i="45"/>
  <c r="BA64" i="45"/>
  <c r="BA65" i="45" s="1"/>
  <c r="BA68" i="45" s="1"/>
  <c r="BA155" i="49"/>
  <c r="BA64" i="49"/>
  <c r="BA65" i="49" s="1"/>
  <c r="BA68" i="49" s="1"/>
  <c r="BB101" i="42"/>
  <c r="BB212" i="33" s="1"/>
  <c r="BB66" i="42"/>
  <c r="BB101" i="43"/>
  <c r="BB213" i="33" s="1"/>
  <c r="BB66" i="43"/>
  <c r="BB101" i="47"/>
  <c r="BB218" i="33" s="1"/>
  <c r="BB66" i="47"/>
  <c r="BA155" i="32"/>
  <c r="BA64" i="32"/>
  <c r="BA65" i="32" s="1"/>
  <c r="BA68" i="32" s="1"/>
  <c r="BA155" i="41"/>
  <c r="BA64" i="41"/>
  <c r="BA65" i="41" s="1"/>
  <c r="BA68" i="41" s="1"/>
  <c r="BB64" i="59"/>
  <c r="BA64" i="43"/>
  <c r="BA65" i="43" s="1"/>
  <c r="BA68" i="43" s="1"/>
  <c r="BA155" i="43"/>
  <c r="BA64" i="46"/>
  <c r="BA65" i="46" s="1"/>
  <c r="BA68" i="46" s="1"/>
  <c r="BA155" i="46"/>
  <c r="BA55" i="56"/>
  <c r="BA56" i="56" s="1"/>
  <c r="BA37" i="56"/>
  <c r="BA38" i="56" s="1"/>
  <c r="BA47" i="56"/>
  <c r="BA42" i="56"/>
  <c r="BA43" i="56" s="1"/>
  <c r="BB101" i="41"/>
  <c r="BB211" i="33" s="1"/>
  <c r="BB66" i="41"/>
  <c r="BB101" i="40"/>
  <c r="BB214" i="33" s="1"/>
  <c r="BB66" i="40"/>
  <c r="BB101" i="48"/>
  <c r="BB219" i="33" s="1"/>
  <c r="BB66" i="48"/>
  <c r="BA155" i="40"/>
  <c r="BA64" i="40"/>
  <c r="BA65" i="40" s="1"/>
  <c r="BA68" i="40" s="1"/>
  <c r="BA155" i="47"/>
  <c r="BA64" i="47"/>
  <c r="BA65" i="47" s="1"/>
  <c r="BA68" i="47" s="1"/>
  <c r="BB90" i="33"/>
  <c r="BB83" i="33"/>
  <c r="BB101" i="32"/>
  <c r="BB210" i="33" s="1"/>
  <c r="BB66" i="32"/>
  <c r="BB101" i="44"/>
  <c r="BB215" i="33" s="1"/>
  <c r="BB66" i="44"/>
  <c r="BB101" i="49"/>
  <c r="BB220" i="33" s="1"/>
  <c r="BB66" i="49"/>
  <c r="BA139" i="47" l="1"/>
  <c r="BA73" i="47"/>
  <c r="BB74" i="47" s="1"/>
  <c r="BA60" i="56"/>
  <c r="BA133" i="33" s="1"/>
  <c r="BA59" i="56"/>
  <c r="BA139" i="41"/>
  <c r="BA73" i="41"/>
  <c r="BB74" i="41" s="1"/>
  <c r="BA139" i="45"/>
  <c r="BA73" i="45"/>
  <c r="BB74" i="45" s="1"/>
  <c r="BA139" i="48"/>
  <c r="BA73" i="48"/>
  <c r="BB74" i="48" s="1"/>
  <c r="BA84" i="42"/>
  <c r="BA139" i="42"/>
  <c r="BA73" i="42"/>
  <c r="BB74" i="42" s="1"/>
  <c r="BA52" i="56"/>
  <c r="BA84" i="43"/>
  <c r="BA139" i="43"/>
  <c r="BA73" i="43"/>
  <c r="BB74" i="43" s="1"/>
  <c r="BA139" i="40"/>
  <c r="BA73" i="40"/>
  <c r="BB74" i="40" s="1"/>
  <c r="BA139" i="32"/>
  <c r="BA73" i="32"/>
  <c r="BB74" i="32" s="1"/>
  <c r="BA84" i="49"/>
  <c r="BA139" i="49"/>
  <c r="BA73" i="49"/>
  <c r="BB74" i="49" s="1"/>
  <c r="BA139" i="44"/>
  <c r="BA73" i="44"/>
  <c r="BB74" i="44" s="1"/>
  <c r="BA68" i="1"/>
  <c r="BA43" i="33"/>
  <c r="BB41" i="56"/>
  <c r="BB46" i="56"/>
  <c r="BA49" i="56"/>
  <c r="BA139" i="46"/>
  <c r="BA73" i="46"/>
  <c r="BB74" i="46" s="1"/>
  <c r="BB109" i="1"/>
  <c r="BB103" i="1" s="1"/>
  <c r="BB96" i="33"/>
  <c r="BB104" i="33" s="1"/>
  <c r="BA84" i="46" l="1"/>
  <c r="BA84" i="44"/>
  <c r="BA84" i="41"/>
  <c r="BA88" i="46"/>
  <c r="BA87" i="46"/>
  <c r="BA87" i="44"/>
  <c r="BA88" i="44"/>
  <c r="BA88" i="49"/>
  <c r="BA87" i="49"/>
  <c r="BB85" i="40"/>
  <c r="BB281" i="51"/>
  <c r="BB61" i="40"/>
  <c r="BA88" i="42"/>
  <c r="BA87" i="42"/>
  <c r="BB85" i="45"/>
  <c r="BB283" i="51"/>
  <c r="BB61" i="45"/>
  <c r="BA38" i="33"/>
  <c r="BA40" i="33"/>
  <c r="BA44" i="33"/>
  <c r="BA42" i="33"/>
  <c r="BA47" i="59" s="1"/>
  <c r="BA48" i="56"/>
  <c r="BA46" i="33"/>
  <c r="BA49" i="59" s="1"/>
  <c r="BA139" i="1"/>
  <c r="BA73" i="1"/>
  <c r="BB74" i="1" s="1"/>
  <c r="BB85" i="32"/>
  <c r="BB277" i="51"/>
  <c r="BB61" i="32"/>
  <c r="BA88" i="43"/>
  <c r="BA87" i="43"/>
  <c r="BB85" i="48"/>
  <c r="BB286" i="51"/>
  <c r="BB61" i="48"/>
  <c r="BA88" i="41"/>
  <c r="BA87" i="41"/>
  <c r="BB85" i="47"/>
  <c r="BB285" i="51"/>
  <c r="BB61" i="47"/>
  <c r="BB85" i="46"/>
  <c r="BB284" i="51"/>
  <c r="BB61" i="46"/>
  <c r="BB85" i="44"/>
  <c r="BB282" i="51"/>
  <c r="BB61" i="44"/>
  <c r="BB85" i="49"/>
  <c r="BB287" i="51"/>
  <c r="BB61" i="49"/>
  <c r="BA84" i="40"/>
  <c r="BB85" i="42"/>
  <c r="BB279" i="51"/>
  <c r="BB61" i="42"/>
  <c r="BA84" i="45"/>
  <c r="BB101" i="1"/>
  <c r="BB209" i="33" s="1"/>
  <c r="BB66" i="1"/>
  <c r="BA84" i="32"/>
  <c r="BB85" i="43"/>
  <c r="BB280" i="51"/>
  <c r="BB61" i="43"/>
  <c r="BA84" i="48"/>
  <c r="BB85" i="41"/>
  <c r="BB278" i="51"/>
  <c r="BB61" i="41"/>
  <c r="BA61" i="56"/>
  <c r="BA132" i="33"/>
  <c r="BA75" i="59" s="1"/>
  <c r="BA84" i="47"/>
  <c r="BA62" i="56" l="1"/>
  <c r="BA135" i="33" s="1"/>
  <c r="BA134" i="33"/>
  <c r="BA76" i="59" s="1"/>
  <c r="BB67" i="49"/>
  <c r="DS60" i="57"/>
  <c r="BB128" i="49"/>
  <c r="BB77" i="49"/>
  <c r="BB78" i="49"/>
  <c r="BB112" i="49"/>
  <c r="BB67" i="44"/>
  <c r="BB128" i="44"/>
  <c r="DS55" i="57"/>
  <c r="BB77" i="44"/>
  <c r="BB78" i="44"/>
  <c r="BB112" i="44"/>
  <c r="BA132" i="43"/>
  <c r="BA133" i="43" s="1"/>
  <c r="BA134" i="43" s="1"/>
  <c r="AZ79" i="43" s="1"/>
  <c r="BA148" i="43" s="1"/>
  <c r="BA208" i="51"/>
  <c r="BA224" i="51" s="1"/>
  <c r="BA90" i="43"/>
  <c r="AZ129" i="43"/>
  <c r="AZ131" i="43" s="1"/>
  <c r="AZ140" i="43" s="1"/>
  <c r="BA130" i="43"/>
  <c r="BA84" i="1"/>
  <c r="BB67" i="45"/>
  <c r="DS56" i="57"/>
  <c r="BB128" i="45"/>
  <c r="BB77" i="45"/>
  <c r="BB78" i="45"/>
  <c r="BB112" i="45"/>
  <c r="BA132" i="44"/>
  <c r="BA133" i="44" s="1"/>
  <c r="BA134" i="44" s="1"/>
  <c r="AZ79" i="44" s="1"/>
  <c r="BA148" i="44" s="1"/>
  <c r="BA210" i="51"/>
  <c r="BA226" i="51" s="1"/>
  <c r="BA90" i="44"/>
  <c r="BA130" i="44"/>
  <c r="AZ129" i="44"/>
  <c r="AZ131" i="44" s="1"/>
  <c r="AZ140" i="44" s="1"/>
  <c r="BB67" i="46"/>
  <c r="DS57" i="57"/>
  <c r="BB78" i="46"/>
  <c r="BB128" i="46"/>
  <c r="BB77" i="46"/>
  <c r="BB112" i="46"/>
  <c r="BB67" i="47"/>
  <c r="BB77" i="47"/>
  <c r="DS58" i="57"/>
  <c r="BB128" i="47"/>
  <c r="BB78" i="47"/>
  <c r="BB112" i="47"/>
  <c r="BB67" i="32"/>
  <c r="DS50" i="57"/>
  <c r="BB78" i="32"/>
  <c r="BB128" i="32"/>
  <c r="BB77" i="32"/>
  <c r="BB112" i="32"/>
  <c r="BB85" i="1"/>
  <c r="BB49" i="33" s="1"/>
  <c r="BB51" i="59" s="1"/>
  <c r="BB276" i="51"/>
  <c r="BB61" i="1"/>
  <c r="BA132" i="42"/>
  <c r="BA133" i="42" s="1"/>
  <c r="BA134" i="42" s="1"/>
  <c r="AZ79" i="42" s="1"/>
  <c r="BA148" i="42" s="1"/>
  <c r="BA207" i="51"/>
  <c r="BA223" i="51" s="1"/>
  <c r="BA90" i="42"/>
  <c r="AZ129" i="42"/>
  <c r="AZ131" i="42" s="1"/>
  <c r="AZ140" i="42" s="1"/>
  <c r="BA130" i="42"/>
  <c r="BB67" i="41"/>
  <c r="DS51" i="57"/>
  <c r="BB78" i="41"/>
  <c r="BB77" i="41"/>
  <c r="BB128" i="41"/>
  <c r="BB112" i="41"/>
  <c r="BA88" i="45"/>
  <c r="BA87" i="45"/>
  <c r="BA132" i="41"/>
  <c r="BA133" i="41" s="1"/>
  <c r="BA134" i="41" s="1"/>
  <c r="AZ79" i="41" s="1"/>
  <c r="BA148" i="41" s="1"/>
  <c r="BA206" i="51"/>
  <c r="BA222" i="51" s="1"/>
  <c r="BA90" i="41"/>
  <c r="BA130" i="41"/>
  <c r="AZ129" i="41"/>
  <c r="AZ131" i="41" s="1"/>
  <c r="AZ140" i="41" s="1"/>
  <c r="BB78" i="40"/>
  <c r="BB67" i="40"/>
  <c r="BB77" i="40"/>
  <c r="DS54" i="57"/>
  <c r="BB128" i="40"/>
  <c r="BB112" i="40"/>
  <c r="BA88" i="48"/>
  <c r="BA87" i="48"/>
  <c r="BA88" i="47"/>
  <c r="BA87" i="47"/>
  <c r="BB67" i="43"/>
  <c r="DS53" i="57"/>
  <c r="BB78" i="43"/>
  <c r="BB77" i="43"/>
  <c r="BB128" i="43"/>
  <c r="BB112" i="43"/>
  <c r="BA88" i="32"/>
  <c r="BA87" i="32"/>
  <c r="BB67" i="42"/>
  <c r="DS52" i="57"/>
  <c r="BB128" i="42"/>
  <c r="BB78" i="42"/>
  <c r="BB77" i="42"/>
  <c r="BB112" i="42"/>
  <c r="BA88" i="40"/>
  <c r="BA87" i="40"/>
  <c r="BB67" i="48"/>
  <c r="BB77" i="48"/>
  <c r="DS59" i="57"/>
  <c r="BB78" i="48"/>
  <c r="BB128" i="48"/>
  <c r="BB112" i="48"/>
  <c r="BA132" i="49"/>
  <c r="BA133" i="49" s="1"/>
  <c r="BA134" i="49" s="1"/>
  <c r="AZ79" i="49" s="1"/>
  <c r="BA148" i="49" s="1"/>
  <c r="BA215" i="51"/>
  <c r="BA231" i="51" s="1"/>
  <c r="BA90" i="49"/>
  <c r="BA130" i="49"/>
  <c r="AZ129" i="49"/>
  <c r="AZ131" i="49" s="1"/>
  <c r="AZ140" i="49" s="1"/>
  <c r="BA132" i="46"/>
  <c r="BA133" i="46" s="1"/>
  <c r="BA134" i="46" s="1"/>
  <c r="AZ79" i="46" s="1"/>
  <c r="BA148" i="46" s="1"/>
  <c r="BA212" i="51"/>
  <c r="BA228" i="51" s="1"/>
  <c r="BA90" i="46"/>
  <c r="AZ129" i="46"/>
  <c r="AZ131" i="46" s="1"/>
  <c r="AZ140" i="46" s="1"/>
  <c r="BA130" i="46"/>
  <c r="BB119" i="42" l="1"/>
  <c r="BB116" i="42"/>
  <c r="BB114" i="42"/>
  <c r="BB115" i="42" s="1"/>
  <c r="BA132" i="32"/>
  <c r="BA133" i="32" s="1"/>
  <c r="BA134" i="32" s="1"/>
  <c r="AZ79" i="32" s="1"/>
  <c r="BA148" i="32" s="1"/>
  <c r="BA205" i="51"/>
  <c r="BA221" i="51" s="1"/>
  <c r="BA90" i="32"/>
  <c r="AZ129" i="32"/>
  <c r="AZ131" i="32" s="1"/>
  <c r="AZ140" i="32" s="1"/>
  <c r="BA130" i="32"/>
  <c r="BA132" i="48"/>
  <c r="BA133" i="48" s="1"/>
  <c r="BA134" i="48" s="1"/>
  <c r="AZ79" i="48" s="1"/>
  <c r="BA148" i="48" s="1"/>
  <c r="BA214" i="51"/>
  <c r="BA230" i="51" s="1"/>
  <c r="BA90" i="48"/>
  <c r="BA130" i="48"/>
  <c r="AZ129" i="48"/>
  <c r="AZ131" i="48" s="1"/>
  <c r="AZ140" i="48" s="1"/>
  <c r="BA93" i="41"/>
  <c r="BA94" i="41" s="1"/>
  <c r="BA91" i="41"/>
  <c r="BA93" i="42"/>
  <c r="BA94" i="42" s="1"/>
  <c r="BA91" i="42"/>
  <c r="BB67" i="1"/>
  <c r="BB45" i="33" s="1"/>
  <c r="BB39" i="33"/>
  <c r="DS49" i="57"/>
  <c r="DS61" i="57" s="1"/>
  <c r="BB78" i="1"/>
  <c r="BB128" i="1"/>
  <c r="BB77" i="1"/>
  <c r="BB112" i="1"/>
  <c r="BB119" i="32"/>
  <c r="BB116" i="32"/>
  <c r="BB114" i="32"/>
  <c r="BB115" i="32" s="1"/>
  <c r="BB116" i="45"/>
  <c r="BB119" i="45"/>
  <c r="BB114" i="45"/>
  <c r="BB115" i="45" s="1"/>
  <c r="BB119" i="43"/>
  <c r="BB116" i="43"/>
  <c r="BB114" i="43"/>
  <c r="BB115" i="43" s="1"/>
  <c r="BB288" i="51"/>
  <c r="BB290" i="51" s="1"/>
  <c r="BA93" i="44"/>
  <c r="BA94" i="44" s="1"/>
  <c r="BA91" i="44"/>
  <c r="BB119" i="49"/>
  <c r="BB116" i="49"/>
  <c r="BB114" i="49"/>
  <c r="BB115" i="49" s="1"/>
  <c r="BA93" i="46"/>
  <c r="BA94" i="46" s="1"/>
  <c r="BA91" i="46"/>
  <c r="BA132" i="47"/>
  <c r="BA133" i="47" s="1"/>
  <c r="BA134" i="47" s="1"/>
  <c r="AZ79" i="47" s="1"/>
  <c r="BA148" i="47" s="1"/>
  <c r="BA213" i="51"/>
  <c r="BA229" i="51" s="1"/>
  <c r="BA90" i="47"/>
  <c r="BA130" i="47"/>
  <c r="AZ129" i="47"/>
  <c r="AZ131" i="47" s="1"/>
  <c r="AZ140" i="47" s="1"/>
  <c r="BB119" i="40"/>
  <c r="BB116" i="40"/>
  <c r="BB114" i="40"/>
  <c r="BB115" i="40" s="1"/>
  <c r="BA132" i="45"/>
  <c r="BA133" i="45" s="1"/>
  <c r="BA134" i="45" s="1"/>
  <c r="AZ79" i="45" s="1"/>
  <c r="BA148" i="45" s="1"/>
  <c r="BA211" i="51"/>
  <c r="BA227" i="51" s="1"/>
  <c r="BA90" i="45"/>
  <c r="BA130" i="45"/>
  <c r="AZ129" i="45"/>
  <c r="AZ131" i="45" s="1"/>
  <c r="AZ140" i="45" s="1"/>
  <c r="BB116" i="46"/>
  <c r="BB119" i="46"/>
  <c r="BB114" i="46"/>
  <c r="BB115" i="46" s="1"/>
  <c r="BA93" i="43"/>
  <c r="BA94" i="43" s="1"/>
  <c r="BA91" i="43"/>
  <c r="BB119" i="44"/>
  <c r="BB116" i="44"/>
  <c r="BB114" i="44"/>
  <c r="BB115" i="44" s="1"/>
  <c r="BA93" i="49"/>
  <c r="BA94" i="49" s="1"/>
  <c r="BA91" i="49"/>
  <c r="BB119" i="48"/>
  <c r="BB116" i="48"/>
  <c r="BB114" i="48"/>
  <c r="BB115" i="48" s="1"/>
  <c r="BA132" i="40"/>
  <c r="BA133" i="40" s="1"/>
  <c r="BA134" i="40" s="1"/>
  <c r="AZ79" i="40" s="1"/>
  <c r="BA148" i="40" s="1"/>
  <c r="BA209" i="51"/>
  <c r="BA225" i="51" s="1"/>
  <c r="BA90" i="40"/>
  <c r="BA130" i="40"/>
  <c r="AZ129" i="40"/>
  <c r="AZ131" i="40" s="1"/>
  <c r="AZ140" i="40" s="1"/>
  <c r="BB119" i="41"/>
  <c r="BB116" i="41"/>
  <c r="BB114" i="41"/>
  <c r="BB115" i="41" s="1"/>
  <c r="BB119" i="47"/>
  <c r="BB116" i="47"/>
  <c r="BB114" i="47"/>
  <c r="BB115" i="47" s="1"/>
  <c r="BA88" i="1"/>
  <c r="BA87" i="1"/>
  <c r="BA51" i="33" s="1"/>
  <c r="BA52" i="59" s="1"/>
  <c r="BA48" i="33"/>
  <c r="BA77" i="59"/>
  <c r="BB50" i="44"/>
  <c r="BB50" i="42"/>
  <c r="BB50" i="46"/>
  <c r="BB50" i="40"/>
  <c r="BB50" i="45"/>
  <c r="BB50" i="1"/>
  <c r="BB50" i="43"/>
  <c r="BB50" i="32"/>
  <c r="BB50" i="47"/>
  <c r="BB50" i="48"/>
  <c r="BB50" i="41"/>
  <c r="BB50" i="49"/>
  <c r="BB124" i="47" l="1"/>
  <c r="BB121" i="47"/>
  <c r="BB102" i="47"/>
  <c r="BB71" i="47" s="1"/>
  <c r="BB70" i="47" s="1"/>
  <c r="BB124" i="41"/>
  <c r="BB121" i="41"/>
  <c r="BB102" i="41"/>
  <c r="BB71" i="41" s="1"/>
  <c r="BB70" i="41" s="1"/>
  <c r="BB124" i="48"/>
  <c r="BB121" i="48"/>
  <c r="BB102" i="48"/>
  <c r="BB71" i="48" s="1"/>
  <c r="BB70" i="48" s="1"/>
  <c r="BA93" i="47"/>
  <c r="BA94" i="47" s="1"/>
  <c r="BA91" i="47"/>
  <c r="BB48" i="59"/>
  <c r="BA93" i="48"/>
  <c r="BA94" i="48" s="1"/>
  <c r="BA91" i="48"/>
  <c r="BA87" i="33"/>
  <c r="BA53" i="33"/>
  <c r="BA54" i="59" s="1"/>
  <c r="BA52" i="33"/>
  <c r="BA53" i="59" s="1"/>
  <c r="BA50" i="59"/>
  <c r="BA369" i="33"/>
  <c r="BA375" i="33" s="1"/>
  <c r="BA376" i="33" s="1"/>
  <c r="BB124" i="44"/>
  <c r="BB121" i="44"/>
  <c r="BB102" i="44"/>
  <c r="BB71" i="44" s="1"/>
  <c r="BB70" i="44" s="1"/>
  <c r="BB121" i="46"/>
  <c r="BB102" i="46"/>
  <c r="BB71" i="46" s="1"/>
  <c r="BB70" i="46" s="1"/>
  <c r="BB124" i="46"/>
  <c r="BB124" i="40"/>
  <c r="BB121" i="40"/>
  <c r="BB102" i="40"/>
  <c r="BB71" i="40" s="1"/>
  <c r="BB70" i="40" s="1"/>
  <c r="BB124" i="45"/>
  <c r="BB102" i="45"/>
  <c r="BB71" i="45" s="1"/>
  <c r="BB70" i="45" s="1"/>
  <c r="BB121" i="45"/>
  <c r="BB124" i="32"/>
  <c r="BB121" i="32"/>
  <c r="BB102" i="32"/>
  <c r="BB71" i="32" s="1"/>
  <c r="BB70" i="32" s="1"/>
  <c r="BA93" i="32"/>
  <c r="BA94" i="32" s="1"/>
  <c r="BA91" i="32"/>
  <c r="BA93" i="45"/>
  <c r="BA94" i="45" s="1"/>
  <c r="BA91" i="45"/>
  <c r="BB119" i="1"/>
  <c r="BB116" i="1"/>
  <c r="BB114" i="1"/>
  <c r="BB115" i="1" s="1"/>
  <c r="BB124" i="42"/>
  <c r="BB121" i="42"/>
  <c r="BB102" i="42"/>
  <c r="BB71" i="42" s="1"/>
  <c r="BB70" i="42" s="1"/>
  <c r="BA132" i="1"/>
  <c r="BA133" i="1" s="1"/>
  <c r="BA134" i="1" s="1"/>
  <c r="BA204" i="51"/>
  <c r="BA220" i="51" s="1"/>
  <c r="BA90" i="1"/>
  <c r="AZ129" i="1"/>
  <c r="BA130" i="1"/>
  <c r="BA93" i="40"/>
  <c r="BA94" i="40" s="1"/>
  <c r="BA91" i="40"/>
  <c r="BB124" i="49"/>
  <c r="BB121" i="49"/>
  <c r="BB102" i="49"/>
  <c r="BB71" i="49" s="1"/>
  <c r="BB70" i="49" s="1"/>
  <c r="BB297" i="51"/>
  <c r="BB299" i="51"/>
  <c r="BB301" i="51"/>
  <c r="BB295" i="51"/>
  <c r="BB294" i="51"/>
  <c r="BB300" i="51"/>
  <c r="BB296" i="51"/>
  <c r="BB291" i="51"/>
  <c r="BB293" i="51"/>
  <c r="BB298" i="51"/>
  <c r="BB292" i="51"/>
  <c r="BB124" i="43"/>
  <c r="BB121" i="43"/>
  <c r="BB102" i="43"/>
  <c r="BB71" i="43" s="1"/>
  <c r="BB70" i="43" s="1"/>
  <c r="BB305" i="51" l="1"/>
  <c r="BB309" i="51" s="1"/>
  <c r="BB166" i="33"/>
  <c r="BB86" i="49"/>
  <c r="AZ131" i="1"/>
  <c r="AZ140" i="1" s="1"/>
  <c r="AZ137" i="1"/>
  <c r="BB156" i="33"/>
  <c r="BB86" i="32"/>
  <c r="BB161" i="33"/>
  <c r="BB86" i="44"/>
  <c r="BB157" i="33"/>
  <c r="BB86" i="41"/>
  <c r="BA93" i="1"/>
  <c r="BA94" i="1" s="1"/>
  <c r="BA91" i="1"/>
  <c r="BB304" i="51"/>
  <c r="BB165" i="33"/>
  <c r="BB86" i="48"/>
  <c r="BB158" i="33"/>
  <c r="BB86" i="42"/>
  <c r="BB160" i="33"/>
  <c r="BB86" i="40"/>
  <c r="BB159" i="33"/>
  <c r="BB86" i="43"/>
  <c r="BA136" i="1"/>
  <c r="AZ79" i="1"/>
  <c r="BA148" i="1" s="1"/>
  <c r="BB124" i="1"/>
  <c r="BB121" i="1"/>
  <c r="BB124" i="33" s="1"/>
  <c r="BB101" i="33" s="1"/>
  <c r="BB102" i="1"/>
  <c r="BB71" i="1" s="1"/>
  <c r="BB162" i="33"/>
  <c r="BB86" i="45"/>
  <c r="BB163" i="33"/>
  <c r="BB86" i="46"/>
  <c r="BB164" i="33"/>
  <c r="BB86" i="47"/>
  <c r="BB155" i="33" l="1"/>
  <c r="BB86" i="1"/>
  <c r="BB243" i="33"/>
  <c r="BB228" i="33"/>
  <c r="BB242" i="33"/>
  <c r="BB227" i="33"/>
  <c r="BB248" i="33"/>
  <c r="BB233" i="33"/>
  <c r="BB246" i="33"/>
  <c r="BB231" i="33"/>
  <c r="BB245" i="33"/>
  <c r="BB230" i="33"/>
  <c r="BB247" i="33"/>
  <c r="BB232" i="33"/>
  <c r="BB70" i="1"/>
  <c r="BB5" i="59" s="1"/>
  <c r="BB56" i="33"/>
  <c r="BB244" i="33"/>
  <c r="BB229" i="33"/>
  <c r="BB249" i="33"/>
  <c r="BB234" i="33"/>
  <c r="BB308" i="51"/>
  <c r="BB310" i="51" s="1"/>
  <c r="BB306" i="51"/>
  <c r="BB241" i="33"/>
  <c r="BB226" i="33"/>
  <c r="BB240" i="33"/>
  <c r="BB225" i="33"/>
  <c r="BB250" i="33"/>
  <c r="BB235" i="33"/>
  <c r="BB347" i="51" l="1"/>
  <c r="BB351" i="51"/>
  <c r="BB355" i="51"/>
  <c r="BB346" i="51"/>
  <c r="BB350" i="51"/>
  <c r="BB354" i="51"/>
  <c r="BB345" i="51"/>
  <c r="BB349" i="51"/>
  <c r="BB353" i="51"/>
  <c r="BB344" i="51"/>
  <c r="BB348" i="51"/>
  <c r="BB352" i="51"/>
  <c r="BB57" i="33"/>
  <c r="BB57" i="59" s="1"/>
  <c r="BB56" i="59"/>
  <c r="BB64" i="33"/>
  <c r="BB55" i="33"/>
  <c r="BB55" i="59"/>
  <c r="BC59" i="33"/>
  <c r="BB184" i="33"/>
  <c r="BB167" i="33"/>
  <c r="BB239" i="33"/>
  <c r="BB251" i="33" s="1"/>
  <c r="BB224" i="33"/>
  <c r="BB236" i="33" s="1"/>
  <c r="BB113" i="33" l="1"/>
  <c r="BB119" i="33" s="1"/>
  <c r="BB186" i="33"/>
  <c r="BB185" i="33"/>
  <c r="BB114" i="33" s="1"/>
  <c r="BB65" i="33"/>
  <c r="BC84" i="33" s="1"/>
  <c r="BB61" i="59"/>
  <c r="BD61" i="33"/>
  <c r="BC60" i="33"/>
  <c r="BB71" i="33"/>
  <c r="BC4" i="56" l="1"/>
  <c r="BC58" i="59"/>
  <c r="BD59" i="59"/>
  <c r="BE62" i="33"/>
  <c r="BE60" i="59" s="1"/>
  <c r="BB63" i="59"/>
  <c r="BB70" i="33"/>
  <c r="BC91" i="33"/>
  <c r="BC9" i="55"/>
  <c r="BC107" i="49" l="1"/>
  <c r="BC106" i="49" s="1"/>
  <c r="BC109" i="49" s="1"/>
  <c r="BC103" i="49" s="1"/>
  <c r="BC107" i="48"/>
  <c r="BC106" i="48" s="1"/>
  <c r="BC109" i="48" s="1"/>
  <c r="BC103" i="48" s="1"/>
  <c r="BC107" i="47"/>
  <c r="BC106" i="47" s="1"/>
  <c r="BC109" i="47" s="1"/>
  <c r="BC103" i="47" s="1"/>
  <c r="BC107" i="46"/>
  <c r="BC106" i="46" s="1"/>
  <c r="BC109" i="46" s="1"/>
  <c r="BC103" i="46" s="1"/>
  <c r="BC107" i="45"/>
  <c r="BC106" i="45" s="1"/>
  <c r="BC109" i="45" s="1"/>
  <c r="BC103" i="45" s="1"/>
  <c r="BC107" i="44"/>
  <c r="BC106" i="44" s="1"/>
  <c r="BC109" i="44" s="1"/>
  <c r="BC103" i="44" s="1"/>
  <c r="BC107" i="40"/>
  <c r="BC106" i="40" s="1"/>
  <c r="BC109" i="40" s="1"/>
  <c r="BC103" i="40" s="1"/>
  <c r="BC107" i="43"/>
  <c r="BC106" i="43" s="1"/>
  <c r="BC109" i="43" s="1"/>
  <c r="BC103" i="43" s="1"/>
  <c r="BC107" i="41"/>
  <c r="BC106" i="41" s="1"/>
  <c r="BC109" i="41" s="1"/>
  <c r="BC103" i="41" s="1"/>
  <c r="BC107" i="42"/>
  <c r="BC106" i="42" s="1"/>
  <c r="BC109" i="42" s="1"/>
  <c r="BC103" i="42" s="1"/>
  <c r="BC107" i="32"/>
  <c r="BC106" i="32" s="1"/>
  <c r="BC109" i="32" s="1"/>
  <c r="BC103" i="32" s="1"/>
  <c r="BC107" i="1"/>
  <c r="BC8" i="55"/>
  <c r="BB3" i="56"/>
  <c r="BB81" i="49"/>
  <c r="BB62" i="49" s="1"/>
  <c r="BB63" i="49" s="1"/>
  <c r="BB81" i="48"/>
  <c r="BB62" i="48" s="1"/>
  <c r="BB63" i="48" s="1"/>
  <c r="BB81" i="47"/>
  <c r="BB62" i="47" s="1"/>
  <c r="BB63" i="47" s="1"/>
  <c r="BB81" i="46"/>
  <c r="BB62" i="46" s="1"/>
  <c r="BB63" i="46" s="1"/>
  <c r="BB81" i="45"/>
  <c r="BB62" i="45" s="1"/>
  <c r="BB63" i="45" s="1"/>
  <c r="BB81" i="44"/>
  <c r="BB62" i="44" s="1"/>
  <c r="BB63" i="44" s="1"/>
  <c r="BB81" i="40"/>
  <c r="BB62" i="40" s="1"/>
  <c r="BB63" i="40" s="1"/>
  <c r="BB81" i="43"/>
  <c r="BB62" i="43" s="1"/>
  <c r="BB63" i="43" s="1"/>
  <c r="BB81" i="41"/>
  <c r="BB62" i="41" s="1"/>
  <c r="BB63" i="41" s="1"/>
  <c r="BB81" i="42"/>
  <c r="BB62" i="42" s="1"/>
  <c r="BB63" i="42" s="1"/>
  <c r="BB81" i="1"/>
  <c r="BB62" i="1" s="1"/>
  <c r="BB63" i="1" s="1"/>
  <c r="BB81" i="32"/>
  <c r="BB62" i="32" s="1"/>
  <c r="BB63" i="32" s="1"/>
  <c r="BB62" i="59"/>
  <c r="BC72" i="33"/>
  <c r="BB155" i="32" l="1"/>
  <c r="BB64" i="32"/>
  <c r="BB65" i="32" s="1"/>
  <c r="BB68" i="32" s="1"/>
  <c r="BB155" i="42"/>
  <c r="BB64" i="42"/>
  <c r="BB65" i="42" s="1"/>
  <c r="BB68" i="42" s="1"/>
  <c r="BB64" i="44"/>
  <c r="BB65" i="44" s="1"/>
  <c r="BB68" i="44" s="1"/>
  <c r="BB155" i="44"/>
  <c r="BB155" i="48"/>
  <c r="BB64" i="48"/>
  <c r="BB65" i="48" s="1"/>
  <c r="BB68" i="48" s="1"/>
  <c r="BC106" i="1"/>
  <c r="BC97" i="33"/>
  <c r="BC101" i="43"/>
  <c r="BC213" i="33" s="1"/>
  <c r="BC66" i="43"/>
  <c r="BC101" i="46"/>
  <c r="BC217" i="33" s="1"/>
  <c r="BC66" i="46"/>
  <c r="BB64" i="41"/>
  <c r="BB65" i="41" s="1"/>
  <c r="BB68" i="41" s="1"/>
  <c r="BB155" i="41"/>
  <c r="BB155" i="45"/>
  <c r="BB64" i="45"/>
  <c r="BB65" i="45" s="1"/>
  <c r="BB68" i="45" s="1"/>
  <c r="BB155" i="49"/>
  <c r="BB64" i="49"/>
  <c r="BB65" i="49" s="1"/>
  <c r="BB68" i="49" s="1"/>
  <c r="BC101" i="32"/>
  <c r="BC210" i="33" s="1"/>
  <c r="BC66" i="32"/>
  <c r="BC101" i="40"/>
  <c r="BC214" i="33" s="1"/>
  <c r="BC66" i="40"/>
  <c r="BC101" i="47"/>
  <c r="BC218" i="33" s="1"/>
  <c r="BC66" i="47"/>
  <c r="BC64" i="59"/>
  <c r="BB155" i="43"/>
  <c r="BB64" i="43"/>
  <c r="BB65" i="43" s="1"/>
  <c r="BB68" i="43" s="1"/>
  <c r="BB155" i="46"/>
  <c r="BB64" i="46"/>
  <c r="BB65" i="46" s="1"/>
  <c r="BB68" i="46" s="1"/>
  <c r="BB55" i="56"/>
  <c r="BB56" i="56" s="1"/>
  <c r="BB37" i="56"/>
  <c r="BB38" i="56" s="1"/>
  <c r="BB47" i="56"/>
  <c r="BB42" i="56"/>
  <c r="BB43" i="56" s="1"/>
  <c r="BC101" i="42"/>
  <c r="BC212" i="33" s="1"/>
  <c r="BC66" i="42"/>
  <c r="BC101" i="44"/>
  <c r="BC215" i="33" s="1"/>
  <c r="BC66" i="44"/>
  <c r="BC101" i="48"/>
  <c r="BC219" i="33" s="1"/>
  <c r="BC66" i="48"/>
  <c r="BB155" i="1"/>
  <c r="BB64" i="1"/>
  <c r="BB65" i="1" s="1"/>
  <c r="BB155" i="40"/>
  <c r="BB64" i="40"/>
  <c r="BB65" i="40" s="1"/>
  <c r="BB68" i="40" s="1"/>
  <c r="BB155" i="47"/>
  <c r="BB64" i="47"/>
  <c r="BB65" i="47" s="1"/>
  <c r="BB68" i="47" s="1"/>
  <c r="BC90" i="33"/>
  <c r="BC83" i="33"/>
  <c r="BC101" i="41"/>
  <c r="BC211" i="33" s="1"/>
  <c r="BC66" i="41"/>
  <c r="BC101" i="45"/>
  <c r="BC216" i="33" s="1"/>
  <c r="BC66" i="45"/>
  <c r="BC101" i="49"/>
  <c r="BC220" i="33" s="1"/>
  <c r="BC66" i="49"/>
  <c r="BB139" i="47" l="1"/>
  <c r="BB73" i="47"/>
  <c r="BC74" i="47" s="1"/>
  <c r="BB68" i="1"/>
  <c r="BB43" i="33"/>
  <c r="BC41" i="56"/>
  <c r="BB139" i="46"/>
  <c r="BB73" i="46"/>
  <c r="BC74" i="46" s="1"/>
  <c r="BB139" i="49"/>
  <c r="BB73" i="49"/>
  <c r="BC74" i="49" s="1"/>
  <c r="BB139" i="48"/>
  <c r="BB73" i="48"/>
  <c r="BC74" i="48" s="1"/>
  <c r="BB139" i="42"/>
  <c r="BB73" i="42"/>
  <c r="BC74" i="42" s="1"/>
  <c r="BB49" i="56"/>
  <c r="BC46" i="56"/>
  <c r="BB139" i="41"/>
  <c r="BB73" i="41"/>
  <c r="BC74" i="41" s="1"/>
  <c r="BB139" i="40"/>
  <c r="BB73" i="40"/>
  <c r="BC74" i="40" s="1"/>
  <c r="BB60" i="56"/>
  <c r="BB133" i="33" s="1"/>
  <c r="BB59" i="56"/>
  <c r="BB84" i="43"/>
  <c r="BB139" i="43"/>
  <c r="BB73" i="43"/>
  <c r="BC74" i="43" s="1"/>
  <c r="BB84" i="45"/>
  <c r="BB139" i="45"/>
  <c r="BB73" i="45"/>
  <c r="BC74" i="45" s="1"/>
  <c r="BB139" i="32"/>
  <c r="BB73" i="32"/>
  <c r="BC74" i="32" s="1"/>
  <c r="BB52" i="56"/>
  <c r="BC109" i="1"/>
  <c r="BC103" i="1" s="1"/>
  <c r="BC96" i="33"/>
  <c r="BC104" i="33" s="1"/>
  <c r="BB84" i="44"/>
  <c r="BB139" i="44"/>
  <c r="BB73" i="44"/>
  <c r="BC74" i="44" s="1"/>
  <c r="BB84" i="32" l="1"/>
  <c r="BB84" i="46"/>
  <c r="BB84" i="49"/>
  <c r="BB88" i="43"/>
  <c r="BB87" i="43"/>
  <c r="BC85" i="40"/>
  <c r="BC281" i="51"/>
  <c r="BC61" i="40"/>
  <c r="BC85" i="41"/>
  <c r="BC278" i="51"/>
  <c r="BC61" i="41"/>
  <c r="BC85" i="48"/>
  <c r="BC286" i="51"/>
  <c r="BC61" i="48"/>
  <c r="BB87" i="46"/>
  <c r="BB88" i="46"/>
  <c r="BB46" i="33"/>
  <c r="BB49" i="59" s="1"/>
  <c r="BB139" i="1"/>
  <c r="BB73" i="1"/>
  <c r="BC74" i="1" s="1"/>
  <c r="BB88" i="44"/>
  <c r="BB87" i="44"/>
  <c r="BB88" i="32"/>
  <c r="BB87" i="32"/>
  <c r="BB88" i="45"/>
  <c r="BB87" i="45"/>
  <c r="BB48" i="56"/>
  <c r="BC85" i="42"/>
  <c r="BC279" i="51"/>
  <c r="BC61" i="42"/>
  <c r="BB88" i="49"/>
  <c r="BB87" i="49"/>
  <c r="BC85" i="47"/>
  <c r="BC285" i="51"/>
  <c r="BC61" i="47"/>
  <c r="BC85" i="44"/>
  <c r="BC282" i="51"/>
  <c r="BC61" i="44"/>
  <c r="BC101" i="1"/>
  <c r="BC209" i="33" s="1"/>
  <c r="BC66" i="1"/>
  <c r="BC85" i="43"/>
  <c r="BC280" i="51"/>
  <c r="BC61" i="43"/>
  <c r="BB61" i="56"/>
  <c r="BB132" i="33"/>
  <c r="BB75" i="59" s="1"/>
  <c r="BB84" i="40"/>
  <c r="BB84" i="41"/>
  <c r="BB84" i="48"/>
  <c r="BC85" i="46"/>
  <c r="BC284" i="51"/>
  <c r="BC61" i="46"/>
  <c r="BC85" i="32"/>
  <c r="BC277" i="51"/>
  <c r="BC61" i="32"/>
  <c r="BC85" i="45"/>
  <c r="BC283" i="51"/>
  <c r="BC61" i="45"/>
  <c r="BB84" i="42"/>
  <c r="BC85" i="49"/>
  <c r="BC287" i="51"/>
  <c r="BC61" i="49"/>
  <c r="BB38" i="33"/>
  <c r="BB42" i="33"/>
  <c r="BB47" i="59" s="1"/>
  <c r="BB40" i="33"/>
  <c r="BB44" i="33"/>
  <c r="BB84" i="47"/>
  <c r="BB84" i="1" l="1"/>
  <c r="BB88" i="47"/>
  <c r="BB87" i="47"/>
  <c r="BC67" i="49"/>
  <c r="DT60" i="57"/>
  <c r="BC78" i="49"/>
  <c r="BC128" i="49"/>
  <c r="BC77" i="49"/>
  <c r="BC112" i="49"/>
  <c r="BB88" i="42"/>
  <c r="BB87" i="42"/>
  <c r="BC78" i="44"/>
  <c r="BC67" i="44"/>
  <c r="DT55" i="57"/>
  <c r="BC128" i="44"/>
  <c r="BC77" i="44"/>
  <c r="BC112" i="44"/>
  <c r="BC67" i="47"/>
  <c r="DT58" i="57"/>
  <c r="BC128" i="47"/>
  <c r="BC77" i="47"/>
  <c r="BC78" i="47"/>
  <c r="BC112" i="47"/>
  <c r="BB132" i="32"/>
  <c r="BB133" i="32" s="1"/>
  <c r="BB134" i="32" s="1"/>
  <c r="BA79" i="32" s="1"/>
  <c r="BB148" i="32" s="1"/>
  <c r="BB205" i="51"/>
  <c r="BB221" i="51" s="1"/>
  <c r="BB90" i="32"/>
  <c r="BB130" i="32"/>
  <c r="BA129" i="32"/>
  <c r="BA131" i="32" s="1"/>
  <c r="BA140" i="32" s="1"/>
  <c r="BC67" i="45"/>
  <c r="DT56" i="57"/>
  <c r="BC77" i="45"/>
  <c r="BC78" i="45"/>
  <c r="BC128" i="45"/>
  <c r="BC112" i="45"/>
  <c r="BC67" i="32"/>
  <c r="DT50" i="57"/>
  <c r="BC78" i="32"/>
  <c r="BC77" i="32"/>
  <c r="BC128" i="32"/>
  <c r="BC112" i="32"/>
  <c r="BC67" i="46"/>
  <c r="DT57" i="57"/>
  <c r="BC78" i="46"/>
  <c r="BC77" i="46"/>
  <c r="BC128" i="46"/>
  <c r="BC112" i="46"/>
  <c r="BB88" i="48"/>
  <c r="BB87" i="48"/>
  <c r="BB62" i="56"/>
  <c r="BB135" i="33" s="1"/>
  <c r="BB134" i="33"/>
  <c r="BB76" i="59" s="1"/>
  <c r="BC67" i="48"/>
  <c r="DT59" i="57"/>
  <c r="BC78" i="48"/>
  <c r="BC128" i="48"/>
  <c r="BC77" i="48"/>
  <c r="BC112" i="48"/>
  <c r="BB88" i="41"/>
  <c r="BB87" i="41"/>
  <c r="BC67" i="43"/>
  <c r="DT53" i="57"/>
  <c r="BC128" i="43"/>
  <c r="BC78" i="43"/>
  <c r="BC77" i="43"/>
  <c r="BC112" i="43"/>
  <c r="BB132" i="49"/>
  <c r="BB133" i="49" s="1"/>
  <c r="BB134" i="49" s="1"/>
  <c r="BA79" i="49" s="1"/>
  <c r="BB148" i="49" s="1"/>
  <c r="BB215" i="51"/>
  <c r="BB231" i="51" s="1"/>
  <c r="BB90" i="49"/>
  <c r="BA129" i="49"/>
  <c r="BA131" i="49" s="1"/>
  <c r="BA140" i="49" s="1"/>
  <c r="BB130" i="49"/>
  <c r="BB132" i="45"/>
  <c r="BB133" i="45" s="1"/>
  <c r="BB134" i="45" s="1"/>
  <c r="BA79" i="45" s="1"/>
  <c r="BB148" i="45" s="1"/>
  <c r="BB211" i="51"/>
  <c r="BB227" i="51" s="1"/>
  <c r="BB90" i="45"/>
  <c r="BA129" i="45"/>
  <c r="BA131" i="45" s="1"/>
  <c r="BA140" i="45" s="1"/>
  <c r="BB130" i="45"/>
  <c r="BB132" i="44"/>
  <c r="BB133" i="44" s="1"/>
  <c r="BB134" i="44" s="1"/>
  <c r="BA79" i="44" s="1"/>
  <c r="BB148" i="44" s="1"/>
  <c r="BB210" i="51"/>
  <c r="BB226" i="51" s="1"/>
  <c r="BB90" i="44"/>
  <c r="BB130" i="44"/>
  <c r="BA129" i="44"/>
  <c r="BA131" i="44" s="1"/>
  <c r="BA140" i="44" s="1"/>
  <c r="BB88" i="1"/>
  <c r="BB87" i="1"/>
  <c r="BB48" i="33"/>
  <c r="BC67" i="41"/>
  <c r="DT51" i="57"/>
  <c r="BC128" i="41"/>
  <c r="BC78" i="41"/>
  <c r="BC77" i="41"/>
  <c r="BC112" i="41"/>
  <c r="BC67" i="40"/>
  <c r="DT54" i="57"/>
  <c r="BC77" i="40"/>
  <c r="BC128" i="40"/>
  <c r="BC78" i="40"/>
  <c r="BC112" i="40"/>
  <c r="BB88" i="40"/>
  <c r="BB87" i="40"/>
  <c r="BC67" i="42"/>
  <c r="DT52" i="57"/>
  <c r="BC128" i="42"/>
  <c r="BC78" i="42"/>
  <c r="BC77" i="42"/>
  <c r="BC112" i="42"/>
  <c r="BC85" i="1"/>
  <c r="BC49" i="33" s="1"/>
  <c r="BC51" i="59" s="1"/>
  <c r="BC276" i="51"/>
  <c r="BC61" i="1"/>
  <c r="BB132" i="46"/>
  <c r="BB133" i="46" s="1"/>
  <c r="BB134" i="46" s="1"/>
  <c r="BA79" i="46" s="1"/>
  <c r="BB148" i="46" s="1"/>
  <c r="BB212" i="51"/>
  <c r="BB228" i="51" s="1"/>
  <c r="BB90" i="46"/>
  <c r="BB130" i="46"/>
  <c r="BA129" i="46"/>
  <c r="BA131" i="46" s="1"/>
  <c r="BA140" i="46" s="1"/>
  <c r="BB132" i="43"/>
  <c r="BB133" i="43" s="1"/>
  <c r="BB134" i="43" s="1"/>
  <c r="BA79" i="43" s="1"/>
  <c r="BB148" i="43" s="1"/>
  <c r="BB208" i="51"/>
  <c r="BB224" i="51" s="1"/>
  <c r="BB90" i="43"/>
  <c r="BB130" i="43"/>
  <c r="BA129" i="43"/>
  <c r="BA131" i="43" s="1"/>
  <c r="BA140" i="43" s="1"/>
  <c r="BB51" i="33" l="1"/>
  <c r="BB52" i="59" s="1"/>
  <c r="BB93" i="43"/>
  <c r="BB94" i="43" s="1"/>
  <c r="BB91" i="43"/>
  <c r="BB132" i="40"/>
  <c r="BB133" i="40" s="1"/>
  <c r="BB134" i="40" s="1"/>
  <c r="BA79" i="40" s="1"/>
  <c r="BB148" i="40" s="1"/>
  <c r="BB209" i="51"/>
  <c r="BB225" i="51" s="1"/>
  <c r="BB90" i="40"/>
  <c r="BB130" i="40"/>
  <c r="BA129" i="40"/>
  <c r="BA131" i="40" s="1"/>
  <c r="BA140" i="40" s="1"/>
  <c r="BC119" i="41"/>
  <c r="BC116" i="41"/>
  <c r="BC114" i="41"/>
  <c r="BC115" i="41" s="1"/>
  <c r="BB53" i="33"/>
  <c r="BB54" i="59" s="1"/>
  <c r="BB52" i="33"/>
  <c r="BB53" i="59" s="1"/>
  <c r="BB87" i="33"/>
  <c r="BB50" i="59"/>
  <c r="BB369" i="33"/>
  <c r="BB375" i="33" s="1"/>
  <c r="BB376" i="33" s="1"/>
  <c r="BC119" i="46"/>
  <c r="BC116" i="46"/>
  <c r="BC114" i="46"/>
  <c r="BC115" i="46" s="1"/>
  <c r="BC116" i="40"/>
  <c r="BC119" i="40"/>
  <c r="BC114" i="40"/>
  <c r="BC115" i="40" s="1"/>
  <c r="BB93" i="44"/>
  <c r="BB94" i="44" s="1"/>
  <c r="BB91" i="44"/>
  <c r="BB77" i="59"/>
  <c r="F21" i="59" s="1"/>
  <c r="BC50" i="42"/>
  <c r="BC50" i="41"/>
  <c r="BC50" i="49"/>
  <c r="BC50" i="48"/>
  <c r="BC50" i="45"/>
  <c r="BC50" i="43"/>
  <c r="BC50" i="46"/>
  <c r="BC50" i="32"/>
  <c r="BC50" i="40"/>
  <c r="BC50" i="47"/>
  <c r="BC50" i="1"/>
  <c r="BC50" i="44"/>
  <c r="BC67" i="1"/>
  <c r="BC45" i="33" s="1"/>
  <c r="BC39" i="33"/>
  <c r="DT49" i="57"/>
  <c r="DT61" i="57" s="1"/>
  <c r="BC78" i="1"/>
  <c r="BC77" i="1"/>
  <c r="BC128" i="1"/>
  <c r="BC112" i="1"/>
  <c r="BC119" i="42"/>
  <c r="BC116" i="42"/>
  <c r="BC114" i="42"/>
  <c r="BC115" i="42" s="1"/>
  <c r="BB132" i="1"/>
  <c r="BB133" i="1" s="1"/>
  <c r="BB134" i="1" s="1"/>
  <c r="BB204" i="51"/>
  <c r="BB220" i="51" s="1"/>
  <c r="BB90" i="1"/>
  <c r="BB130" i="1"/>
  <c r="BA129" i="1"/>
  <c r="BB93" i="45"/>
  <c r="BB94" i="45" s="1"/>
  <c r="BB91" i="45"/>
  <c r="BC116" i="43"/>
  <c r="BC119" i="43"/>
  <c r="BC114" i="43"/>
  <c r="BC115" i="43" s="1"/>
  <c r="BB132" i="41"/>
  <c r="BB133" i="41" s="1"/>
  <c r="BB134" i="41" s="1"/>
  <c r="BA79" i="41" s="1"/>
  <c r="BB148" i="41" s="1"/>
  <c r="BB206" i="51"/>
  <c r="BB222" i="51" s="1"/>
  <c r="BB90" i="41"/>
  <c r="BB130" i="41"/>
  <c r="BA129" i="41"/>
  <c r="BA131" i="41" s="1"/>
  <c r="BA140" i="41" s="1"/>
  <c r="BC119" i="45"/>
  <c r="BC116" i="45"/>
  <c r="BC114" i="45"/>
  <c r="BC115" i="45" s="1"/>
  <c r="BC119" i="44"/>
  <c r="BC116" i="44"/>
  <c r="BC114" i="44"/>
  <c r="BC115" i="44" s="1"/>
  <c r="BB132" i="42"/>
  <c r="BB133" i="42" s="1"/>
  <c r="BB134" i="42" s="1"/>
  <c r="BA79" i="42" s="1"/>
  <c r="BB148" i="42" s="1"/>
  <c r="BB207" i="51"/>
  <c r="BB223" i="51" s="1"/>
  <c r="BB90" i="42"/>
  <c r="BA129" i="42"/>
  <c r="BA131" i="42" s="1"/>
  <c r="BA140" i="42" s="1"/>
  <c r="BB130" i="42"/>
  <c r="BB93" i="46"/>
  <c r="BB94" i="46" s="1"/>
  <c r="BB91" i="46"/>
  <c r="BC288" i="51"/>
  <c r="BB93" i="49"/>
  <c r="BB94" i="49" s="1"/>
  <c r="BB91" i="49"/>
  <c r="BC119" i="48"/>
  <c r="BC116" i="48"/>
  <c r="BC114" i="48"/>
  <c r="BC115" i="48" s="1"/>
  <c r="BB132" i="48"/>
  <c r="BB133" i="48" s="1"/>
  <c r="BB134" i="48" s="1"/>
  <c r="BA79" i="48" s="1"/>
  <c r="BB148" i="48" s="1"/>
  <c r="BB214" i="51"/>
  <c r="BB230" i="51" s="1"/>
  <c r="BB90" i="48"/>
  <c r="BA129" i="48"/>
  <c r="BA131" i="48" s="1"/>
  <c r="BA140" i="48" s="1"/>
  <c r="BB130" i="48"/>
  <c r="BC119" i="32"/>
  <c r="BC116" i="32"/>
  <c r="BC114" i="32"/>
  <c r="BC115" i="32" s="1"/>
  <c r="BB93" i="32"/>
  <c r="BB94" i="32" s="1"/>
  <c r="BB91" i="32"/>
  <c r="BC119" i="47"/>
  <c r="BC116" i="47"/>
  <c r="BC114" i="47"/>
  <c r="BC115" i="47" s="1"/>
  <c r="BC119" i="49"/>
  <c r="BC116" i="49"/>
  <c r="BC114" i="49"/>
  <c r="BC115" i="49" s="1"/>
  <c r="BB132" i="47"/>
  <c r="BB133" i="47" s="1"/>
  <c r="BB134" i="47" s="1"/>
  <c r="BA79" i="47" s="1"/>
  <c r="BB148" i="47" s="1"/>
  <c r="BB213" i="51"/>
  <c r="BB229" i="51" s="1"/>
  <c r="BB90" i="47"/>
  <c r="BB130" i="47"/>
  <c r="BA129" i="47"/>
  <c r="BA131" i="47" s="1"/>
  <c r="BA140" i="47" s="1"/>
  <c r="BC124" i="47" l="1"/>
  <c r="BC121" i="47"/>
  <c r="BC102" i="47"/>
  <c r="BC71" i="47" s="1"/>
  <c r="BC70" i="47" s="1"/>
  <c r="BC124" i="49"/>
  <c r="BC121" i="49"/>
  <c r="BC102" i="49"/>
  <c r="BC71" i="49" s="1"/>
  <c r="BC70" i="49" s="1"/>
  <c r="BC124" i="32"/>
  <c r="BC121" i="32"/>
  <c r="BC102" i="32"/>
  <c r="BC71" i="32" s="1"/>
  <c r="BC70" i="32" s="1"/>
  <c r="BC121" i="48"/>
  <c r="BC102" i="48"/>
  <c r="BC71" i="48" s="1"/>
  <c r="BC70" i="48" s="1"/>
  <c r="BC124" i="48"/>
  <c r="BB93" i="41"/>
  <c r="BB94" i="41" s="1"/>
  <c r="BB91" i="41"/>
  <c r="BC124" i="43"/>
  <c r="BC102" i="43"/>
  <c r="BC71" i="43" s="1"/>
  <c r="BC70" i="43" s="1"/>
  <c r="BC121" i="43"/>
  <c r="BC124" i="42"/>
  <c r="BC121" i="42"/>
  <c r="BC102" i="42"/>
  <c r="BC71" i="42" s="1"/>
  <c r="BC70" i="42" s="1"/>
  <c r="BC124" i="41"/>
  <c r="BC121" i="41"/>
  <c r="BC102" i="41"/>
  <c r="BC71" i="41" s="1"/>
  <c r="BC70" i="41" s="1"/>
  <c r="BC296" i="51"/>
  <c r="BC298" i="51"/>
  <c r="BC300" i="51"/>
  <c r="BC295" i="51"/>
  <c r="BC293" i="51"/>
  <c r="BC299" i="51"/>
  <c r="BC301" i="51"/>
  <c r="BC294" i="51"/>
  <c r="BC297" i="51"/>
  <c r="BC291" i="51"/>
  <c r="BC292" i="51"/>
  <c r="BB93" i="42"/>
  <c r="BB94" i="42" s="1"/>
  <c r="BB91" i="42"/>
  <c r="BC124" i="45"/>
  <c r="BC121" i="45"/>
  <c r="BC102" i="45"/>
  <c r="BC71" i="45" s="1"/>
  <c r="BC70" i="45" s="1"/>
  <c r="BA131" i="1"/>
  <c r="BA140" i="1" s="1"/>
  <c r="BA137" i="1"/>
  <c r="BA79" i="1"/>
  <c r="BB148" i="1" s="1"/>
  <c r="BB136" i="1"/>
  <c r="BC119" i="1"/>
  <c r="BC116" i="1"/>
  <c r="BC114" i="1"/>
  <c r="BC115" i="1" s="1"/>
  <c r="BC290" i="51"/>
  <c r="BC124" i="44"/>
  <c r="BC121" i="44"/>
  <c r="BC102" i="44"/>
  <c r="BC71" i="44" s="1"/>
  <c r="BC70" i="44" s="1"/>
  <c r="BB93" i="47"/>
  <c r="BB94" i="47" s="1"/>
  <c r="BB91" i="47"/>
  <c r="BB93" i="48"/>
  <c r="BB94" i="48" s="1"/>
  <c r="BB91" i="48"/>
  <c r="BB93" i="1"/>
  <c r="BB94" i="1" s="1"/>
  <c r="BB91" i="1"/>
  <c r="BC48" i="59"/>
  <c r="BC124" i="40"/>
  <c r="BC121" i="40"/>
  <c r="BC102" i="40"/>
  <c r="BC71" i="40" s="1"/>
  <c r="BC70" i="40" s="1"/>
  <c r="BC124" i="46"/>
  <c r="BC121" i="46"/>
  <c r="BC102" i="46"/>
  <c r="BC71" i="46" s="1"/>
  <c r="BC70" i="46" s="1"/>
  <c r="BB93" i="40"/>
  <c r="BB94" i="40" s="1"/>
  <c r="BB91" i="40"/>
  <c r="BC124" i="1" l="1"/>
  <c r="BC121" i="1"/>
  <c r="BC124" i="33" s="1"/>
  <c r="BC101" i="33" s="1"/>
  <c r="BC102" i="1"/>
  <c r="BC71" i="1" s="1"/>
  <c r="BC157" i="33"/>
  <c r="BC86" i="41"/>
  <c r="BC161" i="33"/>
  <c r="BC86" i="44"/>
  <c r="BC164" i="33"/>
  <c r="BC86" i="47"/>
  <c r="BC159" i="33"/>
  <c r="BC86" i="43"/>
  <c r="BC165" i="33"/>
  <c r="BC86" i="48"/>
  <c r="BC166" i="33"/>
  <c r="BC86" i="49"/>
  <c r="BC160" i="33"/>
  <c r="BC86" i="40"/>
  <c r="BC163" i="33"/>
  <c r="BC86" i="46"/>
  <c r="BC305" i="51"/>
  <c r="BC309" i="51" s="1"/>
  <c r="BC304" i="51"/>
  <c r="BC162" i="33"/>
  <c r="BC86" i="45"/>
  <c r="BC158" i="33"/>
  <c r="BC86" i="42"/>
  <c r="BC156" i="33"/>
  <c r="BC86" i="32"/>
  <c r="BC308" i="51" l="1"/>
  <c r="BC310" i="51" s="1"/>
  <c r="BC306" i="51"/>
  <c r="BC244" i="33"/>
  <c r="BC229" i="33"/>
  <c r="BC249" i="33"/>
  <c r="BC234" i="33"/>
  <c r="BC245" i="33"/>
  <c r="BC230" i="33"/>
  <c r="BC70" i="1"/>
  <c r="BC5" i="59" s="1"/>
  <c r="BC56" i="33"/>
  <c r="BC242" i="33"/>
  <c r="BC227" i="33"/>
  <c r="BC248" i="33"/>
  <c r="BC233" i="33"/>
  <c r="BC240" i="33"/>
  <c r="BC225" i="33"/>
  <c r="BC246" i="33"/>
  <c r="BC231" i="33"/>
  <c r="BC247" i="33"/>
  <c r="BC232" i="33"/>
  <c r="BC250" i="33"/>
  <c r="BC235" i="33"/>
  <c r="BC243" i="33"/>
  <c r="BC228" i="33"/>
  <c r="BC241" i="33"/>
  <c r="BC226" i="33"/>
  <c r="BC155" i="33"/>
  <c r="BC86" i="1"/>
  <c r="BC184" i="33" l="1"/>
  <c r="BC167" i="33"/>
  <c r="BC239" i="33"/>
  <c r="BC251" i="33" s="1"/>
  <c r="BC224" i="33"/>
  <c r="BC236" i="33" s="1"/>
  <c r="BC57" i="33"/>
  <c r="BC57" i="59" s="1"/>
  <c r="BC56" i="59"/>
  <c r="BC64" i="33"/>
  <c r="BC55" i="33"/>
  <c r="BC55" i="59"/>
  <c r="BD59" i="33"/>
  <c r="BC355" i="51"/>
  <c r="BC354" i="51"/>
  <c r="BC353" i="51"/>
  <c r="BC352" i="51"/>
  <c r="BC351" i="51"/>
  <c r="BC350" i="51"/>
  <c r="BC349" i="51"/>
  <c r="BC348" i="51"/>
  <c r="BC347" i="51"/>
  <c r="BC346" i="51"/>
  <c r="BC345" i="51"/>
  <c r="BC344" i="51"/>
  <c r="BC65" i="33" l="1"/>
  <c r="BD84" i="33" s="1"/>
  <c r="BC61" i="59"/>
  <c r="BE61" i="33"/>
  <c r="BD60" i="33"/>
  <c r="BC71" i="33"/>
  <c r="BC113" i="33"/>
  <c r="BC119" i="33" s="1"/>
  <c r="BC185" i="33"/>
  <c r="BC114" i="33" s="1"/>
  <c r="BC186" i="33"/>
  <c r="BE59" i="59" l="1"/>
  <c r="BF62" i="33"/>
  <c r="BF60" i="59" s="1"/>
  <c r="BD91" i="33"/>
  <c r="BD9" i="55"/>
  <c r="BC63" i="59"/>
  <c r="BC70" i="33"/>
  <c r="BD4" i="56"/>
  <c r="BD58" i="59"/>
  <c r="BD107" i="49" l="1"/>
  <c r="BD106" i="49" s="1"/>
  <c r="BD109" i="49" s="1"/>
  <c r="BD103" i="49" s="1"/>
  <c r="BD107" i="48"/>
  <c r="BD106" i="48" s="1"/>
  <c r="BD109" i="48" s="1"/>
  <c r="BD103" i="48" s="1"/>
  <c r="BD107" i="47"/>
  <c r="BD106" i="47" s="1"/>
  <c r="BD109" i="47" s="1"/>
  <c r="BD103" i="47" s="1"/>
  <c r="BD107" i="46"/>
  <c r="BD106" i="46" s="1"/>
  <c r="BD109" i="46" s="1"/>
  <c r="BD103" i="46" s="1"/>
  <c r="BD107" i="45"/>
  <c r="BD106" i="45" s="1"/>
  <c r="BD109" i="45" s="1"/>
  <c r="BD103" i="45" s="1"/>
  <c r="BD107" i="44"/>
  <c r="BD106" i="44" s="1"/>
  <c r="BD109" i="44" s="1"/>
  <c r="BD103" i="44" s="1"/>
  <c r="BD107" i="40"/>
  <c r="BD106" i="40" s="1"/>
  <c r="BD109" i="40" s="1"/>
  <c r="BD103" i="40" s="1"/>
  <c r="BD107" i="43"/>
  <c r="BD106" i="43" s="1"/>
  <c r="BD109" i="43" s="1"/>
  <c r="BD103" i="43" s="1"/>
  <c r="BD107" i="41"/>
  <c r="BD106" i="41" s="1"/>
  <c r="BD109" i="41" s="1"/>
  <c r="BD103" i="41" s="1"/>
  <c r="BD107" i="42"/>
  <c r="BD106" i="42" s="1"/>
  <c r="BD109" i="42" s="1"/>
  <c r="BD103" i="42" s="1"/>
  <c r="BD107" i="32"/>
  <c r="BD106" i="32" s="1"/>
  <c r="BD109" i="32" s="1"/>
  <c r="BD103" i="32" s="1"/>
  <c r="BD107" i="1"/>
  <c r="BD8" i="55"/>
  <c r="BC3" i="56"/>
  <c r="BC81" i="49"/>
  <c r="BC62" i="49" s="1"/>
  <c r="BC63" i="49" s="1"/>
  <c r="BC81" i="48"/>
  <c r="BC62" i="48" s="1"/>
  <c r="BC63" i="48" s="1"/>
  <c r="BC81" i="47"/>
  <c r="BC62" i="47" s="1"/>
  <c r="BC63" i="47" s="1"/>
  <c r="BC81" i="46"/>
  <c r="BC62" i="46" s="1"/>
  <c r="BC63" i="46" s="1"/>
  <c r="BC81" i="45"/>
  <c r="BC62" i="45" s="1"/>
  <c r="BC63" i="45" s="1"/>
  <c r="BC81" i="44"/>
  <c r="BC62" i="44" s="1"/>
  <c r="BC63" i="44" s="1"/>
  <c r="BC81" i="40"/>
  <c r="BC62" i="40" s="1"/>
  <c r="BC63" i="40" s="1"/>
  <c r="BC81" i="43"/>
  <c r="BC62" i="43" s="1"/>
  <c r="BC63" i="43" s="1"/>
  <c r="BC81" i="42"/>
  <c r="BC62" i="42" s="1"/>
  <c r="BC63" i="42" s="1"/>
  <c r="BC81" i="41"/>
  <c r="BC62" i="41" s="1"/>
  <c r="BC63" i="41" s="1"/>
  <c r="BC81" i="32"/>
  <c r="BC62" i="32" s="1"/>
  <c r="BC63" i="32" s="1"/>
  <c r="BC81" i="1"/>
  <c r="BC62" i="1" s="1"/>
  <c r="BC63" i="1" s="1"/>
  <c r="BC62" i="59"/>
  <c r="BD72" i="33"/>
  <c r="BC64" i="41" l="1"/>
  <c r="BC65" i="41" s="1"/>
  <c r="BC68" i="41" s="1"/>
  <c r="BC155" i="41"/>
  <c r="BC155" i="44"/>
  <c r="BC64" i="44"/>
  <c r="BC65" i="44" s="1"/>
  <c r="BC68" i="44" s="1"/>
  <c r="BC155" i="48"/>
  <c r="BC64" i="48"/>
  <c r="BC65" i="48" s="1"/>
  <c r="BC68" i="48" s="1"/>
  <c r="BD106" i="1"/>
  <c r="BD97" i="33"/>
  <c r="BD101" i="43"/>
  <c r="BD213" i="33" s="1"/>
  <c r="BD66" i="43"/>
  <c r="BD101" i="46"/>
  <c r="BD217" i="33" s="1"/>
  <c r="BD66" i="46"/>
  <c r="BC155" i="42"/>
  <c r="BC64" i="42"/>
  <c r="BC65" i="42" s="1"/>
  <c r="BC68" i="42" s="1"/>
  <c r="BC155" i="45"/>
  <c r="BC64" i="45"/>
  <c r="BC65" i="45" s="1"/>
  <c r="BC68" i="45" s="1"/>
  <c r="BC155" i="49"/>
  <c r="BC64" i="49"/>
  <c r="BC65" i="49" s="1"/>
  <c r="BC68" i="49" s="1"/>
  <c r="BD101" i="32"/>
  <c r="BD210" i="33" s="1"/>
  <c r="BD66" i="32"/>
  <c r="BD101" i="40"/>
  <c r="BD214" i="33" s="1"/>
  <c r="BD66" i="40"/>
  <c r="BD101" i="47"/>
  <c r="BD218" i="33" s="1"/>
  <c r="BD66" i="47"/>
  <c r="BD64" i="59"/>
  <c r="BC64" i="1"/>
  <c r="BC65" i="1" s="1"/>
  <c r="BC155" i="1"/>
  <c r="BC155" i="43"/>
  <c r="BC64" i="43"/>
  <c r="BC65" i="43" s="1"/>
  <c r="BC68" i="43" s="1"/>
  <c r="BC64" i="46"/>
  <c r="BC65" i="46" s="1"/>
  <c r="BC68" i="46" s="1"/>
  <c r="BC155" i="46"/>
  <c r="BC55" i="56"/>
  <c r="BC56" i="56" s="1"/>
  <c r="BC37" i="56"/>
  <c r="BC38" i="56" s="1"/>
  <c r="BC47" i="56"/>
  <c r="BC42" i="56"/>
  <c r="BC43" i="56" s="1"/>
  <c r="BD101" i="42"/>
  <c r="BD212" i="33" s="1"/>
  <c r="BD66" i="42"/>
  <c r="BD101" i="44"/>
  <c r="BD215" i="33" s="1"/>
  <c r="BD66" i="44"/>
  <c r="BD101" i="48"/>
  <c r="BD219" i="33" s="1"/>
  <c r="BD66" i="48"/>
  <c r="BC155" i="32"/>
  <c r="BC64" i="32"/>
  <c r="BC65" i="32" s="1"/>
  <c r="BC68" i="32" s="1"/>
  <c r="BC155" i="40"/>
  <c r="BC64" i="40"/>
  <c r="BC65" i="40" s="1"/>
  <c r="BC68" i="40" s="1"/>
  <c r="BC155" i="47"/>
  <c r="BC64" i="47"/>
  <c r="BC65" i="47" s="1"/>
  <c r="BC68" i="47" s="1"/>
  <c r="BD90" i="33"/>
  <c r="BD83" i="33"/>
  <c r="BD101" i="41"/>
  <c r="BD211" i="33" s="1"/>
  <c r="BD66" i="41"/>
  <c r="BD101" i="45"/>
  <c r="BD216" i="33" s="1"/>
  <c r="BD66" i="45"/>
  <c r="BD101" i="49"/>
  <c r="BD220" i="33" s="1"/>
  <c r="BD66" i="49"/>
  <c r="BC139" i="32" l="1"/>
  <c r="BC73" i="32"/>
  <c r="BD74" i="32" s="1"/>
  <c r="BD41" i="56"/>
  <c r="BC139" i="45"/>
  <c r="BC73" i="45"/>
  <c r="BD74" i="45" s="1"/>
  <c r="BC139" i="44"/>
  <c r="BC73" i="44"/>
  <c r="BD74" i="44" s="1"/>
  <c r="BD46" i="56"/>
  <c r="BC49" i="56"/>
  <c r="BC139" i="46"/>
  <c r="BC73" i="46"/>
  <c r="BD74" i="46" s="1"/>
  <c r="BC68" i="1"/>
  <c r="BC43" i="33"/>
  <c r="BD109" i="1"/>
  <c r="BD103" i="1" s="1"/>
  <c r="BD96" i="33"/>
  <c r="BD104" i="33" s="1"/>
  <c r="BC139" i="47"/>
  <c r="BC73" i="47"/>
  <c r="BD74" i="47" s="1"/>
  <c r="BC139" i="40"/>
  <c r="BC73" i="40"/>
  <c r="BD74" i="40" s="1"/>
  <c r="BC60" i="56"/>
  <c r="BC133" i="33" s="1"/>
  <c r="BC59" i="56"/>
  <c r="BC139" i="43"/>
  <c r="BC73" i="43"/>
  <c r="BD74" i="43" s="1"/>
  <c r="BC139" i="49"/>
  <c r="BC73" i="49"/>
  <c r="BD74" i="49" s="1"/>
  <c r="BC139" i="42"/>
  <c r="BC73" i="42"/>
  <c r="BD74" i="42" s="1"/>
  <c r="BC139" i="48"/>
  <c r="BC73" i="48"/>
  <c r="BD74" i="48" s="1"/>
  <c r="BC52" i="56"/>
  <c r="BC139" i="41"/>
  <c r="BC73" i="41"/>
  <c r="BD74" i="41" s="1"/>
  <c r="BC84" i="43" l="1"/>
  <c r="BC84" i="41"/>
  <c r="BC84" i="48"/>
  <c r="BC87" i="48" s="1"/>
  <c r="BC88" i="48"/>
  <c r="BC88" i="41"/>
  <c r="BC87" i="41"/>
  <c r="BD85" i="42"/>
  <c r="BD279" i="51"/>
  <c r="BD61" i="42"/>
  <c r="BC88" i="43"/>
  <c r="BC87" i="43"/>
  <c r="BD85" i="40"/>
  <c r="BD281" i="51"/>
  <c r="BD61" i="40"/>
  <c r="BC46" i="33"/>
  <c r="BC49" i="59" s="1"/>
  <c r="BC139" i="1"/>
  <c r="BC73" i="1"/>
  <c r="BD74" i="1" s="1"/>
  <c r="BC48" i="56"/>
  <c r="BD85" i="44"/>
  <c r="BD282" i="51"/>
  <c r="BD61" i="44"/>
  <c r="BD85" i="45"/>
  <c r="BD283" i="51"/>
  <c r="BD61" i="45"/>
  <c r="BD85" i="48"/>
  <c r="BD286" i="51"/>
  <c r="BD61" i="48"/>
  <c r="BC84" i="49"/>
  <c r="BC84" i="47"/>
  <c r="BD85" i="46"/>
  <c r="BD284" i="51"/>
  <c r="BD61" i="46"/>
  <c r="BD85" i="32"/>
  <c r="BD277" i="51"/>
  <c r="BD61" i="32"/>
  <c r="BD85" i="41"/>
  <c r="BD278" i="51"/>
  <c r="BD61" i="41"/>
  <c r="BC84" i="42"/>
  <c r="BD85" i="43"/>
  <c r="BD280" i="51"/>
  <c r="BD61" i="43"/>
  <c r="BC61" i="56"/>
  <c r="BC132" i="33"/>
  <c r="BC75" i="59" s="1"/>
  <c r="BC84" i="40"/>
  <c r="BC84" i="44"/>
  <c r="BC84" i="45"/>
  <c r="BD85" i="49"/>
  <c r="BD287" i="51"/>
  <c r="BD61" i="49"/>
  <c r="BD85" i="47"/>
  <c r="BD285" i="51"/>
  <c r="BD61" i="47"/>
  <c r="BD101" i="1"/>
  <c r="BD209" i="33" s="1"/>
  <c r="BD66" i="1"/>
  <c r="BC38" i="33"/>
  <c r="BC40" i="33"/>
  <c r="BC44" i="33"/>
  <c r="BC42" i="33"/>
  <c r="BC47" i="59" s="1"/>
  <c r="BC84" i="46"/>
  <c r="BC84" i="32"/>
  <c r="BC88" i="46" l="1"/>
  <c r="BC87" i="46"/>
  <c r="BD67" i="43"/>
  <c r="DU53" i="57"/>
  <c r="BD128" i="43"/>
  <c r="BD77" i="43"/>
  <c r="BD78" i="43"/>
  <c r="BD112" i="43"/>
  <c r="BC88" i="42"/>
  <c r="BC87" i="42"/>
  <c r="BD67" i="48"/>
  <c r="DU59" i="57"/>
  <c r="BD77" i="48"/>
  <c r="BD128" i="48"/>
  <c r="BD78" i="48"/>
  <c r="BD112" i="48"/>
  <c r="BD67" i="45"/>
  <c r="DU56" i="57"/>
  <c r="BD78" i="45"/>
  <c r="BD77" i="45"/>
  <c r="BD128" i="45"/>
  <c r="BD112" i="45"/>
  <c r="BD67" i="44"/>
  <c r="DU55" i="57"/>
  <c r="BD128" i="44"/>
  <c r="BD77" i="44"/>
  <c r="BD78" i="44"/>
  <c r="BD112" i="44"/>
  <c r="BD67" i="42"/>
  <c r="DU52" i="57"/>
  <c r="BD128" i="42"/>
  <c r="BD78" i="42"/>
  <c r="BD77" i="42"/>
  <c r="BD112" i="42"/>
  <c r="BC88" i="44"/>
  <c r="BC87" i="44"/>
  <c r="BC88" i="40"/>
  <c r="BC87" i="40"/>
  <c r="BD67" i="41"/>
  <c r="DU51" i="57"/>
  <c r="BD128" i="41"/>
  <c r="BD78" i="41"/>
  <c r="BD77" i="41"/>
  <c r="BD112" i="41"/>
  <c r="BD67" i="32"/>
  <c r="DU50" i="57"/>
  <c r="BD128" i="32"/>
  <c r="BD78" i="32"/>
  <c r="BD77" i="32"/>
  <c r="BD112" i="32"/>
  <c r="BC84" i="1"/>
  <c r="BC132" i="41"/>
  <c r="BC133" i="41" s="1"/>
  <c r="BC134" i="41" s="1"/>
  <c r="BB79" i="41" s="1"/>
  <c r="BC148" i="41" s="1"/>
  <c r="BC206" i="51"/>
  <c r="BC222" i="51" s="1"/>
  <c r="BC90" i="41"/>
  <c r="BB129" i="41"/>
  <c r="BB131" i="41" s="1"/>
  <c r="BB140" i="41" s="1"/>
  <c r="BC130" i="41"/>
  <c r="BD67" i="46"/>
  <c r="BD78" i="46"/>
  <c r="DU57" i="57"/>
  <c r="BD77" i="46"/>
  <c r="BD128" i="46"/>
  <c r="BD112" i="46"/>
  <c r="BC88" i="47"/>
  <c r="BC87" i="47"/>
  <c r="BD85" i="1"/>
  <c r="BD49" i="33" s="1"/>
  <c r="BD51" i="59" s="1"/>
  <c r="BD276" i="51"/>
  <c r="BD61" i="1"/>
  <c r="BD67" i="40"/>
  <c r="BD128" i="40"/>
  <c r="DU54" i="57"/>
  <c r="BD78" i="40"/>
  <c r="BD77" i="40"/>
  <c r="BD112" i="40"/>
  <c r="BC88" i="32"/>
  <c r="BC87" i="32"/>
  <c r="BD67" i="47"/>
  <c r="DU58" i="57"/>
  <c r="BD77" i="47"/>
  <c r="BD78" i="47"/>
  <c r="BD128" i="47"/>
  <c r="BD112" i="47"/>
  <c r="BD67" i="49"/>
  <c r="DU60" i="57"/>
  <c r="BD128" i="49"/>
  <c r="BD77" i="49"/>
  <c r="BD78" i="49"/>
  <c r="BD112" i="49"/>
  <c r="BC88" i="45"/>
  <c r="BC87" i="45"/>
  <c r="BC62" i="56"/>
  <c r="BC135" i="33" s="1"/>
  <c r="BC134" i="33"/>
  <c r="BC76" i="59" s="1"/>
  <c r="BC87" i="49"/>
  <c r="BC88" i="49"/>
  <c r="BC132" i="43"/>
  <c r="BC133" i="43" s="1"/>
  <c r="BC134" i="43" s="1"/>
  <c r="BB79" i="43" s="1"/>
  <c r="BC148" i="43" s="1"/>
  <c r="BC208" i="51"/>
  <c r="BC224" i="51" s="1"/>
  <c r="BC90" i="43"/>
  <c r="BB129" i="43"/>
  <c r="BB131" i="43" s="1"/>
  <c r="BB140" i="43" s="1"/>
  <c r="BC130" i="43"/>
  <c r="BC132" i="48"/>
  <c r="BC133" i="48" s="1"/>
  <c r="BC134" i="48" s="1"/>
  <c r="BB79" i="48" s="1"/>
  <c r="BC148" i="48" s="1"/>
  <c r="BC214" i="51"/>
  <c r="BC230" i="51" s="1"/>
  <c r="BC90" i="48"/>
  <c r="BC130" i="48"/>
  <c r="BB129" i="48"/>
  <c r="BB131" i="48" s="1"/>
  <c r="BB140" i="48" s="1"/>
  <c r="BC93" i="43" l="1"/>
  <c r="BC94" i="43" s="1"/>
  <c r="BC91" i="43"/>
  <c r="BC132" i="49"/>
  <c r="BC133" i="49" s="1"/>
  <c r="BC134" i="49" s="1"/>
  <c r="BB79" i="49" s="1"/>
  <c r="BC148" i="49" s="1"/>
  <c r="BC215" i="51"/>
  <c r="BC231" i="51" s="1"/>
  <c r="BC90" i="49"/>
  <c r="BB129" i="49"/>
  <c r="BB131" i="49" s="1"/>
  <c r="BB140" i="49" s="1"/>
  <c r="BC130" i="49"/>
  <c r="BC77" i="59"/>
  <c r="BD50" i="48"/>
  <c r="BD50" i="43"/>
  <c r="BD50" i="47"/>
  <c r="BD50" i="42"/>
  <c r="BD50" i="45"/>
  <c r="BD50" i="32"/>
  <c r="BD50" i="44"/>
  <c r="BD50" i="46"/>
  <c r="BD50" i="40"/>
  <c r="BD50" i="41"/>
  <c r="BD50" i="49"/>
  <c r="BD50" i="1"/>
  <c r="BD119" i="40"/>
  <c r="BD116" i="40"/>
  <c r="BD114" i="40"/>
  <c r="BD115" i="40" s="1"/>
  <c r="BD288" i="51"/>
  <c r="BD290" i="51" s="1"/>
  <c r="BC132" i="47"/>
  <c r="BC133" i="47" s="1"/>
  <c r="BC134" i="47" s="1"/>
  <c r="BB79" i="47" s="1"/>
  <c r="BC148" i="47" s="1"/>
  <c r="BC213" i="51"/>
  <c r="BC229" i="51" s="1"/>
  <c r="BC90" i="47"/>
  <c r="BC130" i="47"/>
  <c r="BB129" i="47"/>
  <c r="BB131" i="47" s="1"/>
  <c r="BB140" i="47" s="1"/>
  <c r="BC132" i="44"/>
  <c r="BC133" i="44" s="1"/>
  <c r="BC134" i="44" s="1"/>
  <c r="BB79" i="44" s="1"/>
  <c r="BC148" i="44" s="1"/>
  <c r="BC210" i="51"/>
  <c r="BC226" i="51" s="1"/>
  <c r="BC90" i="44"/>
  <c r="BB129" i="44"/>
  <c r="BB131" i="44" s="1"/>
  <c r="BB140" i="44" s="1"/>
  <c r="BC130" i="44"/>
  <c r="BD119" i="44"/>
  <c r="BD116" i="44"/>
  <c r="BD114" i="44"/>
  <c r="BD115" i="44" s="1"/>
  <c r="BD119" i="46"/>
  <c r="BD116" i="46"/>
  <c r="BD114" i="46"/>
  <c r="BD115" i="46" s="1"/>
  <c r="BD119" i="41"/>
  <c r="BD116" i="41"/>
  <c r="BD114" i="41"/>
  <c r="BD115" i="41" s="1"/>
  <c r="BD119" i="42"/>
  <c r="BD116" i="42"/>
  <c r="BD114" i="42"/>
  <c r="BD115" i="42" s="1"/>
  <c r="BC132" i="45"/>
  <c r="BC133" i="45" s="1"/>
  <c r="BC134" i="45" s="1"/>
  <c r="BB79" i="45" s="1"/>
  <c r="BC148" i="45" s="1"/>
  <c r="BC211" i="51"/>
  <c r="BC227" i="51" s="1"/>
  <c r="BC90" i="45"/>
  <c r="BB129" i="45"/>
  <c r="BB131" i="45" s="1"/>
  <c r="BB140" i="45" s="1"/>
  <c r="BC130" i="45"/>
  <c r="BD116" i="47"/>
  <c r="BD119" i="47"/>
  <c r="BD114" i="47"/>
  <c r="BD115" i="47" s="1"/>
  <c r="BC132" i="32"/>
  <c r="BC133" i="32" s="1"/>
  <c r="BC134" i="32" s="1"/>
  <c r="BB79" i="32" s="1"/>
  <c r="BC148" i="32" s="1"/>
  <c r="BC205" i="51"/>
  <c r="BC221" i="51" s="1"/>
  <c r="BC90" i="32"/>
  <c r="BB129" i="32"/>
  <c r="BB131" i="32" s="1"/>
  <c r="BB140" i="32" s="1"/>
  <c r="BC130" i="32"/>
  <c r="BC93" i="41"/>
  <c r="BC94" i="41" s="1"/>
  <c r="BC91" i="41"/>
  <c r="BC88" i="1"/>
  <c r="BC87" i="1"/>
  <c r="BC51" i="33" s="1"/>
  <c r="BC52" i="59" s="1"/>
  <c r="BC48" i="33"/>
  <c r="BD119" i="32"/>
  <c r="BD116" i="32"/>
  <c r="BD114" i="32"/>
  <c r="BD115" i="32" s="1"/>
  <c r="BC132" i="40"/>
  <c r="BC133" i="40" s="1"/>
  <c r="BC134" i="40" s="1"/>
  <c r="BB79" i="40" s="1"/>
  <c r="BC148" i="40" s="1"/>
  <c r="BC209" i="51"/>
  <c r="BC225" i="51" s="1"/>
  <c r="BC90" i="40"/>
  <c r="BB129" i="40"/>
  <c r="BB131" i="40" s="1"/>
  <c r="BB140" i="40" s="1"/>
  <c r="BC130" i="40"/>
  <c r="BD119" i="48"/>
  <c r="BD116" i="48"/>
  <c r="BD114" i="48"/>
  <c r="BD115" i="48" s="1"/>
  <c r="BC132" i="42"/>
  <c r="BC133" i="42" s="1"/>
  <c r="BC134" i="42" s="1"/>
  <c r="BB79" i="42" s="1"/>
  <c r="BC148" i="42" s="1"/>
  <c r="BC207" i="51"/>
  <c r="BC223" i="51" s="1"/>
  <c r="BC90" i="42"/>
  <c r="BB129" i="42"/>
  <c r="BB131" i="42" s="1"/>
  <c r="BB140" i="42" s="1"/>
  <c r="BC130" i="42"/>
  <c r="BC93" i="48"/>
  <c r="BC94" i="48" s="1"/>
  <c r="BC91" i="48"/>
  <c r="BD119" i="49"/>
  <c r="BD116" i="49"/>
  <c r="BD114" i="49"/>
  <c r="BD115" i="49" s="1"/>
  <c r="BD67" i="1"/>
  <c r="BD45" i="33" s="1"/>
  <c r="BD39" i="33"/>
  <c r="DU49" i="57"/>
  <c r="DU61" i="57" s="1"/>
  <c r="BD77" i="1"/>
  <c r="BD128" i="1"/>
  <c r="BD78" i="1"/>
  <c r="BD112" i="1"/>
  <c r="BD119" i="45"/>
  <c r="BD116" i="45"/>
  <c r="BD114" i="45"/>
  <c r="BD115" i="45" s="1"/>
  <c r="BD119" i="43"/>
  <c r="BD116" i="43"/>
  <c r="BD114" i="43"/>
  <c r="BD115" i="43" s="1"/>
  <c r="BC132" i="46"/>
  <c r="BC133" i="46" s="1"/>
  <c r="BC134" i="46" s="1"/>
  <c r="BB79" i="46" s="1"/>
  <c r="BC148" i="46" s="1"/>
  <c r="BC212" i="51"/>
  <c r="BC228" i="51" s="1"/>
  <c r="BC90" i="46"/>
  <c r="BC130" i="46"/>
  <c r="BB129" i="46"/>
  <c r="BB131" i="46" s="1"/>
  <c r="BB140" i="46" s="1"/>
  <c r="BC93" i="46" l="1"/>
  <c r="BC94" i="46" s="1"/>
  <c r="BC91" i="46"/>
  <c r="BD124" i="45"/>
  <c r="BD121" i="45"/>
  <c r="BD102" i="45"/>
  <c r="BD71" i="45" s="1"/>
  <c r="BD70" i="45" s="1"/>
  <c r="BD102" i="43"/>
  <c r="BD71" i="43" s="1"/>
  <c r="BD70" i="43" s="1"/>
  <c r="BD121" i="43"/>
  <c r="BD124" i="43"/>
  <c r="BD119" i="1"/>
  <c r="BD116" i="1"/>
  <c r="BD114" i="1"/>
  <c r="BD115" i="1" s="1"/>
  <c r="BC93" i="42"/>
  <c r="BC94" i="42" s="1"/>
  <c r="BC91" i="42"/>
  <c r="BC93" i="40"/>
  <c r="BC94" i="40" s="1"/>
  <c r="BC91" i="40"/>
  <c r="BC132" i="1"/>
  <c r="BC133" i="1" s="1"/>
  <c r="BC134" i="1" s="1"/>
  <c r="BC204" i="51"/>
  <c r="BC220" i="51" s="1"/>
  <c r="BC90" i="1"/>
  <c r="BC130" i="1"/>
  <c r="BB129" i="1"/>
  <c r="BD124" i="42"/>
  <c r="BD121" i="42"/>
  <c r="BD102" i="42"/>
  <c r="BD71" i="42" s="1"/>
  <c r="BD70" i="42" s="1"/>
  <c r="BC93" i="47"/>
  <c r="BC94" i="47" s="1"/>
  <c r="BC91" i="47"/>
  <c r="BD124" i="48"/>
  <c r="BD121" i="48"/>
  <c r="BD102" i="48"/>
  <c r="BD71" i="48" s="1"/>
  <c r="BD70" i="48" s="1"/>
  <c r="BD124" i="32"/>
  <c r="BD121" i="32"/>
  <c r="BD102" i="32"/>
  <c r="BD71" i="32" s="1"/>
  <c r="BD70" i="32" s="1"/>
  <c r="BC93" i="32"/>
  <c r="BC94" i="32" s="1"/>
  <c r="BC91" i="32"/>
  <c r="BD124" i="47"/>
  <c r="BD121" i="47"/>
  <c r="BD102" i="47"/>
  <c r="BD71" i="47" s="1"/>
  <c r="BD70" i="47" s="1"/>
  <c r="BC93" i="45"/>
  <c r="BC94" i="45" s="1"/>
  <c r="BC91" i="45"/>
  <c r="BD124" i="49"/>
  <c r="BD121" i="49"/>
  <c r="BD102" i="49"/>
  <c r="BD71" i="49" s="1"/>
  <c r="BD70" i="49" s="1"/>
  <c r="BC53" i="33"/>
  <c r="BC54" i="59" s="1"/>
  <c r="BC52" i="33"/>
  <c r="BC53" i="59" s="1"/>
  <c r="BC87" i="33"/>
  <c r="BC50" i="59"/>
  <c r="BC369" i="33"/>
  <c r="BC375" i="33" s="1"/>
  <c r="BC376" i="33" s="1"/>
  <c r="BC93" i="44"/>
  <c r="BC94" i="44" s="1"/>
  <c r="BC91" i="44"/>
  <c r="BD48" i="59"/>
  <c r="BD124" i="41"/>
  <c r="BD121" i="41"/>
  <c r="BD102" i="41"/>
  <c r="BD71" i="41" s="1"/>
  <c r="BD70" i="41" s="1"/>
  <c r="BD124" i="46"/>
  <c r="BD121" i="46"/>
  <c r="BD102" i="46"/>
  <c r="BD71" i="46" s="1"/>
  <c r="BD70" i="46" s="1"/>
  <c r="BD124" i="44"/>
  <c r="BD121" i="44"/>
  <c r="BD102" i="44"/>
  <c r="BD71" i="44" s="1"/>
  <c r="BD70" i="44" s="1"/>
  <c r="BD296" i="51"/>
  <c r="BD299" i="51"/>
  <c r="BD301" i="51"/>
  <c r="BD295" i="51"/>
  <c r="BD298" i="51"/>
  <c r="BD300" i="51"/>
  <c r="BD293" i="51"/>
  <c r="BD292" i="51"/>
  <c r="BD294" i="51"/>
  <c r="BD297" i="51"/>
  <c r="BD291" i="51"/>
  <c r="BD124" i="40"/>
  <c r="BD121" i="40"/>
  <c r="BD102" i="40"/>
  <c r="BD71" i="40" s="1"/>
  <c r="BD70" i="40" s="1"/>
  <c r="BC93" i="49"/>
  <c r="BC94" i="49" s="1"/>
  <c r="BC91" i="49"/>
  <c r="BD305" i="51" l="1"/>
  <c r="BD309" i="51" s="1"/>
  <c r="BD163" i="33"/>
  <c r="BD86" i="46"/>
  <c r="BD161" i="33"/>
  <c r="BD86" i="44"/>
  <c r="BD164" i="33"/>
  <c r="BD86" i="47"/>
  <c r="BD165" i="33"/>
  <c r="BD86" i="48"/>
  <c r="BD124" i="1"/>
  <c r="BD121" i="1"/>
  <c r="BD124" i="33" s="1"/>
  <c r="BD101" i="33" s="1"/>
  <c r="BD102" i="1"/>
  <c r="BD71" i="1" s="1"/>
  <c r="BD160" i="33"/>
  <c r="BD86" i="40"/>
  <c r="BD157" i="33"/>
  <c r="BD86" i="41"/>
  <c r="BD166" i="33"/>
  <c r="BD86" i="49"/>
  <c r="BD156" i="33"/>
  <c r="BD86" i="32"/>
  <c r="BB131" i="1"/>
  <c r="BB140" i="1" s="1"/>
  <c r="BB137" i="1"/>
  <c r="BB79" i="1"/>
  <c r="BC148" i="1" s="1"/>
  <c r="BC136" i="1"/>
  <c r="BD159" i="33"/>
  <c r="BD86" i="43"/>
  <c r="BD158" i="33"/>
  <c r="BD86" i="42"/>
  <c r="BD304" i="51"/>
  <c r="BC93" i="1"/>
  <c r="BC94" i="1" s="1"/>
  <c r="BC91" i="1"/>
  <c r="BD162" i="33"/>
  <c r="BD86" i="45"/>
  <c r="BD243" i="33" l="1"/>
  <c r="BD228" i="33"/>
  <c r="BD250" i="33"/>
  <c r="BD235" i="33"/>
  <c r="BD244" i="33"/>
  <c r="BD229" i="33"/>
  <c r="BD70" i="1"/>
  <c r="BD5" i="59" s="1"/>
  <c r="BD56" i="33"/>
  <c r="BD249" i="33"/>
  <c r="BD234" i="33"/>
  <c r="BD245" i="33"/>
  <c r="BD230" i="33"/>
  <c r="BD246" i="33"/>
  <c r="BD231" i="33"/>
  <c r="BD242" i="33"/>
  <c r="BD227" i="33"/>
  <c r="BD240" i="33"/>
  <c r="BD225" i="33"/>
  <c r="BD241" i="33"/>
  <c r="BD226" i="33"/>
  <c r="BD308" i="51"/>
  <c r="BD310" i="51" s="1"/>
  <c r="BD306" i="51"/>
  <c r="BD155" i="33"/>
  <c r="BD86" i="1"/>
  <c r="BD248" i="33"/>
  <c r="BD233" i="33"/>
  <c r="BD247" i="33"/>
  <c r="BD232" i="33"/>
  <c r="BD346" i="51" l="1"/>
  <c r="BD350" i="51"/>
  <c r="BD354" i="51"/>
  <c r="BD345" i="51"/>
  <c r="BD349" i="51"/>
  <c r="BD353" i="51"/>
  <c r="BD344" i="51"/>
  <c r="BD348" i="51"/>
  <c r="BD352" i="51"/>
  <c r="BD347" i="51"/>
  <c r="BD351" i="51"/>
  <c r="BD355" i="51"/>
  <c r="BD184" i="33"/>
  <c r="BD167" i="33"/>
  <c r="BD239" i="33"/>
  <c r="BD251" i="33" s="1"/>
  <c r="BD224" i="33"/>
  <c r="BD236" i="33" s="1"/>
  <c r="BD57" i="33"/>
  <c r="BD57" i="59" s="1"/>
  <c r="BD56" i="59"/>
  <c r="BD64" i="33"/>
  <c r="BD55" i="33"/>
  <c r="BD55" i="59"/>
  <c r="BE59" i="33"/>
  <c r="BD65" i="33" l="1"/>
  <c r="BE84" i="33" s="1"/>
  <c r="BD61" i="59"/>
  <c r="BF61" i="33"/>
  <c r="BE60" i="33"/>
  <c r="BD71" i="33"/>
  <c r="BD113" i="33"/>
  <c r="BD119" i="33" s="1"/>
  <c r="BD185" i="33"/>
  <c r="BD114" i="33" s="1"/>
  <c r="BD186" i="33"/>
  <c r="BD63" i="59" l="1"/>
  <c r="BD70" i="33"/>
  <c r="BF59" i="59"/>
  <c r="BG62" i="33"/>
  <c r="BG60" i="59" s="1"/>
  <c r="BE4" i="56"/>
  <c r="BE58" i="59"/>
  <c r="BE91" i="33"/>
  <c r="BE9" i="55"/>
  <c r="BE107" i="49" l="1"/>
  <c r="BE106" i="49" s="1"/>
  <c r="BE109" i="49" s="1"/>
  <c r="BE103" i="49" s="1"/>
  <c r="BE107" i="48"/>
  <c r="BE106" i="48" s="1"/>
  <c r="BE109" i="48" s="1"/>
  <c r="BE103" i="48" s="1"/>
  <c r="BE107" i="47"/>
  <c r="BE106" i="47" s="1"/>
  <c r="BE109" i="47" s="1"/>
  <c r="BE103" i="47" s="1"/>
  <c r="BE107" i="46"/>
  <c r="BE106" i="46" s="1"/>
  <c r="BE109" i="46" s="1"/>
  <c r="BE103" i="46" s="1"/>
  <c r="BE107" i="45"/>
  <c r="BE106" i="45" s="1"/>
  <c r="BE109" i="45" s="1"/>
  <c r="BE103" i="45" s="1"/>
  <c r="BE107" i="44"/>
  <c r="BE106" i="44" s="1"/>
  <c r="BE109" i="44" s="1"/>
  <c r="BE103" i="44" s="1"/>
  <c r="BE107" i="40"/>
  <c r="BE106" i="40" s="1"/>
  <c r="BE109" i="40" s="1"/>
  <c r="BE103" i="40" s="1"/>
  <c r="BE107" i="43"/>
  <c r="BE106" i="43" s="1"/>
  <c r="BE109" i="43" s="1"/>
  <c r="BE103" i="43" s="1"/>
  <c r="BE107" i="42"/>
  <c r="BE106" i="42" s="1"/>
  <c r="BE109" i="42" s="1"/>
  <c r="BE103" i="42" s="1"/>
  <c r="BE107" i="32"/>
  <c r="BE106" i="32" s="1"/>
  <c r="BE109" i="32" s="1"/>
  <c r="BE103" i="32" s="1"/>
  <c r="BE107" i="41"/>
  <c r="BE106" i="41" s="1"/>
  <c r="BE109" i="41" s="1"/>
  <c r="BE103" i="41" s="1"/>
  <c r="BE107" i="1"/>
  <c r="BE8" i="55"/>
  <c r="BD3" i="56"/>
  <c r="BD81" i="49"/>
  <c r="BD62" i="49" s="1"/>
  <c r="BD63" i="49" s="1"/>
  <c r="BD81" i="48"/>
  <c r="BD62" i="48" s="1"/>
  <c r="BD63" i="48" s="1"/>
  <c r="BD81" i="47"/>
  <c r="BD62" i="47" s="1"/>
  <c r="BD63" i="47" s="1"/>
  <c r="BD81" i="46"/>
  <c r="BD62" i="46" s="1"/>
  <c r="BD63" i="46" s="1"/>
  <c r="BD81" i="45"/>
  <c r="BD62" i="45" s="1"/>
  <c r="BD63" i="45" s="1"/>
  <c r="BD81" i="44"/>
  <c r="BD62" i="44" s="1"/>
  <c r="BD63" i="44" s="1"/>
  <c r="BD81" i="40"/>
  <c r="BD62" i="40" s="1"/>
  <c r="BD63" i="40" s="1"/>
  <c r="BD81" i="43"/>
  <c r="BD62" i="43" s="1"/>
  <c r="BD63" i="43" s="1"/>
  <c r="BD81" i="41"/>
  <c r="BD62" i="41" s="1"/>
  <c r="BD63" i="41" s="1"/>
  <c r="BD81" i="42"/>
  <c r="BD62" i="42" s="1"/>
  <c r="BD63" i="42" s="1"/>
  <c r="BD81" i="1"/>
  <c r="BD62" i="1" s="1"/>
  <c r="BD63" i="1" s="1"/>
  <c r="BD81" i="32"/>
  <c r="BD62" i="32" s="1"/>
  <c r="BD63" i="32" s="1"/>
  <c r="BD62" i="59"/>
  <c r="BE72" i="33"/>
  <c r="BE64" i="59" l="1"/>
  <c r="BD155" i="42"/>
  <c r="BD64" i="42"/>
  <c r="BD65" i="42" s="1"/>
  <c r="BD68" i="42" s="1"/>
  <c r="BD155" i="44"/>
  <c r="BD64" i="44"/>
  <c r="BD65" i="44" s="1"/>
  <c r="BD68" i="44" s="1"/>
  <c r="BD155" i="48"/>
  <c r="BD64" i="48"/>
  <c r="BD65" i="48" s="1"/>
  <c r="BD68" i="48" s="1"/>
  <c r="BE106" i="1"/>
  <c r="BE97" i="33"/>
  <c r="BE101" i="43"/>
  <c r="BE213" i="33" s="1"/>
  <c r="BE66" i="43"/>
  <c r="BE101" i="46"/>
  <c r="BE217" i="33" s="1"/>
  <c r="BE66" i="46"/>
  <c r="BD155" i="32"/>
  <c r="BD64" i="32"/>
  <c r="BD65" i="32" s="1"/>
  <c r="BD68" i="32" s="1"/>
  <c r="BD64" i="41"/>
  <c r="BD65" i="41" s="1"/>
  <c r="BD68" i="41" s="1"/>
  <c r="BD155" i="41"/>
  <c r="BD155" i="45"/>
  <c r="BD64" i="45"/>
  <c r="BD65" i="45" s="1"/>
  <c r="BD68" i="45" s="1"/>
  <c r="BD155" i="49"/>
  <c r="BD64" i="49"/>
  <c r="BD65" i="49" s="1"/>
  <c r="BD68" i="49" s="1"/>
  <c r="BE101" i="41"/>
  <c r="BE211" i="33" s="1"/>
  <c r="BE66" i="41"/>
  <c r="BE101" i="40"/>
  <c r="BE214" i="33" s="1"/>
  <c r="BE66" i="40"/>
  <c r="BE101" i="47"/>
  <c r="BE218" i="33" s="1"/>
  <c r="BE66" i="47"/>
  <c r="BD155" i="43"/>
  <c r="BD64" i="43"/>
  <c r="BD65" i="43" s="1"/>
  <c r="BD68" i="43" s="1"/>
  <c r="BD64" i="46"/>
  <c r="BD65" i="46" s="1"/>
  <c r="BD68" i="46" s="1"/>
  <c r="BD155" i="46"/>
  <c r="BD55" i="56"/>
  <c r="BD56" i="56" s="1"/>
  <c r="BD37" i="56"/>
  <c r="BD38" i="56" s="1"/>
  <c r="BD47" i="56"/>
  <c r="BD42" i="56"/>
  <c r="BD43" i="56" s="1"/>
  <c r="BE101" i="32"/>
  <c r="BE210" i="33" s="1"/>
  <c r="BE66" i="32"/>
  <c r="BE101" i="44"/>
  <c r="BE215" i="33" s="1"/>
  <c r="BE66" i="44"/>
  <c r="BE101" i="48"/>
  <c r="BE219" i="33" s="1"/>
  <c r="BE66" i="48"/>
  <c r="BD64" i="1"/>
  <c r="BD65" i="1" s="1"/>
  <c r="BD155" i="1"/>
  <c r="BD64" i="40"/>
  <c r="BD65" i="40" s="1"/>
  <c r="BD68" i="40" s="1"/>
  <c r="BD155" i="40"/>
  <c r="BD155" i="47"/>
  <c r="BD64" i="47"/>
  <c r="BD65" i="47" s="1"/>
  <c r="BD68" i="47" s="1"/>
  <c r="BE90" i="33"/>
  <c r="BE83" i="33"/>
  <c r="BE101" i="42"/>
  <c r="BE212" i="33" s="1"/>
  <c r="BE66" i="42"/>
  <c r="BE101" i="45"/>
  <c r="BE216" i="33" s="1"/>
  <c r="BE66" i="45"/>
  <c r="BE101" i="49"/>
  <c r="BE220" i="33" s="1"/>
  <c r="BE66" i="49"/>
  <c r="BE41" i="56" l="1"/>
  <c r="BD139" i="45"/>
  <c r="BD73" i="45"/>
  <c r="BE74" i="45" s="1"/>
  <c r="BD139" i="32"/>
  <c r="BD73" i="32"/>
  <c r="BE74" i="32" s="1"/>
  <c r="BD139" i="48"/>
  <c r="BD73" i="48"/>
  <c r="BE74" i="48" s="1"/>
  <c r="BD139" i="42"/>
  <c r="BD73" i="42"/>
  <c r="BE74" i="42" s="1"/>
  <c r="BD84" i="47"/>
  <c r="BD139" i="47"/>
  <c r="BD73" i="47"/>
  <c r="BE74" i="47" s="1"/>
  <c r="BD68" i="1"/>
  <c r="BD43" i="33"/>
  <c r="BE46" i="56"/>
  <c r="BD49" i="56"/>
  <c r="BD84" i="46"/>
  <c r="BD139" i="46"/>
  <c r="BD73" i="46"/>
  <c r="BE74" i="46" s="1"/>
  <c r="BD60" i="56"/>
  <c r="BD133" i="33" s="1"/>
  <c r="BD59" i="56"/>
  <c r="BD139" i="43"/>
  <c r="BD73" i="43"/>
  <c r="BE74" i="43" s="1"/>
  <c r="BD139" i="49"/>
  <c r="BD73" i="49"/>
  <c r="BE74" i="49" s="1"/>
  <c r="BD139" i="44"/>
  <c r="BD73" i="44"/>
  <c r="BE74" i="44" s="1"/>
  <c r="BD139" i="40"/>
  <c r="BD73" i="40"/>
  <c r="BE74" i="40" s="1"/>
  <c r="BD52" i="56"/>
  <c r="BD139" i="41"/>
  <c r="BD73" i="41"/>
  <c r="BE74" i="41" s="1"/>
  <c r="BE109" i="1"/>
  <c r="BE103" i="1" s="1"/>
  <c r="BE96" i="33"/>
  <c r="BE104" i="33" s="1"/>
  <c r="BD84" i="45" l="1"/>
  <c r="BD84" i="42"/>
  <c r="BE85" i="43"/>
  <c r="BE280" i="51"/>
  <c r="BE61" i="43"/>
  <c r="BD61" i="56"/>
  <c r="BD132" i="33"/>
  <c r="BD75" i="59" s="1"/>
  <c r="BD48" i="56"/>
  <c r="BD46" i="33"/>
  <c r="BD49" i="59" s="1"/>
  <c r="BD139" i="1"/>
  <c r="BD73" i="1"/>
  <c r="BE74" i="1" s="1"/>
  <c r="BD88" i="42"/>
  <c r="BD87" i="42"/>
  <c r="BE85" i="32"/>
  <c r="BE277" i="51"/>
  <c r="BE61" i="32"/>
  <c r="BE85" i="40"/>
  <c r="BE281" i="51"/>
  <c r="BE61" i="40"/>
  <c r="BE85" i="44"/>
  <c r="BE282" i="51"/>
  <c r="BE61" i="44"/>
  <c r="BE85" i="49"/>
  <c r="BE287" i="51"/>
  <c r="BE61" i="49"/>
  <c r="BE85" i="46"/>
  <c r="BE284" i="51"/>
  <c r="BE61" i="46"/>
  <c r="BD87" i="47"/>
  <c r="BD88" i="47"/>
  <c r="BE85" i="48"/>
  <c r="BE286" i="51"/>
  <c r="BE61" i="48"/>
  <c r="BD88" i="45"/>
  <c r="BD87" i="45"/>
  <c r="BD84" i="43"/>
  <c r="BE85" i="42"/>
  <c r="BE279" i="51"/>
  <c r="BE61" i="42"/>
  <c r="BD84" i="32"/>
  <c r="BE85" i="41"/>
  <c r="BE278" i="51"/>
  <c r="BE61" i="41"/>
  <c r="BE101" i="1"/>
  <c r="BE209" i="33" s="1"/>
  <c r="BE66" i="1"/>
  <c r="BD84" i="41"/>
  <c r="BD84" i="40"/>
  <c r="BD84" i="44"/>
  <c r="BD84" i="49"/>
  <c r="BD88" i="46"/>
  <c r="BD87" i="46"/>
  <c r="BD38" i="33"/>
  <c r="BD42" i="33"/>
  <c r="BD47" i="59" s="1"/>
  <c r="BD40" i="33"/>
  <c r="BD44" i="33"/>
  <c r="BE85" i="47"/>
  <c r="BE285" i="51"/>
  <c r="BE61" i="47"/>
  <c r="BD84" i="48"/>
  <c r="BE85" i="45"/>
  <c r="BE283" i="51"/>
  <c r="BE61" i="45"/>
  <c r="BD132" i="46" l="1"/>
  <c r="BD133" i="46" s="1"/>
  <c r="BD134" i="46" s="1"/>
  <c r="BC79" i="46" s="1"/>
  <c r="BD148" i="46" s="1"/>
  <c r="BD212" i="51"/>
  <c r="BD228" i="51" s="1"/>
  <c r="BD90" i="46"/>
  <c r="BD130" i="46"/>
  <c r="BC129" i="46"/>
  <c r="BC131" i="46" s="1"/>
  <c r="BC140" i="46" s="1"/>
  <c r="BD88" i="41"/>
  <c r="BD87" i="41"/>
  <c r="BE67" i="42"/>
  <c r="DV52" i="57"/>
  <c r="BE128" i="42"/>
  <c r="BE78" i="42"/>
  <c r="BE77" i="42"/>
  <c r="BE112" i="42"/>
  <c r="BD88" i="43"/>
  <c r="BD87" i="43"/>
  <c r="BE85" i="1"/>
  <c r="BE49" i="33" s="1"/>
  <c r="BE51" i="59" s="1"/>
  <c r="BE276" i="51"/>
  <c r="BE61" i="1"/>
  <c r="BE67" i="43"/>
  <c r="DV53" i="57"/>
  <c r="BE128" i="43"/>
  <c r="BE78" i="43"/>
  <c r="BE77" i="43"/>
  <c r="BE112" i="43"/>
  <c r="BD87" i="48"/>
  <c r="BD88" i="48"/>
  <c r="BD88" i="49"/>
  <c r="BD87" i="49"/>
  <c r="BD132" i="45"/>
  <c r="BD133" i="45" s="1"/>
  <c r="BD134" i="45" s="1"/>
  <c r="BC79" i="45" s="1"/>
  <c r="BD148" i="45" s="1"/>
  <c r="BD211" i="51"/>
  <c r="BD227" i="51" s="1"/>
  <c r="BD90" i="45"/>
  <c r="BD130" i="45"/>
  <c r="BC129" i="45"/>
  <c r="BC131" i="45" s="1"/>
  <c r="BC140" i="45" s="1"/>
  <c r="BE67" i="46"/>
  <c r="DV57" i="57"/>
  <c r="BE78" i="46"/>
  <c r="BE128" i="46"/>
  <c r="BE77" i="46"/>
  <c r="BE112" i="46"/>
  <c r="BE67" i="49"/>
  <c r="DV60" i="57"/>
  <c r="BE78" i="49"/>
  <c r="BE77" i="49"/>
  <c r="BE128" i="49"/>
  <c r="BE112" i="49"/>
  <c r="BE67" i="44"/>
  <c r="DV55" i="57"/>
  <c r="BE128" i="44"/>
  <c r="BE77" i="44"/>
  <c r="BE78" i="44"/>
  <c r="BE112" i="44"/>
  <c r="BE67" i="40"/>
  <c r="DV54" i="57"/>
  <c r="BE78" i="40"/>
  <c r="BE128" i="40"/>
  <c r="BE77" i="40"/>
  <c r="BE112" i="40"/>
  <c r="BE67" i="32"/>
  <c r="DV50" i="57"/>
  <c r="BE128" i="32"/>
  <c r="BE78" i="32"/>
  <c r="BE77" i="32"/>
  <c r="BE112" i="32"/>
  <c r="BE67" i="45"/>
  <c r="DV56" i="57"/>
  <c r="BE77" i="45"/>
  <c r="BE78" i="45"/>
  <c r="BE128" i="45"/>
  <c r="BE112" i="45"/>
  <c r="BD88" i="44"/>
  <c r="BD87" i="44"/>
  <c r="BE67" i="47"/>
  <c r="DV58" i="57"/>
  <c r="BE78" i="47"/>
  <c r="BE128" i="47"/>
  <c r="BE77" i="47"/>
  <c r="BE112" i="47"/>
  <c r="BD87" i="40"/>
  <c r="BD88" i="40"/>
  <c r="BE67" i="41"/>
  <c r="DV51" i="57"/>
  <c r="BE77" i="41"/>
  <c r="BE128" i="41"/>
  <c r="BE78" i="41"/>
  <c r="BE112" i="41"/>
  <c r="BD88" i="32"/>
  <c r="BD87" i="32"/>
  <c r="BE67" i="48"/>
  <c r="DV59" i="57"/>
  <c r="BE128" i="48"/>
  <c r="BE77" i="48"/>
  <c r="BE78" i="48"/>
  <c r="BE112" i="48"/>
  <c r="BD132" i="47"/>
  <c r="BD133" i="47" s="1"/>
  <c r="BD134" i="47" s="1"/>
  <c r="BC79" i="47" s="1"/>
  <c r="BD148" i="47" s="1"/>
  <c r="BD213" i="51"/>
  <c r="BD229" i="51" s="1"/>
  <c r="BD90" i="47"/>
  <c r="BC129" i="47"/>
  <c r="BC131" i="47" s="1"/>
  <c r="BC140" i="47" s="1"/>
  <c r="BD130" i="47"/>
  <c r="BD132" i="42"/>
  <c r="BD133" i="42" s="1"/>
  <c r="BD134" i="42" s="1"/>
  <c r="BC79" i="42" s="1"/>
  <c r="BD148" i="42" s="1"/>
  <c r="BD207" i="51"/>
  <c r="BD223" i="51" s="1"/>
  <c r="BD90" i="42"/>
  <c r="BD130" i="42"/>
  <c r="BC129" i="42"/>
  <c r="BC131" i="42" s="1"/>
  <c r="BC140" i="42" s="1"/>
  <c r="BD84" i="1"/>
  <c r="BD62" i="56"/>
  <c r="BD135" i="33" s="1"/>
  <c r="BD134" i="33"/>
  <c r="BD76" i="59" s="1"/>
  <c r="BD88" i="1" l="1"/>
  <c r="BD87" i="1"/>
  <c r="BD51" i="33" s="1"/>
  <c r="BD52" i="59" s="1"/>
  <c r="BD48" i="33"/>
  <c r="BE119" i="48"/>
  <c r="BE116" i="48"/>
  <c r="BE114" i="48"/>
  <c r="BE115" i="48" s="1"/>
  <c r="BD132" i="32"/>
  <c r="BD133" i="32" s="1"/>
  <c r="BD134" i="32" s="1"/>
  <c r="BC79" i="32" s="1"/>
  <c r="BD148" i="32" s="1"/>
  <c r="BD205" i="51"/>
  <c r="BD221" i="51" s="1"/>
  <c r="BD90" i="32"/>
  <c r="BC129" i="32"/>
  <c r="BC131" i="32" s="1"/>
  <c r="BC140" i="32" s="1"/>
  <c r="BD130" i="32"/>
  <c r="BD132" i="40"/>
  <c r="BD133" i="40" s="1"/>
  <c r="BD134" i="40" s="1"/>
  <c r="BC79" i="40" s="1"/>
  <c r="BD148" i="40" s="1"/>
  <c r="BD209" i="51"/>
  <c r="BD225" i="51" s="1"/>
  <c r="BD90" i="40"/>
  <c r="BC129" i="40"/>
  <c r="BC131" i="40" s="1"/>
  <c r="BC140" i="40" s="1"/>
  <c r="BD130" i="40"/>
  <c r="BE119" i="45"/>
  <c r="BE116" i="45"/>
  <c r="BE114" i="45"/>
  <c r="BE115" i="45" s="1"/>
  <c r="BE119" i="49"/>
  <c r="BE116" i="49"/>
  <c r="BE114" i="49"/>
  <c r="BE115" i="49" s="1"/>
  <c r="BD93" i="45"/>
  <c r="BD94" i="45" s="1"/>
  <c r="BD91" i="45"/>
  <c r="BD132" i="48"/>
  <c r="BD133" i="48" s="1"/>
  <c r="BD134" i="48" s="1"/>
  <c r="BC79" i="48" s="1"/>
  <c r="BD148" i="48" s="1"/>
  <c r="BD214" i="51"/>
  <c r="BD230" i="51" s="1"/>
  <c r="BD90" i="48"/>
  <c r="BD130" i="48"/>
  <c r="BC129" i="48"/>
  <c r="BC131" i="48" s="1"/>
  <c r="BC140" i="48" s="1"/>
  <c r="BE119" i="42"/>
  <c r="BE116" i="42"/>
  <c r="BE114" i="42"/>
  <c r="BE115" i="42" s="1"/>
  <c r="BD93" i="46"/>
  <c r="BD94" i="46" s="1"/>
  <c r="BD91" i="46"/>
  <c r="BD93" i="47"/>
  <c r="BD94" i="47" s="1"/>
  <c r="BD91" i="47"/>
  <c r="BE119" i="41"/>
  <c r="BE116" i="41"/>
  <c r="BE114" i="41"/>
  <c r="BE115" i="41" s="1"/>
  <c r="BE119" i="44"/>
  <c r="BE116" i="44"/>
  <c r="BE114" i="44"/>
  <c r="BE115" i="44" s="1"/>
  <c r="BE67" i="1"/>
  <c r="BE45" i="33" s="1"/>
  <c r="BE39" i="33"/>
  <c r="DV49" i="57"/>
  <c r="DV61" i="57" s="1"/>
  <c r="BE128" i="1"/>
  <c r="BE78" i="1"/>
  <c r="BE77" i="1"/>
  <c r="BE112" i="1"/>
  <c r="BD132" i="41"/>
  <c r="BD133" i="41" s="1"/>
  <c r="BD134" i="41" s="1"/>
  <c r="BC79" i="41" s="1"/>
  <c r="BD148" i="41" s="1"/>
  <c r="BD206" i="51"/>
  <c r="BD222" i="51" s="1"/>
  <c r="BD90" i="41"/>
  <c r="BC129" i="41"/>
  <c r="BC131" i="41" s="1"/>
  <c r="BC140" i="41" s="1"/>
  <c r="BD130" i="41"/>
  <c r="BE119" i="47"/>
  <c r="BE116" i="47"/>
  <c r="BE114" i="47"/>
  <c r="BE115" i="47" s="1"/>
  <c r="BE119" i="40"/>
  <c r="BE116" i="40"/>
  <c r="BE114" i="40"/>
  <c r="BE115" i="40" s="1"/>
  <c r="BE119" i="43"/>
  <c r="BE116" i="43"/>
  <c r="BE114" i="43"/>
  <c r="BE115" i="43" s="1"/>
  <c r="BE288" i="51"/>
  <c r="BE290" i="51" s="1"/>
  <c r="BD77" i="59"/>
  <c r="BE50" i="42"/>
  <c r="BE50" i="1"/>
  <c r="BE50" i="44"/>
  <c r="BE50" i="45"/>
  <c r="BE50" i="43"/>
  <c r="BE50" i="32"/>
  <c r="BE50" i="40"/>
  <c r="BE50" i="41"/>
  <c r="BE50" i="49"/>
  <c r="BE50" i="47"/>
  <c r="BE50" i="48"/>
  <c r="BE50" i="46"/>
  <c r="BD93" i="42"/>
  <c r="BD94" i="42" s="1"/>
  <c r="BD91" i="42"/>
  <c r="BD132" i="44"/>
  <c r="BD133" i="44" s="1"/>
  <c r="BD134" i="44" s="1"/>
  <c r="BC79" i="44" s="1"/>
  <c r="BD148" i="44" s="1"/>
  <c r="BD210" i="51"/>
  <c r="BD226" i="51" s="1"/>
  <c r="BD90" i="44"/>
  <c r="BD130" i="44"/>
  <c r="BC129" i="44"/>
  <c r="BC131" i="44" s="1"/>
  <c r="BC140" i="44" s="1"/>
  <c r="BE119" i="32"/>
  <c r="BE116" i="32"/>
  <c r="BE114" i="32"/>
  <c r="BE115" i="32" s="1"/>
  <c r="BE119" i="46"/>
  <c r="BE116" i="46"/>
  <c r="BE114" i="46"/>
  <c r="BE115" i="46" s="1"/>
  <c r="BD132" i="49"/>
  <c r="BD133" i="49" s="1"/>
  <c r="BD134" i="49" s="1"/>
  <c r="BC79" i="49" s="1"/>
  <c r="BD148" i="49" s="1"/>
  <c r="BD215" i="51"/>
  <c r="BD231" i="51" s="1"/>
  <c r="BD90" i="49"/>
  <c r="BC129" i="49"/>
  <c r="BC131" i="49" s="1"/>
  <c r="BC140" i="49" s="1"/>
  <c r="BD130" i="49"/>
  <c r="BD132" i="43"/>
  <c r="BD133" i="43" s="1"/>
  <c r="BD134" i="43" s="1"/>
  <c r="BC79" i="43" s="1"/>
  <c r="BD148" i="43" s="1"/>
  <c r="BD208" i="51"/>
  <c r="BD224" i="51" s="1"/>
  <c r="BD90" i="43"/>
  <c r="BD130" i="43"/>
  <c r="BC129" i="43"/>
  <c r="BC131" i="43" s="1"/>
  <c r="BC140" i="43" s="1"/>
  <c r="BD93" i="43" l="1"/>
  <c r="BD94" i="43" s="1"/>
  <c r="BD91" i="43"/>
  <c r="BD93" i="44"/>
  <c r="BD94" i="44" s="1"/>
  <c r="BD91" i="44"/>
  <c r="BD93" i="41"/>
  <c r="BD94" i="41" s="1"/>
  <c r="BD91" i="41"/>
  <c r="BE124" i="41"/>
  <c r="BE121" i="41"/>
  <c r="BE102" i="41"/>
  <c r="BE71" i="41" s="1"/>
  <c r="BE70" i="41" s="1"/>
  <c r="BD93" i="48"/>
  <c r="BD94" i="48" s="1"/>
  <c r="BD91" i="48"/>
  <c r="BE124" i="46"/>
  <c r="BE121" i="46"/>
  <c r="BE102" i="46"/>
  <c r="BE71" i="46" s="1"/>
  <c r="BE70" i="46" s="1"/>
  <c r="BD93" i="49"/>
  <c r="BD94" i="49" s="1"/>
  <c r="BD91" i="49"/>
  <c r="BE124" i="32"/>
  <c r="BE121" i="32"/>
  <c r="BE102" i="32"/>
  <c r="BE71" i="32" s="1"/>
  <c r="BE70" i="32" s="1"/>
  <c r="BE124" i="43"/>
  <c r="BE121" i="43"/>
  <c r="BE102" i="43"/>
  <c r="BE71" i="43" s="1"/>
  <c r="BE70" i="43" s="1"/>
  <c r="BE124" i="47"/>
  <c r="BE121" i="47"/>
  <c r="BE102" i="47"/>
  <c r="BE71" i="47" s="1"/>
  <c r="BE70" i="47" s="1"/>
  <c r="BE124" i="44"/>
  <c r="BE121" i="44"/>
  <c r="BE102" i="44"/>
  <c r="BE71" i="44" s="1"/>
  <c r="BE70" i="44" s="1"/>
  <c r="BE124" i="42"/>
  <c r="BE121" i="42"/>
  <c r="BE102" i="42"/>
  <c r="BE71" i="42" s="1"/>
  <c r="BE70" i="42" s="1"/>
  <c r="BD93" i="40"/>
  <c r="BD94" i="40" s="1"/>
  <c r="BD91" i="40"/>
  <c r="BD53" i="33"/>
  <c r="BD54" i="59" s="1"/>
  <c r="BD52" i="33"/>
  <c r="BD53" i="59" s="1"/>
  <c r="BD87" i="33"/>
  <c r="BD50" i="59"/>
  <c r="BD369" i="33"/>
  <c r="BD375" i="33" s="1"/>
  <c r="BD376" i="33" s="1"/>
  <c r="BE299" i="51"/>
  <c r="BE292" i="51"/>
  <c r="BE295" i="51"/>
  <c r="BE298" i="51"/>
  <c r="BE291" i="51"/>
  <c r="BE300" i="51"/>
  <c r="BE293" i="51"/>
  <c r="BE297" i="51"/>
  <c r="BE301" i="51"/>
  <c r="BE294" i="51"/>
  <c r="BE296" i="51"/>
  <c r="BE124" i="40"/>
  <c r="BE121" i="40"/>
  <c r="BE102" i="40"/>
  <c r="BE71" i="40" s="1"/>
  <c r="BE70" i="40" s="1"/>
  <c r="BE48" i="59"/>
  <c r="BE124" i="45"/>
  <c r="BE121" i="45"/>
  <c r="BE102" i="45"/>
  <c r="BE71" i="45" s="1"/>
  <c r="BE70" i="45" s="1"/>
  <c r="BD93" i="32"/>
  <c r="BD94" i="32" s="1"/>
  <c r="BD91" i="32"/>
  <c r="BE119" i="1"/>
  <c r="BE116" i="1"/>
  <c r="BE114" i="1"/>
  <c r="BE115" i="1" s="1"/>
  <c r="BE121" i="49"/>
  <c r="BE102" i="49"/>
  <c r="BE71" i="49" s="1"/>
  <c r="BE70" i="49" s="1"/>
  <c r="BE124" i="49"/>
  <c r="BE124" i="48"/>
  <c r="BE121" i="48"/>
  <c r="BE102" i="48"/>
  <c r="BE71" i="48" s="1"/>
  <c r="BE70" i="48" s="1"/>
  <c r="BD132" i="1"/>
  <c r="BD133" i="1" s="1"/>
  <c r="BD134" i="1" s="1"/>
  <c r="BD204" i="51"/>
  <c r="BD220" i="51" s="1"/>
  <c r="BD90" i="1"/>
  <c r="BC129" i="1"/>
  <c r="BD130" i="1"/>
  <c r="BE305" i="51" l="1"/>
  <c r="BE309" i="51" s="1"/>
  <c r="BC131" i="1"/>
  <c r="BC140" i="1" s="1"/>
  <c r="BC137" i="1"/>
  <c r="BE165" i="33"/>
  <c r="BE86" i="48"/>
  <c r="BE161" i="33"/>
  <c r="BE86" i="44"/>
  <c r="BE124" i="1"/>
  <c r="BE121" i="1"/>
  <c r="BE124" i="33" s="1"/>
  <c r="BE101" i="33" s="1"/>
  <c r="BE102" i="1"/>
  <c r="BE71" i="1" s="1"/>
  <c r="BD136" i="1"/>
  <c r="BC79" i="1"/>
  <c r="BD148" i="1" s="1"/>
  <c r="BE158" i="33"/>
  <c r="BE86" i="42"/>
  <c r="BE156" i="33"/>
  <c r="BE86" i="32"/>
  <c r="BE166" i="33"/>
  <c r="BE86" i="49"/>
  <c r="BE162" i="33"/>
  <c r="BE86" i="45"/>
  <c r="BE160" i="33"/>
  <c r="BE86" i="40"/>
  <c r="BE159" i="33"/>
  <c r="BE86" i="43"/>
  <c r="BE163" i="33"/>
  <c r="BE86" i="46"/>
  <c r="BE157" i="33"/>
  <c r="BE86" i="41"/>
  <c r="BE304" i="51"/>
  <c r="BD93" i="1"/>
  <c r="BD94" i="1" s="1"/>
  <c r="BD91" i="1"/>
  <c r="BE164" i="33"/>
  <c r="BE86" i="47"/>
  <c r="BE247" i="33" l="1"/>
  <c r="BE232" i="33"/>
  <c r="BE242" i="33"/>
  <c r="BE227" i="33"/>
  <c r="BE250" i="33"/>
  <c r="BE235" i="33"/>
  <c r="BE155" i="33"/>
  <c r="BE86" i="1"/>
  <c r="BE249" i="33"/>
  <c r="BE234" i="33"/>
  <c r="BE308" i="51"/>
  <c r="BE310" i="51" s="1"/>
  <c r="BE306" i="51"/>
  <c r="BE244" i="33"/>
  <c r="BE229" i="33"/>
  <c r="BE248" i="33"/>
  <c r="BE233" i="33"/>
  <c r="BE241" i="33"/>
  <c r="BE226" i="33"/>
  <c r="BE243" i="33"/>
  <c r="BE228" i="33"/>
  <c r="BE246" i="33"/>
  <c r="BE231" i="33"/>
  <c r="BE240" i="33"/>
  <c r="BE225" i="33"/>
  <c r="BE70" i="1"/>
  <c r="BE5" i="59" s="1"/>
  <c r="BE56" i="33"/>
  <c r="BE245" i="33"/>
  <c r="BE230" i="33"/>
  <c r="BE346" i="51" l="1"/>
  <c r="BE350" i="51"/>
  <c r="BE354" i="51"/>
  <c r="BE345" i="51"/>
  <c r="BE349" i="51"/>
  <c r="BE353" i="51"/>
  <c r="BE344" i="51"/>
  <c r="BE348" i="51"/>
  <c r="BE352" i="51"/>
  <c r="BE347" i="51"/>
  <c r="BE351" i="51"/>
  <c r="BE355" i="51"/>
  <c r="BE184" i="33"/>
  <c r="BE167" i="33"/>
  <c r="BE239" i="33"/>
  <c r="BE251" i="33" s="1"/>
  <c r="BE224" i="33"/>
  <c r="BE236" i="33" s="1"/>
  <c r="BE57" i="33"/>
  <c r="BE57" i="59" s="1"/>
  <c r="BE56" i="59"/>
  <c r="BE64" i="33"/>
  <c r="BE55" i="33"/>
  <c r="BE55" i="59"/>
  <c r="BF59" i="33"/>
  <c r="BE65" i="33" l="1"/>
  <c r="BF84" i="33" s="1"/>
  <c r="BE61" i="59"/>
  <c r="BG61" i="33"/>
  <c r="BF60" i="33"/>
  <c r="BE71" i="33"/>
  <c r="BE113" i="33"/>
  <c r="BE119" i="33" s="1"/>
  <c r="BE186" i="33"/>
  <c r="BE185" i="33"/>
  <c r="BE114" i="33" s="1"/>
  <c r="BG59" i="59" l="1"/>
  <c r="BH62" i="33"/>
  <c r="BH60" i="59" s="1"/>
  <c r="BE63" i="59"/>
  <c r="BE70" i="33"/>
  <c r="BF91" i="33"/>
  <c r="BF9" i="55"/>
  <c r="BF4" i="56"/>
  <c r="BF58" i="59"/>
  <c r="BE3" i="56" l="1"/>
  <c r="BE81" i="49"/>
  <c r="BE62" i="49" s="1"/>
  <c r="BE63" i="49" s="1"/>
  <c r="BE81" i="48"/>
  <c r="BE62" i="48" s="1"/>
  <c r="BE63" i="48" s="1"/>
  <c r="BE81" i="47"/>
  <c r="BE62" i="47" s="1"/>
  <c r="BE63" i="47" s="1"/>
  <c r="BE81" i="46"/>
  <c r="BE62" i="46" s="1"/>
  <c r="BE63" i="46" s="1"/>
  <c r="BE81" i="45"/>
  <c r="BE62" i="45" s="1"/>
  <c r="BE63" i="45" s="1"/>
  <c r="BE81" i="44"/>
  <c r="BE62" i="44" s="1"/>
  <c r="BE63" i="44" s="1"/>
  <c r="BE81" i="40"/>
  <c r="BE62" i="40" s="1"/>
  <c r="BE63" i="40" s="1"/>
  <c r="BE81" i="43"/>
  <c r="BE62" i="43" s="1"/>
  <c r="BE63" i="43" s="1"/>
  <c r="BE81" i="41"/>
  <c r="BE62" i="41" s="1"/>
  <c r="BE63" i="41" s="1"/>
  <c r="BE81" i="42"/>
  <c r="BE62" i="42" s="1"/>
  <c r="BE63" i="42" s="1"/>
  <c r="BE81" i="1"/>
  <c r="BE62" i="1" s="1"/>
  <c r="BE63" i="1" s="1"/>
  <c r="BE81" i="32"/>
  <c r="BE62" i="32" s="1"/>
  <c r="BE63" i="32" s="1"/>
  <c r="BE62" i="59"/>
  <c r="BF72" i="33"/>
  <c r="BF107" i="49"/>
  <c r="BF106" i="49" s="1"/>
  <c r="BF109" i="49" s="1"/>
  <c r="BF103" i="49" s="1"/>
  <c r="BF107" i="48"/>
  <c r="BF106" i="48" s="1"/>
  <c r="BF109" i="48" s="1"/>
  <c r="BF103" i="48" s="1"/>
  <c r="BF107" i="47"/>
  <c r="BF106" i="47" s="1"/>
  <c r="BF109" i="47" s="1"/>
  <c r="BF103" i="47" s="1"/>
  <c r="BF107" i="46"/>
  <c r="BF106" i="46" s="1"/>
  <c r="BF109" i="46" s="1"/>
  <c r="BF103" i="46" s="1"/>
  <c r="BF107" i="45"/>
  <c r="BF106" i="45" s="1"/>
  <c r="BF109" i="45" s="1"/>
  <c r="BF103" i="45" s="1"/>
  <c r="BF107" i="44"/>
  <c r="BF106" i="44" s="1"/>
  <c r="BF109" i="44" s="1"/>
  <c r="BF103" i="44" s="1"/>
  <c r="BF107" i="40"/>
  <c r="BF106" i="40" s="1"/>
  <c r="BF109" i="40" s="1"/>
  <c r="BF103" i="40" s="1"/>
  <c r="BF107" i="43"/>
  <c r="BF106" i="43" s="1"/>
  <c r="BF109" i="43" s="1"/>
  <c r="BF103" i="43" s="1"/>
  <c r="BF107" i="32"/>
  <c r="BF106" i="32" s="1"/>
  <c r="BF109" i="32" s="1"/>
  <c r="BF103" i="32" s="1"/>
  <c r="BF107" i="41"/>
  <c r="BF106" i="41" s="1"/>
  <c r="BF109" i="41" s="1"/>
  <c r="BF103" i="41" s="1"/>
  <c r="BF107" i="42"/>
  <c r="BF106" i="42" s="1"/>
  <c r="BF109" i="42" s="1"/>
  <c r="BF103" i="42" s="1"/>
  <c r="BF107" i="1"/>
  <c r="BF8" i="55"/>
  <c r="BF101" i="40" l="1"/>
  <c r="BF214" i="33" s="1"/>
  <c r="BF66" i="40"/>
  <c r="BF101" i="47"/>
  <c r="BF218" i="33" s="1"/>
  <c r="BF66" i="47"/>
  <c r="BE155" i="1"/>
  <c r="BE64" i="1"/>
  <c r="BE65" i="1" s="1"/>
  <c r="BE155" i="40"/>
  <c r="BE64" i="40"/>
  <c r="BE65" i="40" s="1"/>
  <c r="BE68" i="40" s="1"/>
  <c r="BE155" i="47"/>
  <c r="BE64" i="47"/>
  <c r="BE65" i="47" s="1"/>
  <c r="BE68" i="47" s="1"/>
  <c r="BF101" i="42"/>
  <c r="BF212" i="33" s="1"/>
  <c r="BF66" i="42"/>
  <c r="BF101" i="41"/>
  <c r="BF211" i="33" s="1"/>
  <c r="BF66" i="41"/>
  <c r="BF101" i="44"/>
  <c r="BF215" i="33" s="1"/>
  <c r="BF66" i="44"/>
  <c r="BF101" i="48"/>
  <c r="BF219" i="33" s="1"/>
  <c r="BF66" i="48"/>
  <c r="BE155" i="42"/>
  <c r="BE64" i="42"/>
  <c r="BE65" i="42" s="1"/>
  <c r="BE68" i="42" s="1"/>
  <c r="BE155" i="44"/>
  <c r="BE64" i="44"/>
  <c r="BE65" i="44" s="1"/>
  <c r="BE68" i="44" s="1"/>
  <c r="BE155" i="48"/>
  <c r="BE64" i="48"/>
  <c r="BE65" i="48" s="1"/>
  <c r="BE68" i="48" s="1"/>
  <c r="BF101" i="32"/>
  <c r="BF210" i="33" s="1"/>
  <c r="BF66" i="32"/>
  <c r="BF101" i="49"/>
  <c r="BF220" i="33" s="1"/>
  <c r="BF66" i="49"/>
  <c r="BE155" i="32"/>
  <c r="BE64" i="32"/>
  <c r="BE65" i="32" s="1"/>
  <c r="BE68" i="32" s="1"/>
  <c r="BE155" i="41"/>
  <c r="BE64" i="41"/>
  <c r="BE65" i="41" s="1"/>
  <c r="BE68" i="41" s="1"/>
  <c r="BE155" i="45"/>
  <c r="BE64" i="45"/>
  <c r="BE65" i="45" s="1"/>
  <c r="BE68" i="45" s="1"/>
  <c r="BE155" i="49"/>
  <c r="BE64" i="49"/>
  <c r="BE65" i="49" s="1"/>
  <c r="BE68" i="49" s="1"/>
  <c r="BF90" i="33"/>
  <c r="BF83" i="33"/>
  <c r="BF101" i="45"/>
  <c r="BF216" i="33" s="1"/>
  <c r="BF66" i="45"/>
  <c r="BF106" i="1"/>
  <c r="BF97" i="33"/>
  <c r="BF101" i="43"/>
  <c r="BF213" i="33" s="1"/>
  <c r="BF66" i="43"/>
  <c r="BF101" i="46"/>
  <c r="BF217" i="33" s="1"/>
  <c r="BF66" i="46"/>
  <c r="BF64" i="59"/>
  <c r="BE155" i="43"/>
  <c r="BE64" i="43"/>
  <c r="BE65" i="43" s="1"/>
  <c r="BE68" i="43" s="1"/>
  <c r="BE64" i="46"/>
  <c r="BE65" i="46" s="1"/>
  <c r="BE68" i="46" s="1"/>
  <c r="BE155" i="46"/>
  <c r="BE55" i="56"/>
  <c r="BE56" i="56" s="1"/>
  <c r="BE37" i="56"/>
  <c r="BE38" i="56" s="1"/>
  <c r="BE47" i="56"/>
  <c r="BE42" i="56"/>
  <c r="BE43" i="56" s="1"/>
  <c r="BF41" i="56" l="1"/>
  <c r="BE139" i="49"/>
  <c r="BE73" i="49"/>
  <c r="BF74" i="49" s="1"/>
  <c r="BE139" i="41"/>
  <c r="BE73" i="41"/>
  <c r="BF74" i="41" s="1"/>
  <c r="BE139" i="48"/>
  <c r="BE73" i="48"/>
  <c r="BF74" i="48" s="1"/>
  <c r="BE139" i="42"/>
  <c r="BE73" i="42"/>
  <c r="BF74" i="42" s="1"/>
  <c r="BE139" i="40"/>
  <c r="BE73" i="40"/>
  <c r="BF74" i="40" s="1"/>
  <c r="BF46" i="56"/>
  <c r="BE49" i="56"/>
  <c r="BE139" i="46"/>
  <c r="BE73" i="46"/>
  <c r="BF74" i="46" s="1"/>
  <c r="BE59" i="56"/>
  <c r="BE60" i="56"/>
  <c r="BE133" i="33" s="1"/>
  <c r="BE84" i="45"/>
  <c r="BE139" i="45"/>
  <c r="BE73" i="45"/>
  <c r="BF74" i="45" s="1"/>
  <c r="BE139" i="32"/>
  <c r="BE73" i="32"/>
  <c r="BF74" i="32" s="1"/>
  <c r="BE139" i="44"/>
  <c r="BE73" i="44"/>
  <c r="BF74" i="44" s="1"/>
  <c r="BE139" i="47"/>
  <c r="BE73" i="47"/>
  <c r="BF74" i="47" s="1"/>
  <c r="BE68" i="1"/>
  <c r="BE43" i="33"/>
  <c r="BE139" i="43"/>
  <c r="BE73" i="43"/>
  <c r="BF74" i="43" s="1"/>
  <c r="BE52" i="56"/>
  <c r="BF109" i="1"/>
  <c r="BF103" i="1" s="1"/>
  <c r="BF96" i="33"/>
  <c r="BF104" i="33" s="1"/>
  <c r="BE84" i="42" l="1"/>
  <c r="BE84" i="47"/>
  <c r="BE84" i="46"/>
  <c r="BE87" i="46" s="1"/>
  <c r="BF85" i="47"/>
  <c r="BF285" i="51"/>
  <c r="BF61" i="47"/>
  <c r="BE84" i="32"/>
  <c r="BE88" i="46"/>
  <c r="BE88" i="42"/>
  <c r="BE87" i="42"/>
  <c r="BF85" i="41"/>
  <c r="BF278" i="51"/>
  <c r="BF61" i="41"/>
  <c r="BF101" i="1"/>
  <c r="BF209" i="33" s="1"/>
  <c r="BF66" i="1"/>
  <c r="BE84" i="43"/>
  <c r="BE84" i="44"/>
  <c r="BF85" i="45"/>
  <c r="BF283" i="51"/>
  <c r="BF61" i="45"/>
  <c r="BE48" i="56"/>
  <c r="BE84" i="40"/>
  <c r="BF85" i="48"/>
  <c r="BF286" i="51"/>
  <c r="BF61" i="48"/>
  <c r="BE84" i="49"/>
  <c r="BE38" i="33"/>
  <c r="BE40" i="33"/>
  <c r="BE44" i="33"/>
  <c r="BE42" i="33"/>
  <c r="BE47" i="59" s="1"/>
  <c r="BE88" i="47"/>
  <c r="BE87" i="47"/>
  <c r="BF85" i="32"/>
  <c r="BF277" i="51"/>
  <c r="BF61" i="32"/>
  <c r="BF85" i="46"/>
  <c r="BF284" i="51"/>
  <c r="BF61" i="46"/>
  <c r="BF85" i="42"/>
  <c r="BF279" i="51"/>
  <c r="BF61" i="42"/>
  <c r="BE84" i="41"/>
  <c r="BF85" i="43"/>
  <c r="BF280" i="51"/>
  <c r="BF61" i="43"/>
  <c r="BE46" i="33"/>
  <c r="BE49" i="59" s="1"/>
  <c r="BE139" i="1"/>
  <c r="BE73" i="1"/>
  <c r="BF74" i="1" s="1"/>
  <c r="BF85" i="44"/>
  <c r="BF282" i="51"/>
  <c r="BF61" i="44"/>
  <c r="BE88" i="45"/>
  <c r="BE87" i="45"/>
  <c r="BE61" i="56"/>
  <c r="BE132" i="33"/>
  <c r="BE75" i="59" s="1"/>
  <c r="BF85" i="40"/>
  <c r="BF281" i="51"/>
  <c r="BF61" i="40"/>
  <c r="BE84" i="48"/>
  <c r="BF85" i="49"/>
  <c r="BF287" i="51"/>
  <c r="BF61" i="49"/>
  <c r="BF67" i="42" l="1"/>
  <c r="DW52" i="57"/>
  <c r="BF77" i="42"/>
  <c r="BF128" i="42"/>
  <c r="BF78" i="42"/>
  <c r="BF112" i="42"/>
  <c r="BF67" i="48"/>
  <c r="BF78" i="48"/>
  <c r="DW59" i="57"/>
  <c r="BF128" i="48"/>
  <c r="BF77" i="48"/>
  <c r="BF112" i="48"/>
  <c r="BE88" i="40"/>
  <c r="BE87" i="40"/>
  <c r="BE88" i="43"/>
  <c r="BE87" i="43"/>
  <c r="BE132" i="42"/>
  <c r="BE133" i="42" s="1"/>
  <c r="BE134" i="42" s="1"/>
  <c r="BD79" i="42" s="1"/>
  <c r="BE148" i="42" s="1"/>
  <c r="BE207" i="51"/>
  <c r="BE223" i="51" s="1"/>
  <c r="BE90" i="42"/>
  <c r="BE130" i="42"/>
  <c r="BD129" i="42"/>
  <c r="BD131" i="42" s="1"/>
  <c r="BD140" i="42" s="1"/>
  <c r="BF67" i="47"/>
  <c r="BF78" i="47"/>
  <c r="DW58" i="57"/>
  <c r="BF128" i="47"/>
  <c r="BF77" i="47"/>
  <c r="BF112" i="47"/>
  <c r="BF67" i="49"/>
  <c r="DW60" i="57"/>
  <c r="BF77" i="49"/>
  <c r="BF128" i="49"/>
  <c r="BF78" i="49"/>
  <c r="BF112" i="49"/>
  <c r="BE88" i="48"/>
  <c r="BE87" i="48"/>
  <c r="BE132" i="45"/>
  <c r="BE133" i="45" s="1"/>
  <c r="BE134" i="45" s="1"/>
  <c r="BD79" i="45" s="1"/>
  <c r="BE148" i="45" s="1"/>
  <c r="BE211" i="51"/>
  <c r="BE227" i="51" s="1"/>
  <c r="BE90" i="45"/>
  <c r="BE130" i="45"/>
  <c r="BD129" i="45"/>
  <c r="BD131" i="45" s="1"/>
  <c r="BD140" i="45" s="1"/>
  <c r="BE84" i="1"/>
  <c r="BF67" i="46"/>
  <c r="DW57" i="57"/>
  <c r="BF128" i="46"/>
  <c r="BF77" i="46"/>
  <c r="BF78" i="46"/>
  <c r="BF112" i="46"/>
  <c r="BF67" i="32"/>
  <c r="DW50" i="57"/>
  <c r="BF128" i="32"/>
  <c r="BF78" i="32"/>
  <c r="BF77" i="32"/>
  <c r="BF112" i="32"/>
  <c r="BF67" i="44"/>
  <c r="DW55" i="57"/>
  <c r="BF128" i="44"/>
  <c r="BF77" i="44"/>
  <c r="BF78" i="44"/>
  <c r="BF112" i="44"/>
  <c r="BF67" i="43"/>
  <c r="DW53" i="57"/>
  <c r="BF78" i="43"/>
  <c r="BF128" i="43"/>
  <c r="BF77" i="43"/>
  <c r="BF112" i="43"/>
  <c r="BE132" i="47"/>
  <c r="BE133" i="47" s="1"/>
  <c r="BE134" i="47" s="1"/>
  <c r="BD79" i="47" s="1"/>
  <c r="BE148" i="47" s="1"/>
  <c r="BE213" i="51"/>
  <c r="BE229" i="51" s="1"/>
  <c r="BE90" i="47"/>
  <c r="BE130" i="47"/>
  <c r="BD129" i="47"/>
  <c r="BD131" i="47" s="1"/>
  <c r="BD140" i="47" s="1"/>
  <c r="BE132" i="46"/>
  <c r="BE133" i="46" s="1"/>
  <c r="BE134" i="46" s="1"/>
  <c r="BD79" i="46" s="1"/>
  <c r="BE148" i="46" s="1"/>
  <c r="BE212" i="51"/>
  <c r="BE228" i="51" s="1"/>
  <c r="BE90" i="46"/>
  <c r="BD129" i="46"/>
  <c r="BD131" i="46" s="1"/>
  <c r="BD140" i="46" s="1"/>
  <c r="BE130" i="46"/>
  <c r="BF77" i="40"/>
  <c r="BF78" i="40"/>
  <c r="BF67" i="40"/>
  <c r="DW54" i="57"/>
  <c r="BF128" i="40"/>
  <c r="BF112" i="40"/>
  <c r="BF85" i="1"/>
  <c r="BF49" i="33" s="1"/>
  <c r="BF51" i="59" s="1"/>
  <c r="BF276" i="51"/>
  <c r="BF61" i="1"/>
  <c r="BE62" i="56"/>
  <c r="BE135" i="33" s="1"/>
  <c r="BE134" i="33"/>
  <c r="BE76" i="59" s="1"/>
  <c r="BE88" i="41"/>
  <c r="BE87" i="41"/>
  <c r="BE88" i="49"/>
  <c r="BE87" i="49"/>
  <c r="BF67" i="45"/>
  <c r="DW56" i="57"/>
  <c r="BF77" i="45"/>
  <c r="BF78" i="45"/>
  <c r="BF128" i="45"/>
  <c r="BF112" i="45"/>
  <c r="BE87" i="44"/>
  <c r="BE88" i="44"/>
  <c r="BF67" i="41"/>
  <c r="DW51" i="57"/>
  <c r="BF128" i="41"/>
  <c r="BF78" i="41"/>
  <c r="BF77" i="41"/>
  <c r="BF112" i="41"/>
  <c r="BE88" i="32"/>
  <c r="BE87" i="32"/>
  <c r="BE93" i="47" l="1"/>
  <c r="BE94" i="47" s="1"/>
  <c r="BE91" i="47"/>
  <c r="BF119" i="44"/>
  <c r="BF116" i="44"/>
  <c r="BF114" i="44"/>
  <c r="BF115" i="44" s="1"/>
  <c r="BE93" i="45"/>
  <c r="BE94" i="45" s="1"/>
  <c r="BE91" i="45"/>
  <c r="BE132" i="48"/>
  <c r="BE133" i="48" s="1"/>
  <c r="BE134" i="48" s="1"/>
  <c r="BD79" i="48" s="1"/>
  <c r="BE148" i="48" s="1"/>
  <c r="BE214" i="51"/>
  <c r="BE230" i="51" s="1"/>
  <c r="BE90" i="48"/>
  <c r="BE130" i="48"/>
  <c r="BD129" i="48"/>
  <c r="BD131" i="48" s="1"/>
  <c r="BD140" i="48" s="1"/>
  <c r="BF119" i="47"/>
  <c r="BF116" i="47"/>
  <c r="BF114" i="47"/>
  <c r="BF115" i="47" s="1"/>
  <c r="BF119" i="41"/>
  <c r="BF116" i="41"/>
  <c r="BF114" i="41"/>
  <c r="BF115" i="41" s="1"/>
  <c r="BF116" i="45"/>
  <c r="BF119" i="45"/>
  <c r="BF114" i="45"/>
  <c r="BF115" i="45" s="1"/>
  <c r="BE132" i="49"/>
  <c r="BE133" i="49" s="1"/>
  <c r="BE134" i="49" s="1"/>
  <c r="BD79" i="49" s="1"/>
  <c r="BE148" i="49" s="1"/>
  <c r="BE215" i="51"/>
  <c r="BE231" i="51" s="1"/>
  <c r="BE90" i="49"/>
  <c r="BD129" i="49"/>
  <c r="BD131" i="49" s="1"/>
  <c r="BD140" i="49" s="1"/>
  <c r="BE130" i="49"/>
  <c r="BF67" i="1"/>
  <c r="BF45" i="33" s="1"/>
  <c r="BF39" i="33"/>
  <c r="DW49" i="57"/>
  <c r="DW61" i="57" s="1"/>
  <c r="BF128" i="1"/>
  <c r="BF77" i="1"/>
  <c r="BF78" i="1"/>
  <c r="BF112" i="1"/>
  <c r="BF119" i="40"/>
  <c r="BF116" i="40"/>
  <c r="BF114" i="40"/>
  <c r="BF115" i="40" s="1"/>
  <c r="BF119" i="43"/>
  <c r="BF116" i="43"/>
  <c r="BF114" i="43"/>
  <c r="BF115" i="43" s="1"/>
  <c r="BF116" i="46"/>
  <c r="BF119" i="46"/>
  <c r="BF114" i="46"/>
  <c r="BF115" i="46" s="1"/>
  <c r="BE88" i="1"/>
  <c r="BE87" i="1"/>
  <c r="BE51" i="33" s="1"/>
  <c r="BE52" i="59" s="1"/>
  <c r="BE48" i="33"/>
  <c r="BF119" i="49"/>
  <c r="BF116" i="49"/>
  <c r="BF114" i="49"/>
  <c r="BF115" i="49" s="1"/>
  <c r="BE93" i="42"/>
  <c r="BE94" i="42" s="1"/>
  <c r="BE91" i="42"/>
  <c r="BE132" i="40"/>
  <c r="BE133" i="40" s="1"/>
  <c r="BE134" i="40" s="1"/>
  <c r="BD79" i="40" s="1"/>
  <c r="BE148" i="40" s="1"/>
  <c r="BE209" i="51"/>
  <c r="BE225" i="51" s="1"/>
  <c r="BE90" i="40"/>
  <c r="BD129" i="40"/>
  <c r="BD131" i="40" s="1"/>
  <c r="BD140" i="40" s="1"/>
  <c r="BE130" i="40"/>
  <c r="BF119" i="42"/>
  <c r="BF116" i="42"/>
  <c r="BF114" i="42"/>
  <c r="BF115" i="42" s="1"/>
  <c r="BF288" i="51"/>
  <c r="BE93" i="46"/>
  <c r="BE94" i="46" s="1"/>
  <c r="BE91" i="46"/>
  <c r="BF119" i="32"/>
  <c r="BF116" i="32"/>
  <c r="BF114" i="32"/>
  <c r="BF115" i="32" s="1"/>
  <c r="BE132" i="43"/>
  <c r="BE133" i="43" s="1"/>
  <c r="BE134" i="43" s="1"/>
  <c r="BD79" i="43" s="1"/>
  <c r="BE148" i="43" s="1"/>
  <c r="BE208" i="51"/>
  <c r="BE224" i="51" s="1"/>
  <c r="BE90" i="43"/>
  <c r="BD129" i="43"/>
  <c r="BD131" i="43" s="1"/>
  <c r="BD140" i="43" s="1"/>
  <c r="BE130" i="43"/>
  <c r="BF119" i="48"/>
  <c r="BF116" i="48"/>
  <c r="BF114" i="48"/>
  <c r="BF115" i="48" s="1"/>
  <c r="BE132" i="32"/>
  <c r="BE133" i="32" s="1"/>
  <c r="BE134" i="32" s="1"/>
  <c r="BD79" i="32" s="1"/>
  <c r="BE148" i="32" s="1"/>
  <c r="BE205" i="51"/>
  <c r="BE221" i="51" s="1"/>
  <c r="BE90" i="32"/>
  <c r="BD129" i="32"/>
  <c r="BD131" i="32" s="1"/>
  <c r="BD140" i="32" s="1"/>
  <c r="BE130" i="32"/>
  <c r="BE132" i="44"/>
  <c r="BE133" i="44" s="1"/>
  <c r="BE134" i="44" s="1"/>
  <c r="BD79" i="44" s="1"/>
  <c r="BE148" i="44" s="1"/>
  <c r="BE210" i="51"/>
  <c r="BE226" i="51" s="1"/>
  <c r="BE90" i="44"/>
  <c r="BE130" i="44"/>
  <c r="BD129" i="44"/>
  <c r="BD131" i="44" s="1"/>
  <c r="BD140" i="44" s="1"/>
  <c r="BE132" i="41"/>
  <c r="BE133" i="41" s="1"/>
  <c r="BE134" i="41" s="1"/>
  <c r="BD79" i="41" s="1"/>
  <c r="BE148" i="41" s="1"/>
  <c r="BE206" i="51"/>
  <c r="BE222" i="51" s="1"/>
  <c r="BE90" i="41"/>
  <c r="BD129" i="41"/>
  <c r="BD131" i="41" s="1"/>
  <c r="BD140" i="41" s="1"/>
  <c r="BE130" i="41"/>
  <c r="BE77" i="59"/>
  <c r="BF50" i="42"/>
  <c r="BF50" i="46"/>
  <c r="BF50" i="48"/>
  <c r="BF50" i="45"/>
  <c r="BF50" i="1"/>
  <c r="BF50" i="43"/>
  <c r="BF50" i="32"/>
  <c r="BF50" i="47"/>
  <c r="BF50" i="41"/>
  <c r="BF50" i="49"/>
  <c r="BF50" i="40"/>
  <c r="BF50" i="44"/>
  <c r="BE93" i="44" l="1"/>
  <c r="BE94" i="44" s="1"/>
  <c r="BE91" i="44"/>
  <c r="BF124" i="32"/>
  <c r="BF121" i="32"/>
  <c r="BF102" i="32"/>
  <c r="BF71" i="32" s="1"/>
  <c r="BF70" i="32" s="1"/>
  <c r="BE93" i="40"/>
  <c r="BE94" i="40" s="1"/>
  <c r="BE91" i="40"/>
  <c r="BE87" i="33"/>
  <c r="BE53" i="33"/>
  <c r="BE54" i="59" s="1"/>
  <c r="BE52" i="33"/>
  <c r="BE53" i="59" s="1"/>
  <c r="BE50" i="59"/>
  <c r="BE369" i="33"/>
  <c r="BE375" i="33" s="1"/>
  <c r="BE376" i="33" s="1"/>
  <c r="BF124" i="46"/>
  <c r="BF102" i="46"/>
  <c r="BF71" i="46" s="1"/>
  <c r="BF70" i="46" s="1"/>
  <c r="BF121" i="46"/>
  <c r="BF124" i="43"/>
  <c r="BF121" i="43"/>
  <c r="BF102" i="43"/>
  <c r="BF71" i="43" s="1"/>
  <c r="BF70" i="43" s="1"/>
  <c r="BF124" i="40"/>
  <c r="BF121" i="40"/>
  <c r="BF102" i="40"/>
  <c r="BF71" i="40" s="1"/>
  <c r="BF70" i="40" s="1"/>
  <c r="BF124" i="44"/>
  <c r="BF121" i="44"/>
  <c r="BF102" i="44"/>
  <c r="BF71" i="44" s="1"/>
  <c r="BF70" i="44" s="1"/>
  <c r="BE93" i="32"/>
  <c r="BE94" i="32" s="1"/>
  <c r="BE91" i="32"/>
  <c r="BE93" i="43"/>
  <c r="BE94" i="43" s="1"/>
  <c r="BE91" i="43"/>
  <c r="BF297" i="51"/>
  <c r="BF301" i="51"/>
  <c r="BF291" i="51"/>
  <c r="BF300" i="51"/>
  <c r="BF296" i="51"/>
  <c r="BF295" i="51"/>
  <c r="BF294" i="51"/>
  <c r="BF292" i="51"/>
  <c r="BF293" i="51"/>
  <c r="BF299" i="51"/>
  <c r="BF298" i="51"/>
  <c r="BF124" i="42"/>
  <c r="BF121" i="42"/>
  <c r="BF102" i="42"/>
  <c r="BF71" i="42" s="1"/>
  <c r="BF70" i="42" s="1"/>
  <c r="BF119" i="1"/>
  <c r="BF116" i="1"/>
  <c r="BF114" i="1"/>
  <c r="BF115" i="1" s="1"/>
  <c r="BE93" i="48"/>
  <c r="BE94" i="48" s="1"/>
  <c r="BE91" i="48"/>
  <c r="BF124" i="48"/>
  <c r="BF121" i="48"/>
  <c r="BF102" i="48"/>
  <c r="BF71" i="48" s="1"/>
  <c r="BF70" i="48" s="1"/>
  <c r="BF290" i="51"/>
  <c r="BE132" i="1"/>
  <c r="BE133" i="1" s="1"/>
  <c r="BE134" i="1" s="1"/>
  <c r="BE204" i="51"/>
  <c r="BE220" i="51" s="1"/>
  <c r="BE90" i="1"/>
  <c r="BE130" i="1"/>
  <c r="BD129" i="1"/>
  <c r="BF124" i="47"/>
  <c r="BF121" i="47"/>
  <c r="BF102" i="47"/>
  <c r="BF71" i="47" s="1"/>
  <c r="BF70" i="47" s="1"/>
  <c r="BE93" i="41"/>
  <c r="BE94" i="41" s="1"/>
  <c r="BE91" i="41"/>
  <c r="BF124" i="49"/>
  <c r="BF121" i="49"/>
  <c r="BF102" i="49"/>
  <c r="BF71" i="49" s="1"/>
  <c r="BF70" i="49" s="1"/>
  <c r="BF48" i="59"/>
  <c r="BE93" i="49"/>
  <c r="BE94" i="49" s="1"/>
  <c r="BE91" i="49"/>
  <c r="BF121" i="45"/>
  <c r="BF124" i="45"/>
  <c r="BF102" i="45"/>
  <c r="BF71" i="45" s="1"/>
  <c r="BF70" i="45" s="1"/>
  <c r="BF124" i="41"/>
  <c r="BF121" i="41"/>
  <c r="BF102" i="41"/>
  <c r="BF71" i="41" s="1"/>
  <c r="BF70" i="41" s="1"/>
  <c r="BF162" i="33" l="1"/>
  <c r="BF86" i="45"/>
  <c r="BD131" i="1"/>
  <c r="BD140" i="1" s="1"/>
  <c r="BD137" i="1"/>
  <c r="BE136" i="1"/>
  <c r="BD79" i="1"/>
  <c r="BE148" i="1" s="1"/>
  <c r="BF161" i="33"/>
  <c r="BF86" i="44"/>
  <c r="BF166" i="33"/>
  <c r="BF86" i="49"/>
  <c r="BF164" i="33"/>
  <c r="BF86" i="47"/>
  <c r="BF165" i="33"/>
  <c r="BF86" i="48"/>
  <c r="BF158" i="33"/>
  <c r="BF86" i="42"/>
  <c r="BF163" i="33"/>
  <c r="BF86" i="46"/>
  <c r="BE93" i="1"/>
  <c r="BE94" i="1" s="1"/>
  <c r="BE91" i="1"/>
  <c r="BF305" i="51"/>
  <c r="BF309" i="51" s="1"/>
  <c r="BF304" i="51"/>
  <c r="BF124" i="1"/>
  <c r="BF121" i="1"/>
  <c r="BF124" i="33" s="1"/>
  <c r="BF101" i="33" s="1"/>
  <c r="BF102" i="1"/>
  <c r="BF71" i="1" s="1"/>
  <c r="BF159" i="33"/>
  <c r="BF86" i="43"/>
  <c r="BF157" i="33"/>
  <c r="BF86" i="41"/>
  <c r="BF160" i="33"/>
  <c r="BF86" i="40"/>
  <c r="BF156" i="33"/>
  <c r="BF86" i="32"/>
  <c r="BF240" i="33" l="1"/>
  <c r="BF225" i="33"/>
  <c r="BF241" i="33"/>
  <c r="BF226" i="33"/>
  <c r="BF155" i="33"/>
  <c r="BF86" i="1"/>
  <c r="BF242" i="33"/>
  <c r="BF227" i="33"/>
  <c r="BF248" i="33"/>
  <c r="BF233" i="33"/>
  <c r="BF245" i="33"/>
  <c r="BF230" i="33"/>
  <c r="BF244" i="33"/>
  <c r="BF229" i="33"/>
  <c r="BF243" i="33"/>
  <c r="BF228" i="33"/>
  <c r="BF308" i="51"/>
  <c r="BF310" i="51" s="1"/>
  <c r="BF306" i="51"/>
  <c r="BF70" i="1"/>
  <c r="BF5" i="59" s="1"/>
  <c r="BF56" i="33"/>
  <c r="BF247" i="33"/>
  <c r="BF232" i="33"/>
  <c r="BF249" i="33"/>
  <c r="BF234" i="33"/>
  <c r="BF250" i="33"/>
  <c r="BF235" i="33"/>
  <c r="BF246" i="33"/>
  <c r="BF231" i="33"/>
  <c r="BF57" i="33" l="1"/>
  <c r="BF57" i="59" s="1"/>
  <c r="BF56" i="59"/>
  <c r="BF64" i="33"/>
  <c r="BF344" i="51"/>
  <c r="BF348" i="51"/>
  <c r="BF352" i="51"/>
  <c r="BF347" i="51"/>
  <c r="BF351" i="51"/>
  <c r="BF355" i="51"/>
  <c r="BF346" i="51"/>
  <c r="BF350" i="51"/>
  <c r="BF354" i="51"/>
  <c r="BF345" i="51"/>
  <c r="BF349" i="51"/>
  <c r="BF353" i="51"/>
  <c r="BF55" i="33"/>
  <c r="BF55" i="59"/>
  <c r="BG59" i="33"/>
  <c r="BF184" i="33"/>
  <c r="BF167" i="33"/>
  <c r="BF239" i="33"/>
  <c r="BF251" i="33" s="1"/>
  <c r="BF224" i="33"/>
  <c r="BF236" i="33" s="1"/>
  <c r="BF113" i="33" l="1"/>
  <c r="BF119" i="33" s="1"/>
  <c r="BF186" i="33"/>
  <c r="BF185" i="33"/>
  <c r="BF114" i="33" s="1"/>
  <c r="BF65" i="33"/>
  <c r="BG84" i="33" s="1"/>
  <c r="BF61" i="59"/>
  <c r="BH61" i="33"/>
  <c r="BG60" i="33"/>
  <c r="BF71" i="33"/>
  <c r="BG4" i="56" l="1"/>
  <c r="BG58" i="59"/>
  <c r="BH59" i="59"/>
  <c r="BI62" i="33"/>
  <c r="BI60" i="59" s="1"/>
  <c r="BF63" i="59"/>
  <c r="BF70" i="33"/>
  <c r="BG91" i="33"/>
  <c r="BG9" i="55"/>
  <c r="BG107" i="49" l="1"/>
  <c r="BG106" i="49" s="1"/>
  <c r="BG109" i="49" s="1"/>
  <c r="BG103" i="49" s="1"/>
  <c r="BG107" i="48"/>
  <c r="BG106" i="48" s="1"/>
  <c r="BG109" i="48" s="1"/>
  <c r="BG103" i="48" s="1"/>
  <c r="BG107" i="47"/>
  <c r="BG106" i="47" s="1"/>
  <c r="BG109" i="47" s="1"/>
  <c r="BG103" i="47" s="1"/>
  <c r="BG107" i="46"/>
  <c r="BG106" i="46" s="1"/>
  <c r="BG109" i="46" s="1"/>
  <c r="BG103" i="46" s="1"/>
  <c r="BG107" i="45"/>
  <c r="BG106" i="45" s="1"/>
  <c r="BG109" i="45" s="1"/>
  <c r="BG103" i="45" s="1"/>
  <c r="BG107" i="44"/>
  <c r="BG106" i="44" s="1"/>
  <c r="BG109" i="44" s="1"/>
  <c r="BG103" i="44" s="1"/>
  <c r="BG107" i="40"/>
  <c r="BG106" i="40" s="1"/>
  <c r="BG109" i="40" s="1"/>
  <c r="BG103" i="40" s="1"/>
  <c r="BG107" i="43"/>
  <c r="BG106" i="43" s="1"/>
  <c r="BG109" i="43" s="1"/>
  <c r="BG103" i="43" s="1"/>
  <c r="BG107" i="41"/>
  <c r="BG106" i="41" s="1"/>
  <c r="BG109" i="41" s="1"/>
  <c r="BG103" i="41" s="1"/>
  <c r="BG107" i="42"/>
  <c r="BG106" i="42" s="1"/>
  <c r="BG109" i="42" s="1"/>
  <c r="BG103" i="42" s="1"/>
  <c r="BG107" i="32"/>
  <c r="BG106" i="32" s="1"/>
  <c r="BG109" i="32" s="1"/>
  <c r="BG103" i="32" s="1"/>
  <c r="BG107" i="1"/>
  <c r="BG8" i="55"/>
  <c r="BF3" i="56"/>
  <c r="BF81" i="49"/>
  <c r="BF62" i="49" s="1"/>
  <c r="BF63" i="49" s="1"/>
  <c r="BF81" i="48"/>
  <c r="BF62" i="48" s="1"/>
  <c r="BF63" i="48" s="1"/>
  <c r="BF81" i="47"/>
  <c r="BF62" i="47" s="1"/>
  <c r="BF63" i="47" s="1"/>
  <c r="BF81" i="46"/>
  <c r="BF62" i="46" s="1"/>
  <c r="BF63" i="46" s="1"/>
  <c r="BF81" i="45"/>
  <c r="BF62" i="45" s="1"/>
  <c r="BF63" i="45" s="1"/>
  <c r="BF81" i="44"/>
  <c r="BF62" i="44" s="1"/>
  <c r="BF63" i="44" s="1"/>
  <c r="BF81" i="40"/>
  <c r="BF62" i="40" s="1"/>
  <c r="BF63" i="40" s="1"/>
  <c r="BF81" i="43"/>
  <c r="BF62" i="43" s="1"/>
  <c r="BF63" i="43" s="1"/>
  <c r="BF81" i="41"/>
  <c r="BF62" i="41" s="1"/>
  <c r="BF63" i="41" s="1"/>
  <c r="BF81" i="42"/>
  <c r="BF62" i="42" s="1"/>
  <c r="BF63" i="42" s="1"/>
  <c r="BF81" i="1"/>
  <c r="BF62" i="1" s="1"/>
  <c r="BF63" i="1" s="1"/>
  <c r="BF81" i="32"/>
  <c r="BF62" i="32" s="1"/>
  <c r="BF63" i="32" s="1"/>
  <c r="BF62" i="59"/>
  <c r="BG72" i="33"/>
  <c r="BF155" i="42" l="1"/>
  <c r="BF64" i="42"/>
  <c r="BF65" i="42" s="1"/>
  <c r="BF68" i="42" s="1"/>
  <c r="BF64" i="44"/>
  <c r="BF65" i="44" s="1"/>
  <c r="BF68" i="44" s="1"/>
  <c r="BF155" i="44"/>
  <c r="BF155" i="48"/>
  <c r="BF64" i="48"/>
  <c r="BF65" i="48" s="1"/>
  <c r="BF68" i="48" s="1"/>
  <c r="BG106" i="1"/>
  <c r="BG97" i="33"/>
  <c r="BG101" i="43"/>
  <c r="BG213" i="33" s="1"/>
  <c r="BG66" i="43"/>
  <c r="BG101" i="46"/>
  <c r="BG217" i="33" s="1"/>
  <c r="BG66" i="46"/>
  <c r="BF155" i="32"/>
  <c r="BF64" i="32"/>
  <c r="BF65" i="32" s="1"/>
  <c r="BF68" i="32" s="1"/>
  <c r="BF64" i="41"/>
  <c r="BF65" i="41" s="1"/>
  <c r="BF68" i="41" s="1"/>
  <c r="BF155" i="41"/>
  <c r="BF155" i="45"/>
  <c r="BF64" i="45"/>
  <c r="BF65" i="45" s="1"/>
  <c r="BF68" i="45" s="1"/>
  <c r="BF155" i="49"/>
  <c r="BF64" i="49"/>
  <c r="BF65" i="49" s="1"/>
  <c r="BF68" i="49" s="1"/>
  <c r="BG101" i="32"/>
  <c r="BG210" i="33" s="1"/>
  <c r="BG66" i="32"/>
  <c r="BG101" i="40"/>
  <c r="BG214" i="33" s="1"/>
  <c r="BG66" i="40"/>
  <c r="BG101" i="47"/>
  <c r="BG218" i="33" s="1"/>
  <c r="BG66" i="47"/>
  <c r="BG64" i="59"/>
  <c r="BF155" i="43"/>
  <c r="BF64" i="43"/>
  <c r="BF65" i="43" s="1"/>
  <c r="BF68" i="43" s="1"/>
  <c r="BF155" i="46"/>
  <c r="BF64" i="46"/>
  <c r="BF65" i="46" s="1"/>
  <c r="BF68" i="46" s="1"/>
  <c r="BF55" i="56"/>
  <c r="BF56" i="56" s="1"/>
  <c r="BF37" i="56"/>
  <c r="BF38" i="56" s="1"/>
  <c r="BF47" i="56"/>
  <c r="BF42" i="56"/>
  <c r="BF43" i="56" s="1"/>
  <c r="BG101" i="42"/>
  <c r="BG212" i="33" s="1"/>
  <c r="BG66" i="42"/>
  <c r="BG101" i="44"/>
  <c r="BG215" i="33" s="1"/>
  <c r="BG66" i="44"/>
  <c r="BG101" i="48"/>
  <c r="BG219" i="33" s="1"/>
  <c r="BG66" i="48"/>
  <c r="BF155" i="1"/>
  <c r="BF64" i="1"/>
  <c r="BF65" i="1" s="1"/>
  <c r="BF155" i="40"/>
  <c r="BF64" i="40"/>
  <c r="BF65" i="40" s="1"/>
  <c r="BF68" i="40" s="1"/>
  <c r="BF155" i="47"/>
  <c r="BF64" i="47"/>
  <c r="BF65" i="47" s="1"/>
  <c r="BF68" i="47" s="1"/>
  <c r="BG90" i="33"/>
  <c r="BG83" i="33"/>
  <c r="BG101" i="41"/>
  <c r="BG211" i="33" s="1"/>
  <c r="BG66" i="41"/>
  <c r="BG101" i="45"/>
  <c r="BG216" i="33" s="1"/>
  <c r="BG66" i="45"/>
  <c r="BG101" i="49"/>
  <c r="BG220" i="33" s="1"/>
  <c r="BG66" i="49"/>
  <c r="BF68" i="1" l="1"/>
  <c r="BF43" i="33"/>
  <c r="BG41" i="56"/>
  <c r="BF139" i="46"/>
  <c r="BF73" i="46"/>
  <c r="BG74" i="46" s="1"/>
  <c r="BF139" i="49"/>
  <c r="BF73" i="49"/>
  <c r="BG74" i="49" s="1"/>
  <c r="BF49" i="56"/>
  <c r="BG46" i="56"/>
  <c r="BF139" i="41"/>
  <c r="BF73" i="41"/>
  <c r="BG74" i="41" s="1"/>
  <c r="BG109" i="1"/>
  <c r="BG103" i="1" s="1"/>
  <c r="BG96" i="33"/>
  <c r="BG104" i="33" s="1"/>
  <c r="BF139" i="44"/>
  <c r="BF73" i="44"/>
  <c r="BG74" i="44" s="1"/>
  <c r="BF139" i="40"/>
  <c r="BF73" i="40"/>
  <c r="BG74" i="40" s="1"/>
  <c r="BF60" i="56"/>
  <c r="BF133" i="33" s="1"/>
  <c r="BF59" i="56"/>
  <c r="BF139" i="43"/>
  <c r="BF73" i="43"/>
  <c r="BG74" i="43" s="1"/>
  <c r="BF139" i="45"/>
  <c r="BF73" i="45"/>
  <c r="BG74" i="45" s="1"/>
  <c r="BF139" i="32"/>
  <c r="BF73" i="32"/>
  <c r="BG74" i="32" s="1"/>
  <c r="BF139" i="48"/>
  <c r="BF73" i="48"/>
  <c r="BG74" i="48" s="1"/>
  <c r="BF84" i="42"/>
  <c r="BF139" i="42"/>
  <c r="BF73" i="42"/>
  <c r="BG74" i="42" s="1"/>
  <c r="BF139" i="47"/>
  <c r="BF73" i="47"/>
  <c r="BG74" i="47" s="1"/>
  <c r="BF52" i="56"/>
  <c r="BF84" i="48" l="1"/>
  <c r="BF84" i="44"/>
  <c r="BF84" i="43"/>
  <c r="BG85" i="48"/>
  <c r="BG286" i="51"/>
  <c r="BG61" i="48"/>
  <c r="BF84" i="45"/>
  <c r="BF84" i="49"/>
  <c r="BG85" i="47"/>
  <c r="BG285" i="51"/>
  <c r="BG61" i="47"/>
  <c r="BF88" i="48"/>
  <c r="BF87" i="48"/>
  <c r="BF84" i="47"/>
  <c r="BG85" i="42"/>
  <c r="BG279" i="51"/>
  <c r="BG61" i="42"/>
  <c r="BF84" i="32"/>
  <c r="BG85" i="43"/>
  <c r="BG280" i="51"/>
  <c r="BG61" i="43"/>
  <c r="BF61" i="56"/>
  <c r="BF132" i="33"/>
  <c r="BF75" i="59" s="1"/>
  <c r="BF84" i="40"/>
  <c r="BF88" i="44"/>
  <c r="BF87" i="44"/>
  <c r="BG85" i="41"/>
  <c r="BG278" i="51"/>
  <c r="BG61" i="41"/>
  <c r="BG85" i="46"/>
  <c r="BG284" i="51"/>
  <c r="BG61" i="46"/>
  <c r="BF48" i="56"/>
  <c r="BG85" i="49"/>
  <c r="BG287" i="51"/>
  <c r="BG61" i="49"/>
  <c r="BF38" i="33"/>
  <c r="BF42" i="33"/>
  <c r="BF47" i="59" s="1"/>
  <c r="BF40" i="33"/>
  <c r="BF44" i="33"/>
  <c r="BG85" i="45"/>
  <c r="BG283" i="51"/>
  <c r="BG61" i="45"/>
  <c r="BF88" i="42"/>
  <c r="BF87" i="42"/>
  <c r="BG85" i="32"/>
  <c r="BG277" i="51"/>
  <c r="BG61" i="32"/>
  <c r="BF88" i="43"/>
  <c r="BF87" i="43"/>
  <c r="BG85" i="40"/>
  <c r="BG281" i="51"/>
  <c r="BG61" i="40"/>
  <c r="BG85" i="44"/>
  <c r="BG282" i="51"/>
  <c r="BG61" i="44"/>
  <c r="BG101" i="1"/>
  <c r="BG209" i="33" s="1"/>
  <c r="BG66" i="1"/>
  <c r="BF84" i="41"/>
  <c r="BF84" i="46"/>
  <c r="BF46" i="33"/>
  <c r="BF49" i="59" s="1"/>
  <c r="BF139" i="1"/>
  <c r="BF73" i="1"/>
  <c r="BG74" i="1" s="1"/>
  <c r="BF132" i="42" l="1"/>
  <c r="BF133" i="42" s="1"/>
  <c r="BF134" i="42" s="1"/>
  <c r="BE79" i="42" s="1"/>
  <c r="BF148" i="42" s="1"/>
  <c r="BF207" i="51"/>
  <c r="BF223" i="51" s="1"/>
  <c r="BF90" i="42"/>
  <c r="BE129" i="42"/>
  <c r="BE131" i="42" s="1"/>
  <c r="BE140" i="42" s="1"/>
  <c r="BF130" i="42"/>
  <c r="BG67" i="41"/>
  <c r="DX51" i="57"/>
  <c r="BG77" i="41"/>
  <c r="BG128" i="41"/>
  <c r="BG78" i="41"/>
  <c r="BG112" i="41"/>
  <c r="BF62" i="56"/>
  <c r="BF135" i="33" s="1"/>
  <c r="BF134" i="33"/>
  <c r="BF76" i="59" s="1"/>
  <c r="BF132" i="48"/>
  <c r="BF133" i="48" s="1"/>
  <c r="BF134" i="48" s="1"/>
  <c r="BE79" i="48" s="1"/>
  <c r="BF148" i="48" s="1"/>
  <c r="BF214" i="51"/>
  <c r="BF230" i="51" s="1"/>
  <c r="BF90" i="48"/>
  <c r="BF130" i="48"/>
  <c r="BE129" i="48"/>
  <c r="BE131" i="48" s="1"/>
  <c r="BE140" i="48" s="1"/>
  <c r="BG67" i="48"/>
  <c r="DX59" i="57"/>
  <c r="BG128" i="48"/>
  <c r="BG77" i="48"/>
  <c r="BG78" i="48"/>
  <c r="BG112" i="48"/>
  <c r="BG85" i="1"/>
  <c r="BG49" i="33" s="1"/>
  <c r="BG51" i="59" s="1"/>
  <c r="BG276" i="51"/>
  <c r="BG61" i="1"/>
  <c r="BF87" i="46"/>
  <c r="BF88" i="46"/>
  <c r="BG67" i="40"/>
  <c r="DX54" i="57"/>
  <c r="BG78" i="40"/>
  <c r="BG77" i="40"/>
  <c r="BG128" i="40"/>
  <c r="BG112" i="40"/>
  <c r="BG67" i="45"/>
  <c r="DX56" i="57"/>
  <c r="BG77" i="45"/>
  <c r="BG78" i="45"/>
  <c r="BG128" i="45"/>
  <c r="BG112" i="45"/>
  <c r="BG67" i="49"/>
  <c r="DX60" i="57"/>
  <c r="BG128" i="49"/>
  <c r="BG77" i="49"/>
  <c r="BG78" i="49"/>
  <c r="BG112" i="49"/>
  <c r="BF132" i="44"/>
  <c r="BF133" i="44" s="1"/>
  <c r="BF134" i="44" s="1"/>
  <c r="BE79" i="44" s="1"/>
  <c r="BF148" i="44" s="1"/>
  <c r="BF210" i="51"/>
  <c r="BF226" i="51" s="1"/>
  <c r="BF90" i="44"/>
  <c r="BE129" i="44"/>
  <c r="BE131" i="44" s="1"/>
  <c r="BE140" i="44" s="1"/>
  <c r="BF130" i="44"/>
  <c r="BG67" i="43"/>
  <c r="DX53" i="57"/>
  <c r="BG78" i="43"/>
  <c r="BG77" i="43"/>
  <c r="BG128" i="43"/>
  <c r="BG112" i="43"/>
  <c r="BF88" i="32"/>
  <c r="BF87" i="32"/>
  <c r="BG67" i="47"/>
  <c r="DX58" i="57"/>
  <c r="BG77" i="47"/>
  <c r="BG78" i="47"/>
  <c r="BG128" i="47"/>
  <c r="BG112" i="47"/>
  <c r="BG67" i="44"/>
  <c r="DX55" i="57"/>
  <c r="BG78" i="44"/>
  <c r="BG128" i="44"/>
  <c r="BG77" i="44"/>
  <c r="BG112" i="44"/>
  <c r="BF88" i="41"/>
  <c r="BF87" i="41"/>
  <c r="BF132" i="43"/>
  <c r="BF133" i="43" s="1"/>
  <c r="BF134" i="43" s="1"/>
  <c r="BE79" i="43" s="1"/>
  <c r="BF148" i="43" s="1"/>
  <c r="BF208" i="51"/>
  <c r="BF224" i="51" s="1"/>
  <c r="BF90" i="43"/>
  <c r="BE129" i="43"/>
  <c r="BE131" i="43" s="1"/>
  <c r="BE140" i="43" s="1"/>
  <c r="BF130" i="43"/>
  <c r="BF88" i="40"/>
  <c r="BF87" i="40"/>
  <c r="BG67" i="42"/>
  <c r="DX52" i="57"/>
  <c r="BG128" i="42"/>
  <c r="BG78" i="42"/>
  <c r="BG77" i="42"/>
  <c r="BG112" i="42"/>
  <c r="BF88" i="47"/>
  <c r="BF87" i="47"/>
  <c r="BF88" i="49"/>
  <c r="BF87" i="49"/>
  <c r="BF84" i="1"/>
  <c r="BG67" i="32"/>
  <c r="DX50" i="57"/>
  <c r="BG78" i="32"/>
  <c r="BG128" i="32"/>
  <c r="BG77" i="32"/>
  <c r="BG112" i="32"/>
  <c r="BG67" i="46"/>
  <c r="BG128" i="46"/>
  <c r="DX57" i="57"/>
  <c r="BG77" i="46"/>
  <c r="BG78" i="46"/>
  <c r="BG112" i="46"/>
  <c r="BF87" i="45"/>
  <c r="BF88" i="45"/>
  <c r="BG119" i="32" l="1"/>
  <c r="BG116" i="32"/>
  <c r="BG114" i="32"/>
  <c r="BG115" i="32" s="1"/>
  <c r="BF132" i="47"/>
  <c r="BF133" i="47" s="1"/>
  <c r="BF134" i="47" s="1"/>
  <c r="BE79" i="47" s="1"/>
  <c r="BF148" i="47" s="1"/>
  <c r="BF213" i="51"/>
  <c r="BF229" i="51" s="1"/>
  <c r="BF90" i="47"/>
  <c r="BE129" i="47"/>
  <c r="BE131" i="47" s="1"/>
  <c r="BE140" i="47" s="1"/>
  <c r="BF130" i="47"/>
  <c r="BF93" i="44"/>
  <c r="BF94" i="44" s="1"/>
  <c r="BF91" i="44"/>
  <c r="BG119" i="49"/>
  <c r="BG116" i="49"/>
  <c r="BG114" i="49"/>
  <c r="BG115" i="49" s="1"/>
  <c r="BG288" i="51"/>
  <c r="BF93" i="48"/>
  <c r="BF94" i="48" s="1"/>
  <c r="BF91" i="48"/>
  <c r="BF77" i="59"/>
  <c r="BG50" i="48"/>
  <c r="BG50" i="45"/>
  <c r="BG50" i="43"/>
  <c r="BG50" i="46"/>
  <c r="BG50" i="32"/>
  <c r="BG50" i="47"/>
  <c r="BG50" i="1"/>
  <c r="BG50" i="40"/>
  <c r="BG50" i="44"/>
  <c r="BG50" i="42"/>
  <c r="BG50" i="41"/>
  <c r="BG50" i="49"/>
  <c r="BG119" i="46"/>
  <c r="BG116" i="46"/>
  <c r="BG114" i="46"/>
  <c r="BG115" i="46" s="1"/>
  <c r="BF132" i="49"/>
  <c r="BF133" i="49" s="1"/>
  <c r="BF134" i="49" s="1"/>
  <c r="BE79" i="49" s="1"/>
  <c r="BF148" i="49" s="1"/>
  <c r="BF215" i="51"/>
  <c r="BF231" i="51" s="1"/>
  <c r="BF90" i="49"/>
  <c r="BE129" i="49"/>
  <c r="BE131" i="49" s="1"/>
  <c r="BE140" i="49" s="1"/>
  <c r="BF130" i="49"/>
  <c r="BG119" i="42"/>
  <c r="BG116" i="42"/>
  <c r="BG114" i="42"/>
  <c r="BG115" i="42" s="1"/>
  <c r="BF132" i="41"/>
  <c r="BF133" i="41" s="1"/>
  <c r="BF134" i="41" s="1"/>
  <c r="BE79" i="41" s="1"/>
  <c r="BF148" i="41" s="1"/>
  <c r="BF206" i="51"/>
  <c r="BF222" i="51" s="1"/>
  <c r="BF90" i="41"/>
  <c r="BF130" i="41"/>
  <c r="BE129" i="41"/>
  <c r="BE131" i="41" s="1"/>
  <c r="BE140" i="41" s="1"/>
  <c r="BF132" i="46"/>
  <c r="BF133" i="46" s="1"/>
  <c r="BF134" i="46" s="1"/>
  <c r="BE79" i="46" s="1"/>
  <c r="BF148" i="46" s="1"/>
  <c r="BF212" i="51"/>
  <c r="BF228" i="51" s="1"/>
  <c r="BF90" i="46"/>
  <c r="BE129" i="46"/>
  <c r="BE131" i="46" s="1"/>
  <c r="BE140" i="46" s="1"/>
  <c r="BF130" i="46"/>
  <c r="BG119" i="41"/>
  <c r="BG116" i="41"/>
  <c r="BG114" i="41"/>
  <c r="BG115" i="41" s="1"/>
  <c r="BF132" i="45"/>
  <c r="BF133" i="45" s="1"/>
  <c r="BF134" i="45" s="1"/>
  <c r="BE79" i="45" s="1"/>
  <c r="BF148" i="45" s="1"/>
  <c r="BF211" i="51"/>
  <c r="BF227" i="51" s="1"/>
  <c r="BF90" i="45"/>
  <c r="BF130" i="45"/>
  <c r="BE129" i="45"/>
  <c r="BE131" i="45" s="1"/>
  <c r="BE140" i="45" s="1"/>
  <c r="BG119" i="44"/>
  <c r="BG116" i="44"/>
  <c r="BG114" i="44"/>
  <c r="BG115" i="44" s="1"/>
  <c r="BG119" i="47"/>
  <c r="BG116" i="47"/>
  <c r="BG114" i="47"/>
  <c r="BG115" i="47" s="1"/>
  <c r="BF132" i="32"/>
  <c r="BF133" i="32" s="1"/>
  <c r="BF134" i="32" s="1"/>
  <c r="BE79" i="32" s="1"/>
  <c r="BF148" i="32" s="1"/>
  <c r="BF205" i="51"/>
  <c r="BF221" i="51" s="1"/>
  <c r="BF90" i="32"/>
  <c r="BF130" i="32"/>
  <c r="BE129" i="32"/>
  <c r="BE131" i="32" s="1"/>
  <c r="BE140" i="32" s="1"/>
  <c r="BG119" i="40"/>
  <c r="BG116" i="40"/>
  <c r="BG114" i="40"/>
  <c r="BG115" i="40" s="1"/>
  <c r="BF132" i="40"/>
  <c r="BF133" i="40" s="1"/>
  <c r="BF134" i="40" s="1"/>
  <c r="BE79" i="40" s="1"/>
  <c r="BF148" i="40" s="1"/>
  <c r="BF209" i="51"/>
  <c r="BF225" i="51" s="1"/>
  <c r="BF90" i="40"/>
  <c r="BE129" i="40"/>
  <c r="BE131" i="40" s="1"/>
  <c r="BE140" i="40" s="1"/>
  <c r="BF130" i="40"/>
  <c r="BF88" i="1"/>
  <c r="BF87" i="1"/>
  <c r="BF51" i="33" s="1"/>
  <c r="BF52" i="59" s="1"/>
  <c r="BF48" i="33"/>
  <c r="BF93" i="43"/>
  <c r="BF94" i="43" s="1"/>
  <c r="BF91" i="43"/>
  <c r="BG119" i="43"/>
  <c r="BG116" i="43"/>
  <c r="BG114" i="43"/>
  <c r="BG115" i="43" s="1"/>
  <c r="BG119" i="45"/>
  <c r="BG116" i="45"/>
  <c r="BG114" i="45"/>
  <c r="BG115" i="45" s="1"/>
  <c r="BG67" i="1"/>
  <c r="BG45" i="33" s="1"/>
  <c r="BG39" i="33"/>
  <c r="DX49" i="57"/>
  <c r="DX61" i="57" s="1"/>
  <c r="BG128" i="1"/>
  <c r="BG78" i="1"/>
  <c r="BG77" i="1"/>
  <c r="BG112" i="1"/>
  <c r="BG119" i="48"/>
  <c r="BG116" i="48"/>
  <c r="BG114" i="48"/>
  <c r="BG115" i="48" s="1"/>
  <c r="BF93" i="42"/>
  <c r="BF94" i="42" s="1"/>
  <c r="BF91" i="42"/>
  <c r="BF53" i="33" l="1"/>
  <c r="BF54" i="59" s="1"/>
  <c r="BF52" i="33"/>
  <c r="BF53" i="59" s="1"/>
  <c r="BF87" i="33"/>
  <c r="BF50" i="59"/>
  <c r="BF369" i="33"/>
  <c r="BF375" i="33" s="1"/>
  <c r="BF376" i="33" s="1"/>
  <c r="BF93" i="49"/>
  <c r="BF94" i="49" s="1"/>
  <c r="BF91" i="49"/>
  <c r="BG119" i="1"/>
  <c r="BG116" i="1"/>
  <c r="BG114" i="1"/>
  <c r="BG115" i="1" s="1"/>
  <c r="BF93" i="40"/>
  <c r="BF94" i="40" s="1"/>
  <c r="BF91" i="40"/>
  <c r="BG124" i="40"/>
  <c r="BG121" i="40"/>
  <c r="BG102" i="40"/>
  <c r="BG71" i="40" s="1"/>
  <c r="BG70" i="40" s="1"/>
  <c r="BF93" i="32"/>
  <c r="BF94" i="32" s="1"/>
  <c r="BF91" i="32"/>
  <c r="BG124" i="44"/>
  <c r="BG121" i="44"/>
  <c r="BG102" i="44"/>
  <c r="BG71" i="44" s="1"/>
  <c r="BG70" i="44" s="1"/>
  <c r="BF93" i="45"/>
  <c r="BF94" i="45" s="1"/>
  <c r="BF91" i="45"/>
  <c r="BG124" i="42"/>
  <c r="BG121" i="42"/>
  <c r="BG102" i="42"/>
  <c r="BG71" i="42" s="1"/>
  <c r="BG70" i="42" s="1"/>
  <c r="BG124" i="46"/>
  <c r="BG121" i="46"/>
  <c r="BG102" i="46"/>
  <c r="BG71" i="46" s="1"/>
  <c r="BG70" i="46" s="1"/>
  <c r="BG292" i="51"/>
  <c r="BG296" i="51"/>
  <c r="BG301" i="51"/>
  <c r="BG295" i="51"/>
  <c r="BG291" i="51"/>
  <c r="BG300" i="51"/>
  <c r="BG298" i="51"/>
  <c r="BG297" i="51"/>
  <c r="BG294" i="51"/>
  <c r="BG293" i="51"/>
  <c r="BG299" i="51"/>
  <c r="BG124" i="49"/>
  <c r="BG121" i="49"/>
  <c r="BG102" i="49"/>
  <c r="BG71" i="49" s="1"/>
  <c r="BG70" i="49" s="1"/>
  <c r="BG48" i="59"/>
  <c r="BG124" i="45"/>
  <c r="BG121" i="45"/>
  <c r="BG102" i="45"/>
  <c r="BG71" i="45" s="1"/>
  <c r="BG70" i="45" s="1"/>
  <c r="BG121" i="43"/>
  <c r="BG124" i="43"/>
  <c r="BG102" i="43"/>
  <c r="BG71" i="43" s="1"/>
  <c r="BG70" i="43" s="1"/>
  <c r="BG121" i="48"/>
  <c r="BG102" i="48"/>
  <c r="BG71" i="48" s="1"/>
  <c r="BG70" i="48" s="1"/>
  <c r="BG124" i="48"/>
  <c r="BF132" i="1"/>
  <c r="BF133" i="1" s="1"/>
  <c r="BF134" i="1" s="1"/>
  <c r="BF204" i="51"/>
  <c r="BF220" i="51" s="1"/>
  <c r="BF90" i="1"/>
  <c r="BF130" i="1"/>
  <c r="BE129" i="1"/>
  <c r="BG124" i="47"/>
  <c r="BG121" i="47"/>
  <c r="BG102" i="47"/>
  <c r="BG71" i="47" s="1"/>
  <c r="BG70" i="47" s="1"/>
  <c r="BF93" i="46"/>
  <c r="BF94" i="46" s="1"/>
  <c r="BF91" i="46"/>
  <c r="BG290" i="51"/>
  <c r="BF93" i="47"/>
  <c r="BF94" i="47" s="1"/>
  <c r="BF91" i="47"/>
  <c r="BG124" i="41"/>
  <c r="BG121" i="41"/>
  <c r="BG102" i="41"/>
  <c r="BG71" i="41" s="1"/>
  <c r="BG70" i="41" s="1"/>
  <c r="BF93" i="41"/>
  <c r="BF94" i="41" s="1"/>
  <c r="BF91" i="41"/>
  <c r="BG124" i="32"/>
  <c r="BG121" i="32"/>
  <c r="BG102" i="32"/>
  <c r="BG71" i="32" s="1"/>
  <c r="BG70" i="32" s="1"/>
  <c r="BE79" i="1" l="1"/>
  <c r="BF148" i="1" s="1"/>
  <c r="BF136" i="1"/>
  <c r="BG156" i="33"/>
  <c r="BG86" i="32"/>
  <c r="BE131" i="1"/>
  <c r="BE140" i="1" s="1"/>
  <c r="BE137" i="1"/>
  <c r="BG305" i="51"/>
  <c r="BG309" i="51" s="1"/>
  <c r="BG304" i="51"/>
  <c r="BG165" i="33"/>
  <c r="BG86" i="48"/>
  <c r="BG159" i="33"/>
  <c r="BG86" i="43"/>
  <c r="BG162" i="33"/>
  <c r="BG86" i="45"/>
  <c r="BG166" i="33"/>
  <c r="BG86" i="49"/>
  <c r="BG157" i="33"/>
  <c r="BG86" i="41"/>
  <c r="BF93" i="1"/>
  <c r="BF94" i="1" s="1"/>
  <c r="BF91" i="1"/>
  <c r="BG158" i="33"/>
  <c r="BG86" i="42"/>
  <c r="BG161" i="33"/>
  <c r="BG86" i="44"/>
  <c r="BG124" i="1"/>
  <c r="BG121" i="1"/>
  <c r="BG124" i="33" s="1"/>
  <c r="BG101" i="33" s="1"/>
  <c r="BG102" i="1"/>
  <c r="BG71" i="1" s="1"/>
  <c r="BG164" i="33"/>
  <c r="BG86" i="47"/>
  <c r="BG163" i="33"/>
  <c r="BG86" i="46"/>
  <c r="BG160" i="33"/>
  <c r="BG86" i="40"/>
  <c r="BG308" i="51" l="1"/>
  <c r="BG310" i="51" s="1"/>
  <c r="BG306" i="51"/>
  <c r="BG244" i="33"/>
  <c r="BG229" i="33"/>
  <c r="BG70" i="1"/>
  <c r="BG5" i="59" s="1"/>
  <c r="BG56" i="33"/>
  <c r="BG245" i="33"/>
  <c r="BG230" i="33"/>
  <c r="BG250" i="33"/>
  <c r="BG235" i="33"/>
  <c r="BG243" i="33"/>
  <c r="BG228" i="33"/>
  <c r="BG240" i="33"/>
  <c r="BG225" i="33"/>
  <c r="BG248" i="33"/>
  <c r="BG233" i="33"/>
  <c r="BG247" i="33"/>
  <c r="BG232" i="33"/>
  <c r="BG155" i="33"/>
  <c r="BG86" i="1"/>
  <c r="BG242" i="33"/>
  <c r="BG227" i="33"/>
  <c r="BG241" i="33"/>
  <c r="BG226" i="33"/>
  <c r="BG246" i="33"/>
  <c r="BG231" i="33"/>
  <c r="BG249" i="33"/>
  <c r="BG234" i="33"/>
  <c r="BG184" i="33" l="1"/>
  <c r="BG167" i="33"/>
  <c r="BG239" i="33"/>
  <c r="BG251" i="33" s="1"/>
  <c r="BG224" i="33"/>
  <c r="BG236" i="33" s="1"/>
  <c r="BG57" i="33"/>
  <c r="BG57" i="59" s="1"/>
  <c r="BG56" i="59"/>
  <c r="BG64" i="33"/>
  <c r="BG55" i="33"/>
  <c r="BG55" i="59"/>
  <c r="BH59" i="33"/>
  <c r="BG355" i="51"/>
  <c r="BG354" i="51"/>
  <c r="BG353" i="51"/>
  <c r="BG352" i="51"/>
  <c r="BG351" i="51"/>
  <c r="BG350" i="51"/>
  <c r="BG349" i="51"/>
  <c r="BG348" i="51"/>
  <c r="BG347" i="51"/>
  <c r="BG346" i="51"/>
  <c r="BG345" i="51"/>
  <c r="BG344" i="51"/>
  <c r="BG65" i="33" l="1"/>
  <c r="BH84" i="33" s="1"/>
  <c r="BG61" i="59"/>
  <c r="BI61" i="33"/>
  <c r="BH60" i="33"/>
  <c r="BG71" i="33"/>
  <c r="BG113" i="33"/>
  <c r="BG119" i="33" s="1"/>
  <c r="BG186" i="33"/>
  <c r="BG185" i="33"/>
  <c r="BG114" i="33" s="1"/>
  <c r="BI59" i="59" l="1"/>
  <c r="BJ62" i="33"/>
  <c r="BG63" i="59"/>
  <c r="BG70" i="33"/>
  <c r="BH91" i="33"/>
  <c r="BH9" i="55"/>
  <c r="BH4" i="56"/>
  <c r="BH58" i="59"/>
  <c r="BH107" i="49" l="1"/>
  <c r="BH106" i="49" s="1"/>
  <c r="BH109" i="49" s="1"/>
  <c r="BH103" i="49" s="1"/>
  <c r="BH107" i="48"/>
  <c r="BH106" i="48" s="1"/>
  <c r="BH109" i="48" s="1"/>
  <c r="BH103" i="48" s="1"/>
  <c r="BH107" i="47"/>
  <c r="BH106" i="47" s="1"/>
  <c r="BH109" i="47" s="1"/>
  <c r="BH103" i="47" s="1"/>
  <c r="BH107" i="46"/>
  <c r="BH106" i="46" s="1"/>
  <c r="BH109" i="46" s="1"/>
  <c r="BH103" i="46" s="1"/>
  <c r="BH107" i="45"/>
  <c r="BH106" i="45" s="1"/>
  <c r="BH109" i="45" s="1"/>
  <c r="BH103" i="45" s="1"/>
  <c r="BH107" i="44"/>
  <c r="BH106" i="44" s="1"/>
  <c r="BH109" i="44" s="1"/>
  <c r="BH103" i="44" s="1"/>
  <c r="BH107" i="40"/>
  <c r="BH106" i="40" s="1"/>
  <c r="BH109" i="40" s="1"/>
  <c r="BH103" i="40" s="1"/>
  <c r="BH107" i="43"/>
  <c r="BH106" i="43" s="1"/>
  <c r="BH109" i="43" s="1"/>
  <c r="BH103" i="43" s="1"/>
  <c r="BH107" i="41"/>
  <c r="BH106" i="41" s="1"/>
  <c r="BH109" i="41" s="1"/>
  <c r="BH103" i="41" s="1"/>
  <c r="BH107" i="42"/>
  <c r="BH106" i="42" s="1"/>
  <c r="BH109" i="42" s="1"/>
  <c r="BH103" i="42" s="1"/>
  <c r="BH107" i="32"/>
  <c r="BH106" i="32" s="1"/>
  <c r="BH109" i="32" s="1"/>
  <c r="BH103" i="32" s="1"/>
  <c r="BH107" i="1"/>
  <c r="BH8" i="55"/>
  <c r="BG3" i="56"/>
  <c r="BG81" i="49"/>
  <c r="BG62" i="49" s="1"/>
  <c r="BG63" i="49" s="1"/>
  <c r="BG81" i="48"/>
  <c r="BG62" i="48" s="1"/>
  <c r="BG63" i="48" s="1"/>
  <c r="BG81" i="47"/>
  <c r="BG62" i="47" s="1"/>
  <c r="BG63" i="47" s="1"/>
  <c r="BG81" i="46"/>
  <c r="BG62" i="46" s="1"/>
  <c r="BG63" i="46" s="1"/>
  <c r="BG81" i="45"/>
  <c r="BG62" i="45" s="1"/>
  <c r="BG63" i="45" s="1"/>
  <c r="BG81" i="40"/>
  <c r="BG62" i="40" s="1"/>
  <c r="BG63" i="40" s="1"/>
  <c r="BG81" i="44"/>
  <c r="BG62" i="44" s="1"/>
  <c r="BG63" i="44" s="1"/>
  <c r="BG81" i="43"/>
  <c r="BG62" i="43" s="1"/>
  <c r="BG63" i="43" s="1"/>
  <c r="BG81" i="42"/>
  <c r="BG62" i="42" s="1"/>
  <c r="BG63" i="42" s="1"/>
  <c r="BG81" i="41"/>
  <c r="BG62" i="41" s="1"/>
  <c r="BG63" i="41" s="1"/>
  <c r="BG81" i="32"/>
  <c r="BG62" i="32" s="1"/>
  <c r="BG63" i="32" s="1"/>
  <c r="BG81" i="1"/>
  <c r="BG62" i="1" s="1"/>
  <c r="BG63" i="1" s="1"/>
  <c r="BG62" i="59"/>
  <c r="BH72" i="33"/>
  <c r="BH64" i="59" l="1"/>
  <c r="BG64" i="41"/>
  <c r="BG65" i="41" s="1"/>
  <c r="BG68" i="41" s="1"/>
  <c r="BG155" i="41"/>
  <c r="BG155" i="40"/>
  <c r="BG64" i="40"/>
  <c r="BG65" i="40" s="1"/>
  <c r="BG68" i="40" s="1"/>
  <c r="BG155" i="48"/>
  <c r="BG64" i="48"/>
  <c r="BG65" i="48" s="1"/>
  <c r="BG68" i="48" s="1"/>
  <c r="BH106" i="1"/>
  <c r="BH97" i="33"/>
  <c r="BH101" i="43"/>
  <c r="BH213" i="33" s="1"/>
  <c r="BH66" i="43"/>
  <c r="BH101" i="46"/>
  <c r="BH217" i="33" s="1"/>
  <c r="BH66" i="46"/>
  <c r="BG155" i="42"/>
  <c r="BG64" i="42"/>
  <c r="BG65" i="42" s="1"/>
  <c r="BG68" i="42" s="1"/>
  <c r="BG155" i="45"/>
  <c r="BG64" i="45"/>
  <c r="BG65" i="45" s="1"/>
  <c r="BG68" i="45" s="1"/>
  <c r="BG155" i="49"/>
  <c r="BG64" i="49"/>
  <c r="BG65" i="49" s="1"/>
  <c r="BG68" i="49" s="1"/>
  <c r="BH101" i="32"/>
  <c r="BH210" i="33" s="1"/>
  <c r="BH66" i="32"/>
  <c r="BH101" i="40"/>
  <c r="BH214" i="33" s="1"/>
  <c r="BH66" i="40"/>
  <c r="BH101" i="47"/>
  <c r="BH218" i="33" s="1"/>
  <c r="BH66" i="47"/>
  <c r="BG155" i="43"/>
  <c r="BG64" i="43"/>
  <c r="BG65" i="43" s="1"/>
  <c r="BG68" i="43" s="1"/>
  <c r="BG64" i="46"/>
  <c r="BG65" i="46" s="1"/>
  <c r="BG68" i="46" s="1"/>
  <c r="BG155" i="46"/>
  <c r="BG55" i="56"/>
  <c r="BG56" i="56" s="1"/>
  <c r="BG37" i="56"/>
  <c r="BG38" i="56" s="1"/>
  <c r="BG47" i="56"/>
  <c r="BG42" i="56"/>
  <c r="BG43" i="56" s="1"/>
  <c r="BH101" i="42"/>
  <c r="BH212" i="33" s="1"/>
  <c r="BH66" i="42"/>
  <c r="BH101" i="44"/>
  <c r="BH215" i="33" s="1"/>
  <c r="BH66" i="44"/>
  <c r="BH101" i="48"/>
  <c r="BH219" i="33" s="1"/>
  <c r="BH66" i="48"/>
  <c r="BG64" i="1"/>
  <c r="BG65" i="1" s="1"/>
  <c r="BG155" i="1"/>
  <c r="BG155" i="32"/>
  <c r="BG64" i="32"/>
  <c r="BG65" i="32" s="1"/>
  <c r="BG68" i="32" s="1"/>
  <c r="BG155" i="44"/>
  <c r="BG64" i="44"/>
  <c r="BG65" i="44" s="1"/>
  <c r="BG68" i="44" s="1"/>
  <c r="BG155" i="47"/>
  <c r="BG64" i="47"/>
  <c r="BG65" i="47" s="1"/>
  <c r="BG68" i="47" s="1"/>
  <c r="BH90" i="33"/>
  <c r="BH83" i="33"/>
  <c r="BH101" i="41"/>
  <c r="BH211" i="33" s="1"/>
  <c r="BH66" i="41"/>
  <c r="BH101" i="45"/>
  <c r="BH216" i="33" s="1"/>
  <c r="BH66" i="45"/>
  <c r="BH101" i="49"/>
  <c r="BH220" i="33" s="1"/>
  <c r="BH66" i="49"/>
  <c r="BG139" i="46" l="1"/>
  <c r="BG73" i="46"/>
  <c r="BH74" i="46" s="1"/>
  <c r="BG84" i="47"/>
  <c r="BG139" i="47"/>
  <c r="BG73" i="47"/>
  <c r="BH74" i="47" s="1"/>
  <c r="BG139" i="32"/>
  <c r="BG73" i="32"/>
  <c r="BH74" i="32" s="1"/>
  <c r="BG60" i="56"/>
  <c r="BG133" i="33" s="1"/>
  <c r="BG59" i="56"/>
  <c r="BG139" i="43"/>
  <c r="BG73" i="43"/>
  <c r="BH74" i="43" s="1"/>
  <c r="BG139" i="49"/>
  <c r="BG73" i="49"/>
  <c r="BH74" i="49" s="1"/>
  <c r="BG139" i="42"/>
  <c r="BG73" i="42"/>
  <c r="BH74" i="42" s="1"/>
  <c r="BG139" i="48"/>
  <c r="BG73" i="48"/>
  <c r="BH74" i="48" s="1"/>
  <c r="BG139" i="41"/>
  <c r="BG73" i="41"/>
  <c r="BH74" i="41" s="1"/>
  <c r="BG52" i="56"/>
  <c r="BG84" i="44"/>
  <c r="BG139" i="44"/>
  <c r="BG73" i="44"/>
  <c r="BH74" i="44" s="1"/>
  <c r="BH41" i="56"/>
  <c r="BG84" i="45"/>
  <c r="BG139" i="45"/>
  <c r="BG73" i="45"/>
  <c r="BH74" i="45" s="1"/>
  <c r="BG139" i="40"/>
  <c r="BG73" i="40"/>
  <c r="BH74" i="40" s="1"/>
  <c r="BG68" i="1"/>
  <c r="BG43" i="33"/>
  <c r="BH46" i="56"/>
  <c r="BG49" i="56"/>
  <c r="BH109" i="1"/>
  <c r="BH103" i="1" s="1"/>
  <c r="BH96" i="33"/>
  <c r="BH104" i="33" s="1"/>
  <c r="BG84" i="40" l="1"/>
  <c r="BG84" i="43"/>
  <c r="BG84" i="49"/>
  <c r="BG87" i="49" s="1"/>
  <c r="BG38" i="33"/>
  <c r="BG42" i="33"/>
  <c r="BG47" i="59" s="1"/>
  <c r="BG44" i="33"/>
  <c r="BG40" i="33"/>
  <c r="BG46" i="33"/>
  <c r="BG49" i="59" s="1"/>
  <c r="BG139" i="1"/>
  <c r="BG73" i="1"/>
  <c r="BH74" i="1" s="1"/>
  <c r="BG88" i="44"/>
  <c r="BG87" i="44"/>
  <c r="BH85" i="48"/>
  <c r="BH286" i="51"/>
  <c r="BH61" i="48"/>
  <c r="BG88" i="49"/>
  <c r="BG88" i="47"/>
  <c r="BG87" i="47"/>
  <c r="BH101" i="1"/>
  <c r="BH209" i="33" s="1"/>
  <c r="BH66" i="1"/>
  <c r="BG48" i="56"/>
  <c r="BH85" i="40"/>
  <c r="BH281" i="51"/>
  <c r="BH61" i="40"/>
  <c r="BH85" i="45"/>
  <c r="BH283" i="51"/>
  <c r="BH61" i="45"/>
  <c r="BG84" i="41"/>
  <c r="BG84" i="42"/>
  <c r="BH85" i="43"/>
  <c r="BH280" i="51"/>
  <c r="BH61" i="43"/>
  <c r="BG61" i="56"/>
  <c r="BG132" i="33"/>
  <c r="BG75" i="59" s="1"/>
  <c r="BG84" i="32"/>
  <c r="BG84" i="46"/>
  <c r="BH85" i="44"/>
  <c r="BH282" i="51"/>
  <c r="BH61" i="44"/>
  <c r="BG84" i="48"/>
  <c r="BH85" i="49"/>
  <c r="BH287" i="51"/>
  <c r="BH61" i="49"/>
  <c r="BH85" i="47"/>
  <c r="BH285" i="51"/>
  <c r="BH61" i="47"/>
  <c r="BG88" i="40"/>
  <c r="BG87" i="40"/>
  <c r="BG88" i="45"/>
  <c r="BG87" i="45"/>
  <c r="BH85" i="41"/>
  <c r="BH278" i="51"/>
  <c r="BH61" i="41"/>
  <c r="BH85" i="42"/>
  <c r="BH279" i="51"/>
  <c r="BH61" i="42"/>
  <c r="BG87" i="43"/>
  <c r="BG88" i="43"/>
  <c r="BH85" i="32"/>
  <c r="BH277" i="51"/>
  <c r="BH61" i="32"/>
  <c r="BH85" i="46"/>
  <c r="BH284" i="51"/>
  <c r="BH61" i="46"/>
  <c r="BG132" i="40" l="1"/>
  <c r="BG133" i="40" s="1"/>
  <c r="BG134" i="40" s="1"/>
  <c r="BF79" i="40" s="1"/>
  <c r="BG148" i="40" s="1"/>
  <c r="BG209" i="51"/>
  <c r="BG225" i="51" s="1"/>
  <c r="BG90" i="40"/>
  <c r="BF129" i="40"/>
  <c r="BF131" i="40" s="1"/>
  <c r="BF140" i="40" s="1"/>
  <c r="BG130" i="40"/>
  <c r="BG88" i="32"/>
  <c r="BG87" i="32"/>
  <c r="BG88" i="41"/>
  <c r="BG87" i="41"/>
  <c r="BH85" i="1"/>
  <c r="BH49" i="33" s="1"/>
  <c r="BH51" i="59" s="1"/>
  <c r="BH276" i="51"/>
  <c r="BH61" i="1"/>
  <c r="BH67" i="41"/>
  <c r="DY51" i="57"/>
  <c r="BH77" i="41"/>
  <c r="BH128" i="41"/>
  <c r="BH78" i="41"/>
  <c r="BH112" i="41"/>
  <c r="BH67" i="47"/>
  <c r="DY58" i="57"/>
  <c r="BH78" i="47"/>
  <c r="BH128" i="47"/>
  <c r="BH77" i="47"/>
  <c r="BH112" i="47"/>
  <c r="BH67" i="49"/>
  <c r="DY60" i="57"/>
  <c r="BH77" i="49"/>
  <c r="BH78" i="49"/>
  <c r="BH128" i="49"/>
  <c r="BH112" i="49"/>
  <c r="BG88" i="48"/>
  <c r="BG87" i="48"/>
  <c r="BH67" i="45"/>
  <c r="DY56" i="57"/>
  <c r="BH78" i="45"/>
  <c r="BH77" i="45"/>
  <c r="BH128" i="45"/>
  <c r="BH112" i="45"/>
  <c r="BH67" i="40"/>
  <c r="BH128" i="40"/>
  <c r="DY54" i="57"/>
  <c r="BH78" i="40"/>
  <c r="BH77" i="40"/>
  <c r="BH112" i="40"/>
  <c r="BG132" i="49"/>
  <c r="BG133" i="49" s="1"/>
  <c r="BG134" i="49" s="1"/>
  <c r="BF79" i="49" s="1"/>
  <c r="BG148" i="49" s="1"/>
  <c r="BG215" i="51"/>
  <c r="BG231" i="51" s="1"/>
  <c r="BG90" i="49"/>
  <c r="BF129" i="49"/>
  <c r="BF131" i="49" s="1"/>
  <c r="BF140" i="49" s="1"/>
  <c r="BG130" i="49"/>
  <c r="BG132" i="45"/>
  <c r="BG133" i="45" s="1"/>
  <c r="BG134" i="45" s="1"/>
  <c r="BF79" i="45" s="1"/>
  <c r="BG148" i="45" s="1"/>
  <c r="BG211" i="51"/>
  <c r="BG227" i="51" s="1"/>
  <c r="BG90" i="45"/>
  <c r="BF129" i="45"/>
  <c r="BF131" i="45" s="1"/>
  <c r="BF140" i="45" s="1"/>
  <c r="BG130" i="45"/>
  <c r="BH67" i="44"/>
  <c r="DY55" i="57"/>
  <c r="BH77" i="44"/>
  <c r="BH78" i="44"/>
  <c r="BH128" i="44"/>
  <c r="BH112" i="44"/>
  <c r="BG62" i="56"/>
  <c r="BG135" i="33" s="1"/>
  <c r="BG134" i="33"/>
  <c r="BG76" i="59" s="1"/>
  <c r="BH67" i="48"/>
  <c r="DY59" i="57"/>
  <c r="BH128" i="48"/>
  <c r="BH77" i="48"/>
  <c r="BH78" i="48"/>
  <c r="BH112" i="48"/>
  <c r="BH67" i="42"/>
  <c r="DY52" i="57"/>
  <c r="BH128" i="42"/>
  <c r="BH78" i="42"/>
  <c r="BH77" i="42"/>
  <c r="BH112" i="42"/>
  <c r="BH67" i="46"/>
  <c r="DY57" i="57"/>
  <c r="BH78" i="46"/>
  <c r="BH77" i="46"/>
  <c r="BH128" i="46"/>
  <c r="BH112" i="46"/>
  <c r="BH67" i="32"/>
  <c r="DY50" i="57"/>
  <c r="BH78" i="32"/>
  <c r="BH77" i="32"/>
  <c r="BH128" i="32"/>
  <c r="BH112" i="32"/>
  <c r="BG132" i="43"/>
  <c r="BG133" i="43" s="1"/>
  <c r="BG134" i="43" s="1"/>
  <c r="BF79" i="43" s="1"/>
  <c r="BG148" i="43" s="1"/>
  <c r="BG208" i="51"/>
  <c r="BG224" i="51" s="1"/>
  <c r="BG90" i="43"/>
  <c r="BF129" i="43"/>
  <c r="BF131" i="43" s="1"/>
  <c r="BF140" i="43" s="1"/>
  <c r="BG130" i="43"/>
  <c r="BG88" i="46"/>
  <c r="BG87" i="46"/>
  <c r="BH67" i="43"/>
  <c r="DY53" i="57"/>
  <c r="BH78" i="43"/>
  <c r="BH77" i="43"/>
  <c r="BH128" i="43"/>
  <c r="BH112" i="43"/>
  <c r="BG88" i="42"/>
  <c r="BG87" i="42"/>
  <c r="BG132" i="47"/>
  <c r="BG133" i="47" s="1"/>
  <c r="BG134" i="47" s="1"/>
  <c r="BF79" i="47" s="1"/>
  <c r="BG148" i="47" s="1"/>
  <c r="BG213" i="51"/>
  <c r="BG229" i="51" s="1"/>
  <c r="BG90" i="47"/>
  <c r="BF129" i="47"/>
  <c r="BF131" i="47" s="1"/>
  <c r="BF140" i="47" s="1"/>
  <c r="BG130" i="47"/>
  <c r="BG132" i="44"/>
  <c r="BG133" i="44" s="1"/>
  <c r="BG134" i="44" s="1"/>
  <c r="BF79" i="44" s="1"/>
  <c r="BG148" i="44" s="1"/>
  <c r="BG210" i="51"/>
  <c r="BG226" i="51" s="1"/>
  <c r="BG90" i="44"/>
  <c r="BF129" i="44"/>
  <c r="BF131" i="44" s="1"/>
  <c r="BF140" i="44" s="1"/>
  <c r="BG130" i="44"/>
  <c r="BG84" i="1"/>
  <c r="BG88" i="1" l="1"/>
  <c r="BG87" i="1"/>
  <c r="BG51" i="33" s="1"/>
  <c r="BG52" i="59" s="1"/>
  <c r="BG48" i="33"/>
  <c r="BH119" i="46"/>
  <c r="BH116" i="46"/>
  <c r="BH114" i="46"/>
  <c r="BH115" i="46" s="1"/>
  <c r="BG77" i="59"/>
  <c r="BH50" i="47"/>
  <c r="BH50" i="42"/>
  <c r="BH50" i="45"/>
  <c r="BH50" i="32"/>
  <c r="BH50" i="44"/>
  <c r="BH50" i="46"/>
  <c r="BH50" i="40"/>
  <c r="BH50" i="41"/>
  <c r="BH50" i="49"/>
  <c r="BH50" i="1"/>
  <c r="BH50" i="48"/>
  <c r="BH50" i="43"/>
  <c r="BG93" i="45"/>
  <c r="BG94" i="45" s="1"/>
  <c r="BG91" i="45"/>
  <c r="BH67" i="1"/>
  <c r="BH45" i="33" s="1"/>
  <c r="BH39" i="33"/>
  <c r="DY49" i="57"/>
  <c r="DY61" i="57" s="1"/>
  <c r="BH128" i="1"/>
  <c r="BH78" i="1"/>
  <c r="BH77" i="1"/>
  <c r="BH112" i="1"/>
  <c r="BG132" i="32"/>
  <c r="BG133" i="32" s="1"/>
  <c r="BG134" i="32" s="1"/>
  <c r="BF79" i="32" s="1"/>
  <c r="BG148" i="32" s="1"/>
  <c r="BG205" i="51"/>
  <c r="BG221" i="51" s="1"/>
  <c r="BG90" i="32"/>
  <c r="BG130" i="32"/>
  <c r="BF129" i="32"/>
  <c r="BF131" i="32" s="1"/>
  <c r="BF140" i="32" s="1"/>
  <c r="BG93" i="47"/>
  <c r="BG94" i="47" s="1"/>
  <c r="BG91" i="47"/>
  <c r="BG132" i="42"/>
  <c r="BG133" i="42" s="1"/>
  <c r="BG134" i="42" s="1"/>
  <c r="BF79" i="42" s="1"/>
  <c r="BG148" i="42" s="1"/>
  <c r="BG207" i="51"/>
  <c r="BG223" i="51" s="1"/>
  <c r="BG90" i="42"/>
  <c r="BG130" i="42"/>
  <c r="BF129" i="42"/>
  <c r="BF131" i="42" s="1"/>
  <c r="BF140" i="42" s="1"/>
  <c r="BH119" i="32"/>
  <c r="BH116" i="32"/>
  <c r="BH114" i="32"/>
  <c r="BH115" i="32" s="1"/>
  <c r="BH119" i="44"/>
  <c r="BH116" i="44"/>
  <c r="BH114" i="44"/>
  <c r="BH115" i="44" s="1"/>
  <c r="BH119" i="41"/>
  <c r="BH116" i="41"/>
  <c r="BH114" i="41"/>
  <c r="BH115" i="41" s="1"/>
  <c r="BH290" i="51"/>
  <c r="BH288" i="51"/>
  <c r="BG132" i="41"/>
  <c r="BG133" i="41" s="1"/>
  <c r="BG134" i="41" s="1"/>
  <c r="BF79" i="41" s="1"/>
  <c r="BG148" i="41" s="1"/>
  <c r="BG206" i="51"/>
  <c r="BG222" i="51" s="1"/>
  <c r="BG90" i="41"/>
  <c r="BG130" i="41"/>
  <c r="BF129" i="41"/>
  <c r="BF131" i="41" s="1"/>
  <c r="BF140" i="41" s="1"/>
  <c r="BH116" i="43"/>
  <c r="BH119" i="43"/>
  <c r="BH114" i="43"/>
  <c r="BH115" i="43" s="1"/>
  <c r="BG132" i="46"/>
  <c r="BG133" i="46" s="1"/>
  <c r="BG134" i="46" s="1"/>
  <c r="BF79" i="46" s="1"/>
  <c r="BG148" i="46" s="1"/>
  <c r="BG212" i="51"/>
  <c r="BG228" i="51" s="1"/>
  <c r="BG90" i="46"/>
  <c r="BF129" i="46"/>
  <c r="BF131" i="46" s="1"/>
  <c r="BF140" i="46" s="1"/>
  <c r="BG130" i="46"/>
  <c r="BG93" i="43"/>
  <c r="BG94" i="43" s="1"/>
  <c r="BG91" i="43"/>
  <c r="BH116" i="48"/>
  <c r="BH119" i="48"/>
  <c r="BH114" i="48"/>
  <c r="BH115" i="48" s="1"/>
  <c r="BH119" i="45"/>
  <c r="BH116" i="45"/>
  <c r="BH114" i="45"/>
  <c r="BH115" i="45" s="1"/>
  <c r="BG132" i="48"/>
  <c r="BG133" i="48" s="1"/>
  <c r="BG134" i="48" s="1"/>
  <c r="BF79" i="48" s="1"/>
  <c r="BG148" i="48" s="1"/>
  <c r="BG214" i="51"/>
  <c r="BG230" i="51" s="1"/>
  <c r="BG90" i="48"/>
  <c r="BF129" i="48"/>
  <c r="BF131" i="48" s="1"/>
  <c r="BF140" i="48" s="1"/>
  <c r="BG130" i="48"/>
  <c r="BH116" i="47"/>
  <c r="BH119" i="47"/>
  <c r="BH114" i="47"/>
  <c r="BH115" i="47" s="1"/>
  <c r="BG93" i="44"/>
  <c r="BG94" i="44" s="1"/>
  <c r="BG91" i="44"/>
  <c r="BH119" i="42"/>
  <c r="BH116" i="42"/>
  <c r="BH114" i="42"/>
  <c r="BH115" i="42" s="1"/>
  <c r="BG93" i="49"/>
  <c r="BG94" i="49" s="1"/>
  <c r="BG91" i="49"/>
  <c r="BH119" i="40"/>
  <c r="BH116" i="40"/>
  <c r="BH114" i="40"/>
  <c r="BH115" i="40" s="1"/>
  <c r="BH119" i="49"/>
  <c r="BH116" i="49"/>
  <c r="BH114" i="49"/>
  <c r="BH115" i="49" s="1"/>
  <c r="BG93" i="40"/>
  <c r="BG94" i="40" s="1"/>
  <c r="BG91" i="40"/>
  <c r="BH124" i="45" l="1"/>
  <c r="BH121" i="45"/>
  <c r="BH102" i="45"/>
  <c r="BH71" i="45" s="1"/>
  <c r="BH70" i="45" s="1"/>
  <c r="BH124" i="48"/>
  <c r="BH121" i="48"/>
  <c r="BH102" i="48"/>
  <c r="BH71" i="48" s="1"/>
  <c r="BH70" i="48" s="1"/>
  <c r="BG93" i="41"/>
  <c r="BG94" i="41" s="1"/>
  <c r="BG91" i="41"/>
  <c r="BH48" i="59"/>
  <c r="BH119" i="1"/>
  <c r="BH116" i="1"/>
  <c r="BH114" i="1"/>
  <c r="BH115" i="1" s="1"/>
  <c r="BG53" i="33"/>
  <c r="BG54" i="59" s="1"/>
  <c r="BG52" i="33"/>
  <c r="BG53" i="59" s="1"/>
  <c r="BG87" i="33"/>
  <c r="BG50" i="59"/>
  <c r="BG369" i="33"/>
  <c r="BG375" i="33" s="1"/>
  <c r="BG376" i="33" s="1"/>
  <c r="BH124" i="42"/>
  <c r="BH121" i="42"/>
  <c r="BH102" i="42"/>
  <c r="BH71" i="42" s="1"/>
  <c r="BH70" i="42" s="1"/>
  <c r="BG93" i="46"/>
  <c r="BG94" i="46" s="1"/>
  <c r="BG91" i="46"/>
  <c r="BH124" i="43"/>
  <c r="BH102" i="43"/>
  <c r="BH71" i="43" s="1"/>
  <c r="BH70" i="43" s="1"/>
  <c r="BH121" i="43"/>
  <c r="BH124" i="32"/>
  <c r="BH121" i="32"/>
  <c r="BH102" i="32"/>
  <c r="BH71" i="32" s="1"/>
  <c r="BH70" i="32" s="1"/>
  <c r="BG93" i="42"/>
  <c r="BG94" i="42" s="1"/>
  <c r="BG91" i="42"/>
  <c r="BG93" i="32"/>
  <c r="BG94" i="32" s="1"/>
  <c r="BG91" i="32"/>
  <c r="BH124" i="46"/>
  <c r="BH121" i="46"/>
  <c r="BH102" i="46"/>
  <c r="BH71" i="46" s="1"/>
  <c r="BH70" i="46" s="1"/>
  <c r="BH124" i="49"/>
  <c r="BH121" i="49"/>
  <c r="BH102" i="49"/>
  <c r="BH71" i="49" s="1"/>
  <c r="BH70" i="49" s="1"/>
  <c r="BH124" i="40"/>
  <c r="BH121" i="40"/>
  <c r="BH102" i="40"/>
  <c r="BH71" i="40" s="1"/>
  <c r="BH70" i="40" s="1"/>
  <c r="BH121" i="47"/>
  <c r="BH124" i="47"/>
  <c r="BH102" i="47"/>
  <c r="BH71" i="47" s="1"/>
  <c r="BH70" i="47" s="1"/>
  <c r="BG93" i="48"/>
  <c r="BG94" i="48" s="1"/>
  <c r="BG91" i="48"/>
  <c r="BH298" i="51"/>
  <c r="BH292" i="51"/>
  <c r="BH296" i="51"/>
  <c r="BH291" i="51"/>
  <c r="BH294" i="51"/>
  <c r="BH297" i="51"/>
  <c r="BH300" i="51"/>
  <c r="BH299" i="51"/>
  <c r="BH295" i="51"/>
  <c r="BH293" i="51"/>
  <c r="BH301" i="51"/>
  <c r="BH124" i="41"/>
  <c r="BH121" i="41"/>
  <c r="BH102" i="41"/>
  <c r="BH71" i="41" s="1"/>
  <c r="BH70" i="41" s="1"/>
  <c r="BH124" i="44"/>
  <c r="BH121" i="44"/>
  <c r="BH102" i="44"/>
  <c r="BH71" i="44" s="1"/>
  <c r="BH70" i="44" s="1"/>
  <c r="BG132" i="1"/>
  <c r="BG133" i="1" s="1"/>
  <c r="BG134" i="1" s="1"/>
  <c r="BG204" i="51"/>
  <c r="BG220" i="51" s="1"/>
  <c r="BG90" i="1"/>
  <c r="BG130" i="1"/>
  <c r="BF129" i="1"/>
  <c r="BH305" i="51" l="1"/>
  <c r="BH309" i="51" s="1"/>
  <c r="BF131" i="1"/>
  <c r="BF140" i="1" s="1"/>
  <c r="BF137" i="1"/>
  <c r="BH160" i="33"/>
  <c r="BH86" i="40"/>
  <c r="BH161" i="33"/>
  <c r="BH86" i="44"/>
  <c r="BH163" i="33"/>
  <c r="BH86" i="46"/>
  <c r="BH158" i="33"/>
  <c r="BH86" i="42"/>
  <c r="BH124" i="1"/>
  <c r="BH121" i="1"/>
  <c r="BH124" i="33" s="1"/>
  <c r="BH101" i="33" s="1"/>
  <c r="BH102" i="1"/>
  <c r="BH71" i="1" s="1"/>
  <c r="BH165" i="33"/>
  <c r="BH86" i="48"/>
  <c r="BF79" i="1"/>
  <c r="BG148" i="1" s="1"/>
  <c r="BG136" i="1"/>
  <c r="BH166" i="33"/>
  <c r="BH86" i="49"/>
  <c r="BH156" i="33"/>
  <c r="BH86" i="32"/>
  <c r="BH304" i="51"/>
  <c r="BH164" i="33"/>
  <c r="BH86" i="47"/>
  <c r="BH159" i="33"/>
  <c r="BH86" i="43"/>
  <c r="BG93" i="1"/>
  <c r="BG94" i="1" s="1"/>
  <c r="BG91" i="1"/>
  <c r="BH157" i="33"/>
  <c r="BH86" i="41"/>
  <c r="BH162" i="33"/>
  <c r="BH86" i="45"/>
  <c r="BH246" i="33" l="1"/>
  <c r="BH231" i="33"/>
  <c r="BH248" i="33"/>
  <c r="BH233" i="33"/>
  <c r="BH155" i="33"/>
  <c r="BH86" i="1"/>
  <c r="BH247" i="33"/>
  <c r="BH232" i="33"/>
  <c r="BH244" i="33"/>
  <c r="BH229" i="33"/>
  <c r="BH240" i="33"/>
  <c r="BH225" i="33"/>
  <c r="BH249" i="33"/>
  <c r="BH234" i="33"/>
  <c r="BH308" i="51"/>
  <c r="BH310" i="51" s="1"/>
  <c r="BH306" i="51"/>
  <c r="BH250" i="33"/>
  <c r="BH235" i="33"/>
  <c r="BH241" i="33"/>
  <c r="BH226" i="33"/>
  <c r="BH243" i="33"/>
  <c r="BH228" i="33"/>
  <c r="BH70" i="1"/>
  <c r="BH5" i="59" s="1"/>
  <c r="BH56" i="33"/>
  <c r="BH242" i="33"/>
  <c r="BH227" i="33"/>
  <c r="BH245" i="33"/>
  <c r="BH230" i="33"/>
  <c r="BH347" i="51" l="1"/>
  <c r="BH351" i="51"/>
  <c r="BH355" i="51"/>
  <c r="BH346" i="51"/>
  <c r="BH350" i="51"/>
  <c r="BH354" i="51"/>
  <c r="BH345" i="51"/>
  <c r="BH349" i="51"/>
  <c r="BH353" i="51"/>
  <c r="BH344" i="51"/>
  <c r="BH348" i="51"/>
  <c r="BH352" i="51"/>
  <c r="BH57" i="33"/>
  <c r="BH57" i="59" s="1"/>
  <c r="BH56" i="59"/>
  <c r="BH64" i="33"/>
  <c r="BH184" i="33"/>
  <c r="BH167" i="33"/>
  <c r="BH239" i="33"/>
  <c r="BH251" i="33" s="1"/>
  <c r="BH224" i="33"/>
  <c r="BH236" i="33" s="1"/>
  <c r="BH55" i="33"/>
  <c r="BH55" i="59"/>
  <c r="BI59" i="33"/>
  <c r="BH65" i="33" l="1"/>
  <c r="BI84" i="33" s="1"/>
  <c r="BH61" i="59"/>
  <c r="BJ61" i="33"/>
  <c r="BK62" i="33" s="1"/>
  <c r="BI60" i="33"/>
  <c r="BH71" i="33"/>
  <c r="BH113" i="33"/>
  <c r="BH119" i="33" s="1"/>
  <c r="BH186" i="33"/>
  <c r="BH185" i="33"/>
  <c r="BH114" i="33" s="1"/>
  <c r="BH63" i="59" l="1"/>
  <c r="BH70" i="33"/>
  <c r="BI4" i="56"/>
  <c r="BI58" i="59"/>
  <c r="BI91" i="33"/>
  <c r="BI9" i="55"/>
  <c r="BH3" i="56" l="1"/>
  <c r="BH81" i="49"/>
  <c r="BH62" i="49" s="1"/>
  <c r="BH63" i="49" s="1"/>
  <c r="BH81" i="48"/>
  <c r="BH62" i="48" s="1"/>
  <c r="BH63" i="48" s="1"/>
  <c r="BH81" i="47"/>
  <c r="BH62" i="47" s="1"/>
  <c r="BH63" i="47" s="1"/>
  <c r="BH81" i="45"/>
  <c r="BH62" i="45" s="1"/>
  <c r="BH63" i="45" s="1"/>
  <c r="BH81" i="46"/>
  <c r="BH62" i="46" s="1"/>
  <c r="BH63" i="46" s="1"/>
  <c r="BH81" i="44"/>
  <c r="BH62" i="44" s="1"/>
  <c r="BH63" i="44" s="1"/>
  <c r="BH81" i="40"/>
  <c r="BH62" i="40" s="1"/>
  <c r="BH63" i="40" s="1"/>
  <c r="BH81" i="43"/>
  <c r="BH62" i="43" s="1"/>
  <c r="BH63" i="43" s="1"/>
  <c r="BH81" i="41"/>
  <c r="BH62" i="41" s="1"/>
  <c r="BH63" i="41" s="1"/>
  <c r="BH81" i="42"/>
  <c r="BH62" i="42" s="1"/>
  <c r="BH63" i="42" s="1"/>
  <c r="BH81" i="1"/>
  <c r="BH62" i="1" s="1"/>
  <c r="BH63" i="1" s="1"/>
  <c r="BH81" i="32"/>
  <c r="BH62" i="32" s="1"/>
  <c r="BH63" i="32" s="1"/>
  <c r="BH62" i="59"/>
  <c r="BI72" i="33"/>
  <c r="BI107" i="49"/>
  <c r="BI106" i="49" s="1"/>
  <c r="BI109" i="49" s="1"/>
  <c r="BI103" i="49" s="1"/>
  <c r="BI107" i="48"/>
  <c r="BI106" i="48" s="1"/>
  <c r="BI109" i="48" s="1"/>
  <c r="BI103" i="48" s="1"/>
  <c r="BI107" i="47"/>
  <c r="BI106" i="47" s="1"/>
  <c r="BI109" i="47" s="1"/>
  <c r="BI103" i="47" s="1"/>
  <c r="BI107" i="46"/>
  <c r="BI106" i="46" s="1"/>
  <c r="BI109" i="46" s="1"/>
  <c r="BI103" i="46" s="1"/>
  <c r="BI107" i="45"/>
  <c r="BI106" i="45" s="1"/>
  <c r="BI109" i="45" s="1"/>
  <c r="BI103" i="45" s="1"/>
  <c r="BI107" i="40"/>
  <c r="BI106" i="40" s="1"/>
  <c r="BI109" i="40" s="1"/>
  <c r="BI103" i="40" s="1"/>
  <c r="BI107" i="43"/>
  <c r="BI106" i="43" s="1"/>
  <c r="BI109" i="43" s="1"/>
  <c r="BI103" i="43" s="1"/>
  <c r="BI107" i="44"/>
  <c r="BI106" i="44" s="1"/>
  <c r="BI109" i="44" s="1"/>
  <c r="BI103" i="44" s="1"/>
  <c r="BI107" i="42"/>
  <c r="BI106" i="42" s="1"/>
  <c r="BI109" i="42" s="1"/>
  <c r="BI103" i="42" s="1"/>
  <c r="BI107" i="32"/>
  <c r="BI106" i="32" s="1"/>
  <c r="BI109" i="32" s="1"/>
  <c r="BI103" i="32" s="1"/>
  <c r="BI107" i="41"/>
  <c r="BI106" i="41" s="1"/>
  <c r="BI109" i="41" s="1"/>
  <c r="BI103" i="41" s="1"/>
  <c r="BI107" i="1"/>
  <c r="BI8" i="55"/>
  <c r="BI101" i="41" l="1"/>
  <c r="BI211" i="33" s="1"/>
  <c r="BI66" i="41"/>
  <c r="BI101" i="43"/>
  <c r="BI213" i="33" s="1"/>
  <c r="BI66" i="43"/>
  <c r="BI101" i="47"/>
  <c r="BI218" i="33" s="1"/>
  <c r="BI66" i="47"/>
  <c r="BH64" i="1"/>
  <c r="BH65" i="1" s="1"/>
  <c r="BH155" i="1"/>
  <c r="BH155" i="40"/>
  <c r="BH64" i="40"/>
  <c r="BH65" i="40" s="1"/>
  <c r="BH68" i="40" s="1"/>
  <c r="BH155" i="47"/>
  <c r="BH64" i="47"/>
  <c r="BH65" i="47" s="1"/>
  <c r="BH68" i="47" s="1"/>
  <c r="BI101" i="40"/>
  <c r="BI214" i="33" s="1"/>
  <c r="BI66" i="40"/>
  <c r="BI101" i="48"/>
  <c r="BI219" i="33" s="1"/>
  <c r="BI66" i="48"/>
  <c r="BH155" i="42"/>
  <c r="BH64" i="42"/>
  <c r="BH65" i="42" s="1"/>
  <c r="BH68" i="42" s="1"/>
  <c r="BH155" i="44"/>
  <c r="BH64" i="44"/>
  <c r="BH65" i="44" s="1"/>
  <c r="BH68" i="44" s="1"/>
  <c r="BH155" i="48"/>
  <c r="BH64" i="48"/>
  <c r="BH65" i="48" s="1"/>
  <c r="BH68" i="48" s="1"/>
  <c r="BI90" i="33"/>
  <c r="BI83" i="33"/>
  <c r="BI101" i="45"/>
  <c r="BI216" i="33" s="1"/>
  <c r="BI66" i="45"/>
  <c r="BI101" i="49"/>
  <c r="BI220" i="33" s="1"/>
  <c r="BI66" i="49"/>
  <c r="BH155" i="32"/>
  <c r="BH64" i="32"/>
  <c r="BH65" i="32" s="1"/>
  <c r="BH68" i="32" s="1"/>
  <c r="BH64" i="41"/>
  <c r="BH65" i="41" s="1"/>
  <c r="BH68" i="41" s="1"/>
  <c r="BH155" i="41"/>
  <c r="BH64" i="46"/>
  <c r="BH65" i="46" s="1"/>
  <c r="BH68" i="46" s="1"/>
  <c r="BH155" i="46"/>
  <c r="BH155" i="49"/>
  <c r="BH64" i="49"/>
  <c r="BH65" i="49" s="1"/>
  <c r="BH68" i="49" s="1"/>
  <c r="BI101" i="32"/>
  <c r="BI210" i="33" s="1"/>
  <c r="BI66" i="32"/>
  <c r="BI101" i="42"/>
  <c r="BI212" i="33" s="1"/>
  <c r="BI66" i="42"/>
  <c r="BI106" i="1"/>
  <c r="BI97" i="33"/>
  <c r="BI101" i="44"/>
  <c r="BI215" i="33" s="1"/>
  <c r="BI66" i="44"/>
  <c r="BI101" i="46"/>
  <c r="BI217" i="33" s="1"/>
  <c r="BI66" i="46"/>
  <c r="BI64" i="59"/>
  <c r="BH155" i="43"/>
  <c r="BH64" i="43"/>
  <c r="BH65" i="43" s="1"/>
  <c r="BH68" i="43" s="1"/>
  <c r="BH155" i="45"/>
  <c r="BH64" i="45"/>
  <c r="BH65" i="45" s="1"/>
  <c r="BH68" i="45" s="1"/>
  <c r="BH55" i="56"/>
  <c r="BH56" i="56" s="1"/>
  <c r="BH37" i="56"/>
  <c r="BH38" i="56" s="1"/>
  <c r="BH47" i="56"/>
  <c r="BH42" i="56"/>
  <c r="BH43" i="56" s="1"/>
  <c r="BH139" i="45" l="1"/>
  <c r="BH73" i="45"/>
  <c r="BI74" i="45" s="1"/>
  <c r="BH139" i="49"/>
  <c r="BH73" i="49"/>
  <c r="BI74" i="49" s="1"/>
  <c r="BH139" i="44"/>
  <c r="BH73" i="44"/>
  <c r="BI74" i="44" s="1"/>
  <c r="BH139" i="47"/>
  <c r="BH73" i="47"/>
  <c r="BI74" i="47" s="1"/>
  <c r="BI41" i="56"/>
  <c r="BH49" i="56"/>
  <c r="BI46" i="56"/>
  <c r="BH139" i="41"/>
  <c r="BH73" i="41"/>
  <c r="BI74" i="41" s="1"/>
  <c r="BH68" i="1"/>
  <c r="BH43" i="33"/>
  <c r="BH139" i="43"/>
  <c r="BH73" i="43"/>
  <c r="BI74" i="43" s="1"/>
  <c r="BH139" i="32"/>
  <c r="BH73" i="32"/>
  <c r="BI74" i="32" s="1"/>
  <c r="BH139" i="48"/>
  <c r="BH73" i="48"/>
  <c r="BI74" i="48" s="1"/>
  <c r="BH139" i="42"/>
  <c r="BH73" i="42"/>
  <c r="BI74" i="42" s="1"/>
  <c r="BH139" i="40"/>
  <c r="BH73" i="40"/>
  <c r="BI74" i="40" s="1"/>
  <c r="BH60" i="56"/>
  <c r="BH133" i="33" s="1"/>
  <c r="BH59" i="56"/>
  <c r="BH52" i="56"/>
  <c r="BI109" i="1"/>
  <c r="BI103" i="1" s="1"/>
  <c r="BI96" i="33"/>
  <c r="BI104" i="33" s="1"/>
  <c r="BH139" i="46"/>
  <c r="BH73" i="46"/>
  <c r="BI74" i="46" s="1"/>
  <c r="BH84" i="42" l="1"/>
  <c r="BH84" i="40"/>
  <c r="BH84" i="41"/>
  <c r="BH84" i="44"/>
  <c r="BI84" i="40"/>
  <c r="BH87" i="40"/>
  <c r="BH88" i="40"/>
  <c r="BI85" i="48"/>
  <c r="BI286" i="51"/>
  <c r="BI61" i="48"/>
  <c r="BH46" i="33"/>
  <c r="BH49" i="59" s="1"/>
  <c r="BH139" i="1"/>
  <c r="BH73" i="1"/>
  <c r="BI74" i="1" s="1"/>
  <c r="BI85" i="47"/>
  <c r="BI285" i="51"/>
  <c r="BI61" i="47"/>
  <c r="BH84" i="49"/>
  <c r="BH84" i="46"/>
  <c r="BH61" i="56"/>
  <c r="BH132" i="33"/>
  <c r="BH75" i="59" s="1"/>
  <c r="BI85" i="42"/>
  <c r="BI279" i="51"/>
  <c r="BI61" i="42"/>
  <c r="BH84" i="32"/>
  <c r="BH84" i="43"/>
  <c r="BH88" i="41"/>
  <c r="BH87" i="41"/>
  <c r="BI84" i="41"/>
  <c r="BH48" i="56"/>
  <c r="BH88" i="44"/>
  <c r="BH87" i="44"/>
  <c r="BI84" i="44"/>
  <c r="BI85" i="45"/>
  <c r="BI283" i="51"/>
  <c r="BI61" i="45"/>
  <c r="BI85" i="40"/>
  <c r="BI281" i="51"/>
  <c r="BI61" i="40"/>
  <c r="BH84" i="48"/>
  <c r="BH84" i="47"/>
  <c r="BI85" i="49"/>
  <c r="BI287" i="51"/>
  <c r="BI61" i="49"/>
  <c r="BI85" i="46"/>
  <c r="BI284" i="51"/>
  <c r="BI61" i="46"/>
  <c r="BI101" i="1"/>
  <c r="BI209" i="33" s="1"/>
  <c r="BI66" i="1"/>
  <c r="BI84" i="42"/>
  <c r="BH88" i="42"/>
  <c r="BH87" i="42"/>
  <c r="BI85" i="32"/>
  <c r="BI277" i="51"/>
  <c r="BI61" i="32"/>
  <c r="BI85" i="43"/>
  <c r="BI280" i="51"/>
  <c r="BI61" i="43"/>
  <c r="BH38" i="33"/>
  <c r="BH42" i="33"/>
  <c r="BH47" i="59" s="1"/>
  <c r="BH40" i="33"/>
  <c r="BH44" i="33"/>
  <c r="BI85" i="41"/>
  <c r="BI278" i="51"/>
  <c r="BI61" i="41"/>
  <c r="BI85" i="44"/>
  <c r="BI282" i="51"/>
  <c r="BI61" i="44"/>
  <c r="BH84" i="45"/>
  <c r="BH84" i="1" l="1"/>
  <c r="BI84" i="47"/>
  <c r="BH87" i="47"/>
  <c r="BH88" i="47"/>
  <c r="BH132" i="41"/>
  <c r="BH133" i="41" s="1"/>
  <c r="BH134" i="41" s="1"/>
  <c r="BG79" i="41" s="1"/>
  <c r="BH148" i="41" s="1"/>
  <c r="BH206" i="51"/>
  <c r="BH222" i="51" s="1"/>
  <c r="BH90" i="41"/>
  <c r="BG129" i="41"/>
  <c r="BG131" i="41" s="1"/>
  <c r="BG140" i="41" s="1"/>
  <c r="BH140" i="41" s="1"/>
  <c r="BI140" i="41" s="1"/>
  <c r="B146" i="41" s="1"/>
  <c r="BH130" i="41"/>
  <c r="BI84" i="46"/>
  <c r="BH88" i="46"/>
  <c r="BH87" i="46"/>
  <c r="BI67" i="44"/>
  <c r="BJ61" i="44"/>
  <c r="DZ55" i="57"/>
  <c r="BI77" i="44"/>
  <c r="BI78" i="44"/>
  <c r="BI128" i="44"/>
  <c r="BI112" i="44"/>
  <c r="BI67" i="49"/>
  <c r="BJ61" i="49"/>
  <c r="DZ60" i="57"/>
  <c r="BI128" i="49"/>
  <c r="BI77" i="49"/>
  <c r="BI78" i="49"/>
  <c r="BI112" i="49"/>
  <c r="BI88" i="44"/>
  <c r="B154" i="44"/>
  <c r="BH87" i="43"/>
  <c r="BH88" i="43"/>
  <c r="BI84" i="43"/>
  <c r="BH88" i="49"/>
  <c r="BH87" i="49"/>
  <c r="BI84" i="49"/>
  <c r="BI84" i="1"/>
  <c r="BH88" i="1"/>
  <c r="BH87" i="1"/>
  <c r="BH48" i="33"/>
  <c r="BH132" i="40"/>
  <c r="BH133" i="40" s="1"/>
  <c r="BH134" i="40" s="1"/>
  <c r="BG79" i="40" s="1"/>
  <c r="BH148" i="40" s="1"/>
  <c r="BH209" i="51"/>
  <c r="BH225" i="51" s="1"/>
  <c r="BH90" i="40"/>
  <c r="BG129" i="40"/>
  <c r="BG131" i="40" s="1"/>
  <c r="BG140" i="40" s="1"/>
  <c r="BH140" i="40" s="1"/>
  <c r="BI140" i="40" s="1"/>
  <c r="B146" i="40" s="1"/>
  <c r="BH130" i="40"/>
  <c r="BI67" i="41"/>
  <c r="BJ61" i="41"/>
  <c r="DZ51" i="57"/>
  <c r="BI78" i="41"/>
  <c r="BI77" i="41"/>
  <c r="BI128" i="41"/>
  <c r="BI112" i="41"/>
  <c r="BI67" i="32"/>
  <c r="BJ61" i="32"/>
  <c r="DZ50" i="57"/>
  <c r="BI77" i="32"/>
  <c r="BI128" i="32"/>
  <c r="BI78" i="32"/>
  <c r="BI112" i="32"/>
  <c r="BH132" i="42"/>
  <c r="BH133" i="42" s="1"/>
  <c r="BH134" i="42" s="1"/>
  <c r="BG79" i="42" s="1"/>
  <c r="BH148" i="42" s="1"/>
  <c r="BH207" i="51"/>
  <c r="BH223" i="51" s="1"/>
  <c r="BH90" i="42"/>
  <c r="BG129" i="42"/>
  <c r="BG131" i="42" s="1"/>
  <c r="BG140" i="42" s="1"/>
  <c r="BH140" i="42" s="1"/>
  <c r="BI140" i="42" s="1"/>
  <c r="B146" i="42" s="1"/>
  <c r="BH130" i="42"/>
  <c r="BJ61" i="46"/>
  <c r="BI67" i="46"/>
  <c r="DZ57" i="57"/>
  <c r="BI128" i="46"/>
  <c r="BI77" i="46"/>
  <c r="BI78" i="46"/>
  <c r="BI112" i="46"/>
  <c r="BI84" i="48"/>
  <c r="BH87" i="48"/>
  <c r="BH88" i="48"/>
  <c r="BI67" i="45"/>
  <c r="BJ61" i="45"/>
  <c r="DZ56" i="57"/>
  <c r="BI77" i="45"/>
  <c r="BI78" i="45"/>
  <c r="BI128" i="45"/>
  <c r="BI112" i="45"/>
  <c r="BI88" i="41"/>
  <c r="B154" i="41"/>
  <c r="BI84" i="32"/>
  <c r="BH88" i="32"/>
  <c r="BH87" i="32"/>
  <c r="BI67" i="47"/>
  <c r="BJ61" i="47"/>
  <c r="DZ58" i="57"/>
  <c r="BI77" i="47"/>
  <c r="BI128" i="47"/>
  <c r="BI78" i="47"/>
  <c r="BI112" i="47"/>
  <c r="BI85" i="1"/>
  <c r="BI49" i="33" s="1"/>
  <c r="BI51" i="59" s="1"/>
  <c r="BI276" i="51"/>
  <c r="BI61" i="1"/>
  <c r="BI67" i="48"/>
  <c r="BJ61" i="48"/>
  <c r="DZ59" i="57"/>
  <c r="BI77" i="48"/>
  <c r="BI78" i="48"/>
  <c r="BI128" i="48"/>
  <c r="BI112" i="48"/>
  <c r="BI84" i="45"/>
  <c r="BH88" i="45"/>
  <c r="BH87" i="45"/>
  <c r="BJ61" i="43"/>
  <c r="BI67" i="43"/>
  <c r="DZ53" i="57"/>
  <c r="BI77" i="43"/>
  <c r="BI128" i="43"/>
  <c r="BI78" i="43"/>
  <c r="BI112" i="43"/>
  <c r="BI88" i="42"/>
  <c r="B154" i="42"/>
  <c r="BI67" i="40"/>
  <c r="BJ61" i="40"/>
  <c r="DZ54" i="57"/>
  <c r="BI78" i="40"/>
  <c r="BI128" i="40"/>
  <c r="BI77" i="40"/>
  <c r="BI112" i="40"/>
  <c r="BH132" i="44"/>
  <c r="BH133" i="44" s="1"/>
  <c r="BH134" i="44" s="1"/>
  <c r="BG79" i="44" s="1"/>
  <c r="BH148" i="44" s="1"/>
  <c r="BH210" i="51"/>
  <c r="BH226" i="51" s="1"/>
  <c r="BH90" i="44"/>
  <c r="BH130" i="44"/>
  <c r="BG129" i="44"/>
  <c r="BG131" i="44" s="1"/>
  <c r="BG140" i="44" s="1"/>
  <c r="BH140" i="44" s="1"/>
  <c r="BI140" i="44" s="1"/>
  <c r="B146" i="44" s="1"/>
  <c r="BJ61" i="42"/>
  <c r="BI67" i="42"/>
  <c r="DZ52" i="57"/>
  <c r="BI77" i="42"/>
  <c r="BI128" i="42"/>
  <c r="BI78" i="42"/>
  <c r="BI112" i="42"/>
  <c r="BH62" i="56"/>
  <c r="BH135" i="33" s="1"/>
  <c r="BH134" i="33"/>
  <c r="BH76" i="59" s="1"/>
  <c r="BI88" i="40"/>
  <c r="B154" i="40"/>
  <c r="BI132" i="40" l="1"/>
  <c r="BI133" i="40" s="1"/>
  <c r="BI134" i="40" s="1"/>
  <c r="BH79" i="40" s="1"/>
  <c r="BI209" i="51"/>
  <c r="BI225" i="51" s="1"/>
  <c r="BI90" i="40"/>
  <c r="BH129" i="40"/>
  <c r="BI130" i="40"/>
  <c r="BI129" i="40"/>
  <c r="BK61" i="40"/>
  <c r="BI119" i="43"/>
  <c r="BI116" i="43"/>
  <c r="BI114" i="43"/>
  <c r="BI115" i="43" s="1"/>
  <c r="BI288" i="51"/>
  <c r="BK61" i="47"/>
  <c r="BI88" i="32"/>
  <c r="BI119" i="45"/>
  <c r="BI116" i="45"/>
  <c r="BI114" i="45"/>
  <c r="BI115" i="45" s="1"/>
  <c r="BH132" i="48"/>
  <c r="BH133" i="48" s="1"/>
  <c r="BH134" i="48" s="1"/>
  <c r="BG79" i="48" s="1"/>
  <c r="BH148" i="48" s="1"/>
  <c r="BH214" i="51"/>
  <c r="BH230" i="51" s="1"/>
  <c r="BH90" i="48"/>
  <c r="BG129" i="48"/>
  <c r="BG131" i="48" s="1"/>
  <c r="BG140" i="48" s="1"/>
  <c r="BH140" i="48" s="1"/>
  <c r="BI140" i="48" s="1"/>
  <c r="B146" i="48" s="1"/>
  <c r="BH130" i="48"/>
  <c r="BI119" i="46"/>
  <c r="BI116" i="46"/>
  <c r="BI114" i="46"/>
  <c r="BI115" i="46" s="1"/>
  <c r="BK61" i="41"/>
  <c r="BH53" i="33"/>
  <c r="BH54" i="59" s="1"/>
  <c r="BH52" i="33"/>
  <c r="BH53" i="59" s="1"/>
  <c r="BH87" i="33"/>
  <c r="BH50" i="59"/>
  <c r="BH369" i="33"/>
  <c r="BH375" i="33" s="1"/>
  <c r="BH376" i="33" s="1"/>
  <c r="BI88" i="49"/>
  <c r="B154" i="49"/>
  <c r="BH132" i="43"/>
  <c r="BH133" i="43" s="1"/>
  <c r="BH134" i="43" s="1"/>
  <c r="BG79" i="43" s="1"/>
  <c r="BH148" i="43" s="1"/>
  <c r="BH208" i="51"/>
  <c r="BH224" i="51" s="1"/>
  <c r="BH90" i="43"/>
  <c r="BG129" i="43"/>
  <c r="BG131" i="43" s="1"/>
  <c r="BG140" i="43" s="1"/>
  <c r="BH140" i="43" s="1"/>
  <c r="BI140" i="43" s="1"/>
  <c r="B146" i="43" s="1"/>
  <c r="BH130" i="43"/>
  <c r="BK61" i="44"/>
  <c r="BI88" i="46"/>
  <c r="B154" i="46"/>
  <c r="BH93" i="41"/>
  <c r="BH94" i="41" s="1"/>
  <c r="BH91" i="41"/>
  <c r="BH132" i="47"/>
  <c r="BH133" i="47" s="1"/>
  <c r="BH134" i="47" s="1"/>
  <c r="BG79" i="47" s="1"/>
  <c r="BH148" i="47" s="1"/>
  <c r="BH213" i="51"/>
  <c r="BH229" i="51" s="1"/>
  <c r="BH90" i="47"/>
  <c r="BG129" i="47"/>
  <c r="BG131" i="47" s="1"/>
  <c r="BG140" i="47" s="1"/>
  <c r="BH140" i="47" s="1"/>
  <c r="BI140" i="47" s="1"/>
  <c r="B146" i="47" s="1"/>
  <c r="BH130" i="47"/>
  <c r="BH77" i="59"/>
  <c r="BI50" i="44"/>
  <c r="BI50" i="45"/>
  <c r="BI50" i="43"/>
  <c r="BI50" i="46"/>
  <c r="BI50" i="32"/>
  <c r="BI50" i="40"/>
  <c r="BI50" i="41"/>
  <c r="BI50" i="49"/>
  <c r="BI50" i="47"/>
  <c r="BI50" i="48"/>
  <c r="BI50" i="42"/>
  <c r="BI50" i="1"/>
  <c r="BK61" i="42"/>
  <c r="BH132" i="45"/>
  <c r="BH133" i="45" s="1"/>
  <c r="BH134" i="45" s="1"/>
  <c r="BG79" i="45" s="1"/>
  <c r="BH148" i="45" s="1"/>
  <c r="BH211" i="51"/>
  <c r="BH227" i="51" s="1"/>
  <c r="BH90" i="45"/>
  <c r="BG129" i="45"/>
  <c r="BG131" i="45" s="1"/>
  <c r="BG140" i="45" s="1"/>
  <c r="BH140" i="45" s="1"/>
  <c r="BI140" i="45" s="1"/>
  <c r="B146" i="45" s="1"/>
  <c r="BH130" i="45"/>
  <c r="BK61" i="48"/>
  <c r="BK61" i="45"/>
  <c r="BI119" i="32"/>
  <c r="BI116" i="32"/>
  <c r="BI114" i="32"/>
  <c r="BI115" i="32" s="1"/>
  <c r="BH93" i="40"/>
  <c r="BH94" i="40" s="1"/>
  <c r="BH91" i="40"/>
  <c r="BH51" i="33"/>
  <c r="BH52" i="59" s="1"/>
  <c r="BI119" i="49"/>
  <c r="BI116" i="49"/>
  <c r="BI114" i="49"/>
  <c r="BI115" i="49" s="1"/>
  <c r="BI119" i="42"/>
  <c r="BI116" i="42"/>
  <c r="BI114" i="42"/>
  <c r="BI115" i="42" s="1"/>
  <c r="BI132" i="42"/>
  <c r="BI133" i="42" s="1"/>
  <c r="BI134" i="42" s="1"/>
  <c r="BH79" i="42" s="1"/>
  <c r="BI148" i="42" s="1"/>
  <c r="B153" i="42" s="1"/>
  <c r="I172" i="51" s="1"/>
  <c r="L172" i="51" s="1"/>
  <c r="M172" i="51" s="1"/>
  <c r="BI207" i="51"/>
  <c r="BI223" i="51" s="1"/>
  <c r="BI90" i="42"/>
  <c r="BH129" i="42"/>
  <c r="BI129" i="42"/>
  <c r="BI130" i="42"/>
  <c r="BI88" i="45"/>
  <c r="B154" i="45"/>
  <c r="BI119" i="47"/>
  <c r="BI116" i="47"/>
  <c r="BI114" i="47"/>
  <c r="BI115" i="47" s="1"/>
  <c r="BI88" i="48"/>
  <c r="B154" i="48"/>
  <c r="BH93" i="42"/>
  <c r="BH94" i="42" s="1"/>
  <c r="BH91" i="42"/>
  <c r="BH132" i="1"/>
  <c r="BH133" i="1" s="1"/>
  <c r="BH134" i="1" s="1"/>
  <c r="BH204" i="51"/>
  <c r="BH220" i="51" s="1"/>
  <c r="BH90" i="1"/>
  <c r="BG129" i="1"/>
  <c r="BH130" i="1"/>
  <c r="BH132" i="49"/>
  <c r="BH133" i="49" s="1"/>
  <c r="BH134" i="49" s="1"/>
  <c r="BG79" i="49" s="1"/>
  <c r="BH148" i="49" s="1"/>
  <c r="BH215" i="51"/>
  <c r="BH231" i="51" s="1"/>
  <c r="BH90" i="49"/>
  <c r="BH130" i="49"/>
  <c r="BG129" i="49"/>
  <c r="BG131" i="49" s="1"/>
  <c r="BG140" i="49" s="1"/>
  <c r="BH140" i="49" s="1"/>
  <c r="BI140" i="49" s="1"/>
  <c r="B146" i="49" s="1"/>
  <c r="BK61" i="49"/>
  <c r="BI116" i="44"/>
  <c r="BI119" i="44"/>
  <c r="BI114" i="44"/>
  <c r="BI115" i="44" s="1"/>
  <c r="BI88" i="47"/>
  <c r="B154" i="47"/>
  <c r="BH93" i="44"/>
  <c r="BH94" i="44" s="1"/>
  <c r="BH91" i="44"/>
  <c r="BI119" i="40"/>
  <c r="BI116" i="40"/>
  <c r="BI114" i="40"/>
  <c r="BI115" i="40" s="1"/>
  <c r="BK61" i="43"/>
  <c r="BI119" i="48"/>
  <c r="BI116" i="48"/>
  <c r="BI114" i="48"/>
  <c r="BI115" i="48" s="1"/>
  <c r="BI67" i="1"/>
  <c r="BI45" i="33" s="1"/>
  <c r="BJ61" i="1"/>
  <c r="BI39" i="33"/>
  <c r="DZ49" i="57"/>
  <c r="DZ61" i="57" s="1"/>
  <c r="BI77" i="1"/>
  <c r="BI128" i="1"/>
  <c r="BI78" i="1"/>
  <c r="BI112" i="1"/>
  <c r="BH132" i="32"/>
  <c r="BH133" i="32" s="1"/>
  <c r="BH134" i="32" s="1"/>
  <c r="BG79" i="32" s="1"/>
  <c r="BH148" i="32" s="1"/>
  <c r="BH205" i="51"/>
  <c r="BH221" i="51" s="1"/>
  <c r="BH90" i="32"/>
  <c r="BG129" i="32"/>
  <c r="BG131" i="32" s="1"/>
  <c r="BG140" i="32" s="1"/>
  <c r="BH140" i="32" s="1"/>
  <c r="BI140" i="32" s="1"/>
  <c r="B146" i="32" s="1"/>
  <c r="BH130" i="32"/>
  <c r="BI132" i="41"/>
  <c r="BI133" i="41" s="1"/>
  <c r="BI134" i="41" s="1"/>
  <c r="BH79" i="41" s="1"/>
  <c r="BI148" i="41" s="1"/>
  <c r="B153" i="41" s="1"/>
  <c r="I171" i="51" s="1"/>
  <c r="L171" i="51" s="1"/>
  <c r="M171" i="51" s="1"/>
  <c r="BI206" i="51"/>
  <c r="BI222" i="51" s="1"/>
  <c r="BI90" i="41"/>
  <c r="BH129" i="41"/>
  <c r="BI129" i="41"/>
  <c r="BI130" i="41"/>
  <c r="BK61" i="46"/>
  <c r="BK61" i="32"/>
  <c r="BI119" i="41"/>
  <c r="BI116" i="41"/>
  <c r="BI114" i="41"/>
  <c r="BI115" i="41" s="1"/>
  <c r="BI148" i="40"/>
  <c r="B153" i="40" s="1"/>
  <c r="BI88" i="1"/>
  <c r="BI48" i="33"/>
  <c r="BI88" i="43"/>
  <c r="B154" i="43"/>
  <c r="BI132" i="44"/>
  <c r="BI133" i="44" s="1"/>
  <c r="BI134" i="44" s="1"/>
  <c r="BH79" i="44" s="1"/>
  <c r="BI148" i="44" s="1"/>
  <c r="B153" i="44" s="1"/>
  <c r="I175" i="51" s="1"/>
  <c r="L175" i="51" s="1"/>
  <c r="M175" i="51" s="1"/>
  <c r="BI210" i="51"/>
  <c r="BI226" i="51" s="1"/>
  <c r="BI90" i="44"/>
  <c r="BH129" i="44"/>
  <c r="BI130" i="44"/>
  <c r="BI129" i="44"/>
  <c r="BH132" i="46"/>
  <c r="BH133" i="46" s="1"/>
  <c r="BH134" i="46" s="1"/>
  <c r="BG79" i="46" s="1"/>
  <c r="BH148" i="46" s="1"/>
  <c r="BH212" i="51"/>
  <c r="BH228" i="51" s="1"/>
  <c r="BH90" i="46"/>
  <c r="BH130" i="46"/>
  <c r="BG129" i="46"/>
  <c r="BG131" i="46" s="1"/>
  <c r="BG140" i="46" s="1"/>
  <c r="BH140" i="46" s="1"/>
  <c r="BI140" i="46" s="1"/>
  <c r="B146" i="46" s="1"/>
  <c r="BI93" i="44" l="1"/>
  <c r="BI94" i="44" s="1"/>
  <c r="B95" i="44" s="1"/>
  <c r="BH131" i="44"/>
  <c r="BI131" i="44" s="1"/>
  <c r="BI91" i="44"/>
  <c r="BI124" i="41"/>
  <c r="BI121" i="41"/>
  <c r="BI102" i="41"/>
  <c r="BI71" i="41" s="1"/>
  <c r="BI70" i="41" s="1"/>
  <c r="BI48" i="59"/>
  <c r="BI124" i="40"/>
  <c r="BI121" i="40"/>
  <c r="BI102" i="40"/>
  <c r="BI71" i="40" s="1"/>
  <c r="BI70" i="40" s="1"/>
  <c r="BI124" i="44"/>
  <c r="BI121" i="44"/>
  <c r="BI102" i="44"/>
  <c r="BI71" i="44" s="1"/>
  <c r="BI70" i="44" s="1"/>
  <c r="BI132" i="45"/>
  <c r="BI133" i="45" s="1"/>
  <c r="BI134" i="45" s="1"/>
  <c r="BH79" i="45" s="1"/>
  <c r="BI211" i="51"/>
  <c r="BI227" i="51" s="1"/>
  <c r="BI90" i="45"/>
  <c r="BH129" i="45"/>
  <c r="BI130" i="45"/>
  <c r="BI129" i="45"/>
  <c r="BI93" i="42"/>
  <c r="BI94" i="42" s="1"/>
  <c r="B95" i="42" s="1"/>
  <c r="BH131" i="42"/>
  <c r="BI131" i="42" s="1"/>
  <c r="BI91" i="42"/>
  <c r="BI102" i="49"/>
  <c r="BI71" i="49" s="1"/>
  <c r="BI70" i="49" s="1"/>
  <c r="BI124" i="49"/>
  <c r="BI121" i="49"/>
  <c r="BI132" i="32"/>
  <c r="BI133" i="32" s="1"/>
  <c r="BI134" i="32" s="1"/>
  <c r="BH79" i="32" s="1"/>
  <c r="BI205" i="51"/>
  <c r="BI221" i="51" s="1"/>
  <c r="BI90" i="32"/>
  <c r="BH129" i="32"/>
  <c r="BI130" i="32"/>
  <c r="BI129" i="32"/>
  <c r="BI294" i="51"/>
  <c r="BI295" i="51"/>
  <c r="BI301" i="51"/>
  <c r="BI291" i="51"/>
  <c r="BI298" i="51"/>
  <c r="BI292" i="51"/>
  <c r="BI297" i="51"/>
  <c r="BI299" i="51"/>
  <c r="BI293" i="51"/>
  <c r="BI296" i="51"/>
  <c r="BI300" i="51"/>
  <c r="BI132" i="1"/>
  <c r="BI133" i="1" s="1"/>
  <c r="BI134" i="1" s="1"/>
  <c r="BI204" i="51"/>
  <c r="BI220" i="51" s="1"/>
  <c r="BI90" i="1"/>
  <c r="BI130" i="1"/>
  <c r="BH129" i="1"/>
  <c r="BI129" i="1"/>
  <c r="BI93" i="41"/>
  <c r="BI94" i="41" s="1"/>
  <c r="B95" i="41" s="1"/>
  <c r="BH131" i="41"/>
  <c r="BI131" i="41" s="1"/>
  <c r="BI91" i="41"/>
  <c r="BI119" i="1"/>
  <c r="BI116" i="1"/>
  <c r="BI114" i="1"/>
  <c r="BI115" i="1" s="1"/>
  <c r="B96" i="40"/>
  <c r="I174" i="51"/>
  <c r="L174" i="51" s="1"/>
  <c r="M174" i="51" s="1"/>
  <c r="BH93" i="32"/>
  <c r="BH94" i="32" s="1"/>
  <c r="BH91" i="32"/>
  <c r="BL61" i="43"/>
  <c r="BI132" i="47"/>
  <c r="BI133" i="47" s="1"/>
  <c r="BI134" i="47" s="1"/>
  <c r="BH79" i="47" s="1"/>
  <c r="BI148" i="47" s="1"/>
  <c r="B153" i="47" s="1"/>
  <c r="I178" i="51" s="1"/>
  <c r="L178" i="51" s="1"/>
  <c r="M178" i="51" s="1"/>
  <c r="BI213" i="51"/>
  <c r="BI229" i="51" s="1"/>
  <c r="BI90" i="47"/>
  <c r="BH129" i="47"/>
  <c r="BI130" i="47"/>
  <c r="BI129" i="47"/>
  <c r="BH136" i="1"/>
  <c r="BH137" i="1" s="1"/>
  <c r="BG79" i="1"/>
  <c r="BH148" i="1" s="1"/>
  <c r="BI124" i="47"/>
  <c r="BI121" i="47"/>
  <c r="BI102" i="47"/>
  <c r="BI71" i="47" s="1"/>
  <c r="BI70" i="47" s="1"/>
  <c r="BI124" i="42"/>
  <c r="BI121" i="42"/>
  <c r="BI102" i="42"/>
  <c r="BI71" i="42" s="1"/>
  <c r="BI70" i="42" s="1"/>
  <c r="BH93" i="45"/>
  <c r="BH94" i="45" s="1"/>
  <c r="BH91" i="45"/>
  <c r="BL61" i="42"/>
  <c r="BI132" i="46"/>
  <c r="BI133" i="46" s="1"/>
  <c r="BI134" i="46" s="1"/>
  <c r="BH79" i="46" s="1"/>
  <c r="BI212" i="51"/>
  <c r="BI228" i="51" s="1"/>
  <c r="BI90" i="46"/>
  <c r="BI129" i="46"/>
  <c r="BH129" i="46"/>
  <c r="BI130" i="46"/>
  <c r="BH93" i="48"/>
  <c r="BH94" i="48" s="1"/>
  <c r="BH91" i="48"/>
  <c r="BL61" i="40"/>
  <c r="BI93" i="40"/>
  <c r="BI94" i="40" s="1"/>
  <c r="B95" i="40" s="1"/>
  <c r="BH131" i="40"/>
  <c r="BI131" i="40" s="1"/>
  <c r="BI91" i="40"/>
  <c r="BI132" i="43"/>
  <c r="BI133" i="43" s="1"/>
  <c r="BI134" i="43" s="1"/>
  <c r="BH79" i="43" s="1"/>
  <c r="BI148" i="43" s="1"/>
  <c r="B153" i="43" s="1"/>
  <c r="I173" i="51" s="1"/>
  <c r="L173" i="51" s="1"/>
  <c r="M173" i="51" s="1"/>
  <c r="BI208" i="51"/>
  <c r="BI224" i="51" s="1"/>
  <c r="BI90" i="43"/>
  <c r="BI130" i="43"/>
  <c r="BI129" i="43"/>
  <c r="BH129" i="43"/>
  <c r="BH93" i="46"/>
  <c r="BH94" i="46" s="1"/>
  <c r="BH91" i="46"/>
  <c r="BI52" i="33"/>
  <c r="BI53" i="59" s="1"/>
  <c r="BI50" i="59"/>
  <c r="BL61" i="32"/>
  <c r="BH93" i="49"/>
  <c r="BH94" i="49" s="1"/>
  <c r="BH91" i="49"/>
  <c r="BG131" i="1"/>
  <c r="BG140" i="1" s="1"/>
  <c r="BH140" i="1" s="1"/>
  <c r="BI140" i="1" s="1"/>
  <c r="B146" i="1" s="1"/>
  <c r="BG137" i="1"/>
  <c r="BI132" i="48"/>
  <c r="BI133" i="48" s="1"/>
  <c r="BI134" i="48" s="1"/>
  <c r="BH79" i="48" s="1"/>
  <c r="BI214" i="51"/>
  <c r="BI230" i="51" s="1"/>
  <c r="BI90" i="48"/>
  <c r="BI130" i="48"/>
  <c r="BI129" i="48"/>
  <c r="BH129" i="48"/>
  <c r="BI124" i="32"/>
  <c r="BI121" i="32"/>
  <c r="BI102" i="32"/>
  <c r="BI71" i="32" s="1"/>
  <c r="BI70" i="32" s="1"/>
  <c r="BL61" i="48"/>
  <c r="BH93" i="47"/>
  <c r="BH94" i="47" s="1"/>
  <c r="BH91" i="47"/>
  <c r="BH93" i="43"/>
  <c r="BH94" i="43" s="1"/>
  <c r="BH91" i="43"/>
  <c r="BL61" i="41"/>
  <c r="BI124" i="46"/>
  <c r="BI121" i="46"/>
  <c r="BI102" i="46"/>
  <c r="BI71" i="46" s="1"/>
  <c r="BI70" i="46" s="1"/>
  <c r="BI124" i="45"/>
  <c r="BI121" i="45"/>
  <c r="BI102" i="45"/>
  <c r="BI71" i="45" s="1"/>
  <c r="BI70" i="45" s="1"/>
  <c r="BL61" i="47"/>
  <c r="BI148" i="46"/>
  <c r="B153" i="46" s="1"/>
  <c r="I177" i="51" s="1"/>
  <c r="L177" i="51" s="1"/>
  <c r="M177" i="51" s="1"/>
  <c r="BL61" i="46"/>
  <c r="BI148" i="32"/>
  <c r="B153" i="32" s="1"/>
  <c r="I170" i="51" s="1"/>
  <c r="L170" i="51" s="1"/>
  <c r="M170" i="51" s="1"/>
  <c r="BJ67" i="1"/>
  <c r="BI124" i="48"/>
  <c r="BI121" i="48"/>
  <c r="BI102" i="48"/>
  <c r="BI71" i="48" s="1"/>
  <c r="BI70" i="48" s="1"/>
  <c r="BL61" i="49"/>
  <c r="BH93" i="1"/>
  <c r="BH94" i="1" s="1"/>
  <c r="BH91" i="1"/>
  <c r="BL61" i="45"/>
  <c r="BI148" i="45"/>
  <c r="B153" i="45" s="1"/>
  <c r="I176" i="51" s="1"/>
  <c r="L176" i="51" s="1"/>
  <c r="M176" i="51" s="1"/>
  <c r="BL61" i="44"/>
  <c r="BI132" i="49"/>
  <c r="BI133" i="49" s="1"/>
  <c r="BI134" i="49" s="1"/>
  <c r="BH79" i="49" s="1"/>
  <c r="BI148" i="49" s="1"/>
  <c r="B153" i="49" s="1"/>
  <c r="I180" i="51" s="1"/>
  <c r="L180" i="51" s="1"/>
  <c r="M180" i="51" s="1"/>
  <c r="BI215" i="51"/>
  <c r="BI231" i="51" s="1"/>
  <c r="BI90" i="49"/>
  <c r="BI129" i="49"/>
  <c r="BH129" i="49"/>
  <c r="BI130" i="49"/>
  <c r="BI148" i="48"/>
  <c r="B153" i="48" s="1"/>
  <c r="I179" i="51" s="1"/>
  <c r="L179" i="51" s="1"/>
  <c r="M179" i="51" s="1"/>
  <c r="BI290" i="51"/>
  <c r="BI124" i="43"/>
  <c r="BI121" i="43"/>
  <c r="BI102" i="43"/>
  <c r="BI71" i="43" s="1"/>
  <c r="BI70" i="43" s="1"/>
  <c r="BI305" i="51" l="1"/>
  <c r="BI309" i="51" s="1"/>
  <c r="BI304" i="51"/>
  <c r="BI93" i="43"/>
  <c r="BI94" i="43" s="1"/>
  <c r="B95" i="43" s="1"/>
  <c r="BH131" i="43"/>
  <c r="BI131" i="43" s="1"/>
  <c r="BI91" i="43"/>
  <c r="BI124" i="1"/>
  <c r="BI121" i="1"/>
  <c r="BI124" i="33" s="1"/>
  <c r="BI101" i="33" s="1"/>
  <c r="BI102" i="1"/>
  <c r="BI71" i="1" s="1"/>
  <c r="BI93" i="32"/>
  <c r="BI94" i="32" s="1"/>
  <c r="B95" i="32" s="1"/>
  <c r="BH131" i="32"/>
  <c r="BI131" i="32" s="1"/>
  <c r="BI91" i="32"/>
  <c r="BI161" i="33"/>
  <c r="BI86" i="44"/>
  <c r="BI87" i="44" s="1"/>
  <c r="BI157" i="33"/>
  <c r="BI86" i="41"/>
  <c r="BI87" i="41" s="1"/>
  <c r="BI162" i="33"/>
  <c r="BI86" i="45"/>
  <c r="BI87" i="45" s="1"/>
  <c r="BI159" i="33"/>
  <c r="BI86" i="43"/>
  <c r="BI87" i="43" s="1"/>
  <c r="BM61" i="45"/>
  <c r="BI165" i="33"/>
  <c r="BI86" i="48"/>
  <c r="BI87" i="48" s="1"/>
  <c r="BM61" i="47"/>
  <c r="BM61" i="41"/>
  <c r="D95" i="40"/>
  <c r="C52" i="40"/>
  <c r="P174" i="51" s="1"/>
  <c r="BI93" i="46"/>
  <c r="BI94" i="46" s="1"/>
  <c r="B95" i="46" s="1"/>
  <c r="BH131" i="46"/>
  <c r="BI131" i="46" s="1"/>
  <c r="BI91" i="46"/>
  <c r="BM61" i="42"/>
  <c r="BI164" i="33"/>
  <c r="BI86" i="47"/>
  <c r="BI87" i="47" s="1"/>
  <c r="BI136" i="1"/>
  <c r="BI137" i="1" s="1"/>
  <c r="BH79" i="1"/>
  <c r="BM61" i="49"/>
  <c r="BM61" i="46"/>
  <c r="BI156" i="33"/>
  <c r="BI86" i="32"/>
  <c r="BI87" i="32" s="1"/>
  <c r="BI93" i="48"/>
  <c r="BI94" i="48" s="1"/>
  <c r="B95" i="48" s="1"/>
  <c r="BH131" i="48"/>
  <c r="BI131" i="48" s="1"/>
  <c r="BI91" i="48"/>
  <c r="BM61" i="32"/>
  <c r="BI158" i="33"/>
  <c r="BI86" i="42"/>
  <c r="BI87" i="42" s="1"/>
  <c r="BI148" i="1"/>
  <c r="B153" i="1" s="1"/>
  <c r="BM61" i="43"/>
  <c r="BI166" i="33"/>
  <c r="BI86" i="49"/>
  <c r="BI87" i="49" s="1"/>
  <c r="D95" i="42"/>
  <c r="C52" i="42"/>
  <c r="P172" i="51" s="1"/>
  <c r="BI93" i="45"/>
  <c r="BI94" i="45" s="1"/>
  <c r="B95" i="45" s="1"/>
  <c r="BH131" i="45"/>
  <c r="BI131" i="45" s="1"/>
  <c r="BI91" i="45"/>
  <c r="BI93" i="49"/>
  <c r="BI94" i="49" s="1"/>
  <c r="B95" i="49" s="1"/>
  <c r="BH131" i="49"/>
  <c r="BI131" i="49" s="1"/>
  <c r="BI91" i="49"/>
  <c r="BM61" i="44"/>
  <c r="BI163" i="33"/>
  <c r="BI86" i="46"/>
  <c r="BI87" i="46" s="1"/>
  <c r="BM61" i="48"/>
  <c r="BM61" i="40"/>
  <c r="BI93" i="47"/>
  <c r="BI94" i="47" s="1"/>
  <c r="B95" i="47" s="1"/>
  <c r="BH131" i="47"/>
  <c r="BI131" i="47" s="1"/>
  <c r="BI91" i="47"/>
  <c r="C52" i="41"/>
  <c r="P171" i="51" s="1"/>
  <c r="D95" i="41"/>
  <c r="BI93" i="1"/>
  <c r="BI94" i="1" s="1"/>
  <c r="B95" i="1" s="1"/>
  <c r="BH131" i="1"/>
  <c r="BI131" i="1" s="1"/>
  <c r="BI91" i="1"/>
  <c r="BI160" i="33"/>
  <c r="BI86" i="40"/>
  <c r="BI87" i="40" s="1"/>
  <c r="D95" i="44"/>
  <c r="C52" i="44"/>
  <c r="P175" i="51" s="1"/>
  <c r="BN61" i="40" l="1"/>
  <c r="B75" i="33"/>
  <c r="D75" i="33" s="1"/>
  <c r="I169" i="51"/>
  <c r="BI246" i="33"/>
  <c r="BI231" i="33"/>
  <c r="BI245" i="33"/>
  <c r="BI230" i="33"/>
  <c r="BI70" i="1"/>
  <c r="BI5" i="59" s="1"/>
  <c r="BI56" i="33"/>
  <c r="D95" i="45"/>
  <c r="C52" i="45"/>
  <c r="P176" i="51" s="1"/>
  <c r="BI250" i="33"/>
  <c r="BI235" i="33"/>
  <c r="BI240" i="33"/>
  <c r="BI225" i="33"/>
  <c r="BN61" i="49"/>
  <c r="BI248" i="33"/>
  <c r="BI233" i="33"/>
  <c r="D95" i="43"/>
  <c r="C52" i="43"/>
  <c r="P173" i="51" s="1"/>
  <c r="BI247" i="33"/>
  <c r="BI232" i="33"/>
  <c r="D95" i="1"/>
  <c r="B54" i="1"/>
  <c r="C52" i="1"/>
  <c r="P169" i="51" s="1"/>
  <c r="B4" i="55"/>
  <c r="BN61" i="48"/>
  <c r="BN61" i="44"/>
  <c r="D95" i="49"/>
  <c r="C52" i="49"/>
  <c r="P180" i="51" s="1"/>
  <c r="BI242" i="33"/>
  <c r="BI227" i="33"/>
  <c r="D95" i="46"/>
  <c r="C52" i="46"/>
  <c r="P177" i="51" s="1"/>
  <c r="BN61" i="41"/>
  <c r="BI249" i="33"/>
  <c r="BI234" i="33"/>
  <c r="BI243" i="33"/>
  <c r="BI228" i="33"/>
  <c r="BI241" i="33"/>
  <c r="BI226" i="33"/>
  <c r="BI155" i="33"/>
  <c r="BI86" i="1"/>
  <c r="BI87" i="1" s="1"/>
  <c r="BI51" i="33" s="1"/>
  <c r="BI52" i="59" s="1"/>
  <c r="BI308" i="51"/>
  <c r="BI310" i="51" s="1"/>
  <c r="BI306" i="51"/>
  <c r="BI244" i="33"/>
  <c r="BI229" i="33"/>
  <c r="D95" i="47"/>
  <c r="C52" i="47"/>
  <c r="P178" i="51" s="1"/>
  <c r="BN61" i="43"/>
  <c r="BN61" i="32"/>
  <c r="D95" i="48"/>
  <c r="C52" i="48"/>
  <c r="P179" i="51" s="1"/>
  <c r="BN61" i="46"/>
  <c r="BN61" i="42"/>
  <c r="BN61" i="47"/>
  <c r="BN61" i="45"/>
  <c r="D95" i="32"/>
  <c r="C52" i="32"/>
  <c r="P170" i="51" s="1"/>
  <c r="BO61" i="41" l="1"/>
  <c r="B314" i="33"/>
  <c r="B77" i="33"/>
  <c r="D4" i="55"/>
  <c r="B3" i="59"/>
  <c r="I181" i="51"/>
  <c r="L169" i="51"/>
  <c r="M169" i="51" s="1"/>
  <c r="BO61" i="42"/>
  <c r="BO61" i="43"/>
  <c r="BI184" i="33"/>
  <c r="BI167" i="33"/>
  <c r="BI239" i="33"/>
  <c r="BI251" i="33" s="1"/>
  <c r="BI224" i="33"/>
  <c r="BI236" i="33" s="1"/>
  <c r="BO61" i="44"/>
  <c r="BO61" i="45"/>
  <c r="BO61" i="49"/>
  <c r="BI57" i="33"/>
  <c r="BI57" i="59" s="1"/>
  <c r="BI56" i="59"/>
  <c r="BI64" i="33"/>
  <c r="BO61" i="47"/>
  <c r="BO61" i="46"/>
  <c r="BI347" i="51"/>
  <c r="BI351" i="51"/>
  <c r="BI355" i="51"/>
  <c r="C343" i="51" s="1"/>
  <c r="D343" i="51" s="1"/>
  <c r="BI346" i="51"/>
  <c r="BI350" i="51"/>
  <c r="BI354" i="51"/>
  <c r="BI345" i="51"/>
  <c r="BI349" i="51"/>
  <c r="BI353" i="51"/>
  <c r="BI344" i="51"/>
  <c r="BI348" i="51"/>
  <c r="BI352" i="51"/>
  <c r="BO61" i="48"/>
  <c r="BI55" i="33"/>
  <c r="BI55" i="59"/>
  <c r="BJ59" i="33"/>
  <c r="BO61" i="40"/>
  <c r="BP61" i="40" l="1"/>
  <c r="BP61" i="45"/>
  <c r="D77" i="33"/>
  <c r="B65" i="59"/>
  <c r="BK61" i="33"/>
  <c r="BL62" i="33" s="1"/>
  <c r="BJ60" i="33"/>
  <c r="BJ4" i="56" s="1"/>
  <c r="BK59" i="33"/>
  <c r="BJ71" i="33" s="1"/>
  <c r="BI71" i="33"/>
  <c r="BP61" i="43"/>
  <c r="BP61" i="48"/>
  <c r="BP61" i="47"/>
  <c r="BP61" i="42"/>
  <c r="BP61" i="46"/>
  <c r="BI65" i="33"/>
  <c r="B66" i="33" s="1"/>
  <c r="BI61" i="59"/>
  <c r="BP61" i="49"/>
  <c r="BP61" i="44"/>
  <c r="BI113" i="33"/>
  <c r="BI119" i="33" s="1"/>
  <c r="BI186" i="33"/>
  <c r="BI185" i="33"/>
  <c r="BI114" i="33" s="1"/>
  <c r="BP61" i="41"/>
  <c r="BQ61" i="49" l="1"/>
  <c r="BQ61" i="46"/>
  <c r="BQ61" i="47"/>
  <c r="BQ61" i="45"/>
  <c r="BI63" i="59"/>
  <c r="BI70" i="33"/>
  <c r="BQ61" i="42"/>
  <c r="BQ61" i="48"/>
  <c r="BQ61" i="41"/>
  <c r="BQ61" i="44"/>
  <c r="BQ61" i="43"/>
  <c r="BL61" i="33"/>
  <c r="BM62" i="33" s="1"/>
  <c r="BK60" i="33"/>
  <c r="BK4" i="56" s="1"/>
  <c r="BL59" i="33"/>
  <c r="BK71" i="33" s="1"/>
  <c r="BQ61" i="40"/>
  <c r="BR61" i="45" l="1"/>
  <c r="BM61" i="33"/>
  <c r="BN62" i="33" s="1"/>
  <c r="BL60" i="33"/>
  <c r="BL4" i="56" s="1"/>
  <c r="BM59" i="33"/>
  <c r="BR61" i="43"/>
  <c r="BR61" i="41"/>
  <c r="BR61" i="42"/>
  <c r="BR61" i="46"/>
  <c r="BR61" i="44"/>
  <c r="BR61" i="48"/>
  <c r="BI3" i="56"/>
  <c r="BI81" i="49"/>
  <c r="BI62" i="49" s="1"/>
  <c r="BI63" i="49" s="1"/>
  <c r="BI81" i="48"/>
  <c r="BI62" i="48" s="1"/>
  <c r="BI63" i="48" s="1"/>
  <c r="BI81" i="47"/>
  <c r="BI62" i="47" s="1"/>
  <c r="BI63" i="47" s="1"/>
  <c r="BI81" i="46"/>
  <c r="BI62" i="46" s="1"/>
  <c r="BI63" i="46" s="1"/>
  <c r="BI81" i="45"/>
  <c r="BI62" i="45" s="1"/>
  <c r="BI63" i="45" s="1"/>
  <c r="BI81" i="44"/>
  <c r="BI62" i="44" s="1"/>
  <c r="BI63" i="44" s="1"/>
  <c r="BI81" i="40"/>
  <c r="BI62" i="40" s="1"/>
  <c r="BI63" i="40" s="1"/>
  <c r="BI81" i="43"/>
  <c r="BI62" i="43" s="1"/>
  <c r="BI63" i="43" s="1"/>
  <c r="BI81" i="41"/>
  <c r="BI62" i="41" s="1"/>
  <c r="BI63" i="41" s="1"/>
  <c r="BI81" i="42"/>
  <c r="BI62" i="42" s="1"/>
  <c r="BI63" i="42" s="1"/>
  <c r="BI81" i="1"/>
  <c r="BI62" i="1" s="1"/>
  <c r="BI63" i="1" s="1"/>
  <c r="BI369" i="33"/>
  <c r="BI375" i="33" s="1"/>
  <c r="BI376" i="33" s="1"/>
  <c r="BI81" i="32"/>
  <c r="BI62" i="32" s="1"/>
  <c r="BI63" i="32" s="1"/>
  <c r="BJ70" i="33"/>
  <c r="BI62" i="59"/>
  <c r="BJ72" i="33"/>
  <c r="BK72" i="33" s="1"/>
  <c r="BR61" i="47"/>
  <c r="BR61" i="40"/>
  <c r="BR61" i="49"/>
  <c r="BI155" i="41" l="1"/>
  <c r="BI64" i="41"/>
  <c r="BI65" i="41" s="1"/>
  <c r="BI68" i="41" s="1"/>
  <c r="BI155" i="45"/>
  <c r="BI64" i="45"/>
  <c r="BI65" i="45" s="1"/>
  <c r="BI68" i="45" s="1"/>
  <c r="BI155" i="49"/>
  <c r="BI64" i="49"/>
  <c r="BI65" i="49" s="1"/>
  <c r="BI68" i="49" s="1"/>
  <c r="BS61" i="47"/>
  <c r="BS61" i="40"/>
  <c r="BI64" i="43"/>
  <c r="BI65" i="43" s="1"/>
  <c r="BI68" i="43" s="1"/>
  <c r="BI155" i="43"/>
  <c r="BI64" i="46"/>
  <c r="BI65" i="46" s="1"/>
  <c r="BI68" i="46" s="1"/>
  <c r="BI155" i="46"/>
  <c r="BI55" i="56"/>
  <c r="BI56" i="56" s="1"/>
  <c r="BI37" i="56"/>
  <c r="BI38" i="56" s="1"/>
  <c r="BI47" i="56"/>
  <c r="BI42" i="56"/>
  <c r="BI43" i="56" s="1"/>
  <c r="BS61" i="44"/>
  <c r="BS61" i="42"/>
  <c r="BS61" i="43"/>
  <c r="B378" i="33"/>
  <c r="C378" i="33"/>
  <c r="D378" i="33"/>
  <c r="F378" i="33"/>
  <c r="E378" i="33"/>
  <c r="G378" i="33"/>
  <c r="J378" i="33"/>
  <c r="H378" i="33"/>
  <c r="I378" i="33"/>
  <c r="K378" i="33"/>
  <c r="L378" i="33"/>
  <c r="L73" i="59" s="1"/>
  <c r="BI155" i="1"/>
  <c r="BI64" i="1"/>
  <c r="BI65" i="1" s="1"/>
  <c r="BI155" i="40"/>
  <c r="BI64" i="40"/>
  <c r="BI65" i="40" s="1"/>
  <c r="BI68" i="40" s="1"/>
  <c r="BI155" i="47"/>
  <c r="BI64" i="47"/>
  <c r="BI65" i="47" s="1"/>
  <c r="BI68" i="47" s="1"/>
  <c r="BS61" i="41"/>
  <c r="BN61" i="33"/>
  <c r="BO62" i="33" s="1"/>
  <c r="BM60" i="33"/>
  <c r="BM4" i="56" s="1"/>
  <c r="BN59" i="33"/>
  <c r="BM71" i="33" s="1"/>
  <c r="BS61" i="45"/>
  <c r="BI155" i="32"/>
  <c r="BI64" i="32"/>
  <c r="BI65" i="32" s="1"/>
  <c r="BI68" i="32" s="1"/>
  <c r="BS61" i="49"/>
  <c r="BJ3" i="56"/>
  <c r="BJ81" i="49"/>
  <c r="BJ62" i="49" s="1"/>
  <c r="BJ81" i="48"/>
  <c r="BJ62" i="48" s="1"/>
  <c r="BJ81" i="46"/>
  <c r="BJ62" i="46" s="1"/>
  <c r="BJ81" i="45"/>
  <c r="BJ62" i="45" s="1"/>
  <c r="BJ81" i="47"/>
  <c r="BJ62" i="47" s="1"/>
  <c r="BJ81" i="44"/>
  <c r="BJ62" i="44" s="1"/>
  <c r="BJ81" i="43"/>
  <c r="BJ62" i="43" s="1"/>
  <c r="BJ81" i="40"/>
  <c r="BJ62" i="40" s="1"/>
  <c r="BJ81" i="41"/>
  <c r="BJ62" i="41" s="1"/>
  <c r="BJ81" i="42"/>
  <c r="BJ62" i="42" s="1"/>
  <c r="BJ81" i="1"/>
  <c r="BJ62" i="1" s="1"/>
  <c r="BJ81" i="32"/>
  <c r="BJ62" i="32" s="1"/>
  <c r="BK70" i="33"/>
  <c r="BI155" i="42"/>
  <c r="BI64" i="42"/>
  <c r="BI65" i="42" s="1"/>
  <c r="BI68" i="42" s="1"/>
  <c r="BI155" i="44"/>
  <c r="BI64" i="44"/>
  <c r="BI65" i="44" s="1"/>
  <c r="BI68" i="44" s="1"/>
  <c r="BI155" i="48"/>
  <c r="BI64" i="48"/>
  <c r="BI65" i="48" s="1"/>
  <c r="BI68" i="48" s="1"/>
  <c r="BS61" i="48"/>
  <c r="BS61" i="46"/>
  <c r="BL71" i="33"/>
  <c r="BI139" i="44" l="1"/>
  <c r="BI73" i="44"/>
  <c r="BK3" i="56"/>
  <c r="BK81" i="49"/>
  <c r="BK62" i="49" s="1"/>
  <c r="BK81" i="48"/>
  <c r="BK62" i="48" s="1"/>
  <c r="BK81" i="47"/>
  <c r="BK62" i="47" s="1"/>
  <c r="BK81" i="46"/>
  <c r="BK62" i="46" s="1"/>
  <c r="BK81" i="45"/>
  <c r="BK62" i="45" s="1"/>
  <c r="BK81" i="44"/>
  <c r="BK62" i="44" s="1"/>
  <c r="BK81" i="40"/>
  <c r="BK62" i="40" s="1"/>
  <c r="BK81" i="43"/>
  <c r="BK62" i="43" s="1"/>
  <c r="BK81" i="42"/>
  <c r="BK62" i="42" s="1"/>
  <c r="BK81" i="41"/>
  <c r="BK62" i="41" s="1"/>
  <c r="BK81" i="32"/>
  <c r="BK62" i="32" s="1"/>
  <c r="BL70" i="33"/>
  <c r="BL72" i="33"/>
  <c r="BM72" i="33" s="1"/>
  <c r="F13" i="59"/>
  <c r="F73" i="59"/>
  <c r="BI59" i="56"/>
  <c r="BI60" i="56"/>
  <c r="BI133" i="33" s="1"/>
  <c r="BI139" i="45"/>
  <c r="BI73" i="45"/>
  <c r="BT61" i="48"/>
  <c r="BJ55" i="56"/>
  <c r="BJ56" i="56" s="1"/>
  <c r="BJ37" i="56"/>
  <c r="BJ38" i="56" s="1"/>
  <c r="BI139" i="32"/>
  <c r="BI73" i="32"/>
  <c r="BI139" i="40"/>
  <c r="BI73" i="40"/>
  <c r="D73" i="59"/>
  <c r="D13" i="59"/>
  <c r="BT61" i="43"/>
  <c r="BT61" i="44"/>
  <c r="BI52" i="56"/>
  <c r="BI139" i="43"/>
  <c r="BI73" i="43"/>
  <c r="BT61" i="47"/>
  <c r="BI139" i="48"/>
  <c r="BI73" i="48"/>
  <c r="BI139" i="42"/>
  <c r="BI73" i="42"/>
  <c r="BO61" i="33"/>
  <c r="BP62" i="33" s="1"/>
  <c r="BN60" i="33"/>
  <c r="BN4" i="56" s="1"/>
  <c r="BO59" i="33"/>
  <c r="BN71" i="33" s="1"/>
  <c r="BT61" i="41"/>
  <c r="G13" i="59"/>
  <c r="G73" i="59"/>
  <c r="C13" i="59"/>
  <c r="C73" i="59"/>
  <c r="BT61" i="42"/>
  <c r="BJ41" i="56"/>
  <c r="BJ42" i="56" s="1"/>
  <c r="BJ43" i="56" s="1"/>
  <c r="BI139" i="49"/>
  <c r="BI73" i="49"/>
  <c r="BI139" i="41"/>
  <c r="BI73" i="41"/>
  <c r="BT61" i="46"/>
  <c r="BT61" i="49"/>
  <c r="BT61" i="45"/>
  <c r="BI139" i="47"/>
  <c r="BI73" i="47"/>
  <c r="BI68" i="1"/>
  <c r="BI43" i="33"/>
  <c r="E73" i="59"/>
  <c r="E13" i="59"/>
  <c r="B13" i="59"/>
  <c r="B73" i="59"/>
  <c r="BJ46" i="56"/>
  <c r="BI49" i="56"/>
  <c r="BI139" i="46"/>
  <c r="BI73" i="46"/>
  <c r="BT61" i="40"/>
  <c r="BK41" i="56" l="1"/>
  <c r="BK42" i="56" s="1"/>
  <c r="BK43" i="56" s="1"/>
  <c r="BJ60" i="56"/>
  <c r="BJ59" i="56"/>
  <c r="BI38" i="33"/>
  <c r="BI44" i="33"/>
  <c r="BI42" i="33"/>
  <c r="BI47" i="59" s="1"/>
  <c r="BI40" i="33"/>
  <c r="BU61" i="45"/>
  <c r="BU61" i="46"/>
  <c r="BU61" i="42"/>
  <c r="BU61" i="40"/>
  <c r="BI46" i="33"/>
  <c r="BI139" i="1"/>
  <c r="BI73" i="1"/>
  <c r="BU61" i="44"/>
  <c r="BU61" i="48"/>
  <c r="BL3" i="56"/>
  <c r="BL81" i="49"/>
  <c r="BL62" i="49" s="1"/>
  <c r="BL81" i="48"/>
  <c r="BL62" i="48" s="1"/>
  <c r="BL81" i="47"/>
  <c r="BL62" i="47" s="1"/>
  <c r="BL81" i="46"/>
  <c r="BL62" i="46" s="1"/>
  <c r="BL81" i="44"/>
  <c r="BL62" i="44" s="1"/>
  <c r="BL81" i="45"/>
  <c r="BL62" i="45" s="1"/>
  <c r="BL81" i="40"/>
  <c r="BL62" i="40" s="1"/>
  <c r="BL81" i="43"/>
  <c r="BL62" i="43" s="1"/>
  <c r="BL81" i="41"/>
  <c r="BL62" i="41" s="1"/>
  <c r="BL81" i="42"/>
  <c r="BL62" i="42" s="1"/>
  <c r="BL81" i="32"/>
  <c r="BL62" i="32" s="1"/>
  <c r="BM70" i="33"/>
  <c r="BN72" i="33" s="1"/>
  <c r="BK55" i="56"/>
  <c r="BK56" i="56" s="1"/>
  <c r="BK37" i="56"/>
  <c r="BK38" i="56" s="1"/>
  <c r="BI48" i="56"/>
  <c r="BJ47" i="56" s="1"/>
  <c r="BK46" i="56" s="1"/>
  <c r="BU61" i="41"/>
  <c r="BU61" i="43"/>
  <c r="BI61" i="56"/>
  <c r="BI132" i="33"/>
  <c r="BI75" i="59" s="1"/>
  <c r="BU61" i="49"/>
  <c r="BP61" i="33"/>
  <c r="BQ62" i="33" s="1"/>
  <c r="BO60" i="33"/>
  <c r="BO4" i="56" s="1"/>
  <c r="BP59" i="33"/>
  <c r="BU61" i="47"/>
  <c r="BJ52" i="56"/>
  <c r="BK60" i="56" l="1"/>
  <c r="BK59" i="56"/>
  <c r="BK52" i="56"/>
  <c r="BL43" i="56"/>
  <c r="BL41" i="56"/>
  <c r="BL42" i="56" s="1"/>
  <c r="BV61" i="40"/>
  <c r="BV61" i="46"/>
  <c r="BJ77" i="33"/>
  <c r="BJ75" i="59" s="1"/>
  <c r="BJ132" i="33"/>
  <c r="BQ61" i="33"/>
  <c r="BR62" i="33" s="1"/>
  <c r="BP60" i="33"/>
  <c r="BP4" i="56" s="1"/>
  <c r="BQ59" i="33"/>
  <c r="BP71" i="33" s="1"/>
  <c r="BO71" i="33"/>
  <c r="BV61" i="49"/>
  <c r="BV61" i="43"/>
  <c r="BJ49" i="56"/>
  <c r="BV61" i="48"/>
  <c r="BV61" i="45"/>
  <c r="BJ133" i="33"/>
  <c r="BJ78" i="33"/>
  <c r="BV61" i="47"/>
  <c r="BV61" i="42"/>
  <c r="BI62" i="56"/>
  <c r="BI135" i="33" s="1"/>
  <c r="BI134" i="33"/>
  <c r="BI76" i="59" s="1"/>
  <c r="BV61" i="41"/>
  <c r="BM3" i="56"/>
  <c r="BM81" i="49"/>
  <c r="BM62" i="49" s="1"/>
  <c r="BM81" i="48"/>
  <c r="BM62" i="48" s="1"/>
  <c r="BM81" i="47"/>
  <c r="BM62" i="47" s="1"/>
  <c r="BM81" i="46"/>
  <c r="BM62" i="46" s="1"/>
  <c r="BM81" i="45"/>
  <c r="BM62" i="45" s="1"/>
  <c r="BM81" i="44"/>
  <c r="BM62" i="44" s="1"/>
  <c r="BM81" i="40"/>
  <c r="BM62" i="40" s="1"/>
  <c r="BM81" i="43"/>
  <c r="BM62" i="43" s="1"/>
  <c r="BM81" i="41"/>
  <c r="BM62" i="41" s="1"/>
  <c r="BM81" i="42"/>
  <c r="BM62" i="42" s="1"/>
  <c r="BM81" i="32"/>
  <c r="BM62" i="32" s="1"/>
  <c r="BN70" i="33"/>
  <c r="BO72" i="33" s="1"/>
  <c r="BL55" i="56"/>
  <c r="BL56" i="56" s="1"/>
  <c r="BL37" i="56"/>
  <c r="BL38" i="56" s="1"/>
  <c r="BV61" i="44"/>
  <c r="BI49" i="59"/>
  <c r="BI87" i="33"/>
  <c r="BI53" i="33"/>
  <c r="BI54" i="59" s="1"/>
  <c r="BL60" i="56" l="1"/>
  <c r="BL59" i="56"/>
  <c r="BL52" i="56"/>
  <c r="BW61" i="44"/>
  <c r="BW61" i="42"/>
  <c r="BW61" i="45"/>
  <c r="BM41" i="56"/>
  <c r="BM42" i="56" s="1"/>
  <c r="BM43" i="56" s="1"/>
  <c r="BW61" i="47"/>
  <c r="BW61" i="43"/>
  <c r="BW61" i="46"/>
  <c r="BK132" i="33"/>
  <c r="BK77" i="33"/>
  <c r="BK75" i="59" s="1"/>
  <c r="BN3" i="56"/>
  <c r="BN81" i="49"/>
  <c r="BN62" i="49" s="1"/>
  <c r="BN81" i="48"/>
  <c r="BN62" i="48" s="1"/>
  <c r="BN81" i="46"/>
  <c r="BN62" i="46" s="1"/>
  <c r="BN81" i="47"/>
  <c r="BN62" i="47" s="1"/>
  <c r="BN81" i="45"/>
  <c r="BN62" i="45" s="1"/>
  <c r="BN81" i="44"/>
  <c r="BN62" i="44" s="1"/>
  <c r="BN81" i="40"/>
  <c r="BN62" i="40" s="1"/>
  <c r="BN81" i="43"/>
  <c r="BN62" i="43" s="1"/>
  <c r="BN81" i="41"/>
  <c r="BN62" i="41" s="1"/>
  <c r="BN81" i="42"/>
  <c r="BN62" i="42" s="1"/>
  <c r="BN81" i="32"/>
  <c r="BN62" i="32" s="1"/>
  <c r="BO70" i="33"/>
  <c r="BM55" i="56"/>
  <c r="BM56" i="56" s="1"/>
  <c r="BM37" i="56"/>
  <c r="BM38" i="56" s="1"/>
  <c r="BI77" i="59"/>
  <c r="BJ50" i="45"/>
  <c r="BJ63" i="45" s="1"/>
  <c r="BJ64" i="45" s="1"/>
  <c r="BJ65" i="45" s="1"/>
  <c r="BJ50" i="1"/>
  <c r="BJ63" i="1" s="1"/>
  <c r="BJ64" i="1" s="1"/>
  <c r="BJ65" i="1" s="1"/>
  <c r="BJ68" i="1" s="1"/>
  <c r="BJ50" i="43"/>
  <c r="BJ63" i="43" s="1"/>
  <c r="BJ64" i="43" s="1"/>
  <c r="BJ65" i="43" s="1"/>
  <c r="BJ50" i="32"/>
  <c r="BJ63" i="32" s="1"/>
  <c r="BJ64" i="32" s="1"/>
  <c r="BJ65" i="32" s="1"/>
  <c r="BJ50" i="40"/>
  <c r="BJ63" i="40" s="1"/>
  <c r="BJ64" i="40" s="1"/>
  <c r="BJ65" i="40" s="1"/>
  <c r="BJ50" i="47"/>
  <c r="BJ63" i="47" s="1"/>
  <c r="BJ64" i="47" s="1"/>
  <c r="BJ65" i="47" s="1"/>
  <c r="BJ50" i="41"/>
  <c r="BJ63" i="41" s="1"/>
  <c r="BJ64" i="41" s="1"/>
  <c r="BJ65" i="41" s="1"/>
  <c r="BJ50" i="49"/>
  <c r="BJ63" i="49" s="1"/>
  <c r="BJ64" i="49" s="1"/>
  <c r="BJ65" i="49" s="1"/>
  <c r="BJ50" i="44"/>
  <c r="BJ63" i="44" s="1"/>
  <c r="BJ64" i="44" s="1"/>
  <c r="BJ65" i="44" s="1"/>
  <c r="BJ50" i="42"/>
  <c r="BJ63" i="42" s="1"/>
  <c r="BJ64" i="42" s="1"/>
  <c r="BJ65" i="42" s="1"/>
  <c r="BJ50" i="48"/>
  <c r="BJ63" i="48" s="1"/>
  <c r="BJ64" i="48" s="1"/>
  <c r="BJ65" i="48" s="1"/>
  <c r="BJ50" i="46"/>
  <c r="BJ63" i="46" s="1"/>
  <c r="BJ64" i="46" s="1"/>
  <c r="BJ65" i="46" s="1"/>
  <c r="BW61" i="49"/>
  <c r="BR61" i="33"/>
  <c r="BS62" i="33" s="1"/>
  <c r="BQ60" i="33"/>
  <c r="BQ4" i="56" s="1"/>
  <c r="BR59" i="33"/>
  <c r="BQ71" i="33" s="1"/>
  <c r="BK78" i="33"/>
  <c r="BK133" i="33"/>
  <c r="BW61" i="41"/>
  <c r="BW61" i="48"/>
  <c r="BJ48" i="56"/>
  <c r="BK47" i="56" s="1"/>
  <c r="BL46" i="56" s="1"/>
  <c r="BJ61" i="56"/>
  <c r="BW61" i="40"/>
  <c r="BK49" i="56" l="1"/>
  <c r="BM59" i="56"/>
  <c r="BM60" i="56"/>
  <c r="BN43" i="56"/>
  <c r="BN41" i="56"/>
  <c r="BN42" i="56" s="1"/>
  <c r="BM52" i="56"/>
  <c r="BK48" i="56"/>
  <c r="BL47" i="56" s="1"/>
  <c r="BM46" i="56" s="1"/>
  <c r="BX61" i="41"/>
  <c r="BX61" i="47"/>
  <c r="BX61" i="42"/>
  <c r="BX61" i="44"/>
  <c r="BX61" i="48"/>
  <c r="BO3" i="56"/>
  <c r="BO81" i="49"/>
  <c r="BO62" i="49" s="1"/>
  <c r="BO81" i="48"/>
  <c r="BO62" i="48" s="1"/>
  <c r="BO81" i="47"/>
  <c r="BO62" i="47" s="1"/>
  <c r="BO81" i="46"/>
  <c r="BO62" i="46" s="1"/>
  <c r="BO81" i="45"/>
  <c r="BO62" i="45" s="1"/>
  <c r="BO81" i="44"/>
  <c r="BO62" i="44" s="1"/>
  <c r="BO81" i="40"/>
  <c r="BO62" i="40" s="1"/>
  <c r="BO81" i="43"/>
  <c r="BO62" i="43" s="1"/>
  <c r="BO81" i="42"/>
  <c r="BO62" i="42" s="1"/>
  <c r="BO81" i="41"/>
  <c r="BO62" i="41" s="1"/>
  <c r="BP70" i="33"/>
  <c r="BN55" i="56"/>
  <c r="BN56" i="56" s="1"/>
  <c r="BN37" i="56"/>
  <c r="BN38" i="56" s="1"/>
  <c r="BK61" i="56"/>
  <c r="BX61" i="43"/>
  <c r="BP72" i="33"/>
  <c r="BL77" i="33"/>
  <c r="BL75" i="59" s="1"/>
  <c r="BL132" i="33"/>
  <c r="BX61" i="40"/>
  <c r="BJ62" i="56"/>
  <c r="BJ79" i="33"/>
  <c r="BJ76" i="59" s="1"/>
  <c r="BJ134" i="33"/>
  <c r="BS61" i="33"/>
  <c r="BT62" i="33" s="1"/>
  <c r="BR60" i="33"/>
  <c r="BR4" i="56" s="1"/>
  <c r="BS59" i="33"/>
  <c r="BX61" i="49"/>
  <c r="BX61" i="46"/>
  <c r="BX61" i="45"/>
  <c r="BL78" i="33"/>
  <c r="BL133" i="33"/>
  <c r="BL49" i="56" l="1"/>
  <c r="BL61" i="56" s="1"/>
  <c r="BN60" i="56"/>
  <c r="BN59" i="56"/>
  <c r="BN52" i="56"/>
  <c r="BY61" i="48"/>
  <c r="BY61" i="42"/>
  <c r="BL48" i="56"/>
  <c r="BM47" i="56" s="1"/>
  <c r="BM49" i="56" s="1"/>
  <c r="BM61" i="56" s="1"/>
  <c r="BO41" i="56"/>
  <c r="BO42" i="56" s="1"/>
  <c r="BO43" i="56" s="1"/>
  <c r="BY61" i="46"/>
  <c r="BY61" i="49"/>
  <c r="BT61" i="33"/>
  <c r="BU62" i="33" s="1"/>
  <c r="BS60" i="33"/>
  <c r="BS4" i="56" s="1"/>
  <c r="BT59" i="33"/>
  <c r="BS71" i="33"/>
  <c r="BL62" i="56"/>
  <c r="BL134" i="33"/>
  <c r="BL79" i="33"/>
  <c r="BL76" i="59" s="1"/>
  <c r="BK62" i="56"/>
  <c r="BK134" i="33"/>
  <c r="BK79" i="33"/>
  <c r="BK76" i="59" s="1"/>
  <c r="BY61" i="47"/>
  <c r="BJ135" i="33"/>
  <c r="BJ80" i="33"/>
  <c r="BY61" i="45"/>
  <c r="BR71" i="33"/>
  <c r="BY61" i="40"/>
  <c r="BQ72" i="33"/>
  <c r="BO55" i="56"/>
  <c r="BO56" i="56" s="1"/>
  <c r="BO37" i="56"/>
  <c r="BO38" i="56" s="1"/>
  <c r="BY61" i="44"/>
  <c r="BY61" i="41"/>
  <c r="BM133" i="33"/>
  <c r="BM78" i="33"/>
  <c r="BY61" i="43"/>
  <c r="BP3" i="56"/>
  <c r="BP81" i="49"/>
  <c r="BP62" i="49" s="1"/>
  <c r="BP81" i="48"/>
  <c r="BP62" i="48" s="1"/>
  <c r="BP81" i="47"/>
  <c r="BP62" i="47" s="1"/>
  <c r="BP81" i="46"/>
  <c r="BP62" i="46" s="1"/>
  <c r="BP81" i="45"/>
  <c r="BP62" i="45" s="1"/>
  <c r="BP81" i="44"/>
  <c r="BP62" i="44" s="1"/>
  <c r="BP81" i="40"/>
  <c r="BP62" i="40" s="1"/>
  <c r="BP81" i="43"/>
  <c r="BP62" i="43" s="1"/>
  <c r="BP81" i="41"/>
  <c r="BP62" i="41" s="1"/>
  <c r="BP81" i="42"/>
  <c r="BP62" i="42" s="1"/>
  <c r="BQ70" i="33"/>
  <c r="BM77" i="33"/>
  <c r="BM75" i="59" s="1"/>
  <c r="BM132" i="33"/>
  <c r="BR72" i="33" l="1"/>
  <c r="BN46" i="56"/>
  <c r="BO60" i="56"/>
  <c r="BO59" i="56"/>
  <c r="BP41" i="56"/>
  <c r="BP42" i="56" s="1"/>
  <c r="BP43" i="56" s="1"/>
  <c r="BM62" i="56"/>
  <c r="BM134" i="33"/>
  <c r="BM79" i="33"/>
  <c r="BM76" i="59" s="1"/>
  <c r="BZ61" i="47"/>
  <c r="BO52" i="56"/>
  <c r="BZ61" i="49"/>
  <c r="BZ61" i="42"/>
  <c r="BP55" i="56"/>
  <c r="BP56" i="56" s="1"/>
  <c r="BP37" i="56"/>
  <c r="BP38" i="56" s="1"/>
  <c r="BJ77" i="59"/>
  <c r="BK50" i="32"/>
  <c r="BK63" i="32" s="1"/>
  <c r="BK64" i="32" s="1"/>
  <c r="BK65" i="32" s="1"/>
  <c r="BK50" i="47"/>
  <c r="BK63" i="47" s="1"/>
  <c r="BK64" i="47" s="1"/>
  <c r="BK65" i="47" s="1"/>
  <c r="BK50" i="40"/>
  <c r="BK63" i="40" s="1"/>
  <c r="BK64" i="40" s="1"/>
  <c r="BK65" i="40" s="1"/>
  <c r="BK50" i="44"/>
  <c r="BK63" i="44" s="1"/>
  <c r="BK64" i="44" s="1"/>
  <c r="BK65" i="44" s="1"/>
  <c r="BK50" i="42"/>
  <c r="BK63" i="42" s="1"/>
  <c r="BK64" i="42" s="1"/>
  <c r="BK65" i="42" s="1"/>
  <c r="BK50" i="41"/>
  <c r="BK63" i="41" s="1"/>
  <c r="BK64" i="41" s="1"/>
  <c r="BK65" i="41" s="1"/>
  <c r="BK50" i="49"/>
  <c r="BK63" i="49" s="1"/>
  <c r="BK64" i="49" s="1"/>
  <c r="BK65" i="49" s="1"/>
  <c r="BK50" i="48"/>
  <c r="BK63" i="48" s="1"/>
  <c r="BK64" i="48" s="1"/>
  <c r="BK65" i="48" s="1"/>
  <c r="BK50" i="45"/>
  <c r="BK63" i="45" s="1"/>
  <c r="BK64" i="45" s="1"/>
  <c r="BK65" i="45" s="1"/>
  <c r="BK50" i="43"/>
  <c r="BK63" i="43" s="1"/>
  <c r="BK64" i="43" s="1"/>
  <c r="BK65" i="43" s="1"/>
  <c r="BK50" i="46"/>
  <c r="BK63" i="46" s="1"/>
  <c r="BK64" i="46" s="1"/>
  <c r="BK65" i="46" s="1"/>
  <c r="BL135" i="33"/>
  <c r="BL80" i="33"/>
  <c r="BM48" i="56"/>
  <c r="BN47" i="56" s="1"/>
  <c r="BN49" i="56" s="1"/>
  <c r="BZ61" i="48"/>
  <c r="BN77" i="33"/>
  <c r="BN75" i="59" s="1"/>
  <c r="BN132" i="33"/>
  <c r="BZ61" i="43"/>
  <c r="BZ61" i="41"/>
  <c r="BZ61" i="45"/>
  <c r="BZ61" i="44"/>
  <c r="BZ61" i="40"/>
  <c r="BU61" i="33"/>
  <c r="BV62" i="33" s="1"/>
  <c r="BT60" i="33"/>
  <c r="BT4" i="56" s="1"/>
  <c r="BU59" i="33"/>
  <c r="BT71" i="33" s="1"/>
  <c r="BQ3" i="56"/>
  <c r="BQ81" i="49"/>
  <c r="BQ62" i="49" s="1"/>
  <c r="BQ81" i="48"/>
  <c r="BQ62" i="48" s="1"/>
  <c r="BQ81" i="47"/>
  <c r="BQ62" i="47" s="1"/>
  <c r="BQ81" i="46"/>
  <c r="BQ62" i="46" s="1"/>
  <c r="BQ81" i="45"/>
  <c r="BQ62" i="45" s="1"/>
  <c r="BQ81" i="44"/>
  <c r="BQ62" i="44" s="1"/>
  <c r="BQ81" i="40"/>
  <c r="BQ62" i="40" s="1"/>
  <c r="BQ81" i="43"/>
  <c r="BQ62" i="43" s="1"/>
  <c r="BQ81" i="41"/>
  <c r="BQ62" i="41" s="1"/>
  <c r="BQ81" i="42"/>
  <c r="BQ62" i="42" s="1"/>
  <c r="BR70" i="33"/>
  <c r="BK135" i="33"/>
  <c r="BK80" i="33"/>
  <c r="BO46" i="56"/>
  <c r="BZ61" i="46"/>
  <c r="BN133" i="33"/>
  <c r="BN78" i="33"/>
  <c r="BN48" i="56" l="1"/>
  <c r="BO47" i="56" s="1"/>
  <c r="BO49" i="56" s="1"/>
  <c r="BN61" i="56"/>
  <c r="BP52" i="56"/>
  <c r="BP60" i="56"/>
  <c r="BP59" i="56"/>
  <c r="BR3" i="56"/>
  <c r="BR81" i="49"/>
  <c r="BR62" i="49" s="1"/>
  <c r="BR81" i="48"/>
  <c r="BR62" i="48" s="1"/>
  <c r="BR81" i="47"/>
  <c r="BR62" i="47" s="1"/>
  <c r="BR81" i="46"/>
  <c r="BR62" i="46" s="1"/>
  <c r="BR81" i="45"/>
  <c r="BR62" i="45" s="1"/>
  <c r="BR81" i="44"/>
  <c r="BR62" i="44" s="1"/>
  <c r="BR81" i="40"/>
  <c r="BR62" i="40" s="1"/>
  <c r="BR81" i="43"/>
  <c r="BR62" i="43" s="1"/>
  <c r="BR81" i="41"/>
  <c r="BR62" i="41" s="1"/>
  <c r="BR81" i="42"/>
  <c r="BR62" i="42" s="1"/>
  <c r="BS70" i="33"/>
  <c r="BL77" i="59"/>
  <c r="BM50" i="32"/>
  <c r="BM63" i="32" s="1"/>
  <c r="BM64" i="32" s="1"/>
  <c r="BM65" i="32" s="1"/>
  <c r="BM50" i="40"/>
  <c r="BM63" i="40" s="1"/>
  <c r="BM64" i="40" s="1"/>
  <c r="BM65" i="40" s="1"/>
  <c r="BM50" i="47"/>
  <c r="BM63" i="47" s="1"/>
  <c r="BM64" i="47" s="1"/>
  <c r="BM65" i="47" s="1"/>
  <c r="BM50" i="41"/>
  <c r="BM63" i="41" s="1"/>
  <c r="BM64" i="41" s="1"/>
  <c r="BM65" i="41" s="1"/>
  <c r="BM50" i="49"/>
  <c r="BM63" i="49" s="1"/>
  <c r="BM64" i="49" s="1"/>
  <c r="BM65" i="49" s="1"/>
  <c r="BM50" i="46"/>
  <c r="BM63" i="46" s="1"/>
  <c r="BM64" i="46" s="1"/>
  <c r="BM65" i="46" s="1"/>
  <c r="BM50" i="48"/>
  <c r="BM63" i="48" s="1"/>
  <c r="BM64" i="48" s="1"/>
  <c r="BM65" i="48" s="1"/>
  <c r="BM50" i="42"/>
  <c r="BM63" i="42" s="1"/>
  <c r="BM64" i="42" s="1"/>
  <c r="BM65" i="42" s="1"/>
  <c r="BM50" i="44"/>
  <c r="BM63" i="44" s="1"/>
  <c r="BM64" i="44" s="1"/>
  <c r="BM65" i="44" s="1"/>
  <c r="BM50" i="45"/>
  <c r="BM63" i="45" s="1"/>
  <c r="BM64" i="45" s="1"/>
  <c r="BM65" i="45" s="1"/>
  <c r="BM50" i="43"/>
  <c r="BM63" i="43" s="1"/>
  <c r="BM64" i="43" s="1"/>
  <c r="BM65" i="43" s="1"/>
  <c r="CA61" i="42"/>
  <c r="BS72" i="33"/>
  <c r="BT72" i="33" s="1"/>
  <c r="BM135" i="33"/>
  <c r="BM80" i="33"/>
  <c r="BO132" i="33"/>
  <c r="BO77" i="33"/>
  <c r="BO75" i="59" s="1"/>
  <c r="BP46" i="56"/>
  <c r="BQ55" i="56"/>
  <c r="BQ56" i="56" s="1"/>
  <c r="BQ37" i="56"/>
  <c r="BQ38" i="56" s="1"/>
  <c r="CA61" i="44"/>
  <c r="CA61" i="43"/>
  <c r="BQ41" i="56"/>
  <c r="BQ42" i="56" s="1"/>
  <c r="BQ43" i="56" s="1"/>
  <c r="BK77" i="59"/>
  <c r="BL50" i="32"/>
  <c r="BL63" i="32" s="1"/>
  <c r="BL64" i="32" s="1"/>
  <c r="BL65" i="32" s="1"/>
  <c r="BL50" i="44"/>
  <c r="BL63" i="44" s="1"/>
  <c r="BL64" i="44" s="1"/>
  <c r="BL65" i="44" s="1"/>
  <c r="BL50" i="46"/>
  <c r="BL63" i="46" s="1"/>
  <c r="BL64" i="46" s="1"/>
  <c r="BL65" i="46" s="1"/>
  <c r="BL50" i="40"/>
  <c r="BL63" i="40" s="1"/>
  <c r="BL64" i="40" s="1"/>
  <c r="BL65" i="40" s="1"/>
  <c r="BL50" i="41"/>
  <c r="BL63" i="41" s="1"/>
  <c r="BL64" i="41" s="1"/>
  <c r="BL65" i="41" s="1"/>
  <c r="BL50" i="49"/>
  <c r="BL63" i="49" s="1"/>
  <c r="BL64" i="49" s="1"/>
  <c r="BL65" i="49" s="1"/>
  <c r="BL50" i="48"/>
  <c r="BL63" i="48" s="1"/>
  <c r="BL64" i="48" s="1"/>
  <c r="BL65" i="48" s="1"/>
  <c r="BL50" i="45"/>
  <c r="BL63" i="45" s="1"/>
  <c r="BL64" i="45" s="1"/>
  <c r="BL65" i="45" s="1"/>
  <c r="BL50" i="43"/>
  <c r="BL63" i="43" s="1"/>
  <c r="BL64" i="43" s="1"/>
  <c r="BL65" i="43" s="1"/>
  <c r="BL50" i="47"/>
  <c r="BL63" i="47" s="1"/>
  <c r="BL64" i="47" s="1"/>
  <c r="BL65" i="47" s="1"/>
  <c r="BL50" i="42"/>
  <c r="BL63" i="42" s="1"/>
  <c r="BL64" i="42" s="1"/>
  <c r="BL65" i="42" s="1"/>
  <c r="BV61" i="33"/>
  <c r="BW62" i="33" s="1"/>
  <c r="BU60" i="33"/>
  <c r="BU4" i="56" s="1"/>
  <c r="BV59" i="33"/>
  <c r="BU71" i="33" s="1"/>
  <c r="CA61" i="40"/>
  <c r="CA61" i="41"/>
  <c r="CA61" i="47"/>
  <c r="CA61" i="46"/>
  <c r="CA61" i="45"/>
  <c r="CA61" i="48"/>
  <c r="CA61" i="49"/>
  <c r="BO78" i="33"/>
  <c r="BO133" i="33"/>
  <c r="BQ60" i="56" l="1"/>
  <c r="BQ59" i="56"/>
  <c r="BQ52" i="56"/>
  <c r="BO48" i="56"/>
  <c r="BP47" i="56" s="1"/>
  <c r="BP49" i="56" s="1"/>
  <c r="BO61" i="56"/>
  <c r="CB61" i="43"/>
  <c r="BR41" i="56"/>
  <c r="BR42" i="56" s="1"/>
  <c r="BR43" i="56" s="1"/>
  <c r="BP77" i="33"/>
  <c r="BP75" i="59" s="1"/>
  <c r="BP132" i="33"/>
  <c r="BN62" i="56"/>
  <c r="BN79" i="33"/>
  <c r="BN76" i="59" s="1"/>
  <c r="BN134" i="33"/>
  <c r="CB61" i="48"/>
  <c r="CB61" i="41"/>
  <c r="CB61" i="44"/>
  <c r="CB61" i="42"/>
  <c r="BR55" i="56"/>
  <c r="BR56" i="56" s="1"/>
  <c r="BR37" i="56"/>
  <c r="BR38" i="56" s="1"/>
  <c r="BP78" i="33"/>
  <c r="BP133" i="33"/>
  <c r="BW61" i="33"/>
  <c r="BX62" i="33" s="1"/>
  <c r="BV60" i="33"/>
  <c r="BV4" i="56" s="1"/>
  <c r="BW59" i="33"/>
  <c r="BV71" i="33" s="1"/>
  <c r="CB61" i="45"/>
  <c r="CB61" i="49"/>
  <c r="CB61" i="46"/>
  <c r="CB61" i="47"/>
  <c r="CB61" i="40"/>
  <c r="BQ46" i="56"/>
  <c r="BM77" i="59"/>
  <c r="BN50" i="32"/>
  <c r="BN63" i="32" s="1"/>
  <c r="BN64" i="32" s="1"/>
  <c r="BN65" i="32" s="1"/>
  <c r="BN50" i="47"/>
  <c r="BN63" i="47" s="1"/>
  <c r="BN64" i="47" s="1"/>
  <c r="BN65" i="47" s="1"/>
  <c r="BN50" i="41"/>
  <c r="BN63" i="41" s="1"/>
  <c r="BN64" i="41" s="1"/>
  <c r="BN65" i="41" s="1"/>
  <c r="BN50" i="49"/>
  <c r="BN63" i="49" s="1"/>
  <c r="BN64" i="49" s="1"/>
  <c r="BN65" i="49" s="1"/>
  <c r="BN50" i="46"/>
  <c r="BN63" i="46" s="1"/>
  <c r="BN64" i="46" s="1"/>
  <c r="BN65" i="46" s="1"/>
  <c r="BN50" i="44"/>
  <c r="BN63" i="44" s="1"/>
  <c r="BN64" i="44" s="1"/>
  <c r="BN65" i="44" s="1"/>
  <c r="BN50" i="48"/>
  <c r="BN63" i="48" s="1"/>
  <c r="BN64" i="48" s="1"/>
  <c r="BN65" i="48" s="1"/>
  <c r="BN50" i="40"/>
  <c r="BN63" i="40" s="1"/>
  <c r="BN64" i="40" s="1"/>
  <c r="BN65" i="40" s="1"/>
  <c r="BN50" i="42"/>
  <c r="BN63" i="42" s="1"/>
  <c r="BN64" i="42" s="1"/>
  <c r="BN65" i="42" s="1"/>
  <c r="BN50" i="45"/>
  <c r="BN63" i="45" s="1"/>
  <c r="BN64" i="45" s="1"/>
  <c r="BN65" i="45" s="1"/>
  <c r="BN50" i="43"/>
  <c r="BN63" i="43" s="1"/>
  <c r="BN64" i="43" s="1"/>
  <c r="BN65" i="43" s="1"/>
  <c r="BS3" i="56"/>
  <c r="BS81" i="49"/>
  <c r="BS62" i="49" s="1"/>
  <c r="BS81" i="48"/>
  <c r="BS62" i="48" s="1"/>
  <c r="BS81" i="47"/>
  <c r="BS62" i="47" s="1"/>
  <c r="BS81" i="46"/>
  <c r="BS62" i="46" s="1"/>
  <c r="BS81" i="45"/>
  <c r="BS62" i="45" s="1"/>
  <c r="BS81" i="44"/>
  <c r="BS62" i="44" s="1"/>
  <c r="BS81" i="40"/>
  <c r="BS62" i="40" s="1"/>
  <c r="BS81" i="43"/>
  <c r="BS62" i="43" s="1"/>
  <c r="BS81" i="42"/>
  <c r="BS62" i="42" s="1"/>
  <c r="BS81" i="41"/>
  <c r="BS62" i="41" s="1"/>
  <c r="BT70" i="33"/>
  <c r="BU72" i="33" s="1"/>
  <c r="BP48" i="56" l="1"/>
  <c r="BQ47" i="56" s="1"/>
  <c r="BQ49" i="56" s="1"/>
  <c r="BQ61" i="56" s="1"/>
  <c r="BP61" i="56"/>
  <c r="BS43" i="56"/>
  <c r="BS41" i="56"/>
  <c r="BS42" i="56" s="1"/>
  <c r="BR60" i="56"/>
  <c r="BR59" i="56"/>
  <c r="BR52" i="56"/>
  <c r="BS55" i="56"/>
  <c r="BS56" i="56" s="1"/>
  <c r="BS37" i="56"/>
  <c r="BS38" i="56" s="1"/>
  <c r="CC61" i="42"/>
  <c r="CC61" i="41"/>
  <c r="BO62" i="56"/>
  <c r="BO134" i="33"/>
  <c r="BO79" i="33"/>
  <c r="BO76" i="59" s="1"/>
  <c r="BR46" i="56"/>
  <c r="CC61" i="47"/>
  <c r="CC61" i="49"/>
  <c r="BX61" i="33"/>
  <c r="BY62" i="33" s="1"/>
  <c r="BW60" i="33"/>
  <c r="BW4" i="56" s="1"/>
  <c r="BX59" i="33"/>
  <c r="BW71" i="33" s="1"/>
  <c r="BN135" i="33"/>
  <c r="BN80" i="33"/>
  <c r="CC61" i="45"/>
  <c r="CC61" i="44"/>
  <c r="CC61" i="48"/>
  <c r="CC61" i="43"/>
  <c r="BQ77" i="33"/>
  <c r="BQ75" i="59" s="1"/>
  <c r="BQ132" i="33"/>
  <c r="BT3" i="56"/>
  <c r="BT81" i="49"/>
  <c r="BT62" i="49" s="1"/>
  <c r="BT81" i="48"/>
  <c r="BT62" i="48" s="1"/>
  <c r="BT81" i="47"/>
  <c r="BT62" i="47" s="1"/>
  <c r="BT81" i="46"/>
  <c r="BT62" i="46" s="1"/>
  <c r="BT81" i="45"/>
  <c r="BT62" i="45" s="1"/>
  <c r="BT81" i="44"/>
  <c r="BT62" i="44" s="1"/>
  <c r="BT81" i="40"/>
  <c r="BT62" i="40" s="1"/>
  <c r="BT81" i="43"/>
  <c r="BT62" i="43" s="1"/>
  <c r="BT81" i="41"/>
  <c r="BT62" i="41" s="1"/>
  <c r="BT81" i="42"/>
  <c r="BT62" i="42" s="1"/>
  <c r="BU70" i="33"/>
  <c r="CC61" i="40"/>
  <c r="CC61" i="46"/>
  <c r="BQ133" i="33"/>
  <c r="BQ78" i="33"/>
  <c r="BS60" i="56" l="1"/>
  <c r="BS59" i="56"/>
  <c r="BS52" i="56"/>
  <c r="BQ62" i="56"/>
  <c r="BQ134" i="33"/>
  <c r="BQ79" i="33"/>
  <c r="BQ76" i="59" s="1"/>
  <c r="BN77" i="59"/>
  <c r="BO50" i="44"/>
  <c r="BO63" i="44" s="1"/>
  <c r="BO64" i="44" s="1"/>
  <c r="BO65" i="44" s="1"/>
  <c r="BO50" i="40"/>
  <c r="BO63" i="40" s="1"/>
  <c r="BO64" i="40" s="1"/>
  <c r="BO65" i="40" s="1"/>
  <c r="BO50" i="42"/>
  <c r="BO63" i="42" s="1"/>
  <c r="BO64" i="42" s="1"/>
  <c r="BO65" i="42" s="1"/>
  <c r="BO50" i="41"/>
  <c r="BO63" i="41" s="1"/>
  <c r="BO64" i="41" s="1"/>
  <c r="BO65" i="41" s="1"/>
  <c r="BO50" i="49"/>
  <c r="BO63" i="49" s="1"/>
  <c r="BO64" i="49" s="1"/>
  <c r="BO65" i="49" s="1"/>
  <c r="BO50" i="48"/>
  <c r="BO63" i="48" s="1"/>
  <c r="BO64" i="48" s="1"/>
  <c r="BO65" i="48" s="1"/>
  <c r="BO50" i="45"/>
  <c r="BO63" i="45" s="1"/>
  <c r="BO64" i="45" s="1"/>
  <c r="BO65" i="45" s="1"/>
  <c r="BO50" i="43"/>
  <c r="BO63" i="43" s="1"/>
  <c r="BO64" i="43" s="1"/>
  <c r="BO65" i="43" s="1"/>
  <c r="BO50" i="46"/>
  <c r="BO63" i="46" s="1"/>
  <c r="BO64" i="46" s="1"/>
  <c r="BO65" i="46" s="1"/>
  <c r="BO50" i="47"/>
  <c r="BO63" i="47" s="1"/>
  <c r="BO64" i="47" s="1"/>
  <c r="BO65" i="47" s="1"/>
  <c r="CD61" i="47"/>
  <c r="CD61" i="41"/>
  <c r="BT41" i="56"/>
  <c r="BT42" i="56" s="1"/>
  <c r="BT43" i="56" s="1"/>
  <c r="CD61" i="46"/>
  <c r="BT55" i="56"/>
  <c r="BT56" i="56" s="1"/>
  <c r="BT37" i="56"/>
  <c r="BT38" i="56" s="1"/>
  <c r="CD61" i="44"/>
  <c r="BR77" i="33"/>
  <c r="BR75" i="59" s="1"/>
  <c r="BR132" i="33"/>
  <c r="BP62" i="56"/>
  <c r="BP134" i="33"/>
  <c r="BP79" i="33"/>
  <c r="BP76" i="59" s="1"/>
  <c r="CD61" i="40"/>
  <c r="BU3" i="56"/>
  <c r="BU81" i="49"/>
  <c r="BU62" i="49" s="1"/>
  <c r="BU81" i="48"/>
  <c r="BU62" i="48" s="1"/>
  <c r="BU81" i="47"/>
  <c r="BU62" i="47" s="1"/>
  <c r="BU81" i="46"/>
  <c r="BU62" i="46" s="1"/>
  <c r="BU81" i="45"/>
  <c r="BU62" i="45" s="1"/>
  <c r="BU81" i="44"/>
  <c r="BU62" i="44" s="1"/>
  <c r="BU81" i="40"/>
  <c r="BU62" i="40" s="1"/>
  <c r="BU81" i="43"/>
  <c r="BU62" i="43" s="1"/>
  <c r="BU81" i="41"/>
  <c r="BU62" i="41" s="1"/>
  <c r="BU81" i="42"/>
  <c r="BU62" i="42" s="1"/>
  <c r="BV70" i="33"/>
  <c r="CD61" i="43"/>
  <c r="BO135" i="33"/>
  <c r="BO80" i="33"/>
  <c r="CD61" i="42"/>
  <c r="BR133" i="33"/>
  <c r="BR78" i="33"/>
  <c r="BQ48" i="56"/>
  <c r="BR47" i="56" s="1"/>
  <c r="BR49" i="56" s="1"/>
  <c r="CD61" i="48"/>
  <c r="CD61" i="45"/>
  <c r="BY61" i="33"/>
  <c r="BZ62" i="33" s="1"/>
  <c r="BX60" i="33"/>
  <c r="BX4" i="56" s="1"/>
  <c r="BY59" i="33"/>
  <c r="CD61" i="49"/>
  <c r="BV72" i="33"/>
  <c r="BW72" i="33" s="1"/>
  <c r="BT60" i="56" l="1"/>
  <c r="BT59" i="56"/>
  <c r="BT52" i="56"/>
  <c r="BU41" i="56"/>
  <c r="BU42" i="56" s="1"/>
  <c r="BU43" i="56" s="1"/>
  <c r="BR48" i="56"/>
  <c r="BS47" i="56" s="1"/>
  <c r="BS49" i="56" s="1"/>
  <c r="BS61" i="56" s="1"/>
  <c r="BR61" i="56"/>
  <c r="BZ61" i="33"/>
  <c r="CA62" i="33" s="1"/>
  <c r="BY60" i="33"/>
  <c r="BY4" i="56" s="1"/>
  <c r="BZ59" i="33"/>
  <c r="BO77" i="59"/>
  <c r="BP50" i="40"/>
  <c r="BP63" i="40" s="1"/>
  <c r="BP64" i="40" s="1"/>
  <c r="BP65" i="40" s="1"/>
  <c r="BP50" i="41"/>
  <c r="BP63" i="41" s="1"/>
  <c r="BP64" i="41" s="1"/>
  <c r="BP65" i="41" s="1"/>
  <c r="BP50" i="49"/>
  <c r="BP63" i="49" s="1"/>
  <c r="BP64" i="49" s="1"/>
  <c r="BP65" i="49" s="1"/>
  <c r="BP50" i="48"/>
  <c r="BP63" i="48" s="1"/>
  <c r="BP64" i="48" s="1"/>
  <c r="BP65" i="48" s="1"/>
  <c r="BP50" i="43"/>
  <c r="BP63" i="43" s="1"/>
  <c r="BP64" i="43" s="1"/>
  <c r="BP65" i="43" s="1"/>
  <c r="BP50" i="47"/>
  <c r="BP63" i="47" s="1"/>
  <c r="BP64" i="47" s="1"/>
  <c r="BP65" i="47" s="1"/>
  <c r="BP50" i="42"/>
  <c r="BP63" i="42" s="1"/>
  <c r="BP64" i="42" s="1"/>
  <c r="BP65" i="42" s="1"/>
  <c r="BP50" i="46"/>
  <c r="BP63" i="46" s="1"/>
  <c r="BP64" i="46" s="1"/>
  <c r="BP65" i="46" s="1"/>
  <c r="BP50" i="44"/>
  <c r="BP63" i="44" s="1"/>
  <c r="BP64" i="44" s="1"/>
  <c r="BP65" i="44" s="1"/>
  <c r="BP50" i="45"/>
  <c r="BP63" i="45" s="1"/>
  <c r="BP64" i="45" s="1"/>
  <c r="BP65" i="45" s="1"/>
  <c r="CE61" i="43"/>
  <c r="CE61" i="40"/>
  <c r="BP135" i="33"/>
  <c r="BP80" i="33"/>
  <c r="CE61" i="46"/>
  <c r="BQ135" i="33"/>
  <c r="BQ80" i="33"/>
  <c r="CE61" i="44"/>
  <c r="BS46" i="56"/>
  <c r="BT46" i="56" s="1"/>
  <c r="BU55" i="56"/>
  <c r="BU56" i="56" s="1"/>
  <c r="BU37" i="56"/>
  <c r="BU38" i="56" s="1"/>
  <c r="CE61" i="47"/>
  <c r="BS132" i="33"/>
  <c r="BS77" i="33"/>
  <c r="BS75" i="59" s="1"/>
  <c r="CE61" i="49"/>
  <c r="CE61" i="48"/>
  <c r="BX71" i="33"/>
  <c r="CE61" i="45"/>
  <c r="CE61" i="42"/>
  <c r="BV3" i="56"/>
  <c r="BV81" i="49"/>
  <c r="BV62" i="49" s="1"/>
  <c r="BV81" i="48"/>
  <c r="BV62" i="48" s="1"/>
  <c r="BV81" i="47"/>
  <c r="BV62" i="47" s="1"/>
  <c r="BV81" i="46"/>
  <c r="BV62" i="46" s="1"/>
  <c r="BV81" i="45"/>
  <c r="BV62" i="45" s="1"/>
  <c r="BV81" i="44"/>
  <c r="BV62" i="44" s="1"/>
  <c r="BV81" i="40"/>
  <c r="BV62" i="40" s="1"/>
  <c r="BV81" i="43"/>
  <c r="BV62" i="43" s="1"/>
  <c r="BV81" i="41"/>
  <c r="BV62" i="41" s="1"/>
  <c r="BV81" i="42"/>
  <c r="BV62" i="42" s="1"/>
  <c r="BW70" i="33"/>
  <c r="BX72" i="33" s="1"/>
  <c r="CE61" i="41"/>
  <c r="BS78" i="33"/>
  <c r="BS133" i="33"/>
  <c r="BU59" i="56" l="1"/>
  <c r="BU60" i="56"/>
  <c r="BV41" i="56"/>
  <c r="BV42" i="56" s="1"/>
  <c r="BV43" i="56" s="1"/>
  <c r="BU52" i="56"/>
  <c r="CF61" i="42"/>
  <c r="CF61" i="49"/>
  <c r="CF61" i="46"/>
  <c r="BS48" i="56"/>
  <c r="BT47" i="56" s="1"/>
  <c r="BT49" i="56" s="1"/>
  <c r="BT61" i="56" s="1"/>
  <c r="CF61" i="47"/>
  <c r="CF61" i="44"/>
  <c r="CF61" i="40"/>
  <c r="BW3" i="56"/>
  <c r="BW81" i="49"/>
  <c r="BW62" i="49" s="1"/>
  <c r="BW81" i="48"/>
  <c r="BW62" i="48" s="1"/>
  <c r="BW81" i="47"/>
  <c r="BW62" i="47" s="1"/>
  <c r="BW81" i="46"/>
  <c r="BW62" i="46" s="1"/>
  <c r="BW81" i="45"/>
  <c r="BW62" i="45" s="1"/>
  <c r="BW81" i="40"/>
  <c r="BW62" i="40" s="1"/>
  <c r="BW81" i="44"/>
  <c r="BW62" i="44" s="1"/>
  <c r="BW81" i="43"/>
  <c r="BW62" i="43" s="1"/>
  <c r="BW81" i="42"/>
  <c r="BW62" i="42" s="1"/>
  <c r="BW81" i="41"/>
  <c r="BW62" i="41" s="1"/>
  <c r="BX70" i="33"/>
  <c r="BY72" i="33" s="1"/>
  <c r="CF61" i="41"/>
  <c r="CF61" i="45"/>
  <c r="CF61" i="48"/>
  <c r="BQ77" i="59"/>
  <c r="BR50" i="40"/>
  <c r="BR63" i="40" s="1"/>
  <c r="BR64" i="40" s="1"/>
  <c r="BR65" i="40" s="1"/>
  <c r="BR50" i="44"/>
  <c r="BR63" i="44" s="1"/>
  <c r="BR64" i="44" s="1"/>
  <c r="BR65" i="44" s="1"/>
  <c r="BR50" i="42"/>
  <c r="BR63" i="42" s="1"/>
  <c r="BR64" i="42" s="1"/>
  <c r="BR65" i="42" s="1"/>
  <c r="BR50" i="48"/>
  <c r="BR63" i="48" s="1"/>
  <c r="BR64" i="48" s="1"/>
  <c r="BR65" i="48" s="1"/>
  <c r="BR50" i="45"/>
  <c r="BR63" i="45" s="1"/>
  <c r="BR64" i="45" s="1"/>
  <c r="BR65" i="45" s="1"/>
  <c r="BR50" i="43"/>
  <c r="BR63" i="43" s="1"/>
  <c r="BR64" i="43" s="1"/>
  <c r="BR65" i="43" s="1"/>
  <c r="BR50" i="47"/>
  <c r="BR63" i="47" s="1"/>
  <c r="BR64" i="47" s="1"/>
  <c r="BR65" i="47" s="1"/>
  <c r="BR50" i="41"/>
  <c r="BR63" i="41" s="1"/>
  <c r="BR64" i="41" s="1"/>
  <c r="BR65" i="41" s="1"/>
  <c r="BR50" i="49"/>
  <c r="BR63" i="49" s="1"/>
  <c r="BR64" i="49" s="1"/>
  <c r="BR65" i="49" s="1"/>
  <c r="BR50" i="46"/>
  <c r="BR63" i="46" s="1"/>
  <c r="BR64" i="46" s="1"/>
  <c r="BR65" i="46" s="1"/>
  <c r="BP77" i="59"/>
  <c r="BQ50" i="48"/>
  <c r="BQ63" i="48" s="1"/>
  <c r="BQ64" i="48" s="1"/>
  <c r="BQ65" i="48" s="1"/>
  <c r="BQ50" i="46"/>
  <c r="BQ63" i="46" s="1"/>
  <c r="BQ64" i="46" s="1"/>
  <c r="BQ65" i="46" s="1"/>
  <c r="BQ50" i="47"/>
  <c r="BQ63" i="47" s="1"/>
  <c r="BQ64" i="47" s="1"/>
  <c r="BQ65" i="47" s="1"/>
  <c r="BQ50" i="42"/>
  <c r="BQ63" i="42" s="1"/>
  <c r="BQ64" i="42" s="1"/>
  <c r="BQ65" i="42" s="1"/>
  <c r="BQ50" i="44"/>
  <c r="BQ63" i="44" s="1"/>
  <c r="BQ64" i="44" s="1"/>
  <c r="BQ65" i="44" s="1"/>
  <c r="BQ50" i="45"/>
  <c r="BQ63" i="45" s="1"/>
  <c r="BQ64" i="45" s="1"/>
  <c r="BQ65" i="45" s="1"/>
  <c r="BQ50" i="43"/>
  <c r="BQ63" i="43" s="1"/>
  <c r="BQ64" i="43" s="1"/>
  <c r="BQ65" i="43" s="1"/>
  <c r="BQ50" i="40"/>
  <c r="BQ63" i="40" s="1"/>
  <c r="BQ64" i="40" s="1"/>
  <c r="BQ65" i="40" s="1"/>
  <c r="BQ50" i="41"/>
  <c r="BQ63" i="41" s="1"/>
  <c r="BQ64" i="41" s="1"/>
  <c r="BQ65" i="41" s="1"/>
  <c r="BQ50" i="49"/>
  <c r="BQ63" i="49" s="1"/>
  <c r="BQ64" i="49" s="1"/>
  <c r="BQ65" i="49" s="1"/>
  <c r="CF61" i="43"/>
  <c r="CA61" i="33"/>
  <c r="CB62" i="33" s="1"/>
  <c r="BZ60" i="33"/>
  <c r="BZ4" i="56" s="1"/>
  <c r="CA59" i="33"/>
  <c r="BZ71" i="33" s="1"/>
  <c r="BR62" i="56"/>
  <c r="BR79" i="33"/>
  <c r="BR76" i="59" s="1"/>
  <c r="BR134" i="33"/>
  <c r="BT77" i="33"/>
  <c r="BT75" i="59" s="1"/>
  <c r="BT132" i="33"/>
  <c r="BV55" i="56"/>
  <c r="BV56" i="56" s="1"/>
  <c r="BV37" i="56"/>
  <c r="BV38" i="56" s="1"/>
  <c r="BS62" i="56"/>
  <c r="BS134" i="33"/>
  <c r="BS79" i="33"/>
  <c r="BS76" i="59" s="1"/>
  <c r="BU46" i="56"/>
  <c r="BY71" i="33"/>
  <c r="BT78" i="33"/>
  <c r="BT133" i="33"/>
  <c r="BV60" i="56" l="1"/>
  <c r="BV59" i="56"/>
  <c r="BV52" i="56"/>
  <c r="BT48" i="56"/>
  <c r="BU47" i="56" s="1"/>
  <c r="BU49" i="56" s="1"/>
  <c r="CG61" i="49"/>
  <c r="BW41" i="56"/>
  <c r="BW42" i="56" s="1"/>
  <c r="BW43" i="56" s="1"/>
  <c r="BS135" i="33"/>
  <c r="BS80" i="33"/>
  <c r="BR135" i="33"/>
  <c r="BR80" i="33"/>
  <c r="BT62" i="56"/>
  <c r="BT134" i="33"/>
  <c r="BT79" i="33"/>
  <c r="BT76" i="59" s="1"/>
  <c r="CG61" i="43"/>
  <c r="CG61" i="41"/>
  <c r="BW55" i="56"/>
  <c r="BW56" i="56" s="1"/>
  <c r="BW37" i="56"/>
  <c r="BW38" i="56" s="1"/>
  <c r="CG61" i="44"/>
  <c r="CB61" i="33"/>
  <c r="CC62" i="33" s="1"/>
  <c r="CA60" i="33"/>
  <c r="CA4" i="56" s="1"/>
  <c r="CB59" i="33"/>
  <c r="CA71" i="33"/>
  <c r="CG61" i="48"/>
  <c r="BX3" i="56"/>
  <c r="BX81" i="49"/>
  <c r="BX62" i="49" s="1"/>
  <c r="BX81" i="48"/>
  <c r="BX62" i="48" s="1"/>
  <c r="BX81" i="47"/>
  <c r="BX62" i="47" s="1"/>
  <c r="BX81" i="45"/>
  <c r="BX62" i="45" s="1"/>
  <c r="BX81" i="46"/>
  <c r="BX62" i="46" s="1"/>
  <c r="BX81" i="44"/>
  <c r="BX62" i="44" s="1"/>
  <c r="BX81" i="40"/>
  <c r="BX62" i="40" s="1"/>
  <c r="BX81" i="43"/>
  <c r="BX62" i="43" s="1"/>
  <c r="BX81" i="41"/>
  <c r="BX62" i="41" s="1"/>
  <c r="BX81" i="42"/>
  <c r="BX62" i="42" s="1"/>
  <c r="BY70" i="33"/>
  <c r="CG61" i="46"/>
  <c r="CG61" i="42"/>
  <c r="BU133" i="33"/>
  <c r="BU78" i="33"/>
  <c r="CG61" i="45"/>
  <c r="CG61" i="40"/>
  <c r="CG61" i="47"/>
  <c r="BU77" i="33"/>
  <c r="BU75" i="59" s="1"/>
  <c r="BU132" i="33"/>
  <c r="BV46" i="56" l="1"/>
  <c r="BX41" i="56"/>
  <c r="BX42" i="56" s="1"/>
  <c r="BX43" i="56" s="1"/>
  <c r="BU48" i="56"/>
  <c r="BV47" i="56" s="1"/>
  <c r="BV49" i="56" s="1"/>
  <c r="BU61" i="56"/>
  <c r="BW60" i="56"/>
  <c r="BW59" i="56"/>
  <c r="BW52" i="56"/>
  <c r="BY3" i="56"/>
  <c r="BY81" i="49"/>
  <c r="BY62" i="49" s="1"/>
  <c r="BY81" i="48"/>
  <c r="BY62" i="48" s="1"/>
  <c r="BY81" i="47"/>
  <c r="BY62" i="47" s="1"/>
  <c r="BY81" i="46"/>
  <c r="BY62" i="46" s="1"/>
  <c r="BY81" i="45"/>
  <c r="BY62" i="45" s="1"/>
  <c r="BY81" i="44"/>
  <c r="BY62" i="44" s="1"/>
  <c r="BY81" i="40"/>
  <c r="BY62" i="40" s="1"/>
  <c r="BY81" i="43"/>
  <c r="BY62" i="43" s="1"/>
  <c r="BY81" i="41"/>
  <c r="BY62" i="41" s="1"/>
  <c r="BY81" i="42"/>
  <c r="BY62" i="42" s="1"/>
  <c r="BZ70" i="33"/>
  <c r="CH61" i="48"/>
  <c r="CH61" i="43"/>
  <c r="BW46" i="56"/>
  <c r="CH61" i="49"/>
  <c r="BR77" i="59"/>
  <c r="BS50" i="40"/>
  <c r="BS63" i="40" s="1"/>
  <c r="BS64" i="40" s="1"/>
  <c r="BS65" i="40" s="1"/>
  <c r="BS50" i="42"/>
  <c r="BS63" i="42" s="1"/>
  <c r="BS64" i="42" s="1"/>
  <c r="BS65" i="42" s="1"/>
  <c r="BS50" i="41"/>
  <c r="BS63" i="41" s="1"/>
  <c r="BS64" i="41" s="1"/>
  <c r="BS65" i="41" s="1"/>
  <c r="BS50" i="49"/>
  <c r="BS63" i="49" s="1"/>
  <c r="BS64" i="49" s="1"/>
  <c r="BS65" i="49" s="1"/>
  <c r="BS50" i="48"/>
  <c r="BS63" i="48" s="1"/>
  <c r="BS64" i="48" s="1"/>
  <c r="BS65" i="48" s="1"/>
  <c r="BS50" i="45"/>
  <c r="BS63" i="45" s="1"/>
  <c r="BS64" i="45" s="1"/>
  <c r="BS65" i="45" s="1"/>
  <c r="BS50" i="43"/>
  <c r="BS63" i="43" s="1"/>
  <c r="BS64" i="43" s="1"/>
  <c r="BS65" i="43" s="1"/>
  <c r="BS50" i="47"/>
  <c r="BS63" i="47" s="1"/>
  <c r="BS64" i="47" s="1"/>
  <c r="BS65" i="47" s="1"/>
  <c r="BS50" i="44"/>
  <c r="BS63" i="44" s="1"/>
  <c r="BS64" i="44" s="1"/>
  <c r="BS65" i="44" s="1"/>
  <c r="BS50" i="46"/>
  <c r="BS63" i="46" s="1"/>
  <c r="BS64" i="46" s="1"/>
  <c r="BS65" i="46" s="1"/>
  <c r="CH61" i="44"/>
  <c r="CH61" i="41"/>
  <c r="BZ72" i="33"/>
  <c r="CA72" i="33" s="1"/>
  <c r="BV77" i="33"/>
  <c r="BV75" i="59" s="1"/>
  <c r="BV132" i="33"/>
  <c r="CH61" i="40"/>
  <c r="CH61" i="46"/>
  <c r="CH61" i="45"/>
  <c r="CH61" i="47"/>
  <c r="CH61" i="42"/>
  <c r="BX55" i="56"/>
  <c r="BX56" i="56" s="1"/>
  <c r="BX37" i="56"/>
  <c r="BX38" i="56" s="1"/>
  <c r="CC61" i="33"/>
  <c r="CD62" i="33" s="1"/>
  <c r="CB60" i="33"/>
  <c r="CB4" i="56" s="1"/>
  <c r="CC59" i="33"/>
  <c r="BT135" i="33"/>
  <c r="BT80" i="33"/>
  <c r="BS77" i="59"/>
  <c r="BT50" i="48"/>
  <c r="BT63" i="48" s="1"/>
  <c r="BT64" i="48" s="1"/>
  <c r="BT65" i="48" s="1"/>
  <c r="BT50" i="45"/>
  <c r="BT63" i="45" s="1"/>
  <c r="BT64" i="45" s="1"/>
  <c r="BT65" i="45" s="1"/>
  <c r="BT50" i="43"/>
  <c r="BT63" i="43" s="1"/>
  <c r="BT64" i="43" s="1"/>
  <c r="BT65" i="43" s="1"/>
  <c r="BT50" i="47"/>
  <c r="BT63" i="47" s="1"/>
  <c r="BT64" i="47" s="1"/>
  <c r="BT65" i="47" s="1"/>
  <c r="BT50" i="42"/>
  <c r="BT63" i="42" s="1"/>
  <c r="BT64" i="42" s="1"/>
  <c r="BT65" i="42" s="1"/>
  <c r="BT50" i="44"/>
  <c r="BT63" i="44" s="1"/>
  <c r="BT64" i="44" s="1"/>
  <c r="BT65" i="44" s="1"/>
  <c r="BT50" i="40"/>
  <c r="BT63" i="40" s="1"/>
  <c r="BT64" i="40" s="1"/>
  <c r="BT65" i="40" s="1"/>
  <c r="BT50" i="41"/>
  <c r="BT63" i="41" s="1"/>
  <c r="BT64" i="41" s="1"/>
  <c r="BT65" i="41" s="1"/>
  <c r="BT50" i="49"/>
  <c r="BT63" i="49" s="1"/>
  <c r="BT64" i="49" s="1"/>
  <c r="BT65" i="49" s="1"/>
  <c r="BT50" i="46"/>
  <c r="BT63" i="46" s="1"/>
  <c r="BT64" i="46" s="1"/>
  <c r="BT65" i="46" s="1"/>
  <c r="BV133" i="33"/>
  <c r="BV78" i="33"/>
  <c r="BX52" i="56" l="1"/>
  <c r="BV48" i="56"/>
  <c r="BW47" i="56" s="1"/>
  <c r="BW49" i="56" s="1"/>
  <c r="BV61" i="56"/>
  <c r="BX60" i="56"/>
  <c r="BX59" i="56"/>
  <c r="BY41" i="56"/>
  <c r="BY42" i="56" s="1"/>
  <c r="BY43" i="56" s="1"/>
  <c r="CI61" i="44"/>
  <c r="CD61" i="33"/>
  <c r="CE62" i="33" s="1"/>
  <c r="CC60" i="33"/>
  <c r="CC4" i="56" s="1"/>
  <c r="CD59" i="33"/>
  <c r="CC71" i="33" s="1"/>
  <c r="CI61" i="47"/>
  <c r="CI61" i="41"/>
  <c r="CI61" i="49"/>
  <c r="CI61" i="43"/>
  <c r="BY55" i="56"/>
  <c r="BY56" i="56" s="1"/>
  <c r="BY37" i="56"/>
  <c r="BY38" i="56" s="1"/>
  <c r="BW132" i="33"/>
  <c r="BW77" i="33"/>
  <c r="BW75" i="59" s="1"/>
  <c r="CB71" i="33"/>
  <c r="CI61" i="46"/>
  <c r="BZ3" i="56"/>
  <c r="BZ81" i="49"/>
  <c r="BZ62" i="49" s="1"/>
  <c r="BZ81" i="48"/>
  <c r="BZ62" i="48" s="1"/>
  <c r="BZ81" i="46"/>
  <c r="BZ62" i="46" s="1"/>
  <c r="BZ81" i="47"/>
  <c r="BZ62" i="47" s="1"/>
  <c r="BZ81" i="45"/>
  <c r="BZ62" i="45" s="1"/>
  <c r="BZ81" i="44"/>
  <c r="BZ62" i="44" s="1"/>
  <c r="BZ81" i="43"/>
  <c r="BZ62" i="43" s="1"/>
  <c r="BZ81" i="40"/>
  <c r="BZ62" i="40" s="1"/>
  <c r="BZ81" i="41"/>
  <c r="BZ62" i="41" s="1"/>
  <c r="BZ81" i="42"/>
  <c r="BZ62" i="42" s="1"/>
  <c r="CA70" i="33"/>
  <c r="BW78" i="33"/>
  <c r="BW133" i="33"/>
  <c r="BT77" i="59"/>
  <c r="BU50" i="42"/>
  <c r="BU63" i="42" s="1"/>
  <c r="BU64" i="42" s="1"/>
  <c r="BU65" i="42" s="1"/>
  <c r="BU50" i="47"/>
  <c r="BU63" i="47" s="1"/>
  <c r="BU64" i="47" s="1"/>
  <c r="BU65" i="47" s="1"/>
  <c r="BU50" i="44"/>
  <c r="BU63" i="44" s="1"/>
  <c r="BU64" i="44" s="1"/>
  <c r="BU65" i="44" s="1"/>
  <c r="BU50" i="45"/>
  <c r="BU63" i="45" s="1"/>
  <c r="BU64" i="45" s="1"/>
  <c r="BU65" i="45" s="1"/>
  <c r="BU50" i="43"/>
  <c r="BU63" i="43" s="1"/>
  <c r="BU64" i="43" s="1"/>
  <c r="BU65" i="43" s="1"/>
  <c r="BU50" i="40"/>
  <c r="BU63" i="40" s="1"/>
  <c r="BU64" i="40" s="1"/>
  <c r="BU65" i="40" s="1"/>
  <c r="BU50" i="41"/>
  <c r="BU63" i="41" s="1"/>
  <c r="BU64" i="41" s="1"/>
  <c r="BU65" i="41" s="1"/>
  <c r="BU50" i="49"/>
  <c r="BU63" i="49" s="1"/>
  <c r="BU64" i="49" s="1"/>
  <c r="BU65" i="49" s="1"/>
  <c r="BU50" i="48"/>
  <c r="BU63" i="48" s="1"/>
  <c r="BU64" i="48" s="1"/>
  <c r="BU65" i="48" s="1"/>
  <c r="BU50" i="46"/>
  <c r="BU63" i="46" s="1"/>
  <c r="BU64" i="46" s="1"/>
  <c r="BU65" i="46" s="1"/>
  <c r="CI61" i="42"/>
  <c r="CI61" i="45"/>
  <c r="CI61" i="40"/>
  <c r="BX46" i="56"/>
  <c r="CI61" i="48"/>
  <c r="BU62" i="56"/>
  <c r="BU134" i="33"/>
  <c r="BU79" i="33"/>
  <c r="BU76" i="59" s="1"/>
  <c r="BW48" i="56" l="1"/>
  <c r="BX47" i="56" s="1"/>
  <c r="BX49" i="56" s="1"/>
  <c r="BW61" i="56"/>
  <c r="BY52" i="56"/>
  <c r="BZ41" i="56"/>
  <c r="BZ42" i="56" s="1"/>
  <c r="BZ43" i="56" s="1"/>
  <c r="BY59" i="56"/>
  <c r="BY60" i="56"/>
  <c r="CJ61" i="42"/>
  <c r="BZ55" i="56"/>
  <c r="BZ56" i="56" s="1"/>
  <c r="BZ37" i="56"/>
  <c r="BZ38" i="56" s="1"/>
  <c r="BU135" i="33"/>
  <c r="BU80" i="33"/>
  <c r="CJ61" i="40"/>
  <c r="CA3" i="56"/>
  <c r="CA81" i="49"/>
  <c r="CA62" i="49" s="1"/>
  <c r="CA81" i="48"/>
  <c r="CA62" i="48" s="1"/>
  <c r="CA81" i="47"/>
  <c r="CA62" i="47" s="1"/>
  <c r="CA81" i="46"/>
  <c r="CA62" i="46" s="1"/>
  <c r="CA81" i="45"/>
  <c r="CA62" i="45" s="1"/>
  <c r="CA81" i="44"/>
  <c r="CA62" i="44" s="1"/>
  <c r="CA81" i="40"/>
  <c r="CA62" i="40" s="1"/>
  <c r="CA81" i="43"/>
  <c r="CA62" i="43" s="1"/>
  <c r="CA81" i="42"/>
  <c r="CA62" i="42" s="1"/>
  <c r="CA81" i="41"/>
  <c r="CA62" i="41" s="1"/>
  <c r="CB70" i="33"/>
  <c r="CJ61" i="46"/>
  <c r="CJ61" i="43"/>
  <c r="CJ61" i="41"/>
  <c r="CE61" i="33"/>
  <c r="CF62" i="33" s="1"/>
  <c r="CD60" i="33"/>
  <c r="CD4" i="56" s="1"/>
  <c r="CE59" i="33"/>
  <c r="CD71" i="33" s="1"/>
  <c r="CJ61" i="44"/>
  <c r="CB72" i="33"/>
  <c r="BX77" i="33"/>
  <c r="BX75" i="59" s="1"/>
  <c r="BX132" i="33"/>
  <c r="CJ61" i="48"/>
  <c r="CJ61" i="45"/>
  <c r="BX78" i="33"/>
  <c r="BX133" i="33"/>
  <c r="BY46" i="56"/>
  <c r="CJ61" i="49"/>
  <c r="CJ61" i="47"/>
  <c r="BV62" i="56"/>
  <c r="BV79" i="33"/>
  <c r="BV76" i="59" s="1"/>
  <c r="BV134" i="33"/>
  <c r="CC72" i="33" l="1"/>
  <c r="BZ52" i="56"/>
  <c r="CA41" i="56"/>
  <c r="CA42" i="56" s="1"/>
  <c r="CA43" i="56" s="1"/>
  <c r="BZ60" i="56"/>
  <c r="BZ59" i="56"/>
  <c r="BX48" i="56"/>
  <c r="BY47" i="56" s="1"/>
  <c r="BY49" i="56" s="1"/>
  <c r="BX61" i="56"/>
  <c r="CK61" i="48"/>
  <c r="CK61" i="41"/>
  <c r="CK61" i="46"/>
  <c r="CK61" i="40"/>
  <c r="BY77" i="33"/>
  <c r="BY75" i="59" s="1"/>
  <c r="BY132" i="33"/>
  <c r="CK61" i="47"/>
  <c r="CK61" i="43"/>
  <c r="BU77" i="59"/>
  <c r="BV50" i="42"/>
  <c r="BV63" i="42" s="1"/>
  <c r="BV64" i="42" s="1"/>
  <c r="BV65" i="42" s="1"/>
  <c r="BV50" i="48"/>
  <c r="BV63" i="48" s="1"/>
  <c r="BV64" i="48" s="1"/>
  <c r="BV65" i="48" s="1"/>
  <c r="BV50" i="40"/>
  <c r="BV63" i="40" s="1"/>
  <c r="BV64" i="40" s="1"/>
  <c r="BV65" i="40" s="1"/>
  <c r="BV50" i="45"/>
  <c r="BV63" i="45" s="1"/>
  <c r="BV64" i="45" s="1"/>
  <c r="BV65" i="45" s="1"/>
  <c r="BV50" i="43"/>
  <c r="BV63" i="43" s="1"/>
  <c r="BV64" i="43" s="1"/>
  <c r="BV65" i="43" s="1"/>
  <c r="BV50" i="47"/>
  <c r="BV63" i="47" s="1"/>
  <c r="BV64" i="47" s="1"/>
  <c r="BV65" i="47" s="1"/>
  <c r="BV50" i="41"/>
  <c r="BV63" i="41" s="1"/>
  <c r="BV64" i="41" s="1"/>
  <c r="BV65" i="41" s="1"/>
  <c r="BV50" i="49"/>
  <c r="BV63" i="49" s="1"/>
  <c r="BV64" i="49" s="1"/>
  <c r="BV65" i="49" s="1"/>
  <c r="BV50" i="46"/>
  <c r="BV63" i="46" s="1"/>
  <c r="BV64" i="46" s="1"/>
  <c r="BV65" i="46" s="1"/>
  <c r="BV50" i="44"/>
  <c r="BV63" i="44" s="1"/>
  <c r="BV64" i="44" s="1"/>
  <c r="BV65" i="44" s="1"/>
  <c r="CK61" i="42"/>
  <c r="BW62" i="56"/>
  <c r="BW134" i="33"/>
  <c r="BW79" i="33"/>
  <c r="BW76" i="59" s="1"/>
  <c r="CK61" i="45"/>
  <c r="CA55" i="56"/>
  <c r="CA56" i="56" s="1"/>
  <c r="CA37" i="56"/>
  <c r="CA38" i="56" s="1"/>
  <c r="CK61" i="44"/>
  <c r="BV135" i="33"/>
  <c r="BV80" i="33"/>
  <c r="CK61" i="49"/>
  <c r="CF61" i="33"/>
  <c r="CG62" i="33" s="1"/>
  <c r="CE60" i="33"/>
  <c r="CE4" i="56" s="1"/>
  <c r="CF59" i="33"/>
  <c r="CE71" i="33" s="1"/>
  <c r="CB3" i="56"/>
  <c r="CB81" i="49"/>
  <c r="CB62" i="49" s="1"/>
  <c r="CB81" i="48"/>
  <c r="CB62" i="48" s="1"/>
  <c r="CB81" i="47"/>
  <c r="CB62" i="47" s="1"/>
  <c r="CB81" i="46"/>
  <c r="CB62" i="46" s="1"/>
  <c r="CB81" i="44"/>
  <c r="CB62" i="44" s="1"/>
  <c r="CB81" i="45"/>
  <c r="CB62" i="45" s="1"/>
  <c r="CB81" i="40"/>
  <c r="CB62" i="40" s="1"/>
  <c r="CB81" i="43"/>
  <c r="CB62" i="43" s="1"/>
  <c r="CB81" i="41"/>
  <c r="CB62" i="41" s="1"/>
  <c r="CB81" i="42"/>
  <c r="CB62" i="42" s="1"/>
  <c r="CC70" i="33"/>
  <c r="BY133" i="33"/>
  <c r="BY78" i="33"/>
  <c r="CA52" i="56" l="1"/>
  <c r="CB41" i="56"/>
  <c r="CB42" i="56" s="1"/>
  <c r="CB43" i="56" s="1"/>
  <c r="CA60" i="56"/>
  <c r="CA59" i="56"/>
  <c r="BY48" i="56"/>
  <c r="BZ47" i="56" s="1"/>
  <c r="BZ49" i="56" s="1"/>
  <c r="BY61" i="56"/>
  <c r="CL61" i="42"/>
  <c r="CL61" i="43"/>
  <c r="CL61" i="46"/>
  <c r="CL61" i="48"/>
  <c r="CB55" i="56"/>
  <c r="CB56" i="56" s="1"/>
  <c r="CB37" i="56"/>
  <c r="CB38" i="56" s="1"/>
  <c r="BV77" i="59"/>
  <c r="BW50" i="40"/>
  <c r="BW63" i="40" s="1"/>
  <c r="BW64" i="40" s="1"/>
  <c r="BW65" i="40" s="1"/>
  <c r="BW50" i="48"/>
  <c r="BW63" i="48" s="1"/>
  <c r="BW64" i="48" s="1"/>
  <c r="BW65" i="48" s="1"/>
  <c r="BW50" i="45"/>
  <c r="BW63" i="45" s="1"/>
  <c r="BW64" i="45" s="1"/>
  <c r="BW65" i="45" s="1"/>
  <c r="BW50" i="43"/>
  <c r="BW63" i="43" s="1"/>
  <c r="BW64" i="43" s="1"/>
  <c r="BW65" i="43" s="1"/>
  <c r="BW50" i="47"/>
  <c r="BW63" i="47" s="1"/>
  <c r="BW64" i="47" s="1"/>
  <c r="BW65" i="47" s="1"/>
  <c r="BW50" i="46"/>
  <c r="BW63" i="46" s="1"/>
  <c r="BW64" i="46" s="1"/>
  <c r="BW65" i="46" s="1"/>
  <c r="BW50" i="44"/>
  <c r="BW63" i="44" s="1"/>
  <c r="BW64" i="44" s="1"/>
  <c r="BW65" i="44" s="1"/>
  <c r="BW50" i="42"/>
  <c r="BW63" i="42" s="1"/>
  <c r="BW64" i="42" s="1"/>
  <c r="BW65" i="42" s="1"/>
  <c r="BW50" i="41"/>
  <c r="BW63" i="41" s="1"/>
  <c r="BW64" i="41" s="1"/>
  <c r="BW65" i="41" s="1"/>
  <c r="BW50" i="49"/>
  <c r="BW63" i="49" s="1"/>
  <c r="BW64" i="49" s="1"/>
  <c r="BW65" i="49" s="1"/>
  <c r="CL61" i="47"/>
  <c r="CL61" i="49"/>
  <c r="CC3" i="56"/>
  <c r="CC81" i="49"/>
  <c r="CC62" i="49" s="1"/>
  <c r="CC81" i="48"/>
  <c r="CC62" i="48" s="1"/>
  <c r="CC81" i="47"/>
  <c r="CC62" i="47" s="1"/>
  <c r="CC81" i="46"/>
  <c r="CC62" i="46" s="1"/>
  <c r="CC81" i="45"/>
  <c r="CC62" i="45" s="1"/>
  <c r="CC81" i="44"/>
  <c r="CC62" i="44" s="1"/>
  <c r="CC81" i="40"/>
  <c r="CC62" i="40" s="1"/>
  <c r="CC81" i="43"/>
  <c r="CC62" i="43" s="1"/>
  <c r="CC81" i="41"/>
  <c r="CC62" i="41" s="1"/>
  <c r="CC81" i="42"/>
  <c r="CC62" i="42" s="1"/>
  <c r="CD70" i="33"/>
  <c r="CG61" i="33"/>
  <c r="CH62" i="33" s="1"/>
  <c r="CF60" i="33"/>
  <c r="CF4" i="56" s="1"/>
  <c r="CG59" i="33"/>
  <c r="CF71" i="33"/>
  <c r="BZ46" i="56"/>
  <c r="CA46" i="56" s="1"/>
  <c r="CL61" i="45"/>
  <c r="BW135" i="33"/>
  <c r="BW80" i="33"/>
  <c r="CL61" i="40"/>
  <c r="CL61" i="41"/>
  <c r="BX62" i="56"/>
  <c r="BX134" i="33"/>
  <c r="BX79" i="33"/>
  <c r="BX76" i="59" s="1"/>
  <c r="BZ77" i="33"/>
  <c r="BZ75" i="59" s="1"/>
  <c r="BZ132" i="33"/>
  <c r="CL61" i="44"/>
  <c r="CD72" i="33"/>
  <c r="CE72" i="33" s="1"/>
  <c r="BZ133" i="33"/>
  <c r="BZ78" i="33"/>
  <c r="CB52" i="56" l="1"/>
  <c r="CC41" i="56"/>
  <c r="CC42" i="56" s="1"/>
  <c r="CC43" i="56" s="1"/>
  <c r="CB60" i="56"/>
  <c r="CB59" i="56"/>
  <c r="CM61" i="42"/>
  <c r="CM61" i="41"/>
  <c r="BX135" i="33"/>
  <c r="BX80" i="33"/>
  <c r="CD3" i="56"/>
  <c r="CD81" i="49"/>
  <c r="CD62" i="49" s="1"/>
  <c r="CD81" i="48"/>
  <c r="CD62" i="48" s="1"/>
  <c r="CD81" i="46"/>
  <c r="CD62" i="46" s="1"/>
  <c r="CD81" i="47"/>
  <c r="CD62" i="47" s="1"/>
  <c r="CD81" i="45"/>
  <c r="CD62" i="45" s="1"/>
  <c r="CD81" i="44"/>
  <c r="CD62" i="44" s="1"/>
  <c r="CD81" i="40"/>
  <c r="CD62" i="40" s="1"/>
  <c r="CD81" i="43"/>
  <c r="CD62" i="43" s="1"/>
  <c r="CD81" i="41"/>
  <c r="CD62" i="41" s="1"/>
  <c r="CD81" i="42"/>
  <c r="CD62" i="42" s="1"/>
  <c r="CE70" i="33"/>
  <c r="CF72" i="33" s="1"/>
  <c r="CM61" i="49"/>
  <c r="CM61" i="47"/>
  <c r="CM61" i="44"/>
  <c r="CM61" i="48"/>
  <c r="CM61" i="43"/>
  <c r="BY62" i="56"/>
  <c r="BY134" i="33"/>
  <c r="BY79" i="33"/>
  <c r="BY76" i="59" s="1"/>
  <c r="CA132" i="33"/>
  <c r="CA77" i="33"/>
  <c r="CA75" i="59" s="1"/>
  <c r="CM61" i="40"/>
  <c r="CM61" i="46"/>
  <c r="BZ48" i="56"/>
  <c r="CA47" i="56" s="1"/>
  <c r="CB46" i="56" s="1"/>
  <c r="BZ61" i="56"/>
  <c r="BW77" i="59"/>
  <c r="BX50" i="47"/>
  <c r="BX63" i="47" s="1"/>
  <c r="BX64" i="47" s="1"/>
  <c r="BX65" i="47" s="1"/>
  <c r="BX50" i="42"/>
  <c r="BX63" i="42" s="1"/>
  <c r="BX64" i="42" s="1"/>
  <c r="BX65" i="42" s="1"/>
  <c r="BX50" i="44"/>
  <c r="BX63" i="44" s="1"/>
  <c r="BX64" i="44" s="1"/>
  <c r="BX65" i="44" s="1"/>
  <c r="BX50" i="46"/>
  <c r="BX63" i="46" s="1"/>
  <c r="BX64" i="46" s="1"/>
  <c r="BX65" i="46" s="1"/>
  <c r="BX50" i="40"/>
  <c r="BX63" i="40" s="1"/>
  <c r="BX64" i="40" s="1"/>
  <c r="BX65" i="40" s="1"/>
  <c r="BX50" i="41"/>
  <c r="BX63" i="41" s="1"/>
  <c r="BX64" i="41" s="1"/>
  <c r="BX65" i="41" s="1"/>
  <c r="BX50" i="49"/>
  <c r="BX63" i="49" s="1"/>
  <c r="BX64" i="49" s="1"/>
  <c r="BX65" i="49" s="1"/>
  <c r="BX50" i="48"/>
  <c r="BX63" i="48" s="1"/>
  <c r="BX64" i="48" s="1"/>
  <c r="BX65" i="48" s="1"/>
  <c r="BX50" i="45"/>
  <c r="BX63" i="45" s="1"/>
  <c r="BX64" i="45" s="1"/>
  <c r="BX65" i="45" s="1"/>
  <c r="BX50" i="43"/>
  <c r="BX63" i="43" s="1"/>
  <c r="BX64" i="43" s="1"/>
  <c r="BX65" i="43" s="1"/>
  <c r="CM61" i="45"/>
  <c r="CH61" i="33"/>
  <c r="CI62" i="33" s="1"/>
  <c r="CG60" i="33"/>
  <c r="CG4" i="56" s="1"/>
  <c r="CH59" i="33"/>
  <c r="CG71" i="33" s="1"/>
  <c r="CC55" i="56"/>
  <c r="CC56" i="56" s="1"/>
  <c r="CC37" i="56"/>
  <c r="CC38" i="56" s="1"/>
  <c r="CA78" i="33"/>
  <c r="CA133" i="33"/>
  <c r="CA49" i="56" l="1"/>
  <c r="CC59" i="56"/>
  <c r="CC60" i="56"/>
  <c r="CC52" i="56"/>
  <c r="CD41" i="56"/>
  <c r="CD42" i="56" s="1"/>
  <c r="CD43" i="56" s="1"/>
  <c r="CA48" i="56"/>
  <c r="CB47" i="56" s="1"/>
  <c r="CB49" i="56" s="1"/>
  <c r="CA61" i="56"/>
  <c r="CN61" i="44"/>
  <c r="CN61" i="45"/>
  <c r="CN61" i="46"/>
  <c r="CN61" i="40"/>
  <c r="CN61" i="43"/>
  <c r="CN61" i="49"/>
  <c r="BZ62" i="56"/>
  <c r="BZ79" i="33"/>
  <c r="BZ76" i="59" s="1"/>
  <c r="BZ134" i="33"/>
  <c r="CD55" i="56"/>
  <c r="CD56" i="56" s="1"/>
  <c r="CD37" i="56"/>
  <c r="CD38" i="56" s="1"/>
  <c r="CN61" i="41"/>
  <c r="CB77" i="33"/>
  <c r="CB75" i="59" s="1"/>
  <c r="CB132" i="33"/>
  <c r="CI61" i="33"/>
  <c r="CJ62" i="33" s="1"/>
  <c r="CH60" i="33"/>
  <c r="CH4" i="56" s="1"/>
  <c r="CI59" i="33"/>
  <c r="BY135" i="33"/>
  <c r="BY80" i="33"/>
  <c r="CN61" i="48"/>
  <c r="CN61" i="47"/>
  <c r="CE3" i="56"/>
  <c r="CE81" i="49"/>
  <c r="CE62" i="49" s="1"/>
  <c r="CE81" i="48"/>
  <c r="CE62" i="48" s="1"/>
  <c r="CE81" i="47"/>
  <c r="CE62" i="47" s="1"/>
  <c r="CE81" i="46"/>
  <c r="CE62" i="46" s="1"/>
  <c r="CE81" i="45"/>
  <c r="CE62" i="45" s="1"/>
  <c r="CE81" i="44"/>
  <c r="CE62" i="44" s="1"/>
  <c r="CE81" i="40"/>
  <c r="CE62" i="40" s="1"/>
  <c r="CE81" i="43"/>
  <c r="CE62" i="43" s="1"/>
  <c r="CE81" i="42"/>
  <c r="CE62" i="42" s="1"/>
  <c r="CE81" i="41"/>
  <c r="CE62" i="41" s="1"/>
  <c r="CF70" i="33"/>
  <c r="CG72" i="33" s="1"/>
  <c r="BX77" i="59"/>
  <c r="BY50" i="44"/>
  <c r="BY63" i="44" s="1"/>
  <c r="BY64" i="44" s="1"/>
  <c r="BY65" i="44" s="1"/>
  <c r="BY50" i="45"/>
  <c r="BY63" i="45" s="1"/>
  <c r="BY64" i="45" s="1"/>
  <c r="BY65" i="45" s="1"/>
  <c r="BY50" i="43"/>
  <c r="BY63" i="43" s="1"/>
  <c r="BY64" i="43" s="1"/>
  <c r="BY65" i="43" s="1"/>
  <c r="BY50" i="40"/>
  <c r="BY63" i="40" s="1"/>
  <c r="BY64" i="40" s="1"/>
  <c r="BY65" i="40" s="1"/>
  <c r="BY50" i="47"/>
  <c r="BY63" i="47" s="1"/>
  <c r="BY64" i="47" s="1"/>
  <c r="BY65" i="47" s="1"/>
  <c r="BY50" i="41"/>
  <c r="BY63" i="41" s="1"/>
  <c r="BY64" i="41" s="1"/>
  <c r="BY65" i="41" s="1"/>
  <c r="BY50" i="49"/>
  <c r="BY63" i="49" s="1"/>
  <c r="BY64" i="49" s="1"/>
  <c r="BY65" i="49" s="1"/>
  <c r="BY50" i="48"/>
  <c r="BY63" i="48" s="1"/>
  <c r="BY64" i="48" s="1"/>
  <c r="BY65" i="48" s="1"/>
  <c r="BY50" i="46"/>
  <c r="BY63" i="46" s="1"/>
  <c r="BY64" i="46" s="1"/>
  <c r="BY65" i="46" s="1"/>
  <c r="BY50" i="42"/>
  <c r="BY63" i="42" s="1"/>
  <c r="BY64" i="42" s="1"/>
  <c r="BY65" i="42" s="1"/>
  <c r="CN61" i="42"/>
  <c r="CB78" i="33"/>
  <c r="CB133" i="33"/>
  <c r="CD60" i="56" l="1"/>
  <c r="CD59" i="56"/>
  <c r="CB48" i="56"/>
  <c r="CC47" i="56" s="1"/>
  <c r="CC49" i="56" s="1"/>
  <c r="CC61" i="56" s="1"/>
  <c r="CB61" i="56"/>
  <c r="CD52" i="56"/>
  <c r="CO61" i="47"/>
  <c r="CO61" i="46"/>
  <c r="CA62" i="56"/>
  <c r="CA134" i="33"/>
  <c r="CA79" i="33"/>
  <c r="CA76" i="59" s="1"/>
  <c r="CE43" i="56"/>
  <c r="CE41" i="56"/>
  <c r="CE42" i="56" s="1"/>
  <c r="CO61" i="42"/>
  <c r="CJ61" i="33"/>
  <c r="CK62" i="33" s="1"/>
  <c r="CI60" i="33"/>
  <c r="CI4" i="56" s="1"/>
  <c r="CJ59" i="33"/>
  <c r="CI71" i="33" s="1"/>
  <c r="CO61" i="41"/>
  <c r="BZ135" i="33"/>
  <c r="BZ80" i="33"/>
  <c r="CC46" i="56"/>
  <c r="CD46" i="56" s="1"/>
  <c r="CE55" i="56"/>
  <c r="CE56" i="56" s="1"/>
  <c r="CE37" i="56"/>
  <c r="CE38" i="56" s="1"/>
  <c r="CO61" i="48"/>
  <c r="CH71" i="33"/>
  <c r="CO61" i="49"/>
  <c r="CO61" i="40"/>
  <c r="CO61" i="45"/>
  <c r="CC133" i="33"/>
  <c r="CC78" i="33"/>
  <c r="CF3" i="56"/>
  <c r="CF81" i="49"/>
  <c r="CF62" i="49" s="1"/>
  <c r="CF81" i="48"/>
  <c r="CF62" i="48" s="1"/>
  <c r="CF81" i="47"/>
  <c r="CF62" i="47" s="1"/>
  <c r="CF81" i="46"/>
  <c r="CF62" i="46" s="1"/>
  <c r="CF81" i="45"/>
  <c r="CF62" i="45" s="1"/>
  <c r="CF81" i="44"/>
  <c r="CF62" i="44" s="1"/>
  <c r="CF81" i="40"/>
  <c r="CF62" i="40" s="1"/>
  <c r="CF81" i="43"/>
  <c r="CF62" i="43" s="1"/>
  <c r="CF81" i="41"/>
  <c r="CF62" i="41" s="1"/>
  <c r="CF81" i="42"/>
  <c r="CF62" i="42" s="1"/>
  <c r="CG70" i="33"/>
  <c r="BY77" i="59"/>
  <c r="BZ50" i="45"/>
  <c r="BZ63" i="45" s="1"/>
  <c r="BZ64" i="45" s="1"/>
  <c r="BZ65" i="45" s="1"/>
  <c r="BZ50" i="43"/>
  <c r="BZ63" i="43" s="1"/>
  <c r="BZ64" i="43" s="1"/>
  <c r="BZ65" i="43" s="1"/>
  <c r="BZ50" i="47"/>
  <c r="BZ63" i="47" s="1"/>
  <c r="BZ64" i="47" s="1"/>
  <c r="BZ65" i="47" s="1"/>
  <c r="BZ50" i="41"/>
  <c r="BZ63" i="41" s="1"/>
  <c r="BZ64" i="41" s="1"/>
  <c r="BZ65" i="41" s="1"/>
  <c r="BZ50" i="49"/>
  <c r="BZ63" i="49" s="1"/>
  <c r="BZ64" i="49" s="1"/>
  <c r="BZ65" i="49" s="1"/>
  <c r="BZ50" i="46"/>
  <c r="BZ63" i="46" s="1"/>
  <c r="BZ64" i="46" s="1"/>
  <c r="BZ65" i="46" s="1"/>
  <c r="BZ50" i="44"/>
  <c r="BZ63" i="44" s="1"/>
  <c r="BZ64" i="44" s="1"/>
  <c r="BZ65" i="44" s="1"/>
  <c r="BZ50" i="48"/>
  <c r="BZ63" i="48" s="1"/>
  <c r="BZ64" i="48" s="1"/>
  <c r="BZ65" i="48" s="1"/>
  <c r="BZ50" i="40"/>
  <c r="BZ63" i="40" s="1"/>
  <c r="BZ64" i="40" s="1"/>
  <c r="BZ65" i="40" s="1"/>
  <c r="BZ50" i="42"/>
  <c r="BZ63" i="42" s="1"/>
  <c r="BZ64" i="42" s="1"/>
  <c r="BZ65" i="42" s="1"/>
  <c r="CO61" i="43"/>
  <c r="CO61" i="44"/>
  <c r="CC77" i="33"/>
  <c r="CC75" i="59" s="1"/>
  <c r="CC132" i="33"/>
  <c r="CE60" i="56" l="1"/>
  <c r="CE59" i="56"/>
  <c r="CE52" i="56"/>
  <c r="CP61" i="44"/>
  <c r="CF55" i="56"/>
  <c r="CF56" i="56" s="1"/>
  <c r="CF37" i="56"/>
  <c r="CF38" i="56" s="1"/>
  <c r="CP61" i="49"/>
  <c r="CF41" i="56"/>
  <c r="CF42" i="56" s="1"/>
  <c r="CF43" i="56" s="1"/>
  <c r="CG3" i="56"/>
  <c r="CG81" i="49"/>
  <c r="CG62" i="49" s="1"/>
  <c r="CG81" i="48"/>
  <c r="CG62" i="48" s="1"/>
  <c r="CG81" i="47"/>
  <c r="CG62" i="47" s="1"/>
  <c r="CG81" i="46"/>
  <c r="CG62" i="46" s="1"/>
  <c r="CG81" i="45"/>
  <c r="CG62" i="45" s="1"/>
  <c r="CG81" i="44"/>
  <c r="CG62" i="44" s="1"/>
  <c r="CG81" i="40"/>
  <c r="CG62" i="40" s="1"/>
  <c r="CG81" i="43"/>
  <c r="CG62" i="43" s="1"/>
  <c r="CG81" i="41"/>
  <c r="CG62" i="41" s="1"/>
  <c r="CG81" i="42"/>
  <c r="CG62" i="42" s="1"/>
  <c r="CH70" i="33"/>
  <c r="CP61" i="40"/>
  <c r="CP61" i="41"/>
  <c r="CP61" i="46"/>
  <c r="CB62" i="56"/>
  <c r="CB134" i="33"/>
  <c r="CB79" i="33"/>
  <c r="CB76" i="59" s="1"/>
  <c r="CD77" i="33"/>
  <c r="CD75" i="59" s="1"/>
  <c r="CD132" i="33"/>
  <c r="CP61" i="48"/>
  <c r="BZ77" i="59"/>
  <c r="CA50" i="47"/>
  <c r="CA63" i="47" s="1"/>
  <c r="CA64" i="47" s="1"/>
  <c r="CA65" i="47" s="1"/>
  <c r="CA50" i="44"/>
  <c r="CA63" i="44" s="1"/>
  <c r="CA64" i="44" s="1"/>
  <c r="CA65" i="44" s="1"/>
  <c r="CA50" i="42"/>
  <c r="CA63" i="42" s="1"/>
  <c r="CA64" i="42" s="1"/>
  <c r="CA65" i="42" s="1"/>
  <c r="CA50" i="41"/>
  <c r="CA63" i="41" s="1"/>
  <c r="CA64" i="41" s="1"/>
  <c r="CA65" i="41" s="1"/>
  <c r="CA50" i="49"/>
  <c r="CA63" i="49" s="1"/>
  <c r="CA64" i="49" s="1"/>
  <c r="CA65" i="49" s="1"/>
  <c r="CA50" i="46"/>
  <c r="CA63" i="46" s="1"/>
  <c r="CA64" i="46" s="1"/>
  <c r="CA65" i="46" s="1"/>
  <c r="CA50" i="40"/>
  <c r="CA63" i="40" s="1"/>
  <c r="CA64" i="40" s="1"/>
  <c r="CA65" i="40" s="1"/>
  <c r="CA50" i="48"/>
  <c r="CA63" i="48" s="1"/>
  <c r="CA64" i="48" s="1"/>
  <c r="CA65" i="48" s="1"/>
  <c r="CA50" i="45"/>
  <c r="CA63" i="45" s="1"/>
  <c r="CA64" i="45" s="1"/>
  <c r="CA65" i="45" s="1"/>
  <c r="CA50" i="43"/>
  <c r="CA63" i="43" s="1"/>
  <c r="CA64" i="43" s="1"/>
  <c r="CA65" i="43" s="1"/>
  <c r="CP61" i="42"/>
  <c r="CP61" i="47"/>
  <c r="CC48" i="56"/>
  <c r="CD47" i="56" s="1"/>
  <c r="CE46" i="56" s="1"/>
  <c r="CD133" i="33"/>
  <c r="CD78" i="33"/>
  <c r="CC62" i="56"/>
  <c r="CC134" i="33"/>
  <c r="CC79" i="33"/>
  <c r="CC76" i="59" s="1"/>
  <c r="CP61" i="43"/>
  <c r="CP61" i="45"/>
  <c r="CK61" i="33"/>
  <c r="CL62" i="33" s="1"/>
  <c r="CJ60" i="33"/>
  <c r="CJ4" i="56" s="1"/>
  <c r="CK59" i="33"/>
  <c r="CJ71" i="33" s="1"/>
  <c r="CA135" i="33"/>
  <c r="CA80" i="33"/>
  <c r="CH72" i="33"/>
  <c r="CI72" i="33" s="1"/>
  <c r="CD49" i="56" l="1"/>
  <c r="CG41" i="56"/>
  <c r="CG42" i="56" s="1"/>
  <c r="CG43" i="56" s="1"/>
  <c r="CF60" i="56"/>
  <c r="CF59" i="56"/>
  <c r="CF52" i="56"/>
  <c r="CC135" i="33"/>
  <c r="CC80" i="33"/>
  <c r="CD48" i="56"/>
  <c r="CE47" i="56" s="1"/>
  <c r="CF46" i="56" s="1"/>
  <c r="CQ61" i="42"/>
  <c r="CQ61" i="46"/>
  <c r="CQ61" i="40"/>
  <c r="CH3" i="56"/>
  <c r="CH81" i="49"/>
  <c r="CH62" i="49" s="1"/>
  <c r="CH81" i="48"/>
  <c r="CH62" i="48" s="1"/>
  <c r="CH81" i="47"/>
  <c r="CH62" i="47" s="1"/>
  <c r="CH81" i="46"/>
  <c r="CH62" i="46" s="1"/>
  <c r="CH81" i="45"/>
  <c r="CH62" i="45" s="1"/>
  <c r="CH81" i="44"/>
  <c r="CH62" i="44" s="1"/>
  <c r="CH81" i="40"/>
  <c r="CH62" i="40" s="1"/>
  <c r="CH81" i="43"/>
  <c r="CH62" i="43" s="1"/>
  <c r="CH81" i="41"/>
  <c r="CH62" i="41" s="1"/>
  <c r="CH81" i="42"/>
  <c r="CH62" i="42" s="1"/>
  <c r="CI70" i="33"/>
  <c r="CQ61" i="43"/>
  <c r="CQ61" i="48"/>
  <c r="CQ61" i="41"/>
  <c r="CB135" i="33"/>
  <c r="CB80" i="33"/>
  <c r="CQ61" i="49"/>
  <c r="CQ61" i="44"/>
  <c r="CE132" i="33"/>
  <c r="CE77" i="33"/>
  <c r="CE75" i="59" s="1"/>
  <c r="CA77" i="59"/>
  <c r="CB50" i="44"/>
  <c r="CB63" i="44" s="1"/>
  <c r="CB64" i="44" s="1"/>
  <c r="CB65" i="44" s="1"/>
  <c r="CB50" i="40"/>
  <c r="CB63" i="40" s="1"/>
  <c r="CB64" i="40" s="1"/>
  <c r="CB65" i="40" s="1"/>
  <c r="CB50" i="41"/>
  <c r="CB63" i="41" s="1"/>
  <c r="CB64" i="41" s="1"/>
  <c r="CB65" i="41" s="1"/>
  <c r="CB50" i="45"/>
  <c r="CB63" i="45" s="1"/>
  <c r="CB64" i="45" s="1"/>
  <c r="CB65" i="45" s="1"/>
  <c r="CB50" i="49"/>
  <c r="CB63" i="49" s="1"/>
  <c r="CB64" i="49" s="1"/>
  <c r="CB65" i="49" s="1"/>
  <c r="CB50" i="48"/>
  <c r="CB63" i="48" s="1"/>
  <c r="CB64" i="48" s="1"/>
  <c r="CB65" i="48" s="1"/>
  <c r="CB50" i="43"/>
  <c r="CB63" i="43" s="1"/>
  <c r="CB64" i="43" s="1"/>
  <c r="CB65" i="43" s="1"/>
  <c r="CB50" i="46"/>
  <c r="CB63" i="46" s="1"/>
  <c r="CB64" i="46" s="1"/>
  <c r="CB65" i="46" s="1"/>
  <c r="CB50" i="47"/>
  <c r="CB63" i="47" s="1"/>
  <c r="CB64" i="47" s="1"/>
  <c r="CB65" i="47" s="1"/>
  <c r="CB50" i="42"/>
  <c r="CB63" i="42" s="1"/>
  <c r="CB64" i="42" s="1"/>
  <c r="CB65" i="42" s="1"/>
  <c r="CQ61" i="47"/>
  <c r="CL61" i="33"/>
  <c r="CM62" i="33" s="1"/>
  <c r="CK60" i="33"/>
  <c r="CK4" i="56" s="1"/>
  <c r="CL59" i="33"/>
  <c r="CK71" i="33" s="1"/>
  <c r="CQ61" i="45"/>
  <c r="CD61" i="56"/>
  <c r="CG55" i="56"/>
  <c r="CG56" i="56" s="1"/>
  <c r="CG37" i="56"/>
  <c r="CG38" i="56" s="1"/>
  <c r="CE78" i="33"/>
  <c r="CE133" i="33"/>
  <c r="CE49" i="56" l="1"/>
  <c r="CE61" i="56" s="1"/>
  <c r="CE134" i="33" s="1"/>
  <c r="CG60" i="56"/>
  <c r="CG59" i="56"/>
  <c r="CG52" i="56"/>
  <c r="CE62" i="56"/>
  <c r="CR61" i="49"/>
  <c r="CB77" i="59"/>
  <c r="CC50" i="40"/>
  <c r="CC63" i="40" s="1"/>
  <c r="CC64" i="40" s="1"/>
  <c r="CC65" i="40" s="1"/>
  <c r="CC50" i="41"/>
  <c r="CC63" i="41" s="1"/>
  <c r="CC64" i="41" s="1"/>
  <c r="CC65" i="41" s="1"/>
  <c r="CC50" i="49"/>
  <c r="CC63" i="49" s="1"/>
  <c r="CC64" i="49" s="1"/>
  <c r="CC65" i="49" s="1"/>
  <c r="CC50" i="48"/>
  <c r="CC63" i="48" s="1"/>
  <c r="CC64" i="48" s="1"/>
  <c r="CC65" i="48" s="1"/>
  <c r="CC50" i="46"/>
  <c r="CC63" i="46" s="1"/>
  <c r="CC64" i="46" s="1"/>
  <c r="CC65" i="46" s="1"/>
  <c r="CC50" i="42"/>
  <c r="CC63" i="42" s="1"/>
  <c r="CC64" i="42" s="1"/>
  <c r="CC65" i="42" s="1"/>
  <c r="CC50" i="47"/>
  <c r="CC63" i="47" s="1"/>
  <c r="CC64" i="47" s="1"/>
  <c r="CC65" i="47" s="1"/>
  <c r="CC50" i="44"/>
  <c r="CC63" i="44" s="1"/>
  <c r="CC64" i="44" s="1"/>
  <c r="CC65" i="44" s="1"/>
  <c r="CC50" i="45"/>
  <c r="CC63" i="45" s="1"/>
  <c r="CC64" i="45" s="1"/>
  <c r="CC65" i="45" s="1"/>
  <c r="CC50" i="43"/>
  <c r="CC63" i="43" s="1"/>
  <c r="CC64" i="43" s="1"/>
  <c r="CC65" i="43" s="1"/>
  <c r="CR61" i="48"/>
  <c r="CH55" i="56"/>
  <c r="CH56" i="56" s="1"/>
  <c r="CH37" i="56"/>
  <c r="CH38" i="56" s="1"/>
  <c r="CE48" i="56"/>
  <c r="CF47" i="56" s="1"/>
  <c r="CG46" i="56" s="1"/>
  <c r="CF78" i="33"/>
  <c r="CF133" i="33"/>
  <c r="CI3" i="56"/>
  <c r="CI81" i="49"/>
  <c r="CI62" i="49" s="1"/>
  <c r="CI81" i="48"/>
  <c r="CI62" i="48" s="1"/>
  <c r="CI81" i="47"/>
  <c r="CI62" i="47" s="1"/>
  <c r="CI81" i="46"/>
  <c r="CI62" i="46" s="1"/>
  <c r="CI81" i="45"/>
  <c r="CI62" i="45" s="1"/>
  <c r="CI81" i="44"/>
  <c r="CI62" i="44" s="1"/>
  <c r="CI81" i="40"/>
  <c r="CI62" i="40" s="1"/>
  <c r="CI81" i="43"/>
  <c r="CI62" i="43" s="1"/>
  <c r="CI81" i="42"/>
  <c r="CI62" i="42" s="1"/>
  <c r="CI81" i="41"/>
  <c r="CI62" i="41" s="1"/>
  <c r="CJ70" i="33"/>
  <c r="CR61" i="42"/>
  <c r="CC77" i="59"/>
  <c r="CD50" i="40"/>
  <c r="CD63" i="40" s="1"/>
  <c r="CD64" i="40" s="1"/>
  <c r="CD65" i="40" s="1"/>
  <c r="CD50" i="47"/>
  <c r="CD63" i="47" s="1"/>
  <c r="CD64" i="47" s="1"/>
  <c r="CD65" i="47" s="1"/>
  <c r="CD50" i="48"/>
  <c r="CD63" i="48" s="1"/>
  <c r="CD64" i="48" s="1"/>
  <c r="CD65" i="48" s="1"/>
  <c r="CD50" i="41"/>
  <c r="CD63" i="41" s="1"/>
  <c r="CD64" i="41" s="1"/>
  <c r="CD65" i="41" s="1"/>
  <c r="CD50" i="49"/>
  <c r="CD63" i="49" s="1"/>
  <c r="CD64" i="49" s="1"/>
  <c r="CD65" i="49" s="1"/>
  <c r="CD50" i="46"/>
  <c r="CD63" i="46" s="1"/>
  <c r="CD64" i="46" s="1"/>
  <c r="CD65" i="46" s="1"/>
  <c r="CD50" i="44"/>
  <c r="CD63" i="44" s="1"/>
  <c r="CD64" i="44" s="1"/>
  <c r="CD65" i="44" s="1"/>
  <c r="CD50" i="42"/>
  <c r="CD63" i="42" s="1"/>
  <c r="CD64" i="42" s="1"/>
  <c r="CD65" i="42" s="1"/>
  <c r="CD50" i="45"/>
  <c r="CD63" i="45" s="1"/>
  <c r="CD64" i="45" s="1"/>
  <c r="CD65" i="45" s="1"/>
  <c r="CD50" i="43"/>
  <c r="CD63" i="43" s="1"/>
  <c r="CD64" i="43" s="1"/>
  <c r="CD65" i="43" s="1"/>
  <c r="CD62" i="56"/>
  <c r="CD79" i="33"/>
  <c r="CD76" i="59" s="1"/>
  <c r="CD134" i="33"/>
  <c r="CM61" i="33"/>
  <c r="CN62" i="33" s="1"/>
  <c r="CL60" i="33"/>
  <c r="CL4" i="56" s="1"/>
  <c r="CM59" i="33"/>
  <c r="CL71" i="33" s="1"/>
  <c r="CR61" i="47"/>
  <c r="CR61" i="44"/>
  <c r="CR61" i="41"/>
  <c r="CR61" i="43"/>
  <c r="CR61" i="40"/>
  <c r="CH41" i="56"/>
  <c r="CH42" i="56" s="1"/>
  <c r="CH43" i="56" s="1"/>
  <c r="CR61" i="45"/>
  <c r="CR61" i="46"/>
  <c r="CJ72" i="33"/>
  <c r="CK72" i="33" s="1"/>
  <c r="CF77" i="33"/>
  <c r="CF75" i="59" s="1"/>
  <c r="CF132" i="33"/>
  <c r="CE79" i="33" l="1"/>
  <c r="CE76" i="59" s="1"/>
  <c r="CH52" i="56"/>
  <c r="CI41" i="56"/>
  <c r="CI42" i="56" s="1"/>
  <c r="CI43" i="56" s="1"/>
  <c r="CH60" i="56"/>
  <c r="CH59" i="56"/>
  <c r="CS61" i="46"/>
  <c r="CS61" i="45"/>
  <c r="CS61" i="41"/>
  <c r="CS61" i="47"/>
  <c r="CS61" i="42"/>
  <c r="CS61" i="48"/>
  <c r="CE135" i="33"/>
  <c r="CE80" i="33"/>
  <c r="CS61" i="40"/>
  <c r="CN61" i="33"/>
  <c r="CO62" i="33" s="1"/>
  <c r="CM60" i="33"/>
  <c r="CM4" i="56" s="1"/>
  <c r="CN59" i="33"/>
  <c r="CM71" i="33" s="1"/>
  <c r="CI55" i="56"/>
  <c r="CI56" i="56" s="1"/>
  <c r="CI37" i="56"/>
  <c r="CI38" i="56" s="1"/>
  <c r="CF49" i="56"/>
  <c r="CS61" i="49"/>
  <c r="CG77" i="33"/>
  <c r="CG75" i="59" s="1"/>
  <c r="CG132" i="33"/>
  <c r="CS61" i="43"/>
  <c r="CS61" i="44"/>
  <c r="CD135" i="33"/>
  <c r="CD80" i="33"/>
  <c r="CJ3" i="56"/>
  <c r="CJ81" i="49"/>
  <c r="CJ62" i="49" s="1"/>
  <c r="CJ81" i="48"/>
  <c r="CJ62" i="48" s="1"/>
  <c r="CJ81" i="47"/>
  <c r="CJ62" i="47" s="1"/>
  <c r="CJ81" i="46"/>
  <c r="CJ62" i="46" s="1"/>
  <c r="CJ81" i="45"/>
  <c r="CJ62" i="45" s="1"/>
  <c r="CJ81" i="44"/>
  <c r="CJ62" i="44" s="1"/>
  <c r="CJ81" i="40"/>
  <c r="CJ62" i="40" s="1"/>
  <c r="CJ81" i="43"/>
  <c r="CJ62" i="43" s="1"/>
  <c r="CJ81" i="41"/>
  <c r="CJ62" i="41" s="1"/>
  <c r="CJ81" i="42"/>
  <c r="CJ62" i="42" s="1"/>
  <c r="CK70" i="33"/>
  <c r="CL72" i="33" s="1"/>
  <c r="CG133" i="33"/>
  <c r="CG78" i="33"/>
  <c r="CI60" i="56" l="1"/>
  <c r="CI59" i="56"/>
  <c r="CI52" i="56"/>
  <c r="CD77" i="59"/>
  <c r="CE50" i="44"/>
  <c r="CE63" i="44" s="1"/>
  <c r="CE64" i="44" s="1"/>
  <c r="CE65" i="44" s="1"/>
  <c r="CE50" i="42"/>
  <c r="CE63" i="42" s="1"/>
  <c r="CE64" i="42" s="1"/>
  <c r="CE65" i="42" s="1"/>
  <c r="CE50" i="41"/>
  <c r="CE63" i="41" s="1"/>
  <c r="CE64" i="41" s="1"/>
  <c r="CE65" i="41" s="1"/>
  <c r="CE50" i="49"/>
  <c r="CE63" i="49" s="1"/>
  <c r="CE64" i="49" s="1"/>
  <c r="CE65" i="49" s="1"/>
  <c r="CE50" i="48"/>
  <c r="CE63" i="48" s="1"/>
  <c r="CE64" i="48" s="1"/>
  <c r="CE65" i="48" s="1"/>
  <c r="CE50" i="45"/>
  <c r="CE63" i="45" s="1"/>
  <c r="CE64" i="45" s="1"/>
  <c r="CE65" i="45" s="1"/>
  <c r="CE50" i="43"/>
  <c r="CE63" i="43" s="1"/>
  <c r="CE64" i="43" s="1"/>
  <c r="CE65" i="43" s="1"/>
  <c r="CE50" i="40"/>
  <c r="CE63" i="40" s="1"/>
  <c r="CE64" i="40" s="1"/>
  <c r="CE65" i="40" s="1"/>
  <c r="CE50" i="47"/>
  <c r="CE63" i="47" s="1"/>
  <c r="CE64" i="47" s="1"/>
  <c r="CE65" i="47" s="1"/>
  <c r="CE50" i="46"/>
  <c r="CE63" i="46" s="1"/>
  <c r="CE64" i="46" s="1"/>
  <c r="CE65" i="46" s="1"/>
  <c r="CE77" i="59"/>
  <c r="CF50" i="40"/>
  <c r="CF63" i="40" s="1"/>
  <c r="CF64" i="40" s="1"/>
  <c r="CF65" i="40" s="1"/>
  <c r="CF50" i="41"/>
  <c r="CF63" i="41" s="1"/>
  <c r="CF64" i="41" s="1"/>
  <c r="CF65" i="41" s="1"/>
  <c r="CF50" i="49"/>
  <c r="CF63" i="49" s="1"/>
  <c r="CF64" i="49" s="1"/>
  <c r="CF65" i="49" s="1"/>
  <c r="CF50" i="46"/>
  <c r="CF63" i="46" s="1"/>
  <c r="CF64" i="46" s="1"/>
  <c r="CF65" i="46" s="1"/>
  <c r="CF50" i="48"/>
  <c r="CF63" i="48" s="1"/>
  <c r="CF64" i="48" s="1"/>
  <c r="CF65" i="48" s="1"/>
  <c r="CF50" i="43"/>
  <c r="CF63" i="43" s="1"/>
  <c r="CF64" i="43" s="1"/>
  <c r="CF65" i="43" s="1"/>
  <c r="CF50" i="47"/>
  <c r="CF63" i="47" s="1"/>
  <c r="CF64" i="47" s="1"/>
  <c r="CF65" i="47" s="1"/>
  <c r="CF50" i="42"/>
  <c r="CF63" i="42" s="1"/>
  <c r="CF64" i="42" s="1"/>
  <c r="CF65" i="42" s="1"/>
  <c r="CF50" i="45"/>
  <c r="CF63" i="45" s="1"/>
  <c r="CF64" i="45" s="1"/>
  <c r="CF65" i="45" s="1"/>
  <c r="CF50" i="44"/>
  <c r="CF63" i="44" s="1"/>
  <c r="CF64" i="44" s="1"/>
  <c r="CF65" i="44" s="1"/>
  <c r="CT61" i="47"/>
  <c r="CT61" i="45"/>
  <c r="CJ41" i="56"/>
  <c r="CJ42" i="56" s="1"/>
  <c r="CJ43" i="56" s="1"/>
  <c r="CT61" i="43"/>
  <c r="CH77" i="33"/>
  <c r="CH75" i="59" s="1"/>
  <c r="CH132" i="33"/>
  <c r="CT61" i="44"/>
  <c r="CT61" i="49"/>
  <c r="CO61" i="33"/>
  <c r="CP62" i="33" s="1"/>
  <c r="CN60" i="33"/>
  <c r="CN4" i="56" s="1"/>
  <c r="CO59" i="33"/>
  <c r="CN71" i="33" s="1"/>
  <c r="CT61" i="40"/>
  <c r="CT61" i="48"/>
  <c r="CH133" i="33"/>
  <c r="CH78" i="33"/>
  <c r="CK3" i="56"/>
  <c r="CK81" i="49"/>
  <c r="CK62" i="49" s="1"/>
  <c r="CK81" i="48"/>
  <c r="CK62" i="48" s="1"/>
  <c r="CK81" i="47"/>
  <c r="CK62" i="47" s="1"/>
  <c r="CK81" i="46"/>
  <c r="CK62" i="46" s="1"/>
  <c r="CK81" i="45"/>
  <c r="CK62" i="45" s="1"/>
  <c r="CK81" i="44"/>
  <c r="CK62" i="44" s="1"/>
  <c r="CK81" i="40"/>
  <c r="CK62" i="40" s="1"/>
  <c r="CK81" i="43"/>
  <c r="CK62" i="43" s="1"/>
  <c r="CK81" i="41"/>
  <c r="CK62" i="41" s="1"/>
  <c r="CK81" i="42"/>
  <c r="CK62" i="42" s="1"/>
  <c r="CL70" i="33"/>
  <c r="CM72" i="33" s="1"/>
  <c r="CJ55" i="56"/>
  <c r="CJ56" i="56" s="1"/>
  <c r="CJ37" i="56"/>
  <c r="CJ38" i="56" s="1"/>
  <c r="CF48" i="56"/>
  <c r="CG47" i="56" s="1"/>
  <c r="CH46" i="56" s="1"/>
  <c r="CF61" i="56"/>
  <c r="CT61" i="42"/>
  <c r="CT61" i="41"/>
  <c r="CT61" i="46"/>
  <c r="CJ60" i="56" l="1"/>
  <c r="CJ59" i="56"/>
  <c r="CJ52" i="56"/>
  <c r="CG49" i="56"/>
  <c r="CU61" i="40"/>
  <c r="CU61" i="44"/>
  <c r="CU61" i="43"/>
  <c r="CU61" i="49"/>
  <c r="CK41" i="56"/>
  <c r="CK42" i="56" s="1"/>
  <c r="CK43" i="56" s="1"/>
  <c r="CU61" i="47"/>
  <c r="CU61" i="42"/>
  <c r="CP61" i="33"/>
  <c r="CQ62" i="33" s="1"/>
  <c r="CO60" i="33"/>
  <c r="CO4" i="56" s="1"/>
  <c r="CP59" i="33"/>
  <c r="CU61" i="45"/>
  <c r="CI132" i="33"/>
  <c r="CI77" i="33"/>
  <c r="CI75" i="59" s="1"/>
  <c r="CU61" i="46"/>
  <c r="CK55" i="56"/>
  <c r="CK56" i="56" s="1"/>
  <c r="CK37" i="56"/>
  <c r="CK38" i="56" s="1"/>
  <c r="CU61" i="48"/>
  <c r="CU61" i="41"/>
  <c r="CF62" i="56"/>
  <c r="CF134" i="33"/>
  <c r="CF79" i="33"/>
  <c r="CF76" i="59" s="1"/>
  <c r="CL3" i="56"/>
  <c r="CL81" i="49"/>
  <c r="CL62" i="49" s="1"/>
  <c r="CL81" i="48"/>
  <c r="CL62" i="48" s="1"/>
  <c r="CL81" i="47"/>
  <c r="CL62" i="47" s="1"/>
  <c r="CL81" i="46"/>
  <c r="CL62" i="46" s="1"/>
  <c r="CL81" i="45"/>
  <c r="CL62" i="45" s="1"/>
  <c r="CL81" i="44"/>
  <c r="CL62" i="44" s="1"/>
  <c r="CL81" i="40"/>
  <c r="CL62" i="40" s="1"/>
  <c r="CL81" i="43"/>
  <c r="CL62" i="43" s="1"/>
  <c r="CL81" i="41"/>
  <c r="CL62" i="41" s="1"/>
  <c r="CL81" i="42"/>
  <c r="CL62" i="42" s="1"/>
  <c r="CM70" i="33"/>
  <c r="CI78" i="33"/>
  <c r="CI133" i="33"/>
  <c r="CK52" i="56" l="1"/>
  <c r="CK59" i="56"/>
  <c r="CK60" i="56"/>
  <c r="CL55" i="56"/>
  <c r="CL56" i="56" s="1"/>
  <c r="CL37" i="56"/>
  <c r="CL38" i="56" s="1"/>
  <c r="CV61" i="46"/>
  <c r="CQ61" i="33"/>
  <c r="CR62" i="33" s="1"/>
  <c r="CP60" i="33"/>
  <c r="CP4" i="56" s="1"/>
  <c r="CQ59" i="33"/>
  <c r="CP71" i="33"/>
  <c r="CV61" i="47"/>
  <c r="CV61" i="49"/>
  <c r="CV61" i="43"/>
  <c r="CV61" i="40"/>
  <c r="CG48" i="56"/>
  <c r="CH47" i="56" s="1"/>
  <c r="CI46" i="56" s="1"/>
  <c r="CG61" i="56"/>
  <c r="CM3" i="56"/>
  <c r="CM81" i="49"/>
  <c r="CM62" i="49" s="1"/>
  <c r="CM81" i="48"/>
  <c r="CM62" i="48" s="1"/>
  <c r="CM81" i="47"/>
  <c r="CM62" i="47" s="1"/>
  <c r="CM81" i="46"/>
  <c r="CM62" i="46" s="1"/>
  <c r="CM81" i="45"/>
  <c r="CM62" i="45" s="1"/>
  <c r="CM81" i="40"/>
  <c r="CM62" i="40" s="1"/>
  <c r="CM81" i="44"/>
  <c r="CM62" i="44" s="1"/>
  <c r="CM81" i="43"/>
  <c r="CM62" i="43" s="1"/>
  <c r="CM81" i="42"/>
  <c r="CM62" i="42" s="1"/>
  <c r="CM81" i="41"/>
  <c r="CM62" i="41" s="1"/>
  <c r="CN70" i="33"/>
  <c r="CV61" i="41"/>
  <c r="CO71" i="33"/>
  <c r="CV61" i="42"/>
  <c r="CL41" i="56"/>
  <c r="CL42" i="56" s="1"/>
  <c r="CL43" i="56" s="1"/>
  <c r="CV61" i="45"/>
  <c r="CV61" i="44"/>
  <c r="CN72" i="33"/>
  <c r="CO72" i="33" s="1"/>
  <c r="CJ77" i="33"/>
  <c r="CJ75" i="59" s="1"/>
  <c r="CJ132" i="33"/>
  <c r="CF135" i="33"/>
  <c r="CF80" i="33"/>
  <c r="CV61" i="48"/>
  <c r="CJ78" i="33"/>
  <c r="CJ133" i="33"/>
  <c r="CM41" i="56" l="1"/>
  <c r="CM42" i="56" s="1"/>
  <c r="CM43" i="56" s="1"/>
  <c r="CL52" i="56"/>
  <c r="CL60" i="56"/>
  <c r="CL59" i="56"/>
  <c r="CM55" i="56"/>
  <c r="CM56" i="56" s="1"/>
  <c r="CM37" i="56"/>
  <c r="CM38" i="56" s="1"/>
  <c r="CK133" i="33"/>
  <c r="CK78" i="33"/>
  <c r="CF77" i="59"/>
  <c r="CG50" i="47"/>
  <c r="CG63" i="47" s="1"/>
  <c r="CG64" i="47" s="1"/>
  <c r="CG65" i="47" s="1"/>
  <c r="CG50" i="48"/>
  <c r="CG63" i="48" s="1"/>
  <c r="CG64" i="48" s="1"/>
  <c r="CG65" i="48" s="1"/>
  <c r="CG50" i="46"/>
  <c r="CG63" i="46" s="1"/>
  <c r="CG64" i="46" s="1"/>
  <c r="CG65" i="46" s="1"/>
  <c r="CG50" i="42"/>
  <c r="CG63" i="42" s="1"/>
  <c r="CG64" i="42" s="1"/>
  <c r="CG65" i="42" s="1"/>
  <c r="CG50" i="44"/>
  <c r="CG63" i="44" s="1"/>
  <c r="CG64" i="44" s="1"/>
  <c r="CG65" i="44" s="1"/>
  <c r="CG50" i="45"/>
  <c r="CG63" i="45" s="1"/>
  <c r="CG64" i="45" s="1"/>
  <c r="CG65" i="45" s="1"/>
  <c r="CG50" i="43"/>
  <c r="CG63" i="43" s="1"/>
  <c r="CG64" i="43" s="1"/>
  <c r="CG65" i="43" s="1"/>
  <c r="CG50" i="40"/>
  <c r="CG63" i="40" s="1"/>
  <c r="CG64" i="40" s="1"/>
  <c r="CG65" i="40" s="1"/>
  <c r="CG50" i="41"/>
  <c r="CG63" i="41" s="1"/>
  <c r="CG64" i="41" s="1"/>
  <c r="CG65" i="41" s="1"/>
  <c r="CG50" i="49"/>
  <c r="CG63" i="49" s="1"/>
  <c r="CG64" i="49" s="1"/>
  <c r="CG65" i="49" s="1"/>
  <c r="CN3" i="56"/>
  <c r="CN81" i="49"/>
  <c r="CN62" i="49" s="1"/>
  <c r="CN81" i="48"/>
  <c r="CN62" i="48" s="1"/>
  <c r="CN81" i="47"/>
  <c r="CN62" i="47" s="1"/>
  <c r="CN81" i="46"/>
  <c r="CN62" i="46" s="1"/>
  <c r="CN81" i="45"/>
  <c r="CN62" i="45" s="1"/>
  <c r="CN81" i="44"/>
  <c r="CN62" i="44" s="1"/>
  <c r="CN81" i="40"/>
  <c r="CN62" i="40" s="1"/>
  <c r="CN81" i="43"/>
  <c r="CN62" i="43" s="1"/>
  <c r="CN81" i="41"/>
  <c r="CN62" i="41" s="1"/>
  <c r="CN81" i="42"/>
  <c r="CN62" i="42" s="1"/>
  <c r="CO70" i="33"/>
  <c r="CP72" i="33" s="1"/>
  <c r="CG62" i="56"/>
  <c r="CG134" i="33"/>
  <c r="CG79" i="33"/>
  <c r="CG76" i="59" s="1"/>
  <c r="CR61" i="33"/>
  <c r="CS62" i="33" s="1"/>
  <c r="CQ60" i="33"/>
  <c r="CQ4" i="56" s="1"/>
  <c r="CR59" i="33"/>
  <c r="CQ71" i="33" s="1"/>
  <c r="CK77" i="33"/>
  <c r="CK75" i="59" s="1"/>
  <c r="CK132" i="33"/>
  <c r="CH49" i="56"/>
  <c r="CM60" i="56" l="1"/>
  <c r="CM59" i="56"/>
  <c r="CM52" i="56"/>
  <c r="CN41" i="56"/>
  <c r="CN42" i="56" s="1"/>
  <c r="CN43" i="56" s="1"/>
  <c r="CG135" i="33"/>
  <c r="CG80" i="33"/>
  <c r="CS61" i="33"/>
  <c r="CT62" i="33" s="1"/>
  <c r="CR60" i="33"/>
  <c r="CR4" i="56" s="1"/>
  <c r="CS59" i="33"/>
  <c r="CN55" i="56"/>
  <c r="CN56" i="56" s="1"/>
  <c r="CN37" i="56"/>
  <c r="CN38" i="56" s="1"/>
  <c r="CL77" i="33"/>
  <c r="CL75" i="59" s="1"/>
  <c r="CL132" i="33"/>
  <c r="CH48" i="56"/>
  <c r="CI47" i="56" s="1"/>
  <c r="CJ46" i="56" s="1"/>
  <c r="CH61" i="56"/>
  <c r="CO3" i="56"/>
  <c r="CO81" i="49"/>
  <c r="CO62" i="49" s="1"/>
  <c r="CO81" i="48"/>
  <c r="CO62" i="48" s="1"/>
  <c r="CO81" i="47"/>
  <c r="CO62" i="47" s="1"/>
  <c r="CO81" i="46"/>
  <c r="CO62" i="46" s="1"/>
  <c r="CO81" i="45"/>
  <c r="CO62" i="45" s="1"/>
  <c r="CO81" i="44"/>
  <c r="CO62" i="44" s="1"/>
  <c r="CO81" i="40"/>
  <c r="CO62" i="40" s="1"/>
  <c r="CO81" i="43"/>
  <c r="CO62" i="43" s="1"/>
  <c r="CO81" i="41"/>
  <c r="CO62" i="41" s="1"/>
  <c r="CO81" i="42"/>
  <c r="CO62" i="42" s="1"/>
  <c r="CP70" i="33"/>
  <c r="CL133" i="33"/>
  <c r="CL78" i="33"/>
  <c r="CI49" i="56" l="1"/>
  <c r="CO41" i="56"/>
  <c r="CO42" i="56" s="1"/>
  <c r="CO43" i="56" s="1"/>
  <c r="CN60" i="56"/>
  <c r="CN59" i="56"/>
  <c r="CN52" i="56"/>
  <c r="CO55" i="56"/>
  <c r="CO56" i="56" s="1"/>
  <c r="CO37" i="56"/>
  <c r="CO38" i="56" s="1"/>
  <c r="CI48" i="56"/>
  <c r="CJ47" i="56" s="1"/>
  <c r="CJ49" i="56" s="1"/>
  <c r="CI61" i="56"/>
  <c r="CT61" i="33"/>
  <c r="CU62" i="33" s="1"/>
  <c r="CS60" i="33"/>
  <c r="CS4" i="56" s="1"/>
  <c r="CT59" i="33"/>
  <c r="CS71" i="33" s="1"/>
  <c r="CP3" i="56"/>
  <c r="CP81" i="49"/>
  <c r="CP62" i="49" s="1"/>
  <c r="CP81" i="48"/>
  <c r="CP62" i="48" s="1"/>
  <c r="CP81" i="46"/>
  <c r="CP62" i="46" s="1"/>
  <c r="CP81" i="47"/>
  <c r="CP62" i="47" s="1"/>
  <c r="CP81" i="45"/>
  <c r="CP62" i="45" s="1"/>
  <c r="CP81" i="44"/>
  <c r="CP62" i="44" s="1"/>
  <c r="CP81" i="43"/>
  <c r="CP62" i="43" s="1"/>
  <c r="CP81" i="40"/>
  <c r="CP62" i="40" s="1"/>
  <c r="CP81" i="41"/>
  <c r="CP62" i="41" s="1"/>
  <c r="CP81" i="42"/>
  <c r="CP62" i="42" s="1"/>
  <c r="CQ70" i="33"/>
  <c r="CQ72" i="33"/>
  <c r="CR71" i="33"/>
  <c r="CH62" i="56"/>
  <c r="CH79" i="33"/>
  <c r="CH76" i="59" s="1"/>
  <c r="CH134" i="33"/>
  <c r="CM132" i="33"/>
  <c r="CM77" i="33"/>
  <c r="CM75" i="59" s="1"/>
  <c r="CK46" i="56"/>
  <c r="CG77" i="59"/>
  <c r="CH50" i="44"/>
  <c r="CH63" i="44" s="1"/>
  <c r="CH64" i="44" s="1"/>
  <c r="CH65" i="44" s="1"/>
  <c r="CH50" i="42"/>
  <c r="CH63" i="42" s="1"/>
  <c r="CH64" i="42" s="1"/>
  <c r="CH65" i="42" s="1"/>
  <c r="CH50" i="48"/>
  <c r="CH63" i="48" s="1"/>
  <c r="CH64" i="48" s="1"/>
  <c r="CH65" i="48" s="1"/>
  <c r="CH50" i="40"/>
  <c r="CH63" i="40" s="1"/>
  <c r="CH64" i="40" s="1"/>
  <c r="CH65" i="40" s="1"/>
  <c r="CH50" i="45"/>
  <c r="CH63" i="45" s="1"/>
  <c r="CH64" i="45" s="1"/>
  <c r="CH65" i="45" s="1"/>
  <c r="CH50" i="43"/>
  <c r="CH63" i="43" s="1"/>
  <c r="CH64" i="43" s="1"/>
  <c r="CH65" i="43" s="1"/>
  <c r="CH50" i="47"/>
  <c r="CH63" i="47" s="1"/>
  <c r="CH64" i="47" s="1"/>
  <c r="CH65" i="47" s="1"/>
  <c r="CH50" i="41"/>
  <c r="CH63" i="41" s="1"/>
  <c r="CH64" i="41" s="1"/>
  <c r="CH65" i="41" s="1"/>
  <c r="CH50" i="49"/>
  <c r="CH63" i="49" s="1"/>
  <c r="CH64" i="49" s="1"/>
  <c r="CH65" i="49" s="1"/>
  <c r="CH50" i="46"/>
  <c r="CH63" i="46" s="1"/>
  <c r="CH64" i="46" s="1"/>
  <c r="CH65" i="46" s="1"/>
  <c r="CM78" i="33"/>
  <c r="CM133" i="33"/>
  <c r="CR72" i="33" l="1"/>
  <c r="CJ48" i="56"/>
  <c r="CK47" i="56" s="1"/>
  <c r="CL46" i="56" s="1"/>
  <c r="CJ61" i="56"/>
  <c r="CO59" i="56"/>
  <c r="CO60" i="56"/>
  <c r="CO52" i="56"/>
  <c r="CP41" i="56"/>
  <c r="CP42" i="56" s="1"/>
  <c r="CP43" i="56" s="1"/>
  <c r="CP55" i="56"/>
  <c r="CP56" i="56" s="1"/>
  <c r="CP37" i="56"/>
  <c r="CP38" i="56" s="1"/>
  <c r="CN77" i="33"/>
  <c r="CN75" i="59" s="1"/>
  <c r="CN132" i="33"/>
  <c r="CH135" i="33"/>
  <c r="CH80" i="33"/>
  <c r="CQ3" i="56"/>
  <c r="CQ81" i="49"/>
  <c r="CQ62" i="49" s="1"/>
  <c r="CQ81" i="48"/>
  <c r="CQ62" i="48" s="1"/>
  <c r="CQ81" i="47"/>
  <c r="CQ62" i="47" s="1"/>
  <c r="CQ81" i="46"/>
  <c r="CQ62" i="46" s="1"/>
  <c r="CQ81" i="45"/>
  <c r="CQ62" i="45" s="1"/>
  <c r="CQ81" i="44"/>
  <c r="CQ62" i="44" s="1"/>
  <c r="CQ81" i="40"/>
  <c r="CQ62" i="40" s="1"/>
  <c r="CQ81" i="43"/>
  <c r="CQ62" i="43" s="1"/>
  <c r="CQ81" i="42"/>
  <c r="CQ62" i="42" s="1"/>
  <c r="CQ81" i="41"/>
  <c r="CQ62" i="41" s="1"/>
  <c r="CR70" i="33"/>
  <c r="CS72" i="33" s="1"/>
  <c r="CI62" i="56"/>
  <c r="CI134" i="33"/>
  <c r="CI79" i="33"/>
  <c r="CI76" i="59" s="1"/>
  <c r="CN78" i="33"/>
  <c r="CN133" i="33"/>
  <c r="CU61" i="33"/>
  <c r="CV62" i="33" s="1"/>
  <c r="CT60" i="33"/>
  <c r="CT4" i="56" s="1"/>
  <c r="CU59" i="33"/>
  <c r="CT71" i="33" s="1"/>
  <c r="CK49" i="56" l="1"/>
  <c r="CP60" i="56"/>
  <c r="CP59" i="56"/>
  <c r="CQ43" i="56"/>
  <c r="CQ41" i="56"/>
  <c r="CQ42" i="56" s="1"/>
  <c r="CP52" i="56"/>
  <c r="CO77" i="33"/>
  <c r="CO75" i="59" s="1"/>
  <c r="CO132" i="33"/>
  <c r="CR3" i="56"/>
  <c r="CR81" i="49"/>
  <c r="CR62" i="49" s="1"/>
  <c r="CR81" i="48"/>
  <c r="CR62" i="48" s="1"/>
  <c r="CR81" i="47"/>
  <c r="CR62" i="47" s="1"/>
  <c r="CR81" i="46"/>
  <c r="CR62" i="46" s="1"/>
  <c r="CR81" i="44"/>
  <c r="CR62" i="44" s="1"/>
  <c r="CR81" i="40"/>
  <c r="CR62" i="40" s="1"/>
  <c r="CR81" i="45"/>
  <c r="CR62" i="45" s="1"/>
  <c r="CR81" i="43"/>
  <c r="CR62" i="43" s="1"/>
  <c r="CR81" i="41"/>
  <c r="CR62" i="41" s="1"/>
  <c r="CR81" i="42"/>
  <c r="CR62" i="42" s="1"/>
  <c r="CS70" i="33"/>
  <c r="CI135" i="33"/>
  <c r="CI80" i="33"/>
  <c r="CJ62" i="56"/>
  <c r="CJ134" i="33"/>
  <c r="CJ79" i="33"/>
  <c r="CJ76" i="59" s="1"/>
  <c r="CV61" i="33"/>
  <c r="CW62" i="33" s="1"/>
  <c r="CU60" i="33"/>
  <c r="CU4" i="56" s="1"/>
  <c r="CV59" i="33"/>
  <c r="CQ55" i="56"/>
  <c r="CQ56" i="56" s="1"/>
  <c r="CQ37" i="56"/>
  <c r="CQ38" i="56" s="1"/>
  <c r="CK48" i="56"/>
  <c r="CL47" i="56" s="1"/>
  <c r="CL49" i="56" s="1"/>
  <c r="CK61" i="56"/>
  <c r="CH77" i="59"/>
  <c r="CI50" i="42"/>
  <c r="CI63" i="42" s="1"/>
  <c r="CI64" i="42" s="1"/>
  <c r="CI65" i="42" s="1"/>
  <c r="CI50" i="41"/>
  <c r="CI63" i="41" s="1"/>
  <c r="CI64" i="41" s="1"/>
  <c r="CI65" i="41" s="1"/>
  <c r="CI50" i="49"/>
  <c r="CI63" i="49" s="1"/>
  <c r="CI64" i="49" s="1"/>
  <c r="CI65" i="49" s="1"/>
  <c r="CI50" i="48"/>
  <c r="CI63" i="48" s="1"/>
  <c r="CI64" i="48" s="1"/>
  <c r="CI65" i="48" s="1"/>
  <c r="CI50" i="45"/>
  <c r="CI63" i="45" s="1"/>
  <c r="CI64" i="45" s="1"/>
  <c r="CI65" i="45" s="1"/>
  <c r="CI50" i="43"/>
  <c r="CI63" i="43" s="1"/>
  <c r="CI64" i="43" s="1"/>
  <c r="CI65" i="43" s="1"/>
  <c r="CI50" i="40"/>
  <c r="CI63" i="40" s="1"/>
  <c r="CI64" i="40" s="1"/>
  <c r="CI65" i="40" s="1"/>
  <c r="CI50" i="47"/>
  <c r="CI63" i="47" s="1"/>
  <c r="CI64" i="47" s="1"/>
  <c r="CI65" i="47" s="1"/>
  <c r="CI50" i="46"/>
  <c r="CI63" i="46" s="1"/>
  <c r="CI64" i="46" s="1"/>
  <c r="CI65" i="46" s="1"/>
  <c r="CI50" i="44"/>
  <c r="CI63" i="44" s="1"/>
  <c r="CI64" i="44" s="1"/>
  <c r="CI65" i="44" s="1"/>
  <c r="CO133" i="33"/>
  <c r="CO78" i="33"/>
  <c r="CQ52" i="56" l="1"/>
  <c r="CL48" i="56"/>
  <c r="CM47" i="56" s="1"/>
  <c r="CM49" i="56" s="1"/>
  <c r="CL61" i="56"/>
  <c r="CQ60" i="56"/>
  <c r="CQ59" i="56"/>
  <c r="CR55" i="56"/>
  <c r="CR56" i="56" s="1"/>
  <c r="CR37" i="56"/>
  <c r="CR38" i="56" s="1"/>
  <c r="CR41" i="56"/>
  <c r="CR42" i="56" s="1"/>
  <c r="CR43" i="56" s="1"/>
  <c r="CK62" i="56"/>
  <c r="CK134" i="33"/>
  <c r="CK79" i="33"/>
  <c r="CK76" i="59" s="1"/>
  <c r="CJ135" i="33"/>
  <c r="CJ80" i="33"/>
  <c r="CS3" i="56"/>
  <c r="CS81" i="49"/>
  <c r="CS62" i="49" s="1"/>
  <c r="CS81" i="48"/>
  <c r="CS62" i="48" s="1"/>
  <c r="CS81" i="47"/>
  <c r="CS62" i="47" s="1"/>
  <c r="CS81" i="46"/>
  <c r="CS62" i="46" s="1"/>
  <c r="CS81" i="45"/>
  <c r="CS62" i="45" s="1"/>
  <c r="CS81" i="44"/>
  <c r="CS62" i="44" s="1"/>
  <c r="CS81" i="40"/>
  <c r="CS62" i="40" s="1"/>
  <c r="CS81" i="43"/>
  <c r="CS62" i="43" s="1"/>
  <c r="CS81" i="41"/>
  <c r="CS62" i="41" s="1"/>
  <c r="CS81" i="42"/>
  <c r="CS62" i="42" s="1"/>
  <c r="CT70" i="33"/>
  <c r="CW61" i="33"/>
  <c r="CX62" i="33" s="1"/>
  <c r="CV60" i="33"/>
  <c r="CV4" i="56" s="1"/>
  <c r="CW59" i="33"/>
  <c r="CV71" i="33" s="1"/>
  <c r="CT72" i="33"/>
  <c r="CU72" i="33" s="1"/>
  <c r="CM46" i="56"/>
  <c r="CN46" i="56" s="1"/>
  <c r="CP77" i="33"/>
  <c r="CP75" i="59" s="1"/>
  <c r="CP132" i="33"/>
  <c r="CU71" i="33"/>
  <c r="CI77" i="59"/>
  <c r="CJ50" i="48"/>
  <c r="CJ63" i="48" s="1"/>
  <c r="CJ64" i="48" s="1"/>
  <c r="CJ65" i="48" s="1"/>
  <c r="CJ50" i="43"/>
  <c r="CJ63" i="43" s="1"/>
  <c r="CJ64" i="43" s="1"/>
  <c r="CJ65" i="43" s="1"/>
  <c r="CJ50" i="46"/>
  <c r="CJ63" i="46" s="1"/>
  <c r="CJ64" i="46" s="1"/>
  <c r="CJ65" i="46" s="1"/>
  <c r="CJ50" i="47"/>
  <c r="CJ63" i="47" s="1"/>
  <c r="CJ64" i="47" s="1"/>
  <c r="CJ65" i="47" s="1"/>
  <c r="CJ50" i="42"/>
  <c r="CJ63" i="42" s="1"/>
  <c r="CJ64" i="42" s="1"/>
  <c r="CJ65" i="42" s="1"/>
  <c r="CJ50" i="44"/>
  <c r="CJ63" i="44" s="1"/>
  <c r="CJ64" i="44" s="1"/>
  <c r="CJ65" i="44" s="1"/>
  <c r="CJ50" i="40"/>
  <c r="CJ63" i="40" s="1"/>
  <c r="CJ64" i="40" s="1"/>
  <c r="CJ65" i="40" s="1"/>
  <c r="CJ50" i="41"/>
  <c r="CJ63" i="41" s="1"/>
  <c r="CJ64" i="41" s="1"/>
  <c r="CJ65" i="41" s="1"/>
  <c r="CJ50" i="45"/>
  <c r="CJ63" i="45" s="1"/>
  <c r="CJ64" i="45" s="1"/>
  <c r="CJ65" i="45" s="1"/>
  <c r="CJ50" i="49"/>
  <c r="CJ63" i="49" s="1"/>
  <c r="CJ64" i="49" s="1"/>
  <c r="CJ65" i="49" s="1"/>
  <c r="CP133" i="33"/>
  <c r="CP78" i="33"/>
  <c r="CS41" i="56" l="1"/>
  <c r="CS42" i="56" s="1"/>
  <c r="CS43" i="56" s="1"/>
  <c r="CR60" i="56"/>
  <c r="CR59" i="56"/>
  <c r="CR52" i="56"/>
  <c r="CM48" i="56"/>
  <c r="CN47" i="56" s="1"/>
  <c r="CN49" i="56" s="1"/>
  <c r="CM61" i="56"/>
  <c r="CT3" i="56"/>
  <c r="CT81" i="49"/>
  <c r="CT62" i="49" s="1"/>
  <c r="CT81" i="48"/>
  <c r="CT62" i="48" s="1"/>
  <c r="CT81" i="46"/>
  <c r="CT62" i="46" s="1"/>
  <c r="CT81" i="47"/>
  <c r="CT62" i="47" s="1"/>
  <c r="CT81" i="45"/>
  <c r="CT62" i="45" s="1"/>
  <c r="CT81" i="44"/>
  <c r="CT62" i="44" s="1"/>
  <c r="CT81" i="40"/>
  <c r="CT62" i="40" s="1"/>
  <c r="CT81" i="43"/>
  <c r="CT62" i="43" s="1"/>
  <c r="CT81" i="41"/>
  <c r="CT62" i="41" s="1"/>
  <c r="CT81" i="42"/>
  <c r="CT62" i="42" s="1"/>
  <c r="CU70" i="33"/>
  <c r="CJ77" i="59"/>
  <c r="CK50" i="42"/>
  <c r="CK63" i="42" s="1"/>
  <c r="CK64" i="42" s="1"/>
  <c r="CK65" i="42" s="1"/>
  <c r="CK50" i="44"/>
  <c r="CK63" i="44" s="1"/>
  <c r="CK64" i="44" s="1"/>
  <c r="CK65" i="44" s="1"/>
  <c r="CK50" i="45"/>
  <c r="CK63" i="45" s="1"/>
  <c r="CK64" i="45" s="1"/>
  <c r="CK65" i="45" s="1"/>
  <c r="CK50" i="43"/>
  <c r="CK63" i="43" s="1"/>
  <c r="CK64" i="43" s="1"/>
  <c r="CK65" i="43" s="1"/>
  <c r="CK50" i="40"/>
  <c r="CK63" i="40" s="1"/>
  <c r="CK64" i="40" s="1"/>
  <c r="CK65" i="40" s="1"/>
  <c r="CK50" i="41"/>
  <c r="CK63" i="41" s="1"/>
  <c r="CK64" i="41" s="1"/>
  <c r="CK65" i="41" s="1"/>
  <c r="CK50" i="49"/>
  <c r="CK63" i="49" s="1"/>
  <c r="CK64" i="49" s="1"/>
  <c r="CK65" i="49" s="1"/>
  <c r="CK50" i="47"/>
  <c r="CK63" i="47" s="1"/>
  <c r="CK64" i="47" s="1"/>
  <c r="CK65" i="47" s="1"/>
  <c r="CK50" i="48"/>
  <c r="CK63" i="48" s="1"/>
  <c r="CK64" i="48" s="1"/>
  <c r="CK65" i="48" s="1"/>
  <c r="CK50" i="46"/>
  <c r="CK63" i="46" s="1"/>
  <c r="CK64" i="46" s="1"/>
  <c r="CK65" i="46" s="1"/>
  <c r="CK135" i="33"/>
  <c r="CK80" i="33"/>
  <c r="CV72" i="33"/>
  <c r="CQ132" i="33"/>
  <c r="CQ77" i="33"/>
  <c r="CQ75" i="59" s="1"/>
  <c r="CQ78" i="33"/>
  <c r="CQ133" i="33"/>
  <c r="CX61" i="33"/>
  <c r="CY62" i="33" s="1"/>
  <c r="CW60" i="33"/>
  <c r="CW4" i="56" s="1"/>
  <c r="CX59" i="33"/>
  <c r="CW71" i="33"/>
  <c r="CS55" i="56"/>
  <c r="CS56" i="56" s="1"/>
  <c r="CS37" i="56"/>
  <c r="CS38" i="56" s="1"/>
  <c r="CL62" i="56"/>
  <c r="CL79" i="33"/>
  <c r="CL76" i="59" s="1"/>
  <c r="CL134" i="33"/>
  <c r="CO46" i="56" l="1"/>
  <c r="CS59" i="56"/>
  <c r="CS60" i="56"/>
  <c r="CS52" i="56"/>
  <c r="CT41" i="56"/>
  <c r="CT42" i="56" s="1"/>
  <c r="CT43" i="56" s="1"/>
  <c r="CK77" i="59"/>
  <c r="CL50" i="42"/>
  <c r="CL63" i="42" s="1"/>
  <c r="CL64" i="42" s="1"/>
  <c r="CL65" i="42" s="1"/>
  <c r="CL50" i="45"/>
  <c r="CL63" i="45" s="1"/>
  <c r="CL64" i="45" s="1"/>
  <c r="CL65" i="45" s="1"/>
  <c r="CL50" i="43"/>
  <c r="CL63" i="43" s="1"/>
  <c r="CL64" i="43" s="1"/>
  <c r="CL65" i="43" s="1"/>
  <c r="CL50" i="47"/>
  <c r="CL63" i="47" s="1"/>
  <c r="CL64" i="47" s="1"/>
  <c r="CL65" i="47" s="1"/>
  <c r="CL50" i="41"/>
  <c r="CL63" i="41" s="1"/>
  <c r="CL64" i="41" s="1"/>
  <c r="CL65" i="41" s="1"/>
  <c r="CL50" i="49"/>
  <c r="CL63" i="49" s="1"/>
  <c r="CL64" i="49" s="1"/>
  <c r="CL65" i="49" s="1"/>
  <c r="CL50" i="46"/>
  <c r="CL63" i="46" s="1"/>
  <c r="CL64" i="46" s="1"/>
  <c r="CL65" i="46" s="1"/>
  <c r="CL50" i="40"/>
  <c r="CL63" i="40" s="1"/>
  <c r="CL64" i="40" s="1"/>
  <c r="CL65" i="40" s="1"/>
  <c r="CL50" i="44"/>
  <c r="CL63" i="44" s="1"/>
  <c r="CL64" i="44" s="1"/>
  <c r="CL65" i="44" s="1"/>
  <c r="CL50" i="48"/>
  <c r="CL63" i="48" s="1"/>
  <c r="CL64" i="48" s="1"/>
  <c r="CL65" i="48" s="1"/>
  <c r="CL135" i="33"/>
  <c r="CL80" i="33"/>
  <c r="CT55" i="56"/>
  <c r="CT56" i="56" s="1"/>
  <c r="CT37" i="56"/>
  <c r="CT38" i="56" s="1"/>
  <c r="CN48" i="56"/>
  <c r="CO47" i="56" s="1"/>
  <c r="CO49" i="56" s="1"/>
  <c r="CN61" i="56"/>
  <c r="CR77" i="33"/>
  <c r="CR75" i="59" s="1"/>
  <c r="CR132" i="33"/>
  <c r="CU3" i="56"/>
  <c r="CU81" i="49"/>
  <c r="CU62" i="49" s="1"/>
  <c r="CU81" i="48"/>
  <c r="CU62" i="48" s="1"/>
  <c r="CU81" i="47"/>
  <c r="CU62" i="47" s="1"/>
  <c r="CU81" i="46"/>
  <c r="CU62" i="46" s="1"/>
  <c r="CU81" i="45"/>
  <c r="CU62" i="45" s="1"/>
  <c r="CU81" i="44"/>
  <c r="CU62" i="44" s="1"/>
  <c r="CU81" i="40"/>
  <c r="CU62" i="40" s="1"/>
  <c r="CU81" i="43"/>
  <c r="CU62" i="43" s="1"/>
  <c r="CU81" i="42"/>
  <c r="CU62" i="42" s="1"/>
  <c r="CU81" i="41"/>
  <c r="CU62" i="41" s="1"/>
  <c r="CV70" i="33"/>
  <c r="CP46" i="56"/>
  <c r="CR78" i="33"/>
  <c r="CR133" i="33"/>
  <c r="CM62" i="56"/>
  <c r="CM134" i="33"/>
  <c r="CM79" i="33"/>
  <c r="CM76" i="59" s="1"/>
  <c r="CW72" i="33"/>
  <c r="CY61" i="33"/>
  <c r="CZ62" i="33" s="1"/>
  <c r="CX60" i="33"/>
  <c r="CX4" i="56" s="1"/>
  <c r="CY59" i="33"/>
  <c r="CU41" i="56" l="1"/>
  <c r="CU42" i="56" s="1"/>
  <c r="CU43" i="56" s="1"/>
  <c r="CT52" i="56"/>
  <c r="CT60" i="56"/>
  <c r="CT59" i="56"/>
  <c r="CM135" i="33"/>
  <c r="CM80" i="33"/>
  <c r="CU55" i="56"/>
  <c r="CU56" i="56" s="1"/>
  <c r="CU37" i="56"/>
  <c r="CU38" i="56" s="1"/>
  <c r="CN62" i="56"/>
  <c r="CN134" i="33"/>
  <c r="CN79" i="33"/>
  <c r="CN76" i="59" s="1"/>
  <c r="CL77" i="59"/>
  <c r="CM50" i="48"/>
  <c r="CM63" i="48" s="1"/>
  <c r="CM64" i="48" s="1"/>
  <c r="CM65" i="48" s="1"/>
  <c r="CM50" i="45"/>
  <c r="CM63" i="45" s="1"/>
  <c r="CM64" i="45" s="1"/>
  <c r="CM65" i="45" s="1"/>
  <c r="CM50" i="43"/>
  <c r="CM63" i="43" s="1"/>
  <c r="CM64" i="43" s="1"/>
  <c r="CM65" i="43" s="1"/>
  <c r="CM50" i="47"/>
  <c r="CM63" i="47" s="1"/>
  <c r="CM64" i="47" s="1"/>
  <c r="CM65" i="47" s="1"/>
  <c r="CM50" i="46"/>
  <c r="CM63" i="46" s="1"/>
  <c r="CM64" i="46" s="1"/>
  <c r="CM65" i="46" s="1"/>
  <c r="CM50" i="40"/>
  <c r="CM63" i="40" s="1"/>
  <c r="CM64" i="40" s="1"/>
  <c r="CM65" i="40" s="1"/>
  <c r="CM50" i="44"/>
  <c r="CM63" i="44" s="1"/>
  <c r="CM64" i="44" s="1"/>
  <c r="CM65" i="44" s="1"/>
  <c r="CM50" i="42"/>
  <c r="CM63" i="42" s="1"/>
  <c r="CM64" i="42" s="1"/>
  <c r="CM65" i="42" s="1"/>
  <c r="CM50" i="41"/>
  <c r="CM63" i="41" s="1"/>
  <c r="CM64" i="41" s="1"/>
  <c r="CM65" i="41" s="1"/>
  <c r="CM50" i="49"/>
  <c r="CM63" i="49" s="1"/>
  <c r="CM64" i="49" s="1"/>
  <c r="CM65" i="49" s="1"/>
  <c r="CZ61" i="33"/>
  <c r="DA62" i="33" s="1"/>
  <c r="CY60" i="33"/>
  <c r="CY4" i="56" s="1"/>
  <c r="CZ59" i="33"/>
  <c r="CY71" i="33" s="1"/>
  <c r="CV3" i="56"/>
  <c r="CV81" i="49"/>
  <c r="CV62" i="49" s="1"/>
  <c r="CV81" i="48"/>
  <c r="CV62" i="48" s="1"/>
  <c r="CV81" i="47"/>
  <c r="CV62" i="47" s="1"/>
  <c r="CV81" i="46"/>
  <c r="CV62" i="46" s="1"/>
  <c r="CV81" i="45"/>
  <c r="CV62" i="45" s="1"/>
  <c r="CV81" i="44"/>
  <c r="CV62" i="44" s="1"/>
  <c r="CV81" i="40"/>
  <c r="CV62" i="40" s="1"/>
  <c r="CV81" i="43"/>
  <c r="CV62" i="43" s="1"/>
  <c r="CV81" i="41"/>
  <c r="CV62" i="41" s="1"/>
  <c r="CV81" i="42"/>
  <c r="CV62" i="42" s="1"/>
  <c r="CW70" i="33"/>
  <c r="CP49" i="56"/>
  <c r="CO48" i="56"/>
  <c r="CP47" i="56" s="1"/>
  <c r="CO61" i="56"/>
  <c r="CQ46" i="56"/>
  <c r="CS133" i="33"/>
  <c r="CS78" i="33"/>
  <c r="CX71" i="33"/>
  <c r="CS77" i="33"/>
  <c r="CS75" i="59" s="1"/>
  <c r="CS132" i="33"/>
  <c r="CU52" i="56" l="1"/>
  <c r="CV41" i="56"/>
  <c r="CV42" i="56" s="1"/>
  <c r="CV43" i="56" s="1"/>
  <c r="DA61" i="33"/>
  <c r="DB62" i="33" s="1"/>
  <c r="CZ60" i="33"/>
  <c r="CZ4" i="56" s="1"/>
  <c r="DA59" i="33"/>
  <c r="CN135" i="33"/>
  <c r="CN80" i="33"/>
  <c r="CU60" i="56"/>
  <c r="CU59" i="56"/>
  <c r="CO62" i="56"/>
  <c r="CO134" i="33"/>
  <c r="CO79" i="33"/>
  <c r="CO76" i="59" s="1"/>
  <c r="CV55" i="56"/>
  <c r="CV56" i="56" s="1"/>
  <c r="CV37" i="56"/>
  <c r="CV38" i="56" s="1"/>
  <c r="CT77" i="33"/>
  <c r="CT75" i="59" s="1"/>
  <c r="CT132" i="33"/>
  <c r="CP48" i="56"/>
  <c r="CQ47" i="56" s="1"/>
  <c r="CR46" i="56" s="1"/>
  <c r="CP61" i="56"/>
  <c r="CW3" i="56"/>
  <c r="CW81" i="49"/>
  <c r="CW81" i="48"/>
  <c r="CW81" i="47"/>
  <c r="CW81" i="46"/>
  <c r="CW81" i="45"/>
  <c r="CW81" i="44"/>
  <c r="CW81" i="40"/>
  <c r="CW81" i="43"/>
  <c r="CW81" i="41"/>
  <c r="CW81" i="42"/>
  <c r="CX70" i="33"/>
  <c r="CX72" i="33"/>
  <c r="CY72" i="33" s="1"/>
  <c r="CM77" i="59"/>
  <c r="CN50" i="47"/>
  <c r="CN63" i="47" s="1"/>
  <c r="CN64" i="47" s="1"/>
  <c r="CN65" i="47" s="1"/>
  <c r="CN50" i="42"/>
  <c r="CN63" i="42" s="1"/>
  <c r="CN64" i="42" s="1"/>
  <c r="CN65" i="42" s="1"/>
  <c r="CN50" i="44"/>
  <c r="CN63" i="44" s="1"/>
  <c r="CN64" i="44" s="1"/>
  <c r="CN65" i="44" s="1"/>
  <c r="CN50" i="46"/>
  <c r="CN63" i="46" s="1"/>
  <c r="CN64" i="46" s="1"/>
  <c r="CN65" i="46" s="1"/>
  <c r="CN50" i="40"/>
  <c r="CN63" i="40" s="1"/>
  <c r="CN64" i="40" s="1"/>
  <c r="CN65" i="40" s="1"/>
  <c r="CN50" i="41"/>
  <c r="CN63" i="41" s="1"/>
  <c r="CN64" i="41" s="1"/>
  <c r="CN65" i="41" s="1"/>
  <c r="CN50" i="45"/>
  <c r="CN63" i="45" s="1"/>
  <c r="CN64" i="45" s="1"/>
  <c r="CN65" i="45" s="1"/>
  <c r="CN50" i="49"/>
  <c r="CN63" i="49" s="1"/>
  <c r="CN64" i="49" s="1"/>
  <c r="CN65" i="49" s="1"/>
  <c r="CN50" i="48"/>
  <c r="CN63" i="48" s="1"/>
  <c r="CN64" i="48" s="1"/>
  <c r="CN65" i="48" s="1"/>
  <c r="CN50" i="43"/>
  <c r="CN63" i="43" s="1"/>
  <c r="CN64" i="43" s="1"/>
  <c r="CN65" i="43" s="1"/>
  <c r="CT133" i="33"/>
  <c r="CT78" i="33"/>
  <c r="CV52" i="56" l="1"/>
  <c r="CW41" i="56"/>
  <c r="CW42" i="56" s="1"/>
  <c r="CW43" i="56" s="1"/>
  <c r="CO135" i="33"/>
  <c r="CO80" i="33"/>
  <c r="CN77" i="59"/>
  <c r="CO50" i="47"/>
  <c r="CO63" i="47" s="1"/>
  <c r="CO64" i="47" s="1"/>
  <c r="CO65" i="47" s="1"/>
  <c r="CO50" i="44"/>
  <c r="CO63" i="44" s="1"/>
  <c r="CO64" i="44" s="1"/>
  <c r="CO65" i="44" s="1"/>
  <c r="CO50" i="45"/>
  <c r="CO63" i="45" s="1"/>
  <c r="CO64" i="45" s="1"/>
  <c r="CO65" i="45" s="1"/>
  <c r="CO50" i="43"/>
  <c r="CO63" i="43" s="1"/>
  <c r="CO64" i="43" s="1"/>
  <c r="CO65" i="43" s="1"/>
  <c r="CO50" i="40"/>
  <c r="CO63" i="40" s="1"/>
  <c r="CO64" i="40" s="1"/>
  <c r="CO65" i="40" s="1"/>
  <c r="CO50" i="41"/>
  <c r="CO63" i="41" s="1"/>
  <c r="CO64" i="41" s="1"/>
  <c r="CO65" i="41" s="1"/>
  <c r="CO50" i="49"/>
  <c r="CO63" i="49" s="1"/>
  <c r="CO64" i="49" s="1"/>
  <c r="CO65" i="49" s="1"/>
  <c r="CO50" i="48"/>
  <c r="CO63" i="48" s="1"/>
  <c r="CO64" i="48" s="1"/>
  <c r="CO65" i="48" s="1"/>
  <c r="CO50" i="46"/>
  <c r="CO63" i="46" s="1"/>
  <c r="CO64" i="46" s="1"/>
  <c r="CO65" i="46" s="1"/>
  <c r="CO50" i="42"/>
  <c r="CO63" i="42" s="1"/>
  <c r="CO64" i="42" s="1"/>
  <c r="CO65" i="42" s="1"/>
  <c r="CW55" i="56"/>
  <c r="CW56" i="56" s="1"/>
  <c r="CW37" i="56"/>
  <c r="CW38" i="56" s="1"/>
  <c r="CQ49" i="56"/>
  <c r="CV60" i="56"/>
  <c r="CV59" i="56"/>
  <c r="CX3" i="56"/>
  <c r="CX81" i="49"/>
  <c r="CX81" i="48"/>
  <c r="CX81" i="47"/>
  <c r="CX81" i="46"/>
  <c r="CX81" i="45"/>
  <c r="CX81" i="44"/>
  <c r="CX81" i="40"/>
  <c r="CX81" i="43"/>
  <c r="CX81" i="41"/>
  <c r="CX81" i="42"/>
  <c r="CY70" i="33"/>
  <c r="CU132" i="33"/>
  <c r="CU77" i="33"/>
  <c r="CU75" i="59" s="1"/>
  <c r="DB61" i="33"/>
  <c r="DC62" i="33" s="1"/>
  <c r="DA60" i="33"/>
  <c r="DA4" i="56" s="1"/>
  <c r="DB59" i="33"/>
  <c r="DA71" i="33" s="1"/>
  <c r="CZ72" i="33"/>
  <c r="CP62" i="56"/>
  <c r="CP79" i="33"/>
  <c r="CP76" i="59" s="1"/>
  <c r="CP134" i="33"/>
  <c r="CU78" i="33"/>
  <c r="CU133" i="33"/>
  <c r="CZ71" i="33"/>
  <c r="CW52" i="56" l="1"/>
  <c r="CX41" i="56"/>
  <c r="CX42" i="56" s="1"/>
  <c r="CX43" i="56" s="1"/>
  <c r="CW60" i="56"/>
  <c r="CW59" i="56"/>
  <c r="CV77" i="33"/>
  <c r="CV75" i="59" s="1"/>
  <c r="CV132" i="33"/>
  <c r="DC61" i="33"/>
  <c r="DD62" i="33" s="1"/>
  <c r="DB60" i="33"/>
  <c r="DB4" i="56" s="1"/>
  <c r="DC59" i="33"/>
  <c r="DB71" i="33" s="1"/>
  <c r="CV78" i="33"/>
  <c r="CV133" i="33"/>
  <c r="CO77" i="59"/>
  <c r="CP50" i="45"/>
  <c r="CP63" i="45" s="1"/>
  <c r="CP64" i="45" s="1"/>
  <c r="CP65" i="45" s="1"/>
  <c r="CP50" i="43"/>
  <c r="CP63" i="43" s="1"/>
  <c r="CP64" i="43" s="1"/>
  <c r="CP65" i="43" s="1"/>
  <c r="CP50" i="40"/>
  <c r="CP63" i="40" s="1"/>
  <c r="CP64" i="40" s="1"/>
  <c r="CP65" i="40" s="1"/>
  <c r="CP50" i="47"/>
  <c r="CP63" i="47" s="1"/>
  <c r="CP64" i="47" s="1"/>
  <c r="CP65" i="47" s="1"/>
  <c r="CP50" i="48"/>
  <c r="CP63" i="48" s="1"/>
  <c r="CP64" i="48" s="1"/>
  <c r="CP65" i="48" s="1"/>
  <c r="CP50" i="41"/>
  <c r="CP63" i="41" s="1"/>
  <c r="CP64" i="41" s="1"/>
  <c r="CP65" i="41" s="1"/>
  <c r="CP50" i="49"/>
  <c r="CP63" i="49" s="1"/>
  <c r="CP64" i="49" s="1"/>
  <c r="CP65" i="49" s="1"/>
  <c r="CP50" i="46"/>
  <c r="CP63" i="46" s="1"/>
  <c r="CP64" i="46" s="1"/>
  <c r="CP65" i="46" s="1"/>
  <c r="CP50" i="44"/>
  <c r="CP63" i="44" s="1"/>
  <c r="CP64" i="44" s="1"/>
  <c r="CP65" i="44" s="1"/>
  <c r="CP50" i="42"/>
  <c r="CP63" i="42" s="1"/>
  <c r="CP64" i="42" s="1"/>
  <c r="CP65" i="42" s="1"/>
  <c r="CP135" i="33"/>
  <c r="CP80" i="33"/>
  <c r="CX55" i="56"/>
  <c r="CX56" i="56" s="1"/>
  <c r="CX37" i="56"/>
  <c r="CX38" i="56" s="1"/>
  <c r="CQ48" i="56"/>
  <c r="CR47" i="56" s="1"/>
  <c r="CS46" i="56" s="1"/>
  <c r="CQ61" i="56"/>
  <c r="CY3" i="56"/>
  <c r="CY81" i="49"/>
  <c r="CY81" i="48"/>
  <c r="CY81" i="47"/>
  <c r="CY81" i="46"/>
  <c r="CY81" i="45"/>
  <c r="CY81" i="44"/>
  <c r="CY81" i="40"/>
  <c r="CY81" i="43"/>
  <c r="CY81" i="42"/>
  <c r="CY81" i="41"/>
  <c r="CZ70" i="33"/>
  <c r="CX52" i="56" l="1"/>
  <c r="CX60" i="56"/>
  <c r="CX59" i="56"/>
  <c r="CY41" i="56"/>
  <c r="CY42" i="56" s="1"/>
  <c r="CY43" i="56" s="1"/>
  <c r="CZ3" i="56"/>
  <c r="DA70" i="33"/>
  <c r="DA72" i="33"/>
  <c r="CQ62" i="56"/>
  <c r="CQ134" i="33"/>
  <c r="CQ79" i="33"/>
  <c r="CQ76" i="59" s="1"/>
  <c r="CW77" i="33"/>
  <c r="CW75" i="59" s="1"/>
  <c r="CW132" i="33"/>
  <c r="CY55" i="56"/>
  <c r="CY56" i="56" s="1"/>
  <c r="CY37" i="56"/>
  <c r="CY38" i="56" s="1"/>
  <c r="CR49" i="56"/>
  <c r="CP77" i="59"/>
  <c r="CQ50" i="47"/>
  <c r="CQ63" i="47" s="1"/>
  <c r="CQ64" i="47" s="1"/>
  <c r="CQ65" i="47" s="1"/>
  <c r="CQ50" i="46"/>
  <c r="CQ63" i="46" s="1"/>
  <c r="CQ64" i="46" s="1"/>
  <c r="CQ65" i="46" s="1"/>
  <c r="CQ50" i="40"/>
  <c r="CQ63" i="40" s="1"/>
  <c r="CQ64" i="40" s="1"/>
  <c r="CQ65" i="40" s="1"/>
  <c r="CQ50" i="44"/>
  <c r="CQ63" i="44" s="1"/>
  <c r="CQ64" i="44" s="1"/>
  <c r="CQ65" i="44" s="1"/>
  <c r="CQ50" i="42"/>
  <c r="CQ63" i="42" s="1"/>
  <c r="CQ64" i="42" s="1"/>
  <c r="CQ65" i="42" s="1"/>
  <c r="CQ50" i="41"/>
  <c r="CQ63" i="41" s="1"/>
  <c r="CQ64" i="41" s="1"/>
  <c r="CQ65" i="41" s="1"/>
  <c r="CQ50" i="49"/>
  <c r="CQ63" i="49" s="1"/>
  <c r="CQ64" i="49" s="1"/>
  <c r="CQ65" i="49" s="1"/>
  <c r="CQ50" i="48"/>
  <c r="CQ63" i="48" s="1"/>
  <c r="CQ64" i="48" s="1"/>
  <c r="CQ65" i="48" s="1"/>
  <c r="CQ50" i="45"/>
  <c r="CQ63" i="45" s="1"/>
  <c r="CQ64" i="45" s="1"/>
  <c r="CQ65" i="45" s="1"/>
  <c r="CQ50" i="43"/>
  <c r="CQ63" i="43" s="1"/>
  <c r="CQ64" i="43" s="1"/>
  <c r="CQ65" i="43" s="1"/>
  <c r="DD61" i="33"/>
  <c r="DE62" i="33" s="1"/>
  <c r="DC60" i="33"/>
  <c r="DC4" i="56" s="1"/>
  <c r="DD59" i="33"/>
  <c r="DC71" i="33" s="1"/>
  <c r="CW133" i="33"/>
  <c r="CW78" i="33"/>
  <c r="CZ41" i="56" l="1"/>
  <c r="CZ42" i="56" s="1"/>
  <c r="CZ43" i="56" s="1"/>
  <c r="CY60" i="56"/>
  <c r="CY59" i="56"/>
  <c r="CY52" i="56"/>
  <c r="CZ55" i="56"/>
  <c r="CZ56" i="56" s="1"/>
  <c r="CZ37" i="56"/>
  <c r="CZ38" i="56" s="1"/>
  <c r="CX77" i="33"/>
  <c r="CX75" i="59" s="1"/>
  <c r="CX132" i="33"/>
  <c r="DE61" i="33"/>
  <c r="DF62" i="33" s="1"/>
  <c r="DD60" i="33"/>
  <c r="DD4" i="56" s="1"/>
  <c r="DE59" i="33"/>
  <c r="CQ135" i="33"/>
  <c r="CQ80" i="33"/>
  <c r="CX133" i="33"/>
  <c r="CX78" i="33"/>
  <c r="DB72" i="33"/>
  <c r="CR48" i="56"/>
  <c r="CS47" i="56" s="1"/>
  <c r="CT46" i="56" s="1"/>
  <c r="CR61" i="56"/>
  <c r="DA3" i="56"/>
  <c r="DB70" i="33"/>
  <c r="CS49" i="56" l="1"/>
  <c r="CZ60" i="56"/>
  <c r="CZ133" i="33" s="1"/>
  <c r="CZ59" i="56"/>
  <c r="CZ52" i="56"/>
  <c r="DA41" i="56"/>
  <c r="DA42" i="56" s="1"/>
  <c r="DA43" i="56" s="1"/>
  <c r="CY132" i="33"/>
  <c r="CY77" i="33"/>
  <c r="CY75" i="59" s="1"/>
  <c r="CQ77" i="59"/>
  <c r="CR50" i="44"/>
  <c r="CR63" i="44" s="1"/>
  <c r="CR64" i="44" s="1"/>
  <c r="CR65" i="44" s="1"/>
  <c r="CR50" i="45"/>
  <c r="CR63" i="45" s="1"/>
  <c r="CR64" i="45" s="1"/>
  <c r="CR65" i="45" s="1"/>
  <c r="CR50" i="40"/>
  <c r="CR63" i="40" s="1"/>
  <c r="CR64" i="40" s="1"/>
  <c r="CR65" i="40" s="1"/>
  <c r="CR50" i="41"/>
  <c r="CR63" i="41" s="1"/>
  <c r="CR64" i="41" s="1"/>
  <c r="CR65" i="41" s="1"/>
  <c r="CR50" i="49"/>
  <c r="CR63" i="49" s="1"/>
  <c r="CR64" i="49" s="1"/>
  <c r="CR65" i="49" s="1"/>
  <c r="CR50" i="48"/>
  <c r="CR63" i="48" s="1"/>
  <c r="CR64" i="48" s="1"/>
  <c r="CR65" i="48" s="1"/>
  <c r="CR50" i="43"/>
  <c r="CR63" i="43" s="1"/>
  <c r="CR64" i="43" s="1"/>
  <c r="CR65" i="43" s="1"/>
  <c r="CR50" i="47"/>
  <c r="CR63" i="47" s="1"/>
  <c r="CR64" i="47" s="1"/>
  <c r="CR65" i="47" s="1"/>
  <c r="CR50" i="42"/>
  <c r="CR63" i="42" s="1"/>
  <c r="CR64" i="42" s="1"/>
  <c r="CR65" i="42" s="1"/>
  <c r="CR50" i="46"/>
  <c r="CR63" i="46" s="1"/>
  <c r="CR64" i="46" s="1"/>
  <c r="CR65" i="46" s="1"/>
  <c r="CY78" i="33"/>
  <c r="CY133" i="33"/>
  <c r="CS48" i="56"/>
  <c r="CT47" i="56" s="1"/>
  <c r="CT49" i="56" s="1"/>
  <c r="CS61" i="56"/>
  <c r="DF61" i="33"/>
  <c r="DG62" i="33" s="1"/>
  <c r="DE60" i="33"/>
  <c r="DE4" i="56" s="1"/>
  <c r="DF59" i="33"/>
  <c r="DE71" i="33" s="1"/>
  <c r="DA55" i="56"/>
  <c r="DA56" i="56" s="1"/>
  <c r="DA37" i="56"/>
  <c r="DA38" i="56" s="1"/>
  <c r="DB3" i="56"/>
  <c r="DC70" i="33"/>
  <c r="DC72" i="33"/>
  <c r="CR62" i="56"/>
  <c r="CR134" i="33"/>
  <c r="CR79" i="33"/>
  <c r="CR76" i="59" s="1"/>
  <c r="DD71" i="33"/>
  <c r="CT48" i="56" l="1"/>
  <c r="CU47" i="56" s="1"/>
  <c r="CU49" i="56" s="1"/>
  <c r="CT61" i="56"/>
  <c r="DB41" i="56"/>
  <c r="DB42" i="56" s="1"/>
  <c r="DB43" i="56" s="1"/>
  <c r="DA59" i="56"/>
  <c r="DA60" i="56"/>
  <c r="DA133" i="33" s="1"/>
  <c r="DA52" i="56"/>
  <c r="DC3" i="56"/>
  <c r="DD70" i="33"/>
  <c r="DB55" i="56"/>
  <c r="DB56" i="56" s="1"/>
  <c r="DB37" i="56"/>
  <c r="DB38" i="56" s="1"/>
  <c r="DG61" i="33"/>
  <c r="DH62" i="33" s="1"/>
  <c r="DF60" i="33"/>
  <c r="DF4" i="56" s="1"/>
  <c r="DG59" i="33"/>
  <c r="DF71" i="33" s="1"/>
  <c r="CS62" i="56"/>
  <c r="CS134" i="33"/>
  <c r="CS79" i="33"/>
  <c r="CS76" i="59" s="1"/>
  <c r="CU46" i="56"/>
  <c r="CV46" i="56" s="1"/>
  <c r="CR135" i="33"/>
  <c r="CR80" i="33"/>
  <c r="CZ132" i="33"/>
  <c r="DD72" i="33"/>
  <c r="DE72" i="33" s="1"/>
  <c r="DB52" i="56" l="1"/>
  <c r="CU48" i="56"/>
  <c r="CV47" i="56" s="1"/>
  <c r="CV49" i="56" s="1"/>
  <c r="CU61" i="56"/>
  <c r="DD3" i="56"/>
  <c r="DE70" i="33"/>
  <c r="DB60" i="56"/>
  <c r="DB133" i="33" s="1"/>
  <c r="DB59" i="56"/>
  <c r="DC41" i="56"/>
  <c r="DC42" i="56" s="1"/>
  <c r="DC43" i="56" s="1"/>
  <c r="CS135" i="33"/>
  <c r="CS80" i="33"/>
  <c r="DC55" i="56"/>
  <c r="DC56" i="56" s="1"/>
  <c r="DC37" i="56"/>
  <c r="DC38" i="56" s="1"/>
  <c r="CT62" i="56"/>
  <c r="CT79" i="33"/>
  <c r="CT76" i="59" s="1"/>
  <c r="CT134" i="33"/>
  <c r="DF72" i="33"/>
  <c r="DH61" i="33"/>
  <c r="DI62" i="33" s="1"/>
  <c r="DG60" i="33"/>
  <c r="DG4" i="56" s="1"/>
  <c r="DH59" i="33"/>
  <c r="DG71" i="33" s="1"/>
  <c r="DA132" i="33"/>
  <c r="CR77" i="59"/>
  <c r="CS50" i="40"/>
  <c r="CS63" i="40" s="1"/>
  <c r="CS64" i="40" s="1"/>
  <c r="CS65" i="40" s="1"/>
  <c r="CS50" i="41"/>
  <c r="CS63" i="41" s="1"/>
  <c r="CS64" i="41" s="1"/>
  <c r="CS65" i="41" s="1"/>
  <c r="CS50" i="49"/>
  <c r="CS63" i="49" s="1"/>
  <c r="CS64" i="49" s="1"/>
  <c r="CS65" i="49" s="1"/>
  <c r="CS50" i="48"/>
  <c r="CS63" i="48" s="1"/>
  <c r="CS64" i="48" s="1"/>
  <c r="CS65" i="48" s="1"/>
  <c r="CS50" i="46"/>
  <c r="CS63" i="46" s="1"/>
  <c r="CS64" i="46" s="1"/>
  <c r="CS65" i="46" s="1"/>
  <c r="CS50" i="47"/>
  <c r="CS63" i="47" s="1"/>
  <c r="CS64" i="47" s="1"/>
  <c r="CS65" i="47" s="1"/>
  <c r="CS50" i="42"/>
  <c r="CS63" i="42" s="1"/>
  <c r="CS64" i="42" s="1"/>
  <c r="CS65" i="42" s="1"/>
  <c r="CS50" i="44"/>
  <c r="CS63" i="44" s="1"/>
  <c r="CS64" i="44" s="1"/>
  <c r="CS65" i="44" s="1"/>
  <c r="CS50" i="45"/>
  <c r="CS63" i="45" s="1"/>
  <c r="CS64" i="45" s="1"/>
  <c r="CS65" i="45" s="1"/>
  <c r="CS50" i="43"/>
  <c r="CS63" i="43" s="1"/>
  <c r="CS64" i="43" s="1"/>
  <c r="CS65" i="43" s="1"/>
  <c r="CV48" i="56" l="1"/>
  <c r="CW47" i="56" s="1"/>
  <c r="CW49" i="56" s="1"/>
  <c r="CV61" i="56"/>
  <c r="DC52" i="56"/>
  <c r="DD41" i="56"/>
  <c r="DD42" i="56" s="1"/>
  <c r="DD43" i="56" s="1"/>
  <c r="CT135" i="33"/>
  <c r="CT80" i="33"/>
  <c r="CW46" i="56"/>
  <c r="DE3" i="56"/>
  <c r="DF70" i="33"/>
  <c r="CS77" i="59"/>
  <c r="CT50" i="47"/>
  <c r="CT63" i="47" s="1"/>
  <c r="CT64" i="47" s="1"/>
  <c r="CT65" i="47" s="1"/>
  <c r="CT50" i="41"/>
  <c r="CT63" i="41" s="1"/>
  <c r="CT64" i="41" s="1"/>
  <c r="CT65" i="41" s="1"/>
  <c r="CT50" i="49"/>
  <c r="CT63" i="49" s="1"/>
  <c r="CT64" i="49" s="1"/>
  <c r="CT65" i="49" s="1"/>
  <c r="CT50" i="46"/>
  <c r="CT63" i="46" s="1"/>
  <c r="CT64" i="46" s="1"/>
  <c r="CT65" i="46" s="1"/>
  <c r="CT50" i="44"/>
  <c r="CT63" i="44" s="1"/>
  <c r="CT64" i="44" s="1"/>
  <c r="CT65" i="44" s="1"/>
  <c r="CT50" i="40"/>
  <c r="CT63" i="40" s="1"/>
  <c r="CT64" i="40" s="1"/>
  <c r="CT65" i="40" s="1"/>
  <c r="CT50" i="42"/>
  <c r="CT63" i="42" s="1"/>
  <c r="CT64" i="42" s="1"/>
  <c r="CT65" i="42" s="1"/>
  <c r="CT50" i="48"/>
  <c r="CT63" i="48" s="1"/>
  <c r="CT64" i="48" s="1"/>
  <c r="CT65" i="48" s="1"/>
  <c r="CT50" i="45"/>
  <c r="CT63" i="45" s="1"/>
  <c r="CT64" i="45" s="1"/>
  <c r="CT65" i="45" s="1"/>
  <c r="CT50" i="43"/>
  <c r="CT63" i="43" s="1"/>
  <c r="CT64" i="43" s="1"/>
  <c r="CT65" i="43" s="1"/>
  <c r="DC60" i="56"/>
  <c r="DC133" i="33" s="1"/>
  <c r="DC59" i="56"/>
  <c r="DD55" i="56"/>
  <c r="DD56" i="56" s="1"/>
  <c r="DD37" i="56"/>
  <c r="DD38" i="56" s="1"/>
  <c r="DI61" i="33"/>
  <c r="DJ62" i="33" s="1"/>
  <c r="DH60" i="33"/>
  <c r="DH4" i="56" s="1"/>
  <c r="DI59" i="33"/>
  <c r="DB132" i="33"/>
  <c r="CU62" i="56"/>
  <c r="CU134" i="33"/>
  <c r="CU79" i="33"/>
  <c r="CU76" i="59" s="1"/>
  <c r="CX46" i="56" l="1"/>
  <c r="DD52" i="56"/>
  <c r="DE41" i="56"/>
  <c r="DE42" i="56" s="1"/>
  <c r="DE43" i="56" s="1"/>
  <c r="CW48" i="56"/>
  <c r="CX47" i="56" s="1"/>
  <c r="CX49" i="56" s="1"/>
  <c r="CW61" i="56"/>
  <c r="DF3" i="56"/>
  <c r="DG70" i="33"/>
  <c r="DE55" i="56"/>
  <c r="DE56" i="56" s="1"/>
  <c r="DE37" i="56"/>
  <c r="CV62" i="56"/>
  <c r="CV134" i="33"/>
  <c r="CV79" i="33"/>
  <c r="CV76" i="59" s="1"/>
  <c r="DJ61" i="33"/>
  <c r="DK62" i="33" s="1"/>
  <c r="DI60" i="33"/>
  <c r="DI4" i="56" s="1"/>
  <c r="DJ59" i="33"/>
  <c r="DI71" i="33" s="1"/>
  <c r="DC132" i="33"/>
  <c r="DD60" i="56"/>
  <c r="DD133" i="33" s="1"/>
  <c r="DD59" i="56"/>
  <c r="DE38" i="56"/>
  <c r="CU135" i="33"/>
  <c r="CU80" i="33"/>
  <c r="DH71" i="33"/>
  <c r="DG72" i="33"/>
  <c r="DH72" i="33" s="1"/>
  <c r="CT77" i="59"/>
  <c r="CU50" i="44"/>
  <c r="CU63" i="44" s="1"/>
  <c r="CU64" i="44" s="1"/>
  <c r="CU65" i="44" s="1"/>
  <c r="CU50" i="40"/>
  <c r="CU63" i="40" s="1"/>
  <c r="CU64" i="40" s="1"/>
  <c r="CU65" i="40" s="1"/>
  <c r="CU50" i="42"/>
  <c r="CU63" i="42" s="1"/>
  <c r="CU64" i="42" s="1"/>
  <c r="CU65" i="42" s="1"/>
  <c r="CU50" i="41"/>
  <c r="CU63" i="41" s="1"/>
  <c r="CU64" i="41" s="1"/>
  <c r="CU65" i="41" s="1"/>
  <c r="CU50" i="49"/>
  <c r="CU63" i="49" s="1"/>
  <c r="CU64" i="49" s="1"/>
  <c r="CU65" i="49" s="1"/>
  <c r="CU50" i="48"/>
  <c r="CU63" i="48" s="1"/>
  <c r="CU64" i="48" s="1"/>
  <c r="CU65" i="48" s="1"/>
  <c r="CU50" i="45"/>
  <c r="CU63" i="45" s="1"/>
  <c r="CU64" i="45" s="1"/>
  <c r="CU65" i="45" s="1"/>
  <c r="CU50" i="43"/>
  <c r="CU63" i="43" s="1"/>
  <c r="CU64" i="43" s="1"/>
  <c r="CU65" i="43" s="1"/>
  <c r="CU50" i="47"/>
  <c r="CU63" i="47" s="1"/>
  <c r="CU64" i="47" s="1"/>
  <c r="CU65" i="47" s="1"/>
  <c r="CU50" i="46"/>
  <c r="CU63" i="46" s="1"/>
  <c r="CU64" i="46" s="1"/>
  <c r="CU65" i="46" s="1"/>
  <c r="CY46" i="56" l="1"/>
  <c r="CX48" i="56"/>
  <c r="CY47" i="56" s="1"/>
  <c r="CY49" i="56" s="1"/>
  <c r="CX61" i="56"/>
  <c r="DE52" i="56"/>
  <c r="DF41" i="56"/>
  <c r="DF42" i="56" s="1"/>
  <c r="DF43" i="56" s="1"/>
  <c r="DD132" i="33"/>
  <c r="DF55" i="56"/>
  <c r="DF56" i="56" s="1"/>
  <c r="DF37" i="56"/>
  <c r="CU77" i="59"/>
  <c r="CV50" i="40"/>
  <c r="CV63" i="40" s="1"/>
  <c r="CV64" i="40" s="1"/>
  <c r="CV65" i="40" s="1"/>
  <c r="CV50" i="41"/>
  <c r="CV63" i="41" s="1"/>
  <c r="CV64" i="41" s="1"/>
  <c r="CV65" i="41" s="1"/>
  <c r="CV50" i="49"/>
  <c r="CV63" i="49" s="1"/>
  <c r="CV64" i="49" s="1"/>
  <c r="CV65" i="49" s="1"/>
  <c r="CV50" i="48"/>
  <c r="CV63" i="48" s="1"/>
  <c r="CV64" i="48" s="1"/>
  <c r="CV65" i="48" s="1"/>
  <c r="CV50" i="45"/>
  <c r="CV63" i="45" s="1"/>
  <c r="CV64" i="45" s="1"/>
  <c r="CV65" i="45" s="1"/>
  <c r="CV50" i="43"/>
  <c r="CV63" i="43" s="1"/>
  <c r="CV64" i="43" s="1"/>
  <c r="CV65" i="43" s="1"/>
  <c r="CV50" i="47"/>
  <c r="CV63" i="47" s="1"/>
  <c r="CV64" i="47" s="1"/>
  <c r="CV65" i="47" s="1"/>
  <c r="CV50" i="42"/>
  <c r="CV63" i="42" s="1"/>
  <c r="CV64" i="42" s="1"/>
  <c r="CV65" i="42" s="1"/>
  <c r="CV50" i="44"/>
  <c r="CV63" i="44" s="1"/>
  <c r="CV64" i="44" s="1"/>
  <c r="CV65" i="44" s="1"/>
  <c r="CV50" i="46"/>
  <c r="CV63" i="46" s="1"/>
  <c r="CV64" i="46" s="1"/>
  <c r="CV65" i="46" s="1"/>
  <c r="CW62" i="56"/>
  <c r="CW134" i="33"/>
  <c r="CW79" i="33"/>
  <c r="CW76" i="59" s="1"/>
  <c r="CZ46" i="56"/>
  <c r="DK61" i="33"/>
  <c r="DL62" i="33" s="1"/>
  <c r="DJ60" i="33"/>
  <c r="DJ4" i="56" s="1"/>
  <c r="DK59" i="33"/>
  <c r="DE59" i="56"/>
  <c r="DE60" i="56"/>
  <c r="DE133" i="33" s="1"/>
  <c r="DF38" i="56"/>
  <c r="CV135" i="33"/>
  <c r="CV80" i="33"/>
  <c r="CV77" i="59" s="1"/>
  <c r="DG3" i="56"/>
  <c r="DH70" i="33"/>
  <c r="DI72" i="33" s="1"/>
  <c r="DG41" i="56" l="1"/>
  <c r="DG42" i="56" s="1"/>
  <c r="DG43" i="56" s="1"/>
  <c r="DF52" i="56"/>
  <c r="CY48" i="56"/>
  <c r="CZ47" i="56" s="1"/>
  <c r="CZ49" i="56" s="1"/>
  <c r="CY61" i="56"/>
  <c r="CW135" i="33"/>
  <c r="CW80" i="33"/>
  <c r="CW77" i="59" s="1"/>
  <c r="DF60" i="56"/>
  <c r="DF133" i="33" s="1"/>
  <c r="DF59" i="56"/>
  <c r="CX62" i="56"/>
  <c r="CX79" i="33"/>
  <c r="CX76" i="59" s="1"/>
  <c r="CX134" i="33"/>
  <c r="DL61" i="33"/>
  <c r="DM62" i="33" s="1"/>
  <c r="DK60" i="33"/>
  <c r="DK4" i="56" s="1"/>
  <c r="DL59" i="33"/>
  <c r="DG55" i="56"/>
  <c r="DG56" i="56" s="1"/>
  <c r="DG37" i="56"/>
  <c r="DG38" i="56" s="1"/>
  <c r="DJ71" i="33"/>
  <c r="DH3" i="56"/>
  <c r="DI70" i="33"/>
  <c r="DA46" i="56"/>
  <c r="DE132" i="33"/>
  <c r="DG60" i="56" l="1"/>
  <c r="DG133" i="33" s="1"/>
  <c r="DG59" i="56"/>
  <c r="DG52" i="56"/>
  <c r="CZ48" i="56"/>
  <c r="DA47" i="56" s="1"/>
  <c r="DA49" i="56" s="1"/>
  <c r="CZ61" i="56"/>
  <c r="DH41" i="56"/>
  <c r="DH42" i="56" s="1"/>
  <c r="DH43" i="56" s="1"/>
  <c r="DM61" i="33"/>
  <c r="DN62" i="33" s="1"/>
  <c r="DL60" i="33"/>
  <c r="DL4" i="56" s="1"/>
  <c r="DM59" i="33"/>
  <c r="DL71" i="33"/>
  <c r="DF132" i="33"/>
  <c r="CY62" i="56"/>
  <c r="CY134" i="33"/>
  <c r="CY79" i="33"/>
  <c r="CY76" i="59" s="1"/>
  <c r="DB46" i="56"/>
  <c r="DI3" i="56"/>
  <c r="DJ70" i="33"/>
  <c r="CX135" i="33"/>
  <c r="CX80" i="33"/>
  <c r="CX77" i="59" s="1"/>
  <c r="DK71" i="33"/>
  <c r="DH55" i="56"/>
  <c r="DH56" i="56" s="1"/>
  <c r="DH37" i="56"/>
  <c r="DH38" i="56" s="1"/>
  <c r="DJ72" i="33"/>
  <c r="DH60" i="56" l="1"/>
  <c r="DH133" i="33" s="1"/>
  <c r="DH59" i="56"/>
  <c r="DI41" i="56"/>
  <c r="DI42" i="56" s="1"/>
  <c r="DI43" i="56" s="1"/>
  <c r="DH52" i="56"/>
  <c r="CZ62" i="56"/>
  <c r="CZ135" i="33" s="1"/>
  <c r="CZ134" i="33"/>
  <c r="DA48" i="56"/>
  <c r="DB47" i="56" s="1"/>
  <c r="DB49" i="56" s="1"/>
  <c r="DA61" i="56"/>
  <c r="DJ3" i="56"/>
  <c r="DK70" i="33"/>
  <c r="DG132" i="33"/>
  <c r="DK72" i="33"/>
  <c r="DI55" i="56"/>
  <c r="DI56" i="56" s="1"/>
  <c r="DI37" i="56"/>
  <c r="DI38" i="56" s="1"/>
  <c r="CY135" i="33"/>
  <c r="CY80" i="33"/>
  <c r="CY77" i="59" s="1"/>
  <c r="DN61" i="33"/>
  <c r="DO62" i="33" s="1"/>
  <c r="DM60" i="33"/>
  <c r="DM4" i="56" s="1"/>
  <c r="DN59" i="33"/>
  <c r="DM71" i="33" s="1"/>
  <c r="DI59" i="56" l="1"/>
  <c r="DI60" i="56"/>
  <c r="DI133" i="33" s="1"/>
  <c r="DB48" i="56"/>
  <c r="DC47" i="56" s="1"/>
  <c r="DC49" i="56" s="1"/>
  <c r="DB61" i="56"/>
  <c r="DI52" i="56"/>
  <c r="DC46" i="56"/>
  <c r="DJ41" i="56"/>
  <c r="DJ42" i="56" s="1"/>
  <c r="DJ43" i="56" s="1"/>
  <c r="DK3" i="56"/>
  <c r="DL70" i="33"/>
  <c r="DO61" i="33"/>
  <c r="DP62" i="33" s="1"/>
  <c r="DN60" i="33"/>
  <c r="DN4" i="56" s="1"/>
  <c r="DO59" i="33"/>
  <c r="DN71" i="33" s="1"/>
  <c r="DL72" i="33"/>
  <c r="DM72" i="33" s="1"/>
  <c r="DJ55" i="56"/>
  <c r="DJ56" i="56" s="1"/>
  <c r="DJ37" i="56"/>
  <c r="DJ38" i="56" s="1"/>
  <c r="DH132" i="33"/>
  <c r="DA62" i="56"/>
  <c r="DA135" i="33" s="1"/>
  <c r="DA134" i="33"/>
  <c r="DD46" i="56" l="1"/>
  <c r="DK41" i="56"/>
  <c r="DK42" i="56" s="1"/>
  <c r="DK43" i="56" s="1"/>
  <c r="DJ52" i="56"/>
  <c r="DJ60" i="56"/>
  <c r="DJ133" i="33" s="1"/>
  <c r="DJ59" i="56"/>
  <c r="DK55" i="56"/>
  <c r="DK56" i="56" s="1"/>
  <c r="DK37" i="56"/>
  <c r="DK38" i="56" s="1"/>
  <c r="DC48" i="56"/>
  <c r="DD47" i="56" s="1"/>
  <c r="DE46" i="56" s="1"/>
  <c r="DC61" i="56"/>
  <c r="DB62" i="56"/>
  <c r="DB135" i="33" s="1"/>
  <c r="DB134" i="33"/>
  <c r="DP61" i="33"/>
  <c r="DQ62" i="33" s="1"/>
  <c r="DO60" i="33"/>
  <c r="DO4" i="56" s="1"/>
  <c r="DP59" i="33"/>
  <c r="DO71" i="33" s="1"/>
  <c r="DL3" i="56"/>
  <c r="DM70" i="33"/>
  <c r="DN72" i="33" s="1"/>
  <c r="DI132" i="33"/>
  <c r="DK52" i="56" l="1"/>
  <c r="DL41" i="56"/>
  <c r="DL42" i="56" s="1"/>
  <c r="DL43" i="56" s="1"/>
  <c r="DQ61" i="33"/>
  <c r="DR62" i="33" s="1"/>
  <c r="DP60" i="33"/>
  <c r="DP4" i="56" s="1"/>
  <c r="DQ59" i="33"/>
  <c r="DD49" i="56"/>
  <c r="DK60" i="56"/>
  <c r="DK133" i="33" s="1"/>
  <c r="DK59" i="56"/>
  <c r="DM3" i="56"/>
  <c r="DN70" i="33"/>
  <c r="DJ132" i="33"/>
  <c r="DL55" i="56"/>
  <c r="DL56" i="56" s="1"/>
  <c r="DL37" i="56"/>
  <c r="DL38" i="56" s="1"/>
  <c r="DC62" i="56"/>
  <c r="DC135" i="33" s="1"/>
  <c r="DC134" i="33"/>
  <c r="DL60" i="56" l="1"/>
  <c r="DL133" i="33" s="1"/>
  <c r="DL59" i="56"/>
  <c r="DL52" i="56"/>
  <c r="DN3" i="56"/>
  <c r="DO70" i="33"/>
  <c r="DM41" i="56"/>
  <c r="DM42" i="56" s="1"/>
  <c r="DM43" i="56" s="1"/>
  <c r="DM55" i="56"/>
  <c r="DM56" i="56" s="1"/>
  <c r="DM37" i="56"/>
  <c r="DM38" i="56" s="1"/>
  <c r="DD48" i="56"/>
  <c r="DE47" i="56" s="1"/>
  <c r="DF46" i="56" s="1"/>
  <c r="DE49" i="56"/>
  <c r="DD61" i="56"/>
  <c r="DR61" i="33"/>
  <c r="DS62" i="33" s="1"/>
  <c r="DQ60" i="33"/>
  <c r="DQ4" i="56" s="1"/>
  <c r="DR59" i="33"/>
  <c r="DQ71" i="33" s="1"/>
  <c r="DO72" i="33"/>
  <c r="DP72" i="33" s="1"/>
  <c r="DK132" i="33"/>
  <c r="DP71" i="33"/>
  <c r="DN41" i="56" l="1"/>
  <c r="DN42" i="56" s="1"/>
  <c r="DN43" i="56" s="1"/>
  <c r="DM60" i="56"/>
  <c r="DM133" i="33" s="1"/>
  <c r="DM59" i="56"/>
  <c r="DM52" i="56"/>
  <c r="DD62" i="56"/>
  <c r="DD135" i="33" s="1"/>
  <c r="DD134" i="33"/>
  <c r="DO3" i="56"/>
  <c r="DP70" i="33"/>
  <c r="DQ72" i="33" s="1"/>
  <c r="DS61" i="33"/>
  <c r="DT62" i="33" s="1"/>
  <c r="DR60" i="33"/>
  <c r="DR4" i="56" s="1"/>
  <c r="DS59" i="33"/>
  <c r="DR71" i="33"/>
  <c r="DE48" i="56"/>
  <c r="DF47" i="56" s="1"/>
  <c r="DF49" i="56" s="1"/>
  <c r="DE61" i="56"/>
  <c r="DN55" i="56"/>
  <c r="DN56" i="56" s="1"/>
  <c r="DN37" i="56"/>
  <c r="DN38" i="56" s="1"/>
  <c r="DL132" i="33"/>
  <c r="DG46" i="56"/>
  <c r="DN52" i="56" l="1"/>
  <c r="DN60" i="56"/>
  <c r="DN133" i="33" s="1"/>
  <c r="DN59" i="56"/>
  <c r="DO41" i="56"/>
  <c r="DO42" i="56" s="1"/>
  <c r="DO43" i="56" s="1"/>
  <c r="DM132" i="33"/>
  <c r="DF48" i="56"/>
  <c r="DG47" i="56" s="1"/>
  <c r="DH46" i="56" s="1"/>
  <c r="DF61" i="56"/>
  <c r="DP3" i="56"/>
  <c r="DQ70" i="33"/>
  <c r="DR72" i="33" s="1"/>
  <c r="DT61" i="33"/>
  <c r="DU62" i="33" s="1"/>
  <c r="DS60" i="33"/>
  <c r="DT59" i="33"/>
  <c r="DS71" i="33" s="1"/>
  <c r="DO55" i="56"/>
  <c r="DO56" i="56" s="1"/>
  <c r="DO37" i="56"/>
  <c r="DO38" i="56" s="1"/>
  <c r="DE62" i="56"/>
  <c r="DE135" i="33" s="1"/>
  <c r="DE134" i="33"/>
  <c r="DO60" i="56" l="1"/>
  <c r="DO133" i="33" s="1"/>
  <c r="DO59" i="56"/>
  <c r="DP41" i="56"/>
  <c r="DP42" i="56" s="1"/>
  <c r="DP43" i="56" s="1"/>
  <c r="DO52" i="56"/>
  <c r="DN132" i="33"/>
  <c r="DQ3" i="56"/>
  <c r="DR70" i="33"/>
  <c r="DG49" i="56"/>
  <c r="DU61" i="33"/>
  <c r="DV62" i="33" s="1"/>
  <c r="DT60" i="33"/>
  <c r="DU59" i="33"/>
  <c r="DT71" i="33" s="1"/>
  <c r="DP55" i="56"/>
  <c r="DP56" i="56" s="1"/>
  <c r="DP37" i="56"/>
  <c r="DP38" i="56" s="1"/>
  <c r="DF62" i="56"/>
  <c r="DF135" i="33" s="1"/>
  <c r="DF134" i="33"/>
  <c r="DP60" i="56" l="1"/>
  <c r="DP133" i="33" s="1"/>
  <c r="DP59" i="56"/>
  <c r="DP52" i="56"/>
  <c r="DQ55" i="56"/>
  <c r="DQ56" i="56" s="1"/>
  <c r="DQ37" i="56"/>
  <c r="DQ38" i="56" s="1"/>
  <c r="DQ41" i="56"/>
  <c r="DQ42" i="56" s="1"/>
  <c r="DQ43" i="56" s="1"/>
  <c r="DG48" i="56"/>
  <c r="DH47" i="56" s="1"/>
  <c r="DI46" i="56" s="1"/>
  <c r="DG61" i="56"/>
  <c r="DO132" i="33"/>
  <c r="DV61" i="33"/>
  <c r="DW62" i="33" s="1"/>
  <c r="DU60" i="33"/>
  <c r="DV59" i="33"/>
  <c r="DR3" i="56"/>
  <c r="DS70" i="33"/>
  <c r="DS72" i="33"/>
  <c r="DT70" i="33" l="1"/>
  <c r="DR41" i="56"/>
  <c r="DR42" i="56" s="1"/>
  <c r="DR43" i="56" s="1"/>
  <c r="DQ59" i="56"/>
  <c r="DQ60" i="56"/>
  <c r="DQ133" i="33" s="1"/>
  <c r="DQ52" i="56"/>
  <c r="DR55" i="56"/>
  <c r="DR56" i="56" s="1"/>
  <c r="DR52" i="56" s="1"/>
  <c r="DR37" i="56"/>
  <c r="DR38" i="56" s="1"/>
  <c r="DH49" i="56"/>
  <c r="DW61" i="33"/>
  <c r="DX62" i="33" s="1"/>
  <c r="DV60" i="33"/>
  <c r="DW59" i="33"/>
  <c r="DV71" i="33" s="1"/>
  <c r="DT72" i="33"/>
  <c r="DU72" i="33" s="1"/>
  <c r="DU71" i="33"/>
  <c r="DU70" i="33" s="1"/>
  <c r="DP132" i="33"/>
  <c r="DG62" i="56"/>
  <c r="DG135" i="33" s="1"/>
  <c r="DG134" i="33"/>
  <c r="DV70" i="33" l="1"/>
  <c r="DR60" i="56"/>
  <c r="DR133" i="33" s="1"/>
  <c r="DR59" i="56"/>
  <c r="DH48" i="56"/>
  <c r="DI47" i="56" s="1"/>
  <c r="DJ46" i="56" s="1"/>
  <c r="DH61" i="56"/>
  <c r="DX61" i="33"/>
  <c r="DW60" i="33"/>
  <c r="DX59" i="33"/>
  <c r="DX60" i="33" s="1"/>
  <c r="DQ132" i="33"/>
  <c r="DV72" i="33"/>
  <c r="DW72" i="33" s="1"/>
  <c r="DW71" i="33" l="1"/>
  <c r="DH62" i="56"/>
  <c r="DH135" i="33" s="1"/>
  <c r="DH134" i="33"/>
  <c r="DR132" i="33"/>
  <c r="DI49" i="56"/>
  <c r="DI48" i="56" l="1"/>
  <c r="DJ47" i="56" s="1"/>
  <c r="DK46" i="56" s="1"/>
  <c r="DI61" i="56"/>
  <c r="DX71" i="33"/>
  <c r="DW70" i="33"/>
  <c r="DI62" i="56" l="1"/>
  <c r="DI135" i="33" s="1"/>
  <c r="DI134" i="33"/>
  <c r="DX70" i="33"/>
  <c r="DX72" i="33"/>
  <c r="DJ49" i="56"/>
  <c r="DJ48" i="56" l="1"/>
  <c r="DK47" i="56" s="1"/>
  <c r="DL46" i="56" s="1"/>
  <c r="DJ61" i="56"/>
  <c r="DJ62" i="56" l="1"/>
  <c r="DJ135" i="33" s="1"/>
  <c r="DJ134" i="33"/>
  <c r="DK49" i="56"/>
  <c r="DK48" i="56" l="1"/>
  <c r="DL47" i="56" s="1"/>
  <c r="DM46" i="56" s="1"/>
  <c r="DK61" i="56"/>
  <c r="DK62" i="56" l="1"/>
  <c r="DK135" i="33" s="1"/>
  <c r="DK134" i="33"/>
  <c r="DL49" i="56"/>
  <c r="DL48" i="56" l="1"/>
  <c r="DM47" i="56" s="1"/>
  <c r="DN46" i="56" s="1"/>
  <c r="DL61" i="56"/>
  <c r="DM49" i="56" l="1"/>
  <c r="DL62" i="56"/>
  <c r="DL135" i="33" s="1"/>
  <c r="DL134" i="33"/>
  <c r="DM48" i="56"/>
  <c r="DN47" i="56" s="1"/>
  <c r="DO46" i="56" s="1"/>
  <c r="DM61" i="56"/>
  <c r="DM62" i="56" l="1"/>
  <c r="DM135" i="33" s="1"/>
  <c r="DM134" i="33"/>
  <c r="DN49" i="56"/>
  <c r="DN48" i="56" l="1"/>
  <c r="DO47" i="56" s="1"/>
  <c r="DP46" i="56" s="1"/>
  <c r="DN61" i="56"/>
  <c r="DN62" i="56" l="1"/>
  <c r="DN135" i="33" s="1"/>
  <c r="DN134" i="33"/>
  <c r="DO49" i="56"/>
  <c r="DO48" i="56" l="1"/>
  <c r="DP47" i="56" s="1"/>
  <c r="DQ46" i="56" s="1"/>
  <c r="DO61" i="56"/>
  <c r="DO62" i="56" l="1"/>
  <c r="DO135" i="33" s="1"/>
  <c r="DO134" i="33"/>
  <c r="DP49" i="56"/>
  <c r="DP48" i="56" l="1"/>
  <c r="DQ47" i="56" s="1"/>
  <c r="DR46" i="56" s="1"/>
  <c r="DQ49" i="56"/>
  <c r="DP61" i="56"/>
  <c r="DQ48" i="56" l="1"/>
  <c r="DR47" i="56" s="1"/>
  <c r="DR49" i="56" s="1"/>
  <c r="DQ61" i="56"/>
  <c r="DP62" i="56"/>
  <c r="DP135" i="33" s="1"/>
  <c r="DP134" i="33"/>
  <c r="DR48" i="56" l="1"/>
  <c r="DR61" i="56"/>
  <c r="DQ62" i="56"/>
  <c r="DQ135" i="33" s="1"/>
  <c r="DQ134" i="33"/>
  <c r="DR62" i="56" l="1"/>
  <c r="DR135" i="33" s="1"/>
  <c r="DR134" i="3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<sst xmlns="http://schemas.openxmlformats.org/spreadsheetml/2006/main" count="5701" uniqueCount="1789">
  <si>
    <t xml:space="preserve">           Decline rate of land emissions per decade</t>
  </si>
  <si>
    <t>Industrial emissions (GTC per year)</t>
  </si>
  <si>
    <t>CARBON CYCLE</t>
  </si>
  <si>
    <t>Concentration in biosphere and upper oceans (GTC)</t>
  </si>
  <si>
    <t>Concentration in deep oceans (GTC)</t>
  </si>
  <si>
    <t>CEMU utility function of p. c. consumption</t>
  </si>
  <si>
    <t>PARTICIPATION</t>
  </si>
  <si>
    <t>Consumption discount rate</t>
  </si>
  <si>
    <t>MPK (gross)</t>
  </si>
  <si>
    <t xml:space="preserve">     Rate of pop growth (per year)</t>
  </si>
  <si>
    <t>Initial temperature of deep oceans (deg. C above 1900)</t>
  </si>
  <si>
    <t>Ramsey formula (C(t+1))</t>
  </si>
  <si>
    <t>Ramsey formula (C(t))</t>
  </si>
  <si>
    <t>MU(C)</t>
  </si>
  <si>
    <t>MU(C(t+i)*R(T+i)/MU(1)</t>
  </si>
  <si>
    <t>Discount rate t to t+1</t>
  </si>
  <si>
    <t>CUMULATIVE EMISSIONS</t>
  </si>
  <si>
    <t>Cumulative Emissions to date</t>
  </si>
  <si>
    <t>Ratio to Max</t>
  </si>
  <si>
    <t>CARBON LIMITS</t>
  </si>
  <si>
    <t>Backstop price</t>
  </si>
  <si>
    <t>Output after damages before abatement</t>
  </si>
  <si>
    <t xml:space="preserve">     Rate of pop growth (per decade)</t>
  </si>
  <si>
    <t xml:space="preserve">      Initial carbon emissions from land use change (GTC per year)</t>
  </si>
  <si>
    <t>CONCENTRATIONS</t>
  </si>
  <si>
    <t>Initial real interest rate (percent per decade annualized)</t>
  </si>
  <si>
    <t>This is calculated from Ramsey equation and data are RSTP and real interest rate, population growth, and p.c. consumption.</t>
  </si>
  <si>
    <t>Net output (net of damages and abatement, $trill p.a.)</t>
  </si>
  <si>
    <t>GAMA*Y(T)/K(T)- (1-(1-DK)**10)/10</t>
  </si>
  <si>
    <t>CDIAC, including cement and flaring (3 year average around 2005)</t>
  </si>
  <si>
    <t>Includes minor controls from EU</t>
  </si>
  <si>
    <t>OECD-Europe</t>
  </si>
  <si>
    <t>Other non-OECD Asia</t>
  </si>
  <si>
    <t>CAPITAL ACCUMULATION</t>
  </si>
  <si>
    <t>Investment ($trill per year)</t>
  </si>
  <si>
    <t>Capital ($trill)</t>
  </si>
  <si>
    <t>Total carbon emissions (GTC per year)</t>
  </si>
  <si>
    <t>Model based</t>
  </si>
  <si>
    <t>Initial K</t>
  </si>
  <si>
    <t>From production function</t>
  </si>
  <si>
    <t>Atmospheric temperature (degrees Celsius above preindustrial)</t>
  </si>
  <si>
    <t xml:space="preserve">     Initial population (millions)</t>
  </si>
  <si>
    <t>PRODUCTIVITY</t>
  </si>
  <si>
    <t>Coefficient of heat gain by deep oceans</t>
  </si>
  <si>
    <t>POPULATION</t>
  </si>
  <si>
    <t>Population (millions)</t>
  </si>
  <si>
    <t>FCO22x</t>
  </si>
  <si>
    <t>Exponent on damages</t>
  </si>
  <si>
    <t>2000 forcings other ghg</t>
  </si>
  <si>
    <t>Initial output (2005 US International $, trillions)</t>
  </si>
  <si>
    <t>Other Non-OECD Asia</t>
  </si>
  <si>
    <t>Japan</t>
  </si>
  <si>
    <t>Russia</t>
  </si>
  <si>
    <t>Eurasia</t>
  </si>
  <si>
    <t>China</t>
  </si>
  <si>
    <t>India</t>
  </si>
  <si>
    <t>Middle East</t>
  </si>
  <si>
    <t>Africa</t>
  </si>
  <si>
    <t>Latin America</t>
  </si>
  <si>
    <t>- The year is not terribly important, but sets a limit to the time of CO2 emissions.</t>
  </si>
  <si>
    <t>- limmiu is generally not used, but can be if there are constraints on buildup of emissions controls.</t>
  </si>
  <si>
    <t>Control variables: Optimized for 2015 and beyond.</t>
  </si>
  <si>
    <t xml:space="preserve">Utility (in units of first period consumption, trillions 2000$) </t>
  </si>
  <si>
    <t>This is fundamental for calculation of the discount rate.</t>
  </si>
  <si>
    <t>Maximum carbon resources (GtC)</t>
  </si>
  <si>
    <t>Maximum ratio</t>
  </si>
  <si>
    <t>Rate of social time preference (% py)</t>
  </si>
  <si>
    <t>A fundamental assumption.</t>
  </si>
  <si>
    <t>Calculated A</t>
  </si>
  <si>
    <t>Goods discount using U'(C)</t>
  </si>
  <si>
    <t>Consumption discount rate (per year)</t>
  </si>
  <si>
    <t>First period gross MPK</t>
  </si>
  <si>
    <t>All period gross MPK</t>
  </si>
  <si>
    <t>Backstop competitive year (pback = 0 for periods beyond)</t>
  </si>
  <si>
    <t>From actual emissions, data, and controls.</t>
  </si>
  <si>
    <t>Elasticity of MU of consumption (set)</t>
  </si>
  <si>
    <t>PARAMETERS AND EXOGENOUS VARIABLES</t>
  </si>
  <si>
    <t>OUTPUT AND CAPITAL ACCUMULATION</t>
  </si>
  <si>
    <t>damage coefficient on temperature</t>
  </si>
  <si>
    <t>damage coefficient on temperature squared</t>
  </si>
  <si>
    <t>Abatement cost function coefficient</t>
  </si>
  <si>
    <t>Exponent of control cost function</t>
  </si>
  <si>
    <t>EMISSIONS</t>
  </si>
  <si>
    <t>Data and models</t>
  </si>
  <si>
    <t>These three parameters are fundamental for optimization, but not for basic calculations of paths</t>
  </si>
  <si>
    <t>Estimate</t>
  </si>
  <si>
    <t>ENDOGENOUS VARIABLES AND LINKS</t>
  </si>
  <si>
    <t>Speed of adjustment parameter for atmospheric temperature</t>
  </si>
  <si>
    <t>Ramsey (average)</t>
  </si>
  <si>
    <t>CO2 emissions for 2005</t>
  </si>
  <si>
    <t>Initial emissions controls</t>
  </si>
  <si>
    <t>2100 forcings other ghg</t>
  </si>
  <si>
    <t xml:space="preserve">      Initial sigma</t>
  </si>
  <si>
    <t>Exogenous forcing (Watts per square meter)</t>
  </si>
  <si>
    <t>Good discount factor (using Ramsey average)</t>
  </si>
  <si>
    <t xml:space="preserve">   Decline of social time preference (per decade)</t>
  </si>
  <si>
    <t xml:space="preserve">   Upper limit of control rate</t>
  </si>
  <si>
    <t>Lower ocean temperature (degrees Celsius above preindustrial)</t>
  </si>
  <si>
    <t>Consumption ($trill per year)</t>
  </si>
  <si>
    <t>- These are not critical and are poorly measured.</t>
  </si>
  <si>
    <t>Initial atmospheric concentration of CO2 (GTC)</t>
  </si>
  <si>
    <t>Initial concentration of CO2 in biosphere/shallow oceans (GTC)</t>
  </si>
  <si>
    <t>Initial concentration of CO2 in deep oceans (GTC)</t>
  </si>
  <si>
    <t>Elasticity of MU of consumption (calibrated)</t>
  </si>
  <si>
    <t>US</t>
  </si>
  <si>
    <t>EU</t>
  </si>
  <si>
    <t>GLOBAL</t>
  </si>
  <si>
    <t>TEMPERATURE (From GLOBAL)</t>
  </si>
  <si>
    <t>Rate of depreciation (percent per year)</t>
  </si>
  <si>
    <t>Decline of rate of time preference (% per decade)</t>
  </si>
  <si>
    <t>ABATEMENT COST</t>
  </si>
  <si>
    <t>DAMAGE FUNCTION</t>
  </si>
  <si>
    <t>Capital share</t>
  </si>
  <si>
    <t xml:space="preserve">     Initial total population (millions)</t>
  </si>
  <si>
    <t>OHI</t>
  </si>
  <si>
    <t>CEMU total period utility</t>
  </si>
  <si>
    <t xml:space="preserve">   Price of backstop technology</t>
  </si>
  <si>
    <t>WELFARE</t>
  </si>
  <si>
    <t>Social rate of time preference (percent per year)</t>
  </si>
  <si>
    <t>Social time preference factor</t>
  </si>
  <si>
    <t>Multiplicative scaling coefficient in utility function</t>
  </si>
  <si>
    <t>Additive scaling coefficient in utility function</t>
  </si>
  <si>
    <t>ENDOGENOUS VARIABLES</t>
  </si>
  <si>
    <t xml:space="preserve">OUTPUT  </t>
  </si>
  <si>
    <t>Output gross of abatement cost and climate damage ($trill)</t>
  </si>
  <si>
    <t>Elasticity of MU of consumption</t>
  </si>
  <si>
    <t>Data</t>
  </si>
  <si>
    <t>Estimates</t>
  </si>
  <si>
    <t>Ditto</t>
  </si>
  <si>
    <t xml:space="preserve">     Asymptotic population (millions)</t>
  </si>
  <si>
    <t>tfp growth</t>
  </si>
  <si>
    <t xml:space="preserve">     Growth rate of sigma (percent per year, log)</t>
  </si>
  <si>
    <t>Region</t>
  </si>
  <si>
    <t>GDP</t>
  </si>
  <si>
    <t>Pop</t>
  </si>
  <si>
    <t>A</t>
  </si>
  <si>
    <t>K</t>
  </si>
  <si>
    <t>FSU</t>
  </si>
  <si>
    <t>Other Asia</t>
  </si>
  <si>
    <t>Calibration</t>
  </si>
  <si>
    <t xml:space="preserve"> </t>
  </si>
  <si>
    <t>Real interest rate</t>
  </si>
  <si>
    <t>s</t>
  </si>
  <si>
    <t>Initial savings rate</t>
  </si>
  <si>
    <t xml:space="preserve">     Rate of growth of productivity (per year, log)</t>
  </si>
  <si>
    <t>PRSTP</t>
  </si>
  <si>
    <t>EMUC</t>
  </si>
  <si>
    <t>CO2 (2005)</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</si>
  <si>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</si>
  <si>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</si>
  <si>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</si>
  <si>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</si>
  <si>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</si>
  <si>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</si>
  <si>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</si>
  <si>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</si>
  <si>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</si>
  <si>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Ratio of asymptotic to initial price</t>
  </si>
  <si>
    <t xml:space="preserve">     Climate damages ($ trillions per year)</t>
  </si>
  <si>
    <t xml:space="preserve">    Abatement cost (fraction of output)</t>
  </si>
  <si>
    <t xml:space="preserve">    Abatement cost ($ trillion)</t>
  </si>
  <si>
    <t xml:space="preserve">     Climate damage (fraction of gross output)</t>
  </si>
  <si>
    <t>Initial A</t>
  </si>
  <si>
    <t>Participation rate 2205</t>
  </si>
  <si>
    <t>Participation rate 2105</t>
  </si>
  <si>
    <t>Discount rates and present value consumption</t>
  </si>
  <si>
    <t xml:space="preserve">    Item: growth of p.c. consumption (per year)</t>
  </si>
  <si>
    <t>Equilibrium temperature increase for CO2 doubling</t>
  </si>
  <si>
    <t>Coefficient of heat loss from atmosphere to oceans</t>
  </si>
  <si>
    <t>Carbon emissions from land use change (GTC per year)</t>
  </si>
  <si>
    <t>Carbon cycle transition coefficients (percent per decade)</t>
  </si>
  <si>
    <t>TEMPERATURE</t>
  </si>
  <si>
    <t xml:space="preserve">     Rate of social time preference (per year)</t>
  </si>
  <si>
    <t>Threshold for catastrophic damages</t>
  </si>
  <si>
    <t>Exponent for catastrophic damages</t>
  </si>
  <si>
    <t>Damage rate at threshold for catastrophic damages</t>
  </si>
  <si>
    <t xml:space="preserve">   Decline rate of price of backstop (per decade)</t>
  </si>
  <si>
    <t xml:space="preserve">   Ratio asymptotic to initial price</t>
  </si>
  <si>
    <t xml:space="preserve">  Decline of backstop price (per decade)</t>
  </si>
  <si>
    <t xml:space="preserve">Upper limit of control rate </t>
  </si>
  <si>
    <t xml:space="preserve">      Initial sigma (tC per $1000 GDP US $, 2005 prices) 2005</t>
  </si>
  <si>
    <t>Damage coefficient on temperature</t>
  </si>
  <si>
    <t>Damage coefficient on temperature squared</t>
  </si>
  <si>
    <t>- Generally not important or binding except in exceptionally rapid growth cases. Data poorly determined.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</si>
  <si>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</si>
  <si>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</si>
  <si>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</si>
  <si>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</si>
  <si>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</si>
  <si>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</si>
  <si>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</si>
  <si>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</si>
  <si>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Carbon tax (2005 US$ per ton C)</t>
  </si>
  <si>
    <t>Emissions control rate (derived from carbon price)</t>
  </si>
  <si>
    <t>Post-2005 increase rate (per decade)</t>
  </si>
  <si>
    <t>SCALING (note a macro does this)</t>
  </si>
  <si>
    <t>assumed</t>
  </si>
  <si>
    <t>data</t>
  </si>
  <si>
    <t>calibrated</t>
  </si>
  <si>
    <t>calculated</t>
  </si>
  <si>
    <t>NA</t>
  </si>
  <si>
    <t>DICE 2007</t>
  </si>
  <si>
    <t>GISS</t>
  </si>
  <si>
    <t>Sigma (industrial CO2 emissions/output -- MTC/$1000 2000 US$)</t>
  </si>
  <si>
    <t>DISCOUNT RATES</t>
  </si>
  <si>
    <t>Utility discount rate (per year)</t>
  </si>
  <si>
    <t>pop gr</t>
  </si>
  <si>
    <t>Total</t>
  </si>
  <si>
    <t>Diff</t>
  </si>
  <si>
    <t>Real return capital</t>
  </si>
  <si>
    <t>Welfare</t>
  </si>
  <si>
    <t>Energy and Carbon Pricing</t>
  </si>
  <si>
    <t xml:space="preserve">   Hotelling rent on carbon fuels</t>
  </si>
  <si>
    <t xml:space="preserve">   Carbon tax for global warming</t>
  </si>
  <si>
    <t>PV Consumption</t>
  </si>
  <si>
    <t xml:space="preserve">   Carbon tax for Hotelling rents</t>
  </si>
  <si>
    <t>SCALING</t>
  </si>
  <si>
    <t>Initial pcc=</t>
  </si>
  <si>
    <t>Scaling=</t>
  </si>
  <si>
    <t>PVC=</t>
  </si>
  <si>
    <t>g=</t>
  </si>
  <si>
    <t>r=</t>
  </si>
  <si>
    <t>Calc PVU</t>
  </si>
  <si>
    <t>Actual PVC</t>
  </si>
  <si>
    <t>Other</t>
  </si>
  <si>
    <t>if catast</t>
  </si>
  <si>
    <t>macro_071309a.xlsx</t>
  </si>
  <si>
    <t>Excess risk</t>
  </si>
  <si>
    <t>Catastrophic damages</t>
  </si>
  <si>
    <t>fundamental parameters</t>
  </si>
  <si>
    <t>global averages</t>
  </si>
  <si>
    <t>Calculated from Ramsey equation</t>
  </si>
  <si>
    <t>contained in the sheet "Data." The approach is to set the PRSTP and the EMUC so that the model</t>
  </si>
  <si>
    <t>Model real rates</t>
  </si>
  <si>
    <t>Utility rates</t>
  </si>
  <si>
    <t xml:space="preserve">  US </t>
  </si>
  <si>
    <t>2005-2055</t>
  </si>
  <si>
    <t>2005-2105</t>
  </si>
  <si>
    <t>adjustment</t>
  </si>
  <si>
    <t>Add scale</t>
  </si>
  <si>
    <t>CONSUMPTION</t>
  </si>
  <si>
    <t>World per capita consumption</t>
  </si>
  <si>
    <t>World gross savings rate</t>
  </si>
  <si>
    <t>World emissions intensity (sigma)</t>
  </si>
  <si>
    <t>1. Set all additive scalars to zero in row O.</t>
  </si>
  <si>
    <t>Initial Hotelling rent ($/tc)</t>
  </si>
  <si>
    <t>Growth per decade</t>
  </si>
  <si>
    <t>average 95-15</t>
  </si>
  <si>
    <t>Sum</t>
  </si>
  <si>
    <t>Sum minus long</t>
  </si>
  <si>
    <t>Decline rate TFP</t>
  </si>
  <si>
    <t>Converge ratio</t>
  </si>
  <si>
    <t>Converge rate</t>
  </si>
  <si>
    <t>Long run'</t>
  </si>
  <si>
    <t>Non-Russia Eurasia</t>
  </si>
  <si>
    <t>World</t>
  </si>
  <si>
    <t>TFP</t>
  </si>
  <si>
    <t>21c</t>
  </si>
  <si>
    <t>22c</t>
  </si>
  <si>
    <t>World (2005 pop wt)</t>
  </si>
  <si>
    <t>g(sigma)</t>
  </si>
  <si>
    <t>Total growth rate sigma</t>
  </si>
  <si>
    <t>Decline rate sigma growth</t>
  </si>
  <si>
    <t>Trend sigma growth</t>
  </si>
  <si>
    <t>data 1995-2006</t>
  </si>
  <si>
    <t>OECD</t>
  </si>
  <si>
    <t>average 95-06</t>
  </si>
  <si>
    <t>Exponent on Hotelling</t>
  </si>
  <si>
    <t>Emissions wtd tax</t>
  </si>
  <si>
    <t>Scaling ratio</t>
  </si>
  <si>
    <t xml:space="preserve">  Utility with welfare weights</t>
  </si>
  <si>
    <t>CEMU total period utility (internatl welf weights)</t>
  </si>
  <si>
    <t>Welfare with International Weights</t>
  </si>
  <si>
    <t>ensure that no spurious optimization occurs. We therefore set each period's welfare weights equal to the</t>
  </si>
  <si>
    <t>COPY FROM HERE</t>
  </si>
  <si>
    <t>PASTE TO HERE</t>
  </si>
  <si>
    <t>Assumed</t>
  </si>
  <si>
    <t>and the savings rate post-2115 is equal to the 2115 rate.</t>
  </si>
  <si>
    <t>This is just to facilitate calculations.</t>
  </si>
  <si>
    <t>Difference W2</t>
  </si>
  <si>
    <t>from W1</t>
  </si>
  <si>
    <t>2. Copy/paste/value M into O</t>
  </si>
  <si>
    <t>4. Then copy/paste/value P into Q</t>
  </si>
  <si>
    <t>3. Set all additive scalars to zero in row Q</t>
  </si>
  <si>
    <t>Sigma growth</t>
  </si>
  <si>
    <t>p.c. GDP growth from data and IMF projections</t>
  </si>
  <si>
    <t>Population 2005</t>
  </si>
  <si>
    <t>Author is William Nordhaus</t>
  </si>
  <si>
    <t>Yale University</t>
  </si>
  <si>
    <t>Population growth projections (Mark)</t>
  </si>
  <si>
    <t>This file is:</t>
  </si>
  <si>
    <t xml:space="preserve">   Price backstop technology (2005 US 000 $ per tC)</t>
  </si>
  <si>
    <t>OUTPUT and PRODUCTION</t>
  </si>
  <si>
    <t>Backstop price (US)</t>
  </si>
  <si>
    <t>Backstop price (wt average)</t>
  </si>
  <si>
    <t>Weighted average backstop</t>
  </si>
  <si>
    <t xml:space="preserve">   Average backstop price</t>
  </si>
  <si>
    <t>but it makes little difference to anything.</t>
  </si>
  <si>
    <t>Sterling Professor of Economics</t>
  </si>
  <si>
    <t>value</t>
  </si>
  <si>
    <t>Source</t>
  </si>
  <si>
    <t>KEY PARAMETERS</t>
  </si>
  <si>
    <t>Decline rate TFP (per decade)</t>
  </si>
  <si>
    <t>Long run growth rate (per year)</t>
  </si>
  <si>
    <t>TFP convergence rate (per decade)</t>
  </si>
  <si>
    <t>Decline rate sigma growth (per decade)</t>
  </si>
  <si>
    <t>Trend sigma growth (per year)</t>
  </si>
  <si>
    <t>Price backstop technology (2005 US 000 $ per tC)</t>
  </si>
  <si>
    <t>MODEL SOLUTION</t>
  </si>
  <si>
    <t xml:space="preserve">  a. Change a parameter or change a constraint. (For a constraint change, see next.)</t>
  </si>
  <si>
    <t>change it in the constraint dialog, but be careful!</t>
  </si>
  <si>
    <t xml:space="preserve">  a. First save the model with a new name (e.g., "Jeansrice.xlsm")</t>
  </si>
  <si>
    <t xml:space="preserve"> d. NOTE: The solver program is finicky. If at some point it does not give a correct solution, go back and start again.</t>
  </si>
  <si>
    <t xml:space="preserve"> e. Sometimes the program says, "Too big too solve." This means that some of the constraints have been exceeded. Go back and modify</t>
  </si>
  <si>
    <t xml:space="preserve"> g. This program has been written for EXCEL 2007. It will probably work in older EXCEL's but that has not been tested.</t>
  </si>
  <si>
    <t>inverse of the MU consumption period by period. If you make major changes, you will need to rescale. However, some</t>
  </si>
  <si>
    <t>experimentation indicates that rescaling will only make a major difference if the economic (TFP)</t>
  </si>
  <si>
    <t>growth rates change mightily, or if the discount rate or utility parameters are changed.</t>
  </si>
  <si>
    <t xml:space="preserve">consumption has a utility of 1 and the sum of PV utility = sum of PV consumption country by country. </t>
  </si>
  <si>
    <t>This can be done by hand. There is also a macro called "Zero" which will do it country sheet by sheet.</t>
  </si>
  <si>
    <t>This must be done separately for each region. IT IS NOT ESSENTIAL FOR THE CALCULATIONS.</t>
  </si>
  <si>
    <t>FURTHER NOTES</t>
  </si>
  <si>
    <t>This is determine by the social time preference and elasticity of MU of consumption. This is</t>
  </si>
  <si>
    <t>NOTE: You don't need to worry about this unless you want to change discount rates. Just be very careful if you</t>
  </si>
  <si>
    <t>change discount rates because results and scaling can be mightily affected.</t>
  </si>
  <si>
    <t>Model Documentation</t>
  </si>
  <si>
    <t>The model documentation is under way. Much of the model is similar to that described</t>
  </si>
  <si>
    <r>
      <t xml:space="preserve">in William Nordhaus, </t>
    </r>
    <r>
      <rPr>
        <i/>
        <sz val="10"/>
        <rFont val="Book Antiqua"/>
        <family val="1"/>
      </rPr>
      <t xml:space="preserve">A Question of Balance: Economic Models of Global Warming, </t>
    </r>
    <r>
      <rPr>
        <sz val="10"/>
        <rFont val="Book Antiqua"/>
        <family val="1"/>
      </rPr>
      <t>Yale University Press, 2007,</t>
    </r>
  </si>
  <si>
    <t>available in pdf at the author's website.</t>
  </si>
  <si>
    <t>The following are the regions in the RICE-2009 model:</t>
  </si>
  <si>
    <t>Country Name</t>
  </si>
  <si>
    <t>Country Code</t>
  </si>
  <si>
    <t>RICE code</t>
  </si>
  <si>
    <t>RICE region</t>
  </si>
  <si>
    <t>Short Name</t>
  </si>
  <si>
    <t>Afghanistan</t>
  </si>
  <si>
    <t>AFG</t>
  </si>
  <si>
    <t>OthAs</t>
  </si>
  <si>
    <t>Albania</t>
  </si>
  <si>
    <t>ALB</t>
  </si>
  <si>
    <t>Algeria</t>
  </si>
  <si>
    <t>DZA</t>
  </si>
  <si>
    <t>American Samoa</t>
  </si>
  <si>
    <t>ASM</t>
  </si>
  <si>
    <t>Angola</t>
  </si>
  <si>
    <t>AGO</t>
  </si>
  <si>
    <t>Antigua and Barbuda</t>
  </si>
  <si>
    <t>ATG</t>
  </si>
  <si>
    <t>LatAm</t>
  </si>
  <si>
    <t>Argentina</t>
  </si>
  <si>
    <t>ARG</t>
  </si>
  <si>
    <t>Armenia</t>
  </si>
  <si>
    <t>ARM</t>
  </si>
  <si>
    <t>Aruba</t>
  </si>
  <si>
    <t>ABW</t>
  </si>
  <si>
    <t>Australia</t>
  </si>
  <si>
    <t>AUS</t>
  </si>
  <si>
    <t>Other High Income</t>
  </si>
  <si>
    <t>Austria</t>
  </si>
  <si>
    <t>AUT</t>
  </si>
  <si>
    <t>Azerbaijan</t>
  </si>
  <si>
    <t>AZE</t>
  </si>
  <si>
    <t>Bahamas, The</t>
  </si>
  <si>
    <t>BHS</t>
  </si>
  <si>
    <t>Bahrain</t>
  </si>
  <si>
    <t>BHR</t>
  </si>
  <si>
    <t>MidEast</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</si>
  <si>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</si>
  <si>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</si>
  <si>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</si>
  <si>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</si>
  <si>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</si>
  <si>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</si>
  <si>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</si>
  <si>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</si>
  <si>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</si>
  <si>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</si>
  <si>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</si>
  <si>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</si>
  <si>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</si>
  <si>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</si>
  <si>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</si>
  <si>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</si>
  <si>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</si>
  <si>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</si>
  <si>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</si>
  <si>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</si>
  <si>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</si>
  <si>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</si>
  <si>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</si>
  <si>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</si>
  <si>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</si>
  <si>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</si>
  <si>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</si>
  <si>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</si>
  <si>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</si>
  <si>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</si>
  <si>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</si>
  <si>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</si>
  <si>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</si>
  <si>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</si>
  <si>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</si>
  <si>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</si>
  <si>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</si>
  <si>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</si>
  <si>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</si>
  <si>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</si>
  <si>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Cayman Islands</t>
  </si>
  <si>
    <t>CYM</t>
  </si>
  <si>
    <t>Central African Republic</t>
  </si>
  <si>
    <t>CAF</t>
  </si>
  <si>
    <t>Chad</t>
  </si>
  <si>
    <t>TCD</t>
  </si>
  <si>
    <t>Chile</t>
  </si>
  <si>
    <t>CHL</t>
  </si>
  <si>
    <t>CHN</t>
  </si>
  <si>
    <t>Colombia</t>
  </si>
  <si>
    <t>COL</t>
  </si>
  <si>
    <t>Comoros</t>
  </si>
  <si>
    <t>COM</t>
  </si>
  <si>
    <t>Congo, Dem. Rep.</t>
  </si>
  <si>
    <t>ZAR</t>
  </si>
  <si>
    <t>Congo, Rep.</t>
  </si>
  <si>
    <t>COG</t>
  </si>
  <si>
    <t>Costa Rica</t>
  </si>
  <si>
    <t>CRI</t>
  </si>
  <si>
    <t>Cote d'Ivoire</t>
  </si>
  <si>
    <t>CIV</t>
  </si>
  <si>
    <t>Croatia</t>
  </si>
  <si>
    <t>HRV</t>
  </si>
  <si>
    <t>Cuba</t>
  </si>
  <si>
    <t>CUB</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</si>
  <si>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</si>
  <si>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</si>
  <si>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</si>
  <si>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</si>
  <si>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</si>
  <si>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</si>
  <si>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</si>
  <si>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</si>
  <si>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</si>
  <si>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</si>
  <si>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</si>
  <si>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</si>
  <si>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</si>
  <si>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</si>
  <si>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</si>
  <si>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</si>
  <si>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</si>
  <si>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</si>
  <si>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</si>
  <si>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</si>
  <si>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</si>
  <si>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</si>
  <si>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</si>
  <si>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</si>
  <si>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Ethiopia</t>
  </si>
  <si>
    <t>ETH</t>
  </si>
  <si>
    <t>Faeroe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</si>
  <si>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</si>
  <si>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</si>
  <si>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</si>
  <si>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</si>
  <si>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</si>
  <si>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</si>
  <si>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</si>
  <si>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</si>
  <si>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</si>
  <si>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</si>
  <si>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</si>
  <si>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</si>
  <si>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</si>
  <si>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</si>
  <si>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</si>
  <si>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</si>
  <si>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</si>
  <si>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</si>
  <si>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</si>
  <si>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</si>
  <si>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</si>
  <si>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</si>
  <si>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</si>
  <si>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</si>
  <si>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</si>
  <si>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</si>
  <si>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</si>
  <si>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</si>
  <si>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</si>
  <si>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</si>
  <si>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</si>
  <si>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</si>
  <si>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</si>
  <si>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</si>
  <si>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</si>
  <si>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</si>
  <si>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</si>
  <si>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</si>
  <si>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</si>
  <si>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China</t>
  </si>
  <si>
    <t>HKG</t>
  </si>
  <si>
    <t>Hungary</t>
  </si>
  <si>
    <t>HUN</t>
  </si>
  <si>
    <t>Iceland</t>
  </si>
  <si>
    <t>ISL</t>
  </si>
  <si>
    <t>IND</t>
  </si>
  <si>
    <t>Inida</t>
  </si>
  <si>
    <t>Indonesia</t>
  </si>
  <si>
    <t>IDN</t>
  </si>
  <si>
    <t>Iran, Islamic Rep.</t>
  </si>
  <si>
    <t>IRN</t>
  </si>
  <si>
    <t>Iraq</t>
  </si>
  <si>
    <t>IRQ</t>
  </si>
  <si>
    <t>Ireland</t>
  </si>
  <si>
    <t>IRL</t>
  </si>
  <si>
    <t>Israel</t>
  </si>
  <si>
    <t>ISR</t>
  </si>
  <si>
    <t>Italy</t>
  </si>
  <si>
    <t>ITA</t>
  </si>
  <si>
    <t>Jamaica</t>
  </si>
  <si>
    <t>JAM</t>
  </si>
  <si>
    <t>JPN</t>
  </si>
  <si>
    <t>Jordan</t>
  </si>
  <si>
    <t>JOR</t>
  </si>
  <si>
    <t>Kazakhstan</t>
  </si>
  <si>
    <t>KAZ</t>
  </si>
  <si>
    <t>Kenya</t>
  </si>
  <si>
    <t>KEN</t>
  </si>
  <si>
    <t>Kiribati</t>
  </si>
  <si>
    <t>KIR</t>
  </si>
  <si>
    <t>Korea, Dem. Rep.</t>
  </si>
  <si>
    <t>PRK</t>
  </si>
  <si>
    <t>Korea, Rep.</t>
  </si>
  <si>
    <t>KOR</t>
  </si>
  <si>
    <t>Kuwait</t>
  </si>
  <si>
    <t>KWT</t>
  </si>
  <si>
    <t>Kyrgyz Republic</t>
  </si>
  <si>
    <t>KGZ</t>
  </si>
  <si>
    <t>Lao PDR</t>
  </si>
  <si>
    <t>LAO</t>
  </si>
  <si>
    <t>Latvia</t>
  </si>
  <si>
    <t>LVA</t>
  </si>
  <si>
    <t>Lebanon</t>
  </si>
  <si>
    <t>LBN</t>
  </si>
  <si>
    <t>Lesotho</t>
  </si>
  <si>
    <t>LSO</t>
  </si>
  <si>
    <t>Liberia</t>
  </si>
  <si>
    <t>LBR</t>
  </si>
  <si>
    <t>Libya</t>
  </si>
  <si>
    <t>LBY</t>
  </si>
  <si>
    <t>Lithuania</t>
  </si>
  <si>
    <t>LTU</t>
  </si>
  <si>
    <t>Luxembourg</t>
  </si>
  <si>
    <t>LUX</t>
  </si>
  <si>
    <t>Macao, China</t>
  </si>
  <si>
    <t>MAC</t>
  </si>
  <si>
    <t>Macedonia, FYR</t>
  </si>
  <si>
    <t>MKD</t>
  </si>
  <si>
    <t>Madagascar</t>
  </si>
  <si>
    <t>MDG</t>
  </si>
  <si>
    <t>Malawi</t>
  </si>
  <si>
    <t>MWI</t>
  </si>
  <si>
    <t>Malaysia</t>
  </si>
  <si>
    <t>MYS</t>
  </si>
  <si>
    <t>Maldives</t>
  </si>
  <si>
    <t>MDV</t>
  </si>
  <si>
    <t>Mali</t>
  </si>
  <si>
    <t>MLI</t>
  </si>
  <si>
    <t>Malta</t>
  </si>
  <si>
    <t>MLT</t>
  </si>
  <si>
    <t>Mauritania</t>
  </si>
  <si>
    <t>MRT</t>
  </si>
  <si>
    <t>Mauritius</t>
  </si>
  <si>
    <t>MUS</t>
  </si>
  <si>
    <t>Mexico</t>
  </si>
  <si>
    <t>MEX</t>
  </si>
  <si>
    <t>Moldova</t>
  </si>
  <si>
    <t>MDA</t>
  </si>
  <si>
    <t>Mongolia</t>
  </si>
  <si>
    <t>MNG</t>
  </si>
  <si>
    <t>Montenegro</t>
  </si>
  <si>
    <t>MNE</t>
  </si>
  <si>
    <t>Morocco</t>
  </si>
  <si>
    <t>MAR</t>
  </si>
  <si>
    <t>Mozambique</t>
  </si>
  <si>
    <t>MOZ</t>
  </si>
  <si>
    <t>Myanmar</t>
  </si>
  <si>
    <t>MMR</t>
  </si>
  <si>
    <t>Namibia</t>
  </si>
  <si>
    <t>NAM</t>
  </si>
  <si>
    <t>Nepal</t>
  </si>
  <si>
    <t>NPL</t>
  </si>
  <si>
    <t>Netherlands</t>
  </si>
  <si>
    <t>NLD</t>
  </si>
  <si>
    <t>Netherlands Antilles</t>
  </si>
  <si>
    <t>ANT</t>
  </si>
  <si>
    <t>New Caledonia</t>
  </si>
  <si>
    <t>NCL</t>
  </si>
  <si>
    <t>New Zealand</t>
  </si>
  <si>
    <t>NZL</t>
  </si>
  <si>
    <t>Nicaragua</t>
  </si>
  <si>
    <t>NIC</t>
  </si>
  <si>
    <t>Niger</t>
  </si>
  <si>
    <t>NER</t>
  </si>
  <si>
    <t>Nigeria</t>
  </si>
  <si>
    <t>NGA</t>
  </si>
  <si>
    <t>Norway</t>
  </si>
  <si>
    <t>NOR</t>
  </si>
  <si>
    <t>Oman</t>
  </si>
  <si>
    <t>OMN</t>
  </si>
  <si>
    <t>Pakistan</t>
  </si>
  <si>
    <t>PAK</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</si>
  <si>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</si>
  <si>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</si>
  <si>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</si>
  <si>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</si>
  <si>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</si>
  <si>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</si>
  <si>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</si>
  <si>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</si>
  <si>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</si>
  <si>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</si>
  <si>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</si>
  <si>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</si>
  <si>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</si>
  <si>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</si>
  <si>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</si>
  <si>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</si>
  <si>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</si>
  <si>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</si>
  <si>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</si>
  <si>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ROM</t>
  </si>
  <si>
    <t>Russian Federation</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</si>
  <si>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</si>
  <si>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</si>
  <si>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</si>
  <si>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</si>
  <si>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</si>
  <si>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</si>
  <si>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</si>
  <si>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</si>
  <si>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</si>
  <si>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</si>
  <si>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</si>
  <si>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</si>
  <si>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</si>
  <si>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</si>
  <si>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</si>
  <si>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</si>
  <si>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</si>
  <si>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</si>
  <si>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</si>
  <si>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</si>
  <si>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</si>
  <si>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</si>
  <si>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</si>
  <si>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</si>
  <si>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</si>
  <si>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Somalia</t>
  </si>
  <si>
    <t>SOM</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</si>
  <si>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</si>
  <si>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</si>
  <si>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</si>
  <si>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</si>
  <si>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</si>
  <si>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</si>
  <si>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</si>
  <si>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</si>
  <si>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</si>
  <si>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</si>
  <si>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</si>
  <si>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</si>
  <si>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</si>
  <si>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</si>
  <si>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</si>
  <si>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</si>
  <si>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</si>
  <si>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</si>
  <si>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</si>
  <si>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</si>
  <si>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</si>
  <si>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</si>
  <si>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</si>
  <si>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</si>
  <si>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Tajikistan</t>
  </si>
  <si>
    <t>TJK</t>
  </si>
  <si>
    <t>Tanzania</t>
  </si>
  <si>
    <t>TZA</t>
  </si>
  <si>
    <t>Thailand</t>
  </si>
  <si>
    <t>THA</t>
  </si>
  <si>
    <t>Timor-Leste</t>
  </si>
  <si>
    <t>TMP</t>
  </si>
  <si>
    <t>Togo</t>
  </si>
  <si>
    <t>TGO</t>
  </si>
  <si>
    <t>Tonga</t>
  </si>
  <si>
    <t>TON</t>
  </si>
  <si>
    <t>Trinidad and Tobago</t>
  </si>
  <si>
    <t>TTO</t>
  </si>
  <si>
    <t>Tunisia</t>
  </si>
  <si>
    <t>TUN</t>
  </si>
  <si>
    <t>Turkey</t>
  </si>
  <si>
    <t>TUR</t>
  </si>
  <si>
    <t>Turkmenistan</t>
  </si>
  <si>
    <t>TKM</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</si>
  <si>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</si>
  <si>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</si>
  <si>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</si>
  <si>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</si>
  <si>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</si>
  <si>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</si>
  <si>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</si>
  <si>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</si>
  <si>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</si>
  <si>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</si>
  <si>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</si>
  <si>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</si>
  <si>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</si>
  <si>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</si>
  <si>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</si>
  <si>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</si>
  <si>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</si>
  <si>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</si>
  <si>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</si>
  <si>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</si>
  <si>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</si>
  <si>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</si>
  <si>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</si>
  <si>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WBG</t>
  </si>
  <si>
    <t>Yemen, Rep.</t>
  </si>
  <si>
    <t>YEM</t>
  </si>
  <si>
    <t>Zambia</t>
  </si>
  <si>
    <t>ZMB</t>
  </si>
  <si>
    <t>Zimbabwe</t>
  </si>
  <si>
    <t>ZWE</t>
  </si>
  <si>
    <t>CARBON TAX CONTROL VARIABLE</t>
  </si>
  <si>
    <t>Note: The GLOBAL figure is control variable for optimal runs.</t>
  </si>
  <si>
    <t>SAVINGS RATE</t>
  </si>
  <si>
    <t>OBJECTIVE FUNCTION TO BE MAXIMIZED</t>
  </si>
  <si>
    <t>Note: Shaded values are optimized. First period is given, and later periods are held constant at last period.</t>
  </si>
  <si>
    <t>PARTICIPATION RATES</t>
  </si>
  <si>
    <t>Year first participation</t>
  </si>
  <si>
    <t>year</t>
  </si>
  <si>
    <t>temp</t>
  </si>
  <si>
    <t>conc (ppm)</t>
  </si>
  <si>
    <t>Thermal expansion</t>
  </si>
  <si>
    <t>units</t>
  </si>
  <si>
    <t>[m/oC]</t>
  </si>
  <si>
    <t>AR4, p 829 and passim.</t>
  </si>
  <si>
    <t xml:space="preserve">  Adjustment rate</t>
  </si>
  <si>
    <t>[per decade]</t>
  </si>
  <si>
    <t xml:space="preserve">  Initial conditions</t>
  </si>
  <si>
    <t>[SLR per decade]</t>
  </si>
  <si>
    <t>Glaciers and Small Ice Caps</t>
  </si>
  <si>
    <t xml:space="preserve">  Exponent</t>
  </si>
  <si>
    <t xml:space="preserve">  Total Ice (SLR equivalent)</t>
  </si>
  <si>
    <t>[m]</t>
  </si>
  <si>
    <t xml:space="preserve">  Melt rate</t>
  </si>
  <si>
    <t xml:space="preserve">[m per year per deg C </t>
  </si>
  <si>
    <t xml:space="preserve"> Equilibrium temperature</t>
  </si>
  <si>
    <t>[ °C  relative to global T of -1 °C from 2000]</t>
  </si>
  <si>
    <t>Greenland Ice Sheet</t>
  </si>
  <si>
    <t xml:space="preserve">  Initial ice volume</t>
  </si>
  <si>
    <t>AR4, p. 342</t>
  </si>
  <si>
    <t xml:space="preserve">  Minimum equilibrium temperature</t>
  </si>
  <si>
    <t xml:space="preserve">°C </t>
  </si>
  <si>
    <t xml:space="preserve">  Initial melt rate</t>
  </si>
  <si>
    <t>°C</t>
  </si>
  <si>
    <t xml:space="preserve">  Equilibrium</t>
  </si>
  <si>
    <t xml:space="preserve">  Remaining (SLR equivalent meters)</t>
  </si>
  <si>
    <t xml:space="preserve">  Melt per decade (m/decade)</t>
  </si>
  <si>
    <t xml:space="preserve">  Cumulative melt (m)</t>
  </si>
  <si>
    <t xml:space="preserve">   Total remaining ice volume (m)</t>
  </si>
  <si>
    <t xml:space="preserve">   Melt rate (mm/year)</t>
  </si>
  <si>
    <t xml:space="preserve">    Cumulative melt (m)</t>
  </si>
  <si>
    <t>Antarctic Ice Sheet</t>
  </si>
  <si>
    <t xml:space="preserve">         WAIS</t>
  </si>
  <si>
    <t xml:space="preserve">        Other AIS</t>
  </si>
  <si>
    <t xml:space="preserve">     Melt rate (mm/year)</t>
  </si>
  <si>
    <t>Total SLR</t>
  </si>
  <si>
    <t>[mm per year]</t>
  </si>
  <si>
    <t>Per capita consumption</t>
  </si>
  <si>
    <t>Scaling factor</t>
  </si>
  <si>
    <t>Capital</t>
  </si>
  <si>
    <t>Share</t>
  </si>
  <si>
    <t>Weighted weights</t>
  </si>
  <si>
    <t>Inverse</t>
  </si>
  <si>
    <t>Inverse Scaling ratio</t>
  </si>
  <si>
    <t>Fisher</t>
  </si>
  <si>
    <t>NEW SCALING RATIO</t>
  </si>
  <si>
    <t>Formula. Copy from here</t>
  </si>
  <si>
    <t>COPY TO HERE</t>
  </si>
  <si>
    <t>Utility rate of return</t>
  </si>
  <si>
    <t>Inverse weighted weights</t>
  </si>
  <si>
    <t>INVERSE</t>
  </si>
  <si>
    <t>Base run</t>
  </si>
  <si>
    <t xml:space="preserve">  Equilibrium </t>
  </si>
  <si>
    <t xml:space="preserve">AR4 </t>
  </si>
  <si>
    <t>FAR, p. 342.</t>
  </si>
  <si>
    <t>FAR, p. 815 for parameters; checked with results p. 820.</t>
  </si>
  <si>
    <t>FAR, p. 815</t>
  </si>
  <si>
    <t>AR4, p. 418-419.</t>
  </si>
  <si>
    <t xml:space="preserve">  Melt rate above threshold</t>
  </si>
  <si>
    <t>mm per year per degree C</t>
  </si>
  <si>
    <t xml:space="preserve">  Exponent on remaining</t>
  </si>
  <si>
    <t>[mm/yr]</t>
  </si>
  <si>
    <t xml:space="preserve">  Intercept</t>
  </si>
  <si>
    <t>Calibrated</t>
  </si>
  <si>
    <t xml:space="preserve">  Melt rate lower</t>
  </si>
  <si>
    <t>[mm/year/°C]</t>
  </si>
  <si>
    <t>T &lt; 3 °C (over Antarctic)</t>
  </si>
  <si>
    <t>AR4, p. 817</t>
  </si>
  <si>
    <t xml:space="preserve">  Melt rate upper</t>
  </si>
  <si>
    <t>T = 8 °C (over Antarctic)</t>
  </si>
  <si>
    <t>TAR, 697</t>
  </si>
  <si>
    <t xml:space="preserve">  Inflection point</t>
  </si>
  <si>
    <t xml:space="preserve">  Ratio T-ant/T-glob</t>
  </si>
  <si>
    <t>Calculations for Sea Level Rise (meters)</t>
  </si>
  <si>
    <t xml:space="preserve">  Actual SLR (m)</t>
  </si>
  <si>
    <t>Glaciers and Small Ice Caps (G&amp;SIC)</t>
  </si>
  <si>
    <t>Greenland Ice Sheet GIS)</t>
  </si>
  <si>
    <t xml:space="preserve">    Exponential term</t>
  </si>
  <si>
    <t>Antarctic Ice Sheet (AIS)</t>
  </si>
  <si>
    <t xml:space="preserve">     Cumulative melt (m)</t>
  </si>
  <si>
    <t xml:space="preserve">  Thermal expansion</t>
  </si>
  <si>
    <t xml:space="preserve">  Thermal expansion and G&amp;SIC</t>
  </si>
  <si>
    <t xml:space="preserve">  TE, G&amp;SIC, GIS</t>
  </si>
  <si>
    <t xml:space="preserve">  TE, G&amp;SIC, GIS. AIS</t>
  </si>
  <si>
    <t>This is the RICE model. It has been constructed at Yale University.</t>
  </si>
  <si>
    <t>Participation rate first year (2015)</t>
  </si>
  <si>
    <t>Participation rate</t>
  </si>
  <si>
    <t>Note on participation: These are exogenous for the runs. However, they are important policy variables and included here.</t>
  </si>
  <si>
    <t xml:space="preserve">embedded. This allows a common set of assumptions for all variants. </t>
  </si>
  <si>
    <t>Be careful not to override the if statement that starts around 2150.</t>
  </si>
  <si>
    <t>NORMALIZATIONS AND INITIALIZATIONS</t>
  </si>
  <si>
    <t>Alternatively, run the macro "scaleunits"</t>
  </si>
  <si>
    <t>To scale units:</t>
  </si>
  <si>
    <t>1. There are two scalings. The first ("scale units") is inessential for the results. It sets the units so that the marginal utility of first period</t>
  </si>
  <si>
    <t>consumption = 1 and so that the present value of utility equals the present value of consumption.</t>
  </si>
  <si>
    <t>2. The second scaling is essential. It sets the weights for the maximization (Negishi approach) so that the prices and interest rates are</t>
  </si>
  <si>
    <t xml:space="preserve">equalized across countries and time periods. </t>
  </si>
  <si>
    <t>1. SCALING FOR UNITS IN MODEL (SEE INSTRUCTIONS BELOW)</t>
  </si>
  <si>
    <t>=====================================================================</t>
  </si>
  <si>
    <t>2. SCALING OF UTILITY FUNCTION (ESSENTIAL)</t>
  </si>
  <si>
    <t>Note that the utility function is scaled in the base run. It needs only be changed if assumptions are changed.</t>
  </si>
  <si>
    <t xml:space="preserve">  a. First make sure that the country totals are fixed. This is done by running the macro "zero" for each country page.</t>
  </si>
  <si>
    <t xml:space="preserve">  b. Then run "scaleunits" on this page.</t>
  </si>
  <si>
    <t>Follow the directions for scaling in the "Data" page at lines 185-190. You can do by hand or use the macro.</t>
  </si>
  <si>
    <t>a. You may first want to rescale the utility function for convenient units. For the additive scaling:</t>
  </si>
  <si>
    <t xml:space="preserve">b. More important is to rescale the multiplicative scaling utility to ensure that the Negishi weights are correct. This is a hopelessly complicated routine. </t>
  </si>
  <si>
    <t>Additive 1</t>
  </si>
  <si>
    <t>Additive 2</t>
  </si>
  <si>
    <t>Here you need only to paste the yellow into the green.</t>
  </si>
  <si>
    <t>Or use the "multrescale" macro.</t>
  </si>
  <si>
    <t>If damage function is on (1=yes, 0=no)</t>
  </si>
  <si>
    <t>Do not use macro to set this to zero.</t>
  </si>
  <si>
    <t>NOTES ON CALIBRATION AND SCALING</t>
  </si>
  <si>
    <t xml:space="preserve">10. It is convenient to rescale the country utility functions. The marginal utilities are set so that a unit increment to </t>
  </si>
  <si>
    <t>11. A critical result for optimization (but not the baseline) is the real interest rate.</t>
  </si>
  <si>
    <t>to make the constraint set or optimization set smaller. Alternative, you may need to buy the commercial version (Premium or Risk Solver). Sorry.</t>
  </si>
  <si>
    <t xml:space="preserve">13. The optimal savings rate is insensitive to carbon tax in these runs. </t>
  </si>
  <si>
    <t>It is recommended that savings not be reoptimized in alternative climate runs as that can distort the results.</t>
  </si>
  <si>
    <t>However, if there are major parameter changes, it is best to reoptimize savings for the base (particularly for discount rate changes).</t>
  </si>
  <si>
    <t xml:space="preserve">  b. Go to "Controls" page, and open Solver. This should be ready to optimize. If you want to change a constraint,</t>
  </si>
  <si>
    <t>c. Then reoptimize with Solver. Note that these runs were calculated with Risk Solver Platform.</t>
  </si>
  <si>
    <t>12. A full optimization also optimizes the savings rate. This is done by optimizing the savings rate for each region.</t>
  </si>
  <si>
    <t>The difference from the savings rate with damages off is very small (about .004 for a savings rate of .20).</t>
  </si>
  <si>
    <t>This describes the model notes.</t>
  </si>
  <si>
    <t>This is a calculation of emissions limits by regions</t>
  </si>
  <si>
    <t>Baseline industrial emissions</t>
  </si>
  <si>
    <t>Comparison with EIA forecast of summer 2009</t>
  </si>
  <si>
    <t>stimulus.d041409a</t>
  </si>
  <si>
    <t>Reference case</t>
  </si>
  <si>
    <t>Energy Use &amp; Related Statistics</t>
  </si>
  <si>
    <t>EIA reference</t>
  </si>
  <si>
    <t xml:space="preserve">  Delivered Energy Use</t>
  </si>
  <si>
    <t xml:space="preserve">  Total Energy Use</t>
  </si>
  <si>
    <t xml:space="preserve">  Ethanol Consumed in Motor Gasoline and E85</t>
  </si>
  <si>
    <t xml:space="preserve">  Population (millions)</t>
  </si>
  <si>
    <t xml:space="preserve">  US GDP (billion 2000 dollars)</t>
  </si>
  <si>
    <t xml:space="preserve">  Carbon Dioxide Emissions (million metric tons)</t>
  </si>
  <si>
    <t xml:space="preserve">  sigma</t>
  </si>
  <si>
    <t xml:space="preserve">  g(sigma)</t>
  </si>
  <si>
    <t>RICE</t>
  </si>
  <si>
    <t>Ratio RICE/EIA</t>
  </si>
  <si>
    <t>US calculations</t>
  </si>
  <si>
    <t>Posts 2050:</t>
  </si>
  <si>
    <t xml:space="preserve">   Rate per 5 years</t>
  </si>
  <si>
    <t xml:space="preserve">   Maximum reduction</t>
  </si>
  <si>
    <t xml:space="preserve">  Increase of cap rate post 2050</t>
  </si>
  <si>
    <t>Share of CO2  emissions that are covered</t>
  </si>
  <si>
    <t>Covered CO2  emissions</t>
  </si>
  <si>
    <t>Capped emissions</t>
  </si>
  <si>
    <t xml:space="preserve"> CO2  cap (C)</t>
  </si>
  <si>
    <t>CO2  cap (CO2)</t>
  </si>
  <si>
    <t>TOTAL CO2  emissions</t>
  </si>
  <si>
    <t xml:space="preserve">  Tonnes C</t>
  </si>
  <si>
    <t xml:space="preserve">  Tonnes CO2 </t>
  </si>
  <si>
    <t>EU calculations (follows EU commitment until gets to US reduction rate)</t>
  </si>
  <si>
    <t xml:space="preserve">  Reduction from 1990 (commitment, then parallel to US emissions)</t>
  </si>
  <si>
    <t xml:space="preserve">  Total emissions</t>
  </si>
  <si>
    <t xml:space="preserve">  Reduction from baseline</t>
  </si>
  <si>
    <t>If participation</t>
  </si>
  <si>
    <t>Increase in emissions rate post-2100 per group</t>
  </si>
  <si>
    <t>Reduction rate</t>
  </si>
  <si>
    <t xml:space="preserve">  per five years</t>
  </si>
  <si>
    <t xml:space="preserve">  maximum</t>
  </si>
  <si>
    <t>Emissions reduction rate</t>
  </si>
  <si>
    <t>from 1990</t>
  </si>
  <si>
    <t>from baseline</t>
  </si>
  <si>
    <t>Emission cap for capped regions</t>
  </si>
  <si>
    <t>Emission cap for non-capped regions</t>
  </si>
  <si>
    <t>Global Total</t>
  </si>
  <si>
    <t>Notes on assumptions</t>
  </si>
  <si>
    <t>US follows House bill</t>
  </si>
  <si>
    <t>EU follows minimal commitment from EU proposal</t>
  </si>
  <si>
    <t>Japan and Eurasia have same cap relative to 1990 as EU</t>
  </si>
  <si>
    <t>OHI caps at 2005 and parallels US.</t>
  </si>
  <si>
    <t>Russia caps relative to 1990 and follows US after 2020</t>
  </si>
  <si>
    <t>Other countries come in according to the participation schedule below. They are assumed to cap at baseline when they enter and have increasing miu at 0.1 per decade</t>
  </si>
  <si>
    <t>Nominal cap for non-capped regions is:</t>
  </si>
  <si>
    <t>Then capped amounts decline for all regions at following percent per decade after 2100.</t>
  </si>
  <si>
    <t>Capping region:</t>
  </si>
  <si>
    <t>Date of participation</t>
  </si>
  <si>
    <t>Base year</t>
  </si>
  <si>
    <t>Commitment year</t>
  </si>
  <si>
    <t>Fraction of base year in commitment year</t>
  </si>
  <si>
    <t>Further reductions tied to</t>
  </si>
  <si>
    <t>Modeling for US policy</t>
  </si>
  <si>
    <t>Reduction from base by 2020</t>
  </si>
  <si>
    <t>The emission reduction cap targets are:</t>
  </si>
  <si>
    <t>o 2012: 3% below 2005 emission levels (~12% above 1990 emission levels)</t>
  </si>
  <si>
    <t>o 2020: 17% below 2005 (~4% below 1990)</t>
  </si>
  <si>
    <t>o 2030: 42% below 2005 (~33% below 1990)</t>
  </si>
  <si>
    <t>o 2050: 83% below 2005 (~80% below 1990)</t>
  </si>
  <si>
    <t>Cut</t>
  </si>
  <si>
    <t>Percent of US GHG =</t>
  </si>
  <si>
    <t>Cap</t>
  </si>
  <si>
    <t>Post 2150 regime</t>
  </si>
  <si>
    <t>We assume that emissions control rate is the same for all regions in 2155 at:</t>
  </si>
  <si>
    <t>and increases per decade at</t>
  </si>
  <si>
    <t>If first year = 1</t>
  </si>
  <si>
    <t>Emission cap (actual if non-capped)</t>
  </si>
  <si>
    <t>Baseline of controls/Global Total</t>
  </si>
  <si>
    <t>If individual country damages = 1, otherwise 0</t>
  </si>
  <si>
    <t>Linked Parameters</t>
  </si>
  <si>
    <t>are linked files between this and other sheets (base, opt, …)</t>
  </si>
  <si>
    <t>are damage control parameters that must be carefully examined.</t>
  </si>
  <si>
    <t>EMISSIONS CONTROL VARIABLES</t>
  </si>
  <si>
    <t>If taxes are control variables</t>
  </si>
  <si>
    <t>If emissions are capped</t>
  </si>
  <si>
    <t>Emission cap</t>
  </si>
  <si>
    <t>Baseline emissions</t>
  </si>
  <si>
    <t>Emissions control rate</t>
  </si>
  <si>
    <t>Carbon tax for control rate</t>
  </si>
  <si>
    <t>Tax (1) or Cap (0) variable</t>
  </si>
  <si>
    <t>Control = 1 if tax or 0 if capped</t>
  </si>
  <si>
    <t>Industrial emissions under regime</t>
  </si>
  <si>
    <t>Emissions control rate under regime</t>
  </si>
  <si>
    <t>NEW BASELINE</t>
  </si>
  <si>
    <t>If emissions are capped and not traded</t>
  </si>
  <si>
    <t>If emissions are capped and traded</t>
  </si>
  <si>
    <t>Difference</t>
  </si>
  <si>
    <t>Sum squared difference</t>
  </si>
  <si>
    <t>Carbon price</t>
  </si>
  <si>
    <t>THESE HAVE BEEN VALUED FROM the relevant cells shown at left</t>
  </si>
  <si>
    <t>Carbon price under trade regime</t>
  </si>
  <si>
    <t>Emissions with trade price</t>
  </si>
  <si>
    <t>Trade (0) or no trade (1)</t>
  </si>
  <si>
    <t xml:space="preserve">   Average of capped regions</t>
  </si>
  <si>
    <t xml:space="preserve">   Global average</t>
  </si>
  <si>
    <t>Actual emissions</t>
  </si>
  <si>
    <t>Net capital accumulation ($trill per year)</t>
  </si>
  <si>
    <t xml:space="preserve">Net income from permit sales ($trill per year) </t>
  </si>
  <si>
    <t>NET NATIONAL INCOME (Consumption basis)</t>
  </si>
  <si>
    <t>Net income from permit sales ($trill per year)</t>
  </si>
  <si>
    <t>Emissions cap</t>
  </si>
  <si>
    <t>Participation</t>
  </si>
  <si>
    <t>Emission cap if capped</t>
  </si>
  <si>
    <t>Actual emissions of capped regions</t>
  </si>
  <si>
    <t>Emission cap of capped regions</t>
  </si>
  <si>
    <t>Actual if capped</t>
  </si>
  <si>
    <t>Difference squared</t>
  </si>
  <si>
    <t>All baseline emissions</t>
  </si>
  <si>
    <t>Net permit sales</t>
  </si>
  <si>
    <t>1995-05</t>
  </si>
  <si>
    <t>2005-2015</t>
  </si>
  <si>
    <t>delta</t>
  </si>
  <si>
    <t>alpha</t>
  </si>
  <si>
    <t>pcGDP</t>
  </si>
  <si>
    <t>Pure r</t>
  </si>
  <si>
    <t>mkt r</t>
  </si>
  <si>
    <t>PSRTP</t>
  </si>
  <si>
    <t>n pop</t>
  </si>
  <si>
    <t>g(pcGDP)</t>
  </si>
  <si>
    <t>1995-2006</t>
  </si>
  <si>
    <t>net MPK</t>
  </si>
  <si>
    <t>gross MPK</t>
  </si>
  <si>
    <t>k</t>
  </si>
  <si>
    <t>y(2)</t>
  </si>
  <si>
    <t>Y pf</t>
  </si>
  <si>
    <t>Yact</t>
  </si>
  <si>
    <t>y calc</t>
  </si>
  <si>
    <t>y act</t>
  </si>
  <si>
    <t>g(2005-2105)</t>
  </si>
  <si>
    <t>g(2005-2055)</t>
  </si>
  <si>
    <t>Y wtd</t>
  </si>
  <si>
    <t>K wtd</t>
  </si>
  <si>
    <t>Ramsey equation for world average</t>
  </si>
  <si>
    <t xml:space="preserve">  Current data</t>
  </si>
  <si>
    <t>2005-2100 data</t>
  </si>
  <si>
    <t>CO2</t>
  </si>
  <si>
    <t>Carbon tax under regime</t>
  </si>
  <si>
    <t xml:space="preserve">Carbon price*emissions*participation </t>
  </si>
  <si>
    <t>Other Dev Asia</t>
  </si>
  <si>
    <t xml:space="preserve">Emissions*participation </t>
  </si>
  <si>
    <t>Tentative optimal taxes</t>
  </si>
  <si>
    <t>Emissions price no trade Copen</t>
  </si>
  <si>
    <t>Emissions price*emissions no trade</t>
  </si>
  <si>
    <t>Actual emissions if not traded</t>
  </si>
  <si>
    <t>Actual E*part no trade</t>
  </si>
  <si>
    <t>Actual emissions (if capped and traded)</t>
  </si>
  <si>
    <t>Note that this uses the Baseline with damages as the calibration for utility and units.</t>
  </si>
  <si>
    <t>2. The major controls are at the top of the "Controls" sheet. You can do the following:</t>
  </si>
  <si>
    <t>Make sure the settings at the top are:</t>
  </si>
  <si>
    <t>c. For the Copenhagen runs, we set the top controls at:</t>
  </si>
  <si>
    <t>If you want FULL trading, set the second row as:</t>
  </si>
  <si>
    <t xml:space="preserve">You need to do is copy in sheet "Data" lines 220-231 to lines 234-245 (yellow to green); and lines 344-355 to 359 to 370 (yellow to green). </t>
  </si>
  <si>
    <t>Make sure you do "Paste Special"/"Value". Alternatively, you can use the "multiscale" macro.</t>
  </si>
  <si>
    <r>
      <rPr>
        <b/>
        <sz val="12"/>
        <rFont val="Book Antiqua"/>
        <family val="1"/>
      </rPr>
      <t>NOTE:</t>
    </r>
    <r>
      <rPr>
        <sz val="12"/>
        <rFont val="Book Antiqua"/>
        <family val="1"/>
      </rPr>
      <t xml:space="preserve"> It may be necessary to repeat these steps a few times to get convergence. In these runs, we iterated between optimizing the savings</t>
    </r>
  </si>
  <si>
    <t>any welfare comparisons should be made with utility changes. Global values are in "Global" B77; country values are in country sheets, B95.</t>
  </si>
  <si>
    <t>essence changing the prices and will get inaccurate comparisons among runs.</t>
  </si>
  <si>
    <t>Therefore, rescaling is generally not recommended. But, if you want to, here are the steps:</t>
  </si>
  <si>
    <t>This sets that "value" in column C of row 95 equal to the calculated PV utility in column B.</t>
  </si>
  <si>
    <t xml:space="preserve">   Sum of utilities (trillions of 2005 US$)</t>
  </si>
  <si>
    <t>participation rates. This is done by changing the assumptions box in Copen sheet at lines 159-171. For example, if India is not to participate,</t>
  </si>
  <si>
    <t>set the entry date at 2150.</t>
  </si>
  <si>
    <t>Coefficient of Hotelling rent on ratio</t>
  </si>
  <si>
    <t>HOTELLING PARAMETERS</t>
  </si>
  <si>
    <t>BACKSTOP DECLINE</t>
  </si>
  <si>
    <t>Rate of decadal decline backstop after threshold</t>
  </si>
  <si>
    <t>to the model structure or parameters, it is essential to note that in any document.</t>
  </si>
  <si>
    <t xml:space="preserve">are very tight, they will increase. </t>
  </si>
  <si>
    <t>If this assumption is changed, some of the "IF" statements may  need to be changed, so be careful.</t>
  </si>
  <si>
    <t>Notes</t>
  </si>
  <si>
    <t>This parameter is part of the calibration for the real interest rate. It should be adjusted along with the EMUC</t>
  </si>
  <si>
    <t>Damage coefficients are calibrated to impact analysis and should be adjusted together</t>
  </si>
  <si>
    <r>
      <t xml:space="preserve">See </t>
    </r>
    <r>
      <rPr>
        <i/>
        <sz val="11"/>
        <rFont val="Book Antiqua"/>
        <family val="1"/>
      </rPr>
      <t xml:space="preserve">A Question of Balance </t>
    </r>
    <r>
      <rPr>
        <sz val="11"/>
        <rFont val="Book Antiqua"/>
        <family val="1"/>
      </rPr>
      <t>for discussion. This parameter also affects the abatement costs.</t>
    </r>
  </si>
  <si>
    <t xml:space="preserve">Backstop inflection year </t>
  </si>
  <si>
    <t>Backstop price and abatement costs fall rapidly after this year.</t>
  </si>
  <si>
    <r>
      <t xml:space="preserve">See </t>
    </r>
    <r>
      <rPr>
        <i/>
        <sz val="11"/>
        <rFont val="Book Antiqua"/>
        <family val="1"/>
      </rPr>
      <t xml:space="preserve">A Question of Balance </t>
    </r>
    <r>
      <rPr>
        <sz val="11"/>
        <rFont val="Book Antiqua"/>
        <family val="1"/>
      </rPr>
      <t>for discussion.</t>
    </r>
  </si>
  <si>
    <t>This parameter is part of the long-run productivity growth assumptions. It generally does not need adjustment</t>
  </si>
  <si>
    <t>This parameter is one of two essential assumptions -- relevant to very long run growth.</t>
  </si>
  <si>
    <t>This parameter is one of two essential assumptions -- relevant to the growth of TFP for the frontier region (US).</t>
  </si>
  <si>
    <t>This parameter is one of two essential assumptions for decarbonization -- relevant to very long run growth.</t>
  </si>
  <si>
    <t>Tentative carbon prices for T &lt; 2 degrees</t>
  </si>
  <si>
    <t>Adjustment rates for SLR (multiplicative)</t>
  </si>
  <si>
    <t>Parameters of uncertain variables</t>
  </si>
  <si>
    <t>Sum of utilities (national weights)</t>
  </si>
  <si>
    <t>Sum of utilities (international weights)</t>
  </si>
  <si>
    <t xml:space="preserve">Social cost of carbon </t>
  </si>
  <si>
    <t>PV utility (variable)</t>
  </si>
  <si>
    <t>PV utility (base)</t>
  </si>
  <si>
    <t>PV utility with increment to emissions</t>
  </si>
  <si>
    <t>Discount factor of country</t>
  </si>
  <si>
    <t>Consumption of country</t>
  </si>
  <si>
    <t>Weighted average discount factor</t>
  </si>
  <si>
    <t>PV SCC</t>
  </si>
  <si>
    <t>Spot SCC</t>
  </si>
  <si>
    <t>Analytical SCC</t>
  </si>
  <si>
    <t>D(damages)/dT</t>
  </si>
  <si>
    <t>dT/dE</t>
  </si>
  <si>
    <t>dT/dE adjusted for TSC</t>
  </si>
  <si>
    <t>d(Dam)/dE</t>
  </si>
  <si>
    <t>Discounted dD/dE</t>
  </si>
  <si>
    <t>SCC</t>
  </si>
  <si>
    <t xml:space="preserve">  T base</t>
  </si>
  <si>
    <t xml:space="preserve">  T with delta E of .001 in 2015</t>
  </si>
  <si>
    <t>SCC (analytical)</t>
  </si>
  <si>
    <t>Mark's growth rates</t>
  </si>
  <si>
    <t>Population adjustment (factor for 2200)</t>
  </si>
  <si>
    <t>Base</t>
  </si>
  <si>
    <t>Derived from estimates in Balance</t>
  </si>
  <si>
    <t>Equil. conc. of CO2 in atmos. (GTC)</t>
  </si>
  <si>
    <t>Equil. conc. of CO2 in biosphere/shallow oceans (GTC)</t>
  </si>
  <si>
    <t>Equil. conc. of CO2 in deep oceans (GTC)</t>
  </si>
  <si>
    <t>Carbon cycle adjustment coefficient</t>
  </si>
  <si>
    <t>calibrated and uncertain</t>
  </si>
  <si>
    <t>Parameter value</t>
  </si>
  <si>
    <t>base utility</t>
  </si>
  <si>
    <t>add emissions</t>
  </si>
  <si>
    <t>PV change</t>
  </si>
  <si>
    <t>dummy</t>
  </si>
  <si>
    <t>SCC (delta utility estimation)</t>
  </si>
  <si>
    <t>Base utility value</t>
  </si>
  <si>
    <t>New delta utility value</t>
  </si>
  <si>
    <t>From analytical</t>
  </si>
  <si>
    <t>PV corrected</t>
  </si>
  <si>
    <t>Utility discount rate</t>
  </si>
  <si>
    <t>Correction factor</t>
  </si>
  <si>
    <t>Error from correction factor</t>
  </si>
  <si>
    <t>[need to estimate optimal taxes to use this]</t>
  </si>
  <si>
    <t>T(2200)</t>
  </si>
  <si>
    <t>SLR(2500)</t>
  </si>
  <si>
    <t>From tax estimates (base case)</t>
  </si>
  <si>
    <t>Convergence uncertainty</t>
  </si>
  <si>
    <t>Uncertainty for frontier (US) TFP</t>
  </si>
  <si>
    <t>Random threshold temperature for melt SLR (m)</t>
  </si>
  <si>
    <t>Population uncertainty (factor for 2200)</t>
  </si>
  <si>
    <t>MUC</t>
  </si>
  <si>
    <t>pop wtd MU</t>
  </si>
  <si>
    <t>Population</t>
  </si>
  <si>
    <t>st dev MU/mean</t>
  </si>
  <si>
    <t>max/min MUC</t>
  </si>
  <si>
    <t>mean MU</t>
  </si>
  <si>
    <t>mean MUC</t>
  </si>
  <si>
    <t>Abatement cost (fraction of output)</t>
  </si>
  <si>
    <t>Abatement cost ($ trillion)</t>
  </si>
  <si>
    <t>Ramsey (average), US</t>
  </si>
  <si>
    <t>Discount rate t to t+1, US</t>
  </si>
  <si>
    <t>Discount rate t to t+1, China</t>
  </si>
  <si>
    <t>Ramsey (average), China</t>
  </si>
  <si>
    <t>Thermal expansion and G&amp;SIC</t>
  </si>
  <si>
    <t>TE, G&amp;SIC, GIS</t>
  </si>
  <si>
    <t>TE, G&amp;SIC, GIS. AIS</t>
  </si>
  <si>
    <t>Gross output (net of damages and abatement, $trill p.a.)</t>
  </si>
  <si>
    <t>Aarun number</t>
  </si>
  <si>
    <t>Run</t>
  </si>
  <si>
    <t>SLR Damages</t>
  </si>
  <si>
    <t>SLR DAMAGES</t>
  </si>
  <si>
    <t xml:space="preserve">     Non-SLR damage (fraction of gross output)</t>
  </si>
  <si>
    <t xml:space="preserve">     Total damage (fraction of gross output)</t>
  </si>
  <si>
    <t>Damage parameter: linear, quadratic</t>
  </si>
  <si>
    <t>Multiplier for SLR; elasticity of substitution</t>
  </si>
  <si>
    <t>SLR Damage as % of output with elasticity</t>
  </si>
  <si>
    <t xml:space="preserve">     Climate damages (trillion $)</t>
  </si>
  <si>
    <t>Parameters of non-SLR Function</t>
  </si>
  <si>
    <t>Parameters SLR function</t>
  </si>
  <si>
    <t>NON-SLR DAMAGE FUNCTION (FROM IMPACTS SHEET)</t>
  </si>
  <si>
    <t>Elasticity of substitution land</t>
  </si>
  <si>
    <t>EXPONENT IN OMEGA FUNCTION</t>
  </si>
  <si>
    <t>intercept</t>
  </si>
  <si>
    <t>linear</t>
  </si>
  <si>
    <t>quadratic</t>
  </si>
  <si>
    <t>[Note: these are constrained to be positive]</t>
  </si>
  <si>
    <t xml:space="preserve">1. Note that we have designed the runs so that a file named "Rice_{date}.xlsm" is the file in which the assumptions are </t>
  </si>
  <si>
    <t>b. For the optimal run, you need to optimize with solver. You can get a starting point by copying the "tentative optimal prices" from row 84 of "Controls" sheet.</t>
  </si>
  <si>
    <t>NOTE: The random version is currently not available.</t>
  </si>
  <si>
    <t xml:space="preserve"> Do not change rows or columns or move anything.</t>
  </si>
  <si>
    <t>This is done by maximizing utility over the savings rates. The optimization is done for 2005 to 2115,</t>
  </si>
  <si>
    <t>MACRO (recommended)</t>
  </si>
  <si>
    <t>2. Run macros "multiscale" and "scaleunits"</t>
  </si>
  <si>
    <t>3. Then go to each country and run the "zero" macro.</t>
  </si>
  <si>
    <t xml:space="preserve">NOTE: The saving reoptimization interacts with the scaling. Therefore you need to </t>
  </si>
  <si>
    <t>1. optimize saving</t>
  </si>
  <si>
    <t>2. then rescale</t>
  </si>
  <si>
    <t>No highly nonlinear catastrophic damages.</t>
  </si>
  <si>
    <t>IPCC FAR</t>
  </si>
  <si>
    <t>NOTE: It is recommended that the macros be used.</t>
  </si>
  <si>
    <t>MAJOR ASSUMPTIONS FOR COPENHAGEN ESTIMATES</t>
  </si>
  <si>
    <t>Variable</t>
  </si>
  <si>
    <t>[macro_072309.xlsx]newpcGDP'!E38</t>
  </si>
  <si>
    <t>Updated from IPCC FAR, p. 140.</t>
  </si>
  <si>
    <t>Updated from IPCC FAR, median of models, Table 8.2.</t>
  </si>
  <si>
    <t>Adjusted to fit transient and equilibrium with new temperature sensitivty coefficient of 3.2</t>
  </si>
  <si>
    <t>GDP (after damages and before abatement)</t>
  </si>
  <si>
    <t>adjustment factor</t>
  </si>
  <si>
    <t>desired change s</t>
  </si>
  <si>
    <t>new K</t>
  </si>
  <si>
    <t>runs, which had policy become 100 effective at that date. Note that this requires "if" statement in Controls sheet.</t>
  </si>
  <si>
    <t xml:space="preserve"> f. We have excluded 2005 from the optimization of the carbon price. It can be include if desirable,</t>
  </si>
  <si>
    <t>1. Go to data sheet (IT IS ESSENTIAL TO START HERE).</t>
  </si>
  <si>
    <t>rate and renormalization about 20 times. We have not found a way to run a macro in Solver to avoid the manual recalculation.</t>
  </si>
  <si>
    <t xml:space="preserve"> China</t>
  </si>
  <si>
    <t xml:space="preserve"> India</t>
  </si>
  <si>
    <t>14. Note that the utility and consumption discount rates are as follows for US, China, and India for the base case</t>
  </si>
  <si>
    <t>15. Note that the projections of output, emissions, etc. for the baseline are not sensitive to the interest rate assumptions. However, the</t>
  </si>
  <si>
    <t>optimal carbon tax is sensitive (as has been seen repeatedly in the discounting debates).</t>
  </si>
  <si>
    <t>Documentation on the regional model will be available in the summer of 2010. Regionial composition is listed in the "Region" sheet.</t>
  </si>
  <si>
    <t>This model if freely available for public use, but not abuse. Please note the source. Also, if there are changes</t>
  </si>
  <si>
    <t>Note: The full trade requires optimization. You need to minimize the error in the "Global" spreadsheet at entry B115.</t>
  </si>
  <si>
    <t>This is done by adjusting the carbon prices for trading in row 118. This is very tricky and is best accomplished by moving slowly from left to right.</t>
  </si>
  <si>
    <t>Note: This is calculated directly and needs no further calculations.</t>
  </si>
  <si>
    <t>date at which it is assumed they participate. In these runs, the date in 2150.</t>
  </si>
  <si>
    <t>For example, for China, set the value in cell W165 at 2150, and then China is unconstrained until that date.</t>
  </si>
  <si>
    <t>Note that these assume trading, so it requires some calibration as above.</t>
  </si>
  <si>
    <t>growth rate 1-5</t>
  </si>
  <si>
    <t>6-10</t>
  </si>
  <si>
    <t>11-15</t>
  </si>
  <si>
    <t>Terminal in 15</t>
  </si>
  <si>
    <t>Ratio 15/1</t>
  </si>
  <si>
    <t>average 1-15</t>
  </si>
  <si>
    <t>Adjustment for Africa</t>
  </si>
  <si>
    <t>New</t>
  </si>
  <si>
    <t>See above</t>
  </si>
  <si>
    <t>DIAGNOSTIC GROWTH RATES</t>
  </si>
  <si>
    <t>Sigma (E/GDP)</t>
  </si>
  <si>
    <t>Industrial CO2 emissions</t>
  </si>
  <si>
    <t xml:space="preserve">EU </t>
  </si>
  <si>
    <t>16. The "Diag" sheet is diagnostics to evaluate the major results for countries.</t>
  </si>
  <si>
    <t>The version is RICE2010.beta.4.012510</t>
  </si>
  <si>
    <t>Note that this model is a "beta" version. It is for research purposes. It will become a final version when results are published in 2010.</t>
  </si>
  <si>
    <t>sigma</t>
  </si>
  <si>
    <t>BASELINE GDP</t>
  </si>
  <si>
    <t>These need to be copied</t>
  </si>
  <si>
    <t>CO2 emissions, 2005 [revised 12/14/09; checked 3/29/10]</t>
  </si>
  <si>
    <t>3/39/10</t>
  </si>
  <si>
    <t>2005, CO2  total*</t>
  </si>
  <si>
    <t>*Source: This takes the 2006 total and scales it back t0 2005 by global ratio.</t>
  </si>
  <si>
    <t>Populati0n growth with uncertainty</t>
  </si>
  <si>
    <t>CO2  only, 2005 (CDIAC/Rice)</t>
  </si>
  <si>
    <t>2005, including all</t>
  </si>
  <si>
    <t>Ratio new to old</t>
  </si>
  <si>
    <t>** Control total is CDIAC</t>
  </si>
  <si>
    <t xml:space="preserve">       Ratio of  backstop to World</t>
  </si>
  <si>
    <t>Lab notes</t>
  </si>
  <si>
    <t>World (2005 wts)</t>
  </si>
  <si>
    <t>From RICE uncontrolled</t>
  </si>
  <si>
    <t>CO2  data from 4/5/2010</t>
  </si>
  <si>
    <t>Code</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</si>
  <si>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</si>
  <si>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</si>
  <si>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</si>
  <si>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</si>
  <si>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</si>
  <si>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</si>
  <si>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</si>
  <si>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</si>
  <si>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</si>
  <si>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</si>
  <si>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</si>
  <si>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</si>
  <si>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</si>
  <si>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</si>
  <si>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</si>
  <si>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</si>
  <si>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</si>
  <si>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</si>
  <si>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</si>
  <si>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</si>
  <si>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</si>
  <si>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</si>
  <si>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</si>
  <si>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</si>
  <si>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</si>
  <si>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</si>
  <si>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</si>
  <si>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</si>
  <si>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</si>
  <si>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EIA</t>
  </si>
  <si>
    <t>2005 model</t>
  </si>
  <si>
    <t>2015 model</t>
  </si>
  <si>
    <t>values uncontrolled</t>
  </si>
  <si>
    <t>From projection</t>
  </si>
  <si>
    <t>2015 addfactor</t>
  </si>
  <si>
    <t>Atmospheric concentration of carbon (GTC, 2000)</t>
  </si>
  <si>
    <t>TOTAL</t>
  </si>
  <si>
    <t>THESE HAVE BEEN VALUED FROM the relevant cells shown below</t>
  </si>
  <si>
    <t>GDP (from program)</t>
  </si>
  <si>
    <t>from a base run</t>
  </si>
  <si>
    <t>below</t>
  </si>
  <si>
    <t xml:space="preserve">paste-value the block at BR49 to BR35 in Copen sheet. </t>
  </si>
  <si>
    <t>VERY IMPORTANT NOTE FOR USERS:</t>
  </si>
  <si>
    <r>
      <t xml:space="preserve">about </t>
    </r>
    <r>
      <rPr>
        <b/>
        <sz val="12"/>
        <rFont val="Book Antiqua"/>
        <family val="1"/>
      </rPr>
      <t xml:space="preserve">POLICIES. </t>
    </r>
    <r>
      <rPr>
        <sz val="12"/>
        <rFont val="Book Antiqua"/>
        <family val="1"/>
      </rPr>
      <t>However, if you change the baseline, you may run in to all kinds of calibration problems.</t>
    </r>
  </si>
  <si>
    <t>The problems will require only modest adjustments for the baseline, optimal, and limit runs.</t>
  </si>
  <si>
    <t>However, the calibration for the Copenhagen runs is complicated, and users are advised that changes in these runs</t>
  </si>
  <si>
    <t>are likely to introduce errors.</t>
  </si>
  <si>
    <t>Procedures for this are described below. Make sure that the renormalization is for the Baseline. DO NOT renormalize the</t>
  </si>
  <si>
    <t>policy runs; rather use the renormalization for the baseline as the normalization for other runs.</t>
  </si>
  <si>
    <t>MODEL CHANGES</t>
  </si>
  <si>
    <t>d. If you want NO trading, set the second row as:</t>
  </si>
  <si>
    <t>a. For the baseline, set as follows, and make sure that the "Global carbon price" in row 9 is set to .001. This is &gt;0 to prevent numerical problems.</t>
  </si>
  <si>
    <t>3. The model has been calibrated for the current baseline assumptions. In general there will be no problems in changing assumptions</t>
  </si>
  <si>
    <t>4. The main changes that are necessary if you make parameter changes is that you will need to RENORMALIZE THE BASELINE RUN.A64</t>
  </si>
  <si>
    <t>5. If you decide to change a parameter or constraint for the baseline, here is what you need to do:</t>
  </si>
  <si>
    <t>6. Here are some solution tips:</t>
  </si>
  <si>
    <t xml:space="preserve">  b. Then renormalize for the baseline run.</t>
  </si>
  <si>
    <t>If the model solves properly, keep going until the backstop price is reached.</t>
  </si>
  <si>
    <t xml:space="preserve">  c. When doing policy run, start by optimizing the carbon tax for a few periods. Perhaps 2 or 3.</t>
  </si>
  <si>
    <t xml:space="preserve">7. The RICE methodology sets the social welfare function equal to market incomes period by period and country by country. This is necessary to </t>
  </si>
  <si>
    <t>MANUAL  (DEFINITELY NOT recommended but here it is for people who want to know the details)</t>
  </si>
  <si>
    <t>9. ONCE YOU HAVE SET THE SCALING FACTORS, DO NOT CHANGE THEM BETWEEN RUNS. If you do, you are in</t>
  </si>
  <si>
    <t xml:space="preserve">8. IMPORTANT NOTES: </t>
  </si>
  <si>
    <t xml:space="preserve">   a.When you have done the last run, renormalize again to get the correct pricing.</t>
  </si>
  <si>
    <r>
      <rPr>
        <b/>
        <sz val="12"/>
        <rFont val="Book Antiqua"/>
        <family val="1"/>
      </rPr>
      <t xml:space="preserve">   b. </t>
    </r>
    <r>
      <rPr>
        <sz val="12"/>
        <rFont val="Book Antiqua"/>
        <family val="1"/>
      </rPr>
      <t xml:space="preserve">The PV of consumption adjusts from run to run because the discount rate changes. Therefore, </t>
    </r>
  </si>
  <si>
    <t xml:space="preserve">   c. Do not move any rows in the "DATA" sheet. If you do, the macros on rescaling will not work.</t>
  </si>
  <si>
    <t xml:space="preserve">The optimization is done with damages turned on, and is therefore not quite a correct optimization. </t>
  </si>
  <si>
    <t>This usually has to be done about 20 times to converge. It is very tedious and time consuming (usually a half day).</t>
  </si>
  <si>
    <t xml:space="preserve">real interest rate calibrates reasonably well to the market real interest rate.  </t>
  </si>
  <si>
    <t>17. Notes on the Copenhagen runs:</t>
  </si>
  <si>
    <t>a. The "Copenhagen rich only" scenario has only the participation of the high-income countries. These are US, EU, Japan, OHI, Russia.</t>
  </si>
  <si>
    <t xml:space="preserve">18.  The advanced version has random elements. </t>
  </si>
  <si>
    <t>b. For Copenhagen runs, you go to the "Copen" sheet, lines 160-171. You then set the participation date for the non-participating countries at the</t>
  </si>
  <si>
    <t>c. It is possible to have alternative configuations of participants. For example, you can exclude all developing countries. This requires changing</t>
  </si>
  <si>
    <t xml:space="preserve">19. Note that if you change the GDP growth rates, you need to adjust the baselines for the Copenhagen runs. This is done by </t>
  </si>
  <si>
    <t>20. The model is not perfectly optimized for the Hotelling rents. They are generally extremely small, but if contraints on carbon resources</t>
  </si>
  <si>
    <t xml:space="preserve">21. The current setting for the optimal run for all regions from 2015 is with 100 percent participation. </t>
  </si>
  <si>
    <t>22. The runs assume that the backstop price begins to decline very rapidly after a threshold date (usually 2250). This is a change from earlier</t>
  </si>
  <si>
    <t>This is a change from earlier versions, which had the start date in 2005. 2005 has minimal participation.</t>
  </si>
  <si>
    <t>Not used</t>
  </si>
  <si>
    <t>SLR module</t>
  </si>
  <si>
    <t>Global</t>
  </si>
  <si>
    <t>Lat notes</t>
  </si>
  <si>
    <t>ACTUAL MODEL EMISSIONS</t>
  </si>
  <si>
    <t>These are GDP times baseline sigma.</t>
  </si>
  <si>
    <t>House bill</t>
  </si>
  <si>
    <t>Initial atmospheric concentration of CO2 (GTC, 2000)</t>
  </si>
  <si>
    <t>Initial atmospheric concentration of CO2 (GTC, 2010)</t>
  </si>
  <si>
    <t>Initial temperature and concentrations (2000, 2010)</t>
  </si>
  <si>
    <t>Parameters</t>
  </si>
  <si>
    <t>Initial atmospheric temperature, 2005 (deg. C above 1900)</t>
  </si>
  <si>
    <t>Initial atmospheric temperature, 2015 (deg. C above 1900)</t>
  </si>
  <si>
    <t>h(Tbar) [average temperature between 1980-2010; from BHM]</t>
  </si>
  <si>
    <t>T(1900)</t>
  </si>
  <si>
    <t>country</t>
  </si>
  <si>
    <t>temperature</t>
  </si>
  <si>
    <t>afghanistan</t>
  </si>
  <si>
    <t>13.7441935483871</t>
  </si>
  <si>
    <t>%E5land</t>
  </si>
  <si>
    <t>5.18540591397849</t>
  </si>
  <si>
    <t>albania</t>
  </si>
  <si>
    <t>12.3750672043011</t>
  </si>
  <si>
    <t>algeria</t>
  </si>
  <si>
    <t>22.6930349462366</t>
  </si>
  <si>
    <t>american-samoa</t>
  </si>
  <si>
    <t>26.1146355685131</t>
  </si>
  <si>
    <t>andorra</t>
  </si>
  <si>
    <t>10.8819086021505</t>
  </si>
  <si>
    <t>angola</t>
  </si>
  <si>
    <t>21.4610564516129</t>
  </si>
  <si>
    <t>anguilla</t>
  </si>
  <si>
    <t>26.2911317204301</t>
  </si>
  <si>
    <t>antarctica</t>
  </si>
  <si>
    <t>antigua-and-barbuda</t>
  </si>
  <si>
    <t>26.1089193548387</t>
  </si>
  <si>
    <t>argentina</t>
  </si>
  <si>
    <t>14.3285349462366</t>
  </si>
  <si>
    <t>armenia</t>
  </si>
  <si>
    <t>8.29113709677419</t>
  </si>
  <si>
    <t>aruba</t>
  </si>
  <si>
    <t>27.5996962365591</t>
  </si>
  <si>
    <t>australia</t>
  </si>
  <si>
    <t>21.465311827957</t>
  </si>
  <si>
    <t>austria</t>
  </si>
  <si>
    <t>5.90825268817204</t>
  </si>
  <si>
    <t>azerbaijan</t>
  </si>
  <si>
    <t>10.9133817204301</t>
  </si>
  <si>
    <t>bahamas</t>
  </si>
  <si>
    <t>24.8386935483871</t>
  </si>
  <si>
    <t>bahrain</t>
  </si>
  <si>
    <t>25.6631774193548</t>
  </si>
  <si>
    <t>baker-island</t>
  </si>
  <si>
    <t>24.9892768817204</t>
  </si>
  <si>
    <t>bangladesh</t>
  </si>
  <si>
    <t>24.7281666666667</t>
  </si>
  <si>
    <t>barbados</t>
  </si>
  <si>
    <t>26.1220564516129</t>
  </si>
  <si>
    <t>belarus</t>
  </si>
  <si>
    <t>5.65687634408602</t>
  </si>
  <si>
    <t>belgium</t>
  </si>
  <si>
    <t>9.21794623655914</t>
  </si>
  <si>
    <t>belize</t>
  </si>
  <si>
    <t>24.7106505376344</t>
  </si>
  <si>
    <t>benin</t>
  </si>
  <si>
    <t>26.5406861111111</t>
  </si>
  <si>
    <t>bhutan</t>
  </si>
  <si>
    <t>11.6581747311828</t>
  </si>
  <si>
    <t>bolivia</t>
  </si>
  <si>
    <t>20.6190698924731</t>
  </si>
  <si>
    <t>bonaire,-saint-eustatius-and-saba</t>
  </si>
  <si>
    <t>26.8558440860215</t>
  </si>
  <si>
    <t>bosnia-and-herzegovina</t>
  </si>
  <si>
    <t>10.1142930107527</t>
  </si>
  <si>
    <t>botswana</t>
  </si>
  <si>
    <t>21.5250322580645</t>
  </si>
  <si>
    <t>brazil</t>
  </si>
  <si>
    <t>24.4558629032258</t>
  </si>
  <si>
    <t>british-virgin-islands</t>
  </si>
  <si>
    <t>26.0134516129032</t>
  </si>
  <si>
    <t>bulgaria</t>
  </si>
  <si>
    <t>10.2785752688172</t>
  </si>
  <si>
    <t>burkina-faso</t>
  </si>
  <si>
    <t>27.5749416666667</t>
  </si>
  <si>
    <t>burma</t>
  </si>
  <si>
    <t>23.5672849462366</t>
  </si>
  <si>
    <t>burundi</t>
  </si>
  <si>
    <t>19.7946747311828</t>
  </si>
  <si>
    <t>cambodia</t>
  </si>
  <si>
    <t>26.4065860215054</t>
  </si>
  <si>
    <t>cameroon</t>
  </si>
  <si>
    <t>23.8351129032258</t>
  </si>
  <si>
    <t>canada</t>
  </si>
  <si>
    <t>cape-verde</t>
  </si>
  <si>
    <t>23.8865564516129</t>
  </si>
  <si>
    <t>cayman-islands</t>
  </si>
  <si>
    <t>26.3847768817204</t>
  </si>
  <si>
    <t>central-african-republic</t>
  </si>
  <si>
    <t>24.8707419354839</t>
  </si>
  <si>
    <t>chad</t>
  </si>
  <si>
    <t>26.6841155913978</t>
  </si>
  <si>
    <t>chile</t>
  </si>
  <si>
    <t>9.0937311827957</t>
  </si>
  <si>
    <t>china</t>
  </si>
  <si>
    <t>6.3002688172043</t>
  </si>
  <si>
    <t>christmas-island</t>
  </si>
  <si>
    <t>25.4204220430108</t>
  </si>
  <si>
    <t>colombia</t>
  </si>
  <si>
    <t>24.3761155913978</t>
  </si>
  <si>
    <t>comoros</t>
  </si>
  <si>
    <t>25.4139937888199</t>
  </si>
  <si>
    <t>congo</t>
  </si>
  <si>
    <t>24.0465564516129</t>
  </si>
  <si>
    <t>congo-(democratic-republic-of-the)</t>
  </si>
  <si>
    <t>23.4486424731183</t>
  </si>
  <si>
    <t>costa-rica</t>
  </si>
  <si>
    <t>25.2309327956989</t>
  </si>
  <si>
    <t>c%F4te-d%27ivoire</t>
  </si>
  <si>
    <t>25.4545055555556</t>
  </si>
  <si>
    <t>croatia</t>
  </si>
  <si>
    <t>11.0184059139785</t>
  </si>
  <si>
    <t>cuba</t>
  </si>
  <si>
    <t>25.0885564516129</t>
  </si>
  <si>
    <t>cura%E7ao</t>
  </si>
  <si>
    <t>27.0342069892473</t>
  </si>
  <si>
    <t>cyprus</t>
  </si>
  <si>
    <t>18.5484543010753</t>
  </si>
  <si>
    <t>czech-republic</t>
  </si>
  <si>
    <t>7.37612634408602</t>
  </si>
  <si>
    <t>denmark</t>
  </si>
  <si>
    <t>denmark-(europe)</t>
  </si>
  <si>
    <t>7.71582258064516</t>
  </si>
  <si>
    <t>djibouti</t>
  </si>
  <si>
    <t>28.5082392473118</t>
  </si>
  <si>
    <t>dominica</t>
  </si>
  <si>
    <t>25.7714811827957</t>
  </si>
  <si>
    <t>dominican-republic</t>
  </si>
  <si>
    <t>25.2743172043011</t>
  </si>
  <si>
    <t>ecuador</t>
  </si>
  <si>
    <t>21.40244</t>
  </si>
  <si>
    <t>egypt</t>
  </si>
  <si>
    <t>22.3831155913978</t>
  </si>
  <si>
    <t>el-salvador</t>
  </si>
  <si>
    <t>24.5605053763441</t>
  </si>
  <si>
    <t>equatorial-guinea</t>
  </si>
  <si>
    <t>24.3967688172043</t>
  </si>
  <si>
    <t>eritrea</t>
  </si>
  <si>
    <t>26.4467096774194</t>
  </si>
  <si>
    <t>estonia</t>
  </si>
  <si>
    <t>4.70337903225806</t>
  </si>
  <si>
    <t>ethiopia</t>
  </si>
  <si>
    <t>22.7015268817204</t>
  </si>
  <si>
    <t>falkland-islands-(islas-malvinas)</t>
  </si>
  <si>
    <t>5.69385483870968</t>
  </si>
  <si>
    <t>faroe-islands</t>
  </si>
  <si>
    <t>6.41305913978495</t>
  </si>
  <si>
    <t>federated-states-of-micronesia</t>
  </si>
  <si>
    <t>26.4545856353591</t>
  </si>
  <si>
    <t>fiji</t>
  </si>
  <si>
    <t>24.5655685131195</t>
  </si>
  <si>
    <t>finland</t>
  </si>
  <si>
    <t>1.01720967741935</t>
  </si>
  <si>
    <t>france</t>
  </si>
  <si>
    <t>12.4876075268817</t>
  </si>
  <si>
    <t>france-(europe)</t>
  </si>
  <si>
    <t>10.113435483871</t>
  </si>
  <si>
    <t>french-guiana</t>
  </si>
  <si>
    <t>25.3804094707521</t>
  </si>
  <si>
    <t>french-polynesia</t>
  </si>
  <si>
    <t>25.576</t>
  </si>
  <si>
    <t>french-southern-and-antarctic-lands</t>
  </si>
  <si>
    <t>gabon</t>
  </si>
  <si>
    <t>23.7737903225806</t>
  </si>
  <si>
    <t>gambia</t>
  </si>
  <si>
    <t>27.2264946236559</t>
  </si>
  <si>
    <t>gaza-strip</t>
  </si>
  <si>
    <t>18.9598279569892</t>
  </si>
  <si>
    <t>georgia</t>
  </si>
  <si>
    <t>7.85476612903226</t>
  </si>
  <si>
    <t>germany</t>
  </si>
  <si>
    <t>7.91066666666667</t>
  </si>
  <si>
    <t>ghana</t>
  </si>
  <si>
    <t>26.1172138888889</t>
  </si>
  <si>
    <t>greece</t>
  </si>
  <si>
    <t>14.5739731182796</t>
  </si>
  <si>
    <t>greenland</t>
  </si>
  <si>
    <t>grenada</t>
  </si>
  <si>
    <t>26.3976935483871</t>
  </si>
  <si>
    <t>guadeloupe</t>
  </si>
  <si>
    <t>26.0004327956989</t>
  </si>
  <si>
    <t>guam</t>
  </si>
  <si>
    <t>26.4983506493507</t>
  </si>
  <si>
    <t>guatemala</t>
  </si>
  <si>
    <t>22.779688172043</t>
  </si>
  <si>
    <t>guernsey</t>
  </si>
  <si>
    <t>10.6903467741935</t>
  </si>
  <si>
    <t>guinea</t>
  </si>
  <si>
    <t>25.0656559139785</t>
  </si>
  <si>
    <t>guinea-bissau</t>
  </si>
  <si>
    <t>26.4299193548387</t>
  </si>
  <si>
    <t>guyana</t>
  </si>
  <si>
    <t>25.5806490250696</t>
  </si>
  <si>
    <t>haiti</t>
  </si>
  <si>
    <t>26.0230295698925</t>
  </si>
  <si>
    <t>heard-island-and-mcdonald-islands</t>
  </si>
  <si>
    <t>honduras</t>
  </si>
  <si>
    <t>24.3634569892473</t>
  </si>
  <si>
    <t>hong-kong</t>
  </si>
  <si>
    <t>22.368373655914</t>
  </si>
  <si>
    <t>hungary</t>
  </si>
  <si>
    <t>9.3956559139785</t>
  </si>
  <si>
    <t>iceland</t>
  </si>
  <si>
    <t>1.16456182795699</t>
  </si>
  <si>
    <t>india</t>
  </si>
  <si>
    <t>23.8252096774194</t>
  </si>
  <si>
    <t>indonesia</t>
  </si>
  <si>
    <t>25.3263413978495</t>
  </si>
  <si>
    <t>iran</t>
  </si>
  <si>
    <t>17.3160215053763</t>
  </si>
  <si>
    <t>iraq</t>
  </si>
  <si>
    <t>21.5070430107527</t>
  </si>
  <si>
    <t>ireland</t>
  </si>
  <si>
    <t>9.23787903225806</t>
  </si>
  <si>
    <t>isle-of-man</t>
  </si>
  <si>
    <t>9.21045967741935</t>
  </si>
  <si>
    <t>israel</t>
  </si>
  <si>
    <t>19.3893091397849</t>
  </si>
  <si>
    <t>italy</t>
  </si>
  <si>
    <t>12.4347419354839</t>
  </si>
  <si>
    <t>jamaica</t>
  </si>
  <si>
    <t>25.8143897849462</t>
  </si>
  <si>
    <t>japan</t>
  </si>
  <si>
    <t>11.6309569892473</t>
  </si>
  <si>
    <t>jersey</t>
  </si>
  <si>
    <t>jordan</t>
  </si>
  <si>
    <t>19.102002688172</t>
  </si>
  <si>
    <t>kazakhstan</t>
  </si>
  <si>
    <t>4.83845161290323</t>
  </si>
  <si>
    <t>kenya</t>
  </si>
  <si>
    <t>23.8085510752688</t>
  </si>
  <si>
    <t>kingman-reef</t>
  </si>
  <si>
    <t>26.672876344086</t>
  </si>
  <si>
    <t>kiribati</t>
  </si>
  <si>
    <t>26.2673413978495</t>
  </si>
  <si>
    <t>kuwait</t>
  </si>
  <si>
    <t>24.8125456989247</t>
  </si>
  <si>
    <t>kyrgyzstan</t>
  </si>
  <si>
    <t>2.88579569892473</t>
  </si>
  <si>
    <t>laos</t>
  </si>
  <si>
    <t>23.3957661290323</t>
  </si>
  <si>
    <t>latvia</t>
  </si>
  <si>
    <t>5.19075</t>
  </si>
  <si>
    <t>lebanon</t>
  </si>
  <si>
    <t>17.3977311827957</t>
  </si>
  <si>
    <t>lesotho</t>
  </si>
  <si>
    <t>13.3805349462366</t>
  </si>
  <si>
    <t>liberia</t>
  </si>
  <si>
    <t>24.9451385869565</t>
  </si>
  <si>
    <t>libya</t>
  </si>
  <si>
    <t>22.000752688172</t>
  </si>
  <si>
    <t>liechtenstein</t>
  </si>
  <si>
    <t>4.33622580645161</t>
  </si>
  <si>
    <t>lithuania</t>
  </si>
  <si>
    <t>5.75940860215054</t>
  </si>
  <si>
    <t>luxembourg</t>
  </si>
  <si>
    <t>8.88195430107527</t>
  </si>
  <si>
    <t>macau</t>
  </si>
  <si>
    <t>22.1407311827957</t>
  </si>
  <si>
    <t>macedonia</t>
  </si>
  <si>
    <t>10.1579623655914</t>
  </si>
  <si>
    <t>madagascar</t>
  </si>
  <si>
    <t>22.4529347826087</t>
  </si>
  <si>
    <t>malawi</t>
  </si>
  <si>
    <t>21.1052284946237</t>
  </si>
  <si>
    <t>malaysia</t>
  </si>
  <si>
    <t>25.4876747311828</t>
  </si>
  <si>
    <t>mali</t>
  </si>
  <si>
    <t>27.9969865591398</t>
  </si>
  <si>
    <t>malta</t>
  </si>
  <si>
    <t>18.218938172043</t>
  </si>
  <si>
    <t>martinique</t>
  </si>
  <si>
    <t>25.7714784946237</t>
  </si>
  <si>
    <t>mauritania</t>
  </si>
  <si>
    <t>27.2845672043011</t>
  </si>
  <si>
    <t>mauritius</t>
  </si>
  <si>
    <t>23.1425900621118</t>
  </si>
  <si>
    <t>mayotte</t>
  </si>
  <si>
    <t>26.0449472049689</t>
  </si>
  <si>
    <t>mexico</t>
  </si>
  <si>
    <t>20.269997311828</t>
  </si>
  <si>
    <t>moldova</t>
  </si>
  <si>
    <t>8.75207795698925</t>
  </si>
  <si>
    <t>monaco</t>
  </si>
  <si>
    <t>8.69956451612903</t>
  </si>
  <si>
    <t>mongolia</t>
  </si>
  <si>
    <t>montenegro</t>
  </si>
  <si>
    <t>9.94539516129032</t>
  </si>
  <si>
    <t>montserrat</t>
  </si>
  <si>
    <t>26.0550994623656</t>
  </si>
  <si>
    <t>morocco</t>
  </si>
  <si>
    <t>17.3663172043011</t>
  </si>
  <si>
    <t>mozambique</t>
  </si>
  <si>
    <t>23.2635349462366</t>
  </si>
  <si>
    <t>namibia</t>
  </si>
  <si>
    <t>20.1026424731183</t>
  </si>
  <si>
    <t>nepal</t>
  </si>
  <si>
    <t>14.7017849462366</t>
  </si>
  <si>
    <t>netherlands</t>
  </si>
  <si>
    <t>9.28161021505376</t>
  </si>
  <si>
    <t>netherlands-(europe)</t>
  </si>
  <si>
    <t>8.887</t>
  </si>
  <si>
    <t>new-caledonia</t>
  </si>
  <si>
    <t>22.3375698924731</t>
  </si>
  <si>
    <t>new-zealand</t>
  </si>
  <si>
    <t>9.95502688172043</t>
  </si>
  <si>
    <t>nicaragua</t>
  </si>
  <si>
    <t>25.6154005376344</t>
  </si>
  <si>
    <t>niger</t>
  </si>
  <si>
    <t>26.9224623655914</t>
  </si>
  <si>
    <t>nigeria</t>
  </si>
  <si>
    <t>26.1389222222222</t>
  </si>
  <si>
    <t>niue</t>
  </si>
  <si>
    <t>24.5998483965015</t>
  </si>
  <si>
    <t>north-korea</t>
  </si>
  <si>
    <t>6.45256989247312</t>
  </si>
  <si>
    <t>northern-mariana-islands</t>
  </si>
  <si>
    <t>norway</t>
  </si>
  <si>
    <t>oman</t>
  </si>
  <si>
    <t>26.6214005376344</t>
  </si>
  <si>
    <t>pakistan</t>
  </si>
  <si>
    <t>20.407938172043</t>
  </si>
  <si>
    <t>palau</t>
  </si>
  <si>
    <t>26.70946884273</t>
  </si>
  <si>
    <t>palestina</t>
  </si>
  <si>
    <t>22.7624811827957</t>
  </si>
  <si>
    <t>palmyra-atoll</t>
  </si>
  <si>
    <t>26.7025349462366</t>
  </si>
  <si>
    <t>panama</t>
  </si>
  <si>
    <t>25.9236774193548</t>
  </si>
  <si>
    <t>papua-new-guinea</t>
  </si>
  <si>
    <t>24.0623279569892</t>
  </si>
  <si>
    <t>paraguay</t>
  </si>
  <si>
    <t>23.0477392473118</t>
  </si>
  <si>
    <t>peru</t>
  </si>
  <si>
    <t>19.52448</t>
  </si>
  <si>
    <t>philippines</t>
  </si>
  <si>
    <t>26.040497311828</t>
  </si>
  <si>
    <t>poland</t>
  </si>
  <si>
    <t>7.26015053763441</t>
  </si>
  <si>
    <t>portugal</t>
  </si>
  <si>
    <t>14.430502688172</t>
  </si>
  <si>
    <t>puerto-rico</t>
  </si>
  <si>
    <t>25.1421478494624</t>
  </si>
  <si>
    <t>qatar</t>
  </si>
  <si>
    <t>26.5479919354839</t>
  </si>
  <si>
    <t>reunion</t>
  </si>
  <si>
    <t>22.926099378882</t>
  </si>
  <si>
    <t>romania</t>
  </si>
  <si>
    <t>8.52654569892473</t>
  </si>
  <si>
    <t>russia</t>
  </si>
  <si>
    <t>rwanda</t>
  </si>
  <si>
    <t>18.9682903225806</t>
  </si>
  <si>
    <t>saint-barth%E9lemy</t>
  </si>
  <si>
    <t>saint-kitts-and-nevis</t>
  </si>
  <si>
    <t>25.5270564516129</t>
  </si>
  <si>
    <t>saint-lucia</t>
  </si>
  <si>
    <t>26.311688172043</t>
  </si>
  <si>
    <t>saint-martin</t>
  </si>
  <si>
    <t>saint-pierre-and-miquelon</t>
  </si>
  <si>
    <t>4.21499731182796</t>
  </si>
  <si>
    <t>saint-vincent-and-the-grenadines</t>
  </si>
  <si>
    <t>26.4470483870968</t>
  </si>
  <si>
    <t>samoa</t>
  </si>
  <si>
    <t>25.8414693877551</t>
  </si>
  <si>
    <t>san-marino</t>
  </si>
  <si>
    <t>13.5177204301075</t>
  </si>
  <si>
    <t>sao-tome-and-principe</t>
  </si>
  <si>
    <t>25.2350107526882</t>
  </si>
  <si>
    <t>saudi-arabia</t>
  </si>
  <si>
    <t>25.2571505376344</t>
  </si>
  <si>
    <t>senegal</t>
  </si>
  <si>
    <t>27.6552338709677</t>
  </si>
  <si>
    <t>serbia</t>
  </si>
  <si>
    <t>9.70800537634409</t>
  </si>
  <si>
    <t>seychelles</t>
  </si>
  <si>
    <t>26.3792826086957</t>
  </si>
  <si>
    <t>sierra-leone</t>
  </si>
  <si>
    <t>25.6382983870968</t>
  </si>
  <si>
    <t>singapore</t>
  </si>
  <si>
    <t>26.2350134408602</t>
  </si>
  <si>
    <t>sint-maarten</t>
  </si>
  <si>
    <t>slovakia</t>
  </si>
  <si>
    <t>7.24899193548387</t>
  </si>
  <si>
    <t>slovenia</t>
  </si>
  <si>
    <t>9.32604301075269</t>
  </si>
  <si>
    <t>solomon-islands</t>
  </si>
  <si>
    <t>26.2040803858521</t>
  </si>
  <si>
    <t>somalia</t>
  </si>
  <si>
    <t>26.5439112903226</t>
  </si>
  <si>
    <t>south-africa</t>
  </si>
  <si>
    <t>16.8924327956989</t>
  </si>
  <si>
    <t>south-georgia-and-the-south-sandwich-isla</t>
  </si>
  <si>
    <t>1.050636</t>
  </si>
  <si>
    <t>south-korea</t>
  </si>
  <si>
    <t>11.5680430107527</t>
  </si>
  <si>
    <t>spain</t>
  </si>
  <si>
    <t>13.3254301075269</t>
  </si>
  <si>
    <t>sri-lanka</t>
  </si>
  <si>
    <t>26.8871586021505</t>
  </si>
  <si>
    <t>sudan</t>
  </si>
  <si>
    <t>26.7666532258065</t>
  </si>
  <si>
    <t>suriname</t>
  </si>
  <si>
    <t>25.8229777158774</t>
  </si>
  <si>
    <t>svalbard-and-jan-mayen</t>
  </si>
  <si>
    <t>swaziland</t>
  </si>
  <si>
    <t>18.5171075268817</t>
  </si>
  <si>
    <t>sweden</t>
  </si>
  <si>
    <t>2.23337903225806</t>
  </si>
  <si>
    <t>switzerland</t>
  </si>
  <si>
    <t>6.67612903225806</t>
  </si>
  <si>
    <t>syria</t>
  </si>
  <si>
    <t>17.6803709677419</t>
  </si>
  <si>
    <t>taiwan</t>
  </si>
  <si>
    <t>21.6321370967742</t>
  </si>
  <si>
    <t>tajikistan</t>
  </si>
  <si>
    <t>3.69736827956989</t>
  </si>
  <si>
    <t>tanzania</t>
  </si>
  <si>
    <t>22.0514130434783</t>
  </si>
  <si>
    <t>thailand</t>
  </si>
  <si>
    <t>25.8153225806452</t>
  </si>
  <si>
    <t>timor-leste</t>
  </si>
  <si>
    <t>25.6004784946237</t>
  </si>
  <si>
    <t>togo</t>
  </si>
  <si>
    <t>26.2503361111111</t>
  </si>
  <si>
    <t>tonga</t>
  </si>
  <si>
    <t>22.7548921282799</t>
  </si>
  <si>
    <t>trinidad-and-tobago</t>
  </si>
  <si>
    <t>25.7640456989247</t>
  </si>
  <si>
    <t>tunisia</t>
  </si>
  <si>
    <t>19.67975</t>
  </si>
  <si>
    <t>turkey</t>
  </si>
  <si>
    <t>11.3993010752688</t>
  </si>
  <si>
    <t>turkmenistan</t>
  </si>
  <si>
    <t>14.481623655914</t>
  </si>
  <si>
    <t>turks-and-caicas-islands</t>
  </si>
  <si>
    <t>26.395626344086</t>
  </si>
  <si>
    <t>uganda</t>
  </si>
  <si>
    <t>22.757935483871</t>
  </si>
  <si>
    <t>ukraine</t>
  </si>
  <si>
    <t>7.4708064516129</t>
  </si>
  <si>
    <t>united-arab-emirates</t>
  </si>
  <si>
    <t>27.456126344086</t>
  </si>
  <si>
    <t>united-kingdom</t>
  </si>
  <si>
    <t>8.31924462365591</t>
  </si>
  <si>
    <t>united-kingdom-(europe)</t>
  </si>
  <si>
    <t>8.48409946236559</t>
  </si>
  <si>
    <t>united-states</t>
  </si>
  <si>
    <t>8.40862096774194</t>
  </si>
  <si>
    <t>uruguay</t>
  </si>
  <si>
    <t>16.845564516129</t>
  </si>
  <si>
    <t>uzbekistan</t>
  </si>
  <si>
    <t>11.9567123655914</t>
  </si>
  <si>
    <t>venezuela</t>
  </si>
  <si>
    <t>24.6880161290323</t>
  </si>
  <si>
    <t>vietnam</t>
  </si>
  <si>
    <t>23.4493897849462</t>
  </si>
  <si>
    <t>virgin-islands</t>
  </si>
  <si>
    <t>western-sahara</t>
  </si>
  <si>
    <t>22.1246317204301</t>
  </si>
  <si>
    <t>yemen</t>
  </si>
  <si>
    <t>25.9231209677419</t>
  </si>
  <si>
    <t>zambia</t>
  </si>
  <si>
    <t>20.9533387096774</t>
  </si>
  <si>
    <t>zimbabwe</t>
  </si>
  <si>
    <t>20.8012365591398</t>
  </si>
  <si>
    <t>Remark</t>
  </si>
  <si>
    <t>British island territory</t>
  </si>
  <si>
    <t>Assumption: same Temp. as Israel</t>
  </si>
  <si>
    <t>surrounded by Malaysia; Assumption: same Temp as Malaysia</t>
  </si>
  <si>
    <t>higher than Burke meantemp</t>
  </si>
  <si>
    <t>y</t>
  </si>
  <si>
    <t>y (big difference (Burke: 16.5))</t>
  </si>
  <si>
    <t>Assumption: 1°C cooler (Ref 1) than 2019 temperature (Ref 2) [Pacific island country located in the South Pacific Ocean. 1,750 kilometres (1,090 mi) east of northern Australia, 540 kilometres (340 mi) northeast of New Caledonia, east of New Guinea, southeast of the Solomon Islands, and west of Fiji.] [Ref 1: https://climateknowledgeportal.worldbank.org/country/vanuatu/climate-data-historical; Ref 2: James, rcp4.5 projection in 2019]</t>
  </si>
  <si>
    <t>temp_Berkeley_m18851915</t>
  </si>
  <si>
    <t>BURKE DAMAGE FUNCTION</t>
  </si>
  <si>
    <t>Damage intercept_Burke</t>
  </si>
  <si>
    <t>Damage coefficient on temperature_Burke</t>
  </si>
  <si>
    <t>Damage coefficient on temperature squared_Burke</t>
  </si>
  <si>
    <t>tempchange_pw_burkebase</t>
  </si>
  <si>
    <t>c.tempchange_pw_burkebase#c.tempchange_pw_burkebase</t>
  </si>
  <si>
    <t>_cons</t>
  </si>
  <si>
    <t>y1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</si>
</sst>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quot;-&quot;??_);_(@_)"/>
    <numFmt numFmtId="165" formatCode="0.000"/>
    <numFmt numFmtId="166" formatCode="0.00000"/>
    <numFmt numFmtId="167" formatCode="0.0000"/>
    <numFmt numFmtId="168" formatCode="0.000000"/>
    <numFmt numFmtId="169" formatCode="0.0"/>
    <numFmt numFmtId="170" formatCode="_(* #,##0.0000_);_(* \(#,##0.0000\);_(* &quot;-&quot;??_);_(@_)"/>
    <numFmt numFmtId="171" formatCode="_(* #,##0.0_);_(* \(#,##0.0\);_(* &quot;-&quot;??_);_(@_)"/>
    <numFmt numFmtId="172" formatCode="_(* #,##0.000_);_(* \(#,##0.000\);_(* &quot;-&quot;??_);_(@_)"/>
    <numFmt numFmtId="173" formatCode="#,##0.000"/>
    <numFmt numFmtId="174" formatCode="_(* #,##0_);_(* \(#,##0\);_(* &quot;-&quot;??_);_(@_)"/>
    <numFmt numFmtId="175" formatCode="_(* #,##0.00000_);_(* \(#,##0.00000\);_(* &quot;-&quot;??_);_(@_)"/>
    <numFmt numFmtId="176" formatCode="#,##0.0000"/>
    <numFmt numFmtId="177" formatCode="0.0%"/>
    <numFmt numFmtId="178" formatCode="_(* #,##0.0000000_);_(* \(#,##0.0000000\);_(* &quot;-&quot;??_);_(@_)"/>
    <numFmt numFmtId="179" formatCode="0.000E+00"/>
    <numFmt numFmtId="180" formatCode="0.000%"/>
    <numFmt numFmtId="181" formatCode="0_);\(0\)"/>
    <numFmt numFmtId="182" formatCode="0.0E+00"/>
    <numFmt numFmtId="183" formatCode="_(* #,##0.000000_);_(* \(#,##0.000000\);_(* &quot;-&quot;??_);_(@_)"/>
    <numFmt numFmtId="184" formatCode="0.0000000"/>
    <numFmt numFmtId="185" formatCode="_(* #,##0.0000_);_(* \(#,##0.0000\);_(* &quot;-&quot;????_);_(@_)"/>
    <numFmt numFmtId="186" formatCode="#,##0.000000"/>
    <numFmt numFmtId="187" formatCode="0.0000%"/>
    <numFmt numFmtId="188" formatCode="#,##0.00000"/>
    <numFmt numFmtId="189" formatCode="0.00000000"/>
    <numFmt numFmtId="190" formatCode="0.000000000"/>
  </numFmts>
  <fonts count="63">
    <font>
      <sz val="10"/>
      <name val="Arial"/>
    </font>
    <font>
      <sz val="11"/>
      <color theme="1"/>
      <name val="Calibri"/>
      <family val="2"/>
      <scheme val="minor"/>
    </font>
    <font>
      <sz val="11"/>
      <color theme="1"/>
      <name val="Calibri"/>
      <family val="2"/>
      <scheme val="minor"/>
    </font>
    <font>
      <sz val="10"/>
      <name val="Arial"/>
      <family val="2"/>
    </font>
    <font>
      <sz val="11"/>
      <name val="Arial"/>
      <family val="2"/>
    </font>
    <font>
      <sz val="10"/>
      <name val="Arial"/>
      <family val="2"/>
    </font>
    <font>
      <b/>
      <sz val="12"/>
      <name val="Book Antiqua"/>
      <family val="1"/>
    </font>
    <font>
      <sz val="12"/>
      <name val="Book Antiqua"/>
      <family val="1"/>
    </font>
    <font>
      <b/>
      <sz val="11"/>
      <name val="Book Antiqua"/>
      <family val="1"/>
    </font>
    <font>
      <sz val="11"/>
      <name val="Book Antiqua"/>
      <family val="1"/>
    </font>
    <font>
      <sz val="10"/>
      <name val="Arial"/>
      <family val="2"/>
    </font>
    <font>
      <sz val="14"/>
      <name val="Arial"/>
      <family val="2"/>
    </font>
    <font>
      <sz val="10"/>
      <name val="Book Antiqua"/>
      <family val="1"/>
    </font>
    <font>
      <sz val="8"/>
      <name val="Verdana"/>
      <family val="2"/>
    </font>
    <font>
      <b/>
      <sz val="10"/>
      <name val="Book Antiqua"/>
      <family val="1"/>
    </font>
    <font>
      <sz val="10"/>
      <color indexed="21"/>
      <name val="Book Antiqua"/>
      <family val="1"/>
    </font>
    <font>
      <i/>
      <sz val="12"/>
      <name val="Book Antiqua"/>
      <family val="1"/>
    </font>
    <font>
      <u/>
      <sz val="11"/>
      <name val="Book Antiqua"/>
      <family val="1"/>
    </font>
    <font>
      <i/>
      <sz val="11"/>
      <name val="Book Antiqua"/>
      <family val="1"/>
    </font>
    <font>
      <b/>
      <u/>
      <sz val="12"/>
      <name val="Book Antiqua"/>
      <family val="1"/>
    </font>
    <font>
      <u/>
      <sz val="10"/>
      <name val="Book Antiqua"/>
      <family val="1"/>
    </font>
    <font>
      <i/>
      <sz val="10"/>
      <name val="Book Antiqua"/>
      <family val="1"/>
    </font>
    <font>
      <sz val="10"/>
      <color theme="2" tint="-9.9978637043366805E-2"/>
      <name val="Arial"/>
      <family val="2"/>
    </font>
    <font>
      <b/>
      <sz val="14"/>
      <name val="Book Antiqua"/>
      <family val="1"/>
    </font>
    <font>
      <sz val="10"/>
      <color rgb="FF000000"/>
      <name val="Book Antiqua"/>
      <family val="1"/>
    </font>
    <font>
      <sz val="14"/>
      <name val="Book Antiqua"/>
      <family val="1"/>
    </font>
    <font>
      <sz val="12"/>
      <name val="Arial"/>
      <family val="2"/>
    </font>
    <font>
      <u/>
      <sz val="10"/>
      <color theme="1"/>
      <name val="Book Antiqua"/>
      <family val="1"/>
    </font>
    <font>
      <sz val="9"/>
      <name val="Book Antiqua"/>
      <family val="1"/>
    </font>
    <font>
      <sz val="9"/>
      <name val="Arial"/>
      <family val="2"/>
    </font>
    <font>
      <b/>
      <i/>
      <sz val="9"/>
      <name val="Book Antiqua"/>
      <family val="1"/>
    </font>
    <font>
      <sz val="11"/>
      <color theme="0" tint="-0.14999847407452621"/>
      <name val="Book Antiqua"/>
      <family val="1"/>
    </font>
    <font>
      <b/>
      <sz val="11"/>
      <color theme="1"/>
      <name val="Book Antiqua"/>
      <family val="1"/>
    </font>
    <font>
      <u/>
      <sz val="11"/>
      <color theme="1"/>
      <name val="Book Antiqua"/>
      <family val="1"/>
    </font>
    <font>
      <sz val="11"/>
      <color theme="1"/>
      <name val="Book Antiqua"/>
      <family val="1"/>
    </font>
    <font>
      <b/>
      <i/>
      <sz val="11"/>
      <color theme="1"/>
      <name val="Book Antiqua"/>
      <family val="1"/>
    </font>
    <font>
      <sz val="16"/>
      <name val="Arial"/>
      <family val="2"/>
    </font>
    <font>
      <sz val="10"/>
      <color theme="0" tint="-0.14999847407452621"/>
      <name val="Arial"/>
      <family val="2"/>
    </font>
    <font>
      <sz val="10"/>
      <color theme="1"/>
      <name val="Arial"/>
      <family val="2"/>
    </font>
    <font>
      <b/>
      <sz val="14"/>
      <color theme="1"/>
      <name val="Calibri"/>
      <family val="2"/>
      <scheme val="minor"/>
    </font>
    <font>
      <b/>
      <sz val="12"/>
      <name val="Arial"/>
      <family val="2"/>
    </font>
    <font>
      <i/>
      <sz val="12"/>
      <name val="Arial"/>
      <family val="2"/>
    </font>
    <font>
      <b/>
      <sz val="14"/>
      <name val="Arial"/>
      <family val="2"/>
    </font>
    <font>
      <b/>
      <sz val="10"/>
      <name val="Arial"/>
      <family val="2"/>
    </font>
    <font>
      <sz val="14"/>
      <color theme="1"/>
      <name val="Calibri"/>
      <family val="2"/>
      <scheme val="minor"/>
    </font>
    <font>
      <sz val="11"/>
      <name val="Calibri"/>
      <family val="2"/>
      <scheme val="minor"/>
    </font>
    <font>
      <i/>
      <sz val="10"/>
      <name val="Arial"/>
      <family val="2"/>
    </font>
    <font>
      <b/>
      <i/>
      <sz val="10"/>
      <name val="Arial"/>
      <family val="2"/>
    </font>
    <font>
      <b/>
      <sz val="9"/>
      <name val="Book Antiqua"/>
      <family val="1"/>
    </font>
    <font>
      <sz val="8"/>
      <name val="Book Antiqua"/>
      <family val="1"/>
    </font>
    <font>
      <b/>
      <sz val="8"/>
      <name val="Book Antiqua"/>
      <family val="1"/>
    </font>
    <font>
      <sz val="8"/>
      <name val="Arial"/>
      <family val="2"/>
    </font>
    <font>
      <i/>
      <sz val="8"/>
      <name val="Book Antiqua"/>
      <family val="1"/>
    </font>
    <font>
      <u/>
      <sz val="12"/>
      <name val="Book Antiqua"/>
      <family val="1"/>
    </font>
    <font>
      <sz val="18"/>
      <name val="Arial"/>
      <family val="2"/>
    </font>
    <font>
      <sz val="10"/>
      <color theme="1"/>
      <name val="Arial Unicode MS"/>
      <family val="2"/>
    </font>
    <font>
      <sz val="10"/>
      <name val="Arial Unicode MS"/>
      <family val="2"/>
    </font>
    <font>
      <sz val="13"/>
      <name val="Book Antiqua"/>
      <family val="1"/>
    </font>
    <font>
      <b/>
      <sz val="16"/>
      <name val="Book Antiqua"/>
      <family val="1"/>
    </font>
    <font>
      <sz val="16"/>
      <name val="Book Antiqua"/>
      <family val="1"/>
    </font>
    <font>
      <sz val="10"/>
      <color rgb="FFFF0000"/>
      <name val="Book Antiqua"/>
      <family val="1"/>
    </font>
    <font>
      <sz val="10"/>
      <name val="Arial"/>
      <family val="2"/>
    </font>
    <font>
      <sz val="11"/>
      <name val="Calibri"/>
    </font>
  </fonts>
  <fills count="19">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theme="0"/>
        <bgColor indexed="9"/>
      </patternFill>
    </fill>
    <fill>
      <patternFill patternType="solid">
        <fgColor rgb="FFD6FEB8"/>
        <bgColor indexed="64"/>
      </patternFill>
    </fill>
    <fill>
      <patternFill patternType="solid">
        <fgColor theme="3"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CFF"/>
        <bgColor indexed="64"/>
      </patternFill>
    </fill>
  </fills>
  <borders count="13">
    <border>
      <left/>
      <right/>
      <top/>
      <bottom/>
      <diagonal/>
    </border>
    <border>
      <left/>
      <right/>
      <top/>
      <bottom style="thin">
        <color indexed="64"/>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11">
    <xf numFmtId="0" fontId="0" fillId="0" borderId="0"/>
    <xf numFmtId="164" fontId="5" fillId="0" borderId="0" applyFont="0" applyFill="0" applyBorder="0" applyAlignment="0" applyProtection="0"/>
    <xf numFmtId="0" fontId="3" fillId="0" borderId="0"/>
    <xf numFmtId="0" fontId="3" fillId="0" borderId="0"/>
    <xf numFmtId="0" fontId="3" fillId="0" borderId="0"/>
    <xf numFmtId="9" fontId="10" fillId="0" borderId="0" applyFont="0" applyFill="0" applyBorder="0" applyAlignment="0" applyProtection="0"/>
    <xf numFmtId="0" fontId="3" fillId="0" borderId="0"/>
    <xf numFmtId="164" fontId="3" fillId="0" borderId="0" applyFont="0" applyFill="0" applyBorder="0" applyAlignment="0" applyProtection="0"/>
    <xf numFmtId="0" fontId="1" fillId="0" borderId="0"/>
    <xf numFmtId="0" fontId="61" fillId="0" borderId="0"/>
    <xf numFmtId="0" fontId="62" fillId="0" borderId="0"/>
  </cellStyleXfs>
  <cellXfs count="723">
    <xf numFmtId="0" fontId="0" fillId="0" borderId="0" xfId="0"/>
    <xf numFmtId="0" fontId="3" fillId="0" borderId="0" xfId="0" applyFont="1"/>
    <xf numFmtId="0" fontId="12" fillId="0" borderId="0" xfId="0" applyFont="1"/>
    <xf numFmtId="165" fontId="14" fillId="0" borderId="0" xfId="0" applyNumberFormat="1" applyFont="1" applyFill="1" applyAlignment="1">
      <alignment horizontal="right"/>
    </xf>
    <xf numFmtId="165" fontId="14" fillId="0" borderId="0" xfId="0" applyNumberFormat="1" applyFont="1" applyFill="1"/>
    <xf numFmtId="165" fontId="12" fillId="0" borderId="0" xfId="0" applyNumberFormat="1" applyFont="1" applyFill="1" applyAlignment="1">
      <alignment wrapText="1"/>
    </xf>
    <xf numFmtId="165" fontId="12" fillId="0" borderId="0" xfId="0" applyNumberFormat="1" applyFont="1" applyFill="1"/>
    <xf numFmtId="174" fontId="0" fillId="0" borderId="0" xfId="1" applyNumberFormat="1" applyFont="1"/>
    <xf numFmtId="172" fontId="0" fillId="0" borderId="0" xfId="1" applyNumberFormat="1" applyFont="1"/>
    <xf numFmtId="165" fontId="0" fillId="0" borderId="0" xfId="0" applyNumberFormat="1"/>
    <xf numFmtId="170" fontId="0" fillId="0" borderId="0" xfId="1" applyNumberFormat="1" applyFont="1"/>
    <xf numFmtId="172" fontId="0" fillId="0" borderId="0" xfId="0" applyNumberFormat="1"/>
    <xf numFmtId="164" fontId="0" fillId="0" borderId="0" xfId="1" applyFont="1"/>
    <xf numFmtId="171" fontId="0" fillId="0" borderId="0" xfId="1" applyNumberFormat="1" applyFont="1"/>
    <xf numFmtId="10" fontId="0" fillId="0" borderId="0" xfId="5" applyNumberFormat="1" applyFont="1"/>
    <xf numFmtId="174" fontId="0" fillId="0" borderId="0" xfId="0" applyNumberFormat="1"/>
    <xf numFmtId="171" fontId="0" fillId="0" borderId="0" xfId="0" applyNumberFormat="1"/>
    <xf numFmtId="172" fontId="3" fillId="0" borderId="0" xfId="1" applyNumberFormat="1" applyFont="1"/>
    <xf numFmtId="165" fontId="3" fillId="2" borderId="3" xfId="0" applyNumberFormat="1" applyFont="1" applyFill="1" applyBorder="1"/>
    <xf numFmtId="0" fontId="3" fillId="2" borderId="3" xfId="0" applyFont="1" applyFill="1" applyBorder="1"/>
    <xf numFmtId="164" fontId="0" fillId="0" borderId="0" xfId="0" applyNumberFormat="1"/>
    <xf numFmtId="165" fontId="9" fillId="2" borderId="3" xfId="0" applyNumberFormat="1" applyFont="1" applyFill="1" applyBorder="1" applyAlignment="1">
      <alignment wrapText="1"/>
    </xf>
    <xf numFmtId="165" fontId="14" fillId="2" borderId="3" xfId="0" applyNumberFormat="1" applyFont="1" applyFill="1" applyBorder="1"/>
    <xf numFmtId="165" fontId="9" fillId="2" borderId="3" xfId="0" applyNumberFormat="1" applyFont="1" applyFill="1" applyBorder="1"/>
    <xf numFmtId="1" fontId="7" fillId="2" borderId="3" xfId="0" applyNumberFormat="1" applyFont="1" applyFill="1" applyBorder="1" applyAlignment="1">
      <alignment wrapText="1"/>
    </xf>
    <xf numFmtId="1" fontId="9" fillId="2" borderId="3" xfId="0" applyNumberFormat="1" applyFont="1" applyFill="1" applyBorder="1" applyAlignment="1">
      <alignment horizontal="right"/>
    </xf>
    <xf numFmtId="1" fontId="9" fillId="2" borderId="3" xfId="0" applyNumberFormat="1" applyFont="1" applyFill="1" applyBorder="1"/>
    <xf numFmtId="1" fontId="16" fillId="2" borderId="3" xfId="0" applyNumberFormat="1" applyFont="1" applyFill="1" applyBorder="1" applyAlignment="1">
      <alignment wrapText="1"/>
    </xf>
    <xf numFmtId="165" fontId="9" fillId="2" borderId="3" xfId="0" applyNumberFormat="1" applyFont="1" applyFill="1" applyBorder="1" applyAlignment="1">
      <alignment horizontal="left" wrapText="1"/>
    </xf>
    <xf numFmtId="165" fontId="9" fillId="2" borderId="3" xfId="0" applyNumberFormat="1" applyFont="1" applyFill="1" applyBorder="1" applyAlignment="1">
      <alignment horizontal="right"/>
    </xf>
    <xf numFmtId="165" fontId="17" fillId="2" borderId="3" xfId="0" applyNumberFormat="1" applyFont="1" applyFill="1" applyBorder="1" applyAlignment="1">
      <alignment horizontal="center" wrapText="1"/>
    </xf>
    <xf numFmtId="165" fontId="9" fillId="0" borderId="3" xfId="0" applyNumberFormat="1" applyFont="1" applyFill="1" applyBorder="1" applyAlignment="1">
      <alignment horizontal="right"/>
    </xf>
    <xf numFmtId="166" fontId="9" fillId="2" borderId="3" xfId="0" applyNumberFormat="1" applyFont="1" applyFill="1" applyBorder="1" applyAlignment="1">
      <alignment wrapText="1"/>
    </xf>
    <xf numFmtId="166" fontId="9" fillId="2" borderId="3" xfId="0" applyNumberFormat="1" applyFont="1" applyFill="1" applyBorder="1"/>
    <xf numFmtId="165" fontId="17" fillId="3" borderId="3" xfId="0" applyNumberFormat="1" applyFont="1" applyFill="1" applyBorder="1" applyAlignment="1">
      <alignment horizontal="center" wrapText="1"/>
    </xf>
    <xf numFmtId="2" fontId="9" fillId="2" borderId="3" xfId="0" applyNumberFormat="1" applyFont="1" applyFill="1" applyBorder="1" applyAlignment="1">
      <alignment wrapText="1"/>
    </xf>
    <xf numFmtId="2" fontId="9" fillId="2" borderId="3" xfId="0" applyNumberFormat="1" applyFont="1" applyFill="1" applyBorder="1" applyAlignment="1">
      <alignment horizontal="right"/>
    </xf>
    <xf numFmtId="2" fontId="9" fillId="2" borderId="3" xfId="0" applyNumberFormat="1" applyFont="1" applyFill="1" applyBorder="1"/>
    <xf numFmtId="165" fontId="18" fillId="2" borderId="3" xfId="0" applyNumberFormat="1" applyFont="1" applyFill="1" applyBorder="1" applyAlignment="1">
      <alignment wrapText="1"/>
    </xf>
    <xf numFmtId="165" fontId="18" fillId="2" borderId="3" xfId="0" applyNumberFormat="1" applyFont="1" applyFill="1" applyBorder="1" applyAlignment="1">
      <alignment horizontal="right"/>
    </xf>
    <xf numFmtId="165" fontId="18" fillId="2" borderId="3" xfId="0" applyNumberFormat="1" applyFont="1" applyFill="1" applyBorder="1"/>
    <xf numFmtId="0" fontId="9" fillId="2" borderId="3" xfId="0" applyFont="1" applyFill="1" applyBorder="1" applyAlignment="1">
      <alignment horizontal="right"/>
    </xf>
    <xf numFmtId="0" fontId="9" fillId="2" borderId="3" xfId="0" applyFont="1" applyFill="1" applyBorder="1"/>
    <xf numFmtId="167" fontId="9" fillId="2" borderId="3" xfId="0" applyNumberFormat="1" applyFont="1" applyFill="1" applyBorder="1" applyAlignment="1">
      <alignment wrapText="1"/>
    </xf>
    <xf numFmtId="166" fontId="9" fillId="2" borderId="3" xfId="0" applyNumberFormat="1" applyFont="1" applyFill="1" applyBorder="1" applyAlignment="1">
      <alignment horizontal="right"/>
    </xf>
    <xf numFmtId="167" fontId="9" fillId="2" borderId="3" xfId="0" applyNumberFormat="1" applyFont="1" applyFill="1" applyBorder="1"/>
    <xf numFmtId="167" fontId="9" fillId="2" borderId="3" xfId="0" applyNumberFormat="1" applyFont="1" applyFill="1" applyBorder="1" applyAlignment="1">
      <alignment horizontal="right"/>
    </xf>
    <xf numFmtId="165" fontId="17" fillId="3" borderId="3" xfId="2" applyNumberFormat="1" applyFont="1" applyFill="1" applyBorder="1" applyAlignment="1">
      <alignment horizontal="center" wrapText="1"/>
    </xf>
    <xf numFmtId="165" fontId="9" fillId="2" borderId="3" xfId="2" applyNumberFormat="1" applyFont="1" applyFill="1" applyBorder="1" applyAlignment="1">
      <alignment horizontal="right"/>
    </xf>
    <xf numFmtId="165" fontId="9" fillId="2" borderId="3" xfId="2" applyNumberFormat="1" applyFont="1" applyFill="1" applyBorder="1"/>
    <xf numFmtId="168" fontId="9" fillId="2" borderId="3" xfId="2" applyNumberFormat="1" applyFont="1" applyFill="1" applyBorder="1" applyAlignment="1">
      <alignment wrapText="1"/>
    </xf>
    <xf numFmtId="165" fontId="17" fillId="2" borderId="3" xfId="0" applyNumberFormat="1" applyFont="1" applyFill="1" applyBorder="1" applyAlignment="1">
      <alignment horizontal="center"/>
    </xf>
    <xf numFmtId="165" fontId="17" fillId="2" borderId="3" xfId="4" applyNumberFormat="1" applyFont="1" applyFill="1" applyBorder="1" applyAlignment="1">
      <alignment horizontal="center" wrapText="1"/>
    </xf>
    <xf numFmtId="0" fontId="9" fillId="2" borderId="3" xfId="4" applyFont="1" applyFill="1" applyBorder="1" applyAlignment="1">
      <alignment horizontal="right"/>
    </xf>
    <xf numFmtId="0" fontId="9" fillId="2" borderId="3" xfId="4" applyFont="1" applyFill="1" applyBorder="1"/>
    <xf numFmtId="165" fontId="9" fillId="2" borderId="3" xfId="4" applyNumberFormat="1" applyFont="1" applyFill="1" applyBorder="1"/>
    <xf numFmtId="165" fontId="9" fillId="2" borderId="3" xfId="4" applyNumberFormat="1" applyFont="1" applyFill="1" applyBorder="1" applyAlignment="1">
      <alignment horizontal="right"/>
    </xf>
    <xf numFmtId="173" fontId="9" fillId="3" borderId="3" xfId="1" applyNumberFormat="1" applyFont="1" applyFill="1" applyBorder="1" applyAlignment="1">
      <alignment wrapText="1"/>
    </xf>
    <xf numFmtId="165" fontId="19" fillId="2" borderId="3" xfId="0" applyNumberFormat="1" applyFont="1" applyFill="1" applyBorder="1" applyAlignment="1">
      <alignment horizontal="center"/>
    </xf>
    <xf numFmtId="165" fontId="9" fillId="2" borderId="3" xfId="0" applyNumberFormat="1" applyFont="1" applyFill="1" applyBorder="1" applyAlignment="1"/>
    <xf numFmtId="165" fontId="9" fillId="2" borderId="3" xfId="0" applyNumberFormat="1" applyFont="1" applyFill="1" applyBorder="1" applyAlignment="1">
      <alignment horizontal="left"/>
    </xf>
    <xf numFmtId="165" fontId="12" fillId="2" borderId="3" xfId="0" applyNumberFormat="1" applyFont="1" applyFill="1" applyBorder="1"/>
    <xf numFmtId="165" fontId="18" fillId="2" borderId="3" xfId="0" applyNumberFormat="1" applyFont="1" applyFill="1" applyBorder="1" applyAlignment="1">
      <alignment horizontal="left" wrapText="1"/>
    </xf>
    <xf numFmtId="0" fontId="18" fillId="2" borderId="3" xfId="0" applyFont="1" applyFill="1" applyBorder="1"/>
    <xf numFmtId="170" fontId="9" fillId="2" borderId="3" xfId="1" applyNumberFormat="1" applyFont="1" applyFill="1" applyBorder="1"/>
    <xf numFmtId="165" fontId="12" fillId="2" borderId="3" xfId="0" applyNumberFormat="1" applyFont="1" applyFill="1" applyBorder="1" applyAlignment="1">
      <alignment wrapText="1"/>
    </xf>
    <xf numFmtId="1" fontId="12" fillId="2" borderId="3" xfId="0" applyNumberFormat="1" applyFont="1" applyFill="1" applyBorder="1"/>
    <xf numFmtId="1" fontId="14" fillId="2" borderId="3" xfId="0" applyNumberFormat="1" applyFont="1" applyFill="1" applyBorder="1"/>
    <xf numFmtId="165" fontId="14" fillId="2" borderId="3" xfId="0" applyNumberFormat="1" applyFont="1" applyFill="1" applyBorder="1" applyAlignment="1">
      <alignment horizontal="left" wrapText="1"/>
    </xf>
    <xf numFmtId="165" fontId="20" fillId="2" borderId="3" xfId="0" applyNumberFormat="1" applyFont="1" applyFill="1" applyBorder="1" applyAlignment="1">
      <alignment horizontal="center" wrapText="1"/>
    </xf>
    <xf numFmtId="2" fontId="12" fillId="2" borderId="3" xfId="0" applyNumberFormat="1" applyFont="1" applyFill="1" applyBorder="1" applyAlignment="1">
      <alignment wrapText="1"/>
    </xf>
    <xf numFmtId="0" fontId="12" fillId="2" borderId="3" xfId="0" applyFont="1" applyFill="1" applyBorder="1"/>
    <xf numFmtId="165" fontId="8" fillId="2" borderId="3" xfId="0" applyNumberFormat="1" applyFont="1" applyFill="1" applyBorder="1" applyAlignment="1">
      <alignment wrapText="1"/>
    </xf>
    <xf numFmtId="165" fontId="7" fillId="2" borderId="3" xfId="0" applyNumberFormat="1" applyFont="1" applyFill="1" applyBorder="1" applyAlignment="1">
      <alignment wrapText="1"/>
    </xf>
    <xf numFmtId="167" fontId="9" fillId="0" borderId="3" xfId="0" applyNumberFormat="1" applyFont="1" applyFill="1" applyBorder="1" applyAlignment="1">
      <alignment horizontal="right"/>
    </xf>
    <xf numFmtId="164" fontId="14" fillId="2" borderId="3" xfId="1" applyFont="1" applyFill="1" applyBorder="1" applyAlignment="1">
      <alignment wrapText="1"/>
    </xf>
    <xf numFmtId="164" fontId="21" fillId="2" borderId="3" xfId="1" applyFont="1" applyFill="1" applyBorder="1"/>
    <xf numFmtId="169" fontId="14" fillId="2" borderId="3" xfId="0" applyNumberFormat="1" applyFont="1" applyFill="1" applyBorder="1" applyAlignment="1">
      <alignment wrapText="1"/>
    </xf>
    <xf numFmtId="169" fontId="12" fillId="2" borderId="3" xfId="0" applyNumberFormat="1" applyFont="1" applyFill="1" applyBorder="1"/>
    <xf numFmtId="165" fontId="14" fillId="2" borderId="3" xfId="0" applyNumberFormat="1" applyFont="1" applyFill="1" applyBorder="1" applyAlignment="1">
      <alignment wrapText="1"/>
    </xf>
    <xf numFmtId="2" fontId="14" fillId="4" borderId="3" xfId="0" applyNumberFormat="1" applyFont="1" applyFill="1" applyBorder="1" applyAlignment="1">
      <alignment wrapText="1"/>
    </xf>
    <xf numFmtId="2" fontId="12" fillId="4" borderId="3" xfId="0" applyNumberFormat="1" applyFont="1" applyFill="1" applyBorder="1"/>
    <xf numFmtId="165" fontId="12" fillId="4" borderId="0" xfId="0" applyNumberFormat="1" applyFont="1" applyFill="1"/>
    <xf numFmtId="2" fontId="14" fillId="2" borderId="3" xfId="0" applyNumberFormat="1" applyFont="1" applyFill="1" applyBorder="1" applyAlignment="1">
      <alignment wrapText="1"/>
    </xf>
    <xf numFmtId="2" fontId="12" fillId="2" borderId="3" xfId="0" applyNumberFormat="1" applyFont="1" applyFill="1" applyBorder="1"/>
    <xf numFmtId="172" fontId="9" fillId="2" borderId="3" xfId="1" applyNumberFormat="1" applyFont="1" applyFill="1" applyBorder="1"/>
    <xf numFmtId="165" fontId="9" fillId="4" borderId="3" xfId="0" applyNumberFormat="1" applyFont="1" applyFill="1" applyBorder="1" applyAlignment="1">
      <alignment wrapText="1"/>
    </xf>
    <xf numFmtId="1" fontId="7" fillId="4" borderId="3" xfId="0" applyNumberFormat="1" applyFont="1" applyFill="1" applyBorder="1" applyAlignment="1">
      <alignment wrapText="1"/>
    </xf>
    <xf numFmtId="1" fontId="12" fillId="4" borderId="0" xfId="0" applyNumberFormat="1" applyFont="1" applyFill="1"/>
    <xf numFmtId="1" fontId="16" fillId="4" borderId="3" xfId="0" applyNumberFormat="1" applyFont="1" applyFill="1" applyBorder="1" applyAlignment="1">
      <alignment wrapText="1"/>
    </xf>
    <xf numFmtId="1" fontId="14" fillId="4" borderId="0" xfId="0" applyNumberFormat="1" applyFont="1" applyFill="1"/>
    <xf numFmtId="165" fontId="14" fillId="4" borderId="0" xfId="0" applyNumberFormat="1" applyFont="1" applyFill="1" applyAlignment="1">
      <alignment horizontal="left" wrapText="1"/>
    </xf>
    <xf numFmtId="165" fontId="14" fillId="4" borderId="0" xfId="0" applyNumberFormat="1" applyFont="1" applyFill="1"/>
    <xf numFmtId="165" fontId="17" fillId="4" borderId="3" xfId="0" applyNumberFormat="1" applyFont="1" applyFill="1" applyBorder="1" applyAlignment="1">
      <alignment horizontal="center" wrapText="1"/>
    </xf>
    <xf numFmtId="165" fontId="9" fillId="4" borderId="3" xfId="0" applyNumberFormat="1" applyFont="1" applyFill="1" applyBorder="1" applyAlignment="1">
      <alignment horizontal="right"/>
    </xf>
    <xf numFmtId="165" fontId="9" fillId="4" borderId="3" xfId="0" applyNumberFormat="1" applyFont="1" applyFill="1" applyBorder="1"/>
    <xf numFmtId="165" fontId="12" fillId="4" borderId="0" xfId="0" applyNumberFormat="1" applyFont="1" applyFill="1" applyBorder="1"/>
    <xf numFmtId="166" fontId="9" fillId="4" borderId="3" xfId="0" applyNumberFormat="1" applyFont="1" applyFill="1" applyBorder="1" applyAlignment="1">
      <alignment wrapText="1"/>
    </xf>
    <xf numFmtId="166" fontId="12" fillId="4" borderId="0" xfId="0" applyNumberFormat="1" applyFont="1" applyFill="1"/>
    <xf numFmtId="165" fontId="17" fillId="5" borderId="3" xfId="0" applyNumberFormat="1" applyFont="1" applyFill="1" applyBorder="1" applyAlignment="1">
      <alignment horizontal="center" wrapText="1"/>
    </xf>
    <xf numFmtId="2" fontId="9" fillId="4" borderId="3" xfId="0" applyNumberFormat="1" applyFont="1" applyFill="1" applyBorder="1" applyAlignment="1">
      <alignment wrapText="1"/>
    </xf>
    <xf numFmtId="2" fontId="9" fillId="4" borderId="3" xfId="0" applyNumberFormat="1" applyFont="1" applyFill="1" applyBorder="1" applyAlignment="1">
      <alignment horizontal="right"/>
    </xf>
    <xf numFmtId="2" fontId="9" fillId="4" borderId="3" xfId="0" applyNumberFormat="1" applyFont="1" applyFill="1" applyBorder="1"/>
    <xf numFmtId="165" fontId="18" fillId="4" borderId="3" xfId="0" applyNumberFormat="1" applyFont="1" applyFill="1" applyBorder="1" applyAlignment="1">
      <alignment wrapText="1"/>
    </xf>
    <xf numFmtId="165" fontId="18" fillId="4" borderId="3" xfId="0" applyNumberFormat="1" applyFont="1" applyFill="1" applyBorder="1" applyAlignment="1">
      <alignment horizontal="right"/>
    </xf>
    <xf numFmtId="165" fontId="18" fillId="4" borderId="3" xfId="0" applyNumberFormat="1" applyFont="1" applyFill="1" applyBorder="1"/>
    <xf numFmtId="0" fontId="12" fillId="4" borderId="0" xfId="0" applyFont="1" applyFill="1"/>
    <xf numFmtId="167" fontId="9" fillId="4" borderId="3" xfId="0" applyNumberFormat="1" applyFont="1" applyFill="1" applyBorder="1" applyAlignment="1">
      <alignment wrapText="1"/>
    </xf>
    <xf numFmtId="166" fontId="9" fillId="4" borderId="3" xfId="0" applyNumberFormat="1" applyFont="1" applyFill="1" applyBorder="1" applyAlignment="1">
      <alignment horizontal="right"/>
    </xf>
    <xf numFmtId="166" fontId="9" fillId="4" borderId="3" xfId="0" applyNumberFormat="1" applyFont="1" applyFill="1" applyBorder="1"/>
    <xf numFmtId="167" fontId="12" fillId="4" borderId="0" xfId="0" applyNumberFormat="1" applyFont="1" applyFill="1"/>
    <xf numFmtId="167" fontId="9" fillId="4" borderId="3" xfId="0" applyNumberFormat="1" applyFont="1" applyFill="1" applyBorder="1" applyAlignment="1">
      <alignment horizontal="right"/>
    </xf>
    <xf numFmtId="165" fontId="17" fillId="5" borderId="3" xfId="2" applyNumberFormat="1" applyFont="1" applyFill="1" applyBorder="1" applyAlignment="1">
      <alignment horizontal="center" wrapText="1"/>
    </xf>
    <xf numFmtId="165" fontId="14" fillId="4" borderId="0" xfId="2" applyNumberFormat="1" applyFont="1" applyFill="1"/>
    <xf numFmtId="165" fontId="17" fillId="4" borderId="3" xfId="0" applyNumberFormat="1" applyFont="1" applyFill="1" applyBorder="1" applyAlignment="1">
      <alignment horizontal="center"/>
    </xf>
    <xf numFmtId="167" fontId="9" fillId="4" borderId="3" xfId="0" applyNumberFormat="1" applyFont="1" applyFill="1" applyBorder="1"/>
    <xf numFmtId="165" fontId="12" fillId="4" borderId="1" xfId="0" applyNumberFormat="1" applyFont="1" applyFill="1" applyBorder="1"/>
    <xf numFmtId="165" fontId="14" fillId="4" borderId="2" xfId="0" applyNumberFormat="1" applyFont="1" applyFill="1" applyBorder="1"/>
    <xf numFmtId="165" fontId="12" fillId="4" borderId="2" xfId="0" applyNumberFormat="1" applyFont="1" applyFill="1" applyBorder="1"/>
    <xf numFmtId="165" fontId="20" fillId="4" borderId="0" xfId="0" applyNumberFormat="1" applyFont="1" applyFill="1" applyAlignment="1">
      <alignment horizontal="center" wrapText="1"/>
    </xf>
    <xf numFmtId="169" fontId="12" fillId="4" borderId="0" xfId="0" applyNumberFormat="1" applyFont="1" applyFill="1" applyAlignment="1">
      <alignment wrapText="1"/>
    </xf>
    <xf numFmtId="169" fontId="14" fillId="4" borderId="0" xfId="0" applyNumberFormat="1" applyFont="1" applyFill="1"/>
    <xf numFmtId="169" fontId="12" fillId="4" borderId="0" xfId="0" applyNumberFormat="1" applyFont="1" applyFill="1"/>
    <xf numFmtId="165" fontId="14" fillId="4" borderId="0" xfId="0" applyNumberFormat="1" applyFont="1" applyFill="1" applyAlignment="1">
      <alignment horizontal="right"/>
    </xf>
    <xf numFmtId="165" fontId="12" fillId="4" borderId="0" xfId="0" applyNumberFormat="1" applyFont="1" applyFill="1" applyAlignment="1">
      <alignment wrapText="1"/>
    </xf>
    <xf numFmtId="165" fontId="17" fillId="4" borderId="3" xfId="4" applyNumberFormat="1" applyFont="1" applyFill="1" applyBorder="1" applyAlignment="1">
      <alignment horizontal="center" wrapText="1"/>
    </xf>
    <xf numFmtId="0" fontId="9" fillId="4" borderId="3" xfId="4" applyFont="1" applyFill="1" applyBorder="1" applyAlignment="1">
      <alignment horizontal="right"/>
    </xf>
    <xf numFmtId="0" fontId="9" fillId="4" borderId="3" xfId="4" applyFont="1" applyFill="1" applyBorder="1"/>
    <xf numFmtId="165" fontId="9" fillId="4" borderId="3" xfId="4" applyNumberFormat="1" applyFont="1" applyFill="1" applyBorder="1"/>
    <xf numFmtId="173" fontId="9" fillId="5" borderId="3" xfId="1" applyNumberFormat="1" applyFont="1" applyFill="1" applyBorder="1" applyAlignment="1">
      <alignment wrapText="1"/>
    </xf>
    <xf numFmtId="173" fontId="9" fillId="4" borderId="3" xfId="1" applyNumberFormat="1" applyFont="1" applyFill="1" applyBorder="1" applyAlignment="1">
      <alignment horizontal="right"/>
    </xf>
    <xf numFmtId="173" fontId="9" fillId="4" borderId="3" xfId="1" applyNumberFormat="1" applyFont="1" applyFill="1" applyBorder="1"/>
    <xf numFmtId="175" fontId="9" fillId="4" borderId="3" xfId="1" applyNumberFormat="1" applyFont="1" applyFill="1" applyBorder="1"/>
    <xf numFmtId="165" fontId="19" fillId="4" borderId="3" xfId="0" applyNumberFormat="1" applyFont="1" applyFill="1" applyBorder="1" applyAlignment="1">
      <alignment horizontal="center"/>
    </xf>
    <xf numFmtId="165" fontId="9" fillId="4" borderId="3" xfId="0" applyNumberFormat="1" applyFont="1" applyFill="1" applyBorder="1" applyAlignment="1"/>
    <xf numFmtId="165" fontId="9" fillId="4" borderId="3" xfId="0" applyNumberFormat="1" applyFont="1" applyFill="1" applyBorder="1" applyAlignment="1">
      <alignment horizontal="left"/>
    </xf>
    <xf numFmtId="169" fontId="9" fillId="2" borderId="3" xfId="0" applyNumberFormat="1" applyFont="1" applyFill="1" applyBorder="1" applyAlignment="1">
      <alignment horizontal="right"/>
    </xf>
    <xf numFmtId="173" fontId="3" fillId="2" borderId="3" xfId="1" applyNumberFormat="1" applyFont="1" applyFill="1" applyBorder="1"/>
    <xf numFmtId="165" fontId="9" fillId="6" borderId="3" xfId="0" applyNumberFormat="1" applyFont="1" applyFill="1" applyBorder="1" applyAlignment="1">
      <alignment horizontal="right"/>
    </xf>
    <xf numFmtId="2" fontId="15" fillId="2" borderId="3" xfId="0" applyNumberFormat="1" applyFont="1" applyFill="1" applyBorder="1"/>
    <xf numFmtId="164" fontId="3" fillId="2" borderId="3" xfId="1" applyFont="1" applyFill="1" applyBorder="1"/>
    <xf numFmtId="173" fontId="3" fillId="2" borderId="3" xfId="0" applyNumberFormat="1" applyFont="1" applyFill="1" applyBorder="1"/>
    <xf numFmtId="164" fontId="0" fillId="0" borderId="0" xfId="1" applyNumberFormat="1" applyFont="1"/>
    <xf numFmtId="10" fontId="0" fillId="0" borderId="0" xfId="5" applyNumberFormat="1" applyFont="1" applyAlignment="1">
      <alignment horizontal="left"/>
    </xf>
    <xf numFmtId="10" fontId="0" fillId="0" borderId="0" xfId="0" applyNumberFormat="1"/>
    <xf numFmtId="167" fontId="3" fillId="2" borderId="3" xfId="0" applyNumberFormat="1" applyFont="1" applyFill="1" applyBorder="1"/>
    <xf numFmtId="168" fontId="9" fillId="2" borderId="3" xfId="0" applyNumberFormat="1" applyFont="1" applyFill="1" applyBorder="1"/>
    <xf numFmtId="164" fontId="9" fillId="2" borderId="3" xfId="1" applyFont="1" applyFill="1" applyBorder="1"/>
    <xf numFmtId="164" fontId="9" fillId="2" borderId="3" xfId="1" applyFont="1" applyFill="1" applyBorder="1" applyAlignment="1">
      <alignment horizontal="right"/>
    </xf>
    <xf numFmtId="164" fontId="22" fillId="2" borderId="3" xfId="1" applyFont="1" applyFill="1" applyBorder="1"/>
    <xf numFmtId="0" fontId="0" fillId="4" borderId="0" xfId="0" applyFill="1"/>
    <xf numFmtId="2" fontId="0" fillId="4" borderId="0" xfId="0" applyNumberFormat="1" applyFill="1"/>
    <xf numFmtId="165" fontId="0" fillId="4" borderId="0" xfId="0" applyNumberFormat="1" applyFill="1"/>
    <xf numFmtId="172" fontId="0" fillId="4" borderId="0" xfId="1" applyNumberFormat="1" applyFont="1" applyFill="1"/>
    <xf numFmtId="172" fontId="0" fillId="4" borderId="0" xfId="0" applyNumberFormat="1" applyFill="1"/>
    <xf numFmtId="10" fontId="0" fillId="4" borderId="0" xfId="5" applyNumberFormat="1" applyFont="1" applyFill="1" applyAlignment="1">
      <alignment horizontal="left"/>
    </xf>
    <xf numFmtId="0" fontId="0" fillId="9" borderId="0" xfId="0" applyFill="1"/>
    <xf numFmtId="172" fontId="0" fillId="9" borderId="0" xfId="1" applyNumberFormat="1" applyFont="1" applyFill="1"/>
    <xf numFmtId="0" fontId="0" fillId="8" borderId="0" xfId="0" applyFill="1"/>
    <xf numFmtId="170" fontId="0" fillId="9" borderId="0" xfId="1" applyNumberFormat="1" applyFont="1" applyFill="1"/>
    <xf numFmtId="0" fontId="0" fillId="0" borderId="4" xfId="0" applyBorder="1"/>
    <xf numFmtId="0" fontId="0" fillId="0" borderId="2" xfId="0" applyBorder="1"/>
    <xf numFmtId="0" fontId="3" fillId="0" borderId="2" xfId="0" applyFont="1" applyBorder="1"/>
    <xf numFmtId="0" fontId="3" fillId="0" borderId="5" xfId="0" applyFont="1" applyBorder="1"/>
    <xf numFmtId="10" fontId="3" fillId="0" borderId="6" xfId="5" applyNumberFormat="1" applyFont="1" applyBorder="1"/>
    <xf numFmtId="10" fontId="0" fillId="0" borderId="0" xfId="5" applyNumberFormat="1" applyFont="1" applyBorder="1"/>
    <xf numFmtId="10" fontId="0" fillId="0" borderId="7" xfId="5" applyNumberFormat="1" applyFont="1" applyBorder="1"/>
    <xf numFmtId="0" fontId="3" fillId="0" borderId="6" xfId="0" applyFont="1" applyBorder="1"/>
    <xf numFmtId="0" fontId="0" fillId="0" borderId="0" xfId="0" applyBorder="1"/>
    <xf numFmtId="10" fontId="4" fillId="0" borderId="0" xfId="5" applyNumberFormat="1" applyFont="1" applyBorder="1"/>
    <xf numFmtId="10" fontId="4" fillId="0" borderId="7" xfId="5" applyNumberFormat="1" applyFont="1" applyBorder="1"/>
    <xf numFmtId="0" fontId="3" fillId="0" borderId="8" xfId="0" applyFont="1" applyBorder="1"/>
    <xf numFmtId="10" fontId="4" fillId="0" borderId="1" xfId="5" applyNumberFormat="1" applyFont="1" applyBorder="1"/>
    <xf numFmtId="10" fontId="4" fillId="0" borderId="9" xfId="5" applyNumberFormat="1" applyFont="1" applyBorder="1"/>
    <xf numFmtId="165" fontId="9" fillId="7" borderId="3" xfId="0" applyNumberFormat="1" applyFont="1" applyFill="1" applyBorder="1" applyAlignment="1">
      <alignment horizontal="left"/>
    </xf>
    <xf numFmtId="0" fontId="9" fillId="0" borderId="0" xfId="0" applyFont="1" applyBorder="1"/>
    <xf numFmtId="0" fontId="3" fillId="4" borderId="0" xfId="0" applyFont="1" applyFill="1"/>
    <xf numFmtId="0" fontId="0" fillId="0" borderId="0" xfId="0" applyFill="1"/>
    <xf numFmtId="178" fontId="3" fillId="2" borderId="3" xfId="1" applyNumberFormat="1" applyFont="1" applyFill="1" applyBorder="1"/>
    <xf numFmtId="0" fontId="11" fillId="8" borderId="0" xfId="0" applyFont="1" applyFill="1"/>
    <xf numFmtId="173" fontId="9" fillId="2" borderId="3" xfId="1" applyNumberFormat="1" applyFont="1" applyFill="1" applyBorder="1"/>
    <xf numFmtId="1" fontId="0" fillId="0" borderId="0" xfId="0" applyNumberFormat="1"/>
    <xf numFmtId="1" fontId="0" fillId="0" borderId="0" xfId="1" applyNumberFormat="1" applyFont="1"/>
    <xf numFmtId="2" fontId="0" fillId="0" borderId="0" xfId="0" applyNumberFormat="1"/>
    <xf numFmtId="177" fontId="0" fillId="0" borderId="0" xfId="5" applyNumberFormat="1" applyFont="1"/>
    <xf numFmtId="0" fontId="0" fillId="0" borderId="0" xfId="0" applyAlignment="1">
      <alignment wrapText="1"/>
    </xf>
    <xf numFmtId="9" fontId="0" fillId="0" borderId="0" xfId="5" applyFont="1"/>
    <xf numFmtId="180" fontId="0" fillId="0" borderId="0" xfId="0" applyNumberFormat="1"/>
    <xf numFmtId="168" fontId="9" fillId="6" borderId="3" xfId="0" applyNumberFormat="1" applyFont="1" applyFill="1" applyBorder="1" applyAlignment="1">
      <alignment horizontal="right"/>
    </xf>
    <xf numFmtId="178" fontId="9" fillId="2" borderId="3" xfId="1" applyNumberFormat="1" applyFont="1" applyFill="1" applyBorder="1"/>
    <xf numFmtId="172" fontId="0" fillId="8" borderId="0" xfId="1" applyNumberFormat="1" applyFont="1" applyFill="1"/>
    <xf numFmtId="164" fontId="9" fillId="6" borderId="3" xfId="1" applyFont="1" applyFill="1" applyBorder="1" applyAlignment="1">
      <alignment horizontal="right"/>
    </xf>
    <xf numFmtId="164" fontId="14" fillId="0" borderId="0" xfId="1" applyFont="1" applyFill="1" applyAlignment="1">
      <alignment horizontal="right"/>
    </xf>
    <xf numFmtId="164" fontId="14" fillId="0" borderId="0" xfId="1" applyFont="1" applyFill="1"/>
    <xf numFmtId="175" fontId="9" fillId="6" borderId="3" xfId="1" applyNumberFormat="1" applyFont="1" applyFill="1" applyBorder="1" applyAlignment="1">
      <alignment horizontal="right"/>
    </xf>
    <xf numFmtId="164" fontId="12" fillId="0" borderId="0" xfId="1" applyFont="1"/>
    <xf numFmtId="167" fontId="9" fillId="2" borderId="3" xfId="1" applyNumberFormat="1" applyFont="1" applyFill="1" applyBorder="1" applyAlignment="1">
      <alignment horizontal="right"/>
    </xf>
    <xf numFmtId="172" fontId="9" fillId="2" borderId="3" xfId="1" applyNumberFormat="1" applyFont="1" applyFill="1" applyBorder="1" applyAlignment="1">
      <alignment horizontal="right"/>
    </xf>
    <xf numFmtId="164" fontId="0" fillId="9" borderId="0" xfId="0" applyNumberFormat="1" applyFill="1"/>
    <xf numFmtId="165" fontId="20" fillId="0" borderId="0" xfId="0" applyNumberFormat="1" applyFont="1" applyFill="1" applyAlignment="1">
      <alignment horizontal="center" wrapText="1"/>
    </xf>
    <xf numFmtId="173" fontId="9" fillId="2" borderId="3" xfId="1" applyNumberFormat="1" applyFont="1" applyFill="1" applyBorder="1" applyAlignment="1">
      <alignment horizontal="right"/>
    </xf>
    <xf numFmtId="175" fontId="9" fillId="2" borderId="3" xfId="1" applyNumberFormat="1" applyFont="1" applyFill="1" applyBorder="1"/>
    <xf numFmtId="164" fontId="14" fillId="2" borderId="3" xfId="1" applyFont="1" applyFill="1" applyBorder="1"/>
    <xf numFmtId="164" fontId="9" fillId="0" borderId="3" xfId="1" applyFont="1" applyFill="1" applyBorder="1" applyAlignment="1">
      <alignment horizontal="right"/>
    </xf>
    <xf numFmtId="164" fontId="18" fillId="2" borderId="3" xfId="1" applyFont="1" applyFill="1" applyBorder="1" applyAlignment="1">
      <alignment horizontal="right"/>
    </xf>
    <xf numFmtId="164" fontId="18" fillId="2" borderId="3" xfId="1" applyFont="1" applyFill="1" applyBorder="1"/>
    <xf numFmtId="164" fontId="9" fillId="2" borderId="3" xfId="1" applyFont="1" applyFill="1" applyBorder="1" applyAlignment="1"/>
    <xf numFmtId="167" fontId="3" fillId="2" borderId="3" xfId="1" applyNumberFormat="1" applyFont="1" applyFill="1" applyBorder="1"/>
    <xf numFmtId="0" fontId="6" fillId="0" borderId="0" xfId="0" applyFont="1" applyBorder="1"/>
    <xf numFmtId="176" fontId="0" fillId="4" borderId="0" xfId="1" applyNumberFormat="1" applyFont="1" applyFill="1"/>
    <xf numFmtId="0" fontId="11" fillId="0" borderId="0" xfId="0" applyFont="1"/>
    <xf numFmtId="14" fontId="12" fillId="0" borderId="0" xfId="0" applyNumberFormat="1" applyFont="1"/>
    <xf numFmtId="0" fontId="24" fillId="0" borderId="0" xfId="0" applyFont="1"/>
    <xf numFmtId="164" fontId="3" fillId="0" borderId="0" xfId="1" applyFont="1"/>
    <xf numFmtId="181" fontId="0" fillId="0" borderId="0" xfId="1" applyNumberFormat="1" applyFont="1"/>
    <xf numFmtId="180" fontId="0" fillId="0" borderId="0" xfId="5" applyNumberFormat="1" applyFont="1"/>
    <xf numFmtId="165" fontId="20" fillId="4" borderId="3" xfId="0" applyNumberFormat="1" applyFont="1" applyFill="1" applyBorder="1" applyAlignment="1">
      <alignment horizontal="center" wrapText="1"/>
    </xf>
    <xf numFmtId="0" fontId="3" fillId="4" borderId="3" xfId="0" applyFont="1" applyFill="1" applyBorder="1"/>
    <xf numFmtId="171" fontId="9" fillId="4" borderId="3" xfId="1" applyNumberFormat="1" applyFont="1" applyFill="1" applyBorder="1" applyAlignment="1">
      <alignment horizontal="left"/>
    </xf>
    <xf numFmtId="0" fontId="25" fillId="0" borderId="0" xfId="0" applyFont="1" applyBorder="1"/>
    <xf numFmtId="0" fontId="23" fillId="0" borderId="0" xfId="0" applyFont="1" applyBorder="1"/>
    <xf numFmtId="0" fontId="7" fillId="0" borderId="0" xfId="0" applyFont="1" applyBorder="1"/>
    <xf numFmtId="10" fontId="7" fillId="0" borderId="0" xfId="5" applyNumberFormat="1" applyFont="1" applyBorder="1"/>
    <xf numFmtId="0" fontId="9" fillId="0" borderId="0" xfId="0" applyFont="1"/>
    <xf numFmtId="4" fontId="9" fillId="0" borderId="0" xfId="1" applyNumberFormat="1" applyFont="1"/>
    <xf numFmtId="0" fontId="7" fillId="0" borderId="0" xfId="0" applyFont="1"/>
    <xf numFmtId="168" fontId="9" fillId="2" borderId="3" xfId="0" applyNumberFormat="1" applyFont="1" applyFill="1" applyBorder="1" applyAlignment="1">
      <alignment horizontal="right"/>
    </xf>
    <xf numFmtId="164" fontId="9" fillId="0" borderId="0" xfId="1" applyFont="1"/>
    <xf numFmtId="0" fontId="28" fillId="0" borderId="0" xfId="0" applyFont="1"/>
    <xf numFmtId="164" fontId="28" fillId="2" borderId="3" xfId="1" applyFont="1" applyFill="1" applyBorder="1"/>
    <xf numFmtId="164" fontId="28" fillId="4" borderId="3" xfId="1" applyFont="1" applyFill="1" applyBorder="1" applyAlignment="1">
      <alignment horizontal="left"/>
    </xf>
    <xf numFmtId="164" fontId="28" fillId="4" borderId="3" xfId="1" applyFont="1" applyFill="1" applyBorder="1"/>
    <xf numFmtId="170" fontId="28" fillId="2" borderId="3" xfId="1" applyNumberFormat="1" applyFont="1" applyFill="1" applyBorder="1"/>
    <xf numFmtId="178" fontId="29" fillId="2" borderId="3" xfId="1" applyNumberFormat="1" applyFont="1" applyFill="1" applyBorder="1"/>
    <xf numFmtId="164" fontId="30" fillId="2" borderId="3" xfId="1" applyFont="1" applyFill="1" applyBorder="1"/>
    <xf numFmtId="0" fontId="6" fillId="0" borderId="0" xfId="0" applyFont="1"/>
    <xf numFmtId="164" fontId="6" fillId="2" borderId="3" xfId="1" applyFont="1" applyFill="1" applyBorder="1"/>
    <xf numFmtId="173" fontId="9" fillId="4" borderId="3" xfId="1" applyNumberFormat="1" applyFont="1" applyFill="1" applyBorder="1" applyAlignment="1">
      <alignment horizontal="left"/>
    </xf>
    <xf numFmtId="171" fontId="12" fillId="4" borderId="3" xfId="1" applyNumberFormat="1" applyFont="1" applyFill="1" applyBorder="1" applyAlignment="1">
      <alignment horizontal="center"/>
    </xf>
    <xf numFmtId="167" fontId="9" fillId="4" borderId="3" xfId="0" applyNumberFormat="1" applyFont="1" applyFill="1" applyBorder="1" applyAlignment="1">
      <alignment horizontal="center"/>
    </xf>
    <xf numFmtId="173" fontId="9" fillId="4" borderId="3" xfId="1" applyNumberFormat="1" applyFont="1" applyFill="1" applyBorder="1" applyAlignment="1">
      <alignment horizontal="center"/>
    </xf>
    <xf numFmtId="173" fontId="12" fillId="4" borderId="3" xfId="1" applyNumberFormat="1" applyFont="1" applyFill="1" applyBorder="1" applyAlignment="1">
      <alignment horizontal="center"/>
    </xf>
    <xf numFmtId="172" fontId="9" fillId="4" borderId="3" xfId="1" applyNumberFormat="1" applyFont="1" applyFill="1" applyBorder="1" applyAlignment="1">
      <alignment horizontal="center"/>
    </xf>
    <xf numFmtId="0" fontId="3" fillId="4" borderId="3" xfId="0" applyFont="1" applyFill="1" applyBorder="1" applyAlignment="1">
      <alignment horizontal="center"/>
    </xf>
    <xf numFmtId="0" fontId="32" fillId="0" borderId="0" xfId="0" applyFont="1"/>
    <xf numFmtId="169" fontId="33" fillId="0" borderId="0" xfId="0" applyNumberFormat="1" applyFont="1" applyAlignment="1">
      <alignment horizontal="right" vertical="center"/>
    </xf>
    <xf numFmtId="0" fontId="33" fillId="0" borderId="0" xfId="0" applyFont="1" applyAlignment="1">
      <alignment horizontal="right" vertical="center"/>
    </xf>
    <xf numFmtId="4" fontId="9" fillId="0" borderId="0" xfId="1" applyNumberFormat="1" applyFont="1" applyAlignment="1" applyProtection="1"/>
    <xf numFmtId="164" fontId="12" fillId="2" borderId="3" xfId="1" applyFont="1" applyFill="1" applyBorder="1" applyAlignment="1">
      <alignment vertical="top" wrapText="1"/>
    </xf>
    <xf numFmtId="174" fontId="0" fillId="4" borderId="0" xfId="1" applyNumberFormat="1" applyFont="1" applyFill="1"/>
    <xf numFmtId="172" fontId="9" fillId="4" borderId="3" xfId="1" applyNumberFormat="1" applyFont="1" applyFill="1" applyBorder="1"/>
    <xf numFmtId="164" fontId="0" fillId="4" borderId="0" xfId="1" applyNumberFormat="1" applyFont="1" applyFill="1"/>
    <xf numFmtId="0" fontId="8" fillId="0" borderId="0" xfId="0" applyFont="1"/>
    <xf numFmtId="0" fontId="9" fillId="0" borderId="0" xfId="0" applyFont="1" applyAlignment="1">
      <alignment horizontal="right"/>
    </xf>
    <xf numFmtId="2" fontId="9" fillId="0" borderId="0" xfId="0" applyNumberFormat="1" applyFont="1" applyAlignment="1">
      <alignment horizontal="right"/>
    </xf>
    <xf numFmtId="2" fontId="9" fillId="0" borderId="0" xfId="0" applyNumberFormat="1" applyFont="1"/>
    <xf numFmtId="169" fontId="9" fillId="0" borderId="0" xfId="0" applyNumberFormat="1" applyFont="1" applyAlignment="1">
      <alignment horizontal="right"/>
    </xf>
    <xf numFmtId="169" fontId="9" fillId="0" borderId="0" xfId="0" applyNumberFormat="1" applyFont="1"/>
    <xf numFmtId="166" fontId="9" fillId="0" borderId="0" xfId="0" applyNumberFormat="1" applyFont="1" applyAlignment="1">
      <alignment horizontal="right"/>
    </xf>
    <xf numFmtId="165" fontId="9" fillId="0" borderId="0" xfId="0" applyNumberFormat="1" applyFont="1" applyAlignment="1">
      <alignment horizontal="right"/>
    </xf>
    <xf numFmtId="167" fontId="9" fillId="0" borderId="0" xfId="0" applyNumberFormat="1" applyFont="1" applyAlignment="1">
      <alignment horizontal="right"/>
    </xf>
    <xf numFmtId="0" fontId="35" fillId="0" borderId="0" xfId="0" applyFont="1"/>
    <xf numFmtId="164" fontId="9" fillId="0" borderId="0" xfId="1" applyFont="1" applyAlignment="1">
      <alignment horizontal="right"/>
    </xf>
    <xf numFmtId="172" fontId="9" fillId="0" borderId="0" xfId="1" applyNumberFormat="1" applyFont="1"/>
    <xf numFmtId="172" fontId="9" fillId="0" borderId="0" xfId="1" applyNumberFormat="1" applyFont="1" applyAlignment="1">
      <alignment horizontal="right"/>
    </xf>
    <xf numFmtId="164" fontId="9" fillId="0" borderId="0" xfId="1" applyNumberFormat="1" applyFont="1"/>
    <xf numFmtId="164" fontId="9" fillId="0" borderId="0" xfId="1" applyNumberFormat="1" applyFont="1" applyAlignment="1">
      <alignment horizontal="right"/>
    </xf>
    <xf numFmtId="4" fontId="9" fillId="0" borderId="0" xfId="1" applyNumberFormat="1" applyFont="1" applyAlignment="1">
      <alignment horizontal="right"/>
    </xf>
    <xf numFmtId="4" fontId="9" fillId="4" borderId="0" xfId="1" applyNumberFormat="1" applyFont="1" applyFill="1" applyAlignment="1" applyProtection="1">
      <alignment horizontal="right"/>
    </xf>
    <xf numFmtId="4" fontId="9" fillId="4" borderId="0" xfId="1" applyNumberFormat="1" applyFont="1" applyFill="1" applyAlignment="1" applyProtection="1"/>
    <xf numFmtId="164" fontId="9" fillId="0" borderId="0" xfId="0" applyNumberFormat="1" applyFont="1"/>
    <xf numFmtId="10" fontId="0" fillId="9" borderId="0" xfId="5" applyNumberFormat="1" applyFont="1" applyFill="1"/>
    <xf numFmtId="2" fontId="0" fillId="9" borderId="0" xfId="0" applyNumberFormat="1" applyFill="1"/>
    <xf numFmtId="0" fontId="0" fillId="4" borderId="0" xfId="0" applyFill="1" applyAlignment="1">
      <alignment wrapText="1"/>
    </xf>
    <xf numFmtId="10" fontId="0" fillId="4" borderId="0" xfId="5" applyNumberFormat="1" applyFont="1" applyFill="1"/>
    <xf numFmtId="164" fontId="0" fillId="9" borderId="0" xfId="1" applyFont="1" applyFill="1"/>
    <xf numFmtId="10" fontId="0" fillId="9" borderId="0" xfId="5" applyNumberFormat="1" applyFont="1" applyFill="1" applyAlignment="1">
      <alignment horizontal="left"/>
    </xf>
    <xf numFmtId="170" fontId="0" fillId="4" borderId="0" xfId="1" applyNumberFormat="1" applyFont="1" applyFill="1"/>
    <xf numFmtId="170" fontId="0" fillId="4" borderId="0" xfId="0" applyNumberFormat="1" applyFill="1"/>
    <xf numFmtId="0" fontId="36" fillId="0" borderId="0" xfId="0" applyFont="1"/>
    <xf numFmtId="174" fontId="0" fillId="8" borderId="0" xfId="0" applyNumberFormat="1" applyFill="1"/>
    <xf numFmtId="164" fontId="0" fillId="8" borderId="0" xfId="1" applyFont="1" applyFill="1"/>
    <xf numFmtId="164" fontId="11" fillId="8" borderId="0" xfId="1" applyFont="1" applyFill="1"/>
    <xf numFmtId="164" fontId="26" fillId="0" borderId="0" xfId="1" applyFont="1" applyAlignment="1">
      <alignment wrapText="1"/>
    </xf>
    <xf numFmtId="0" fontId="12" fillId="11" borderId="0" xfId="0" applyFont="1" applyFill="1"/>
    <xf numFmtId="1" fontId="21" fillId="11" borderId="3" xfId="0" applyNumberFormat="1" applyFont="1" applyFill="1" applyBorder="1" applyAlignment="1">
      <alignment wrapText="1"/>
    </xf>
    <xf numFmtId="1" fontId="12" fillId="11" borderId="3" xfId="0" applyNumberFormat="1" applyFont="1" applyFill="1" applyBorder="1" applyAlignment="1">
      <alignment horizontal="right"/>
    </xf>
    <xf numFmtId="1" fontId="12" fillId="11" borderId="3" xfId="0" applyNumberFormat="1" applyFont="1" applyFill="1" applyBorder="1"/>
    <xf numFmtId="164" fontId="12" fillId="11" borderId="0" xfId="1" applyFont="1" applyFill="1"/>
    <xf numFmtId="164" fontId="9" fillId="11" borderId="3" xfId="1" applyFont="1" applyFill="1" applyBorder="1"/>
    <xf numFmtId="0" fontId="0" fillId="11" borderId="0" xfId="0" applyFill="1"/>
    <xf numFmtId="165" fontId="9" fillId="11" borderId="3" xfId="0" applyNumberFormat="1" applyFont="1" applyFill="1" applyBorder="1"/>
    <xf numFmtId="164" fontId="12" fillId="11" borderId="0" xfId="1" applyFont="1" applyFill="1" applyBorder="1"/>
    <xf numFmtId="165" fontId="9" fillId="11" borderId="0" xfId="0" applyNumberFormat="1" applyFont="1" applyFill="1" applyBorder="1"/>
    <xf numFmtId="172" fontId="12" fillId="11" borderId="0" xfId="1" applyNumberFormat="1" applyFont="1" applyFill="1" applyBorder="1"/>
    <xf numFmtId="172" fontId="0" fillId="11" borderId="0" xfId="1" applyNumberFormat="1" applyFont="1" applyFill="1"/>
    <xf numFmtId="172" fontId="9" fillId="11" borderId="3" xfId="1" applyNumberFormat="1" applyFont="1" applyFill="1" applyBorder="1"/>
    <xf numFmtId="172" fontId="3" fillId="11" borderId="0" xfId="1" applyNumberFormat="1" applyFont="1" applyFill="1"/>
    <xf numFmtId="179" fontId="0" fillId="11" borderId="0" xfId="1" applyNumberFormat="1" applyFont="1" applyFill="1"/>
    <xf numFmtId="172" fontId="3" fillId="12" borderId="0" xfId="1" applyNumberFormat="1" applyFont="1" applyFill="1"/>
    <xf numFmtId="172" fontId="0" fillId="12" borderId="0" xfId="1" applyNumberFormat="1" applyFont="1" applyFill="1"/>
    <xf numFmtId="172" fontId="9" fillId="12" borderId="3" xfId="1" applyNumberFormat="1" applyFont="1" applyFill="1" applyBorder="1"/>
    <xf numFmtId="174" fontId="0" fillId="12" borderId="0" xfId="1" applyNumberFormat="1" applyFont="1" applyFill="1"/>
    <xf numFmtId="174" fontId="9" fillId="12" borderId="3" xfId="1" applyNumberFormat="1" applyFont="1" applyFill="1" applyBorder="1"/>
    <xf numFmtId="172" fontId="37" fillId="4" borderId="0" xfId="1" applyNumberFormat="1" applyFont="1" applyFill="1"/>
    <xf numFmtId="172" fontId="31" fillId="4" borderId="3" xfId="1" applyNumberFormat="1" applyFont="1" applyFill="1" applyBorder="1"/>
    <xf numFmtId="171" fontId="12" fillId="8" borderId="0" xfId="1" applyNumberFormat="1" applyFont="1" applyFill="1"/>
    <xf numFmtId="171" fontId="9" fillId="8" borderId="3" xfId="1" applyNumberFormat="1" applyFont="1" applyFill="1" applyBorder="1"/>
    <xf numFmtId="171" fontId="0" fillId="8" borderId="0" xfId="1" applyNumberFormat="1" applyFont="1" applyFill="1"/>
    <xf numFmtId="164" fontId="38" fillId="13" borderId="0" xfId="1" applyNumberFormat="1" applyFont="1" applyFill="1"/>
    <xf numFmtId="164" fontId="34" fillId="13" borderId="3" xfId="1" applyNumberFormat="1" applyFont="1" applyFill="1" applyBorder="1"/>
    <xf numFmtId="0" fontId="9" fillId="9" borderId="0" xfId="0" applyFont="1" applyFill="1" applyAlignment="1">
      <alignment horizontal="right"/>
    </xf>
    <xf numFmtId="165" fontId="25" fillId="4" borderId="0" xfId="0" applyNumberFormat="1" applyFont="1" applyFill="1" applyBorder="1"/>
    <xf numFmtId="165" fontId="9" fillId="4" borderId="0" xfId="0" applyNumberFormat="1" applyFont="1" applyFill="1" applyBorder="1"/>
    <xf numFmtId="168" fontId="9" fillId="4" borderId="0" xfId="0" applyNumberFormat="1" applyFont="1" applyFill="1" applyBorder="1"/>
    <xf numFmtId="2" fontId="9" fillId="4" borderId="0" xfId="0" applyNumberFormat="1" applyFont="1" applyFill="1" applyBorder="1"/>
    <xf numFmtId="1" fontId="9" fillId="4" borderId="0" xfId="0" applyNumberFormat="1" applyFont="1" applyFill="1" applyBorder="1"/>
    <xf numFmtId="165" fontId="8" fillId="4" borderId="0" xfId="0" applyNumberFormat="1" applyFont="1" applyFill="1" applyBorder="1"/>
    <xf numFmtId="0" fontId="25" fillId="0" borderId="0" xfId="0" applyFont="1"/>
    <xf numFmtId="165" fontId="9" fillId="4" borderId="0" xfId="0" applyNumberFormat="1" applyFont="1" applyFill="1" applyBorder="1" applyAlignment="1">
      <alignment horizontal="left"/>
    </xf>
    <xf numFmtId="165" fontId="9" fillId="4" borderId="0" xfId="0" applyNumberFormat="1" applyFont="1" applyFill="1" applyBorder="1" applyAlignment="1">
      <alignment wrapText="1"/>
    </xf>
    <xf numFmtId="164" fontId="9" fillId="4" borderId="0" xfId="1" applyFont="1" applyFill="1" applyBorder="1"/>
    <xf numFmtId="165" fontId="9" fillId="4" borderId="0" xfId="0" applyNumberFormat="1" applyFont="1" applyFill="1" applyBorder="1" applyAlignment="1"/>
    <xf numFmtId="166" fontId="9" fillId="4" borderId="0" xfId="0" applyNumberFormat="1" applyFont="1" applyFill="1" applyBorder="1"/>
    <xf numFmtId="2" fontId="9" fillId="4" borderId="0" xfId="0" applyNumberFormat="1" applyFont="1" applyFill="1" applyBorder="1" applyAlignment="1">
      <alignment horizontal="right"/>
    </xf>
    <xf numFmtId="0" fontId="9" fillId="4" borderId="0" xfId="0" applyFont="1" applyFill="1" applyBorder="1"/>
    <xf numFmtId="2" fontId="9" fillId="4" borderId="0" xfId="0" applyNumberFormat="1" applyFont="1" applyFill="1" applyBorder="1" applyAlignment="1">
      <alignment wrapText="1"/>
    </xf>
    <xf numFmtId="170" fontId="8" fillId="4" borderId="0" xfId="1" applyNumberFormat="1" applyFont="1" applyFill="1" applyBorder="1"/>
    <xf numFmtId="165" fontId="8" fillId="4" borderId="0" xfId="0" applyNumberFormat="1" applyFont="1" applyFill="1" applyBorder="1" applyAlignment="1">
      <alignment wrapText="1"/>
    </xf>
    <xf numFmtId="165" fontId="8" fillId="4" borderId="0" xfId="0" applyNumberFormat="1" applyFont="1" applyFill="1" applyBorder="1" applyAlignment="1"/>
    <xf numFmtId="1" fontId="25" fillId="4" borderId="0" xfId="0" applyNumberFormat="1" applyFont="1" applyFill="1" applyBorder="1"/>
    <xf numFmtId="0" fontId="23" fillId="0" borderId="0" xfId="0" applyFont="1"/>
    <xf numFmtId="0" fontId="9" fillId="9" borderId="0" xfId="0" applyFont="1" applyFill="1"/>
    <xf numFmtId="173" fontId="12" fillId="12" borderId="3" xfId="7" applyNumberFormat="1" applyFont="1" applyFill="1" applyBorder="1" applyAlignment="1">
      <alignment horizontal="center"/>
    </xf>
    <xf numFmtId="0" fontId="39" fillId="0" borderId="0" xfId="0" applyFont="1"/>
    <xf numFmtId="0" fontId="40" fillId="0" borderId="0" xfId="0" applyFont="1"/>
    <xf numFmtId="0" fontId="41" fillId="0" borderId="0" xfId="0" applyFont="1"/>
    <xf numFmtId="173" fontId="0" fillId="0" borderId="0" xfId="0" applyNumberFormat="1"/>
    <xf numFmtId="4" fontId="0" fillId="0" borderId="0" xfId="0" applyNumberFormat="1"/>
    <xf numFmtId="172" fontId="0" fillId="0" borderId="0" xfId="7" applyNumberFormat="1" applyFont="1"/>
    <xf numFmtId="165" fontId="3" fillId="0" borderId="0" xfId="0" applyNumberFormat="1" applyFont="1"/>
    <xf numFmtId="176" fontId="0" fillId="0" borderId="0" xfId="0" applyNumberFormat="1"/>
    <xf numFmtId="0" fontId="42" fillId="0" borderId="0" xfId="0" applyFont="1"/>
    <xf numFmtId="0" fontId="43" fillId="0" borderId="0" xfId="0" applyFont="1"/>
    <xf numFmtId="0" fontId="44" fillId="0" borderId="0" xfId="0" applyFont="1"/>
    <xf numFmtId="169" fontId="0" fillId="0" borderId="0" xfId="0" applyNumberFormat="1"/>
    <xf numFmtId="172" fontId="3" fillId="0" borderId="0" xfId="7" applyNumberFormat="1" applyFont="1"/>
    <xf numFmtId="171" fontId="3" fillId="0" borderId="0" xfId="7" applyNumberFormat="1" applyFont="1"/>
    <xf numFmtId="174" fontId="3" fillId="0" borderId="0" xfId="7" applyNumberFormat="1" applyFont="1"/>
    <xf numFmtId="174" fontId="0" fillId="0" borderId="0" xfId="7" applyNumberFormat="1" applyFont="1"/>
    <xf numFmtId="172" fontId="45" fillId="0" borderId="0" xfId="7" applyNumberFormat="1" applyFont="1"/>
    <xf numFmtId="0" fontId="2" fillId="0" borderId="0" xfId="0" applyFont="1"/>
    <xf numFmtId="0" fontId="4" fillId="0" borderId="0" xfId="0" applyFont="1"/>
    <xf numFmtId="4" fontId="4" fillId="0" borderId="0" xfId="0" applyNumberFormat="1" applyFont="1"/>
    <xf numFmtId="169" fontId="4" fillId="0" borderId="0" xfId="0" applyNumberFormat="1" applyFont="1"/>
    <xf numFmtId="172" fontId="4" fillId="0" borderId="0" xfId="7" applyNumberFormat="1" applyFont="1"/>
    <xf numFmtId="167" fontId="4" fillId="0" borderId="0" xfId="0" applyNumberFormat="1" applyFont="1"/>
    <xf numFmtId="2" fontId="4" fillId="0" borderId="0" xfId="0" applyNumberFormat="1" applyFont="1"/>
    <xf numFmtId="165" fontId="4" fillId="0" borderId="0" xfId="0" applyNumberFormat="1" applyFont="1"/>
    <xf numFmtId="173" fontId="3" fillId="4" borderId="0" xfId="7" applyNumberFormat="1" applyFont="1" applyFill="1"/>
    <xf numFmtId="173" fontId="0" fillId="4" borderId="0" xfId="7" applyNumberFormat="1" applyFont="1" applyFill="1"/>
    <xf numFmtId="0" fontId="3" fillId="8" borderId="0" xfId="0" applyFont="1" applyFill="1"/>
    <xf numFmtId="4" fontId="0" fillId="8" borderId="0" xfId="0" applyNumberFormat="1" applyFill="1"/>
    <xf numFmtId="4" fontId="3" fillId="0" borderId="0" xfId="0" applyNumberFormat="1" applyFont="1"/>
    <xf numFmtId="4" fontId="46" fillId="0" borderId="0" xfId="0" applyNumberFormat="1" applyFont="1"/>
    <xf numFmtId="4" fontId="47" fillId="0" borderId="0" xfId="0" applyNumberFormat="1" applyFont="1"/>
    <xf numFmtId="4" fontId="0" fillId="11" borderId="0" xfId="0" applyNumberFormat="1" applyFill="1"/>
    <xf numFmtId="0" fontId="3" fillId="7" borderId="0" xfId="0" applyFont="1" applyFill="1"/>
    <xf numFmtId="4" fontId="3" fillId="7" borderId="0" xfId="0" applyNumberFormat="1" applyFont="1" applyFill="1"/>
    <xf numFmtId="0" fontId="3" fillId="9" borderId="0" xfId="0" applyFont="1" applyFill="1"/>
    <xf numFmtId="4" fontId="0" fillId="9" borderId="0" xfId="0" applyNumberFormat="1" applyFill="1"/>
    <xf numFmtId="173" fontId="0" fillId="9" borderId="0" xfId="0" applyNumberFormat="1" applyFill="1"/>
    <xf numFmtId="0" fontId="3" fillId="0" borderId="0" xfId="0" applyFont="1" applyAlignment="1">
      <alignment wrapText="1"/>
    </xf>
    <xf numFmtId="0" fontId="0" fillId="0" borderId="0" xfId="0" applyAlignment="1">
      <alignment horizontal="right"/>
    </xf>
    <xf numFmtId="0" fontId="3" fillId="4" borderId="0" xfId="0" applyFont="1" applyFill="1" applyBorder="1"/>
    <xf numFmtId="0" fontId="0" fillId="0" borderId="0" xfId="0" applyFill="1" applyBorder="1" applyAlignment="1">
      <alignment horizontal="right" vertical="center"/>
    </xf>
    <xf numFmtId="0" fontId="9" fillId="8" borderId="0" xfId="0" applyFont="1" applyFill="1"/>
    <xf numFmtId="0" fontId="7" fillId="8" borderId="0" xfId="0" applyFont="1" applyFill="1"/>
    <xf numFmtId="176" fontId="9" fillId="0" borderId="0" xfId="1" applyNumberFormat="1" applyFont="1"/>
    <xf numFmtId="167" fontId="9" fillId="0" borderId="0" xfId="0" applyNumberFormat="1" applyFont="1"/>
    <xf numFmtId="176" fontId="9" fillId="0" borderId="0" xfId="0" applyNumberFormat="1" applyFont="1"/>
    <xf numFmtId="0" fontId="25" fillId="9" borderId="0" xfId="0" applyFont="1" applyFill="1"/>
    <xf numFmtId="0" fontId="25" fillId="8" borderId="0" xfId="0" applyFont="1" applyFill="1"/>
    <xf numFmtId="172" fontId="12" fillId="10" borderId="3" xfId="1" applyNumberFormat="1" applyFont="1" applyFill="1" applyBorder="1" applyAlignment="1">
      <alignment horizontal="right"/>
    </xf>
    <xf numFmtId="0" fontId="48" fillId="0" borderId="0" xfId="0" applyFont="1"/>
    <xf numFmtId="4" fontId="6" fillId="0" borderId="0" xfId="0" applyNumberFormat="1" applyFont="1"/>
    <xf numFmtId="172" fontId="28" fillId="0" borderId="0" xfId="1" applyNumberFormat="1" applyFont="1"/>
    <xf numFmtId="165" fontId="9" fillId="9" borderId="3" xfId="0" applyNumberFormat="1" applyFont="1" applyFill="1" applyBorder="1" applyAlignment="1">
      <alignment horizontal="left"/>
    </xf>
    <xf numFmtId="165" fontId="9" fillId="9" borderId="3" xfId="0" applyNumberFormat="1" applyFont="1" applyFill="1" applyBorder="1" applyAlignment="1">
      <alignment horizontal="right"/>
    </xf>
    <xf numFmtId="165" fontId="9" fillId="9" borderId="3" xfId="0" applyNumberFormat="1" applyFont="1" applyFill="1" applyBorder="1"/>
    <xf numFmtId="165" fontId="12" fillId="9" borderId="3" xfId="0" applyNumberFormat="1" applyFont="1" applyFill="1" applyBorder="1"/>
    <xf numFmtId="165" fontId="25" fillId="9" borderId="3" xfId="0" applyNumberFormat="1" applyFont="1" applyFill="1" applyBorder="1" applyAlignment="1">
      <alignment horizontal="left"/>
    </xf>
    <xf numFmtId="165" fontId="25" fillId="14" borderId="3" xfId="0" applyNumberFormat="1" applyFont="1" applyFill="1" applyBorder="1" applyAlignment="1">
      <alignment horizontal="left"/>
    </xf>
    <xf numFmtId="165" fontId="18" fillId="14" borderId="3" xfId="0" applyNumberFormat="1" applyFont="1" applyFill="1" applyBorder="1" applyAlignment="1">
      <alignment horizontal="right"/>
    </xf>
    <xf numFmtId="165" fontId="18" fillId="14" borderId="3" xfId="0" applyNumberFormat="1" applyFont="1" applyFill="1" applyBorder="1"/>
    <xf numFmtId="165" fontId="12" fillId="14" borderId="3" xfId="0" applyNumberFormat="1" applyFont="1" applyFill="1" applyBorder="1"/>
    <xf numFmtId="165" fontId="9" fillId="14" borderId="3" xfId="0" applyNumberFormat="1" applyFont="1" applyFill="1" applyBorder="1"/>
    <xf numFmtId="165" fontId="9" fillId="14" borderId="3" xfId="0" applyNumberFormat="1" applyFont="1" applyFill="1" applyBorder="1" applyAlignment="1">
      <alignment horizontal="left"/>
    </xf>
    <xf numFmtId="165" fontId="9" fillId="14" borderId="3" xfId="0" applyNumberFormat="1" applyFont="1" applyFill="1" applyBorder="1" applyAlignment="1">
      <alignment horizontal="right"/>
    </xf>
    <xf numFmtId="1" fontId="9" fillId="14" borderId="3" xfId="0" applyNumberFormat="1" applyFont="1" applyFill="1" applyBorder="1" applyAlignment="1">
      <alignment horizontal="right"/>
    </xf>
    <xf numFmtId="165" fontId="9" fillId="7" borderId="3" xfId="0" applyNumberFormat="1" applyFont="1" applyFill="1" applyBorder="1" applyAlignment="1">
      <alignment horizontal="right"/>
    </xf>
    <xf numFmtId="165" fontId="9" fillId="7" borderId="3" xfId="0" applyNumberFormat="1" applyFont="1" applyFill="1" applyBorder="1"/>
    <xf numFmtId="165" fontId="12" fillId="2" borderId="3" xfId="0" applyNumberFormat="1" applyFont="1" applyFill="1" applyBorder="1" applyAlignment="1">
      <alignment horizontal="center" vertical="top" wrapText="1"/>
    </xf>
    <xf numFmtId="165" fontId="7" fillId="7" borderId="3" xfId="0" applyNumberFormat="1" applyFont="1" applyFill="1" applyBorder="1" applyAlignment="1">
      <alignment horizontal="left" wrapText="1"/>
    </xf>
    <xf numFmtId="164" fontId="9" fillId="7" borderId="3" xfId="1" applyFont="1" applyFill="1" applyBorder="1" applyAlignment="1">
      <alignment horizontal="right"/>
    </xf>
    <xf numFmtId="165" fontId="9" fillId="15" borderId="3" xfId="0" applyNumberFormat="1" applyFont="1" applyFill="1" applyBorder="1" applyAlignment="1">
      <alignment horizontal="left"/>
    </xf>
    <xf numFmtId="173" fontId="9" fillId="15" borderId="3" xfId="1" applyNumberFormat="1" applyFont="1" applyFill="1" applyBorder="1" applyAlignment="1">
      <alignment horizontal="center"/>
    </xf>
    <xf numFmtId="0" fontId="3" fillId="15" borderId="3" xfId="0" applyFont="1" applyFill="1" applyBorder="1" applyAlignment="1">
      <alignment horizontal="center"/>
    </xf>
    <xf numFmtId="165" fontId="25" fillId="16" borderId="3" xfId="0" applyNumberFormat="1" applyFont="1" applyFill="1" applyBorder="1" applyAlignment="1">
      <alignment horizontal="left"/>
    </xf>
    <xf numFmtId="173" fontId="9" fillId="16" borderId="3" xfId="1" applyNumberFormat="1" applyFont="1" applyFill="1" applyBorder="1" applyAlignment="1">
      <alignment horizontal="center"/>
    </xf>
    <xf numFmtId="0" fontId="3" fillId="16" borderId="3" xfId="0" applyFont="1" applyFill="1" applyBorder="1" applyAlignment="1">
      <alignment horizontal="center"/>
    </xf>
    <xf numFmtId="165" fontId="9" fillId="16" borderId="3" xfId="0" applyNumberFormat="1" applyFont="1" applyFill="1" applyBorder="1"/>
    <xf numFmtId="165" fontId="9" fillId="16" borderId="3" xfId="0" applyNumberFormat="1" applyFont="1" applyFill="1" applyBorder="1" applyAlignment="1">
      <alignment horizontal="left"/>
    </xf>
    <xf numFmtId="165" fontId="12" fillId="8" borderId="3" xfId="0" applyNumberFormat="1" applyFont="1" applyFill="1" applyBorder="1" applyAlignment="1">
      <alignment horizontal="left"/>
    </xf>
    <xf numFmtId="165" fontId="25" fillId="17" borderId="3" xfId="0" applyNumberFormat="1" applyFont="1" applyFill="1" applyBorder="1" applyAlignment="1">
      <alignment horizontal="left"/>
    </xf>
    <xf numFmtId="1" fontId="9" fillId="17" borderId="3" xfId="0" applyNumberFormat="1" applyFont="1" applyFill="1" applyBorder="1" applyAlignment="1">
      <alignment horizontal="right"/>
    </xf>
    <xf numFmtId="165" fontId="18" fillId="17" borderId="3" xfId="0" applyNumberFormat="1" applyFont="1" applyFill="1" applyBorder="1"/>
    <xf numFmtId="165" fontId="9" fillId="17" borderId="3" xfId="0" applyNumberFormat="1" applyFont="1" applyFill="1" applyBorder="1"/>
    <xf numFmtId="165" fontId="9" fillId="17" borderId="3" xfId="0" applyNumberFormat="1" applyFont="1" applyFill="1" applyBorder="1" applyAlignment="1">
      <alignment horizontal="left"/>
    </xf>
    <xf numFmtId="165" fontId="9" fillId="17" borderId="3" xfId="0" applyNumberFormat="1" applyFont="1" applyFill="1" applyBorder="1" applyAlignment="1">
      <alignment wrapText="1"/>
    </xf>
    <xf numFmtId="165" fontId="9" fillId="17" borderId="3" xfId="0" applyNumberFormat="1" applyFont="1" applyFill="1" applyBorder="1" applyAlignment="1">
      <alignment horizontal="right"/>
    </xf>
    <xf numFmtId="165" fontId="12" fillId="17" borderId="3" xfId="0" applyNumberFormat="1" applyFont="1" applyFill="1" applyBorder="1"/>
    <xf numFmtId="173" fontId="9" fillId="14" borderId="3" xfId="1" applyNumberFormat="1" applyFont="1" applyFill="1" applyBorder="1" applyAlignment="1">
      <alignment horizontal="center"/>
    </xf>
    <xf numFmtId="0" fontId="3" fillId="14" borderId="3" xfId="0" applyFont="1" applyFill="1" applyBorder="1" applyAlignment="1">
      <alignment horizontal="center"/>
    </xf>
    <xf numFmtId="4" fontId="43" fillId="0" borderId="0" xfId="0" applyNumberFormat="1" applyFont="1"/>
    <xf numFmtId="165" fontId="9" fillId="14" borderId="3" xfId="0" applyNumberFormat="1" applyFont="1" applyFill="1" applyBorder="1" applyAlignment="1">
      <alignment wrapText="1"/>
    </xf>
    <xf numFmtId="165" fontId="9" fillId="14" borderId="3" xfId="0" applyNumberFormat="1" applyFont="1" applyFill="1" applyBorder="1" applyAlignment="1">
      <alignment horizontal="left" wrapText="1"/>
    </xf>
    <xf numFmtId="172" fontId="3" fillId="2" borderId="3" xfId="1" applyNumberFormat="1" applyFont="1" applyFill="1" applyBorder="1"/>
    <xf numFmtId="172" fontId="3" fillId="2" borderId="3" xfId="0" applyNumberFormat="1" applyFont="1" applyFill="1" applyBorder="1"/>
    <xf numFmtId="164" fontId="3" fillId="2" borderId="3" xfId="0" applyNumberFormat="1" applyFont="1" applyFill="1" applyBorder="1"/>
    <xf numFmtId="4" fontId="9" fillId="17" borderId="3" xfId="1" applyNumberFormat="1" applyFont="1" applyFill="1" applyBorder="1" applyAlignment="1">
      <alignment horizontal="left" wrapText="1"/>
    </xf>
    <xf numFmtId="4" fontId="9" fillId="17" borderId="3" xfId="1" applyNumberFormat="1" applyFont="1" applyFill="1" applyBorder="1" applyAlignment="1">
      <alignment horizontal="right"/>
    </xf>
    <xf numFmtId="4" fontId="9" fillId="17" borderId="3" xfId="1" applyNumberFormat="1" applyFont="1" applyFill="1" applyBorder="1" applyAlignment="1">
      <alignment horizontal="left"/>
    </xf>
    <xf numFmtId="4" fontId="4" fillId="17" borderId="3" xfId="1" applyNumberFormat="1" applyFont="1" applyFill="1" applyBorder="1" applyAlignment="1">
      <alignment horizontal="right"/>
    </xf>
    <xf numFmtId="173" fontId="9" fillId="17" borderId="0" xfId="1" applyNumberFormat="1" applyFont="1" applyFill="1" applyBorder="1" applyAlignment="1">
      <alignment horizontal="left" wrapText="1"/>
    </xf>
    <xf numFmtId="173" fontId="9" fillId="17" borderId="0" xfId="1" applyNumberFormat="1" applyFont="1" applyFill="1" applyBorder="1" applyAlignment="1">
      <alignment horizontal="right"/>
    </xf>
    <xf numFmtId="173" fontId="4" fillId="17" borderId="3" xfId="1" applyNumberFormat="1" applyFont="1" applyFill="1" applyBorder="1" applyAlignment="1">
      <alignment horizontal="right"/>
    </xf>
    <xf numFmtId="0" fontId="3" fillId="14" borderId="3" xfId="0" applyFont="1" applyFill="1" applyBorder="1"/>
    <xf numFmtId="11" fontId="9" fillId="16" borderId="3" xfId="0" applyNumberFormat="1" applyFont="1" applyFill="1" applyBorder="1" applyAlignment="1">
      <alignment horizontal="left"/>
    </xf>
    <xf numFmtId="11" fontId="9" fillId="16" borderId="3" xfId="1" applyNumberFormat="1" applyFont="1" applyFill="1" applyBorder="1" applyAlignment="1">
      <alignment horizontal="center"/>
    </xf>
    <xf numFmtId="11" fontId="3" fillId="16" borderId="3" xfId="0" applyNumberFormat="1" applyFont="1" applyFill="1" applyBorder="1" applyAlignment="1">
      <alignment horizontal="center"/>
    </xf>
    <xf numFmtId="182" fontId="9" fillId="16" borderId="3" xfId="1" applyNumberFormat="1" applyFont="1" applyFill="1" applyBorder="1" applyAlignment="1">
      <alignment horizontal="center"/>
    </xf>
    <xf numFmtId="166" fontId="9" fillId="14" borderId="3" xfId="0" applyNumberFormat="1" applyFont="1" applyFill="1" applyBorder="1" applyAlignment="1">
      <alignment horizontal="right"/>
    </xf>
    <xf numFmtId="166" fontId="12" fillId="2" borderId="3" xfId="0" applyNumberFormat="1" applyFont="1" applyFill="1" applyBorder="1"/>
    <xf numFmtId="166" fontId="14" fillId="2" borderId="3" xfId="0" applyNumberFormat="1" applyFont="1" applyFill="1" applyBorder="1"/>
    <xf numFmtId="166" fontId="3" fillId="2" borderId="3" xfId="0" applyNumberFormat="1" applyFont="1" applyFill="1" applyBorder="1"/>
    <xf numFmtId="166" fontId="3" fillId="4" borderId="3" xfId="0" applyNumberFormat="1" applyFont="1" applyFill="1" applyBorder="1"/>
    <xf numFmtId="166" fontId="12" fillId="4" borderId="3" xfId="1" applyNumberFormat="1" applyFont="1" applyFill="1" applyBorder="1" applyAlignment="1">
      <alignment horizontal="center"/>
    </xf>
    <xf numFmtId="166" fontId="9" fillId="4" borderId="3" xfId="0" applyNumberFormat="1" applyFont="1" applyFill="1" applyBorder="1" applyAlignment="1">
      <alignment horizontal="center"/>
    </xf>
    <xf numFmtId="166" fontId="9" fillId="4" borderId="3" xfId="1" applyNumberFormat="1" applyFont="1" applyFill="1" applyBorder="1" applyAlignment="1">
      <alignment horizontal="center"/>
    </xf>
    <xf numFmtId="166" fontId="9" fillId="14" borderId="3" xfId="1" applyNumberFormat="1" applyFont="1" applyFill="1" applyBorder="1" applyAlignment="1">
      <alignment horizontal="center"/>
    </xf>
    <xf numFmtId="166" fontId="9" fillId="15" borderId="3" xfId="1" applyNumberFormat="1" applyFont="1" applyFill="1" applyBorder="1" applyAlignment="1">
      <alignment horizontal="center"/>
    </xf>
    <xf numFmtId="166" fontId="9" fillId="16" borderId="3" xfId="1" applyNumberFormat="1" applyFont="1" applyFill="1" applyBorder="1" applyAlignment="1">
      <alignment horizontal="center"/>
    </xf>
    <xf numFmtId="166" fontId="9" fillId="17" borderId="3" xfId="1" applyNumberFormat="1" applyFont="1" applyFill="1" applyBorder="1" applyAlignment="1">
      <alignment horizontal="right"/>
    </xf>
    <xf numFmtId="166" fontId="9" fillId="17" borderId="0" xfId="1" applyNumberFormat="1" applyFont="1" applyFill="1" applyBorder="1" applyAlignment="1">
      <alignment horizontal="right"/>
    </xf>
    <xf numFmtId="166" fontId="12" fillId="2" borderId="3" xfId="1" applyNumberFormat="1" applyFont="1" applyFill="1" applyBorder="1"/>
    <xf numFmtId="166" fontId="0" fillId="0" borderId="0" xfId="1" applyNumberFormat="1" applyFont="1"/>
    <xf numFmtId="166" fontId="3" fillId="2" borderId="3" xfId="1" applyNumberFormat="1" applyFont="1" applyFill="1" applyBorder="1"/>
    <xf numFmtId="2" fontId="18" fillId="2" borderId="3" xfId="0" applyNumberFormat="1" applyFont="1" applyFill="1" applyBorder="1"/>
    <xf numFmtId="2" fontId="9" fillId="2" borderId="3" xfId="2" applyNumberFormat="1" applyFont="1" applyFill="1" applyBorder="1"/>
    <xf numFmtId="2" fontId="9" fillId="2" borderId="3" xfId="2" applyNumberFormat="1" applyFont="1" applyFill="1" applyBorder="1" applyAlignment="1">
      <alignment horizontal="right"/>
    </xf>
    <xf numFmtId="2" fontId="9" fillId="2" borderId="3" xfId="4" applyNumberFormat="1" applyFont="1" applyFill="1" applyBorder="1"/>
    <xf numFmtId="2" fontId="9" fillId="14" borderId="3" xfId="0" applyNumberFormat="1" applyFont="1" applyFill="1" applyBorder="1"/>
    <xf numFmtId="2" fontId="9" fillId="14" borderId="3" xfId="0" applyNumberFormat="1" applyFont="1" applyFill="1" applyBorder="1" applyAlignment="1">
      <alignment horizontal="right"/>
    </xf>
    <xf numFmtId="2" fontId="9" fillId="7" borderId="3" xfId="0" applyNumberFormat="1" applyFont="1" applyFill="1" applyBorder="1" applyAlignment="1">
      <alignment horizontal="right"/>
    </xf>
    <xf numFmtId="2" fontId="9" fillId="9" borderId="3" xfId="0" applyNumberFormat="1" applyFont="1" applyFill="1" applyBorder="1" applyAlignment="1">
      <alignment horizontal="right"/>
    </xf>
    <xf numFmtId="2" fontId="12" fillId="9" borderId="3" xfId="0" applyNumberFormat="1" applyFont="1" applyFill="1" applyBorder="1"/>
    <xf numFmtId="2" fontId="18" fillId="14" borderId="3" xfId="0" applyNumberFormat="1" applyFont="1" applyFill="1" applyBorder="1"/>
    <xf numFmtId="2" fontId="9" fillId="17" borderId="3" xfId="0" applyNumberFormat="1" applyFont="1" applyFill="1" applyBorder="1" applyAlignment="1">
      <alignment horizontal="right"/>
    </xf>
    <xf numFmtId="2" fontId="12" fillId="17" borderId="3" xfId="0" applyNumberFormat="1" applyFont="1" applyFill="1" applyBorder="1"/>
    <xf numFmtId="172" fontId="9" fillId="14" borderId="3" xfId="1" applyNumberFormat="1" applyFont="1" applyFill="1" applyBorder="1"/>
    <xf numFmtId="172" fontId="18" fillId="14" borderId="3" xfId="1" applyNumberFormat="1" applyFont="1" applyFill="1" applyBorder="1"/>
    <xf numFmtId="172" fontId="9" fillId="14" borderId="3" xfId="1" applyNumberFormat="1" applyFont="1" applyFill="1" applyBorder="1" applyAlignment="1">
      <alignment horizontal="right"/>
    </xf>
    <xf numFmtId="171" fontId="9" fillId="14" borderId="3" xfId="1" applyNumberFormat="1" applyFont="1" applyFill="1" applyBorder="1" applyAlignment="1">
      <alignment horizontal="right"/>
    </xf>
    <xf numFmtId="171" fontId="18" fillId="14" borderId="3" xfId="1" applyNumberFormat="1" applyFont="1" applyFill="1" applyBorder="1"/>
    <xf numFmtId="173" fontId="9" fillId="14" borderId="3" xfId="1" applyNumberFormat="1" applyFont="1" applyFill="1" applyBorder="1" applyAlignment="1">
      <alignment horizontal="left" wrapText="1"/>
    </xf>
    <xf numFmtId="173" fontId="9" fillId="14" borderId="3" xfId="1" applyNumberFormat="1" applyFont="1" applyFill="1" applyBorder="1" applyAlignment="1">
      <alignment horizontal="right"/>
    </xf>
    <xf numFmtId="173" fontId="3" fillId="14" borderId="3" xfId="1" applyNumberFormat="1" applyFont="1" applyFill="1" applyBorder="1"/>
    <xf numFmtId="171" fontId="9" fillId="18" borderId="3" xfId="1" applyNumberFormat="1" applyFont="1" applyFill="1" applyBorder="1" applyAlignment="1">
      <alignment horizontal="right"/>
    </xf>
    <xf numFmtId="165" fontId="18" fillId="18" borderId="3" xfId="0" applyNumberFormat="1" applyFont="1" applyFill="1" applyBorder="1"/>
    <xf numFmtId="173" fontId="9" fillId="18" borderId="3" xfId="1" applyNumberFormat="1" applyFont="1" applyFill="1" applyBorder="1" applyAlignment="1">
      <alignment horizontal="right"/>
    </xf>
    <xf numFmtId="2" fontId="9" fillId="18" borderId="3" xfId="1" applyNumberFormat="1" applyFont="1" applyFill="1" applyBorder="1" applyAlignment="1">
      <alignment horizontal="right"/>
    </xf>
    <xf numFmtId="173" fontId="9" fillId="18" borderId="3" xfId="1" applyNumberFormat="1" applyFont="1" applyFill="1" applyBorder="1" applyAlignment="1">
      <alignment horizontal="left"/>
    </xf>
    <xf numFmtId="173" fontId="9" fillId="18" borderId="0" xfId="1" applyNumberFormat="1" applyFont="1" applyFill="1" applyBorder="1" applyAlignment="1">
      <alignment horizontal="right"/>
    </xf>
    <xf numFmtId="173" fontId="9" fillId="18" borderId="3" xfId="1" applyNumberFormat="1" applyFont="1" applyFill="1" applyBorder="1"/>
    <xf numFmtId="165" fontId="9" fillId="18" borderId="3" xfId="0" applyNumberFormat="1" applyFont="1" applyFill="1" applyBorder="1" applyAlignment="1">
      <alignment horizontal="left" wrapText="1"/>
    </xf>
    <xf numFmtId="4" fontId="9" fillId="18" borderId="3" xfId="1" applyNumberFormat="1" applyFont="1" applyFill="1" applyBorder="1" applyAlignment="1">
      <alignment horizontal="right"/>
    </xf>
    <xf numFmtId="0" fontId="9" fillId="0" borderId="0" xfId="0" applyFont="1" applyAlignment="1">
      <alignment vertical="top"/>
    </xf>
    <xf numFmtId="0" fontId="12" fillId="8" borderId="0" xfId="0" applyFont="1" applyFill="1"/>
    <xf numFmtId="0" fontId="14" fillId="8" borderId="12" xfId="0" applyFont="1" applyFill="1" applyBorder="1"/>
    <xf numFmtId="1" fontId="14" fillId="8" borderId="12" xfId="0" applyNumberFormat="1" applyFont="1" applyFill="1" applyBorder="1" applyAlignment="1">
      <alignment horizontal="right"/>
    </xf>
    <xf numFmtId="173" fontId="9" fillId="14" borderId="3" xfId="7" applyNumberFormat="1" applyFont="1" applyFill="1" applyBorder="1" applyAlignment="1">
      <alignment horizontal="center"/>
    </xf>
    <xf numFmtId="174" fontId="28" fillId="2" borderId="3" xfId="1" applyNumberFormat="1" applyFont="1" applyFill="1" applyBorder="1"/>
    <xf numFmtId="174" fontId="28" fillId="0" borderId="0" xfId="1" applyNumberFormat="1" applyFont="1"/>
    <xf numFmtId="3" fontId="28" fillId="0" borderId="0" xfId="1" applyNumberFormat="1" applyFont="1"/>
    <xf numFmtId="3" fontId="28" fillId="2" borderId="3" xfId="7" applyNumberFormat="1" applyFont="1" applyFill="1" applyBorder="1"/>
    <xf numFmtId="3" fontId="28" fillId="0" borderId="0" xfId="0" applyNumberFormat="1" applyFont="1"/>
    <xf numFmtId="3" fontId="48" fillId="0" borderId="0" xfId="0" applyNumberFormat="1" applyFont="1"/>
    <xf numFmtId="0" fontId="7" fillId="4" borderId="0" xfId="0" applyFont="1" applyFill="1" applyBorder="1"/>
    <xf numFmtId="0" fontId="7" fillId="4" borderId="0" xfId="0" quotePrefix="1" applyFont="1" applyFill="1" applyBorder="1"/>
    <xf numFmtId="0" fontId="6" fillId="4" borderId="0" xfId="0" applyFont="1" applyFill="1" applyBorder="1"/>
    <xf numFmtId="0" fontId="23" fillId="4" borderId="0" xfId="0" applyFont="1" applyFill="1" applyBorder="1"/>
    <xf numFmtId="0" fontId="6" fillId="8" borderId="12" xfId="0" applyFont="1" applyFill="1" applyBorder="1"/>
    <xf numFmtId="165" fontId="7" fillId="8" borderId="3" xfId="0" applyNumberFormat="1" applyFont="1" applyFill="1" applyBorder="1" applyAlignment="1">
      <alignment horizontal="left"/>
    </xf>
    <xf numFmtId="1" fontId="6" fillId="8" borderId="12" xfId="0" applyNumberFormat="1" applyFont="1" applyFill="1" applyBorder="1" applyAlignment="1">
      <alignment horizontal="right"/>
    </xf>
    <xf numFmtId="0" fontId="7" fillId="4" borderId="0" xfId="0" applyFont="1" applyFill="1"/>
    <xf numFmtId="1" fontId="6" fillId="4" borderId="0" xfId="0" applyNumberFormat="1" applyFont="1" applyFill="1" applyBorder="1" applyAlignment="1">
      <alignment horizontal="right"/>
    </xf>
    <xf numFmtId="165" fontId="7" fillId="4" borderId="0" xfId="0" applyNumberFormat="1" applyFont="1" applyFill="1" applyBorder="1" applyAlignment="1">
      <alignment horizontal="left"/>
    </xf>
    <xf numFmtId="170" fontId="28" fillId="0" borderId="0" xfId="7" applyNumberFormat="1" applyFont="1"/>
    <xf numFmtId="172" fontId="9" fillId="8" borderId="3" xfId="1" applyNumberFormat="1" applyFont="1" applyFill="1" applyBorder="1"/>
    <xf numFmtId="172" fontId="0" fillId="13" borderId="0" xfId="1" applyNumberFormat="1" applyFont="1" applyFill="1"/>
    <xf numFmtId="172" fontId="9" fillId="13" borderId="3" xfId="1" applyNumberFormat="1" applyFont="1" applyFill="1" applyBorder="1"/>
    <xf numFmtId="166" fontId="9" fillId="2" borderId="3" xfId="0" applyNumberFormat="1" applyFont="1" applyFill="1" applyBorder="1" applyAlignment="1">
      <alignment horizontal="left" wrapText="1"/>
    </xf>
    <xf numFmtId="167" fontId="9" fillId="2" borderId="3" xfId="0" applyNumberFormat="1" applyFont="1" applyFill="1" applyBorder="1" applyAlignment="1">
      <alignment horizontal="left" wrapText="1"/>
    </xf>
    <xf numFmtId="165" fontId="9" fillId="2" borderId="3" xfId="4" applyNumberFormat="1" applyFont="1" applyFill="1" applyBorder="1" applyAlignment="1">
      <alignment horizontal="left" wrapText="1"/>
    </xf>
    <xf numFmtId="184" fontId="9" fillId="2" borderId="3" xfId="0" applyNumberFormat="1" applyFont="1" applyFill="1" applyBorder="1"/>
    <xf numFmtId="184" fontId="9" fillId="2" borderId="3" xfId="0" applyNumberFormat="1" applyFont="1" applyFill="1" applyBorder="1" applyAlignment="1">
      <alignment horizontal="right"/>
    </xf>
    <xf numFmtId="172" fontId="28" fillId="4" borderId="3" xfId="1" applyNumberFormat="1" applyFont="1" applyFill="1" applyBorder="1" applyAlignment="1">
      <alignment horizontal="left"/>
    </xf>
    <xf numFmtId="172" fontId="28" fillId="4" borderId="3" xfId="1" applyNumberFormat="1" applyFont="1" applyFill="1" applyBorder="1" applyAlignment="1">
      <alignment horizontal="right"/>
    </xf>
    <xf numFmtId="172" fontId="28" fillId="4" borderId="3" xfId="1" applyNumberFormat="1" applyFont="1" applyFill="1" applyBorder="1"/>
    <xf numFmtId="2" fontId="18" fillId="18" borderId="3" xfId="0" applyNumberFormat="1" applyFont="1" applyFill="1" applyBorder="1"/>
    <xf numFmtId="0" fontId="17" fillId="0" borderId="0" xfId="0" applyFont="1"/>
    <xf numFmtId="164" fontId="28" fillId="0" borderId="0" xfId="1" applyFont="1"/>
    <xf numFmtId="176" fontId="9" fillId="9" borderId="0" xfId="7" applyNumberFormat="1" applyFont="1" applyFill="1"/>
    <xf numFmtId="3" fontId="9" fillId="9" borderId="0" xfId="7" applyNumberFormat="1" applyFont="1" applyFill="1"/>
    <xf numFmtId="165" fontId="12" fillId="4" borderId="3" xfId="0" applyNumberFormat="1" applyFont="1" applyFill="1" applyBorder="1" applyAlignment="1">
      <alignment horizontal="left"/>
    </xf>
    <xf numFmtId="2" fontId="18" fillId="4" borderId="3" xfId="0" applyNumberFormat="1" applyFont="1" applyFill="1" applyBorder="1"/>
    <xf numFmtId="165" fontId="9" fillId="9" borderId="0" xfId="0" applyNumberFormat="1" applyFont="1" applyFill="1"/>
    <xf numFmtId="0" fontId="26" fillId="9" borderId="3" xfId="0" applyFont="1" applyFill="1" applyBorder="1"/>
    <xf numFmtId="164" fontId="26" fillId="9" borderId="3" xfId="0" applyNumberFormat="1" applyFont="1" applyFill="1" applyBorder="1"/>
    <xf numFmtId="170" fontId="26" fillId="9" borderId="3" xfId="0" applyNumberFormat="1" applyFont="1" applyFill="1" applyBorder="1"/>
    <xf numFmtId="185" fontId="3" fillId="2" borderId="3" xfId="0" applyNumberFormat="1" applyFont="1" applyFill="1" applyBorder="1"/>
    <xf numFmtId="166" fontId="12" fillId="4" borderId="3" xfId="1" applyNumberFormat="1" applyFont="1" applyFill="1" applyBorder="1"/>
    <xf numFmtId="11" fontId="3" fillId="2" borderId="3" xfId="0" applyNumberFormat="1" applyFont="1" applyFill="1" applyBorder="1"/>
    <xf numFmtId="187" fontId="0" fillId="0" borderId="0" xfId="5" applyNumberFormat="1" applyFont="1"/>
    <xf numFmtId="187" fontId="0" fillId="9" borderId="0" xfId="5" applyNumberFormat="1" applyFont="1" applyFill="1"/>
    <xf numFmtId="187" fontId="0" fillId="0" borderId="0" xfId="0" applyNumberFormat="1"/>
    <xf numFmtId="164" fontId="0" fillId="4" borderId="0" xfId="1" applyFont="1" applyFill="1"/>
    <xf numFmtId="187" fontId="0" fillId="4" borderId="0" xfId="5" applyNumberFormat="1" applyFont="1" applyFill="1"/>
    <xf numFmtId="173" fontId="12" fillId="4" borderId="3" xfId="7" applyNumberFormat="1" applyFont="1" applyFill="1" applyBorder="1" applyAlignment="1">
      <alignment horizontal="left"/>
    </xf>
    <xf numFmtId="171" fontId="28" fillId="9" borderId="3" xfId="7" applyNumberFormat="1" applyFont="1" applyFill="1" applyBorder="1"/>
    <xf numFmtId="177" fontId="9" fillId="0" borderId="0" xfId="5" applyNumberFormat="1" applyFont="1"/>
    <xf numFmtId="165" fontId="9" fillId="0" borderId="0" xfId="0" applyNumberFormat="1" applyFont="1" applyAlignment="1">
      <alignment horizontal="left"/>
    </xf>
    <xf numFmtId="170" fontId="9" fillId="4" borderId="0" xfId="1" applyNumberFormat="1" applyFont="1" applyFill="1"/>
    <xf numFmtId="170" fontId="9" fillId="9" borderId="0" xfId="1" applyNumberFormat="1" applyFont="1" applyFill="1"/>
    <xf numFmtId="186" fontId="12" fillId="2" borderId="3" xfId="1" applyNumberFormat="1" applyFont="1" applyFill="1" applyBorder="1" applyAlignment="1">
      <alignment horizontal="right"/>
    </xf>
    <xf numFmtId="164" fontId="0" fillId="0" borderId="0" xfId="7" applyFont="1"/>
    <xf numFmtId="10" fontId="0" fillId="9" borderId="0" xfId="7" applyNumberFormat="1" applyFont="1" applyFill="1"/>
    <xf numFmtId="0" fontId="49" fillId="0" borderId="0" xfId="0" applyFont="1" applyAlignment="1">
      <alignment wrapText="1"/>
    </xf>
    <xf numFmtId="0" fontId="49" fillId="9" borderId="0" xfId="0" applyFont="1" applyFill="1" applyAlignment="1">
      <alignment wrapText="1"/>
    </xf>
    <xf numFmtId="0" fontId="49" fillId="15" borderId="0" xfId="0" applyFont="1" applyFill="1" applyAlignment="1">
      <alignment wrapText="1"/>
    </xf>
    <xf numFmtId="0" fontId="49" fillId="0" borderId="0" xfId="0" applyFont="1"/>
    <xf numFmtId="1" fontId="50" fillId="2" borderId="3" xfId="0" applyNumberFormat="1" applyFont="1" applyFill="1" applyBorder="1"/>
    <xf numFmtId="167" fontId="49" fillId="0" borderId="0" xfId="0" applyNumberFormat="1" applyFont="1"/>
    <xf numFmtId="2" fontId="49" fillId="0" borderId="0" xfId="0" applyNumberFormat="1" applyFont="1"/>
    <xf numFmtId="164" fontId="50" fillId="2" borderId="3" xfId="7" applyFont="1" applyFill="1" applyBorder="1" applyAlignment="1">
      <alignment wrapText="1"/>
    </xf>
    <xf numFmtId="165" fontId="49" fillId="2" borderId="3" xfId="0" applyNumberFormat="1" applyFont="1" applyFill="1" applyBorder="1" applyAlignment="1">
      <alignment horizontal="right"/>
    </xf>
    <xf numFmtId="165" fontId="49" fillId="0" borderId="0" xfId="0" applyNumberFormat="1" applyFont="1"/>
    <xf numFmtId="164" fontId="49" fillId="0" borderId="0" xfId="7" applyFont="1"/>
    <xf numFmtId="171" fontId="49" fillId="0" borderId="0" xfId="7" applyNumberFormat="1" applyFont="1"/>
    <xf numFmtId="165" fontId="51" fillId="0" borderId="0" xfId="0" applyNumberFormat="1" applyFont="1"/>
    <xf numFmtId="0" fontId="49" fillId="9" borderId="0" xfId="0" applyFont="1" applyFill="1"/>
    <xf numFmtId="1" fontId="52" fillId="2" borderId="3" xfId="0" applyNumberFormat="1" applyFont="1" applyFill="1" applyBorder="1" applyAlignment="1">
      <alignment wrapText="1"/>
    </xf>
    <xf numFmtId="2" fontId="49" fillId="9" borderId="0" xfId="0" applyNumberFormat="1" applyFont="1" applyFill="1"/>
    <xf numFmtId="165" fontId="49" fillId="9" borderId="0" xfId="0" applyNumberFormat="1" applyFont="1" applyFill="1"/>
    <xf numFmtId="2" fontId="49" fillId="14" borderId="0" xfId="0" applyNumberFormat="1" applyFont="1" applyFill="1" applyAlignment="1">
      <alignment horizontal="right"/>
    </xf>
    <xf numFmtId="0" fontId="49" fillId="14" borderId="0" xfId="0" applyFont="1" applyFill="1" applyAlignment="1">
      <alignment horizontal="right"/>
    </xf>
    <xf numFmtId="173" fontId="49" fillId="14" borderId="3" xfId="7" applyNumberFormat="1" applyFont="1" applyFill="1" applyBorder="1" applyAlignment="1">
      <alignment horizontal="right"/>
    </xf>
    <xf numFmtId="164" fontId="49" fillId="14" borderId="0" xfId="1" applyFont="1" applyFill="1" applyAlignment="1">
      <alignment horizontal="right"/>
    </xf>
    <xf numFmtId="11" fontId="9" fillId="2" borderId="3" xfId="0" applyNumberFormat="1" applyFont="1" applyFill="1" applyBorder="1"/>
    <xf numFmtId="165" fontId="9" fillId="8" borderId="3" xfId="0" applyNumberFormat="1" applyFont="1" applyFill="1" applyBorder="1" applyAlignment="1">
      <alignment horizontal="right"/>
    </xf>
    <xf numFmtId="165" fontId="9" fillId="0" borderId="0" xfId="0" applyNumberFormat="1" applyFont="1"/>
    <xf numFmtId="167" fontId="9" fillId="2" borderId="3" xfId="0" applyNumberFormat="1" applyFont="1" applyFill="1" applyBorder="1" applyAlignment="1">
      <alignment horizontal="left"/>
    </xf>
    <xf numFmtId="0" fontId="9" fillId="0" borderId="0" xfId="0" applyFont="1" applyAlignment="1">
      <alignment horizontal="left"/>
    </xf>
    <xf numFmtId="0" fontId="53" fillId="0" borderId="0" xfId="0" applyFont="1" applyAlignment="1">
      <alignment horizontal="left"/>
    </xf>
    <xf numFmtId="175" fontId="9" fillId="0" borderId="0" xfId="1" applyNumberFormat="1" applyFont="1"/>
    <xf numFmtId="164" fontId="9" fillId="2" borderId="3" xfId="1" applyFont="1" applyFill="1" applyBorder="1" applyAlignment="1">
      <alignment horizontal="left"/>
    </xf>
    <xf numFmtId="188" fontId="9" fillId="0" borderId="0" xfId="0" applyNumberFormat="1" applyFont="1"/>
    <xf numFmtId="168" fontId="9" fillId="0" borderId="0" xfId="0" applyNumberFormat="1" applyFont="1"/>
    <xf numFmtId="165" fontId="25" fillId="4" borderId="0" xfId="0" applyNumberFormat="1" applyFont="1" applyFill="1" applyBorder="1" applyAlignment="1">
      <alignment wrapText="1"/>
    </xf>
    <xf numFmtId="170" fontId="9" fillId="2" borderId="3" xfId="1" applyNumberFormat="1" applyFont="1" applyFill="1" applyBorder="1" applyAlignment="1">
      <alignment horizontal="left"/>
    </xf>
    <xf numFmtId="164" fontId="12" fillId="2" borderId="3" xfId="1" applyFont="1" applyFill="1" applyBorder="1"/>
    <xf numFmtId="164" fontId="28" fillId="0" borderId="0" xfId="7" applyFont="1"/>
    <xf numFmtId="169" fontId="9" fillId="4" borderId="0" xfId="0" applyNumberFormat="1" applyFont="1" applyFill="1" applyBorder="1" applyAlignment="1">
      <alignment wrapText="1"/>
    </xf>
    <xf numFmtId="0" fontId="7" fillId="8" borderId="12" xfId="0" applyFont="1" applyFill="1" applyBorder="1"/>
    <xf numFmtId="0" fontId="25" fillId="4" borderId="0" xfId="0" applyFont="1" applyFill="1" applyBorder="1"/>
    <xf numFmtId="10" fontId="7" fillId="4" borderId="0" xfId="5" applyNumberFormat="1" applyFont="1" applyFill="1" applyBorder="1"/>
    <xf numFmtId="177" fontId="7" fillId="4" borderId="0" xfId="5" applyNumberFormat="1" applyFont="1" applyFill="1" applyBorder="1"/>
    <xf numFmtId="0" fontId="12" fillId="4" borderId="0" xfId="0" applyFont="1" applyFill="1" applyBorder="1"/>
    <xf numFmtId="165" fontId="12" fillId="4" borderId="3" xfId="0" applyNumberFormat="1" applyFont="1" applyFill="1" applyBorder="1" applyAlignment="1">
      <alignment horizontal="center" vertical="top" wrapText="1"/>
    </xf>
    <xf numFmtId="0" fontId="28" fillId="4" borderId="0" xfId="0" applyFont="1" applyFill="1"/>
    <xf numFmtId="0" fontId="9" fillId="4" borderId="12" xfId="0" applyFont="1" applyFill="1" applyBorder="1"/>
    <xf numFmtId="0" fontId="6" fillId="4" borderId="0" xfId="0" applyFont="1" applyFill="1"/>
    <xf numFmtId="0" fontId="9" fillId="4" borderId="0" xfId="0" applyFont="1" applyFill="1"/>
    <xf numFmtId="0" fontId="3" fillId="9" borderId="11" xfId="0" applyFont="1" applyFill="1" applyBorder="1" applyAlignment="1">
      <alignment wrapText="1"/>
    </xf>
    <xf numFmtId="0" fontId="3" fillId="9" borderId="10" xfId="0" applyFont="1" applyFill="1" applyBorder="1" applyAlignment="1">
      <alignment horizontal="center" vertical="center" wrapText="1"/>
    </xf>
    <xf numFmtId="0" fontId="3" fillId="9" borderId="6" xfId="0" applyFont="1" applyFill="1" applyBorder="1"/>
    <xf numFmtId="0" fontId="0" fillId="9" borderId="6" xfId="0" applyFill="1" applyBorder="1" applyAlignment="1">
      <alignment horizontal="right" vertical="center"/>
    </xf>
    <xf numFmtId="0" fontId="0" fillId="9" borderId="0" xfId="0" applyFill="1" applyBorder="1" applyAlignment="1">
      <alignment horizontal="right" vertical="center"/>
    </xf>
    <xf numFmtId="164" fontId="0" fillId="9" borderId="0" xfId="7" applyFont="1" applyFill="1" applyBorder="1" applyAlignment="1">
      <alignment horizontal="right" vertical="center"/>
    </xf>
    <xf numFmtId="0" fontId="3" fillId="9" borderId="7" xfId="0" applyFont="1" applyFill="1" applyBorder="1" applyAlignment="1">
      <alignment horizontal="left" vertical="center" wrapText="1"/>
    </xf>
    <xf numFmtId="0" fontId="3" fillId="9" borderId="7" xfId="0" applyFont="1" applyFill="1" applyBorder="1" applyAlignment="1">
      <alignment horizontal="right" vertical="center"/>
    </xf>
    <xf numFmtId="0" fontId="3" fillId="9" borderId="8" xfId="0" applyFont="1" applyFill="1" applyBorder="1"/>
    <xf numFmtId="0" fontId="0" fillId="9" borderId="8" xfId="0" applyFill="1" applyBorder="1" applyAlignment="1">
      <alignment horizontal="right" vertical="center"/>
    </xf>
    <xf numFmtId="0" fontId="0" fillId="9" borderId="1" xfId="0" applyFill="1" applyBorder="1" applyAlignment="1">
      <alignment horizontal="right" vertical="center"/>
    </xf>
    <xf numFmtId="164" fontId="0" fillId="9" borderId="1" xfId="7" applyFont="1" applyFill="1" applyBorder="1" applyAlignment="1">
      <alignment horizontal="right" vertical="center"/>
    </xf>
    <xf numFmtId="0" fontId="3" fillId="9" borderId="9" xfId="0" applyFont="1" applyFill="1" applyBorder="1" applyAlignment="1">
      <alignment horizontal="right" vertical="center"/>
    </xf>
    <xf numFmtId="0" fontId="54" fillId="0" borderId="0" xfId="0" applyFont="1"/>
    <xf numFmtId="1" fontId="14" fillId="4" borderId="0" xfId="0" applyNumberFormat="1" applyFont="1" applyFill="1" applyBorder="1" applyAlignment="1">
      <alignment horizontal="right"/>
    </xf>
    <xf numFmtId="183" fontId="28" fillId="4" borderId="0" xfId="7" applyNumberFormat="1" applyFont="1" applyFill="1"/>
    <xf numFmtId="11" fontId="9" fillId="2" borderId="3" xfId="0" applyNumberFormat="1" applyFont="1" applyFill="1" applyBorder="1" applyAlignment="1">
      <alignment horizontal="left" wrapText="1"/>
    </xf>
    <xf numFmtId="11" fontId="9" fillId="2" borderId="3" xfId="0" applyNumberFormat="1" applyFont="1" applyFill="1" applyBorder="1" applyAlignment="1">
      <alignment horizontal="right"/>
    </xf>
    <xf numFmtId="189" fontId="9" fillId="2" borderId="3" xfId="0" applyNumberFormat="1" applyFont="1" applyFill="1" applyBorder="1"/>
    <xf numFmtId="164" fontId="28" fillId="0" borderId="0" xfId="0" applyNumberFormat="1" applyFont="1"/>
    <xf numFmtId="0" fontId="55" fillId="0" borderId="0" xfId="0" applyFont="1"/>
    <xf numFmtId="0" fontId="56" fillId="0" borderId="0" xfId="0" applyFont="1"/>
    <xf numFmtId="172" fontId="28" fillId="0" borderId="0" xfId="7" applyNumberFormat="1" applyFont="1"/>
    <xf numFmtId="165" fontId="17" fillId="2" borderId="3" xfId="0" applyNumberFormat="1" applyFont="1" applyFill="1" applyBorder="1" applyAlignment="1">
      <alignment wrapText="1"/>
    </xf>
    <xf numFmtId="11" fontId="9" fillId="2" borderId="3" xfId="0" applyNumberFormat="1" applyFont="1" applyFill="1" applyBorder="1" applyAlignment="1">
      <alignment wrapText="1"/>
    </xf>
    <xf numFmtId="165" fontId="17" fillId="3" borderId="3" xfId="0" applyNumberFormat="1" applyFont="1" applyFill="1" applyBorder="1" applyAlignment="1">
      <alignment wrapText="1"/>
    </xf>
    <xf numFmtId="184" fontId="9" fillId="2" borderId="3" xfId="0" applyNumberFormat="1" applyFont="1" applyFill="1" applyBorder="1" applyAlignment="1">
      <alignment wrapText="1"/>
    </xf>
    <xf numFmtId="165" fontId="17" fillId="3" borderId="3" xfId="2" applyNumberFormat="1" applyFont="1" applyFill="1" applyBorder="1" applyAlignment="1">
      <alignment wrapText="1"/>
    </xf>
    <xf numFmtId="0" fontId="53" fillId="0" borderId="0" xfId="0" applyFont="1" applyAlignment="1"/>
    <xf numFmtId="0" fontId="9" fillId="0" borderId="0" xfId="0" applyFont="1" applyAlignment="1"/>
    <xf numFmtId="172" fontId="17" fillId="2" borderId="3" xfId="1" applyNumberFormat="1" applyFont="1" applyFill="1" applyBorder="1" applyAlignment="1"/>
    <xf numFmtId="165" fontId="17" fillId="2" borderId="3" xfId="0" applyNumberFormat="1" applyFont="1" applyFill="1" applyBorder="1" applyAlignment="1"/>
    <xf numFmtId="167" fontId="9" fillId="2" borderId="3" xfId="0" applyNumberFormat="1" applyFont="1" applyFill="1" applyBorder="1" applyAlignment="1"/>
    <xf numFmtId="170" fontId="9" fillId="2" borderId="3" xfId="1" applyNumberFormat="1" applyFont="1" applyFill="1" applyBorder="1" applyAlignment="1"/>
    <xf numFmtId="165" fontId="17" fillId="2" borderId="3" xfId="4" applyNumberFormat="1" applyFont="1" applyFill="1" applyBorder="1" applyAlignment="1">
      <alignment wrapText="1"/>
    </xf>
    <xf numFmtId="165" fontId="9" fillId="2" borderId="3" xfId="4" applyNumberFormat="1" applyFont="1" applyFill="1" applyBorder="1" applyAlignment="1">
      <alignment wrapText="1"/>
    </xf>
    <xf numFmtId="165" fontId="19" fillId="2" borderId="3" xfId="0" applyNumberFormat="1" applyFont="1" applyFill="1" applyBorder="1" applyAlignment="1"/>
    <xf numFmtId="165" fontId="9" fillId="7" borderId="3" xfId="0" applyNumberFormat="1" applyFont="1" applyFill="1" applyBorder="1" applyAlignment="1"/>
    <xf numFmtId="165" fontId="12" fillId="8" borderId="3" xfId="0" applyNumberFormat="1" applyFont="1" applyFill="1" applyBorder="1" applyAlignment="1"/>
    <xf numFmtId="165" fontId="12" fillId="4" borderId="3" xfId="0" applyNumberFormat="1" applyFont="1" applyFill="1" applyBorder="1" applyAlignment="1"/>
    <xf numFmtId="2" fontId="9" fillId="18" borderId="3" xfId="0" applyNumberFormat="1" applyFont="1" applyFill="1" applyBorder="1" applyAlignment="1">
      <alignment wrapText="1"/>
    </xf>
    <xf numFmtId="173" fontId="7" fillId="18" borderId="3" xfId="1" applyNumberFormat="1" applyFont="1" applyFill="1" applyBorder="1" applyAlignment="1">
      <alignment wrapText="1"/>
    </xf>
    <xf numFmtId="173" fontId="9" fillId="18" borderId="0" xfId="1" applyNumberFormat="1" applyFont="1" applyFill="1" applyBorder="1" applyAlignment="1">
      <alignment wrapText="1"/>
    </xf>
    <xf numFmtId="165" fontId="25" fillId="9" borderId="3" xfId="0" applyNumberFormat="1" applyFont="1" applyFill="1" applyBorder="1" applyAlignment="1"/>
    <xf numFmtId="165" fontId="9" fillId="9" borderId="3" xfId="0" applyNumberFormat="1" applyFont="1" applyFill="1" applyBorder="1" applyAlignment="1"/>
    <xf numFmtId="165" fontId="25" fillId="14" borderId="3" xfId="0" applyNumberFormat="1" applyFont="1" applyFill="1" applyBorder="1" applyAlignment="1"/>
    <xf numFmtId="172" fontId="9" fillId="14" borderId="3" xfId="1" applyNumberFormat="1" applyFont="1" applyFill="1" applyBorder="1" applyAlignment="1"/>
    <xf numFmtId="171" fontId="9" fillId="14" borderId="3" xfId="1" applyNumberFormat="1" applyFont="1" applyFill="1" applyBorder="1" applyAlignment="1"/>
    <xf numFmtId="165" fontId="9" fillId="14" borderId="3" xfId="0" applyNumberFormat="1" applyFont="1" applyFill="1" applyBorder="1" applyAlignment="1"/>
    <xf numFmtId="165" fontId="25" fillId="17" borderId="3" xfId="0" applyNumberFormat="1" applyFont="1" applyFill="1" applyBorder="1" applyAlignment="1"/>
    <xf numFmtId="165" fontId="9" fillId="17" borderId="3" xfId="0" applyNumberFormat="1" applyFont="1" applyFill="1" applyBorder="1" applyAlignment="1"/>
    <xf numFmtId="11" fontId="9" fillId="2" borderId="3" xfId="0" applyNumberFormat="1" applyFont="1" applyFill="1" applyBorder="1" applyAlignment="1"/>
    <xf numFmtId="176" fontId="9" fillId="9" borderId="0" xfId="0" applyNumberFormat="1" applyFont="1" applyFill="1"/>
    <xf numFmtId="173" fontId="12" fillId="12" borderId="3" xfId="7" applyNumberFormat="1" applyFont="1" applyFill="1" applyBorder="1" applyAlignment="1">
      <alignment horizontal="center"/>
    </xf>
    <xf numFmtId="10" fontId="7" fillId="4" borderId="0" xfId="5" applyNumberFormat="1" applyFont="1" applyFill="1" applyBorder="1" applyAlignment="1">
      <alignment horizontal="center" vertical="center"/>
    </xf>
    <xf numFmtId="0" fontId="57" fillId="4" borderId="0" xfId="0" applyFont="1" applyFill="1" applyBorder="1" applyAlignment="1">
      <alignment horizontal="center" vertical="center"/>
    </xf>
    <xf numFmtId="0" fontId="3" fillId="7" borderId="3" xfId="0" applyFont="1" applyFill="1" applyBorder="1"/>
    <xf numFmtId="0" fontId="0" fillId="7" borderId="0" xfId="0" applyFill="1"/>
    <xf numFmtId="176" fontId="9" fillId="4" borderId="0" xfId="0" applyNumberFormat="1" applyFont="1" applyFill="1"/>
    <xf numFmtId="1" fontId="23" fillId="14" borderId="3" xfId="0" applyNumberFormat="1" applyFont="1" applyFill="1" applyBorder="1" applyAlignment="1">
      <alignment wrapText="1"/>
    </xf>
    <xf numFmtId="1" fontId="14" fillId="14" borderId="3" xfId="0" applyNumberFormat="1" applyFont="1" applyFill="1" applyBorder="1"/>
    <xf numFmtId="164" fontId="12" fillId="14" borderId="0" xfId="1" applyFont="1" applyFill="1"/>
    <xf numFmtId="164" fontId="9" fillId="14" borderId="3" xfId="1" applyFont="1" applyFill="1" applyBorder="1"/>
    <xf numFmtId="164" fontId="12" fillId="14" borderId="0" xfId="7" applyFont="1" applyFill="1"/>
    <xf numFmtId="164" fontId="9" fillId="14" borderId="3" xfId="7" applyFont="1" applyFill="1" applyBorder="1"/>
    <xf numFmtId="170" fontId="9" fillId="14" borderId="3" xfId="7" applyNumberFormat="1" applyFont="1" applyFill="1" applyBorder="1"/>
    <xf numFmtId="164" fontId="14" fillId="14" borderId="0" xfId="7" applyFont="1" applyFill="1"/>
    <xf numFmtId="170" fontId="12" fillId="14" borderId="0" xfId="7" applyNumberFormat="1" applyFont="1" applyFill="1"/>
    <xf numFmtId="166" fontId="9" fillId="14" borderId="3" xfId="0" applyNumberFormat="1" applyFont="1" applyFill="1" applyBorder="1"/>
    <xf numFmtId="0" fontId="12" fillId="14" borderId="3" xfId="0" applyFont="1" applyFill="1" applyBorder="1"/>
    <xf numFmtId="0" fontId="7" fillId="14" borderId="3" xfId="0" applyFont="1" applyFill="1" applyBorder="1"/>
    <xf numFmtId="166" fontId="12" fillId="14" borderId="3" xfId="0" applyNumberFormat="1" applyFont="1" applyFill="1" applyBorder="1"/>
    <xf numFmtId="164" fontId="12" fillId="14" borderId="3" xfId="0" applyNumberFormat="1" applyFont="1" applyFill="1" applyBorder="1"/>
    <xf numFmtId="10" fontId="12" fillId="14" borderId="3" xfId="5" applyNumberFormat="1" applyFont="1" applyFill="1" applyBorder="1"/>
    <xf numFmtId="0" fontId="6" fillId="14" borderId="3" xfId="0" applyFont="1" applyFill="1" applyBorder="1"/>
    <xf numFmtId="16" fontId="12" fillId="14" borderId="3" xfId="0" quotePrefix="1" applyNumberFormat="1" applyFont="1" applyFill="1" applyBorder="1"/>
    <xf numFmtId="0" fontId="12" fillId="14" borderId="3" xfId="0" quotePrefix="1" applyFont="1" applyFill="1" applyBorder="1"/>
    <xf numFmtId="177" fontId="12" fillId="14" borderId="3" xfId="5" applyNumberFormat="1" applyFont="1" applyFill="1" applyBorder="1"/>
    <xf numFmtId="172" fontId="12" fillId="14" borderId="3" xfId="0" applyNumberFormat="1" applyFont="1" applyFill="1" applyBorder="1"/>
    <xf numFmtId="171" fontId="12" fillId="14" borderId="3" xfId="0" applyNumberFormat="1" applyFont="1" applyFill="1" applyBorder="1"/>
    <xf numFmtId="177" fontId="14" fillId="14" borderId="3" xfId="5" applyNumberFormat="1" applyFont="1" applyFill="1" applyBorder="1"/>
    <xf numFmtId="172" fontId="14" fillId="14" borderId="3" xfId="0" applyNumberFormat="1" applyFont="1" applyFill="1" applyBorder="1"/>
    <xf numFmtId="171" fontId="14" fillId="14" borderId="3" xfId="0" applyNumberFormat="1" applyFont="1" applyFill="1" applyBorder="1"/>
    <xf numFmtId="164" fontId="14" fillId="14" borderId="3" xfId="0" applyNumberFormat="1" applyFont="1" applyFill="1" applyBorder="1"/>
    <xf numFmtId="0" fontId="14" fillId="14" borderId="3" xfId="0" applyFont="1" applyFill="1" applyBorder="1"/>
    <xf numFmtId="170" fontId="12" fillId="14" borderId="3" xfId="0" applyNumberFormat="1" applyFont="1" applyFill="1" applyBorder="1"/>
    <xf numFmtId="172" fontId="9" fillId="14" borderId="3" xfId="0" applyNumberFormat="1" applyFont="1" applyFill="1" applyBorder="1"/>
    <xf numFmtId="177" fontId="9" fillId="14" borderId="3" xfId="0" applyNumberFormat="1" applyFont="1" applyFill="1" applyBorder="1"/>
    <xf numFmtId="164" fontId="9" fillId="14" borderId="3" xfId="0" applyNumberFormat="1" applyFont="1" applyFill="1" applyBorder="1"/>
    <xf numFmtId="175" fontId="0" fillId="0" borderId="0" xfId="1" applyNumberFormat="1" applyFont="1"/>
    <xf numFmtId="0" fontId="3" fillId="9" borderId="0" xfId="0" applyFont="1" applyFill="1" applyAlignment="1">
      <alignment wrapText="1"/>
    </xf>
    <xf numFmtId="0" fontId="3" fillId="4" borderId="0" xfId="0" applyFont="1" applyFill="1" applyAlignment="1">
      <alignment wrapText="1"/>
    </xf>
    <xf numFmtId="14" fontId="3" fillId="0" borderId="0" xfId="0" applyNumberFormat="1" applyFont="1" applyAlignment="1">
      <alignment wrapText="1"/>
    </xf>
    <xf numFmtId="171" fontId="0" fillId="4" borderId="0" xfId="1" applyNumberFormat="1" applyFont="1" applyFill="1"/>
    <xf numFmtId="171" fontId="0" fillId="4" borderId="0" xfId="0" applyNumberFormat="1" applyFill="1"/>
    <xf numFmtId="171" fontId="0" fillId="9" borderId="0" xfId="1" applyNumberFormat="1" applyFont="1" applyFill="1"/>
    <xf numFmtId="172" fontId="12" fillId="2" borderId="3" xfId="1" applyNumberFormat="1" applyFont="1" applyFill="1" applyBorder="1"/>
    <xf numFmtId="169" fontId="0" fillId="9" borderId="0" xfId="0" applyNumberFormat="1" applyFill="1"/>
    <xf numFmtId="173" fontId="12" fillId="12" borderId="3" xfId="7" applyNumberFormat="1" applyFont="1" applyFill="1" applyBorder="1" applyAlignment="1">
      <alignment horizontal="center"/>
    </xf>
    <xf numFmtId="164" fontId="28" fillId="0" borderId="0" xfId="7" applyFont="1"/>
    <xf numFmtId="170" fontId="28" fillId="12" borderId="0" xfId="7" applyNumberFormat="1" applyFont="1" applyFill="1"/>
    <xf numFmtId="183" fontId="28" fillId="12" borderId="0" xfId="7" applyNumberFormat="1" applyFont="1" applyFill="1"/>
    <xf numFmtId="170" fontId="28" fillId="2" borderId="3" xfId="7" applyNumberFormat="1" applyFont="1" applyFill="1" applyBorder="1"/>
    <xf numFmtId="183" fontId="28" fillId="0" borderId="0" xfId="0" applyNumberFormat="1" applyFont="1"/>
    <xf numFmtId="1" fontId="14" fillId="8" borderId="12" xfId="0" quotePrefix="1" applyNumberFormat="1" applyFont="1" applyFill="1" applyBorder="1" applyAlignment="1">
      <alignment horizontal="right"/>
    </xf>
    <xf numFmtId="173" fontId="3" fillId="7" borderId="0" xfId="0" applyNumberFormat="1" applyFont="1" applyFill="1"/>
    <xf numFmtId="164" fontId="4" fillId="0" borderId="0" xfId="1" applyFont="1"/>
    <xf numFmtId="165" fontId="23" fillId="4" borderId="0" xfId="0" applyNumberFormat="1" applyFont="1" applyFill="1" applyBorder="1" applyAlignment="1">
      <alignment horizontal="left"/>
    </xf>
    <xf numFmtId="0" fontId="58" fillId="4" borderId="0" xfId="0" applyFont="1" applyFill="1" applyBorder="1"/>
    <xf numFmtId="165" fontId="58" fillId="4" borderId="0" xfId="0" applyNumberFormat="1" applyFont="1" applyFill="1" applyBorder="1" applyAlignment="1">
      <alignment horizontal="left"/>
    </xf>
    <xf numFmtId="0" fontId="59" fillId="4" borderId="0" xfId="0" applyFont="1" applyFill="1" applyBorder="1"/>
    <xf numFmtId="0" fontId="25" fillId="4" borderId="0" xfId="0" applyFont="1" applyFill="1"/>
    <xf numFmtId="0" fontId="7" fillId="9" borderId="0" xfId="0" applyFont="1" applyFill="1"/>
    <xf numFmtId="0" fontId="23" fillId="9" borderId="0" xfId="0" applyFont="1" applyFill="1"/>
    <xf numFmtId="172" fontId="11" fillId="0" borderId="0" xfId="1" applyNumberFormat="1" applyFont="1"/>
    <xf numFmtId="0" fontId="1" fillId="0" borderId="0" xfId="8"/>
    <xf numFmtId="0" fontId="7" fillId="0" borderId="0" xfId="9" applyFont="1"/>
    <xf numFmtId="0" fontId="12" fillId="0" borderId="0" xfId="9" applyFont="1"/>
    <xf numFmtId="0" fontId="27" fillId="0" borderId="0" xfId="9" applyFont="1"/>
    <xf numFmtId="0" fontId="3" fillId="0" borderId="0" xfId="9" applyFont="1"/>
    <xf numFmtId="0" fontId="60" fillId="0" borderId="0" xfId="9" applyFont="1"/>
    <xf numFmtId="0" fontId="61" fillId="0" borderId="0" xfId="9"/>
    <xf numFmtId="166" fontId="0" fillId="0" borderId="0" xfId="0" applyNumberFormat="1"/>
    <xf numFmtId="168" fontId="0" fillId="0" borderId="0" xfId="0" applyNumberFormat="1"/>
    <xf numFmtId="184" fontId="0" fillId="0" borderId="0" xfId="0" applyNumberFormat="1"/>
    <xf numFmtId="189" fontId="0" fillId="0" borderId="0" xfId="0" applyNumberFormat="1"/>
    <xf numFmtId="190" fontId="0" fillId="0" borderId="0" xfId="0" applyNumberFormat="1"/>
    <xf numFmtId="190" fontId="9" fillId="2" borderId="3" xfId="0" applyNumberFormat="1" applyFont="1" applyFill="1" applyBorder="1" applyAlignment="1">
      <alignment horizontal="right"/>
    </xf>
    <xf numFmtId="0" fontId="62" fillId="0" borderId="0" xfId="10"/>
  </cellXfs>
  <cellStyles count="11">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3" xfId="9" xr:uid="{E3AF4780-B046-43D6-8290-6DD9919ABE64}"/>
    <cellStyle name="Normal 3" xfId="4" xr:uid="{00000000-0005-0000-0000-000005000000}"/>
    <cellStyle name="Normal 4" xfId="6" xr:uid="{00000000-0005-0000-0000-000006000000}"/>
    <cellStyle name="Normal 5" xfId="8" xr:uid="{CE351821-C098-46ED-8AED-B872EC30F8FF}"/>
    <cellStyle name="Normal 6" xfId="10" xr:uid="{0BCE2E9E-4232-45B8-9178-EF036EB0D288}"/>
    <cellStyle name="Percent" xfId="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externalLink" Target="externalLinks/externalLink1.xml"/><Relationship Id="rId205" Type="http://schemas.microsoft.com/office/2006/relationships/vbaProject" Target="vbaProject.bin"/><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186" Type="http://schemas.openxmlformats.org/officeDocument/2006/relationships/worksheet" Target="worksheets/sheet186.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externalLink" Target="externalLinks/externalLink2.xml"/><Relationship Id="rId197" Type="http://schemas.openxmlformats.org/officeDocument/2006/relationships/theme" Target="theme/theme1.xml"/><Relationship Id="rId201" Type="http://schemas.microsoft.com/office/2017/06/relationships/rdRichValue" Target="richData/rdrichvalue.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styles" Target="styles.xml"/><Relationship Id="rId172" Type="http://schemas.openxmlformats.org/officeDocument/2006/relationships/worksheet" Target="worksheets/sheet172.xml"/><Relationship Id="rId193" Type="http://schemas.openxmlformats.org/officeDocument/2006/relationships/externalLink" Target="externalLinks/externalLink3.xml"/><Relationship Id="rId202" Type="http://schemas.microsoft.com/office/2017/06/relationships/rdRichValueStructure" Target="richData/rdrichvaluestructure.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externalLink" Target="externalLinks/externalLink4.xml"/><Relationship Id="rId199" Type="http://schemas.openxmlformats.org/officeDocument/2006/relationships/sharedStrings" Target="sharedStrings.xml"/><Relationship Id="rId203"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externalLink" Target="externalLinks/externalLink5.xml"/><Relationship Id="rId190" Type="http://schemas.openxmlformats.org/officeDocument/2006/relationships/worksheet" Target="worksheets/sheet190.xml"/><Relationship Id="rId204"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externalLink" Target="externalLinks/externalLink6.xml"/><Relationship Id="rId200"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56"/>
          <c:h val="0.80675964524042365"/>
        </c:manualLayout>
      </c:layout>
      <c:lineChart>
        <c:grouping val="standard"/>
        <c:varyColors val="0"/>
        <c:ser>
          <c:idx val="0"/>
          <c:order val="0"/>
          <c:tx>
            <c:v>Y</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Global!$C$51:$R$51</c:f>
              <c:numCache>
                <c:formatCode>0.000</c:formatCode>
                <c:ptCount val="16"/>
                <c:pt idx="0">
                  <c:v>68.583860829256494</c:v>
                </c:pt>
                <c:pt idx="1">
                  <c:v>95.562149496075364</c:v>
                </c:pt>
                <c:pt idx="2">
                  <c:v>124.34492206023724</c:v>
                </c:pt>
                <c:pt idx="3">
                  <c:v>156.28563547230777</c:v>
                </c:pt>
                <c:pt idx="4">
                  <c:v>189.18862117912727</c:v>
                </c:pt>
                <c:pt idx="5">
                  <c:v>223.4837707301256</c:v>
                </c:pt>
                <c:pt idx="6">
                  <c:v>260.95101704523427</c:v>
                </c:pt>
                <c:pt idx="7">
                  <c:v>301.41517536861397</c:v>
                </c:pt>
                <c:pt idx="8">
                  <c:v>344.69680117943062</c:v>
                </c:pt>
                <c:pt idx="9">
                  <c:v>390.31000184755476</c:v>
                </c:pt>
                <c:pt idx="10" formatCode="0.00000">
                  <c:v>435.89888398021316</c:v>
                </c:pt>
                <c:pt idx="11">
                  <c:v>487.36473795911689</c:v>
                </c:pt>
                <c:pt idx="12">
                  <c:v>535.96930025899735</c:v>
                </c:pt>
                <c:pt idx="13">
                  <c:v>584.83459552737793</c:v>
                </c:pt>
                <c:pt idx="14">
                  <c:v>633.68388111293905</c:v>
                </c:pt>
                <c:pt idx="15">
                  <c:v>682.23391801142247</c:v>
                </c:pt>
              </c:numCache>
            </c:numRef>
          </c:val>
          <c:smooth val="0"/>
          <c:extLst>
            <c:ext xmlns:c16="http://schemas.microsoft.com/office/drawing/2014/chart" uri="{C3380CC4-5D6E-409C-BE32-E72D297353CC}">
              <c16:uniqueId val="{00000000-5C18-410E-ACDA-C41B7E5DEACA}"/>
            </c:ext>
          </c:extLst>
        </c:ser>
        <c:dLbls>
          <c:showLegendKey val="0"/>
          <c:showVal val="0"/>
          <c:showCatName val="0"/>
          <c:showSerName val="0"/>
          <c:showPercent val="0"/>
          <c:showBubbleSize val="0"/>
        </c:dLbls>
        <c:smooth val="0"/>
        <c:axId val="61689856"/>
        <c:axId val="61691392"/>
      </c:lineChart>
      <c:catAx>
        <c:axId val="61689856"/>
        <c:scaling>
          <c:orientation val="minMax"/>
        </c:scaling>
        <c:delete val="0"/>
        <c:axPos val="b"/>
        <c:numFmt formatCode="0" sourceLinked="1"/>
        <c:majorTickMark val="out"/>
        <c:minorTickMark val="none"/>
        <c:tickLblPos val="nextTo"/>
        <c:crossAx val="61691392"/>
        <c:crosses val="autoZero"/>
        <c:auto val="1"/>
        <c:lblAlgn val="ctr"/>
        <c:lblOffset val="100"/>
        <c:tickLblSkip val="5"/>
        <c:noMultiLvlLbl val="0"/>
      </c:catAx>
      <c:valAx>
        <c:axId val="61691392"/>
        <c:scaling>
          <c:orientation val="minMax"/>
        </c:scaling>
        <c:delete val="0"/>
        <c:axPos val="l"/>
        <c:majorGridlines>
          <c:spPr>
            <a:ln>
              <a:prstDash val="sysDot"/>
            </a:ln>
          </c:spPr>
        </c:majorGridlines>
        <c:numFmt formatCode="0" sourceLinked="0"/>
        <c:majorTickMark val="out"/>
        <c:minorTickMark val="none"/>
        <c:tickLblPos val="nextTo"/>
        <c:crossAx val="616898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89"/>
          <c:h val="0.80675964524042365"/>
        </c:manualLayout>
      </c:layout>
      <c:lineChart>
        <c:grouping val="standard"/>
        <c:varyColors val="0"/>
        <c:ser>
          <c:idx val="0"/>
          <c:order val="0"/>
          <c:tx>
            <c:v>E</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Results!$C$5:$R$5</c:f>
              <c:numCache>
                <c:formatCode>0.000</c:formatCode>
                <c:ptCount val="16"/>
                <c:pt idx="0">
                  <c:v>11.283554134481566</c:v>
                </c:pt>
                <c:pt idx="1">
                  <c:v>12.742375356834383</c:v>
                </c:pt>
                <c:pt idx="2">
                  <c:v>13.997138010168921</c:v>
                </c:pt>
                <c:pt idx="3">
                  <c:v>15.097382892849556</c:v>
                </c:pt>
                <c:pt idx="4">
                  <c:v>15.959183583922162</c:v>
                </c:pt>
                <c:pt idx="5">
                  <c:v>16.704702475286986</c:v>
                </c:pt>
                <c:pt idx="6">
                  <c:v>17.457584834215687</c:v>
                </c:pt>
                <c:pt idx="7">
                  <c:v>18.223401665710835</c:v>
                </c:pt>
                <c:pt idx="8">
                  <c:v>19.003084907822327</c:v>
                </c:pt>
                <c:pt idx="9">
                  <c:v>19.789378172420033</c:v>
                </c:pt>
                <c:pt idx="10">
                  <c:v>20.562646191930135</c:v>
                </c:pt>
                <c:pt idx="11">
                  <c:v>21.34148195603078</c:v>
                </c:pt>
                <c:pt idx="12">
                  <c:v>22.042587824271536</c:v>
                </c:pt>
                <c:pt idx="13">
                  <c:v>22.68245083095805</c:v>
                </c:pt>
                <c:pt idx="14">
                  <c:v>23.267289948139481</c:v>
                </c:pt>
                <c:pt idx="15">
                  <c:v>23.7976469636247</c:v>
                </c:pt>
              </c:numCache>
            </c:numRef>
          </c:val>
          <c:smooth val="0"/>
          <c:extLst>
            <c:ext xmlns:c16="http://schemas.microsoft.com/office/drawing/2014/chart" uri="{C3380CC4-5D6E-409C-BE32-E72D297353CC}">
              <c16:uniqueId val="{00000000-1550-4DC5-AF59-CBCFECF2E4FF}"/>
            </c:ext>
          </c:extLst>
        </c:ser>
        <c:dLbls>
          <c:showLegendKey val="0"/>
          <c:showVal val="0"/>
          <c:showCatName val="0"/>
          <c:showSerName val="0"/>
          <c:showPercent val="0"/>
          <c:showBubbleSize val="0"/>
        </c:dLbls>
        <c:smooth val="0"/>
        <c:axId val="61766656"/>
        <c:axId val="61776640"/>
      </c:lineChart>
      <c:catAx>
        <c:axId val="61766656"/>
        <c:scaling>
          <c:orientation val="minMax"/>
        </c:scaling>
        <c:delete val="0"/>
        <c:axPos val="b"/>
        <c:numFmt formatCode="0" sourceLinked="1"/>
        <c:majorTickMark val="out"/>
        <c:minorTickMark val="none"/>
        <c:tickLblPos val="nextTo"/>
        <c:crossAx val="61776640"/>
        <c:crosses val="autoZero"/>
        <c:auto val="1"/>
        <c:lblAlgn val="ctr"/>
        <c:lblOffset val="100"/>
        <c:tickLblSkip val="5"/>
        <c:noMultiLvlLbl val="0"/>
      </c:catAx>
      <c:valAx>
        <c:axId val="61776640"/>
        <c:scaling>
          <c:orientation val="minMax"/>
        </c:scaling>
        <c:delete val="0"/>
        <c:axPos val="l"/>
        <c:majorGridlines>
          <c:spPr>
            <a:ln>
              <a:prstDash val="sysDot"/>
            </a:ln>
          </c:spPr>
        </c:majorGridlines>
        <c:numFmt formatCode="0" sourceLinked="0"/>
        <c:majorTickMark val="out"/>
        <c:minorTickMark val="none"/>
        <c:tickLblPos val="nextTo"/>
        <c:crossAx val="617666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CO2  Conc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Global!$C$60:$R$60</c:f>
              <c:numCache>
                <c:formatCode>0.0</c:formatCode>
                <c:ptCount val="16"/>
                <c:pt idx="0">
                  <c:v>389.20187793427232</c:v>
                </c:pt>
                <c:pt idx="1">
                  <c:v>431.21991229334066</c:v>
                </c:pt>
                <c:pt idx="2">
                  <c:v>475.5471658853653</c:v>
                </c:pt>
                <c:pt idx="3">
                  <c:v>521.15955616597614</c:v>
                </c:pt>
                <c:pt idx="4">
                  <c:v>567.39053056865328</c:v>
                </c:pt>
                <c:pt idx="5">
                  <c:v>613.2556693940511</c:v>
                </c:pt>
                <c:pt idx="6">
                  <c:v>658.45482067206046</c:v>
                </c:pt>
                <c:pt idx="7">
                  <c:v>703.29177865566999</c:v>
                </c:pt>
                <c:pt idx="8">
                  <c:v>748.04643141710233</c:v>
                </c:pt>
                <c:pt idx="9">
                  <c:v>792.95827354344954</c:v>
                </c:pt>
                <c:pt idx="10" formatCode="0.00000">
                  <c:v>838.19497299809348</c:v>
                </c:pt>
                <c:pt idx="11">
                  <c:v>883.80469540827062</c:v>
                </c:pt>
                <c:pt idx="12">
                  <c:v>929.91124133642541</c:v>
                </c:pt>
                <c:pt idx="13">
                  <c:v>976.22718855645303</c:v>
                </c:pt>
                <c:pt idx="14">
                  <c:v>1022.5726865044087</c:v>
                </c:pt>
                <c:pt idx="15">
                  <c:v>1068.8129438456183</c:v>
                </c:pt>
              </c:numCache>
            </c:numRef>
          </c:val>
          <c:smooth val="0"/>
          <c:extLst>
            <c:ext xmlns:c16="http://schemas.microsoft.com/office/drawing/2014/chart" uri="{C3380CC4-5D6E-409C-BE32-E72D297353CC}">
              <c16:uniqueId val="{00000000-7CE1-4A78-BFE7-548A2A2774DE}"/>
            </c:ext>
          </c:extLst>
        </c:ser>
        <c:dLbls>
          <c:showLegendKey val="0"/>
          <c:showVal val="0"/>
          <c:showCatName val="0"/>
          <c:showSerName val="0"/>
          <c:showPercent val="0"/>
          <c:showBubbleSize val="0"/>
        </c:dLbls>
        <c:smooth val="0"/>
        <c:axId val="85030400"/>
        <c:axId val="85031936"/>
      </c:lineChart>
      <c:catAx>
        <c:axId val="85030400"/>
        <c:scaling>
          <c:orientation val="minMax"/>
        </c:scaling>
        <c:delete val="0"/>
        <c:axPos val="b"/>
        <c:numFmt formatCode="0" sourceLinked="1"/>
        <c:majorTickMark val="out"/>
        <c:minorTickMark val="none"/>
        <c:tickLblPos val="nextTo"/>
        <c:crossAx val="85031936"/>
        <c:crosses val="autoZero"/>
        <c:auto val="1"/>
        <c:lblAlgn val="ctr"/>
        <c:lblOffset val="100"/>
        <c:tickLblSkip val="5"/>
        <c:noMultiLvlLbl val="0"/>
      </c:catAx>
      <c:valAx>
        <c:axId val="85031936"/>
        <c:scaling>
          <c:orientation val="minMax"/>
        </c:scaling>
        <c:delete val="0"/>
        <c:axPos val="l"/>
        <c:majorGridlines>
          <c:spPr>
            <a:ln>
              <a:prstDash val="sysDot"/>
            </a:ln>
          </c:spPr>
        </c:majorGridlines>
        <c:numFmt formatCode="0" sourceLinked="0"/>
        <c:majorTickMark val="out"/>
        <c:minorTickMark val="none"/>
        <c:tickLblPos val="nextTo"/>
        <c:crossAx val="850304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SLR Them Exp</c:v>
          </c:tx>
          <c:marker>
            <c:symbol val="none"/>
          </c:marker>
          <c:cat>
            <c:numRef>
              <c:f>Global!$B$4:$AA$4</c:f>
              <c:numCache>
                <c:formatCode>0</c:formatCode>
                <c:ptCount val="2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numCache>
            </c:numRef>
          </c:cat>
          <c:val>
            <c:numRef>
              <c:f>Global!$C$132:$AA$132</c:f>
              <c:numCache>
                <c:formatCode>0.00</c:formatCode>
                <c:ptCount val="25"/>
                <c:pt idx="0">
                  <c:v>0.10923518827643244</c:v>
                </c:pt>
                <c:pt idx="1">
                  <c:v>0.1214109371070462</c:v>
                </c:pt>
                <c:pt idx="2">
                  <c:v>0.13678938332787169</c:v>
                </c:pt>
                <c:pt idx="3">
                  <c:v>0.15554871650184007</c:v>
                </c:pt>
                <c:pt idx="4">
                  <c:v>0.17769725414142487</c:v>
                </c:pt>
                <c:pt idx="5">
                  <c:v>0.20312969154237068</c:v>
                </c:pt>
                <c:pt idx="6">
                  <c:v>0.23167896805449451</c:v>
                </c:pt>
                <c:pt idx="7">
                  <c:v>0.26315382541258214</c:v>
                </c:pt>
                <c:pt idx="8">
                  <c:v>0.29736006344776456</c:v>
                </c:pt>
                <c:pt idx="9">
                  <c:v>0.33411143106272922</c:v>
                </c:pt>
                <c:pt idx="10" formatCode="0.00000">
                  <c:v>0.37314358383007096</c:v>
                </c:pt>
                <c:pt idx="11">
                  <c:v>0.41423586905327958</c:v>
                </c:pt>
                <c:pt idx="12">
                  <c:v>0.45719931869753799</c:v>
                </c:pt>
                <c:pt idx="13">
                  <c:v>0.50186628881178186</c:v>
                </c:pt>
                <c:pt idx="14">
                  <c:v>0.548084709412888</c:v>
                </c:pt>
                <c:pt idx="15">
                  <c:v>0.59571455863161227</c:v>
                </c:pt>
                <c:pt idx="16">
                  <c:v>0.64462542722410987</c:v>
                </c:pt>
                <c:pt idx="17">
                  <c:v>0.69469459363390218</c:v>
                </c:pt>
                <c:pt idx="18">
                  <c:v>0.74580527292444498</c:v>
                </c:pt>
                <c:pt idx="19">
                  <c:v>0.79784697398074012</c:v>
                </c:pt>
                <c:pt idx="20">
                  <c:v>0.85071695404757763</c:v>
                </c:pt>
                <c:pt idx="21">
                  <c:v>0.90431804024604301</c:v>
                </c:pt>
                <c:pt idx="22">
                  <c:v>0.95855323024287298</c:v>
                </c:pt>
                <c:pt idx="23">
                  <c:v>1.0133197404773042</c:v>
                </c:pt>
                <c:pt idx="24">
                  <c:v>1.06846854527608</c:v>
                </c:pt>
              </c:numCache>
            </c:numRef>
          </c:val>
          <c:smooth val="0"/>
          <c:extLst>
            <c:ext xmlns:c16="http://schemas.microsoft.com/office/drawing/2014/chart" uri="{C3380CC4-5D6E-409C-BE32-E72D297353CC}">
              <c16:uniqueId val="{00000000-8BFE-4604-80D0-F3F37B23393C}"/>
            </c:ext>
          </c:extLst>
        </c:ser>
        <c:dLbls>
          <c:showLegendKey val="0"/>
          <c:showVal val="0"/>
          <c:showCatName val="0"/>
          <c:showSerName val="0"/>
          <c:showPercent val="0"/>
          <c:showBubbleSize val="0"/>
        </c:dLbls>
        <c:smooth val="0"/>
        <c:axId val="171587840"/>
        <c:axId val="171753472"/>
      </c:lineChart>
      <c:catAx>
        <c:axId val="171587840"/>
        <c:scaling>
          <c:orientation val="minMax"/>
        </c:scaling>
        <c:delete val="0"/>
        <c:axPos val="b"/>
        <c:numFmt formatCode="0" sourceLinked="1"/>
        <c:majorTickMark val="out"/>
        <c:minorTickMark val="none"/>
        <c:tickLblPos val="nextTo"/>
        <c:crossAx val="171753472"/>
        <c:crosses val="autoZero"/>
        <c:auto val="1"/>
        <c:lblAlgn val="ctr"/>
        <c:lblOffset val="100"/>
        <c:tickLblSkip val="5"/>
        <c:noMultiLvlLbl val="0"/>
      </c:catAx>
      <c:valAx>
        <c:axId val="171753472"/>
        <c:scaling>
          <c:orientation val="minMax"/>
        </c:scaling>
        <c:delete val="0"/>
        <c:axPos val="l"/>
        <c:majorGridlines>
          <c:spPr>
            <a:ln>
              <a:prstDash val="sysDot"/>
            </a:ln>
          </c:spPr>
        </c:majorGridlines>
        <c:numFmt formatCode="0.00" sourceLinked="0"/>
        <c:majorTickMark val="out"/>
        <c:minorTickMark val="none"/>
        <c:tickLblPos val="nextTo"/>
        <c:crossAx val="17158784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per cap 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Results!$B$53:$R$53</c:f>
              <c:numCache>
                <c:formatCode>0.00</c:formatCode>
                <c:ptCount val="17"/>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pt idx="16">
                  <c:v>77.749313386247806</c:v>
                </c:pt>
              </c:numCache>
            </c:numRef>
          </c:val>
          <c:smooth val="0"/>
          <c:extLst>
            <c:ext xmlns:c16="http://schemas.microsoft.com/office/drawing/2014/chart" uri="{C3380CC4-5D6E-409C-BE32-E72D297353CC}">
              <c16:uniqueId val="{00000000-3C04-41BE-A52D-26BFCECACB4B}"/>
            </c:ext>
          </c:extLst>
        </c:ser>
        <c:dLbls>
          <c:showLegendKey val="0"/>
          <c:showVal val="0"/>
          <c:showCatName val="0"/>
          <c:showSerName val="0"/>
          <c:showPercent val="0"/>
          <c:showBubbleSize val="0"/>
        </c:dLbls>
        <c:smooth val="0"/>
        <c:axId val="171966464"/>
        <c:axId val="171968768"/>
      </c:lineChart>
      <c:catAx>
        <c:axId val="171966464"/>
        <c:scaling>
          <c:orientation val="minMax"/>
        </c:scaling>
        <c:delete val="0"/>
        <c:axPos val="b"/>
        <c:numFmt formatCode="0" sourceLinked="1"/>
        <c:majorTickMark val="out"/>
        <c:minorTickMark val="none"/>
        <c:tickLblPos val="nextTo"/>
        <c:crossAx val="171968768"/>
        <c:crosses val="autoZero"/>
        <c:auto val="1"/>
        <c:lblAlgn val="ctr"/>
        <c:lblOffset val="100"/>
        <c:tickLblSkip val="5"/>
        <c:noMultiLvlLbl val="0"/>
      </c:catAx>
      <c:valAx>
        <c:axId val="171968768"/>
        <c:scaling>
          <c:orientation val="minMax"/>
        </c:scaling>
        <c:delete val="0"/>
        <c:axPos val="l"/>
        <c:majorGridlines>
          <c:spPr>
            <a:ln>
              <a:prstDash val="sysDot"/>
            </a:ln>
          </c:spPr>
        </c:majorGridlines>
        <c:numFmt formatCode="0" sourceLinked="0"/>
        <c:majorTickMark val="out"/>
        <c:minorTickMark val="none"/>
        <c:tickLblPos val="nextTo"/>
        <c:crossAx val="17196646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Clim Damages ($ trill)</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Results!$B$47:$V$47</c:f>
              <c:numCache>
                <c:formatCode>0.00</c:formatCode>
                <c:ptCount val="21"/>
                <c:pt idx="0">
                  <c:v>8.7272389229831049E-2</c:v>
                </c:pt>
                <c:pt idx="1">
                  <c:v>0.24561446295493283</c:v>
                </c:pt>
                <c:pt idx="2">
                  <c:v>0.50434772324994981</c:v>
                </c:pt>
                <c:pt idx="3">
                  <c:v>0.96390289856267941</c:v>
                </c:pt>
                <c:pt idx="4">
                  <c:v>1.701251318085383</c:v>
                </c:pt>
                <c:pt idx="5">
                  <c:v>2.773327300186196</c:v>
                </c:pt>
                <c:pt idx="6">
                  <c:v>4.2503014818375391</c:v>
                </c:pt>
                <c:pt idx="7">
                  <c:v>6.2343405684292748</c:v>
                </c:pt>
                <c:pt idx="8">
                  <c:v>8.814218465136662</c:v>
                </c:pt>
                <c:pt idx="9">
                  <c:v>12.199560025835012</c:v>
                </c:pt>
                <c:pt idx="10">
                  <c:v>16.423387745225853</c:v>
                </c:pt>
                <c:pt idx="11">
                  <c:v>21.523596216440637</c:v>
                </c:pt>
                <c:pt idx="12">
                  <c:v>27.585984582490369</c:v>
                </c:pt>
                <c:pt idx="13">
                  <c:v>34.63542086558823</c:v>
                </c:pt>
                <c:pt idx="14">
                  <c:v>42.747409760855476</c:v>
                </c:pt>
                <c:pt idx="15">
                  <c:v>51.986265409846624</c:v>
                </c:pt>
                <c:pt idx="16">
                  <c:v>62.40839312509695</c:v>
                </c:pt>
                <c:pt idx="17">
                  <c:v>74.063212686424436</c:v>
                </c:pt>
                <c:pt idx="18">
                  <c:v>86.993752102276176</c:v>
                </c:pt>
                <c:pt idx="19">
                  <c:v>101.2367923089846</c:v>
                </c:pt>
                <c:pt idx="20">
                  <c:v>117.23686008620439</c:v>
                </c:pt>
              </c:numCache>
            </c:numRef>
          </c:val>
          <c:smooth val="0"/>
          <c:extLst>
            <c:ext xmlns:c16="http://schemas.microsoft.com/office/drawing/2014/chart" uri="{C3380CC4-5D6E-409C-BE32-E72D297353CC}">
              <c16:uniqueId val="{00000000-33FF-475D-A36F-987872EF2D43}"/>
            </c:ext>
          </c:extLst>
        </c:ser>
        <c:dLbls>
          <c:showLegendKey val="0"/>
          <c:showVal val="0"/>
          <c:showCatName val="0"/>
          <c:showSerName val="0"/>
          <c:showPercent val="0"/>
          <c:showBubbleSize val="0"/>
        </c:dLbls>
        <c:smooth val="0"/>
        <c:axId val="193849216"/>
        <c:axId val="193941504"/>
      </c:lineChart>
      <c:catAx>
        <c:axId val="193849216"/>
        <c:scaling>
          <c:orientation val="minMax"/>
        </c:scaling>
        <c:delete val="0"/>
        <c:axPos val="b"/>
        <c:numFmt formatCode="0" sourceLinked="1"/>
        <c:majorTickMark val="out"/>
        <c:minorTickMark val="none"/>
        <c:tickLblPos val="nextTo"/>
        <c:crossAx val="193941504"/>
        <c:crosses val="autoZero"/>
        <c:auto val="1"/>
        <c:lblAlgn val="ctr"/>
        <c:lblOffset val="100"/>
        <c:tickLblSkip val="5"/>
        <c:noMultiLvlLbl val="0"/>
      </c:catAx>
      <c:valAx>
        <c:axId val="193941504"/>
        <c:scaling>
          <c:orientation val="minMax"/>
        </c:scaling>
        <c:delete val="0"/>
        <c:axPos val="l"/>
        <c:majorGridlines>
          <c:spPr>
            <a:ln>
              <a:prstDash val="sysDot"/>
            </a:ln>
          </c:spPr>
        </c:majorGridlines>
        <c:numFmt formatCode="0" sourceLinked="0"/>
        <c:majorTickMark val="out"/>
        <c:minorTickMark val="none"/>
        <c:tickLblPos val="nextTo"/>
        <c:crossAx val="19384921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Clim Damages (percent)</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Global!$C$40:$V$40</c:f>
              <c:numCache>
                <c:formatCode>0.0000</c:formatCode>
                <c:ptCount val="20"/>
                <c:pt idx="0">
                  <c:v>3.0220023894746897E-3</c:v>
                </c:pt>
                <c:pt idx="1">
                  <c:v>4.4906957686232044E-3</c:v>
                </c:pt>
                <c:pt idx="2">
                  <c:v>6.5352792872378348E-3</c:v>
                </c:pt>
                <c:pt idx="3">
                  <c:v>9.1129232332473331E-3</c:v>
                </c:pt>
                <c:pt idx="4">
                  <c:v>1.2162756720337098E-2</c:v>
                </c:pt>
                <c:pt idx="5">
                  <c:v>1.5626151266947021E-2</c:v>
                </c:pt>
                <c:pt idx="6">
                  <c:v>1.9459208514313826E-2</c:v>
                </c:pt>
                <c:pt idx="7">
                  <c:v>2.3614029453709138E-2</c:v>
                </c:pt>
                <c:pt idx="8">
                  <c:v>2.8326412227639347E-2</c:v>
                </c:pt>
                <c:pt idx="9">
                  <c:v>3.3375899967022171E-2</c:v>
                </c:pt>
                <c:pt idx="10">
                  <c:v>3.8670724490959402E-2</c:v>
                </c:pt>
                <c:pt idx="11">
                  <c:v>4.4101176038567329E-2</c:v>
                </c:pt>
                <c:pt idx="12">
                  <c:v>4.9801590818547278E-2</c:v>
                </c:pt>
                <c:pt idx="13">
                  <c:v>5.5767547846032647E-2</c:v>
                </c:pt>
                <c:pt idx="14">
                  <c:v>6.199224880001538E-2</c:v>
                </c:pt>
                <c:pt idx="15">
                  <c:v>6.8470034677507882E-2</c:v>
                </c:pt>
                <c:pt idx="16">
                  <c:v>7.5195904718945231E-2</c:v>
                </c:pt>
                <c:pt idx="17">
                  <c:v>8.2164878803019856E-2</c:v>
                </c:pt>
                <c:pt idx="18">
                  <c:v>8.9371212772089259E-2</c:v>
                </c:pt>
                <c:pt idx="19">
                  <c:v>9.6827174593670809E-2</c:v>
                </c:pt>
              </c:numCache>
            </c:numRef>
          </c:val>
          <c:smooth val="0"/>
          <c:extLst>
            <c:ext xmlns:c16="http://schemas.microsoft.com/office/drawing/2014/chart" uri="{C3380CC4-5D6E-409C-BE32-E72D297353CC}">
              <c16:uniqueId val="{00000000-F75B-42FB-AFA8-6D2B7C91F2DA}"/>
            </c:ext>
          </c:extLst>
        </c:ser>
        <c:dLbls>
          <c:showLegendKey val="0"/>
          <c:showVal val="0"/>
          <c:showCatName val="0"/>
          <c:showSerName val="0"/>
          <c:showPercent val="0"/>
          <c:showBubbleSize val="0"/>
        </c:dLbls>
        <c:smooth val="0"/>
        <c:axId val="261834624"/>
        <c:axId val="261894144"/>
      </c:lineChart>
      <c:catAx>
        <c:axId val="261834624"/>
        <c:scaling>
          <c:orientation val="minMax"/>
        </c:scaling>
        <c:delete val="0"/>
        <c:axPos val="b"/>
        <c:numFmt formatCode="0" sourceLinked="1"/>
        <c:majorTickMark val="out"/>
        <c:minorTickMark val="none"/>
        <c:tickLblPos val="nextTo"/>
        <c:crossAx val="261894144"/>
        <c:crosses val="autoZero"/>
        <c:auto val="1"/>
        <c:lblAlgn val="ctr"/>
        <c:lblOffset val="100"/>
        <c:tickLblSkip val="5"/>
        <c:noMultiLvlLbl val="0"/>
      </c:catAx>
      <c:valAx>
        <c:axId val="261894144"/>
        <c:scaling>
          <c:orientation val="minMax"/>
        </c:scaling>
        <c:delete val="0"/>
        <c:axPos val="l"/>
        <c:majorGridlines>
          <c:spPr>
            <a:ln>
              <a:prstDash val="sysDot"/>
            </a:ln>
          </c:spPr>
        </c:majorGridlines>
        <c:numFmt formatCode="0.0%" sourceLinked="0"/>
        <c:majorTickMark val="out"/>
        <c:minorTickMark val="none"/>
        <c:tickLblPos val="nextTo"/>
        <c:crossAx val="26183462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752634620614631"/>
          <c:y val="0.60573968281161361"/>
        </c:manualLayout>
      </c:layout>
      <c:overlay val="0"/>
    </c:title>
    <c:autoTitleDeleted val="0"/>
    <c:plotArea>
      <c:layout>
        <c:manualLayout>
          <c:layoutTarget val="inner"/>
          <c:xMode val="edge"/>
          <c:yMode val="edge"/>
          <c:x val="0.11401068842298327"/>
          <c:y val="2.6590499716947148E-2"/>
          <c:w val="0.85064794611520189"/>
          <c:h val="0.80675964524042365"/>
        </c:manualLayout>
      </c:layout>
      <c:lineChart>
        <c:grouping val="standard"/>
        <c:varyColors val="0"/>
        <c:ser>
          <c:idx val="0"/>
          <c:order val="0"/>
          <c:tx>
            <c:v>Good discount rate (US)</c:v>
          </c:tx>
          <c:marker>
            <c:symbol val="none"/>
          </c:marker>
          <c:cat>
            <c:numRef>
              <c:f>Global!$B$4:$L$4</c:f>
              <c:numCache>
                <c:formatCode>0</c:formatCode>
                <c:ptCount val="11"/>
                <c:pt idx="0">
                  <c:v>2005</c:v>
                </c:pt>
                <c:pt idx="1">
                  <c:v>2015</c:v>
                </c:pt>
                <c:pt idx="2">
                  <c:v>2025</c:v>
                </c:pt>
                <c:pt idx="3">
                  <c:v>2035</c:v>
                </c:pt>
                <c:pt idx="4">
                  <c:v>2045</c:v>
                </c:pt>
                <c:pt idx="5">
                  <c:v>2055</c:v>
                </c:pt>
                <c:pt idx="6">
                  <c:v>2065</c:v>
                </c:pt>
                <c:pt idx="7">
                  <c:v>2075</c:v>
                </c:pt>
                <c:pt idx="8">
                  <c:v>2085</c:v>
                </c:pt>
                <c:pt idx="9">
                  <c:v>2095</c:v>
                </c:pt>
                <c:pt idx="10">
                  <c:v>2105</c:v>
                </c:pt>
              </c:numCache>
            </c:numRef>
          </c:cat>
          <c:val>
            <c:numRef>
              <c:f>US!$B$131:$L$131</c:f>
              <c:numCache>
                <c:formatCode>0.000</c:formatCode>
                <c:ptCount val="11"/>
                <c:pt idx="1">
                  <c:v>4.7048398966406522E-2</c:v>
                </c:pt>
                <c:pt idx="2">
                  <c:v>4.7408021734229013E-2</c:v>
                </c:pt>
                <c:pt idx="3">
                  <c:v>4.2062233159848299E-2</c:v>
                </c:pt>
                <c:pt idx="4">
                  <c:v>3.8033383478971373E-2</c:v>
                </c:pt>
                <c:pt idx="5">
                  <c:v>3.4677650116030349E-2</c:v>
                </c:pt>
                <c:pt idx="6">
                  <c:v>3.2493935066399138E-2</c:v>
                </c:pt>
                <c:pt idx="7">
                  <c:v>3.1176774830546546E-2</c:v>
                </c:pt>
                <c:pt idx="8">
                  <c:v>3.017033285434477E-2</c:v>
                </c:pt>
                <c:pt idx="9">
                  <c:v>2.9394383690457514E-2</c:v>
                </c:pt>
                <c:pt idx="10">
                  <c:v>2.7040340880103104E-2</c:v>
                </c:pt>
              </c:numCache>
            </c:numRef>
          </c:val>
          <c:smooth val="0"/>
          <c:extLst>
            <c:ext xmlns:c16="http://schemas.microsoft.com/office/drawing/2014/chart" uri="{C3380CC4-5D6E-409C-BE32-E72D297353CC}">
              <c16:uniqueId val="{00000000-BCAB-46E5-A20F-4BCA04EE5838}"/>
            </c:ext>
          </c:extLst>
        </c:ser>
        <c:dLbls>
          <c:showLegendKey val="0"/>
          <c:showVal val="0"/>
          <c:showCatName val="0"/>
          <c:showSerName val="0"/>
          <c:showPercent val="0"/>
          <c:showBubbleSize val="0"/>
        </c:dLbls>
        <c:smooth val="0"/>
        <c:axId val="290960512"/>
        <c:axId val="290962432"/>
      </c:lineChart>
      <c:catAx>
        <c:axId val="290960512"/>
        <c:scaling>
          <c:orientation val="minMax"/>
        </c:scaling>
        <c:delete val="0"/>
        <c:axPos val="b"/>
        <c:numFmt formatCode="0" sourceLinked="1"/>
        <c:majorTickMark val="out"/>
        <c:minorTickMark val="none"/>
        <c:tickLblPos val="nextTo"/>
        <c:crossAx val="290962432"/>
        <c:crosses val="autoZero"/>
        <c:auto val="1"/>
        <c:lblAlgn val="ctr"/>
        <c:lblOffset val="100"/>
        <c:tickLblSkip val="5"/>
        <c:noMultiLvlLbl val="0"/>
      </c:catAx>
      <c:valAx>
        <c:axId val="290962432"/>
        <c:scaling>
          <c:orientation val="minMax"/>
        </c:scaling>
        <c:delete val="0"/>
        <c:axPos val="l"/>
        <c:majorGridlines>
          <c:spPr>
            <a:ln>
              <a:prstDash val="sysDot"/>
            </a:ln>
          </c:spPr>
        </c:majorGridlines>
        <c:numFmt formatCode="0.0%" sourceLinked="0"/>
        <c:majorTickMark val="out"/>
        <c:minorTickMark val="none"/>
        <c:tickLblPos val="nextTo"/>
        <c:crossAx val="29096051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13165998759399591"/>
          <c:y val="0.28843702811842653"/>
        </c:manualLayout>
      </c:layout>
      <c:overlay val="1"/>
    </c:title>
    <c:autoTitleDeleted val="0"/>
    <c:plotArea>
      <c:layout>
        <c:manualLayout>
          <c:layoutTarget val="inner"/>
          <c:xMode val="edge"/>
          <c:yMode val="edge"/>
          <c:x val="0.11401068842298327"/>
          <c:y val="2.6590499716947148E-2"/>
          <c:w val="0.85064794611520134"/>
          <c:h val="0.84832510900888924"/>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3580-4EDF-9383-E7708292249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3580-4EDF-9383-E7708292249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3580-4EDF-9383-E7708292249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3580-4EDF-9383-E7708292249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3580-4EDF-9383-E7708292249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3580-4EDF-9383-E77082922498}"/>
            </c:ext>
          </c:extLst>
        </c:ser>
        <c:dLbls>
          <c:showLegendKey val="0"/>
          <c:showVal val="0"/>
          <c:showCatName val="0"/>
          <c:showSerName val="0"/>
          <c:showPercent val="0"/>
          <c:showBubbleSize val="0"/>
        </c:dLbls>
        <c:marker val="1"/>
        <c:smooth val="0"/>
        <c:axId val="297641472"/>
        <c:axId val="297643392"/>
      </c:lineChart>
      <c:catAx>
        <c:axId val="297641472"/>
        <c:scaling>
          <c:orientation val="minMax"/>
        </c:scaling>
        <c:delete val="0"/>
        <c:axPos val="b"/>
        <c:numFmt formatCode="0" sourceLinked="1"/>
        <c:majorTickMark val="out"/>
        <c:minorTickMark val="none"/>
        <c:tickLblPos val="nextTo"/>
        <c:crossAx val="297643392"/>
        <c:crosses val="autoZero"/>
        <c:auto val="1"/>
        <c:lblAlgn val="ctr"/>
        <c:lblOffset val="100"/>
        <c:tickLblSkip val="5"/>
        <c:noMultiLvlLbl val="0"/>
      </c:catAx>
      <c:valAx>
        <c:axId val="297643392"/>
        <c:scaling>
          <c:orientation val="minMax"/>
        </c:scaling>
        <c:delete val="0"/>
        <c:axPos val="l"/>
        <c:majorGridlines>
          <c:spPr>
            <a:ln>
              <a:prstDash val="sysDot"/>
            </a:ln>
          </c:spPr>
        </c:majorGridlines>
        <c:numFmt formatCode="0" sourceLinked="0"/>
        <c:majorTickMark val="out"/>
        <c:minorTickMark val="none"/>
        <c:tickLblPos val="nextTo"/>
        <c:crossAx val="297641472"/>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46900947622511041"/>
          <c:y val="0.64363270667801276"/>
        </c:manualLayout>
      </c:layout>
      <c:overlay val="1"/>
    </c:title>
    <c:autoTitleDeleted val="0"/>
    <c:plotArea>
      <c:layout>
        <c:manualLayout>
          <c:layoutTarget val="inner"/>
          <c:xMode val="edge"/>
          <c:yMode val="edge"/>
          <c:x val="0.11401068842298327"/>
          <c:y val="2.6590499716947148E-2"/>
          <c:w val="0.85064794611520156"/>
          <c:h val="0.85588246232854603"/>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C338-46BF-B279-CE070F1BAD3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C338-46BF-B279-CE070F1BAD3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C338-46BF-B279-CE070F1BAD3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C338-46BF-B279-CE070F1BAD3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C338-46BF-B279-CE070F1BAD3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C338-46BF-B279-CE070F1BAD38}"/>
            </c:ext>
          </c:extLst>
        </c:ser>
        <c:dLbls>
          <c:showLegendKey val="0"/>
          <c:showVal val="0"/>
          <c:showCatName val="0"/>
          <c:showSerName val="0"/>
          <c:showPercent val="0"/>
          <c:showBubbleSize val="0"/>
        </c:dLbls>
        <c:marker val="1"/>
        <c:smooth val="0"/>
        <c:axId val="345196416"/>
        <c:axId val="345215744"/>
      </c:lineChart>
      <c:catAx>
        <c:axId val="345196416"/>
        <c:scaling>
          <c:orientation val="minMax"/>
        </c:scaling>
        <c:delete val="0"/>
        <c:axPos val="b"/>
        <c:numFmt formatCode="0" sourceLinked="1"/>
        <c:majorTickMark val="out"/>
        <c:minorTickMark val="none"/>
        <c:tickLblPos val="nextTo"/>
        <c:crossAx val="345215744"/>
        <c:crosses val="autoZero"/>
        <c:auto val="1"/>
        <c:lblAlgn val="ctr"/>
        <c:lblOffset val="100"/>
        <c:tickLblSkip val="5"/>
        <c:noMultiLvlLbl val="0"/>
      </c:catAx>
      <c:valAx>
        <c:axId val="345215744"/>
        <c:scaling>
          <c:logBase val="10"/>
          <c:orientation val="minMax"/>
        </c:scaling>
        <c:delete val="0"/>
        <c:axPos val="l"/>
        <c:majorGridlines>
          <c:spPr>
            <a:ln>
              <a:prstDash val="sysDot"/>
            </a:ln>
          </c:spPr>
        </c:majorGridlines>
        <c:numFmt formatCode="0" sourceLinked="0"/>
        <c:majorTickMark val="out"/>
        <c:minorTickMark val="none"/>
        <c:tickLblPos val="nextTo"/>
        <c:crossAx val="345196416"/>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SLR Total</a:t>
            </a:r>
          </a:p>
        </c:rich>
      </c:tx>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SLR Them Exp</c:v>
          </c:tx>
          <c:marker>
            <c:symbol val="none"/>
          </c:marker>
          <c:cat>
            <c:numRef>
              <c:f>Global!$B$4:$CW$4</c:f>
              <c:numCache>
                <c:formatCode>0</c:formatCode>
                <c:ptCount val="100"/>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pt idx="39">
                  <c:v>2395</c:v>
                </c:pt>
                <c:pt idx="40">
                  <c:v>2405</c:v>
                </c:pt>
                <c:pt idx="41">
                  <c:v>2415</c:v>
                </c:pt>
                <c:pt idx="42">
                  <c:v>2425</c:v>
                </c:pt>
                <c:pt idx="43">
                  <c:v>2435</c:v>
                </c:pt>
                <c:pt idx="44">
                  <c:v>2445</c:v>
                </c:pt>
                <c:pt idx="45">
                  <c:v>2455</c:v>
                </c:pt>
                <c:pt idx="46">
                  <c:v>2465</c:v>
                </c:pt>
                <c:pt idx="47">
                  <c:v>2475</c:v>
                </c:pt>
                <c:pt idx="48">
                  <c:v>2485</c:v>
                </c:pt>
                <c:pt idx="49">
                  <c:v>2495</c:v>
                </c:pt>
                <c:pt idx="50">
                  <c:v>2505</c:v>
                </c:pt>
                <c:pt idx="51">
                  <c:v>2515</c:v>
                </c:pt>
                <c:pt idx="52">
                  <c:v>2525</c:v>
                </c:pt>
                <c:pt idx="53">
                  <c:v>2535</c:v>
                </c:pt>
                <c:pt idx="54">
                  <c:v>2545</c:v>
                </c:pt>
                <c:pt idx="55">
                  <c:v>2555</c:v>
                </c:pt>
                <c:pt idx="56">
                  <c:v>2565</c:v>
                </c:pt>
                <c:pt idx="57">
                  <c:v>2575</c:v>
                </c:pt>
                <c:pt idx="58">
                  <c:v>2585</c:v>
                </c:pt>
                <c:pt idx="59">
                  <c:v>2595</c:v>
                </c:pt>
                <c:pt idx="60">
                  <c:v>2605</c:v>
                </c:pt>
                <c:pt idx="61">
                  <c:v>2615</c:v>
                </c:pt>
                <c:pt idx="62">
                  <c:v>2625</c:v>
                </c:pt>
                <c:pt idx="63">
                  <c:v>2635</c:v>
                </c:pt>
                <c:pt idx="64">
                  <c:v>2645</c:v>
                </c:pt>
                <c:pt idx="65">
                  <c:v>2655</c:v>
                </c:pt>
                <c:pt idx="66">
                  <c:v>2665</c:v>
                </c:pt>
                <c:pt idx="67">
                  <c:v>2675</c:v>
                </c:pt>
                <c:pt idx="68">
                  <c:v>2685</c:v>
                </c:pt>
                <c:pt idx="69">
                  <c:v>2695</c:v>
                </c:pt>
                <c:pt idx="70">
                  <c:v>2705</c:v>
                </c:pt>
                <c:pt idx="71">
                  <c:v>2715</c:v>
                </c:pt>
                <c:pt idx="72">
                  <c:v>2725</c:v>
                </c:pt>
                <c:pt idx="73">
                  <c:v>2735</c:v>
                </c:pt>
                <c:pt idx="74">
                  <c:v>2745</c:v>
                </c:pt>
                <c:pt idx="75">
                  <c:v>2755</c:v>
                </c:pt>
                <c:pt idx="76">
                  <c:v>2765</c:v>
                </c:pt>
                <c:pt idx="77">
                  <c:v>2775</c:v>
                </c:pt>
                <c:pt idx="78">
                  <c:v>2785</c:v>
                </c:pt>
                <c:pt idx="79">
                  <c:v>2795</c:v>
                </c:pt>
                <c:pt idx="80">
                  <c:v>2805</c:v>
                </c:pt>
                <c:pt idx="81">
                  <c:v>2815</c:v>
                </c:pt>
                <c:pt idx="82">
                  <c:v>2825</c:v>
                </c:pt>
                <c:pt idx="83">
                  <c:v>2835</c:v>
                </c:pt>
                <c:pt idx="84">
                  <c:v>2845</c:v>
                </c:pt>
                <c:pt idx="85">
                  <c:v>2855</c:v>
                </c:pt>
                <c:pt idx="86">
                  <c:v>2865</c:v>
                </c:pt>
                <c:pt idx="87">
                  <c:v>2875</c:v>
                </c:pt>
                <c:pt idx="88">
                  <c:v>2885</c:v>
                </c:pt>
                <c:pt idx="89">
                  <c:v>2895</c:v>
                </c:pt>
                <c:pt idx="90">
                  <c:v>2905</c:v>
                </c:pt>
                <c:pt idx="91">
                  <c:v>2915</c:v>
                </c:pt>
                <c:pt idx="92">
                  <c:v>2925</c:v>
                </c:pt>
                <c:pt idx="93">
                  <c:v>2935</c:v>
                </c:pt>
                <c:pt idx="94">
                  <c:v>2945</c:v>
                </c:pt>
                <c:pt idx="95">
                  <c:v>2955</c:v>
                </c:pt>
                <c:pt idx="96">
                  <c:v>2965</c:v>
                </c:pt>
                <c:pt idx="97">
                  <c:v>2975</c:v>
                </c:pt>
                <c:pt idx="98">
                  <c:v>2985</c:v>
                </c:pt>
                <c:pt idx="99">
                  <c:v>2995</c:v>
                </c:pt>
              </c:numCache>
            </c:numRef>
          </c:cat>
          <c:val>
            <c:numRef>
              <c:f>Global!$C$135:$CW$135</c:f>
              <c:numCache>
                <c:formatCode>0.00</c:formatCode>
                <c:ptCount val="99"/>
                <c:pt idx="0">
                  <c:v>0.14455281068668524</c:v>
                </c:pt>
                <c:pt idx="1">
                  <c:v>0.18359509994461043</c:v>
                </c:pt>
                <c:pt idx="2">
                  <c:v>0.22842677270374509</c:v>
                </c:pt>
                <c:pt idx="3">
                  <c:v>0.27918600145694122</c:v>
                </c:pt>
                <c:pt idx="4">
                  <c:v>0.33560647130784832</c:v>
                </c:pt>
                <c:pt idx="5">
                  <c:v>0.39718087503476812</c:v>
                </c:pt>
                <c:pt idx="6">
                  <c:v>0.46328357729549985</c:v>
                </c:pt>
                <c:pt idx="7">
                  <c:v>0.55902121271225724</c:v>
                </c:pt>
                <c:pt idx="8">
                  <c:v>0.66672123197302446</c:v>
                </c:pt>
                <c:pt idx="9">
                  <c:v>0.78551409137932038</c:v>
                </c:pt>
                <c:pt idx="10" formatCode="0.00000">
                  <c:v>0.90865109985363113</c:v>
                </c:pt>
                <c:pt idx="11">
                  <c:v>1.040815918310914</c:v>
                </c:pt>
                <c:pt idx="12">
                  <c:v>1.1812603803744339</c:v>
                </c:pt>
                <c:pt idx="13">
                  <c:v>1.3293598664987849</c:v>
                </c:pt>
                <c:pt idx="14">
                  <c:v>1.4845836142872268</c:v>
                </c:pt>
                <c:pt idx="15">
                  <c:v>1.6464738023929901</c:v>
                </c:pt>
                <c:pt idx="16">
                  <c:v>1.8146291469285256</c:v>
                </c:pt>
                <c:pt idx="17">
                  <c:v>1.9886909902929379</c:v>
                </c:pt>
                <c:pt idx="18">
                  <c:v>2.1683307862478793</c:v>
                </c:pt>
                <c:pt idx="19">
                  <c:v>2.3532463489220148</c:v>
                </c:pt>
                <c:pt idx="20">
                  <c:v>2.5431629872599255</c:v>
                </c:pt>
                <c:pt idx="21">
                  <c:v>2.737821981502516</c:v>
                </c:pt>
                <c:pt idx="22">
                  <c:v>2.9369581535133733</c:v>
                </c:pt>
                <c:pt idx="23">
                  <c:v>3.1402763478521702</c:v>
                </c:pt>
                <c:pt idx="24">
                  <c:v>3.3473023975103087</c:v>
                </c:pt>
                <c:pt idx="25">
                  <c:v>3.5556484521537737</c:v>
                </c:pt>
                <c:pt idx="26">
                  <c:v>3.7619818452525515</c:v>
                </c:pt>
                <c:pt idx="27">
                  <c:v>3.964385208172005</c:v>
                </c:pt>
                <c:pt idx="28">
                  <c:v>4.1618603163232475</c:v>
                </c:pt>
                <c:pt idx="29">
                  <c:v>4.3539960861556075</c:v>
                </c:pt>
                <c:pt idx="30">
                  <c:v>4.5407469974109791</c:v>
                </c:pt>
                <c:pt idx="31">
                  <c:v>4.7222859097888907</c:v>
                </c:pt>
                <c:pt idx="32">
                  <c:v>4.8989070987188503</c:v>
                </c:pt>
                <c:pt idx="33">
                  <c:v>5.0709632259463895</c:v>
                </c:pt>
                <c:pt idx="34">
                  <c:v>5.2388252212503232</c:v>
                </c:pt>
                <c:pt idx="35">
                  <c:v>5.4028575782411643</c:v>
                </c:pt>
                <c:pt idx="36">
                  <c:v>5.5634039482530184</c:v>
                </c:pt>
                <c:pt idx="37">
                  <c:v>5.7207795355652831</c:v>
                </c:pt>
                <c:pt idx="38">
                  <c:v>5.8752679054001806</c:v>
                </c:pt>
                <c:pt idx="39">
                  <c:v>6.0271205784353707</c:v>
                </c:pt>
                <c:pt idx="40">
                  <c:v>6.1765583116478675</c:v>
                </c:pt>
                <c:pt idx="41">
                  <c:v>6.3237733288274178</c:v>
                </c:pt>
                <c:pt idx="42">
                  <c:v>6.4689320150547278</c:v>
                </c:pt>
                <c:pt idx="43">
                  <c:v>6.6121777620988844</c:v>
                </c:pt>
                <c:pt idx="44">
                  <c:v>6.7536337697449955</c:v>
                </c:pt>
                <c:pt idx="45">
                  <c:v>6.8934056880219181</c:v>
                </c:pt>
                <c:pt idx="46">
                  <c:v>7.0315840387180284</c:v>
                </c:pt>
                <c:pt idx="47">
                  <c:v>7.1682463895714212</c:v>
                </c:pt>
                <c:pt idx="48">
                  <c:v>7.3034592768141522</c:v>
                </c:pt>
                <c:pt idx="49">
                  <c:v>7.4372798853580768</c:v>
                </c:pt>
                <c:pt idx="50">
                  <c:v>7.5697575036537703</c:v>
                </c:pt>
                <c:pt idx="51">
                  <c:v>7.7009347741054084</c:v>
                </c:pt>
                <c:pt idx="52">
                  <c:v>7.8308487612529518</c:v>
                </c:pt>
                <c:pt idx="53">
                  <c:v>7.9595318596814266</c:v>
                </c:pt>
                <c:pt idx="54">
                  <c:v>8.0870125624276472</c:v>
                </c:pt>
                <c:pt idx="55">
                  <c:v>8.2133161089580682</c:v>
                </c:pt>
                <c:pt idx="56">
                  <c:v>8.3384650298704077</c:v>
                </c:pt>
                <c:pt idx="57">
                  <c:v>8.4624796035071128</c:v>
                </c:pt>
                <c:pt idx="58">
                  <c:v>8.5853782377710726</c:v>
                </c:pt>
                <c:pt idx="59">
                  <c:v>8.704624583583259</c:v>
                </c:pt>
                <c:pt idx="60">
                  <c:v>8.8210581829234584</c:v>
                </c:pt>
                <c:pt idx="61">
                  <c:v>8.9352511115582622</c:v>
                </c:pt>
                <c:pt idx="62">
                  <c:v>9.0475945621743321</c:v>
                </c:pt>
                <c:pt idx="63">
                  <c:v>9.1583573479761675</c:v>
                </c:pt>
                <c:pt idx="64">
                  <c:v>9.2677254434146459</c:v>
                </c:pt>
                <c:pt idx="65">
                  <c:v>9.3758287150511173</c:v>
                </c:pt>
                <c:pt idx="66">
                  <c:v>9.4827589970219837</c:v>
                </c:pt>
                <c:pt idx="67">
                  <c:v>9.5885823170014692</c:v>
                </c:pt>
                <c:pt idx="68">
                  <c:v>9.6933471681776737</c:v>
                </c:pt>
                <c:pt idx="69">
                  <c:v>9.7970901079887192</c:v>
                </c:pt>
                <c:pt idx="70">
                  <c:v>9.8998395491258115</c:v>
                </c:pt>
                <c:pt idx="71">
                  <c:v>10.001618327789982</c:v>
                </c:pt>
                <c:pt idx="72">
                  <c:v>10.102445444652648</c:v>
                </c:pt>
                <c:pt idx="73">
                  <c:v>10.202337245891021</c:v>
                </c:pt>
                <c:pt idx="74">
                  <c:v>10.301308225109018</c:v>
                </c:pt>
                <c:pt idx="75">
                  <c:v>10.399371568446094</c:v>
                </c:pt>
                <c:pt idx="76">
                  <c:v>10.496539525623724</c:v>
                </c:pt>
                <c:pt idx="77">
                  <c:v>10.592823662936457</c:v>
                </c:pt>
                <c:pt idx="78">
                  <c:v>10.688235036109338</c:v>
                </c:pt>
                <c:pt idx="79">
                  <c:v>10.782784308710632</c:v>
                </c:pt>
                <c:pt idx="80">
                  <c:v>10.876481833531905</c:v>
                </c:pt>
                <c:pt idx="81">
                  <c:v>10.969337708745746</c:v>
                </c:pt>
                <c:pt idx="82">
                  <c:v>11.061361816858518</c:v>
                </c:pt>
                <c:pt idx="83">
                  <c:v>11.152563851906102</c:v>
                </c:pt>
                <c:pt idx="84">
                  <c:v>11.242953338599188</c:v>
                </c:pt>
                <c:pt idx="85">
                  <c:v>11.332539645943406</c:v>
                </c:pt>
                <c:pt idx="86">
                  <c:v>11.421331997057734</c:v>
                </c:pt>
                <c:pt idx="87">
                  <c:v>11.5093394763697</c:v>
                </c:pt>
                <c:pt idx="88">
                  <c:v>11.596571034995158</c:v>
                </c:pt>
                <c:pt idx="89">
                  <c:v>11.683035494857773</c:v>
                </c:pt>
                <c:pt idx="90">
                  <c:v>11.768741551930891</c:v>
                </c:pt>
                <c:pt idx="91">
                  <c:v>11.853697778866499</c:v>
                </c:pt>
                <c:pt idx="92">
                  <c:v>11.937912627195089</c:v>
                </c:pt>
                <c:pt idx="93">
                  <c:v>12.021394429224568</c:v>
                </c:pt>
                <c:pt idx="94">
                  <c:v>12.104151399727929</c:v>
                </c:pt>
                <c:pt idx="95">
                  <c:v>12.186191637482843</c:v>
                </c:pt>
                <c:pt idx="96">
                  <c:v>12.267523126707703</c:v>
                </c:pt>
                <c:pt idx="97">
                  <c:v>12.348153738425776</c:v>
                </c:pt>
                <c:pt idx="98">
                  <c:v>12.428091231779913</c:v>
                </c:pt>
              </c:numCache>
            </c:numRef>
          </c:val>
          <c:smooth val="0"/>
          <c:extLst>
            <c:ext xmlns:c16="http://schemas.microsoft.com/office/drawing/2014/chart" uri="{C3380CC4-5D6E-409C-BE32-E72D297353CC}">
              <c16:uniqueId val="{00000000-A1C5-4BC7-B1C2-9959CD05F219}"/>
            </c:ext>
          </c:extLst>
        </c:ser>
        <c:dLbls>
          <c:showLegendKey val="0"/>
          <c:showVal val="0"/>
          <c:showCatName val="0"/>
          <c:showSerName val="0"/>
          <c:showPercent val="0"/>
          <c:showBubbleSize val="0"/>
        </c:dLbls>
        <c:smooth val="0"/>
        <c:axId val="345225472"/>
        <c:axId val="345420928"/>
      </c:lineChart>
      <c:catAx>
        <c:axId val="345225472"/>
        <c:scaling>
          <c:orientation val="minMax"/>
        </c:scaling>
        <c:delete val="0"/>
        <c:axPos val="b"/>
        <c:numFmt formatCode="0" sourceLinked="1"/>
        <c:majorTickMark val="out"/>
        <c:minorTickMark val="none"/>
        <c:tickLblPos val="nextTo"/>
        <c:crossAx val="345420928"/>
        <c:crosses val="autoZero"/>
        <c:auto val="1"/>
        <c:lblAlgn val="ctr"/>
        <c:lblOffset val="100"/>
        <c:tickLblSkip val="20"/>
        <c:noMultiLvlLbl val="0"/>
      </c:catAx>
      <c:valAx>
        <c:axId val="345420928"/>
        <c:scaling>
          <c:orientation val="minMax"/>
        </c:scaling>
        <c:delete val="0"/>
        <c:axPos val="l"/>
        <c:majorGridlines>
          <c:spPr>
            <a:ln>
              <a:prstDash val="sysDot"/>
            </a:ln>
          </c:spPr>
        </c:majorGridlines>
        <c:numFmt formatCode="0.0" sourceLinked="0"/>
        <c:majorTickMark val="out"/>
        <c:minorTickMark val="none"/>
        <c:tickLblPos val="nextTo"/>
        <c:crossAx val="34522547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Temp</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Global!$C$70:$R$70</c:f>
              <c:numCache>
                <c:formatCode>0.000</c:formatCode>
                <c:ptCount val="16"/>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numCache>
            </c:numRef>
          </c:val>
          <c:smooth val="0"/>
          <c:extLst>
            <c:ext xmlns:c16="http://schemas.microsoft.com/office/drawing/2014/chart" uri="{C3380CC4-5D6E-409C-BE32-E72D297353CC}">
              <c16:uniqueId val="{00000000-4DB5-4859-BB31-BFDB194A8C22}"/>
            </c:ext>
          </c:extLst>
        </c:ser>
        <c:dLbls>
          <c:showLegendKey val="0"/>
          <c:showVal val="0"/>
          <c:showCatName val="0"/>
          <c:showSerName val="0"/>
          <c:showPercent val="0"/>
          <c:showBubbleSize val="0"/>
        </c:dLbls>
        <c:smooth val="0"/>
        <c:axId val="349045888"/>
        <c:axId val="349048192"/>
      </c:lineChart>
      <c:catAx>
        <c:axId val="349045888"/>
        <c:scaling>
          <c:orientation val="minMax"/>
        </c:scaling>
        <c:delete val="0"/>
        <c:axPos val="b"/>
        <c:numFmt formatCode="0" sourceLinked="1"/>
        <c:majorTickMark val="out"/>
        <c:minorTickMark val="none"/>
        <c:tickLblPos val="nextTo"/>
        <c:crossAx val="349048192"/>
        <c:crosses val="autoZero"/>
        <c:auto val="1"/>
        <c:lblAlgn val="ctr"/>
        <c:lblOffset val="100"/>
        <c:tickLblSkip val="5"/>
        <c:noMultiLvlLbl val="0"/>
      </c:catAx>
      <c:valAx>
        <c:axId val="349048192"/>
        <c:scaling>
          <c:orientation val="minMax"/>
        </c:scaling>
        <c:delete val="0"/>
        <c:axPos val="l"/>
        <c:majorGridlines>
          <c:spPr>
            <a:ln>
              <a:prstDash val="sysDot"/>
            </a:ln>
          </c:spPr>
        </c:majorGridlines>
        <c:numFmt formatCode="0.0" sourceLinked="0"/>
        <c:majorTickMark val="out"/>
        <c:minorTickMark val="none"/>
        <c:tickLblPos val="nextTo"/>
        <c:crossAx val="3490458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Temp</c:v>
          </c:tx>
          <c:marker>
            <c:symbol val="none"/>
          </c:marker>
          <c:cat>
            <c:numRef>
              <c:f>Global!$B$4:$AG$4</c:f>
              <c:numCache>
                <c:formatCode>0</c:formatCode>
                <c:ptCount val="32"/>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numCache>
            </c:numRef>
          </c:cat>
          <c:val>
            <c:numRef>
              <c:f>Global!$C$70:$AG$70</c:f>
              <c:numCache>
                <c:formatCode>0.000</c:formatCode>
                <c:ptCount val="31"/>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pt idx="16">
                  <c:v>5.2544447214918861</c:v>
                </c:pt>
                <c:pt idx="17">
                  <c:v>5.4484860156269352</c:v>
                </c:pt>
                <c:pt idx="18">
                  <c:v>5.6351426051912679</c:v>
                </c:pt>
                <c:pt idx="19">
                  <c:v>5.8147037467486902</c:v>
                </c:pt>
                <c:pt idx="20">
                  <c:v>5.9875921126930844</c:v>
                </c:pt>
                <c:pt idx="21">
                  <c:v>6.1540649059706576</c:v>
                </c:pt>
                <c:pt idx="22">
                  <c:v>6.3139419480150885</c:v>
                </c:pt>
                <c:pt idx="23">
                  <c:v>6.4665489888029457</c:v>
                </c:pt>
                <c:pt idx="24">
                  <c:v>6.6078391386183526</c:v>
                </c:pt>
                <c:pt idx="25">
                  <c:v>6.6941469848905291</c:v>
                </c:pt>
                <c:pt idx="26">
                  <c:v>6.7029302629115026</c:v>
                </c:pt>
                <c:pt idx="27">
                  <c:v>6.6653985107224898</c:v>
                </c:pt>
                <c:pt idx="28">
                  <c:v>6.6021607694181723</c:v>
                </c:pt>
                <c:pt idx="29">
                  <c:v>6.5266254657074159</c:v>
                </c:pt>
                <c:pt idx="30">
                  <c:v>6.4473235814257031</c:v>
                </c:pt>
              </c:numCache>
            </c:numRef>
          </c:val>
          <c:smooth val="0"/>
          <c:extLst>
            <c:ext xmlns:c16="http://schemas.microsoft.com/office/drawing/2014/chart" uri="{C3380CC4-5D6E-409C-BE32-E72D297353CC}">
              <c16:uniqueId val="{00000000-0056-475D-9D60-F6A700723258}"/>
            </c:ext>
          </c:extLst>
        </c:ser>
        <c:dLbls>
          <c:showLegendKey val="0"/>
          <c:showVal val="0"/>
          <c:showCatName val="0"/>
          <c:showSerName val="0"/>
          <c:showPercent val="0"/>
          <c:showBubbleSize val="0"/>
        </c:dLbls>
        <c:smooth val="0"/>
        <c:axId val="352218496"/>
        <c:axId val="352748672"/>
      </c:lineChart>
      <c:catAx>
        <c:axId val="352218496"/>
        <c:scaling>
          <c:orientation val="minMax"/>
        </c:scaling>
        <c:delete val="0"/>
        <c:axPos val="b"/>
        <c:numFmt formatCode="0" sourceLinked="1"/>
        <c:majorTickMark val="out"/>
        <c:minorTickMark val="none"/>
        <c:tickLblPos val="nextTo"/>
        <c:crossAx val="352748672"/>
        <c:crosses val="autoZero"/>
        <c:auto val="1"/>
        <c:lblAlgn val="ctr"/>
        <c:lblOffset val="100"/>
        <c:tickLblSkip val="5"/>
        <c:noMultiLvlLbl val="0"/>
      </c:catAx>
      <c:valAx>
        <c:axId val="352748672"/>
        <c:scaling>
          <c:orientation val="minMax"/>
        </c:scaling>
        <c:delete val="0"/>
        <c:axPos val="l"/>
        <c:majorGridlines>
          <c:spPr>
            <a:ln>
              <a:prstDash val="sysDot"/>
            </a:ln>
          </c:spPr>
        </c:majorGridlines>
        <c:numFmt formatCode="0.0" sourceLinked="0"/>
        <c:majorTickMark val="out"/>
        <c:minorTickMark val="none"/>
        <c:tickLblPos val="nextTo"/>
        <c:crossAx val="35221849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2"/>
        </c:manualLayout>
      </c:layout>
      <c:overlay val="1"/>
    </c:title>
    <c:autoTitleDeleted val="0"/>
    <c:plotArea>
      <c:layout>
        <c:manualLayout>
          <c:layoutTarget val="inner"/>
          <c:xMode val="edge"/>
          <c:yMode val="edge"/>
          <c:x val="0.11401068842298327"/>
          <c:y val="2.6590499716947148E-2"/>
          <c:w val="0.85064794611520189"/>
          <c:h val="0.85588246232854626"/>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US!$B$103:$Q$103</c:f>
              <c:numCache>
                <c:formatCode>#\ ##0.000</c:formatCode>
                <c:ptCount val="16"/>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numCache>
            </c:numRef>
          </c:val>
          <c:smooth val="0"/>
          <c:extLst>
            <c:ext xmlns:c16="http://schemas.microsoft.com/office/drawing/2014/chart" uri="{C3380CC4-5D6E-409C-BE32-E72D297353CC}">
              <c16:uniqueId val="{00000000-5022-49C4-8B99-698924121D2B}"/>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EU!$B$103:$Q$103</c:f>
              <c:numCache>
                <c:formatCode>#\ ##0.000</c:formatCode>
                <c:ptCount val="16"/>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numCache>
            </c:numRef>
          </c:val>
          <c:smooth val="0"/>
          <c:extLst>
            <c:ext xmlns:c16="http://schemas.microsoft.com/office/drawing/2014/chart" uri="{C3380CC4-5D6E-409C-BE32-E72D297353CC}">
              <c16:uniqueId val="{00000001-5022-49C4-8B99-698924121D2B}"/>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China!$B$103:$Q$103</c:f>
              <c:numCache>
                <c:formatCode>#\ ##0.000</c:formatCode>
                <c:ptCount val="16"/>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numCache>
            </c:numRef>
          </c:val>
          <c:smooth val="0"/>
          <c:extLst>
            <c:ext xmlns:c16="http://schemas.microsoft.com/office/drawing/2014/chart" uri="{C3380CC4-5D6E-409C-BE32-E72D297353CC}">
              <c16:uniqueId val="{00000002-5022-49C4-8B99-698924121D2B}"/>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3-5022-49C4-8B99-698924121D2B}"/>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4-5022-49C4-8B99-698924121D2B}"/>
            </c:ext>
          </c:extLst>
        </c:ser>
        <c:ser>
          <c:idx val="5"/>
          <c:order val="5"/>
          <c:tx>
            <c:v>Russia</c:v>
          </c:tx>
          <c:val>
            <c:numRef>
              <c:f>Russia!$B$103:$Q$103</c:f>
              <c:numCache>
                <c:formatCode>#\ ##0.000</c:formatCode>
                <c:ptCount val="16"/>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numCache>
            </c:numRef>
          </c:val>
          <c:smooth val="0"/>
          <c:extLst>
            <c:ext xmlns:c16="http://schemas.microsoft.com/office/drawing/2014/chart" uri="{C3380CC4-5D6E-409C-BE32-E72D297353CC}">
              <c16:uniqueId val="{00000005-5022-49C4-8B99-698924121D2B}"/>
            </c:ext>
          </c:extLst>
        </c:ser>
        <c:ser>
          <c:idx val="6"/>
          <c:order val="6"/>
          <c:tx>
            <c:v>DevAsia</c:v>
          </c:tx>
          <c:val>
            <c:numRef>
              <c:f>OthAsia!$B$103:$Q$103</c:f>
              <c:numCache>
                <c:formatCode>#\ ##0.000</c:formatCode>
                <c:ptCount val="16"/>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numCache>
            </c:numRef>
          </c:val>
          <c:smooth val="0"/>
          <c:extLst>
            <c:ext xmlns:c16="http://schemas.microsoft.com/office/drawing/2014/chart" uri="{C3380CC4-5D6E-409C-BE32-E72D297353CC}">
              <c16:uniqueId val="{00000006-5022-49C4-8B99-698924121D2B}"/>
            </c:ext>
          </c:extLst>
        </c:ser>
        <c:dLbls>
          <c:showLegendKey val="0"/>
          <c:showVal val="0"/>
          <c:showCatName val="0"/>
          <c:showSerName val="0"/>
          <c:showPercent val="0"/>
          <c:showBubbleSize val="0"/>
        </c:dLbls>
        <c:marker val="1"/>
        <c:smooth val="0"/>
        <c:axId val="363842176"/>
        <c:axId val="365773184"/>
      </c:lineChart>
      <c:catAx>
        <c:axId val="363842176"/>
        <c:scaling>
          <c:orientation val="minMax"/>
        </c:scaling>
        <c:delete val="0"/>
        <c:axPos val="b"/>
        <c:numFmt formatCode="0" sourceLinked="1"/>
        <c:majorTickMark val="out"/>
        <c:minorTickMark val="none"/>
        <c:tickLblPos val="nextTo"/>
        <c:txPr>
          <a:bodyPr/>
          <a:lstStyle/>
          <a:p>
            <a:pPr>
              <a:defRPr sz="1400"/>
            </a:pPr>
            <a:endParaRPr lang="en-US"/>
          </a:p>
        </c:txPr>
        <c:crossAx val="365773184"/>
        <c:crosses val="autoZero"/>
        <c:auto val="1"/>
        <c:lblAlgn val="ctr"/>
        <c:lblOffset val="100"/>
        <c:tickLblSkip val="5"/>
        <c:noMultiLvlLbl val="0"/>
      </c:catAx>
      <c:valAx>
        <c:axId val="365773184"/>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63842176"/>
        <c:crosses val="autoZero"/>
        <c:crossBetween val="between"/>
      </c:valAx>
    </c:plotArea>
    <c:legend>
      <c:legendPos val="t"/>
      <c:layout>
        <c:manualLayout>
          <c:xMode val="edge"/>
          <c:yMode val="edge"/>
          <c:x val="0.13049544577950944"/>
          <c:y val="3.795224054189824E-2"/>
          <c:w val="0.70569679506036587"/>
          <c:h val="3.984109607191446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64"/>
        </c:manualLayout>
      </c:layout>
      <c:overlay val="1"/>
    </c:title>
    <c:autoTitleDeleted val="0"/>
    <c:plotArea>
      <c:layout>
        <c:manualLayout>
          <c:layoutTarget val="inner"/>
          <c:xMode val="edge"/>
          <c:yMode val="edge"/>
          <c:x val="0.11401068842298327"/>
          <c:y val="2.6590499716947148E-2"/>
          <c:w val="0.85064794611520211"/>
          <c:h val="0.8558824623285467"/>
        </c:manualLayout>
      </c:layout>
      <c:lineChart>
        <c:grouping val="standard"/>
        <c:varyColors val="0"/>
        <c:ser>
          <c:idx val="0"/>
          <c:order val="0"/>
          <c:tx>
            <c:v>US</c:v>
          </c:tx>
          <c:spPr>
            <a:ln w="19050"/>
          </c:spPr>
          <c:marker>
            <c:symbol val="x"/>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US!$B$103:$AN$103</c:f>
              <c:numCache>
                <c:formatCode>#\ ##0.000</c:formatCode>
                <c:ptCount val="39"/>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pt idx="16">
                  <c:v>2.1001497953072666E-3</c:v>
                </c:pt>
                <c:pt idx="17">
                  <c:v>3.5963369056870331E-3</c:v>
                </c:pt>
                <c:pt idx="18">
                  <c:v>6.1192182838108802E-3</c:v>
                </c:pt>
                <c:pt idx="19">
                  <c:v>1.0198646457183796E-2</c:v>
                </c:pt>
                <c:pt idx="20">
                  <c:v>1.658272328761054E-2</c:v>
                </c:pt>
                <c:pt idx="21">
                  <c:v>2.6326187725712932E-2</c:v>
                </c:pt>
                <c:pt idx="22">
                  <c:v>4.0874040353023597E-2</c:v>
                </c:pt>
                <c:pt idx="23">
                  <c:v>6.2079378337505473E-2</c:v>
                </c:pt>
                <c:pt idx="24">
                  <c:v>9.2179307567526486E-2</c:v>
                </c:pt>
                <c:pt idx="25">
                  <c:v>0.19243497522503866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0-31B6-4D1E-9F3C-719052340439}"/>
            </c:ext>
          </c:extLst>
        </c:ser>
        <c:ser>
          <c:idx val="1"/>
          <c:order val="1"/>
          <c:tx>
            <c:v>EU</c:v>
          </c:tx>
          <c:spPr>
            <a:ln w="19050"/>
          </c:spPr>
          <c:marker>
            <c:symbol val="plus"/>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EU!$B$103:$AN$103</c:f>
              <c:numCache>
                <c:formatCode>#\ ##0.000</c:formatCode>
                <c:ptCount val="39"/>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pt idx="16">
                  <c:v>1.6430364652682079E-3</c:v>
                </c:pt>
                <c:pt idx="17">
                  <c:v>2.8135672467920828E-3</c:v>
                </c:pt>
                <c:pt idx="18">
                  <c:v>4.787324600227497E-3</c:v>
                </c:pt>
                <c:pt idx="19">
                  <c:v>7.9788346826373726E-3</c:v>
                </c:pt>
                <c:pt idx="20">
                  <c:v>1.2973369383401585E-2</c:v>
                </c:pt>
                <c:pt idx="21">
                  <c:v>2.0596095822066895E-2</c:v>
                </c:pt>
                <c:pt idx="22">
                  <c:v>3.1977499382626805E-2</c:v>
                </c:pt>
                <c:pt idx="23">
                  <c:v>4.8567336757414273E-2</c:v>
                </c:pt>
                <c:pt idx="24">
                  <c:v>7.2115790985500083E-2</c:v>
                </c:pt>
                <c:pt idx="25">
                  <c:v>0.15055006180712144</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1-31B6-4D1E-9F3C-719052340439}"/>
            </c:ext>
          </c:extLst>
        </c:ser>
        <c:ser>
          <c:idx val="2"/>
          <c:order val="2"/>
          <c:tx>
            <c:v>China</c:v>
          </c:tx>
          <c:spPr>
            <a:ln>
              <a:prstDash val="sysDash"/>
            </a:ln>
          </c:spPr>
          <c:marker>
            <c:symbol val="triang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China!$B$103:$AN$103</c:f>
              <c:numCache>
                <c:formatCode>#\ ##0.000</c:formatCode>
                <c:ptCount val="39"/>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pt idx="16">
                  <c:v>2.4148273650712645E-3</c:v>
                </c:pt>
                <c:pt idx="17">
                  <c:v>4.1351968289472171E-3</c:v>
                </c:pt>
                <c:pt idx="18">
                  <c:v>7.0360960906738395E-3</c:v>
                </c:pt>
                <c:pt idx="19">
                  <c:v>1.1726768541236981E-2</c:v>
                </c:pt>
                <c:pt idx="20">
                  <c:v>1.906740846381753E-2</c:v>
                </c:pt>
                <c:pt idx="21">
                  <c:v>3.0270792435905077E-2</c:v>
                </c:pt>
                <c:pt idx="22">
                  <c:v>4.6998433819368295E-2</c:v>
                </c:pt>
                <c:pt idx="23">
                  <c:v>7.1381090030336311E-2</c:v>
                </c:pt>
                <c:pt idx="24">
                  <c:v>0.1059910654491272</c:v>
                </c:pt>
                <c:pt idx="25">
                  <c:v>0.2212686186521497</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2-31B6-4D1E-9F3C-719052340439}"/>
            </c:ext>
          </c:extLst>
        </c:ser>
        <c:ser>
          <c:idx val="3"/>
          <c:order val="3"/>
          <c:tx>
            <c:v>Africa</c:v>
          </c:tx>
          <c:spPr>
            <a:ln w="19050"/>
          </c:spPr>
          <c:marker>
            <c:symbol val="none"/>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Africa!$B$103:$AN$103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3-31B6-4D1E-9F3C-719052340439}"/>
            </c:ext>
          </c:extLst>
        </c:ser>
        <c:ser>
          <c:idx val="4"/>
          <c:order val="4"/>
          <c:tx>
            <c:v>India</c:v>
          </c:tx>
          <c:spPr>
            <a:ln w="19050">
              <a:prstDash val="dash"/>
            </a:ln>
          </c:spPr>
          <c:marker>
            <c:symbol val="circ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India!$B$103:$AN$103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4-31B6-4D1E-9F3C-719052340439}"/>
            </c:ext>
          </c:extLst>
        </c:ser>
        <c:ser>
          <c:idx val="5"/>
          <c:order val="5"/>
          <c:tx>
            <c:v>Russia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Russia!$B$103:$AN$103</c:f>
              <c:numCache>
                <c:formatCode>#\ ##0.000</c:formatCode>
                <c:ptCount val="39"/>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pt idx="16">
                  <c:v>2.6307449753743052E-3</c:v>
                </c:pt>
                <c:pt idx="17">
                  <c:v>4.5049382979870317E-3</c:v>
                </c:pt>
                <c:pt idx="18">
                  <c:v>7.66521644757191E-3</c:v>
                </c:pt>
                <c:pt idx="19">
                  <c:v>1.2775297258703296E-2</c:v>
                </c:pt>
                <c:pt idx="20">
                  <c:v>2.0772287797938358E-2</c:v>
                </c:pt>
                <c:pt idx="21">
                  <c:v>3.2977402961890674E-2</c:v>
                </c:pt>
                <c:pt idx="22">
                  <c:v>5.1200717454647597E-2</c:v>
                </c:pt>
                <c:pt idx="23">
                  <c:v>7.7763506679702707E-2</c:v>
                </c:pt>
                <c:pt idx="24">
                  <c:v>0.11546807316250192</c:v>
                </c:pt>
                <c:pt idx="25">
                  <c:v>0.24105296931235395</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5-31B6-4D1E-9F3C-719052340439}"/>
            </c:ext>
          </c:extLst>
        </c:ser>
        <c:ser>
          <c:idx val="6"/>
          <c:order val="6"/>
          <c:tx>
            <c:v>DevAsia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OthAsia!$B$103:$AN$103</c:f>
              <c:numCache>
                <c:formatCode>#\ ##0.000</c:formatCode>
                <c:ptCount val="39"/>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pt idx="16">
                  <c:v>1.7899457277491709E-3</c:v>
                </c:pt>
                <c:pt idx="17">
                  <c:v>3.065137493651665E-3</c:v>
                </c:pt>
                <c:pt idx="18">
                  <c:v>5.2153749455140126E-3</c:v>
                </c:pt>
                <c:pt idx="19">
                  <c:v>8.6922483794492876E-3</c:v>
                </c:pt>
                <c:pt idx="20">
                  <c:v>1.4133360758089372E-2</c:v>
                </c:pt>
                <c:pt idx="21">
                  <c:v>2.2437660091130854E-2</c:v>
                </c:pt>
                <c:pt idx="22">
                  <c:v>3.4836712157019056E-2</c:v>
                </c:pt>
                <c:pt idx="23">
                  <c:v>5.2909901134116394E-2</c:v>
                </c:pt>
                <c:pt idx="24">
                  <c:v>7.8563899649467972E-2</c:v>
                </c:pt>
                <c:pt idx="25">
                  <c:v>0.16401123507629609</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6-31B6-4D1E-9F3C-719052340439}"/>
            </c:ext>
          </c:extLst>
        </c:ser>
        <c:dLbls>
          <c:showLegendKey val="0"/>
          <c:showVal val="0"/>
          <c:showCatName val="0"/>
          <c:showSerName val="0"/>
          <c:showPercent val="0"/>
          <c:showBubbleSize val="0"/>
        </c:dLbls>
        <c:marker val="1"/>
        <c:smooth val="0"/>
        <c:axId val="376626176"/>
        <c:axId val="379716736"/>
      </c:lineChart>
      <c:catAx>
        <c:axId val="376626176"/>
        <c:scaling>
          <c:orientation val="minMax"/>
        </c:scaling>
        <c:delete val="0"/>
        <c:axPos val="b"/>
        <c:numFmt formatCode="0" sourceLinked="1"/>
        <c:majorTickMark val="out"/>
        <c:minorTickMark val="none"/>
        <c:tickLblPos val="nextTo"/>
        <c:txPr>
          <a:bodyPr/>
          <a:lstStyle/>
          <a:p>
            <a:pPr>
              <a:defRPr sz="1400"/>
            </a:pPr>
            <a:endParaRPr lang="en-US"/>
          </a:p>
        </c:txPr>
        <c:crossAx val="379716736"/>
        <c:crosses val="autoZero"/>
        <c:auto val="1"/>
        <c:lblAlgn val="ctr"/>
        <c:lblOffset val="100"/>
        <c:tickLblSkip val="5"/>
        <c:noMultiLvlLbl val="0"/>
      </c:catAx>
      <c:valAx>
        <c:axId val="379716736"/>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76626176"/>
        <c:crosses val="autoZero"/>
        <c:crossBetween val="between"/>
      </c:valAx>
    </c:plotArea>
    <c:legend>
      <c:legendPos val="t"/>
      <c:layout>
        <c:manualLayout>
          <c:xMode val="edge"/>
          <c:yMode val="edge"/>
          <c:x val="0.13049544577950944"/>
          <c:y val="3.795224054189824E-2"/>
          <c:w val="0.70569679506036587"/>
          <c:h val="3.9841096071914481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SLR!$B$59:$DR$59</c:f>
              <c:numCache>
                <c:formatCode>_(* #\ ##0.00_);_(* \(#\ ##0.00\);_(* "-"??_);_(@_)</c:formatCode>
                <c:ptCount val="121"/>
                <c:pt idx="0">
                  <c:v>9.9841681529815943E-2</c:v>
                </c:pt>
                <c:pt idx="1">
                  <c:v>0.10923518827643244</c:v>
                </c:pt>
                <c:pt idx="2">
                  <c:v>0.1214109371070462</c:v>
                </c:pt>
                <c:pt idx="3">
                  <c:v>0.13678938332787169</c:v>
                </c:pt>
                <c:pt idx="4">
                  <c:v>0.15554871650184007</c:v>
                </c:pt>
                <c:pt idx="5">
                  <c:v>0.17769725414142487</c:v>
                </c:pt>
                <c:pt idx="6">
                  <c:v>0.20312969154237068</c:v>
                </c:pt>
                <c:pt idx="7">
                  <c:v>0.23167896805449451</c:v>
                </c:pt>
                <c:pt idx="8">
                  <c:v>0.26315382541258214</c:v>
                </c:pt>
                <c:pt idx="9">
                  <c:v>0.29736006344776456</c:v>
                </c:pt>
                <c:pt idx="10">
                  <c:v>0.33411143106272922</c:v>
                </c:pt>
                <c:pt idx="11">
                  <c:v>0.37314358383007096</c:v>
                </c:pt>
                <c:pt idx="12">
                  <c:v>0.41423586905327958</c:v>
                </c:pt>
                <c:pt idx="13">
                  <c:v>0.45719931869753799</c:v>
                </c:pt>
                <c:pt idx="14">
                  <c:v>0.50186628881178186</c:v>
                </c:pt>
                <c:pt idx="15">
                  <c:v>0.548084709412888</c:v>
                </c:pt>
                <c:pt idx="16">
                  <c:v>0.59571455863161227</c:v>
                </c:pt>
                <c:pt idx="17">
                  <c:v>0.64462542722410987</c:v>
                </c:pt>
                <c:pt idx="18">
                  <c:v>0.69469459363390218</c:v>
                </c:pt>
                <c:pt idx="19">
                  <c:v>0.74580527292444498</c:v>
                </c:pt>
                <c:pt idx="20">
                  <c:v>0.79784697398074012</c:v>
                </c:pt>
                <c:pt idx="21">
                  <c:v>0.85071695404757763</c:v>
                </c:pt>
                <c:pt idx="22">
                  <c:v>0.90431804024604301</c:v>
                </c:pt>
                <c:pt idx="23">
                  <c:v>0.95855323024287298</c:v>
                </c:pt>
                <c:pt idx="24">
                  <c:v>1.0133197404773042</c:v>
                </c:pt>
                <c:pt idx="25">
                  <c:v>1.06846854527608</c:v>
                </c:pt>
                <c:pt idx="26">
                  <c:v>1.1233285596108589</c:v>
                </c:pt>
                <c:pt idx="27">
                  <c:v>1.1769734902176823</c:v>
                </c:pt>
                <c:pt idx="28">
                  <c:v>1.2288750480215269</c:v>
                </c:pt>
                <c:pt idx="29">
                  <c:v>1.2787657562008961</c:v>
                </c:pt>
                <c:pt idx="30">
                  <c:v>1.3265459893310279</c:v>
                </c:pt>
                <c:pt idx="31">
                  <c:v>1.3722212171443617</c:v>
                </c:pt>
                <c:pt idx="32">
                  <c:v>1.4158599014491566</c:v>
                </c:pt>
                <c:pt idx="33">
                  <c:v>1.4575655218397592</c:v>
                </c:pt>
                <c:pt idx="34">
                  <c:v>1.4974582590789509</c:v>
                </c:pt>
                <c:pt idx="35">
                  <c:v>1.5356632628453417</c:v>
                </c:pt>
                <c:pt idx="36">
                  <c:v>1.5723033863061209</c:v>
                </c:pt>
                <c:pt idx="37">
                  <c:v>1.607494926563223</c:v>
                </c:pt>
                <c:pt idx="38">
                  <c:v>1.6413453631474284</c:v>
                </c:pt>
                <c:pt idx="39">
                  <c:v>1.6739524007006976</c:v>
                </c:pt>
                <c:pt idx="40">
                  <c:v>1.7054038401842233</c:v>
                </c:pt>
                <c:pt idx="41">
                  <c:v>1.73577795484091</c:v>
                </c:pt>
                <c:pt idx="42">
                  <c:v>1.7651441528757725</c:v>
                </c:pt>
                <c:pt idx="43">
                  <c:v>1.7935637822822439</c:v>
                </c:pt>
                <c:pt idx="44">
                  <c:v>1.8210909840778702</c:v>
                </c:pt>
                <c:pt idx="45">
                  <c:v>1.8477735351581972</c:v>
                </c:pt>
                <c:pt idx="46">
                  <c:v>1.8736536457687991</c:v>
                </c:pt>
                <c:pt idx="47">
                  <c:v>1.8987686925740486</c:v>
                </c:pt>
                <c:pt idx="48">
                  <c:v>1.9231518788307445</c:v>
                </c:pt>
                <c:pt idx="49">
                  <c:v>1.9468328199277312</c:v>
                </c:pt>
                <c:pt idx="50">
                  <c:v>1.9698380567116771</c:v>
                </c:pt>
                <c:pt idx="51">
                  <c:v>1.9921915014180165</c:v>
                </c:pt>
                <c:pt idx="52">
                  <c:v>2.0139148222500154</c:v>
                </c:pt>
                <c:pt idx="53">
                  <c:v>2.0350277731062536</c:v>
                </c:pt>
                <c:pt idx="54">
                  <c:v>2.0555484749299748</c:v>
                </c:pt>
                <c:pt idx="55">
                  <c:v>2.0754936548359311</c:v>
                </c:pt>
                <c:pt idx="56">
                  <c:v>2.0948788486918151</c:v>
                </c:pt>
                <c:pt idx="57">
                  <c:v>2.1137185722783021</c:v>
                </c:pt>
                <c:pt idx="58">
                  <c:v>2.1320264655795569</c:v>
                </c:pt>
                <c:pt idx="59">
                  <c:v>2.1498154141991384</c:v>
                </c:pt>
                <c:pt idx="60">
                  <c:v>2.1663464756855357</c:v>
                </c:pt>
                <c:pt idx="61">
                  <c:v>2.1818833779925</c:v>
                </c:pt>
                <c:pt idx="62">
                  <c:v>2.1966079848206368</c:v>
                </c:pt>
                <c:pt idx="63">
                  <c:v>2.2106466448622499</c:v>
                </c:pt>
                <c:pt idx="64">
                  <c:v>2.2240880334706739</c:v>
                </c:pt>
                <c:pt idx="65">
                  <c:v>2.2369952354420923</c:v>
                </c:pt>
                <c:pt idx="66">
                  <c:v>2.2494139292762925</c:v>
                </c:pt>
                <c:pt idx="67">
                  <c:v>2.2613779320916314</c:v>
                </c:pt>
                <c:pt idx="68">
                  <c:v>2.2729129574930758</c:v>
                </c:pt>
                <c:pt idx="69">
                  <c:v>2.2840391633188859</c:v>
                </c:pt>
                <c:pt idx="70">
                  <c:v>2.2947728798144356</c:v>
                </c:pt>
                <c:pt idx="71">
                  <c:v>2.3051277826345125</c:v>
                </c:pt>
                <c:pt idx="72">
                  <c:v>2.3151156896908311</c:v>
                </c:pt>
                <c:pt idx="73">
                  <c:v>2.3247471030647398</c:v>
                </c:pt>
                <c:pt idx="74">
                  <c:v>2.3340315780801948</c:v>
                </c:pt>
                <c:pt idx="75">
                  <c:v>2.3429779751448847</c:v>
                </c:pt>
                <c:pt idx="76">
                  <c:v>2.3515946320341685</c:v>
                </c:pt>
                <c:pt idx="77">
                  <c:v>2.3598894821493861</c:v>
                </c:pt>
                <c:pt idx="78">
                  <c:v>2.3678701360585164</c:v>
                </c:pt>
                <c:pt idx="79">
                  <c:v>2.3755439380569991</c:v>
                </c:pt>
                <c:pt idx="80">
                  <c:v>2.3829180057128729</c:v>
                </c:pt>
                <c:pt idx="81">
                  <c:v>2.3899992578031308</c:v>
                </c:pt>
                <c:pt idx="82">
                  <c:v>2.3967944343147254</c:v>
                </c:pt>
                <c:pt idx="83">
                  <c:v>2.4033101110081354</c:v>
                </c:pt>
                <c:pt idx="84">
                  <c:v>2.4095527102438727</c:v>
                </c:pt>
                <c:pt idx="85">
                  <c:v>2.4155285092309082</c:v>
                </c:pt>
                <c:pt idx="86">
                  <c:v>2.4212436464882172</c:v>
                </c:pt>
                <c:pt idx="87">
                  <c:v>2.4267041270605887</c:v>
                </c:pt>
                <c:pt idx="88">
                  <c:v>2.4319158268596444</c:v>
                </c:pt>
                <c:pt idx="89">
                  <c:v>2.4368844963850447</c:v>
                </c:pt>
                <c:pt idx="90">
                  <c:v>2.4416157640016896</c:v>
                </c:pt>
                <c:pt idx="91">
                  <c:v>2.4461151388946027</c:v>
                </c:pt>
                <c:pt idx="92">
                  <c:v>2.4503880137860965</c:v>
                </c:pt>
                <c:pt idx="93">
                  <c:v>2.4544396674743298</c:v>
                </c:pt>
                <c:pt idx="94">
                  <c:v>2.4582752672348072</c:v>
                </c:pt>
                <c:pt idx="95">
                  <c:v>2.4618998711142188</c:v>
                </c:pt>
                <c:pt idx="96">
                  <c:v>2.4653184301375841</c:v>
                </c:pt>
                <c:pt idx="97">
                  <c:v>2.4685357904437679</c:v>
                </c:pt>
                <c:pt idx="98">
                  <c:v>2.4715566953603036</c:v>
                </c:pt>
                <c:pt idx="99">
                  <c:v>2.4743857874255353</c:v>
                </c:pt>
                <c:pt idx="100">
                  <c:v>2.477027610364019</c:v>
                </c:pt>
                <c:pt idx="101">
                  <c:v>2.4794866110196288</c:v>
                </c:pt>
                <c:pt idx="102">
                  <c:v>2.4817671412497382</c:v>
                </c:pt>
                <c:pt idx="103">
                  <c:v>2.4838734597830681</c:v>
                </c:pt>
                <c:pt idx="104">
                  <c:v>2.4858097340432166</c:v>
                </c:pt>
                <c:pt idx="105">
                  <c:v>2.4875800419394563</c:v>
                </c:pt>
                <c:pt idx="106">
                  <c:v>2.4891883736260683</c:v>
                </c:pt>
                <c:pt idx="107">
                  <c:v>2.4906386332312462</c:v>
                </c:pt>
                <c:pt idx="108">
                  <c:v>2.4919346405564164</c:v>
                </c:pt>
                <c:pt idx="109">
                  <c:v>2.4930801327466869</c:v>
                </c:pt>
                <c:pt idx="110">
                  <c:v>2.4940787659330312</c:v>
                </c:pt>
                <c:pt idx="111">
                  <c:v>2.4949341168467281</c:v>
                </c:pt>
                <c:pt idx="112">
                  <c:v>2.495649684406525</c:v>
                </c:pt>
                <c:pt idx="113">
                  <c:v>2.4962288912789337</c:v>
                </c:pt>
                <c:pt idx="114">
                  <c:v>2.4966750854120399</c:v>
                </c:pt>
                <c:pt idx="115">
                  <c:v>2.4969915415431756</c:v>
                </c:pt>
                <c:pt idx="116">
                  <c:v>2.4971814626807829</c:v>
                </c:pt>
                <c:pt idx="117">
                  <c:v>2.4972479815607809</c:v>
                </c:pt>
                <c:pt idx="118">
                  <c:v>2.4971941620777387</c:v>
                </c:pt>
                <c:pt idx="119">
                  <c:v>2.4970230006911476</c:v>
                </c:pt>
                <c:pt idx="120">
                  <c:v>2.4967374278070782</c:v>
                </c:pt>
              </c:numCache>
            </c:numRef>
          </c:val>
          <c:smooth val="0"/>
          <c:extLst>
            <c:ext xmlns:c16="http://schemas.microsoft.com/office/drawing/2014/chart" uri="{C3380CC4-5D6E-409C-BE32-E72D297353CC}">
              <c16:uniqueId val="{00000000-6849-403E-B944-C4D60C6FD31C}"/>
            </c:ext>
          </c:extLst>
        </c:ser>
        <c:ser>
          <c:idx val="1"/>
          <c:order val="1"/>
          <c:marker>
            <c:symbol val="none"/>
          </c:marker>
          <c:val>
            <c:numRef>
              <c:f>SLR!$B$60:$DR$60</c:f>
              <c:numCache>
                <c:formatCode>_(* #\ ##0.00_);_(* \(#\ ##0.00\);_(* "-"??_);_(@_)</c:formatCode>
                <c:ptCount val="121"/>
                <c:pt idx="0">
                  <c:v>0.11448168152981594</c:v>
                </c:pt>
                <c:pt idx="1">
                  <c:v>0.13127373596874015</c:v>
                </c:pt>
                <c:pt idx="2">
                  <c:v>0.15245473164979798</c:v>
                </c:pt>
                <c:pt idx="3">
                  <c:v>0.17854344045198051</c:v>
                </c:pt>
                <c:pt idx="4">
                  <c:v>0.20960454291415392</c:v>
                </c:pt>
                <c:pt idx="5">
                  <c:v>0.24538323786132937</c:v>
                </c:pt>
                <c:pt idx="6">
                  <c:v>0.28542007120858759</c:v>
                </c:pt>
                <c:pt idx="7">
                  <c:v>0.32915855423317375</c:v>
                </c:pt>
                <c:pt idx="8">
                  <c:v>0.37602518362181547</c:v>
                </c:pt>
                <c:pt idx="9">
                  <c:v>0.42547762796003308</c:v>
                </c:pt>
                <c:pt idx="10">
                  <c:v>0.47703086549326112</c:v>
                </c:pt>
                <c:pt idx="11">
                  <c:v>0.53015092865099622</c:v>
                </c:pt>
                <c:pt idx="12">
                  <c:v>0.58442568648841564</c:v>
                </c:pt>
                <c:pt idx="13">
                  <c:v>0.63954096919670667</c:v>
                </c:pt>
                <c:pt idx="14">
                  <c:v>0.69525901989882399</c:v>
                </c:pt>
                <c:pt idx="15">
                  <c:v>0.75140312678510435</c:v>
                </c:pt>
                <c:pt idx="16">
                  <c:v>0.8078452546999223</c:v>
                </c:pt>
                <c:pt idx="17">
                  <c:v>0.86449540364212329</c:v>
                </c:pt>
                <c:pt idx="18">
                  <c:v>0.92129219689170738</c:v>
                </c:pt>
                <c:pt idx="19">
                  <c:v>0.97819448445909463</c:v>
                </c:pt>
                <c:pt idx="20">
                  <c:v>1.0351761410581639</c:v>
                </c:pt>
                <c:pt idx="21">
                  <c:v>1.0922228503679368</c:v>
                </c:pt>
                <c:pt idx="22">
                  <c:v>1.1493259031640102</c:v>
                </c:pt>
                <c:pt idx="23">
                  <c:v>1.206473692644306</c:v>
                </c:pt>
                <c:pt idx="24">
                  <c:v>1.2636436773908364</c:v>
                </c:pt>
                <c:pt idx="25">
                  <c:v>1.3207598012163968</c:v>
                </c:pt>
                <c:pt idx="26">
                  <c:v>1.377207614499004</c:v>
                </c:pt>
                <c:pt idx="27">
                  <c:v>1.4321149533589927</c:v>
                </c:pt>
                <c:pt idx="28">
                  <c:v>1.4850129445272127</c:v>
                </c:pt>
                <c:pt idx="29">
                  <c:v>1.5356882135735848</c:v>
                </c:pt>
                <c:pt idx="30">
                  <c:v>1.5840864764908922</c:v>
                </c:pt>
                <c:pt idx="31">
                  <c:v>1.6302496204621653</c:v>
                </c:pt>
                <c:pt idx="32">
                  <c:v>1.6742747073112876</c:v>
                </c:pt>
                <c:pt idx="33">
                  <c:v>1.7162874259940226</c:v>
                </c:pt>
                <c:pt idx="34">
                  <c:v>1.7564251255356242</c:v>
                </c:pt>
                <c:pt idx="35">
                  <c:v>1.7948262211693899</c:v>
                </c:pt>
                <c:pt idx="36">
                  <c:v>1.8316238375989715</c:v>
                </c:pt>
                <c:pt idx="37">
                  <c:v>1.8669422540041576</c:v>
                </c:pt>
                <c:pt idx="38">
                  <c:v>1.9008951805434018</c:v>
                </c:pt>
                <c:pt idx="39">
                  <c:v>1.9335852089203927</c:v>
                </c:pt>
                <c:pt idx="40">
                  <c:v>1.9651039921592603</c:v>
                </c:pt>
                <c:pt idx="41">
                  <c:v>1.9955328542586925</c:v>
                </c:pt>
                <c:pt idx="42">
                  <c:v>2.0249436304319843</c:v>
                </c:pt>
                <c:pt idx="43">
                  <c:v>2.0533996074680587</c:v>
                </c:pt>
                <c:pt idx="44">
                  <c:v>2.0809564809892955</c:v>
                </c:pt>
                <c:pt idx="45">
                  <c:v>2.1076632786140186</c:v>
                </c:pt>
                <c:pt idx="46">
                  <c:v>2.1335632198052927</c:v>
                </c:pt>
                <c:pt idx="47">
                  <c:v>2.1586944976785891</c:v>
                </c:pt>
                <c:pt idx="48">
                  <c:v>2.1830909774770704</c:v>
                </c:pt>
                <c:pt idx="49">
                  <c:v>2.2067828123731643</c:v>
                </c:pt>
                <c:pt idx="50">
                  <c:v>2.2297969808230782</c:v>
                </c:pt>
                <c:pt idx="51">
                  <c:v>2.2521577516632343</c:v>
                </c:pt>
                <c:pt idx="52">
                  <c:v>2.273887084037602</c:v>
                </c:pt>
                <c:pt idx="53">
                  <c:v>2.2950049694604187</c:v>
                </c:pt>
                <c:pt idx="54">
                  <c:v>2.3155297231102692</c:v>
                </c:pt>
                <c:pt idx="55">
                  <c:v>2.3354782309962152</c:v>
                </c:pt>
                <c:pt idx="56">
                  <c:v>2.354866159053393</c:v>
                </c:pt>
                <c:pt idx="57">
                  <c:v>2.3737081295920426</c:v>
                </c:pt>
                <c:pt idx="58">
                  <c:v>2.3920178698896106</c:v>
                </c:pt>
                <c:pt idx="59">
                  <c:v>2.4098083371103076</c:v>
                </c:pt>
                <c:pt idx="60">
                  <c:v>2.4263406338998692</c:v>
                </c:pt>
                <c:pt idx="61">
                  <c:v>2.4418785469867723</c:v>
                </c:pt>
                <c:pt idx="62">
                  <c:v>2.4566039842925544</c:v>
                </c:pt>
                <c:pt idx="63">
                  <c:v>2.4706433286589027</c:v>
                </c:pt>
                <c:pt idx="64">
                  <c:v>2.4840852823347679</c:v>
                </c:pt>
                <c:pt idx="65">
                  <c:v>2.4969929516077514</c:v>
                </c:pt>
                <c:pt idx="66">
                  <c:v>2.5094120323311317</c:v>
                </c:pt>
                <c:pt idx="67">
                  <c:v>2.5213763557404212</c:v>
                </c:pt>
                <c:pt idx="68">
                  <c:v>2.5329116469858826</c:v>
                </c:pt>
                <c:pt idx="69">
                  <c:v>2.544038073383259</c:v>
                </c:pt>
                <c:pt idx="70">
                  <c:v>2.5547719729788021</c:v>
                </c:pt>
                <c:pt idx="71">
                  <c:v>2.565127027860576</c:v>
                </c:pt>
                <c:pt idx="72">
                  <c:v>2.5751150612532534</c:v>
                </c:pt>
                <c:pt idx="73">
                  <c:v>2.5847465796305897</c:v>
                </c:pt>
                <c:pt idx="74">
                  <c:v>2.5940311419508926</c:v>
                </c:pt>
                <c:pt idx="75">
                  <c:v>2.6029776116309571</c:v>
                </c:pt>
                <c:pt idx="76">
                  <c:v>2.6115943289389381</c:v>
                </c:pt>
                <c:pt idx="77">
                  <c:v>2.6198892293422311</c:v>
                </c:pt>
                <c:pt idx="78">
                  <c:v>2.6278699251219062</c:v>
                </c:pt>
                <c:pt idx="79">
                  <c:v>2.6355437619943856</c:v>
                </c:pt>
                <c:pt idx="80">
                  <c:v>2.6429178587068209</c:v>
                </c:pt>
                <c:pt idx="81">
                  <c:v>2.6499991350149652</c:v>
                </c:pt>
                <c:pt idx="82">
                  <c:v>2.6567943317184972</c:v>
                </c:pt>
                <c:pt idx="83">
                  <c:v>2.6633100252529824</c:v>
                </c:pt>
                <c:pt idx="84">
                  <c:v>2.6695526385398773</c:v>
                </c:pt>
                <c:pt idx="85">
                  <c:v>2.6755284492544078</c:v>
                </c:pt>
                <c:pt idx="86">
                  <c:v>2.6812435963032257</c:v>
                </c:pt>
                <c:pt idx="87">
                  <c:v>2.6867040850535711</c:v>
                </c:pt>
                <c:pt idx="88">
                  <c:v>2.69191579168535</c:v>
                </c:pt>
                <c:pt idx="89">
                  <c:v>2.6968844669215168</c:v>
                </c:pt>
                <c:pt idx="90">
                  <c:v>2.7016157393128797</c:v>
                </c:pt>
                <c:pt idx="91">
                  <c:v>2.706115118199298</c:v>
                </c:pt>
                <c:pt idx="92">
                  <c:v>2.7103879964320821</c:v>
                </c:pt>
                <c:pt idx="93">
                  <c:v>2.7144396529168993</c:v>
                </c:pt>
                <c:pt idx="94">
                  <c:v>2.718275255018884</c:v>
                </c:pt>
                <c:pt idx="95">
                  <c:v>2.7218998608594762</c:v>
                </c:pt>
                <c:pt idx="96">
                  <c:v>2.7253184215260546</c:v>
                </c:pt>
                <c:pt idx="97">
                  <c:v>2.7285357832095274</c:v>
                </c:pt>
                <c:pt idx="98">
                  <c:v>2.7315566892808745</c:v>
                </c:pt>
                <c:pt idx="99">
                  <c:v>2.7343857823147228</c:v>
                </c:pt>
                <c:pt idx="100">
                  <c:v>2.73702760606594</c:v>
                </c:pt>
                <c:pt idx="101">
                  <c:v>2.7394866074037307</c:v>
                </c:pt>
                <c:pt idx="102">
                  <c:v>2.7417671382066446</c:v>
                </c:pt>
                <c:pt idx="103">
                  <c:v>2.7438734572211119</c:v>
                </c:pt>
                <c:pt idx="104">
                  <c:v>2.7458097318855446</c:v>
                </c:pt>
                <c:pt idx="105">
                  <c:v>2.7475800401216128</c:v>
                </c:pt>
                <c:pt idx="106">
                  <c:v>2.7491883720939763</c:v>
                </c:pt>
                <c:pt idx="107">
                  <c:v>2.7506386319395206</c:v>
                </c:pt>
                <c:pt idx="108">
                  <c:v>2.7519346394669526</c:v>
                </c:pt>
                <c:pt idx="109">
                  <c:v>2.753080131827482</c:v>
                </c:pt>
                <c:pt idx="110">
                  <c:v>2.7540787651571974</c:v>
                </c:pt>
                <c:pt idx="111">
                  <c:v>2.7549341161916669</c:v>
                </c:pt>
                <c:pt idx="112">
                  <c:v>2.7556496838532363</c:v>
                </c:pt>
                <c:pt idx="113">
                  <c:v>2.7562288908114372</c:v>
                </c:pt>
                <c:pt idx="114">
                  <c:v>2.7566750850168908</c:v>
                </c:pt>
                <c:pt idx="115">
                  <c:v>2.7569915412090573</c:v>
                </c:pt>
                <c:pt idx="116">
                  <c:v>2.7571814623981679</c:v>
                </c:pt>
                <c:pt idx="117">
                  <c:v>2.7572479813216439</c:v>
                </c:pt>
                <c:pt idx="118">
                  <c:v>2.7571941618753186</c:v>
                </c:pt>
                <c:pt idx="119">
                  <c:v>2.7570230005197458</c:v>
                </c:pt>
                <c:pt idx="120">
                  <c:v>2.7567374276618892</c:v>
                </c:pt>
              </c:numCache>
            </c:numRef>
          </c:val>
          <c:smooth val="0"/>
          <c:extLst>
            <c:ext xmlns:c16="http://schemas.microsoft.com/office/drawing/2014/chart" uri="{C3380CC4-5D6E-409C-BE32-E72D297353CC}">
              <c16:uniqueId val="{00000001-6849-403E-B944-C4D60C6FD31C}"/>
            </c:ext>
          </c:extLst>
        </c:ser>
        <c:ser>
          <c:idx val="2"/>
          <c:order val="2"/>
          <c:marker>
            <c:symbol val="none"/>
          </c:marker>
          <c:val>
            <c:numRef>
              <c:f>SLR!$B$61:$DR$61</c:f>
              <c:numCache>
                <c:formatCode>_(* #\ ##0.00_);_(* \(#\ ##0.00\);_(* "-"??_);_(@_)</c:formatCode>
                <c:ptCount val="121"/>
                <c:pt idx="0">
                  <c:v>0.12048168152981595</c:v>
                </c:pt>
                <c:pt idx="1">
                  <c:v>0.14327373596874016</c:v>
                </c:pt>
                <c:pt idx="2">
                  <c:v>0.18421248452136044</c:v>
                </c:pt>
                <c:pt idx="3">
                  <c:v>0.23320726518500046</c:v>
                </c:pt>
                <c:pt idx="4">
                  <c:v>0.29056178171537272</c:v>
                </c:pt>
                <c:pt idx="5">
                  <c:v>0.35606788978816173</c:v>
                </c:pt>
                <c:pt idx="6">
                  <c:v>0.42920291175761471</c:v>
                </c:pt>
                <c:pt idx="7">
                  <c:v>0.50928415641658609</c:v>
                </c:pt>
                <c:pt idx="8">
                  <c:v>0.59558335407575969</c:v>
                </c:pt>
                <c:pt idx="9">
                  <c:v>0.68739466781680592</c:v>
                </c:pt>
                <c:pt idx="10">
                  <c:v>0.78407129799177255</c:v>
                </c:pt>
                <c:pt idx="11">
                  <c:v>0.88484328258944034</c:v>
                </c:pt>
                <c:pt idx="12">
                  <c:v>0.98909735055160952</c:v>
                </c:pt>
                <c:pt idx="13">
                  <c:v>1.0963429784109</c:v>
                </c:pt>
                <c:pt idx="14">
                  <c:v>1.2061821793889007</c:v>
                </c:pt>
                <c:pt idx="15">
                  <c:v>1.3182894945751107</c:v>
                </c:pt>
                <c:pt idx="16">
                  <c:v>1.4323969017326097</c:v>
                </c:pt>
                <c:pt idx="17">
                  <c:v>1.5482813778354012</c:v>
                </c:pt>
                <c:pt idx="18">
                  <c:v>1.6657541185935889</c:v>
                </c:pt>
                <c:pt idx="19">
                  <c:v>1.7846509184767165</c:v>
                </c:pt>
                <c:pt idx="20">
                  <c:v>1.9048274951473143</c:v>
                </c:pt>
                <c:pt idx="21">
                  <c:v>2.0261576548469558</c:v>
                </c:pt>
                <c:pt idx="22">
                  <c:v>2.1485254512671963</c:v>
                </c:pt>
                <c:pt idx="23">
                  <c:v>2.2718124894525009</c:v>
                </c:pt>
                <c:pt idx="24">
                  <c:v>2.3958854020396996</c:v>
                </c:pt>
                <c:pt idx="25">
                  <c:v>2.5205218703989258</c:v>
                </c:pt>
                <c:pt idx="26">
                  <c:v>2.6445576314905876</c:v>
                </c:pt>
                <c:pt idx="27">
                  <c:v>2.7663852661934714</c:v>
                </c:pt>
                <c:pt idx="28">
                  <c:v>2.8851181099150356</c:v>
                </c:pt>
                <c:pt idx="29">
                  <c:v>3.0003300043430885</c:v>
                </c:pt>
                <c:pt idx="30">
                  <c:v>3.1118835383659653</c:v>
                </c:pt>
                <c:pt idx="31">
                  <c:v>3.2198170139707738</c:v>
                </c:pt>
                <c:pt idx="32">
                  <c:v>3.3242704192322927</c:v>
                </c:pt>
                <c:pt idx="33">
                  <c:v>3.425437375132522</c:v>
                </c:pt>
                <c:pt idx="34">
                  <c:v>3.5235344086110465</c:v>
                </c:pt>
                <c:pt idx="35">
                  <c:v>3.6187817797910657</c:v>
                </c:pt>
                <c:pt idx="36">
                  <c:v>3.7113919878652073</c:v>
                </c:pt>
                <c:pt idx="37">
                  <c:v>3.8015633416337877</c:v>
                </c:pt>
                <c:pt idx="38">
                  <c:v>3.8894768272637013</c:v>
                </c:pt>
                <c:pt idx="39">
                  <c:v>3.9752950784890979</c:v>
                </c:pt>
                <c:pt idx="40">
                  <c:v>4.0591626442801783</c:v>
                </c:pt>
                <c:pt idx="41">
                  <c:v>4.1412070154603846</c:v>
                </c:pt>
                <c:pt idx="42">
                  <c:v>4.2215400542179342</c:v>
                </c:pt>
                <c:pt idx="43">
                  <c:v>4.3002595953090488</c:v>
                </c:pt>
                <c:pt idx="44">
                  <c:v>4.3774510728667373</c:v>
                </c:pt>
                <c:pt idx="45">
                  <c:v>4.453189084355996</c:v>
                </c:pt>
                <c:pt idx="46">
                  <c:v>4.5275388418102587</c:v>
                </c:pt>
                <c:pt idx="47">
                  <c:v>4.6005574859208975</c:v>
                </c:pt>
                <c:pt idx="48">
                  <c:v>4.6722952549311803</c:v>
                </c:pt>
                <c:pt idx="49">
                  <c:v>4.7427965104732843</c:v>
                </c:pt>
                <c:pt idx="50">
                  <c:v>4.8121006284837389</c:v>
                </c:pt>
                <c:pt idx="51">
                  <c:v>4.8802427665342254</c:v>
                </c:pt>
                <c:pt idx="52">
                  <c:v>4.9472545202889266</c:v>
                </c:pt>
                <c:pt idx="53">
                  <c:v>5.0131644820136643</c:v>
                </c:pt>
                <c:pt idx="54">
                  <c:v>5.0779987135708131</c:v>
                </c:pt>
                <c:pt idx="55">
                  <c:v>5.1417811454439679</c:v>
                </c:pt>
                <c:pt idx="56">
                  <c:v>5.2045339122503229</c:v>
                </c:pt>
                <c:pt idx="57">
                  <c:v>5.2662776340474631</c:v>
                </c:pt>
                <c:pt idx="58">
                  <c:v>5.3270316516063572</c:v>
                </c:pt>
                <c:pt idx="59">
                  <c:v>5.3868142227516342</c:v>
                </c:pt>
                <c:pt idx="60">
                  <c:v>5.4444781431738534</c:v>
                </c:pt>
                <c:pt idx="61">
                  <c:v>5.5004314002178916</c:v>
                </c:pt>
                <c:pt idx="62">
                  <c:v>5.5549541154125208</c:v>
                </c:pt>
                <c:pt idx="63">
                  <c:v>5.6082400606692868</c:v>
                </c:pt>
                <c:pt idx="64">
                  <c:v>5.6604246497287276</c:v>
                </c:pt>
                <c:pt idx="65">
                  <c:v>5.7116038188114953</c:v>
                </c:pt>
                <c:pt idx="66">
                  <c:v>5.7618467666280822</c:v>
                </c:pt>
                <c:pt idx="67">
                  <c:v>5.8112045539522681</c:v>
                </c:pt>
                <c:pt idx="68">
                  <c:v>5.8597159105251393</c:v>
                </c:pt>
                <c:pt idx="69">
                  <c:v>5.907411157808836</c:v>
                </c:pt>
                <c:pt idx="70">
                  <c:v>5.954314860209184</c:v>
                </c:pt>
                <c:pt idx="71">
                  <c:v>6.0004476179658788</c:v>
                </c:pt>
                <c:pt idx="72">
                  <c:v>6.0458272804671349</c:v>
                </c:pt>
                <c:pt idx="73">
                  <c:v>6.0904697680874715</c:v>
                </c:pt>
                <c:pt idx="74">
                  <c:v>6.1343896295011824</c:v>
                </c:pt>
                <c:pt idx="75">
                  <c:v>6.1776004201753221</c:v>
                </c:pt>
                <c:pt idx="76">
                  <c:v>6.2201149599151293</c:v>
                </c:pt>
                <c:pt idx="77">
                  <c:v>6.2619455085535911</c:v>
                </c:pt>
                <c:pt idx="78">
                  <c:v>6.3031038862002351</c:v>
                </c:pt>
                <c:pt idx="79">
                  <c:v>6.3436015559060959</c:v>
                </c:pt>
                <c:pt idx="80">
                  <c:v>6.3834496808225891</c:v>
                </c:pt>
                <c:pt idx="81">
                  <c:v>6.4226591640282873</c:v>
                </c:pt>
                <c:pt idx="82">
                  <c:v>6.4612406765596146</c:v>
                </c:pt>
                <c:pt idx="83">
                  <c:v>6.4992046773982821</c:v>
                </c:pt>
                <c:pt idx="84">
                  <c:v>6.5365614279620594</c:v>
                </c:pt>
                <c:pt idx="85">
                  <c:v>6.5733210028291804</c:v>
                </c:pt>
                <c:pt idx="86">
                  <c:v>6.6094932978737857</c:v>
                </c:pt>
                <c:pt idx="87">
                  <c:v>6.6450880366149931</c:v>
                </c:pt>
                <c:pt idx="88">
                  <c:v>6.6801147753277803</c:v>
                </c:pt>
                <c:pt idx="89">
                  <c:v>6.714582907291069</c:v>
                </c:pt>
                <c:pt idx="90">
                  <c:v>6.7485016664306823</c:v>
                </c:pt>
                <c:pt idx="91">
                  <c:v>6.7818801305346899</c:v>
                </c:pt>
                <c:pt idx="92">
                  <c:v>6.814727224163784</c:v>
                </c:pt>
                <c:pt idx="93">
                  <c:v>6.8470517213417974</c:v>
                </c:pt>
                <c:pt idx="94">
                  <c:v>6.8788622480856656</c:v>
                </c:pt>
                <c:pt idx="95">
                  <c:v>6.9101672848162803</c:v>
                </c:pt>
                <c:pt idx="96">
                  <c:v>6.9409751686794348</c:v>
                </c:pt>
                <c:pt idx="97">
                  <c:v>6.9712940957974157</c:v>
                </c:pt>
                <c:pt idx="98">
                  <c:v>7.0011321234658395</c:v>
                </c:pt>
                <c:pt idx="99">
                  <c:v>7.0304971723060943</c:v>
                </c:pt>
                <c:pt idx="100">
                  <c:v>7.059397028380797</c:v>
                </c:pt>
                <c:pt idx="101">
                  <c:v>7.0878393452775175</c:v>
                </c:pt>
                <c:pt idx="102">
                  <c:v>7.1158316461645343</c:v>
                </c:pt>
                <c:pt idx="103">
                  <c:v>7.1433813258212684</c:v>
                </c:pt>
                <c:pt idx="104">
                  <c:v>7.1704956526452772</c:v>
                </c:pt>
                <c:pt idx="105">
                  <c:v>7.1971817706370818</c:v>
                </c:pt>
                <c:pt idx="106">
                  <c:v>7.2234467013637067</c:v>
                </c:pt>
                <c:pt idx="107">
                  <c:v>7.2492973459014891</c:v>
                </c:pt>
                <c:pt idx="108">
                  <c:v>7.2747404867584873</c:v>
                </c:pt>
                <c:pt idx="109">
                  <c:v>7.2997827897766756</c:v>
                </c:pt>
                <c:pt idx="110">
                  <c:v>7.324430806013968</c:v>
                </c:pt>
                <c:pt idx="111">
                  <c:v>7.348690973606038</c:v>
                </c:pt>
                <c:pt idx="112">
                  <c:v>7.372569619607872</c:v>
                </c:pt>
                <c:pt idx="113">
                  <c:v>7.3960729618148937</c:v>
                </c:pt>
                <c:pt idx="114">
                  <c:v>7.4192071105635513</c:v>
                </c:pt>
                <c:pt idx="115">
                  <c:v>7.4419780705111771</c:v>
                </c:pt>
                <c:pt idx="116">
                  <c:v>7.4643917423949748</c:v>
                </c:pt>
                <c:pt idx="117">
                  <c:v>7.4864539247699664</c:v>
                </c:pt>
                <c:pt idx="118">
                  <c:v>7.5081703157257529</c:v>
                </c:pt>
                <c:pt idx="119">
                  <c:v>7.5295465145819414</c:v>
                </c:pt>
                <c:pt idx="120">
                  <c:v>7.5505880235621241</c:v>
                </c:pt>
              </c:numCache>
            </c:numRef>
          </c:val>
          <c:smooth val="0"/>
          <c:extLst>
            <c:ext xmlns:c16="http://schemas.microsoft.com/office/drawing/2014/chart" uri="{C3380CC4-5D6E-409C-BE32-E72D297353CC}">
              <c16:uniqueId val="{00000002-6849-403E-B944-C4D60C6FD31C}"/>
            </c:ext>
          </c:extLst>
        </c:ser>
        <c:ser>
          <c:idx val="3"/>
          <c:order val="3"/>
          <c:marker>
            <c:symbol val="none"/>
          </c:marker>
          <c:val>
            <c:numRef>
              <c:f>SLR!$B$62:$DR$62</c:f>
              <c:numCache>
                <c:formatCode>_(* #\ ##0.00_);_(* \(#\ ##0.00\);_(* "-"??_);_(@_)</c:formatCode>
                <c:ptCount val="121"/>
                <c:pt idx="0">
                  <c:v>0.1217066158943941</c:v>
                </c:pt>
                <c:pt idx="1">
                  <c:v>0.14455281068668524</c:v>
                </c:pt>
                <c:pt idx="2">
                  <c:v>0.18359509994461043</c:v>
                </c:pt>
                <c:pt idx="3">
                  <c:v>0.22842677270374509</c:v>
                </c:pt>
                <c:pt idx="4">
                  <c:v>0.27918600145694122</c:v>
                </c:pt>
                <c:pt idx="5">
                  <c:v>0.33560647130784832</c:v>
                </c:pt>
                <c:pt idx="6">
                  <c:v>0.39718087503476812</c:v>
                </c:pt>
                <c:pt idx="7">
                  <c:v>0.46328357729549985</c:v>
                </c:pt>
                <c:pt idx="8">
                  <c:v>0.55902121271225724</c:v>
                </c:pt>
                <c:pt idx="9">
                  <c:v>0.66672123197302446</c:v>
                </c:pt>
                <c:pt idx="10">
                  <c:v>0.78551409137932038</c:v>
                </c:pt>
                <c:pt idx="11">
                  <c:v>0.90865109985363113</c:v>
                </c:pt>
                <c:pt idx="12">
                  <c:v>1.040815918310914</c:v>
                </c:pt>
                <c:pt idx="13">
                  <c:v>1.1812603803744339</c:v>
                </c:pt>
                <c:pt idx="14">
                  <c:v>1.3293598664987849</c:v>
                </c:pt>
                <c:pt idx="15">
                  <c:v>1.4845836142872268</c:v>
                </c:pt>
                <c:pt idx="16">
                  <c:v>1.6464738023929901</c:v>
                </c:pt>
                <c:pt idx="17">
                  <c:v>1.8146291469285256</c:v>
                </c:pt>
                <c:pt idx="18">
                  <c:v>1.9886909902929379</c:v>
                </c:pt>
                <c:pt idx="19">
                  <c:v>2.1683307862478793</c:v>
                </c:pt>
                <c:pt idx="20">
                  <c:v>2.3532463489220148</c:v>
                </c:pt>
                <c:pt idx="21">
                  <c:v>2.5431629872599255</c:v>
                </c:pt>
                <c:pt idx="22">
                  <c:v>2.737821981502516</c:v>
                </c:pt>
                <c:pt idx="23">
                  <c:v>2.9369581535133733</c:v>
                </c:pt>
                <c:pt idx="24">
                  <c:v>3.1402763478521702</c:v>
                </c:pt>
                <c:pt idx="25">
                  <c:v>3.3473023975103087</c:v>
                </c:pt>
                <c:pt idx="26">
                  <c:v>3.5556484521537737</c:v>
                </c:pt>
                <c:pt idx="27">
                  <c:v>3.7619818452525515</c:v>
                </c:pt>
                <c:pt idx="28">
                  <c:v>3.964385208172005</c:v>
                </c:pt>
                <c:pt idx="29">
                  <c:v>4.1618603163232475</c:v>
                </c:pt>
                <c:pt idx="30">
                  <c:v>4.3539960861556075</c:v>
                </c:pt>
                <c:pt idx="31">
                  <c:v>4.5407469974109791</c:v>
                </c:pt>
                <c:pt idx="32">
                  <c:v>4.7222859097888907</c:v>
                </c:pt>
                <c:pt idx="33">
                  <c:v>4.8989070987188503</c:v>
                </c:pt>
                <c:pt idx="34">
                  <c:v>5.0709632259463895</c:v>
                </c:pt>
                <c:pt idx="35">
                  <c:v>5.2388252212503232</c:v>
                </c:pt>
                <c:pt idx="36">
                  <c:v>5.4028575782411643</c:v>
                </c:pt>
                <c:pt idx="37">
                  <c:v>5.5634039482530184</c:v>
                </c:pt>
                <c:pt idx="38">
                  <c:v>5.7207795355652831</c:v>
                </c:pt>
                <c:pt idx="39">
                  <c:v>5.8752679054001806</c:v>
                </c:pt>
                <c:pt idx="40">
                  <c:v>6.0271205784353707</c:v>
                </c:pt>
                <c:pt idx="41">
                  <c:v>6.1765583116478675</c:v>
                </c:pt>
                <c:pt idx="42">
                  <c:v>6.3237733288274178</c:v>
                </c:pt>
                <c:pt idx="43">
                  <c:v>6.4689320150547278</c:v>
                </c:pt>
                <c:pt idx="44">
                  <c:v>6.6121777620988844</c:v>
                </c:pt>
                <c:pt idx="45">
                  <c:v>6.7536337697449955</c:v>
                </c:pt>
                <c:pt idx="46">
                  <c:v>6.8934056880219181</c:v>
                </c:pt>
                <c:pt idx="47">
                  <c:v>7.0315840387180284</c:v>
                </c:pt>
                <c:pt idx="48">
                  <c:v>7.1682463895714212</c:v>
                </c:pt>
                <c:pt idx="49">
                  <c:v>7.3034592768141522</c:v>
                </c:pt>
                <c:pt idx="50">
                  <c:v>7.4372798853580768</c:v>
                </c:pt>
                <c:pt idx="51">
                  <c:v>7.5697575036537703</c:v>
                </c:pt>
                <c:pt idx="52">
                  <c:v>7.7009347741054084</c:v>
                </c:pt>
                <c:pt idx="53">
                  <c:v>7.8308487612529518</c:v>
                </c:pt>
                <c:pt idx="54">
                  <c:v>7.9595318596814266</c:v>
                </c:pt>
                <c:pt idx="55">
                  <c:v>8.0870125624276472</c:v>
                </c:pt>
                <c:pt idx="56">
                  <c:v>8.2133161089580682</c:v>
                </c:pt>
                <c:pt idx="57">
                  <c:v>8.3384650298704077</c:v>
                </c:pt>
                <c:pt idx="58">
                  <c:v>8.4624796035071128</c:v>
                </c:pt>
                <c:pt idx="59">
                  <c:v>8.5853782377710726</c:v>
                </c:pt>
                <c:pt idx="60">
                  <c:v>8.704624583583259</c:v>
                </c:pt>
                <c:pt idx="61">
                  <c:v>8.8210581829234584</c:v>
                </c:pt>
                <c:pt idx="62">
                  <c:v>8.9352511115582622</c:v>
                </c:pt>
                <c:pt idx="63">
                  <c:v>9.0475945621743321</c:v>
                </c:pt>
                <c:pt idx="64">
                  <c:v>9.1583573479761675</c:v>
                </c:pt>
                <c:pt idx="65">
                  <c:v>9.2677254434146459</c:v>
                </c:pt>
                <c:pt idx="66">
                  <c:v>9.3758287150511173</c:v>
                </c:pt>
                <c:pt idx="67">
                  <c:v>9.4827589970219837</c:v>
                </c:pt>
                <c:pt idx="68">
                  <c:v>9.5885823170014692</c:v>
                </c:pt>
                <c:pt idx="69">
                  <c:v>9.6933471681776737</c:v>
                </c:pt>
                <c:pt idx="70">
                  <c:v>9.7970901079887192</c:v>
                </c:pt>
                <c:pt idx="71">
                  <c:v>9.8998395491258115</c:v>
                </c:pt>
                <c:pt idx="72">
                  <c:v>10.001618327789982</c:v>
                </c:pt>
                <c:pt idx="73">
                  <c:v>10.102445444652648</c:v>
                </c:pt>
                <c:pt idx="74">
                  <c:v>10.202337245891021</c:v>
                </c:pt>
                <c:pt idx="75">
                  <c:v>10.301308225109018</c:v>
                </c:pt>
                <c:pt idx="76">
                  <c:v>10.399371568446094</c:v>
                </c:pt>
                <c:pt idx="77">
                  <c:v>10.496539525623724</c:v>
                </c:pt>
                <c:pt idx="78">
                  <c:v>10.592823662936457</c:v>
                </c:pt>
                <c:pt idx="79">
                  <c:v>10.688235036109338</c:v>
                </c:pt>
                <c:pt idx="80">
                  <c:v>10.782784308710632</c:v>
                </c:pt>
                <c:pt idx="81">
                  <c:v>10.876481833531905</c:v>
                </c:pt>
                <c:pt idx="82">
                  <c:v>10.969337708745746</c:v>
                </c:pt>
                <c:pt idx="83">
                  <c:v>11.061361816858518</c:v>
                </c:pt>
                <c:pt idx="84">
                  <c:v>11.152563851906102</c:v>
                </c:pt>
                <c:pt idx="85">
                  <c:v>11.242953338599188</c:v>
                </c:pt>
                <c:pt idx="86">
                  <c:v>11.332539645943406</c:v>
                </c:pt>
                <c:pt idx="87">
                  <c:v>11.421331997057734</c:v>
                </c:pt>
                <c:pt idx="88">
                  <c:v>11.5093394763697</c:v>
                </c:pt>
                <c:pt idx="89">
                  <c:v>11.596571034995158</c:v>
                </c:pt>
                <c:pt idx="90">
                  <c:v>11.683035494857773</c:v>
                </c:pt>
                <c:pt idx="91">
                  <c:v>11.768741551930891</c:v>
                </c:pt>
                <c:pt idx="92">
                  <c:v>11.853697778866499</c:v>
                </c:pt>
                <c:pt idx="93">
                  <c:v>11.937912627195089</c:v>
                </c:pt>
                <c:pt idx="94">
                  <c:v>12.021394429224568</c:v>
                </c:pt>
                <c:pt idx="95">
                  <c:v>12.104151399727929</c:v>
                </c:pt>
                <c:pt idx="96">
                  <c:v>12.186191637482843</c:v>
                </c:pt>
                <c:pt idx="97">
                  <c:v>12.267523126707703</c:v>
                </c:pt>
                <c:pt idx="98">
                  <c:v>12.348153738425776</c:v>
                </c:pt>
                <c:pt idx="99">
                  <c:v>12.428091231779913</c:v>
                </c:pt>
                <c:pt idx="100">
                  <c:v>12.507343255313872</c:v>
                </c:pt>
                <c:pt idx="101">
                  <c:v>12.585917348231632</c:v>
                </c:pt>
                <c:pt idx="102">
                  <c:v>12.663820941642836</c:v>
                </c:pt>
                <c:pt idx="103">
                  <c:v>12.741061359800025</c:v>
                </c:pt>
                <c:pt idx="104">
                  <c:v>12.817645821331716</c:v>
                </c:pt>
                <c:pt idx="105">
                  <c:v>12.893581440473934</c:v>
                </c:pt>
                <c:pt idx="106">
                  <c:v>12.968875228302004</c:v>
                </c:pt>
                <c:pt idx="107">
                  <c:v>13.043534093963679</c:v>
                </c:pt>
                <c:pt idx="108">
                  <c:v>13.117564845914105</c:v>
                </c:pt>
                <c:pt idx="109">
                  <c:v>13.190974193152853</c:v>
                </c:pt>
                <c:pt idx="110">
                  <c:v>13.263768746462862</c:v>
                </c:pt>
                <c:pt idx="111">
                  <c:v>13.335955019650992</c:v>
                </c:pt>
                <c:pt idx="112">
                  <c:v>13.407539430789729</c:v>
                </c:pt>
                <c:pt idx="113">
                  <c:v>13.478528303459449</c:v>
                </c:pt>
                <c:pt idx="114">
                  <c:v>13.548927867990614</c:v>
                </c:pt>
                <c:pt idx="115">
                  <c:v>13.618744262705198</c:v>
                </c:pt>
                <c:pt idx="116">
                  <c:v>13.687983535156631</c:v>
                </c:pt>
                <c:pt idx="117">
                  <c:v>13.756651643367523</c:v>
                </c:pt>
                <c:pt idx="118">
                  <c:v>13.824754457064444</c:v>
                </c:pt>
                <c:pt idx="119">
                  <c:v>13.892297758909045</c:v>
                </c:pt>
                <c:pt idx="120">
                  <c:v>13.959287245724809</c:v>
                </c:pt>
              </c:numCache>
            </c:numRef>
          </c:val>
          <c:smooth val="0"/>
          <c:extLst>
            <c:ext xmlns:c16="http://schemas.microsoft.com/office/drawing/2014/chart" uri="{C3380CC4-5D6E-409C-BE32-E72D297353CC}">
              <c16:uniqueId val="{00000003-6849-403E-B944-C4D60C6FD31C}"/>
            </c:ext>
          </c:extLst>
        </c:ser>
        <c:dLbls>
          <c:showLegendKey val="0"/>
          <c:showVal val="0"/>
          <c:showCatName val="0"/>
          <c:showSerName val="0"/>
          <c:showPercent val="0"/>
          <c:showBubbleSize val="0"/>
        </c:dLbls>
        <c:smooth val="0"/>
        <c:axId val="342399616"/>
        <c:axId val="342405504"/>
      </c:lineChart>
      <c:catAx>
        <c:axId val="342399616"/>
        <c:scaling>
          <c:orientation val="minMax"/>
        </c:scaling>
        <c:delete val="0"/>
        <c:axPos val="b"/>
        <c:majorTickMark val="out"/>
        <c:minorTickMark val="none"/>
        <c:tickLblPos val="nextTo"/>
        <c:crossAx val="342405504"/>
        <c:crosses val="autoZero"/>
        <c:auto val="1"/>
        <c:lblAlgn val="ctr"/>
        <c:lblOffset val="100"/>
        <c:noMultiLvlLbl val="0"/>
      </c:catAx>
      <c:valAx>
        <c:axId val="342405504"/>
        <c:scaling>
          <c:orientation val="minMax"/>
        </c:scaling>
        <c:delete val="0"/>
        <c:axPos val="l"/>
        <c:majorGridlines/>
        <c:numFmt formatCode="_(* #\ ##0.00_);_(* \(#\ ##0.00\);_(* &quot;-&quot;??_);_(@_)" sourceLinked="1"/>
        <c:majorTickMark val="out"/>
        <c:minorTickMark val="none"/>
        <c:tickLblPos val="nextTo"/>
        <c:crossAx val="342399616"/>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561975</xdr:colOff>
      <xdr:row>18</xdr:row>
      <xdr:rowOff>142874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0</xdr:row>
      <xdr:rowOff>0</xdr:rowOff>
    </xdr:from>
    <xdr:to>
      <xdr:col>21</xdr:col>
      <xdr:colOff>561975</xdr:colOff>
      <xdr:row>18</xdr:row>
      <xdr:rowOff>142874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23</xdr:row>
      <xdr:rowOff>0</xdr:rowOff>
    </xdr:from>
    <xdr:to>
      <xdr:col>6</xdr:col>
      <xdr:colOff>561975</xdr:colOff>
      <xdr:row>41</xdr:row>
      <xdr:rowOff>142874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23</xdr:row>
      <xdr:rowOff>0</xdr:rowOff>
    </xdr:from>
    <xdr:to>
      <xdr:col>13</xdr:col>
      <xdr:colOff>561975</xdr:colOff>
      <xdr:row>41</xdr:row>
      <xdr:rowOff>142874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23</xdr:row>
      <xdr:rowOff>0</xdr:rowOff>
    </xdr:from>
    <xdr:to>
      <xdr:col>21</xdr:col>
      <xdr:colOff>561975</xdr:colOff>
      <xdr:row>41</xdr:row>
      <xdr:rowOff>142874</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44</xdr:row>
      <xdr:rowOff>0</xdr:rowOff>
    </xdr:from>
    <xdr:to>
      <xdr:col>6</xdr:col>
      <xdr:colOff>561975</xdr:colOff>
      <xdr:row>62</xdr:row>
      <xdr:rowOff>142874</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231322</xdr:colOff>
      <xdr:row>43</xdr:row>
      <xdr:rowOff>122463</xdr:rowOff>
    </xdr:from>
    <xdr:to>
      <xdr:col>14</xdr:col>
      <xdr:colOff>180976</xdr:colOff>
      <xdr:row>62</xdr:row>
      <xdr:rowOff>102052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66</xdr:row>
      <xdr:rowOff>0</xdr:rowOff>
    </xdr:from>
    <xdr:to>
      <xdr:col>7</xdr:col>
      <xdr:colOff>476250</xdr:colOff>
      <xdr:row>86</xdr:row>
      <xdr:rowOff>122465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66</xdr:row>
      <xdr:rowOff>0</xdr:rowOff>
    </xdr:from>
    <xdr:to>
      <xdr:col>15</xdr:col>
      <xdr:colOff>476250</xdr:colOff>
      <xdr:row>86</xdr:row>
      <xdr:rowOff>122465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44</xdr:row>
      <xdr:rowOff>0</xdr:rowOff>
    </xdr:from>
    <xdr:to>
      <xdr:col>21</xdr:col>
      <xdr:colOff>561975</xdr:colOff>
      <xdr:row>62</xdr:row>
      <xdr:rowOff>142874</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67</xdr:row>
      <xdr:rowOff>0</xdr:rowOff>
    </xdr:from>
    <xdr:to>
      <xdr:col>23</xdr:col>
      <xdr:colOff>64943</xdr:colOff>
      <xdr:row>86</xdr:row>
      <xdr:rowOff>19483</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89</xdr:row>
      <xdr:rowOff>0</xdr:rowOff>
    </xdr:from>
    <xdr:to>
      <xdr:col>8</xdr:col>
      <xdr:colOff>64943</xdr:colOff>
      <xdr:row>108</xdr:row>
      <xdr:rowOff>19483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91</xdr:row>
      <xdr:rowOff>-1</xdr:rowOff>
    </xdr:from>
    <xdr:to>
      <xdr:col>18</xdr:col>
      <xdr:colOff>452438</xdr:colOff>
      <xdr:row>122</xdr:row>
      <xdr:rowOff>23813</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476250</xdr:colOff>
      <xdr:row>90</xdr:row>
      <xdr:rowOff>71438</xdr:rowOff>
    </xdr:from>
    <xdr:to>
      <xdr:col>30</xdr:col>
      <xdr:colOff>71438</xdr:colOff>
      <xdr:row>122</xdr:row>
      <xdr:rowOff>47626</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50</xdr:row>
      <xdr:rowOff>133350</xdr:rowOff>
    </xdr:from>
    <xdr:to>
      <xdr:col>71</xdr:col>
      <xdr:colOff>19050</xdr:colOff>
      <xdr:row>63</xdr:row>
      <xdr:rowOff>152400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8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90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DICE/ImpactsNew/impacts_10090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409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nordhaus/My%20Documents/My%20Dropbox/Research/GECON/Xi/RICE_newregion_032910_WN.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co2/RICE_newregion_032910w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row r="121">
          <cell r="E121">
            <v>2</v>
          </cell>
        </row>
        <row r="154">
          <cell r="H154">
            <v>0.25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Summary"/>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sheetData sheetId="6">
        <row r="123">
          <cell r="I123">
            <v>0</v>
          </cell>
          <cell r="J123">
            <v>2.5548816659947429E-4</v>
          </cell>
        </row>
        <row r="124">
          <cell r="I124">
            <v>4.517451143770594E-3</v>
          </cell>
          <cell r="J124">
            <v>0</v>
          </cell>
        </row>
        <row r="125">
          <cell r="I125">
            <v>5.3038910337227215E-4</v>
          </cell>
          <cell r="J125">
            <v>5.2901468538739823E-5</v>
          </cell>
        </row>
        <row r="126">
          <cell r="I126">
            <v>0</v>
          </cell>
          <cell r="J126">
            <v>4.240403499744141E-5</v>
          </cell>
        </row>
        <row r="127">
          <cell r="I127">
            <v>1.110010173036769E-4</v>
          </cell>
          <cell r="J127">
            <v>0</v>
          </cell>
        </row>
        <row r="128">
          <cell r="I128">
            <v>1.1718037733455092E-2</v>
          </cell>
          <cell r="J128">
            <v>6.4042260888583457E-7</v>
          </cell>
        </row>
        <row r="129">
          <cell r="I129">
            <v>0</v>
          </cell>
          <cell r="J129">
            <v>2.5482628812210326E-4</v>
          </cell>
        </row>
        <row r="130">
          <cell r="I130">
            <v>1.3812294738709933E-3</v>
          </cell>
          <cell r="J130">
            <v>3.9709910587940799E-7</v>
          </cell>
        </row>
        <row r="131">
          <cell r="I131">
            <v>3.508949502502255E-3</v>
          </cell>
          <cell r="J131">
            <v>0</v>
          </cell>
        </row>
        <row r="132">
          <cell r="I132">
            <v>0</v>
          </cell>
          <cell r="J132">
            <v>7.0879006555949966E-5</v>
          </cell>
        </row>
        <row r="133">
          <cell r="I133">
            <v>6.1616117463153767E-3</v>
          </cell>
          <cell r="J133">
            <v>0</v>
          </cell>
        </row>
        <row r="134">
          <cell r="I134">
            <v>0</v>
          </cell>
          <cell r="J134">
            <v>1.2385723440254664E-3</v>
          </cell>
        </row>
        <row r="298">
          <cell r="B298">
            <v>0</v>
          </cell>
          <cell r="C298">
            <v>0.14141261070848823</v>
          </cell>
        </row>
        <row r="299">
          <cell r="B299">
            <v>0</v>
          </cell>
          <cell r="C299">
            <v>0.15910847073502937</v>
          </cell>
        </row>
        <row r="300">
          <cell r="B300">
            <v>0</v>
          </cell>
          <cell r="C300">
            <v>0.16172343907608619</v>
          </cell>
        </row>
        <row r="301">
          <cell r="B301">
            <v>0</v>
          </cell>
          <cell r="C301">
            <v>0.11505844305760014</v>
          </cell>
        </row>
        <row r="302">
          <cell r="B302">
            <v>0</v>
          </cell>
          <cell r="C302">
            <v>0.13047243886221116</v>
          </cell>
        </row>
        <row r="303">
          <cell r="B303">
            <v>7.8458281280446962E-2</v>
          </cell>
          <cell r="C303">
            <v>0.12589302830091467</v>
          </cell>
        </row>
        <row r="304">
          <cell r="B304">
            <v>0.43852128250463729</v>
          </cell>
          <cell r="C304">
            <v>0.16887308347047958</v>
          </cell>
        </row>
        <row r="305">
          <cell r="B305">
            <v>0.27798926381489875</v>
          </cell>
          <cell r="C305">
            <v>0.15859855711634607</v>
          </cell>
        </row>
        <row r="306">
          <cell r="B306">
            <v>0.34097373142773563</v>
          </cell>
          <cell r="C306">
            <v>0.19832036751008103</v>
          </cell>
        </row>
        <row r="307">
          <cell r="B307">
            <v>6.0898590598525759E-2</v>
          </cell>
          <cell r="C307">
            <v>0.13454323082344966</v>
          </cell>
        </row>
        <row r="308">
          <cell r="B308">
            <v>0</v>
          </cell>
          <cell r="C308">
            <v>0.15639150161867468</v>
          </cell>
        </row>
        <row r="309">
          <cell r="B309">
            <v>0.17551222871918021</v>
          </cell>
          <cell r="C309">
            <v>0.17344211485103003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Sources"/>
      <sheetName val="Impacts"/>
      <sheetName val="Regions"/>
      <sheetName val="Summary"/>
      <sheetName val="Agriculture"/>
      <sheetName val="ag_cline"/>
      <sheetName val="Time Use"/>
      <sheetName val="Catast"/>
      <sheetName val="Coastal"/>
      <sheetName val="Output"/>
      <sheetName val="Countries"/>
      <sheetName val="time series damages"/>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row r="275">
          <cell r="B275" t="str">
            <v xml:space="preserve">linear </v>
          </cell>
          <cell r="C275" t="str">
            <v>quad</v>
          </cell>
        </row>
        <row r="276">
          <cell r="A276" t="str">
            <v>US</v>
          </cell>
        </row>
        <row r="277">
          <cell r="A277" t="str">
            <v>EU</v>
          </cell>
        </row>
        <row r="278">
          <cell r="A278" t="str">
            <v>Japan</v>
          </cell>
        </row>
        <row r="279">
          <cell r="A279" t="str">
            <v>Russia</v>
          </cell>
        </row>
        <row r="280">
          <cell r="A280" t="str">
            <v>Eurasia</v>
          </cell>
        </row>
        <row r="281">
          <cell r="A281" t="str">
            <v>China</v>
          </cell>
        </row>
        <row r="282">
          <cell r="A282" t="str">
            <v>India</v>
          </cell>
        </row>
        <row r="283">
          <cell r="A283" t="str">
            <v>Middle East</v>
          </cell>
        </row>
        <row r="284">
          <cell r="A284" t="str">
            <v>Africa</v>
          </cell>
        </row>
        <row r="285">
          <cell r="A285" t="str">
            <v>Latin America</v>
          </cell>
        </row>
        <row r="286">
          <cell r="A286" t="str">
            <v>OHI</v>
          </cell>
        </row>
        <row r="287">
          <cell r="A287"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refreshError="1"/>
      <sheetData sheetId="1" refreshError="1"/>
      <sheetData sheetId="2" refreshError="1"/>
      <sheetData sheetId="3" refreshError="1"/>
      <sheetData sheetId="4" refreshError="1"/>
      <sheetData sheetId="5" refreshError="1"/>
      <sheetData sheetId="6">
        <row r="2">
          <cell r="AF2">
            <v>1593086</v>
          </cell>
        </row>
        <row r="3">
          <cell r="AF3">
            <v>1088162</v>
          </cell>
        </row>
        <row r="4">
          <cell r="AF4">
            <v>354597</v>
          </cell>
        </row>
        <row r="5">
          <cell r="AF5">
            <v>413322</v>
          </cell>
        </row>
        <row r="6">
          <cell r="AF6">
            <v>234435</v>
          </cell>
        </row>
        <row r="7">
          <cell r="AF7">
            <v>1534244</v>
          </cell>
        </row>
        <row r="8">
          <cell r="AF8">
            <v>388321</v>
          </cell>
        </row>
        <row r="9">
          <cell r="AF9">
            <v>549457</v>
          </cell>
        </row>
        <row r="10">
          <cell r="AF10">
            <v>183325</v>
          </cell>
        </row>
        <row r="11">
          <cell r="AF11">
            <v>393850</v>
          </cell>
        </row>
        <row r="12">
          <cell r="AF12">
            <v>519270</v>
          </cell>
        </row>
        <row r="13">
          <cell r="AF13">
            <v>347159</v>
          </cell>
        </row>
        <row r="17">
          <cell r="AF17">
            <v>296842578</v>
          </cell>
        </row>
        <row r="18">
          <cell r="AF18">
            <v>490080192.58719164</v>
          </cell>
        </row>
        <row r="19">
          <cell r="AF19">
            <v>127773000</v>
          </cell>
        </row>
        <row r="20">
          <cell r="AF20">
            <v>143150000</v>
          </cell>
        </row>
        <row r="21">
          <cell r="AF21">
            <v>155942468.49385479</v>
          </cell>
        </row>
        <row r="22">
          <cell r="AF22">
            <v>1304500000</v>
          </cell>
        </row>
        <row r="23">
          <cell r="AF23">
            <v>1094583000</v>
          </cell>
        </row>
        <row r="24">
          <cell r="AF24">
            <v>412769001.31562948</v>
          </cell>
        </row>
        <row r="25">
          <cell r="AF25">
            <v>763506111.54103386</v>
          </cell>
        </row>
        <row r="26">
          <cell r="AF26">
            <v>555380078.56447792</v>
          </cell>
        </row>
        <row r="27">
          <cell r="AF27">
            <v>129169624</v>
          </cell>
        </row>
        <row r="28">
          <cell r="AF28">
            <v>937195566.97899199</v>
          </cell>
        </row>
        <row r="29">
          <cell r="AF29">
            <v>6418862622.5301018</v>
          </cell>
        </row>
        <row r="43">
          <cell r="AF43">
            <v>12397900201984</v>
          </cell>
        </row>
        <row r="44">
          <cell r="AF44">
            <v>13031057477827.35</v>
          </cell>
        </row>
        <row r="45">
          <cell r="AF45">
            <v>3870283785358.52</v>
          </cell>
        </row>
        <row r="46">
          <cell r="AF46">
            <v>1697956694818.8101</v>
          </cell>
        </row>
        <row r="47">
          <cell r="AF47">
            <v>807335054286.93616</v>
          </cell>
        </row>
        <row r="48">
          <cell r="AF48">
            <v>5333232742614.5</v>
          </cell>
        </row>
        <row r="49">
          <cell r="AF49">
            <v>2440831512800.7598</v>
          </cell>
        </row>
        <row r="50">
          <cell r="AF50">
            <v>3480103348839.6899</v>
          </cell>
        </row>
        <row r="51">
          <cell r="AF51">
            <v>1300530135551.989</v>
          </cell>
        </row>
        <row r="52">
          <cell r="AF52">
            <v>4558476252491.4141</v>
          </cell>
        </row>
        <row r="53">
          <cell r="AF53">
            <v>3842049750356.4541</v>
          </cell>
        </row>
        <row r="54">
          <cell r="AF54">
            <v>2619188736943.7759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sheetData sheetId="1"/>
      <sheetData sheetId="2"/>
      <sheetData sheetId="3"/>
      <sheetData sheetId="4"/>
      <sheetData sheetId="5"/>
      <sheetData sheetId="6">
        <row r="2">
          <cell r="AF2">
            <v>1662133.4550980104</v>
          </cell>
        </row>
        <row r="3">
          <cell r="AF3">
            <v>1146050.6191660517</v>
          </cell>
        </row>
        <row r="4">
          <cell r="AF4">
            <v>369965.92574248294</v>
          </cell>
        </row>
        <row r="5">
          <cell r="AF5">
            <v>431236.18180563999</v>
          </cell>
        </row>
        <row r="6">
          <cell r="AF6">
            <v>256666.29327477043</v>
          </cell>
        </row>
        <row r="7">
          <cell r="AF7">
            <v>1600741.1280266049</v>
          </cell>
        </row>
        <row r="8">
          <cell r="AF8">
            <v>405151.58969265595</v>
          </cell>
        </row>
        <row r="9">
          <cell r="AF9">
            <v>589674.9604345517</v>
          </cell>
        </row>
        <row r="10">
          <cell r="AF10">
            <v>191377.08401697254</v>
          </cell>
        </row>
        <row r="11">
          <cell r="AF11">
            <v>412272.39850714797</v>
          </cell>
        </row>
        <row r="12">
          <cell r="AF12">
            <v>541778.26149727893</v>
          </cell>
        </row>
        <row r="13">
          <cell r="AF13">
            <v>363952.10273783345</v>
          </cell>
        </row>
      </sheetData>
      <sheetData sheetId="7"/>
      <sheetData sheetId="8"/>
      <sheetData sheetId="9"/>
      <sheetData sheetId="10"/>
      <sheetData sheetId="11"/>
      <sheetData sheetId="12"/>
      <sheetData sheetId="13"/>
      <sheetData sheetId="14"/>
      <sheetData sheetId="15"/>
      <sheetData sheetId="1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rvTypesInfo>
</file>

<file path=xl/richData/rdrichvalue.xml><?xml version="1.0" encoding="utf-8"?>
<rvData xmlns="http://schemas.microsoft.com/office/spreadsheetml/2017/richdata" count="7">
  <rv s="0">
    <v>12</v>
    <v>62761290322581</v>
  </rv>
  <rv s="0">
    <v>12</v>
    <v>8321397849462</v>
  </rv>
  <rv s="0">
    <v>12</v>
    <v>3775241935484</v>
  </rv>
  <rv s="0">
    <v>12</v>
    <v>18465860215054</v>
  </rv>
  <rv s="0">
    <v>12</v>
    <v>117139784946237</v>
  </rv>
  <rv s="0">
    <v>12</v>
    <v>90693010752688</v>
  </rv>
  <rv s="0">
    <v>12</v>
    <v>94975268817204</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XFD172"/>
  <sheetViews>
    <sheetView topLeftCell="A19" zoomScale="85" zoomScaleNormal="85" workbookViewId="0">
      <selection activeCell="A169" sqref="A169"/>
    </sheetView>
  </sheetViews>
  <sheetFormatPr defaultColWidth="9.15234375" defaultRowHeight="14.6"/>
  <cols>
    <col min="1" max="2" width="10.3828125" style="175" customWidth="1"/>
    <col min="3" max="3" width="19.15234375" style="175" customWidth="1"/>
    <col min="4" max="4" width="10.3828125" style="175" customWidth="1"/>
    <col min="5" max="5" width="9.15234375" style="175"/>
    <col min="6" max="10" width="12" style="175" bestFit="1" customWidth="1"/>
    <col min="11" max="16384" width="9.15234375" style="175"/>
  </cols>
  <sheetData>
    <row r="1" spans="1:9" s="498" customFormat="1" ht="18.75" customHeight="1">
      <c r="A1" s="498" t="s">
        <v>865</v>
      </c>
      <c r="G1" s="499"/>
    </row>
    <row r="2" spans="1:9" s="498" customFormat="1" ht="18.75" customHeight="1">
      <c r="A2" s="500"/>
      <c r="C2" s="212"/>
      <c r="D2" s="2"/>
      <c r="E2" s="2"/>
    </row>
    <row r="3" spans="1:9" s="500" customFormat="1" ht="18.75" customHeight="1"/>
    <row r="4" spans="1:9" s="498" customFormat="1" ht="18.75" customHeight="1">
      <c r="A4" s="702" t="s">
        <v>308</v>
      </c>
    </row>
    <row r="5" spans="1:9" s="498" customFormat="1" ht="18.75" customHeight="1">
      <c r="A5" s="498" t="s">
        <v>1143</v>
      </c>
    </row>
    <row r="6" spans="1:9" s="498" customFormat="1" ht="18.75" customHeight="1">
      <c r="A6" s="498" t="s">
        <v>830</v>
      </c>
    </row>
    <row r="7" spans="1:9" s="498" customFormat="1" ht="18.75" customHeight="1">
      <c r="A7" s="498" t="s">
        <v>1020</v>
      </c>
    </row>
    <row r="8" spans="1:9" s="498" customFormat="1" ht="18.75" customHeight="1"/>
    <row r="9" spans="1:9" s="498" customFormat="1" ht="18.75" customHeight="1">
      <c r="A9" s="498" t="s">
        <v>1021</v>
      </c>
    </row>
    <row r="11" spans="1:9" s="498" customFormat="1" ht="18.75" customHeight="1" thickBot="1">
      <c r="A11" s="498" t="s">
        <v>1269</v>
      </c>
    </row>
    <row r="12" spans="1:9" s="498" customFormat="1" ht="18.75" customHeight="1" thickBot="1">
      <c r="A12" s="377" t="s">
        <v>954</v>
      </c>
      <c r="B12" s="377"/>
      <c r="C12" s="225"/>
      <c r="D12" s="225"/>
      <c r="E12" s="225"/>
      <c r="F12" s="225"/>
      <c r="I12" s="502">
        <v>1</v>
      </c>
    </row>
    <row r="13" spans="1:9" s="498" customFormat="1" ht="18.75" customHeight="1" thickBot="1">
      <c r="A13" s="503" t="s">
        <v>966</v>
      </c>
      <c r="B13" s="377"/>
      <c r="C13" s="225"/>
      <c r="D13" s="225"/>
      <c r="E13" s="225"/>
      <c r="F13" s="225"/>
      <c r="I13" s="504">
        <v>1</v>
      </c>
    </row>
    <row r="14" spans="1:9" s="498" customFormat="1" ht="18.75" customHeight="1" thickBot="1">
      <c r="A14" s="505"/>
      <c r="B14" s="505"/>
      <c r="C14" s="505"/>
      <c r="D14" s="505"/>
      <c r="E14" s="505"/>
      <c r="F14" s="505"/>
      <c r="I14" s="584"/>
    </row>
    <row r="15" spans="1:9" s="498" customFormat="1" ht="18.75" customHeight="1">
      <c r="A15" s="498" t="s">
        <v>831</v>
      </c>
      <c r="B15" s="505"/>
      <c r="C15" s="505"/>
      <c r="D15" s="506"/>
    </row>
    <row r="16" spans="1:9" s="498" customFormat="1" ht="18.75" customHeight="1">
      <c r="A16" s="507" t="s">
        <v>1144</v>
      </c>
      <c r="B16" s="505"/>
      <c r="C16" s="505"/>
      <c r="D16" s="506"/>
    </row>
    <row r="17" spans="1:9" s="498" customFormat="1" ht="18.75" customHeight="1" thickBot="1">
      <c r="A17" s="507" t="s">
        <v>1022</v>
      </c>
      <c r="B17" s="505"/>
      <c r="C17" s="505"/>
      <c r="D17" s="506"/>
    </row>
    <row r="18" spans="1:9" s="498" customFormat="1" ht="18.75" customHeight="1" thickBot="1">
      <c r="A18" s="377" t="s">
        <v>954</v>
      </c>
      <c r="B18" s="377"/>
      <c r="C18" s="225"/>
      <c r="D18" s="225"/>
      <c r="E18" s="225"/>
      <c r="F18" s="225"/>
      <c r="I18" s="502">
        <v>1</v>
      </c>
    </row>
    <row r="19" spans="1:9" s="498" customFormat="1" ht="18.75" customHeight="1" thickBot="1">
      <c r="A19" s="503" t="s">
        <v>966</v>
      </c>
      <c r="B19" s="377"/>
      <c r="C19" s="225"/>
      <c r="D19" s="225"/>
      <c r="E19" s="225"/>
      <c r="F19" s="225"/>
      <c r="I19" s="504">
        <v>1</v>
      </c>
    </row>
    <row r="20" spans="1:9" s="498" customFormat="1" ht="18.75" customHeight="1" thickBot="1">
      <c r="A20" s="505"/>
      <c r="B20" s="505"/>
      <c r="C20" s="505"/>
      <c r="D20" s="505"/>
      <c r="E20" s="505"/>
      <c r="F20" s="505"/>
      <c r="I20" s="584"/>
    </row>
    <row r="21" spans="1:9" s="498" customFormat="1" ht="18.75" customHeight="1">
      <c r="A21" s="507"/>
      <c r="B21" s="505"/>
      <c r="C21" s="505"/>
      <c r="D21" s="506"/>
    </row>
    <row r="22" spans="1:9" s="498" customFormat="1" ht="18.75" customHeight="1" thickBot="1">
      <c r="A22" s="507" t="s">
        <v>1023</v>
      </c>
      <c r="B22" s="505"/>
      <c r="C22" s="505"/>
      <c r="D22" s="506"/>
    </row>
    <row r="23" spans="1:9" s="498" customFormat="1" ht="18.75" customHeight="1" thickBot="1">
      <c r="A23" s="377" t="s">
        <v>954</v>
      </c>
      <c r="B23" s="377"/>
      <c r="C23" s="377"/>
      <c r="D23" s="502">
        <v>1</v>
      </c>
    </row>
    <row r="24" spans="1:9" s="498" customFormat="1" ht="18.75" customHeight="1" thickBot="1">
      <c r="A24" s="507" t="s">
        <v>1024</v>
      </c>
      <c r="B24" s="505"/>
      <c r="C24" s="505"/>
      <c r="D24" s="506"/>
    </row>
    <row r="25" spans="1:9" s="498" customFormat="1" ht="18.75" customHeight="1" thickBot="1">
      <c r="A25" s="413" t="s">
        <v>966</v>
      </c>
      <c r="B25" s="488"/>
      <c r="C25" s="488"/>
      <c r="D25" s="490">
        <v>0</v>
      </c>
    </row>
    <row r="26" spans="1:9" s="498" customFormat="1" ht="18.75" customHeight="1">
      <c r="A26" s="507" t="s">
        <v>1178</v>
      </c>
      <c r="B26" s="505"/>
      <c r="C26" s="505"/>
      <c r="D26" s="506"/>
    </row>
    <row r="27" spans="1:9" s="498" customFormat="1" ht="18.75" customHeight="1">
      <c r="A27" s="507" t="s">
        <v>1179</v>
      </c>
      <c r="B27" s="106"/>
      <c r="C27" s="106"/>
      <c r="D27" s="608"/>
    </row>
    <row r="28" spans="1:9" s="498" customFormat="1" ht="18.75" customHeight="1">
      <c r="A28" s="507"/>
      <c r="B28" s="106"/>
      <c r="C28" s="106"/>
      <c r="D28" s="608"/>
    </row>
    <row r="29" spans="1:9" s="498" customFormat="1" ht="18.75" customHeight="1" thickBot="1">
      <c r="A29" s="507" t="s">
        <v>1268</v>
      </c>
      <c r="B29" s="505"/>
      <c r="C29" s="505"/>
      <c r="D29" s="506"/>
    </row>
    <row r="30" spans="1:9" s="498" customFormat="1" ht="18.75" customHeight="1" thickBot="1">
      <c r="A30" s="413" t="s">
        <v>966</v>
      </c>
      <c r="B30" s="488"/>
      <c r="C30" s="488"/>
      <c r="D30" s="490">
        <v>1</v>
      </c>
    </row>
    <row r="31" spans="1:9" s="498" customFormat="1" ht="18.75" customHeight="1">
      <c r="A31" s="507" t="s">
        <v>1180</v>
      </c>
      <c r="B31" s="106"/>
      <c r="C31" s="106"/>
      <c r="D31" s="608"/>
    </row>
    <row r="32" spans="1:9" s="498" customFormat="1" ht="18.75" customHeight="1">
      <c r="A32" s="507"/>
      <c r="B32" s="106"/>
      <c r="C32" s="106"/>
      <c r="D32" s="608"/>
    </row>
    <row r="33" spans="1:16384" s="498" customFormat="1" ht="18.75" customHeight="1">
      <c r="A33" s="703" t="s">
        <v>1267</v>
      </c>
      <c r="B33" s="106"/>
      <c r="C33" s="106"/>
      <c r="D33" s="608"/>
    </row>
    <row r="34" spans="1:16384" s="498" customFormat="1" ht="27.75" customHeight="1">
      <c r="A34" s="701" t="s">
        <v>1260</v>
      </c>
      <c r="B34" s="106"/>
      <c r="C34" s="106"/>
      <c r="D34" s="608"/>
    </row>
    <row r="35" spans="1:16384" s="498" customFormat="1" ht="18.75" customHeight="1">
      <c r="A35" s="507" t="s">
        <v>1270</v>
      </c>
      <c r="B35" s="106"/>
      <c r="C35" s="106"/>
      <c r="D35" s="608"/>
    </row>
    <row r="36" spans="1:16384" s="498" customFormat="1" ht="18.75" customHeight="1">
      <c r="A36" s="507" t="s">
        <v>1261</v>
      </c>
      <c r="B36" s="106"/>
      <c r="C36" s="106"/>
      <c r="D36" s="608"/>
    </row>
    <row r="37" spans="1:16384" s="498" customFormat="1" ht="18.75" customHeight="1">
      <c r="A37" s="498" t="s">
        <v>1262</v>
      </c>
    </row>
    <row r="38" spans="1:16384" ht="15.9">
      <c r="A38" s="498" t="s">
        <v>1263</v>
      </c>
      <c r="B38" s="498"/>
      <c r="C38" s="498"/>
      <c r="D38" s="498"/>
      <c r="E38" s="498"/>
      <c r="F38" s="498"/>
      <c r="G38" s="498"/>
      <c r="H38" s="498"/>
      <c r="I38" s="498"/>
      <c r="J38" s="498"/>
      <c r="K38" s="498"/>
      <c r="L38" s="498"/>
      <c r="M38" s="498"/>
      <c r="N38" s="498"/>
      <c r="O38" s="498"/>
      <c r="P38" s="498"/>
      <c r="Q38" s="498"/>
      <c r="R38" s="498"/>
      <c r="S38" s="498"/>
      <c r="T38" s="498"/>
      <c r="U38" s="498"/>
      <c r="V38" s="498"/>
      <c r="W38" s="498"/>
      <c r="X38" s="498"/>
      <c r="Y38" s="498"/>
      <c r="Z38" s="498"/>
      <c r="AA38" s="498"/>
      <c r="AB38" s="498"/>
      <c r="AC38" s="498"/>
      <c r="AD38" s="498"/>
      <c r="AE38" s="498"/>
      <c r="AF38" s="498"/>
      <c r="AG38" s="498"/>
      <c r="AH38" s="498"/>
      <c r="AI38" s="498"/>
      <c r="AJ38" s="498"/>
      <c r="AK38" s="498"/>
      <c r="AL38" s="498"/>
      <c r="AM38" s="498"/>
      <c r="AN38" s="498"/>
      <c r="AO38" s="498"/>
      <c r="AP38" s="498"/>
      <c r="AQ38" s="498"/>
      <c r="AR38" s="498"/>
      <c r="AS38" s="498"/>
      <c r="AT38" s="498"/>
      <c r="AU38" s="498"/>
      <c r="AV38" s="498"/>
      <c r="AW38" s="498"/>
      <c r="AX38" s="498"/>
      <c r="AY38" s="498"/>
      <c r="AZ38" s="498"/>
      <c r="BA38" s="498"/>
      <c r="BB38" s="498"/>
      <c r="BC38" s="498"/>
      <c r="BD38" s="498"/>
      <c r="BE38" s="498"/>
      <c r="BF38" s="498"/>
      <c r="BG38" s="498"/>
      <c r="BH38" s="498"/>
      <c r="BI38" s="498"/>
      <c r="BJ38" s="498"/>
      <c r="BK38" s="498"/>
      <c r="BL38" s="498"/>
      <c r="BM38" s="498"/>
      <c r="BN38" s="498"/>
      <c r="BO38" s="498"/>
      <c r="BP38" s="498"/>
      <c r="BQ38" s="498"/>
      <c r="BR38" s="498"/>
      <c r="BS38" s="498"/>
      <c r="BT38" s="498"/>
      <c r="BU38" s="498"/>
      <c r="BV38" s="498"/>
      <c r="BW38" s="498"/>
      <c r="BX38" s="498"/>
      <c r="BY38" s="498"/>
      <c r="BZ38" s="498"/>
      <c r="CA38" s="498"/>
      <c r="CB38" s="498"/>
      <c r="CC38" s="498"/>
      <c r="CD38" s="498"/>
      <c r="CE38" s="498"/>
      <c r="CF38" s="498"/>
      <c r="CG38" s="498"/>
      <c r="CH38" s="498"/>
      <c r="CI38" s="498"/>
      <c r="CJ38" s="498"/>
      <c r="CK38" s="498"/>
      <c r="CL38" s="498"/>
      <c r="CM38" s="498"/>
      <c r="CN38" s="498"/>
      <c r="CO38" s="498"/>
      <c r="CP38" s="498"/>
      <c r="CQ38" s="498"/>
      <c r="CR38" s="498"/>
      <c r="CS38" s="498"/>
      <c r="CT38" s="498"/>
      <c r="CU38" s="498"/>
      <c r="CV38" s="498"/>
      <c r="CW38" s="498"/>
      <c r="CX38" s="498"/>
      <c r="CY38" s="498"/>
      <c r="CZ38" s="498"/>
      <c r="DA38" s="498"/>
      <c r="DB38" s="498"/>
      <c r="DC38" s="498"/>
      <c r="DD38" s="498"/>
      <c r="DE38" s="498"/>
      <c r="DF38" s="498"/>
      <c r="DG38" s="498"/>
      <c r="DH38" s="498"/>
      <c r="DI38" s="498"/>
      <c r="DJ38" s="498"/>
      <c r="DK38" s="498"/>
      <c r="DL38" s="498"/>
      <c r="DM38" s="498"/>
      <c r="DN38" s="498"/>
      <c r="DO38" s="498"/>
      <c r="DP38" s="498"/>
      <c r="DQ38" s="498"/>
      <c r="DR38" s="498"/>
      <c r="DS38" s="498"/>
      <c r="DT38" s="498"/>
      <c r="DU38" s="498"/>
      <c r="DV38" s="498"/>
      <c r="DW38" s="498"/>
      <c r="DX38" s="498"/>
      <c r="DY38" s="498"/>
      <c r="DZ38" s="498"/>
      <c r="EA38" s="498"/>
      <c r="EB38" s="498"/>
      <c r="EC38" s="498"/>
      <c r="ED38" s="498"/>
      <c r="EE38" s="498"/>
      <c r="EF38" s="498"/>
      <c r="EG38" s="498"/>
      <c r="EH38" s="498"/>
      <c r="EI38" s="498"/>
      <c r="EJ38" s="498"/>
      <c r="EK38" s="498"/>
      <c r="EL38" s="498"/>
      <c r="EM38" s="498"/>
      <c r="EN38" s="498"/>
      <c r="EO38" s="498"/>
      <c r="EP38" s="498"/>
      <c r="EQ38" s="498"/>
      <c r="ER38" s="498"/>
      <c r="ES38" s="498"/>
      <c r="ET38" s="498"/>
      <c r="EU38" s="498"/>
      <c r="EV38" s="498"/>
      <c r="EW38" s="498"/>
      <c r="EX38" s="498"/>
      <c r="EY38" s="498"/>
      <c r="EZ38" s="498"/>
      <c r="FA38" s="498"/>
      <c r="FB38" s="498"/>
      <c r="FC38" s="498"/>
      <c r="FD38" s="498"/>
      <c r="FE38" s="498"/>
      <c r="FF38" s="498"/>
      <c r="FG38" s="498"/>
      <c r="FH38" s="498"/>
      <c r="FI38" s="498"/>
      <c r="FJ38" s="498"/>
      <c r="FK38" s="498"/>
      <c r="FL38" s="498"/>
      <c r="FM38" s="498"/>
      <c r="FN38" s="498"/>
      <c r="FO38" s="498"/>
      <c r="FP38" s="498"/>
      <c r="FQ38" s="498"/>
      <c r="FR38" s="498"/>
      <c r="FS38" s="498"/>
      <c r="FT38" s="498"/>
      <c r="FU38" s="498"/>
      <c r="FV38" s="498"/>
      <c r="FW38" s="498"/>
      <c r="FX38" s="498"/>
      <c r="FY38" s="498"/>
      <c r="FZ38" s="498"/>
      <c r="GA38" s="498"/>
      <c r="GB38" s="498"/>
      <c r="GC38" s="498"/>
      <c r="GD38" s="498"/>
      <c r="GE38" s="498"/>
      <c r="GF38" s="498"/>
      <c r="GG38" s="498"/>
      <c r="GH38" s="498"/>
      <c r="GI38" s="498"/>
      <c r="GJ38" s="498"/>
      <c r="GK38" s="498"/>
      <c r="GL38" s="498"/>
      <c r="GM38" s="498"/>
      <c r="GN38" s="498"/>
      <c r="GO38" s="498"/>
      <c r="GP38" s="498"/>
      <c r="GQ38" s="498"/>
      <c r="GR38" s="498"/>
      <c r="GS38" s="498"/>
      <c r="GT38" s="498"/>
      <c r="GU38" s="498"/>
      <c r="GV38" s="498"/>
      <c r="GW38" s="498"/>
      <c r="GX38" s="498"/>
      <c r="GY38" s="498"/>
      <c r="GZ38" s="498"/>
      <c r="HA38" s="498"/>
      <c r="HB38" s="498"/>
      <c r="HC38" s="498"/>
      <c r="HD38" s="498"/>
      <c r="HE38" s="498"/>
      <c r="HF38" s="498"/>
      <c r="HG38" s="498"/>
      <c r="HH38" s="498"/>
      <c r="HI38" s="498"/>
      <c r="HJ38" s="498"/>
      <c r="HK38" s="498"/>
      <c r="HL38" s="498"/>
      <c r="HM38" s="498"/>
      <c r="HN38" s="498"/>
      <c r="HO38" s="498"/>
      <c r="HP38" s="498"/>
      <c r="HQ38" s="498"/>
      <c r="HR38" s="498"/>
      <c r="HS38" s="498"/>
      <c r="HT38" s="498"/>
      <c r="HU38" s="498"/>
      <c r="HV38" s="498"/>
      <c r="HW38" s="498"/>
      <c r="HX38" s="498"/>
      <c r="HY38" s="498"/>
      <c r="HZ38" s="498"/>
      <c r="IA38" s="498"/>
      <c r="IB38" s="498"/>
      <c r="IC38" s="498"/>
      <c r="ID38" s="498"/>
      <c r="IE38" s="498"/>
      <c r="IF38" s="498"/>
      <c r="IG38" s="498"/>
      <c r="IH38" s="498"/>
      <c r="II38" s="498"/>
      <c r="IJ38" s="498"/>
      <c r="IK38" s="498"/>
      <c r="IL38" s="498"/>
      <c r="IM38" s="498"/>
      <c r="IN38" s="498"/>
      <c r="IO38" s="498"/>
      <c r="IP38" s="498"/>
      <c r="IQ38" s="498"/>
      <c r="IR38" s="498"/>
      <c r="IS38" s="498"/>
      <c r="IT38" s="498"/>
      <c r="IU38" s="498"/>
      <c r="IV38" s="498"/>
      <c r="IW38" s="498"/>
      <c r="IX38" s="498"/>
      <c r="IY38" s="498"/>
      <c r="IZ38" s="498"/>
      <c r="JA38" s="498"/>
      <c r="JB38" s="498"/>
      <c r="JC38" s="498"/>
      <c r="JD38" s="498"/>
      <c r="JE38" s="498"/>
      <c r="JF38" s="498"/>
      <c r="JG38" s="498"/>
      <c r="JH38" s="498"/>
      <c r="JI38" s="498"/>
      <c r="JJ38" s="498"/>
      <c r="JK38" s="498"/>
      <c r="JL38" s="498"/>
      <c r="JM38" s="498"/>
      <c r="JN38" s="498"/>
      <c r="JO38" s="498"/>
      <c r="JP38" s="498"/>
      <c r="JQ38" s="498"/>
      <c r="JR38" s="498"/>
      <c r="JS38" s="498"/>
      <c r="JT38" s="498"/>
      <c r="JU38" s="498"/>
      <c r="JV38" s="498"/>
      <c r="JW38" s="498"/>
      <c r="JX38" s="498"/>
      <c r="JY38" s="498"/>
      <c r="JZ38" s="498"/>
      <c r="KA38" s="498"/>
      <c r="KB38" s="498"/>
      <c r="KC38" s="498"/>
      <c r="KD38" s="498"/>
      <c r="KE38" s="498"/>
      <c r="KF38" s="498"/>
      <c r="KG38" s="498"/>
      <c r="KH38" s="498"/>
      <c r="KI38" s="498"/>
      <c r="KJ38" s="498"/>
      <c r="KK38" s="498"/>
      <c r="KL38" s="498"/>
      <c r="KM38" s="498"/>
      <c r="KN38" s="498"/>
      <c r="KO38" s="498"/>
      <c r="KP38" s="498"/>
      <c r="KQ38" s="498"/>
      <c r="KR38" s="498"/>
      <c r="KS38" s="498"/>
      <c r="KT38" s="498"/>
      <c r="KU38" s="498"/>
      <c r="KV38" s="498"/>
      <c r="KW38" s="498"/>
      <c r="KX38" s="498"/>
      <c r="KY38" s="498"/>
      <c r="KZ38" s="498"/>
      <c r="LA38" s="498"/>
      <c r="LB38" s="498"/>
      <c r="LC38" s="498"/>
      <c r="LD38" s="498"/>
      <c r="LE38" s="498"/>
      <c r="LF38" s="498"/>
      <c r="LG38" s="498"/>
      <c r="LH38" s="498"/>
      <c r="LI38" s="498"/>
      <c r="LJ38" s="498"/>
      <c r="LK38" s="498"/>
      <c r="LL38" s="498"/>
      <c r="LM38" s="498"/>
      <c r="LN38" s="498"/>
      <c r="LO38" s="498"/>
      <c r="LP38" s="498"/>
      <c r="LQ38" s="498"/>
      <c r="LR38" s="498"/>
      <c r="LS38" s="498"/>
      <c r="LT38" s="498"/>
      <c r="LU38" s="498"/>
      <c r="LV38" s="498"/>
      <c r="LW38" s="498"/>
      <c r="LX38" s="498"/>
      <c r="LY38" s="498"/>
      <c r="LZ38" s="498"/>
      <c r="MA38" s="498"/>
      <c r="MB38" s="498"/>
      <c r="MC38" s="498"/>
      <c r="MD38" s="498"/>
      <c r="ME38" s="498"/>
      <c r="MF38" s="498"/>
      <c r="MG38" s="498"/>
      <c r="MH38" s="498"/>
      <c r="MI38" s="498"/>
      <c r="MJ38" s="498"/>
      <c r="MK38" s="498"/>
      <c r="ML38" s="498"/>
      <c r="MM38" s="498"/>
      <c r="MN38" s="498"/>
      <c r="MO38" s="498"/>
      <c r="MP38" s="498"/>
      <c r="MQ38" s="498"/>
      <c r="MR38" s="498"/>
      <c r="MS38" s="498"/>
      <c r="MT38" s="498"/>
      <c r="MU38" s="498"/>
      <c r="MV38" s="498"/>
      <c r="MW38" s="498"/>
      <c r="MX38" s="498"/>
      <c r="MY38" s="498"/>
      <c r="MZ38" s="498"/>
      <c r="NA38" s="498"/>
      <c r="NB38" s="498"/>
      <c r="NC38" s="498"/>
      <c r="ND38" s="498"/>
      <c r="NE38" s="498"/>
      <c r="NF38" s="498"/>
      <c r="NG38" s="498"/>
      <c r="NH38" s="498"/>
      <c r="NI38" s="498"/>
      <c r="NJ38" s="498"/>
      <c r="NK38" s="498"/>
      <c r="NL38" s="498"/>
      <c r="NM38" s="498"/>
      <c r="NN38" s="498"/>
      <c r="NO38" s="498"/>
      <c r="NP38" s="498"/>
      <c r="NQ38" s="498"/>
      <c r="NR38" s="498"/>
      <c r="NS38" s="498"/>
      <c r="NT38" s="498"/>
      <c r="NU38" s="498"/>
      <c r="NV38" s="498"/>
      <c r="NW38" s="498"/>
      <c r="NX38" s="498"/>
      <c r="NY38" s="498"/>
      <c r="NZ38" s="498"/>
      <c r="OA38" s="498"/>
      <c r="OB38" s="498"/>
      <c r="OC38" s="498"/>
      <c r="OD38" s="498"/>
      <c r="OE38" s="498"/>
      <c r="OF38" s="498"/>
      <c r="OG38" s="498"/>
      <c r="OH38" s="498"/>
      <c r="OI38" s="498"/>
      <c r="OJ38" s="498"/>
      <c r="OK38" s="498"/>
      <c r="OL38" s="498"/>
      <c r="OM38" s="498"/>
      <c r="ON38" s="498"/>
      <c r="OO38" s="498"/>
      <c r="OP38" s="498"/>
      <c r="OQ38" s="498"/>
      <c r="OR38" s="498"/>
      <c r="OS38" s="498"/>
      <c r="OT38" s="498"/>
      <c r="OU38" s="498"/>
      <c r="OV38" s="498"/>
      <c r="OW38" s="498"/>
      <c r="OX38" s="498"/>
      <c r="OY38" s="498"/>
      <c r="OZ38" s="498"/>
      <c r="PA38" s="498"/>
      <c r="PB38" s="498"/>
      <c r="PC38" s="498"/>
      <c r="PD38" s="498"/>
      <c r="PE38" s="498"/>
      <c r="PF38" s="498"/>
      <c r="PG38" s="498"/>
      <c r="PH38" s="498"/>
      <c r="PI38" s="498"/>
      <c r="PJ38" s="498"/>
      <c r="PK38" s="498"/>
      <c r="PL38" s="498"/>
      <c r="PM38" s="498"/>
      <c r="PN38" s="498"/>
      <c r="PO38" s="498"/>
      <c r="PP38" s="498"/>
      <c r="PQ38" s="498"/>
      <c r="PR38" s="498"/>
      <c r="PS38" s="498"/>
      <c r="PT38" s="498"/>
      <c r="PU38" s="498"/>
      <c r="PV38" s="498"/>
      <c r="PW38" s="498"/>
      <c r="PX38" s="498"/>
      <c r="PY38" s="498"/>
      <c r="PZ38" s="498"/>
      <c r="QA38" s="498"/>
      <c r="QB38" s="498"/>
      <c r="QC38" s="498"/>
      <c r="QD38" s="498"/>
      <c r="QE38" s="498"/>
      <c r="QF38" s="498"/>
      <c r="QG38" s="498"/>
      <c r="QH38" s="498"/>
      <c r="QI38" s="498"/>
      <c r="QJ38" s="498"/>
      <c r="QK38" s="498"/>
      <c r="QL38" s="498"/>
      <c r="QM38" s="498"/>
      <c r="QN38" s="498"/>
      <c r="QO38" s="498"/>
      <c r="QP38" s="498"/>
      <c r="QQ38" s="498"/>
      <c r="QR38" s="498"/>
      <c r="QS38" s="498"/>
      <c r="QT38" s="498"/>
      <c r="QU38" s="498"/>
      <c r="QV38" s="498"/>
      <c r="QW38" s="498"/>
      <c r="QX38" s="498"/>
      <c r="QY38" s="498"/>
      <c r="QZ38" s="498"/>
      <c r="RA38" s="498"/>
      <c r="RB38" s="498"/>
      <c r="RC38" s="498"/>
      <c r="RD38" s="498"/>
      <c r="RE38" s="498"/>
      <c r="RF38" s="498"/>
      <c r="RG38" s="498"/>
      <c r="RH38" s="498"/>
      <c r="RI38" s="498"/>
      <c r="RJ38" s="498"/>
      <c r="RK38" s="498"/>
      <c r="RL38" s="498"/>
      <c r="RM38" s="498"/>
      <c r="RN38" s="498"/>
      <c r="RO38" s="498"/>
      <c r="RP38" s="498"/>
      <c r="RQ38" s="498"/>
      <c r="RR38" s="498"/>
      <c r="RS38" s="498"/>
      <c r="RT38" s="498"/>
      <c r="RU38" s="498"/>
      <c r="RV38" s="498"/>
      <c r="RW38" s="498"/>
      <c r="RX38" s="498"/>
      <c r="RY38" s="498"/>
      <c r="RZ38" s="498"/>
      <c r="SA38" s="498"/>
      <c r="SB38" s="498"/>
      <c r="SC38" s="498"/>
      <c r="SD38" s="498"/>
      <c r="SE38" s="498"/>
      <c r="SF38" s="498"/>
      <c r="SG38" s="498"/>
      <c r="SH38" s="498"/>
      <c r="SI38" s="498"/>
      <c r="SJ38" s="498"/>
      <c r="SK38" s="498"/>
      <c r="SL38" s="498"/>
      <c r="SM38" s="498"/>
      <c r="SN38" s="498"/>
      <c r="SO38" s="498"/>
      <c r="SP38" s="498"/>
      <c r="SQ38" s="498"/>
      <c r="SR38" s="498"/>
      <c r="SS38" s="498"/>
      <c r="ST38" s="498"/>
      <c r="SU38" s="498"/>
      <c r="SV38" s="498"/>
      <c r="SW38" s="498"/>
      <c r="SX38" s="498"/>
      <c r="SY38" s="498"/>
      <c r="SZ38" s="498"/>
      <c r="TA38" s="498"/>
      <c r="TB38" s="498"/>
      <c r="TC38" s="498"/>
      <c r="TD38" s="498"/>
      <c r="TE38" s="498"/>
      <c r="TF38" s="498"/>
      <c r="TG38" s="498"/>
      <c r="TH38" s="498"/>
      <c r="TI38" s="498"/>
      <c r="TJ38" s="498"/>
      <c r="TK38" s="498"/>
      <c r="TL38" s="498"/>
      <c r="TM38" s="498"/>
      <c r="TN38" s="498"/>
      <c r="TO38" s="498"/>
      <c r="TP38" s="498"/>
      <c r="TQ38" s="498"/>
      <c r="TR38" s="498"/>
      <c r="TS38" s="498"/>
      <c r="TT38" s="498"/>
      <c r="TU38" s="498"/>
      <c r="TV38" s="498"/>
      <c r="TW38" s="498"/>
      <c r="TX38" s="498"/>
      <c r="TY38" s="498"/>
      <c r="TZ38" s="498"/>
      <c r="UA38" s="498"/>
      <c r="UB38" s="498"/>
      <c r="UC38" s="498"/>
      <c r="UD38" s="498"/>
      <c r="UE38" s="498"/>
      <c r="UF38" s="498"/>
      <c r="UG38" s="498"/>
      <c r="UH38" s="498"/>
      <c r="UI38" s="498"/>
      <c r="UJ38" s="498"/>
      <c r="UK38" s="498"/>
      <c r="UL38" s="498"/>
      <c r="UM38" s="498"/>
      <c r="UN38" s="498"/>
      <c r="UO38" s="498"/>
      <c r="UP38" s="498"/>
      <c r="UQ38" s="498"/>
      <c r="UR38" s="498"/>
      <c r="US38" s="498"/>
      <c r="UT38" s="498"/>
      <c r="UU38" s="498"/>
      <c r="UV38" s="498"/>
      <c r="UW38" s="498"/>
      <c r="UX38" s="498"/>
      <c r="UY38" s="498"/>
      <c r="UZ38" s="498"/>
      <c r="VA38" s="498"/>
      <c r="VB38" s="498"/>
      <c r="VC38" s="498"/>
      <c r="VD38" s="498"/>
      <c r="VE38" s="498"/>
      <c r="VF38" s="498"/>
      <c r="VG38" s="498"/>
      <c r="VH38" s="498"/>
      <c r="VI38" s="498"/>
      <c r="VJ38" s="498"/>
      <c r="VK38" s="498"/>
      <c r="VL38" s="498"/>
      <c r="VM38" s="498"/>
      <c r="VN38" s="498"/>
      <c r="VO38" s="498"/>
      <c r="VP38" s="498"/>
      <c r="VQ38" s="498"/>
      <c r="VR38" s="498"/>
      <c r="VS38" s="498"/>
      <c r="VT38" s="498"/>
      <c r="VU38" s="498"/>
      <c r="VV38" s="498"/>
      <c r="VW38" s="498"/>
      <c r="VX38" s="498"/>
      <c r="VY38" s="498"/>
      <c r="VZ38" s="498"/>
      <c r="WA38" s="498"/>
      <c r="WB38" s="498"/>
      <c r="WC38" s="498"/>
      <c r="WD38" s="498"/>
      <c r="WE38" s="498"/>
      <c r="WF38" s="498"/>
      <c r="WG38" s="498"/>
      <c r="WH38" s="498"/>
      <c r="WI38" s="498"/>
      <c r="WJ38" s="498"/>
      <c r="WK38" s="498"/>
      <c r="WL38" s="498"/>
      <c r="WM38" s="498"/>
      <c r="WN38" s="498"/>
      <c r="WO38" s="498"/>
      <c r="WP38" s="498"/>
      <c r="WQ38" s="498"/>
      <c r="WR38" s="498"/>
      <c r="WS38" s="498"/>
      <c r="WT38" s="498"/>
      <c r="WU38" s="498"/>
      <c r="WV38" s="498"/>
      <c r="WW38" s="498"/>
      <c r="WX38" s="498"/>
      <c r="WY38" s="498"/>
      <c r="WZ38" s="498"/>
      <c r="XA38" s="498"/>
      <c r="XB38" s="498"/>
      <c r="XC38" s="498"/>
      <c r="XD38" s="498"/>
      <c r="XE38" s="498"/>
      <c r="XF38" s="498"/>
      <c r="XG38" s="498"/>
      <c r="XH38" s="498"/>
      <c r="XI38" s="498"/>
      <c r="XJ38" s="498"/>
      <c r="XK38" s="498"/>
      <c r="XL38" s="498"/>
      <c r="XM38" s="498"/>
      <c r="XN38" s="498"/>
      <c r="XO38" s="498"/>
      <c r="XP38" s="498"/>
      <c r="XQ38" s="498"/>
      <c r="XR38" s="498"/>
      <c r="XS38" s="498"/>
      <c r="XT38" s="498"/>
      <c r="XU38" s="498"/>
      <c r="XV38" s="498"/>
      <c r="XW38" s="498"/>
      <c r="XX38" s="498"/>
      <c r="XY38" s="498"/>
      <c r="XZ38" s="498"/>
      <c r="YA38" s="498"/>
      <c r="YB38" s="498"/>
      <c r="YC38" s="498"/>
      <c r="YD38" s="498"/>
      <c r="YE38" s="498"/>
      <c r="YF38" s="498"/>
      <c r="YG38" s="498"/>
      <c r="YH38" s="498"/>
      <c r="YI38" s="498"/>
      <c r="YJ38" s="498"/>
      <c r="YK38" s="498"/>
      <c r="YL38" s="498"/>
      <c r="YM38" s="498"/>
      <c r="YN38" s="498"/>
      <c r="YO38" s="498"/>
      <c r="YP38" s="498"/>
      <c r="YQ38" s="498"/>
      <c r="YR38" s="498"/>
      <c r="YS38" s="498"/>
      <c r="YT38" s="498"/>
      <c r="YU38" s="498"/>
      <c r="YV38" s="498"/>
      <c r="YW38" s="498"/>
      <c r="YX38" s="498"/>
      <c r="YY38" s="498"/>
      <c r="YZ38" s="498"/>
      <c r="ZA38" s="498"/>
      <c r="ZB38" s="498"/>
      <c r="ZC38" s="498"/>
      <c r="ZD38" s="498"/>
      <c r="ZE38" s="498"/>
      <c r="ZF38" s="498"/>
      <c r="ZG38" s="498"/>
      <c r="ZH38" s="498"/>
      <c r="ZI38" s="498"/>
      <c r="ZJ38" s="498"/>
      <c r="ZK38" s="498"/>
      <c r="ZL38" s="498"/>
      <c r="ZM38" s="498"/>
      <c r="ZN38" s="498"/>
      <c r="ZO38" s="498"/>
      <c r="ZP38" s="498"/>
      <c r="ZQ38" s="498"/>
      <c r="ZR38" s="498"/>
      <c r="ZS38" s="498"/>
      <c r="ZT38" s="498"/>
      <c r="ZU38" s="498"/>
      <c r="ZV38" s="498"/>
      <c r="ZW38" s="498"/>
      <c r="ZX38" s="498"/>
      <c r="ZY38" s="498"/>
      <c r="ZZ38" s="498"/>
      <c r="AAA38" s="498"/>
      <c r="AAB38" s="498"/>
      <c r="AAC38" s="498"/>
      <c r="AAD38" s="498"/>
      <c r="AAE38" s="498"/>
      <c r="AAF38" s="498"/>
      <c r="AAG38" s="498"/>
      <c r="AAH38" s="498"/>
      <c r="AAI38" s="498"/>
      <c r="AAJ38" s="498"/>
      <c r="AAK38" s="498"/>
      <c r="AAL38" s="498"/>
      <c r="AAM38" s="498"/>
      <c r="AAN38" s="498"/>
      <c r="AAO38" s="498"/>
      <c r="AAP38" s="498"/>
      <c r="AAQ38" s="498"/>
      <c r="AAR38" s="498"/>
      <c r="AAS38" s="498"/>
      <c r="AAT38" s="498"/>
      <c r="AAU38" s="498"/>
      <c r="AAV38" s="498"/>
      <c r="AAW38" s="498"/>
      <c r="AAX38" s="498"/>
      <c r="AAY38" s="498"/>
      <c r="AAZ38" s="498"/>
      <c r="ABA38" s="498"/>
      <c r="ABB38" s="498"/>
      <c r="ABC38" s="498"/>
      <c r="ABD38" s="498"/>
      <c r="ABE38" s="498"/>
      <c r="ABF38" s="498"/>
      <c r="ABG38" s="498"/>
      <c r="ABH38" s="498"/>
      <c r="ABI38" s="498"/>
      <c r="ABJ38" s="498"/>
      <c r="ABK38" s="498"/>
      <c r="ABL38" s="498"/>
      <c r="ABM38" s="498"/>
      <c r="ABN38" s="498"/>
      <c r="ABO38" s="498"/>
      <c r="ABP38" s="498"/>
      <c r="ABQ38" s="498"/>
      <c r="ABR38" s="498"/>
      <c r="ABS38" s="498"/>
      <c r="ABT38" s="498"/>
      <c r="ABU38" s="498"/>
      <c r="ABV38" s="498"/>
      <c r="ABW38" s="498"/>
      <c r="ABX38" s="498"/>
      <c r="ABY38" s="498"/>
      <c r="ABZ38" s="498"/>
      <c r="ACA38" s="498"/>
      <c r="ACB38" s="498"/>
      <c r="ACC38" s="498"/>
      <c r="ACD38" s="498"/>
      <c r="ACE38" s="498"/>
      <c r="ACF38" s="498"/>
      <c r="ACG38" s="498"/>
      <c r="ACH38" s="498"/>
      <c r="ACI38" s="498"/>
      <c r="ACJ38" s="498"/>
      <c r="ACK38" s="498"/>
      <c r="ACL38" s="498"/>
      <c r="ACM38" s="498"/>
      <c r="ACN38" s="498"/>
      <c r="ACO38" s="498"/>
      <c r="ACP38" s="498"/>
      <c r="ACQ38" s="498"/>
      <c r="ACR38" s="498"/>
      <c r="ACS38" s="498"/>
      <c r="ACT38" s="498"/>
      <c r="ACU38" s="498"/>
      <c r="ACV38" s="498"/>
      <c r="ACW38" s="498"/>
      <c r="ACX38" s="498"/>
      <c r="ACY38" s="498"/>
      <c r="ACZ38" s="498"/>
      <c r="ADA38" s="498"/>
      <c r="ADB38" s="498"/>
      <c r="ADC38" s="498"/>
      <c r="ADD38" s="498"/>
      <c r="ADE38" s="498"/>
      <c r="ADF38" s="498"/>
      <c r="ADG38" s="498"/>
      <c r="ADH38" s="498"/>
      <c r="ADI38" s="498"/>
      <c r="ADJ38" s="498"/>
      <c r="ADK38" s="498"/>
      <c r="ADL38" s="498"/>
      <c r="ADM38" s="498"/>
      <c r="ADN38" s="498"/>
      <c r="ADO38" s="498"/>
      <c r="ADP38" s="498"/>
      <c r="ADQ38" s="498"/>
      <c r="ADR38" s="498"/>
      <c r="ADS38" s="498"/>
      <c r="ADT38" s="498"/>
      <c r="ADU38" s="498"/>
      <c r="ADV38" s="498"/>
      <c r="ADW38" s="498"/>
      <c r="ADX38" s="498"/>
      <c r="ADY38" s="498"/>
      <c r="ADZ38" s="498"/>
      <c r="AEA38" s="498"/>
      <c r="AEB38" s="498"/>
      <c r="AEC38" s="498"/>
      <c r="AED38" s="498"/>
      <c r="AEE38" s="498"/>
      <c r="AEF38" s="498"/>
      <c r="AEG38" s="498"/>
      <c r="AEH38" s="498"/>
      <c r="AEI38" s="498"/>
      <c r="AEJ38" s="498"/>
      <c r="AEK38" s="498"/>
      <c r="AEL38" s="498"/>
      <c r="AEM38" s="498"/>
      <c r="AEN38" s="498"/>
      <c r="AEO38" s="498"/>
      <c r="AEP38" s="498"/>
      <c r="AEQ38" s="498"/>
      <c r="AER38" s="498"/>
      <c r="AES38" s="498"/>
      <c r="AET38" s="498"/>
      <c r="AEU38" s="498"/>
      <c r="AEV38" s="498"/>
      <c r="AEW38" s="498"/>
      <c r="AEX38" s="498"/>
      <c r="AEY38" s="498"/>
      <c r="AEZ38" s="498"/>
      <c r="AFA38" s="498"/>
      <c r="AFB38" s="498"/>
      <c r="AFC38" s="498"/>
      <c r="AFD38" s="498"/>
      <c r="AFE38" s="498"/>
      <c r="AFF38" s="498"/>
      <c r="AFG38" s="498"/>
      <c r="AFH38" s="498"/>
      <c r="AFI38" s="498"/>
      <c r="AFJ38" s="498"/>
      <c r="AFK38" s="498"/>
      <c r="AFL38" s="498"/>
      <c r="AFM38" s="498"/>
      <c r="AFN38" s="498"/>
      <c r="AFO38" s="498"/>
      <c r="AFP38" s="498"/>
      <c r="AFQ38" s="498"/>
      <c r="AFR38" s="498"/>
      <c r="AFS38" s="498"/>
      <c r="AFT38" s="498"/>
      <c r="AFU38" s="498"/>
      <c r="AFV38" s="498"/>
      <c r="AFW38" s="498"/>
      <c r="AFX38" s="498"/>
      <c r="AFY38" s="498"/>
      <c r="AFZ38" s="498"/>
      <c r="AGA38" s="498"/>
      <c r="AGB38" s="498"/>
      <c r="AGC38" s="498"/>
      <c r="AGD38" s="498"/>
      <c r="AGE38" s="498"/>
      <c r="AGF38" s="498"/>
      <c r="AGG38" s="498"/>
      <c r="AGH38" s="498"/>
      <c r="AGI38" s="498"/>
      <c r="AGJ38" s="498"/>
      <c r="AGK38" s="498"/>
      <c r="AGL38" s="498"/>
      <c r="AGM38" s="498"/>
      <c r="AGN38" s="498"/>
      <c r="AGO38" s="498"/>
      <c r="AGP38" s="498"/>
      <c r="AGQ38" s="498"/>
      <c r="AGR38" s="498"/>
      <c r="AGS38" s="498"/>
      <c r="AGT38" s="498"/>
      <c r="AGU38" s="498"/>
      <c r="AGV38" s="498"/>
      <c r="AGW38" s="498"/>
      <c r="AGX38" s="498"/>
      <c r="AGY38" s="498"/>
      <c r="AGZ38" s="498"/>
      <c r="AHA38" s="498"/>
      <c r="AHB38" s="498"/>
      <c r="AHC38" s="498"/>
      <c r="AHD38" s="498"/>
      <c r="AHE38" s="498"/>
      <c r="AHF38" s="498"/>
      <c r="AHG38" s="498"/>
      <c r="AHH38" s="498"/>
      <c r="AHI38" s="498"/>
      <c r="AHJ38" s="498"/>
      <c r="AHK38" s="498"/>
      <c r="AHL38" s="498"/>
      <c r="AHM38" s="498"/>
      <c r="AHN38" s="498"/>
      <c r="AHO38" s="498"/>
      <c r="AHP38" s="498"/>
      <c r="AHQ38" s="498"/>
      <c r="AHR38" s="498"/>
      <c r="AHS38" s="498"/>
      <c r="AHT38" s="498"/>
      <c r="AHU38" s="498"/>
      <c r="AHV38" s="498"/>
      <c r="AHW38" s="498"/>
      <c r="AHX38" s="498"/>
      <c r="AHY38" s="498"/>
      <c r="AHZ38" s="498"/>
      <c r="AIA38" s="498"/>
      <c r="AIB38" s="498"/>
      <c r="AIC38" s="498"/>
      <c r="AID38" s="498"/>
      <c r="AIE38" s="498"/>
      <c r="AIF38" s="498"/>
      <c r="AIG38" s="498"/>
      <c r="AIH38" s="498"/>
      <c r="AII38" s="498"/>
      <c r="AIJ38" s="498"/>
      <c r="AIK38" s="498"/>
      <c r="AIL38" s="498"/>
      <c r="AIM38" s="498"/>
      <c r="AIN38" s="498"/>
      <c r="AIO38" s="498"/>
      <c r="AIP38" s="498"/>
      <c r="AIQ38" s="498"/>
      <c r="AIR38" s="498"/>
      <c r="AIS38" s="498"/>
      <c r="AIT38" s="498"/>
      <c r="AIU38" s="498"/>
      <c r="AIV38" s="498"/>
      <c r="AIW38" s="498"/>
      <c r="AIX38" s="498"/>
      <c r="AIY38" s="498"/>
      <c r="AIZ38" s="498"/>
      <c r="AJA38" s="498"/>
      <c r="AJB38" s="498"/>
      <c r="AJC38" s="498"/>
      <c r="AJD38" s="498"/>
      <c r="AJE38" s="498"/>
      <c r="AJF38" s="498"/>
      <c r="AJG38" s="498"/>
      <c r="AJH38" s="498"/>
      <c r="AJI38" s="498"/>
      <c r="AJJ38" s="498"/>
      <c r="AJK38" s="498"/>
      <c r="AJL38" s="498"/>
      <c r="AJM38" s="498"/>
      <c r="AJN38" s="498"/>
      <c r="AJO38" s="498"/>
      <c r="AJP38" s="498"/>
      <c r="AJQ38" s="498"/>
      <c r="AJR38" s="498"/>
      <c r="AJS38" s="498"/>
      <c r="AJT38" s="498"/>
      <c r="AJU38" s="498"/>
      <c r="AJV38" s="498"/>
      <c r="AJW38" s="498"/>
      <c r="AJX38" s="498"/>
      <c r="AJY38" s="498"/>
      <c r="AJZ38" s="498"/>
      <c r="AKA38" s="498"/>
      <c r="AKB38" s="498"/>
      <c r="AKC38" s="498"/>
      <c r="AKD38" s="498"/>
      <c r="AKE38" s="498"/>
      <c r="AKF38" s="498"/>
      <c r="AKG38" s="498"/>
      <c r="AKH38" s="498"/>
      <c r="AKI38" s="498"/>
      <c r="AKJ38" s="498"/>
      <c r="AKK38" s="498"/>
      <c r="AKL38" s="498"/>
      <c r="AKM38" s="498"/>
      <c r="AKN38" s="498"/>
      <c r="AKO38" s="498"/>
      <c r="AKP38" s="498"/>
      <c r="AKQ38" s="498"/>
      <c r="AKR38" s="498"/>
      <c r="AKS38" s="498"/>
      <c r="AKT38" s="498"/>
      <c r="AKU38" s="498"/>
      <c r="AKV38" s="498"/>
      <c r="AKW38" s="498"/>
      <c r="AKX38" s="498"/>
      <c r="AKY38" s="498"/>
      <c r="AKZ38" s="498"/>
      <c r="ALA38" s="498"/>
      <c r="ALB38" s="498"/>
      <c r="ALC38" s="498"/>
      <c r="ALD38" s="498"/>
      <c r="ALE38" s="498"/>
      <c r="ALF38" s="498"/>
      <c r="ALG38" s="498"/>
      <c r="ALH38" s="498"/>
      <c r="ALI38" s="498"/>
      <c r="ALJ38" s="498"/>
      <c r="ALK38" s="498"/>
      <c r="ALL38" s="498"/>
      <c r="ALM38" s="498"/>
      <c r="ALN38" s="498"/>
      <c r="ALO38" s="498"/>
      <c r="ALP38" s="498"/>
      <c r="ALQ38" s="498"/>
      <c r="ALR38" s="498"/>
      <c r="ALS38" s="498"/>
      <c r="ALT38" s="498"/>
      <c r="ALU38" s="498"/>
      <c r="ALV38" s="498"/>
      <c r="ALW38" s="498"/>
      <c r="ALX38" s="498"/>
      <c r="ALY38" s="498"/>
      <c r="ALZ38" s="498"/>
      <c r="AMA38" s="498"/>
      <c r="AMB38" s="498"/>
      <c r="AMC38" s="498"/>
      <c r="AMD38" s="498"/>
      <c r="AME38" s="498"/>
      <c r="AMF38" s="498"/>
      <c r="AMG38" s="498"/>
      <c r="AMH38" s="498"/>
      <c r="AMI38" s="498"/>
      <c r="AMJ38" s="498"/>
      <c r="AMK38" s="498"/>
      <c r="AML38" s="498"/>
      <c r="AMM38" s="498"/>
      <c r="AMN38" s="498"/>
      <c r="AMO38" s="498"/>
      <c r="AMP38" s="498"/>
      <c r="AMQ38" s="498"/>
      <c r="AMR38" s="498"/>
      <c r="AMS38" s="498"/>
      <c r="AMT38" s="498"/>
      <c r="AMU38" s="498"/>
      <c r="AMV38" s="498"/>
      <c r="AMW38" s="498"/>
      <c r="AMX38" s="498"/>
      <c r="AMY38" s="498"/>
      <c r="AMZ38" s="498"/>
      <c r="ANA38" s="498"/>
      <c r="ANB38" s="498"/>
      <c r="ANC38" s="498"/>
      <c r="AND38" s="498"/>
      <c r="ANE38" s="498"/>
      <c r="ANF38" s="498"/>
      <c r="ANG38" s="498"/>
      <c r="ANH38" s="498"/>
      <c r="ANI38" s="498"/>
      <c r="ANJ38" s="498"/>
      <c r="ANK38" s="498"/>
      <c r="ANL38" s="498"/>
      <c r="ANM38" s="498"/>
      <c r="ANN38" s="498"/>
      <c r="ANO38" s="498"/>
      <c r="ANP38" s="498"/>
      <c r="ANQ38" s="498"/>
      <c r="ANR38" s="498"/>
      <c r="ANS38" s="498"/>
      <c r="ANT38" s="498"/>
      <c r="ANU38" s="498"/>
      <c r="ANV38" s="498"/>
      <c r="ANW38" s="498"/>
      <c r="ANX38" s="498"/>
      <c r="ANY38" s="498"/>
      <c r="ANZ38" s="498"/>
      <c r="AOA38" s="498"/>
      <c r="AOB38" s="498"/>
      <c r="AOC38" s="498"/>
      <c r="AOD38" s="498"/>
      <c r="AOE38" s="498"/>
      <c r="AOF38" s="498"/>
      <c r="AOG38" s="498"/>
      <c r="AOH38" s="498"/>
      <c r="AOI38" s="498"/>
      <c r="AOJ38" s="498"/>
      <c r="AOK38" s="498"/>
      <c r="AOL38" s="498"/>
      <c r="AOM38" s="498"/>
      <c r="AON38" s="498"/>
      <c r="AOO38" s="498"/>
      <c r="AOP38" s="498"/>
      <c r="AOQ38" s="498"/>
      <c r="AOR38" s="498"/>
      <c r="AOS38" s="498"/>
      <c r="AOT38" s="498"/>
      <c r="AOU38" s="498"/>
      <c r="AOV38" s="498"/>
      <c r="AOW38" s="498"/>
      <c r="AOX38" s="498"/>
      <c r="AOY38" s="498"/>
      <c r="AOZ38" s="498"/>
      <c r="APA38" s="498"/>
      <c r="APB38" s="498"/>
      <c r="APC38" s="498"/>
      <c r="APD38" s="498"/>
      <c r="APE38" s="498"/>
      <c r="APF38" s="498"/>
      <c r="APG38" s="498"/>
      <c r="APH38" s="498"/>
      <c r="API38" s="498"/>
      <c r="APJ38" s="498"/>
      <c r="APK38" s="498"/>
      <c r="APL38" s="498"/>
      <c r="APM38" s="498"/>
      <c r="APN38" s="498"/>
      <c r="APO38" s="498"/>
      <c r="APP38" s="498"/>
      <c r="APQ38" s="498"/>
      <c r="APR38" s="498"/>
      <c r="APS38" s="498"/>
      <c r="APT38" s="498"/>
      <c r="APU38" s="498"/>
      <c r="APV38" s="498"/>
      <c r="APW38" s="498"/>
      <c r="APX38" s="498"/>
      <c r="APY38" s="498"/>
      <c r="APZ38" s="498"/>
      <c r="AQA38" s="498"/>
      <c r="AQB38" s="498"/>
      <c r="AQC38" s="498"/>
      <c r="AQD38" s="498"/>
      <c r="AQE38" s="498"/>
      <c r="AQF38" s="498"/>
      <c r="AQG38" s="498"/>
      <c r="AQH38" s="498"/>
      <c r="AQI38" s="498"/>
      <c r="AQJ38" s="498"/>
      <c r="AQK38" s="498"/>
      <c r="AQL38" s="498"/>
      <c r="AQM38" s="498"/>
      <c r="AQN38" s="498"/>
      <c r="AQO38" s="498"/>
      <c r="AQP38" s="498"/>
      <c r="AQQ38" s="498"/>
      <c r="AQR38" s="498"/>
      <c r="AQS38" s="498"/>
      <c r="AQT38" s="498"/>
      <c r="AQU38" s="498"/>
      <c r="AQV38" s="498"/>
      <c r="AQW38" s="498"/>
      <c r="AQX38" s="498"/>
      <c r="AQY38" s="498"/>
      <c r="AQZ38" s="498"/>
      <c r="ARA38" s="498"/>
      <c r="ARB38" s="498"/>
      <c r="ARC38" s="498"/>
      <c r="ARD38" s="498"/>
      <c r="ARE38" s="498"/>
      <c r="ARF38" s="498"/>
      <c r="ARG38" s="498"/>
      <c r="ARH38" s="498"/>
      <c r="ARI38" s="498"/>
      <c r="ARJ38" s="498"/>
      <c r="ARK38" s="498"/>
      <c r="ARL38" s="498"/>
      <c r="ARM38" s="498"/>
      <c r="ARN38" s="498"/>
      <c r="ARO38" s="498"/>
      <c r="ARP38" s="498"/>
      <c r="ARQ38" s="498"/>
      <c r="ARR38" s="498"/>
      <c r="ARS38" s="498"/>
      <c r="ART38" s="498"/>
      <c r="ARU38" s="498"/>
      <c r="ARV38" s="498"/>
      <c r="ARW38" s="498"/>
      <c r="ARX38" s="498"/>
      <c r="ARY38" s="498"/>
      <c r="ARZ38" s="498"/>
      <c r="ASA38" s="498"/>
      <c r="ASB38" s="498"/>
      <c r="ASC38" s="498"/>
      <c r="ASD38" s="498"/>
      <c r="ASE38" s="498"/>
      <c r="ASF38" s="498"/>
      <c r="ASG38" s="498"/>
      <c r="ASH38" s="498"/>
      <c r="ASI38" s="498"/>
      <c r="ASJ38" s="498"/>
      <c r="ASK38" s="498"/>
      <c r="ASL38" s="498"/>
      <c r="ASM38" s="498"/>
      <c r="ASN38" s="498"/>
      <c r="ASO38" s="498"/>
      <c r="ASP38" s="498"/>
      <c r="ASQ38" s="498"/>
      <c r="ASR38" s="498"/>
      <c r="ASS38" s="498"/>
      <c r="AST38" s="498"/>
      <c r="ASU38" s="498"/>
      <c r="ASV38" s="498"/>
      <c r="ASW38" s="498"/>
      <c r="ASX38" s="498"/>
      <c r="ASY38" s="498"/>
      <c r="ASZ38" s="498"/>
      <c r="ATA38" s="498"/>
      <c r="ATB38" s="498"/>
      <c r="ATC38" s="498"/>
      <c r="ATD38" s="498"/>
      <c r="ATE38" s="498"/>
      <c r="ATF38" s="498"/>
      <c r="ATG38" s="498"/>
      <c r="ATH38" s="498"/>
      <c r="ATI38" s="498"/>
      <c r="ATJ38" s="498"/>
      <c r="ATK38" s="498"/>
      <c r="ATL38" s="498"/>
      <c r="ATM38" s="498"/>
      <c r="ATN38" s="498"/>
      <c r="ATO38" s="498"/>
      <c r="ATP38" s="498"/>
      <c r="ATQ38" s="498"/>
      <c r="ATR38" s="498"/>
      <c r="ATS38" s="498"/>
      <c r="ATT38" s="498"/>
      <c r="ATU38" s="498"/>
      <c r="ATV38" s="498"/>
      <c r="ATW38" s="498"/>
      <c r="ATX38" s="498"/>
      <c r="ATY38" s="498"/>
      <c r="ATZ38" s="498"/>
      <c r="AUA38" s="498"/>
      <c r="AUB38" s="498"/>
      <c r="AUC38" s="498"/>
      <c r="AUD38" s="498"/>
      <c r="AUE38" s="498"/>
      <c r="AUF38" s="498"/>
      <c r="AUG38" s="498"/>
      <c r="AUH38" s="498"/>
      <c r="AUI38" s="498"/>
      <c r="AUJ38" s="498"/>
      <c r="AUK38" s="498"/>
      <c r="AUL38" s="498"/>
      <c r="AUM38" s="498"/>
      <c r="AUN38" s="498"/>
      <c r="AUO38" s="498"/>
      <c r="AUP38" s="498"/>
      <c r="AUQ38" s="498"/>
      <c r="AUR38" s="498"/>
      <c r="AUS38" s="498"/>
      <c r="AUT38" s="498"/>
      <c r="AUU38" s="498"/>
      <c r="AUV38" s="498"/>
      <c r="AUW38" s="498"/>
      <c r="AUX38" s="498"/>
      <c r="AUY38" s="498"/>
      <c r="AUZ38" s="498"/>
      <c r="AVA38" s="498"/>
      <c r="AVB38" s="498"/>
      <c r="AVC38" s="498"/>
      <c r="AVD38" s="498"/>
      <c r="AVE38" s="498"/>
      <c r="AVF38" s="498"/>
      <c r="AVG38" s="498"/>
      <c r="AVH38" s="498"/>
      <c r="AVI38" s="498"/>
      <c r="AVJ38" s="498"/>
      <c r="AVK38" s="498"/>
      <c r="AVL38" s="498"/>
      <c r="AVM38" s="498"/>
      <c r="AVN38" s="498"/>
      <c r="AVO38" s="498"/>
      <c r="AVP38" s="498"/>
      <c r="AVQ38" s="498"/>
      <c r="AVR38" s="498"/>
      <c r="AVS38" s="498"/>
      <c r="AVT38" s="498"/>
      <c r="AVU38" s="498"/>
      <c r="AVV38" s="498"/>
      <c r="AVW38" s="498"/>
      <c r="AVX38" s="498"/>
      <c r="AVY38" s="498"/>
      <c r="AVZ38" s="498"/>
      <c r="AWA38" s="498"/>
      <c r="AWB38" s="498"/>
      <c r="AWC38" s="498"/>
      <c r="AWD38" s="498"/>
      <c r="AWE38" s="498"/>
      <c r="AWF38" s="498"/>
      <c r="AWG38" s="498"/>
      <c r="AWH38" s="498"/>
      <c r="AWI38" s="498"/>
      <c r="AWJ38" s="498"/>
      <c r="AWK38" s="498"/>
      <c r="AWL38" s="498"/>
      <c r="AWM38" s="498"/>
      <c r="AWN38" s="498"/>
      <c r="AWO38" s="498"/>
      <c r="AWP38" s="498"/>
      <c r="AWQ38" s="498"/>
      <c r="AWR38" s="498"/>
      <c r="AWS38" s="498"/>
      <c r="AWT38" s="498"/>
      <c r="AWU38" s="498"/>
      <c r="AWV38" s="498"/>
      <c r="AWW38" s="498"/>
      <c r="AWX38" s="498"/>
      <c r="AWY38" s="498"/>
      <c r="AWZ38" s="498"/>
      <c r="AXA38" s="498"/>
      <c r="AXB38" s="498"/>
      <c r="AXC38" s="498"/>
      <c r="AXD38" s="498"/>
      <c r="AXE38" s="498"/>
      <c r="AXF38" s="498"/>
      <c r="AXG38" s="498"/>
      <c r="AXH38" s="498"/>
      <c r="AXI38" s="498"/>
      <c r="AXJ38" s="498"/>
      <c r="AXK38" s="498"/>
      <c r="AXL38" s="498"/>
      <c r="AXM38" s="498"/>
      <c r="AXN38" s="498"/>
      <c r="AXO38" s="498"/>
      <c r="AXP38" s="498"/>
      <c r="AXQ38" s="498"/>
      <c r="AXR38" s="498"/>
      <c r="AXS38" s="498"/>
      <c r="AXT38" s="498"/>
      <c r="AXU38" s="498"/>
      <c r="AXV38" s="498"/>
      <c r="AXW38" s="498"/>
      <c r="AXX38" s="498"/>
      <c r="AXY38" s="498"/>
      <c r="AXZ38" s="498"/>
      <c r="AYA38" s="498"/>
      <c r="AYB38" s="498"/>
      <c r="AYC38" s="498"/>
      <c r="AYD38" s="498"/>
      <c r="AYE38" s="498"/>
      <c r="AYF38" s="498"/>
      <c r="AYG38" s="498"/>
      <c r="AYH38" s="498"/>
      <c r="AYI38" s="498"/>
      <c r="AYJ38" s="498"/>
      <c r="AYK38" s="498"/>
      <c r="AYL38" s="498"/>
      <c r="AYM38" s="498"/>
      <c r="AYN38" s="498"/>
      <c r="AYO38" s="498"/>
      <c r="AYP38" s="498"/>
      <c r="AYQ38" s="498"/>
      <c r="AYR38" s="498"/>
      <c r="AYS38" s="498"/>
      <c r="AYT38" s="498"/>
      <c r="AYU38" s="498"/>
      <c r="AYV38" s="498"/>
      <c r="AYW38" s="498"/>
      <c r="AYX38" s="498"/>
      <c r="AYY38" s="498"/>
      <c r="AYZ38" s="498"/>
      <c r="AZA38" s="498"/>
      <c r="AZB38" s="498"/>
      <c r="AZC38" s="498"/>
      <c r="AZD38" s="498"/>
      <c r="AZE38" s="498"/>
      <c r="AZF38" s="498"/>
      <c r="AZG38" s="498"/>
      <c r="AZH38" s="498"/>
      <c r="AZI38" s="498"/>
      <c r="AZJ38" s="498"/>
      <c r="AZK38" s="498"/>
      <c r="AZL38" s="498"/>
      <c r="AZM38" s="498"/>
      <c r="AZN38" s="498"/>
      <c r="AZO38" s="498"/>
      <c r="AZP38" s="498"/>
      <c r="AZQ38" s="498"/>
      <c r="AZR38" s="498"/>
      <c r="AZS38" s="498"/>
      <c r="AZT38" s="498"/>
      <c r="AZU38" s="498"/>
      <c r="AZV38" s="498"/>
      <c r="AZW38" s="498"/>
      <c r="AZX38" s="498"/>
      <c r="AZY38" s="498"/>
      <c r="AZZ38" s="498"/>
      <c r="BAA38" s="498"/>
      <c r="BAB38" s="498"/>
      <c r="BAC38" s="498"/>
      <c r="BAD38" s="498"/>
      <c r="BAE38" s="498"/>
      <c r="BAF38" s="498"/>
      <c r="BAG38" s="498"/>
      <c r="BAH38" s="498"/>
      <c r="BAI38" s="498"/>
      <c r="BAJ38" s="498"/>
      <c r="BAK38" s="498"/>
      <c r="BAL38" s="498"/>
      <c r="BAM38" s="498"/>
      <c r="BAN38" s="498"/>
      <c r="BAO38" s="498"/>
      <c r="BAP38" s="498"/>
      <c r="BAQ38" s="498"/>
      <c r="BAR38" s="498"/>
      <c r="BAS38" s="498"/>
      <c r="BAT38" s="498"/>
      <c r="BAU38" s="498"/>
      <c r="BAV38" s="498"/>
      <c r="BAW38" s="498"/>
      <c r="BAX38" s="498"/>
      <c r="BAY38" s="498"/>
      <c r="BAZ38" s="498"/>
      <c r="BBA38" s="498"/>
      <c r="BBB38" s="498"/>
      <c r="BBC38" s="498"/>
      <c r="BBD38" s="498"/>
      <c r="BBE38" s="498"/>
      <c r="BBF38" s="498"/>
      <c r="BBG38" s="498"/>
      <c r="BBH38" s="498"/>
      <c r="BBI38" s="498"/>
      <c r="BBJ38" s="498"/>
      <c r="BBK38" s="498"/>
      <c r="BBL38" s="498"/>
      <c r="BBM38" s="498"/>
      <c r="BBN38" s="498"/>
      <c r="BBO38" s="498"/>
      <c r="BBP38" s="498"/>
      <c r="BBQ38" s="498"/>
      <c r="BBR38" s="498"/>
      <c r="BBS38" s="498"/>
      <c r="BBT38" s="498"/>
      <c r="BBU38" s="498"/>
      <c r="BBV38" s="498"/>
      <c r="BBW38" s="498"/>
      <c r="BBX38" s="498"/>
      <c r="BBY38" s="498"/>
      <c r="BBZ38" s="498"/>
      <c r="BCA38" s="498"/>
      <c r="BCB38" s="498"/>
      <c r="BCC38" s="498"/>
      <c r="BCD38" s="498"/>
      <c r="BCE38" s="498"/>
      <c r="BCF38" s="498"/>
      <c r="BCG38" s="498"/>
      <c r="BCH38" s="498"/>
      <c r="BCI38" s="498"/>
      <c r="BCJ38" s="498"/>
      <c r="BCK38" s="498"/>
      <c r="BCL38" s="498"/>
      <c r="BCM38" s="498"/>
      <c r="BCN38" s="498"/>
      <c r="BCO38" s="498"/>
      <c r="BCP38" s="498"/>
      <c r="BCQ38" s="498"/>
      <c r="BCR38" s="498"/>
      <c r="BCS38" s="498"/>
      <c r="BCT38" s="498"/>
      <c r="BCU38" s="498"/>
      <c r="BCV38" s="498"/>
      <c r="BCW38" s="498"/>
      <c r="BCX38" s="498"/>
      <c r="BCY38" s="498"/>
      <c r="BCZ38" s="498"/>
      <c r="BDA38" s="498"/>
      <c r="BDB38" s="498"/>
      <c r="BDC38" s="498"/>
      <c r="BDD38" s="498"/>
      <c r="BDE38" s="498"/>
      <c r="BDF38" s="498"/>
      <c r="BDG38" s="498"/>
      <c r="BDH38" s="498"/>
      <c r="BDI38" s="498"/>
      <c r="BDJ38" s="498"/>
      <c r="BDK38" s="498"/>
      <c r="BDL38" s="498"/>
      <c r="BDM38" s="498"/>
      <c r="BDN38" s="498"/>
      <c r="BDO38" s="498"/>
      <c r="BDP38" s="498"/>
      <c r="BDQ38" s="498"/>
      <c r="BDR38" s="498"/>
      <c r="BDS38" s="498"/>
      <c r="BDT38" s="498"/>
      <c r="BDU38" s="498"/>
      <c r="BDV38" s="498"/>
      <c r="BDW38" s="498"/>
      <c r="BDX38" s="498"/>
      <c r="BDY38" s="498"/>
      <c r="BDZ38" s="498"/>
      <c r="BEA38" s="498"/>
      <c r="BEB38" s="498"/>
      <c r="BEC38" s="498"/>
      <c r="BED38" s="498"/>
      <c r="BEE38" s="498"/>
      <c r="BEF38" s="498"/>
      <c r="BEG38" s="498"/>
      <c r="BEH38" s="498"/>
      <c r="BEI38" s="498"/>
      <c r="BEJ38" s="498"/>
      <c r="BEK38" s="498"/>
      <c r="BEL38" s="498"/>
      <c r="BEM38" s="498"/>
      <c r="BEN38" s="498"/>
      <c r="BEO38" s="498"/>
      <c r="BEP38" s="498"/>
      <c r="BEQ38" s="498"/>
      <c r="BER38" s="498"/>
      <c r="BES38" s="498"/>
      <c r="BET38" s="498"/>
      <c r="BEU38" s="498"/>
      <c r="BEV38" s="498"/>
      <c r="BEW38" s="498"/>
      <c r="BEX38" s="498"/>
      <c r="BEY38" s="498"/>
      <c r="BEZ38" s="498"/>
      <c r="BFA38" s="498"/>
      <c r="BFB38" s="498"/>
      <c r="BFC38" s="498"/>
      <c r="BFD38" s="498"/>
      <c r="BFE38" s="498"/>
      <c r="BFF38" s="498"/>
      <c r="BFG38" s="498"/>
      <c r="BFH38" s="498"/>
      <c r="BFI38" s="498"/>
      <c r="BFJ38" s="498"/>
      <c r="BFK38" s="498"/>
      <c r="BFL38" s="498"/>
      <c r="BFM38" s="498"/>
      <c r="BFN38" s="498"/>
      <c r="BFO38" s="498"/>
      <c r="BFP38" s="498"/>
      <c r="BFQ38" s="498"/>
      <c r="BFR38" s="498"/>
      <c r="BFS38" s="498"/>
      <c r="BFT38" s="498"/>
      <c r="BFU38" s="498"/>
      <c r="BFV38" s="498"/>
      <c r="BFW38" s="498"/>
      <c r="BFX38" s="498"/>
      <c r="BFY38" s="498"/>
      <c r="BFZ38" s="498"/>
      <c r="BGA38" s="498"/>
      <c r="BGB38" s="498"/>
      <c r="BGC38" s="498"/>
      <c r="BGD38" s="498"/>
      <c r="BGE38" s="498"/>
      <c r="BGF38" s="498"/>
      <c r="BGG38" s="498"/>
      <c r="BGH38" s="498"/>
      <c r="BGI38" s="498"/>
      <c r="BGJ38" s="498"/>
      <c r="BGK38" s="498"/>
      <c r="BGL38" s="498"/>
      <c r="BGM38" s="498"/>
      <c r="BGN38" s="498"/>
      <c r="BGO38" s="498"/>
      <c r="BGP38" s="498"/>
      <c r="BGQ38" s="498"/>
      <c r="BGR38" s="498"/>
      <c r="BGS38" s="498"/>
      <c r="BGT38" s="498"/>
      <c r="BGU38" s="498"/>
      <c r="BGV38" s="498"/>
      <c r="BGW38" s="498"/>
      <c r="BGX38" s="498"/>
      <c r="BGY38" s="498"/>
      <c r="BGZ38" s="498"/>
      <c r="BHA38" s="498"/>
      <c r="BHB38" s="498"/>
      <c r="BHC38" s="498"/>
      <c r="BHD38" s="498"/>
      <c r="BHE38" s="498"/>
      <c r="BHF38" s="498"/>
      <c r="BHG38" s="498"/>
      <c r="BHH38" s="498"/>
      <c r="BHI38" s="498"/>
      <c r="BHJ38" s="498"/>
      <c r="BHK38" s="498"/>
      <c r="BHL38" s="498"/>
      <c r="BHM38" s="498"/>
      <c r="BHN38" s="498"/>
      <c r="BHO38" s="498"/>
      <c r="BHP38" s="498"/>
      <c r="BHQ38" s="498"/>
      <c r="BHR38" s="498"/>
      <c r="BHS38" s="498"/>
      <c r="BHT38" s="498"/>
      <c r="BHU38" s="498"/>
      <c r="BHV38" s="498"/>
      <c r="BHW38" s="498"/>
      <c r="BHX38" s="498"/>
      <c r="BHY38" s="498"/>
      <c r="BHZ38" s="498"/>
      <c r="BIA38" s="498"/>
      <c r="BIB38" s="498"/>
      <c r="BIC38" s="498"/>
      <c r="BID38" s="498"/>
      <c r="BIE38" s="498"/>
      <c r="BIF38" s="498"/>
      <c r="BIG38" s="498"/>
      <c r="BIH38" s="498"/>
      <c r="BII38" s="498"/>
      <c r="BIJ38" s="498"/>
      <c r="BIK38" s="498"/>
      <c r="BIL38" s="498"/>
      <c r="BIM38" s="498"/>
      <c r="BIN38" s="498"/>
      <c r="BIO38" s="498"/>
      <c r="BIP38" s="498"/>
      <c r="BIQ38" s="498"/>
      <c r="BIR38" s="498"/>
      <c r="BIS38" s="498"/>
      <c r="BIT38" s="498"/>
      <c r="BIU38" s="498"/>
      <c r="BIV38" s="498"/>
      <c r="BIW38" s="498"/>
      <c r="BIX38" s="498"/>
      <c r="BIY38" s="498"/>
      <c r="BIZ38" s="498"/>
      <c r="BJA38" s="498"/>
      <c r="BJB38" s="498"/>
      <c r="BJC38" s="498"/>
      <c r="BJD38" s="498"/>
      <c r="BJE38" s="498"/>
      <c r="BJF38" s="498"/>
      <c r="BJG38" s="498"/>
      <c r="BJH38" s="498"/>
      <c r="BJI38" s="498"/>
      <c r="BJJ38" s="498"/>
      <c r="BJK38" s="498"/>
      <c r="BJL38" s="498"/>
      <c r="BJM38" s="498"/>
      <c r="BJN38" s="498"/>
      <c r="BJO38" s="498"/>
      <c r="BJP38" s="498"/>
      <c r="BJQ38" s="498"/>
      <c r="BJR38" s="498"/>
      <c r="BJS38" s="498"/>
      <c r="BJT38" s="498"/>
      <c r="BJU38" s="498"/>
      <c r="BJV38" s="498"/>
      <c r="BJW38" s="498"/>
      <c r="BJX38" s="498"/>
      <c r="BJY38" s="498"/>
      <c r="BJZ38" s="498"/>
      <c r="BKA38" s="498"/>
      <c r="BKB38" s="498"/>
      <c r="BKC38" s="498"/>
      <c r="BKD38" s="498"/>
      <c r="BKE38" s="498"/>
      <c r="BKF38" s="498"/>
      <c r="BKG38" s="498"/>
      <c r="BKH38" s="498"/>
      <c r="BKI38" s="498"/>
      <c r="BKJ38" s="498"/>
      <c r="BKK38" s="498"/>
      <c r="BKL38" s="498"/>
      <c r="BKM38" s="498"/>
      <c r="BKN38" s="498"/>
      <c r="BKO38" s="498"/>
      <c r="BKP38" s="498"/>
      <c r="BKQ38" s="498"/>
      <c r="BKR38" s="498"/>
      <c r="BKS38" s="498"/>
      <c r="BKT38" s="498"/>
      <c r="BKU38" s="498"/>
      <c r="BKV38" s="498"/>
      <c r="BKW38" s="498"/>
      <c r="BKX38" s="498"/>
      <c r="BKY38" s="498"/>
      <c r="BKZ38" s="498"/>
      <c r="BLA38" s="498"/>
      <c r="BLB38" s="498"/>
      <c r="BLC38" s="498"/>
      <c r="BLD38" s="498"/>
      <c r="BLE38" s="498"/>
      <c r="BLF38" s="498"/>
      <c r="BLG38" s="498"/>
      <c r="BLH38" s="498"/>
      <c r="BLI38" s="498"/>
      <c r="BLJ38" s="498"/>
      <c r="BLK38" s="498"/>
      <c r="BLL38" s="498"/>
      <c r="BLM38" s="498"/>
      <c r="BLN38" s="498"/>
      <c r="BLO38" s="498"/>
      <c r="BLP38" s="498"/>
      <c r="BLQ38" s="498"/>
      <c r="BLR38" s="498"/>
      <c r="BLS38" s="498"/>
      <c r="BLT38" s="498"/>
      <c r="BLU38" s="498"/>
      <c r="BLV38" s="498"/>
      <c r="BLW38" s="498"/>
      <c r="BLX38" s="498"/>
      <c r="BLY38" s="498"/>
      <c r="BLZ38" s="498"/>
      <c r="BMA38" s="498"/>
      <c r="BMB38" s="498"/>
      <c r="BMC38" s="498"/>
      <c r="BMD38" s="498"/>
      <c r="BME38" s="498"/>
      <c r="BMF38" s="498"/>
      <c r="BMG38" s="498"/>
      <c r="BMH38" s="498"/>
      <c r="BMI38" s="498"/>
      <c r="BMJ38" s="498"/>
      <c r="BMK38" s="498"/>
      <c r="BML38" s="498"/>
      <c r="BMM38" s="498"/>
      <c r="BMN38" s="498"/>
      <c r="BMO38" s="498"/>
      <c r="BMP38" s="498"/>
      <c r="BMQ38" s="498"/>
      <c r="BMR38" s="498"/>
      <c r="BMS38" s="498"/>
      <c r="BMT38" s="498"/>
      <c r="BMU38" s="498"/>
      <c r="BMV38" s="498"/>
      <c r="BMW38" s="498"/>
      <c r="BMX38" s="498"/>
      <c r="BMY38" s="498"/>
      <c r="BMZ38" s="498"/>
      <c r="BNA38" s="498"/>
      <c r="BNB38" s="498"/>
      <c r="BNC38" s="498"/>
      <c r="BND38" s="498"/>
      <c r="BNE38" s="498"/>
      <c r="BNF38" s="498"/>
      <c r="BNG38" s="498"/>
      <c r="BNH38" s="498"/>
      <c r="BNI38" s="498"/>
      <c r="BNJ38" s="498"/>
      <c r="BNK38" s="498"/>
      <c r="BNL38" s="498"/>
      <c r="BNM38" s="498"/>
      <c r="BNN38" s="498"/>
      <c r="BNO38" s="498"/>
      <c r="BNP38" s="498"/>
      <c r="BNQ38" s="498"/>
      <c r="BNR38" s="498"/>
      <c r="BNS38" s="498"/>
      <c r="BNT38" s="498"/>
      <c r="BNU38" s="498"/>
      <c r="BNV38" s="498"/>
      <c r="BNW38" s="498"/>
      <c r="BNX38" s="498"/>
      <c r="BNY38" s="498"/>
      <c r="BNZ38" s="498"/>
      <c r="BOA38" s="498"/>
      <c r="BOB38" s="498"/>
      <c r="BOC38" s="498"/>
      <c r="BOD38" s="498"/>
      <c r="BOE38" s="498"/>
      <c r="BOF38" s="498"/>
      <c r="BOG38" s="498"/>
      <c r="BOH38" s="498"/>
      <c r="BOI38" s="498"/>
      <c r="BOJ38" s="498"/>
      <c r="BOK38" s="498"/>
      <c r="BOL38" s="498"/>
      <c r="BOM38" s="498"/>
      <c r="BON38" s="498"/>
      <c r="BOO38" s="498"/>
      <c r="BOP38" s="498"/>
      <c r="BOQ38" s="498"/>
      <c r="BOR38" s="498"/>
      <c r="BOS38" s="498"/>
      <c r="BOT38" s="498"/>
      <c r="BOU38" s="498"/>
      <c r="BOV38" s="498"/>
      <c r="BOW38" s="498"/>
      <c r="BOX38" s="498"/>
      <c r="BOY38" s="498"/>
      <c r="BOZ38" s="498"/>
      <c r="BPA38" s="498"/>
      <c r="BPB38" s="498"/>
      <c r="BPC38" s="498"/>
      <c r="BPD38" s="498"/>
      <c r="BPE38" s="498"/>
      <c r="BPF38" s="498"/>
      <c r="BPG38" s="498"/>
      <c r="BPH38" s="498"/>
      <c r="BPI38" s="498"/>
      <c r="BPJ38" s="498"/>
      <c r="BPK38" s="498"/>
      <c r="BPL38" s="498"/>
      <c r="BPM38" s="498"/>
      <c r="BPN38" s="498"/>
      <c r="BPO38" s="498"/>
      <c r="BPP38" s="498"/>
      <c r="BPQ38" s="498"/>
      <c r="BPR38" s="498"/>
      <c r="BPS38" s="498"/>
      <c r="BPT38" s="498"/>
      <c r="BPU38" s="498"/>
      <c r="BPV38" s="498"/>
      <c r="BPW38" s="498"/>
      <c r="BPX38" s="498"/>
      <c r="BPY38" s="498"/>
      <c r="BPZ38" s="498"/>
      <c r="BQA38" s="498"/>
      <c r="BQB38" s="498"/>
      <c r="BQC38" s="498"/>
      <c r="BQD38" s="498"/>
      <c r="BQE38" s="498"/>
      <c r="BQF38" s="498"/>
      <c r="BQG38" s="498"/>
      <c r="BQH38" s="498"/>
      <c r="BQI38" s="498"/>
      <c r="BQJ38" s="498"/>
      <c r="BQK38" s="498"/>
      <c r="BQL38" s="498"/>
      <c r="BQM38" s="498"/>
      <c r="BQN38" s="498"/>
      <c r="BQO38" s="498"/>
      <c r="BQP38" s="498"/>
      <c r="BQQ38" s="498"/>
      <c r="BQR38" s="498"/>
      <c r="BQS38" s="498"/>
      <c r="BQT38" s="498"/>
      <c r="BQU38" s="498"/>
      <c r="BQV38" s="498"/>
      <c r="BQW38" s="498"/>
      <c r="BQX38" s="498"/>
      <c r="BQY38" s="498"/>
      <c r="BQZ38" s="498"/>
      <c r="BRA38" s="498"/>
      <c r="BRB38" s="498"/>
      <c r="BRC38" s="498"/>
      <c r="BRD38" s="498"/>
      <c r="BRE38" s="498"/>
      <c r="BRF38" s="498"/>
      <c r="BRG38" s="498"/>
      <c r="BRH38" s="498"/>
      <c r="BRI38" s="498"/>
      <c r="BRJ38" s="498"/>
      <c r="BRK38" s="498"/>
      <c r="BRL38" s="498"/>
      <c r="BRM38" s="498"/>
      <c r="BRN38" s="498"/>
      <c r="BRO38" s="498"/>
      <c r="BRP38" s="498"/>
      <c r="BRQ38" s="498"/>
      <c r="BRR38" s="498"/>
      <c r="BRS38" s="498"/>
      <c r="BRT38" s="498"/>
      <c r="BRU38" s="498"/>
      <c r="BRV38" s="498"/>
      <c r="BRW38" s="498"/>
      <c r="BRX38" s="498"/>
      <c r="BRY38" s="498"/>
      <c r="BRZ38" s="498"/>
      <c r="BSA38" s="498"/>
      <c r="BSB38" s="498"/>
      <c r="BSC38" s="498"/>
      <c r="BSD38" s="498"/>
      <c r="BSE38" s="498"/>
      <c r="BSF38" s="498"/>
      <c r="BSG38" s="498"/>
      <c r="BSH38" s="498"/>
      <c r="BSI38" s="498"/>
      <c r="BSJ38" s="498"/>
      <c r="BSK38" s="498"/>
      <c r="BSL38" s="498"/>
      <c r="BSM38" s="498"/>
      <c r="BSN38" s="498"/>
      <c r="BSO38" s="498"/>
      <c r="BSP38" s="498"/>
      <c r="BSQ38" s="498"/>
      <c r="BSR38" s="498"/>
      <c r="BSS38" s="498"/>
      <c r="BST38" s="498"/>
      <c r="BSU38" s="498"/>
      <c r="BSV38" s="498"/>
      <c r="BSW38" s="498"/>
      <c r="BSX38" s="498"/>
      <c r="BSY38" s="498"/>
      <c r="BSZ38" s="498"/>
      <c r="BTA38" s="498"/>
      <c r="BTB38" s="498"/>
      <c r="BTC38" s="498"/>
      <c r="BTD38" s="498"/>
      <c r="BTE38" s="498"/>
      <c r="BTF38" s="498"/>
      <c r="BTG38" s="498"/>
      <c r="BTH38" s="498"/>
      <c r="BTI38" s="498"/>
      <c r="BTJ38" s="498"/>
      <c r="BTK38" s="498"/>
      <c r="BTL38" s="498"/>
      <c r="BTM38" s="498"/>
      <c r="BTN38" s="498"/>
      <c r="BTO38" s="498"/>
      <c r="BTP38" s="498"/>
      <c r="BTQ38" s="498"/>
      <c r="BTR38" s="498"/>
      <c r="BTS38" s="498"/>
      <c r="BTT38" s="498"/>
      <c r="BTU38" s="498"/>
      <c r="BTV38" s="498"/>
      <c r="BTW38" s="498"/>
      <c r="BTX38" s="498"/>
      <c r="BTY38" s="498"/>
      <c r="BTZ38" s="498"/>
      <c r="BUA38" s="498"/>
      <c r="BUB38" s="498"/>
      <c r="BUC38" s="498"/>
      <c r="BUD38" s="498"/>
      <c r="BUE38" s="498"/>
      <c r="BUF38" s="498"/>
      <c r="BUG38" s="498"/>
      <c r="BUH38" s="498"/>
      <c r="BUI38" s="498"/>
      <c r="BUJ38" s="498"/>
      <c r="BUK38" s="498"/>
      <c r="BUL38" s="498"/>
      <c r="BUM38" s="498"/>
      <c r="BUN38" s="498"/>
      <c r="BUO38" s="498"/>
      <c r="BUP38" s="498"/>
      <c r="BUQ38" s="498"/>
      <c r="BUR38" s="498"/>
      <c r="BUS38" s="498"/>
      <c r="BUT38" s="498"/>
      <c r="BUU38" s="498"/>
      <c r="BUV38" s="498"/>
      <c r="BUW38" s="498"/>
      <c r="BUX38" s="498"/>
      <c r="BUY38" s="498"/>
      <c r="BUZ38" s="498"/>
      <c r="BVA38" s="498"/>
      <c r="BVB38" s="498"/>
      <c r="BVC38" s="498"/>
      <c r="BVD38" s="498"/>
      <c r="BVE38" s="498"/>
      <c r="BVF38" s="498"/>
      <c r="BVG38" s="498"/>
      <c r="BVH38" s="498"/>
      <c r="BVI38" s="498"/>
      <c r="BVJ38" s="498"/>
      <c r="BVK38" s="498"/>
      <c r="BVL38" s="498"/>
      <c r="BVM38" s="498"/>
      <c r="BVN38" s="498"/>
      <c r="BVO38" s="498"/>
      <c r="BVP38" s="498"/>
      <c r="BVQ38" s="498"/>
      <c r="BVR38" s="498"/>
      <c r="BVS38" s="498"/>
      <c r="BVT38" s="498"/>
      <c r="BVU38" s="498"/>
      <c r="BVV38" s="498"/>
      <c r="BVW38" s="498"/>
      <c r="BVX38" s="498"/>
      <c r="BVY38" s="498"/>
      <c r="BVZ38" s="498"/>
      <c r="BWA38" s="498"/>
      <c r="BWB38" s="498"/>
      <c r="BWC38" s="498"/>
      <c r="BWD38" s="498"/>
      <c r="BWE38" s="498"/>
      <c r="BWF38" s="498"/>
      <c r="BWG38" s="498"/>
      <c r="BWH38" s="498"/>
      <c r="BWI38" s="498"/>
      <c r="BWJ38" s="498"/>
      <c r="BWK38" s="498"/>
      <c r="BWL38" s="498"/>
      <c r="BWM38" s="498"/>
      <c r="BWN38" s="498"/>
      <c r="BWO38" s="498"/>
      <c r="BWP38" s="498"/>
      <c r="BWQ38" s="498"/>
      <c r="BWR38" s="498"/>
      <c r="BWS38" s="498"/>
      <c r="BWT38" s="498"/>
      <c r="BWU38" s="498"/>
      <c r="BWV38" s="498"/>
      <c r="BWW38" s="498"/>
      <c r="BWX38" s="498"/>
      <c r="BWY38" s="498"/>
      <c r="BWZ38" s="498"/>
      <c r="BXA38" s="498"/>
      <c r="BXB38" s="498"/>
      <c r="BXC38" s="498"/>
      <c r="BXD38" s="498"/>
      <c r="BXE38" s="498"/>
      <c r="BXF38" s="498"/>
      <c r="BXG38" s="498"/>
      <c r="BXH38" s="498"/>
      <c r="BXI38" s="498"/>
      <c r="BXJ38" s="498"/>
      <c r="BXK38" s="498"/>
      <c r="BXL38" s="498"/>
      <c r="BXM38" s="498"/>
      <c r="BXN38" s="498"/>
      <c r="BXO38" s="498"/>
      <c r="BXP38" s="498"/>
      <c r="BXQ38" s="498"/>
      <c r="BXR38" s="498"/>
      <c r="BXS38" s="498"/>
      <c r="BXT38" s="498"/>
      <c r="BXU38" s="498"/>
      <c r="BXV38" s="498"/>
      <c r="BXW38" s="498"/>
      <c r="BXX38" s="498"/>
      <c r="BXY38" s="498"/>
      <c r="BXZ38" s="498"/>
      <c r="BYA38" s="498"/>
      <c r="BYB38" s="498"/>
      <c r="BYC38" s="498"/>
      <c r="BYD38" s="498"/>
      <c r="BYE38" s="498"/>
      <c r="BYF38" s="498"/>
      <c r="BYG38" s="498"/>
      <c r="BYH38" s="498"/>
      <c r="BYI38" s="498"/>
      <c r="BYJ38" s="498"/>
      <c r="BYK38" s="498"/>
      <c r="BYL38" s="498"/>
      <c r="BYM38" s="498"/>
      <c r="BYN38" s="498"/>
      <c r="BYO38" s="498"/>
      <c r="BYP38" s="498"/>
      <c r="BYQ38" s="498"/>
      <c r="BYR38" s="498"/>
      <c r="BYS38" s="498"/>
      <c r="BYT38" s="498"/>
      <c r="BYU38" s="498"/>
      <c r="BYV38" s="498"/>
      <c r="BYW38" s="498"/>
      <c r="BYX38" s="498"/>
      <c r="BYY38" s="498"/>
      <c r="BYZ38" s="498"/>
      <c r="BZA38" s="498"/>
      <c r="BZB38" s="498"/>
      <c r="BZC38" s="498"/>
      <c r="BZD38" s="498"/>
      <c r="BZE38" s="498"/>
      <c r="BZF38" s="498"/>
      <c r="BZG38" s="498"/>
      <c r="BZH38" s="498"/>
      <c r="BZI38" s="498"/>
      <c r="BZJ38" s="498"/>
      <c r="BZK38" s="498"/>
      <c r="BZL38" s="498"/>
      <c r="BZM38" s="498"/>
      <c r="BZN38" s="498"/>
      <c r="BZO38" s="498"/>
      <c r="BZP38" s="498"/>
      <c r="BZQ38" s="498"/>
      <c r="BZR38" s="498"/>
      <c r="BZS38" s="498"/>
      <c r="BZT38" s="498"/>
      <c r="BZU38" s="498"/>
      <c r="BZV38" s="498"/>
      <c r="BZW38" s="498"/>
      <c r="BZX38" s="498"/>
      <c r="BZY38" s="498"/>
      <c r="BZZ38" s="498"/>
      <c r="CAA38" s="498"/>
      <c r="CAB38" s="498"/>
      <c r="CAC38" s="498"/>
      <c r="CAD38" s="498"/>
      <c r="CAE38" s="498"/>
      <c r="CAF38" s="498"/>
      <c r="CAG38" s="498"/>
      <c r="CAH38" s="498"/>
      <c r="CAI38" s="498"/>
      <c r="CAJ38" s="498"/>
      <c r="CAK38" s="498"/>
      <c r="CAL38" s="498"/>
      <c r="CAM38" s="498"/>
      <c r="CAN38" s="498"/>
      <c r="CAO38" s="498"/>
      <c r="CAP38" s="498"/>
      <c r="CAQ38" s="498"/>
      <c r="CAR38" s="498"/>
      <c r="CAS38" s="498"/>
      <c r="CAT38" s="498"/>
      <c r="CAU38" s="498"/>
      <c r="CAV38" s="498"/>
      <c r="CAW38" s="498"/>
      <c r="CAX38" s="498"/>
      <c r="CAY38" s="498"/>
      <c r="CAZ38" s="498"/>
      <c r="CBA38" s="498"/>
      <c r="CBB38" s="498"/>
      <c r="CBC38" s="498"/>
      <c r="CBD38" s="498"/>
      <c r="CBE38" s="498"/>
      <c r="CBF38" s="498"/>
      <c r="CBG38" s="498"/>
      <c r="CBH38" s="498"/>
      <c r="CBI38" s="498"/>
      <c r="CBJ38" s="498"/>
      <c r="CBK38" s="498"/>
      <c r="CBL38" s="498"/>
      <c r="CBM38" s="498"/>
      <c r="CBN38" s="498"/>
      <c r="CBO38" s="498"/>
      <c r="CBP38" s="498"/>
      <c r="CBQ38" s="498"/>
      <c r="CBR38" s="498"/>
      <c r="CBS38" s="498"/>
      <c r="CBT38" s="498"/>
      <c r="CBU38" s="498"/>
      <c r="CBV38" s="498"/>
      <c r="CBW38" s="498"/>
      <c r="CBX38" s="498"/>
      <c r="CBY38" s="498"/>
      <c r="CBZ38" s="498"/>
      <c r="CCA38" s="498"/>
      <c r="CCB38" s="498"/>
      <c r="CCC38" s="498"/>
      <c r="CCD38" s="498"/>
      <c r="CCE38" s="498"/>
      <c r="CCF38" s="498"/>
      <c r="CCG38" s="498"/>
      <c r="CCH38" s="498"/>
      <c r="CCI38" s="498"/>
      <c r="CCJ38" s="498"/>
      <c r="CCK38" s="498"/>
      <c r="CCL38" s="498"/>
      <c r="CCM38" s="498"/>
      <c r="CCN38" s="498"/>
      <c r="CCO38" s="498"/>
      <c r="CCP38" s="498"/>
      <c r="CCQ38" s="498"/>
      <c r="CCR38" s="498"/>
      <c r="CCS38" s="498"/>
      <c r="CCT38" s="498"/>
      <c r="CCU38" s="498"/>
      <c r="CCV38" s="498"/>
      <c r="CCW38" s="498"/>
      <c r="CCX38" s="498"/>
      <c r="CCY38" s="498"/>
      <c r="CCZ38" s="498"/>
      <c r="CDA38" s="498"/>
      <c r="CDB38" s="498"/>
      <c r="CDC38" s="498"/>
      <c r="CDD38" s="498"/>
      <c r="CDE38" s="498"/>
      <c r="CDF38" s="498"/>
      <c r="CDG38" s="498"/>
      <c r="CDH38" s="498"/>
      <c r="CDI38" s="498"/>
      <c r="CDJ38" s="498"/>
      <c r="CDK38" s="498"/>
      <c r="CDL38" s="498"/>
      <c r="CDM38" s="498"/>
      <c r="CDN38" s="498"/>
      <c r="CDO38" s="498"/>
      <c r="CDP38" s="498"/>
      <c r="CDQ38" s="498"/>
      <c r="CDR38" s="498"/>
      <c r="CDS38" s="498"/>
      <c r="CDT38" s="498"/>
      <c r="CDU38" s="498"/>
      <c r="CDV38" s="498"/>
      <c r="CDW38" s="498"/>
      <c r="CDX38" s="498"/>
      <c r="CDY38" s="498"/>
      <c r="CDZ38" s="498"/>
      <c r="CEA38" s="498"/>
      <c r="CEB38" s="498"/>
      <c r="CEC38" s="498"/>
      <c r="CED38" s="498"/>
      <c r="CEE38" s="498"/>
      <c r="CEF38" s="498"/>
      <c r="CEG38" s="498"/>
      <c r="CEH38" s="498"/>
      <c r="CEI38" s="498"/>
      <c r="CEJ38" s="498"/>
      <c r="CEK38" s="498"/>
      <c r="CEL38" s="498"/>
      <c r="CEM38" s="498"/>
      <c r="CEN38" s="498"/>
      <c r="CEO38" s="498"/>
      <c r="CEP38" s="498"/>
      <c r="CEQ38" s="498"/>
      <c r="CER38" s="498"/>
      <c r="CES38" s="498"/>
      <c r="CET38" s="498"/>
      <c r="CEU38" s="498"/>
      <c r="CEV38" s="498"/>
      <c r="CEW38" s="498"/>
      <c r="CEX38" s="498"/>
      <c r="CEY38" s="498"/>
      <c r="CEZ38" s="498"/>
      <c r="CFA38" s="498"/>
      <c r="CFB38" s="498"/>
      <c r="CFC38" s="498"/>
      <c r="CFD38" s="498"/>
      <c r="CFE38" s="498"/>
      <c r="CFF38" s="498"/>
      <c r="CFG38" s="498"/>
      <c r="CFH38" s="498"/>
      <c r="CFI38" s="498"/>
      <c r="CFJ38" s="498"/>
      <c r="CFK38" s="498"/>
      <c r="CFL38" s="498"/>
      <c r="CFM38" s="498"/>
      <c r="CFN38" s="498"/>
      <c r="CFO38" s="498"/>
      <c r="CFP38" s="498"/>
      <c r="CFQ38" s="498"/>
      <c r="CFR38" s="498"/>
      <c r="CFS38" s="498"/>
      <c r="CFT38" s="498"/>
      <c r="CFU38" s="498"/>
      <c r="CFV38" s="498"/>
      <c r="CFW38" s="498"/>
      <c r="CFX38" s="498"/>
      <c r="CFY38" s="498"/>
      <c r="CFZ38" s="498"/>
      <c r="CGA38" s="498"/>
      <c r="CGB38" s="498"/>
      <c r="CGC38" s="498"/>
      <c r="CGD38" s="498"/>
      <c r="CGE38" s="498"/>
      <c r="CGF38" s="498"/>
      <c r="CGG38" s="498"/>
      <c r="CGH38" s="498"/>
      <c r="CGI38" s="498"/>
      <c r="CGJ38" s="498"/>
      <c r="CGK38" s="498"/>
      <c r="CGL38" s="498"/>
      <c r="CGM38" s="498"/>
      <c r="CGN38" s="498"/>
      <c r="CGO38" s="498"/>
      <c r="CGP38" s="498"/>
      <c r="CGQ38" s="498"/>
      <c r="CGR38" s="498"/>
      <c r="CGS38" s="498"/>
      <c r="CGT38" s="498"/>
      <c r="CGU38" s="498"/>
      <c r="CGV38" s="498"/>
      <c r="CGW38" s="498"/>
      <c r="CGX38" s="498"/>
      <c r="CGY38" s="498"/>
      <c r="CGZ38" s="498"/>
      <c r="CHA38" s="498"/>
      <c r="CHB38" s="498"/>
      <c r="CHC38" s="498"/>
      <c r="CHD38" s="498"/>
      <c r="CHE38" s="498"/>
      <c r="CHF38" s="498"/>
      <c r="CHG38" s="498"/>
      <c r="CHH38" s="498"/>
      <c r="CHI38" s="498"/>
      <c r="CHJ38" s="498"/>
      <c r="CHK38" s="498"/>
      <c r="CHL38" s="498"/>
      <c r="CHM38" s="498"/>
      <c r="CHN38" s="498"/>
      <c r="CHO38" s="498"/>
      <c r="CHP38" s="498"/>
      <c r="CHQ38" s="498"/>
      <c r="CHR38" s="498"/>
      <c r="CHS38" s="498"/>
      <c r="CHT38" s="498"/>
      <c r="CHU38" s="498"/>
      <c r="CHV38" s="498"/>
      <c r="CHW38" s="498"/>
      <c r="CHX38" s="498"/>
      <c r="CHY38" s="498"/>
      <c r="CHZ38" s="498"/>
      <c r="CIA38" s="498"/>
      <c r="CIB38" s="498"/>
      <c r="CIC38" s="498"/>
      <c r="CID38" s="498"/>
      <c r="CIE38" s="498"/>
      <c r="CIF38" s="498"/>
      <c r="CIG38" s="498"/>
      <c r="CIH38" s="498"/>
      <c r="CII38" s="498"/>
      <c r="CIJ38" s="498"/>
      <c r="CIK38" s="498"/>
      <c r="CIL38" s="498"/>
      <c r="CIM38" s="498"/>
      <c r="CIN38" s="498"/>
      <c r="CIO38" s="498"/>
      <c r="CIP38" s="498"/>
      <c r="CIQ38" s="498"/>
      <c r="CIR38" s="498"/>
      <c r="CIS38" s="498"/>
      <c r="CIT38" s="498"/>
      <c r="CIU38" s="498"/>
      <c r="CIV38" s="498"/>
      <c r="CIW38" s="498"/>
      <c r="CIX38" s="498"/>
      <c r="CIY38" s="498"/>
      <c r="CIZ38" s="498"/>
      <c r="CJA38" s="498"/>
      <c r="CJB38" s="498"/>
      <c r="CJC38" s="498"/>
      <c r="CJD38" s="498"/>
      <c r="CJE38" s="498"/>
      <c r="CJF38" s="498"/>
      <c r="CJG38" s="498"/>
      <c r="CJH38" s="498"/>
      <c r="CJI38" s="498"/>
      <c r="CJJ38" s="498"/>
      <c r="CJK38" s="498"/>
      <c r="CJL38" s="498"/>
      <c r="CJM38" s="498"/>
      <c r="CJN38" s="498"/>
      <c r="CJO38" s="498"/>
      <c r="CJP38" s="498"/>
      <c r="CJQ38" s="498"/>
      <c r="CJR38" s="498"/>
      <c r="CJS38" s="498"/>
      <c r="CJT38" s="498"/>
      <c r="CJU38" s="498"/>
      <c r="CJV38" s="498"/>
      <c r="CJW38" s="498"/>
      <c r="CJX38" s="498"/>
      <c r="CJY38" s="498"/>
      <c r="CJZ38" s="498"/>
      <c r="CKA38" s="498"/>
      <c r="CKB38" s="498"/>
      <c r="CKC38" s="498"/>
      <c r="CKD38" s="498"/>
      <c r="CKE38" s="498"/>
      <c r="CKF38" s="498"/>
      <c r="CKG38" s="498"/>
      <c r="CKH38" s="498"/>
      <c r="CKI38" s="498"/>
      <c r="CKJ38" s="498"/>
      <c r="CKK38" s="498"/>
      <c r="CKL38" s="498"/>
      <c r="CKM38" s="498"/>
      <c r="CKN38" s="498"/>
      <c r="CKO38" s="498"/>
      <c r="CKP38" s="498"/>
      <c r="CKQ38" s="498"/>
      <c r="CKR38" s="498"/>
      <c r="CKS38" s="498"/>
      <c r="CKT38" s="498"/>
      <c r="CKU38" s="498"/>
      <c r="CKV38" s="498"/>
      <c r="CKW38" s="498"/>
      <c r="CKX38" s="498"/>
      <c r="CKY38" s="498"/>
      <c r="CKZ38" s="498"/>
      <c r="CLA38" s="498"/>
      <c r="CLB38" s="498"/>
      <c r="CLC38" s="498"/>
      <c r="CLD38" s="498"/>
      <c r="CLE38" s="498"/>
      <c r="CLF38" s="498"/>
      <c r="CLG38" s="498"/>
      <c r="CLH38" s="498"/>
      <c r="CLI38" s="498"/>
      <c r="CLJ38" s="498"/>
      <c r="CLK38" s="498"/>
      <c r="CLL38" s="498"/>
      <c r="CLM38" s="498"/>
      <c r="CLN38" s="498"/>
      <c r="CLO38" s="498"/>
      <c r="CLP38" s="498"/>
      <c r="CLQ38" s="498"/>
      <c r="CLR38" s="498"/>
      <c r="CLS38" s="498"/>
      <c r="CLT38" s="498"/>
      <c r="CLU38" s="498"/>
      <c r="CLV38" s="498"/>
      <c r="CLW38" s="498"/>
      <c r="CLX38" s="498"/>
      <c r="CLY38" s="498"/>
      <c r="CLZ38" s="498"/>
      <c r="CMA38" s="498"/>
      <c r="CMB38" s="498"/>
      <c r="CMC38" s="498"/>
      <c r="CMD38" s="498"/>
      <c r="CME38" s="498"/>
      <c r="CMF38" s="498"/>
      <c r="CMG38" s="498"/>
      <c r="CMH38" s="498"/>
      <c r="CMI38" s="498"/>
      <c r="CMJ38" s="498"/>
      <c r="CMK38" s="498"/>
      <c r="CML38" s="498"/>
      <c r="CMM38" s="498"/>
      <c r="CMN38" s="498"/>
      <c r="CMO38" s="498"/>
      <c r="CMP38" s="498"/>
      <c r="CMQ38" s="498"/>
      <c r="CMR38" s="498"/>
      <c r="CMS38" s="498"/>
      <c r="CMT38" s="498"/>
      <c r="CMU38" s="498"/>
      <c r="CMV38" s="498"/>
      <c r="CMW38" s="498"/>
      <c r="CMX38" s="498"/>
      <c r="CMY38" s="498"/>
      <c r="CMZ38" s="498"/>
      <c r="CNA38" s="498"/>
      <c r="CNB38" s="498"/>
      <c r="CNC38" s="498"/>
      <c r="CND38" s="498"/>
      <c r="CNE38" s="498"/>
      <c r="CNF38" s="498"/>
      <c r="CNG38" s="498"/>
      <c r="CNH38" s="498"/>
      <c r="CNI38" s="498"/>
      <c r="CNJ38" s="498"/>
      <c r="CNK38" s="498"/>
      <c r="CNL38" s="498"/>
      <c r="CNM38" s="498"/>
      <c r="CNN38" s="498"/>
      <c r="CNO38" s="498"/>
      <c r="CNP38" s="498"/>
      <c r="CNQ38" s="498"/>
      <c r="CNR38" s="498"/>
      <c r="CNS38" s="498"/>
      <c r="CNT38" s="498"/>
      <c r="CNU38" s="498"/>
      <c r="CNV38" s="498"/>
      <c r="CNW38" s="498"/>
      <c r="CNX38" s="498"/>
      <c r="CNY38" s="498"/>
      <c r="CNZ38" s="498"/>
      <c r="COA38" s="498"/>
      <c r="COB38" s="498"/>
      <c r="COC38" s="498"/>
      <c r="COD38" s="498"/>
      <c r="COE38" s="498"/>
      <c r="COF38" s="498"/>
      <c r="COG38" s="498"/>
      <c r="COH38" s="498"/>
      <c r="COI38" s="498"/>
      <c r="COJ38" s="498"/>
      <c r="COK38" s="498"/>
      <c r="COL38" s="498"/>
      <c r="COM38" s="498"/>
      <c r="CON38" s="498"/>
      <c r="COO38" s="498"/>
      <c r="COP38" s="498"/>
      <c r="COQ38" s="498"/>
      <c r="COR38" s="498"/>
      <c r="COS38" s="498"/>
      <c r="COT38" s="498"/>
      <c r="COU38" s="498"/>
      <c r="COV38" s="498"/>
      <c r="COW38" s="498"/>
      <c r="COX38" s="498"/>
      <c r="COY38" s="498"/>
      <c r="COZ38" s="498"/>
      <c r="CPA38" s="498"/>
      <c r="CPB38" s="498"/>
      <c r="CPC38" s="498"/>
      <c r="CPD38" s="498"/>
      <c r="CPE38" s="498"/>
      <c r="CPF38" s="498"/>
      <c r="CPG38" s="498"/>
      <c r="CPH38" s="498"/>
      <c r="CPI38" s="498"/>
      <c r="CPJ38" s="498"/>
      <c r="CPK38" s="498"/>
      <c r="CPL38" s="498"/>
      <c r="CPM38" s="498"/>
      <c r="CPN38" s="498"/>
      <c r="CPO38" s="498"/>
      <c r="CPP38" s="498"/>
      <c r="CPQ38" s="498"/>
      <c r="CPR38" s="498"/>
      <c r="CPS38" s="498"/>
      <c r="CPT38" s="498"/>
      <c r="CPU38" s="498"/>
      <c r="CPV38" s="498"/>
      <c r="CPW38" s="498"/>
      <c r="CPX38" s="498"/>
      <c r="CPY38" s="498"/>
      <c r="CPZ38" s="498"/>
      <c r="CQA38" s="498"/>
      <c r="CQB38" s="498"/>
      <c r="CQC38" s="498"/>
      <c r="CQD38" s="498"/>
      <c r="CQE38" s="498"/>
      <c r="CQF38" s="498"/>
      <c r="CQG38" s="498"/>
      <c r="CQH38" s="498"/>
      <c r="CQI38" s="498"/>
      <c r="CQJ38" s="498"/>
      <c r="CQK38" s="498"/>
      <c r="CQL38" s="498"/>
      <c r="CQM38" s="498"/>
      <c r="CQN38" s="498"/>
      <c r="CQO38" s="498"/>
      <c r="CQP38" s="498"/>
      <c r="CQQ38" s="498"/>
      <c r="CQR38" s="498"/>
      <c r="CQS38" s="498"/>
      <c r="CQT38" s="498"/>
      <c r="CQU38" s="498"/>
      <c r="CQV38" s="498"/>
      <c r="CQW38" s="498"/>
      <c r="CQX38" s="498"/>
      <c r="CQY38" s="498"/>
      <c r="CQZ38" s="498"/>
      <c r="CRA38" s="498"/>
      <c r="CRB38" s="498"/>
      <c r="CRC38" s="498"/>
      <c r="CRD38" s="498"/>
      <c r="CRE38" s="498"/>
      <c r="CRF38" s="498"/>
      <c r="CRG38" s="498"/>
      <c r="CRH38" s="498"/>
      <c r="CRI38" s="498"/>
      <c r="CRJ38" s="498"/>
      <c r="CRK38" s="498"/>
      <c r="CRL38" s="498"/>
      <c r="CRM38" s="498"/>
      <c r="CRN38" s="498"/>
      <c r="CRO38" s="498"/>
      <c r="CRP38" s="498"/>
      <c r="CRQ38" s="498"/>
      <c r="CRR38" s="498"/>
      <c r="CRS38" s="498"/>
      <c r="CRT38" s="498"/>
      <c r="CRU38" s="498"/>
      <c r="CRV38" s="498"/>
      <c r="CRW38" s="498"/>
      <c r="CRX38" s="498"/>
      <c r="CRY38" s="498"/>
      <c r="CRZ38" s="498"/>
      <c r="CSA38" s="498"/>
      <c r="CSB38" s="498"/>
      <c r="CSC38" s="498"/>
      <c r="CSD38" s="498"/>
      <c r="CSE38" s="498"/>
      <c r="CSF38" s="498"/>
      <c r="CSG38" s="498"/>
      <c r="CSH38" s="498"/>
      <c r="CSI38" s="498"/>
      <c r="CSJ38" s="498"/>
      <c r="CSK38" s="498"/>
      <c r="CSL38" s="498"/>
      <c r="CSM38" s="498"/>
      <c r="CSN38" s="498"/>
      <c r="CSO38" s="498"/>
      <c r="CSP38" s="498"/>
      <c r="CSQ38" s="498"/>
      <c r="CSR38" s="498"/>
      <c r="CSS38" s="498"/>
      <c r="CST38" s="498"/>
      <c r="CSU38" s="498"/>
      <c r="CSV38" s="498"/>
      <c r="CSW38" s="498"/>
      <c r="CSX38" s="498"/>
      <c r="CSY38" s="498"/>
      <c r="CSZ38" s="498"/>
      <c r="CTA38" s="498"/>
      <c r="CTB38" s="498"/>
      <c r="CTC38" s="498"/>
      <c r="CTD38" s="498"/>
      <c r="CTE38" s="498"/>
      <c r="CTF38" s="498"/>
      <c r="CTG38" s="498"/>
      <c r="CTH38" s="498"/>
      <c r="CTI38" s="498"/>
      <c r="CTJ38" s="498"/>
      <c r="CTK38" s="498"/>
      <c r="CTL38" s="498"/>
      <c r="CTM38" s="498"/>
      <c r="CTN38" s="498"/>
      <c r="CTO38" s="498"/>
      <c r="CTP38" s="498"/>
      <c r="CTQ38" s="498"/>
      <c r="CTR38" s="498"/>
      <c r="CTS38" s="498"/>
      <c r="CTT38" s="498"/>
      <c r="CTU38" s="498"/>
      <c r="CTV38" s="498"/>
      <c r="CTW38" s="498"/>
      <c r="CTX38" s="498"/>
      <c r="CTY38" s="498"/>
      <c r="CTZ38" s="498"/>
      <c r="CUA38" s="498"/>
      <c r="CUB38" s="498"/>
      <c r="CUC38" s="498"/>
      <c r="CUD38" s="498"/>
      <c r="CUE38" s="498"/>
      <c r="CUF38" s="498"/>
      <c r="CUG38" s="498"/>
      <c r="CUH38" s="498"/>
      <c r="CUI38" s="498"/>
      <c r="CUJ38" s="498"/>
      <c r="CUK38" s="498"/>
      <c r="CUL38" s="498"/>
      <c r="CUM38" s="498"/>
      <c r="CUN38" s="498"/>
      <c r="CUO38" s="498"/>
      <c r="CUP38" s="498"/>
      <c r="CUQ38" s="498"/>
      <c r="CUR38" s="498"/>
      <c r="CUS38" s="498"/>
      <c r="CUT38" s="498"/>
      <c r="CUU38" s="498"/>
      <c r="CUV38" s="498"/>
      <c r="CUW38" s="498"/>
      <c r="CUX38" s="498"/>
      <c r="CUY38" s="498"/>
      <c r="CUZ38" s="498"/>
      <c r="CVA38" s="498"/>
      <c r="CVB38" s="498"/>
      <c r="CVC38" s="498"/>
      <c r="CVD38" s="498"/>
      <c r="CVE38" s="498"/>
      <c r="CVF38" s="498"/>
      <c r="CVG38" s="498"/>
      <c r="CVH38" s="498"/>
      <c r="CVI38" s="498"/>
      <c r="CVJ38" s="498"/>
      <c r="CVK38" s="498"/>
      <c r="CVL38" s="498"/>
      <c r="CVM38" s="498"/>
      <c r="CVN38" s="498"/>
      <c r="CVO38" s="498"/>
      <c r="CVP38" s="498"/>
      <c r="CVQ38" s="498"/>
      <c r="CVR38" s="498"/>
      <c r="CVS38" s="498"/>
      <c r="CVT38" s="498"/>
      <c r="CVU38" s="498"/>
      <c r="CVV38" s="498"/>
      <c r="CVW38" s="498"/>
      <c r="CVX38" s="498"/>
      <c r="CVY38" s="498"/>
      <c r="CVZ38" s="498"/>
      <c r="CWA38" s="498"/>
      <c r="CWB38" s="498"/>
      <c r="CWC38" s="498"/>
      <c r="CWD38" s="498"/>
      <c r="CWE38" s="498"/>
      <c r="CWF38" s="498"/>
      <c r="CWG38" s="498"/>
      <c r="CWH38" s="498"/>
      <c r="CWI38" s="498"/>
      <c r="CWJ38" s="498"/>
      <c r="CWK38" s="498"/>
      <c r="CWL38" s="498"/>
      <c r="CWM38" s="498"/>
      <c r="CWN38" s="498"/>
      <c r="CWO38" s="498"/>
      <c r="CWP38" s="498"/>
      <c r="CWQ38" s="498"/>
      <c r="CWR38" s="498"/>
      <c r="CWS38" s="498"/>
      <c r="CWT38" s="498"/>
      <c r="CWU38" s="498"/>
      <c r="CWV38" s="498"/>
      <c r="CWW38" s="498"/>
      <c r="CWX38" s="498"/>
      <c r="CWY38" s="498"/>
      <c r="CWZ38" s="498"/>
      <c r="CXA38" s="498"/>
      <c r="CXB38" s="498"/>
      <c r="CXC38" s="498"/>
      <c r="CXD38" s="498"/>
      <c r="CXE38" s="498"/>
      <c r="CXF38" s="498"/>
      <c r="CXG38" s="498"/>
      <c r="CXH38" s="498"/>
      <c r="CXI38" s="498"/>
      <c r="CXJ38" s="498"/>
      <c r="CXK38" s="498"/>
      <c r="CXL38" s="498"/>
      <c r="CXM38" s="498"/>
      <c r="CXN38" s="498"/>
      <c r="CXO38" s="498"/>
      <c r="CXP38" s="498"/>
      <c r="CXQ38" s="498"/>
      <c r="CXR38" s="498"/>
      <c r="CXS38" s="498"/>
      <c r="CXT38" s="498"/>
      <c r="CXU38" s="498"/>
      <c r="CXV38" s="498"/>
      <c r="CXW38" s="498"/>
      <c r="CXX38" s="498"/>
      <c r="CXY38" s="498"/>
      <c r="CXZ38" s="498"/>
      <c r="CYA38" s="498"/>
      <c r="CYB38" s="498"/>
      <c r="CYC38" s="498"/>
      <c r="CYD38" s="498"/>
      <c r="CYE38" s="498"/>
      <c r="CYF38" s="498"/>
      <c r="CYG38" s="498"/>
      <c r="CYH38" s="498"/>
      <c r="CYI38" s="498"/>
      <c r="CYJ38" s="498"/>
      <c r="CYK38" s="498"/>
      <c r="CYL38" s="498"/>
      <c r="CYM38" s="498"/>
      <c r="CYN38" s="498"/>
      <c r="CYO38" s="498"/>
      <c r="CYP38" s="498"/>
      <c r="CYQ38" s="498"/>
      <c r="CYR38" s="498"/>
      <c r="CYS38" s="498"/>
      <c r="CYT38" s="498"/>
      <c r="CYU38" s="498"/>
      <c r="CYV38" s="498"/>
      <c r="CYW38" s="498"/>
      <c r="CYX38" s="498"/>
      <c r="CYY38" s="498"/>
      <c r="CYZ38" s="498"/>
      <c r="CZA38" s="498"/>
      <c r="CZB38" s="498"/>
      <c r="CZC38" s="498"/>
      <c r="CZD38" s="498"/>
      <c r="CZE38" s="498"/>
      <c r="CZF38" s="498"/>
      <c r="CZG38" s="498"/>
      <c r="CZH38" s="498"/>
      <c r="CZI38" s="498"/>
      <c r="CZJ38" s="498"/>
      <c r="CZK38" s="498"/>
      <c r="CZL38" s="498"/>
      <c r="CZM38" s="498"/>
      <c r="CZN38" s="498"/>
      <c r="CZO38" s="498"/>
      <c r="CZP38" s="498"/>
      <c r="CZQ38" s="498"/>
      <c r="CZR38" s="498"/>
      <c r="CZS38" s="498"/>
      <c r="CZT38" s="498"/>
      <c r="CZU38" s="498"/>
      <c r="CZV38" s="498"/>
      <c r="CZW38" s="498"/>
      <c r="CZX38" s="498"/>
      <c r="CZY38" s="498"/>
      <c r="CZZ38" s="498"/>
      <c r="DAA38" s="498"/>
      <c r="DAB38" s="498"/>
      <c r="DAC38" s="498"/>
      <c r="DAD38" s="498"/>
      <c r="DAE38" s="498"/>
      <c r="DAF38" s="498"/>
      <c r="DAG38" s="498"/>
      <c r="DAH38" s="498"/>
      <c r="DAI38" s="498"/>
      <c r="DAJ38" s="498"/>
      <c r="DAK38" s="498"/>
      <c r="DAL38" s="498"/>
      <c r="DAM38" s="498"/>
      <c r="DAN38" s="498"/>
      <c r="DAO38" s="498"/>
      <c r="DAP38" s="498"/>
      <c r="DAQ38" s="498"/>
      <c r="DAR38" s="498"/>
      <c r="DAS38" s="498"/>
      <c r="DAT38" s="498"/>
      <c r="DAU38" s="498"/>
      <c r="DAV38" s="498"/>
      <c r="DAW38" s="498"/>
      <c r="DAX38" s="498"/>
      <c r="DAY38" s="498"/>
      <c r="DAZ38" s="498"/>
      <c r="DBA38" s="498"/>
      <c r="DBB38" s="498"/>
      <c r="DBC38" s="498"/>
      <c r="DBD38" s="498"/>
      <c r="DBE38" s="498"/>
      <c r="DBF38" s="498"/>
      <c r="DBG38" s="498"/>
      <c r="DBH38" s="498"/>
      <c r="DBI38" s="498"/>
      <c r="DBJ38" s="498"/>
      <c r="DBK38" s="498"/>
      <c r="DBL38" s="498"/>
      <c r="DBM38" s="498"/>
      <c r="DBN38" s="498"/>
      <c r="DBO38" s="498"/>
      <c r="DBP38" s="498"/>
      <c r="DBQ38" s="498"/>
      <c r="DBR38" s="498"/>
      <c r="DBS38" s="498"/>
      <c r="DBT38" s="498"/>
      <c r="DBU38" s="498"/>
      <c r="DBV38" s="498"/>
      <c r="DBW38" s="498"/>
      <c r="DBX38" s="498"/>
      <c r="DBY38" s="498"/>
      <c r="DBZ38" s="498"/>
      <c r="DCA38" s="498"/>
      <c r="DCB38" s="498"/>
      <c r="DCC38" s="498"/>
      <c r="DCD38" s="498"/>
      <c r="DCE38" s="498"/>
      <c r="DCF38" s="498"/>
      <c r="DCG38" s="498"/>
      <c r="DCH38" s="498"/>
      <c r="DCI38" s="498"/>
      <c r="DCJ38" s="498"/>
      <c r="DCK38" s="498"/>
      <c r="DCL38" s="498"/>
      <c r="DCM38" s="498"/>
      <c r="DCN38" s="498"/>
      <c r="DCO38" s="498"/>
      <c r="DCP38" s="498"/>
      <c r="DCQ38" s="498"/>
      <c r="DCR38" s="498"/>
      <c r="DCS38" s="498"/>
      <c r="DCT38" s="498"/>
      <c r="DCU38" s="498"/>
      <c r="DCV38" s="498"/>
      <c r="DCW38" s="498"/>
      <c r="DCX38" s="498"/>
      <c r="DCY38" s="498"/>
      <c r="DCZ38" s="498"/>
      <c r="DDA38" s="498"/>
      <c r="DDB38" s="498"/>
      <c r="DDC38" s="498"/>
      <c r="DDD38" s="498"/>
      <c r="DDE38" s="498"/>
      <c r="DDF38" s="498"/>
      <c r="DDG38" s="498"/>
      <c r="DDH38" s="498"/>
      <c r="DDI38" s="498"/>
      <c r="DDJ38" s="498"/>
      <c r="DDK38" s="498"/>
      <c r="DDL38" s="498"/>
      <c r="DDM38" s="498"/>
      <c r="DDN38" s="498"/>
      <c r="DDO38" s="498"/>
      <c r="DDP38" s="498"/>
      <c r="DDQ38" s="498"/>
      <c r="DDR38" s="498"/>
      <c r="DDS38" s="498"/>
      <c r="DDT38" s="498"/>
      <c r="DDU38" s="498"/>
      <c r="DDV38" s="498"/>
      <c r="DDW38" s="498"/>
      <c r="DDX38" s="498"/>
      <c r="DDY38" s="498"/>
      <c r="DDZ38" s="498"/>
      <c r="DEA38" s="498"/>
      <c r="DEB38" s="498"/>
      <c r="DEC38" s="498"/>
      <c r="DED38" s="498"/>
      <c r="DEE38" s="498"/>
      <c r="DEF38" s="498"/>
      <c r="DEG38" s="498"/>
      <c r="DEH38" s="498"/>
      <c r="DEI38" s="498"/>
      <c r="DEJ38" s="498"/>
      <c r="DEK38" s="498"/>
      <c r="DEL38" s="498"/>
      <c r="DEM38" s="498"/>
      <c r="DEN38" s="498"/>
      <c r="DEO38" s="498"/>
      <c r="DEP38" s="498"/>
      <c r="DEQ38" s="498"/>
      <c r="DER38" s="498"/>
      <c r="DES38" s="498"/>
      <c r="DET38" s="498"/>
      <c r="DEU38" s="498"/>
      <c r="DEV38" s="498"/>
      <c r="DEW38" s="498"/>
      <c r="DEX38" s="498"/>
      <c r="DEY38" s="498"/>
      <c r="DEZ38" s="498"/>
      <c r="DFA38" s="498"/>
      <c r="DFB38" s="498"/>
      <c r="DFC38" s="498"/>
      <c r="DFD38" s="498"/>
      <c r="DFE38" s="498"/>
      <c r="DFF38" s="498"/>
      <c r="DFG38" s="498"/>
      <c r="DFH38" s="498"/>
      <c r="DFI38" s="498"/>
      <c r="DFJ38" s="498"/>
      <c r="DFK38" s="498"/>
      <c r="DFL38" s="498"/>
      <c r="DFM38" s="498"/>
      <c r="DFN38" s="498"/>
      <c r="DFO38" s="498"/>
      <c r="DFP38" s="498"/>
      <c r="DFQ38" s="498"/>
      <c r="DFR38" s="498"/>
      <c r="DFS38" s="498"/>
      <c r="DFT38" s="498"/>
      <c r="DFU38" s="498"/>
      <c r="DFV38" s="498"/>
      <c r="DFW38" s="498"/>
      <c r="DFX38" s="498"/>
      <c r="DFY38" s="498"/>
      <c r="DFZ38" s="498"/>
      <c r="DGA38" s="498"/>
      <c r="DGB38" s="498"/>
      <c r="DGC38" s="498"/>
      <c r="DGD38" s="498"/>
      <c r="DGE38" s="498"/>
      <c r="DGF38" s="498"/>
      <c r="DGG38" s="498"/>
      <c r="DGH38" s="498"/>
      <c r="DGI38" s="498"/>
      <c r="DGJ38" s="498"/>
      <c r="DGK38" s="498"/>
      <c r="DGL38" s="498"/>
      <c r="DGM38" s="498"/>
      <c r="DGN38" s="498"/>
      <c r="DGO38" s="498"/>
      <c r="DGP38" s="498"/>
      <c r="DGQ38" s="498"/>
      <c r="DGR38" s="498"/>
      <c r="DGS38" s="498"/>
      <c r="DGT38" s="498"/>
      <c r="DGU38" s="498"/>
      <c r="DGV38" s="498"/>
      <c r="DGW38" s="498"/>
      <c r="DGX38" s="498"/>
      <c r="DGY38" s="498"/>
      <c r="DGZ38" s="498"/>
      <c r="DHA38" s="498"/>
      <c r="DHB38" s="498"/>
      <c r="DHC38" s="498"/>
      <c r="DHD38" s="498"/>
      <c r="DHE38" s="498"/>
      <c r="DHF38" s="498"/>
      <c r="DHG38" s="498"/>
      <c r="DHH38" s="498"/>
      <c r="DHI38" s="498"/>
      <c r="DHJ38" s="498"/>
      <c r="DHK38" s="498"/>
      <c r="DHL38" s="498"/>
      <c r="DHM38" s="498"/>
      <c r="DHN38" s="498"/>
      <c r="DHO38" s="498"/>
      <c r="DHP38" s="498"/>
      <c r="DHQ38" s="498"/>
      <c r="DHR38" s="498"/>
      <c r="DHS38" s="498"/>
      <c r="DHT38" s="498"/>
      <c r="DHU38" s="498"/>
      <c r="DHV38" s="498"/>
      <c r="DHW38" s="498"/>
      <c r="DHX38" s="498"/>
      <c r="DHY38" s="498"/>
      <c r="DHZ38" s="498"/>
      <c r="DIA38" s="498"/>
      <c r="DIB38" s="498"/>
      <c r="DIC38" s="498"/>
      <c r="DID38" s="498"/>
      <c r="DIE38" s="498"/>
      <c r="DIF38" s="498"/>
      <c r="DIG38" s="498"/>
      <c r="DIH38" s="498"/>
      <c r="DII38" s="498"/>
      <c r="DIJ38" s="498"/>
      <c r="DIK38" s="498"/>
      <c r="DIL38" s="498"/>
      <c r="DIM38" s="498"/>
      <c r="DIN38" s="498"/>
      <c r="DIO38" s="498"/>
      <c r="DIP38" s="498"/>
      <c r="DIQ38" s="498"/>
      <c r="DIR38" s="498"/>
      <c r="DIS38" s="498"/>
      <c r="DIT38" s="498"/>
      <c r="DIU38" s="498"/>
      <c r="DIV38" s="498"/>
      <c r="DIW38" s="498"/>
      <c r="DIX38" s="498"/>
      <c r="DIY38" s="498"/>
      <c r="DIZ38" s="498"/>
      <c r="DJA38" s="498"/>
      <c r="DJB38" s="498"/>
      <c r="DJC38" s="498"/>
      <c r="DJD38" s="498"/>
      <c r="DJE38" s="498"/>
      <c r="DJF38" s="498"/>
      <c r="DJG38" s="498"/>
      <c r="DJH38" s="498"/>
      <c r="DJI38" s="498"/>
      <c r="DJJ38" s="498"/>
      <c r="DJK38" s="498"/>
      <c r="DJL38" s="498"/>
      <c r="DJM38" s="498"/>
      <c r="DJN38" s="498"/>
      <c r="DJO38" s="498"/>
      <c r="DJP38" s="498"/>
      <c r="DJQ38" s="498"/>
      <c r="DJR38" s="498"/>
      <c r="DJS38" s="498"/>
      <c r="DJT38" s="498"/>
      <c r="DJU38" s="498"/>
      <c r="DJV38" s="498"/>
      <c r="DJW38" s="498"/>
      <c r="DJX38" s="498"/>
      <c r="DJY38" s="498"/>
      <c r="DJZ38" s="498"/>
      <c r="DKA38" s="498"/>
      <c r="DKB38" s="498"/>
      <c r="DKC38" s="498"/>
      <c r="DKD38" s="498"/>
      <c r="DKE38" s="498"/>
      <c r="DKF38" s="498"/>
      <c r="DKG38" s="498"/>
      <c r="DKH38" s="498"/>
      <c r="DKI38" s="498"/>
      <c r="DKJ38" s="498"/>
      <c r="DKK38" s="498"/>
      <c r="DKL38" s="498"/>
      <c r="DKM38" s="498"/>
      <c r="DKN38" s="498"/>
      <c r="DKO38" s="498"/>
      <c r="DKP38" s="498"/>
      <c r="DKQ38" s="498"/>
      <c r="DKR38" s="498"/>
      <c r="DKS38" s="498"/>
      <c r="DKT38" s="498"/>
      <c r="DKU38" s="498"/>
      <c r="DKV38" s="498"/>
      <c r="DKW38" s="498"/>
      <c r="DKX38" s="498"/>
      <c r="DKY38" s="498"/>
      <c r="DKZ38" s="498"/>
      <c r="DLA38" s="498"/>
      <c r="DLB38" s="498"/>
      <c r="DLC38" s="498"/>
      <c r="DLD38" s="498"/>
      <c r="DLE38" s="498"/>
      <c r="DLF38" s="498"/>
      <c r="DLG38" s="498"/>
      <c r="DLH38" s="498"/>
      <c r="DLI38" s="498"/>
      <c r="DLJ38" s="498"/>
      <c r="DLK38" s="498"/>
      <c r="DLL38" s="498"/>
      <c r="DLM38" s="498"/>
      <c r="DLN38" s="498"/>
      <c r="DLO38" s="498"/>
      <c r="DLP38" s="498"/>
      <c r="DLQ38" s="498"/>
      <c r="DLR38" s="498"/>
      <c r="DLS38" s="498"/>
      <c r="DLT38" s="498"/>
      <c r="DLU38" s="498"/>
      <c r="DLV38" s="498"/>
      <c r="DLW38" s="498"/>
      <c r="DLX38" s="498"/>
      <c r="DLY38" s="498"/>
      <c r="DLZ38" s="498"/>
      <c r="DMA38" s="498"/>
      <c r="DMB38" s="498"/>
      <c r="DMC38" s="498"/>
      <c r="DMD38" s="498"/>
      <c r="DME38" s="498"/>
      <c r="DMF38" s="498"/>
      <c r="DMG38" s="498"/>
      <c r="DMH38" s="498"/>
      <c r="DMI38" s="498"/>
      <c r="DMJ38" s="498"/>
      <c r="DMK38" s="498"/>
      <c r="DML38" s="498"/>
      <c r="DMM38" s="498"/>
      <c r="DMN38" s="498"/>
      <c r="DMO38" s="498"/>
      <c r="DMP38" s="498"/>
      <c r="DMQ38" s="498"/>
      <c r="DMR38" s="498"/>
      <c r="DMS38" s="498"/>
      <c r="DMT38" s="498"/>
      <c r="DMU38" s="498"/>
      <c r="DMV38" s="498"/>
      <c r="DMW38" s="498"/>
      <c r="DMX38" s="498"/>
      <c r="DMY38" s="498"/>
      <c r="DMZ38" s="498"/>
      <c r="DNA38" s="498"/>
      <c r="DNB38" s="498"/>
      <c r="DNC38" s="498"/>
      <c r="DND38" s="498"/>
      <c r="DNE38" s="498"/>
      <c r="DNF38" s="498"/>
      <c r="DNG38" s="498"/>
      <c r="DNH38" s="498"/>
      <c r="DNI38" s="498"/>
      <c r="DNJ38" s="498"/>
      <c r="DNK38" s="498"/>
      <c r="DNL38" s="498"/>
      <c r="DNM38" s="498"/>
      <c r="DNN38" s="498"/>
      <c r="DNO38" s="498"/>
      <c r="DNP38" s="498"/>
      <c r="DNQ38" s="498"/>
      <c r="DNR38" s="498"/>
      <c r="DNS38" s="498"/>
      <c r="DNT38" s="498"/>
      <c r="DNU38" s="498"/>
      <c r="DNV38" s="498"/>
      <c r="DNW38" s="498"/>
      <c r="DNX38" s="498"/>
      <c r="DNY38" s="498"/>
      <c r="DNZ38" s="498"/>
      <c r="DOA38" s="498"/>
      <c r="DOB38" s="498"/>
      <c r="DOC38" s="498"/>
      <c r="DOD38" s="498"/>
      <c r="DOE38" s="498"/>
      <c r="DOF38" s="498"/>
      <c r="DOG38" s="498"/>
      <c r="DOH38" s="498"/>
      <c r="DOI38" s="498"/>
      <c r="DOJ38" s="498"/>
      <c r="DOK38" s="498"/>
      <c r="DOL38" s="498"/>
      <c r="DOM38" s="498"/>
      <c r="DON38" s="498"/>
      <c r="DOO38" s="498"/>
      <c r="DOP38" s="498"/>
      <c r="DOQ38" s="498"/>
      <c r="DOR38" s="498"/>
      <c r="DOS38" s="498"/>
      <c r="DOT38" s="498"/>
      <c r="DOU38" s="498"/>
      <c r="DOV38" s="498"/>
      <c r="DOW38" s="498"/>
      <c r="DOX38" s="498"/>
      <c r="DOY38" s="498"/>
      <c r="DOZ38" s="498"/>
      <c r="DPA38" s="498"/>
      <c r="DPB38" s="498"/>
      <c r="DPC38" s="498"/>
      <c r="DPD38" s="498"/>
      <c r="DPE38" s="498"/>
      <c r="DPF38" s="498"/>
      <c r="DPG38" s="498"/>
      <c r="DPH38" s="498"/>
      <c r="DPI38" s="498"/>
      <c r="DPJ38" s="498"/>
      <c r="DPK38" s="498"/>
      <c r="DPL38" s="498"/>
      <c r="DPM38" s="498"/>
      <c r="DPN38" s="498"/>
      <c r="DPO38" s="498"/>
      <c r="DPP38" s="498"/>
      <c r="DPQ38" s="498"/>
      <c r="DPR38" s="498"/>
      <c r="DPS38" s="498"/>
      <c r="DPT38" s="498"/>
      <c r="DPU38" s="498"/>
      <c r="DPV38" s="498"/>
      <c r="DPW38" s="498"/>
      <c r="DPX38" s="498"/>
      <c r="DPY38" s="498"/>
      <c r="DPZ38" s="498"/>
      <c r="DQA38" s="498"/>
      <c r="DQB38" s="498"/>
      <c r="DQC38" s="498"/>
      <c r="DQD38" s="498"/>
      <c r="DQE38" s="498"/>
      <c r="DQF38" s="498"/>
      <c r="DQG38" s="498"/>
      <c r="DQH38" s="498"/>
      <c r="DQI38" s="498"/>
      <c r="DQJ38" s="498"/>
      <c r="DQK38" s="498"/>
      <c r="DQL38" s="498"/>
      <c r="DQM38" s="498"/>
      <c r="DQN38" s="498"/>
      <c r="DQO38" s="498"/>
      <c r="DQP38" s="498"/>
      <c r="DQQ38" s="498"/>
      <c r="DQR38" s="498"/>
      <c r="DQS38" s="498"/>
      <c r="DQT38" s="498"/>
      <c r="DQU38" s="498"/>
      <c r="DQV38" s="498"/>
      <c r="DQW38" s="498"/>
      <c r="DQX38" s="498"/>
      <c r="DQY38" s="498"/>
      <c r="DQZ38" s="498"/>
      <c r="DRA38" s="498"/>
      <c r="DRB38" s="498"/>
      <c r="DRC38" s="498"/>
      <c r="DRD38" s="498"/>
      <c r="DRE38" s="498"/>
      <c r="DRF38" s="498"/>
      <c r="DRG38" s="498"/>
      <c r="DRH38" s="498"/>
      <c r="DRI38" s="498"/>
      <c r="DRJ38" s="498"/>
      <c r="DRK38" s="498"/>
      <c r="DRL38" s="498"/>
      <c r="DRM38" s="498"/>
      <c r="DRN38" s="498"/>
      <c r="DRO38" s="498"/>
      <c r="DRP38" s="498"/>
      <c r="DRQ38" s="498"/>
      <c r="DRR38" s="498"/>
      <c r="DRS38" s="498"/>
      <c r="DRT38" s="498"/>
      <c r="DRU38" s="498"/>
      <c r="DRV38" s="498"/>
      <c r="DRW38" s="498"/>
      <c r="DRX38" s="498"/>
      <c r="DRY38" s="498"/>
      <c r="DRZ38" s="498"/>
      <c r="DSA38" s="498"/>
      <c r="DSB38" s="498"/>
      <c r="DSC38" s="498"/>
      <c r="DSD38" s="498"/>
      <c r="DSE38" s="498"/>
      <c r="DSF38" s="498"/>
      <c r="DSG38" s="498"/>
      <c r="DSH38" s="498"/>
      <c r="DSI38" s="498"/>
      <c r="DSJ38" s="498"/>
      <c r="DSK38" s="498"/>
      <c r="DSL38" s="498"/>
      <c r="DSM38" s="498"/>
      <c r="DSN38" s="498"/>
      <c r="DSO38" s="498"/>
      <c r="DSP38" s="498"/>
      <c r="DSQ38" s="498"/>
      <c r="DSR38" s="498"/>
      <c r="DSS38" s="498"/>
      <c r="DST38" s="498"/>
      <c r="DSU38" s="498"/>
      <c r="DSV38" s="498"/>
      <c r="DSW38" s="498"/>
      <c r="DSX38" s="498"/>
      <c r="DSY38" s="498"/>
      <c r="DSZ38" s="498"/>
      <c r="DTA38" s="498"/>
      <c r="DTB38" s="498"/>
      <c r="DTC38" s="498"/>
      <c r="DTD38" s="498"/>
      <c r="DTE38" s="498"/>
      <c r="DTF38" s="498"/>
      <c r="DTG38" s="498"/>
      <c r="DTH38" s="498"/>
      <c r="DTI38" s="498"/>
      <c r="DTJ38" s="498"/>
      <c r="DTK38" s="498"/>
      <c r="DTL38" s="498"/>
      <c r="DTM38" s="498"/>
      <c r="DTN38" s="498"/>
      <c r="DTO38" s="498"/>
      <c r="DTP38" s="498"/>
      <c r="DTQ38" s="498"/>
      <c r="DTR38" s="498"/>
      <c r="DTS38" s="498"/>
      <c r="DTT38" s="498"/>
      <c r="DTU38" s="498"/>
      <c r="DTV38" s="498"/>
      <c r="DTW38" s="498"/>
      <c r="DTX38" s="498"/>
      <c r="DTY38" s="498"/>
      <c r="DTZ38" s="498"/>
      <c r="DUA38" s="498"/>
      <c r="DUB38" s="498"/>
      <c r="DUC38" s="498"/>
      <c r="DUD38" s="498"/>
      <c r="DUE38" s="498"/>
      <c r="DUF38" s="498"/>
      <c r="DUG38" s="498"/>
      <c r="DUH38" s="498"/>
      <c r="DUI38" s="498"/>
      <c r="DUJ38" s="498"/>
      <c r="DUK38" s="498"/>
      <c r="DUL38" s="498"/>
      <c r="DUM38" s="498"/>
      <c r="DUN38" s="498"/>
      <c r="DUO38" s="498"/>
      <c r="DUP38" s="498"/>
      <c r="DUQ38" s="498"/>
      <c r="DUR38" s="498"/>
      <c r="DUS38" s="498"/>
      <c r="DUT38" s="498"/>
      <c r="DUU38" s="498"/>
      <c r="DUV38" s="498"/>
      <c r="DUW38" s="498"/>
      <c r="DUX38" s="498"/>
      <c r="DUY38" s="498"/>
      <c r="DUZ38" s="498"/>
      <c r="DVA38" s="498"/>
      <c r="DVB38" s="498"/>
      <c r="DVC38" s="498"/>
      <c r="DVD38" s="498"/>
      <c r="DVE38" s="498"/>
      <c r="DVF38" s="498"/>
      <c r="DVG38" s="498"/>
      <c r="DVH38" s="498"/>
      <c r="DVI38" s="498"/>
      <c r="DVJ38" s="498"/>
      <c r="DVK38" s="498"/>
      <c r="DVL38" s="498"/>
      <c r="DVM38" s="498"/>
      <c r="DVN38" s="498"/>
      <c r="DVO38" s="498"/>
      <c r="DVP38" s="498"/>
      <c r="DVQ38" s="498"/>
      <c r="DVR38" s="498"/>
      <c r="DVS38" s="498"/>
      <c r="DVT38" s="498"/>
      <c r="DVU38" s="498"/>
      <c r="DVV38" s="498"/>
      <c r="DVW38" s="498"/>
      <c r="DVX38" s="498"/>
      <c r="DVY38" s="498"/>
      <c r="DVZ38" s="498"/>
      <c r="DWA38" s="498"/>
      <c r="DWB38" s="498"/>
      <c r="DWC38" s="498"/>
      <c r="DWD38" s="498"/>
      <c r="DWE38" s="498"/>
      <c r="DWF38" s="498"/>
      <c r="DWG38" s="498"/>
      <c r="DWH38" s="498"/>
      <c r="DWI38" s="498"/>
      <c r="DWJ38" s="498"/>
      <c r="DWK38" s="498"/>
      <c r="DWL38" s="498"/>
      <c r="DWM38" s="498"/>
      <c r="DWN38" s="498"/>
      <c r="DWO38" s="498"/>
      <c r="DWP38" s="498"/>
      <c r="DWQ38" s="498"/>
      <c r="DWR38" s="498"/>
      <c r="DWS38" s="498"/>
      <c r="DWT38" s="498"/>
      <c r="DWU38" s="498"/>
      <c r="DWV38" s="498"/>
      <c r="DWW38" s="498"/>
      <c r="DWX38" s="498"/>
      <c r="DWY38" s="498"/>
      <c r="DWZ38" s="498"/>
      <c r="DXA38" s="498"/>
      <c r="DXB38" s="498"/>
      <c r="DXC38" s="498"/>
      <c r="DXD38" s="498"/>
      <c r="DXE38" s="498"/>
      <c r="DXF38" s="498"/>
      <c r="DXG38" s="498"/>
      <c r="DXH38" s="498"/>
      <c r="DXI38" s="498"/>
      <c r="DXJ38" s="498"/>
      <c r="DXK38" s="498"/>
      <c r="DXL38" s="498"/>
      <c r="DXM38" s="498"/>
      <c r="DXN38" s="498"/>
      <c r="DXO38" s="498"/>
      <c r="DXP38" s="498"/>
      <c r="DXQ38" s="498"/>
      <c r="DXR38" s="498"/>
      <c r="DXS38" s="498"/>
      <c r="DXT38" s="498"/>
      <c r="DXU38" s="498"/>
      <c r="DXV38" s="498"/>
      <c r="DXW38" s="498"/>
      <c r="DXX38" s="498"/>
      <c r="DXY38" s="498"/>
      <c r="DXZ38" s="498"/>
      <c r="DYA38" s="498"/>
      <c r="DYB38" s="498"/>
      <c r="DYC38" s="498"/>
      <c r="DYD38" s="498"/>
      <c r="DYE38" s="498"/>
      <c r="DYF38" s="498"/>
      <c r="DYG38" s="498"/>
      <c r="DYH38" s="498"/>
      <c r="DYI38" s="498"/>
      <c r="DYJ38" s="498"/>
      <c r="DYK38" s="498"/>
      <c r="DYL38" s="498"/>
      <c r="DYM38" s="498"/>
      <c r="DYN38" s="498"/>
      <c r="DYO38" s="498"/>
      <c r="DYP38" s="498"/>
      <c r="DYQ38" s="498"/>
      <c r="DYR38" s="498"/>
      <c r="DYS38" s="498"/>
      <c r="DYT38" s="498"/>
      <c r="DYU38" s="498"/>
      <c r="DYV38" s="498"/>
      <c r="DYW38" s="498"/>
      <c r="DYX38" s="498"/>
      <c r="DYY38" s="498"/>
      <c r="DYZ38" s="498"/>
      <c r="DZA38" s="498"/>
      <c r="DZB38" s="498"/>
      <c r="DZC38" s="498"/>
      <c r="DZD38" s="498"/>
      <c r="DZE38" s="498"/>
      <c r="DZF38" s="498"/>
      <c r="DZG38" s="498"/>
      <c r="DZH38" s="498"/>
      <c r="DZI38" s="498"/>
      <c r="DZJ38" s="498"/>
      <c r="DZK38" s="498"/>
      <c r="DZL38" s="498"/>
      <c r="DZM38" s="498"/>
      <c r="DZN38" s="498"/>
      <c r="DZO38" s="498"/>
      <c r="DZP38" s="498"/>
      <c r="DZQ38" s="498"/>
      <c r="DZR38" s="498"/>
      <c r="DZS38" s="498"/>
      <c r="DZT38" s="498"/>
      <c r="DZU38" s="498"/>
      <c r="DZV38" s="498"/>
      <c r="DZW38" s="498"/>
      <c r="DZX38" s="498"/>
      <c r="DZY38" s="498"/>
      <c r="DZZ38" s="498"/>
      <c r="EAA38" s="498"/>
      <c r="EAB38" s="498"/>
      <c r="EAC38" s="498"/>
      <c r="EAD38" s="498"/>
      <c r="EAE38" s="498"/>
      <c r="EAF38" s="498"/>
      <c r="EAG38" s="498"/>
      <c r="EAH38" s="498"/>
      <c r="EAI38" s="498"/>
      <c r="EAJ38" s="498"/>
      <c r="EAK38" s="498"/>
      <c r="EAL38" s="498"/>
      <c r="EAM38" s="498"/>
      <c r="EAN38" s="498"/>
      <c r="EAO38" s="498"/>
      <c r="EAP38" s="498"/>
      <c r="EAQ38" s="498"/>
      <c r="EAR38" s="498"/>
      <c r="EAS38" s="498"/>
      <c r="EAT38" s="498"/>
      <c r="EAU38" s="498"/>
      <c r="EAV38" s="498"/>
      <c r="EAW38" s="498"/>
      <c r="EAX38" s="498"/>
      <c r="EAY38" s="498"/>
      <c r="EAZ38" s="498"/>
      <c r="EBA38" s="498"/>
      <c r="EBB38" s="498"/>
      <c r="EBC38" s="498"/>
      <c r="EBD38" s="498"/>
      <c r="EBE38" s="498"/>
      <c r="EBF38" s="498"/>
      <c r="EBG38" s="498"/>
      <c r="EBH38" s="498"/>
      <c r="EBI38" s="498"/>
      <c r="EBJ38" s="498"/>
      <c r="EBK38" s="498"/>
      <c r="EBL38" s="498"/>
      <c r="EBM38" s="498"/>
      <c r="EBN38" s="498"/>
      <c r="EBO38" s="498"/>
      <c r="EBP38" s="498"/>
      <c r="EBQ38" s="498"/>
      <c r="EBR38" s="498"/>
      <c r="EBS38" s="498"/>
      <c r="EBT38" s="498"/>
      <c r="EBU38" s="498"/>
      <c r="EBV38" s="498"/>
      <c r="EBW38" s="498"/>
      <c r="EBX38" s="498"/>
      <c r="EBY38" s="498"/>
      <c r="EBZ38" s="498"/>
      <c r="ECA38" s="498"/>
      <c r="ECB38" s="498"/>
      <c r="ECC38" s="498"/>
      <c r="ECD38" s="498"/>
      <c r="ECE38" s="498"/>
      <c r="ECF38" s="498"/>
      <c r="ECG38" s="498"/>
      <c r="ECH38" s="498"/>
      <c r="ECI38" s="498"/>
      <c r="ECJ38" s="498"/>
      <c r="ECK38" s="498"/>
      <c r="ECL38" s="498"/>
      <c r="ECM38" s="498"/>
      <c r="ECN38" s="498"/>
      <c r="ECO38" s="498"/>
      <c r="ECP38" s="498"/>
      <c r="ECQ38" s="498"/>
      <c r="ECR38" s="498"/>
      <c r="ECS38" s="498"/>
      <c r="ECT38" s="498"/>
      <c r="ECU38" s="498"/>
      <c r="ECV38" s="498"/>
      <c r="ECW38" s="498"/>
      <c r="ECX38" s="498"/>
      <c r="ECY38" s="498"/>
      <c r="ECZ38" s="498"/>
      <c r="EDA38" s="498"/>
      <c r="EDB38" s="498"/>
      <c r="EDC38" s="498"/>
      <c r="EDD38" s="498"/>
      <c r="EDE38" s="498"/>
      <c r="EDF38" s="498"/>
      <c r="EDG38" s="498"/>
      <c r="EDH38" s="498"/>
      <c r="EDI38" s="498"/>
      <c r="EDJ38" s="498"/>
      <c r="EDK38" s="498"/>
      <c r="EDL38" s="498"/>
      <c r="EDM38" s="498"/>
      <c r="EDN38" s="498"/>
      <c r="EDO38" s="498"/>
      <c r="EDP38" s="498"/>
      <c r="EDQ38" s="498"/>
      <c r="EDR38" s="498"/>
      <c r="EDS38" s="498"/>
      <c r="EDT38" s="498"/>
      <c r="EDU38" s="498"/>
      <c r="EDV38" s="498"/>
      <c r="EDW38" s="498"/>
      <c r="EDX38" s="498"/>
      <c r="EDY38" s="498"/>
      <c r="EDZ38" s="498"/>
      <c r="EEA38" s="498"/>
      <c r="EEB38" s="498"/>
      <c r="EEC38" s="498"/>
      <c r="EED38" s="498"/>
      <c r="EEE38" s="498"/>
      <c r="EEF38" s="498"/>
      <c r="EEG38" s="498"/>
      <c r="EEH38" s="498"/>
      <c r="EEI38" s="498"/>
      <c r="EEJ38" s="498"/>
      <c r="EEK38" s="498"/>
      <c r="EEL38" s="498"/>
      <c r="EEM38" s="498"/>
      <c r="EEN38" s="498"/>
      <c r="EEO38" s="498"/>
      <c r="EEP38" s="498"/>
      <c r="EEQ38" s="498"/>
      <c r="EER38" s="498"/>
      <c r="EES38" s="498"/>
      <c r="EET38" s="498"/>
      <c r="EEU38" s="498"/>
      <c r="EEV38" s="498"/>
      <c r="EEW38" s="498"/>
      <c r="EEX38" s="498"/>
      <c r="EEY38" s="498"/>
      <c r="EEZ38" s="498"/>
      <c r="EFA38" s="498"/>
      <c r="EFB38" s="498"/>
      <c r="EFC38" s="498"/>
      <c r="EFD38" s="498"/>
      <c r="EFE38" s="498"/>
      <c r="EFF38" s="498"/>
      <c r="EFG38" s="498"/>
      <c r="EFH38" s="498"/>
      <c r="EFI38" s="498"/>
      <c r="EFJ38" s="498"/>
      <c r="EFK38" s="498"/>
      <c r="EFL38" s="498"/>
      <c r="EFM38" s="498"/>
      <c r="EFN38" s="498"/>
      <c r="EFO38" s="498"/>
      <c r="EFP38" s="498"/>
      <c r="EFQ38" s="498"/>
      <c r="EFR38" s="498"/>
      <c r="EFS38" s="498"/>
      <c r="EFT38" s="498"/>
      <c r="EFU38" s="498"/>
      <c r="EFV38" s="498"/>
      <c r="EFW38" s="498"/>
      <c r="EFX38" s="498"/>
      <c r="EFY38" s="498"/>
      <c r="EFZ38" s="498"/>
      <c r="EGA38" s="498"/>
      <c r="EGB38" s="498"/>
      <c r="EGC38" s="498"/>
      <c r="EGD38" s="498"/>
      <c r="EGE38" s="498"/>
      <c r="EGF38" s="498"/>
      <c r="EGG38" s="498"/>
      <c r="EGH38" s="498"/>
      <c r="EGI38" s="498"/>
      <c r="EGJ38" s="498"/>
      <c r="EGK38" s="498"/>
      <c r="EGL38" s="498"/>
      <c r="EGM38" s="498"/>
      <c r="EGN38" s="498"/>
      <c r="EGO38" s="498"/>
      <c r="EGP38" s="498"/>
      <c r="EGQ38" s="498"/>
      <c r="EGR38" s="498"/>
      <c r="EGS38" s="498"/>
      <c r="EGT38" s="498"/>
      <c r="EGU38" s="498"/>
      <c r="EGV38" s="498"/>
      <c r="EGW38" s="498"/>
      <c r="EGX38" s="498"/>
      <c r="EGY38" s="498"/>
      <c r="EGZ38" s="498"/>
      <c r="EHA38" s="498"/>
      <c r="EHB38" s="498"/>
      <c r="EHC38" s="498"/>
      <c r="EHD38" s="498"/>
      <c r="EHE38" s="498"/>
      <c r="EHF38" s="498"/>
      <c r="EHG38" s="498"/>
      <c r="EHH38" s="498"/>
      <c r="EHI38" s="498"/>
      <c r="EHJ38" s="498"/>
      <c r="EHK38" s="498"/>
      <c r="EHL38" s="498"/>
      <c r="EHM38" s="498"/>
      <c r="EHN38" s="498"/>
      <c r="EHO38" s="498"/>
      <c r="EHP38" s="498"/>
      <c r="EHQ38" s="498"/>
      <c r="EHR38" s="498"/>
      <c r="EHS38" s="498"/>
      <c r="EHT38" s="498"/>
      <c r="EHU38" s="498"/>
      <c r="EHV38" s="498"/>
      <c r="EHW38" s="498"/>
      <c r="EHX38" s="498"/>
      <c r="EHY38" s="498"/>
      <c r="EHZ38" s="498"/>
      <c r="EIA38" s="498"/>
      <c r="EIB38" s="498"/>
      <c r="EIC38" s="498"/>
      <c r="EID38" s="498"/>
      <c r="EIE38" s="498"/>
      <c r="EIF38" s="498"/>
      <c r="EIG38" s="498"/>
      <c r="EIH38" s="498"/>
      <c r="EII38" s="498"/>
      <c r="EIJ38" s="498"/>
      <c r="EIK38" s="498"/>
      <c r="EIL38" s="498"/>
      <c r="EIM38" s="498"/>
      <c r="EIN38" s="498"/>
      <c r="EIO38" s="498"/>
      <c r="EIP38" s="498"/>
      <c r="EIQ38" s="498"/>
      <c r="EIR38" s="498"/>
      <c r="EIS38" s="498"/>
      <c r="EIT38" s="498"/>
      <c r="EIU38" s="498"/>
      <c r="EIV38" s="498"/>
      <c r="EIW38" s="498"/>
      <c r="EIX38" s="498"/>
      <c r="EIY38" s="498"/>
      <c r="EIZ38" s="498"/>
      <c r="EJA38" s="498"/>
      <c r="EJB38" s="498"/>
      <c r="EJC38" s="498"/>
      <c r="EJD38" s="498"/>
      <c r="EJE38" s="498"/>
      <c r="EJF38" s="498"/>
      <c r="EJG38" s="498"/>
      <c r="EJH38" s="498"/>
      <c r="EJI38" s="498"/>
      <c r="EJJ38" s="498"/>
      <c r="EJK38" s="498"/>
      <c r="EJL38" s="498"/>
      <c r="EJM38" s="498"/>
      <c r="EJN38" s="498"/>
      <c r="EJO38" s="498"/>
      <c r="EJP38" s="498"/>
      <c r="EJQ38" s="498"/>
      <c r="EJR38" s="498"/>
      <c r="EJS38" s="498"/>
      <c r="EJT38" s="498"/>
      <c r="EJU38" s="498"/>
      <c r="EJV38" s="498"/>
      <c r="EJW38" s="498"/>
      <c r="EJX38" s="498"/>
      <c r="EJY38" s="498"/>
      <c r="EJZ38" s="498"/>
      <c r="EKA38" s="498"/>
      <c r="EKB38" s="498"/>
      <c r="EKC38" s="498"/>
      <c r="EKD38" s="498"/>
      <c r="EKE38" s="498"/>
      <c r="EKF38" s="498"/>
      <c r="EKG38" s="498"/>
      <c r="EKH38" s="498"/>
      <c r="EKI38" s="498"/>
      <c r="EKJ38" s="498"/>
      <c r="EKK38" s="498"/>
      <c r="EKL38" s="498"/>
      <c r="EKM38" s="498"/>
      <c r="EKN38" s="498"/>
      <c r="EKO38" s="498"/>
      <c r="EKP38" s="498"/>
      <c r="EKQ38" s="498"/>
      <c r="EKR38" s="498"/>
      <c r="EKS38" s="498"/>
      <c r="EKT38" s="498"/>
      <c r="EKU38" s="498"/>
      <c r="EKV38" s="498"/>
      <c r="EKW38" s="498"/>
      <c r="EKX38" s="498"/>
      <c r="EKY38" s="498"/>
      <c r="EKZ38" s="498"/>
      <c r="ELA38" s="498"/>
      <c r="ELB38" s="498"/>
      <c r="ELC38" s="498"/>
      <c r="ELD38" s="498"/>
      <c r="ELE38" s="498"/>
      <c r="ELF38" s="498"/>
      <c r="ELG38" s="498"/>
      <c r="ELH38" s="498"/>
      <c r="ELI38" s="498"/>
      <c r="ELJ38" s="498"/>
      <c r="ELK38" s="498"/>
      <c r="ELL38" s="498"/>
      <c r="ELM38" s="498"/>
      <c r="ELN38" s="498"/>
      <c r="ELO38" s="498"/>
      <c r="ELP38" s="498"/>
      <c r="ELQ38" s="498"/>
      <c r="ELR38" s="498"/>
      <c r="ELS38" s="498"/>
      <c r="ELT38" s="498"/>
      <c r="ELU38" s="498"/>
      <c r="ELV38" s="498"/>
      <c r="ELW38" s="498"/>
      <c r="ELX38" s="498"/>
      <c r="ELY38" s="498"/>
      <c r="ELZ38" s="498"/>
      <c r="EMA38" s="498"/>
      <c r="EMB38" s="498"/>
      <c r="EMC38" s="498"/>
      <c r="EMD38" s="498"/>
      <c r="EME38" s="498"/>
      <c r="EMF38" s="498"/>
      <c r="EMG38" s="498"/>
      <c r="EMH38" s="498"/>
      <c r="EMI38" s="498"/>
      <c r="EMJ38" s="498"/>
      <c r="EMK38" s="498"/>
      <c r="EML38" s="498"/>
      <c r="EMM38" s="498"/>
      <c r="EMN38" s="498"/>
      <c r="EMO38" s="498"/>
      <c r="EMP38" s="498"/>
      <c r="EMQ38" s="498"/>
      <c r="EMR38" s="498"/>
      <c r="EMS38" s="498"/>
      <c r="EMT38" s="498"/>
      <c r="EMU38" s="498"/>
      <c r="EMV38" s="498"/>
      <c r="EMW38" s="498"/>
      <c r="EMX38" s="498"/>
      <c r="EMY38" s="498"/>
      <c r="EMZ38" s="498"/>
      <c r="ENA38" s="498"/>
      <c r="ENB38" s="498"/>
      <c r="ENC38" s="498"/>
      <c r="END38" s="498"/>
      <c r="ENE38" s="498"/>
      <c r="ENF38" s="498"/>
      <c r="ENG38" s="498"/>
      <c r="ENH38" s="498"/>
      <c r="ENI38" s="498"/>
      <c r="ENJ38" s="498"/>
      <c r="ENK38" s="498"/>
      <c r="ENL38" s="498"/>
      <c r="ENM38" s="498"/>
      <c r="ENN38" s="498"/>
      <c r="ENO38" s="498"/>
      <c r="ENP38" s="498"/>
      <c r="ENQ38" s="498"/>
      <c r="ENR38" s="498"/>
      <c r="ENS38" s="498"/>
      <c r="ENT38" s="498"/>
      <c r="ENU38" s="498"/>
      <c r="ENV38" s="498"/>
      <c r="ENW38" s="498"/>
      <c r="ENX38" s="498"/>
      <c r="ENY38" s="498"/>
      <c r="ENZ38" s="498"/>
      <c r="EOA38" s="498"/>
      <c r="EOB38" s="498"/>
      <c r="EOC38" s="498"/>
      <c r="EOD38" s="498"/>
      <c r="EOE38" s="498"/>
      <c r="EOF38" s="498"/>
      <c r="EOG38" s="498"/>
      <c r="EOH38" s="498"/>
      <c r="EOI38" s="498"/>
      <c r="EOJ38" s="498"/>
      <c r="EOK38" s="498"/>
      <c r="EOL38" s="498"/>
      <c r="EOM38" s="498"/>
      <c r="EON38" s="498"/>
      <c r="EOO38" s="498"/>
      <c r="EOP38" s="498"/>
      <c r="EOQ38" s="498"/>
      <c r="EOR38" s="498"/>
      <c r="EOS38" s="498"/>
      <c r="EOT38" s="498"/>
      <c r="EOU38" s="498"/>
      <c r="EOV38" s="498"/>
      <c r="EOW38" s="498"/>
      <c r="EOX38" s="498"/>
      <c r="EOY38" s="498"/>
      <c r="EOZ38" s="498"/>
      <c r="EPA38" s="498"/>
      <c r="EPB38" s="498"/>
      <c r="EPC38" s="498"/>
      <c r="EPD38" s="498"/>
      <c r="EPE38" s="498"/>
      <c r="EPF38" s="498"/>
      <c r="EPG38" s="498"/>
      <c r="EPH38" s="498"/>
      <c r="EPI38" s="498"/>
      <c r="EPJ38" s="498"/>
      <c r="EPK38" s="498"/>
      <c r="EPL38" s="498"/>
      <c r="EPM38" s="498"/>
      <c r="EPN38" s="498"/>
      <c r="EPO38" s="498"/>
      <c r="EPP38" s="498"/>
      <c r="EPQ38" s="498"/>
      <c r="EPR38" s="498"/>
      <c r="EPS38" s="498"/>
      <c r="EPT38" s="498"/>
      <c r="EPU38" s="498"/>
      <c r="EPV38" s="498"/>
      <c r="EPW38" s="498"/>
      <c r="EPX38" s="498"/>
      <c r="EPY38" s="498"/>
      <c r="EPZ38" s="498"/>
      <c r="EQA38" s="498"/>
      <c r="EQB38" s="498"/>
      <c r="EQC38" s="498"/>
      <c r="EQD38" s="498"/>
      <c r="EQE38" s="498"/>
      <c r="EQF38" s="498"/>
      <c r="EQG38" s="498"/>
      <c r="EQH38" s="498"/>
      <c r="EQI38" s="498"/>
      <c r="EQJ38" s="498"/>
      <c r="EQK38" s="498"/>
      <c r="EQL38" s="498"/>
      <c r="EQM38" s="498"/>
      <c r="EQN38" s="498"/>
      <c r="EQO38" s="498"/>
      <c r="EQP38" s="498"/>
      <c r="EQQ38" s="498"/>
      <c r="EQR38" s="498"/>
      <c r="EQS38" s="498"/>
      <c r="EQT38" s="498"/>
      <c r="EQU38" s="498"/>
      <c r="EQV38" s="498"/>
      <c r="EQW38" s="498"/>
      <c r="EQX38" s="498"/>
      <c r="EQY38" s="498"/>
      <c r="EQZ38" s="498"/>
      <c r="ERA38" s="498"/>
      <c r="ERB38" s="498"/>
      <c r="ERC38" s="498"/>
      <c r="ERD38" s="498"/>
      <c r="ERE38" s="498"/>
      <c r="ERF38" s="498"/>
      <c r="ERG38" s="498"/>
      <c r="ERH38" s="498"/>
      <c r="ERI38" s="498"/>
      <c r="ERJ38" s="498"/>
      <c r="ERK38" s="498"/>
      <c r="ERL38" s="498"/>
      <c r="ERM38" s="498"/>
      <c r="ERN38" s="498"/>
      <c r="ERO38" s="498"/>
      <c r="ERP38" s="498"/>
      <c r="ERQ38" s="498"/>
      <c r="ERR38" s="498"/>
      <c r="ERS38" s="498"/>
      <c r="ERT38" s="498"/>
      <c r="ERU38" s="498"/>
      <c r="ERV38" s="498"/>
      <c r="ERW38" s="498"/>
      <c r="ERX38" s="498"/>
      <c r="ERY38" s="498"/>
      <c r="ERZ38" s="498"/>
      <c r="ESA38" s="498"/>
      <c r="ESB38" s="498"/>
      <c r="ESC38" s="498"/>
      <c r="ESD38" s="498"/>
      <c r="ESE38" s="498"/>
      <c r="ESF38" s="498"/>
      <c r="ESG38" s="498"/>
      <c r="ESH38" s="498"/>
      <c r="ESI38" s="498"/>
      <c r="ESJ38" s="498"/>
      <c r="ESK38" s="498"/>
      <c r="ESL38" s="498"/>
      <c r="ESM38" s="498"/>
      <c r="ESN38" s="498"/>
      <c r="ESO38" s="498"/>
      <c r="ESP38" s="498"/>
      <c r="ESQ38" s="498"/>
      <c r="ESR38" s="498"/>
      <c r="ESS38" s="498"/>
      <c r="EST38" s="498"/>
      <c r="ESU38" s="498"/>
      <c r="ESV38" s="498"/>
      <c r="ESW38" s="498"/>
      <c r="ESX38" s="498"/>
      <c r="ESY38" s="498"/>
      <c r="ESZ38" s="498"/>
      <c r="ETA38" s="498"/>
      <c r="ETB38" s="498"/>
      <c r="ETC38" s="498"/>
      <c r="ETD38" s="498"/>
      <c r="ETE38" s="498"/>
      <c r="ETF38" s="498"/>
      <c r="ETG38" s="498"/>
      <c r="ETH38" s="498"/>
      <c r="ETI38" s="498"/>
      <c r="ETJ38" s="498"/>
      <c r="ETK38" s="498"/>
      <c r="ETL38" s="498"/>
      <c r="ETM38" s="498"/>
      <c r="ETN38" s="498"/>
      <c r="ETO38" s="498"/>
      <c r="ETP38" s="498"/>
      <c r="ETQ38" s="498"/>
      <c r="ETR38" s="498"/>
      <c r="ETS38" s="498"/>
      <c r="ETT38" s="498"/>
      <c r="ETU38" s="498"/>
      <c r="ETV38" s="498"/>
      <c r="ETW38" s="498"/>
      <c r="ETX38" s="498"/>
      <c r="ETY38" s="498"/>
      <c r="ETZ38" s="498"/>
      <c r="EUA38" s="498"/>
      <c r="EUB38" s="498"/>
      <c r="EUC38" s="498"/>
      <c r="EUD38" s="498"/>
      <c r="EUE38" s="498"/>
      <c r="EUF38" s="498"/>
      <c r="EUG38" s="498"/>
      <c r="EUH38" s="498"/>
      <c r="EUI38" s="498"/>
      <c r="EUJ38" s="498"/>
      <c r="EUK38" s="498"/>
      <c r="EUL38" s="498"/>
      <c r="EUM38" s="498"/>
      <c r="EUN38" s="498"/>
      <c r="EUO38" s="498"/>
      <c r="EUP38" s="498"/>
      <c r="EUQ38" s="498"/>
      <c r="EUR38" s="498"/>
      <c r="EUS38" s="498"/>
      <c r="EUT38" s="498"/>
      <c r="EUU38" s="498"/>
      <c r="EUV38" s="498"/>
      <c r="EUW38" s="498"/>
      <c r="EUX38" s="498"/>
      <c r="EUY38" s="498"/>
      <c r="EUZ38" s="498"/>
      <c r="EVA38" s="498"/>
      <c r="EVB38" s="498"/>
      <c r="EVC38" s="498"/>
      <c r="EVD38" s="498"/>
      <c r="EVE38" s="498"/>
      <c r="EVF38" s="498"/>
      <c r="EVG38" s="498"/>
      <c r="EVH38" s="498"/>
      <c r="EVI38" s="498"/>
      <c r="EVJ38" s="498"/>
      <c r="EVK38" s="498"/>
      <c r="EVL38" s="498"/>
      <c r="EVM38" s="498"/>
      <c r="EVN38" s="498"/>
      <c r="EVO38" s="498"/>
      <c r="EVP38" s="498"/>
      <c r="EVQ38" s="498"/>
      <c r="EVR38" s="498"/>
      <c r="EVS38" s="498"/>
      <c r="EVT38" s="498"/>
      <c r="EVU38" s="498"/>
      <c r="EVV38" s="498"/>
      <c r="EVW38" s="498"/>
      <c r="EVX38" s="498"/>
      <c r="EVY38" s="498"/>
      <c r="EVZ38" s="498"/>
      <c r="EWA38" s="498"/>
      <c r="EWB38" s="498"/>
      <c r="EWC38" s="498"/>
      <c r="EWD38" s="498"/>
      <c r="EWE38" s="498"/>
      <c r="EWF38" s="498"/>
      <c r="EWG38" s="498"/>
      <c r="EWH38" s="498"/>
      <c r="EWI38" s="498"/>
      <c r="EWJ38" s="498"/>
      <c r="EWK38" s="498"/>
      <c r="EWL38" s="498"/>
      <c r="EWM38" s="498"/>
      <c r="EWN38" s="498"/>
      <c r="EWO38" s="498"/>
      <c r="EWP38" s="498"/>
      <c r="EWQ38" s="498"/>
      <c r="EWR38" s="498"/>
      <c r="EWS38" s="498"/>
      <c r="EWT38" s="498"/>
      <c r="EWU38" s="498"/>
      <c r="EWV38" s="498"/>
      <c r="EWW38" s="498"/>
      <c r="EWX38" s="498"/>
      <c r="EWY38" s="498"/>
      <c r="EWZ38" s="498"/>
      <c r="EXA38" s="498"/>
      <c r="EXB38" s="498"/>
      <c r="EXC38" s="498"/>
      <c r="EXD38" s="498"/>
      <c r="EXE38" s="498"/>
      <c r="EXF38" s="498"/>
      <c r="EXG38" s="498"/>
      <c r="EXH38" s="498"/>
      <c r="EXI38" s="498"/>
      <c r="EXJ38" s="498"/>
      <c r="EXK38" s="498"/>
      <c r="EXL38" s="498"/>
      <c r="EXM38" s="498"/>
      <c r="EXN38" s="498"/>
      <c r="EXO38" s="498"/>
      <c r="EXP38" s="498"/>
      <c r="EXQ38" s="498"/>
      <c r="EXR38" s="498"/>
      <c r="EXS38" s="498"/>
      <c r="EXT38" s="498"/>
      <c r="EXU38" s="498"/>
      <c r="EXV38" s="498"/>
      <c r="EXW38" s="498"/>
      <c r="EXX38" s="498"/>
      <c r="EXY38" s="498"/>
      <c r="EXZ38" s="498"/>
      <c r="EYA38" s="498"/>
      <c r="EYB38" s="498"/>
      <c r="EYC38" s="498"/>
      <c r="EYD38" s="498"/>
      <c r="EYE38" s="498"/>
      <c r="EYF38" s="498"/>
      <c r="EYG38" s="498"/>
      <c r="EYH38" s="498"/>
      <c r="EYI38" s="498"/>
      <c r="EYJ38" s="498"/>
      <c r="EYK38" s="498"/>
      <c r="EYL38" s="498"/>
      <c r="EYM38" s="498"/>
      <c r="EYN38" s="498"/>
      <c r="EYO38" s="498"/>
      <c r="EYP38" s="498"/>
      <c r="EYQ38" s="498"/>
      <c r="EYR38" s="498"/>
      <c r="EYS38" s="498"/>
      <c r="EYT38" s="498"/>
      <c r="EYU38" s="498"/>
      <c r="EYV38" s="498"/>
      <c r="EYW38" s="498"/>
      <c r="EYX38" s="498"/>
      <c r="EYY38" s="498"/>
      <c r="EYZ38" s="498"/>
      <c r="EZA38" s="498"/>
      <c r="EZB38" s="498"/>
      <c r="EZC38" s="498"/>
      <c r="EZD38" s="498"/>
      <c r="EZE38" s="498"/>
      <c r="EZF38" s="498"/>
      <c r="EZG38" s="498"/>
      <c r="EZH38" s="498"/>
      <c r="EZI38" s="498"/>
      <c r="EZJ38" s="498"/>
      <c r="EZK38" s="498"/>
      <c r="EZL38" s="498"/>
      <c r="EZM38" s="498"/>
      <c r="EZN38" s="498"/>
      <c r="EZO38" s="498"/>
      <c r="EZP38" s="498"/>
      <c r="EZQ38" s="498"/>
      <c r="EZR38" s="498"/>
      <c r="EZS38" s="498"/>
      <c r="EZT38" s="498"/>
      <c r="EZU38" s="498"/>
      <c r="EZV38" s="498"/>
      <c r="EZW38" s="498"/>
      <c r="EZX38" s="498"/>
      <c r="EZY38" s="498"/>
      <c r="EZZ38" s="498"/>
      <c r="FAA38" s="498"/>
      <c r="FAB38" s="498"/>
      <c r="FAC38" s="498"/>
      <c r="FAD38" s="498"/>
      <c r="FAE38" s="498"/>
      <c r="FAF38" s="498"/>
      <c r="FAG38" s="498"/>
      <c r="FAH38" s="498"/>
      <c r="FAI38" s="498"/>
      <c r="FAJ38" s="498"/>
      <c r="FAK38" s="498"/>
      <c r="FAL38" s="498"/>
      <c r="FAM38" s="498"/>
      <c r="FAN38" s="498"/>
      <c r="FAO38" s="498"/>
      <c r="FAP38" s="498"/>
      <c r="FAQ38" s="498"/>
      <c r="FAR38" s="498"/>
      <c r="FAS38" s="498"/>
      <c r="FAT38" s="498"/>
      <c r="FAU38" s="498"/>
      <c r="FAV38" s="498"/>
      <c r="FAW38" s="498"/>
      <c r="FAX38" s="498"/>
      <c r="FAY38" s="498"/>
      <c r="FAZ38" s="498"/>
      <c r="FBA38" s="498"/>
      <c r="FBB38" s="498"/>
      <c r="FBC38" s="498"/>
      <c r="FBD38" s="498"/>
      <c r="FBE38" s="498"/>
      <c r="FBF38" s="498"/>
      <c r="FBG38" s="498"/>
      <c r="FBH38" s="498"/>
      <c r="FBI38" s="498"/>
      <c r="FBJ38" s="498"/>
      <c r="FBK38" s="498"/>
      <c r="FBL38" s="498"/>
      <c r="FBM38" s="498"/>
      <c r="FBN38" s="498"/>
      <c r="FBO38" s="498"/>
      <c r="FBP38" s="498"/>
      <c r="FBQ38" s="498"/>
      <c r="FBR38" s="498"/>
      <c r="FBS38" s="498"/>
      <c r="FBT38" s="498"/>
      <c r="FBU38" s="498"/>
      <c r="FBV38" s="498"/>
      <c r="FBW38" s="498"/>
      <c r="FBX38" s="498"/>
      <c r="FBY38" s="498"/>
      <c r="FBZ38" s="498"/>
      <c r="FCA38" s="498"/>
      <c r="FCB38" s="498"/>
      <c r="FCC38" s="498"/>
      <c r="FCD38" s="498"/>
      <c r="FCE38" s="498"/>
      <c r="FCF38" s="498"/>
      <c r="FCG38" s="498"/>
      <c r="FCH38" s="498"/>
      <c r="FCI38" s="498"/>
      <c r="FCJ38" s="498"/>
      <c r="FCK38" s="498"/>
      <c r="FCL38" s="498"/>
      <c r="FCM38" s="498"/>
      <c r="FCN38" s="498"/>
      <c r="FCO38" s="498"/>
      <c r="FCP38" s="498"/>
      <c r="FCQ38" s="498"/>
      <c r="FCR38" s="498"/>
      <c r="FCS38" s="498"/>
      <c r="FCT38" s="498"/>
      <c r="FCU38" s="498"/>
      <c r="FCV38" s="498"/>
      <c r="FCW38" s="498"/>
      <c r="FCX38" s="498"/>
      <c r="FCY38" s="498"/>
      <c r="FCZ38" s="498"/>
      <c r="FDA38" s="498"/>
      <c r="FDB38" s="498"/>
      <c r="FDC38" s="498"/>
      <c r="FDD38" s="498"/>
      <c r="FDE38" s="498"/>
      <c r="FDF38" s="498"/>
      <c r="FDG38" s="498"/>
      <c r="FDH38" s="498"/>
      <c r="FDI38" s="498"/>
      <c r="FDJ38" s="498"/>
      <c r="FDK38" s="498"/>
      <c r="FDL38" s="498"/>
      <c r="FDM38" s="498"/>
      <c r="FDN38" s="498"/>
      <c r="FDO38" s="498"/>
      <c r="FDP38" s="498"/>
      <c r="FDQ38" s="498"/>
      <c r="FDR38" s="498"/>
      <c r="FDS38" s="498"/>
      <c r="FDT38" s="498"/>
      <c r="FDU38" s="498"/>
      <c r="FDV38" s="498"/>
      <c r="FDW38" s="498"/>
      <c r="FDX38" s="498"/>
      <c r="FDY38" s="498"/>
      <c r="FDZ38" s="498"/>
      <c r="FEA38" s="498"/>
      <c r="FEB38" s="498"/>
      <c r="FEC38" s="498"/>
      <c r="FED38" s="498"/>
      <c r="FEE38" s="498"/>
      <c r="FEF38" s="498"/>
      <c r="FEG38" s="498"/>
      <c r="FEH38" s="498"/>
      <c r="FEI38" s="498"/>
      <c r="FEJ38" s="498"/>
      <c r="FEK38" s="498"/>
      <c r="FEL38" s="498"/>
      <c r="FEM38" s="498"/>
      <c r="FEN38" s="498"/>
      <c r="FEO38" s="498"/>
      <c r="FEP38" s="498"/>
      <c r="FEQ38" s="498"/>
      <c r="FER38" s="498"/>
      <c r="FES38" s="498"/>
      <c r="FET38" s="498"/>
      <c r="FEU38" s="498"/>
      <c r="FEV38" s="498"/>
      <c r="FEW38" s="498"/>
      <c r="FEX38" s="498"/>
      <c r="FEY38" s="498"/>
      <c r="FEZ38" s="498"/>
      <c r="FFA38" s="498"/>
      <c r="FFB38" s="498"/>
      <c r="FFC38" s="498"/>
      <c r="FFD38" s="498"/>
      <c r="FFE38" s="498"/>
      <c r="FFF38" s="498"/>
      <c r="FFG38" s="498"/>
      <c r="FFH38" s="498"/>
      <c r="FFI38" s="498"/>
      <c r="FFJ38" s="498"/>
      <c r="FFK38" s="498"/>
      <c r="FFL38" s="498"/>
      <c r="FFM38" s="498"/>
      <c r="FFN38" s="498"/>
      <c r="FFO38" s="498"/>
      <c r="FFP38" s="498"/>
      <c r="FFQ38" s="498"/>
      <c r="FFR38" s="498"/>
      <c r="FFS38" s="498"/>
      <c r="FFT38" s="498"/>
      <c r="FFU38" s="498"/>
      <c r="FFV38" s="498"/>
      <c r="FFW38" s="498"/>
      <c r="FFX38" s="498"/>
      <c r="FFY38" s="498"/>
      <c r="FFZ38" s="498"/>
      <c r="FGA38" s="498"/>
      <c r="FGB38" s="498"/>
      <c r="FGC38" s="498"/>
      <c r="FGD38" s="498"/>
      <c r="FGE38" s="498"/>
      <c r="FGF38" s="498"/>
      <c r="FGG38" s="498"/>
      <c r="FGH38" s="498"/>
      <c r="FGI38" s="498"/>
      <c r="FGJ38" s="498"/>
      <c r="FGK38" s="498"/>
      <c r="FGL38" s="498"/>
      <c r="FGM38" s="498"/>
      <c r="FGN38" s="498"/>
      <c r="FGO38" s="498"/>
      <c r="FGP38" s="498"/>
      <c r="FGQ38" s="498"/>
      <c r="FGR38" s="498"/>
      <c r="FGS38" s="498"/>
      <c r="FGT38" s="498"/>
      <c r="FGU38" s="498"/>
      <c r="FGV38" s="498"/>
      <c r="FGW38" s="498"/>
      <c r="FGX38" s="498"/>
      <c r="FGY38" s="498"/>
      <c r="FGZ38" s="498"/>
      <c r="FHA38" s="498"/>
      <c r="FHB38" s="498"/>
      <c r="FHC38" s="498"/>
      <c r="FHD38" s="498"/>
      <c r="FHE38" s="498"/>
      <c r="FHF38" s="498"/>
      <c r="FHG38" s="498"/>
      <c r="FHH38" s="498"/>
      <c r="FHI38" s="498"/>
      <c r="FHJ38" s="498"/>
      <c r="FHK38" s="498"/>
      <c r="FHL38" s="498"/>
      <c r="FHM38" s="498"/>
      <c r="FHN38" s="498"/>
      <c r="FHO38" s="498"/>
      <c r="FHP38" s="498"/>
      <c r="FHQ38" s="498"/>
      <c r="FHR38" s="498"/>
      <c r="FHS38" s="498"/>
      <c r="FHT38" s="498"/>
      <c r="FHU38" s="498"/>
      <c r="FHV38" s="498"/>
      <c r="FHW38" s="498"/>
      <c r="FHX38" s="498"/>
      <c r="FHY38" s="498"/>
      <c r="FHZ38" s="498"/>
      <c r="FIA38" s="498"/>
      <c r="FIB38" s="498"/>
      <c r="FIC38" s="498"/>
      <c r="FID38" s="498"/>
      <c r="FIE38" s="498"/>
      <c r="FIF38" s="498"/>
      <c r="FIG38" s="498"/>
      <c r="FIH38" s="498"/>
      <c r="FII38" s="498"/>
      <c r="FIJ38" s="498"/>
      <c r="FIK38" s="498"/>
      <c r="FIL38" s="498"/>
      <c r="FIM38" s="498"/>
      <c r="FIN38" s="498"/>
      <c r="FIO38" s="498"/>
      <c r="FIP38" s="498"/>
      <c r="FIQ38" s="498"/>
      <c r="FIR38" s="498"/>
      <c r="FIS38" s="498"/>
      <c r="FIT38" s="498"/>
      <c r="FIU38" s="498"/>
      <c r="FIV38" s="498"/>
      <c r="FIW38" s="498"/>
      <c r="FIX38" s="498"/>
      <c r="FIY38" s="498"/>
      <c r="FIZ38" s="498"/>
      <c r="FJA38" s="498"/>
      <c r="FJB38" s="498"/>
      <c r="FJC38" s="498"/>
      <c r="FJD38" s="498"/>
      <c r="FJE38" s="498"/>
      <c r="FJF38" s="498"/>
      <c r="FJG38" s="498"/>
      <c r="FJH38" s="498"/>
      <c r="FJI38" s="498"/>
      <c r="FJJ38" s="498"/>
      <c r="FJK38" s="498"/>
      <c r="FJL38" s="498"/>
      <c r="FJM38" s="498"/>
      <c r="FJN38" s="498"/>
      <c r="FJO38" s="498"/>
      <c r="FJP38" s="498"/>
      <c r="FJQ38" s="498"/>
      <c r="FJR38" s="498"/>
      <c r="FJS38" s="498"/>
      <c r="FJT38" s="498"/>
      <c r="FJU38" s="498"/>
      <c r="FJV38" s="498"/>
      <c r="FJW38" s="498"/>
      <c r="FJX38" s="498"/>
      <c r="FJY38" s="498"/>
      <c r="FJZ38" s="498"/>
      <c r="FKA38" s="498"/>
      <c r="FKB38" s="498"/>
      <c r="FKC38" s="498"/>
      <c r="FKD38" s="498"/>
      <c r="FKE38" s="498"/>
      <c r="FKF38" s="498"/>
      <c r="FKG38" s="498"/>
      <c r="FKH38" s="498"/>
      <c r="FKI38" s="498"/>
      <c r="FKJ38" s="498"/>
      <c r="FKK38" s="498"/>
      <c r="FKL38" s="498"/>
      <c r="FKM38" s="498"/>
      <c r="FKN38" s="498"/>
      <c r="FKO38" s="498"/>
      <c r="FKP38" s="498"/>
      <c r="FKQ38" s="498"/>
      <c r="FKR38" s="498"/>
      <c r="FKS38" s="498"/>
      <c r="FKT38" s="498"/>
      <c r="FKU38" s="498"/>
      <c r="FKV38" s="498"/>
      <c r="FKW38" s="498"/>
      <c r="FKX38" s="498"/>
      <c r="FKY38" s="498"/>
      <c r="FKZ38" s="498"/>
      <c r="FLA38" s="498"/>
      <c r="FLB38" s="498"/>
      <c r="FLC38" s="498"/>
      <c r="FLD38" s="498"/>
      <c r="FLE38" s="498"/>
      <c r="FLF38" s="498"/>
      <c r="FLG38" s="498"/>
      <c r="FLH38" s="498"/>
      <c r="FLI38" s="498"/>
      <c r="FLJ38" s="498"/>
      <c r="FLK38" s="498"/>
      <c r="FLL38" s="498"/>
      <c r="FLM38" s="498"/>
      <c r="FLN38" s="498"/>
      <c r="FLO38" s="498"/>
      <c r="FLP38" s="498"/>
      <c r="FLQ38" s="498"/>
      <c r="FLR38" s="498"/>
      <c r="FLS38" s="498"/>
      <c r="FLT38" s="498"/>
      <c r="FLU38" s="498"/>
      <c r="FLV38" s="498"/>
      <c r="FLW38" s="498"/>
      <c r="FLX38" s="498"/>
      <c r="FLY38" s="498"/>
      <c r="FLZ38" s="498"/>
      <c r="FMA38" s="498"/>
      <c r="FMB38" s="498"/>
      <c r="FMC38" s="498"/>
      <c r="FMD38" s="498"/>
      <c r="FME38" s="498"/>
      <c r="FMF38" s="498"/>
      <c r="FMG38" s="498"/>
      <c r="FMH38" s="498"/>
      <c r="FMI38" s="498"/>
      <c r="FMJ38" s="498"/>
      <c r="FMK38" s="498"/>
      <c r="FML38" s="498"/>
      <c r="FMM38" s="498"/>
      <c r="FMN38" s="498"/>
      <c r="FMO38" s="498"/>
      <c r="FMP38" s="498"/>
      <c r="FMQ38" s="498"/>
      <c r="FMR38" s="498"/>
      <c r="FMS38" s="498"/>
      <c r="FMT38" s="498"/>
      <c r="FMU38" s="498"/>
      <c r="FMV38" s="498"/>
      <c r="FMW38" s="498"/>
      <c r="FMX38" s="498"/>
      <c r="FMY38" s="498"/>
      <c r="FMZ38" s="498"/>
      <c r="FNA38" s="498"/>
      <c r="FNB38" s="498"/>
      <c r="FNC38" s="498"/>
      <c r="FND38" s="498"/>
      <c r="FNE38" s="498"/>
      <c r="FNF38" s="498"/>
      <c r="FNG38" s="498"/>
      <c r="FNH38" s="498"/>
      <c r="FNI38" s="498"/>
      <c r="FNJ38" s="498"/>
      <c r="FNK38" s="498"/>
      <c r="FNL38" s="498"/>
      <c r="FNM38" s="498"/>
      <c r="FNN38" s="498"/>
      <c r="FNO38" s="498"/>
      <c r="FNP38" s="498"/>
      <c r="FNQ38" s="498"/>
      <c r="FNR38" s="498"/>
      <c r="FNS38" s="498"/>
      <c r="FNT38" s="498"/>
      <c r="FNU38" s="498"/>
      <c r="FNV38" s="498"/>
      <c r="FNW38" s="498"/>
      <c r="FNX38" s="498"/>
      <c r="FNY38" s="498"/>
      <c r="FNZ38" s="498"/>
      <c r="FOA38" s="498"/>
      <c r="FOB38" s="498"/>
      <c r="FOC38" s="498"/>
      <c r="FOD38" s="498"/>
      <c r="FOE38" s="498"/>
      <c r="FOF38" s="498"/>
      <c r="FOG38" s="498"/>
      <c r="FOH38" s="498"/>
      <c r="FOI38" s="498"/>
      <c r="FOJ38" s="498"/>
      <c r="FOK38" s="498"/>
      <c r="FOL38" s="498"/>
      <c r="FOM38" s="498"/>
      <c r="FON38" s="498"/>
      <c r="FOO38" s="498"/>
      <c r="FOP38" s="498"/>
      <c r="FOQ38" s="498"/>
      <c r="FOR38" s="498"/>
      <c r="FOS38" s="498"/>
      <c r="FOT38" s="498"/>
      <c r="FOU38" s="498"/>
      <c r="FOV38" s="498"/>
      <c r="FOW38" s="498"/>
      <c r="FOX38" s="498"/>
      <c r="FOY38" s="498"/>
      <c r="FOZ38" s="498"/>
      <c r="FPA38" s="498"/>
      <c r="FPB38" s="498"/>
      <c r="FPC38" s="498"/>
      <c r="FPD38" s="498"/>
      <c r="FPE38" s="498"/>
      <c r="FPF38" s="498"/>
      <c r="FPG38" s="498"/>
      <c r="FPH38" s="498"/>
      <c r="FPI38" s="498"/>
      <c r="FPJ38" s="498"/>
      <c r="FPK38" s="498"/>
      <c r="FPL38" s="498"/>
      <c r="FPM38" s="498"/>
      <c r="FPN38" s="498"/>
      <c r="FPO38" s="498"/>
      <c r="FPP38" s="498"/>
      <c r="FPQ38" s="498"/>
      <c r="FPR38" s="498"/>
      <c r="FPS38" s="498"/>
      <c r="FPT38" s="498"/>
      <c r="FPU38" s="498"/>
      <c r="FPV38" s="498"/>
      <c r="FPW38" s="498"/>
      <c r="FPX38" s="498"/>
      <c r="FPY38" s="498"/>
      <c r="FPZ38" s="498"/>
      <c r="FQA38" s="498"/>
      <c r="FQB38" s="498"/>
      <c r="FQC38" s="498"/>
      <c r="FQD38" s="498"/>
      <c r="FQE38" s="498"/>
      <c r="FQF38" s="498"/>
      <c r="FQG38" s="498"/>
      <c r="FQH38" s="498"/>
      <c r="FQI38" s="498"/>
      <c r="FQJ38" s="498"/>
      <c r="FQK38" s="498"/>
      <c r="FQL38" s="498"/>
      <c r="FQM38" s="498"/>
      <c r="FQN38" s="498"/>
      <c r="FQO38" s="498"/>
      <c r="FQP38" s="498"/>
      <c r="FQQ38" s="498"/>
      <c r="FQR38" s="498"/>
      <c r="FQS38" s="498"/>
      <c r="FQT38" s="498"/>
      <c r="FQU38" s="498"/>
      <c r="FQV38" s="498"/>
      <c r="FQW38" s="498"/>
      <c r="FQX38" s="498"/>
      <c r="FQY38" s="498"/>
      <c r="FQZ38" s="498"/>
      <c r="FRA38" s="498"/>
      <c r="FRB38" s="498"/>
      <c r="FRC38" s="498"/>
      <c r="FRD38" s="498"/>
      <c r="FRE38" s="498"/>
      <c r="FRF38" s="498"/>
      <c r="FRG38" s="498"/>
      <c r="FRH38" s="498"/>
      <c r="FRI38" s="498"/>
      <c r="FRJ38" s="498"/>
      <c r="FRK38" s="498"/>
      <c r="FRL38" s="498"/>
      <c r="FRM38" s="498"/>
      <c r="FRN38" s="498"/>
      <c r="FRO38" s="498"/>
      <c r="FRP38" s="498"/>
      <c r="FRQ38" s="498"/>
      <c r="FRR38" s="498"/>
      <c r="FRS38" s="498"/>
      <c r="FRT38" s="498"/>
      <c r="FRU38" s="498"/>
      <c r="FRV38" s="498"/>
      <c r="FRW38" s="498"/>
      <c r="FRX38" s="498"/>
      <c r="FRY38" s="498"/>
      <c r="FRZ38" s="498"/>
      <c r="FSA38" s="498"/>
      <c r="FSB38" s="498"/>
      <c r="FSC38" s="498"/>
      <c r="FSD38" s="498"/>
      <c r="FSE38" s="498"/>
      <c r="FSF38" s="498"/>
      <c r="FSG38" s="498"/>
      <c r="FSH38" s="498"/>
      <c r="FSI38" s="498"/>
      <c r="FSJ38" s="498"/>
      <c r="FSK38" s="498"/>
      <c r="FSL38" s="498"/>
      <c r="FSM38" s="498"/>
      <c r="FSN38" s="498"/>
      <c r="FSO38" s="498"/>
      <c r="FSP38" s="498"/>
      <c r="FSQ38" s="498"/>
      <c r="FSR38" s="498"/>
      <c r="FSS38" s="498"/>
      <c r="FST38" s="498"/>
      <c r="FSU38" s="498"/>
      <c r="FSV38" s="498"/>
      <c r="FSW38" s="498"/>
      <c r="FSX38" s="498"/>
      <c r="FSY38" s="498"/>
      <c r="FSZ38" s="498"/>
      <c r="FTA38" s="498"/>
      <c r="FTB38" s="498"/>
      <c r="FTC38" s="498"/>
      <c r="FTD38" s="498"/>
      <c r="FTE38" s="498"/>
      <c r="FTF38" s="498"/>
      <c r="FTG38" s="498"/>
      <c r="FTH38" s="498"/>
      <c r="FTI38" s="498"/>
      <c r="FTJ38" s="498"/>
      <c r="FTK38" s="498"/>
      <c r="FTL38" s="498"/>
      <c r="FTM38" s="498"/>
      <c r="FTN38" s="498"/>
      <c r="FTO38" s="498"/>
      <c r="FTP38" s="498"/>
      <c r="FTQ38" s="498"/>
      <c r="FTR38" s="498"/>
      <c r="FTS38" s="498"/>
      <c r="FTT38" s="498"/>
      <c r="FTU38" s="498"/>
      <c r="FTV38" s="498"/>
      <c r="FTW38" s="498"/>
      <c r="FTX38" s="498"/>
      <c r="FTY38" s="498"/>
      <c r="FTZ38" s="498"/>
      <c r="FUA38" s="498"/>
      <c r="FUB38" s="498"/>
      <c r="FUC38" s="498"/>
      <c r="FUD38" s="498"/>
      <c r="FUE38" s="498"/>
      <c r="FUF38" s="498"/>
      <c r="FUG38" s="498"/>
      <c r="FUH38" s="498"/>
      <c r="FUI38" s="498"/>
      <c r="FUJ38" s="498"/>
      <c r="FUK38" s="498"/>
      <c r="FUL38" s="498"/>
      <c r="FUM38" s="498"/>
      <c r="FUN38" s="498"/>
      <c r="FUO38" s="498"/>
      <c r="FUP38" s="498"/>
      <c r="FUQ38" s="498"/>
      <c r="FUR38" s="498"/>
      <c r="FUS38" s="498"/>
      <c r="FUT38" s="498"/>
      <c r="FUU38" s="498"/>
      <c r="FUV38" s="498"/>
      <c r="FUW38" s="498"/>
      <c r="FUX38" s="498"/>
      <c r="FUY38" s="498"/>
      <c r="FUZ38" s="498"/>
      <c r="FVA38" s="498"/>
      <c r="FVB38" s="498"/>
      <c r="FVC38" s="498"/>
      <c r="FVD38" s="498"/>
      <c r="FVE38" s="498"/>
      <c r="FVF38" s="498"/>
      <c r="FVG38" s="498"/>
      <c r="FVH38" s="498"/>
      <c r="FVI38" s="498"/>
      <c r="FVJ38" s="498"/>
      <c r="FVK38" s="498"/>
      <c r="FVL38" s="498"/>
      <c r="FVM38" s="498"/>
      <c r="FVN38" s="498"/>
      <c r="FVO38" s="498"/>
      <c r="FVP38" s="498"/>
      <c r="FVQ38" s="498"/>
      <c r="FVR38" s="498"/>
      <c r="FVS38" s="498"/>
      <c r="FVT38" s="498"/>
      <c r="FVU38" s="498"/>
      <c r="FVV38" s="498"/>
      <c r="FVW38" s="498"/>
      <c r="FVX38" s="498"/>
      <c r="FVY38" s="498"/>
      <c r="FVZ38" s="498"/>
      <c r="FWA38" s="498"/>
      <c r="FWB38" s="498"/>
      <c r="FWC38" s="498"/>
      <c r="FWD38" s="498"/>
      <c r="FWE38" s="498"/>
      <c r="FWF38" s="498"/>
      <c r="FWG38" s="498"/>
      <c r="FWH38" s="498"/>
      <c r="FWI38" s="498"/>
      <c r="FWJ38" s="498"/>
      <c r="FWK38" s="498"/>
      <c r="FWL38" s="498"/>
      <c r="FWM38" s="498"/>
      <c r="FWN38" s="498"/>
      <c r="FWO38" s="498"/>
      <c r="FWP38" s="498"/>
      <c r="FWQ38" s="498"/>
      <c r="FWR38" s="498"/>
      <c r="FWS38" s="498"/>
      <c r="FWT38" s="498"/>
      <c r="FWU38" s="498"/>
      <c r="FWV38" s="498"/>
      <c r="FWW38" s="498"/>
      <c r="FWX38" s="498"/>
      <c r="FWY38" s="498"/>
      <c r="FWZ38" s="498"/>
      <c r="FXA38" s="498"/>
      <c r="FXB38" s="498"/>
      <c r="FXC38" s="498"/>
      <c r="FXD38" s="498"/>
      <c r="FXE38" s="498"/>
      <c r="FXF38" s="498"/>
      <c r="FXG38" s="498"/>
      <c r="FXH38" s="498"/>
      <c r="FXI38" s="498"/>
      <c r="FXJ38" s="498"/>
      <c r="FXK38" s="498"/>
      <c r="FXL38" s="498"/>
      <c r="FXM38" s="498"/>
      <c r="FXN38" s="498"/>
      <c r="FXO38" s="498"/>
      <c r="FXP38" s="498"/>
      <c r="FXQ38" s="498"/>
      <c r="FXR38" s="498"/>
      <c r="FXS38" s="498"/>
      <c r="FXT38" s="498"/>
      <c r="FXU38" s="498"/>
      <c r="FXV38" s="498"/>
      <c r="FXW38" s="498"/>
      <c r="FXX38" s="498"/>
      <c r="FXY38" s="498"/>
      <c r="FXZ38" s="498"/>
      <c r="FYA38" s="498"/>
      <c r="FYB38" s="498"/>
      <c r="FYC38" s="498"/>
      <c r="FYD38" s="498"/>
      <c r="FYE38" s="498"/>
      <c r="FYF38" s="498"/>
      <c r="FYG38" s="498"/>
      <c r="FYH38" s="498"/>
      <c r="FYI38" s="498"/>
      <c r="FYJ38" s="498"/>
      <c r="FYK38" s="498"/>
      <c r="FYL38" s="498"/>
      <c r="FYM38" s="498"/>
      <c r="FYN38" s="498"/>
      <c r="FYO38" s="498"/>
      <c r="FYP38" s="498"/>
      <c r="FYQ38" s="498"/>
      <c r="FYR38" s="498"/>
      <c r="FYS38" s="498"/>
      <c r="FYT38" s="498"/>
      <c r="FYU38" s="498"/>
      <c r="FYV38" s="498"/>
      <c r="FYW38" s="498"/>
      <c r="FYX38" s="498"/>
      <c r="FYY38" s="498"/>
      <c r="FYZ38" s="498"/>
      <c r="FZA38" s="498"/>
      <c r="FZB38" s="498"/>
      <c r="FZC38" s="498"/>
      <c r="FZD38" s="498"/>
      <c r="FZE38" s="498"/>
      <c r="FZF38" s="498"/>
      <c r="FZG38" s="498"/>
      <c r="FZH38" s="498"/>
      <c r="FZI38" s="498"/>
      <c r="FZJ38" s="498"/>
      <c r="FZK38" s="498"/>
      <c r="FZL38" s="498"/>
      <c r="FZM38" s="498"/>
      <c r="FZN38" s="498"/>
      <c r="FZO38" s="498"/>
      <c r="FZP38" s="498"/>
      <c r="FZQ38" s="498"/>
      <c r="FZR38" s="498"/>
      <c r="FZS38" s="498"/>
      <c r="FZT38" s="498"/>
      <c r="FZU38" s="498"/>
      <c r="FZV38" s="498"/>
      <c r="FZW38" s="498"/>
      <c r="FZX38" s="498"/>
      <c r="FZY38" s="498"/>
      <c r="FZZ38" s="498"/>
      <c r="GAA38" s="498"/>
      <c r="GAB38" s="498"/>
      <c r="GAC38" s="498"/>
      <c r="GAD38" s="498"/>
      <c r="GAE38" s="498"/>
      <c r="GAF38" s="498"/>
      <c r="GAG38" s="498"/>
      <c r="GAH38" s="498"/>
      <c r="GAI38" s="498"/>
      <c r="GAJ38" s="498"/>
      <c r="GAK38" s="498"/>
      <c r="GAL38" s="498"/>
      <c r="GAM38" s="498"/>
      <c r="GAN38" s="498"/>
      <c r="GAO38" s="498"/>
      <c r="GAP38" s="498"/>
      <c r="GAQ38" s="498"/>
      <c r="GAR38" s="498"/>
      <c r="GAS38" s="498"/>
      <c r="GAT38" s="498"/>
      <c r="GAU38" s="498"/>
      <c r="GAV38" s="498"/>
      <c r="GAW38" s="498"/>
      <c r="GAX38" s="498"/>
      <c r="GAY38" s="498"/>
      <c r="GAZ38" s="498"/>
      <c r="GBA38" s="498"/>
      <c r="GBB38" s="498"/>
      <c r="GBC38" s="498"/>
      <c r="GBD38" s="498"/>
      <c r="GBE38" s="498"/>
      <c r="GBF38" s="498"/>
      <c r="GBG38" s="498"/>
      <c r="GBH38" s="498"/>
      <c r="GBI38" s="498"/>
      <c r="GBJ38" s="498"/>
      <c r="GBK38" s="498"/>
      <c r="GBL38" s="498"/>
      <c r="GBM38" s="498"/>
      <c r="GBN38" s="498"/>
      <c r="GBO38" s="498"/>
      <c r="GBP38" s="498"/>
      <c r="GBQ38" s="498"/>
      <c r="GBR38" s="498"/>
      <c r="GBS38" s="498"/>
      <c r="GBT38" s="498"/>
      <c r="GBU38" s="498"/>
      <c r="GBV38" s="498"/>
      <c r="GBW38" s="498"/>
      <c r="GBX38" s="498"/>
      <c r="GBY38" s="498"/>
      <c r="GBZ38" s="498"/>
      <c r="GCA38" s="498"/>
      <c r="GCB38" s="498"/>
      <c r="GCC38" s="498"/>
      <c r="GCD38" s="498"/>
      <c r="GCE38" s="498"/>
      <c r="GCF38" s="498"/>
      <c r="GCG38" s="498"/>
      <c r="GCH38" s="498"/>
      <c r="GCI38" s="498"/>
      <c r="GCJ38" s="498"/>
      <c r="GCK38" s="498"/>
      <c r="GCL38" s="498"/>
      <c r="GCM38" s="498"/>
      <c r="GCN38" s="498"/>
      <c r="GCO38" s="498"/>
      <c r="GCP38" s="498"/>
      <c r="GCQ38" s="498"/>
      <c r="GCR38" s="498"/>
      <c r="GCS38" s="498"/>
      <c r="GCT38" s="498"/>
      <c r="GCU38" s="498"/>
      <c r="GCV38" s="498"/>
      <c r="GCW38" s="498"/>
      <c r="GCX38" s="498"/>
      <c r="GCY38" s="498"/>
      <c r="GCZ38" s="498"/>
      <c r="GDA38" s="498"/>
      <c r="GDB38" s="498"/>
      <c r="GDC38" s="498"/>
      <c r="GDD38" s="498"/>
      <c r="GDE38" s="498"/>
      <c r="GDF38" s="498"/>
      <c r="GDG38" s="498"/>
      <c r="GDH38" s="498"/>
      <c r="GDI38" s="498"/>
      <c r="GDJ38" s="498"/>
      <c r="GDK38" s="498"/>
      <c r="GDL38" s="498"/>
      <c r="GDM38" s="498"/>
      <c r="GDN38" s="498"/>
      <c r="GDO38" s="498"/>
      <c r="GDP38" s="498"/>
      <c r="GDQ38" s="498"/>
      <c r="GDR38" s="498"/>
      <c r="GDS38" s="498"/>
      <c r="GDT38" s="498"/>
      <c r="GDU38" s="498"/>
      <c r="GDV38" s="498"/>
      <c r="GDW38" s="498"/>
      <c r="GDX38" s="498"/>
      <c r="GDY38" s="498"/>
      <c r="GDZ38" s="498"/>
      <c r="GEA38" s="498"/>
      <c r="GEB38" s="498"/>
      <c r="GEC38" s="498"/>
      <c r="GED38" s="498"/>
      <c r="GEE38" s="498"/>
      <c r="GEF38" s="498"/>
      <c r="GEG38" s="498"/>
      <c r="GEH38" s="498"/>
      <c r="GEI38" s="498"/>
      <c r="GEJ38" s="498"/>
      <c r="GEK38" s="498"/>
      <c r="GEL38" s="498"/>
      <c r="GEM38" s="498"/>
      <c r="GEN38" s="498"/>
      <c r="GEO38" s="498"/>
      <c r="GEP38" s="498"/>
      <c r="GEQ38" s="498"/>
      <c r="GER38" s="498"/>
      <c r="GES38" s="498"/>
      <c r="GET38" s="498"/>
      <c r="GEU38" s="498"/>
      <c r="GEV38" s="498"/>
      <c r="GEW38" s="498"/>
      <c r="GEX38" s="498"/>
      <c r="GEY38" s="498"/>
      <c r="GEZ38" s="498"/>
      <c r="GFA38" s="498"/>
      <c r="GFB38" s="498"/>
      <c r="GFC38" s="498"/>
      <c r="GFD38" s="498"/>
      <c r="GFE38" s="498"/>
      <c r="GFF38" s="498"/>
      <c r="GFG38" s="498"/>
      <c r="GFH38" s="498"/>
      <c r="GFI38" s="498"/>
      <c r="GFJ38" s="498"/>
      <c r="GFK38" s="498"/>
      <c r="GFL38" s="498"/>
      <c r="GFM38" s="498"/>
      <c r="GFN38" s="498"/>
      <c r="GFO38" s="498"/>
      <c r="GFP38" s="498"/>
      <c r="GFQ38" s="498"/>
      <c r="GFR38" s="498"/>
      <c r="GFS38" s="498"/>
      <c r="GFT38" s="498"/>
      <c r="GFU38" s="498"/>
      <c r="GFV38" s="498"/>
      <c r="GFW38" s="498"/>
      <c r="GFX38" s="498"/>
      <c r="GFY38" s="498"/>
      <c r="GFZ38" s="498"/>
      <c r="GGA38" s="498"/>
      <c r="GGB38" s="498"/>
      <c r="GGC38" s="498"/>
      <c r="GGD38" s="498"/>
      <c r="GGE38" s="498"/>
      <c r="GGF38" s="498"/>
      <c r="GGG38" s="498"/>
      <c r="GGH38" s="498"/>
      <c r="GGI38" s="498"/>
      <c r="GGJ38" s="498"/>
      <c r="GGK38" s="498"/>
      <c r="GGL38" s="498"/>
      <c r="GGM38" s="498"/>
      <c r="GGN38" s="498"/>
      <c r="GGO38" s="498"/>
      <c r="GGP38" s="498"/>
      <c r="GGQ38" s="498"/>
      <c r="GGR38" s="498"/>
      <c r="GGS38" s="498"/>
      <c r="GGT38" s="498"/>
      <c r="GGU38" s="498"/>
      <c r="GGV38" s="498"/>
      <c r="GGW38" s="498"/>
      <c r="GGX38" s="498"/>
      <c r="GGY38" s="498"/>
      <c r="GGZ38" s="498"/>
      <c r="GHA38" s="498"/>
      <c r="GHB38" s="498"/>
      <c r="GHC38" s="498"/>
      <c r="GHD38" s="498"/>
      <c r="GHE38" s="498"/>
      <c r="GHF38" s="498"/>
      <c r="GHG38" s="498"/>
      <c r="GHH38" s="498"/>
      <c r="GHI38" s="498"/>
      <c r="GHJ38" s="498"/>
      <c r="GHK38" s="498"/>
      <c r="GHL38" s="498"/>
      <c r="GHM38" s="498"/>
      <c r="GHN38" s="498"/>
      <c r="GHO38" s="498"/>
      <c r="GHP38" s="498"/>
      <c r="GHQ38" s="498"/>
      <c r="GHR38" s="498"/>
      <c r="GHS38" s="498"/>
      <c r="GHT38" s="498"/>
      <c r="GHU38" s="498"/>
      <c r="GHV38" s="498"/>
      <c r="GHW38" s="498"/>
      <c r="GHX38" s="498"/>
      <c r="GHY38" s="498"/>
      <c r="GHZ38" s="498"/>
      <c r="GIA38" s="498"/>
      <c r="GIB38" s="498"/>
      <c r="GIC38" s="498"/>
      <c r="GID38" s="498"/>
      <c r="GIE38" s="498"/>
      <c r="GIF38" s="498"/>
      <c r="GIG38" s="498"/>
      <c r="GIH38" s="498"/>
      <c r="GII38" s="498"/>
      <c r="GIJ38" s="498"/>
      <c r="GIK38" s="498"/>
      <c r="GIL38" s="498"/>
      <c r="GIM38" s="498"/>
      <c r="GIN38" s="498"/>
      <c r="GIO38" s="498"/>
      <c r="GIP38" s="498"/>
      <c r="GIQ38" s="498"/>
      <c r="GIR38" s="498"/>
      <c r="GIS38" s="498"/>
      <c r="GIT38" s="498"/>
      <c r="GIU38" s="498"/>
      <c r="GIV38" s="498"/>
      <c r="GIW38" s="498"/>
      <c r="GIX38" s="498"/>
      <c r="GIY38" s="498"/>
      <c r="GIZ38" s="498"/>
      <c r="GJA38" s="498"/>
      <c r="GJB38" s="498"/>
      <c r="GJC38" s="498"/>
      <c r="GJD38" s="498"/>
      <c r="GJE38" s="498"/>
      <c r="GJF38" s="498"/>
      <c r="GJG38" s="498"/>
      <c r="GJH38" s="498"/>
      <c r="GJI38" s="498"/>
      <c r="GJJ38" s="498"/>
      <c r="GJK38" s="498"/>
      <c r="GJL38" s="498"/>
      <c r="GJM38" s="498"/>
      <c r="GJN38" s="498"/>
      <c r="GJO38" s="498"/>
      <c r="GJP38" s="498"/>
      <c r="GJQ38" s="498"/>
      <c r="GJR38" s="498"/>
      <c r="GJS38" s="498"/>
      <c r="GJT38" s="498"/>
      <c r="GJU38" s="498"/>
      <c r="GJV38" s="498"/>
      <c r="GJW38" s="498"/>
      <c r="GJX38" s="498"/>
      <c r="GJY38" s="498"/>
      <c r="GJZ38" s="498"/>
      <c r="GKA38" s="498"/>
      <c r="GKB38" s="498"/>
      <c r="GKC38" s="498"/>
      <c r="GKD38" s="498"/>
      <c r="GKE38" s="498"/>
      <c r="GKF38" s="498"/>
      <c r="GKG38" s="498"/>
      <c r="GKH38" s="498"/>
      <c r="GKI38" s="498"/>
      <c r="GKJ38" s="498"/>
      <c r="GKK38" s="498"/>
      <c r="GKL38" s="498"/>
      <c r="GKM38" s="498"/>
      <c r="GKN38" s="498"/>
      <c r="GKO38" s="498"/>
      <c r="GKP38" s="498"/>
      <c r="GKQ38" s="498"/>
      <c r="GKR38" s="498"/>
      <c r="GKS38" s="498"/>
      <c r="GKT38" s="498"/>
      <c r="GKU38" s="498"/>
      <c r="GKV38" s="498"/>
      <c r="GKW38" s="498"/>
      <c r="GKX38" s="498"/>
      <c r="GKY38" s="498"/>
      <c r="GKZ38" s="498"/>
      <c r="GLA38" s="498"/>
      <c r="GLB38" s="498"/>
      <c r="GLC38" s="498"/>
      <c r="GLD38" s="498"/>
      <c r="GLE38" s="498"/>
      <c r="GLF38" s="498"/>
      <c r="GLG38" s="498"/>
      <c r="GLH38" s="498"/>
      <c r="GLI38" s="498"/>
      <c r="GLJ38" s="498"/>
      <c r="GLK38" s="498"/>
      <c r="GLL38" s="498"/>
      <c r="GLM38" s="498"/>
      <c r="GLN38" s="498"/>
      <c r="GLO38" s="498"/>
      <c r="GLP38" s="498"/>
      <c r="GLQ38" s="498"/>
      <c r="GLR38" s="498"/>
      <c r="GLS38" s="498"/>
      <c r="GLT38" s="498"/>
      <c r="GLU38" s="498"/>
      <c r="GLV38" s="498"/>
      <c r="GLW38" s="498"/>
      <c r="GLX38" s="498"/>
      <c r="GLY38" s="498"/>
      <c r="GLZ38" s="498"/>
      <c r="GMA38" s="498"/>
      <c r="GMB38" s="498"/>
      <c r="GMC38" s="498"/>
      <c r="GMD38" s="498"/>
      <c r="GME38" s="498"/>
      <c r="GMF38" s="498"/>
      <c r="GMG38" s="498"/>
      <c r="GMH38" s="498"/>
      <c r="GMI38" s="498"/>
      <c r="GMJ38" s="498"/>
      <c r="GMK38" s="498"/>
      <c r="GML38" s="498"/>
      <c r="GMM38" s="498"/>
      <c r="GMN38" s="498"/>
      <c r="GMO38" s="498"/>
      <c r="GMP38" s="498"/>
      <c r="GMQ38" s="498"/>
      <c r="GMR38" s="498"/>
      <c r="GMS38" s="498"/>
      <c r="GMT38" s="498"/>
      <c r="GMU38" s="498"/>
      <c r="GMV38" s="498"/>
      <c r="GMW38" s="498"/>
      <c r="GMX38" s="498"/>
      <c r="GMY38" s="498"/>
      <c r="GMZ38" s="498"/>
      <c r="GNA38" s="498"/>
      <c r="GNB38" s="498"/>
      <c r="GNC38" s="498"/>
      <c r="GND38" s="498"/>
      <c r="GNE38" s="498"/>
      <c r="GNF38" s="498"/>
      <c r="GNG38" s="498"/>
      <c r="GNH38" s="498"/>
      <c r="GNI38" s="498"/>
      <c r="GNJ38" s="498"/>
      <c r="GNK38" s="498"/>
      <c r="GNL38" s="498"/>
      <c r="GNM38" s="498"/>
      <c r="GNN38" s="498"/>
      <c r="GNO38" s="498"/>
      <c r="GNP38" s="498"/>
      <c r="GNQ38" s="498"/>
      <c r="GNR38" s="498"/>
      <c r="GNS38" s="498"/>
      <c r="GNT38" s="498"/>
      <c r="GNU38" s="498"/>
      <c r="GNV38" s="498"/>
      <c r="GNW38" s="498"/>
      <c r="GNX38" s="498"/>
      <c r="GNY38" s="498"/>
      <c r="GNZ38" s="498"/>
      <c r="GOA38" s="498"/>
      <c r="GOB38" s="498"/>
      <c r="GOC38" s="498"/>
      <c r="GOD38" s="498"/>
      <c r="GOE38" s="498"/>
      <c r="GOF38" s="498"/>
      <c r="GOG38" s="498"/>
      <c r="GOH38" s="498"/>
      <c r="GOI38" s="498"/>
      <c r="GOJ38" s="498"/>
      <c r="GOK38" s="498"/>
      <c r="GOL38" s="498"/>
      <c r="GOM38" s="498"/>
      <c r="GON38" s="498"/>
      <c r="GOO38" s="498"/>
      <c r="GOP38" s="498"/>
      <c r="GOQ38" s="498"/>
      <c r="GOR38" s="498"/>
      <c r="GOS38" s="498"/>
      <c r="GOT38" s="498"/>
      <c r="GOU38" s="498"/>
      <c r="GOV38" s="498"/>
      <c r="GOW38" s="498"/>
      <c r="GOX38" s="498"/>
      <c r="GOY38" s="498"/>
      <c r="GOZ38" s="498"/>
      <c r="GPA38" s="498"/>
      <c r="GPB38" s="498"/>
      <c r="GPC38" s="498"/>
      <c r="GPD38" s="498"/>
      <c r="GPE38" s="498"/>
      <c r="GPF38" s="498"/>
      <c r="GPG38" s="498"/>
      <c r="GPH38" s="498"/>
      <c r="GPI38" s="498"/>
      <c r="GPJ38" s="498"/>
      <c r="GPK38" s="498"/>
      <c r="GPL38" s="498"/>
      <c r="GPM38" s="498"/>
      <c r="GPN38" s="498"/>
      <c r="GPO38" s="498"/>
      <c r="GPP38" s="498"/>
      <c r="GPQ38" s="498"/>
      <c r="GPR38" s="498"/>
      <c r="GPS38" s="498"/>
      <c r="GPT38" s="498"/>
      <c r="GPU38" s="498"/>
      <c r="GPV38" s="498"/>
      <c r="GPW38" s="498"/>
      <c r="GPX38" s="498"/>
      <c r="GPY38" s="498"/>
      <c r="GPZ38" s="498"/>
      <c r="GQA38" s="498"/>
      <c r="GQB38" s="498"/>
      <c r="GQC38" s="498"/>
      <c r="GQD38" s="498"/>
      <c r="GQE38" s="498"/>
      <c r="GQF38" s="498"/>
      <c r="GQG38" s="498"/>
      <c r="GQH38" s="498"/>
      <c r="GQI38" s="498"/>
      <c r="GQJ38" s="498"/>
      <c r="GQK38" s="498"/>
      <c r="GQL38" s="498"/>
      <c r="GQM38" s="498"/>
      <c r="GQN38" s="498"/>
      <c r="GQO38" s="498"/>
      <c r="GQP38" s="498"/>
      <c r="GQQ38" s="498"/>
      <c r="GQR38" s="498"/>
      <c r="GQS38" s="498"/>
      <c r="GQT38" s="498"/>
      <c r="GQU38" s="498"/>
      <c r="GQV38" s="498"/>
      <c r="GQW38" s="498"/>
      <c r="GQX38" s="498"/>
      <c r="GQY38" s="498"/>
      <c r="GQZ38" s="498"/>
      <c r="GRA38" s="498"/>
      <c r="GRB38" s="498"/>
      <c r="GRC38" s="498"/>
      <c r="GRD38" s="498"/>
      <c r="GRE38" s="498"/>
      <c r="GRF38" s="498"/>
      <c r="GRG38" s="498"/>
      <c r="GRH38" s="498"/>
      <c r="GRI38" s="498"/>
      <c r="GRJ38" s="498"/>
      <c r="GRK38" s="498"/>
      <c r="GRL38" s="498"/>
      <c r="GRM38" s="498"/>
      <c r="GRN38" s="498"/>
      <c r="GRO38" s="498"/>
      <c r="GRP38" s="498"/>
      <c r="GRQ38" s="498"/>
      <c r="GRR38" s="498"/>
      <c r="GRS38" s="498"/>
      <c r="GRT38" s="498"/>
      <c r="GRU38" s="498"/>
      <c r="GRV38" s="498"/>
      <c r="GRW38" s="498"/>
      <c r="GRX38" s="498"/>
      <c r="GRY38" s="498"/>
      <c r="GRZ38" s="498"/>
      <c r="GSA38" s="498"/>
      <c r="GSB38" s="498"/>
      <c r="GSC38" s="498"/>
      <c r="GSD38" s="498"/>
      <c r="GSE38" s="498"/>
      <c r="GSF38" s="498"/>
      <c r="GSG38" s="498"/>
      <c r="GSH38" s="498"/>
      <c r="GSI38" s="498"/>
      <c r="GSJ38" s="498"/>
      <c r="GSK38" s="498"/>
      <c r="GSL38" s="498"/>
      <c r="GSM38" s="498"/>
      <c r="GSN38" s="498"/>
      <c r="GSO38" s="498"/>
      <c r="GSP38" s="498"/>
      <c r="GSQ38" s="498"/>
      <c r="GSR38" s="498"/>
      <c r="GSS38" s="498"/>
      <c r="GST38" s="498"/>
      <c r="GSU38" s="498"/>
      <c r="GSV38" s="498"/>
      <c r="GSW38" s="498"/>
      <c r="GSX38" s="498"/>
      <c r="GSY38" s="498"/>
      <c r="GSZ38" s="498"/>
      <c r="GTA38" s="498"/>
      <c r="GTB38" s="498"/>
      <c r="GTC38" s="498"/>
      <c r="GTD38" s="498"/>
      <c r="GTE38" s="498"/>
      <c r="GTF38" s="498"/>
      <c r="GTG38" s="498"/>
      <c r="GTH38" s="498"/>
      <c r="GTI38" s="498"/>
      <c r="GTJ38" s="498"/>
      <c r="GTK38" s="498"/>
      <c r="GTL38" s="498"/>
      <c r="GTM38" s="498"/>
      <c r="GTN38" s="498"/>
      <c r="GTO38" s="498"/>
      <c r="GTP38" s="498"/>
      <c r="GTQ38" s="498"/>
      <c r="GTR38" s="498"/>
      <c r="GTS38" s="498"/>
      <c r="GTT38" s="498"/>
      <c r="GTU38" s="498"/>
      <c r="GTV38" s="498"/>
      <c r="GTW38" s="498"/>
      <c r="GTX38" s="498"/>
      <c r="GTY38" s="498"/>
      <c r="GTZ38" s="498"/>
      <c r="GUA38" s="498"/>
      <c r="GUB38" s="498"/>
      <c r="GUC38" s="498"/>
      <c r="GUD38" s="498"/>
      <c r="GUE38" s="498"/>
      <c r="GUF38" s="498"/>
      <c r="GUG38" s="498"/>
      <c r="GUH38" s="498"/>
      <c r="GUI38" s="498"/>
      <c r="GUJ38" s="498"/>
      <c r="GUK38" s="498"/>
      <c r="GUL38" s="498"/>
      <c r="GUM38" s="498"/>
      <c r="GUN38" s="498"/>
      <c r="GUO38" s="498"/>
      <c r="GUP38" s="498"/>
      <c r="GUQ38" s="498"/>
      <c r="GUR38" s="498"/>
      <c r="GUS38" s="498"/>
      <c r="GUT38" s="498"/>
      <c r="GUU38" s="498"/>
      <c r="GUV38" s="498"/>
      <c r="GUW38" s="498"/>
      <c r="GUX38" s="498"/>
      <c r="GUY38" s="498"/>
      <c r="GUZ38" s="498"/>
      <c r="GVA38" s="498"/>
      <c r="GVB38" s="498"/>
      <c r="GVC38" s="498"/>
      <c r="GVD38" s="498"/>
      <c r="GVE38" s="498"/>
      <c r="GVF38" s="498"/>
      <c r="GVG38" s="498"/>
      <c r="GVH38" s="498"/>
      <c r="GVI38" s="498"/>
      <c r="GVJ38" s="498"/>
      <c r="GVK38" s="498"/>
      <c r="GVL38" s="498"/>
      <c r="GVM38" s="498"/>
      <c r="GVN38" s="498"/>
      <c r="GVO38" s="498"/>
      <c r="GVP38" s="498"/>
      <c r="GVQ38" s="498"/>
      <c r="GVR38" s="498"/>
      <c r="GVS38" s="498"/>
      <c r="GVT38" s="498"/>
      <c r="GVU38" s="498"/>
      <c r="GVV38" s="498"/>
      <c r="GVW38" s="498"/>
      <c r="GVX38" s="498"/>
      <c r="GVY38" s="498"/>
      <c r="GVZ38" s="498"/>
      <c r="GWA38" s="498"/>
      <c r="GWB38" s="498"/>
      <c r="GWC38" s="498"/>
      <c r="GWD38" s="498"/>
      <c r="GWE38" s="498"/>
      <c r="GWF38" s="498"/>
      <c r="GWG38" s="498"/>
      <c r="GWH38" s="498"/>
      <c r="GWI38" s="498"/>
      <c r="GWJ38" s="498"/>
      <c r="GWK38" s="498"/>
      <c r="GWL38" s="498"/>
      <c r="GWM38" s="498"/>
      <c r="GWN38" s="498"/>
      <c r="GWO38" s="498"/>
      <c r="GWP38" s="498"/>
      <c r="GWQ38" s="498"/>
      <c r="GWR38" s="498"/>
      <c r="GWS38" s="498"/>
      <c r="GWT38" s="498"/>
      <c r="GWU38" s="498"/>
      <c r="GWV38" s="498"/>
      <c r="GWW38" s="498"/>
      <c r="GWX38" s="498"/>
      <c r="GWY38" s="498"/>
      <c r="GWZ38" s="498"/>
      <c r="GXA38" s="498"/>
      <c r="GXB38" s="498"/>
      <c r="GXC38" s="498"/>
      <c r="GXD38" s="498"/>
      <c r="GXE38" s="498"/>
      <c r="GXF38" s="498"/>
      <c r="GXG38" s="498"/>
      <c r="GXH38" s="498"/>
      <c r="GXI38" s="498"/>
      <c r="GXJ38" s="498"/>
      <c r="GXK38" s="498"/>
      <c r="GXL38" s="498"/>
      <c r="GXM38" s="498"/>
      <c r="GXN38" s="498"/>
      <c r="GXO38" s="498"/>
      <c r="GXP38" s="498"/>
      <c r="GXQ38" s="498"/>
      <c r="GXR38" s="498"/>
      <c r="GXS38" s="498"/>
      <c r="GXT38" s="498"/>
      <c r="GXU38" s="498"/>
      <c r="GXV38" s="498"/>
      <c r="GXW38" s="498"/>
      <c r="GXX38" s="498"/>
      <c r="GXY38" s="498"/>
      <c r="GXZ38" s="498"/>
      <c r="GYA38" s="498"/>
      <c r="GYB38" s="498"/>
      <c r="GYC38" s="498"/>
      <c r="GYD38" s="498"/>
      <c r="GYE38" s="498"/>
      <c r="GYF38" s="498"/>
      <c r="GYG38" s="498"/>
      <c r="GYH38" s="498"/>
      <c r="GYI38" s="498"/>
      <c r="GYJ38" s="498"/>
      <c r="GYK38" s="498"/>
      <c r="GYL38" s="498"/>
      <c r="GYM38" s="498"/>
      <c r="GYN38" s="498"/>
      <c r="GYO38" s="498"/>
      <c r="GYP38" s="498"/>
      <c r="GYQ38" s="498"/>
      <c r="GYR38" s="498"/>
      <c r="GYS38" s="498"/>
      <c r="GYT38" s="498"/>
      <c r="GYU38" s="498"/>
      <c r="GYV38" s="498"/>
      <c r="GYW38" s="498"/>
      <c r="GYX38" s="498"/>
      <c r="GYY38" s="498"/>
      <c r="GYZ38" s="498"/>
      <c r="GZA38" s="498"/>
      <c r="GZB38" s="498"/>
      <c r="GZC38" s="498"/>
      <c r="GZD38" s="498"/>
      <c r="GZE38" s="498"/>
      <c r="GZF38" s="498"/>
      <c r="GZG38" s="498"/>
      <c r="GZH38" s="498"/>
      <c r="GZI38" s="498"/>
      <c r="GZJ38" s="498"/>
      <c r="GZK38" s="498"/>
      <c r="GZL38" s="498"/>
      <c r="GZM38" s="498"/>
      <c r="GZN38" s="498"/>
      <c r="GZO38" s="498"/>
      <c r="GZP38" s="498"/>
      <c r="GZQ38" s="498"/>
      <c r="GZR38" s="498"/>
      <c r="GZS38" s="498"/>
      <c r="GZT38" s="498"/>
      <c r="GZU38" s="498"/>
      <c r="GZV38" s="498"/>
      <c r="GZW38" s="498"/>
      <c r="GZX38" s="498"/>
      <c r="GZY38" s="498"/>
      <c r="GZZ38" s="498"/>
      <c r="HAA38" s="498"/>
      <c r="HAB38" s="498"/>
      <c r="HAC38" s="498"/>
      <c r="HAD38" s="498"/>
      <c r="HAE38" s="498"/>
      <c r="HAF38" s="498"/>
      <c r="HAG38" s="498"/>
      <c r="HAH38" s="498"/>
      <c r="HAI38" s="498"/>
      <c r="HAJ38" s="498"/>
      <c r="HAK38" s="498"/>
      <c r="HAL38" s="498"/>
      <c r="HAM38" s="498"/>
      <c r="HAN38" s="498"/>
      <c r="HAO38" s="498"/>
      <c r="HAP38" s="498"/>
      <c r="HAQ38" s="498"/>
      <c r="HAR38" s="498"/>
      <c r="HAS38" s="498"/>
      <c r="HAT38" s="498"/>
      <c r="HAU38" s="498"/>
      <c r="HAV38" s="498"/>
      <c r="HAW38" s="498"/>
      <c r="HAX38" s="498"/>
      <c r="HAY38" s="498"/>
      <c r="HAZ38" s="498"/>
      <c r="HBA38" s="498"/>
      <c r="HBB38" s="498"/>
      <c r="HBC38" s="498"/>
      <c r="HBD38" s="498"/>
      <c r="HBE38" s="498"/>
      <c r="HBF38" s="498"/>
      <c r="HBG38" s="498"/>
      <c r="HBH38" s="498"/>
      <c r="HBI38" s="498"/>
      <c r="HBJ38" s="498"/>
      <c r="HBK38" s="498"/>
      <c r="HBL38" s="498"/>
      <c r="HBM38" s="498"/>
      <c r="HBN38" s="498"/>
      <c r="HBO38" s="498"/>
      <c r="HBP38" s="498"/>
      <c r="HBQ38" s="498"/>
      <c r="HBR38" s="498"/>
      <c r="HBS38" s="498"/>
      <c r="HBT38" s="498"/>
      <c r="HBU38" s="498"/>
      <c r="HBV38" s="498"/>
      <c r="HBW38" s="498"/>
      <c r="HBX38" s="498"/>
      <c r="HBY38" s="498"/>
      <c r="HBZ38" s="498"/>
      <c r="HCA38" s="498"/>
      <c r="HCB38" s="498"/>
      <c r="HCC38" s="498"/>
      <c r="HCD38" s="498"/>
      <c r="HCE38" s="498"/>
      <c r="HCF38" s="498"/>
      <c r="HCG38" s="498"/>
      <c r="HCH38" s="498"/>
      <c r="HCI38" s="498"/>
      <c r="HCJ38" s="498"/>
      <c r="HCK38" s="498"/>
      <c r="HCL38" s="498"/>
      <c r="HCM38" s="498"/>
      <c r="HCN38" s="498"/>
      <c r="HCO38" s="498"/>
      <c r="HCP38" s="498"/>
      <c r="HCQ38" s="498"/>
      <c r="HCR38" s="498"/>
      <c r="HCS38" s="498"/>
      <c r="HCT38" s="498"/>
      <c r="HCU38" s="498"/>
      <c r="HCV38" s="498"/>
      <c r="HCW38" s="498"/>
      <c r="HCX38" s="498"/>
      <c r="HCY38" s="498"/>
      <c r="HCZ38" s="498"/>
      <c r="HDA38" s="498"/>
      <c r="HDB38" s="498"/>
      <c r="HDC38" s="498"/>
      <c r="HDD38" s="498"/>
      <c r="HDE38" s="498"/>
      <c r="HDF38" s="498"/>
      <c r="HDG38" s="498"/>
      <c r="HDH38" s="498"/>
      <c r="HDI38" s="498"/>
      <c r="HDJ38" s="498"/>
      <c r="HDK38" s="498"/>
      <c r="HDL38" s="498"/>
      <c r="HDM38" s="498"/>
      <c r="HDN38" s="498"/>
      <c r="HDO38" s="498"/>
      <c r="HDP38" s="498"/>
      <c r="HDQ38" s="498"/>
      <c r="HDR38" s="498"/>
      <c r="HDS38" s="498"/>
      <c r="HDT38" s="498"/>
      <c r="HDU38" s="498"/>
      <c r="HDV38" s="498"/>
      <c r="HDW38" s="498"/>
      <c r="HDX38" s="498"/>
      <c r="HDY38" s="498"/>
      <c r="HDZ38" s="498"/>
      <c r="HEA38" s="498"/>
      <c r="HEB38" s="498"/>
      <c r="HEC38" s="498"/>
      <c r="HED38" s="498"/>
      <c r="HEE38" s="498"/>
      <c r="HEF38" s="498"/>
      <c r="HEG38" s="498"/>
      <c r="HEH38" s="498"/>
      <c r="HEI38" s="498"/>
      <c r="HEJ38" s="498"/>
      <c r="HEK38" s="498"/>
      <c r="HEL38" s="498"/>
      <c r="HEM38" s="498"/>
      <c r="HEN38" s="498"/>
      <c r="HEO38" s="498"/>
      <c r="HEP38" s="498"/>
      <c r="HEQ38" s="498"/>
      <c r="HER38" s="498"/>
      <c r="HES38" s="498"/>
      <c r="HET38" s="498"/>
      <c r="HEU38" s="498"/>
      <c r="HEV38" s="498"/>
      <c r="HEW38" s="498"/>
      <c r="HEX38" s="498"/>
      <c r="HEY38" s="498"/>
      <c r="HEZ38" s="498"/>
      <c r="HFA38" s="498"/>
      <c r="HFB38" s="498"/>
      <c r="HFC38" s="498"/>
      <c r="HFD38" s="498"/>
      <c r="HFE38" s="498"/>
      <c r="HFF38" s="498"/>
      <c r="HFG38" s="498"/>
      <c r="HFH38" s="498"/>
      <c r="HFI38" s="498"/>
      <c r="HFJ38" s="498"/>
      <c r="HFK38" s="498"/>
      <c r="HFL38" s="498"/>
      <c r="HFM38" s="498"/>
      <c r="HFN38" s="498"/>
      <c r="HFO38" s="498"/>
      <c r="HFP38" s="498"/>
      <c r="HFQ38" s="498"/>
      <c r="HFR38" s="498"/>
      <c r="HFS38" s="498"/>
      <c r="HFT38" s="498"/>
      <c r="HFU38" s="498"/>
      <c r="HFV38" s="498"/>
      <c r="HFW38" s="498"/>
      <c r="HFX38" s="498"/>
      <c r="HFY38" s="498"/>
      <c r="HFZ38" s="498"/>
      <c r="HGA38" s="498"/>
      <c r="HGB38" s="498"/>
      <c r="HGC38" s="498"/>
      <c r="HGD38" s="498"/>
      <c r="HGE38" s="498"/>
      <c r="HGF38" s="498"/>
      <c r="HGG38" s="498"/>
      <c r="HGH38" s="498"/>
      <c r="HGI38" s="498"/>
      <c r="HGJ38" s="498"/>
      <c r="HGK38" s="498"/>
      <c r="HGL38" s="498"/>
      <c r="HGM38" s="498"/>
      <c r="HGN38" s="498"/>
      <c r="HGO38" s="498"/>
      <c r="HGP38" s="498"/>
      <c r="HGQ38" s="498"/>
      <c r="HGR38" s="498"/>
      <c r="HGS38" s="498"/>
      <c r="HGT38" s="498"/>
      <c r="HGU38" s="498"/>
      <c r="HGV38" s="498"/>
      <c r="HGW38" s="498"/>
      <c r="HGX38" s="498"/>
      <c r="HGY38" s="498"/>
      <c r="HGZ38" s="498"/>
      <c r="HHA38" s="498"/>
      <c r="HHB38" s="498"/>
      <c r="HHC38" s="498"/>
      <c r="HHD38" s="498"/>
      <c r="HHE38" s="498"/>
      <c r="HHF38" s="498"/>
      <c r="HHG38" s="498"/>
      <c r="HHH38" s="498"/>
      <c r="HHI38" s="498"/>
      <c r="HHJ38" s="498"/>
      <c r="HHK38" s="498"/>
      <c r="HHL38" s="498"/>
      <c r="HHM38" s="498"/>
      <c r="HHN38" s="498"/>
      <c r="HHO38" s="498"/>
      <c r="HHP38" s="498"/>
      <c r="HHQ38" s="498"/>
      <c r="HHR38" s="498"/>
      <c r="HHS38" s="498"/>
      <c r="HHT38" s="498"/>
      <c r="HHU38" s="498"/>
      <c r="HHV38" s="498"/>
      <c r="HHW38" s="498"/>
      <c r="HHX38" s="498"/>
      <c r="HHY38" s="498"/>
      <c r="HHZ38" s="498"/>
      <c r="HIA38" s="498"/>
      <c r="HIB38" s="498"/>
      <c r="HIC38" s="498"/>
      <c r="HID38" s="498"/>
      <c r="HIE38" s="498"/>
      <c r="HIF38" s="498"/>
      <c r="HIG38" s="498"/>
      <c r="HIH38" s="498"/>
      <c r="HII38" s="498"/>
      <c r="HIJ38" s="498"/>
      <c r="HIK38" s="498"/>
      <c r="HIL38" s="498"/>
      <c r="HIM38" s="498"/>
      <c r="HIN38" s="498"/>
      <c r="HIO38" s="498"/>
      <c r="HIP38" s="498"/>
      <c r="HIQ38" s="498"/>
      <c r="HIR38" s="498"/>
      <c r="HIS38" s="498"/>
      <c r="HIT38" s="498"/>
      <c r="HIU38" s="498"/>
      <c r="HIV38" s="498"/>
      <c r="HIW38" s="498"/>
      <c r="HIX38" s="498"/>
      <c r="HIY38" s="498"/>
      <c r="HIZ38" s="498"/>
      <c r="HJA38" s="498"/>
      <c r="HJB38" s="498"/>
      <c r="HJC38" s="498"/>
      <c r="HJD38" s="498"/>
      <c r="HJE38" s="498"/>
      <c r="HJF38" s="498"/>
      <c r="HJG38" s="498"/>
      <c r="HJH38" s="498"/>
      <c r="HJI38" s="498"/>
      <c r="HJJ38" s="498"/>
      <c r="HJK38" s="498"/>
      <c r="HJL38" s="498"/>
      <c r="HJM38" s="498"/>
      <c r="HJN38" s="498"/>
      <c r="HJO38" s="498"/>
      <c r="HJP38" s="498"/>
      <c r="HJQ38" s="498"/>
      <c r="HJR38" s="498"/>
      <c r="HJS38" s="498"/>
      <c r="HJT38" s="498"/>
      <c r="HJU38" s="498"/>
      <c r="HJV38" s="498"/>
      <c r="HJW38" s="498"/>
      <c r="HJX38" s="498"/>
      <c r="HJY38" s="498"/>
      <c r="HJZ38" s="498"/>
      <c r="HKA38" s="498"/>
      <c r="HKB38" s="498"/>
      <c r="HKC38" s="498"/>
      <c r="HKD38" s="498"/>
      <c r="HKE38" s="498"/>
      <c r="HKF38" s="498"/>
      <c r="HKG38" s="498"/>
      <c r="HKH38" s="498"/>
      <c r="HKI38" s="498"/>
      <c r="HKJ38" s="498"/>
      <c r="HKK38" s="498"/>
      <c r="HKL38" s="498"/>
      <c r="HKM38" s="498"/>
      <c r="HKN38" s="498"/>
      <c r="HKO38" s="498"/>
      <c r="HKP38" s="498"/>
      <c r="HKQ38" s="498"/>
      <c r="HKR38" s="498"/>
      <c r="HKS38" s="498"/>
      <c r="HKT38" s="498"/>
      <c r="HKU38" s="498"/>
      <c r="HKV38" s="498"/>
      <c r="HKW38" s="498"/>
      <c r="HKX38" s="498"/>
      <c r="HKY38" s="498"/>
      <c r="HKZ38" s="498"/>
      <c r="HLA38" s="498"/>
      <c r="HLB38" s="498"/>
      <c r="HLC38" s="498"/>
      <c r="HLD38" s="498"/>
      <c r="HLE38" s="498"/>
      <c r="HLF38" s="498"/>
      <c r="HLG38" s="498"/>
      <c r="HLH38" s="498"/>
      <c r="HLI38" s="498"/>
      <c r="HLJ38" s="498"/>
      <c r="HLK38" s="498"/>
      <c r="HLL38" s="498"/>
      <c r="HLM38" s="498"/>
      <c r="HLN38" s="498"/>
      <c r="HLO38" s="498"/>
      <c r="HLP38" s="498"/>
      <c r="HLQ38" s="498"/>
      <c r="HLR38" s="498"/>
      <c r="HLS38" s="498"/>
      <c r="HLT38" s="498"/>
      <c r="HLU38" s="498"/>
      <c r="HLV38" s="498"/>
      <c r="HLW38" s="498"/>
      <c r="HLX38" s="498"/>
      <c r="HLY38" s="498"/>
      <c r="HLZ38" s="498"/>
      <c r="HMA38" s="498"/>
      <c r="HMB38" s="498"/>
      <c r="HMC38" s="498"/>
      <c r="HMD38" s="498"/>
      <c r="HME38" s="498"/>
      <c r="HMF38" s="498"/>
      <c r="HMG38" s="498"/>
      <c r="HMH38" s="498"/>
      <c r="HMI38" s="498"/>
      <c r="HMJ38" s="498"/>
      <c r="HMK38" s="498"/>
      <c r="HML38" s="498"/>
      <c r="HMM38" s="498"/>
      <c r="HMN38" s="498"/>
      <c r="HMO38" s="498"/>
      <c r="HMP38" s="498"/>
      <c r="HMQ38" s="498"/>
      <c r="HMR38" s="498"/>
      <c r="HMS38" s="498"/>
      <c r="HMT38" s="498"/>
      <c r="HMU38" s="498"/>
      <c r="HMV38" s="498"/>
      <c r="HMW38" s="498"/>
      <c r="HMX38" s="498"/>
      <c r="HMY38" s="498"/>
      <c r="HMZ38" s="498"/>
      <c r="HNA38" s="498"/>
      <c r="HNB38" s="498"/>
      <c r="HNC38" s="498"/>
      <c r="HND38" s="498"/>
      <c r="HNE38" s="498"/>
      <c r="HNF38" s="498"/>
      <c r="HNG38" s="498"/>
      <c r="HNH38" s="498"/>
      <c r="HNI38" s="498"/>
      <c r="HNJ38" s="498"/>
      <c r="HNK38" s="498"/>
      <c r="HNL38" s="498"/>
      <c r="HNM38" s="498"/>
      <c r="HNN38" s="498"/>
      <c r="HNO38" s="498"/>
      <c r="HNP38" s="498"/>
      <c r="HNQ38" s="498"/>
      <c r="HNR38" s="498"/>
      <c r="HNS38" s="498"/>
      <c r="HNT38" s="498"/>
      <c r="HNU38" s="498"/>
      <c r="HNV38" s="498"/>
      <c r="HNW38" s="498"/>
      <c r="HNX38" s="498"/>
      <c r="HNY38" s="498"/>
      <c r="HNZ38" s="498"/>
      <c r="HOA38" s="498"/>
      <c r="HOB38" s="498"/>
      <c r="HOC38" s="498"/>
      <c r="HOD38" s="498"/>
      <c r="HOE38" s="498"/>
      <c r="HOF38" s="498"/>
      <c r="HOG38" s="498"/>
      <c r="HOH38" s="498"/>
      <c r="HOI38" s="498"/>
      <c r="HOJ38" s="498"/>
      <c r="HOK38" s="498"/>
      <c r="HOL38" s="498"/>
      <c r="HOM38" s="498"/>
      <c r="HON38" s="498"/>
      <c r="HOO38" s="498"/>
      <c r="HOP38" s="498"/>
      <c r="HOQ38" s="498"/>
      <c r="HOR38" s="498"/>
      <c r="HOS38" s="498"/>
      <c r="HOT38" s="498"/>
      <c r="HOU38" s="498"/>
      <c r="HOV38" s="498"/>
      <c r="HOW38" s="498"/>
      <c r="HOX38" s="498"/>
      <c r="HOY38" s="498"/>
      <c r="HOZ38" s="498"/>
      <c r="HPA38" s="498"/>
      <c r="HPB38" s="498"/>
      <c r="HPC38" s="498"/>
      <c r="HPD38" s="498"/>
      <c r="HPE38" s="498"/>
      <c r="HPF38" s="498"/>
      <c r="HPG38" s="498"/>
      <c r="HPH38" s="498"/>
      <c r="HPI38" s="498"/>
      <c r="HPJ38" s="498"/>
      <c r="HPK38" s="498"/>
      <c r="HPL38" s="498"/>
      <c r="HPM38" s="498"/>
      <c r="HPN38" s="498"/>
      <c r="HPO38" s="498"/>
      <c r="HPP38" s="498"/>
      <c r="HPQ38" s="498"/>
      <c r="HPR38" s="498"/>
      <c r="HPS38" s="498"/>
      <c r="HPT38" s="498"/>
      <c r="HPU38" s="498"/>
      <c r="HPV38" s="498"/>
      <c r="HPW38" s="498"/>
      <c r="HPX38" s="498"/>
      <c r="HPY38" s="498"/>
      <c r="HPZ38" s="498"/>
      <c r="HQA38" s="498"/>
      <c r="HQB38" s="498"/>
      <c r="HQC38" s="498"/>
      <c r="HQD38" s="498"/>
      <c r="HQE38" s="498"/>
      <c r="HQF38" s="498"/>
      <c r="HQG38" s="498"/>
      <c r="HQH38" s="498"/>
      <c r="HQI38" s="498"/>
      <c r="HQJ38" s="498"/>
      <c r="HQK38" s="498"/>
      <c r="HQL38" s="498"/>
      <c r="HQM38" s="498"/>
      <c r="HQN38" s="498"/>
      <c r="HQO38" s="498"/>
      <c r="HQP38" s="498"/>
      <c r="HQQ38" s="498"/>
      <c r="HQR38" s="498"/>
      <c r="HQS38" s="498"/>
      <c r="HQT38" s="498"/>
      <c r="HQU38" s="498"/>
      <c r="HQV38" s="498"/>
      <c r="HQW38" s="498"/>
      <c r="HQX38" s="498"/>
      <c r="HQY38" s="498"/>
      <c r="HQZ38" s="498"/>
      <c r="HRA38" s="498"/>
      <c r="HRB38" s="498"/>
      <c r="HRC38" s="498"/>
      <c r="HRD38" s="498"/>
      <c r="HRE38" s="498"/>
      <c r="HRF38" s="498"/>
      <c r="HRG38" s="498"/>
      <c r="HRH38" s="498"/>
      <c r="HRI38" s="498"/>
      <c r="HRJ38" s="498"/>
      <c r="HRK38" s="498"/>
      <c r="HRL38" s="498"/>
      <c r="HRM38" s="498"/>
      <c r="HRN38" s="498"/>
      <c r="HRO38" s="498"/>
      <c r="HRP38" s="498"/>
      <c r="HRQ38" s="498"/>
      <c r="HRR38" s="498"/>
      <c r="HRS38" s="498"/>
      <c r="HRT38" s="498"/>
      <c r="HRU38" s="498"/>
      <c r="HRV38" s="498"/>
      <c r="HRW38" s="498"/>
      <c r="HRX38" s="498"/>
      <c r="HRY38" s="498"/>
      <c r="HRZ38" s="498"/>
      <c r="HSA38" s="498"/>
      <c r="HSB38" s="498"/>
      <c r="HSC38" s="498"/>
      <c r="HSD38" s="498"/>
      <c r="HSE38" s="498"/>
      <c r="HSF38" s="498"/>
      <c r="HSG38" s="498"/>
      <c r="HSH38" s="498"/>
      <c r="HSI38" s="498"/>
      <c r="HSJ38" s="498"/>
      <c r="HSK38" s="498"/>
      <c r="HSL38" s="498"/>
      <c r="HSM38" s="498"/>
      <c r="HSN38" s="498"/>
      <c r="HSO38" s="498"/>
      <c r="HSP38" s="498"/>
      <c r="HSQ38" s="498"/>
      <c r="HSR38" s="498"/>
      <c r="HSS38" s="498"/>
      <c r="HST38" s="498"/>
      <c r="HSU38" s="498"/>
      <c r="HSV38" s="498"/>
      <c r="HSW38" s="498"/>
      <c r="HSX38" s="498"/>
      <c r="HSY38" s="498"/>
      <c r="HSZ38" s="498"/>
      <c r="HTA38" s="498"/>
      <c r="HTB38" s="498"/>
      <c r="HTC38" s="498"/>
      <c r="HTD38" s="498"/>
      <c r="HTE38" s="498"/>
      <c r="HTF38" s="498"/>
      <c r="HTG38" s="498"/>
      <c r="HTH38" s="498"/>
      <c r="HTI38" s="498"/>
      <c r="HTJ38" s="498"/>
      <c r="HTK38" s="498"/>
      <c r="HTL38" s="498"/>
      <c r="HTM38" s="498"/>
      <c r="HTN38" s="498"/>
      <c r="HTO38" s="498"/>
      <c r="HTP38" s="498"/>
      <c r="HTQ38" s="498"/>
      <c r="HTR38" s="498"/>
      <c r="HTS38" s="498"/>
      <c r="HTT38" s="498"/>
      <c r="HTU38" s="498"/>
      <c r="HTV38" s="498"/>
      <c r="HTW38" s="498"/>
      <c r="HTX38" s="498"/>
      <c r="HTY38" s="498"/>
      <c r="HTZ38" s="498"/>
      <c r="HUA38" s="498"/>
      <c r="HUB38" s="498"/>
      <c r="HUC38" s="498"/>
      <c r="HUD38" s="498"/>
      <c r="HUE38" s="498"/>
      <c r="HUF38" s="498"/>
      <c r="HUG38" s="498"/>
      <c r="HUH38" s="498"/>
      <c r="HUI38" s="498"/>
      <c r="HUJ38" s="498"/>
      <c r="HUK38" s="498"/>
      <c r="HUL38" s="498"/>
      <c r="HUM38" s="498"/>
      <c r="HUN38" s="498"/>
      <c r="HUO38" s="498"/>
      <c r="HUP38" s="498"/>
      <c r="HUQ38" s="498"/>
      <c r="HUR38" s="498"/>
      <c r="HUS38" s="498"/>
      <c r="HUT38" s="498"/>
      <c r="HUU38" s="498"/>
      <c r="HUV38" s="498"/>
      <c r="HUW38" s="498"/>
      <c r="HUX38" s="498"/>
      <c r="HUY38" s="498"/>
      <c r="HUZ38" s="498"/>
      <c r="HVA38" s="498"/>
      <c r="HVB38" s="498"/>
      <c r="HVC38" s="498"/>
      <c r="HVD38" s="498"/>
      <c r="HVE38" s="498"/>
      <c r="HVF38" s="498"/>
      <c r="HVG38" s="498"/>
      <c r="HVH38" s="498"/>
      <c r="HVI38" s="498"/>
      <c r="HVJ38" s="498"/>
      <c r="HVK38" s="498"/>
      <c r="HVL38" s="498"/>
      <c r="HVM38" s="498"/>
      <c r="HVN38" s="498"/>
      <c r="HVO38" s="498"/>
      <c r="HVP38" s="498"/>
      <c r="HVQ38" s="498"/>
      <c r="HVR38" s="498"/>
      <c r="HVS38" s="498"/>
      <c r="HVT38" s="498"/>
      <c r="HVU38" s="498"/>
      <c r="HVV38" s="498"/>
      <c r="HVW38" s="498"/>
      <c r="HVX38" s="498"/>
      <c r="HVY38" s="498"/>
      <c r="HVZ38" s="498"/>
      <c r="HWA38" s="498"/>
      <c r="HWB38" s="498"/>
      <c r="HWC38" s="498"/>
      <c r="HWD38" s="498"/>
      <c r="HWE38" s="498"/>
      <c r="HWF38" s="498"/>
      <c r="HWG38" s="498"/>
      <c r="HWH38" s="498"/>
      <c r="HWI38" s="498"/>
      <c r="HWJ38" s="498"/>
      <c r="HWK38" s="498"/>
      <c r="HWL38" s="498"/>
      <c r="HWM38" s="498"/>
      <c r="HWN38" s="498"/>
      <c r="HWO38" s="498"/>
      <c r="HWP38" s="498"/>
      <c r="HWQ38" s="498"/>
      <c r="HWR38" s="498"/>
      <c r="HWS38" s="498"/>
      <c r="HWT38" s="498"/>
      <c r="HWU38" s="498"/>
      <c r="HWV38" s="498"/>
      <c r="HWW38" s="498"/>
      <c r="HWX38" s="498"/>
      <c r="HWY38" s="498"/>
      <c r="HWZ38" s="498"/>
      <c r="HXA38" s="498"/>
      <c r="HXB38" s="498"/>
      <c r="HXC38" s="498"/>
      <c r="HXD38" s="498"/>
      <c r="HXE38" s="498"/>
      <c r="HXF38" s="498"/>
      <c r="HXG38" s="498"/>
      <c r="HXH38" s="498"/>
      <c r="HXI38" s="498"/>
      <c r="HXJ38" s="498"/>
      <c r="HXK38" s="498"/>
      <c r="HXL38" s="498"/>
      <c r="HXM38" s="498"/>
      <c r="HXN38" s="498"/>
      <c r="HXO38" s="498"/>
      <c r="HXP38" s="498"/>
      <c r="HXQ38" s="498"/>
      <c r="HXR38" s="498"/>
      <c r="HXS38" s="498"/>
      <c r="HXT38" s="498"/>
      <c r="HXU38" s="498"/>
      <c r="HXV38" s="498"/>
      <c r="HXW38" s="498"/>
      <c r="HXX38" s="498"/>
      <c r="HXY38" s="498"/>
      <c r="HXZ38" s="498"/>
      <c r="HYA38" s="498"/>
      <c r="HYB38" s="498"/>
      <c r="HYC38" s="498"/>
      <c r="HYD38" s="498"/>
      <c r="HYE38" s="498"/>
      <c r="HYF38" s="498"/>
      <c r="HYG38" s="498"/>
      <c r="HYH38" s="498"/>
      <c r="HYI38" s="498"/>
      <c r="HYJ38" s="498"/>
      <c r="HYK38" s="498"/>
      <c r="HYL38" s="498"/>
      <c r="HYM38" s="498"/>
      <c r="HYN38" s="498"/>
      <c r="HYO38" s="498"/>
      <c r="HYP38" s="498"/>
      <c r="HYQ38" s="498"/>
      <c r="HYR38" s="498"/>
      <c r="HYS38" s="498"/>
      <c r="HYT38" s="498"/>
      <c r="HYU38" s="498"/>
      <c r="HYV38" s="498"/>
      <c r="HYW38" s="498"/>
      <c r="HYX38" s="498"/>
      <c r="HYY38" s="498"/>
      <c r="HYZ38" s="498"/>
      <c r="HZA38" s="498"/>
      <c r="HZB38" s="498"/>
      <c r="HZC38" s="498"/>
      <c r="HZD38" s="498"/>
      <c r="HZE38" s="498"/>
      <c r="HZF38" s="498"/>
      <c r="HZG38" s="498"/>
      <c r="HZH38" s="498"/>
      <c r="HZI38" s="498"/>
      <c r="HZJ38" s="498"/>
      <c r="HZK38" s="498"/>
      <c r="HZL38" s="498"/>
      <c r="HZM38" s="498"/>
      <c r="HZN38" s="498"/>
      <c r="HZO38" s="498"/>
      <c r="HZP38" s="498"/>
      <c r="HZQ38" s="498"/>
      <c r="HZR38" s="498"/>
      <c r="HZS38" s="498"/>
      <c r="HZT38" s="498"/>
      <c r="HZU38" s="498"/>
      <c r="HZV38" s="498"/>
      <c r="HZW38" s="498"/>
      <c r="HZX38" s="498"/>
      <c r="HZY38" s="498"/>
      <c r="HZZ38" s="498"/>
      <c r="IAA38" s="498"/>
      <c r="IAB38" s="498"/>
      <c r="IAC38" s="498"/>
      <c r="IAD38" s="498"/>
      <c r="IAE38" s="498"/>
      <c r="IAF38" s="498"/>
      <c r="IAG38" s="498"/>
      <c r="IAH38" s="498"/>
      <c r="IAI38" s="498"/>
      <c r="IAJ38" s="498"/>
      <c r="IAK38" s="498"/>
      <c r="IAL38" s="498"/>
      <c r="IAM38" s="498"/>
      <c r="IAN38" s="498"/>
      <c r="IAO38" s="498"/>
      <c r="IAP38" s="498"/>
      <c r="IAQ38" s="498"/>
      <c r="IAR38" s="498"/>
      <c r="IAS38" s="498"/>
      <c r="IAT38" s="498"/>
      <c r="IAU38" s="498"/>
      <c r="IAV38" s="498"/>
      <c r="IAW38" s="498"/>
      <c r="IAX38" s="498"/>
      <c r="IAY38" s="498"/>
      <c r="IAZ38" s="498"/>
      <c r="IBA38" s="498"/>
      <c r="IBB38" s="498"/>
      <c r="IBC38" s="498"/>
      <c r="IBD38" s="498"/>
      <c r="IBE38" s="498"/>
      <c r="IBF38" s="498"/>
      <c r="IBG38" s="498"/>
      <c r="IBH38" s="498"/>
      <c r="IBI38" s="498"/>
      <c r="IBJ38" s="498"/>
      <c r="IBK38" s="498"/>
      <c r="IBL38" s="498"/>
      <c r="IBM38" s="498"/>
      <c r="IBN38" s="498"/>
      <c r="IBO38" s="498"/>
      <c r="IBP38" s="498"/>
      <c r="IBQ38" s="498"/>
      <c r="IBR38" s="498"/>
      <c r="IBS38" s="498"/>
      <c r="IBT38" s="498"/>
      <c r="IBU38" s="498"/>
      <c r="IBV38" s="498"/>
      <c r="IBW38" s="498"/>
      <c r="IBX38" s="498"/>
      <c r="IBY38" s="498"/>
      <c r="IBZ38" s="498"/>
      <c r="ICA38" s="498"/>
      <c r="ICB38" s="498"/>
      <c r="ICC38" s="498"/>
      <c r="ICD38" s="498"/>
      <c r="ICE38" s="498"/>
      <c r="ICF38" s="498"/>
      <c r="ICG38" s="498"/>
      <c r="ICH38" s="498"/>
      <c r="ICI38" s="498"/>
      <c r="ICJ38" s="498"/>
      <c r="ICK38" s="498"/>
      <c r="ICL38" s="498"/>
      <c r="ICM38" s="498"/>
      <c r="ICN38" s="498"/>
      <c r="ICO38" s="498"/>
      <c r="ICP38" s="498"/>
      <c r="ICQ38" s="498"/>
      <c r="ICR38" s="498"/>
      <c r="ICS38" s="498"/>
      <c r="ICT38" s="498"/>
      <c r="ICU38" s="498"/>
      <c r="ICV38" s="498"/>
      <c r="ICW38" s="498"/>
      <c r="ICX38" s="498"/>
      <c r="ICY38" s="498"/>
      <c r="ICZ38" s="498"/>
      <c r="IDA38" s="498"/>
      <c r="IDB38" s="498"/>
      <c r="IDC38" s="498"/>
      <c r="IDD38" s="498"/>
      <c r="IDE38" s="498"/>
      <c r="IDF38" s="498"/>
      <c r="IDG38" s="498"/>
      <c r="IDH38" s="498"/>
      <c r="IDI38" s="498"/>
      <c r="IDJ38" s="498"/>
      <c r="IDK38" s="498"/>
      <c r="IDL38" s="498"/>
      <c r="IDM38" s="498"/>
      <c r="IDN38" s="498"/>
      <c r="IDO38" s="498"/>
      <c r="IDP38" s="498"/>
      <c r="IDQ38" s="498"/>
      <c r="IDR38" s="498"/>
      <c r="IDS38" s="498"/>
      <c r="IDT38" s="498"/>
      <c r="IDU38" s="498"/>
      <c r="IDV38" s="498"/>
      <c r="IDW38" s="498"/>
      <c r="IDX38" s="498"/>
      <c r="IDY38" s="498"/>
      <c r="IDZ38" s="498"/>
      <c r="IEA38" s="498"/>
      <c r="IEB38" s="498"/>
      <c r="IEC38" s="498"/>
      <c r="IED38" s="498"/>
      <c r="IEE38" s="498"/>
      <c r="IEF38" s="498"/>
      <c r="IEG38" s="498"/>
      <c r="IEH38" s="498"/>
      <c r="IEI38" s="498"/>
      <c r="IEJ38" s="498"/>
      <c r="IEK38" s="498"/>
      <c r="IEL38" s="498"/>
      <c r="IEM38" s="498"/>
      <c r="IEN38" s="498"/>
      <c r="IEO38" s="498"/>
      <c r="IEP38" s="498"/>
      <c r="IEQ38" s="498"/>
      <c r="IER38" s="498"/>
      <c r="IES38" s="498"/>
      <c r="IET38" s="498"/>
      <c r="IEU38" s="498"/>
      <c r="IEV38" s="498"/>
      <c r="IEW38" s="498"/>
      <c r="IEX38" s="498"/>
      <c r="IEY38" s="498"/>
      <c r="IEZ38" s="498"/>
      <c r="IFA38" s="498"/>
      <c r="IFB38" s="498"/>
      <c r="IFC38" s="498"/>
      <c r="IFD38" s="498"/>
      <c r="IFE38" s="498"/>
      <c r="IFF38" s="498"/>
      <c r="IFG38" s="498"/>
      <c r="IFH38" s="498"/>
      <c r="IFI38" s="498"/>
      <c r="IFJ38" s="498"/>
      <c r="IFK38" s="498"/>
      <c r="IFL38" s="498"/>
      <c r="IFM38" s="498"/>
      <c r="IFN38" s="498"/>
      <c r="IFO38" s="498"/>
      <c r="IFP38" s="498"/>
      <c r="IFQ38" s="498"/>
      <c r="IFR38" s="498"/>
      <c r="IFS38" s="498"/>
      <c r="IFT38" s="498"/>
      <c r="IFU38" s="498"/>
      <c r="IFV38" s="498"/>
      <c r="IFW38" s="498"/>
      <c r="IFX38" s="498"/>
      <c r="IFY38" s="498"/>
      <c r="IFZ38" s="498"/>
      <c r="IGA38" s="498"/>
      <c r="IGB38" s="498"/>
      <c r="IGC38" s="498"/>
      <c r="IGD38" s="498"/>
      <c r="IGE38" s="498"/>
      <c r="IGF38" s="498"/>
      <c r="IGG38" s="498"/>
      <c r="IGH38" s="498"/>
      <c r="IGI38" s="498"/>
      <c r="IGJ38" s="498"/>
      <c r="IGK38" s="498"/>
      <c r="IGL38" s="498"/>
      <c r="IGM38" s="498"/>
      <c r="IGN38" s="498"/>
      <c r="IGO38" s="498"/>
      <c r="IGP38" s="498"/>
      <c r="IGQ38" s="498"/>
      <c r="IGR38" s="498"/>
      <c r="IGS38" s="498"/>
      <c r="IGT38" s="498"/>
      <c r="IGU38" s="498"/>
      <c r="IGV38" s="498"/>
      <c r="IGW38" s="498"/>
      <c r="IGX38" s="498"/>
      <c r="IGY38" s="498"/>
      <c r="IGZ38" s="498"/>
      <c r="IHA38" s="498"/>
      <c r="IHB38" s="498"/>
      <c r="IHC38" s="498"/>
      <c r="IHD38" s="498"/>
      <c r="IHE38" s="498"/>
      <c r="IHF38" s="498"/>
      <c r="IHG38" s="498"/>
      <c r="IHH38" s="498"/>
      <c r="IHI38" s="498"/>
      <c r="IHJ38" s="498"/>
      <c r="IHK38" s="498"/>
      <c r="IHL38" s="498"/>
      <c r="IHM38" s="498"/>
      <c r="IHN38" s="498"/>
      <c r="IHO38" s="498"/>
      <c r="IHP38" s="498"/>
      <c r="IHQ38" s="498"/>
      <c r="IHR38" s="498"/>
      <c r="IHS38" s="498"/>
      <c r="IHT38" s="498"/>
      <c r="IHU38" s="498"/>
      <c r="IHV38" s="498"/>
      <c r="IHW38" s="498"/>
      <c r="IHX38" s="498"/>
      <c r="IHY38" s="498"/>
      <c r="IHZ38" s="498"/>
      <c r="IIA38" s="498"/>
      <c r="IIB38" s="498"/>
      <c r="IIC38" s="498"/>
      <c r="IID38" s="498"/>
      <c r="IIE38" s="498"/>
      <c r="IIF38" s="498"/>
      <c r="IIG38" s="498"/>
      <c r="IIH38" s="498"/>
      <c r="III38" s="498"/>
      <c r="IIJ38" s="498"/>
      <c r="IIK38" s="498"/>
      <c r="IIL38" s="498"/>
      <c r="IIM38" s="498"/>
      <c r="IIN38" s="498"/>
      <c r="IIO38" s="498"/>
      <c r="IIP38" s="498"/>
      <c r="IIQ38" s="498"/>
      <c r="IIR38" s="498"/>
      <c r="IIS38" s="498"/>
      <c r="IIT38" s="498"/>
      <c r="IIU38" s="498"/>
      <c r="IIV38" s="498"/>
      <c r="IIW38" s="498"/>
      <c r="IIX38" s="498"/>
      <c r="IIY38" s="498"/>
      <c r="IIZ38" s="498"/>
      <c r="IJA38" s="498"/>
      <c r="IJB38" s="498"/>
      <c r="IJC38" s="498"/>
      <c r="IJD38" s="498"/>
      <c r="IJE38" s="498"/>
      <c r="IJF38" s="498"/>
      <c r="IJG38" s="498"/>
      <c r="IJH38" s="498"/>
      <c r="IJI38" s="498"/>
      <c r="IJJ38" s="498"/>
      <c r="IJK38" s="498"/>
      <c r="IJL38" s="498"/>
      <c r="IJM38" s="498"/>
      <c r="IJN38" s="498"/>
      <c r="IJO38" s="498"/>
      <c r="IJP38" s="498"/>
      <c r="IJQ38" s="498"/>
      <c r="IJR38" s="498"/>
      <c r="IJS38" s="498"/>
      <c r="IJT38" s="498"/>
      <c r="IJU38" s="498"/>
      <c r="IJV38" s="498"/>
      <c r="IJW38" s="498"/>
      <c r="IJX38" s="498"/>
      <c r="IJY38" s="498"/>
      <c r="IJZ38" s="498"/>
      <c r="IKA38" s="498"/>
      <c r="IKB38" s="498"/>
      <c r="IKC38" s="498"/>
      <c r="IKD38" s="498"/>
      <c r="IKE38" s="498"/>
      <c r="IKF38" s="498"/>
      <c r="IKG38" s="498"/>
      <c r="IKH38" s="498"/>
      <c r="IKI38" s="498"/>
      <c r="IKJ38" s="498"/>
      <c r="IKK38" s="498"/>
      <c r="IKL38" s="498"/>
      <c r="IKM38" s="498"/>
      <c r="IKN38" s="498"/>
      <c r="IKO38" s="498"/>
      <c r="IKP38" s="498"/>
      <c r="IKQ38" s="498"/>
      <c r="IKR38" s="498"/>
      <c r="IKS38" s="498"/>
      <c r="IKT38" s="498"/>
      <c r="IKU38" s="498"/>
      <c r="IKV38" s="498"/>
      <c r="IKW38" s="498"/>
      <c r="IKX38" s="498"/>
      <c r="IKY38" s="498"/>
      <c r="IKZ38" s="498"/>
      <c r="ILA38" s="498"/>
      <c r="ILB38" s="498"/>
      <c r="ILC38" s="498"/>
      <c r="ILD38" s="498"/>
      <c r="ILE38" s="498"/>
      <c r="ILF38" s="498"/>
      <c r="ILG38" s="498"/>
      <c r="ILH38" s="498"/>
      <c r="ILI38" s="498"/>
      <c r="ILJ38" s="498"/>
      <c r="ILK38" s="498"/>
      <c r="ILL38" s="498"/>
      <c r="ILM38" s="498"/>
      <c r="ILN38" s="498"/>
      <c r="ILO38" s="498"/>
      <c r="ILP38" s="498"/>
      <c r="ILQ38" s="498"/>
      <c r="ILR38" s="498"/>
      <c r="ILS38" s="498"/>
      <c r="ILT38" s="498"/>
      <c r="ILU38" s="498"/>
      <c r="ILV38" s="498"/>
      <c r="ILW38" s="498"/>
      <c r="ILX38" s="498"/>
      <c r="ILY38" s="498"/>
      <c r="ILZ38" s="498"/>
      <c r="IMA38" s="498"/>
      <c r="IMB38" s="498"/>
      <c r="IMC38" s="498"/>
      <c r="IMD38" s="498"/>
      <c r="IME38" s="498"/>
      <c r="IMF38" s="498"/>
      <c r="IMG38" s="498"/>
      <c r="IMH38" s="498"/>
      <c r="IMI38" s="498"/>
      <c r="IMJ38" s="498"/>
      <c r="IMK38" s="498"/>
      <c r="IML38" s="498"/>
      <c r="IMM38" s="498"/>
      <c r="IMN38" s="498"/>
      <c r="IMO38" s="498"/>
      <c r="IMP38" s="498"/>
      <c r="IMQ38" s="498"/>
      <c r="IMR38" s="498"/>
      <c r="IMS38" s="498"/>
      <c r="IMT38" s="498"/>
      <c r="IMU38" s="498"/>
      <c r="IMV38" s="498"/>
      <c r="IMW38" s="498"/>
      <c r="IMX38" s="498"/>
      <c r="IMY38" s="498"/>
      <c r="IMZ38" s="498"/>
      <c r="INA38" s="498"/>
      <c r="INB38" s="498"/>
      <c r="INC38" s="498"/>
      <c r="IND38" s="498"/>
      <c r="INE38" s="498"/>
      <c r="INF38" s="498"/>
      <c r="ING38" s="498"/>
      <c r="INH38" s="498"/>
      <c r="INI38" s="498"/>
      <c r="INJ38" s="498"/>
      <c r="INK38" s="498"/>
      <c r="INL38" s="498"/>
      <c r="INM38" s="498"/>
      <c r="INN38" s="498"/>
      <c r="INO38" s="498"/>
      <c r="INP38" s="498"/>
      <c r="INQ38" s="498"/>
      <c r="INR38" s="498"/>
      <c r="INS38" s="498"/>
      <c r="INT38" s="498"/>
      <c r="INU38" s="498"/>
      <c r="INV38" s="498"/>
      <c r="INW38" s="498"/>
      <c r="INX38" s="498"/>
      <c r="INY38" s="498"/>
      <c r="INZ38" s="498"/>
      <c r="IOA38" s="498"/>
      <c r="IOB38" s="498"/>
      <c r="IOC38" s="498"/>
      <c r="IOD38" s="498"/>
      <c r="IOE38" s="498"/>
      <c r="IOF38" s="498"/>
      <c r="IOG38" s="498"/>
      <c r="IOH38" s="498"/>
      <c r="IOI38" s="498"/>
      <c r="IOJ38" s="498"/>
      <c r="IOK38" s="498"/>
      <c r="IOL38" s="498"/>
      <c r="IOM38" s="498"/>
      <c r="ION38" s="498"/>
      <c r="IOO38" s="498"/>
      <c r="IOP38" s="498"/>
      <c r="IOQ38" s="498"/>
      <c r="IOR38" s="498"/>
      <c r="IOS38" s="498"/>
      <c r="IOT38" s="498"/>
      <c r="IOU38" s="498"/>
      <c r="IOV38" s="498"/>
      <c r="IOW38" s="498"/>
      <c r="IOX38" s="498"/>
      <c r="IOY38" s="498"/>
      <c r="IOZ38" s="498"/>
      <c r="IPA38" s="498"/>
      <c r="IPB38" s="498"/>
      <c r="IPC38" s="498"/>
      <c r="IPD38" s="498"/>
      <c r="IPE38" s="498"/>
      <c r="IPF38" s="498"/>
      <c r="IPG38" s="498"/>
      <c r="IPH38" s="498"/>
      <c r="IPI38" s="498"/>
      <c r="IPJ38" s="498"/>
      <c r="IPK38" s="498"/>
      <c r="IPL38" s="498"/>
      <c r="IPM38" s="498"/>
      <c r="IPN38" s="498"/>
      <c r="IPO38" s="498"/>
      <c r="IPP38" s="498"/>
      <c r="IPQ38" s="498"/>
      <c r="IPR38" s="498"/>
      <c r="IPS38" s="498"/>
      <c r="IPT38" s="498"/>
      <c r="IPU38" s="498"/>
      <c r="IPV38" s="498"/>
      <c r="IPW38" s="498"/>
      <c r="IPX38" s="498"/>
      <c r="IPY38" s="498"/>
      <c r="IPZ38" s="498"/>
      <c r="IQA38" s="498"/>
      <c r="IQB38" s="498"/>
      <c r="IQC38" s="498"/>
      <c r="IQD38" s="498"/>
      <c r="IQE38" s="498"/>
      <c r="IQF38" s="498"/>
      <c r="IQG38" s="498"/>
      <c r="IQH38" s="498"/>
      <c r="IQI38" s="498"/>
      <c r="IQJ38" s="498"/>
      <c r="IQK38" s="498"/>
      <c r="IQL38" s="498"/>
      <c r="IQM38" s="498"/>
      <c r="IQN38" s="498"/>
      <c r="IQO38" s="498"/>
      <c r="IQP38" s="498"/>
      <c r="IQQ38" s="498"/>
      <c r="IQR38" s="498"/>
      <c r="IQS38" s="498"/>
      <c r="IQT38" s="498"/>
      <c r="IQU38" s="498"/>
      <c r="IQV38" s="498"/>
      <c r="IQW38" s="498"/>
      <c r="IQX38" s="498"/>
      <c r="IQY38" s="498"/>
      <c r="IQZ38" s="498"/>
      <c r="IRA38" s="498"/>
      <c r="IRB38" s="498"/>
      <c r="IRC38" s="498"/>
      <c r="IRD38" s="498"/>
      <c r="IRE38" s="498"/>
      <c r="IRF38" s="498"/>
      <c r="IRG38" s="498"/>
      <c r="IRH38" s="498"/>
      <c r="IRI38" s="498"/>
      <c r="IRJ38" s="498"/>
      <c r="IRK38" s="498"/>
      <c r="IRL38" s="498"/>
      <c r="IRM38" s="498"/>
      <c r="IRN38" s="498"/>
      <c r="IRO38" s="498"/>
      <c r="IRP38" s="498"/>
      <c r="IRQ38" s="498"/>
      <c r="IRR38" s="498"/>
      <c r="IRS38" s="498"/>
      <c r="IRT38" s="498"/>
      <c r="IRU38" s="498"/>
      <c r="IRV38" s="498"/>
      <c r="IRW38" s="498"/>
      <c r="IRX38" s="498"/>
      <c r="IRY38" s="498"/>
      <c r="IRZ38" s="498"/>
      <c r="ISA38" s="498"/>
      <c r="ISB38" s="498"/>
      <c r="ISC38" s="498"/>
      <c r="ISD38" s="498"/>
      <c r="ISE38" s="498"/>
      <c r="ISF38" s="498"/>
      <c r="ISG38" s="498"/>
      <c r="ISH38" s="498"/>
      <c r="ISI38" s="498"/>
      <c r="ISJ38" s="498"/>
      <c r="ISK38" s="498"/>
      <c r="ISL38" s="498"/>
      <c r="ISM38" s="498"/>
      <c r="ISN38" s="498"/>
      <c r="ISO38" s="498"/>
      <c r="ISP38" s="498"/>
      <c r="ISQ38" s="498"/>
      <c r="ISR38" s="498"/>
      <c r="ISS38" s="498"/>
      <c r="IST38" s="498"/>
      <c r="ISU38" s="498"/>
      <c r="ISV38" s="498"/>
      <c r="ISW38" s="498"/>
      <c r="ISX38" s="498"/>
      <c r="ISY38" s="498"/>
      <c r="ISZ38" s="498"/>
      <c r="ITA38" s="498"/>
      <c r="ITB38" s="498"/>
      <c r="ITC38" s="498"/>
      <c r="ITD38" s="498"/>
      <c r="ITE38" s="498"/>
      <c r="ITF38" s="498"/>
      <c r="ITG38" s="498"/>
      <c r="ITH38" s="498"/>
      <c r="ITI38" s="498"/>
      <c r="ITJ38" s="498"/>
      <c r="ITK38" s="498"/>
      <c r="ITL38" s="498"/>
      <c r="ITM38" s="498"/>
      <c r="ITN38" s="498"/>
      <c r="ITO38" s="498"/>
      <c r="ITP38" s="498"/>
      <c r="ITQ38" s="498"/>
      <c r="ITR38" s="498"/>
      <c r="ITS38" s="498"/>
      <c r="ITT38" s="498"/>
      <c r="ITU38" s="498"/>
      <c r="ITV38" s="498"/>
      <c r="ITW38" s="498"/>
      <c r="ITX38" s="498"/>
      <c r="ITY38" s="498"/>
      <c r="ITZ38" s="498"/>
      <c r="IUA38" s="498"/>
      <c r="IUB38" s="498"/>
      <c r="IUC38" s="498"/>
      <c r="IUD38" s="498"/>
      <c r="IUE38" s="498"/>
      <c r="IUF38" s="498"/>
      <c r="IUG38" s="498"/>
      <c r="IUH38" s="498"/>
      <c r="IUI38" s="498"/>
      <c r="IUJ38" s="498"/>
      <c r="IUK38" s="498"/>
      <c r="IUL38" s="498"/>
      <c r="IUM38" s="498"/>
      <c r="IUN38" s="498"/>
      <c r="IUO38" s="498"/>
      <c r="IUP38" s="498"/>
      <c r="IUQ38" s="498"/>
      <c r="IUR38" s="498"/>
      <c r="IUS38" s="498"/>
      <c r="IUT38" s="498"/>
      <c r="IUU38" s="498"/>
      <c r="IUV38" s="498"/>
      <c r="IUW38" s="498"/>
      <c r="IUX38" s="498"/>
      <c r="IUY38" s="498"/>
      <c r="IUZ38" s="498"/>
      <c r="IVA38" s="498"/>
      <c r="IVB38" s="498"/>
      <c r="IVC38" s="498"/>
      <c r="IVD38" s="498"/>
      <c r="IVE38" s="498"/>
      <c r="IVF38" s="498"/>
      <c r="IVG38" s="498"/>
      <c r="IVH38" s="498"/>
      <c r="IVI38" s="498"/>
      <c r="IVJ38" s="498"/>
      <c r="IVK38" s="498"/>
      <c r="IVL38" s="498"/>
      <c r="IVM38" s="498"/>
      <c r="IVN38" s="498"/>
      <c r="IVO38" s="498"/>
      <c r="IVP38" s="498"/>
      <c r="IVQ38" s="498"/>
      <c r="IVR38" s="498"/>
      <c r="IVS38" s="498"/>
      <c r="IVT38" s="498"/>
      <c r="IVU38" s="498"/>
      <c r="IVV38" s="498"/>
      <c r="IVW38" s="498"/>
      <c r="IVX38" s="498"/>
      <c r="IVY38" s="498"/>
      <c r="IVZ38" s="498"/>
      <c r="IWA38" s="498"/>
      <c r="IWB38" s="498"/>
      <c r="IWC38" s="498"/>
      <c r="IWD38" s="498"/>
      <c r="IWE38" s="498"/>
      <c r="IWF38" s="498"/>
      <c r="IWG38" s="498"/>
      <c r="IWH38" s="498"/>
      <c r="IWI38" s="498"/>
      <c r="IWJ38" s="498"/>
      <c r="IWK38" s="498"/>
      <c r="IWL38" s="498"/>
      <c r="IWM38" s="498"/>
      <c r="IWN38" s="498"/>
      <c r="IWO38" s="498"/>
      <c r="IWP38" s="498"/>
      <c r="IWQ38" s="498"/>
      <c r="IWR38" s="498"/>
      <c r="IWS38" s="498"/>
      <c r="IWT38" s="498"/>
      <c r="IWU38" s="498"/>
      <c r="IWV38" s="498"/>
      <c r="IWW38" s="498"/>
      <c r="IWX38" s="498"/>
      <c r="IWY38" s="498"/>
      <c r="IWZ38" s="498"/>
      <c r="IXA38" s="498"/>
      <c r="IXB38" s="498"/>
      <c r="IXC38" s="498"/>
      <c r="IXD38" s="498"/>
      <c r="IXE38" s="498"/>
      <c r="IXF38" s="498"/>
      <c r="IXG38" s="498"/>
      <c r="IXH38" s="498"/>
      <c r="IXI38" s="498"/>
      <c r="IXJ38" s="498"/>
      <c r="IXK38" s="498"/>
      <c r="IXL38" s="498"/>
      <c r="IXM38" s="498"/>
      <c r="IXN38" s="498"/>
      <c r="IXO38" s="498"/>
      <c r="IXP38" s="498"/>
      <c r="IXQ38" s="498"/>
      <c r="IXR38" s="498"/>
      <c r="IXS38" s="498"/>
      <c r="IXT38" s="498"/>
      <c r="IXU38" s="498"/>
      <c r="IXV38" s="498"/>
      <c r="IXW38" s="498"/>
      <c r="IXX38" s="498"/>
      <c r="IXY38" s="498"/>
      <c r="IXZ38" s="498"/>
      <c r="IYA38" s="498"/>
      <c r="IYB38" s="498"/>
      <c r="IYC38" s="498"/>
      <c r="IYD38" s="498"/>
      <c r="IYE38" s="498"/>
      <c r="IYF38" s="498"/>
      <c r="IYG38" s="498"/>
      <c r="IYH38" s="498"/>
      <c r="IYI38" s="498"/>
      <c r="IYJ38" s="498"/>
      <c r="IYK38" s="498"/>
      <c r="IYL38" s="498"/>
      <c r="IYM38" s="498"/>
      <c r="IYN38" s="498"/>
      <c r="IYO38" s="498"/>
      <c r="IYP38" s="498"/>
      <c r="IYQ38" s="498"/>
      <c r="IYR38" s="498"/>
      <c r="IYS38" s="498"/>
      <c r="IYT38" s="498"/>
      <c r="IYU38" s="498"/>
      <c r="IYV38" s="498"/>
      <c r="IYW38" s="498"/>
      <c r="IYX38" s="498"/>
      <c r="IYY38" s="498"/>
      <c r="IYZ38" s="498"/>
      <c r="IZA38" s="498"/>
      <c r="IZB38" s="498"/>
      <c r="IZC38" s="498"/>
      <c r="IZD38" s="498"/>
      <c r="IZE38" s="498"/>
      <c r="IZF38" s="498"/>
      <c r="IZG38" s="498"/>
      <c r="IZH38" s="498"/>
      <c r="IZI38" s="498"/>
      <c r="IZJ38" s="498"/>
      <c r="IZK38" s="498"/>
      <c r="IZL38" s="498"/>
      <c r="IZM38" s="498"/>
      <c r="IZN38" s="498"/>
      <c r="IZO38" s="498"/>
      <c r="IZP38" s="498"/>
      <c r="IZQ38" s="498"/>
      <c r="IZR38" s="498"/>
      <c r="IZS38" s="498"/>
      <c r="IZT38" s="498"/>
      <c r="IZU38" s="498"/>
      <c r="IZV38" s="498"/>
      <c r="IZW38" s="498"/>
      <c r="IZX38" s="498"/>
      <c r="IZY38" s="498"/>
      <c r="IZZ38" s="498"/>
      <c r="JAA38" s="498"/>
      <c r="JAB38" s="498"/>
      <c r="JAC38" s="498"/>
      <c r="JAD38" s="498"/>
      <c r="JAE38" s="498"/>
      <c r="JAF38" s="498"/>
      <c r="JAG38" s="498"/>
      <c r="JAH38" s="498"/>
      <c r="JAI38" s="498"/>
      <c r="JAJ38" s="498"/>
      <c r="JAK38" s="498"/>
      <c r="JAL38" s="498"/>
      <c r="JAM38" s="498"/>
      <c r="JAN38" s="498"/>
      <c r="JAO38" s="498"/>
      <c r="JAP38" s="498"/>
      <c r="JAQ38" s="498"/>
      <c r="JAR38" s="498"/>
      <c r="JAS38" s="498"/>
      <c r="JAT38" s="498"/>
      <c r="JAU38" s="498"/>
      <c r="JAV38" s="498"/>
      <c r="JAW38" s="498"/>
      <c r="JAX38" s="498"/>
      <c r="JAY38" s="498"/>
      <c r="JAZ38" s="498"/>
      <c r="JBA38" s="498"/>
      <c r="JBB38" s="498"/>
      <c r="JBC38" s="498"/>
      <c r="JBD38" s="498"/>
      <c r="JBE38" s="498"/>
      <c r="JBF38" s="498"/>
      <c r="JBG38" s="498"/>
      <c r="JBH38" s="498"/>
      <c r="JBI38" s="498"/>
      <c r="JBJ38" s="498"/>
      <c r="JBK38" s="498"/>
      <c r="JBL38" s="498"/>
      <c r="JBM38" s="498"/>
      <c r="JBN38" s="498"/>
      <c r="JBO38" s="498"/>
      <c r="JBP38" s="498"/>
      <c r="JBQ38" s="498"/>
      <c r="JBR38" s="498"/>
      <c r="JBS38" s="498"/>
      <c r="JBT38" s="498"/>
      <c r="JBU38" s="498"/>
      <c r="JBV38" s="498"/>
      <c r="JBW38" s="498"/>
      <c r="JBX38" s="498"/>
      <c r="JBY38" s="498"/>
      <c r="JBZ38" s="498"/>
      <c r="JCA38" s="498"/>
      <c r="JCB38" s="498"/>
      <c r="JCC38" s="498"/>
      <c r="JCD38" s="498"/>
      <c r="JCE38" s="498"/>
      <c r="JCF38" s="498"/>
      <c r="JCG38" s="498"/>
      <c r="JCH38" s="498"/>
      <c r="JCI38" s="498"/>
      <c r="JCJ38" s="498"/>
      <c r="JCK38" s="498"/>
      <c r="JCL38" s="498"/>
      <c r="JCM38" s="498"/>
      <c r="JCN38" s="498"/>
      <c r="JCO38" s="498"/>
      <c r="JCP38" s="498"/>
      <c r="JCQ38" s="498"/>
      <c r="JCR38" s="498"/>
      <c r="JCS38" s="498"/>
      <c r="JCT38" s="498"/>
      <c r="JCU38" s="498"/>
      <c r="JCV38" s="498"/>
      <c r="JCW38" s="498"/>
      <c r="JCX38" s="498"/>
      <c r="JCY38" s="498"/>
      <c r="JCZ38" s="498"/>
      <c r="JDA38" s="498"/>
      <c r="JDB38" s="498"/>
      <c r="JDC38" s="498"/>
      <c r="JDD38" s="498"/>
      <c r="JDE38" s="498"/>
      <c r="JDF38" s="498"/>
      <c r="JDG38" s="498"/>
      <c r="JDH38" s="498"/>
      <c r="JDI38" s="498"/>
      <c r="JDJ38" s="498"/>
      <c r="JDK38" s="498"/>
      <c r="JDL38" s="498"/>
      <c r="JDM38" s="498"/>
      <c r="JDN38" s="498"/>
      <c r="JDO38" s="498"/>
      <c r="JDP38" s="498"/>
      <c r="JDQ38" s="498"/>
      <c r="JDR38" s="498"/>
      <c r="JDS38" s="498"/>
      <c r="JDT38" s="498"/>
      <c r="JDU38" s="498"/>
      <c r="JDV38" s="498"/>
      <c r="JDW38" s="498"/>
      <c r="JDX38" s="498"/>
      <c r="JDY38" s="498"/>
      <c r="JDZ38" s="498"/>
      <c r="JEA38" s="498"/>
      <c r="JEB38" s="498"/>
      <c r="JEC38" s="498"/>
      <c r="JED38" s="498"/>
      <c r="JEE38" s="498"/>
      <c r="JEF38" s="498"/>
      <c r="JEG38" s="498"/>
      <c r="JEH38" s="498"/>
      <c r="JEI38" s="498"/>
      <c r="JEJ38" s="498"/>
      <c r="JEK38" s="498"/>
      <c r="JEL38" s="498"/>
      <c r="JEM38" s="498"/>
      <c r="JEN38" s="498"/>
      <c r="JEO38" s="498"/>
      <c r="JEP38" s="498"/>
      <c r="JEQ38" s="498"/>
      <c r="JER38" s="498"/>
      <c r="JES38" s="498"/>
      <c r="JET38" s="498"/>
      <c r="JEU38" s="498"/>
      <c r="JEV38" s="498"/>
      <c r="JEW38" s="498"/>
      <c r="JEX38" s="498"/>
      <c r="JEY38" s="498"/>
      <c r="JEZ38" s="498"/>
      <c r="JFA38" s="498"/>
      <c r="JFB38" s="498"/>
      <c r="JFC38" s="498"/>
      <c r="JFD38" s="498"/>
      <c r="JFE38" s="498"/>
      <c r="JFF38" s="498"/>
      <c r="JFG38" s="498"/>
      <c r="JFH38" s="498"/>
      <c r="JFI38" s="498"/>
      <c r="JFJ38" s="498"/>
      <c r="JFK38" s="498"/>
      <c r="JFL38" s="498"/>
      <c r="JFM38" s="498"/>
      <c r="JFN38" s="498"/>
      <c r="JFO38" s="498"/>
      <c r="JFP38" s="498"/>
      <c r="JFQ38" s="498"/>
      <c r="JFR38" s="498"/>
      <c r="JFS38" s="498"/>
      <c r="JFT38" s="498"/>
      <c r="JFU38" s="498"/>
      <c r="JFV38" s="498"/>
      <c r="JFW38" s="498"/>
      <c r="JFX38" s="498"/>
      <c r="JFY38" s="498"/>
      <c r="JFZ38" s="498"/>
      <c r="JGA38" s="498"/>
      <c r="JGB38" s="498"/>
      <c r="JGC38" s="498"/>
      <c r="JGD38" s="498"/>
      <c r="JGE38" s="498"/>
      <c r="JGF38" s="498"/>
      <c r="JGG38" s="498"/>
      <c r="JGH38" s="498"/>
      <c r="JGI38" s="498"/>
      <c r="JGJ38" s="498"/>
      <c r="JGK38" s="498"/>
      <c r="JGL38" s="498"/>
      <c r="JGM38" s="498"/>
      <c r="JGN38" s="498"/>
      <c r="JGO38" s="498"/>
      <c r="JGP38" s="498"/>
      <c r="JGQ38" s="498"/>
      <c r="JGR38" s="498"/>
      <c r="JGS38" s="498"/>
      <c r="JGT38" s="498"/>
      <c r="JGU38" s="498"/>
      <c r="JGV38" s="498"/>
      <c r="JGW38" s="498"/>
      <c r="JGX38" s="498"/>
      <c r="JGY38" s="498"/>
      <c r="JGZ38" s="498"/>
      <c r="JHA38" s="498"/>
      <c r="JHB38" s="498"/>
      <c r="JHC38" s="498"/>
      <c r="JHD38" s="498"/>
      <c r="JHE38" s="498"/>
      <c r="JHF38" s="498"/>
      <c r="JHG38" s="498"/>
      <c r="JHH38" s="498"/>
      <c r="JHI38" s="498"/>
      <c r="JHJ38" s="498"/>
      <c r="JHK38" s="498"/>
      <c r="JHL38" s="498"/>
      <c r="JHM38" s="498"/>
      <c r="JHN38" s="498"/>
      <c r="JHO38" s="498"/>
      <c r="JHP38" s="498"/>
      <c r="JHQ38" s="498"/>
      <c r="JHR38" s="498"/>
      <c r="JHS38" s="498"/>
      <c r="JHT38" s="498"/>
      <c r="JHU38" s="498"/>
      <c r="JHV38" s="498"/>
      <c r="JHW38" s="498"/>
      <c r="JHX38" s="498"/>
      <c r="JHY38" s="498"/>
      <c r="JHZ38" s="498"/>
      <c r="JIA38" s="498"/>
      <c r="JIB38" s="498"/>
      <c r="JIC38" s="498"/>
      <c r="JID38" s="498"/>
      <c r="JIE38" s="498"/>
      <c r="JIF38" s="498"/>
      <c r="JIG38" s="498"/>
      <c r="JIH38" s="498"/>
      <c r="JII38" s="498"/>
      <c r="JIJ38" s="498"/>
      <c r="JIK38" s="498"/>
      <c r="JIL38" s="498"/>
      <c r="JIM38" s="498"/>
      <c r="JIN38" s="498"/>
      <c r="JIO38" s="498"/>
      <c r="JIP38" s="498"/>
      <c r="JIQ38" s="498"/>
      <c r="JIR38" s="498"/>
      <c r="JIS38" s="498"/>
      <c r="JIT38" s="498"/>
      <c r="JIU38" s="498"/>
      <c r="JIV38" s="498"/>
      <c r="JIW38" s="498"/>
      <c r="JIX38" s="498"/>
      <c r="JIY38" s="498"/>
      <c r="JIZ38" s="498"/>
      <c r="JJA38" s="498"/>
      <c r="JJB38" s="498"/>
      <c r="JJC38" s="498"/>
      <c r="JJD38" s="498"/>
      <c r="JJE38" s="498"/>
      <c r="JJF38" s="498"/>
      <c r="JJG38" s="498"/>
      <c r="JJH38" s="498"/>
      <c r="JJI38" s="498"/>
      <c r="JJJ38" s="498"/>
      <c r="JJK38" s="498"/>
      <c r="JJL38" s="498"/>
      <c r="JJM38" s="498"/>
      <c r="JJN38" s="498"/>
      <c r="JJO38" s="498"/>
      <c r="JJP38" s="498"/>
      <c r="JJQ38" s="498"/>
      <c r="JJR38" s="498"/>
      <c r="JJS38" s="498"/>
      <c r="JJT38" s="498"/>
      <c r="JJU38" s="498"/>
      <c r="JJV38" s="498"/>
      <c r="JJW38" s="498"/>
      <c r="JJX38" s="498"/>
      <c r="JJY38" s="498"/>
      <c r="JJZ38" s="498"/>
      <c r="JKA38" s="498"/>
      <c r="JKB38" s="498"/>
      <c r="JKC38" s="498"/>
      <c r="JKD38" s="498"/>
      <c r="JKE38" s="498"/>
      <c r="JKF38" s="498"/>
      <c r="JKG38" s="498"/>
      <c r="JKH38" s="498"/>
      <c r="JKI38" s="498"/>
      <c r="JKJ38" s="498"/>
      <c r="JKK38" s="498"/>
      <c r="JKL38" s="498"/>
      <c r="JKM38" s="498"/>
      <c r="JKN38" s="498"/>
      <c r="JKO38" s="498"/>
      <c r="JKP38" s="498"/>
      <c r="JKQ38" s="498"/>
      <c r="JKR38" s="498"/>
      <c r="JKS38" s="498"/>
      <c r="JKT38" s="498"/>
      <c r="JKU38" s="498"/>
      <c r="JKV38" s="498"/>
      <c r="JKW38" s="498"/>
      <c r="JKX38" s="498"/>
      <c r="JKY38" s="498"/>
      <c r="JKZ38" s="498"/>
      <c r="JLA38" s="498"/>
      <c r="JLB38" s="498"/>
      <c r="JLC38" s="498"/>
      <c r="JLD38" s="498"/>
      <c r="JLE38" s="498"/>
      <c r="JLF38" s="498"/>
      <c r="JLG38" s="498"/>
      <c r="JLH38" s="498"/>
      <c r="JLI38" s="498"/>
      <c r="JLJ38" s="498"/>
      <c r="JLK38" s="498"/>
      <c r="JLL38" s="498"/>
      <c r="JLM38" s="498"/>
      <c r="JLN38" s="498"/>
      <c r="JLO38" s="498"/>
      <c r="JLP38" s="498"/>
      <c r="JLQ38" s="498"/>
      <c r="JLR38" s="498"/>
      <c r="JLS38" s="498"/>
      <c r="JLT38" s="498"/>
      <c r="JLU38" s="498"/>
      <c r="JLV38" s="498"/>
      <c r="JLW38" s="498"/>
      <c r="JLX38" s="498"/>
      <c r="JLY38" s="498"/>
      <c r="JLZ38" s="498"/>
      <c r="JMA38" s="498"/>
      <c r="JMB38" s="498"/>
      <c r="JMC38" s="498"/>
      <c r="JMD38" s="498"/>
      <c r="JME38" s="498"/>
      <c r="JMF38" s="498"/>
      <c r="JMG38" s="498"/>
      <c r="JMH38" s="498"/>
      <c r="JMI38" s="498"/>
      <c r="JMJ38" s="498"/>
      <c r="JMK38" s="498"/>
      <c r="JML38" s="498"/>
      <c r="JMM38" s="498"/>
      <c r="JMN38" s="498"/>
      <c r="JMO38" s="498"/>
      <c r="JMP38" s="498"/>
      <c r="JMQ38" s="498"/>
      <c r="JMR38" s="498"/>
      <c r="JMS38" s="498"/>
      <c r="JMT38" s="498"/>
      <c r="JMU38" s="498"/>
      <c r="JMV38" s="498"/>
      <c r="JMW38" s="498"/>
      <c r="JMX38" s="498"/>
      <c r="JMY38" s="498"/>
      <c r="JMZ38" s="498"/>
      <c r="JNA38" s="498"/>
      <c r="JNB38" s="498"/>
      <c r="JNC38" s="498"/>
      <c r="JND38" s="498"/>
      <c r="JNE38" s="498"/>
      <c r="JNF38" s="498"/>
      <c r="JNG38" s="498"/>
      <c r="JNH38" s="498"/>
      <c r="JNI38" s="498"/>
      <c r="JNJ38" s="498"/>
      <c r="JNK38" s="498"/>
      <c r="JNL38" s="498"/>
      <c r="JNM38" s="498"/>
      <c r="JNN38" s="498"/>
      <c r="JNO38" s="498"/>
      <c r="JNP38" s="498"/>
      <c r="JNQ38" s="498"/>
      <c r="JNR38" s="498"/>
      <c r="JNS38" s="498"/>
      <c r="JNT38" s="498"/>
      <c r="JNU38" s="498"/>
      <c r="JNV38" s="498"/>
      <c r="JNW38" s="498"/>
      <c r="JNX38" s="498"/>
      <c r="JNY38" s="498"/>
      <c r="JNZ38" s="498"/>
      <c r="JOA38" s="498"/>
      <c r="JOB38" s="498"/>
      <c r="JOC38" s="498"/>
      <c r="JOD38" s="498"/>
      <c r="JOE38" s="498"/>
      <c r="JOF38" s="498"/>
      <c r="JOG38" s="498"/>
      <c r="JOH38" s="498"/>
      <c r="JOI38" s="498"/>
      <c r="JOJ38" s="498"/>
      <c r="JOK38" s="498"/>
      <c r="JOL38" s="498"/>
      <c r="JOM38" s="498"/>
      <c r="JON38" s="498"/>
      <c r="JOO38" s="498"/>
      <c r="JOP38" s="498"/>
      <c r="JOQ38" s="498"/>
      <c r="JOR38" s="498"/>
      <c r="JOS38" s="498"/>
      <c r="JOT38" s="498"/>
      <c r="JOU38" s="498"/>
      <c r="JOV38" s="498"/>
      <c r="JOW38" s="498"/>
      <c r="JOX38" s="498"/>
      <c r="JOY38" s="498"/>
      <c r="JOZ38" s="498"/>
      <c r="JPA38" s="498"/>
      <c r="JPB38" s="498"/>
      <c r="JPC38" s="498"/>
      <c r="JPD38" s="498"/>
      <c r="JPE38" s="498"/>
      <c r="JPF38" s="498"/>
      <c r="JPG38" s="498"/>
      <c r="JPH38" s="498"/>
      <c r="JPI38" s="498"/>
      <c r="JPJ38" s="498"/>
      <c r="JPK38" s="498"/>
      <c r="JPL38" s="498"/>
      <c r="JPM38" s="498"/>
      <c r="JPN38" s="498"/>
      <c r="JPO38" s="498"/>
      <c r="JPP38" s="498"/>
      <c r="JPQ38" s="498"/>
      <c r="JPR38" s="498"/>
      <c r="JPS38" s="498"/>
      <c r="JPT38" s="498"/>
      <c r="JPU38" s="498"/>
      <c r="JPV38" s="498"/>
      <c r="JPW38" s="498"/>
      <c r="JPX38" s="498"/>
      <c r="JPY38" s="498"/>
      <c r="JPZ38" s="498"/>
      <c r="JQA38" s="498"/>
      <c r="JQB38" s="498"/>
      <c r="JQC38" s="498"/>
      <c r="JQD38" s="498"/>
      <c r="JQE38" s="498"/>
      <c r="JQF38" s="498"/>
      <c r="JQG38" s="498"/>
      <c r="JQH38" s="498"/>
      <c r="JQI38" s="498"/>
      <c r="JQJ38" s="498"/>
      <c r="JQK38" s="498"/>
      <c r="JQL38" s="498"/>
      <c r="JQM38" s="498"/>
      <c r="JQN38" s="498"/>
      <c r="JQO38" s="498"/>
      <c r="JQP38" s="498"/>
      <c r="JQQ38" s="498"/>
      <c r="JQR38" s="498"/>
      <c r="JQS38" s="498"/>
      <c r="JQT38" s="498"/>
      <c r="JQU38" s="498"/>
      <c r="JQV38" s="498"/>
      <c r="JQW38" s="498"/>
      <c r="JQX38" s="498"/>
      <c r="JQY38" s="498"/>
      <c r="JQZ38" s="498"/>
      <c r="JRA38" s="498"/>
      <c r="JRB38" s="498"/>
      <c r="JRC38" s="498"/>
      <c r="JRD38" s="498"/>
      <c r="JRE38" s="498"/>
      <c r="JRF38" s="498"/>
      <c r="JRG38" s="498"/>
      <c r="JRH38" s="498"/>
      <c r="JRI38" s="498"/>
      <c r="JRJ38" s="498"/>
      <c r="JRK38" s="498"/>
      <c r="JRL38" s="498"/>
      <c r="JRM38" s="498"/>
      <c r="JRN38" s="498"/>
      <c r="JRO38" s="498"/>
      <c r="JRP38" s="498"/>
      <c r="JRQ38" s="498"/>
      <c r="JRR38" s="498"/>
      <c r="JRS38" s="498"/>
      <c r="JRT38" s="498"/>
      <c r="JRU38" s="498"/>
      <c r="JRV38" s="498"/>
      <c r="JRW38" s="498"/>
      <c r="JRX38" s="498"/>
      <c r="JRY38" s="498"/>
      <c r="JRZ38" s="498"/>
      <c r="JSA38" s="498"/>
      <c r="JSB38" s="498"/>
      <c r="JSC38" s="498"/>
      <c r="JSD38" s="498"/>
      <c r="JSE38" s="498"/>
      <c r="JSF38" s="498"/>
      <c r="JSG38" s="498"/>
      <c r="JSH38" s="498"/>
      <c r="JSI38" s="498"/>
      <c r="JSJ38" s="498"/>
      <c r="JSK38" s="498"/>
      <c r="JSL38" s="498"/>
      <c r="JSM38" s="498"/>
      <c r="JSN38" s="498"/>
      <c r="JSO38" s="498"/>
      <c r="JSP38" s="498"/>
      <c r="JSQ38" s="498"/>
      <c r="JSR38" s="498"/>
      <c r="JSS38" s="498"/>
      <c r="JST38" s="498"/>
      <c r="JSU38" s="498"/>
      <c r="JSV38" s="498"/>
      <c r="JSW38" s="498"/>
      <c r="JSX38" s="498"/>
      <c r="JSY38" s="498"/>
      <c r="JSZ38" s="498"/>
      <c r="JTA38" s="498"/>
      <c r="JTB38" s="498"/>
      <c r="JTC38" s="498"/>
      <c r="JTD38" s="498"/>
      <c r="JTE38" s="498"/>
      <c r="JTF38" s="498"/>
      <c r="JTG38" s="498"/>
      <c r="JTH38" s="498"/>
      <c r="JTI38" s="498"/>
      <c r="JTJ38" s="498"/>
      <c r="JTK38" s="498"/>
      <c r="JTL38" s="498"/>
      <c r="JTM38" s="498"/>
      <c r="JTN38" s="498"/>
      <c r="JTO38" s="498"/>
      <c r="JTP38" s="498"/>
      <c r="JTQ38" s="498"/>
      <c r="JTR38" s="498"/>
      <c r="JTS38" s="498"/>
      <c r="JTT38" s="498"/>
      <c r="JTU38" s="498"/>
      <c r="JTV38" s="498"/>
      <c r="JTW38" s="498"/>
      <c r="JTX38" s="498"/>
      <c r="JTY38" s="498"/>
      <c r="JTZ38" s="498"/>
      <c r="JUA38" s="498"/>
      <c r="JUB38" s="498"/>
      <c r="JUC38" s="498"/>
      <c r="JUD38" s="498"/>
      <c r="JUE38" s="498"/>
      <c r="JUF38" s="498"/>
      <c r="JUG38" s="498"/>
      <c r="JUH38" s="498"/>
      <c r="JUI38" s="498"/>
      <c r="JUJ38" s="498"/>
      <c r="JUK38" s="498"/>
      <c r="JUL38" s="498"/>
      <c r="JUM38" s="498"/>
      <c r="JUN38" s="498"/>
      <c r="JUO38" s="498"/>
      <c r="JUP38" s="498"/>
      <c r="JUQ38" s="498"/>
      <c r="JUR38" s="498"/>
      <c r="JUS38" s="498"/>
      <c r="JUT38" s="498"/>
      <c r="JUU38" s="498"/>
      <c r="JUV38" s="498"/>
      <c r="JUW38" s="498"/>
      <c r="JUX38" s="498"/>
      <c r="JUY38" s="498"/>
      <c r="JUZ38" s="498"/>
      <c r="JVA38" s="498"/>
      <c r="JVB38" s="498"/>
      <c r="JVC38" s="498"/>
      <c r="JVD38" s="498"/>
      <c r="JVE38" s="498"/>
      <c r="JVF38" s="498"/>
      <c r="JVG38" s="498"/>
      <c r="JVH38" s="498"/>
      <c r="JVI38" s="498"/>
      <c r="JVJ38" s="498"/>
      <c r="JVK38" s="498"/>
      <c r="JVL38" s="498"/>
      <c r="JVM38" s="498"/>
      <c r="JVN38" s="498"/>
      <c r="JVO38" s="498"/>
      <c r="JVP38" s="498"/>
      <c r="JVQ38" s="498"/>
      <c r="JVR38" s="498"/>
      <c r="JVS38" s="498"/>
      <c r="JVT38" s="498"/>
      <c r="JVU38" s="498"/>
      <c r="JVV38" s="498"/>
      <c r="JVW38" s="498"/>
      <c r="JVX38" s="498"/>
      <c r="JVY38" s="498"/>
      <c r="JVZ38" s="498"/>
      <c r="JWA38" s="498"/>
      <c r="JWB38" s="498"/>
      <c r="JWC38" s="498"/>
      <c r="JWD38" s="498"/>
      <c r="JWE38" s="498"/>
      <c r="JWF38" s="498"/>
      <c r="JWG38" s="498"/>
      <c r="JWH38" s="498"/>
      <c r="JWI38" s="498"/>
      <c r="JWJ38" s="498"/>
      <c r="JWK38" s="498"/>
      <c r="JWL38" s="498"/>
      <c r="JWM38" s="498"/>
      <c r="JWN38" s="498"/>
      <c r="JWO38" s="498"/>
      <c r="JWP38" s="498"/>
      <c r="JWQ38" s="498"/>
      <c r="JWR38" s="498"/>
      <c r="JWS38" s="498"/>
      <c r="JWT38" s="498"/>
      <c r="JWU38" s="498"/>
      <c r="JWV38" s="498"/>
      <c r="JWW38" s="498"/>
      <c r="JWX38" s="498"/>
      <c r="JWY38" s="498"/>
      <c r="JWZ38" s="498"/>
      <c r="JXA38" s="498"/>
      <c r="JXB38" s="498"/>
      <c r="JXC38" s="498"/>
      <c r="JXD38" s="498"/>
      <c r="JXE38" s="498"/>
      <c r="JXF38" s="498"/>
      <c r="JXG38" s="498"/>
      <c r="JXH38" s="498"/>
      <c r="JXI38" s="498"/>
      <c r="JXJ38" s="498"/>
      <c r="JXK38" s="498"/>
      <c r="JXL38" s="498"/>
      <c r="JXM38" s="498"/>
      <c r="JXN38" s="498"/>
      <c r="JXO38" s="498"/>
      <c r="JXP38" s="498"/>
      <c r="JXQ38" s="498"/>
      <c r="JXR38" s="498"/>
      <c r="JXS38" s="498"/>
      <c r="JXT38" s="498"/>
      <c r="JXU38" s="498"/>
      <c r="JXV38" s="498"/>
      <c r="JXW38" s="498"/>
      <c r="JXX38" s="498"/>
      <c r="JXY38" s="498"/>
      <c r="JXZ38" s="498"/>
      <c r="JYA38" s="498"/>
      <c r="JYB38" s="498"/>
      <c r="JYC38" s="498"/>
      <c r="JYD38" s="498"/>
      <c r="JYE38" s="498"/>
      <c r="JYF38" s="498"/>
      <c r="JYG38" s="498"/>
      <c r="JYH38" s="498"/>
      <c r="JYI38" s="498"/>
      <c r="JYJ38" s="498"/>
      <c r="JYK38" s="498"/>
      <c r="JYL38" s="498"/>
      <c r="JYM38" s="498"/>
      <c r="JYN38" s="498"/>
      <c r="JYO38" s="498"/>
      <c r="JYP38" s="498"/>
      <c r="JYQ38" s="498"/>
      <c r="JYR38" s="498"/>
      <c r="JYS38" s="498"/>
      <c r="JYT38" s="498"/>
      <c r="JYU38" s="498"/>
      <c r="JYV38" s="498"/>
      <c r="JYW38" s="498"/>
      <c r="JYX38" s="498"/>
      <c r="JYY38" s="498"/>
      <c r="JYZ38" s="498"/>
      <c r="JZA38" s="498"/>
      <c r="JZB38" s="498"/>
      <c r="JZC38" s="498"/>
      <c r="JZD38" s="498"/>
      <c r="JZE38" s="498"/>
      <c r="JZF38" s="498"/>
      <c r="JZG38" s="498"/>
      <c r="JZH38" s="498"/>
      <c r="JZI38" s="498"/>
      <c r="JZJ38" s="498"/>
      <c r="JZK38" s="498"/>
      <c r="JZL38" s="498"/>
      <c r="JZM38" s="498"/>
      <c r="JZN38" s="498"/>
      <c r="JZO38" s="498"/>
      <c r="JZP38" s="498"/>
      <c r="JZQ38" s="498"/>
      <c r="JZR38" s="498"/>
      <c r="JZS38" s="498"/>
      <c r="JZT38" s="498"/>
      <c r="JZU38" s="498"/>
      <c r="JZV38" s="498"/>
      <c r="JZW38" s="498"/>
      <c r="JZX38" s="498"/>
      <c r="JZY38" s="498"/>
      <c r="JZZ38" s="498"/>
      <c r="KAA38" s="498"/>
      <c r="KAB38" s="498"/>
      <c r="KAC38" s="498"/>
      <c r="KAD38" s="498"/>
      <c r="KAE38" s="498"/>
      <c r="KAF38" s="498"/>
      <c r="KAG38" s="498"/>
      <c r="KAH38" s="498"/>
      <c r="KAI38" s="498"/>
      <c r="KAJ38" s="498"/>
      <c r="KAK38" s="498"/>
      <c r="KAL38" s="498"/>
      <c r="KAM38" s="498"/>
      <c r="KAN38" s="498"/>
      <c r="KAO38" s="498"/>
      <c r="KAP38" s="498"/>
      <c r="KAQ38" s="498"/>
      <c r="KAR38" s="498"/>
      <c r="KAS38" s="498"/>
      <c r="KAT38" s="498"/>
      <c r="KAU38" s="498"/>
      <c r="KAV38" s="498"/>
      <c r="KAW38" s="498"/>
      <c r="KAX38" s="498"/>
      <c r="KAY38" s="498"/>
      <c r="KAZ38" s="498"/>
      <c r="KBA38" s="498"/>
      <c r="KBB38" s="498"/>
      <c r="KBC38" s="498"/>
      <c r="KBD38" s="498"/>
      <c r="KBE38" s="498"/>
      <c r="KBF38" s="498"/>
      <c r="KBG38" s="498"/>
      <c r="KBH38" s="498"/>
      <c r="KBI38" s="498"/>
      <c r="KBJ38" s="498"/>
      <c r="KBK38" s="498"/>
      <c r="KBL38" s="498"/>
      <c r="KBM38" s="498"/>
      <c r="KBN38" s="498"/>
      <c r="KBO38" s="498"/>
      <c r="KBP38" s="498"/>
      <c r="KBQ38" s="498"/>
      <c r="KBR38" s="498"/>
      <c r="KBS38" s="498"/>
      <c r="KBT38" s="498"/>
      <c r="KBU38" s="498"/>
      <c r="KBV38" s="498"/>
      <c r="KBW38" s="498"/>
      <c r="KBX38" s="498"/>
      <c r="KBY38" s="498"/>
      <c r="KBZ38" s="498"/>
      <c r="KCA38" s="498"/>
      <c r="KCB38" s="498"/>
      <c r="KCC38" s="498"/>
      <c r="KCD38" s="498"/>
      <c r="KCE38" s="498"/>
      <c r="KCF38" s="498"/>
      <c r="KCG38" s="498"/>
      <c r="KCH38" s="498"/>
      <c r="KCI38" s="498"/>
      <c r="KCJ38" s="498"/>
      <c r="KCK38" s="498"/>
      <c r="KCL38" s="498"/>
      <c r="KCM38" s="498"/>
      <c r="KCN38" s="498"/>
      <c r="KCO38" s="498"/>
      <c r="KCP38" s="498"/>
      <c r="KCQ38" s="498"/>
      <c r="KCR38" s="498"/>
      <c r="KCS38" s="498"/>
      <c r="KCT38" s="498"/>
      <c r="KCU38" s="498"/>
      <c r="KCV38" s="498"/>
      <c r="KCW38" s="498"/>
      <c r="KCX38" s="498"/>
      <c r="KCY38" s="498"/>
      <c r="KCZ38" s="498"/>
      <c r="KDA38" s="498"/>
      <c r="KDB38" s="498"/>
      <c r="KDC38" s="498"/>
      <c r="KDD38" s="498"/>
      <c r="KDE38" s="498"/>
      <c r="KDF38" s="498"/>
      <c r="KDG38" s="498"/>
      <c r="KDH38" s="498"/>
      <c r="KDI38" s="498"/>
      <c r="KDJ38" s="498"/>
      <c r="KDK38" s="498"/>
      <c r="KDL38" s="498"/>
      <c r="KDM38" s="498"/>
      <c r="KDN38" s="498"/>
      <c r="KDO38" s="498"/>
      <c r="KDP38" s="498"/>
      <c r="KDQ38" s="498"/>
      <c r="KDR38" s="498"/>
      <c r="KDS38" s="498"/>
      <c r="KDT38" s="498"/>
      <c r="KDU38" s="498"/>
      <c r="KDV38" s="498"/>
      <c r="KDW38" s="498"/>
      <c r="KDX38" s="498"/>
      <c r="KDY38" s="498"/>
      <c r="KDZ38" s="498"/>
      <c r="KEA38" s="498"/>
      <c r="KEB38" s="498"/>
      <c r="KEC38" s="498"/>
      <c r="KED38" s="498"/>
      <c r="KEE38" s="498"/>
      <c r="KEF38" s="498"/>
      <c r="KEG38" s="498"/>
      <c r="KEH38" s="498"/>
      <c r="KEI38" s="498"/>
      <c r="KEJ38" s="498"/>
      <c r="KEK38" s="498"/>
      <c r="KEL38" s="498"/>
      <c r="KEM38" s="498"/>
      <c r="KEN38" s="498"/>
      <c r="KEO38" s="498"/>
      <c r="KEP38" s="498"/>
      <c r="KEQ38" s="498"/>
      <c r="KER38" s="498"/>
      <c r="KES38" s="498"/>
      <c r="KET38" s="498"/>
      <c r="KEU38" s="498"/>
      <c r="KEV38" s="498"/>
      <c r="KEW38" s="498"/>
      <c r="KEX38" s="498"/>
      <c r="KEY38" s="498"/>
      <c r="KEZ38" s="498"/>
      <c r="KFA38" s="498"/>
      <c r="KFB38" s="498"/>
      <c r="KFC38" s="498"/>
      <c r="KFD38" s="498"/>
      <c r="KFE38" s="498"/>
      <c r="KFF38" s="498"/>
      <c r="KFG38" s="498"/>
      <c r="KFH38" s="498"/>
      <c r="KFI38" s="498"/>
      <c r="KFJ38" s="498"/>
      <c r="KFK38" s="498"/>
      <c r="KFL38" s="498"/>
      <c r="KFM38" s="498"/>
      <c r="KFN38" s="498"/>
      <c r="KFO38" s="498"/>
      <c r="KFP38" s="498"/>
      <c r="KFQ38" s="498"/>
      <c r="KFR38" s="498"/>
      <c r="KFS38" s="498"/>
      <c r="KFT38" s="498"/>
      <c r="KFU38" s="498"/>
      <c r="KFV38" s="498"/>
      <c r="KFW38" s="498"/>
      <c r="KFX38" s="498"/>
      <c r="KFY38" s="498"/>
      <c r="KFZ38" s="498"/>
      <c r="KGA38" s="498"/>
      <c r="KGB38" s="498"/>
      <c r="KGC38" s="498"/>
      <c r="KGD38" s="498"/>
      <c r="KGE38" s="498"/>
      <c r="KGF38" s="498"/>
      <c r="KGG38" s="498"/>
      <c r="KGH38" s="498"/>
      <c r="KGI38" s="498"/>
      <c r="KGJ38" s="498"/>
      <c r="KGK38" s="498"/>
      <c r="KGL38" s="498"/>
      <c r="KGM38" s="498"/>
      <c r="KGN38" s="498"/>
      <c r="KGO38" s="498"/>
      <c r="KGP38" s="498"/>
      <c r="KGQ38" s="498"/>
      <c r="KGR38" s="498"/>
      <c r="KGS38" s="498"/>
      <c r="KGT38" s="498"/>
      <c r="KGU38" s="498"/>
      <c r="KGV38" s="498"/>
      <c r="KGW38" s="498"/>
      <c r="KGX38" s="498"/>
      <c r="KGY38" s="498"/>
      <c r="KGZ38" s="498"/>
      <c r="KHA38" s="498"/>
      <c r="KHB38" s="498"/>
      <c r="KHC38" s="498"/>
      <c r="KHD38" s="498"/>
      <c r="KHE38" s="498"/>
      <c r="KHF38" s="498"/>
      <c r="KHG38" s="498"/>
      <c r="KHH38" s="498"/>
      <c r="KHI38" s="498"/>
      <c r="KHJ38" s="498"/>
      <c r="KHK38" s="498"/>
      <c r="KHL38" s="498"/>
      <c r="KHM38" s="498"/>
      <c r="KHN38" s="498"/>
      <c r="KHO38" s="498"/>
      <c r="KHP38" s="498"/>
      <c r="KHQ38" s="498"/>
      <c r="KHR38" s="498"/>
      <c r="KHS38" s="498"/>
      <c r="KHT38" s="498"/>
      <c r="KHU38" s="498"/>
      <c r="KHV38" s="498"/>
      <c r="KHW38" s="498"/>
      <c r="KHX38" s="498"/>
      <c r="KHY38" s="498"/>
      <c r="KHZ38" s="498"/>
      <c r="KIA38" s="498"/>
      <c r="KIB38" s="498"/>
      <c r="KIC38" s="498"/>
      <c r="KID38" s="498"/>
      <c r="KIE38" s="498"/>
      <c r="KIF38" s="498"/>
      <c r="KIG38" s="498"/>
      <c r="KIH38" s="498"/>
      <c r="KII38" s="498"/>
      <c r="KIJ38" s="498"/>
      <c r="KIK38" s="498"/>
      <c r="KIL38" s="498"/>
      <c r="KIM38" s="498"/>
      <c r="KIN38" s="498"/>
      <c r="KIO38" s="498"/>
      <c r="KIP38" s="498"/>
      <c r="KIQ38" s="498"/>
      <c r="KIR38" s="498"/>
      <c r="KIS38" s="498"/>
      <c r="KIT38" s="498"/>
      <c r="KIU38" s="498"/>
      <c r="KIV38" s="498"/>
      <c r="KIW38" s="498"/>
      <c r="KIX38" s="498"/>
      <c r="KIY38" s="498"/>
      <c r="KIZ38" s="498"/>
      <c r="KJA38" s="498"/>
      <c r="KJB38" s="498"/>
      <c r="KJC38" s="498"/>
      <c r="KJD38" s="498"/>
      <c r="KJE38" s="498"/>
      <c r="KJF38" s="498"/>
      <c r="KJG38" s="498"/>
      <c r="KJH38" s="498"/>
      <c r="KJI38" s="498"/>
      <c r="KJJ38" s="498"/>
      <c r="KJK38" s="498"/>
      <c r="KJL38" s="498"/>
      <c r="KJM38" s="498"/>
      <c r="KJN38" s="498"/>
      <c r="KJO38" s="498"/>
      <c r="KJP38" s="498"/>
      <c r="KJQ38" s="498"/>
      <c r="KJR38" s="498"/>
      <c r="KJS38" s="498"/>
      <c r="KJT38" s="498"/>
      <c r="KJU38" s="498"/>
      <c r="KJV38" s="498"/>
      <c r="KJW38" s="498"/>
      <c r="KJX38" s="498"/>
      <c r="KJY38" s="498"/>
      <c r="KJZ38" s="498"/>
      <c r="KKA38" s="498"/>
      <c r="KKB38" s="498"/>
      <c r="KKC38" s="498"/>
      <c r="KKD38" s="498"/>
      <c r="KKE38" s="498"/>
      <c r="KKF38" s="498"/>
      <c r="KKG38" s="498"/>
      <c r="KKH38" s="498"/>
      <c r="KKI38" s="498"/>
      <c r="KKJ38" s="498"/>
      <c r="KKK38" s="498"/>
      <c r="KKL38" s="498"/>
      <c r="KKM38" s="498"/>
      <c r="KKN38" s="498"/>
      <c r="KKO38" s="498"/>
      <c r="KKP38" s="498"/>
      <c r="KKQ38" s="498"/>
      <c r="KKR38" s="498"/>
      <c r="KKS38" s="498"/>
      <c r="KKT38" s="498"/>
      <c r="KKU38" s="498"/>
      <c r="KKV38" s="498"/>
      <c r="KKW38" s="498"/>
      <c r="KKX38" s="498"/>
      <c r="KKY38" s="498"/>
      <c r="KKZ38" s="498"/>
      <c r="KLA38" s="498"/>
      <c r="KLB38" s="498"/>
      <c r="KLC38" s="498"/>
      <c r="KLD38" s="498"/>
      <c r="KLE38" s="498"/>
      <c r="KLF38" s="498"/>
      <c r="KLG38" s="498"/>
      <c r="KLH38" s="498"/>
      <c r="KLI38" s="498"/>
      <c r="KLJ38" s="498"/>
      <c r="KLK38" s="498"/>
      <c r="KLL38" s="498"/>
      <c r="KLM38" s="498"/>
      <c r="KLN38" s="498"/>
      <c r="KLO38" s="498"/>
      <c r="KLP38" s="498"/>
      <c r="KLQ38" s="498"/>
      <c r="KLR38" s="498"/>
      <c r="KLS38" s="498"/>
      <c r="KLT38" s="498"/>
      <c r="KLU38" s="498"/>
      <c r="KLV38" s="498"/>
      <c r="KLW38" s="498"/>
      <c r="KLX38" s="498"/>
      <c r="KLY38" s="498"/>
      <c r="KLZ38" s="498"/>
      <c r="KMA38" s="498"/>
      <c r="KMB38" s="498"/>
      <c r="KMC38" s="498"/>
      <c r="KMD38" s="498"/>
      <c r="KME38" s="498"/>
      <c r="KMF38" s="498"/>
      <c r="KMG38" s="498"/>
      <c r="KMH38" s="498"/>
      <c r="KMI38" s="498"/>
      <c r="KMJ38" s="498"/>
      <c r="KMK38" s="498"/>
      <c r="KML38" s="498"/>
      <c r="KMM38" s="498"/>
      <c r="KMN38" s="498"/>
      <c r="KMO38" s="498"/>
      <c r="KMP38" s="498"/>
      <c r="KMQ38" s="498"/>
      <c r="KMR38" s="498"/>
      <c r="KMS38" s="498"/>
      <c r="KMT38" s="498"/>
      <c r="KMU38" s="498"/>
      <c r="KMV38" s="498"/>
      <c r="KMW38" s="498"/>
      <c r="KMX38" s="498"/>
      <c r="KMY38" s="498"/>
      <c r="KMZ38" s="498"/>
      <c r="KNA38" s="498"/>
      <c r="KNB38" s="498"/>
      <c r="KNC38" s="498"/>
      <c r="KND38" s="498"/>
      <c r="KNE38" s="498"/>
      <c r="KNF38" s="498"/>
      <c r="KNG38" s="498"/>
      <c r="KNH38" s="498"/>
      <c r="KNI38" s="498"/>
      <c r="KNJ38" s="498"/>
      <c r="KNK38" s="498"/>
      <c r="KNL38" s="498"/>
      <c r="KNM38" s="498"/>
      <c r="KNN38" s="498"/>
      <c r="KNO38" s="498"/>
      <c r="KNP38" s="498"/>
      <c r="KNQ38" s="498"/>
      <c r="KNR38" s="498"/>
      <c r="KNS38" s="498"/>
      <c r="KNT38" s="498"/>
      <c r="KNU38" s="498"/>
      <c r="KNV38" s="498"/>
      <c r="KNW38" s="498"/>
      <c r="KNX38" s="498"/>
      <c r="KNY38" s="498"/>
      <c r="KNZ38" s="498"/>
      <c r="KOA38" s="498"/>
      <c r="KOB38" s="498"/>
      <c r="KOC38" s="498"/>
      <c r="KOD38" s="498"/>
      <c r="KOE38" s="498"/>
      <c r="KOF38" s="498"/>
      <c r="KOG38" s="498"/>
      <c r="KOH38" s="498"/>
      <c r="KOI38" s="498"/>
      <c r="KOJ38" s="498"/>
      <c r="KOK38" s="498"/>
      <c r="KOL38" s="498"/>
      <c r="KOM38" s="498"/>
      <c r="KON38" s="498"/>
      <c r="KOO38" s="498"/>
      <c r="KOP38" s="498"/>
      <c r="KOQ38" s="498"/>
      <c r="KOR38" s="498"/>
      <c r="KOS38" s="498"/>
      <c r="KOT38" s="498"/>
      <c r="KOU38" s="498"/>
      <c r="KOV38" s="498"/>
      <c r="KOW38" s="498"/>
      <c r="KOX38" s="498"/>
      <c r="KOY38" s="498"/>
      <c r="KOZ38" s="498"/>
      <c r="KPA38" s="498"/>
      <c r="KPB38" s="498"/>
      <c r="KPC38" s="498"/>
      <c r="KPD38" s="498"/>
      <c r="KPE38" s="498"/>
      <c r="KPF38" s="498"/>
      <c r="KPG38" s="498"/>
      <c r="KPH38" s="498"/>
      <c r="KPI38" s="498"/>
      <c r="KPJ38" s="498"/>
      <c r="KPK38" s="498"/>
      <c r="KPL38" s="498"/>
      <c r="KPM38" s="498"/>
      <c r="KPN38" s="498"/>
      <c r="KPO38" s="498"/>
      <c r="KPP38" s="498"/>
      <c r="KPQ38" s="498"/>
      <c r="KPR38" s="498"/>
      <c r="KPS38" s="498"/>
      <c r="KPT38" s="498"/>
      <c r="KPU38" s="498"/>
      <c r="KPV38" s="498"/>
      <c r="KPW38" s="498"/>
      <c r="KPX38" s="498"/>
      <c r="KPY38" s="498"/>
      <c r="KPZ38" s="498"/>
      <c r="KQA38" s="498"/>
      <c r="KQB38" s="498"/>
      <c r="KQC38" s="498"/>
      <c r="KQD38" s="498"/>
      <c r="KQE38" s="498"/>
      <c r="KQF38" s="498"/>
      <c r="KQG38" s="498"/>
      <c r="KQH38" s="498"/>
      <c r="KQI38" s="498"/>
      <c r="KQJ38" s="498"/>
      <c r="KQK38" s="498"/>
      <c r="KQL38" s="498"/>
      <c r="KQM38" s="498"/>
      <c r="KQN38" s="498"/>
      <c r="KQO38" s="498"/>
      <c r="KQP38" s="498"/>
      <c r="KQQ38" s="498"/>
      <c r="KQR38" s="498"/>
      <c r="KQS38" s="498"/>
      <c r="KQT38" s="498"/>
      <c r="KQU38" s="498"/>
      <c r="KQV38" s="498"/>
      <c r="KQW38" s="498"/>
      <c r="KQX38" s="498"/>
      <c r="KQY38" s="498"/>
      <c r="KQZ38" s="498"/>
      <c r="KRA38" s="498"/>
      <c r="KRB38" s="498"/>
      <c r="KRC38" s="498"/>
      <c r="KRD38" s="498"/>
      <c r="KRE38" s="498"/>
      <c r="KRF38" s="498"/>
      <c r="KRG38" s="498"/>
      <c r="KRH38" s="498"/>
      <c r="KRI38" s="498"/>
      <c r="KRJ38" s="498"/>
      <c r="KRK38" s="498"/>
      <c r="KRL38" s="498"/>
      <c r="KRM38" s="498"/>
      <c r="KRN38" s="498"/>
      <c r="KRO38" s="498"/>
      <c r="KRP38" s="498"/>
      <c r="KRQ38" s="498"/>
      <c r="KRR38" s="498"/>
      <c r="KRS38" s="498"/>
      <c r="KRT38" s="498"/>
      <c r="KRU38" s="498"/>
      <c r="KRV38" s="498"/>
      <c r="KRW38" s="498"/>
      <c r="KRX38" s="498"/>
      <c r="KRY38" s="498"/>
      <c r="KRZ38" s="498"/>
      <c r="KSA38" s="498"/>
      <c r="KSB38" s="498"/>
      <c r="KSC38" s="498"/>
      <c r="KSD38" s="498"/>
      <c r="KSE38" s="498"/>
      <c r="KSF38" s="498"/>
      <c r="KSG38" s="498"/>
      <c r="KSH38" s="498"/>
      <c r="KSI38" s="498"/>
      <c r="KSJ38" s="498"/>
      <c r="KSK38" s="498"/>
      <c r="KSL38" s="498"/>
      <c r="KSM38" s="498"/>
      <c r="KSN38" s="498"/>
      <c r="KSO38" s="498"/>
      <c r="KSP38" s="498"/>
      <c r="KSQ38" s="498"/>
      <c r="KSR38" s="498"/>
      <c r="KSS38" s="498"/>
      <c r="KST38" s="498"/>
      <c r="KSU38" s="498"/>
      <c r="KSV38" s="498"/>
      <c r="KSW38" s="498"/>
      <c r="KSX38" s="498"/>
      <c r="KSY38" s="498"/>
      <c r="KSZ38" s="498"/>
      <c r="KTA38" s="498"/>
      <c r="KTB38" s="498"/>
      <c r="KTC38" s="498"/>
      <c r="KTD38" s="498"/>
      <c r="KTE38" s="498"/>
      <c r="KTF38" s="498"/>
      <c r="KTG38" s="498"/>
      <c r="KTH38" s="498"/>
      <c r="KTI38" s="498"/>
      <c r="KTJ38" s="498"/>
      <c r="KTK38" s="498"/>
      <c r="KTL38" s="498"/>
      <c r="KTM38" s="498"/>
      <c r="KTN38" s="498"/>
      <c r="KTO38" s="498"/>
      <c r="KTP38" s="498"/>
      <c r="KTQ38" s="498"/>
      <c r="KTR38" s="498"/>
      <c r="KTS38" s="498"/>
      <c r="KTT38" s="498"/>
      <c r="KTU38" s="498"/>
      <c r="KTV38" s="498"/>
      <c r="KTW38" s="498"/>
      <c r="KTX38" s="498"/>
      <c r="KTY38" s="498"/>
      <c r="KTZ38" s="498"/>
      <c r="KUA38" s="498"/>
      <c r="KUB38" s="498"/>
      <c r="KUC38" s="498"/>
      <c r="KUD38" s="498"/>
      <c r="KUE38" s="498"/>
      <c r="KUF38" s="498"/>
      <c r="KUG38" s="498"/>
      <c r="KUH38" s="498"/>
      <c r="KUI38" s="498"/>
      <c r="KUJ38" s="498"/>
      <c r="KUK38" s="498"/>
      <c r="KUL38" s="498"/>
      <c r="KUM38" s="498"/>
      <c r="KUN38" s="498"/>
      <c r="KUO38" s="498"/>
      <c r="KUP38" s="498"/>
      <c r="KUQ38" s="498"/>
      <c r="KUR38" s="498"/>
      <c r="KUS38" s="498"/>
      <c r="KUT38" s="498"/>
      <c r="KUU38" s="498"/>
      <c r="KUV38" s="498"/>
      <c r="KUW38" s="498"/>
      <c r="KUX38" s="498"/>
      <c r="KUY38" s="498"/>
      <c r="KUZ38" s="498"/>
      <c r="KVA38" s="498"/>
      <c r="KVB38" s="498"/>
      <c r="KVC38" s="498"/>
      <c r="KVD38" s="498"/>
      <c r="KVE38" s="498"/>
      <c r="KVF38" s="498"/>
      <c r="KVG38" s="498"/>
      <c r="KVH38" s="498"/>
      <c r="KVI38" s="498"/>
      <c r="KVJ38" s="498"/>
      <c r="KVK38" s="498"/>
      <c r="KVL38" s="498"/>
      <c r="KVM38" s="498"/>
      <c r="KVN38" s="498"/>
      <c r="KVO38" s="498"/>
      <c r="KVP38" s="498"/>
      <c r="KVQ38" s="498"/>
      <c r="KVR38" s="498"/>
      <c r="KVS38" s="498"/>
      <c r="KVT38" s="498"/>
      <c r="KVU38" s="498"/>
      <c r="KVV38" s="498"/>
      <c r="KVW38" s="498"/>
      <c r="KVX38" s="498"/>
      <c r="KVY38" s="498"/>
      <c r="KVZ38" s="498"/>
      <c r="KWA38" s="498"/>
      <c r="KWB38" s="498"/>
      <c r="KWC38" s="498"/>
      <c r="KWD38" s="498"/>
      <c r="KWE38" s="498"/>
      <c r="KWF38" s="498"/>
      <c r="KWG38" s="498"/>
      <c r="KWH38" s="498"/>
      <c r="KWI38" s="498"/>
      <c r="KWJ38" s="498"/>
      <c r="KWK38" s="498"/>
      <c r="KWL38" s="498"/>
      <c r="KWM38" s="498"/>
      <c r="KWN38" s="498"/>
      <c r="KWO38" s="498"/>
      <c r="KWP38" s="498"/>
      <c r="KWQ38" s="498"/>
      <c r="KWR38" s="498"/>
      <c r="KWS38" s="498"/>
      <c r="KWT38" s="498"/>
      <c r="KWU38" s="498"/>
      <c r="KWV38" s="498"/>
      <c r="KWW38" s="498"/>
      <c r="KWX38" s="498"/>
      <c r="KWY38" s="498"/>
      <c r="KWZ38" s="498"/>
      <c r="KXA38" s="498"/>
      <c r="KXB38" s="498"/>
      <c r="KXC38" s="498"/>
      <c r="KXD38" s="498"/>
      <c r="KXE38" s="498"/>
      <c r="KXF38" s="498"/>
      <c r="KXG38" s="498"/>
      <c r="KXH38" s="498"/>
      <c r="KXI38" s="498"/>
      <c r="KXJ38" s="498"/>
      <c r="KXK38" s="498"/>
      <c r="KXL38" s="498"/>
      <c r="KXM38" s="498"/>
      <c r="KXN38" s="498"/>
      <c r="KXO38" s="498"/>
      <c r="KXP38" s="498"/>
      <c r="KXQ38" s="498"/>
      <c r="KXR38" s="498"/>
      <c r="KXS38" s="498"/>
      <c r="KXT38" s="498"/>
      <c r="KXU38" s="498"/>
      <c r="KXV38" s="498"/>
      <c r="KXW38" s="498"/>
      <c r="KXX38" s="498"/>
      <c r="KXY38" s="498"/>
      <c r="KXZ38" s="498"/>
      <c r="KYA38" s="498"/>
      <c r="KYB38" s="498"/>
      <c r="KYC38" s="498"/>
      <c r="KYD38" s="498"/>
      <c r="KYE38" s="498"/>
      <c r="KYF38" s="498"/>
      <c r="KYG38" s="498"/>
      <c r="KYH38" s="498"/>
      <c r="KYI38" s="498"/>
      <c r="KYJ38" s="498"/>
      <c r="KYK38" s="498"/>
      <c r="KYL38" s="498"/>
      <c r="KYM38" s="498"/>
      <c r="KYN38" s="498"/>
      <c r="KYO38" s="498"/>
      <c r="KYP38" s="498"/>
      <c r="KYQ38" s="498"/>
      <c r="KYR38" s="498"/>
      <c r="KYS38" s="498"/>
      <c r="KYT38" s="498"/>
      <c r="KYU38" s="498"/>
      <c r="KYV38" s="498"/>
      <c r="KYW38" s="498"/>
      <c r="KYX38" s="498"/>
      <c r="KYY38" s="498"/>
      <c r="KYZ38" s="498"/>
      <c r="KZA38" s="498"/>
      <c r="KZB38" s="498"/>
      <c r="KZC38" s="498"/>
      <c r="KZD38" s="498"/>
      <c r="KZE38" s="498"/>
      <c r="KZF38" s="498"/>
      <c r="KZG38" s="498"/>
      <c r="KZH38" s="498"/>
      <c r="KZI38" s="498"/>
      <c r="KZJ38" s="498"/>
      <c r="KZK38" s="498"/>
      <c r="KZL38" s="498"/>
      <c r="KZM38" s="498"/>
      <c r="KZN38" s="498"/>
      <c r="KZO38" s="498"/>
      <c r="KZP38" s="498"/>
      <c r="KZQ38" s="498"/>
      <c r="KZR38" s="498"/>
      <c r="KZS38" s="498"/>
      <c r="KZT38" s="498"/>
      <c r="KZU38" s="498"/>
      <c r="KZV38" s="498"/>
      <c r="KZW38" s="498"/>
      <c r="KZX38" s="498"/>
      <c r="KZY38" s="498"/>
      <c r="KZZ38" s="498"/>
      <c r="LAA38" s="498"/>
      <c r="LAB38" s="498"/>
      <c r="LAC38" s="498"/>
      <c r="LAD38" s="498"/>
      <c r="LAE38" s="498"/>
      <c r="LAF38" s="498"/>
      <c r="LAG38" s="498"/>
      <c r="LAH38" s="498"/>
      <c r="LAI38" s="498"/>
      <c r="LAJ38" s="498"/>
      <c r="LAK38" s="498"/>
      <c r="LAL38" s="498"/>
      <c r="LAM38" s="498"/>
      <c r="LAN38" s="498"/>
      <c r="LAO38" s="498"/>
      <c r="LAP38" s="498"/>
      <c r="LAQ38" s="498"/>
      <c r="LAR38" s="498"/>
      <c r="LAS38" s="498"/>
      <c r="LAT38" s="498"/>
      <c r="LAU38" s="498"/>
      <c r="LAV38" s="498"/>
      <c r="LAW38" s="498"/>
      <c r="LAX38" s="498"/>
      <c r="LAY38" s="498"/>
      <c r="LAZ38" s="498"/>
      <c r="LBA38" s="498"/>
      <c r="LBB38" s="498"/>
      <c r="LBC38" s="498"/>
      <c r="LBD38" s="498"/>
      <c r="LBE38" s="498"/>
      <c r="LBF38" s="498"/>
      <c r="LBG38" s="498"/>
      <c r="LBH38" s="498"/>
      <c r="LBI38" s="498"/>
      <c r="LBJ38" s="498"/>
      <c r="LBK38" s="498"/>
      <c r="LBL38" s="498"/>
      <c r="LBM38" s="498"/>
      <c r="LBN38" s="498"/>
      <c r="LBO38" s="498"/>
      <c r="LBP38" s="498"/>
      <c r="LBQ38" s="498"/>
      <c r="LBR38" s="498"/>
      <c r="LBS38" s="498"/>
      <c r="LBT38" s="498"/>
      <c r="LBU38" s="498"/>
      <c r="LBV38" s="498"/>
      <c r="LBW38" s="498"/>
      <c r="LBX38" s="498"/>
      <c r="LBY38" s="498"/>
      <c r="LBZ38" s="498"/>
      <c r="LCA38" s="498"/>
      <c r="LCB38" s="498"/>
      <c r="LCC38" s="498"/>
      <c r="LCD38" s="498"/>
      <c r="LCE38" s="498"/>
      <c r="LCF38" s="498"/>
      <c r="LCG38" s="498"/>
      <c r="LCH38" s="498"/>
      <c r="LCI38" s="498"/>
      <c r="LCJ38" s="498"/>
      <c r="LCK38" s="498"/>
      <c r="LCL38" s="498"/>
      <c r="LCM38" s="498"/>
      <c r="LCN38" s="498"/>
      <c r="LCO38" s="498"/>
      <c r="LCP38" s="498"/>
      <c r="LCQ38" s="498"/>
      <c r="LCR38" s="498"/>
      <c r="LCS38" s="498"/>
      <c r="LCT38" s="498"/>
      <c r="LCU38" s="498"/>
      <c r="LCV38" s="498"/>
      <c r="LCW38" s="498"/>
      <c r="LCX38" s="498"/>
      <c r="LCY38" s="498"/>
      <c r="LCZ38" s="498"/>
      <c r="LDA38" s="498"/>
      <c r="LDB38" s="498"/>
      <c r="LDC38" s="498"/>
      <c r="LDD38" s="498"/>
      <c r="LDE38" s="498"/>
      <c r="LDF38" s="498"/>
      <c r="LDG38" s="498"/>
      <c r="LDH38" s="498"/>
      <c r="LDI38" s="498"/>
      <c r="LDJ38" s="498"/>
      <c r="LDK38" s="498"/>
      <c r="LDL38" s="498"/>
      <c r="LDM38" s="498"/>
      <c r="LDN38" s="498"/>
      <c r="LDO38" s="498"/>
      <c r="LDP38" s="498"/>
      <c r="LDQ38" s="498"/>
      <c r="LDR38" s="498"/>
      <c r="LDS38" s="498"/>
      <c r="LDT38" s="498"/>
      <c r="LDU38" s="498"/>
      <c r="LDV38" s="498"/>
      <c r="LDW38" s="498"/>
      <c r="LDX38" s="498"/>
      <c r="LDY38" s="498"/>
      <c r="LDZ38" s="498"/>
      <c r="LEA38" s="498"/>
      <c r="LEB38" s="498"/>
      <c r="LEC38" s="498"/>
      <c r="LED38" s="498"/>
      <c r="LEE38" s="498"/>
      <c r="LEF38" s="498"/>
      <c r="LEG38" s="498"/>
      <c r="LEH38" s="498"/>
      <c r="LEI38" s="498"/>
      <c r="LEJ38" s="498"/>
      <c r="LEK38" s="498"/>
      <c r="LEL38" s="498"/>
      <c r="LEM38" s="498"/>
      <c r="LEN38" s="498"/>
      <c r="LEO38" s="498"/>
      <c r="LEP38" s="498"/>
      <c r="LEQ38" s="498"/>
      <c r="LER38" s="498"/>
      <c r="LES38" s="498"/>
      <c r="LET38" s="498"/>
      <c r="LEU38" s="498"/>
      <c r="LEV38" s="498"/>
      <c r="LEW38" s="498"/>
      <c r="LEX38" s="498"/>
      <c r="LEY38" s="498"/>
      <c r="LEZ38" s="498"/>
      <c r="LFA38" s="498"/>
      <c r="LFB38" s="498"/>
      <c r="LFC38" s="498"/>
      <c r="LFD38" s="498"/>
      <c r="LFE38" s="498"/>
      <c r="LFF38" s="498"/>
      <c r="LFG38" s="498"/>
      <c r="LFH38" s="498"/>
      <c r="LFI38" s="498"/>
      <c r="LFJ38" s="498"/>
      <c r="LFK38" s="498"/>
      <c r="LFL38" s="498"/>
      <c r="LFM38" s="498"/>
      <c r="LFN38" s="498"/>
      <c r="LFO38" s="498"/>
      <c r="LFP38" s="498"/>
      <c r="LFQ38" s="498"/>
      <c r="LFR38" s="498"/>
      <c r="LFS38" s="498"/>
      <c r="LFT38" s="498"/>
      <c r="LFU38" s="498"/>
      <c r="LFV38" s="498"/>
      <c r="LFW38" s="498"/>
      <c r="LFX38" s="498"/>
      <c r="LFY38" s="498"/>
      <c r="LFZ38" s="498"/>
      <c r="LGA38" s="498"/>
      <c r="LGB38" s="498"/>
      <c r="LGC38" s="498"/>
      <c r="LGD38" s="498"/>
      <c r="LGE38" s="498"/>
      <c r="LGF38" s="498"/>
      <c r="LGG38" s="498"/>
      <c r="LGH38" s="498"/>
      <c r="LGI38" s="498"/>
      <c r="LGJ38" s="498"/>
      <c r="LGK38" s="498"/>
      <c r="LGL38" s="498"/>
      <c r="LGM38" s="498"/>
      <c r="LGN38" s="498"/>
      <c r="LGO38" s="498"/>
      <c r="LGP38" s="498"/>
      <c r="LGQ38" s="498"/>
      <c r="LGR38" s="498"/>
      <c r="LGS38" s="498"/>
      <c r="LGT38" s="498"/>
      <c r="LGU38" s="498"/>
      <c r="LGV38" s="498"/>
      <c r="LGW38" s="498"/>
      <c r="LGX38" s="498"/>
      <c r="LGY38" s="498"/>
      <c r="LGZ38" s="498"/>
      <c r="LHA38" s="498"/>
      <c r="LHB38" s="498"/>
      <c r="LHC38" s="498"/>
      <c r="LHD38" s="498"/>
      <c r="LHE38" s="498"/>
      <c r="LHF38" s="498"/>
      <c r="LHG38" s="498"/>
      <c r="LHH38" s="498"/>
      <c r="LHI38" s="498"/>
      <c r="LHJ38" s="498"/>
      <c r="LHK38" s="498"/>
      <c r="LHL38" s="498"/>
      <c r="LHM38" s="498"/>
      <c r="LHN38" s="498"/>
      <c r="LHO38" s="498"/>
      <c r="LHP38" s="498"/>
      <c r="LHQ38" s="498"/>
      <c r="LHR38" s="498"/>
      <c r="LHS38" s="498"/>
      <c r="LHT38" s="498"/>
      <c r="LHU38" s="498"/>
      <c r="LHV38" s="498"/>
      <c r="LHW38" s="498"/>
      <c r="LHX38" s="498"/>
      <c r="LHY38" s="498"/>
      <c r="LHZ38" s="498"/>
      <c r="LIA38" s="498"/>
      <c r="LIB38" s="498"/>
      <c r="LIC38" s="498"/>
      <c r="LID38" s="498"/>
      <c r="LIE38" s="498"/>
      <c r="LIF38" s="498"/>
      <c r="LIG38" s="498"/>
      <c r="LIH38" s="498"/>
      <c r="LII38" s="498"/>
      <c r="LIJ38" s="498"/>
      <c r="LIK38" s="498"/>
      <c r="LIL38" s="498"/>
      <c r="LIM38" s="498"/>
      <c r="LIN38" s="498"/>
      <c r="LIO38" s="498"/>
      <c r="LIP38" s="498"/>
      <c r="LIQ38" s="498"/>
      <c r="LIR38" s="498"/>
      <c r="LIS38" s="498"/>
      <c r="LIT38" s="498"/>
      <c r="LIU38" s="498"/>
      <c r="LIV38" s="498"/>
      <c r="LIW38" s="498"/>
      <c r="LIX38" s="498"/>
      <c r="LIY38" s="498"/>
      <c r="LIZ38" s="498"/>
      <c r="LJA38" s="498"/>
      <c r="LJB38" s="498"/>
      <c r="LJC38" s="498"/>
      <c r="LJD38" s="498"/>
      <c r="LJE38" s="498"/>
      <c r="LJF38" s="498"/>
      <c r="LJG38" s="498"/>
      <c r="LJH38" s="498"/>
      <c r="LJI38" s="498"/>
      <c r="LJJ38" s="498"/>
      <c r="LJK38" s="498"/>
      <c r="LJL38" s="498"/>
      <c r="LJM38" s="498"/>
      <c r="LJN38" s="498"/>
      <c r="LJO38" s="498"/>
      <c r="LJP38" s="498"/>
      <c r="LJQ38" s="498"/>
      <c r="LJR38" s="498"/>
      <c r="LJS38" s="498"/>
      <c r="LJT38" s="498"/>
      <c r="LJU38" s="498"/>
      <c r="LJV38" s="498"/>
      <c r="LJW38" s="498"/>
      <c r="LJX38" s="498"/>
      <c r="LJY38" s="498"/>
      <c r="LJZ38" s="498"/>
      <c r="LKA38" s="498"/>
      <c r="LKB38" s="498"/>
      <c r="LKC38" s="498"/>
      <c r="LKD38" s="498"/>
      <c r="LKE38" s="498"/>
      <c r="LKF38" s="498"/>
      <c r="LKG38" s="498"/>
      <c r="LKH38" s="498"/>
      <c r="LKI38" s="498"/>
      <c r="LKJ38" s="498"/>
      <c r="LKK38" s="498"/>
      <c r="LKL38" s="498"/>
      <c r="LKM38" s="498"/>
      <c r="LKN38" s="498"/>
      <c r="LKO38" s="498"/>
      <c r="LKP38" s="498"/>
      <c r="LKQ38" s="498"/>
      <c r="LKR38" s="498"/>
      <c r="LKS38" s="498"/>
      <c r="LKT38" s="498"/>
      <c r="LKU38" s="498"/>
      <c r="LKV38" s="498"/>
      <c r="LKW38" s="498"/>
      <c r="LKX38" s="498"/>
      <c r="LKY38" s="498"/>
      <c r="LKZ38" s="498"/>
      <c r="LLA38" s="498"/>
      <c r="LLB38" s="498"/>
      <c r="LLC38" s="498"/>
      <c r="LLD38" s="498"/>
      <c r="LLE38" s="498"/>
      <c r="LLF38" s="498"/>
      <c r="LLG38" s="498"/>
      <c r="LLH38" s="498"/>
      <c r="LLI38" s="498"/>
      <c r="LLJ38" s="498"/>
      <c r="LLK38" s="498"/>
      <c r="LLL38" s="498"/>
      <c r="LLM38" s="498"/>
      <c r="LLN38" s="498"/>
      <c r="LLO38" s="498"/>
      <c r="LLP38" s="498"/>
      <c r="LLQ38" s="498"/>
      <c r="LLR38" s="498"/>
      <c r="LLS38" s="498"/>
      <c r="LLT38" s="498"/>
      <c r="LLU38" s="498"/>
      <c r="LLV38" s="498"/>
      <c r="LLW38" s="498"/>
      <c r="LLX38" s="498"/>
      <c r="LLY38" s="498"/>
      <c r="LLZ38" s="498"/>
      <c r="LMA38" s="498"/>
      <c r="LMB38" s="498"/>
      <c r="LMC38" s="498"/>
      <c r="LMD38" s="498"/>
      <c r="LME38" s="498"/>
      <c r="LMF38" s="498"/>
      <c r="LMG38" s="498"/>
      <c r="LMH38" s="498"/>
      <c r="LMI38" s="498"/>
      <c r="LMJ38" s="498"/>
      <c r="LMK38" s="498"/>
      <c r="LML38" s="498"/>
      <c r="LMM38" s="498"/>
      <c r="LMN38" s="498"/>
      <c r="LMO38" s="498"/>
      <c r="LMP38" s="498"/>
      <c r="LMQ38" s="498"/>
      <c r="LMR38" s="498"/>
      <c r="LMS38" s="498"/>
      <c r="LMT38" s="498"/>
      <c r="LMU38" s="498"/>
      <c r="LMV38" s="498"/>
      <c r="LMW38" s="498"/>
      <c r="LMX38" s="498"/>
      <c r="LMY38" s="498"/>
      <c r="LMZ38" s="498"/>
      <c r="LNA38" s="498"/>
      <c r="LNB38" s="498"/>
      <c r="LNC38" s="498"/>
      <c r="LND38" s="498"/>
      <c r="LNE38" s="498"/>
      <c r="LNF38" s="498"/>
      <c r="LNG38" s="498"/>
      <c r="LNH38" s="498"/>
      <c r="LNI38" s="498"/>
      <c r="LNJ38" s="498"/>
      <c r="LNK38" s="498"/>
      <c r="LNL38" s="498"/>
      <c r="LNM38" s="498"/>
      <c r="LNN38" s="498"/>
      <c r="LNO38" s="498"/>
      <c r="LNP38" s="498"/>
      <c r="LNQ38" s="498"/>
      <c r="LNR38" s="498"/>
      <c r="LNS38" s="498"/>
      <c r="LNT38" s="498"/>
      <c r="LNU38" s="498"/>
      <c r="LNV38" s="498"/>
      <c r="LNW38" s="498"/>
      <c r="LNX38" s="498"/>
      <c r="LNY38" s="498"/>
      <c r="LNZ38" s="498"/>
      <c r="LOA38" s="498"/>
      <c r="LOB38" s="498"/>
      <c r="LOC38" s="498"/>
      <c r="LOD38" s="498"/>
      <c r="LOE38" s="498"/>
      <c r="LOF38" s="498"/>
      <c r="LOG38" s="498"/>
      <c r="LOH38" s="498"/>
      <c r="LOI38" s="498"/>
      <c r="LOJ38" s="498"/>
      <c r="LOK38" s="498"/>
      <c r="LOL38" s="498"/>
      <c r="LOM38" s="498"/>
      <c r="LON38" s="498"/>
      <c r="LOO38" s="498"/>
      <c r="LOP38" s="498"/>
      <c r="LOQ38" s="498"/>
      <c r="LOR38" s="498"/>
      <c r="LOS38" s="498"/>
      <c r="LOT38" s="498"/>
      <c r="LOU38" s="498"/>
      <c r="LOV38" s="498"/>
      <c r="LOW38" s="498"/>
      <c r="LOX38" s="498"/>
      <c r="LOY38" s="498"/>
      <c r="LOZ38" s="498"/>
      <c r="LPA38" s="498"/>
      <c r="LPB38" s="498"/>
      <c r="LPC38" s="498"/>
      <c r="LPD38" s="498"/>
      <c r="LPE38" s="498"/>
      <c r="LPF38" s="498"/>
      <c r="LPG38" s="498"/>
      <c r="LPH38" s="498"/>
      <c r="LPI38" s="498"/>
      <c r="LPJ38" s="498"/>
      <c r="LPK38" s="498"/>
      <c r="LPL38" s="498"/>
      <c r="LPM38" s="498"/>
      <c r="LPN38" s="498"/>
      <c r="LPO38" s="498"/>
      <c r="LPP38" s="498"/>
      <c r="LPQ38" s="498"/>
      <c r="LPR38" s="498"/>
      <c r="LPS38" s="498"/>
      <c r="LPT38" s="498"/>
      <c r="LPU38" s="498"/>
      <c r="LPV38" s="498"/>
      <c r="LPW38" s="498"/>
      <c r="LPX38" s="498"/>
      <c r="LPY38" s="498"/>
      <c r="LPZ38" s="498"/>
      <c r="LQA38" s="498"/>
      <c r="LQB38" s="498"/>
      <c r="LQC38" s="498"/>
      <c r="LQD38" s="498"/>
      <c r="LQE38" s="498"/>
      <c r="LQF38" s="498"/>
      <c r="LQG38" s="498"/>
      <c r="LQH38" s="498"/>
      <c r="LQI38" s="498"/>
      <c r="LQJ38" s="498"/>
      <c r="LQK38" s="498"/>
      <c r="LQL38" s="498"/>
      <c r="LQM38" s="498"/>
      <c r="LQN38" s="498"/>
      <c r="LQO38" s="498"/>
      <c r="LQP38" s="498"/>
      <c r="LQQ38" s="498"/>
      <c r="LQR38" s="498"/>
      <c r="LQS38" s="498"/>
      <c r="LQT38" s="498"/>
      <c r="LQU38" s="498"/>
      <c r="LQV38" s="498"/>
      <c r="LQW38" s="498"/>
      <c r="LQX38" s="498"/>
      <c r="LQY38" s="498"/>
      <c r="LQZ38" s="498"/>
      <c r="LRA38" s="498"/>
      <c r="LRB38" s="498"/>
      <c r="LRC38" s="498"/>
      <c r="LRD38" s="498"/>
      <c r="LRE38" s="498"/>
      <c r="LRF38" s="498"/>
      <c r="LRG38" s="498"/>
      <c r="LRH38" s="498"/>
      <c r="LRI38" s="498"/>
      <c r="LRJ38" s="498"/>
      <c r="LRK38" s="498"/>
      <c r="LRL38" s="498"/>
      <c r="LRM38" s="498"/>
      <c r="LRN38" s="498"/>
      <c r="LRO38" s="498"/>
      <c r="LRP38" s="498"/>
      <c r="LRQ38" s="498"/>
      <c r="LRR38" s="498"/>
      <c r="LRS38" s="498"/>
      <c r="LRT38" s="498"/>
      <c r="LRU38" s="498"/>
      <c r="LRV38" s="498"/>
      <c r="LRW38" s="498"/>
      <c r="LRX38" s="498"/>
      <c r="LRY38" s="498"/>
      <c r="LRZ38" s="498"/>
      <c r="LSA38" s="498"/>
      <c r="LSB38" s="498"/>
      <c r="LSC38" s="498"/>
      <c r="LSD38" s="498"/>
      <c r="LSE38" s="498"/>
      <c r="LSF38" s="498"/>
      <c r="LSG38" s="498"/>
      <c r="LSH38" s="498"/>
      <c r="LSI38" s="498"/>
      <c r="LSJ38" s="498"/>
      <c r="LSK38" s="498"/>
      <c r="LSL38" s="498"/>
      <c r="LSM38" s="498"/>
      <c r="LSN38" s="498"/>
      <c r="LSO38" s="498"/>
      <c r="LSP38" s="498"/>
      <c r="LSQ38" s="498"/>
      <c r="LSR38" s="498"/>
      <c r="LSS38" s="498"/>
      <c r="LST38" s="498"/>
      <c r="LSU38" s="498"/>
      <c r="LSV38" s="498"/>
      <c r="LSW38" s="498"/>
      <c r="LSX38" s="498"/>
      <c r="LSY38" s="498"/>
      <c r="LSZ38" s="498"/>
      <c r="LTA38" s="498"/>
      <c r="LTB38" s="498"/>
      <c r="LTC38" s="498"/>
      <c r="LTD38" s="498"/>
      <c r="LTE38" s="498"/>
      <c r="LTF38" s="498"/>
      <c r="LTG38" s="498"/>
      <c r="LTH38" s="498"/>
      <c r="LTI38" s="498"/>
      <c r="LTJ38" s="498"/>
      <c r="LTK38" s="498"/>
      <c r="LTL38" s="498"/>
      <c r="LTM38" s="498"/>
      <c r="LTN38" s="498"/>
      <c r="LTO38" s="498"/>
      <c r="LTP38" s="498"/>
      <c r="LTQ38" s="498"/>
      <c r="LTR38" s="498"/>
      <c r="LTS38" s="498"/>
      <c r="LTT38" s="498"/>
      <c r="LTU38" s="498"/>
      <c r="LTV38" s="498"/>
      <c r="LTW38" s="498"/>
      <c r="LTX38" s="498"/>
      <c r="LTY38" s="498"/>
      <c r="LTZ38" s="498"/>
      <c r="LUA38" s="498"/>
      <c r="LUB38" s="498"/>
      <c r="LUC38" s="498"/>
      <c r="LUD38" s="498"/>
      <c r="LUE38" s="498"/>
      <c r="LUF38" s="498"/>
      <c r="LUG38" s="498"/>
      <c r="LUH38" s="498"/>
      <c r="LUI38" s="498"/>
      <c r="LUJ38" s="498"/>
      <c r="LUK38" s="498"/>
      <c r="LUL38" s="498"/>
      <c r="LUM38" s="498"/>
      <c r="LUN38" s="498"/>
      <c r="LUO38" s="498"/>
      <c r="LUP38" s="498"/>
      <c r="LUQ38" s="498"/>
      <c r="LUR38" s="498"/>
      <c r="LUS38" s="498"/>
      <c r="LUT38" s="498"/>
      <c r="LUU38" s="498"/>
      <c r="LUV38" s="498"/>
      <c r="LUW38" s="498"/>
      <c r="LUX38" s="498"/>
      <c r="LUY38" s="498"/>
      <c r="LUZ38" s="498"/>
      <c r="LVA38" s="498"/>
      <c r="LVB38" s="498"/>
      <c r="LVC38" s="498"/>
      <c r="LVD38" s="498"/>
      <c r="LVE38" s="498"/>
      <c r="LVF38" s="498"/>
      <c r="LVG38" s="498"/>
      <c r="LVH38" s="498"/>
      <c r="LVI38" s="498"/>
      <c r="LVJ38" s="498"/>
      <c r="LVK38" s="498"/>
      <c r="LVL38" s="498"/>
      <c r="LVM38" s="498"/>
      <c r="LVN38" s="498"/>
      <c r="LVO38" s="498"/>
      <c r="LVP38" s="498"/>
      <c r="LVQ38" s="498"/>
      <c r="LVR38" s="498"/>
      <c r="LVS38" s="498"/>
      <c r="LVT38" s="498"/>
      <c r="LVU38" s="498"/>
      <c r="LVV38" s="498"/>
      <c r="LVW38" s="498"/>
      <c r="LVX38" s="498"/>
      <c r="LVY38" s="498"/>
      <c r="LVZ38" s="498"/>
      <c r="LWA38" s="498"/>
      <c r="LWB38" s="498"/>
      <c r="LWC38" s="498"/>
      <c r="LWD38" s="498"/>
      <c r="LWE38" s="498"/>
      <c r="LWF38" s="498"/>
      <c r="LWG38" s="498"/>
      <c r="LWH38" s="498"/>
      <c r="LWI38" s="498"/>
      <c r="LWJ38" s="498"/>
      <c r="LWK38" s="498"/>
      <c r="LWL38" s="498"/>
      <c r="LWM38" s="498"/>
      <c r="LWN38" s="498"/>
      <c r="LWO38" s="498"/>
      <c r="LWP38" s="498"/>
      <c r="LWQ38" s="498"/>
      <c r="LWR38" s="498"/>
      <c r="LWS38" s="498"/>
      <c r="LWT38" s="498"/>
      <c r="LWU38" s="498"/>
      <c r="LWV38" s="498"/>
      <c r="LWW38" s="498"/>
      <c r="LWX38" s="498"/>
      <c r="LWY38" s="498"/>
      <c r="LWZ38" s="498"/>
      <c r="LXA38" s="498"/>
      <c r="LXB38" s="498"/>
      <c r="LXC38" s="498"/>
      <c r="LXD38" s="498"/>
      <c r="LXE38" s="498"/>
      <c r="LXF38" s="498"/>
      <c r="LXG38" s="498"/>
      <c r="LXH38" s="498"/>
      <c r="LXI38" s="498"/>
      <c r="LXJ38" s="498"/>
      <c r="LXK38" s="498"/>
      <c r="LXL38" s="498"/>
      <c r="LXM38" s="498"/>
      <c r="LXN38" s="498"/>
      <c r="LXO38" s="498"/>
      <c r="LXP38" s="498"/>
      <c r="LXQ38" s="498"/>
      <c r="LXR38" s="498"/>
      <c r="LXS38" s="498"/>
      <c r="LXT38" s="498"/>
      <c r="LXU38" s="498"/>
      <c r="LXV38" s="498"/>
      <c r="LXW38" s="498"/>
      <c r="LXX38" s="498"/>
      <c r="LXY38" s="498"/>
      <c r="LXZ38" s="498"/>
      <c r="LYA38" s="498"/>
      <c r="LYB38" s="498"/>
      <c r="LYC38" s="498"/>
      <c r="LYD38" s="498"/>
      <c r="LYE38" s="498"/>
      <c r="LYF38" s="498"/>
      <c r="LYG38" s="498"/>
      <c r="LYH38" s="498"/>
      <c r="LYI38" s="498"/>
      <c r="LYJ38" s="498"/>
      <c r="LYK38" s="498"/>
      <c r="LYL38" s="498"/>
      <c r="LYM38" s="498"/>
      <c r="LYN38" s="498"/>
      <c r="LYO38" s="498"/>
      <c r="LYP38" s="498"/>
      <c r="LYQ38" s="498"/>
      <c r="LYR38" s="498"/>
      <c r="LYS38" s="498"/>
      <c r="LYT38" s="498"/>
      <c r="LYU38" s="498"/>
      <c r="LYV38" s="498"/>
      <c r="LYW38" s="498"/>
      <c r="LYX38" s="498"/>
      <c r="LYY38" s="498"/>
      <c r="LYZ38" s="498"/>
      <c r="LZA38" s="498"/>
      <c r="LZB38" s="498"/>
      <c r="LZC38" s="498"/>
      <c r="LZD38" s="498"/>
      <c r="LZE38" s="498"/>
      <c r="LZF38" s="498"/>
      <c r="LZG38" s="498"/>
      <c r="LZH38" s="498"/>
      <c r="LZI38" s="498"/>
      <c r="LZJ38" s="498"/>
      <c r="LZK38" s="498"/>
      <c r="LZL38" s="498"/>
      <c r="LZM38" s="498"/>
      <c r="LZN38" s="498"/>
      <c r="LZO38" s="498"/>
      <c r="LZP38" s="498"/>
      <c r="LZQ38" s="498"/>
      <c r="LZR38" s="498"/>
      <c r="LZS38" s="498"/>
      <c r="LZT38" s="498"/>
      <c r="LZU38" s="498"/>
      <c r="LZV38" s="498"/>
      <c r="LZW38" s="498"/>
      <c r="LZX38" s="498"/>
      <c r="LZY38" s="498"/>
      <c r="LZZ38" s="498"/>
      <c r="MAA38" s="498"/>
      <c r="MAB38" s="498"/>
      <c r="MAC38" s="498"/>
      <c r="MAD38" s="498"/>
      <c r="MAE38" s="498"/>
      <c r="MAF38" s="498"/>
      <c r="MAG38" s="498"/>
      <c r="MAH38" s="498"/>
      <c r="MAI38" s="498"/>
      <c r="MAJ38" s="498"/>
      <c r="MAK38" s="498"/>
      <c r="MAL38" s="498"/>
      <c r="MAM38" s="498"/>
      <c r="MAN38" s="498"/>
      <c r="MAO38" s="498"/>
      <c r="MAP38" s="498"/>
      <c r="MAQ38" s="498"/>
      <c r="MAR38" s="498"/>
      <c r="MAS38" s="498"/>
      <c r="MAT38" s="498"/>
      <c r="MAU38" s="498"/>
      <c r="MAV38" s="498"/>
      <c r="MAW38" s="498"/>
      <c r="MAX38" s="498"/>
      <c r="MAY38" s="498"/>
      <c r="MAZ38" s="498"/>
      <c r="MBA38" s="498"/>
      <c r="MBB38" s="498"/>
      <c r="MBC38" s="498"/>
      <c r="MBD38" s="498"/>
      <c r="MBE38" s="498"/>
      <c r="MBF38" s="498"/>
      <c r="MBG38" s="498"/>
      <c r="MBH38" s="498"/>
      <c r="MBI38" s="498"/>
      <c r="MBJ38" s="498"/>
      <c r="MBK38" s="498"/>
      <c r="MBL38" s="498"/>
      <c r="MBM38" s="498"/>
      <c r="MBN38" s="498"/>
      <c r="MBO38" s="498"/>
      <c r="MBP38" s="498"/>
      <c r="MBQ38" s="498"/>
      <c r="MBR38" s="498"/>
      <c r="MBS38" s="498"/>
      <c r="MBT38" s="498"/>
      <c r="MBU38" s="498"/>
      <c r="MBV38" s="498"/>
      <c r="MBW38" s="498"/>
      <c r="MBX38" s="498"/>
      <c r="MBY38" s="498"/>
      <c r="MBZ38" s="498"/>
      <c r="MCA38" s="498"/>
      <c r="MCB38" s="498"/>
      <c r="MCC38" s="498"/>
      <c r="MCD38" s="498"/>
      <c r="MCE38" s="498"/>
      <c r="MCF38" s="498"/>
      <c r="MCG38" s="498"/>
      <c r="MCH38" s="498"/>
      <c r="MCI38" s="498"/>
      <c r="MCJ38" s="498"/>
      <c r="MCK38" s="498"/>
      <c r="MCL38" s="498"/>
      <c r="MCM38" s="498"/>
      <c r="MCN38" s="498"/>
      <c r="MCO38" s="498"/>
      <c r="MCP38" s="498"/>
      <c r="MCQ38" s="498"/>
      <c r="MCR38" s="498"/>
      <c r="MCS38" s="498"/>
      <c r="MCT38" s="498"/>
      <c r="MCU38" s="498"/>
      <c r="MCV38" s="498"/>
      <c r="MCW38" s="498"/>
      <c r="MCX38" s="498"/>
      <c r="MCY38" s="498"/>
      <c r="MCZ38" s="498"/>
      <c r="MDA38" s="498"/>
      <c r="MDB38" s="498"/>
      <c r="MDC38" s="498"/>
      <c r="MDD38" s="498"/>
      <c r="MDE38" s="498"/>
      <c r="MDF38" s="498"/>
      <c r="MDG38" s="498"/>
      <c r="MDH38" s="498"/>
      <c r="MDI38" s="498"/>
      <c r="MDJ38" s="498"/>
      <c r="MDK38" s="498"/>
      <c r="MDL38" s="498"/>
      <c r="MDM38" s="498"/>
      <c r="MDN38" s="498"/>
      <c r="MDO38" s="498"/>
      <c r="MDP38" s="498"/>
      <c r="MDQ38" s="498"/>
      <c r="MDR38" s="498"/>
      <c r="MDS38" s="498"/>
      <c r="MDT38" s="498"/>
      <c r="MDU38" s="498"/>
      <c r="MDV38" s="498"/>
      <c r="MDW38" s="498"/>
      <c r="MDX38" s="498"/>
      <c r="MDY38" s="498"/>
      <c r="MDZ38" s="498"/>
      <c r="MEA38" s="498"/>
      <c r="MEB38" s="498"/>
      <c r="MEC38" s="498"/>
      <c r="MED38" s="498"/>
      <c r="MEE38" s="498"/>
      <c r="MEF38" s="498"/>
      <c r="MEG38" s="498"/>
      <c r="MEH38" s="498"/>
      <c r="MEI38" s="498"/>
      <c r="MEJ38" s="498"/>
      <c r="MEK38" s="498"/>
      <c r="MEL38" s="498"/>
      <c r="MEM38" s="498"/>
      <c r="MEN38" s="498"/>
      <c r="MEO38" s="498"/>
      <c r="MEP38" s="498"/>
      <c r="MEQ38" s="498"/>
      <c r="MER38" s="498"/>
      <c r="MES38" s="498"/>
      <c r="MET38" s="498"/>
      <c r="MEU38" s="498"/>
      <c r="MEV38" s="498"/>
      <c r="MEW38" s="498"/>
      <c r="MEX38" s="498"/>
      <c r="MEY38" s="498"/>
      <c r="MEZ38" s="498"/>
      <c r="MFA38" s="498"/>
      <c r="MFB38" s="498"/>
      <c r="MFC38" s="498"/>
      <c r="MFD38" s="498"/>
      <c r="MFE38" s="498"/>
      <c r="MFF38" s="498"/>
      <c r="MFG38" s="498"/>
      <c r="MFH38" s="498"/>
      <c r="MFI38" s="498"/>
      <c r="MFJ38" s="498"/>
      <c r="MFK38" s="498"/>
      <c r="MFL38" s="498"/>
      <c r="MFM38" s="498"/>
      <c r="MFN38" s="498"/>
      <c r="MFO38" s="498"/>
      <c r="MFP38" s="498"/>
      <c r="MFQ38" s="498"/>
      <c r="MFR38" s="498"/>
      <c r="MFS38" s="498"/>
      <c r="MFT38" s="498"/>
      <c r="MFU38" s="498"/>
      <c r="MFV38" s="498"/>
      <c r="MFW38" s="498"/>
      <c r="MFX38" s="498"/>
      <c r="MFY38" s="498"/>
      <c r="MFZ38" s="498"/>
      <c r="MGA38" s="498"/>
      <c r="MGB38" s="498"/>
      <c r="MGC38" s="498"/>
      <c r="MGD38" s="498"/>
      <c r="MGE38" s="498"/>
      <c r="MGF38" s="498"/>
      <c r="MGG38" s="498"/>
      <c r="MGH38" s="498"/>
      <c r="MGI38" s="498"/>
      <c r="MGJ38" s="498"/>
      <c r="MGK38" s="498"/>
      <c r="MGL38" s="498"/>
      <c r="MGM38" s="498"/>
      <c r="MGN38" s="498"/>
      <c r="MGO38" s="498"/>
      <c r="MGP38" s="498"/>
      <c r="MGQ38" s="498"/>
      <c r="MGR38" s="498"/>
      <c r="MGS38" s="498"/>
      <c r="MGT38" s="498"/>
      <c r="MGU38" s="498"/>
      <c r="MGV38" s="498"/>
      <c r="MGW38" s="498"/>
      <c r="MGX38" s="498"/>
      <c r="MGY38" s="498"/>
      <c r="MGZ38" s="498"/>
      <c r="MHA38" s="498"/>
      <c r="MHB38" s="498"/>
      <c r="MHC38" s="498"/>
      <c r="MHD38" s="498"/>
      <c r="MHE38" s="498"/>
      <c r="MHF38" s="498"/>
      <c r="MHG38" s="498"/>
      <c r="MHH38" s="498"/>
      <c r="MHI38" s="498"/>
      <c r="MHJ38" s="498"/>
      <c r="MHK38" s="498"/>
      <c r="MHL38" s="498"/>
      <c r="MHM38" s="498"/>
      <c r="MHN38" s="498"/>
      <c r="MHO38" s="498"/>
      <c r="MHP38" s="498"/>
      <c r="MHQ38" s="498"/>
      <c r="MHR38" s="498"/>
      <c r="MHS38" s="498"/>
      <c r="MHT38" s="498"/>
      <c r="MHU38" s="498"/>
      <c r="MHV38" s="498"/>
      <c r="MHW38" s="498"/>
      <c r="MHX38" s="498"/>
      <c r="MHY38" s="498"/>
      <c r="MHZ38" s="498"/>
      <c r="MIA38" s="498"/>
      <c r="MIB38" s="498"/>
      <c r="MIC38" s="498"/>
      <c r="MID38" s="498"/>
      <c r="MIE38" s="498"/>
      <c r="MIF38" s="498"/>
      <c r="MIG38" s="498"/>
      <c r="MIH38" s="498"/>
      <c r="MII38" s="498"/>
      <c r="MIJ38" s="498"/>
      <c r="MIK38" s="498"/>
      <c r="MIL38" s="498"/>
      <c r="MIM38" s="498"/>
      <c r="MIN38" s="498"/>
      <c r="MIO38" s="498"/>
      <c r="MIP38" s="498"/>
      <c r="MIQ38" s="498"/>
      <c r="MIR38" s="498"/>
      <c r="MIS38" s="498"/>
      <c r="MIT38" s="498"/>
      <c r="MIU38" s="498"/>
      <c r="MIV38" s="498"/>
      <c r="MIW38" s="498"/>
      <c r="MIX38" s="498"/>
      <c r="MIY38" s="498"/>
      <c r="MIZ38" s="498"/>
      <c r="MJA38" s="498"/>
      <c r="MJB38" s="498"/>
      <c r="MJC38" s="498"/>
      <c r="MJD38" s="498"/>
      <c r="MJE38" s="498"/>
      <c r="MJF38" s="498"/>
      <c r="MJG38" s="498"/>
      <c r="MJH38" s="498"/>
      <c r="MJI38" s="498"/>
      <c r="MJJ38" s="498"/>
      <c r="MJK38" s="498"/>
      <c r="MJL38" s="498"/>
      <c r="MJM38" s="498"/>
      <c r="MJN38" s="498"/>
      <c r="MJO38" s="498"/>
      <c r="MJP38" s="498"/>
      <c r="MJQ38" s="498"/>
      <c r="MJR38" s="498"/>
      <c r="MJS38" s="498"/>
      <c r="MJT38" s="498"/>
      <c r="MJU38" s="498"/>
      <c r="MJV38" s="498"/>
      <c r="MJW38" s="498"/>
      <c r="MJX38" s="498"/>
      <c r="MJY38" s="498"/>
      <c r="MJZ38" s="498"/>
      <c r="MKA38" s="498"/>
      <c r="MKB38" s="498"/>
      <c r="MKC38" s="498"/>
      <c r="MKD38" s="498"/>
      <c r="MKE38" s="498"/>
      <c r="MKF38" s="498"/>
      <c r="MKG38" s="498"/>
      <c r="MKH38" s="498"/>
      <c r="MKI38" s="498"/>
      <c r="MKJ38" s="498"/>
      <c r="MKK38" s="498"/>
      <c r="MKL38" s="498"/>
      <c r="MKM38" s="498"/>
      <c r="MKN38" s="498"/>
      <c r="MKO38" s="498"/>
      <c r="MKP38" s="498"/>
      <c r="MKQ38" s="498"/>
      <c r="MKR38" s="498"/>
      <c r="MKS38" s="498"/>
      <c r="MKT38" s="498"/>
      <c r="MKU38" s="498"/>
      <c r="MKV38" s="498"/>
      <c r="MKW38" s="498"/>
      <c r="MKX38" s="498"/>
      <c r="MKY38" s="498"/>
      <c r="MKZ38" s="498"/>
      <c r="MLA38" s="498"/>
      <c r="MLB38" s="498"/>
      <c r="MLC38" s="498"/>
      <c r="MLD38" s="498"/>
      <c r="MLE38" s="498"/>
      <c r="MLF38" s="498"/>
      <c r="MLG38" s="498"/>
      <c r="MLH38" s="498"/>
      <c r="MLI38" s="498"/>
      <c r="MLJ38" s="498"/>
      <c r="MLK38" s="498"/>
      <c r="MLL38" s="498"/>
      <c r="MLM38" s="498"/>
      <c r="MLN38" s="498"/>
      <c r="MLO38" s="498"/>
      <c r="MLP38" s="498"/>
      <c r="MLQ38" s="498"/>
      <c r="MLR38" s="498"/>
      <c r="MLS38" s="498"/>
      <c r="MLT38" s="498"/>
      <c r="MLU38" s="498"/>
      <c r="MLV38" s="498"/>
      <c r="MLW38" s="498"/>
      <c r="MLX38" s="498"/>
      <c r="MLY38" s="498"/>
      <c r="MLZ38" s="498"/>
      <c r="MMA38" s="498"/>
      <c r="MMB38" s="498"/>
      <c r="MMC38" s="498"/>
      <c r="MMD38" s="498"/>
      <c r="MME38" s="498"/>
      <c r="MMF38" s="498"/>
      <c r="MMG38" s="498"/>
      <c r="MMH38" s="498"/>
      <c r="MMI38" s="498"/>
      <c r="MMJ38" s="498"/>
      <c r="MMK38" s="498"/>
      <c r="MML38" s="498"/>
      <c r="MMM38" s="498"/>
      <c r="MMN38" s="498"/>
      <c r="MMO38" s="498"/>
      <c r="MMP38" s="498"/>
      <c r="MMQ38" s="498"/>
      <c r="MMR38" s="498"/>
      <c r="MMS38" s="498"/>
      <c r="MMT38" s="498"/>
      <c r="MMU38" s="498"/>
      <c r="MMV38" s="498"/>
      <c r="MMW38" s="498"/>
      <c r="MMX38" s="498"/>
      <c r="MMY38" s="498"/>
      <c r="MMZ38" s="498"/>
      <c r="MNA38" s="498"/>
      <c r="MNB38" s="498"/>
      <c r="MNC38" s="498"/>
      <c r="MND38" s="498"/>
      <c r="MNE38" s="498"/>
      <c r="MNF38" s="498"/>
      <c r="MNG38" s="498"/>
      <c r="MNH38" s="498"/>
      <c r="MNI38" s="498"/>
      <c r="MNJ38" s="498"/>
      <c r="MNK38" s="498"/>
      <c r="MNL38" s="498"/>
      <c r="MNM38" s="498"/>
      <c r="MNN38" s="498"/>
      <c r="MNO38" s="498"/>
      <c r="MNP38" s="498"/>
      <c r="MNQ38" s="498"/>
      <c r="MNR38" s="498"/>
      <c r="MNS38" s="498"/>
      <c r="MNT38" s="498"/>
      <c r="MNU38" s="498"/>
      <c r="MNV38" s="498"/>
      <c r="MNW38" s="498"/>
      <c r="MNX38" s="498"/>
      <c r="MNY38" s="498"/>
      <c r="MNZ38" s="498"/>
      <c r="MOA38" s="498"/>
      <c r="MOB38" s="498"/>
      <c r="MOC38" s="498"/>
      <c r="MOD38" s="498"/>
      <c r="MOE38" s="498"/>
      <c r="MOF38" s="498"/>
      <c r="MOG38" s="498"/>
      <c r="MOH38" s="498"/>
      <c r="MOI38" s="498"/>
      <c r="MOJ38" s="498"/>
      <c r="MOK38" s="498"/>
      <c r="MOL38" s="498"/>
      <c r="MOM38" s="498"/>
      <c r="MON38" s="498"/>
      <c r="MOO38" s="498"/>
      <c r="MOP38" s="498"/>
      <c r="MOQ38" s="498"/>
      <c r="MOR38" s="498"/>
      <c r="MOS38" s="498"/>
      <c r="MOT38" s="498"/>
      <c r="MOU38" s="498"/>
      <c r="MOV38" s="498"/>
      <c r="MOW38" s="498"/>
      <c r="MOX38" s="498"/>
      <c r="MOY38" s="498"/>
      <c r="MOZ38" s="498"/>
      <c r="MPA38" s="498"/>
      <c r="MPB38" s="498"/>
      <c r="MPC38" s="498"/>
      <c r="MPD38" s="498"/>
      <c r="MPE38" s="498"/>
      <c r="MPF38" s="498"/>
      <c r="MPG38" s="498"/>
      <c r="MPH38" s="498"/>
      <c r="MPI38" s="498"/>
      <c r="MPJ38" s="498"/>
      <c r="MPK38" s="498"/>
      <c r="MPL38" s="498"/>
      <c r="MPM38" s="498"/>
      <c r="MPN38" s="498"/>
      <c r="MPO38" s="498"/>
      <c r="MPP38" s="498"/>
      <c r="MPQ38" s="498"/>
      <c r="MPR38" s="498"/>
      <c r="MPS38" s="498"/>
      <c r="MPT38" s="498"/>
      <c r="MPU38" s="498"/>
      <c r="MPV38" s="498"/>
      <c r="MPW38" s="498"/>
      <c r="MPX38" s="498"/>
      <c r="MPY38" s="498"/>
      <c r="MPZ38" s="498"/>
      <c r="MQA38" s="498"/>
      <c r="MQB38" s="498"/>
      <c r="MQC38" s="498"/>
      <c r="MQD38" s="498"/>
      <c r="MQE38" s="498"/>
      <c r="MQF38" s="498"/>
      <c r="MQG38" s="498"/>
      <c r="MQH38" s="498"/>
      <c r="MQI38" s="498"/>
      <c r="MQJ38" s="498"/>
      <c r="MQK38" s="498"/>
      <c r="MQL38" s="498"/>
      <c r="MQM38" s="498"/>
      <c r="MQN38" s="498"/>
      <c r="MQO38" s="498"/>
      <c r="MQP38" s="498"/>
      <c r="MQQ38" s="498"/>
      <c r="MQR38" s="498"/>
      <c r="MQS38" s="498"/>
      <c r="MQT38" s="498"/>
      <c r="MQU38" s="498"/>
      <c r="MQV38" s="498"/>
      <c r="MQW38" s="498"/>
      <c r="MQX38" s="498"/>
      <c r="MQY38" s="498"/>
      <c r="MQZ38" s="498"/>
      <c r="MRA38" s="498"/>
      <c r="MRB38" s="498"/>
      <c r="MRC38" s="498"/>
      <c r="MRD38" s="498"/>
      <c r="MRE38" s="498"/>
      <c r="MRF38" s="498"/>
      <c r="MRG38" s="498"/>
      <c r="MRH38" s="498"/>
      <c r="MRI38" s="498"/>
      <c r="MRJ38" s="498"/>
      <c r="MRK38" s="498"/>
      <c r="MRL38" s="498"/>
      <c r="MRM38" s="498"/>
      <c r="MRN38" s="498"/>
      <c r="MRO38" s="498"/>
      <c r="MRP38" s="498"/>
      <c r="MRQ38" s="498"/>
      <c r="MRR38" s="498"/>
      <c r="MRS38" s="498"/>
      <c r="MRT38" s="498"/>
      <c r="MRU38" s="498"/>
      <c r="MRV38" s="498"/>
      <c r="MRW38" s="498"/>
      <c r="MRX38" s="498"/>
      <c r="MRY38" s="498"/>
      <c r="MRZ38" s="498"/>
      <c r="MSA38" s="498"/>
      <c r="MSB38" s="498"/>
      <c r="MSC38" s="498"/>
      <c r="MSD38" s="498"/>
      <c r="MSE38" s="498"/>
      <c r="MSF38" s="498"/>
      <c r="MSG38" s="498"/>
      <c r="MSH38" s="498"/>
      <c r="MSI38" s="498"/>
      <c r="MSJ38" s="498"/>
      <c r="MSK38" s="498"/>
      <c r="MSL38" s="498"/>
      <c r="MSM38" s="498"/>
      <c r="MSN38" s="498"/>
      <c r="MSO38" s="498"/>
      <c r="MSP38" s="498"/>
      <c r="MSQ38" s="498"/>
      <c r="MSR38" s="498"/>
      <c r="MSS38" s="498"/>
      <c r="MST38" s="498"/>
      <c r="MSU38" s="498"/>
      <c r="MSV38" s="498"/>
      <c r="MSW38" s="498"/>
      <c r="MSX38" s="498"/>
      <c r="MSY38" s="498"/>
      <c r="MSZ38" s="498"/>
      <c r="MTA38" s="498"/>
      <c r="MTB38" s="498"/>
      <c r="MTC38" s="498"/>
      <c r="MTD38" s="498"/>
      <c r="MTE38" s="498"/>
      <c r="MTF38" s="498"/>
      <c r="MTG38" s="498"/>
      <c r="MTH38" s="498"/>
      <c r="MTI38" s="498"/>
      <c r="MTJ38" s="498"/>
      <c r="MTK38" s="498"/>
      <c r="MTL38" s="498"/>
      <c r="MTM38" s="498"/>
      <c r="MTN38" s="498"/>
      <c r="MTO38" s="498"/>
      <c r="MTP38" s="498"/>
      <c r="MTQ38" s="498"/>
      <c r="MTR38" s="498"/>
      <c r="MTS38" s="498"/>
      <c r="MTT38" s="498"/>
      <c r="MTU38" s="498"/>
      <c r="MTV38" s="498"/>
      <c r="MTW38" s="498"/>
      <c r="MTX38" s="498"/>
      <c r="MTY38" s="498"/>
      <c r="MTZ38" s="498"/>
      <c r="MUA38" s="498"/>
      <c r="MUB38" s="498"/>
      <c r="MUC38" s="498"/>
      <c r="MUD38" s="498"/>
      <c r="MUE38" s="498"/>
      <c r="MUF38" s="498"/>
      <c r="MUG38" s="498"/>
      <c r="MUH38" s="498"/>
      <c r="MUI38" s="498"/>
      <c r="MUJ38" s="498"/>
      <c r="MUK38" s="498"/>
      <c r="MUL38" s="498"/>
      <c r="MUM38" s="498"/>
      <c r="MUN38" s="498"/>
      <c r="MUO38" s="498"/>
      <c r="MUP38" s="498"/>
      <c r="MUQ38" s="498"/>
      <c r="MUR38" s="498"/>
      <c r="MUS38" s="498"/>
      <c r="MUT38" s="498"/>
      <c r="MUU38" s="498"/>
      <c r="MUV38" s="498"/>
      <c r="MUW38" s="498"/>
      <c r="MUX38" s="498"/>
      <c r="MUY38" s="498"/>
      <c r="MUZ38" s="498"/>
      <c r="MVA38" s="498"/>
      <c r="MVB38" s="498"/>
      <c r="MVC38" s="498"/>
      <c r="MVD38" s="498"/>
      <c r="MVE38" s="498"/>
      <c r="MVF38" s="498"/>
      <c r="MVG38" s="498"/>
      <c r="MVH38" s="498"/>
      <c r="MVI38" s="498"/>
      <c r="MVJ38" s="498"/>
      <c r="MVK38" s="498"/>
      <c r="MVL38" s="498"/>
      <c r="MVM38" s="498"/>
      <c r="MVN38" s="498"/>
      <c r="MVO38" s="498"/>
      <c r="MVP38" s="498"/>
      <c r="MVQ38" s="498"/>
      <c r="MVR38" s="498"/>
      <c r="MVS38" s="498"/>
      <c r="MVT38" s="498"/>
      <c r="MVU38" s="498"/>
      <c r="MVV38" s="498"/>
      <c r="MVW38" s="498"/>
      <c r="MVX38" s="498"/>
      <c r="MVY38" s="498"/>
      <c r="MVZ38" s="498"/>
      <c r="MWA38" s="498"/>
      <c r="MWB38" s="498"/>
      <c r="MWC38" s="498"/>
      <c r="MWD38" s="498"/>
      <c r="MWE38" s="498"/>
      <c r="MWF38" s="498"/>
      <c r="MWG38" s="498"/>
      <c r="MWH38" s="498"/>
      <c r="MWI38" s="498"/>
      <c r="MWJ38" s="498"/>
      <c r="MWK38" s="498"/>
      <c r="MWL38" s="498"/>
      <c r="MWM38" s="498"/>
      <c r="MWN38" s="498"/>
      <c r="MWO38" s="498"/>
      <c r="MWP38" s="498"/>
      <c r="MWQ38" s="498"/>
      <c r="MWR38" s="498"/>
      <c r="MWS38" s="498"/>
      <c r="MWT38" s="498"/>
      <c r="MWU38" s="498"/>
      <c r="MWV38" s="498"/>
      <c r="MWW38" s="498"/>
      <c r="MWX38" s="498"/>
      <c r="MWY38" s="498"/>
      <c r="MWZ38" s="498"/>
      <c r="MXA38" s="498"/>
      <c r="MXB38" s="498"/>
      <c r="MXC38" s="498"/>
      <c r="MXD38" s="498"/>
      <c r="MXE38" s="498"/>
      <c r="MXF38" s="498"/>
      <c r="MXG38" s="498"/>
      <c r="MXH38" s="498"/>
      <c r="MXI38" s="498"/>
      <c r="MXJ38" s="498"/>
      <c r="MXK38" s="498"/>
      <c r="MXL38" s="498"/>
      <c r="MXM38" s="498"/>
      <c r="MXN38" s="498"/>
      <c r="MXO38" s="498"/>
      <c r="MXP38" s="498"/>
      <c r="MXQ38" s="498"/>
      <c r="MXR38" s="498"/>
      <c r="MXS38" s="498"/>
      <c r="MXT38" s="498"/>
      <c r="MXU38" s="498"/>
      <c r="MXV38" s="498"/>
      <c r="MXW38" s="498"/>
      <c r="MXX38" s="498"/>
      <c r="MXY38" s="498"/>
      <c r="MXZ38" s="498"/>
      <c r="MYA38" s="498"/>
      <c r="MYB38" s="498"/>
      <c r="MYC38" s="498"/>
      <c r="MYD38" s="498"/>
      <c r="MYE38" s="498"/>
      <c r="MYF38" s="498"/>
      <c r="MYG38" s="498"/>
      <c r="MYH38" s="498"/>
      <c r="MYI38" s="498"/>
      <c r="MYJ38" s="498"/>
      <c r="MYK38" s="498"/>
      <c r="MYL38" s="498"/>
      <c r="MYM38" s="498"/>
      <c r="MYN38" s="498"/>
      <c r="MYO38" s="498"/>
      <c r="MYP38" s="498"/>
      <c r="MYQ38" s="498"/>
      <c r="MYR38" s="498"/>
      <c r="MYS38" s="498"/>
      <c r="MYT38" s="498"/>
      <c r="MYU38" s="498"/>
      <c r="MYV38" s="498"/>
      <c r="MYW38" s="498"/>
      <c r="MYX38" s="498"/>
      <c r="MYY38" s="498"/>
      <c r="MYZ38" s="498"/>
      <c r="MZA38" s="498"/>
      <c r="MZB38" s="498"/>
      <c r="MZC38" s="498"/>
      <c r="MZD38" s="498"/>
      <c r="MZE38" s="498"/>
      <c r="MZF38" s="498"/>
      <c r="MZG38" s="498"/>
      <c r="MZH38" s="498"/>
      <c r="MZI38" s="498"/>
      <c r="MZJ38" s="498"/>
      <c r="MZK38" s="498"/>
      <c r="MZL38" s="498"/>
      <c r="MZM38" s="498"/>
      <c r="MZN38" s="498"/>
      <c r="MZO38" s="498"/>
      <c r="MZP38" s="498"/>
      <c r="MZQ38" s="498"/>
      <c r="MZR38" s="498"/>
      <c r="MZS38" s="498"/>
      <c r="MZT38" s="498"/>
      <c r="MZU38" s="498"/>
      <c r="MZV38" s="498"/>
      <c r="MZW38" s="498"/>
      <c r="MZX38" s="498"/>
      <c r="MZY38" s="498"/>
      <c r="MZZ38" s="498"/>
      <c r="NAA38" s="498"/>
      <c r="NAB38" s="498"/>
      <c r="NAC38" s="498"/>
      <c r="NAD38" s="498"/>
      <c r="NAE38" s="498"/>
      <c r="NAF38" s="498"/>
      <c r="NAG38" s="498"/>
      <c r="NAH38" s="498"/>
      <c r="NAI38" s="498"/>
      <c r="NAJ38" s="498"/>
      <c r="NAK38" s="498"/>
      <c r="NAL38" s="498"/>
      <c r="NAM38" s="498"/>
      <c r="NAN38" s="498"/>
      <c r="NAO38" s="498"/>
      <c r="NAP38" s="498"/>
      <c r="NAQ38" s="498"/>
      <c r="NAR38" s="498"/>
      <c r="NAS38" s="498"/>
      <c r="NAT38" s="498"/>
      <c r="NAU38" s="498"/>
      <c r="NAV38" s="498"/>
      <c r="NAW38" s="498"/>
      <c r="NAX38" s="498"/>
      <c r="NAY38" s="498"/>
      <c r="NAZ38" s="498"/>
      <c r="NBA38" s="498"/>
      <c r="NBB38" s="498"/>
      <c r="NBC38" s="498"/>
      <c r="NBD38" s="498"/>
      <c r="NBE38" s="498"/>
      <c r="NBF38" s="498"/>
      <c r="NBG38" s="498"/>
      <c r="NBH38" s="498"/>
      <c r="NBI38" s="498"/>
      <c r="NBJ38" s="498"/>
      <c r="NBK38" s="498"/>
      <c r="NBL38" s="498"/>
      <c r="NBM38" s="498"/>
      <c r="NBN38" s="498"/>
      <c r="NBO38" s="498"/>
      <c r="NBP38" s="498"/>
      <c r="NBQ38" s="498"/>
      <c r="NBR38" s="498"/>
      <c r="NBS38" s="498"/>
      <c r="NBT38" s="498"/>
      <c r="NBU38" s="498"/>
      <c r="NBV38" s="498"/>
      <c r="NBW38" s="498"/>
      <c r="NBX38" s="498"/>
      <c r="NBY38" s="498"/>
      <c r="NBZ38" s="498"/>
      <c r="NCA38" s="498"/>
      <c r="NCB38" s="498"/>
      <c r="NCC38" s="498"/>
      <c r="NCD38" s="498"/>
      <c r="NCE38" s="498"/>
      <c r="NCF38" s="498"/>
      <c r="NCG38" s="498"/>
      <c r="NCH38" s="498"/>
      <c r="NCI38" s="498"/>
      <c r="NCJ38" s="498"/>
      <c r="NCK38" s="498"/>
      <c r="NCL38" s="498"/>
      <c r="NCM38" s="498"/>
      <c r="NCN38" s="498"/>
      <c r="NCO38" s="498"/>
      <c r="NCP38" s="498"/>
      <c r="NCQ38" s="498"/>
      <c r="NCR38" s="498"/>
      <c r="NCS38" s="498"/>
      <c r="NCT38" s="498"/>
      <c r="NCU38" s="498"/>
      <c r="NCV38" s="498"/>
      <c r="NCW38" s="498"/>
      <c r="NCX38" s="498"/>
      <c r="NCY38" s="498"/>
      <c r="NCZ38" s="498"/>
      <c r="NDA38" s="498"/>
      <c r="NDB38" s="498"/>
      <c r="NDC38" s="498"/>
      <c r="NDD38" s="498"/>
      <c r="NDE38" s="498"/>
      <c r="NDF38" s="498"/>
      <c r="NDG38" s="498"/>
      <c r="NDH38" s="498"/>
      <c r="NDI38" s="498"/>
      <c r="NDJ38" s="498"/>
      <c r="NDK38" s="498"/>
      <c r="NDL38" s="498"/>
      <c r="NDM38" s="498"/>
      <c r="NDN38" s="498"/>
      <c r="NDO38" s="498"/>
      <c r="NDP38" s="498"/>
      <c r="NDQ38" s="498"/>
      <c r="NDR38" s="498"/>
      <c r="NDS38" s="498"/>
      <c r="NDT38" s="498"/>
      <c r="NDU38" s="498"/>
      <c r="NDV38" s="498"/>
      <c r="NDW38" s="498"/>
      <c r="NDX38" s="498"/>
      <c r="NDY38" s="498"/>
      <c r="NDZ38" s="498"/>
      <c r="NEA38" s="498"/>
      <c r="NEB38" s="498"/>
      <c r="NEC38" s="498"/>
      <c r="NED38" s="498"/>
      <c r="NEE38" s="498"/>
      <c r="NEF38" s="498"/>
      <c r="NEG38" s="498"/>
      <c r="NEH38" s="498"/>
      <c r="NEI38" s="498"/>
      <c r="NEJ38" s="498"/>
      <c r="NEK38" s="498"/>
      <c r="NEL38" s="498"/>
      <c r="NEM38" s="498"/>
      <c r="NEN38" s="498"/>
      <c r="NEO38" s="498"/>
      <c r="NEP38" s="498"/>
      <c r="NEQ38" s="498"/>
      <c r="NER38" s="498"/>
      <c r="NES38" s="498"/>
      <c r="NET38" s="498"/>
      <c r="NEU38" s="498"/>
      <c r="NEV38" s="498"/>
      <c r="NEW38" s="498"/>
      <c r="NEX38" s="498"/>
      <c r="NEY38" s="498"/>
      <c r="NEZ38" s="498"/>
      <c r="NFA38" s="498"/>
      <c r="NFB38" s="498"/>
      <c r="NFC38" s="498"/>
      <c r="NFD38" s="498"/>
      <c r="NFE38" s="498"/>
      <c r="NFF38" s="498"/>
      <c r="NFG38" s="498"/>
      <c r="NFH38" s="498"/>
      <c r="NFI38" s="498"/>
      <c r="NFJ38" s="498"/>
      <c r="NFK38" s="498"/>
      <c r="NFL38" s="498"/>
      <c r="NFM38" s="498"/>
      <c r="NFN38" s="498"/>
      <c r="NFO38" s="498"/>
      <c r="NFP38" s="498"/>
      <c r="NFQ38" s="498"/>
      <c r="NFR38" s="498"/>
      <c r="NFS38" s="498"/>
      <c r="NFT38" s="498"/>
      <c r="NFU38" s="498"/>
      <c r="NFV38" s="498"/>
      <c r="NFW38" s="498"/>
      <c r="NFX38" s="498"/>
      <c r="NFY38" s="498"/>
      <c r="NFZ38" s="498"/>
      <c r="NGA38" s="498"/>
      <c r="NGB38" s="498"/>
      <c r="NGC38" s="498"/>
      <c r="NGD38" s="498"/>
      <c r="NGE38" s="498"/>
      <c r="NGF38" s="498"/>
      <c r="NGG38" s="498"/>
      <c r="NGH38" s="498"/>
      <c r="NGI38" s="498"/>
      <c r="NGJ38" s="498"/>
      <c r="NGK38" s="498"/>
      <c r="NGL38" s="498"/>
      <c r="NGM38" s="498"/>
      <c r="NGN38" s="498"/>
      <c r="NGO38" s="498"/>
      <c r="NGP38" s="498"/>
      <c r="NGQ38" s="498"/>
      <c r="NGR38" s="498"/>
      <c r="NGS38" s="498"/>
      <c r="NGT38" s="498"/>
      <c r="NGU38" s="498"/>
      <c r="NGV38" s="498"/>
      <c r="NGW38" s="498"/>
      <c r="NGX38" s="498"/>
      <c r="NGY38" s="498"/>
      <c r="NGZ38" s="498"/>
      <c r="NHA38" s="498"/>
      <c r="NHB38" s="498"/>
      <c r="NHC38" s="498"/>
      <c r="NHD38" s="498"/>
      <c r="NHE38" s="498"/>
      <c r="NHF38" s="498"/>
      <c r="NHG38" s="498"/>
      <c r="NHH38" s="498"/>
      <c r="NHI38" s="498"/>
      <c r="NHJ38" s="498"/>
      <c r="NHK38" s="498"/>
      <c r="NHL38" s="498"/>
      <c r="NHM38" s="498"/>
      <c r="NHN38" s="498"/>
      <c r="NHO38" s="498"/>
      <c r="NHP38" s="498"/>
      <c r="NHQ38" s="498"/>
      <c r="NHR38" s="498"/>
      <c r="NHS38" s="498"/>
      <c r="NHT38" s="498"/>
      <c r="NHU38" s="498"/>
      <c r="NHV38" s="498"/>
      <c r="NHW38" s="498"/>
      <c r="NHX38" s="498"/>
      <c r="NHY38" s="498"/>
      <c r="NHZ38" s="498"/>
      <c r="NIA38" s="498"/>
      <c r="NIB38" s="498"/>
      <c r="NIC38" s="498"/>
      <c r="NID38" s="498"/>
      <c r="NIE38" s="498"/>
      <c r="NIF38" s="498"/>
      <c r="NIG38" s="498"/>
      <c r="NIH38" s="498"/>
      <c r="NII38" s="498"/>
      <c r="NIJ38" s="498"/>
      <c r="NIK38" s="498"/>
      <c r="NIL38" s="498"/>
      <c r="NIM38" s="498"/>
      <c r="NIN38" s="498"/>
      <c r="NIO38" s="498"/>
      <c r="NIP38" s="498"/>
      <c r="NIQ38" s="498"/>
      <c r="NIR38" s="498"/>
      <c r="NIS38" s="498"/>
      <c r="NIT38" s="498"/>
      <c r="NIU38" s="498"/>
      <c r="NIV38" s="498"/>
      <c r="NIW38" s="498"/>
      <c r="NIX38" s="498"/>
      <c r="NIY38" s="498"/>
      <c r="NIZ38" s="498"/>
      <c r="NJA38" s="498"/>
      <c r="NJB38" s="498"/>
      <c r="NJC38" s="498"/>
      <c r="NJD38" s="498"/>
      <c r="NJE38" s="498"/>
      <c r="NJF38" s="498"/>
      <c r="NJG38" s="498"/>
      <c r="NJH38" s="498"/>
      <c r="NJI38" s="498"/>
      <c r="NJJ38" s="498"/>
      <c r="NJK38" s="498"/>
      <c r="NJL38" s="498"/>
      <c r="NJM38" s="498"/>
      <c r="NJN38" s="498"/>
      <c r="NJO38" s="498"/>
      <c r="NJP38" s="498"/>
      <c r="NJQ38" s="498"/>
      <c r="NJR38" s="498"/>
      <c r="NJS38" s="498"/>
      <c r="NJT38" s="498"/>
      <c r="NJU38" s="498"/>
      <c r="NJV38" s="498"/>
      <c r="NJW38" s="498"/>
      <c r="NJX38" s="498"/>
      <c r="NJY38" s="498"/>
      <c r="NJZ38" s="498"/>
      <c r="NKA38" s="498"/>
      <c r="NKB38" s="498"/>
      <c r="NKC38" s="498"/>
      <c r="NKD38" s="498"/>
      <c r="NKE38" s="498"/>
      <c r="NKF38" s="498"/>
      <c r="NKG38" s="498"/>
      <c r="NKH38" s="498"/>
      <c r="NKI38" s="498"/>
      <c r="NKJ38" s="498"/>
      <c r="NKK38" s="498"/>
      <c r="NKL38" s="498"/>
      <c r="NKM38" s="498"/>
      <c r="NKN38" s="498"/>
      <c r="NKO38" s="498"/>
      <c r="NKP38" s="498"/>
      <c r="NKQ38" s="498"/>
      <c r="NKR38" s="498"/>
      <c r="NKS38" s="498"/>
      <c r="NKT38" s="498"/>
      <c r="NKU38" s="498"/>
      <c r="NKV38" s="498"/>
      <c r="NKW38" s="498"/>
      <c r="NKX38" s="498"/>
      <c r="NKY38" s="498"/>
      <c r="NKZ38" s="498"/>
      <c r="NLA38" s="498"/>
      <c r="NLB38" s="498"/>
      <c r="NLC38" s="498"/>
      <c r="NLD38" s="498"/>
      <c r="NLE38" s="498"/>
      <c r="NLF38" s="498"/>
      <c r="NLG38" s="498"/>
      <c r="NLH38" s="498"/>
      <c r="NLI38" s="498"/>
      <c r="NLJ38" s="498"/>
      <c r="NLK38" s="498"/>
      <c r="NLL38" s="498"/>
      <c r="NLM38" s="498"/>
      <c r="NLN38" s="498"/>
      <c r="NLO38" s="498"/>
      <c r="NLP38" s="498"/>
      <c r="NLQ38" s="498"/>
      <c r="NLR38" s="498"/>
      <c r="NLS38" s="498"/>
      <c r="NLT38" s="498"/>
      <c r="NLU38" s="498"/>
      <c r="NLV38" s="498"/>
      <c r="NLW38" s="498"/>
      <c r="NLX38" s="498"/>
      <c r="NLY38" s="498"/>
      <c r="NLZ38" s="498"/>
      <c r="NMA38" s="498"/>
      <c r="NMB38" s="498"/>
      <c r="NMC38" s="498"/>
      <c r="NMD38" s="498"/>
      <c r="NME38" s="498"/>
      <c r="NMF38" s="498"/>
      <c r="NMG38" s="498"/>
      <c r="NMH38" s="498"/>
      <c r="NMI38" s="498"/>
      <c r="NMJ38" s="498"/>
      <c r="NMK38" s="498"/>
      <c r="NML38" s="498"/>
      <c r="NMM38" s="498"/>
      <c r="NMN38" s="498"/>
      <c r="NMO38" s="498"/>
      <c r="NMP38" s="498"/>
      <c r="NMQ38" s="498"/>
      <c r="NMR38" s="498"/>
      <c r="NMS38" s="498"/>
      <c r="NMT38" s="498"/>
      <c r="NMU38" s="498"/>
      <c r="NMV38" s="498"/>
      <c r="NMW38" s="498"/>
      <c r="NMX38" s="498"/>
      <c r="NMY38" s="498"/>
      <c r="NMZ38" s="498"/>
      <c r="NNA38" s="498"/>
      <c r="NNB38" s="498"/>
      <c r="NNC38" s="498"/>
      <c r="NND38" s="498"/>
      <c r="NNE38" s="498"/>
      <c r="NNF38" s="498"/>
      <c r="NNG38" s="498"/>
      <c r="NNH38" s="498"/>
      <c r="NNI38" s="498"/>
      <c r="NNJ38" s="498"/>
      <c r="NNK38" s="498"/>
      <c r="NNL38" s="498"/>
      <c r="NNM38" s="498"/>
      <c r="NNN38" s="498"/>
      <c r="NNO38" s="498"/>
      <c r="NNP38" s="498"/>
      <c r="NNQ38" s="498"/>
      <c r="NNR38" s="498"/>
      <c r="NNS38" s="498"/>
      <c r="NNT38" s="498"/>
      <c r="NNU38" s="498"/>
      <c r="NNV38" s="498"/>
      <c r="NNW38" s="498"/>
      <c r="NNX38" s="498"/>
      <c r="NNY38" s="498"/>
      <c r="NNZ38" s="498"/>
      <c r="NOA38" s="498"/>
      <c r="NOB38" s="498"/>
      <c r="NOC38" s="498"/>
      <c r="NOD38" s="498"/>
      <c r="NOE38" s="498"/>
      <c r="NOF38" s="498"/>
      <c r="NOG38" s="498"/>
      <c r="NOH38" s="498"/>
      <c r="NOI38" s="498"/>
      <c r="NOJ38" s="498"/>
      <c r="NOK38" s="498"/>
      <c r="NOL38" s="498"/>
      <c r="NOM38" s="498"/>
      <c r="NON38" s="498"/>
      <c r="NOO38" s="498"/>
      <c r="NOP38" s="498"/>
      <c r="NOQ38" s="498"/>
      <c r="NOR38" s="498"/>
      <c r="NOS38" s="498"/>
      <c r="NOT38" s="498"/>
      <c r="NOU38" s="498"/>
      <c r="NOV38" s="498"/>
      <c r="NOW38" s="498"/>
      <c r="NOX38" s="498"/>
      <c r="NOY38" s="498"/>
      <c r="NOZ38" s="498"/>
      <c r="NPA38" s="498"/>
      <c r="NPB38" s="498"/>
      <c r="NPC38" s="498"/>
      <c r="NPD38" s="498"/>
      <c r="NPE38" s="498"/>
      <c r="NPF38" s="498"/>
      <c r="NPG38" s="498"/>
      <c r="NPH38" s="498"/>
      <c r="NPI38" s="498"/>
      <c r="NPJ38" s="498"/>
      <c r="NPK38" s="498"/>
      <c r="NPL38" s="498"/>
      <c r="NPM38" s="498"/>
      <c r="NPN38" s="498"/>
      <c r="NPO38" s="498"/>
      <c r="NPP38" s="498"/>
      <c r="NPQ38" s="498"/>
      <c r="NPR38" s="498"/>
      <c r="NPS38" s="498"/>
      <c r="NPT38" s="498"/>
      <c r="NPU38" s="498"/>
      <c r="NPV38" s="498"/>
      <c r="NPW38" s="498"/>
      <c r="NPX38" s="498"/>
      <c r="NPY38" s="498"/>
      <c r="NPZ38" s="498"/>
      <c r="NQA38" s="498"/>
      <c r="NQB38" s="498"/>
      <c r="NQC38" s="498"/>
      <c r="NQD38" s="498"/>
      <c r="NQE38" s="498"/>
      <c r="NQF38" s="498"/>
      <c r="NQG38" s="498"/>
      <c r="NQH38" s="498"/>
      <c r="NQI38" s="498"/>
      <c r="NQJ38" s="498"/>
      <c r="NQK38" s="498"/>
      <c r="NQL38" s="498"/>
      <c r="NQM38" s="498"/>
      <c r="NQN38" s="498"/>
      <c r="NQO38" s="498"/>
      <c r="NQP38" s="498"/>
      <c r="NQQ38" s="498"/>
      <c r="NQR38" s="498"/>
      <c r="NQS38" s="498"/>
      <c r="NQT38" s="498"/>
      <c r="NQU38" s="498"/>
      <c r="NQV38" s="498"/>
      <c r="NQW38" s="498"/>
      <c r="NQX38" s="498"/>
      <c r="NQY38" s="498"/>
      <c r="NQZ38" s="498"/>
      <c r="NRA38" s="498"/>
      <c r="NRB38" s="498"/>
      <c r="NRC38" s="498"/>
      <c r="NRD38" s="498"/>
      <c r="NRE38" s="498"/>
      <c r="NRF38" s="498"/>
      <c r="NRG38" s="498"/>
      <c r="NRH38" s="498"/>
      <c r="NRI38" s="498"/>
      <c r="NRJ38" s="498"/>
      <c r="NRK38" s="498"/>
      <c r="NRL38" s="498"/>
      <c r="NRM38" s="498"/>
      <c r="NRN38" s="498"/>
      <c r="NRO38" s="498"/>
      <c r="NRP38" s="498"/>
      <c r="NRQ38" s="498"/>
      <c r="NRR38" s="498"/>
      <c r="NRS38" s="498"/>
      <c r="NRT38" s="498"/>
      <c r="NRU38" s="498"/>
      <c r="NRV38" s="498"/>
      <c r="NRW38" s="498"/>
      <c r="NRX38" s="498"/>
      <c r="NRY38" s="498"/>
      <c r="NRZ38" s="498"/>
      <c r="NSA38" s="498"/>
      <c r="NSB38" s="498"/>
      <c r="NSC38" s="498"/>
      <c r="NSD38" s="498"/>
      <c r="NSE38" s="498"/>
      <c r="NSF38" s="498"/>
      <c r="NSG38" s="498"/>
      <c r="NSH38" s="498"/>
      <c r="NSI38" s="498"/>
      <c r="NSJ38" s="498"/>
      <c r="NSK38" s="498"/>
      <c r="NSL38" s="498"/>
      <c r="NSM38" s="498"/>
      <c r="NSN38" s="498"/>
      <c r="NSO38" s="498"/>
      <c r="NSP38" s="498"/>
      <c r="NSQ38" s="498"/>
      <c r="NSR38" s="498"/>
      <c r="NSS38" s="498"/>
      <c r="NST38" s="498"/>
      <c r="NSU38" s="498"/>
      <c r="NSV38" s="498"/>
      <c r="NSW38" s="498"/>
      <c r="NSX38" s="498"/>
      <c r="NSY38" s="498"/>
      <c r="NSZ38" s="498"/>
      <c r="NTA38" s="498"/>
      <c r="NTB38" s="498"/>
      <c r="NTC38" s="498"/>
      <c r="NTD38" s="498"/>
      <c r="NTE38" s="498"/>
      <c r="NTF38" s="498"/>
      <c r="NTG38" s="498"/>
      <c r="NTH38" s="498"/>
      <c r="NTI38" s="498"/>
      <c r="NTJ38" s="498"/>
      <c r="NTK38" s="498"/>
      <c r="NTL38" s="498"/>
      <c r="NTM38" s="498"/>
      <c r="NTN38" s="498"/>
      <c r="NTO38" s="498"/>
      <c r="NTP38" s="498"/>
      <c r="NTQ38" s="498"/>
      <c r="NTR38" s="498"/>
      <c r="NTS38" s="498"/>
      <c r="NTT38" s="498"/>
      <c r="NTU38" s="498"/>
      <c r="NTV38" s="498"/>
      <c r="NTW38" s="498"/>
      <c r="NTX38" s="498"/>
      <c r="NTY38" s="498"/>
      <c r="NTZ38" s="498"/>
      <c r="NUA38" s="498"/>
      <c r="NUB38" s="498"/>
      <c r="NUC38" s="498"/>
      <c r="NUD38" s="498"/>
      <c r="NUE38" s="498"/>
      <c r="NUF38" s="498"/>
      <c r="NUG38" s="498"/>
      <c r="NUH38" s="498"/>
      <c r="NUI38" s="498"/>
      <c r="NUJ38" s="498"/>
      <c r="NUK38" s="498"/>
      <c r="NUL38" s="498"/>
      <c r="NUM38" s="498"/>
      <c r="NUN38" s="498"/>
      <c r="NUO38" s="498"/>
      <c r="NUP38" s="498"/>
      <c r="NUQ38" s="498"/>
      <c r="NUR38" s="498"/>
      <c r="NUS38" s="498"/>
      <c r="NUT38" s="498"/>
      <c r="NUU38" s="498"/>
      <c r="NUV38" s="498"/>
      <c r="NUW38" s="498"/>
      <c r="NUX38" s="498"/>
      <c r="NUY38" s="498"/>
      <c r="NUZ38" s="498"/>
      <c r="NVA38" s="498"/>
      <c r="NVB38" s="498"/>
      <c r="NVC38" s="498"/>
      <c r="NVD38" s="498"/>
      <c r="NVE38" s="498"/>
      <c r="NVF38" s="498"/>
      <c r="NVG38" s="498"/>
      <c r="NVH38" s="498"/>
      <c r="NVI38" s="498"/>
      <c r="NVJ38" s="498"/>
      <c r="NVK38" s="498"/>
      <c r="NVL38" s="498"/>
      <c r="NVM38" s="498"/>
      <c r="NVN38" s="498"/>
      <c r="NVO38" s="498"/>
      <c r="NVP38" s="498"/>
      <c r="NVQ38" s="498"/>
      <c r="NVR38" s="498"/>
      <c r="NVS38" s="498"/>
      <c r="NVT38" s="498"/>
      <c r="NVU38" s="498"/>
      <c r="NVV38" s="498"/>
      <c r="NVW38" s="498"/>
      <c r="NVX38" s="498"/>
      <c r="NVY38" s="498"/>
      <c r="NVZ38" s="498"/>
      <c r="NWA38" s="498"/>
      <c r="NWB38" s="498"/>
      <c r="NWC38" s="498"/>
      <c r="NWD38" s="498"/>
      <c r="NWE38" s="498"/>
      <c r="NWF38" s="498"/>
      <c r="NWG38" s="498"/>
      <c r="NWH38" s="498"/>
      <c r="NWI38" s="498"/>
      <c r="NWJ38" s="498"/>
      <c r="NWK38" s="498"/>
      <c r="NWL38" s="498"/>
      <c r="NWM38" s="498"/>
      <c r="NWN38" s="498"/>
      <c r="NWO38" s="498"/>
      <c r="NWP38" s="498"/>
      <c r="NWQ38" s="498"/>
      <c r="NWR38" s="498"/>
      <c r="NWS38" s="498"/>
      <c r="NWT38" s="498"/>
      <c r="NWU38" s="498"/>
      <c r="NWV38" s="498"/>
      <c r="NWW38" s="498"/>
      <c r="NWX38" s="498"/>
      <c r="NWY38" s="498"/>
      <c r="NWZ38" s="498"/>
      <c r="NXA38" s="498"/>
      <c r="NXB38" s="498"/>
      <c r="NXC38" s="498"/>
      <c r="NXD38" s="498"/>
      <c r="NXE38" s="498"/>
      <c r="NXF38" s="498"/>
      <c r="NXG38" s="498"/>
      <c r="NXH38" s="498"/>
      <c r="NXI38" s="498"/>
      <c r="NXJ38" s="498"/>
      <c r="NXK38" s="498"/>
      <c r="NXL38" s="498"/>
      <c r="NXM38" s="498"/>
      <c r="NXN38" s="498"/>
      <c r="NXO38" s="498"/>
      <c r="NXP38" s="498"/>
      <c r="NXQ38" s="498"/>
      <c r="NXR38" s="498"/>
      <c r="NXS38" s="498"/>
      <c r="NXT38" s="498"/>
      <c r="NXU38" s="498"/>
      <c r="NXV38" s="498"/>
      <c r="NXW38" s="498"/>
      <c r="NXX38" s="498"/>
      <c r="NXY38" s="498"/>
      <c r="NXZ38" s="498"/>
      <c r="NYA38" s="498"/>
      <c r="NYB38" s="498"/>
      <c r="NYC38" s="498"/>
      <c r="NYD38" s="498"/>
      <c r="NYE38" s="498"/>
      <c r="NYF38" s="498"/>
      <c r="NYG38" s="498"/>
      <c r="NYH38" s="498"/>
      <c r="NYI38" s="498"/>
      <c r="NYJ38" s="498"/>
      <c r="NYK38" s="498"/>
      <c r="NYL38" s="498"/>
      <c r="NYM38" s="498"/>
      <c r="NYN38" s="498"/>
      <c r="NYO38" s="498"/>
      <c r="NYP38" s="498"/>
      <c r="NYQ38" s="498"/>
      <c r="NYR38" s="498"/>
      <c r="NYS38" s="498"/>
      <c r="NYT38" s="498"/>
      <c r="NYU38" s="498"/>
      <c r="NYV38" s="498"/>
      <c r="NYW38" s="498"/>
      <c r="NYX38" s="498"/>
      <c r="NYY38" s="498"/>
      <c r="NYZ38" s="498"/>
      <c r="NZA38" s="498"/>
      <c r="NZB38" s="498"/>
      <c r="NZC38" s="498"/>
      <c r="NZD38" s="498"/>
      <c r="NZE38" s="498"/>
      <c r="NZF38" s="498"/>
      <c r="NZG38" s="498"/>
      <c r="NZH38" s="498"/>
      <c r="NZI38" s="498"/>
      <c r="NZJ38" s="498"/>
      <c r="NZK38" s="498"/>
      <c r="NZL38" s="498"/>
      <c r="NZM38" s="498"/>
      <c r="NZN38" s="498"/>
      <c r="NZO38" s="498"/>
      <c r="NZP38" s="498"/>
      <c r="NZQ38" s="498"/>
      <c r="NZR38" s="498"/>
      <c r="NZS38" s="498"/>
      <c r="NZT38" s="498"/>
      <c r="NZU38" s="498"/>
      <c r="NZV38" s="498"/>
      <c r="NZW38" s="498"/>
      <c r="NZX38" s="498"/>
      <c r="NZY38" s="498"/>
      <c r="NZZ38" s="498"/>
      <c r="OAA38" s="498"/>
      <c r="OAB38" s="498"/>
      <c r="OAC38" s="498"/>
      <c r="OAD38" s="498"/>
      <c r="OAE38" s="498"/>
      <c r="OAF38" s="498"/>
      <c r="OAG38" s="498"/>
      <c r="OAH38" s="498"/>
      <c r="OAI38" s="498"/>
      <c r="OAJ38" s="498"/>
      <c r="OAK38" s="498"/>
      <c r="OAL38" s="498"/>
      <c r="OAM38" s="498"/>
      <c r="OAN38" s="498"/>
      <c r="OAO38" s="498"/>
      <c r="OAP38" s="498"/>
      <c r="OAQ38" s="498"/>
      <c r="OAR38" s="498"/>
      <c r="OAS38" s="498"/>
      <c r="OAT38" s="498"/>
      <c r="OAU38" s="498"/>
      <c r="OAV38" s="498"/>
      <c r="OAW38" s="498"/>
      <c r="OAX38" s="498"/>
      <c r="OAY38" s="498"/>
      <c r="OAZ38" s="498"/>
      <c r="OBA38" s="498"/>
      <c r="OBB38" s="498"/>
      <c r="OBC38" s="498"/>
      <c r="OBD38" s="498"/>
      <c r="OBE38" s="498"/>
      <c r="OBF38" s="498"/>
      <c r="OBG38" s="498"/>
      <c r="OBH38" s="498"/>
      <c r="OBI38" s="498"/>
      <c r="OBJ38" s="498"/>
      <c r="OBK38" s="498"/>
      <c r="OBL38" s="498"/>
      <c r="OBM38" s="498"/>
      <c r="OBN38" s="498"/>
      <c r="OBO38" s="498"/>
      <c r="OBP38" s="498"/>
      <c r="OBQ38" s="498"/>
      <c r="OBR38" s="498"/>
      <c r="OBS38" s="498"/>
      <c r="OBT38" s="498"/>
      <c r="OBU38" s="498"/>
      <c r="OBV38" s="498"/>
      <c r="OBW38" s="498"/>
      <c r="OBX38" s="498"/>
      <c r="OBY38" s="498"/>
      <c r="OBZ38" s="498"/>
      <c r="OCA38" s="498"/>
      <c r="OCB38" s="498"/>
      <c r="OCC38" s="498"/>
      <c r="OCD38" s="498"/>
      <c r="OCE38" s="498"/>
      <c r="OCF38" s="498"/>
      <c r="OCG38" s="498"/>
      <c r="OCH38" s="498"/>
      <c r="OCI38" s="498"/>
      <c r="OCJ38" s="498"/>
      <c r="OCK38" s="498"/>
      <c r="OCL38" s="498"/>
      <c r="OCM38" s="498"/>
      <c r="OCN38" s="498"/>
      <c r="OCO38" s="498"/>
      <c r="OCP38" s="498"/>
      <c r="OCQ38" s="498"/>
      <c r="OCR38" s="498"/>
      <c r="OCS38" s="498"/>
      <c r="OCT38" s="498"/>
      <c r="OCU38" s="498"/>
      <c r="OCV38" s="498"/>
      <c r="OCW38" s="498"/>
      <c r="OCX38" s="498"/>
      <c r="OCY38" s="498"/>
      <c r="OCZ38" s="498"/>
      <c r="ODA38" s="498"/>
      <c r="ODB38" s="498"/>
      <c r="ODC38" s="498"/>
      <c r="ODD38" s="498"/>
      <c r="ODE38" s="498"/>
      <c r="ODF38" s="498"/>
      <c r="ODG38" s="498"/>
      <c r="ODH38" s="498"/>
      <c r="ODI38" s="498"/>
      <c r="ODJ38" s="498"/>
      <c r="ODK38" s="498"/>
      <c r="ODL38" s="498"/>
      <c r="ODM38" s="498"/>
      <c r="ODN38" s="498"/>
      <c r="ODO38" s="498"/>
      <c r="ODP38" s="498"/>
      <c r="ODQ38" s="498"/>
      <c r="ODR38" s="498"/>
      <c r="ODS38" s="498"/>
      <c r="ODT38" s="498"/>
      <c r="ODU38" s="498"/>
      <c r="ODV38" s="498"/>
      <c r="ODW38" s="498"/>
      <c r="ODX38" s="498"/>
      <c r="ODY38" s="498"/>
      <c r="ODZ38" s="498"/>
      <c r="OEA38" s="498"/>
      <c r="OEB38" s="498"/>
      <c r="OEC38" s="498"/>
      <c r="OED38" s="498"/>
      <c r="OEE38" s="498"/>
      <c r="OEF38" s="498"/>
      <c r="OEG38" s="498"/>
      <c r="OEH38" s="498"/>
      <c r="OEI38" s="498"/>
      <c r="OEJ38" s="498"/>
      <c r="OEK38" s="498"/>
      <c r="OEL38" s="498"/>
      <c r="OEM38" s="498"/>
      <c r="OEN38" s="498"/>
      <c r="OEO38" s="498"/>
      <c r="OEP38" s="498"/>
      <c r="OEQ38" s="498"/>
      <c r="OER38" s="498"/>
      <c r="OES38" s="498"/>
      <c r="OET38" s="498"/>
      <c r="OEU38" s="498"/>
      <c r="OEV38" s="498"/>
      <c r="OEW38" s="498"/>
      <c r="OEX38" s="498"/>
      <c r="OEY38" s="498"/>
      <c r="OEZ38" s="498"/>
      <c r="OFA38" s="498"/>
      <c r="OFB38" s="498"/>
      <c r="OFC38" s="498"/>
      <c r="OFD38" s="498"/>
      <c r="OFE38" s="498"/>
      <c r="OFF38" s="498"/>
      <c r="OFG38" s="498"/>
      <c r="OFH38" s="498"/>
      <c r="OFI38" s="498"/>
      <c r="OFJ38" s="498"/>
      <c r="OFK38" s="498"/>
      <c r="OFL38" s="498"/>
      <c r="OFM38" s="498"/>
      <c r="OFN38" s="498"/>
      <c r="OFO38" s="498"/>
      <c r="OFP38" s="498"/>
      <c r="OFQ38" s="498"/>
      <c r="OFR38" s="498"/>
      <c r="OFS38" s="498"/>
      <c r="OFT38" s="498"/>
      <c r="OFU38" s="498"/>
      <c r="OFV38" s="498"/>
      <c r="OFW38" s="498"/>
      <c r="OFX38" s="498"/>
      <c r="OFY38" s="498"/>
      <c r="OFZ38" s="498"/>
      <c r="OGA38" s="498"/>
      <c r="OGB38" s="498"/>
      <c r="OGC38" s="498"/>
      <c r="OGD38" s="498"/>
      <c r="OGE38" s="498"/>
      <c r="OGF38" s="498"/>
      <c r="OGG38" s="498"/>
      <c r="OGH38" s="498"/>
      <c r="OGI38" s="498"/>
      <c r="OGJ38" s="498"/>
      <c r="OGK38" s="498"/>
      <c r="OGL38" s="498"/>
      <c r="OGM38" s="498"/>
      <c r="OGN38" s="498"/>
      <c r="OGO38" s="498"/>
      <c r="OGP38" s="498"/>
      <c r="OGQ38" s="498"/>
      <c r="OGR38" s="498"/>
      <c r="OGS38" s="498"/>
      <c r="OGT38" s="498"/>
      <c r="OGU38" s="498"/>
      <c r="OGV38" s="498"/>
      <c r="OGW38" s="498"/>
      <c r="OGX38" s="498"/>
      <c r="OGY38" s="498"/>
      <c r="OGZ38" s="498"/>
      <c r="OHA38" s="498"/>
      <c r="OHB38" s="498"/>
      <c r="OHC38" s="498"/>
      <c r="OHD38" s="498"/>
      <c r="OHE38" s="498"/>
      <c r="OHF38" s="498"/>
      <c r="OHG38" s="498"/>
      <c r="OHH38" s="498"/>
      <c r="OHI38" s="498"/>
      <c r="OHJ38" s="498"/>
      <c r="OHK38" s="498"/>
      <c r="OHL38" s="498"/>
      <c r="OHM38" s="498"/>
      <c r="OHN38" s="498"/>
      <c r="OHO38" s="498"/>
      <c r="OHP38" s="498"/>
      <c r="OHQ38" s="498"/>
      <c r="OHR38" s="498"/>
      <c r="OHS38" s="498"/>
      <c r="OHT38" s="498"/>
      <c r="OHU38" s="498"/>
      <c r="OHV38" s="498"/>
      <c r="OHW38" s="498"/>
      <c r="OHX38" s="498"/>
      <c r="OHY38" s="498"/>
      <c r="OHZ38" s="498"/>
      <c r="OIA38" s="498"/>
      <c r="OIB38" s="498"/>
      <c r="OIC38" s="498"/>
      <c r="OID38" s="498"/>
      <c r="OIE38" s="498"/>
      <c r="OIF38" s="498"/>
      <c r="OIG38" s="498"/>
      <c r="OIH38" s="498"/>
      <c r="OII38" s="498"/>
      <c r="OIJ38" s="498"/>
      <c r="OIK38" s="498"/>
      <c r="OIL38" s="498"/>
      <c r="OIM38" s="498"/>
      <c r="OIN38" s="498"/>
      <c r="OIO38" s="498"/>
      <c r="OIP38" s="498"/>
      <c r="OIQ38" s="498"/>
      <c r="OIR38" s="498"/>
      <c r="OIS38" s="498"/>
      <c r="OIT38" s="498"/>
      <c r="OIU38" s="498"/>
      <c r="OIV38" s="498"/>
      <c r="OIW38" s="498"/>
      <c r="OIX38" s="498"/>
      <c r="OIY38" s="498"/>
      <c r="OIZ38" s="498"/>
      <c r="OJA38" s="498"/>
      <c r="OJB38" s="498"/>
      <c r="OJC38" s="498"/>
      <c r="OJD38" s="498"/>
      <c r="OJE38" s="498"/>
      <c r="OJF38" s="498"/>
      <c r="OJG38" s="498"/>
      <c r="OJH38" s="498"/>
      <c r="OJI38" s="498"/>
      <c r="OJJ38" s="498"/>
      <c r="OJK38" s="498"/>
      <c r="OJL38" s="498"/>
      <c r="OJM38" s="498"/>
      <c r="OJN38" s="498"/>
      <c r="OJO38" s="498"/>
      <c r="OJP38" s="498"/>
      <c r="OJQ38" s="498"/>
      <c r="OJR38" s="498"/>
      <c r="OJS38" s="498"/>
      <c r="OJT38" s="498"/>
      <c r="OJU38" s="498"/>
      <c r="OJV38" s="498"/>
      <c r="OJW38" s="498"/>
      <c r="OJX38" s="498"/>
      <c r="OJY38" s="498"/>
      <c r="OJZ38" s="498"/>
      <c r="OKA38" s="498"/>
      <c r="OKB38" s="498"/>
      <c r="OKC38" s="498"/>
      <c r="OKD38" s="498"/>
      <c r="OKE38" s="498"/>
      <c r="OKF38" s="498"/>
      <c r="OKG38" s="498"/>
      <c r="OKH38" s="498"/>
      <c r="OKI38" s="498"/>
      <c r="OKJ38" s="498"/>
      <c r="OKK38" s="498"/>
      <c r="OKL38" s="498"/>
      <c r="OKM38" s="498"/>
      <c r="OKN38" s="498"/>
      <c r="OKO38" s="498"/>
      <c r="OKP38" s="498"/>
      <c r="OKQ38" s="498"/>
      <c r="OKR38" s="498"/>
      <c r="OKS38" s="498"/>
      <c r="OKT38" s="498"/>
      <c r="OKU38" s="498"/>
      <c r="OKV38" s="498"/>
      <c r="OKW38" s="498"/>
      <c r="OKX38" s="498"/>
      <c r="OKY38" s="498"/>
      <c r="OKZ38" s="498"/>
      <c r="OLA38" s="498"/>
      <c r="OLB38" s="498"/>
      <c r="OLC38" s="498"/>
      <c r="OLD38" s="498"/>
      <c r="OLE38" s="498"/>
      <c r="OLF38" s="498"/>
      <c r="OLG38" s="498"/>
      <c r="OLH38" s="498"/>
      <c r="OLI38" s="498"/>
      <c r="OLJ38" s="498"/>
      <c r="OLK38" s="498"/>
      <c r="OLL38" s="498"/>
      <c r="OLM38" s="498"/>
      <c r="OLN38" s="498"/>
      <c r="OLO38" s="498"/>
      <c r="OLP38" s="498"/>
      <c r="OLQ38" s="498"/>
      <c r="OLR38" s="498"/>
      <c r="OLS38" s="498"/>
      <c r="OLT38" s="498"/>
      <c r="OLU38" s="498"/>
      <c r="OLV38" s="498"/>
      <c r="OLW38" s="498"/>
      <c r="OLX38" s="498"/>
      <c r="OLY38" s="498"/>
      <c r="OLZ38" s="498"/>
      <c r="OMA38" s="498"/>
      <c r="OMB38" s="498"/>
      <c r="OMC38" s="498"/>
      <c r="OMD38" s="498"/>
      <c r="OME38" s="498"/>
      <c r="OMF38" s="498"/>
      <c r="OMG38" s="498"/>
      <c r="OMH38" s="498"/>
      <c r="OMI38" s="498"/>
      <c r="OMJ38" s="498"/>
      <c r="OMK38" s="498"/>
      <c r="OML38" s="498"/>
      <c r="OMM38" s="498"/>
      <c r="OMN38" s="498"/>
      <c r="OMO38" s="498"/>
      <c r="OMP38" s="498"/>
      <c r="OMQ38" s="498"/>
      <c r="OMR38" s="498"/>
      <c r="OMS38" s="498"/>
      <c r="OMT38" s="498"/>
      <c r="OMU38" s="498"/>
      <c r="OMV38" s="498"/>
      <c r="OMW38" s="498"/>
      <c r="OMX38" s="498"/>
      <c r="OMY38" s="498"/>
      <c r="OMZ38" s="498"/>
      <c r="ONA38" s="498"/>
      <c r="ONB38" s="498"/>
      <c r="ONC38" s="498"/>
      <c r="OND38" s="498"/>
      <c r="ONE38" s="498"/>
      <c r="ONF38" s="498"/>
      <c r="ONG38" s="498"/>
      <c r="ONH38" s="498"/>
      <c r="ONI38" s="498"/>
      <c r="ONJ38" s="498"/>
      <c r="ONK38" s="498"/>
      <c r="ONL38" s="498"/>
      <c r="ONM38" s="498"/>
      <c r="ONN38" s="498"/>
      <c r="ONO38" s="498"/>
      <c r="ONP38" s="498"/>
      <c r="ONQ38" s="498"/>
      <c r="ONR38" s="498"/>
      <c r="ONS38" s="498"/>
      <c r="ONT38" s="498"/>
      <c r="ONU38" s="498"/>
      <c r="ONV38" s="498"/>
      <c r="ONW38" s="498"/>
      <c r="ONX38" s="498"/>
      <c r="ONY38" s="498"/>
      <c r="ONZ38" s="498"/>
      <c r="OOA38" s="498"/>
      <c r="OOB38" s="498"/>
      <c r="OOC38" s="498"/>
      <c r="OOD38" s="498"/>
      <c r="OOE38" s="498"/>
      <c r="OOF38" s="498"/>
      <c r="OOG38" s="498"/>
      <c r="OOH38" s="498"/>
      <c r="OOI38" s="498"/>
      <c r="OOJ38" s="498"/>
      <c r="OOK38" s="498"/>
      <c r="OOL38" s="498"/>
      <c r="OOM38" s="498"/>
      <c r="OON38" s="498"/>
      <c r="OOO38" s="498"/>
      <c r="OOP38" s="498"/>
      <c r="OOQ38" s="498"/>
      <c r="OOR38" s="498"/>
      <c r="OOS38" s="498"/>
      <c r="OOT38" s="498"/>
      <c r="OOU38" s="498"/>
      <c r="OOV38" s="498"/>
      <c r="OOW38" s="498"/>
      <c r="OOX38" s="498"/>
      <c r="OOY38" s="498"/>
      <c r="OOZ38" s="498"/>
      <c r="OPA38" s="498"/>
      <c r="OPB38" s="498"/>
      <c r="OPC38" s="498"/>
      <c r="OPD38" s="498"/>
      <c r="OPE38" s="498"/>
      <c r="OPF38" s="498"/>
      <c r="OPG38" s="498"/>
      <c r="OPH38" s="498"/>
      <c r="OPI38" s="498"/>
      <c r="OPJ38" s="498"/>
      <c r="OPK38" s="498"/>
      <c r="OPL38" s="498"/>
      <c r="OPM38" s="498"/>
      <c r="OPN38" s="498"/>
      <c r="OPO38" s="498"/>
      <c r="OPP38" s="498"/>
      <c r="OPQ38" s="498"/>
      <c r="OPR38" s="498"/>
      <c r="OPS38" s="498"/>
      <c r="OPT38" s="498"/>
      <c r="OPU38" s="498"/>
      <c r="OPV38" s="498"/>
      <c r="OPW38" s="498"/>
      <c r="OPX38" s="498"/>
      <c r="OPY38" s="498"/>
      <c r="OPZ38" s="498"/>
      <c r="OQA38" s="498"/>
      <c r="OQB38" s="498"/>
      <c r="OQC38" s="498"/>
      <c r="OQD38" s="498"/>
      <c r="OQE38" s="498"/>
      <c r="OQF38" s="498"/>
      <c r="OQG38" s="498"/>
      <c r="OQH38" s="498"/>
      <c r="OQI38" s="498"/>
      <c r="OQJ38" s="498"/>
      <c r="OQK38" s="498"/>
      <c r="OQL38" s="498"/>
      <c r="OQM38" s="498"/>
      <c r="OQN38" s="498"/>
      <c r="OQO38" s="498"/>
      <c r="OQP38" s="498"/>
      <c r="OQQ38" s="498"/>
      <c r="OQR38" s="498"/>
      <c r="OQS38" s="498"/>
      <c r="OQT38" s="498"/>
      <c r="OQU38" s="498"/>
      <c r="OQV38" s="498"/>
      <c r="OQW38" s="498"/>
      <c r="OQX38" s="498"/>
      <c r="OQY38" s="498"/>
      <c r="OQZ38" s="498"/>
      <c r="ORA38" s="498"/>
      <c r="ORB38" s="498"/>
      <c r="ORC38" s="498"/>
      <c r="ORD38" s="498"/>
      <c r="ORE38" s="498"/>
      <c r="ORF38" s="498"/>
      <c r="ORG38" s="498"/>
      <c r="ORH38" s="498"/>
      <c r="ORI38" s="498"/>
      <c r="ORJ38" s="498"/>
      <c r="ORK38" s="498"/>
      <c r="ORL38" s="498"/>
      <c r="ORM38" s="498"/>
      <c r="ORN38" s="498"/>
      <c r="ORO38" s="498"/>
      <c r="ORP38" s="498"/>
      <c r="ORQ38" s="498"/>
      <c r="ORR38" s="498"/>
      <c r="ORS38" s="498"/>
      <c r="ORT38" s="498"/>
      <c r="ORU38" s="498"/>
      <c r="ORV38" s="498"/>
      <c r="ORW38" s="498"/>
      <c r="ORX38" s="498"/>
      <c r="ORY38" s="498"/>
      <c r="ORZ38" s="498"/>
      <c r="OSA38" s="498"/>
      <c r="OSB38" s="498"/>
      <c r="OSC38" s="498"/>
      <c r="OSD38" s="498"/>
      <c r="OSE38" s="498"/>
      <c r="OSF38" s="498"/>
      <c r="OSG38" s="498"/>
      <c r="OSH38" s="498"/>
      <c r="OSI38" s="498"/>
      <c r="OSJ38" s="498"/>
      <c r="OSK38" s="498"/>
      <c r="OSL38" s="498"/>
      <c r="OSM38" s="498"/>
      <c r="OSN38" s="498"/>
      <c r="OSO38" s="498"/>
      <c r="OSP38" s="498"/>
      <c r="OSQ38" s="498"/>
      <c r="OSR38" s="498"/>
      <c r="OSS38" s="498"/>
      <c r="OST38" s="498"/>
      <c r="OSU38" s="498"/>
      <c r="OSV38" s="498"/>
      <c r="OSW38" s="498"/>
      <c r="OSX38" s="498"/>
      <c r="OSY38" s="498"/>
      <c r="OSZ38" s="498"/>
      <c r="OTA38" s="498"/>
      <c r="OTB38" s="498"/>
      <c r="OTC38" s="498"/>
      <c r="OTD38" s="498"/>
      <c r="OTE38" s="498"/>
      <c r="OTF38" s="498"/>
      <c r="OTG38" s="498"/>
      <c r="OTH38" s="498"/>
      <c r="OTI38" s="498"/>
      <c r="OTJ38" s="498"/>
      <c r="OTK38" s="498"/>
      <c r="OTL38" s="498"/>
      <c r="OTM38" s="498"/>
      <c r="OTN38" s="498"/>
      <c r="OTO38" s="498"/>
      <c r="OTP38" s="498"/>
      <c r="OTQ38" s="498"/>
      <c r="OTR38" s="498"/>
      <c r="OTS38" s="498"/>
      <c r="OTT38" s="498"/>
      <c r="OTU38" s="498"/>
      <c r="OTV38" s="498"/>
      <c r="OTW38" s="498"/>
      <c r="OTX38" s="498"/>
      <c r="OTY38" s="498"/>
      <c r="OTZ38" s="498"/>
      <c r="OUA38" s="498"/>
      <c r="OUB38" s="498"/>
      <c r="OUC38" s="498"/>
      <c r="OUD38" s="498"/>
      <c r="OUE38" s="498"/>
      <c r="OUF38" s="498"/>
      <c r="OUG38" s="498"/>
      <c r="OUH38" s="498"/>
      <c r="OUI38" s="498"/>
      <c r="OUJ38" s="498"/>
      <c r="OUK38" s="498"/>
      <c r="OUL38" s="498"/>
      <c r="OUM38" s="498"/>
      <c r="OUN38" s="498"/>
      <c r="OUO38" s="498"/>
      <c r="OUP38" s="498"/>
      <c r="OUQ38" s="498"/>
      <c r="OUR38" s="498"/>
      <c r="OUS38" s="498"/>
      <c r="OUT38" s="498"/>
      <c r="OUU38" s="498"/>
      <c r="OUV38" s="498"/>
      <c r="OUW38" s="498"/>
      <c r="OUX38" s="498"/>
      <c r="OUY38" s="498"/>
      <c r="OUZ38" s="498"/>
      <c r="OVA38" s="498"/>
      <c r="OVB38" s="498"/>
      <c r="OVC38" s="498"/>
      <c r="OVD38" s="498"/>
      <c r="OVE38" s="498"/>
      <c r="OVF38" s="498"/>
      <c r="OVG38" s="498"/>
      <c r="OVH38" s="498"/>
      <c r="OVI38" s="498"/>
      <c r="OVJ38" s="498"/>
      <c r="OVK38" s="498"/>
      <c r="OVL38" s="498"/>
      <c r="OVM38" s="498"/>
      <c r="OVN38" s="498"/>
      <c r="OVO38" s="498"/>
      <c r="OVP38" s="498"/>
      <c r="OVQ38" s="498"/>
      <c r="OVR38" s="498"/>
      <c r="OVS38" s="498"/>
      <c r="OVT38" s="498"/>
      <c r="OVU38" s="498"/>
      <c r="OVV38" s="498"/>
      <c r="OVW38" s="498"/>
      <c r="OVX38" s="498"/>
      <c r="OVY38" s="498"/>
      <c r="OVZ38" s="498"/>
      <c r="OWA38" s="498"/>
      <c r="OWB38" s="498"/>
      <c r="OWC38" s="498"/>
      <c r="OWD38" s="498"/>
      <c r="OWE38" s="498"/>
      <c r="OWF38" s="498"/>
      <c r="OWG38" s="498"/>
      <c r="OWH38" s="498"/>
      <c r="OWI38" s="498"/>
      <c r="OWJ38" s="498"/>
      <c r="OWK38" s="498"/>
      <c r="OWL38" s="498"/>
      <c r="OWM38" s="498"/>
      <c r="OWN38" s="498"/>
      <c r="OWO38" s="498"/>
      <c r="OWP38" s="498"/>
      <c r="OWQ38" s="498"/>
      <c r="OWR38" s="498"/>
      <c r="OWS38" s="498"/>
      <c r="OWT38" s="498"/>
      <c r="OWU38" s="498"/>
      <c r="OWV38" s="498"/>
      <c r="OWW38" s="498"/>
      <c r="OWX38" s="498"/>
      <c r="OWY38" s="498"/>
      <c r="OWZ38" s="498"/>
      <c r="OXA38" s="498"/>
      <c r="OXB38" s="498"/>
      <c r="OXC38" s="498"/>
      <c r="OXD38" s="498"/>
      <c r="OXE38" s="498"/>
      <c r="OXF38" s="498"/>
      <c r="OXG38" s="498"/>
      <c r="OXH38" s="498"/>
      <c r="OXI38" s="498"/>
      <c r="OXJ38" s="498"/>
      <c r="OXK38" s="498"/>
      <c r="OXL38" s="498"/>
      <c r="OXM38" s="498"/>
      <c r="OXN38" s="498"/>
      <c r="OXO38" s="498"/>
      <c r="OXP38" s="498"/>
      <c r="OXQ38" s="498"/>
      <c r="OXR38" s="498"/>
      <c r="OXS38" s="498"/>
      <c r="OXT38" s="498"/>
      <c r="OXU38" s="498"/>
      <c r="OXV38" s="498"/>
      <c r="OXW38" s="498"/>
      <c r="OXX38" s="498"/>
      <c r="OXY38" s="498"/>
      <c r="OXZ38" s="498"/>
      <c r="OYA38" s="498"/>
      <c r="OYB38" s="498"/>
      <c r="OYC38" s="498"/>
      <c r="OYD38" s="498"/>
      <c r="OYE38" s="498"/>
      <c r="OYF38" s="498"/>
      <c r="OYG38" s="498"/>
      <c r="OYH38" s="498"/>
      <c r="OYI38" s="498"/>
      <c r="OYJ38" s="498"/>
      <c r="OYK38" s="498"/>
      <c r="OYL38" s="498"/>
      <c r="OYM38" s="498"/>
      <c r="OYN38" s="498"/>
      <c r="OYO38" s="498"/>
      <c r="OYP38" s="498"/>
      <c r="OYQ38" s="498"/>
      <c r="OYR38" s="498"/>
      <c r="OYS38" s="498"/>
      <c r="OYT38" s="498"/>
      <c r="OYU38" s="498"/>
      <c r="OYV38" s="498"/>
      <c r="OYW38" s="498"/>
      <c r="OYX38" s="498"/>
      <c r="OYY38" s="498"/>
      <c r="OYZ38" s="498"/>
      <c r="OZA38" s="498"/>
      <c r="OZB38" s="498"/>
      <c r="OZC38" s="498"/>
      <c r="OZD38" s="498"/>
      <c r="OZE38" s="498"/>
      <c r="OZF38" s="498"/>
      <c r="OZG38" s="498"/>
      <c r="OZH38" s="498"/>
      <c r="OZI38" s="498"/>
      <c r="OZJ38" s="498"/>
      <c r="OZK38" s="498"/>
      <c r="OZL38" s="498"/>
      <c r="OZM38" s="498"/>
      <c r="OZN38" s="498"/>
      <c r="OZO38" s="498"/>
      <c r="OZP38" s="498"/>
      <c r="OZQ38" s="498"/>
      <c r="OZR38" s="498"/>
      <c r="OZS38" s="498"/>
      <c r="OZT38" s="498"/>
      <c r="OZU38" s="498"/>
      <c r="OZV38" s="498"/>
      <c r="OZW38" s="498"/>
      <c r="OZX38" s="498"/>
      <c r="OZY38" s="498"/>
      <c r="OZZ38" s="498"/>
      <c r="PAA38" s="498"/>
      <c r="PAB38" s="498"/>
      <c r="PAC38" s="498"/>
      <c r="PAD38" s="498"/>
      <c r="PAE38" s="498"/>
      <c r="PAF38" s="498"/>
      <c r="PAG38" s="498"/>
      <c r="PAH38" s="498"/>
      <c r="PAI38" s="498"/>
      <c r="PAJ38" s="498"/>
      <c r="PAK38" s="498"/>
      <c r="PAL38" s="498"/>
      <c r="PAM38" s="498"/>
      <c r="PAN38" s="498"/>
      <c r="PAO38" s="498"/>
      <c r="PAP38" s="498"/>
      <c r="PAQ38" s="498"/>
      <c r="PAR38" s="498"/>
      <c r="PAS38" s="498"/>
      <c r="PAT38" s="498"/>
      <c r="PAU38" s="498"/>
      <c r="PAV38" s="498"/>
      <c r="PAW38" s="498"/>
      <c r="PAX38" s="498"/>
      <c r="PAY38" s="498"/>
      <c r="PAZ38" s="498"/>
      <c r="PBA38" s="498"/>
      <c r="PBB38" s="498"/>
      <c r="PBC38" s="498"/>
      <c r="PBD38" s="498"/>
      <c r="PBE38" s="498"/>
      <c r="PBF38" s="498"/>
      <c r="PBG38" s="498"/>
      <c r="PBH38" s="498"/>
      <c r="PBI38" s="498"/>
      <c r="PBJ38" s="498"/>
      <c r="PBK38" s="498"/>
      <c r="PBL38" s="498"/>
      <c r="PBM38" s="498"/>
      <c r="PBN38" s="498"/>
      <c r="PBO38" s="498"/>
      <c r="PBP38" s="498"/>
      <c r="PBQ38" s="498"/>
      <c r="PBR38" s="498"/>
      <c r="PBS38" s="498"/>
      <c r="PBT38" s="498"/>
      <c r="PBU38" s="498"/>
      <c r="PBV38" s="498"/>
      <c r="PBW38" s="498"/>
      <c r="PBX38" s="498"/>
      <c r="PBY38" s="498"/>
      <c r="PBZ38" s="498"/>
      <c r="PCA38" s="498"/>
      <c r="PCB38" s="498"/>
      <c r="PCC38" s="498"/>
      <c r="PCD38" s="498"/>
      <c r="PCE38" s="498"/>
      <c r="PCF38" s="498"/>
      <c r="PCG38" s="498"/>
      <c r="PCH38" s="498"/>
      <c r="PCI38" s="498"/>
      <c r="PCJ38" s="498"/>
      <c r="PCK38" s="498"/>
      <c r="PCL38" s="498"/>
      <c r="PCM38" s="498"/>
      <c r="PCN38" s="498"/>
      <c r="PCO38" s="498"/>
      <c r="PCP38" s="498"/>
      <c r="PCQ38" s="498"/>
      <c r="PCR38" s="498"/>
      <c r="PCS38" s="498"/>
      <c r="PCT38" s="498"/>
      <c r="PCU38" s="498"/>
      <c r="PCV38" s="498"/>
      <c r="PCW38" s="498"/>
      <c r="PCX38" s="498"/>
      <c r="PCY38" s="498"/>
      <c r="PCZ38" s="498"/>
      <c r="PDA38" s="498"/>
      <c r="PDB38" s="498"/>
      <c r="PDC38" s="498"/>
      <c r="PDD38" s="498"/>
      <c r="PDE38" s="498"/>
      <c r="PDF38" s="498"/>
      <c r="PDG38" s="498"/>
      <c r="PDH38" s="498"/>
      <c r="PDI38" s="498"/>
      <c r="PDJ38" s="498"/>
      <c r="PDK38" s="498"/>
      <c r="PDL38" s="498"/>
      <c r="PDM38" s="498"/>
      <c r="PDN38" s="498"/>
      <c r="PDO38" s="498"/>
      <c r="PDP38" s="498"/>
      <c r="PDQ38" s="498"/>
      <c r="PDR38" s="498"/>
      <c r="PDS38" s="498"/>
      <c r="PDT38" s="498"/>
      <c r="PDU38" s="498"/>
      <c r="PDV38" s="498"/>
      <c r="PDW38" s="498"/>
      <c r="PDX38" s="498"/>
      <c r="PDY38" s="498"/>
      <c r="PDZ38" s="498"/>
      <c r="PEA38" s="498"/>
      <c r="PEB38" s="498"/>
      <c r="PEC38" s="498"/>
      <c r="PED38" s="498"/>
      <c r="PEE38" s="498"/>
      <c r="PEF38" s="498"/>
      <c r="PEG38" s="498"/>
      <c r="PEH38" s="498"/>
      <c r="PEI38" s="498"/>
      <c r="PEJ38" s="498"/>
      <c r="PEK38" s="498"/>
      <c r="PEL38" s="498"/>
      <c r="PEM38" s="498"/>
      <c r="PEN38" s="498"/>
      <c r="PEO38" s="498"/>
      <c r="PEP38" s="498"/>
      <c r="PEQ38" s="498"/>
      <c r="PER38" s="498"/>
      <c r="PES38" s="498"/>
      <c r="PET38" s="498"/>
      <c r="PEU38" s="498"/>
      <c r="PEV38" s="498"/>
      <c r="PEW38" s="498"/>
      <c r="PEX38" s="498"/>
      <c r="PEY38" s="498"/>
      <c r="PEZ38" s="498"/>
      <c r="PFA38" s="498"/>
      <c r="PFB38" s="498"/>
      <c r="PFC38" s="498"/>
      <c r="PFD38" s="498"/>
      <c r="PFE38" s="498"/>
      <c r="PFF38" s="498"/>
      <c r="PFG38" s="498"/>
      <c r="PFH38" s="498"/>
      <c r="PFI38" s="498"/>
      <c r="PFJ38" s="498"/>
      <c r="PFK38" s="498"/>
      <c r="PFL38" s="498"/>
      <c r="PFM38" s="498"/>
      <c r="PFN38" s="498"/>
      <c r="PFO38" s="498"/>
      <c r="PFP38" s="498"/>
      <c r="PFQ38" s="498"/>
      <c r="PFR38" s="498"/>
      <c r="PFS38" s="498"/>
      <c r="PFT38" s="498"/>
      <c r="PFU38" s="498"/>
      <c r="PFV38" s="498"/>
      <c r="PFW38" s="498"/>
      <c r="PFX38" s="498"/>
      <c r="PFY38" s="498"/>
      <c r="PFZ38" s="498"/>
      <c r="PGA38" s="498"/>
      <c r="PGB38" s="498"/>
      <c r="PGC38" s="498"/>
      <c r="PGD38" s="498"/>
      <c r="PGE38" s="498"/>
      <c r="PGF38" s="498"/>
      <c r="PGG38" s="498"/>
      <c r="PGH38" s="498"/>
      <c r="PGI38" s="498"/>
      <c r="PGJ38" s="498"/>
      <c r="PGK38" s="498"/>
      <c r="PGL38" s="498"/>
      <c r="PGM38" s="498"/>
      <c r="PGN38" s="498"/>
      <c r="PGO38" s="498"/>
      <c r="PGP38" s="498"/>
      <c r="PGQ38" s="498"/>
      <c r="PGR38" s="498"/>
      <c r="PGS38" s="498"/>
      <c r="PGT38" s="498"/>
      <c r="PGU38" s="498"/>
      <c r="PGV38" s="498"/>
      <c r="PGW38" s="498"/>
      <c r="PGX38" s="498"/>
      <c r="PGY38" s="498"/>
      <c r="PGZ38" s="498"/>
      <c r="PHA38" s="498"/>
      <c r="PHB38" s="498"/>
      <c r="PHC38" s="498"/>
      <c r="PHD38" s="498"/>
      <c r="PHE38" s="498"/>
      <c r="PHF38" s="498"/>
      <c r="PHG38" s="498"/>
      <c r="PHH38" s="498"/>
      <c r="PHI38" s="498"/>
      <c r="PHJ38" s="498"/>
      <c r="PHK38" s="498"/>
      <c r="PHL38" s="498"/>
      <c r="PHM38" s="498"/>
      <c r="PHN38" s="498"/>
      <c r="PHO38" s="498"/>
      <c r="PHP38" s="498"/>
      <c r="PHQ38" s="498"/>
      <c r="PHR38" s="498"/>
      <c r="PHS38" s="498"/>
      <c r="PHT38" s="498"/>
      <c r="PHU38" s="498"/>
      <c r="PHV38" s="498"/>
      <c r="PHW38" s="498"/>
      <c r="PHX38" s="498"/>
      <c r="PHY38" s="498"/>
      <c r="PHZ38" s="498"/>
      <c r="PIA38" s="498"/>
      <c r="PIB38" s="498"/>
      <c r="PIC38" s="498"/>
      <c r="PID38" s="498"/>
      <c r="PIE38" s="498"/>
      <c r="PIF38" s="498"/>
      <c r="PIG38" s="498"/>
      <c r="PIH38" s="498"/>
      <c r="PII38" s="498"/>
      <c r="PIJ38" s="498"/>
      <c r="PIK38" s="498"/>
      <c r="PIL38" s="498"/>
      <c r="PIM38" s="498"/>
      <c r="PIN38" s="498"/>
      <c r="PIO38" s="498"/>
      <c r="PIP38" s="498"/>
      <c r="PIQ38" s="498"/>
      <c r="PIR38" s="498"/>
      <c r="PIS38" s="498"/>
      <c r="PIT38" s="498"/>
      <c r="PIU38" s="498"/>
      <c r="PIV38" s="498"/>
      <c r="PIW38" s="498"/>
      <c r="PIX38" s="498"/>
      <c r="PIY38" s="498"/>
      <c r="PIZ38" s="498"/>
      <c r="PJA38" s="498"/>
      <c r="PJB38" s="498"/>
      <c r="PJC38" s="498"/>
      <c r="PJD38" s="498"/>
      <c r="PJE38" s="498"/>
      <c r="PJF38" s="498"/>
      <c r="PJG38" s="498"/>
      <c r="PJH38" s="498"/>
      <c r="PJI38" s="498"/>
      <c r="PJJ38" s="498"/>
      <c r="PJK38" s="498"/>
      <c r="PJL38" s="498"/>
      <c r="PJM38" s="498"/>
      <c r="PJN38" s="498"/>
      <c r="PJO38" s="498"/>
      <c r="PJP38" s="498"/>
      <c r="PJQ38" s="498"/>
      <c r="PJR38" s="498"/>
      <c r="PJS38" s="498"/>
      <c r="PJT38" s="498"/>
      <c r="PJU38" s="498"/>
      <c r="PJV38" s="498"/>
      <c r="PJW38" s="498"/>
      <c r="PJX38" s="498"/>
      <c r="PJY38" s="498"/>
      <c r="PJZ38" s="498"/>
      <c r="PKA38" s="498"/>
      <c r="PKB38" s="498"/>
      <c r="PKC38" s="498"/>
      <c r="PKD38" s="498"/>
      <c r="PKE38" s="498"/>
      <c r="PKF38" s="498"/>
      <c r="PKG38" s="498"/>
      <c r="PKH38" s="498"/>
      <c r="PKI38" s="498"/>
      <c r="PKJ38" s="498"/>
      <c r="PKK38" s="498"/>
      <c r="PKL38" s="498"/>
      <c r="PKM38" s="498"/>
      <c r="PKN38" s="498"/>
      <c r="PKO38" s="498"/>
      <c r="PKP38" s="498"/>
      <c r="PKQ38" s="498"/>
      <c r="PKR38" s="498"/>
      <c r="PKS38" s="498"/>
      <c r="PKT38" s="498"/>
      <c r="PKU38" s="498"/>
      <c r="PKV38" s="498"/>
      <c r="PKW38" s="498"/>
      <c r="PKX38" s="498"/>
      <c r="PKY38" s="498"/>
      <c r="PKZ38" s="498"/>
      <c r="PLA38" s="498"/>
      <c r="PLB38" s="498"/>
      <c r="PLC38" s="498"/>
      <c r="PLD38" s="498"/>
      <c r="PLE38" s="498"/>
      <c r="PLF38" s="498"/>
      <c r="PLG38" s="498"/>
      <c r="PLH38" s="498"/>
      <c r="PLI38" s="498"/>
      <c r="PLJ38" s="498"/>
      <c r="PLK38" s="498"/>
      <c r="PLL38" s="498"/>
      <c r="PLM38" s="498"/>
      <c r="PLN38" s="498"/>
      <c r="PLO38" s="498"/>
      <c r="PLP38" s="498"/>
      <c r="PLQ38" s="498"/>
      <c r="PLR38" s="498"/>
      <c r="PLS38" s="498"/>
      <c r="PLT38" s="498"/>
      <c r="PLU38" s="498"/>
      <c r="PLV38" s="498"/>
      <c r="PLW38" s="498"/>
      <c r="PLX38" s="498"/>
      <c r="PLY38" s="498"/>
      <c r="PLZ38" s="498"/>
      <c r="PMA38" s="498"/>
      <c r="PMB38" s="498"/>
      <c r="PMC38" s="498"/>
      <c r="PMD38" s="498"/>
      <c r="PME38" s="498"/>
      <c r="PMF38" s="498"/>
      <c r="PMG38" s="498"/>
      <c r="PMH38" s="498"/>
      <c r="PMI38" s="498"/>
      <c r="PMJ38" s="498"/>
      <c r="PMK38" s="498"/>
      <c r="PML38" s="498"/>
      <c r="PMM38" s="498"/>
      <c r="PMN38" s="498"/>
      <c r="PMO38" s="498"/>
      <c r="PMP38" s="498"/>
      <c r="PMQ38" s="498"/>
      <c r="PMR38" s="498"/>
      <c r="PMS38" s="498"/>
      <c r="PMT38" s="498"/>
      <c r="PMU38" s="498"/>
      <c r="PMV38" s="498"/>
      <c r="PMW38" s="498"/>
      <c r="PMX38" s="498"/>
      <c r="PMY38" s="498"/>
      <c r="PMZ38" s="498"/>
      <c r="PNA38" s="498"/>
      <c r="PNB38" s="498"/>
      <c r="PNC38" s="498"/>
      <c r="PND38" s="498"/>
      <c r="PNE38" s="498"/>
      <c r="PNF38" s="498"/>
      <c r="PNG38" s="498"/>
      <c r="PNH38" s="498"/>
      <c r="PNI38" s="498"/>
      <c r="PNJ38" s="498"/>
      <c r="PNK38" s="498"/>
      <c r="PNL38" s="498"/>
      <c r="PNM38" s="498"/>
      <c r="PNN38" s="498"/>
      <c r="PNO38" s="498"/>
      <c r="PNP38" s="498"/>
      <c r="PNQ38" s="498"/>
      <c r="PNR38" s="498"/>
      <c r="PNS38" s="498"/>
      <c r="PNT38" s="498"/>
      <c r="PNU38" s="498"/>
      <c r="PNV38" s="498"/>
      <c r="PNW38" s="498"/>
      <c r="PNX38" s="498"/>
      <c r="PNY38" s="498"/>
      <c r="PNZ38" s="498"/>
      <c r="POA38" s="498"/>
      <c r="POB38" s="498"/>
      <c r="POC38" s="498"/>
      <c r="POD38" s="498"/>
      <c r="POE38" s="498"/>
      <c r="POF38" s="498"/>
      <c r="POG38" s="498"/>
      <c r="POH38" s="498"/>
      <c r="POI38" s="498"/>
      <c r="POJ38" s="498"/>
      <c r="POK38" s="498"/>
      <c r="POL38" s="498"/>
      <c r="POM38" s="498"/>
      <c r="PON38" s="498"/>
      <c r="POO38" s="498"/>
      <c r="POP38" s="498"/>
      <c r="POQ38" s="498"/>
      <c r="POR38" s="498"/>
      <c r="POS38" s="498"/>
      <c r="POT38" s="498"/>
      <c r="POU38" s="498"/>
      <c r="POV38" s="498"/>
      <c r="POW38" s="498"/>
      <c r="POX38" s="498"/>
      <c r="POY38" s="498"/>
      <c r="POZ38" s="498"/>
      <c r="PPA38" s="498"/>
      <c r="PPB38" s="498"/>
      <c r="PPC38" s="498"/>
      <c r="PPD38" s="498"/>
      <c r="PPE38" s="498"/>
      <c r="PPF38" s="498"/>
      <c r="PPG38" s="498"/>
      <c r="PPH38" s="498"/>
      <c r="PPI38" s="498"/>
      <c r="PPJ38" s="498"/>
      <c r="PPK38" s="498"/>
      <c r="PPL38" s="498"/>
      <c r="PPM38" s="498"/>
      <c r="PPN38" s="498"/>
      <c r="PPO38" s="498"/>
      <c r="PPP38" s="498"/>
      <c r="PPQ38" s="498"/>
      <c r="PPR38" s="498"/>
      <c r="PPS38" s="498"/>
      <c r="PPT38" s="498"/>
      <c r="PPU38" s="498"/>
      <c r="PPV38" s="498"/>
      <c r="PPW38" s="498"/>
      <c r="PPX38" s="498"/>
      <c r="PPY38" s="498"/>
      <c r="PPZ38" s="498"/>
      <c r="PQA38" s="498"/>
      <c r="PQB38" s="498"/>
      <c r="PQC38" s="498"/>
      <c r="PQD38" s="498"/>
      <c r="PQE38" s="498"/>
      <c r="PQF38" s="498"/>
      <c r="PQG38" s="498"/>
      <c r="PQH38" s="498"/>
      <c r="PQI38" s="498"/>
      <c r="PQJ38" s="498"/>
      <c r="PQK38" s="498"/>
      <c r="PQL38" s="498"/>
      <c r="PQM38" s="498"/>
      <c r="PQN38" s="498"/>
      <c r="PQO38" s="498"/>
      <c r="PQP38" s="498"/>
      <c r="PQQ38" s="498"/>
      <c r="PQR38" s="498"/>
      <c r="PQS38" s="498"/>
      <c r="PQT38" s="498"/>
      <c r="PQU38" s="498"/>
      <c r="PQV38" s="498"/>
      <c r="PQW38" s="498"/>
      <c r="PQX38" s="498"/>
      <c r="PQY38" s="498"/>
      <c r="PQZ38" s="498"/>
      <c r="PRA38" s="498"/>
      <c r="PRB38" s="498"/>
      <c r="PRC38" s="498"/>
      <c r="PRD38" s="498"/>
      <c r="PRE38" s="498"/>
      <c r="PRF38" s="498"/>
      <c r="PRG38" s="498"/>
      <c r="PRH38" s="498"/>
      <c r="PRI38" s="498"/>
      <c r="PRJ38" s="498"/>
      <c r="PRK38" s="498"/>
      <c r="PRL38" s="498"/>
      <c r="PRM38" s="498"/>
      <c r="PRN38" s="498"/>
      <c r="PRO38" s="498"/>
      <c r="PRP38" s="498"/>
      <c r="PRQ38" s="498"/>
      <c r="PRR38" s="498"/>
      <c r="PRS38" s="498"/>
      <c r="PRT38" s="498"/>
      <c r="PRU38" s="498"/>
      <c r="PRV38" s="498"/>
      <c r="PRW38" s="498"/>
      <c r="PRX38" s="498"/>
      <c r="PRY38" s="498"/>
      <c r="PRZ38" s="498"/>
      <c r="PSA38" s="498"/>
      <c r="PSB38" s="498"/>
      <c r="PSC38" s="498"/>
      <c r="PSD38" s="498"/>
      <c r="PSE38" s="498"/>
      <c r="PSF38" s="498"/>
      <c r="PSG38" s="498"/>
      <c r="PSH38" s="498"/>
      <c r="PSI38" s="498"/>
      <c r="PSJ38" s="498"/>
      <c r="PSK38" s="498"/>
      <c r="PSL38" s="498"/>
      <c r="PSM38" s="498"/>
      <c r="PSN38" s="498"/>
      <c r="PSO38" s="498"/>
      <c r="PSP38" s="498"/>
      <c r="PSQ38" s="498"/>
      <c r="PSR38" s="498"/>
      <c r="PSS38" s="498"/>
      <c r="PST38" s="498"/>
      <c r="PSU38" s="498"/>
      <c r="PSV38" s="498"/>
      <c r="PSW38" s="498"/>
      <c r="PSX38" s="498"/>
      <c r="PSY38" s="498"/>
      <c r="PSZ38" s="498"/>
      <c r="PTA38" s="498"/>
      <c r="PTB38" s="498"/>
      <c r="PTC38" s="498"/>
      <c r="PTD38" s="498"/>
      <c r="PTE38" s="498"/>
      <c r="PTF38" s="498"/>
      <c r="PTG38" s="498"/>
      <c r="PTH38" s="498"/>
      <c r="PTI38" s="498"/>
      <c r="PTJ38" s="498"/>
      <c r="PTK38" s="498"/>
      <c r="PTL38" s="498"/>
      <c r="PTM38" s="498"/>
      <c r="PTN38" s="498"/>
      <c r="PTO38" s="498"/>
      <c r="PTP38" s="498"/>
      <c r="PTQ38" s="498"/>
      <c r="PTR38" s="498"/>
      <c r="PTS38" s="498"/>
      <c r="PTT38" s="498"/>
      <c r="PTU38" s="498"/>
      <c r="PTV38" s="498"/>
      <c r="PTW38" s="498"/>
      <c r="PTX38" s="498"/>
      <c r="PTY38" s="498"/>
      <c r="PTZ38" s="498"/>
      <c r="PUA38" s="498"/>
      <c r="PUB38" s="498"/>
      <c r="PUC38" s="498"/>
      <c r="PUD38" s="498"/>
      <c r="PUE38" s="498"/>
      <c r="PUF38" s="498"/>
      <c r="PUG38" s="498"/>
      <c r="PUH38" s="498"/>
      <c r="PUI38" s="498"/>
      <c r="PUJ38" s="498"/>
      <c r="PUK38" s="498"/>
      <c r="PUL38" s="498"/>
      <c r="PUM38" s="498"/>
      <c r="PUN38" s="498"/>
      <c r="PUO38" s="498"/>
      <c r="PUP38" s="498"/>
      <c r="PUQ38" s="498"/>
      <c r="PUR38" s="498"/>
      <c r="PUS38" s="498"/>
      <c r="PUT38" s="498"/>
      <c r="PUU38" s="498"/>
      <c r="PUV38" s="498"/>
      <c r="PUW38" s="498"/>
      <c r="PUX38" s="498"/>
      <c r="PUY38" s="498"/>
      <c r="PUZ38" s="498"/>
      <c r="PVA38" s="498"/>
      <c r="PVB38" s="498"/>
      <c r="PVC38" s="498"/>
      <c r="PVD38" s="498"/>
      <c r="PVE38" s="498"/>
      <c r="PVF38" s="498"/>
      <c r="PVG38" s="498"/>
      <c r="PVH38" s="498"/>
      <c r="PVI38" s="498"/>
      <c r="PVJ38" s="498"/>
      <c r="PVK38" s="498"/>
      <c r="PVL38" s="498"/>
      <c r="PVM38" s="498"/>
      <c r="PVN38" s="498"/>
      <c r="PVO38" s="498"/>
      <c r="PVP38" s="498"/>
      <c r="PVQ38" s="498"/>
      <c r="PVR38" s="498"/>
      <c r="PVS38" s="498"/>
      <c r="PVT38" s="498"/>
      <c r="PVU38" s="498"/>
      <c r="PVV38" s="498"/>
      <c r="PVW38" s="498"/>
      <c r="PVX38" s="498"/>
      <c r="PVY38" s="498"/>
      <c r="PVZ38" s="498"/>
      <c r="PWA38" s="498"/>
      <c r="PWB38" s="498"/>
      <c r="PWC38" s="498"/>
      <c r="PWD38" s="498"/>
      <c r="PWE38" s="498"/>
      <c r="PWF38" s="498"/>
      <c r="PWG38" s="498"/>
      <c r="PWH38" s="498"/>
      <c r="PWI38" s="498"/>
      <c r="PWJ38" s="498"/>
      <c r="PWK38" s="498"/>
      <c r="PWL38" s="498"/>
      <c r="PWM38" s="498"/>
      <c r="PWN38" s="498"/>
      <c r="PWO38" s="498"/>
      <c r="PWP38" s="498"/>
      <c r="PWQ38" s="498"/>
      <c r="PWR38" s="498"/>
      <c r="PWS38" s="498"/>
      <c r="PWT38" s="498"/>
      <c r="PWU38" s="498"/>
      <c r="PWV38" s="498"/>
      <c r="PWW38" s="498"/>
      <c r="PWX38" s="498"/>
      <c r="PWY38" s="498"/>
      <c r="PWZ38" s="498"/>
      <c r="PXA38" s="498"/>
      <c r="PXB38" s="498"/>
      <c r="PXC38" s="498"/>
      <c r="PXD38" s="498"/>
      <c r="PXE38" s="498"/>
      <c r="PXF38" s="498"/>
      <c r="PXG38" s="498"/>
      <c r="PXH38" s="498"/>
      <c r="PXI38" s="498"/>
      <c r="PXJ38" s="498"/>
      <c r="PXK38" s="498"/>
      <c r="PXL38" s="498"/>
      <c r="PXM38" s="498"/>
      <c r="PXN38" s="498"/>
      <c r="PXO38" s="498"/>
      <c r="PXP38" s="498"/>
      <c r="PXQ38" s="498"/>
      <c r="PXR38" s="498"/>
      <c r="PXS38" s="498"/>
      <c r="PXT38" s="498"/>
      <c r="PXU38" s="498"/>
      <c r="PXV38" s="498"/>
      <c r="PXW38" s="498"/>
      <c r="PXX38" s="498"/>
      <c r="PXY38" s="498"/>
      <c r="PXZ38" s="498"/>
      <c r="PYA38" s="498"/>
      <c r="PYB38" s="498"/>
      <c r="PYC38" s="498"/>
      <c r="PYD38" s="498"/>
      <c r="PYE38" s="498"/>
      <c r="PYF38" s="498"/>
      <c r="PYG38" s="498"/>
      <c r="PYH38" s="498"/>
      <c r="PYI38" s="498"/>
      <c r="PYJ38" s="498"/>
      <c r="PYK38" s="498"/>
      <c r="PYL38" s="498"/>
      <c r="PYM38" s="498"/>
      <c r="PYN38" s="498"/>
      <c r="PYO38" s="498"/>
      <c r="PYP38" s="498"/>
      <c r="PYQ38" s="498"/>
      <c r="PYR38" s="498"/>
      <c r="PYS38" s="498"/>
      <c r="PYT38" s="498"/>
      <c r="PYU38" s="498"/>
      <c r="PYV38" s="498"/>
      <c r="PYW38" s="498"/>
      <c r="PYX38" s="498"/>
      <c r="PYY38" s="498"/>
      <c r="PYZ38" s="498"/>
      <c r="PZA38" s="498"/>
      <c r="PZB38" s="498"/>
      <c r="PZC38" s="498"/>
      <c r="PZD38" s="498"/>
      <c r="PZE38" s="498"/>
      <c r="PZF38" s="498"/>
      <c r="PZG38" s="498"/>
      <c r="PZH38" s="498"/>
      <c r="PZI38" s="498"/>
      <c r="PZJ38" s="498"/>
      <c r="PZK38" s="498"/>
      <c r="PZL38" s="498"/>
      <c r="PZM38" s="498"/>
      <c r="PZN38" s="498"/>
      <c r="PZO38" s="498"/>
      <c r="PZP38" s="498"/>
      <c r="PZQ38" s="498"/>
      <c r="PZR38" s="498"/>
      <c r="PZS38" s="498"/>
      <c r="PZT38" s="498"/>
      <c r="PZU38" s="498"/>
      <c r="PZV38" s="498"/>
      <c r="PZW38" s="498"/>
      <c r="PZX38" s="498"/>
      <c r="PZY38" s="498"/>
      <c r="PZZ38" s="498"/>
      <c r="QAA38" s="498"/>
      <c r="QAB38" s="498"/>
      <c r="QAC38" s="498"/>
      <c r="QAD38" s="498"/>
      <c r="QAE38" s="498"/>
      <c r="QAF38" s="498"/>
      <c r="QAG38" s="498"/>
      <c r="QAH38" s="498"/>
      <c r="QAI38" s="498"/>
      <c r="QAJ38" s="498"/>
      <c r="QAK38" s="498"/>
      <c r="QAL38" s="498"/>
      <c r="QAM38" s="498"/>
      <c r="QAN38" s="498"/>
      <c r="QAO38" s="498"/>
      <c r="QAP38" s="498"/>
      <c r="QAQ38" s="498"/>
      <c r="QAR38" s="498"/>
      <c r="QAS38" s="498"/>
      <c r="QAT38" s="498"/>
      <c r="QAU38" s="498"/>
      <c r="QAV38" s="498"/>
      <c r="QAW38" s="498"/>
      <c r="QAX38" s="498"/>
      <c r="QAY38" s="498"/>
      <c r="QAZ38" s="498"/>
      <c r="QBA38" s="498"/>
      <c r="QBB38" s="498"/>
      <c r="QBC38" s="498"/>
      <c r="QBD38" s="498"/>
      <c r="QBE38" s="498"/>
      <c r="QBF38" s="498"/>
      <c r="QBG38" s="498"/>
      <c r="QBH38" s="498"/>
      <c r="QBI38" s="498"/>
      <c r="QBJ38" s="498"/>
      <c r="QBK38" s="498"/>
      <c r="QBL38" s="498"/>
      <c r="QBM38" s="498"/>
      <c r="QBN38" s="498"/>
      <c r="QBO38" s="498"/>
      <c r="QBP38" s="498"/>
      <c r="QBQ38" s="498"/>
      <c r="QBR38" s="498"/>
      <c r="QBS38" s="498"/>
      <c r="QBT38" s="498"/>
      <c r="QBU38" s="498"/>
      <c r="QBV38" s="498"/>
      <c r="QBW38" s="498"/>
      <c r="QBX38" s="498"/>
      <c r="QBY38" s="498"/>
      <c r="QBZ38" s="498"/>
      <c r="QCA38" s="498"/>
      <c r="QCB38" s="498"/>
      <c r="QCC38" s="498"/>
      <c r="QCD38" s="498"/>
      <c r="QCE38" s="498"/>
      <c r="QCF38" s="498"/>
      <c r="QCG38" s="498"/>
      <c r="QCH38" s="498"/>
      <c r="QCI38" s="498"/>
      <c r="QCJ38" s="498"/>
      <c r="QCK38" s="498"/>
      <c r="QCL38" s="498"/>
      <c r="QCM38" s="498"/>
      <c r="QCN38" s="498"/>
      <c r="QCO38" s="498"/>
      <c r="QCP38" s="498"/>
      <c r="QCQ38" s="498"/>
      <c r="QCR38" s="498"/>
      <c r="QCS38" s="498"/>
      <c r="QCT38" s="498"/>
      <c r="QCU38" s="498"/>
      <c r="QCV38" s="498"/>
      <c r="QCW38" s="498"/>
      <c r="QCX38" s="498"/>
      <c r="QCY38" s="498"/>
      <c r="QCZ38" s="498"/>
      <c r="QDA38" s="498"/>
      <c r="QDB38" s="498"/>
      <c r="QDC38" s="498"/>
      <c r="QDD38" s="498"/>
      <c r="QDE38" s="498"/>
      <c r="QDF38" s="498"/>
      <c r="QDG38" s="498"/>
      <c r="QDH38" s="498"/>
      <c r="QDI38" s="498"/>
      <c r="QDJ38" s="498"/>
      <c r="QDK38" s="498"/>
      <c r="QDL38" s="498"/>
      <c r="QDM38" s="498"/>
      <c r="QDN38" s="498"/>
      <c r="QDO38" s="498"/>
      <c r="QDP38" s="498"/>
      <c r="QDQ38" s="498"/>
      <c r="QDR38" s="498"/>
      <c r="QDS38" s="498"/>
      <c r="QDT38" s="498"/>
      <c r="QDU38" s="498"/>
      <c r="QDV38" s="498"/>
      <c r="QDW38" s="498"/>
      <c r="QDX38" s="498"/>
      <c r="QDY38" s="498"/>
      <c r="QDZ38" s="498"/>
      <c r="QEA38" s="498"/>
      <c r="QEB38" s="498"/>
      <c r="QEC38" s="498"/>
      <c r="QED38" s="498"/>
      <c r="QEE38" s="498"/>
      <c r="QEF38" s="498"/>
      <c r="QEG38" s="498"/>
      <c r="QEH38" s="498"/>
      <c r="QEI38" s="498"/>
      <c r="QEJ38" s="498"/>
      <c r="QEK38" s="498"/>
      <c r="QEL38" s="498"/>
      <c r="QEM38" s="498"/>
      <c r="QEN38" s="498"/>
      <c r="QEO38" s="498"/>
      <c r="QEP38" s="498"/>
      <c r="QEQ38" s="498"/>
      <c r="QER38" s="498"/>
      <c r="QES38" s="498"/>
      <c r="QET38" s="498"/>
      <c r="QEU38" s="498"/>
      <c r="QEV38" s="498"/>
      <c r="QEW38" s="498"/>
      <c r="QEX38" s="498"/>
      <c r="QEY38" s="498"/>
      <c r="QEZ38" s="498"/>
      <c r="QFA38" s="498"/>
      <c r="QFB38" s="498"/>
      <c r="QFC38" s="498"/>
      <c r="QFD38" s="498"/>
      <c r="QFE38" s="498"/>
      <c r="QFF38" s="498"/>
      <c r="QFG38" s="498"/>
      <c r="QFH38" s="498"/>
      <c r="QFI38" s="498"/>
      <c r="QFJ38" s="498"/>
      <c r="QFK38" s="498"/>
      <c r="QFL38" s="498"/>
      <c r="QFM38" s="498"/>
      <c r="QFN38" s="498"/>
      <c r="QFO38" s="498"/>
      <c r="QFP38" s="498"/>
      <c r="QFQ38" s="498"/>
      <c r="QFR38" s="498"/>
      <c r="QFS38" s="498"/>
      <c r="QFT38" s="498"/>
      <c r="QFU38" s="498"/>
      <c r="QFV38" s="498"/>
      <c r="QFW38" s="498"/>
      <c r="QFX38" s="498"/>
      <c r="QFY38" s="498"/>
      <c r="QFZ38" s="498"/>
      <c r="QGA38" s="498"/>
      <c r="QGB38" s="498"/>
      <c r="QGC38" s="498"/>
      <c r="QGD38" s="498"/>
      <c r="QGE38" s="498"/>
      <c r="QGF38" s="498"/>
      <c r="QGG38" s="498"/>
      <c r="QGH38" s="498"/>
      <c r="QGI38" s="498"/>
      <c r="QGJ38" s="498"/>
      <c r="QGK38" s="498"/>
      <c r="QGL38" s="498"/>
      <c r="QGM38" s="498"/>
      <c r="QGN38" s="498"/>
      <c r="QGO38" s="498"/>
      <c r="QGP38" s="498"/>
      <c r="QGQ38" s="498"/>
      <c r="QGR38" s="498"/>
      <c r="QGS38" s="498"/>
      <c r="QGT38" s="498"/>
      <c r="QGU38" s="498"/>
      <c r="QGV38" s="498"/>
      <c r="QGW38" s="498"/>
      <c r="QGX38" s="498"/>
      <c r="QGY38" s="498"/>
      <c r="QGZ38" s="498"/>
      <c r="QHA38" s="498"/>
      <c r="QHB38" s="498"/>
      <c r="QHC38" s="498"/>
      <c r="QHD38" s="498"/>
      <c r="QHE38" s="498"/>
      <c r="QHF38" s="498"/>
      <c r="QHG38" s="498"/>
      <c r="QHH38" s="498"/>
      <c r="QHI38" s="498"/>
      <c r="QHJ38" s="498"/>
      <c r="QHK38" s="498"/>
      <c r="QHL38" s="498"/>
      <c r="QHM38" s="498"/>
      <c r="QHN38" s="498"/>
      <c r="QHO38" s="498"/>
      <c r="QHP38" s="498"/>
      <c r="QHQ38" s="498"/>
      <c r="QHR38" s="498"/>
      <c r="QHS38" s="498"/>
      <c r="QHT38" s="498"/>
      <c r="QHU38" s="498"/>
      <c r="QHV38" s="498"/>
      <c r="QHW38" s="498"/>
      <c r="QHX38" s="498"/>
      <c r="QHY38" s="498"/>
      <c r="QHZ38" s="498"/>
      <c r="QIA38" s="498"/>
      <c r="QIB38" s="498"/>
      <c r="QIC38" s="498"/>
      <c r="QID38" s="498"/>
      <c r="QIE38" s="498"/>
      <c r="QIF38" s="498"/>
      <c r="QIG38" s="498"/>
      <c r="QIH38" s="498"/>
      <c r="QII38" s="498"/>
      <c r="QIJ38" s="498"/>
      <c r="QIK38" s="498"/>
      <c r="QIL38" s="498"/>
      <c r="QIM38" s="498"/>
      <c r="QIN38" s="498"/>
      <c r="QIO38" s="498"/>
      <c r="QIP38" s="498"/>
      <c r="QIQ38" s="498"/>
      <c r="QIR38" s="498"/>
      <c r="QIS38" s="498"/>
      <c r="QIT38" s="498"/>
      <c r="QIU38" s="498"/>
      <c r="QIV38" s="498"/>
      <c r="QIW38" s="498"/>
      <c r="QIX38" s="498"/>
      <c r="QIY38" s="498"/>
      <c r="QIZ38" s="498"/>
      <c r="QJA38" s="498"/>
      <c r="QJB38" s="498"/>
      <c r="QJC38" s="498"/>
      <c r="QJD38" s="498"/>
      <c r="QJE38" s="498"/>
      <c r="QJF38" s="498"/>
      <c r="QJG38" s="498"/>
      <c r="QJH38" s="498"/>
      <c r="QJI38" s="498"/>
      <c r="QJJ38" s="498"/>
      <c r="QJK38" s="498"/>
      <c r="QJL38" s="498"/>
      <c r="QJM38" s="498"/>
      <c r="QJN38" s="498"/>
      <c r="QJO38" s="498"/>
      <c r="QJP38" s="498"/>
      <c r="QJQ38" s="498"/>
      <c r="QJR38" s="498"/>
      <c r="QJS38" s="498"/>
      <c r="QJT38" s="498"/>
      <c r="QJU38" s="498"/>
      <c r="QJV38" s="498"/>
      <c r="QJW38" s="498"/>
      <c r="QJX38" s="498"/>
      <c r="QJY38" s="498"/>
      <c r="QJZ38" s="498"/>
      <c r="QKA38" s="498"/>
      <c r="QKB38" s="498"/>
      <c r="QKC38" s="498"/>
      <c r="QKD38" s="498"/>
      <c r="QKE38" s="498"/>
      <c r="QKF38" s="498"/>
      <c r="QKG38" s="498"/>
      <c r="QKH38" s="498"/>
      <c r="QKI38" s="498"/>
      <c r="QKJ38" s="498"/>
      <c r="QKK38" s="498"/>
      <c r="QKL38" s="498"/>
      <c r="QKM38" s="498"/>
      <c r="QKN38" s="498"/>
      <c r="QKO38" s="498"/>
      <c r="QKP38" s="498"/>
      <c r="QKQ38" s="498"/>
      <c r="QKR38" s="498"/>
      <c r="QKS38" s="498"/>
      <c r="QKT38" s="498"/>
      <c r="QKU38" s="498"/>
      <c r="QKV38" s="498"/>
      <c r="QKW38" s="498"/>
      <c r="QKX38" s="498"/>
      <c r="QKY38" s="498"/>
      <c r="QKZ38" s="498"/>
      <c r="QLA38" s="498"/>
      <c r="QLB38" s="498"/>
      <c r="QLC38" s="498"/>
      <c r="QLD38" s="498"/>
      <c r="QLE38" s="498"/>
      <c r="QLF38" s="498"/>
      <c r="QLG38" s="498"/>
      <c r="QLH38" s="498"/>
      <c r="QLI38" s="498"/>
      <c r="QLJ38" s="498"/>
      <c r="QLK38" s="498"/>
      <c r="QLL38" s="498"/>
      <c r="QLM38" s="498"/>
      <c r="QLN38" s="498"/>
      <c r="QLO38" s="498"/>
      <c r="QLP38" s="498"/>
      <c r="QLQ38" s="498"/>
      <c r="QLR38" s="498"/>
      <c r="QLS38" s="498"/>
      <c r="QLT38" s="498"/>
      <c r="QLU38" s="498"/>
      <c r="QLV38" s="498"/>
      <c r="QLW38" s="498"/>
      <c r="QLX38" s="498"/>
      <c r="QLY38" s="498"/>
      <c r="QLZ38" s="498"/>
      <c r="QMA38" s="498"/>
      <c r="QMB38" s="498"/>
      <c r="QMC38" s="498"/>
      <c r="QMD38" s="498"/>
      <c r="QME38" s="498"/>
      <c r="QMF38" s="498"/>
      <c r="QMG38" s="498"/>
      <c r="QMH38" s="498"/>
      <c r="QMI38" s="498"/>
      <c r="QMJ38" s="498"/>
      <c r="QMK38" s="498"/>
      <c r="QML38" s="498"/>
      <c r="QMM38" s="498"/>
      <c r="QMN38" s="498"/>
      <c r="QMO38" s="498"/>
      <c r="QMP38" s="498"/>
      <c r="QMQ38" s="498"/>
      <c r="QMR38" s="498"/>
      <c r="QMS38" s="498"/>
      <c r="QMT38" s="498"/>
      <c r="QMU38" s="498"/>
      <c r="QMV38" s="498"/>
      <c r="QMW38" s="498"/>
      <c r="QMX38" s="498"/>
      <c r="QMY38" s="498"/>
      <c r="QMZ38" s="498"/>
      <c r="QNA38" s="498"/>
      <c r="QNB38" s="498"/>
      <c r="QNC38" s="498"/>
      <c r="QND38" s="498"/>
      <c r="QNE38" s="498"/>
      <c r="QNF38" s="498"/>
      <c r="QNG38" s="498"/>
      <c r="QNH38" s="498"/>
      <c r="QNI38" s="498"/>
      <c r="QNJ38" s="498"/>
      <c r="QNK38" s="498"/>
      <c r="QNL38" s="498"/>
      <c r="QNM38" s="498"/>
      <c r="QNN38" s="498"/>
      <c r="QNO38" s="498"/>
      <c r="QNP38" s="498"/>
      <c r="QNQ38" s="498"/>
      <c r="QNR38" s="498"/>
      <c r="QNS38" s="498"/>
      <c r="QNT38" s="498"/>
      <c r="QNU38" s="498"/>
      <c r="QNV38" s="498"/>
      <c r="QNW38" s="498"/>
      <c r="QNX38" s="498"/>
      <c r="QNY38" s="498"/>
      <c r="QNZ38" s="498"/>
      <c r="QOA38" s="498"/>
      <c r="QOB38" s="498"/>
      <c r="QOC38" s="498"/>
      <c r="QOD38" s="498"/>
      <c r="QOE38" s="498"/>
      <c r="QOF38" s="498"/>
      <c r="QOG38" s="498"/>
      <c r="QOH38" s="498"/>
      <c r="QOI38" s="498"/>
      <c r="QOJ38" s="498"/>
      <c r="QOK38" s="498"/>
      <c r="QOL38" s="498"/>
      <c r="QOM38" s="498"/>
      <c r="QON38" s="498"/>
      <c r="QOO38" s="498"/>
      <c r="QOP38" s="498"/>
      <c r="QOQ38" s="498"/>
      <c r="QOR38" s="498"/>
      <c r="QOS38" s="498"/>
      <c r="QOT38" s="498"/>
      <c r="QOU38" s="498"/>
      <c r="QOV38" s="498"/>
      <c r="QOW38" s="498"/>
      <c r="QOX38" s="498"/>
      <c r="QOY38" s="498"/>
      <c r="QOZ38" s="498"/>
      <c r="QPA38" s="498"/>
      <c r="QPB38" s="498"/>
      <c r="QPC38" s="498"/>
      <c r="QPD38" s="498"/>
      <c r="QPE38" s="498"/>
      <c r="QPF38" s="498"/>
      <c r="QPG38" s="498"/>
      <c r="QPH38" s="498"/>
      <c r="QPI38" s="498"/>
      <c r="QPJ38" s="498"/>
      <c r="QPK38" s="498"/>
      <c r="QPL38" s="498"/>
      <c r="QPM38" s="498"/>
      <c r="QPN38" s="498"/>
      <c r="QPO38" s="498"/>
      <c r="QPP38" s="498"/>
      <c r="QPQ38" s="498"/>
      <c r="QPR38" s="498"/>
      <c r="QPS38" s="498"/>
      <c r="QPT38" s="498"/>
      <c r="QPU38" s="498"/>
      <c r="QPV38" s="498"/>
      <c r="QPW38" s="498"/>
      <c r="QPX38" s="498"/>
      <c r="QPY38" s="498"/>
      <c r="QPZ38" s="498"/>
      <c r="QQA38" s="498"/>
      <c r="QQB38" s="498"/>
      <c r="QQC38" s="498"/>
      <c r="QQD38" s="498"/>
      <c r="QQE38" s="498"/>
      <c r="QQF38" s="498"/>
      <c r="QQG38" s="498"/>
      <c r="QQH38" s="498"/>
      <c r="QQI38" s="498"/>
      <c r="QQJ38" s="498"/>
      <c r="QQK38" s="498"/>
      <c r="QQL38" s="498"/>
      <c r="QQM38" s="498"/>
      <c r="QQN38" s="498"/>
      <c r="QQO38" s="498"/>
      <c r="QQP38" s="498"/>
      <c r="QQQ38" s="498"/>
      <c r="QQR38" s="498"/>
      <c r="QQS38" s="498"/>
      <c r="QQT38" s="498"/>
      <c r="QQU38" s="498"/>
      <c r="QQV38" s="498"/>
      <c r="QQW38" s="498"/>
      <c r="QQX38" s="498"/>
      <c r="QQY38" s="498"/>
      <c r="QQZ38" s="498"/>
      <c r="QRA38" s="498"/>
      <c r="QRB38" s="498"/>
      <c r="QRC38" s="498"/>
      <c r="QRD38" s="498"/>
      <c r="QRE38" s="498"/>
      <c r="QRF38" s="498"/>
      <c r="QRG38" s="498"/>
      <c r="QRH38" s="498"/>
      <c r="QRI38" s="498"/>
      <c r="QRJ38" s="498"/>
      <c r="QRK38" s="498"/>
      <c r="QRL38" s="498"/>
      <c r="QRM38" s="498"/>
      <c r="QRN38" s="498"/>
      <c r="QRO38" s="498"/>
      <c r="QRP38" s="498"/>
      <c r="QRQ38" s="498"/>
      <c r="QRR38" s="498"/>
      <c r="QRS38" s="498"/>
      <c r="QRT38" s="498"/>
      <c r="QRU38" s="498"/>
      <c r="QRV38" s="498"/>
      <c r="QRW38" s="498"/>
      <c r="QRX38" s="498"/>
      <c r="QRY38" s="498"/>
      <c r="QRZ38" s="498"/>
      <c r="QSA38" s="498"/>
      <c r="QSB38" s="498"/>
      <c r="QSC38" s="498"/>
      <c r="QSD38" s="498"/>
      <c r="QSE38" s="498"/>
      <c r="QSF38" s="498"/>
      <c r="QSG38" s="498"/>
      <c r="QSH38" s="498"/>
      <c r="QSI38" s="498"/>
      <c r="QSJ38" s="498"/>
      <c r="QSK38" s="498"/>
      <c r="QSL38" s="498"/>
      <c r="QSM38" s="498"/>
      <c r="QSN38" s="498"/>
      <c r="QSO38" s="498"/>
      <c r="QSP38" s="498"/>
      <c r="QSQ38" s="498"/>
      <c r="QSR38" s="498"/>
      <c r="QSS38" s="498"/>
      <c r="QST38" s="498"/>
      <c r="QSU38" s="498"/>
      <c r="QSV38" s="498"/>
      <c r="QSW38" s="498"/>
      <c r="QSX38" s="498"/>
      <c r="QSY38" s="498"/>
      <c r="QSZ38" s="498"/>
      <c r="QTA38" s="498"/>
      <c r="QTB38" s="498"/>
      <c r="QTC38" s="498"/>
      <c r="QTD38" s="498"/>
      <c r="QTE38" s="498"/>
      <c r="QTF38" s="498"/>
      <c r="QTG38" s="498"/>
      <c r="QTH38" s="498"/>
      <c r="QTI38" s="498"/>
      <c r="QTJ38" s="498"/>
      <c r="QTK38" s="498"/>
      <c r="QTL38" s="498"/>
      <c r="QTM38" s="498"/>
      <c r="QTN38" s="498"/>
      <c r="QTO38" s="498"/>
      <c r="QTP38" s="498"/>
      <c r="QTQ38" s="498"/>
      <c r="QTR38" s="498"/>
      <c r="QTS38" s="498"/>
      <c r="QTT38" s="498"/>
      <c r="QTU38" s="498"/>
      <c r="QTV38" s="498"/>
      <c r="QTW38" s="498"/>
      <c r="QTX38" s="498"/>
      <c r="QTY38" s="498"/>
      <c r="QTZ38" s="498"/>
      <c r="QUA38" s="498"/>
      <c r="QUB38" s="498"/>
      <c r="QUC38" s="498"/>
      <c r="QUD38" s="498"/>
      <c r="QUE38" s="498"/>
      <c r="QUF38" s="498"/>
      <c r="QUG38" s="498"/>
      <c r="QUH38" s="498"/>
      <c r="QUI38" s="498"/>
      <c r="QUJ38" s="498"/>
      <c r="QUK38" s="498"/>
      <c r="QUL38" s="498"/>
      <c r="QUM38" s="498"/>
      <c r="QUN38" s="498"/>
      <c r="QUO38" s="498"/>
      <c r="QUP38" s="498"/>
      <c r="QUQ38" s="498"/>
      <c r="QUR38" s="498"/>
      <c r="QUS38" s="498"/>
      <c r="QUT38" s="498"/>
      <c r="QUU38" s="498"/>
      <c r="QUV38" s="498"/>
      <c r="QUW38" s="498"/>
      <c r="QUX38" s="498"/>
      <c r="QUY38" s="498"/>
      <c r="QUZ38" s="498"/>
      <c r="QVA38" s="498"/>
      <c r="QVB38" s="498"/>
      <c r="QVC38" s="498"/>
      <c r="QVD38" s="498"/>
      <c r="QVE38" s="498"/>
      <c r="QVF38" s="498"/>
      <c r="QVG38" s="498"/>
      <c r="QVH38" s="498"/>
      <c r="QVI38" s="498"/>
      <c r="QVJ38" s="498"/>
      <c r="QVK38" s="498"/>
      <c r="QVL38" s="498"/>
      <c r="QVM38" s="498"/>
      <c r="QVN38" s="498"/>
      <c r="QVO38" s="498"/>
      <c r="QVP38" s="498"/>
      <c r="QVQ38" s="498"/>
      <c r="QVR38" s="498"/>
      <c r="QVS38" s="498"/>
      <c r="QVT38" s="498"/>
      <c r="QVU38" s="498"/>
      <c r="QVV38" s="498"/>
      <c r="QVW38" s="498"/>
      <c r="QVX38" s="498"/>
      <c r="QVY38" s="498"/>
      <c r="QVZ38" s="498"/>
      <c r="QWA38" s="498"/>
      <c r="QWB38" s="498"/>
      <c r="QWC38" s="498"/>
      <c r="QWD38" s="498"/>
      <c r="QWE38" s="498"/>
      <c r="QWF38" s="498"/>
      <c r="QWG38" s="498"/>
      <c r="QWH38" s="498"/>
      <c r="QWI38" s="498"/>
      <c r="QWJ38" s="498"/>
      <c r="QWK38" s="498"/>
      <c r="QWL38" s="498"/>
      <c r="QWM38" s="498"/>
      <c r="QWN38" s="498"/>
      <c r="QWO38" s="498"/>
      <c r="QWP38" s="498"/>
      <c r="QWQ38" s="498"/>
      <c r="QWR38" s="498"/>
      <c r="QWS38" s="498"/>
      <c r="QWT38" s="498"/>
      <c r="QWU38" s="498"/>
      <c r="QWV38" s="498"/>
      <c r="QWW38" s="498"/>
      <c r="QWX38" s="498"/>
      <c r="QWY38" s="498"/>
      <c r="QWZ38" s="498"/>
      <c r="QXA38" s="498"/>
      <c r="QXB38" s="498"/>
      <c r="QXC38" s="498"/>
      <c r="QXD38" s="498"/>
      <c r="QXE38" s="498"/>
      <c r="QXF38" s="498"/>
      <c r="QXG38" s="498"/>
      <c r="QXH38" s="498"/>
      <c r="QXI38" s="498"/>
      <c r="QXJ38" s="498"/>
      <c r="QXK38" s="498"/>
      <c r="QXL38" s="498"/>
      <c r="QXM38" s="498"/>
      <c r="QXN38" s="498"/>
      <c r="QXO38" s="498"/>
      <c r="QXP38" s="498"/>
      <c r="QXQ38" s="498"/>
      <c r="QXR38" s="498"/>
      <c r="QXS38" s="498"/>
      <c r="QXT38" s="498"/>
      <c r="QXU38" s="498"/>
      <c r="QXV38" s="498"/>
      <c r="QXW38" s="498"/>
      <c r="QXX38" s="498"/>
      <c r="QXY38" s="498"/>
      <c r="QXZ38" s="498"/>
      <c r="QYA38" s="498"/>
      <c r="QYB38" s="498"/>
      <c r="QYC38" s="498"/>
      <c r="QYD38" s="498"/>
      <c r="QYE38" s="498"/>
      <c r="QYF38" s="498"/>
      <c r="QYG38" s="498"/>
      <c r="QYH38" s="498"/>
      <c r="QYI38" s="498"/>
      <c r="QYJ38" s="498"/>
      <c r="QYK38" s="498"/>
      <c r="QYL38" s="498"/>
      <c r="QYM38" s="498"/>
      <c r="QYN38" s="498"/>
      <c r="QYO38" s="498"/>
      <c r="QYP38" s="498"/>
      <c r="QYQ38" s="498"/>
      <c r="QYR38" s="498"/>
      <c r="QYS38" s="498"/>
      <c r="QYT38" s="498"/>
      <c r="QYU38" s="498"/>
      <c r="QYV38" s="498"/>
      <c r="QYW38" s="498"/>
      <c r="QYX38" s="498"/>
      <c r="QYY38" s="498"/>
      <c r="QYZ38" s="498"/>
      <c r="QZA38" s="498"/>
      <c r="QZB38" s="498"/>
      <c r="QZC38" s="498"/>
      <c r="QZD38" s="498"/>
      <c r="QZE38" s="498"/>
      <c r="QZF38" s="498"/>
      <c r="QZG38" s="498"/>
      <c r="QZH38" s="498"/>
      <c r="QZI38" s="498"/>
      <c r="QZJ38" s="498"/>
      <c r="QZK38" s="498"/>
      <c r="QZL38" s="498"/>
      <c r="QZM38" s="498"/>
      <c r="QZN38" s="498"/>
      <c r="QZO38" s="498"/>
      <c r="QZP38" s="498"/>
      <c r="QZQ38" s="498"/>
      <c r="QZR38" s="498"/>
      <c r="QZS38" s="498"/>
      <c r="QZT38" s="498"/>
      <c r="QZU38" s="498"/>
      <c r="QZV38" s="498"/>
      <c r="QZW38" s="498"/>
      <c r="QZX38" s="498"/>
      <c r="QZY38" s="498"/>
      <c r="QZZ38" s="498"/>
      <c r="RAA38" s="498"/>
      <c r="RAB38" s="498"/>
      <c r="RAC38" s="498"/>
      <c r="RAD38" s="498"/>
      <c r="RAE38" s="498"/>
      <c r="RAF38" s="498"/>
      <c r="RAG38" s="498"/>
      <c r="RAH38" s="498"/>
      <c r="RAI38" s="498"/>
      <c r="RAJ38" s="498"/>
      <c r="RAK38" s="498"/>
      <c r="RAL38" s="498"/>
      <c r="RAM38" s="498"/>
      <c r="RAN38" s="498"/>
      <c r="RAO38" s="498"/>
      <c r="RAP38" s="498"/>
      <c r="RAQ38" s="498"/>
      <c r="RAR38" s="498"/>
      <c r="RAS38" s="498"/>
      <c r="RAT38" s="498"/>
      <c r="RAU38" s="498"/>
      <c r="RAV38" s="498"/>
      <c r="RAW38" s="498"/>
      <c r="RAX38" s="498"/>
      <c r="RAY38" s="498"/>
      <c r="RAZ38" s="498"/>
      <c r="RBA38" s="498"/>
      <c r="RBB38" s="498"/>
      <c r="RBC38" s="498"/>
      <c r="RBD38" s="498"/>
      <c r="RBE38" s="498"/>
      <c r="RBF38" s="498"/>
      <c r="RBG38" s="498"/>
      <c r="RBH38" s="498"/>
      <c r="RBI38" s="498"/>
      <c r="RBJ38" s="498"/>
      <c r="RBK38" s="498"/>
      <c r="RBL38" s="498"/>
      <c r="RBM38" s="498"/>
      <c r="RBN38" s="498"/>
      <c r="RBO38" s="498"/>
      <c r="RBP38" s="498"/>
      <c r="RBQ38" s="498"/>
      <c r="RBR38" s="498"/>
      <c r="RBS38" s="498"/>
      <c r="RBT38" s="498"/>
      <c r="RBU38" s="498"/>
      <c r="RBV38" s="498"/>
      <c r="RBW38" s="498"/>
      <c r="RBX38" s="498"/>
      <c r="RBY38" s="498"/>
      <c r="RBZ38" s="498"/>
      <c r="RCA38" s="498"/>
      <c r="RCB38" s="498"/>
      <c r="RCC38" s="498"/>
      <c r="RCD38" s="498"/>
      <c r="RCE38" s="498"/>
      <c r="RCF38" s="498"/>
      <c r="RCG38" s="498"/>
      <c r="RCH38" s="498"/>
      <c r="RCI38" s="498"/>
      <c r="RCJ38" s="498"/>
      <c r="RCK38" s="498"/>
      <c r="RCL38" s="498"/>
      <c r="RCM38" s="498"/>
      <c r="RCN38" s="498"/>
      <c r="RCO38" s="498"/>
      <c r="RCP38" s="498"/>
      <c r="RCQ38" s="498"/>
      <c r="RCR38" s="498"/>
      <c r="RCS38" s="498"/>
      <c r="RCT38" s="498"/>
      <c r="RCU38" s="498"/>
      <c r="RCV38" s="498"/>
      <c r="RCW38" s="498"/>
      <c r="RCX38" s="498"/>
      <c r="RCY38" s="498"/>
      <c r="RCZ38" s="498"/>
      <c r="RDA38" s="498"/>
      <c r="RDB38" s="498"/>
      <c r="RDC38" s="498"/>
      <c r="RDD38" s="498"/>
      <c r="RDE38" s="498"/>
      <c r="RDF38" s="498"/>
      <c r="RDG38" s="498"/>
      <c r="RDH38" s="498"/>
      <c r="RDI38" s="498"/>
      <c r="RDJ38" s="498"/>
      <c r="RDK38" s="498"/>
      <c r="RDL38" s="498"/>
      <c r="RDM38" s="498"/>
      <c r="RDN38" s="498"/>
      <c r="RDO38" s="498"/>
      <c r="RDP38" s="498"/>
      <c r="RDQ38" s="498"/>
      <c r="RDR38" s="498"/>
      <c r="RDS38" s="498"/>
      <c r="RDT38" s="498"/>
      <c r="RDU38" s="498"/>
      <c r="RDV38" s="498"/>
      <c r="RDW38" s="498"/>
      <c r="RDX38" s="498"/>
      <c r="RDY38" s="498"/>
      <c r="RDZ38" s="498"/>
      <c r="REA38" s="498"/>
      <c r="REB38" s="498"/>
      <c r="REC38" s="498"/>
      <c r="RED38" s="498"/>
      <c r="REE38" s="498"/>
      <c r="REF38" s="498"/>
      <c r="REG38" s="498"/>
      <c r="REH38" s="498"/>
      <c r="REI38" s="498"/>
      <c r="REJ38" s="498"/>
      <c r="REK38" s="498"/>
      <c r="REL38" s="498"/>
      <c r="REM38" s="498"/>
      <c r="REN38" s="498"/>
      <c r="REO38" s="498"/>
      <c r="REP38" s="498"/>
      <c r="REQ38" s="498"/>
      <c r="RER38" s="498"/>
      <c r="RES38" s="498"/>
      <c r="RET38" s="498"/>
      <c r="REU38" s="498"/>
      <c r="REV38" s="498"/>
      <c r="REW38" s="498"/>
      <c r="REX38" s="498"/>
      <c r="REY38" s="498"/>
      <c r="REZ38" s="498"/>
      <c r="RFA38" s="498"/>
      <c r="RFB38" s="498"/>
      <c r="RFC38" s="498"/>
      <c r="RFD38" s="498"/>
      <c r="RFE38" s="498"/>
      <c r="RFF38" s="498"/>
      <c r="RFG38" s="498"/>
      <c r="RFH38" s="498"/>
      <c r="RFI38" s="498"/>
      <c r="RFJ38" s="498"/>
      <c r="RFK38" s="498"/>
      <c r="RFL38" s="498"/>
      <c r="RFM38" s="498"/>
      <c r="RFN38" s="498"/>
      <c r="RFO38" s="498"/>
      <c r="RFP38" s="498"/>
      <c r="RFQ38" s="498"/>
      <c r="RFR38" s="498"/>
      <c r="RFS38" s="498"/>
      <c r="RFT38" s="498"/>
      <c r="RFU38" s="498"/>
      <c r="RFV38" s="498"/>
      <c r="RFW38" s="498"/>
      <c r="RFX38" s="498"/>
      <c r="RFY38" s="498"/>
      <c r="RFZ38" s="498"/>
      <c r="RGA38" s="498"/>
      <c r="RGB38" s="498"/>
      <c r="RGC38" s="498"/>
      <c r="RGD38" s="498"/>
      <c r="RGE38" s="498"/>
      <c r="RGF38" s="498"/>
      <c r="RGG38" s="498"/>
      <c r="RGH38" s="498"/>
      <c r="RGI38" s="498"/>
      <c r="RGJ38" s="498"/>
      <c r="RGK38" s="498"/>
      <c r="RGL38" s="498"/>
      <c r="RGM38" s="498"/>
      <c r="RGN38" s="498"/>
      <c r="RGO38" s="498"/>
      <c r="RGP38" s="498"/>
      <c r="RGQ38" s="498"/>
      <c r="RGR38" s="498"/>
      <c r="RGS38" s="498"/>
      <c r="RGT38" s="498"/>
      <c r="RGU38" s="498"/>
      <c r="RGV38" s="498"/>
      <c r="RGW38" s="498"/>
      <c r="RGX38" s="498"/>
      <c r="RGY38" s="498"/>
      <c r="RGZ38" s="498"/>
      <c r="RHA38" s="498"/>
      <c r="RHB38" s="498"/>
      <c r="RHC38" s="498"/>
      <c r="RHD38" s="498"/>
      <c r="RHE38" s="498"/>
      <c r="RHF38" s="498"/>
      <c r="RHG38" s="498"/>
      <c r="RHH38" s="498"/>
      <c r="RHI38" s="498"/>
      <c r="RHJ38" s="498"/>
      <c r="RHK38" s="498"/>
      <c r="RHL38" s="498"/>
      <c r="RHM38" s="498"/>
      <c r="RHN38" s="498"/>
      <c r="RHO38" s="498"/>
      <c r="RHP38" s="498"/>
      <c r="RHQ38" s="498"/>
      <c r="RHR38" s="498"/>
      <c r="RHS38" s="498"/>
      <c r="RHT38" s="498"/>
      <c r="RHU38" s="498"/>
      <c r="RHV38" s="498"/>
      <c r="RHW38" s="498"/>
      <c r="RHX38" s="498"/>
      <c r="RHY38" s="498"/>
      <c r="RHZ38" s="498"/>
      <c r="RIA38" s="498"/>
      <c r="RIB38" s="498"/>
      <c r="RIC38" s="498"/>
      <c r="RID38" s="498"/>
      <c r="RIE38" s="498"/>
      <c r="RIF38" s="498"/>
      <c r="RIG38" s="498"/>
      <c r="RIH38" s="498"/>
      <c r="RII38" s="498"/>
      <c r="RIJ38" s="498"/>
      <c r="RIK38" s="498"/>
      <c r="RIL38" s="498"/>
      <c r="RIM38" s="498"/>
      <c r="RIN38" s="498"/>
      <c r="RIO38" s="498"/>
      <c r="RIP38" s="498"/>
      <c r="RIQ38" s="498"/>
      <c r="RIR38" s="498"/>
      <c r="RIS38" s="498"/>
      <c r="RIT38" s="498"/>
      <c r="RIU38" s="498"/>
      <c r="RIV38" s="498"/>
      <c r="RIW38" s="498"/>
      <c r="RIX38" s="498"/>
      <c r="RIY38" s="498"/>
      <c r="RIZ38" s="498"/>
      <c r="RJA38" s="498"/>
      <c r="RJB38" s="498"/>
      <c r="RJC38" s="498"/>
      <c r="RJD38" s="498"/>
      <c r="RJE38" s="498"/>
      <c r="RJF38" s="498"/>
      <c r="RJG38" s="498"/>
      <c r="RJH38" s="498"/>
      <c r="RJI38" s="498"/>
      <c r="RJJ38" s="498"/>
      <c r="RJK38" s="498"/>
      <c r="RJL38" s="498"/>
      <c r="RJM38" s="498"/>
      <c r="RJN38" s="498"/>
      <c r="RJO38" s="498"/>
      <c r="RJP38" s="498"/>
      <c r="RJQ38" s="498"/>
      <c r="RJR38" s="498"/>
      <c r="RJS38" s="498"/>
      <c r="RJT38" s="498"/>
      <c r="RJU38" s="498"/>
      <c r="RJV38" s="498"/>
      <c r="RJW38" s="498"/>
      <c r="RJX38" s="498"/>
      <c r="RJY38" s="498"/>
      <c r="RJZ38" s="498"/>
      <c r="RKA38" s="498"/>
      <c r="RKB38" s="498"/>
      <c r="RKC38" s="498"/>
      <c r="RKD38" s="498"/>
      <c r="RKE38" s="498"/>
      <c r="RKF38" s="498"/>
      <c r="RKG38" s="498"/>
      <c r="RKH38" s="498"/>
      <c r="RKI38" s="498"/>
      <c r="RKJ38" s="498"/>
      <c r="RKK38" s="498"/>
      <c r="RKL38" s="498"/>
      <c r="RKM38" s="498"/>
      <c r="RKN38" s="498"/>
      <c r="RKO38" s="498"/>
      <c r="RKP38" s="498"/>
      <c r="RKQ38" s="498"/>
      <c r="RKR38" s="498"/>
      <c r="RKS38" s="498"/>
      <c r="RKT38" s="498"/>
      <c r="RKU38" s="498"/>
      <c r="RKV38" s="498"/>
      <c r="RKW38" s="498"/>
      <c r="RKX38" s="498"/>
      <c r="RKY38" s="498"/>
      <c r="RKZ38" s="498"/>
      <c r="RLA38" s="498"/>
      <c r="RLB38" s="498"/>
      <c r="RLC38" s="498"/>
      <c r="RLD38" s="498"/>
      <c r="RLE38" s="498"/>
      <c r="RLF38" s="498"/>
      <c r="RLG38" s="498"/>
      <c r="RLH38" s="498"/>
      <c r="RLI38" s="498"/>
      <c r="RLJ38" s="498"/>
      <c r="RLK38" s="498"/>
      <c r="RLL38" s="498"/>
      <c r="RLM38" s="498"/>
      <c r="RLN38" s="498"/>
      <c r="RLO38" s="498"/>
      <c r="RLP38" s="498"/>
      <c r="RLQ38" s="498"/>
      <c r="RLR38" s="498"/>
      <c r="RLS38" s="498"/>
      <c r="RLT38" s="498"/>
      <c r="RLU38" s="498"/>
      <c r="RLV38" s="498"/>
      <c r="RLW38" s="498"/>
      <c r="RLX38" s="498"/>
      <c r="RLY38" s="498"/>
      <c r="RLZ38" s="498"/>
      <c r="RMA38" s="498"/>
      <c r="RMB38" s="498"/>
      <c r="RMC38" s="498"/>
      <c r="RMD38" s="498"/>
      <c r="RME38" s="498"/>
      <c r="RMF38" s="498"/>
      <c r="RMG38" s="498"/>
      <c r="RMH38" s="498"/>
      <c r="RMI38" s="498"/>
      <c r="RMJ38" s="498"/>
      <c r="RMK38" s="498"/>
      <c r="RML38" s="498"/>
      <c r="RMM38" s="498"/>
      <c r="RMN38" s="498"/>
      <c r="RMO38" s="498"/>
      <c r="RMP38" s="498"/>
      <c r="RMQ38" s="498"/>
      <c r="RMR38" s="498"/>
      <c r="RMS38" s="498"/>
      <c r="RMT38" s="498"/>
      <c r="RMU38" s="498"/>
      <c r="RMV38" s="498"/>
      <c r="RMW38" s="498"/>
      <c r="RMX38" s="498"/>
      <c r="RMY38" s="498"/>
      <c r="RMZ38" s="498"/>
      <c r="RNA38" s="498"/>
      <c r="RNB38" s="498"/>
      <c r="RNC38" s="498"/>
      <c r="RND38" s="498"/>
      <c r="RNE38" s="498"/>
      <c r="RNF38" s="498"/>
      <c r="RNG38" s="498"/>
      <c r="RNH38" s="498"/>
      <c r="RNI38" s="498"/>
      <c r="RNJ38" s="498"/>
      <c r="RNK38" s="498"/>
      <c r="RNL38" s="498"/>
      <c r="RNM38" s="498"/>
      <c r="RNN38" s="498"/>
      <c r="RNO38" s="498"/>
      <c r="RNP38" s="498"/>
      <c r="RNQ38" s="498"/>
      <c r="RNR38" s="498"/>
      <c r="RNS38" s="498"/>
      <c r="RNT38" s="498"/>
      <c r="RNU38" s="498"/>
      <c r="RNV38" s="498"/>
      <c r="RNW38" s="498"/>
      <c r="RNX38" s="498"/>
      <c r="RNY38" s="498"/>
      <c r="RNZ38" s="498"/>
      <c r="ROA38" s="498"/>
      <c r="ROB38" s="498"/>
      <c r="ROC38" s="498"/>
      <c r="ROD38" s="498"/>
      <c r="ROE38" s="498"/>
      <c r="ROF38" s="498"/>
      <c r="ROG38" s="498"/>
      <c r="ROH38" s="498"/>
      <c r="ROI38" s="498"/>
      <c r="ROJ38" s="498"/>
      <c r="ROK38" s="498"/>
      <c r="ROL38" s="498"/>
      <c r="ROM38" s="498"/>
      <c r="RON38" s="498"/>
      <c r="ROO38" s="498"/>
      <c r="ROP38" s="498"/>
      <c r="ROQ38" s="498"/>
      <c r="ROR38" s="498"/>
      <c r="ROS38" s="498"/>
      <c r="ROT38" s="498"/>
      <c r="ROU38" s="498"/>
      <c r="ROV38" s="498"/>
      <c r="ROW38" s="498"/>
      <c r="ROX38" s="498"/>
      <c r="ROY38" s="498"/>
      <c r="ROZ38" s="498"/>
      <c r="RPA38" s="498"/>
      <c r="RPB38" s="498"/>
      <c r="RPC38" s="498"/>
      <c r="RPD38" s="498"/>
      <c r="RPE38" s="498"/>
      <c r="RPF38" s="498"/>
      <c r="RPG38" s="498"/>
      <c r="RPH38" s="498"/>
      <c r="RPI38" s="498"/>
      <c r="RPJ38" s="498"/>
      <c r="RPK38" s="498"/>
      <c r="RPL38" s="498"/>
      <c r="RPM38" s="498"/>
      <c r="RPN38" s="498"/>
      <c r="RPO38" s="498"/>
      <c r="RPP38" s="498"/>
      <c r="RPQ38" s="498"/>
      <c r="RPR38" s="498"/>
      <c r="RPS38" s="498"/>
      <c r="RPT38" s="498"/>
      <c r="RPU38" s="498"/>
      <c r="RPV38" s="498"/>
      <c r="RPW38" s="498"/>
      <c r="RPX38" s="498"/>
      <c r="RPY38" s="498"/>
      <c r="RPZ38" s="498"/>
      <c r="RQA38" s="498"/>
      <c r="RQB38" s="498"/>
      <c r="RQC38" s="498"/>
      <c r="RQD38" s="498"/>
      <c r="RQE38" s="498"/>
      <c r="RQF38" s="498"/>
      <c r="RQG38" s="498"/>
      <c r="RQH38" s="498"/>
      <c r="RQI38" s="498"/>
      <c r="RQJ38" s="498"/>
      <c r="RQK38" s="498"/>
      <c r="RQL38" s="498"/>
      <c r="RQM38" s="498"/>
      <c r="RQN38" s="498"/>
      <c r="RQO38" s="498"/>
      <c r="RQP38" s="498"/>
      <c r="RQQ38" s="498"/>
      <c r="RQR38" s="498"/>
      <c r="RQS38" s="498"/>
      <c r="RQT38" s="498"/>
      <c r="RQU38" s="498"/>
      <c r="RQV38" s="498"/>
      <c r="RQW38" s="498"/>
      <c r="RQX38" s="498"/>
      <c r="RQY38" s="498"/>
      <c r="RQZ38" s="498"/>
      <c r="RRA38" s="498"/>
      <c r="RRB38" s="498"/>
      <c r="RRC38" s="498"/>
      <c r="RRD38" s="498"/>
      <c r="RRE38" s="498"/>
      <c r="RRF38" s="498"/>
      <c r="RRG38" s="498"/>
      <c r="RRH38" s="498"/>
      <c r="RRI38" s="498"/>
      <c r="RRJ38" s="498"/>
      <c r="RRK38" s="498"/>
      <c r="RRL38" s="498"/>
      <c r="RRM38" s="498"/>
      <c r="RRN38" s="498"/>
      <c r="RRO38" s="498"/>
      <c r="RRP38" s="498"/>
      <c r="RRQ38" s="498"/>
      <c r="RRR38" s="498"/>
      <c r="RRS38" s="498"/>
      <c r="RRT38" s="498"/>
      <c r="RRU38" s="498"/>
      <c r="RRV38" s="498"/>
      <c r="RRW38" s="498"/>
      <c r="RRX38" s="498"/>
      <c r="RRY38" s="498"/>
      <c r="RRZ38" s="498"/>
      <c r="RSA38" s="498"/>
      <c r="RSB38" s="498"/>
      <c r="RSC38" s="498"/>
      <c r="RSD38" s="498"/>
      <c r="RSE38" s="498"/>
      <c r="RSF38" s="498"/>
      <c r="RSG38" s="498"/>
      <c r="RSH38" s="498"/>
      <c r="RSI38" s="498"/>
      <c r="RSJ38" s="498"/>
      <c r="RSK38" s="498"/>
      <c r="RSL38" s="498"/>
      <c r="RSM38" s="498"/>
      <c r="RSN38" s="498"/>
      <c r="RSO38" s="498"/>
      <c r="RSP38" s="498"/>
      <c r="RSQ38" s="498"/>
      <c r="RSR38" s="498"/>
      <c r="RSS38" s="498"/>
      <c r="RST38" s="498"/>
      <c r="RSU38" s="498"/>
      <c r="RSV38" s="498"/>
      <c r="RSW38" s="498"/>
      <c r="RSX38" s="498"/>
      <c r="RSY38" s="498"/>
      <c r="RSZ38" s="498"/>
      <c r="RTA38" s="498"/>
      <c r="RTB38" s="498"/>
      <c r="RTC38" s="498"/>
      <c r="RTD38" s="498"/>
      <c r="RTE38" s="498"/>
      <c r="RTF38" s="498"/>
      <c r="RTG38" s="498"/>
      <c r="RTH38" s="498"/>
      <c r="RTI38" s="498"/>
      <c r="RTJ38" s="498"/>
      <c r="RTK38" s="498"/>
      <c r="RTL38" s="498"/>
      <c r="RTM38" s="498"/>
      <c r="RTN38" s="498"/>
      <c r="RTO38" s="498"/>
      <c r="RTP38" s="498"/>
      <c r="RTQ38" s="498"/>
      <c r="RTR38" s="498"/>
      <c r="RTS38" s="498"/>
      <c r="RTT38" s="498"/>
      <c r="RTU38" s="498"/>
      <c r="RTV38" s="498"/>
      <c r="RTW38" s="498"/>
      <c r="RTX38" s="498"/>
      <c r="RTY38" s="498"/>
      <c r="RTZ38" s="498"/>
      <c r="RUA38" s="498"/>
      <c r="RUB38" s="498"/>
      <c r="RUC38" s="498"/>
      <c r="RUD38" s="498"/>
      <c r="RUE38" s="498"/>
      <c r="RUF38" s="498"/>
      <c r="RUG38" s="498"/>
      <c r="RUH38" s="498"/>
      <c r="RUI38" s="498"/>
      <c r="RUJ38" s="498"/>
      <c r="RUK38" s="498"/>
      <c r="RUL38" s="498"/>
      <c r="RUM38" s="498"/>
      <c r="RUN38" s="498"/>
      <c r="RUO38" s="498"/>
      <c r="RUP38" s="498"/>
      <c r="RUQ38" s="498"/>
      <c r="RUR38" s="498"/>
      <c r="RUS38" s="498"/>
      <c r="RUT38" s="498"/>
      <c r="RUU38" s="498"/>
      <c r="RUV38" s="498"/>
      <c r="RUW38" s="498"/>
      <c r="RUX38" s="498"/>
      <c r="RUY38" s="498"/>
      <c r="RUZ38" s="498"/>
      <c r="RVA38" s="498"/>
      <c r="RVB38" s="498"/>
      <c r="RVC38" s="498"/>
      <c r="RVD38" s="498"/>
      <c r="RVE38" s="498"/>
      <c r="RVF38" s="498"/>
      <c r="RVG38" s="498"/>
      <c r="RVH38" s="498"/>
      <c r="RVI38" s="498"/>
      <c r="RVJ38" s="498"/>
      <c r="RVK38" s="498"/>
      <c r="RVL38" s="498"/>
      <c r="RVM38" s="498"/>
      <c r="RVN38" s="498"/>
      <c r="RVO38" s="498"/>
      <c r="RVP38" s="498"/>
      <c r="RVQ38" s="498"/>
      <c r="RVR38" s="498"/>
      <c r="RVS38" s="498"/>
      <c r="RVT38" s="498"/>
      <c r="RVU38" s="498"/>
      <c r="RVV38" s="498"/>
      <c r="RVW38" s="498"/>
      <c r="RVX38" s="498"/>
      <c r="RVY38" s="498"/>
      <c r="RVZ38" s="498"/>
      <c r="RWA38" s="498"/>
      <c r="RWB38" s="498"/>
      <c r="RWC38" s="498"/>
      <c r="RWD38" s="498"/>
      <c r="RWE38" s="498"/>
      <c r="RWF38" s="498"/>
      <c r="RWG38" s="498"/>
      <c r="RWH38" s="498"/>
      <c r="RWI38" s="498"/>
      <c r="RWJ38" s="498"/>
      <c r="RWK38" s="498"/>
      <c r="RWL38" s="498"/>
      <c r="RWM38" s="498"/>
      <c r="RWN38" s="498"/>
      <c r="RWO38" s="498"/>
      <c r="RWP38" s="498"/>
      <c r="RWQ38" s="498"/>
      <c r="RWR38" s="498"/>
      <c r="RWS38" s="498"/>
      <c r="RWT38" s="498"/>
      <c r="RWU38" s="498"/>
      <c r="RWV38" s="498"/>
      <c r="RWW38" s="498"/>
      <c r="RWX38" s="498"/>
      <c r="RWY38" s="498"/>
      <c r="RWZ38" s="498"/>
      <c r="RXA38" s="498"/>
      <c r="RXB38" s="498"/>
      <c r="RXC38" s="498"/>
      <c r="RXD38" s="498"/>
      <c r="RXE38" s="498"/>
      <c r="RXF38" s="498"/>
      <c r="RXG38" s="498"/>
      <c r="RXH38" s="498"/>
      <c r="RXI38" s="498"/>
      <c r="RXJ38" s="498"/>
      <c r="RXK38" s="498"/>
      <c r="RXL38" s="498"/>
      <c r="RXM38" s="498"/>
      <c r="RXN38" s="498"/>
      <c r="RXO38" s="498"/>
      <c r="RXP38" s="498"/>
      <c r="RXQ38" s="498"/>
      <c r="RXR38" s="498"/>
      <c r="RXS38" s="498"/>
      <c r="RXT38" s="498"/>
      <c r="RXU38" s="498"/>
      <c r="RXV38" s="498"/>
      <c r="RXW38" s="498"/>
      <c r="RXX38" s="498"/>
      <c r="RXY38" s="498"/>
      <c r="RXZ38" s="498"/>
      <c r="RYA38" s="498"/>
      <c r="RYB38" s="498"/>
      <c r="RYC38" s="498"/>
      <c r="RYD38" s="498"/>
      <c r="RYE38" s="498"/>
      <c r="RYF38" s="498"/>
      <c r="RYG38" s="498"/>
      <c r="RYH38" s="498"/>
      <c r="RYI38" s="498"/>
      <c r="RYJ38" s="498"/>
      <c r="RYK38" s="498"/>
      <c r="RYL38" s="498"/>
      <c r="RYM38" s="498"/>
      <c r="RYN38" s="498"/>
      <c r="RYO38" s="498"/>
      <c r="RYP38" s="498"/>
      <c r="RYQ38" s="498"/>
      <c r="RYR38" s="498"/>
      <c r="RYS38" s="498"/>
      <c r="RYT38" s="498"/>
      <c r="RYU38" s="498"/>
      <c r="RYV38" s="498"/>
      <c r="RYW38" s="498"/>
      <c r="RYX38" s="498"/>
      <c r="RYY38" s="498"/>
      <c r="RYZ38" s="498"/>
      <c r="RZA38" s="498"/>
      <c r="RZB38" s="498"/>
      <c r="RZC38" s="498"/>
      <c r="RZD38" s="498"/>
      <c r="RZE38" s="498"/>
      <c r="RZF38" s="498"/>
      <c r="RZG38" s="498"/>
      <c r="RZH38" s="498"/>
      <c r="RZI38" s="498"/>
      <c r="RZJ38" s="498"/>
      <c r="RZK38" s="498"/>
      <c r="RZL38" s="498"/>
      <c r="RZM38" s="498"/>
      <c r="RZN38" s="498"/>
      <c r="RZO38" s="498"/>
      <c r="RZP38" s="498"/>
      <c r="RZQ38" s="498"/>
      <c r="RZR38" s="498"/>
      <c r="RZS38" s="498"/>
      <c r="RZT38" s="498"/>
      <c r="RZU38" s="498"/>
      <c r="RZV38" s="498"/>
      <c r="RZW38" s="498"/>
      <c r="RZX38" s="498"/>
      <c r="RZY38" s="498"/>
      <c r="RZZ38" s="498"/>
      <c r="SAA38" s="498"/>
      <c r="SAB38" s="498"/>
      <c r="SAC38" s="498"/>
      <c r="SAD38" s="498"/>
      <c r="SAE38" s="498"/>
      <c r="SAF38" s="498"/>
      <c r="SAG38" s="498"/>
      <c r="SAH38" s="498"/>
      <c r="SAI38" s="498"/>
      <c r="SAJ38" s="498"/>
      <c r="SAK38" s="498"/>
      <c r="SAL38" s="498"/>
      <c r="SAM38" s="498"/>
      <c r="SAN38" s="498"/>
      <c r="SAO38" s="498"/>
      <c r="SAP38" s="498"/>
      <c r="SAQ38" s="498"/>
      <c r="SAR38" s="498"/>
      <c r="SAS38" s="498"/>
      <c r="SAT38" s="498"/>
      <c r="SAU38" s="498"/>
      <c r="SAV38" s="498"/>
      <c r="SAW38" s="498"/>
      <c r="SAX38" s="498"/>
      <c r="SAY38" s="498"/>
      <c r="SAZ38" s="498"/>
      <c r="SBA38" s="498"/>
      <c r="SBB38" s="498"/>
      <c r="SBC38" s="498"/>
      <c r="SBD38" s="498"/>
      <c r="SBE38" s="498"/>
      <c r="SBF38" s="498"/>
      <c r="SBG38" s="498"/>
      <c r="SBH38" s="498"/>
      <c r="SBI38" s="498"/>
      <c r="SBJ38" s="498"/>
      <c r="SBK38" s="498"/>
      <c r="SBL38" s="498"/>
      <c r="SBM38" s="498"/>
      <c r="SBN38" s="498"/>
      <c r="SBO38" s="498"/>
      <c r="SBP38" s="498"/>
      <c r="SBQ38" s="498"/>
      <c r="SBR38" s="498"/>
      <c r="SBS38" s="498"/>
      <c r="SBT38" s="498"/>
      <c r="SBU38" s="498"/>
      <c r="SBV38" s="498"/>
      <c r="SBW38" s="498"/>
      <c r="SBX38" s="498"/>
      <c r="SBY38" s="498"/>
      <c r="SBZ38" s="498"/>
      <c r="SCA38" s="498"/>
      <c r="SCB38" s="498"/>
      <c r="SCC38" s="498"/>
      <c r="SCD38" s="498"/>
      <c r="SCE38" s="498"/>
      <c r="SCF38" s="498"/>
      <c r="SCG38" s="498"/>
      <c r="SCH38" s="498"/>
      <c r="SCI38" s="498"/>
      <c r="SCJ38" s="498"/>
      <c r="SCK38" s="498"/>
      <c r="SCL38" s="498"/>
      <c r="SCM38" s="498"/>
      <c r="SCN38" s="498"/>
      <c r="SCO38" s="498"/>
      <c r="SCP38" s="498"/>
      <c r="SCQ38" s="498"/>
      <c r="SCR38" s="498"/>
      <c r="SCS38" s="498"/>
      <c r="SCT38" s="498"/>
      <c r="SCU38" s="498"/>
      <c r="SCV38" s="498"/>
      <c r="SCW38" s="498"/>
      <c r="SCX38" s="498"/>
      <c r="SCY38" s="498"/>
      <c r="SCZ38" s="498"/>
      <c r="SDA38" s="498"/>
      <c r="SDB38" s="498"/>
      <c r="SDC38" s="498"/>
      <c r="SDD38" s="498"/>
      <c r="SDE38" s="498"/>
      <c r="SDF38" s="498"/>
      <c r="SDG38" s="498"/>
      <c r="SDH38" s="498"/>
      <c r="SDI38" s="498"/>
      <c r="SDJ38" s="498"/>
      <c r="SDK38" s="498"/>
      <c r="SDL38" s="498"/>
      <c r="SDM38" s="498"/>
      <c r="SDN38" s="498"/>
      <c r="SDO38" s="498"/>
      <c r="SDP38" s="498"/>
      <c r="SDQ38" s="498"/>
      <c r="SDR38" s="498"/>
      <c r="SDS38" s="498"/>
      <c r="SDT38" s="498"/>
      <c r="SDU38" s="498"/>
      <c r="SDV38" s="498"/>
      <c r="SDW38" s="498"/>
      <c r="SDX38" s="498"/>
      <c r="SDY38" s="498"/>
      <c r="SDZ38" s="498"/>
      <c r="SEA38" s="498"/>
      <c r="SEB38" s="498"/>
      <c r="SEC38" s="498"/>
      <c r="SED38" s="498"/>
      <c r="SEE38" s="498"/>
      <c r="SEF38" s="498"/>
      <c r="SEG38" s="498"/>
      <c r="SEH38" s="498"/>
      <c r="SEI38" s="498"/>
      <c r="SEJ38" s="498"/>
      <c r="SEK38" s="498"/>
      <c r="SEL38" s="498"/>
      <c r="SEM38" s="498"/>
      <c r="SEN38" s="498"/>
      <c r="SEO38" s="498"/>
      <c r="SEP38" s="498"/>
      <c r="SEQ38" s="498"/>
      <c r="SER38" s="498"/>
      <c r="SES38" s="498"/>
      <c r="SET38" s="498"/>
      <c r="SEU38" s="498"/>
      <c r="SEV38" s="498"/>
      <c r="SEW38" s="498"/>
      <c r="SEX38" s="498"/>
      <c r="SEY38" s="498"/>
      <c r="SEZ38" s="498"/>
      <c r="SFA38" s="498"/>
      <c r="SFB38" s="498"/>
      <c r="SFC38" s="498"/>
      <c r="SFD38" s="498"/>
      <c r="SFE38" s="498"/>
      <c r="SFF38" s="498"/>
      <c r="SFG38" s="498"/>
      <c r="SFH38" s="498"/>
      <c r="SFI38" s="498"/>
      <c r="SFJ38" s="498"/>
      <c r="SFK38" s="498"/>
      <c r="SFL38" s="498"/>
      <c r="SFM38" s="498"/>
      <c r="SFN38" s="498"/>
      <c r="SFO38" s="498"/>
      <c r="SFP38" s="498"/>
      <c r="SFQ38" s="498"/>
      <c r="SFR38" s="498"/>
      <c r="SFS38" s="498"/>
      <c r="SFT38" s="498"/>
      <c r="SFU38" s="498"/>
      <c r="SFV38" s="498"/>
      <c r="SFW38" s="498"/>
      <c r="SFX38" s="498"/>
      <c r="SFY38" s="498"/>
      <c r="SFZ38" s="498"/>
      <c r="SGA38" s="498"/>
      <c r="SGB38" s="498"/>
      <c r="SGC38" s="498"/>
      <c r="SGD38" s="498"/>
      <c r="SGE38" s="498"/>
      <c r="SGF38" s="498"/>
      <c r="SGG38" s="498"/>
      <c r="SGH38" s="498"/>
      <c r="SGI38" s="498"/>
      <c r="SGJ38" s="498"/>
      <c r="SGK38" s="498"/>
      <c r="SGL38" s="498"/>
      <c r="SGM38" s="498"/>
      <c r="SGN38" s="498"/>
      <c r="SGO38" s="498"/>
      <c r="SGP38" s="498"/>
      <c r="SGQ38" s="498"/>
      <c r="SGR38" s="498"/>
      <c r="SGS38" s="498"/>
      <c r="SGT38" s="498"/>
      <c r="SGU38" s="498"/>
      <c r="SGV38" s="498"/>
      <c r="SGW38" s="498"/>
      <c r="SGX38" s="498"/>
      <c r="SGY38" s="498"/>
      <c r="SGZ38" s="498"/>
      <c r="SHA38" s="498"/>
      <c r="SHB38" s="498"/>
      <c r="SHC38" s="498"/>
      <c r="SHD38" s="498"/>
      <c r="SHE38" s="498"/>
      <c r="SHF38" s="498"/>
      <c r="SHG38" s="498"/>
      <c r="SHH38" s="498"/>
      <c r="SHI38" s="498"/>
      <c r="SHJ38" s="498"/>
      <c r="SHK38" s="498"/>
      <c r="SHL38" s="498"/>
      <c r="SHM38" s="498"/>
      <c r="SHN38" s="498"/>
      <c r="SHO38" s="498"/>
      <c r="SHP38" s="498"/>
      <c r="SHQ38" s="498"/>
      <c r="SHR38" s="498"/>
      <c r="SHS38" s="498"/>
      <c r="SHT38" s="498"/>
      <c r="SHU38" s="498"/>
      <c r="SHV38" s="498"/>
      <c r="SHW38" s="498"/>
      <c r="SHX38" s="498"/>
      <c r="SHY38" s="498"/>
      <c r="SHZ38" s="498"/>
      <c r="SIA38" s="498"/>
      <c r="SIB38" s="498"/>
      <c r="SIC38" s="498"/>
      <c r="SID38" s="498"/>
      <c r="SIE38" s="498"/>
      <c r="SIF38" s="498"/>
      <c r="SIG38" s="498"/>
      <c r="SIH38" s="498"/>
      <c r="SII38" s="498"/>
      <c r="SIJ38" s="498"/>
      <c r="SIK38" s="498"/>
      <c r="SIL38" s="498"/>
      <c r="SIM38" s="498"/>
      <c r="SIN38" s="498"/>
      <c r="SIO38" s="498"/>
      <c r="SIP38" s="498"/>
      <c r="SIQ38" s="498"/>
      <c r="SIR38" s="498"/>
      <c r="SIS38" s="498"/>
      <c r="SIT38" s="498"/>
      <c r="SIU38" s="498"/>
      <c r="SIV38" s="498"/>
      <c r="SIW38" s="498"/>
      <c r="SIX38" s="498"/>
      <c r="SIY38" s="498"/>
      <c r="SIZ38" s="498"/>
      <c r="SJA38" s="498"/>
      <c r="SJB38" s="498"/>
      <c r="SJC38" s="498"/>
      <c r="SJD38" s="498"/>
      <c r="SJE38" s="498"/>
      <c r="SJF38" s="498"/>
      <c r="SJG38" s="498"/>
      <c r="SJH38" s="498"/>
      <c r="SJI38" s="498"/>
      <c r="SJJ38" s="498"/>
      <c r="SJK38" s="498"/>
      <c r="SJL38" s="498"/>
      <c r="SJM38" s="498"/>
      <c r="SJN38" s="498"/>
      <c r="SJO38" s="498"/>
      <c r="SJP38" s="498"/>
      <c r="SJQ38" s="498"/>
      <c r="SJR38" s="498"/>
      <c r="SJS38" s="498"/>
      <c r="SJT38" s="498"/>
      <c r="SJU38" s="498"/>
      <c r="SJV38" s="498"/>
      <c r="SJW38" s="498"/>
      <c r="SJX38" s="498"/>
      <c r="SJY38" s="498"/>
      <c r="SJZ38" s="498"/>
      <c r="SKA38" s="498"/>
      <c r="SKB38" s="498"/>
      <c r="SKC38" s="498"/>
      <c r="SKD38" s="498"/>
      <c r="SKE38" s="498"/>
      <c r="SKF38" s="498"/>
      <c r="SKG38" s="498"/>
      <c r="SKH38" s="498"/>
      <c r="SKI38" s="498"/>
      <c r="SKJ38" s="498"/>
      <c r="SKK38" s="498"/>
      <c r="SKL38" s="498"/>
      <c r="SKM38" s="498"/>
      <c r="SKN38" s="498"/>
      <c r="SKO38" s="498"/>
      <c r="SKP38" s="498"/>
      <c r="SKQ38" s="498"/>
      <c r="SKR38" s="498"/>
      <c r="SKS38" s="498"/>
      <c r="SKT38" s="498"/>
      <c r="SKU38" s="498"/>
      <c r="SKV38" s="498"/>
      <c r="SKW38" s="498"/>
      <c r="SKX38" s="498"/>
      <c r="SKY38" s="498"/>
      <c r="SKZ38" s="498"/>
      <c r="SLA38" s="498"/>
      <c r="SLB38" s="498"/>
      <c r="SLC38" s="498"/>
      <c r="SLD38" s="498"/>
      <c r="SLE38" s="498"/>
      <c r="SLF38" s="498"/>
      <c r="SLG38" s="498"/>
      <c r="SLH38" s="498"/>
      <c r="SLI38" s="498"/>
      <c r="SLJ38" s="498"/>
      <c r="SLK38" s="498"/>
      <c r="SLL38" s="498"/>
      <c r="SLM38" s="498"/>
      <c r="SLN38" s="498"/>
      <c r="SLO38" s="498"/>
      <c r="SLP38" s="498"/>
      <c r="SLQ38" s="498"/>
      <c r="SLR38" s="498"/>
      <c r="SLS38" s="498"/>
      <c r="SLT38" s="498"/>
      <c r="SLU38" s="498"/>
      <c r="SLV38" s="498"/>
      <c r="SLW38" s="498"/>
      <c r="SLX38" s="498"/>
      <c r="SLY38" s="498"/>
      <c r="SLZ38" s="498"/>
      <c r="SMA38" s="498"/>
      <c r="SMB38" s="498"/>
      <c r="SMC38" s="498"/>
      <c r="SMD38" s="498"/>
      <c r="SME38" s="498"/>
      <c r="SMF38" s="498"/>
      <c r="SMG38" s="498"/>
      <c r="SMH38" s="498"/>
      <c r="SMI38" s="498"/>
      <c r="SMJ38" s="498"/>
      <c r="SMK38" s="498"/>
      <c r="SML38" s="498"/>
      <c r="SMM38" s="498"/>
      <c r="SMN38" s="498"/>
      <c r="SMO38" s="498"/>
      <c r="SMP38" s="498"/>
      <c r="SMQ38" s="498"/>
      <c r="SMR38" s="498"/>
      <c r="SMS38" s="498"/>
      <c r="SMT38" s="498"/>
      <c r="SMU38" s="498"/>
      <c r="SMV38" s="498"/>
      <c r="SMW38" s="498"/>
      <c r="SMX38" s="498"/>
      <c r="SMY38" s="498"/>
      <c r="SMZ38" s="498"/>
      <c r="SNA38" s="498"/>
      <c r="SNB38" s="498"/>
      <c r="SNC38" s="498"/>
      <c r="SND38" s="498"/>
      <c r="SNE38" s="498"/>
      <c r="SNF38" s="498"/>
      <c r="SNG38" s="498"/>
      <c r="SNH38" s="498"/>
      <c r="SNI38" s="498"/>
      <c r="SNJ38" s="498"/>
      <c r="SNK38" s="498"/>
      <c r="SNL38" s="498"/>
      <c r="SNM38" s="498"/>
      <c r="SNN38" s="498"/>
      <c r="SNO38" s="498"/>
      <c r="SNP38" s="498"/>
      <c r="SNQ38" s="498"/>
      <c r="SNR38" s="498"/>
      <c r="SNS38" s="498"/>
      <c r="SNT38" s="498"/>
      <c r="SNU38" s="498"/>
      <c r="SNV38" s="498"/>
      <c r="SNW38" s="498"/>
      <c r="SNX38" s="498"/>
      <c r="SNY38" s="498"/>
      <c r="SNZ38" s="498"/>
      <c r="SOA38" s="498"/>
      <c r="SOB38" s="498"/>
      <c r="SOC38" s="498"/>
      <c r="SOD38" s="498"/>
      <c r="SOE38" s="498"/>
      <c r="SOF38" s="498"/>
      <c r="SOG38" s="498"/>
      <c r="SOH38" s="498"/>
      <c r="SOI38" s="498"/>
      <c r="SOJ38" s="498"/>
      <c r="SOK38" s="498"/>
      <c r="SOL38" s="498"/>
      <c r="SOM38" s="498"/>
      <c r="SON38" s="498"/>
      <c r="SOO38" s="498"/>
      <c r="SOP38" s="498"/>
      <c r="SOQ38" s="498"/>
      <c r="SOR38" s="498"/>
      <c r="SOS38" s="498"/>
      <c r="SOT38" s="498"/>
      <c r="SOU38" s="498"/>
      <c r="SOV38" s="498"/>
      <c r="SOW38" s="498"/>
      <c r="SOX38" s="498"/>
      <c r="SOY38" s="498"/>
      <c r="SOZ38" s="498"/>
      <c r="SPA38" s="498"/>
      <c r="SPB38" s="498"/>
      <c r="SPC38" s="498"/>
      <c r="SPD38" s="498"/>
      <c r="SPE38" s="498"/>
      <c r="SPF38" s="498"/>
      <c r="SPG38" s="498"/>
      <c r="SPH38" s="498"/>
      <c r="SPI38" s="498"/>
      <c r="SPJ38" s="498"/>
      <c r="SPK38" s="498"/>
      <c r="SPL38" s="498"/>
      <c r="SPM38" s="498"/>
      <c r="SPN38" s="498"/>
      <c r="SPO38" s="498"/>
      <c r="SPP38" s="498"/>
      <c r="SPQ38" s="498"/>
      <c r="SPR38" s="498"/>
      <c r="SPS38" s="498"/>
      <c r="SPT38" s="498"/>
      <c r="SPU38" s="498"/>
      <c r="SPV38" s="498"/>
      <c r="SPW38" s="498"/>
      <c r="SPX38" s="498"/>
      <c r="SPY38" s="498"/>
      <c r="SPZ38" s="498"/>
      <c r="SQA38" s="498"/>
      <c r="SQB38" s="498"/>
      <c r="SQC38" s="498"/>
      <c r="SQD38" s="498"/>
      <c r="SQE38" s="498"/>
      <c r="SQF38" s="498"/>
      <c r="SQG38" s="498"/>
      <c r="SQH38" s="498"/>
      <c r="SQI38" s="498"/>
      <c r="SQJ38" s="498"/>
      <c r="SQK38" s="498"/>
      <c r="SQL38" s="498"/>
      <c r="SQM38" s="498"/>
      <c r="SQN38" s="498"/>
      <c r="SQO38" s="498"/>
      <c r="SQP38" s="498"/>
      <c r="SQQ38" s="498"/>
      <c r="SQR38" s="498"/>
      <c r="SQS38" s="498"/>
      <c r="SQT38" s="498"/>
      <c r="SQU38" s="498"/>
      <c r="SQV38" s="498"/>
      <c r="SQW38" s="498"/>
      <c r="SQX38" s="498"/>
      <c r="SQY38" s="498"/>
      <c r="SQZ38" s="498"/>
      <c r="SRA38" s="498"/>
      <c r="SRB38" s="498"/>
      <c r="SRC38" s="498"/>
      <c r="SRD38" s="498"/>
      <c r="SRE38" s="498"/>
      <c r="SRF38" s="498"/>
      <c r="SRG38" s="498"/>
      <c r="SRH38" s="498"/>
      <c r="SRI38" s="498"/>
      <c r="SRJ38" s="498"/>
      <c r="SRK38" s="498"/>
      <c r="SRL38" s="498"/>
      <c r="SRM38" s="498"/>
      <c r="SRN38" s="498"/>
      <c r="SRO38" s="498"/>
      <c r="SRP38" s="498"/>
      <c r="SRQ38" s="498"/>
      <c r="SRR38" s="498"/>
      <c r="SRS38" s="498"/>
      <c r="SRT38" s="498"/>
      <c r="SRU38" s="498"/>
      <c r="SRV38" s="498"/>
      <c r="SRW38" s="498"/>
      <c r="SRX38" s="498"/>
      <c r="SRY38" s="498"/>
      <c r="SRZ38" s="498"/>
      <c r="SSA38" s="498"/>
      <c r="SSB38" s="498"/>
      <c r="SSC38" s="498"/>
      <c r="SSD38" s="498"/>
      <c r="SSE38" s="498"/>
      <c r="SSF38" s="498"/>
      <c r="SSG38" s="498"/>
      <c r="SSH38" s="498"/>
      <c r="SSI38" s="498"/>
      <c r="SSJ38" s="498"/>
      <c r="SSK38" s="498"/>
      <c r="SSL38" s="498"/>
      <c r="SSM38" s="498"/>
      <c r="SSN38" s="498"/>
      <c r="SSO38" s="498"/>
      <c r="SSP38" s="498"/>
      <c r="SSQ38" s="498"/>
      <c r="SSR38" s="498"/>
      <c r="SSS38" s="498"/>
      <c r="SST38" s="498"/>
      <c r="SSU38" s="498"/>
      <c r="SSV38" s="498"/>
      <c r="SSW38" s="498"/>
      <c r="SSX38" s="498"/>
      <c r="SSY38" s="498"/>
      <c r="SSZ38" s="498"/>
      <c r="STA38" s="498"/>
      <c r="STB38" s="498"/>
      <c r="STC38" s="498"/>
      <c r="STD38" s="498"/>
      <c r="STE38" s="498"/>
      <c r="STF38" s="498"/>
      <c r="STG38" s="498"/>
      <c r="STH38" s="498"/>
      <c r="STI38" s="498"/>
      <c r="STJ38" s="498"/>
      <c r="STK38" s="498"/>
      <c r="STL38" s="498"/>
      <c r="STM38" s="498"/>
      <c r="STN38" s="498"/>
      <c r="STO38" s="498"/>
      <c r="STP38" s="498"/>
      <c r="STQ38" s="498"/>
      <c r="STR38" s="498"/>
      <c r="STS38" s="498"/>
      <c r="STT38" s="498"/>
      <c r="STU38" s="498"/>
      <c r="STV38" s="498"/>
      <c r="STW38" s="498"/>
      <c r="STX38" s="498"/>
      <c r="STY38" s="498"/>
      <c r="STZ38" s="498"/>
      <c r="SUA38" s="498"/>
      <c r="SUB38" s="498"/>
      <c r="SUC38" s="498"/>
      <c r="SUD38" s="498"/>
      <c r="SUE38" s="498"/>
      <c r="SUF38" s="498"/>
      <c r="SUG38" s="498"/>
      <c r="SUH38" s="498"/>
      <c r="SUI38" s="498"/>
      <c r="SUJ38" s="498"/>
      <c r="SUK38" s="498"/>
      <c r="SUL38" s="498"/>
      <c r="SUM38" s="498"/>
      <c r="SUN38" s="498"/>
      <c r="SUO38" s="498"/>
      <c r="SUP38" s="498"/>
      <c r="SUQ38" s="498"/>
      <c r="SUR38" s="498"/>
      <c r="SUS38" s="498"/>
      <c r="SUT38" s="498"/>
      <c r="SUU38" s="498"/>
      <c r="SUV38" s="498"/>
      <c r="SUW38" s="498"/>
      <c r="SUX38" s="498"/>
      <c r="SUY38" s="498"/>
      <c r="SUZ38" s="498"/>
      <c r="SVA38" s="498"/>
      <c r="SVB38" s="498"/>
      <c r="SVC38" s="498"/>
      <c r="SVD38" s="498"/>
      <c r="SVE38" s="498"/>
      <c r="SVF38" s="498"/>
      <c r="SVG38" s="498"/>
      <c r="SVH38" s="498"/>
      <c r="SVI38" s="498"/>
      <c r="SVJ38" s="498"/>
      <c r="SVK38" s="498"/>
      <c r="SVL38" s="498"/>
      <c r="SVM38" s="498"/>
      <c r="SVN38" s="498"/>
      <c r="SVO38" s="498"/>
      <c r="SVP38" s="498"/>
      <c r="SVQ38" s="498"/>
      <c r="SVR38" s="498"/>
      <c r="SVS38" s="498"/>
      <c r="SVT38" s="498"/>
      <c r="SVU38" s="498"/>
      <c r="SVV38" s="498"/>
      <c r="SVW38" s="498"/>
      <c r="SVX38" s="498"/>
      <c r="SVY38" s="498"/>
      <c r="SVZ38" s="498"/>
      <c r="SWA38" s="498"/>
      <c r="SWB38" s="498"/>
      <c r="SWC38" s="498"/>
      <c r="SWD38" s="498"/>
      <c r="SWE38" s="498"/>
      <c r="SWF38" s="498"/>
      <c r="SWG38" s="498"/>
      <c r="SWH38" s="498"/>
      <c r="SWI38" s="498"/>
      <c r="SWJ38" s="498"/>
      <c r="SWK38" s="498"/>
      <c r="SWL38" s="498"/>
      <c r="SWM38" s="498"/>
      <c r="SWN38" s="498"/>
      <c r="SWO38" s="498"/>
      <c r="SWP38" s="498"/>
      <c r="SWQ38" s="498"/>
      <c r="SWR38" s="498"/>
      <c r="SWS38" s="498"/>
      <c r="SWT38" s="498"/>
      <c r="SWU38" s="498"/>
      <c r="SWV38" s="498"/>
      <c r="SWW38" s="498"/>
      <c r="SWX38" s="498"/>
      <c r="SWY38" s="498"/>
      <c r="SWZ38" s="498"/>
      <c r="SXA38" s="498"/>
      <c r="SXB38" s="498"/>
      <c r="SXC38" s="498"/>
      <c r="SXD38" s="498"/>
      <c r="SXE38" s="498"/>
      <c r="SXF38" s="498"/>
      <c r="SXG38" s="498"/>
      <c r="SXH38" s="498"/>
      <c r="SXI38" s="498"/>
      <c r="SXJ38" s="498"/>
      <c r="SXK38" s="498"/>
      <c r="SXL38" s="498"/>
      <c r="SXM38" s="498"/>
      <c r="SXN38" s="498"/>
      <c r="SXO38" s="498"/>
      <c r="SXP38" s="498"/>
      <c r="SXQ38" s="498"/>
      <c r="SXR38" s="498"/>
      <c r="SXS38" s="498"/>
      <c r="SXT38" s="498"/>
      <c r="SXU38" s="498"/>
      <c r="SXV38" s="498"/>
      <c r="SXW38" s="498"/>
      <c r="SXX38" s="498"/>
      <c r="SXY38" s="498"/>
      <c r="SXZ38" s="498"/>
      <c r="SYA38" s="498"/>
      <c r="SYB38" s="498"/>
      <c r="SYC38" s="498"/>
      <c r="SYD38" s="498"/>
      <c r="SYE38" s="498"/>
      <c r="SYF38" s="498"/>
      <c r="SYG38" s="498"/>
      <c r="SYH38" s="498"/>
      <c r="SYI38" s="498"/>
      <c r="SYJ38" s="498"/>
      <c r="SYK38" s="498"/>
      <c r="SYL38" s="498"/>
      <c r="SYM38" s="498"/>
      <c r="SYN38" s="498"/>
      <c r="SYO38" s="498"/>
      <c r="SYP38" s="498"/>
      <c r="SYQ38" s="498"/>
      <c r="SYR38" s="498"/>
      <c r="SYS38" s="498"/>
      <c r="SYT38" s="498"/>
      <c r="SYU38" s="498"/>
      <c r="SYV38" s="498"/>
      <c r="SYW38" s="498"/>
      <c r="SYX38" s="498"/>
      <c r="SYY38" s="498"/>
      <c r="SYZ38" s="498"/>
      <c r="SZA38" s="498"/>
      <c r="SZB38" s="498"/>
      <c r="SZC38" s="498"/>
      <c r="SZD38" s="498"/>
      <c r="SZE38" s="498"/>
      <c r="SZF38" s="498"/>
      <c r="SZG38" s="498"/>
      <c r="SZH38" s="498"/>
      <c r="SZI38" s="498"/>
      <c r="SZJ38" s="498"/>
      <c r="SZK38" s="498"/>
      <c r="SZL38" s="498"/>
      <c r="SZM38" s="498"/>
      <c r="SZN38" s="498"/>
      <c r="SZO38" s="498"/>
      <c r="SZP38" s="498"/>
      <c r="SZQ38" s="498"/>
      <c r="SZR38" s="498"/>
      <c r="SZS38" s="498"/>
      <c r="SZT38" s="498"/>
      <c r="SZU38" s="498"/>
      <c r="SZV38" s="498"/>
      <c r="SZW38" s="498"/>
      <c r="SZX38" s="498"/>
      <c r="SZY38" s="498"/>
      <c r="SZZ38" s="498"/>
      <c r="TAA38" s="498"/>
      <c r="TAB38" s="498"/>
      <c r="TAC38" s="498"/>
      <c r="TAD38" s="498"/>
      <c r="TAE38" s="498"/>
      <c r="TAF38" s="498"/>
      <c r="TAG38" s="498"/>
      <c r="TAH38" s="498"/>
      <c r="TAI38" s="498"/>
      <c r="TAJ38" s="498"/>
      <c r="TAK38" s="498"/>
      <c r="TAL38" s="498"/>
      <c r="TAM38" s="498"/>
      <c r="TAN38" s="498"/>
      <c r="TAO38" s="498"/>
      <c r="TAP38" s="498"/>
      <c r="TAQ38" s="498"/>
      <c r="TAR38" s="498"/>
      <c r="TAS38" s="498"/>
      <c r="TAT38" s="498"/>
      <c r="TAU38" s="498"/>
      <c r="TAV38" s="498"/>
      <c r="TAW38" s="498"/>
      <c r="TAX38" s="498"/>
      <c r="TAY38" s="498"/>
      <c r="TAZ38" s="498"/>
      <c r="TBA38" s="498"/>
      <c r="TBB38" s="498"/>
      <c r="TBC38" s="498"/>
      <c r="TBD38" s="498"/>
      <c r="TBE38" s="498"/>
      <c r="TBF38" s="498"/>
      <c r="TBG38" s="498"/>
      <c r="TBH38" s="498"/>
      <c r="TBI38" s="498"/>
      <c r="TBJ38" s="498"/>
      <c r="TBK38" s="498"/>
      <c r="TBL38" s="498"/>
      <c r="TBM38" s="498"/>
      <c r="TBN38" s="498"/>
      <c r="TBO38" s="498"/>
      <c r="TBP38" s="498"/>
      <c r="TBQ38" s="498"/>
      <c r="TBR38" s="498"/>
      <c r="TBS38" s="498"/>
      <c r="TBT38" s="498"/>
      <c r="TBU38" s="498"/>
      <c r="TBV38" s="498"/>
      <c r="TBW38" s="498"/>
      <c r="TBX38" s="498"/>
      <c r="TBY38" s="498"/>
      <c r="TBZ38" s="498"/>
      <c r="TCA38" s="498"/>
      <c r="TCB38" s="498"/>
      <c r="TCC38" s="498"/>
      <c r="TCD38" s="498"/>
      <c r="TCE38" s="498"/>
      <c r="TCF38" s="498"/>
      <c r="TCG38" s="498"/>
      <c r="TCH38" s="498"/>
      <c r="TCI38" s="498"/>
      <c r="TCJ38" s="498"/>
      <c r="TCK38" s="498"/>
      <c r="TCL38" s="498"/>
      <c r="TCM38" s="498"/>
      <c r="TCN38" s="498"/>
      <c r="TCO38" s="498"/>
      <c r="TCP38" s="498"/>
      <c r="TCQ38" s="498"/>
      <c r="TCR38" s="498"/>
      <c r="TCS38" s="498"/>
      <c r="TCT38" s="498"/>
      <c r="TCU38" s="498"/>
      <c r="TCV38" s="498"/>
      <c r="TCW38" s="498"/>
      <c r="TCX38" s="498"/>
      <c r="TCY38" s="498"/>
      <c r="TCZ38" s="498"/>
      <c r="TDA38" s="498"/>
      <c r="TDB38" s="498"/>
      <c r="TDC38" s="498"/>
      <c r="TDD38" s="498"/>
      <c r="TDE38" s="498"/>
      <c r="TDF38" s="498"/>
      <c r="TDG38" s="498"/>
      <c r="TDH38" s="498"/>
      <c r="TDI38" s="498"/>
      <c r="TDJ38" s="498"/>
      <c r="TDK38" s="498"/>
      <c r="TDL38" s="498"/>
      <c r="TDM38" s="498"/>
      <c r="TDN38" s="498"/>
      <c r="TDO38" s="498"/>
      <c r="TDP38" s="498"/>
      <c r="TDQ38" s="498"/>
      <c r="TDR38" s="498"/>
      <c r="TDS38" s="498"/>
      <c r="TDT38" s="498"/>
      <c r="TDU38" s="498"/>
      <c r="TDV38" s="498"/>
      <c r="TDW38" s="498"/>
      <c r="TDX38" s="498"/>
      <c r="TDY38" s="498"/>
      <c r="TDZ38" s="498"/>
      <c r="TEA38" s="498"/>
      <c r="TEB38" s="498"/>
      <c r="TEC38" s="498"/>
      <c r="TED38" s="498"/>
      <c r="TEE38" s="498"/>
      <c r="TEF38" s="498"/>
      <c r="TEG38" s="498"/>
      <c r="TEH38" s="498"/>
      <c r="TEI38" s="498"/>
      <c r="TEJ38" s="498"/>
      <c r="TEK38" s="498"/>
      <c r="TEL38" s="498"/>
      <c r="TEM38" s="498"/>
      <c r="TEN38" s="498"/>
      <c r="TEO38" s="498"/>
      <c r="TEP38" s="498"/>
      <c r="TEQ38" s="498"/>
      <c r="TER38" s="498"/>
      <c r="TES38" s="498"/>
      <c r="TET38" s="498"/>
      <c r="TEU38" s="498"/>
      <c r="TEV38" s="498"/>
      <c r="TEW38" s="498"/>
      <c r="TEX38" s="498"/>
      <c r="TEY38" s="498"/>
      <c r="TEZ38" s="498"/>
      <c r="TFA38" s="498"/>
      <c r="TFB38" s="498"/>
      <c r="TFC38" s="498"/>
      <c r="TFD38" s="498"/>
      <c r="TFE38" s="498"/>
      <c r="TFF38" s="498"/>
      <c r="TFG38" s="498"/>
      <c r="TFH38" s="498"/>
      <c r="TFI38" s="498"/>
      <c r="TFJ38" s="498"/>
      <c r="TFK38" s="498"/>
      <c r="TFL38" s="498"/>
      <c r="TFM38" s="498"/>
      <c r="TFN38" s="498"/>
      <c r="TFO38" s="498"/>
      <c r="TFP38" s="498"/>
      <c r="TFQ38" s="498"/>
      <c r="TFR38" s="498"/>
      <c r="TFS38" s="498"/>
      <c r="TFT38" s="498"/>
      <c r="TFU38" s="498"/>
      <c r="TFV38" s="498"/>
      <c r="TFW38" s="498"/>
      <c r="TFX38" s="498"/>
      <c r="TFY38" s="498"/>
      <c r="TFZ38" s="498"/>
      <c r="TGA38" s="498"/>
      <c r="TGB38" s="498"/>
      <c r="TGC38" s="498"/>
      <c r="TGD38" s="498"/>
      <c r="TGE38" s="498"/>
      <c r="TGF38" s="498"/>
      <c r="TGG38" s="498"/>
      <c r="TGH38" s="498"/>
      <c r="TGI38" s="498"/>
      <c r="TGJ38" s="498"/>
      <c r="TGK38" s="498"/>
      <c r="TGL38" s="498"/>
      <c r="TGM38" s="498"/>
      <c r="TGN38" s="498"/>
      <c r="TGO38" s="498"/>
      <c r="TGP38" s="498"/>
      <c r="TGQ38" s="498"/>
      <c r="TGR38" s="498"/>
      <c r="TGS38" s="498"/>
      <c r="TGT38" s="498"/>
      <c r="TGU38" s="498"/>
      <c r="TGV38" s="498"/>
      <c r="TGW38" s="498"/>
      <c r="TGX38" s="498"/>
      <c r="TGY38" s="498"/>
      <c r="TGZ38" s="498"/>
      <c r="THA38" s="498"/>
      <c r="THB38" s="498"/>
      <c r="THC38" s="498"/>
      <c r="THD38" s="498"/>
      <c r="THE38" s="498"/>
      <c r="THF38" s="498"/>
      <c r="THG38" s="498"/>
      <c r="THH38" s="498"/>
      <c r="THI38" s="498"/>
      <c r="THJ38" s="498"/>
      <c r="THK38" s="498"/>
      <c r="THL38" s="498"/>
      <c r="THM38" s="498"/>
      <c r="THN38" s="498"/>
      <c r="THO38" s="498"/>
      <c r="THP38" s="498"/>
      <c r="THQ38" s="498"/>
      <c r="THR38" s="498"/>
      <c r="THS38" s="498"/>
      <c r="THT38" s="498"/>
      <c r="THU38" s="498"/>
      <c r="THV38" s="498"/>
      <c r="THW38" s="498"/>
      <c r="THX38" s="498"/>
      <c r="THY38" s="498"/>
      <c r="THZ38" s="498"/>
      <c r="TIA38" s="498"/>
      <c r="TIB38" s="498"/>
      <c r="TIC38" s="498"/>
      <c r="TID38" s="498"/>
      <c r="TIE38" s="498"/>
      <c r="TIF38" s="498"/>
      <c r="TIG38" s="498"/>
      <c r="TIH38" s="498"/>
      <c r="TII38" s="498"/>
      <c r="TIJ38" s="498"/>
      <c r="TIK38" s="498"/>
      <c r="TIL38" s="498"/>
      <c r="TIM38" s="498"/>
      <c r="TIN38" s="498"/>
      <c r="TIO38" s="498"/>
      <c r="TIP38" s="498"/>
      <c r="TIQ38" s="498"/>
      <c r="TIR38" s="498"/>
      <c r="TIS38" s="498"/>
      <c r="TIT38" s="498"/>
      <c r="TIU38" s="498"/>
      <c r="TIV38" s="498"/>
      <c r="TIW38" s="498"/>
      <c r="TIX38" s="498"/>
      <c r="TIY38" s="498"/>
      <c r="TIZ38" s="498"/>
      <c r="TJA38" s="498"/>
      <c r="TJB38" s="498"/>
      <c r="TJC38" s="498"/>
      <c r="TJD38" s="498"/>
      <c r="TJE38" s="498"/>
      <c r="TJF38" s="498"/>
      <c r="TJG38" s="498"/>
      <c r="TJH38" s="498"/>
      <c r="TJI38" s="498"/>
      <c r="TJJ38" s="498"/>
      <c r="TJK38" s="498"/>
      <c r="TJL38" s="498"/>
      <c r="TJM38" s="498"/>
      <c r="TJN38" s="498"/>
      <c r="TJO38" s="498"/>
      <c r="TJP38" s="498"/>
      <c r="TJQ38" s="498"/>
      <c r="TJR38" s="498"/>
      <c r="TJS38" s="498"/>
      <c r="TJT38" s="498"/>
      <c r="TJU38" s="498"/>
      <c r="TJV38" s="498"/>
      <c r="TJW38" s="498"/>
      <c r="TJX38" s="498"/>
      <c r="TJY38" s="498"/>
      <c r="TJZ38" s="498"/>
      <c r="TKA38" s="498"/>
      <c r="TKB38" s="498"/>
      <c r="TKC38" s="498"/>
      <c r="TKD38" s="498"/>
      <c r="TKE38" s="498"/>
      <c r="TKF38" s="498"/>
      <c r="TKG38" s="498"/>
      <c r="TKH38" s="498"/>
      <c r="TKI38" s="498"/>
      <c r="TKJ38" s="498"/>
      <c r="TKK38" s="498"/>
      <c r="TKL38" s="498"/>
      <c r="TKM38" s="498"/>
      <c r="TKN38" s="498"/>
      <c r="TKO38" s="498"/>
      <c r="TKP38" s="498"/>
      <c r="TKQ38" s="498"/>
      <c r="TKR38" s="498"/>
      <c r="TKS38" s="498"/>
      <c r="TKT38" s="498"/>
      <c r="TKU38" s="498"/>
      <c r="TKV38" s="498"/>
      <c r="TKW38" s="498"/>
      <c r="TKX38" s="498"/>
      <c r="TKY38" s="498"/>
      <c r="TKZ38" s="498"/>
      <c r="TLA38" s="498"/>
      <c r="TLB38" s="498"/>
      <c r="TLC38" s="498"/>
      <c r="TLD38" s="498"/>
      <c r="TLE38" s="498"/>
      <c r="TLF38" s="498"/>
      <c r="TLG38" s="498"/>
      <c r="TLH38" s="498"/>
      <c r="TLI38" s="498"/>
      <c r="TLJ38" s="498"/>
      <c r="TLK38" s="498"/>
      <c r="TLL38" s="498"/>
      <c r="TLM38" s="498"/>
      <c r="TLN38" s="498"/>
      <c r="TLO38" s="498"/>
      <c r="TLP38" s="498"/>
      <c r="TLQ38" s="498"/>
      <c r="TLR38" s="498"/>
      <c r="TLS38" s="498"/>
      <c r="TLT38" s="498"/>
      <c r="TLU38" s="498"/>
      <c r="TLV38" s="498"/>
      <c r="TLW38" s="498"/>
      <c r="TLX38" s="498"/>
      <c r="TLY38" s="498"/>
      <c r="TLZ38" s="498"/>
      <c r="TMA38" s="498"/>
      <c r="TMB38" s="498"/>
      <c r="TMC38" s="498"/>
      <c r="TMD38" s="498"/>
      <c r="TME38" s="498"/>
      <c r="TMF38" s="498"/>
      <c r="TMG38" s="498"/>
      <c r="TMH38" s="498"/>
      <c r="TMI38" s="498"/>
      <c r="TMJ38" s="498"/>
      <c r="TMK38" s="498"/>
      <c r="TML38" s="498"/>
      <c r="TMM38" s="498"/>
      <c r="TMN38" s="498"/>
      <c r="TMO38" s="498"/>
      <c r="TMP38" s="498"/>
      <c r="TMQ38" s="498"/>
      <c r="TMR38" s="498"/>
      <c r="TMS38" s="498"/>
      <c r="TMT38" s="498"/>
      <c r="TMU38" s="498"/>
      <c r="TMV38" s="498"/>
      <c r="TMW38" s="498"/>
      <c r="TMX38" s="498"/>
      <c r="TMY38" s="498"/>
      <c r="TMZ38" s="498"/>
      <c r="TNA38" s="498"/>
      <c r="TNB38" s="498"/>
      <c r="TNC38" s="498"/>
      <c r="TND38" s="498"/>
      <c r="TNE38" s="498"/>
      <c r="TNF38" s="498"/>
      <c r="TNG38" s="498"/>
      <c r="TNH38" s="498"/>
      <c r="TNI38" s="498"/>
      <c r="TNJ38" s="498"/>
      <c r="TNK38" s="498"/>
      <c r="TNL38" s="498"/>
      <c r="TNM38" s="498"/>
      <c r="TNN38" s="498"/>
      <c r="TNO38" s="498"/>
      <c r="TNP38" s="498"/>
      <c r="TNQ38" s="498"/>
      <c r="TNR38" s="498"/>
      <c r="TNS38" s="498"/>
      <c r="TNT38" s="498"/>
      <c r="TNU38" s="498"/>
      <c r="TNV38" s="498"/>
      <c r="TNW38" s="498"/>
      <c r="TNX38" s="498"/>
      <c r="TNY38" s="498"/>
      <c r="TNZ38" s="498"/>
      <c r="TOA38" s="498"/>
      <c r="TOB38" s="498"/>
      <c r="TOC38" s="498"/>
      <c r="TOD38" s="498"/>
      <c r="TOE38" s="498"/>
      <c r="TOF38" s="498"/>
      <c r="TOG38" s="498"/>
      <c r="TOH38" s="498"/>
      <c r="TOI38" s="498"/>
      <c r="TOJ38" s="498"/>
      <c r="TOK38" s="498"/>
      <c r="TOL38" s="498"/>
      <c r="TOM38" s="498"/>
      <c r="TON38" s="498"/>
      <c r="TOO38" s="498"/>
      <c r="TOP38" s="498"/>
      <c r="TOQ38" s="498"/>
      <c r="TOR38" s="498"/>
      <c r="TOS38" s="498"/>
      <c r="TOT38" s="498"/>
      <c r="TOU38" s="498"/>
      <c r="TOV38" s="498"/>
      <c r="TOW38" s="498"/>
      <c r="TOX38" s="498"/>
      <c r="TOY38" s="498"/>
      <c r="TOZ38" s="498"/>
      <c r="TPA38" s="498"/>
      <c r="TPB38" s="498"/>
      <c r="TPC38" s="498"/>
      <c r="TPD38" s="498"/>
      <c r="TPE38" s="498"/>
      <c r="TPF38" s="498"/>
      <c r="TPG38" s="498"/>
      <c r="TPH38" s="498"/>
      <c r="TPI38" s="498"/>
      <c r="TPJ38" s="498"/>
      <c r="TPK38" s="498"/>
      <c r="TPL38" s="498"/>
      <c r="TPM38" s="498"/>
      <c r="TPN38" s="498"/>
      <c r="TPO38" s="498"/>
      <c r="TPP38" s="498"/>
      <c r="TPQ38" s="498"/>
      <c r="TPR38" s="498"/>
      <c r="TPS38" s="498"/>
      <c r="TPT38" s="498"/>
      <c r="TPU38" s="498"/>
      <c r="TPV38" s="498"/>
      <c r="TPW38" s="498"/>
      <c r="TPX38" s="498"/>
      <c r="TPY38" s="498"/>
      <c r="TPZ38" s="498"/>
      <c r="TQA38" s="498"/>
      <c r="TQB38" s="498"/>
      <c r="TQC38" s="498"/>
      <c r="TQD38" s="498"/>
      <c r="TQE38" s="498"/>
      <c r="TQF38" s="498"/>
      <c r="TQG38" s="498"/>
      <c r="TQH38" s="498"/>
      <c r="TQI38" s="498"/>
      <c r="TQJ38" s="498"/>
      <c r="TQK38" s="498"/>
      <c r="TQL38" s="498"/>
      <c r="TQM38" s="498"/>
      <c r="TQN38" s="498"/>
      <c r="TQO38" s="498"/>
      <c r="TQP38" s="498"/>
      <c r="TQQ38" s="498"/>
      <c r="TQR38" s="498"/>
      <c r="TQS38" s="498"/>
      <c r="TQT38" s="498"/>
      <c r="TQU38" s="498"/>
      <c r="TQV38" s="498"/>
      <c r="TQW38" s="498"/>
      <c r="TQX38" s="498"/>
      <c r="TQY38" s="498"/>
      <c r="TQZ38" s="498"/>
      <c r="TRA38" s="498"/>
      <c r="TRB38" s="498"/>
      <c r="TRC38" s="498"/>
      <c r="TRD38" s="498"/>
      <c r="TRE38" s="498"/>
      <c r="TRF38" s="498"/>
      <c r="TRG38" s="498"/>
      <c r="TRH38" s="498"/>
      <c r="TRI38" s="498"/>
      <c r="TRJ38" s="498"/>
      <c r="TRK38" s="498"/>
      <c r="TRL38" s="498"/>
      <c r="TRM38" s="498"/>
      <c r="TRN38" s="498"/>
      <c r="TRO38" s="498"/>
      <c r="TRP38" s="498"/>
      <c r="TRQ38" s="498"/>
      <c r="TRR38" s="498"/>
      <c r="TRS38" s="498"/>
      <c r="TRT38" s="498"/>
      <c r="TRU38" s="498"/>
      <c r="TRV38" s="498"/>
      <c r="TRW38" s="498"/>
      <c r="TRX38" s="498"/>
      <c r="TRY38" s="498"/>
      <c r="TRZ38" s="498"/>
      <c r="TSA38" s="498"/>
      <c r="TSB38" s="498"/>
      <c r="TSC38" s="498"/>
      <c r="TSD38" s="498"/>
      <c r="TSE38" s="498"/>
      <c r="TSF38" s="498"/>
      <c r="TSG38" s="498"/>
      <c r="TSH38" s="498"/>
      <c r="TSI38" s="498"/>
      <c r="TSJ38" s="498"/>
      <c r="TSK38" s="498"/>
      <c r="TSL38" s="498"/>
      <c r="TSM38" s="498"/>
      <c r="TSN38" s="498"/>
      <c r="TSO38" s="498"/>
      <c r="TSP38" s="498"/>
      <c r="TSQ38" s="498"/>
      <c r="TSR38" s="498"/>
      <c r="TSS38" s="498"/>
      <c r="TST38" s="498"/>
      <c r="TSU38" s="498"/>
      <c r="TSV38" s="498"/>
      <c r="TSW38" s="498"/>
      <c r="TSX38" s="498"/>
      <c r="TSY38" s="498"/>
      <c r="TSZ38" s="498"/>
      <c r="TTA38" s="498"/>
      <c r="TTB38" s="498"/>
      <c r="TTC38" s="498"/>
      <c r="TTD38" s="498"/>
      <c r="TTE38" s="498"/>
      <c r="TTF38" s="498"/>
      <c r="TTG38" s="498"/>
      <c r="TTH38" s="498"/>
      <c r="TTI38" s="498"/>
      <c r="TTJ38" s="498"/>
      <c r="TTK38" s="498"/>
      <c r="TTL38" s="498"/>
      <c r="TTM38" s="498"/>
      <c r="TTN38" s="498"/>
      <c r="TTO38" s="498"/>
      <c r="TTP38" s="498"/>
      <c r="TTQ38" s="498"/>
      <c r="TTR38" s="498"/>
      <c r="TTS38" s="498"/>
      <c r="TTT38" s="498"/>
      <c r="TTU38" s="498"/>
      <c r="TTV38" s="498"/>
      <c r="TTW38" s="498"/>
      <c r="TTX38" s="498"/>
      <c r="TTY38" s="498"/>
      <c r="TTZ38" s="498"/>
      <c r="TUA38" s="498"/>
      <c r="TUB38" s="498"/>
      <c r="TUC38" s="498"/>
      <c r="TUD38" s="498"/>
      <c r="TUE38" s="498"/>
      <c r="TUF38" s="498"/>
      <c r="TUG38" s="498"/>
      <c r="TUH38" s="498"/>
      <c r="TUI38" s="498"/>
      <c r="TUJ38" s="498"/>
      <c r="TUK38" s="498"/>
      <c r="TUL38" s="498"/>
      <c r="TUM38" s="498"/>
      <c r="TUN38" s="498"/>
      <c r="TUO38" s="498"/>
      <c r="TUP38" s="498"/>
      <c r="TUQ38" s="498"/>
      <c r="TUR38" s="498"/>
      <c r="TUS38" s="498"/>
      <c r="TUT38" s="498"/>
      <c r="TUU38" s="498"/>
      <c r="TUV38" s="498"/>
      <c r="TUW38" s="498"/>
      <c r="TUX38" s="498"/>
      <c r="TUY38" s="498"/>
      <c r="TUZ38" s="498"/>
      <c r="TVA38" s="498"/>
      <c r="TVB38" s="498"/>
      <c r="TVC38" s="498"/>
      <c r="TVD38" s="498"/>
      <c r="TVE38" s="498"/>
      <c r="TVF38" s="498"/>
      <c r="TVG38" s="498"/>
      <c r="TVH38" s="498"/>
      <c r="TVI38" s="498"/>
      <c r="TVJ38" s="498"/>
      <c r="TVK38" s="498"/>
      <c r="TVL38" s="498"/>
      <c r="TVM38" s="498"/>
      <c r="TVN38" s="498"/>
      <c r="TVO38" s="498"/>
      <c r="TVP38" s="498"/>
      <c r="TVQ38" s="498"/>
      <c r="TVR38" s="498"/>
      <c r="TVS38" s="498"/>
      <c r="TVT38" s="498"/>
      <c r="TVU38" s="498"/>
      <c r="TVV38" s="498"/>
      <c r="TVW38" s="498"/>
      <c r="TVX38" s="498"/>
      <c r="TVY38" s="498"/>
      <c r="TVZ38" s="498"/>
      <c r="TWA38" s="498"/>
      <c r="TWB38" s="498"/>
      <c r="TWC38" s="498"/>
      <c r="TWD38" s="498"/>
      <c r="TWE38" s="498"/>
      <c r="TWF38" s="498"/>
      <c r="TWG38" s="498"/>
      <c r="TWH38" s="498"/>
      <c r="TWI38" s="498"/>
      <c r="TWJ38" s="498"/>
      <c r="TWK38" s="498"/>
      <c r="TWL38" s="498"/>
      <c r="TWM38" s="498"/>
      <c r="TWN38" s="498"/>
      <c r="TWO38" s="498"/>
      <c r="TWP38" s="498"/>
      <c r="TWQ38" s="498"/>
      <c r="TWR38" s="498"/>
      <c r="TWS38" s="498"/>
      <c r="TWT38" s="498"/>
      <c r="TWU38" s="498"/>
      <c r="TWV38" s="498"/>
      <c r="TWW38" s="498"/>
      <c r="TWX38" s="498"/>
      <c r="TWY38" s="498"/>
      <c r="TWZ38" s="498"/>
      <c r="TXA38" s="498"/>
      <c r="TXB38" s="498"/>
      <c r="TXC38" s="498"/>
      <c r="TXD38" s="498"/>
      <c r="TXE38" s="498"/>
      <c r="TXF38" s="498"/>
      <c r="TXG38" s="498"/>
      <c r="TXH38" s="498"/>
      <c r="TXI38" s="498"/>
      <c r="TXJ38" s="498"/>
      <c r="TXK38" s="498"/>
      <c r="TXL38" s="498"/>
      <c r="TXM38" s="498"/>
      <c r="TXN38" s="498"/>
      <c r="TXO38" s="498"/>
      <c r="TXP38" s="498"/>
      <c r="TXQ38" s="498"/>
      <c r="TXR38" s="498"/>
      <c r="TXS38" s="498"/>
      <c r="TXT38" s="498"/>
      <c r="TXU38" s="498"/>
      <c r="TXV38" s="498"/>
      <c r="TXW38" s="498"/>
      <c r="TXX38" s="498"/>
      <c r="TXY38" s="498"/>
      <c r="TXZ38" s="498"/>
      <c r="TYA38" s="498"/>
      <c r="TYB38" s="498"/>
      <c r="TYC38" s="498"/>
      <c r="TYD38" s="498"/>
      <c r="TYE38" s="498"/>
      <c r="TYF38" s="498"/>
      <c r="TYG38" s="498"/>
      <c r="TYH38" s="498"/>
      <c r="TYI38" s="498"/>
      <c r="TYJ38" s="498"/>
      <c r="TYK38" s="498"/>
      <c r="TYL38" s="498"/>
      <c r="TYM38" s="498"/>
      <c r="TYN38" s="498"/>
      <c r="TYO38" s="498"/>
      <c r="TYP38" s="498"/>
      <c r="TYQ38" s="498"/>
      <c r="TYR38" s="498"/>
      <c r="TYS38" s="498"/>
      <c r="TYT38" s="498"/>
      <c r="TYU38" s="498"/>
      <c r="TYV38" s="498"/>
      <c r="TYW38" s="498"/>
      <c r="TYX38" s="498"/>
      <c r="TYY38" s="498"/>
      <c r="TYZ38" s="498"/>
      <c r="TZA38" s="498"/>
      <c r="TZB38" s="498"/>
      <c r="TZC38" s="498"/>
      <c r="TZD38" s="498"/>
      <c r="TZE38" s="498"/>
      <c r="TZF38" s="498"/>
      <c r="TZG38" s="498"/>
      <c r="TZH38" s="498"/>
      <c r="TZI38" s="498"/>
      <c r="TZJ38" s="498"/>
      <c r="TZK38" s="498"/>
      <c r="TZL38" s="498"/>
      <c r="TZM38" s="498"/>
      <c r="TZN38" s="498"/>
      <c r="TZO38" s="498"/>
      <c r="TZP38" s="498"/>
      <c r="TZQ38" s="498"/>
      <c r="TZR38" s="498"/>
      <c r="TZS38" s="498"/>
      <c r="TZT38" s="498"/>
      <c r="TZU38" s="498"/>
      <c r="TZV38" s="498"/>
      <c r="TZW38" s="498"/>
      <c r="TZX38" s="498"/>
      <c r="TZY38" s="498"/>
      <c r="TZZ38" s="498"/>
      <c r="UAA38" s="498"/>
      <c r="UAB38" s="498"/>
      <c r="UAC38" s="498"/>
      <c r="UAD38" s="498"/>
      <c r="UAE38" s="498"/>
      <c r="UAF38" s="498"/>
      <c r="UAG38" s="498"/>
      <c r="UAH38" s="498"/>
      <c r="UAI38" s="498"/>
      <c r="UAJ38" s="498"/>
      <c r="UAK38" s="498"/>
      <c r="UAL38" s="498"/>
      <c r="UAM38" s="498"/>
      <c r="UAN38" s="498"/>
      <c r="UAO38" s="498"/>
      <c r="UAP38" s="498"/>
      <c r="UAQ38" s="498"/>
      <c r="UAR38" s="498"/>
      <c r="UAS38" s="498"/>
      <c r="UAT38" s="498"/>
      <c r="UAU38" s="498"/>
      <c r="UAV38" s="498"/>
      <c r="UAW38" s="498"/>
      <c r="UAX38" s="498"/>
      <c r="UAY38" s="498"/>
      <c r="UAZ38" s="498"/>
      <c r="UBA38" s="498"/>
      <c r="UBB38" s="498"/>
      <c r="UBC38" s="498"/>
      <c r="UBD38" s="498"/>
      <c r="UBE38" s="498"/>
      <c r="UBF38" s="498"/>
      <c r="UBG38" s="498"/>
      <c r="UBH38" s="498"/>
      <c r="UBI38" s="498"/>
      <c r="UBJ38" s="498"/>
      <c r="UBK38" s="498"/>
      <c r="UBL38" s="498"/>
      <c r="UBM38" s="498"/>
      <c r="UBN38" s="498"/>
      <c r="UBO38" s="498"/>
      <c r="UBP38" s="498"/>
      <c r="UBQ38" s="498"/>
      <c r="UBR38" s="498"/>
      <c r="UBS38" s="498"/>
      <c r="UBT38" s="498"/>
      <c r="UBU38" s="498"/>
      <c r="UBV38" s="498"/>
      <c r="UBW38" s="498"/>
      <c r="UBX38" s="498"/>
      <c r="UBY38" s="498"/>
      <c r="UBZ38" s="498"/>
      <c r="UCA38" s="498"/>
      <c r="UCB38" s="498"/>
      <c r="UCC38" s="498"/>
      <c r="UCD38" s="498"/>
      <c r="UCE38" s="498"/>
      <c r="UCF38" s="498"/>
      <c r="UCG38" s="498"/>
      <c r="UCH38" s="498"/>
      <c r="UCI38" s="498"/>
      <c r="UCJ38" s="498"/>
      <c r="UCK38" s="498"/>
      <c r="UCL38" s="498"/>
      <c r="UCM38" s="498"/>
      <c r="UCN38" s="498"/>
      <c r="UCO38" s="498"/>
      <c r="UCP38" s="498"/>
      <c r="UCQ38" s="498"/>
      <c r="UCR38" s="498"/>
      <c r="UCS38" s="498"/>
      <c r="UCT38" s="498"/>
      <c r="UCU38" s="498"/>
      <c r="UCV38" s="498"/>
      <c r="UCW38" s="498"/>
      <c r="UCX38" s="498"/>
      <c r="UCY38" s="498"/>
      <c r="UCZ38" s="498"/>
      <c r="UDA38" s="498"/>
      <c r="UDB38" s="498"/>
      <c r="UDC38" s="498"/>
      <c r="UDD38" s="498"/>
      <c r="UDE38" s="498"/>
      <c r="UDF38" s="498"/>
      <c r="UDG38" s="498"/>
      <c r="UDH38" s="498"/>
      <c r="UDI38" s="498"/>
      <c r="UDJ38" s="498"/>
      <c r="UDK38" s="498"/>
      <c r="UDL38" s="498"/>
      <c r="UDM38" s="498"/>
      <c r="UDN38" s="498"/>
      <c r="UDO38" s="498"/>
      <c r="UDP38" s="498"/>
      <c r="UDQ38" s="498"/>
      <c r="UDR38" s="498"/>
      <c r="UDS38" s="498"/>
      <c r="UDT38" s="498"/>
      <c r="UDU38" s="498"/>
      <c r="UDV38" s="498"/>
      <c r="UDW38" s="498"/>
      <c r="UDX38" s="498"/>
      <c r="UDY38" s="498"/>
      <c r="UDZ38" s="498"/>
      <c r="UEA38" s="498"/>
      <c r="UEB38" s="498"/>
      <c r="UEC38" s="498"/>
      <c r="UED38" s="498"/>
      <c r="UEE38" s="498"/>
      <c r="UEF38" s="498"/>
      <c r="UEG38" s="498"/>
      <c r="UEH38" s="498"/>
      <c r="UEI38" s="498"/>
      <c r="UEJ38" s="498"/>
      <c r="UEK38" s="498"/>
      <c r="UEL38" s="498"/>
      <c r="UEM38" s="498"/>
      <c r="UEN38" s="498"/>
      <c r="UEO38" s="498"/>
      <c r="UEP38" s="498"/>
      <c r="UEQ38" s="498"/>
      <c r="UER38" s="498"/>
      <c r="UES38" s="498"/>
      <c r="UET38" s="498"/>
      <c r="UEU38" s="498"/>
      <c r="UEV38" s="498"/>
      <c r="UEW38" s="498"/>
      <c r="UEX38" s="498"/>
      <c r="UEY38" s="498"/>
      <c r="UEZ38" s="498"/>
      <c r="UFA38" s="498"/>
      <c r="UFB38" s="498"/>
      <c r="UFC38" s="498"/>
      <c r="UFD38" s="498"/>
      <c r="UFE38" s="498"/>
      <c r="UFF38" s="498"/>
      <c r="UFG38" s="498"/>
      <c r="UFH38" s="498"/>
      <c r="UFI38" s="498"/>
      <c r="UFJ38" s="498"/>
      <c r="UFK38" s="498"/>
      <c r="UFL38" s="498"/>
      <c r="UFM38" s="498"/>
      <c r="UFN38" s="498"/>
      <c r="UFO38" s="498"/>
      <c r="UFP38" s="498"/>
      <c r="UFQ38" s="498"/>
      <c r="UFR38" s="498"/>
      <c r="UFS38" s="498"/>
      <c r="UFT38" s="498"/>
      <c r="UFU38" s="498"/>
      <c r="UFV38" s="498"/>
      <c r="UFW38" s="498"/>
      <c r="UFX38" s="498"/>
      <c r="UFY38" s="498"/>
      <c r="UFZ38" s="498"/>
      <c r="UGA38" s="498"/>
      <c r="UGB38" s="498"/>
      <c r="UGC38" s="498"/>
      <c r="UGD38" s="498"/>
      <c r="UGE38" s="498"/>
      <c r="UGF38" s="498"/>
      <c r="UGG38" s="498"/>
      <c r="UGH38" s="498"/>
      <c r="UGI38" s="498"/>
      <c r="UGJ38" s="498"/>
      <c r="UGK38" s="498"/>
      <c r="UGL38" s="498"/>
      <c r="UGM38" s="498"/>
      <c r="UGN38" s="498"/>
      <c r="UGO38" s="498"/>
      <c r="UGP38" s="498"/>
      <c r="UGQ38" s="498"/>
      <c r="UGR38" s="498"/>
      <c r="UGS38" s="498"/>
      <c r="UGT38" s="498"/>
      <c r="UGU38" s="498"/>
      <c r="UGV38" s="498"/>
      <c r="UGW38" s="498"/>
      <c r="UGX38" s="498"/>
      <c r="UGY38" s="498"/>
      <c r="UGZ38" s="498"/>
      <c r="UHA38" s="498"/>
      <c r="UHB38" s="498"/>
      <c r="UHC38" s="498"/>
      <c r="UHD38" s="498"/>
      <c r="UHE38" s="498"/>
      <c r="UHF38" s="498"/>
      <c r="UHG38" s="498"/>
      <c r="UHH38" s="498"/>
      <c r="UHI38" s="498"/>
      <c r="UHJ38" s="498"/>
      <c r="UHK38" s="498"/>
      <c r="UHL38" s="498"/>
      <c r="UHM38" s="498"/>
      <c r="UHN38" s="498"/>
      <c r="UHO38" s="498"/>
      <c r="UHP38" s="498"/>
      <c r="UHQ38" s="498"/>
      <c r="UHR38" s="498"/>
      <c r="UHS38" s="498"/>
      <c r="UHT38" s="498"/>
      <c r="UHU38" s="498"/>
      <c r="UHV38" s="498"/>
      <c r="UHW38" s="498"/>
      <c r="UHX38" s="498"/>
      <c r="UHY38" s="498"/>
      <c r="UHZ38" s="498"/>
      <c r="UIA38" s="498"/>
      <c r="UIB38" s="498"/>
      <c r="UIC38" s="498"/>
      <c r="UID38" s="498"/>
      <c r="UIE38" s="498"/>
      <c r="UIF38" s="498"/>
      <c r="UIG38" s="498"/>
      <c r="UIH38" s="498"/>
      <c r="UII38" s="498"/>
      <c r="UIJ38" s="498"/>
      <c r="UIK38" s="498"/>
      <c r="UIL38" s="498"/>
      <c r="UIM38" s="498"/>
      <c r="UIN38" s="498"/>
      <c r="UIO38" s="498"/>
      <c r="UIP38" s="498"/>
      <c r="UIQ38" s="498"/>
      <c r="UIR38" s="498"/>
      <c r="UIS38" s="498"/>
      <c r="UIT38" s="498"/>
      <c r="UIU38" s="498"/>
      <c r="UIV38" s="498"/>
      <c r="UIW38" s="498"/>
      <c r="UIX38" s="498"/>
      <c r="UIY38" s="498"/>
      <c r="UIZ38" s="498"/>
      <c r="UJA38" s="498"/>
      <c r="UJB38" s="498"/>
      <c r="UJC38" s="498"/>
      <c r="UJD38" s="498"/>
      <c r="UJE38" s="498"/>
      <c r="UJF38" s="498"/>
      <c r="UJG38" s="498"/>
      <c r="UJH38" s="498"/>
      <c r="UJI38" s="498"/>
      <c r="UJJ38" s="498"/>
      <c r="UJK38" s="498"/>
      <c r="UJL38" s="498"/>
      <c r="UJM38" s="498"/>
      <c r="UJN38" s="498"/>
      <c r="UJO38" s="498"/>
      <c r="UJP38" s="498"/>
      <c r="UJQ38" s="498"/>
      <c r="UJR38" s="498"/>
      <c r="UJS38" s="498"/>
      <c r="UJT38" s="498"/>
      <c r="UJU38" s="498"/>
      <c r="UJV38" s="498"/>
      <c r="UJW38" s="498"/>
      <c r="UJX38" s="498"/>
      <c r="UJY38" s="498"/>
      <c r="UJZ38" s="498"/>
      <c r="UKA38" s="498"/>
      <c r="UKB38" s="498"/>
      <c r="UKC38" s="498"/>
      <c r="UKD38" s="498"/>
      <c r="UKE38" s="498"/>
      <c r="UKF38" s="498"/>
      <c r="UKG38" s="498"/>
      <c r="UKH38" s="498"/>
      <c r="UKI38" s="498"/>
      <c r="UKJ38" s="498"/>
      <c r="UKK38" s="498"/>
      <c r="UKL38" s="498"/>
      <c r="UKM38" s="498"/>
      <c r="UKN38" s="498"/>
      <c r="UKO38" s="498"/>
      <c r="UKP38" s="498"/>
      <c r="UKQ38" s="498"/>
      <c r="UKR38" s="498"/>
      <c r="UKS38" s="498"/>
      <c r="UKT38" s="498"/>
      <c r="UKU38" s="498"/>
      <c r="UKV38" s="498"/>
      <c r="UKW38" s="498"/>
      <c r="UKX38" s="498"/>
      <c r="UKY38" s="498"/>
      <c r="UKZ38" s="498"/>
      <c r="ULA38" s="498"/>
      <c r="ULB38" s="498"/>
      <c r="ULC38" s="498"/>
      <c r="ULD38" s="498"/>
      <c r="ULE38" s="498"/>
      <c r="ULF38" s="498"/>
      <c r="ULG38" s="498"/>
      <c r="ULH38" s="498"/>
      <c r="ULI38" s="498"/>
      <c r="ULJ38" s="498"/>
      <c r="ULK38" s="498"/>
      <c r="ULL38" s="498"/>
      <c r="ULM38" s="498"/>
      <c r="ULN38" s="498"/>
      <c r="ULO38" s="498"/>
      <c r="ULP38" s="498"/>
      <c r="ULQ38" s="498"/>
      <c r="ULR38" s="498"/>
      <c r="ULS38" s="498"/>
      <c r="ULT38" s="498"/>
      <c r="ULU38" s="498"/>
      <c r="ULV38" s="498"/>
      <c r="ULW38" s="498"/>
      <c r="ULX38" s="498"/>
      <c r="ULY38" s="498"/>
      <c r="ULZ38" s="498"/>
      <c r="UMA38" s="498"/>
      <c r="UMB38" s="498"/>
      <c r="UMC38" s="498"/>
      <c r="UMD38" s="498"/>
      <c r="UME38" s="498"/>
      <c r="UMF38" s="498"/>
      <c r="UMG38" s="498"/>
      <c r="UMH38" s="498"/>
      <c r="UMI38" s="498"/>
      <c r="UMJ38" s="498"/>
      <c r="UMK38" s="498"/>
      <c r="UML38" s="498"/>
      <c r="UMM38" s="498"/>
      <c r="UMN38" s="498"/>
      <c r="UMO38" s="498"/>
      <c r="UMP38" s="498"/>
      <c r="UMQ38" s="498"/>
      <c r="UMR38" s="498"/>
      <c r="UMS38" s="498"/>
      <c r="UMT38" s="498"/>
      <c r="UMU38" s="498"/>
      <c r="UMV38" s="498"/>
      <c r="UMW38" s="498"/>
      <c r="UMX38" s="498"/>
      <c r="UMY38" s="498"/>
      <c r="UMZ38" s="498"/>
      <c r="UNA38" s="498"/>
      <c r="UNB38" s="498"/>
      <c r="UNC38" s="498"/>
      <c r="UND38" s="498"/>
      <c r="UNE38" s="498"/>
      <c r="UNF38" s="498"/>
      <c r="UNG38" s="498"/>
      <c r="UNH38" s="498"/>
      <c r="UNI38" s="498"/>
      <c r="UNJ38" s="498"/>
      <c r="UNK38" s="498"/>
      <c r="UNL38" s="498"/>
      <c r="UNM38" s="498"/>
      <c r="UNN38" s="498"/>
      <c r="UNO38" s="498"/>
      <c r="UNP38" s="498"/>
      <c r="UNQ38" s="498"/>
      <c r="UNR38" s="498"/>
      <c r="UNS38" s="498"/>
      <c r="UNT38" s="498"/>
      <c r="UNU38" s="498"/>
      <c r="UNV38" s="498"/>
      <c r="UNW38" s="498"/>
      <c r="UNX38" s="498"/>
      <c r="UNY38" s="498"/>
      <c r="UNZ38" s="498"/>
      <c r="UOA38" s="498"/>
      <c r="UOB38" s="498"/>
      <c r="UOC38" s="498"/>
      <c r="UOD38" s="498"/>
      <c r="UOE38" s="498"/>
      <c r="UOF38" s="498"/>
      <c r="UOG38" s="498"/>
      <c r="UOH38" s="498"/>
      <c r="UOI38" s="498"/>
      <c r="UOJ38" s="498"/>
      <c r="UOK38" s="498"/>
      <c r="UOL38" s="498"/>
      <c r="UOM38" s="498"/>
      <c r="UON38" s="498"/>
      <c r="UOO38" s="498"/>
      <c r="UOP38" s="498"/>
      <c r="UOQ38" s="498"/>
      <c r="UOR38" s="498"/>
      <c r="UOS38" s="498"/>
      <c r="UOT38" s="498"/>
      <c r="UOU38" s="498"/>
      <c r="UOV38" s="498"/>
      <c r="UOW38" s="498"/>
      <c r="UOX38" s="498"/>
      <c r="UOY38" s="498"/>
      <c r="UOZ38" s="498"/>
      <c r="UPA38" s="498"/>
      <c r="UPB38" s="498"/>
      <c r="UPC38" s="498"/>
      <c r="UPD38" s="498"/>
      <c r="UPE38" s="498"/>
      <c r="UPF38" s="498"/>
      <c r="UPG38" s="498"/>
      <c r="UPH38" s="498"/>
      <c r="UPI38" s="498"/>
      <c r="UPJ38" s="498"/>
      <c r="UPK38" s="498"/>
      <c r="UPL38" s="498"/>
      <c r="UPM38" s="498"/>
      <c r="UPN38" s="498"/>
      <c r="UPO38" s="498"/>
      <c r="UPP38" s="498"/>
      <c r="UPQ38" s="498"/>
      <c r="UPR38" s="498"/>
      <c r="UPS38" s="498"/>
      <c r="UPT38" s="498"/>
      <c r="UPU38" s="498"/>
      <c r="UPV38" s="498"/>
      <c r="UPW38" s="498"/>
      <c r="UPX38" s="498"/>
      <c r="UPY38" s="498"/>
      <c r="UPZ38" s="498"/>
      <c r="UQA38" s="498"/>
      <c r="UQB38" s="498"/>
      <c r="UQC38" s="498"/>
      <c r="UQD38" s="498"/>
      <c r="UQE38" s="498"/>
      <c r="UQF38" s="498"/>
      <c r="UQG38" s="498"/>
      <c r="UQH38" s="498"/>
      <c r="UQI38" s="498"/>
      <c r="UQJ38" s="498"/>
      <c r="UQK38" s="498"/>
      <c r="UQL38" s="498"/>
      <c r="UQM38" s="498"/>
      <c r="UQN38" s="498"/>
      <c r="UQO38" s="498"/>
      <c r="UQP38" s="498"/>
      <c r="UQQ38" s="498"/>
      <c r="UQR38" s="498"/>
      <c r="UQS38" s="498"/>
      <c r="UQT38" s="498"/>
      <c r="UQU38" s="498"/>
      <c r="UQV38" s="498"/>
      <c r="UQW38" s="498"/>
      <c r="UQX38" s="498"/>
      <c r="UQY38" s="498"/>
      <c r="UQZ38" s="498"/>
      <c r="URA38" s="498"/>
      <c r="URB38" s="498"/>
      <c r="URC38" s="498"/>
      <c r="URD38" s="498"/>
      <c r="URE38" s="498"/>
      <c r="URF38" s="498"/>
      <c r="URG38" s="498"/>
      <c r="URH38" s="498"/>
      <c r="URI38" s="498"/>
      <c r="URJ38" s="498"/>
      <c r="URK38" s="498"/>
      <c r="URL38" s="498"/>
      <c r="URM38" s="498"/>
      <c r="URN38" s="498"/>
      <c r="URO38" s="498"/>
      <c r="URP38" s="498"/>
      <c r="URQ38" s="498"/>
      <c r="URR38" s="498"/>
      <c r="URS38" s="498"/>
      <c r="URT38" s="498"/>
      <c r="URU38" s="498"/>
      <c r="URV38" s="498"/>
      <c r="URW38" s="498"/>
      <c r="URX38" s="498"/>
      <c r="URY38" s="498"/>
      <c r="URZ38" s="498"/>
      <c r="USA38" s="498"/>
      <c r="USB38" s="498"/>
      <c r="USC38" s="498"/>
      <c r="USD38" s="498"/>
      <c r="USE38" s="498"/>
      <c r="USF38" s="498"/>
      <c r="USG38" s="498"/>
      <c r="USH38" s="498"/>
      <c r="USI38" s="498"/>
      <c r="USJ38" s="498"/>
      <c r="USK38" s="498"/>
      <c r="USL38" s="498"/>
      <c r="USM38" s="498"/>
      <c r="USN38" s="498"/>
      <c r="USO38" s="498"/>
      <c r="USP38" s="498"/>
      <c r="USQ38" s="498"/>
      <c r="USR38" s="498"/>
      <c r="USS38" s="498"/>
      <c r="UST38" s="498"/>
      <c r="USU38" s="498"/>
      <c r="USV38" s="498"/>
      <c r="USW38" s="498"/>
      <c r="USX38" s="498"/>
      <c r="USY38" s="498"/>
      <c r="USZ38" s="498"/>
      <c r="UTA38" s="498"/>
      <c r="UTB38" s="498"/>
      <c r="UTC38" s="498"/>
      <c r="UTD38" s="498"/>
      <c r="UTE38" s="498"/>
      <c r="UTF38" s="498"/>
      <c r="UTG38" s="498"/>
      <c r="UTH38" s="498"/>
      <c r="UTI38" s="498"/>
      <c r="UTJ38" s="498"/>
      <c r="UTK38" s="498"/>
      <c r="UTL38" s="498"/>
      <c r="UTM38" s="498"/>
      <c r="UTN38" s="498"/>
      <c r="UTO38" s="498"/>
      <c r="UTP38" s="498"/>
      <c r="UTQ38" s="498"/>
      <c r="UTR38" s="498"/>
      <c r="UTS38" s="498"/>
      <c r="UTT38" s="498"/>
      <c r="UTU38" s="498"/>
      <c r="UTV38" s="498"/>
      <c r="UTW38" s="498"/>
      <c r="UTX38" s="498"/>
      <c r="UTY38" s="498"/>
      <c r="UTZ38" s="498"/>
      <c r="UUA38" s="498"/>
      <c r="UUB38" s="498"/>
      <c r="UUC38" s="498"/>
      <c r="UUD38" s="498"/>
      <c r="UUE38" s="498"/>
      <c r="UUF38" s="498"/>
      <c r="UUG38" s="498"/>
      <c r="UUH38" s="498"/>
      <c r="UUI38" s="498"/>
      <c r="UUJ38" s="498"/>
      <c r="UUK38" s="498"/>
      <c r="UUL38" s="498"/>
      <c r="UUM38" s="498"/>
      <c r="UUN38" s="498"/>
      <c r="UUO38" s="498"/>
      <c r="UUP38" s="498"/>
      <c r="UUQ38" s="498"/>
      <c r="UUR38" s="498"/>
      <c r="UUS38" s="498"/>
      <c r="UUT38" s="498"/>
      <c r="UUU38" s="498"/>
      <c r="UUV38" s="498"/>
      <c r="UUW38" s="498"/>
      <c r="UUX38" s="498"/>
      <c r="UUY38" s="498"/>
      <c r="UUZ38" s="498"/>
      <c r="UVA38" s="498"/>
      <c r="UVB38" s="498"/>
      <c r="UVC38" s="498"/>
      <c r="UVD38" s="498"/>
      <c r="UVE38" s="498"/>
      <c r="UVF38" s="498"/>
      <c r="UVG38" s="498"/>
      <c r="UVH38" s="498"/>
      <c r="UVI38" s="498"/>
      <c r="UVJ38" s="498"/>
      <c r="UVK38" s="498"/>
      <c r="UVL38" s="498"/>
      <c r="UVM38" s="498"/>
      <c r="UVN38" s="498"/>
      <c r="UVO38" s="498"/>
      <c r="UVP38" s="498"/>
      <c r="UVQ38" s="498"/>
      <c r="UVR38" s="498"/>
      <c r="UVS38" s="498"/>
      <c r="UVT38" s="498"/>
      <c r="UVU38" s="498"/>
      <c r="UVV38" s="498"/>
      <c r="UVW38" s="498"/>
      <c r="UVX38" s="498"/>
      <c r="UVY38" s="498"/>
      <c r="UVZ38" s="498"/>
      <c r="UWA38" s="498"/>
      <c r="UWB38" s="498"/>
      <c r="UWC38" s="498"/>
      <c r="UWD38" s="498"/>
      <c r="UWE38" s="498"/>
      <c r="UWF38" s="498"/>
      <c r="UWG38" s="498"/>
      <c r="UWH38" s="498"/>
      <c r="UWI38" s="498"/>
      <c r="UWJ38" s="498"/>
      <c r="UWK38" s="498"/>
      <c r="UWL38" s="498"/>
      <c r="UWM38" s="498"/>
      <c r="UWN38" s="498"/>
      <c r="UWO38" s="498"/>
      <c r="UWP38" s="498"/>
      <c r="UWQ38" s="498"/>
      <c r="UWR38" s="498"/>
      <c r="UWS38" s="498"/>
      <c r="UWT38" s="498"/>
      <c r="UWU38" s="498"/>
      <c r="UWV38" s="498"/>
      <c r="UWW38" s="498"/>
      <c r="UWX38" s="498"/>
      <c r="UWY38" s="498"/>
      <c r="UWZ38" s="498"/>
      <c r="UXA38" s="498"/>
      <c r="UXB38" s="498"/>
      <c r="UXC38" s="498"/>
      <c r="UXD38" s="498"/>
      <c r="UXE38" s="498"/>
      <c r="UXF38" s="498"/>
      <c r="UXG38" s="498"/>
      <c r="UXH38" s="498"/>
      <c r="UXI38" s="498"/>
      <c r="UXJ38" s="498"/>
      <c r="UXK38" s="498"/>
      <c r="UXL38" s="498"/>
      <c r="UXM38" s="498"/>
      <c r="UXN38" s="498"/>
      <c r="UXO38" s="498"/>
      <c r="UXP38" s="498"/>
      <c r="UXQ38" s="498"/>
      <c r="UXR38" s="498"/>
      <c r="UXS38" s="498"/>
      <c r="UXT38" s="498"/>
      <c r="UXU38" s="498"/>
      <c r="UXV38" s="498"/>
      <c r="UXW38" s="498"/>
      <c r="UXX38" s="498"/>
      <c r="UXY38" s="498"/>
      <c r="UXZ38" s="498"/>
      <c r="UYA38" s="498"/>
      <c r="UYB38" s="498"/>
      <c r="UYC38" s="498"/>
      <c r="UYD38" s="498"/>
      <c r="UYE38" s="498"/>
      <c r="UYF38" s="498"/>
      <c r="UYG38" s="498"/>
      <c r="UYH38" s="498"/>
      <c r="UYI38" s="498"/>
      <c r="UYJ38" s="498"/>
      <c r="UYK38" s="498"/>
      <c r="UYL38" s="498"/>
      <c r="UYM38" s="498"/>
      <c r="UYN38" s="498"/>
      <c r="UYO38" s="498"/>
      <c r="UYP38" s="498"/>
      <c r="UYQ38" s="498"/>
      <c r="UYR38" s="498"/>
      <c r="UYS38" s="498"/>
      <c r="UYT38" s="498"/>
      <c r="UYU38" s="498"/>
      <c r="UYV38" s="498"/>
      <c r="UYW38" s="498"/>
      <c r="UYX38" s="498"/>
      <c r="UYY38" s="498"/>
      <c r="UYZ38" s="498"/>
      <c r="UZA38" s="498"/>
      <c r="UZB38" s="498"/>
      <c r="UZC38" s="498"/>
      <c r="UZD38" s="498"/>
      <c r="UZE38" s="498"/>
      <c r="UZF38" s="498"/>
      <c r="UZG38" s="498"/>
      <c r="UZH38" s="498"/>
      <c r="UZI38" s="498"/>
      <c r="UZJ38" s="498"/>
      <c r="UZK38" s="498"/>
      <c r="UZL38" s="498"/>
      <c r="UZM38" s="498"/>
      <c r="UZN38" s="498"/>
      <c r="UZO38" s="498"/>
      <c r="UZP38" s="498"/>
      <c r="UZQ38" s="498"/>
      <c r="UZR38" s="498"/>
      <c r="UZS38" s="498"/>
      <c r="UZT38" s="498"/>
      <c r="UZU38" s="498"/>
      <c r="UZV38" s="498"/>
      <c r="UZW38" s="498"/>
      <c r="UZX38" s="498"/>
      <c r="UZY38" s="498"/>
      <c r="UZZ38" s="498"/>
      <c r="VAA38" s="498"/>
      <c r="VAB38" s="498"/>
      <c r="VAC38" s="498"/>
      <c r="VAD38" s="498"/>
      <c r="VAE38" s="498"/>
      <c r="VAF38" s="498"/>
      <c r="VAG38" s="498"/>
      <c r="VAH38" s="498"/>
      <c r="VAI38" s="498"/>
      <c r="VAJ38" s="498"/>
      <c r="VAK38" s="498"/>
      <c r="VAL38" s="498"/>
      <c r="VAM38" s="498"/>
      <c r="VAN38" s="498"/>
      <c r="VAO38" s="498"/>
      <c r="VAP38" s="498"/>
      <c r="VAQ38" s="498"/>
      <c r="VAR38" s="498"/>
      <c r="VAS38" s="498"/>
      <c r="VAT38" s="498"/>
      <c r="VAU38" s="498"/>
      <c r="VAV38" s="498"/>
      <c r="VAW38" s="498"/>
      <c r="VAX38" s="498"/>
      <c r="VAY38" s="498"/>
      <c r="VAZ38" s="498"/>
      <c r="VBA38" s="498"/>
      <c r="VBB38" s="498"/>
      <c r="VBC38" s="498"/>
      <c r="VBD38" s="498"/>
      <c r="VBE38" s="498"/>
      <c r="VBF38" s="498"/>
      <c r="VBG38" s="498"/>
      <c r="VBH38" s="498"/>
      <c r="VBI38" s="498"/>
      <c r="VBJ38" s="498"/>
      <c r="VBK38" s="498"/>
      <c r="VBL38" s="498"/>
      <c r="VBM38" s="498"/>
      <c r="VBN38" s="498"/>
      <c r="VBO38" s="498"/>
      <c r="VBP38" s="498"/>
      <c r="VBQ38" s="498"/>
      <c r="VBR38" s="498"/>
      <c r="VBS38" s="498"/>
      <c r="VBT38" s="498"/>
      <c r="VBU38" s="498"/>
      <c r="VBV38" s="498"/>
      <c r="VBW38" s="498"/>
      <c r="VBX38" s="498"/>
      <c r="VBY38" s="498"/>
      <c r="VBZ38" s="498"/>
      <c r="VCA38" s="498"/>
      <c r="VCB38" s="498"/>
      <c r="VCC38" s="498"/>
      <c r="VCD38" s="498"/>
      <c r="VCE38" s="498"/>
      <c r="VCF38" s="498"/>
      <c r="VCG38" s="498"/>
      <c r="VCH38" s="498"/>
      <c r="VCI38" s="498"/>
      <c r="VCJ38" s="498"/>
      <c r="VCK38" s="498"/>
      <c r="VCL38" s="498"/>
      <c r="VCM38" s="498"/>
      <c r="VCN38" s="498"/>
      <c r="VCO38" s="498"/>
      <c r="VCP38" s="498"/>
      <c r="VCQ38" s="498"/>
      <c r="VCR38" s="498"/>
      <c r="VCS38" s="498"/>
      <c r="VCT38" s="498"/>
      <c r="VCU38" s="498"/>
      <c r="VCV38" s="498"/>
      <c r="VCW38" s="498"/>
      <c r="VCX38" s="498"/>
      <c r="VCY38" s="498"/>
      <c r="VCZ38" s="498"/>
      <c r="VDA38" s="498"/>
      <c r="VDB38" s="498"/>
      <c r="VDC38" s="498"/>
      <c r="VDD38" s="498"/>
      <c r="VDE38" s="498"/>
      <c r="VDF38" s="498"/>
      <c r="VDG38" s="498"/>
      <c r="VDH38" s="498"/>
      <c r="VDI38" s="498"/>
      <c r="VDJ38" s="498"/>
      <c r="VDK38" s="498"/>
      <c r="VDL38" s="498"/>
      <c r="VDM38" s="498"/>
      <c r="VDN38" s="498"/>
      <c r="VDO38" s="498"/>
      <c r="VDP38" s="498"/>
      <c r="VDQ38" s="498"/>
      <c r="VDR38" s="498"/>
      <c r="VDS38" s="498"/>
      <c r="VDT38" s="498"/>
      <c r="VDU38" s="498"/>
      <c r="VDV38" s="498"/>
      <c r="VDW38" s="498"/>
      <c r="VDX38" s="498"/>
      <c r="VDY38" s="498"/>
      <c r="VDZ38" s="498"/>
      <c r="VEA38" s="498"/>
      <c r="VEB38" s="498"/>
      <c r="VEC38" s="498"/>
      <c r="VED38" s="498"/>
      <c r="VEE38" s="498"/>
      <c r="VEF38" s="498"/>
      <c r="VEG38" s="498"/>
      <c r="VEH38" s="498"/>
      <c r="VEI38" s="498"/>
      <c r="VEJ38" s="498"/>
      <c r="VEK38" s="498"/>
      <c r="VEL38" s="498"/>
      <c r="VEM38" s="498"/>
      <c r="VEN38" s="498"/>
      <c r="VEO38" s="498"/>
      <c r="VEP38" s="498"/>
      <c r="VEQ38" s="498"/>
      <c r="VER38" s="498"/>
      <c r="VES38" s="498"/>
      <c r="VET38" s="498"/>
      <c r="VEU38" s="498"/>
      <c r="VEV38" s="498"/>
      <c r="VEW38" s="498"/>
      <c r="VEX38" s="498"/>
      <c r="VEY38" s="498"/>
      <c r="VEZ38" s="498"/>
      <c r="VFA38" s="498"/>
      <c r="VFB38" s="498"/>
      <c r="VFC38" s="498"/>
      <c r="VFD38" s="498"/>
      <c r="VFE38" s="498"/>
      <c r="VFF38" s="498"/>
      <c r="VFG38" s="498"/>
      <c r="VFH38" s="498"/>
      <c r="VFI38" s="498"/>
      <c r="VFJ38" s="498"/>
      <c r="VFK38" s="498"/>
      <c r="VFL38" s="498"/>
      <c r="VFM38" s="498"/>
      <c r="VFN38" s="498"/>
      <c r="VFO38" s="498"/>
      <c r="VFP38" s="498"/>
      <c r="VFQ38" s="498"/>
      <c r="VFR38" s="498"/>
      <c r="VFS38" s="498"/>
      <c r="VFT38" s="498"/>
      <c r="VFU38" s="498"/>
      <c r="VFV38" s="498"/>
      <c r="VFW38" s="498"/>
      <c r="VFX38" s="498"/>
      <c r="VFY38" s="498"/>
      <c r="VFZ38" s="498"/>
      <c r="VGA38" s="498"/>
      <c r="VGB38" s="498"/>
      <c r="VGC38" s="498"/>
      <c r="VGD38" s="498"/>
      <c r="VGE38" s="498"/>
      <c r="VGF38" s="498"/>
      <c r="VGG38" s="498"/>
      <c r="VGH38" s="498"/>
      <c r="VGI38" s="498"/>
      <c r="VGJ38" s="498"/>
      <c r="VGK38" s="498"/>
      <c r="VGL38" s="498"/>
      <c r="VGM38" s="498"/>
      <c r="VGN38" s="498"/>
      <c r="VGO38" s="498"/>
      <c r="VGP38" s="498"/>
      <c r="VGQ38" s="498"/>
      <c r="VGR38" s="498"/>
      <c r="VGS38" s="498"/>
      <c r="VGT38" s="498"/>
      <c r="VGU38" s="498"/>
      <c r="VGV38" s="498"/>
      <c r="VGW38" s="498"/>
      <c r="VGX38" s="498"/>
      <c r="VGY38" s="498"/>
      <c r="VGZ38" s="498"/>
      <c r="VHA38" s="498"/>
      <c r="VHB38" s="498"/>
      <c r="VHC38" s="498"/>
      <c r="VHD38" s="498"/>
      <c r="VHE38" s="498"/>
      <c r="VHF38" s="498"/>
      <c r="VHG38" s="498"/>
      <c r="VHH38" s="498"/>
      <c r="VHI38" s="498"/>
      <c r="VHJ38" s="498"/>
      <c r="VHK38" s="498"/>
      <c r="VHL38" s="498"/>
      <c r="VHM38" s="498"/>
      <c r="VHN38" s="498"/>
      <c r="VHO38" s="498"/>
      <c r="VHP38" s="498"/>
      <c r="VHQ38" s="498"/>
      <c r="VHR38" s="498"/>
      <c r="VHS38" s="498"/>
      <c r="VHT38" s="498"/>
      <c r="VHU38" s="498"/>
      <c r="VHV38" s="498"/>
      <c r="VHW38" s="498"/>
      <c r="VHX38" s="498"/>
      <c r="VHY38" s="498"/>
      <c r="VHZ38" s="498"/>
      <c r="VIA38" s="498"/>
      <c r="VIB38" s="498"/>
      <c r="VIC38" s="498"/>
      <c r="VID38" s="498"/>
      <c r="VIE38" s="498"/>
      <c r="VIF38" s="498"/>
      <c r="VIG38" s="498"/>
      <c r="VIH38" s="498"/>
      <c r="VII38" s="498"/>
      <c r="VIJ38" s="498"/>
      <c r="VIK38" s="498"/>
      <c r="VIL38" s="498"/>
      <c r="VIM38" s="498"/>
      <c r="VIN38" s="498"/>
      <c r="VIO38" s="498"/>
      <c r="VIP38" s="498"/>
      <c r="VIQ38" s="498"/>
      <c r="VIR38" s="498"/>
      <c r="VIS38" s="498"/>
      <c r="VIT38" s="498"/>
      <c r="VIU38" s="498"/>
      <c r="VIV38" s="498"/>
      <c r="VIW38" s="498"/>
      <c r="VIX38" s="498"/>
      <c r="VIY38" s="498"/>
      <c r="VIZ38" s="498"/>
      <c r="VJA38" s="498"/>
      <c r="VJB38" s="498"/>
      <c r="VJC38" s="498"/>
      <c r="VJD38" s="498"/>
      <c r="VJE38" s="498"/>
      <c r="VJF38" s="498"/>
      <c r="VJG38" s="498"/>
      <c r="VJH38" s="498"/>
      <c r="VJI38" s="498"/>
      <c r="VJJ38" s="498"/>
      <c r="VJK38" s="498"/>
      <c r="VJL38" s="498"/>
      <c r="VJM38" s="498"/>
      <c r="VJN38" s="498"/>
      <c r="VJO38" s="498"/>
      <c r="VJP38" s="498"/>
      <c r="VJQ38" s="498"/>
      <c r="VJR38" s="498"/>
      <c r="VJS38" s="498"/>
      <c r="VJT38" s="498"/>
      <c r="VJU38" s="498"/>
      <c r="VJV38" s="498"/>
      <c r="VJW38" s="498"/>
      <c r="VJX38" s="498"/>
      <c r="VJY38" s="498"/>
      <c r="VJZ38" s="498"/>
      <c r="VKA38" s="498"/>
      <c r="VKB38" s="498"/>
      <c r="VKC38" s="498"/>
      <c r="VKD38" s="498"/>
      <c r="VKE38" s="498"/>
      <c r="VKF38" s="498"/>
      <c r="VKG38" s="498"/>
      <c r="VKH38" s="498"/>
      <c r="VKI38" s="498"/>
      <c r="VKJ38" s="498"/>
      <c r="VKK38" s="498"/>
      <c r="VKL38" s="498"/>
      <c r="VKM38" s="498"/>
      <c r="VKN38" s="498"/>
      <c r="VKO38" s="498"/>
      <c r="VKP38" s="498"/>
      <c r="VKQ38" s="498"/>
      <c r="VKR38" s="498"/>
      <c r="VKS38" s="498"/>
      <c r="VKT38" s="498"/>
      <c r="VKU38" s="498"/>
      <c r="VKV38" s="498"/>
      <c r="VKW38" s="498"/>
      <c r="VKX38" s="498"/>
      <c r="VKY38" s="498"/>
      <c r="VKZ38" s="498"/>
      <c r="VLA38" s="498"/>
      <c r="VLB38" s="498"/>
      <c r="VLC38" s="498"/>
      <c r="VLD38" s="498"/>
      <c r="VLE38" s="498"/>
      <c r="VLF38" s="498"/>
      <c r="VLG38" s="498"/>
      <c r="VLH38" s="498"/>
      <c r="VLI38" s="498"/>
      <c r="VLJ38" s="498"/>
      <c r="VLK38" s="498"/>
      <c r="VLL38" s="498"/>
      <c r="VLM38" s="498"/>
      <c r="VLN38" s="498"/>
      <c r="VLO38" s="498"/>
      <c r="VLP38" s="498"/>
      <c r="VLQ38" s="498"/>
      <c r="VLR38" s="498"/>
      <c r="VLS38" s="498"/>
      <c r="VLT38" s="498"/>
      <c r="VLU38" s="498"/>
      <c r="VLV38" s="498"/>
      <c r="VLW38" s="498"/>
      <c r="VLX38" s="498"/>
      <c r="VLY38" s="498"/>
      <c r="VLZ38" s="498"/>
      <c r="VMA38" s="498"/>
      <c r="VMB38" s="498"/>
      <c r="VMC38" s="498"/>
      <c r="VMD38" s="498"/>
      <c r="VME38" s="498"/>
      <c r="VMF38" s="498"/>
      <c r="VMG38" s="498"/>
      <c r="VMH38" s="498"/>
      <c r="VMI38" s="498"/>
      <c r="VMJ38" s="498"/>
      <c r="VMK38" s="498"/>
      <c r="VML38" s="498"/>
      <c r="VMM38" s="498"/>
      <c r="VMN38" s="498"/>
      <c r="VMO38" s="498"/>
      <c r="VMP38" s="498"/>
      <c r="VMQ38" s="498"/>
      <c r="VMR38" s="498"/>
      <c r="VMS38" s="498"/>
      <c r="VMT38" s="498"/>
      <c r="VMU38" s="498"/>
      <c r="VMV38" s="498"/>
      <c r="VMW38" s="498"/>
      <c r="VMX38" s="498"/>
      <c r="VMY38" s="498"/>
      <c r="VMZ38" s="498"/>
      <c r="VNA38" s="498"/>
      <c r="VNB38" s="498"/>
      <c r="VNC38" s="498"/>
      <c r="VND38" s="498"/>
      <c r="VNE38" s="498"/>
      <c r="VNF38" s="498"/>
      <c r="VNG38" s="498"/>
      <c r="VNH38" s="498"/>
      <c r="VNI38" s="498"/>
      <c r="VNJ38" s="498"/>
      <c r="VNK38" s="498"/>
      <c r="VNL38" s="498"/>
      <c r="VNM38" s="498"/>
      <c r="VNN38" s="498"/>
      <c r="VNO38" s="498"/>
      <c r="VNP38" s="498"/>
      <c r="VNQ38" s="498"/>
      <c r="VNR38" s="498"/>
      <c r="VNS38" s="498"/>
      <c r="VNT38" s="498"/>
      <c r="VNU38" s="498"/>
      <c r="VNV38" s="498"/>
      <c r="VNW38" s="498"/>
      <c r="VNX38" s="498"/>
      <c r="VNY38" s="498"/>
      <c r="VNZ38" s="498"/>
      <c r="VOA38" s="498"/>
      <c r="VOB38" s="498"/>
      <c r="VOC38" s="498"/>
      <c r="VOD38" s="498"/>
      <c r="VOE38" s="498"/>
      <c r="VOF38" s="498"/>
      <c r="VOG38" s="498"/>
      <c r="VOH38" s="498"/>
      <c r="VOI38" s="498"/>
      <c r="VOJ38" s="498"/>
      <c r="VOK38" s="498"/>
      <c r="VOL38" s="498"/>
      <c r="VOM38" s="498"/>
      <c r="VON38" s="498"/>
      <c r="VOO38" s="498"/>
      <c r="VOP38" s="498"/>
      <c r="VOQ38" s="498"/>
      <c r="VOR38" s="498"/>
      <c r="VOS38" s="498"/>
      <c r="VOT38" s="498"/>
      <c r="VOU38" s="498"/>
      <c r="VOV38" s="498"/>
      <c r="VOW38" s="498"/>
      <c r="VOX38" s="498"/>
      <c r="VOY38" s="498"/>
      <c r="VOZ38" s="498"/>
      <c r="VPA38" s="498"/>
      <c r="VPB38" s="498"/>
      <c r="VPC38" s="498"/>
      <c r="VPD38" s="498"/>
      <c r="VPE38" s="498"/>
      <c r="VPF38" s="498"/>
      <c r="VPG38" s="498"/>
      <c r="VPH38" s="498"/>
      <c r="VPI38" s="498"/>
      <c r="VPJ38" s="498"/>
      <c r="VPK38" s="498"/>
      <c r="VPL38" s="498"/>
      <c r="VPM38" s="498"/>
      <c r="VPN38" s="498"/>
      <c r="VPO38" s="498"/>
      <c r="VPP38" s="498"/>
      <c r="VPQ38" s="498"/>
      <c r="VPR38" s="498"/>
      <c r="VPS38" s="498"/>
      <c r="VPT38" s="498"/>
      <c r="VPU38" s="498"/>
      <c r="VPV38" s="498"/>
      <c r="VPW38" s="498"/>
      <c r="VPX38" s="498"/>
      <c r="VPY38" s="498"/>
      <c r="VPZ38" s="498"/>
      <c r="VQA38" s="498"/>
      <c r="VQB38" s="498"/>
      <c r="VQC38" s="498"/>
      <c r="VQD38" s="498"/>
      <c r="VQE38" s="498"/>
      <c r="VQF38" s="498"/>
      <c r="VQG38" s="498"/>
      <c r="VQH38" s="498"/>
      <c r="VQI38" s="498"/>
      <c r="VQJ38" s="498"/>
      <c r="VQK38" s="498"/>
      <c r="VQL38" s="498"/>
      <c r="VQM38" s="498"/>
      <c r="VQN38" s="498"/>
      <c r="VQO38" s="498"/>
      <c r="VQP38" s="498"/>
      <c r="VQQ38" s="498"/>
      <c r="VQR38" s="498"/>
      <c r="VQS38" s="498"/>
      <c r="VQT38" s="498"/>
      <c r="VQU38" s="498"/>
      <c r="VQV38" s="498"/>
      <c r="VQW38" s="498"/>
      <c r="VQX38" s="498"/>
      <c r="VQY38" s="498"/>
      <c r="VQZ38" s="498"/>
      <c r="VRA38" s="498"/>
      <c r="VRB38" s="498"/>
      <c r="VRC38" s="498"/>
      <c r="VRD38" s="498"/>
      <c r="VRE38" s="498"/>
      <c r="VRF38" s="498"/>
      <c r="VRG38" s="498"/>
      <c r="VRH38" s="498"/>
      <c r="VRI38" s="498"/>
      <c r="VRJ38" s="498"/>
      <c r="VRK38" s="498"/>
      <c r="VRL38" s="498"/>
      <c r="VRM38" s="498"/>
      <c r="VRN38" s="498"/>
      <c r="VRO38" s="498"/>
      <c r="VRP38" s="498"/>
      <c r="VRQ38" s="498"/>
      <c r="VRR38" s="498"/>
      <c r="VRS38" s="498"/>
      <c r="VRT38" s="498"/>
      <c r="VRU38" s="498"/>
      <c r="VRV38" s="498"/>
      <c r="VRW38" s="498"/>
      <c r="VRX38" s="498"/>
      <c r="VRY38" s="498"/>
      <c r="VRZ38" s="498"/>
      <c r="VSA38" s="498"/>
      <c r="VSB38" s="498"/>
      <c r="VSC38" s="498"/>
      <c r="VSD38" s="498"/>
      <c r="VSE38" s="498"/>
      <c r="VSF38" s="498"/>
      <c r="VSG38" s="498"/>
      <c r="VSH38" s="498"/>
      <c r="VSI38" s="498"/>
      <c r="VSJ38" s="498"/>
      <c r="VSK38" s="498"/>
      <c r="VSL38" s="498"/>
      <c r="VSM38" s="498"/>
      <c r="VSN38" s="498"/>
      <c r="VSO38" s="498"/>
      <c r="VSP38" s="498"/>
      <c r="VSQ38" s="498"/>
      <c r="VSR38" s="498"/>
      <c r="VSS38" s="498"/>
      <c r="VST38" s="498"/>
      <c r="VSU38" s="498"/>
      <c r="VSV38" s="498"/>
      <c r="VSW38" s="498"/>
      <c r="VSX38" s="498"/>
      <c r="VSY38" s="498"/>
      <c r="VSZ38" s="498"/>
      <c r="VTA38" s="498"/>
      <c r="VTB38" s="498"/>
      <c r="VTC38" s="498"/>
      <c r="VTD38" s="498"/>
      <c r="VTE38" s="498"/>
      <c r="VTF38" s="498"/>
      <c r="VTG38" s="498"/>
      <c r="VTH38" s="498"/>
      <c r="VTI38" s="498"/>
      <c r="VTJ38" s="498"/>
      <c r="VTK38" s="498"/>
      <c r="VTL38" s="498"/>
      <c r="VTM38" s="498"/>
      <c r="VTN38" s="498"/>
      <c r="VTO38" s="498"/>
      <c r="VTP38" s="498"/>
      <c r="VTQ38" s="498"/>
      <c r="VTR38" s="498"/>
      <c r="VTS38" s="498"/>
      <c r="VTT38" s="498"/>
      <c r="VTU38" s="498"/>
      <c r="VTV38" s="498"/>
      <c r="VTW38" s="498"/>
      <c r="VTX38" s="498"/>
      <c r="VTY38" s="498"/>
      <c r="VTZ38" s="498"/>
      <c r="VUA38" s="498"/>
      <c r="VUB38" s="498"/>
      <c r="VUC38" s="498"/>
      <c r="VUD38" s="498"/>
      <c r="VUE38" s="498"/>
      <c r="VUF38" s="498"/>
      <c r="VUG38" s="498"/>
      <c r="VUH38" s="498"/>
      <c r="VUI38" s="498"/>
      <c r="VUJ38" s="498"/>
      <c r="VUK38" s="498"/>
      <c r="VUL38" s="498"/>
      <c r="VUM38" s="498"/>
      <c r="VUN38" s="498"/>
      <c r="VUO38" s="498"/>
      <c r="VUP38" s="498"/>
      <c r="VUQ38" s="498"/>
      <c r="VUR38" s="498"/>
      <c r="VUS38" s="498"/>
      <c r="VUT38" s="498"/>
      <c r="VUU38" s="498"/>
      <c r="VUV38" s="498"/>
      <c r="VUW38" s="498"/>
      <c r="VUX38" s="498"/>
      <c r="VUY38" s="498"/>
      <c r="VUZ38" s="498"/>
      <c r="VVA38" s="498"/>
      <c r="VVB38" s="498"/>
      <c r="VVC38" s="498"/>
      <c r="VVD38" s="498"/>
      <c r="VVE38" s="498"/>
      <c r="VVF38" s="498"/>
      <c r="VVG38" s="498"/>
      <c r="VVH38" s="498"/>
      <c r="VVI38" s="498"/>
      <c r="VVJ38" s="498"/>
      <c r="VVK38" s="498"/>
      <c r="VVL38" s="498"/>
      <c r="VVM38" s="498"/>
      <c r="VVN38" s="498"/>
      <c r="VVO38" s="498"/>
      <c r="VVP38" s="498"/>
      <c r="VVQ38" s="498"/>
      <c r="VVR38" s="498"/>
      <c r="VVS38" s="498"/>
      <c r="VVT38" s="498"/>
      <c r="VVU38" s="498"/>
      <c r="VVV38" s="498"/>
      <c r="VVW38" s="498"/>
      <c r="VVX38" s="498"/>
      <c r="VVY38" s="498"/>
      <c r="VVZ38" s="498"/>
      <c r="VWA38" s="498"/>
      <c r="VWB38" s="498"/>
      <c r="VWC38" s="498"/>
      <c r="VWD38" s="498"/>
      <c r="VWE38" s="498"/>
      <c r="VWF38" s="498"/>
      <c r="VWG38" s="498"/>
      <c r="VWH38" s="498"/>
      <c r="VWI38" s="498"/>
      <c r="VWJ38" s="498"/>
      <c r="VWK38" s="498"/>
      <c r="VWL38" s="498"/>
      <c r="VWM38" s="498"/>
      <c r="VWN38" s="498"/>
      <c r="VWO38" s="498"/>
      <c r="VWP38" s="498"/>
      <c r="VWQ38" s="498"/>
      <c r="VWR38" s="498"/>
      <c r="VWS38" s="498"/>
      <c r="VWT38" s="498"/>
      <c r="VWU38" s="498"/>
      <c r="VWV38" s="498"/>
      <c r="VWW38" s="498"/>
      <c r="VWX38" s="498"/>
      <c r="VWY38" s="498"/>
      <c r="VWZ38" s="498"/>
      <c r="VXA38" s="498"/>
      <c r="VXB38" s="498"/>
      <c r="VXC38" s="498"/>
      <c r="VXD38" s="498"/>
      <c r="VXE38" s="498"/>
      <c r="VXF38" s="498"/>
      <c r="VXG38" s="498"/>
      <c r="VXH38" s="498"/>
      <c r="VXI38" s="498"/>
      <c r="VXJ38" s="498"/>
      <c r="VXK38" s="498"/>
      <c r="VXL38" s="498"/>
      <c r="VXM38" s="498"/>
      <c r="VXN38" s="498"/>
      <c r="VXO38" s="498"/>
      <c r="VXP38" s="498"/>
      <c r="VXQ38" s="498"/>
      <c r="VXR38" s="498"/>
      <c r="VXS38" s="498"/>
      <c r="VXT38" s="498"/>
      <c r="VXU38" s="498"/>
      <c r="VXV38" s="498"/>
      <c r="VXW38" s="498"/>
      <c r="VXX38" s="498"/>
      <c r="VXY38" s="498"/>
      <c r="VXZ38" s="498"/>
      <c r="VYA38" s="498"/>
      <c r="VYB38" s="498"/>
      <c r="VYC38" s="498"/>
      <c r="VYD38" s="498"/>
      <c r="VYE38" s="498"/>
      <c r="VYF38" s="498"/>
      <c r="VYG38" s="498"/>
      <c r="VYH38" s="498"/>
      <c r="VYI38" s="498"/>
      <c r="VYJ38" s="498"/>
      <c r="VYK38" s="498"/>
      <c r="VYL38" s="498"/>
      <c r="VYM38" s="498"/>
      <c r="VYN38" s="498"/>
      <c r="VYO38" s="498"/>
      <c r="VYP38" s="498"/>
      <c r="VYQ38" s="498"/>
      <c r="VYR38" s="498"/>
      <c r="VYS38" s="498"/>
      <c r="VYT38" s="498"/>
      <c r="VYU38" s="498"/>
      <c r="VYV38" s="498"/>
      <c r="VYW38" s="498"/>
      <c r="VYX38" s="498"/>
      <c r="VYY38" s="498"/>
      <c r="VYZ38" s="498"/>
      <c r="VZA38" s="498"/>
      <c r="VZB38" s="498"/>
      <c r="VZC38" s="498"/>
      <c r="VZD38" s="498"/>
      <c r="VZE38" s="498"/>
      <c r="VZF38" s="498"/>
      <c r="VZG38" s="498"/>
      <c r="VZH38" s="498"/>
      <c r="VZI38" s="498"/>
      <c r="VZJ38" s="498"/>
      <c r="VZK38" s="498"/>
      <c r="VZL38" s="498"/>
      <c r="VZM38" s="498"/>
      <c r="VZN38" s="498"/>
      <c r="VZO38" s="498"/>
      <c r="VZP38" s="498"/>
      <c r="VZQ38" s="498"/>
      <c r="VZR38" s="498"/>
      <c r="VZS38" s="498"/>
      <c r="VZT38" s="498"/>
      <c r="VZU38" s="498"/>
      <c r="VZV38" s="498"/>
      <c r="VZW38" s="498"/>
      <c r="VZX38" s="498"/>
      <c r="VZY38" s="498"/>
      <c r="VZZ38" s="498"/>
      <c r="WAA38" s="498"/>
      <c r="WAB38" s="498"/>
      <c r="WAC38" s="498"/>
      <c r="WAD38" s="498"/>
      <c r="WAE38" s="498"/>
      <c r="WAF38" s="498"/>
      <c r="WAG38" s="498"/>
      <c r="WAH38" s="498"/>
      <c r="WAI38" s="498"/>
      <c r="WAJ38" s="498"/>
      <c r="WAK38" s="498"/>
      <c r="WAL38" s="498"/>
      <c r="WAM38" s="498"/>
      <c r="WAN38" s="498"/>
      <c r="WAO38" s="498"/>
      <c r="WAP38" s="498"/>
      <c r="WAQ38" s="498"/>
      <c r="WAR38" s="498"/>
      <c r="WAS38" s="498"/>
      <c r="WAT38" s="498"/>
      <c r="WAU38" s="498"/>
      <c r="WAV38" s="498"/>
      <c r="WAW38" s="498"/>
      <c r="WAX38" s="498"/>
      <c r="WAY38" s="498"/>
      <c r="WAZ38" s="498"/>
      <c r="WBA38" s="498"/>
      <c r="WBB38" s="498"/>
      <c r="WBC38" s="498"/>
      <c r="WBD38" s="498"/>
      <c r="WBE38" s="498"/>
      <c r="WBF38" s="498"/>
      <c r="WBG38" s="498"/>
      <c r="WBH38" s="498"/>
      <c r="WBI38" s="498"/>
      <c r="WBJ38" s="498"/>
      <c r="WBK38" s="498"/>
      <c r="WBL38" s="498"/>
      <c r="WBM38" s="498"/>
      <c r="WBN38" s="498"/>
      <c r="WBO38" s="498"/>
      <c r="WBP38" s="498"/>
      <c r="WBQ38" s="498"/>
      <c r="WBR38" s="498"/>
      <c r="WBS38" s="498"/>
      <c r="WBT38" s="498"/>
      <c r="WBU38" s="498"/>
      <c r="WBV38" s="498"/>
      <c r="WBW38" s="498"/>
      <c r="WBX38" s="498"/>
      <c r="WBY38" s="498"/>
      <c r="WBZ38" s="498"/>
      <c r="WCA38" s="498"/>
      <c r="WCB38" s="498"/>
      <c r="WCC38" s="498"/>
      <c r="WCD38" s="498"/>
      <c r="WCE38" s="498"/>
      <c r="WCF38" s="498"/>
      <c r="WCG38" s="498"/>
      <c r="WCH38" s="498"/>
      <c r="WCI38" s="498"/>
      <c r="WCJ38" s="498"/>
      <c r="WCK38" s="498"/>
      <c r="WCL38" s="498"/>
      <c r="WCM38" s="498"/>
      <c r="WCN38" s="498"/>
      <c r="WCO38" s="498"/>
      <c r="WCP38" s="498"/>
      <c r="WCQ38" s="498"/>
      <c r="WCR38" s="498"/>
      <c r="WCS38" s="498"/>
      <c r="WCT38" s="498"/>
      <c r="WCU38" s="498"/>
      <c r="WCV38" s="498"/>
      <c r="WCW38" s="498"/>
      <c r="WCX38" s="498"/>
      <c r="WCY38" s="498"/>
      <c r="WCZ38" s="498"/>
      <c r="WDA38" s="498"/>
      <c r="WDB38" s="498"/>
      <c r="WDC38" s="498"/>
      <c r="WDD38" s="498"/>
      <c r="WDE38" s="498"/>
      <c r="WDF38" s="498"/>
      <c r="WDG38" s="498"/>
      <c r="WDH38" s="498"/>
      <c r="WDI38" s="498"/>
      <c r="WDJ38" s="498"/>
      <c r="WDK38" s="498"/>
      <c r="WDL38" s="498"/>
      <c r="WDM38" s="498"/>
      <c r="WDN38" s="498"/>
      <c r="WDO38" s="498"/>
      <c r="WDP38" s="498"/>
      <c r="WDQ38" s="498"/>
      <c r="WDR38" s="498"/>
      <c r="WDS38" s="498"/>
      <c r="WDT38" s="498"/>
      <c r="WDU38" s="498"/>
      <c r="WDV38" s="498"/>
      <c r="WDW38" s="498"/>
      <c r="WDX38" s="498"/>
      <c r="WDY38" s="498"/>
      <c r="WDZ38" s="498"/>
      <c r="WEA38" s="498"/>
      <c r="WEB38" s="498"/>
      <c r="WEC38" s="498"/>
      <c r="WED38" s="498"/>
      <c r="WEE38" s="498"/>
      <c r="WEF38" s="498"/>
      <c r="WEG38" s="498"/>
      <c r="WEH38" s="498"/>
      <c r="WEI38" s="498"/>
      <c r="WEJ38" s="498"/>
      <c r="WEK38" s="498"/>
      <c r="WEL38" s="498"/>
      <c r="WEM38" s="498"/>
      <c r="WEN38" s="498"/>
      <c r="WEO38" s="498"/>
      <c r="WEP38" s="498"/>
      <c r="WEQ38" s="498"/>
      <c r="WER38" s="498"/>
      <c r="WES38" s="498"/>
      <c r="WET38" s="498"/>
      <c r="WEU38" s="498"/>
      <c r="WEV38" s="498"/>
      <c r="WEW38" s="498"/>
      <c r="WEX38" s="498"/>
      <c r="WEY38" s="498"/>
      <c r="WEZ38" s="498"/>
      <c r="WFA38" s="498"/>
      <c r="WFB38" s="498"/>
      <c r="WFC38" s="498"/>
      <c r="WFD38" s="498"/>
      <c r="WFE38" s="498"/>
      <c r="WFF38" s="498"/>
      <c r="WFG38" s="498"/>
      <c r="WFH38" s="498"/>
      <c r="WFI38" s="498"/>
      <c r="WFJ38" s="498"/>
      <c r="WFK38" s="498"/>
      <c r="WFL38" s="498"/>
      <c r="WFM38" s="498"/>
      <c r="WFN38" s="498"/>
      <c r="WFO38" s="498"/>
      <c r="WFP38" s="498"/>
      <c r="WFQ38" s="498"/>
      <c r="WFR38" s="498"/>
      <c r="WFS38" s="498"/>
      <c r="WFT38" s="498"/>
      <c r="WFU38" s="498"/>
      <c r="WFV38" s="498"/>
      <c r="WFW38" s="498"/>
      <c r="WFX38" s="498"/>
      <c r="WFY38" s="498"/>
      <c r="WFZ38" s="498"/>
      <c r="WGA38" s="498"/>
      <c r="WGB38" s="498"/>
      <c r="WGC38" s="498"/>
      <c r="WGD38" s="498"/>
      <c r="WGE38" s="498"/>
      <c r="WGF38" s="498"/>
      <c r="WGG38" s="498"/>
      <c r="WGH38" s="498"/>
      <c r="WGI38" s="498"/>
      <c r="WGJ38" s="498"/>
      <c r="WGK38" s="498"/>
      <c r="WGL38" s="498"/>
      <c r="WGM38" s="498"/>
      <c r="WGN38" s="498"/>
      <c r="WGO38" s="498"/>
      <c r="WGP38" s="498"/>
      <c r="WGQ38" s="498"/>
      <c r="WGR38" s="498"/>
      <c r="WGS38" s="498"/>
      <c r="WGT38" s="498"/>
      <c r="WGU38" s="498"/>
      <c r="WGV38" s="498"/>
      <c r="WGW38" s="498"/>
      <c r="WGX38" s="498"/>
      <c r="WGY38" s="498"/>
      <c r="WGZ38" s="498"/>
      <c r="WHA38" s="498"/>
      <c r="WHB38" s="498"/>
      <c r="WHC38" s="498"/>
      <c r="WHD38" s="498"/>
      <c r="WHE38" s="498"/>
      <c r="WHF38" s="498"/>
      <c r="WHG38" s="498"/>
      <c r="WHH38" s="498"/>
      <c r="WHI38" s="498"/>
      <c r="WHJ38" s="498"/>
      <c r="WHK38" s="498"/>
      <c r="WHL38" s="498"/>
      <c r="WHM38" s="498"/>
      <c r="WHN38" s="498"/>
      <c r="WHO38" s="498"/>
      <c r="WHP38" s="498"/>
      <c r="WHQ38" s="498"/>
      <c r="WHR38" s="498"/>
      <c r="WHS38" s="498"/>
      <c r="WHT38" s="498"/>
      <c r="WHU38" s="498"/>
      <c r="WHV38" s="498"/>
      <c r="WHW38" s="498"/>
      <c r="WHX38" s="498"/>
      <c r="WHY38" s="498"/>
      <c r="WHZ38" s="498"/>
      <c r="WIA38" s="498"/>
      <c r="WIB38" s="498"/>
      <c r="WIC38" s="498"/>
      <c r="WID38" s="498"/>
      <c r="WIE38" s="498"/>
      <c r="WIF38" s="498"/>
      <c r="WIG38" s="498"/>
      <c r="WIH38" s="498"/>
      <c r="WII38" s="498"/>
      <c r="WIJ38" s="498"/>
      <c r="WIK38" s="498"/>
      <c r="WIL38" s="498"/>
      <c r="WIM38" s="498"/>
      <c r="WIN38" s="498"/>
      <c r="WIO38" s="498"/>
      <c r="WIP38" s="498"/>
      <c r="WIQ38" s="498"/>
      <c r="WIR38" s="498"/>
      <c r="WIS38" s="498"/>
      <c r="WIT38" s="498"/>
      <c r="WIU38" s="498"/>
      <c r="WIV38" s="498"/>
      <c r="WIW38" s="498"/>
      <c r="WIX38" s="498"/>
      <c r="WIY38" s="498"/>
      <c r="WIZ38" s="498"/>
      <c r="WJA38" s="498"/>
      <c r="WJB38" s="498"/>
      <c r="WJC38" s="498"/>
      <c r="WJD38" s="498"/>
      <c r="WJE38" s="498"/>
      <c r="WJF38" s="498"/>
      <c r="WJG38" s="498"/>
      <c r="WJH38" s="498"/>
      <c r="WJI38" s="498"/>
      <c r="WJJ38" s="498"/>
      <c r="WJK38" s="498"/>
      <c r="WJL38" s="498"/>
      <c r="WJM38" s="498"/>
      <c r="WJN38" s="498"/>
      <c r="WJO38" s="498"/>
      <c r="WJP38" s="498"/>
      <c r="WJQ38" s="498"/>
      <c r="WJR38" s="498"/>
      <c r="WJS38" s="498"/>
      <c r="WJT38" s="498"/>
      <c r="WJU38" s="498"/>
      <c r="WJV38" s="498"/>
      <c r="WJW38" s="498"/>
      <c r="WJX38" s="498"/>
      <c r="WJY38" s="498"/>
      <c r="WJZ38" s="498"/>
      <c r="WKA38" s="498"/>
      <c r="WKB38" s="498"/>
      <c r="WKC38" s="498"/>
      <c r="WKD38" s="498"/>
      <c r="WKE38" s="498"/>
      <c r="WKF38" s="498"/>
      <c r="WKG38" s="498"/>
      <c r="WKH38" s="498"/>
      <c r="WKI38" s="498"/>
      <c r="WKJ38" s="498"/>
      <c r="WKK38" s="498"/>
      <c r="WKL38" s="498"/>
      <c r="WKM38" s="498"/>
      <c r="WKN38" s="498"/>
      <c r="WKO38" s="498"/>
      <c r="WKP38" s="498"/>
      <c r="WKQ38" s="498"/>
      <c r="WKR38" s="498"/>
      <c r="WKS38" s="498"/>
      <c r="WKT38" s="498"/>
      <c r="WKU38" s="498"/>
      <c r="WKV38" s="498"/>
      <c r="WKW38" s="498"/>
      <c r="WKX38" s="498"/>
      <c r="WKY38" s="498"/>
      <c r="WKZ38" s="498"/>
      <c r="WLA38" s="498"/>
      <c r="WLB38" s="498"/>
      <c r="WLC38" s="498"/>
      <c r="WLD38" s="498"/>
      <c r="WLE38" s="498"/>
      <c r="WLF38" s="498"/>
      <c r="WLG38" s="498"/>
      <c r="WLH38" s="498"/>
      <c r="WLI38" s="498"/>
      <c r="WLJ38" s="498"/>
      <c r="WLK38" s="498"/>
      <c r="WLL38" s="498"/>
      <c r="WLM38" s="498"/>
      <c r="WLN38" s="498"/>
      <c r="WLO38" s="498"/>
      <c r="WLP38" s="498"/>
      <c r="WLQ38" s="498"/>
      <c r="WLR38" s="498"/>
      <c r="WLS38" s="498"/>
      <c r="WLT38" s="498"/>
      <c r="WLU38" s="498"/>
      <c r="WLV38" s="498"/>
      <c r="WLW38" s="498"/>
      <c r="WLX38" s="498"/>
      <c r="WLY38" s="498"/>
      <c r="WLZ38" s="498"/>
      <c r="WMA38" s="498"/>
      <c r="WMB38" s="498"/>
      <c r="WMC38" s="498"/>
      <c r="WMD38" s="498"/>
      <c r="WME38" s="498"/>
      <c r="WMF38" s="498"/>
      <c r="WMG38" s="498"/>
      <c r="WMH38" s="498"/>
      <c r="WMI38" s="498"/>
      <c r="WMJ38" s="498"/>
      <c r="WMK38" s="498"/>
      <c r="WML38" s="498"/>
      <c r="WMM38" s="498"/>
      <c r="WMN38" s="498"/>
      <c r="WMO38" s="498"/>
      <c r="WMP38" s="498"/>
      <c r="WMQ38" s="498"/>
      <c r="WMR38" s="498"/>
      <c r="WMS38" s="498"/>
      <c r="WMT38" s="498"/>
      <c r="WMU38" s="498"/>
      <c r="WMV38" s="498"/>
      <c r="WMW38" s="498"/>
      <c r="WMX38" s="498"/>
      <c r="WMY38" s="498"/>
      <c r="WMZ38" s="498"/>
      <c r="WNA38" s="498"/>
      <c r="WNB38" s="498"/>
      <c r="WNC38" s="498"/>
      <c r="WND38" s="498"/>
      <c r="WNE38" s="498"/>
      <c r="WNF38" s="498"/>
      <c r="WNG38" s="498"/>
      <c r="WNH38" s="498"/>
      <c r="WNI38" s="498"/>
      <c r="WNJ38" s="498"/>
      <c r="WNK38" s="498"/>
      <c r="WNL38" s="498"/>
      <c r="WNM38" s="498"/>
      <c r="WNN38" s="498"/>
      <c r="WNO38" s="498"/>
      <c r="WNP38" s="498"/>
      <c r="WNQ38" s="498"/>
      <c r="WNR38" s="498"/>
      <c r="WNS38" s="498"/>
      <c r="WNT38" s="498"/>
      <c r="WNU38" s="498"/>
      <c r="WNV38" s="498"/>
      <c r="WNW38" s="498"/>
      <c r="WNX38" s="498"/>
      <c r="WNY38" s="498"/>
      <c r="WNZ38" s="498"/>
      <c r="WOA38" s="498"/>
      <c r="WOB38" s="498"/>
      <c r="WOC38" s="498"/>
      <c r="WOD38" s="498"/>
      <c r="WOE38" s="498"/>
      <c r="WOF38" s="498"/>
      <c r="WOG38" s="498"/>
      <c r="WOH38" s="498"/>
      <c r="WOI38" s="498"/>
      <c r="WOJ38" s="498"/>
      <c r="WOK38" s="498"/>
      <c r="WOL38" s="498"/>
      <c r="WOM38" s="498"/>
      <c r="WON38" s="498"/>
      <c r="WOO38" s="498"/>
      <c r="WOP38" s="498"/>
      <c r="WOQ38" s="498"/>
      <c r="WOR38" s="498"/>
      <c r="WOS38" s="498"/>
      <c r="WOT38" s="498"/>
      <c r="WOU38" s="498"/>
      <c r="WOV38" s="498"/>
      <c r="WOW38" s="498"/>
      <c r="WOX38" s="498"/>
      <c r="WOY38" s="498"/>
      <c r="WOZ38" s="498"/>
      <c r="WPA38" s="498"/>
      <c r="WPB38" s="498"/>
      <c r="WPC38" s="498"/>
      <c r="WPD38" s="498"/>
      <c r="WPE38" s="498"/>
      <c r="WPF38" s="498"/>
      <c r="WPG38" s="498"/>
      <c r="WPH38" s="498"/>
      <c r="WPI38" s="498"/>
      <c r="WPJ38" s="498"/>
      <c r="WPK38" s="498"/>
      <c r="WPL38" s="498"/>
      <c r="WPM38" s="498"/>
      <c r="WPN38" s="498"/>
      <c r="WPO38" s="498"/>
      <c r="WPP38" s="498"/>
      <c r="WPQ38" s="498"/>
      <c r="WPR38" s="498"/>
      <c r="WPS38" s="498"/>
      <c r="WPT38" s="498"/>
      <c r="WPU38" s="498"/>
      <c r="WPV38" s="498"/>
      <c r="WPW38" s="498"/>
      <c r="WPX38" s="498"/>
      <c r="WPY38" s="498"/>
      <c r="WPZ38" s="498"/>
      <c r="WQA38" s="498"/>
      <c r="WQB38" s="498"/>
      <c r="WQC38" s="498"/>
      <c r="WQD38" s="498"/>
      <c r="WQE38" s="498"/>
      <c r="WQF38" s="498"/>
      <c r="WQG38" s="498"/>
      <c r="WQH38" s="498"/>
      <c r="WQI38" s="498"/>
      <c r="WQJ38" s="498"/>
      <c r="WQK38" s="498"/>
      <c r="WQL38" s="498"/>
      <c r="WQM38" s="498"/>
      <c r="WQN38" s="498"/>
      <c r="WQO38" s="498"/>
      <c r="WQP38" s="498"/>
      <c r="WQQ38" s="498"/>
      <c r="WQR38" s="498"/>
      <c r="WQS38" s="498"/>
      <c r="WQT38" s="498"/>
      <c r="WQU38" s="498"/>
      <c r="WQV38" s="498"/>
      <c r="WQW38" s="498"/>
      <c r="WQX38" s="498"/>
      <c r="WQY38" s="498"/>
      <c r="WQZ38" s="498"/>
      <c r="WRA38" s="498"/>
      <c r="WRB38" s="498"/>
      <c r="WRC38" s="498"/>
      <c r="WRD38" s="498"/>
      <c r="WRE38" s="498"/>
      <c r="WRF38" s="498"/>
      <c r="WRG38" s="498"/>
      <c r="WRH38" s="498"/>
      <c r="WRI38" s="498"/>
      <c r="WRJ38" s="498"/>
      <c r="WRK38" s="498"/>
      <c r="WRL38" s="498"/>
      <c r="WRM38" s="498"/>
      <c r="WRN38" s="498"/>
      <c r="WRO38" s="498"/>
      <c r="WRP38" s="498"/>
      <c r="WRQ38" s="498"/>
      <c r="WRR38" s="498"/>
      <c r="WRS38" s="498"/>
      <c r="WRT38" s="498"/>
      <c r="WRU38" s="498"/>
      <c r="WRV38" s="498"/>
      <c r="WRW38" s="498"/>
      <c r="WRX38" s="498"/>
      <c r="WRY38" s="498"/>
      <c r="WRZ38" s="498"/>
      <c r="WSA38" s="498"/>
      <c r="WSB38" s="498"/>
      <c r="WSC38" s="498"/>
      <c r="WSD38" s="498"/>
      <c r="WSE38" s="498"/>
      <c r="WSF38" s="498"/>
      <c r="WSG38" s="498"/>
      <c r="WSH38" s="498"/>
      <c r="WSI38" s="498"/>
      <c r="WSJ38" s="498"/>
      <c r="WSK38" s="498"/>
      <c r="WSL38" s="498"/>
      <c r="WSM38" s="498"/>
      <c r="WSN38" s="498"/>
      <c r="WSO38" s="498"/>
      <c r="WSP38" s="498"/>
      <c r="WSQ38" s="498"/>
      <c r="WSR38" s="498"/>
      <c r="WSS38" s="498"/>
      <c r="WST38" s="498"/>
      <c r="WSU38" s="498"/>
      <c r="WSV38" s="498"/>
      <c r="WSW38" s="498"/>
      <c r="WSX38" s="498"/>
      <c r="WSY38" s="498"/>
      <c r="WSZ38" s="498"/>
      <c r="WTA38" s="498"/>
      <c r="WTB38" s="498"/>
      <c r="WTC38" s="498"/>
      <c r="WTD38" s="498"/>
      <c r="WTE38" s="498"/>
      <c r="WTF38" s="498"/>
      <c r="WTG38" s="498"/>
      <c r="WTH38" s="498"/>
      <c r="WTI38" s="498"/>
      <c r="WTJ38" s="498"/>
      <c r="WTK38" s="498"/>
      <c r="WTL38" s="498"/>
      <c r="WTM38" s="498"/>
      <c r="WTN38" s="498"/>
      <c r="WTO38" s="498"/>
      <c r="WTP38" s="498"/>
      <c r="WTQ38" s="498"/>
      <c r="WTR38" s="498"/>
      <c r="WTS38" s="498"/>
      <c r="WTT38" s="498"/>
      <c r="WTU38" s="498"/>
      <c r="WTV38" s="498"/>
      <c r="WTW38" s="498"/>
      <c r="WTX38" s="498"/>
      <c r="WTY38" s="498"/>
      <c r="WTZ38" s="498"/>
      <c r="WUA38" s="498"/>
      <c r="WUB38" s="498"/>
      <c r="WUC38" s="498"/>
      <c r="WUD38" s="498"/>
      <c r="WUE38" s="498"/>
      <c r="WUF38" s="498"/>
      <c r="WUG38" s="498"/>
      <c r="WUH38" s="498"/>
      <c r="WUI38" s="498"/>
      <c r="WUJ38" s="498"/>
      <c r="WUK38" s="498"/>
      <c r="WUL38" s="498"/>
      <c r="WUM38" s="498"/>
      <c r="WUN38" s="498"/>
      <c r="WUO38" s="498"/>
      <c r="WUP38" s="498"/>
      <c r="WUQ38" s="498"/>
      <c r="WUR38" s="498"/>
      <c r="WUS38" s="498"/>
      <c r="WUT38" s="498"/>
      <c r="WUU38" s="498"/>
      <c r="WUV38" s="498"/>
      <c r="WUW38" s="498"/>
      <c r="WUX38" s="498"/>
      <c r="WUY38" s="498"/>
      <c r="WUZ38" s="498"/>
      <c r="WVA38" s="498"/>
      <c r="WVB38" s="498"/>
      <c r="WVC38" s="498"/>
      <c r="WVD38" s="498"/>
      <c r="WVE38" s="498"/>
      <c r="WVF38" s="498"/>
      <c r="WVG38" s="498"/>
      <c r="WVH38" s="498"/>
      <c r="WVI38" s="498"/>
      <c r="WVJ38" s="498"/>
      <c r="WVK38" s="498"/>
      <c r="WVL38" s="498"/>
      <c r="WVM38" s="498"/>
      <c r="WVN38" s="498"/>
      <c r="WVO38" s="498"/>
      <c r="WVP38" s="498"/>
      <c r="WVQ38" s="498"/>
      <c r="WVR38" s="498"/>
      <c r="WVS38" s="498"/>
      <c r="WVT38" s="498"/>
      <c r="WVU38" s="498"/>
      <c r="WVV38" s="498"/>
      <c r="WVW38" s="498"/>
      <c r="WVX38" s="498"/>
      <c r="WVY38" s="498"/>
      <c r="WVZ38" s="498"/>
      <c r="WWA38" s="498"/>
      <c r="WWB38" s="498"/>
      <c r="WWC38" s="498"/>
      <c r="WWD38" s="498"/>
      <c r="WWE38" s="498"/>
      <c r="WWF38" s="498"/>
      <c r="WWG38" s="498"/>
      <c r="WWH38" s="498"/>
      <c r="WWI38" s="498"/>
      <c r="WWJ38" s="498"/>
      <c r="WWK38" s="498"/>
      <c r="WWL38" s="498"/>
      <c r="WWM38" s="498"/>
      <c r="WWN38" s="498"/>
      <c r="WWO38" s="498"/>
      <c r="WWP38" s="498"/>
      <c r="WWQ38" s="498"/>
      <c r="WWR38" s="498"/>
      <c r="WWS38" s="498"/>
      <c r="WWT38" s="498"/>
      <c r="WWU38" s="498"/>
      <c r="WWV38" s="498"/>
      <c r="WWW38" s="498"/>
      <c r="WWX38" s="498"/>
      <c r="WWY38" s="498"/>
      <c r="WWZ38" s="498"/>
      <c r="WXA38" s="498"/>
      <c r="WXB38" s="498"/>
      <c r="WXC38" s="498"/>
      <c r="WXD38" s="498"/>
      <c r="WXE38" s="498"/>
      <c r="WXF38" s="498"/>
      <c r="WXG38" s="498"/>
      <c r="WXH38" s="498"/>
      <c r="WXI38" s="498"/>
      <c r="WXJ38" s="498"/>
      <c r="WXK38" s="498"/>
      <c r="WXL38" s="498"/>
      <c r="WXM38" s="498"/>
      <c r="WXN38" s="498"/>
      <c r="WXO38" s="498"/>
      <c r="WXP38" s="498"/>
      <c r="WXQ38" s="498"/>
      <c r="WXR38" s="498"/>
      <c r="WXS38" s="498"/>
      <c r="WXT38" s="498"/>
      <c r="WXU38" s="498"/>
      <c r="WXV38" s="498"/>
      <c r="WXW38" s="498"/>
      <c r="WXX38" s="498"/>
      <c r="WXY38" s="498"/>
      <c r="WXZ38" s="498"/>
      <c r="WYA38" s="498"/>
      <c r="WYB38" s="498"/>
      <c r="WYC38" s="498"/>
      <c r="WYD38" s="498"/>
      <c r="WYE38" s="498"/>
      <c r="WYF38" s="498"/>
      <c r="WYG38" s="498"/>
      <c r="WYH38" s="498"/>
      <c r="WYI38" s="498"/>
      <c r="WYJ38" s="498"/>
      <c r="WYK38" s="498"/>
      <c r="WYL38" s="498"/>
      <c r="WYM38" s="498"/>
      <c r="WYN38" s="498"/>
      <c r="WYO38" s="498"/>
      <c r="WYP38" s="498"/>
      <c r="WYQ38" s="498"/>
      <c r="WYR38" s="498"/>
      <c r="WYS38" s="498"/>
      <c r="WYT38" s="498"/>
      <c r="WYU38" s="498"/>
      <c r="WYV38" s="498"/>
      <c r="WYW38" s="498"/>
      <c r="WYX38" s="498"/>
      <c r="WYY38" s="498"/>
      <c r="WYZ38" s="498"/>
      <c r="WZA38" s="498"/>
      <c r="WZB38" s="498"/>
      <c r="WZC38" s="498"/>
      <c r="WZD38" s="498"/>
      <c r="WZE38" s="498"/>
      <c r="WZF38" s="498"/>
      <c r="WZG38" s="498"/>
      <c r="WZH38" s="498"/>
      <c r="WZI38" s="498"/>
      <c r="WZJ38" s="498"/>
      <c r="WZK38" s="498"/>
      <c r="WZL38" s="498"/>
      <c r="WZM38" s="498"/>
      <c r="WZN38" s="498"/>
      <c r="WZO38" s="498"/>
      <c r="WZP38" s="498"/>
      <c r="WZQ38" s="498"/>
      <c r="WZR38" s="498"/>
      <c r="WZS38" s="498"/>
      <c r="WZT38" s="498"/>
      <c r="WZU38" s="498"/>
      <c r="WZV38" s="498"/>
      <c r="WZW38" s="498"/>
      <c r="WZX38" s="498"/>
      <c r="WZY38" s="498"/>
      <c r="WZZ38" s="498"/>
      <c r="XAA38" s="498"/>
      <c r="XAB38" s="498"/>
      <c r="XAC38" s="498"/>
      <c r="XAD38" s="498"/>
      <c r="XAE38" s="498"/>
      <c r="XAF38" s="498"/>
      <c r="XAG38" s="498"/>
      <c r="XAH38" s="498"/>
      <c r="XAI38" s="498"/>
      <c r="XAJ38" s="498"/>
      <c r="XAK38" s="498"/>
      <c r="XAL38" s="498"/>
      <c r="XAM38" s="498"/>
      <c r="XAN38" s="498"/>
      <c r="XAO38" s="498"/>
      <c r="XAP38" s="498"/>
      <c r="XAQ38" s="498"/>
      <c r="XAR38" s="498"/>
      <c r="XAS38" s="498"/>
      <c r="XAT38" s="498"/>
      <c r="XAU38" s="498"/>
      <c r="XAV38" s="498"/>
      <c r="XAW38" s="498"/>
      <c r="XAX38" s="498"/>
      <c r="XAY38" s="498"/>
      <c r="XAZ38" s="498"/>
      <c r="XBA38" s="498"/>
      <c r="XBB38" s="498"/>
      <c r="XBC38" s="498"/>
      <c r="XBD38" s="498"/>
      <c r="XBE38" s="498"/>
      <c r="XBF38" s="498"/>
      <c r="XBG38" s="498"/>
      <c r="XBH38" s="498"/>
      <c r="XBI38" s="498"/>
      <c r="XBJ38" s="498"/>
      <c r="XBK38" s="498"/>
      <c r="XBL38" s="498"/>
      <c r="XBM38" s="498"/>
      <c r="XBN38" s="498"/>
      <c r="XBO38" s="498"/>
      <c r="XBP38" s="498"/>
      <c r="XBQ38" s="498"/>
      <c r="XBR38" s="498"/>
      <c r="XBS38" s="498"/>
      <c r="XBT38" s="498"/>
      <c r="XBU38" s="498"/>
      <c r="XBV38" s="498"/>
      <c r="XBW38" s="498"/>
      <c r="XBX38" s="498"/>
      <c r="XBY38" s="498"/>
      <c r="XBZ38" s="498"/>
      <c r="XCA38" s="498"/>
      <c r="XCB38" s="498"/>
      <c r="XCC38" s="498"/>
      <c r="XCD38" s="498"/>
      <c r="XCE38" s="498"/>
      <c r="XCF38" s="498"/>
      <c r="XCG38" s="498"/>
      <c r="XCH38" s="498"/>
      <c r="XCI38" s="498"/>
      <c r="XCJ38" s="498"/>
      <c r="XCK38" s="498"/>
      <c r="XCL38" s="498"/>
      <c r="XCM38" s="498"/>
      <c r="XCN38" s="498"/>
      <c r="XCO38" s="498"/>
      <c r="XCP38" s="498"/>
      <c r="XCQ38" s="498"/>
      <c r="XCR38" s="498"/>
      <c r="XCS38" s="498"/>
      <c r="XCT38" s="498"/>
      <c r="XCU38" s="498"/>
      <c r="XCV38" s="498"/>
      <c r="XCW38" s="498"/>
      <c r="XCX38" s="498"/>
      <c r="XCY38" s="498"/>
      <c r="XCZ38" s="498"/>
      <c r="XDA38" s="498"/>
      <c r="XDB38" s="498"/>
      <c r="XDC38" s="498"/>
      <c r="XDD38" s="498"/>
      <c r="XDE38" s="498"/>
      <c r="XDF38" s="498"/>
      <c r="XDG38" s="498"/>
      <c r="XDH38" s="498"/>
      <c r="XDI38" s="498"/>
      <c r="XDJ38" s="498"/>
      <c r="XDK38" s="498"/>
      <c r="XDL38" s="498"/>
      <c r="XDM38" s="498"/>
      <c r="XDN38" s="498"/>
      <c r="XDO38" s="498"/>
      <c r="XDP38" s="498"/>
      <c r="XDQ38" s="498"/>
      <c r="XDR38" s="498"/>
      <c r="XDS38" s="498"/>
      <c r="XDT38" s="498"/>
      <c r="XDU38" s="498"/>
      <c r="XDV38" s="498"/>
      <c r="XDW38" s="498"/>
      <c r="XDX38" s="498"/>
      <c r="XDY38" s="498"/>
      <c r="XDZ38" s="498"/>
      <c r="XEA38" s="498"/>
      <c r="XEB38" s="498"/>
      <c r="XEC38" s="498"/>
      <c r="XED38" s="498"/>
      <c r="XEE38" s="498"/>
      <c r="XEF38" s="498"/>
      <c r="XEG38" s="498"/>
      <c r="XEH38" s="498"/>
      <c r="XEI38" s="498"/>
      <c r="XEJ38" s="498"/>
      <c r="XEK38" s="498"/>
      <c r="XEL38" s="498"/>
      <c r="XEM38" s="498"/>
      <c r="XEN38" s="498"/>
      <c r="XEO38" s="498"/>
      <c r="XEP38" s="498"/>
      <c r="XEQ38" s="498"/>
      <c r="XER38" s="498"/>
      <c r="XES38" s="498"/>
      <c r="XET38" s="498"/>
      <c r="XEU38" s="498"/>
      <c r="XEV38" s="498"/>
      <c r="XEW38" s="498"/>
      <c r="XEX38" s="498"/>
      <c r="XEY38" s="498"/>
      <c r="XEZ38" s="498"/>
      <c r="XFA38" s="498"/>
      <c r="XFB38" s="498"/>
      <c r="XFC38" s="498"/>
      <c r="XFD38" s="498"/>
    </row>
    <row r="39" spans="1:16384" ht="15.9">
      <c r="A39" s="498" t="s">
        <v>1264</v>
      </c>
      <c r="B39" s="498"/>
      <c r="C39" s="498"/>
      <c r="D39" s="498"/>
      <c r="E39" s="498"/>
      <c r="F39" s="498"/>
      <c r="G39" s="498"/>
      <c r="H39" s="498"/>
      <c r="I39" s="498"/>
      <c r="J39" s="498"/>
      <c r="K39" s="498"/>
      <c r="L39" s="498"/>
      <c r="M39" s="498"/>
      <c r="N39" s="498"/>
      <c r="O39" s="498"/>
      <c r="P39" s="498"/>
      <c r="Q39" s="498"/>
      <c r="R39" s="498"/>
      <c r="S39" s="498"/>
      <c r="T39" s="498"/>
      <c r="U39" s="498"/>
      <c r="V39" s="498"/>
      <c r="W39" s="498"/>
      <c r="X39" s="498"/>
      <c r="Y39" s="498"/>
      <c r="Z39" s="498"/>
      <c r="AA39" s="498"/>
      <c r="AB39" s="498"/>
      <c r="AC39" s="498"/>
      <c r="AD39" s="498"/>
      <c r="AE39" s="498"/>
      <c r="AF39" s="498"/>
      <c r="AG39" s="498"/>
      <c r="AH39" s="498"/>
      <c r="AI39" s="498"/>
      <c r="AJ39" s="498"/>
      <c r="AK39" s="498"/>
      <c r="AL39" s="498"/>
      <c r="AM39" s="498"/>
      <c r="AN39" s="498"/>
      <c r="AO39" s="498"/>
      <c r="AP39" s="498"/>
      <c r="AQ39" s="498"/>
      <c r="AR39" s="498"/>
      <c r="AS39" s="498"/>
      <c r="AT39" s="498"/>
      <c r="AU39" s="498"/>
      <c r="AV39" s="498"/>
      <c r="AW39" s="498"/>
      <c r="AX39" s="498"/>
      <c r="AY39" s="498"/>
      <c r="AZ39" s="498"/>
      <c r="BA39" s="498"/>
      <c r="BB39" s="498"/>
      <c r="BC39" s="498"/>
      <c r="BD39" s="498"/>
      <c r="BE39" s="498"/>
      <c r="BF39" s="498"/>
      <c r="BG39" s="498"/>
      <c r="BH39" s="498"/>
      <c r="BI39" s="498"/>
      <c r="BJ39" s="498"/>
      <c r="BK39" s="498"/>
      <c r="BL39" s="498"/>
      <c r="BM39" s="498"/>
      <c r="BN39" s="498"/>
      <c r="BO39" s="498"/>
      <c r="BP39" s="498"/>
      <c r="BQ39" s="498"/>
      <c r="BR39" s="498"/>
      <c r="BS39" s="498"/>
      <c r="BT39" s="498"/>
      <c r="BU39" s="498"/>
      <c r="BV39" s="498"/>
      <c r="BW39" s="498"/>
      <c r="BX39" s="498"/>
      <c r="BY39" s="498"/>
      <c r="BZ39" s="498"/>
      <c r="CA39" s="498"/>
      <c r="CB39" s="498"/>
      <c r="CC39" s="498"/>
      <c r="CD39" s="498"/>
      <c r="CE39" s="498"/>
      <c r="CF39" s="498"/>
      <c r="CG39" s="498"/>
      <c r="CH39" s="498"/>
      <c r="CI39" s="498"/>
      <c r="CJ39" s="498"/>
      <c r="CK39" s="498"/>
      <c r="CL39" s="498"/>
      <c r="CM39" s="498"/>
      <c r="CN39" s="498"/>
      <c r="CO39" s="498"/>
      <c r="CP39" s="498"/>
      <c r="CQ39" s="498"/>
      <c r="CR39" s="498"/>
      <c r="CS39" s="498"/>
      <c r="CT39" s="498"/>
      <c r="CU39" s="498"/>
      <c r="CV39" s="498"/>
      <c r="CW39" s="498"/>
      <c r="CX39" s="498"/>
      <c r="CY39" s="498"/>
      <c r="CZ39" s="498"/>
      <c r="DA39" s="498"/>
      <c r="DB39" s="498"/>
      <c r="DC39" s="498"/>
      <c r="DD39" s="498"/>
      <c r="DE39" s="498"/>
      <c r="DF39" s="498"/>
      <c r="DG39" s="498"/>
      <c r="DH39" s="498"/>
      <c r="DI39" s="498"/>
      <c r="DJ39" s="498"/>
      <c r="DK39" s="498"/>
      <c r="DL39" s="498"/>
      <c r="DM39" s="498"/>
      <c r="DN39" s="498"/>
      <c r="DO39" s="498"/>
      <c r="DP39" s="498"/>
      <c r="DQ39" s="498"/>
      <c r="DR39" s="498"/>
      <c r="DS39" s="498"/>
      <c r="DT39" s="498"/>
      <c r="DU39" s="498"/>
      <c r="DV39" s="498"/>
      <c r="DW39" s="498"/>
      <c r="DX39" s="498"/>
      <c r="DY39" s="498"/>
      <c r="DZ39" s="498"/>
      <c r="EA39" s="498"/>
      <c r="EB39" s="498"/>
      <c r="EC39" s="498"/>
      <c r="ED39" s="498"/>
      <c r="EE39" s="498"/>
      <c r="EF39" s="498"/>
      <c r="EG39" s="498"/>
      <c r="EH39" s="498"/>
      <c r="EI39" s="498"/>
      <c r="EJ39" s="498"/>
      <c r="EK39" s="498"/>
      <c r="EL39" s="498"/>
      <c r="EM39" s="498"/>
      <c r="EN39" s="498"/>
      <c r="EO39" s="498"/>
      <c r="EP39" s="498"/>
      <c r="EQ39" s="498"/>
      <c r="ER39" s="498"/>
      <c r="ES39" s="498"/>
      <c r="ET39" s="498"/>
      <c r="EU39" s="498"/>
      <c r="EV39" s="498"/>
      <c r="EW39" s="498"/>
      <c r="EX39" s="498"/>
      <c r="EY39" s="498"/>
      <c r="EZ39" s="498"/>
      <c r="FA39" s="498"/>
      <c r="FB39" s="498"/>
      <c r="FC39" s="498"/>
      <c r="FD39" s="498"/>
      <c r="FE39" s="498"/>
      <c r="FF39" s="498"/>
      <c r="FG39" s="498"/>
      <c r="FH39" s="498"/>
      <c r="FI39" s="498"/>
      <c r="FJ39" s="498"/>
      <c r="FK39" s="498"/>
      <c r="FL39" s="498"/>
      <c r="FM39" s="498"/>
      <c r="FN39" s="498"/>
      <c r="FO39" s="498"/>
      <c r="FP39" s="498"/>
      <c r="FQ39" s="498"/>
      <c r="FR39" s="498"/>
      <c r="FS39" s="498"/>
      <c r="FT39" s="498"/>
      <c r="FU39" s="498"/>
      <c r="FV39" s="498"/>
      <c r="FW39" s="498"/>
      <c r="FX39" s="498"/>
      <c r="FY39" s="498"/>
      <c r="FZ39" s="498"/>
      <c r="GA39" s="498"/>
      <c r="GB39" s="498"/>
      <c r="GC39" s="498"/>
      <c r="GD39" s="498"/>
      <c r="GE39" s="498"/>
      <c r="GF39" s="498"/>
      <c r="GG39" s="498"/>
      <c r="GH39" s="498"/>
      <c r="GI39" s="498"/>
      <c r="GJ39" s="498"/>
      <c r="GK39" s="498"/>
      <c r="GL39" s="498"/>
      <c r="GM39" s="498"/>
      <c r="GN39" s="498"/>
      <c r="GO39" s="498"/>
      <c r="GP39" s="498"/>
      <c r="GQ39" s="498"/>
      <c r="GR39" s="498"/>
      <c r="GS39" s="498"/>
      <c r="GT39" s="498"/>
      <c r="GU39" s="498"/>
      <c r="GV39" s="498"/>
      <c r="GW39" s="498"/>
      <c r="GX39" s="498"/>
      <c r="GY39" s="498"/>
      <c r="GZ39" s="498"/>
      <c r="HA39" s="498"/>
      <c r="HB39" s="498"/>
      <c r="HC39" s="498"/>
      <c r="HD39" s="498"/>
      <c r="HE39" s="498"/>
      <c r="HF39" s="498"/>
      <c r="HG39" s="498"/>
      <c r="HH39" s="498"/>
      <c r="HI39" s="498"/>
      <c r="HJ39" s="498"/>
      <c r="HK39" s="498"/>
      <c r="HL39" s="498"/>
      <c r="HM39" s="498"/>
      <c r="HN39" s="498"/>
      <c r="HO39" s="498"/>
      <c r="HP39" s="498"/>
      <c r="HQ39" s="498"/>
      <c r="HR39" s="498"/>
      <c r="HS39" s="498"/>
      <c r="HT39" s="498"/>
      <c r="HU39" s="498"/>
      <c r="HV39" s="498"/>
      <c r="HW39" s="498"/>
      <c r="HX39" s="498"/>
      <c r="HY39" s="498"/>
      <c r="HZ39" s="498"/>
      <c r="IA39" s="498"/>
      <c r="IB39" s="498"/>
      <c r="IC39" s="498"/>
      <c r="ID39" s="498"/>
      <c r="IE39" s="498"/>
      <c r="IF39" s="498"/>
      <c r="IG39" s="498"/>
      <c r="IH39" s="498"/>
      <c r="II39" s="498"/>
      <c r="IJ39" s="498"/>
      <c r="IK39" s="498"/>
      <c r="IL39" s="498"/>
      <c r="IM39" s="498"/>
      <c r="IN39" s="498"/>
      <c r="IO39" s="498"/>
      <c r="IP39" s="498"/>
      <c r="IQ39" s="498"/>
      <c r="IR39" s="498"/>
      <c r="IS39" s="498"/>
      <c r="IT39" s="498"/>
      <c r="IU39" s="498"/>
      <c r="IV39" s="498"/>
      <c r="IW39" s="498"/>
      <c r="IX39" s="498"/>
      <c r="IY39" s="498"/>
      <c r="IZ39" s="498"/>
      <c r="JA39" s="498"/>
      <c r="JB39" s="498"/>
      <c r="JC39" s="498"/>
      <c r="JD39" s="498"/>
      <c r="JE39" s="498"/>
      <c r="JF39" s="498"/>
      <c r="JG39" s="498"/>
      <c r="JH39" s="498"/>
      <c r="JI39" s="498"/>
      <c r="JJ39" s="498"/>
      <c r="JK39" s="498"/>
      <c r="JL39" s="498"/>
      <c r="JM39" s="498"/>
      <c r="JN39" s="498"/>
      <c r="JO39" s="498"/>
      <c r="JP39" s="498"/>
      <c r="JQ39" s="498"/>
      <c r="JR39" s="498"/>
      <c r="JS39" s="498"/>
      <c r="JT39" s="498"/>
      <c r="JU39" s="498"/>
      <c r="JV39" s="498"/>
      <c r="JW39" s="498"/>
      <c r="JX39" s="498"/>
      <c r="JY39" s="498"/>
      <c r="JZ39" s="498"/>
      <c r="KA39" s="498"/>
      <c r="KB39" s="498"/>
      <c r="KC39" s="498"/>
      <c r="KD39" s="498"/>
      <c r="KE39" s="498"/>
      <c r="KF39" s="498"/>
      <c r="KG39" s="498"/>
      <c r="KH39" s="498"/>
      <c r="KI39" s="498"/>
      <c r="KJ39" s="498"/>
      <c r="KK39" s="498"/>
      <c r="KL39" s="498"/>
      <c r="KM39" s="498"/>
      <c r="KN39" s="498"/>
      <c r="KO39" s="498"/>
      <c r="KP39" s="498"/>
      <c r="KQ39" s="498"/>
      <c r="KR39" s="498"/>
      <c r="KS39" s="498"/>
      <c r="KT39" s="498"/>
      <c r="KU39" s="498"/>
      <c r="KV39" s="498"/>
      <c r="KW39" s="498"/>
      <c r="KX39" s="498"/>
      <c r="KY39" s="498"/>
      <c r="KZ39" s="498"/>
      <c r="LA39" s="498"/>
      <c r="LB39" s="498"/>
      <c r="LC39" s="498"/>
      <c r="LD39" s="498"/>
      <c r="LE39" s="498"/>
      <c r="LF39" s="498"/>
      <c r="LG39" s="498"/>
      <c r="LH39" s="498"/>
      <c r="LI39" s="498"/>
      <c r="LJ39" s="498"/>
      <c r="LK39" s="498"/>
      <c r="LL39" s="498"/>
      <c r="LM39" s="498"/>
      <c r="LN39" s="498"/>
      <c r="LO39" s="498"/>
      <c r="LP39" s="498"/>
      <c r="LQ39" s="498"/>
      <c r="LR39" s="498"/>
      <c r="LS39" s="498"/>
      <c r="LT39" s="498"/>
      <c r="LU39" s="498"/>
      <c r="LV39" s="498"/>
      <c r="LW39" s="498"/>
      <c r="LX39" s="498"/>
      <c r="LY39" s="498"/>
      <c r="LZ39" s="498"/>
      <c r="MA39" s="498"/>
      <c r="MB39" s="498"/>
      <c r="MC39" s="498"/>
      <c r="MD39" s="498"/>
      <c r="ME39" s="498"/>
      <c r="MF39" s="498"/>
      <c r="MG39" s="498"/>
      <c r="MH39" s="498"/>
      <c r="MI39" s="498"/>
      <c r="MJ39" s="498"/>
      <c r="MK39" s="498"/>
      <c r="ML39" s="498"/>
      <c r="MM39" s="498"/>
      <c r="MN39" s="498"/>
      <c r="MO39" s="498"/>
      <c r="MP39" s="498"/>
      <c r="MQ39" s="498"/>
      <c r="MR39" s="498"/>
      <c r="MS39" s="498"/>
      <c r="MT39" s="498"/>
      <c r="MU39" s="498"/>
      <c r="MV39" s="498"/>
      <c r="MW39" s="498"/>
      <c r="MX39" s="498"/>
      <c r="MY39" s="498"/>
      <c r="MZ39" s="498"/>
      <c r="NA39" s="498"/>
      <c r="NB39" s="498"/>
      <c r="NC39" s="498"/>
      <c r="ND39" s="498"/>
      <c r="NE39" s="498"/>
      <c r="NF39" s="498"/>
      <c r="NG39" s="498"/>
      <c r="NH39" s="498"/>
      <c r="NI39" s="498"/>
      <c r="NJ39" s="498"/>
      <c r="NK39" s="498"/>
      <c r="NL39" s="498"/>
      <c r="NM39" s="498"/>
      <c r="NN39" s="498"/>
      <c r="NO39" s="498"/>
      <c r="NP39" s="498"/>
      <c r="NQ39" s="498"/>
      <c r="NR39" s="498"/>
      <c r="NS39" s="498"/>
      <c r="NT39" s="498"/>
      <c r="NU39" s="498"/>
      <c r="NV39" s="498"/>
      <c r="NW39" s="498"/>
      <c r="NX39" s="498"/>
      <c r="NY39" s="498"/>
      <c r="NZ39" s="498"/>
      <c r="OA39" s="498"/>
      <c r="OB39" s="498"/>
      <c r="OC39" s="498"/>
      <c r="OD39" s="498"/>
      <c r="OE39" s="498"/>
      <c r="OF39" s="498"/>
      <c r="OG39" s="498"/>
      <c r="OH39" s="498"/>
      <c r="OI39" s="498"/>
      <c r="OJ39" s="498"/>
      <c r="OK39" s="498"/>
      <c r="OL39" s="498"/>
      <c r="OM39" s="498"/>
      <c r="ON39" s="498"/>
      <c r="OO39" s="498"/>
      <c r="OP39" s="498"/>
      <c r="OQ39" s="498"/>
      <c r="OR39" s="498"/>
      <c r="OS39" s="498"/>
      <c r="OT39" s="498"/>
      <c r="OU39" s="498"/>
      <c r="OV39" s="498"/>
      <c r="OW39" s="498"/>
      <c r="OX39" s="498"/>
      <c r="OY39" s="498"/>
      <c r="OZ39" s="498"/>
      <c r="PA39" s="498"/>
      <c r="PB39" s="498"/>
      <c r="PC39" s="498"/>
      <c r="PD39" s="498"/>
      <c r="PE39" s="498"/>
      <c r="PF39" s="498"/>
      <c r="PG39" s="498"/>
      <c r="PH39" s="498"/>
      <c r="PI39" s="498"/>
      <c r="PJ39" s="498"/>
      <c r="PK39" s="498"/>
      <c r="PL39" s="498"/>
      <c r="PM39" s="498"/>
      <c r="PN39" s="498"/>
      <c r="PO39" s="498"/>
      <c r="PP39" s="498"/>
      <c r="PQ39" s="498"/>
      <c r="PR39" s="498"/>
      <c r="PS39" s="498"/>
      <c r="PT39" s="498"/>
      <c r="PU39" s="498"/>
      <c r="PV39" s="498"/>
      <c r="PW39" s="498"/>
      <c r="PX39" s="498"/>
      <c r="PY39" s="498"/>
      <c r="PZ39" s="498"/>
      <c r="QA39" s="498"/>
      <c r="QB39" s="498"/>
      <c r="QC39" s="498"/>
      <c r="QD39" s="498"/>
      <c r="QE39" s="498"/>
      <c r="QF39" s="498"/>
      <c r="QG39" s="498"/>
      <c r="QH39" s="498"/>
      <c r="QI39" s="498"/>
      <c r="QJ39" s="498"/>
      <c r="QK39" s="498"/>
      <c r="QL39" s="498"/>
      <c r="QM39" s="498"/>
      <c r="QN39" s="498"/>
      <c r="QO39" s="498"/>
      <c r="QP39" s="498"/>
      <c r="QQ39" s="498"/>
      <c r="QR39" s="498"/>
      <c r="QS39" s="498"/>
      <c r="QT39" s="498"/>
      <c r="QU39" s="498"/>
      <c r="QV39" s="498"/>
      <c r="QW39" s="498"/>
      <c r="QX39" s="498"/>
      <c r="QY39" s="498"/>
      <c r="QZ39" s="498"/>
      <c r="RA39" s="498"/>
      <c r="RB39" s="498"/>
      <c r="RC39" s="498"/>
      <c r="RD39" s="498"/>
      <c r="RE39" s="498"/>
      <c r="RF39" s="498"/>
      <c r="RG39" s="498"/>
      <c r="RH39" s="498"/>
      <c r="RI39" s="498"/>
      <c r="RJ39" s="498"/>
      <c r="RK39" s="498"/>
      <c r="RL39" s="498"/>
      <c r="RM39" s="498"/>
      <c r="RN39" s="498"/>
      <c r="RO39" s="498"/>
      <c r="RP39" s="498"/>
      <c r="RQ39" s="498"/>
      <c r="RR39" s="498"/>
      <c r="RS39" s="498"/>
      <c r="RT39" s="498"/>
      <c r="RU39" s="498"/>
      <c r="RV39" s="498"/>
      <c r="RW39" s="498"/>
      <c r="RX39" s="498"/>
      <c r="RY39" s="498"/>
      <c r="RZ39" s="498"/>
      <c r="SA39" s="498"/>
      <c r="SB39" s="498"/>
      <c r="SC39" s="498"/>
      <c r="SD39" s="498"/>
      <c r="SE39" s="498"/>
      <c r="SF39" s="498"/>
      <c r="SG39" s="498"/>
      <c r="SH39" s="498"/>
      <c r="SI39" s="498"/>
      <c r="SJ39" s="498"/>
      <c r="SK39" s="498"/>
      <c r="SL39" s="498"/>
      <c r="SM39" s="498"/>
      <c r="SN39" s="498"/>
      <c r="SO39" s="498"/>
      <c r="SP39" s="498"/>
      <c r="SQ39" s="498"/>
      <c r="SR39" s="498"/>
      <c r="SS39" s="498"/>
      <c r="ST39" s="498"/>
      <c r="SU39" s="498"/>
      <c r="SV39" s="498"/>
      <c r="SW39" s="498"/>
      <c r="SX39" s="498"/>
      <c r="SY39" s="498"/>
      <c r="SZ39" s="498"/>
      <c r="TA39" s="498"/>
      <c r="TB39" s="498"/>
      <c r="TC39" s="498"/>
      <c r="TD39" s="498"/>
      <c r="TE39" s="498"/>
      <c r="TF39" s="498"/>
      <c r="TG39" s="498"/>
      <c r="TH39" s="498"/>
      <c r="TI39" s="498"/>
      <c r="TJ39" s="498"/>
      <c r="TK39" s="498"/>
      <c r="TL39" s="498"/>
      <c r="TM39" s="498"/>
      <c r="TN39" s="498"/>
      <c r="TO39" s="498"/>
      <c r="TP39" s="498"/>
      <c r="TQ39" s="498"/>
      <c r="TR39" s="498"/>
      <c r="TS39" s="498"/>
      <c r="TT39" s="498"/>
      <c r="TU39" s="498"/>
      <c r="TV39" s="498"/>
      <c r="TW39" s="498"/>
      <c r="TX39" s="498"/>
      <c r="TY39" s="498"/>
      <c r="TZ39" s="498"/>
      <c r="UA39" s="498"/>
      <c r="UB39" s="498"/>
      <c r="UC39" s="498"/>
      <c r="UD39" s="498"/>
      <c r="UE39" s="498"/>
      <c r="UF39" s="498"/>
      <c r="UG39" s="498"/>
      <c r="UH39" s="498"/>
      <c r="UI39" s="498"/>
      <c r="UJ39" s="498"/>
      <c r="UK39" s="498"/>
      <c r="UL39" s="498"/>
      <c r="UM39" s="498"/>
      <c r="UN39" s="498"/>
      <c r="UO39" s="498"/>
      <c r="UP39" s="498"/>
      <c r="UQ39" s="498"/>
      <c r="UR39" s="498"/>
      <c r="US39" s="498"/>
      <c r="UT39" s="498"/>
      <c r="UU39" s="498"/>
      <c r="UV39" s="498"/>
      <c r="UW39" s="498"/>
      <c r="UX39" s="498"/>
      <c r="UY39" s="498"/>
      <c r="UZ39" s="498"/>
      <c r="VA39" s="498"/>
      <c r="VB39" s="498"/>
      <c r="VC39" s="498"/>
      <c r="VD39" s="498"/>
      <c r="VE39" s="498"/>
      <c r="VF39" s="498"/>
      <c r="VG39" s="498"/>
      <c r="VH39" s="498"/>
      <c r="VI39" s="498"/>
      <c r="VJ39" s="498"/>
      <c r="VK39" s="498"/>
      <c r="VL39" s="498"/>
      <c r="VM39" s="498"/>
      <c r="VN39" s="498"/>
      <c r="VO39" s="498"/>
      <c r="VP39" s="498"/>
      <c r="VQ39" s="498"/>
      <c r="VR39" s="498"/>
      <c r="VS39" s="498"/>
      <c r="VT39" s="498"/>
      <c r="VU39" s="498"/>
      <c r="VV39" s="498"/>
      <c r="VW39" s="498"/>
      <c r="VX39" s="498"/>
      <c r="VY39" s="498"/>
      <c r="VZ39" s="498"/>
      <c r="WA39" s="498"/>
      <c r="WB39" s="498"/>
      <c r="WC39" s="498"/>
      <c r="WD39" s="498"/>
      <c r="WE39" s="498"/>
      <c r="WF39" s="498"/>
      <c r="WG39" s="498"/>
      <c r="WH39" s="498"/>
      <c r="WI39" s="498"/>
      <c r="WJ39" s="498"/>
      <c r="WK39" s="498"/>
      <c r="WL39" s="498"/>
      <c r="WM39" s="498"/>
      <c r="WN39" s="498"/>
      <c r="WO39" s="498"/>
      <c r="WP39" s="498"/>
      <c r="WQ39" s="498"/>
      <c r="WR39" s="498"/>
      <c r="WS39" s="498"/>
      <c r="WT39" s="498"/>
      <c r="WU39" s="498"/>
      <c r="WV39" s="498"/>
      <c r="WW39" s="498"/>
      <c r="WX39" s="498"/>
      <c r="WY39" s="498"/>
      <c r="WZ39" s="498"/>
      <c r="XA39" s="498"/>
      <c r="XB39" s="498"/>
      <c r="XC39" s="498"/>
      <c r="XD39" s="498"/>
      <c r="XE39" s="498"/>
      <c r="XF39" s="498"/>
      <c r="XG39" s="498"/>
      <c r="XH39" s="498"/>
      <c r="XI39" s="498"/>
      <c r="XJ39" s="498"/>
      <c r="XK39" s="498"/>
      <c r="XL39" s="498"/>
      <c r="XM39" s="498"/>
      <c r="XN39" s="498"/>
      <c r="XO39" s="498"/>
      <c r="XP39" s="498"/>
      <c r="XQ39" s="498"/>
      <c r="XR39" s="498"/>
      <c r="XS39" s="498"/>
      <c r="XT39" s="498"/>
      <c r="XU39" s="498"/>
      <c r="XV39" s="498"/>
      <c r="XW39" s="498"/>
      <c r="XX39" s="498"/>
      <c r="XY39" s="498"/>
      <c r="XZ39" s="498"/>
      <c r="YA39" s="498"/>
      <c r="YB39" s="498"/>
      <c r="YC39" s="498"/>
      <c r="YD39" s="498"/>
      <c r="YE39" s="498"/>
      <c r="YF39" s="498"/>
      <c r="YG39" s="498"/>
      <c r="YH39" s="498"/>
      <c r="YI39" s="498"/>
      <c r="YJ39" s="498"/>
      <c r="YK39" s="498"/>
      <c r="YL39" s="498"/>
      <c r="YM39" s="498"/>
      <c r="YN39" s="498"/>
      <c r="YO39" s="498"/>
      <c r="YP39" s="498"/>
      <c r="YQ39" s="498"/>
      <c r="YR39" s="498"/>
      <c r="YS39" s="498"/>
      <c r="YT39" s="498"/>
      <c r="YU39" s="498"/>
      <c r="YV39" s="498"/>
      <c r="YW39" s="498"/>
      <c r="YX39" s="498"/>
      <c r="YY39" s="498"/>
      <c r="YZ39" s="498"/>
      <c r="ZA39" s="498"/>
      <c r="ZB39" s="498"/>
      <c r="ZC39" s="498"/>
      <c r="ZD39" s="498"/>
      <c r="ZE39" s="498"/>
      <c r="ZF39" s="498"/>
      <c r="ZG39" s="498"/>
      <c r="ZH39" s="498"/>
      <c r="ZI39" s="498"/>
      <c r="ZJ39" s="498"/>
      <c r="ZK39" s="498"/>
      <c r="ZL39" s="498"/>
      <c r="ZM39" s="498"/>
      <c r="ZN39" s="498"/>
      <c r="ZO39" s="498"/>
      <c r="ZP39" s="498"/>
      <c r="ZQ39" s="498"/>
      <c r="ZR39" s="498"/>
      <c r="ZS39" s="498"/>
      <c r="ZT39" s="498"/>
      <c r="ZU39" s="498"/>
      <c r="ZV39" s="498"/>
      <c r="ZW39" s="498"/>
      <c r="ZX39" s="498"/>
      <c r="ZY39" s="498"/>
      <c r="ZZ39" s="498"/>
      <c r="AAA39" s="498"/>
      <c r="AAB39" s="498"/>
      <c r="AAC39" s="498"/>
      <c r="AAD39" s="498"/>
      <c r="AAE39" s="498"/>
      <c r="AAF39" s="498"/>
      <c r="AAG39" s="498"/>
      <c r="AAH39" s="498"/>
      <c r="AAI39" s="498"/>
      <c r="AAJ39" s="498"/>
      <c r="AAK39" s="498"/>
      <c r="AAL39" s="498"/>
      <c r="AAM39" s="498"/>
      <c r="AAN39" s="498"/>
      <c r="AAO39" s="498"/>
      <c r="AAP39" s="498"/>
      <c r="AAQ39" s="498"/>
      <c r="AAR39" s="498"/>
      <c r="AAS39" s="498"/>
      <c r="AAT39" s="498"/>
      <c r="AAU39" s="498"/>
      <c r="AAV39" s="498"/>
      <c r="AAW39" s="498"/>
      <c r="AAX39" s="498"/>
      <c r="AAY39" s="498"/>
      <c r="AAZ39" s="498"/>
      <c r="ABA39" s="498"/>
      <c r="ABB39" s="498"/>
      <c r="ABC39" s="498"/>
      <c r="ABD39" s="498"/>
      <c r="ABE39" s="498"/>
      <c r="ABF39" s="498"/>
      <c r="ABG39" s="498"/>
      <c r="ABH39" s="498"/>
      <c r="ABI39" s="498"/>
      <c r="ABJ39" s="498"/>
      <c r="ABK39" s="498"/>
      <c r="ABL39" s="498"/>
      <c r="ABM39" s="498"/>
      <c r="ABN39" s="498"/>
      <c r="ABO39" s="498"/>
      <c r="ABP39" s="498"/>
      <c r="ABQ39" s="498"/>
      <c r="ABR39" s="498"/>
      <c r="ABS39" s="498"/>
      <c r="ABT39" s="498"/>
      <c r="ABU39" s="498"/>
      <c r="ABV39" s="498"/>
      <c r="ABW39" s="498"/>
      <c r="ABX39" s="498"/>
      <c r="ABY39" s="498"/>
      <c r="ABZ39" s="498"/>
      <c r="ACA39" s="498"/>
      <c r="ACB39" s="498"/>
      <c r="ACC39" s="498"/>
      <c r="ACD39" s="498"/>
      <c r="ACE39" s="498"/>
      <c r="ACF39" s="498"/>
      <c r="ACG39" s="498"/>
      <c r="ACH39" s="498"/>
      <c r="ACI39" s="498"/>
      <c r="ACJ39" s="498"/>
      <c r="ACK39" s="498"/>
      <c r="ACL39" s="498"/>
      <c r="ACM39" s="498"/>
      <c r="ACN39" s="498"/>
      <c r="ACO39" s="498"/>
      <c r="ACP39" s="498"/>
      <c r="ACQ39" s="498"/>
      <c r="ACR39" s="498"/>
      <c r="ACS39" s="498"/>
      <c r="ACT39" s="498"/>
      <c r="ACU39" s="498"/>
      <c r="ACV39" s="498"/>
      <c r="ACW39" s="498"/>
      <c r="ACX39" s="498"/>
      <c r="ACY39" s="498"/>
      <c r="ACZ39" s="498"/>
      <c r="ADA39" s="498"/>
      <c r="ADB39" s="498"/>
      <c r="ADC39" s="498"/>
      <c r="ADD39" s="498"/>
      <c r="ADE39" s="498"/>
      <c r="ADF39" s="498"/>
      <c r="ADG39" s="498"/>
      <c r="ADH39" s="498"/>
      <c r="ADI39" s="498"/>
      <c r="ADJ39" s="498"/>
      <c r="ADK39" s="498"/>
      <c r="ADL39" s="498"/>
      <c r="ADM39" s="498"/>
      <c r="ADN39" s="498"/>
      <c r="ADO39" s="498"/>
      <c r="ADP39" s="498"/>
      <c r="ADQ39" s="498"/>
      <c r="ADR39" s="498"/>
      <c r="ADS39" s="498"/>
      <c r="ADT39" s="498"/>
      <c r="ADU39" s="498"/>
      <c r="ADV39" s="498"/>
      <c r="ADW39" s="498"/>
      <c r="ADX39" s="498"/>
      <c r="ADY39" s="498"/>
      <c r="ADZ39" s="498"/>
      <c r="AEA39" s="498"/>
      <c r="AEB39" s="498"/>
      <c r="AEC39" s="498"/>
      <c r="AED39" s="498"/>
      <c r="AEE39" s="498"/>
      <c r="AEF39" s="498"/>
      <c r="AEG39" s="498"/>
      <c r="AEH39" s="498"/>
      <c r="AEI39" s="498"/>
      <c r="AEJ39" s="498"/>
      <c r="AEK39" s="498"/>
      <c r="AEL39" s="498"/>
      <c r="AEM39" s="498"/>
      <c r="AEN39" s="498"/>
      <c r="AEO39" s="498"/>
      <c r="AEP39" s="498"/>
      <c r="AEQ39" s="498"/>
      <c r="AER39" s="498"/>
      <c r="AES39" s="498"/>
      <c r="AET39" s="498"/>
      <c r="AEU39" s="498"/>
      <c r="AEV39" s="498"/>
      <c r="AEW39" s="498"/>
      <c r="AEX39" s="498"/>
      <c r="AEY39" s="498"/>
      <c r="AEZ39" s="498"/>
      <c r="AFA39" s="498"/>
      <c r="AFB39" s="498"/>
      <c r="AFC39" s="498"/>
      <c r="AFD39" s="498"/>
      <c r="AFE39" s="498"/>
      <c r="AFF39" s="498"/>
      <c r="AFG39" s="498"/>
      <c r="AFH39" s="498"/>
      <c r="AFI39" s="498"/>
      <c r="AFJ39" s="498"/>
      <c r="AFK39" s="498"/>
      <c r="AFL39" s="498"/>
      <c r="AFM39" s="498"/>
      <c r="AFN39" s="498"/>
      <c r="AFO39" s="498"/>
      <c r="AFP39" s="498"/>
      <c r="AFQ39" s="498"/>
      <c r="AFR39" s="498"/>
      <c r="AFS39" s="498"/>
      <c r="AFT39" s="498"/>
      <c r="AFU39" s="498"/>
      <c r="AFV39" s="498"/>
      <c r="AFW39" s="498"/>
      <c r="AFX39" s="498"/>
      <c r="AFY39" s="498"/>
      <c r="AFZ39" s="498"/>
      <c r="AGA39" s="498"/>
      <c r="AGB39" s="498"/>
      <c r="AGC39" s="498"/>
      <c r="AGD39" s="498"/>
      <c r="AGE39" s="498"/>
      <c r="AGF39" s="498"/>
      <c r="AGG39" s="498"/>
      <c r="AGH39" s="498"/>
      <c r="AGI39" s="498"/>
      <c r="AGJ39" s="498"/>
      <c r="AGK39" s="498"/>
      <c r="AGL39" s="498"/>
      <c r="AGM39" s="498"/>
      <c r="AGN39" s="498"/>
      <c r="AGO39" s="498"/>
      <c r="AGP39" s="498"/>
      <c r="AGQ39" s="498"/>
      <c r="AGR39" s="498"/>
      <c r="AGS39" s="498"/>
      <c r="AGT39" s="498"/>
      <c r="AGU39" s="498"/>
      <c r="AGV39" s="498"/>
      <c r="AGW39" s="498"/>
      <c r="AGX39" s="498"/>
      <c r="AGY39" s="498"/>
      <c r="AGZ39" s="498"/>
      <c r="AHA39" s="498"/>
      <c r="AHB39" s="498"/>
      <c r="AHC39" s="498"/>
      <c r="AHD39" s="498"/>
      <c r="AHE39" s="498"/>
      <c r="AHF39" s="498"/>
      <c r="AHG39" s="498"/>
      <c r="AHH39" s="498"/>
      <c r="AHI39" s="498"/>
      <c r="AHJ39" s="498"/>
      <c r="AHK39" s="498"/>
      <c r="AHL39" s="498"/>
      <c r="AHM39" s="498"/>
      <c r="AHN39" s="498"/>
      <c r="AHO39" s="498"/>
      <c r="AHP39" s="498"/>
      <c r="AHQ39" s="498"/>
      <c r="AHR39" s="498"/>
      <c r="AHS39" s="498"/>
      <c r="AHT39" s="498"/>
      <c r="AHU39" s="498"/>
      <c r="AHV39" s="498"/>
      <c r="AHW39" s="498"/>
      <c r="AHX39" s="498"/>
      <c r="AHY39" s="498"/>
      <c r="AHZ39" s="498"/>
      <c r="AIA39" s="498"/>
      <c r="AIB39" s="498"/>
      <c r="AIC39" s="498"/>
      <c r="AID39" s="498"/>
      <c r="AIE39" s="498"/>
      <c r="AIF39" s="498"/>
      <c r="AIG39" s="498"/>
      <c r="AIH39" s="498"/>
      <c r="AII39" s="498"/>
      <c r="AIJ39" s="498"/>
      <c r="AIK39" s="498"/>
      <c r="AIL39" s="498"/>
      <c r="AIM39" s="498"/>
      <c r="AIN39" s="498"/>
      <c r="AIO39" s="498"/>
      <c r="AIP39" s="498"/>
      <c r="AIQ39" s="498"/>
      <c r="AIR39" s="498"/>
      <c r="AIS39" s="498"/>
      <c r="AIT39" s="498"/>
      <c r="AIU39" s="498"/>
      <c r="AIV39" s="498"/>
      <c r="AIW39" s="498"/>
      <c r="AIX39" s="498"/>
      <c r="AIY39" s="498"/>
      <c r="AIZ39" s="498"/>
      <c r="AJA39" s="498"/>
      <c r="AJB39" s="498"/>
      <c r="AJC39" s="498"/>
      <c r="AJD39" s="498"/>
      <c r="AJE39" s="498"/>
      <c r="AJF39" s="498"/>
      <c r="AJG39" s="498"/>
      <c r="AJH39" s="498"/>
      <c r="AJI39" s="498"/>
      <c r="AJJ39" s="498"/>
      <c r="AJK39" s="498"/>
      <c r="AJL39" s="498"/>
      <c r="AJM39" s="498"/>
      <c r="AJN39" s="498"/>
      <c r="AJO39" s="498"/>
      <c r="AJP39" s="498"/>
      <c r="AJQ39" s="498"/>
      <c r="AJR39" s="498"/>
      <c r="AJS39" s="498"/>
      <c r="AJT39" s="498"/>
      <c r="AJU39" s="498"/>
      <c r="AJV39" s="498"/>
      <c r="AJW39" s="498"/>
      <c r="AJX39" s="498"/>
      <c r="AJY39" s="498"/>
      <c r="AJZ39" s="498"/>
      <c r="AKA39" s="498"/>
      <c r="AKB39" s="498"/>
      <c r="AKC39" s="498"/>
      <c r="AKD39" s="498"/>
      <c r="AKE39" s="498"/>
      <c r="AKF39" s="498"/>
      <c r="AKG39" s="498"/>
      <c r="AKH39" s="498"/>
      <c r="AKI39" s="498"/>
      <c r="AKJ39" s="498"/>
      <c r="AKK39" s="498"/>
      <c r="AKL39" s="498"/>
      <c r="AKM39" s="498"/>
      <c r="AKN39" s="498"/>
      <c r="AKO39" s="498"/>
      <c r="AKP39" s="498"/>
      <c r="AKQ39" s="498"/>
      <c r="AKR39" s="498"/>
      <c r="AKS39" s="498"/>
      <c r="AKT39" s="498"/>
      <c r="AKU39" s="498"/>
      <c r="AKV39" s="498"/>
      <c r="AKW39" s="498"/>
      <c r="AKX39" s="498"/>
      <c r="AKY39" s="498"/>
      <c r="AKZ39" s="498"/>
      <c r="ALA39" s="498"/>
      <c r="ALB39" s="498"/>
      <c r="ALC39" s="498"/>
      <c r="ALD39" s="498"/>
      <c r="ALE39" s="498"/>
      <c r="ALF39" s="498"/>
      <c r="ALG39" s="498"/>
      <c r="ALH39" s="498"/>
      <c r="ALI39" s="498"/>
      <c r="ALJ39" s="498"/>
      <c r="ALK39" s="498"/>
      <c r="ALL39" s="498"/>
      <c r="ALM39" s="498"/>
      <c r="ALN39" s="498"/>
      <c r="ALO39" s="498"/>
      <c r="ALP39" s="498"/>
      <c r="ALQ39" s="498"/>
      <c r="ALR39" s="498"/>
      <c r="ALS39" s="498"/>
      <c r="ALT39" s="498"/>
      <c r="ALU39" s="498"/>
      <c r="ALV39" s="498"/>
      <c r="ALW39" s="498"/>
      <c r="ALX39" s="498"/>
      <c r="ALY39" s="498"/>
      <c r="ALZ39" s="498"/>
      <c r="AMA39" s="498"/>
      <c r="AMB39" s="498"/>
      <c r="AMC39" s="498"/>
      <c r="AMD39" s="498"/>
      <c r="AME39" s="498"/>
      <c r="AMF39" s="498"/>
      <c r="AMG39" s="498"/>
      <c r="AMH39" s="498"/>
      <c r="AMI39" s="498"/>
      <c r="AMJ39" s="498"/>
      <c r="AMK39" s="498"/>
      <c r="AML39" s="498"/>
      <c r="AMM39" s="498"/>
      <c r="AMN39" s="498"/>
      <c r="AMO39" s="498"/>
      <c r="AMP39" s="498"/>
      <c r="AMQ39" s="498"/>
      <c r="AMR39" s="498"/>
      <c r="AMS39" s="498"/>
      <c r="AMT39" s="498"/>
      <c r="AMU39" s="498"/>
      <c r="AMV39" s="498"/>
      <c r="AMW39" s="498"/>
      <c r="AMX39" s="498"/>
      <c r="AMY39" s="498"/>
      <c r="AMZ39" s="498"/>
      <c r="ANA39" s="498"/>
      <c r="ANB39" s="498"/>
      <c r="ANC39" s="498"/>
      <c r="AND39" s="498"/>
      <c r="ANE39" s="498"/>
      <c r="ANF39" s="498"/>
      <c r="ANG39" s="498"/>
      <c r="ANH39" s="498"/>
      <c r="ANI39" s="498"/>
      <c r="ANJ39" s="498"/>
      <c r="ANK39" s="498"/>
      <c r="ANL39" s="498"/>
      <c r="ANM39" s="498"/>
      <c r="ANN39" s="498"/>
      <c r="ANO39" s="498"/>
      <c r="ANP39" s="498"/>
      <c r="ANQ39" s="498"/>
      <c r="ANR39" s="498"/>
      <c r="ANS39" s="498"/>
      <c r="ANT39" s="498"/>
      <c r="ANU39" s="498"/>
      <c r="ANV39" s="498"/>
      <c r="ANW39" s="498"/>
      <c r="ANX39" s="498"/>
      <c r="ANY39" s="498"/>
      <c r="ANZ39" s="498"/>
      <c r="AOA39" s="498"/>
      <c r="AOB39" s="498"/>
      <c r="AOC39" s="498"/>
      <c r="AOD39" s="498"/>
      <c r="AOE39" s="498"/>
      <c r="AOF39" s="498"/>
      <c r="AOG39" s="498"/>
      <c r="AOH39" s="498"/>
      <c r="AOI39" s="498"/>
      <c r="AOJ39" s="498"/>
      <c r="AOK39" s="498"/>
      <c r="AOL39" s="498"/>
      <c r="AOM39" s="498"/>
      <c r="AON39" s="498"/>
      <c r="AOO39" s="498"/>
      <c r="AOP39" s="498"/>
      <c r="AOQ39" s="498"/>
      <c r="AOR39" s="498"/>
      <c r="AOS39" s="498"/>
      <c r="AOT39" s="498"/>
      <c r="AOU39" s="498"/>
      <c r="AOV39" s="498"/>
      <c r="AOW39" s="498"/>
      <c r="AOX39" s="498"/>
      <c r="AOY39" s="498"/>
      <c r="AOZ39" s="498"/>
      <c r="APA39" s="498"/>
      <c r="APB39" s="498"/>
      <c r="APC39" s="498"/>
      <c r="APD39" s="498"/>
      <c r="APE39" s="498"/>
      <c r="APF39" s="498"/>
      <c r="APG39" s="498"/>
      <c r="APH39" s="498"/>
      <c r="API39" s="498"/>
      <c r="APJ39" s="498"/>
      <c r="APK39" s="498"/>
      <c r="APL39" s="498"/>
      <c r="APM39" s="498"/>
      <c r="APN39" s="498"/>
      <c r="APO39" s="498"/>
      <c r="APP39" s="498"/>
      <c r="APQ39" s="498"/>
      <c r="APR39" s="498"/>
      <c r="APS39" s="498"/>
      <c r="APT39" s="498"/>
      <c r="APU39" s="498"/>
      <c r="APV39" s="498"/>
      <c r="APW39" s="498"/>
      <c r="APX39" s="498"/>
      <c r="APY39" s="498"/>
      <c r="APZ39" s="498"/>
      <c r="AQA39" s="498"/>
      <c r="AQB39" s="498"/>
      <c r="AQC39" s="498"/>
      <c r="AQD39" s="498"/>
      <c r="AQE39" s="498"/>
      <c r="AQF39" s="498"/>
      <c r="AQG39" s="498"/>
      <c r="AQH39" s="498"/>
      <c r="AQI39" s="498"/>
      <c r="AQJ39" s="498"/>
      <c r="AQK39" s="498"/>
      <c r="AQL39" s="498"/>
      <c r="AQM39" s="498"/>
      <c r="AQN39" s="498"/>
      <c r="AQO39" s="498"/>
      <c r="AQP39" s="498"/>
      <c r="AQQ39" s="498"/>
      <c r="AQR39" s="498"/>
      <c r="AQS39" s="498"/>
      <c r="AQT39" s="498"/>
      <c r="AQU39" s="498"/>
      <c r="AQV39" s="498"/>
      <c r="AQW39" s="498"/>
      <c r="AQX39" s="498"/>
      <c r="AQY39" s="498"/>
      <c r="AQZ39" s="498"/>
      <c r="ARA39" s="498"/>
      <c r="ARB39" s="498"/>
      <c r="ARC39" s="498"/>
      <c r="ARD39" s="498"/>
      <c r="ARE39" s="498"/>
      <c r="ARF39" s="498"/>
      <c r="ARG39" s="498"/>
      <c r="ARH39" s="498"/>
      <c r="ARI39" s="498"/>
      <c r="ARJ39" s="498"/>
      <c r="ARK39" s="498"/>
      <c r="ARL39" s="498"/>
      <c r="ARM39" s="498"/>
      <c r="ARN39" s="498"/>
      <c r="ARO39" s="498"/>
      <c r="ARP39" s="498"/>
      <c r="ARQ39" s="498"/>
      <c r="ARR39" s="498"/>
      <c r="ARS39" s="498"/>
      <c r="ART39" s="498"/>
      <c r="ARU39" s="498"/>
      <c r="ARV39" s="498"/>
      <c r="ARW39" s="498"/>
      <c r="ARX39" s="498"/>
      <c r="ARY39" s="498"/>
      <c r="ARZ39" s="498"/>
      <c r="ASA39" s="498"/>
      <c r="ASB39" s="498"/>
      <c r="ASC39" s="498"/>
      <c r="ASD39" s="498"/>
      <c r="ASE39" s="498"/>
      <c r="ASF39" s="498"/>
      <c r="ASG39" s="498"/>
      <c r="ASH39" s="498"/>
      <c r="ASI39" s="498"/>
      <c r="ASJ39" s="498"/>
      <c r="ASK39" s="498"/>
      <c r="ASL39" s="498"/>
      <c r="ASM39" s="498"/>
      <c r="ASN39" s="498"/>
      <c r="ASO39" s="498"/>
      <c r="ASP39" s="498"/>
      <c r="ASQ39" s="498"/>
      <c r="ASR39" s="498"/>
      <c r="ASS39" s="498"/>
      <c r="AST39" s="498"/>
      <c r="ASU39" s="498"/>
      <c r="ASV39" s="498"/>
      <c r="ASW39" s="498"/>
      <c r="ASX39" s="498"/>
      <c r="ASY39" s="498"/>
      <c r="ASZ39" s="498"/>
      <c r="ATA39" s="498"/>
      <c r="ATB39" s="498"/>
      <c r="ATC39" s="498"/>
      <c r="ATD39" s="498"/>
      <c r="ATE39" s="498"/>
      <c r="ATF39" s="498"/>
      <c r="ATG39" s="498"/>
      <c r="ATH39" s="498"/>
      <c r="ATI39" s="498"/>
      <c r="ATJ39" s="498"/>
      <c r="ATK39" s="498"/>
      <c r="ATL39" s="498"/>
      <c r="ATM39" s="498"/>
      <c r="ATN39" s="498"/>
      <c r="ATO39" s="498"/>
      <c r="ATP39" s="498"/>
      <c r="ATQ39" s="498"/>
      <c r="ATR39" s="498"/>
      <c r="ATS39" s="498"/>
      <c r="ATT39" s="498"/>
      <c r="ATU39" s="498"/>
      <c r="ATV39" s="498"/>
      <c r="ATW39" s="498"/>
      <c r="ATX39" s="498"/>
      <c r="ATY39" s="498"/>
      <c r="ATZ39" s="498"/>
      <c r="AUA39" s="498"/>
      <c r="AUB39" s="498"/>
      <c r="AUC39" s="498"/>
      <c r="AUD39" s="498"/>
      <c r="AUE39" s="498"/>
      <c r="AUF39" s="498"/>
      <c r="AUG39" s="498"/>
      <c r="AUH39" s="498"/>
      <c r="AUI39" s="498"/>
      <c r="AUJ39" s="498"/>
      <c r="AUK39" s="498"/>
      <c r="AUL39" s="498"/>
      <c r="AUM39" s="498"/>
      <c r="AUN39" s="498"/>
      <c r="AUO39" s="498"/>
      <c r="AUP39" s="498"/>
      <c r="AUQ39" s="498"/>
      <c r="AUR39" s="498"/>
      <c r="AUS39" s="498"/>
      <c r="AUT39" s="498"/>
      <c r="AUU39" s="498"/>
      <c r="AUV39" s="498"/>
      <c r="AUW39" s="498"/>
      <c r="AUX39" s="498"/>
      <c r="AUY39" s="498"/>
      <c r="AUZ39" s="498"/>
      <c r="AVA39" s="498"/>
      <c r="AVB39" s="498"/>
      <c r="AVC39" s="498"/>
      <c r="AVD39" s="498"/>
      <c r="AVE39" s="498"/>
      <c r="AVF39" s="498"/>
      <c r="AVG39" s="498"/>
      <c r="AVH39" s="498"/>
      <c r="AVI39" s="498"/>
      <c r="AVJ39" s="498"/>
      <c r="AVK39" s="498"/>
      <c r="AVL39" s="498"/>
      <c r="AVM39" s="498"/>
      <c r="AVN39" s="498"/>
      <c r="AVO39" s="498"/>
      <c r="AVP39" s="498"/>
      <c r="AVQ39" s="498"/>
      <c r="AVR39" s="498"/>
      <c r="AVS39" s="498"/>
      <c r="AVT39" s="498"/>
      <c r="AVU39" s="498"/>
      <c r="AVV39" s="498"/>
      <c r="AVW39" s="498"/>
      <c r="AVX39" s="498"/>
      <c r="AVY39" s="498"/>
      <c r="AVZ39" s="498"/>
      <c r="AWA39" s="498"/>
      <c r="AWB39" s="498"/>
      <c r="AWC39" s="498"/>
      <c r="AWD39" s="498"/>
      <c r="AWE39" s="498"/>
      <c r="AWF39" s="498"/>
      <c r="AWG39" s="498"/>
      <c r="AWH39" s="498"/>
      <c r="AWI39" s="498"/>
      <c r="AWJ39" s="498"/>
      <c r="AWK39" s="498"/>
      <c r="AWL39" s="498"/>
      <c r="AWM39" s="498"/>
      <c r="AWN39" s="498"/>
      <c r="AWO39" s="498"/>
      <c r="AWP39" s="498"/>
      <c r="AWQ39" s="498"/>
      <c r="AWR39" s="498"/>
      <c r="AWS39" s="498"/>
      <c r="AWT39" s="498"/>
      <c r="AWU39" s="498"/>
      <c r="AWV39" s="498"/>
      <c r="AWW39" s="498"/>
      <c r="AWX39" s="498"/>
      <c r="AWY39" s="498"/>
      <c r="AWZ39" s="498"/>
      <c r="AXA39" s="498"/>
      <c r="AXB39" s="498"/>
      <c r="AXC39" s="498"/>
      <c r="AXD39" s="498"/>
      <c r="AXE39" s="498"/>
      <c r="AXF39" s="498"/>
      <c r="AXG39" s="498"/>
      <c r="AXH39" s="498"/>
      <c r="AXI39" s="498"/>
      <c r="AXJ39" s="498"/>
      <c r="AXK39" s="498"/>
      <c r="AXL39" s="498"/>
      <c r="AXM39" s="498"/>
      <c r="AXN39" s="498"/>
      <c r="AXO39" s="498"/>
      <c r="AXP39" s="498"/>
      <c r="AXQ39" s="498"/>
      <c r="AXR39" s="498"/>
      <c r="AXS39" s="498"/>
      <c r="AXT39" s="498"/>
      <c r="AXU39" s="498"/>
      <c r="AXV39" s="498"/>
      <c r="AXW39" s="498"/>
      <c r="AXX39" s="498"/>
      <c r="AXY39" s="498"/>
      <c r="AXZ39" s="498"/>
      <c r="AYA39" s="498"/>
      <c r="AYB39" s="498"/>
      <c r="AYC39" s="498"/>
      <c r="AYD39" s="498"/>
      <c r="AYE39" s="498"/>
      <c r="AYF39" s="498"/>
      <c r="AYG39" s="498"/>
      <c r="AYH39" s="498"/>
      <c r="AYI39" s="498"/>
      <c r="AYJ39" s="498"/>
      <c r="AYK39" s="498"/>
      <c r="AYL39" s="498"/>
      <c r="AYM39" s="498"/>
      <c r="AYN39" s="498"/>
      <c r="AYO39" s="498"/>
      <c r="AYP39" s="498"/>
      <c r="AYQ39" s="498"/>
      <c r="AYR39" s="498"/>
      <c r="AYS39" s="498"/>
      <c r="AYT39" s="498"/>
      <c r="AYU39" s="498"/>
      <c r="AYV39" s="498"/>
      <c r="AYW39" s="498"/>
      <c r="AYX39" s="498"/>
      <c r="AYY39" s="498"/>
      <c r="AYZ39" s="498"/>
      <c r="AZA39" s="498"/>
      <c r="AZB39" s="498"/>
      <c r="AZC39" s="498"/>
      <c r="AZD39" s="498"/>
      <c r="AZE39" s="498"/>
      <c r="AZF39" s="498"/>
      <c r="AZG39" s="498"/>
      <c r="AZH39" s="498"/>
      <c r="AZI39" s="498"/>
      <c r="AZJ39" s="498"/>
      <c r="AZK39" s="498"/>
      <c r="AZL39" s="498"/>
      <c r="AZM39" s="498"/>
      <c r="AZN39" s="498"/>
      <c r="AZO39" s="498"/>
      <c r="AZP39" s="498"/>
      <c r="AZQ39" s="498"/>
      <c r="AZR39" s="498"/>
      <c r="AZS39" s="498"/>
      <c r="AZT39" s="498"/>
      <c r="AZU39" s="498"/>
      <c r="AZV39" s="498"/>
      <c r="AZW39" s="498"/>
      <c r="AZX39" s="498"/>
      <c r="AZY39" s="498"/>
      <c r="AZZ39" s="498"/>
      <c r="BAA39" s="498"/>
      <c r="BAB39" s="498"/>
      <c r="BAC39" s="498"/>
      <c r="BAD39" s="498"/>
      <c r="BAE39" s="498"/>
      <c r="BAF39" s="498"/>
      <c r="BAG39" s="498"/>
      <c r="BAH39" s="498"/>
      <c r="BAI39" s="498"/>
      <c r="BAJ39" s="498"/>
      <c r="BAK39" s="498"/>
      <c r="BAL39" s="498"/>
      <c r="BAM39" s="498"/>
      <c r="BAN39" s="498"/>
      <c r="BAO39" s="498"/>
      <c r="BAP39" s="498"/>
      <c r="BAQ39" s="498"/>
      <c r="BAR39" s="498"/>
      <c r="BAS39" s="498"/>
      <c r="BAT39" s="498"/>
      <c r="BAU39" s="498"/>
      <c r="BAV39" s="498"/>
      <c r="BAW39" s="498"/>
      <c r="BAX39" s="498"/>
      <c r="BAY39" s="498"/>
      <c r="BAZ39" s="498"/>
      <c r="BBA39" s="498"/>
      <c r="BBB39" s="498"/>
      <c r="BBC39" s="498"/>
      <c r="BBD39" s="498"/>
      <c r="BBE39" s="498"/>
      <c r="BBF39" s="498"/>
      <c r="BBG39" s="498"/>
      <c r="BBH39" s="498"/>
      <c r="BBI39" s="498"/>
      <c r="BBJ39" s="498"/>
      <c r="BBK39" s="498"/>
      <c r="BBL39" s="498"/>
      <c r="BBM39" s="498"/>
      <c r="BBN39" s="498"/>
      <c r="BBO39" s="498"/>
      <c r="BBP39" s="498"/>
      <c r="BBQ39" s="498"/>
      <c r="BBR39" s="498"/>
      <c r="BBS39" s="498"/>
      <c r="BBT39" s="498"/>
      <c r="BBU39" s="498"/>
      <c r="BBV39" s="498"/>
      <c r="BBW39" s="498"/>
      <c r="BBX39" s="498"/>
      <c r="BBY39" s="498"/>
      <c r="BBZ39" s="498"/>
      <c r="BCA39" s="498"/>
      <c r="BCB39" s="498"/>
      <c r="BCC39" s="498"/>
      <c r="BCD39" s="498"/>
      <c r="BCE39" s="498"/>
      <c r="BCF39" s="498"/>
      <c r="BCG39" s="498"/>
      <c r="BCH39" s="498"/>
      <c r="BCI39" s="498"/>
      <c r="BCJ39" s="498"/>
      <c r="BCK39" s="498"/>
      <c r="BCL39" s="498"/>
      <c r="BCM39" s="498"/>
      <c r="BCN39" s="498"/>
      <c r="BCO39" s="498"/>
      <c r="BCP39" s="498"/>
      <c r="BCQ39" s="498"/>
      <c r="BCR39" s="498"/>
      <c r="BCS39" s="498"/>
      <c r="BCT39" s="498"/>
      <c r="BCU39" s="498"/>
      <c r="BCV39" s="498"/>
      <c r="BCW39" s="498"/>
      <c r="BCX39" s="498"/>
      <c r="BCY39" s="498"/>
      <c r="BCZ39" s="498"/>
      <c r="BDA39" s="498"/>
      <c r="BDB39" s="498"/>
      <c r="BDC39" s="498"/>
      <c r="BDD39" s="498"/>
      <c r="BDE39" s="498"/>
      <c r="BDF39" s="498"/>
      <c r="BDG39" s="498"/>
      <c r="BDH39" s="498"/>
      <c r="BDI39" s="498"/>
      <c r="BDJ39" s="498"/>
      <c r="BDK39" s="498"/>
      <c r="BDL39" s="498"/>
      <c r="BDM39" s="498"/>
      <c r="BDN39" s="498"/>
      <c r="BDO39" s="498"/>
      <c r="BDP39" s="498"/>
      <c r="BDQ39" s="498"/>
      <c r="BDR39" s="498"/>
      <c r="BDS39" s="498"/>
      <c r="BDT39" s="498"/>
      <c r="BDU39" s="498"/>
      <c r="BDV39" s="498"/>
      <c r="BDW39" s="498"/>
      <c r="BDX39" s="498"/>
      <c r="BDY39" s="498"/>
      <c r="BDZ39" s="498"/>
      <c r="BEA39" s="498"/>
      <c r="BEB39" s="498"/>
      <c r="BEC39" s="498"/>
      <c r="BED39" s="498"/>
      <c r="BEE39" s="498"/>
      <c r="BEF39" s="498"/>
      <c r="BEG39" s="498"/>
      <c r="BEH39" s="498"/>
      <c r="BEI39" s="498"/>
      <c r="BEJ39" s="498"/>
      <c r="BEK39" s="498"/>
      <c r="BEL39" s="498"/>
      <c r="BEM39" s="498"/>
      <c r="BEN39" s="498"/>
      <c r="BEO39" s="498"/>
      <c r="BEP39" s="498"/>
      <c r="BEQ39" s="498"/>
      <c r="BER39" s="498"/>
      <c r="BES39" s="498"/>
      <c r="BET39" s="498"/>
      <c r="BEU39" s="498"/>
      <c r="BEV39" s="498"/>
      <c r="BEW39" s="498"/>
      <c r="BEX39" s="498"/>
      <c r="BEY39" s="498"/>
      <c r="BEZ39" s="498"/>
      <c r="BFA39" s="498"/>
      <c r="BFB39" s="498"/>
      <c r="BFC39" s="498"/>
      <c r="BFD39" s="498"/>
      <c r="BFE39" s="498"/>
      <c r="BFF39" s="498"/>
      <c r="BFG39" s="498"/>
      <c r="BFH39" s="498"/>
      <c r="BFI39" s="498"/>
      <c r="BFJ39" s="498"/>
      <c r="BFK39" s="498"/>
      <c r="BFL39" s="498"/>
      <c r="BFM39" s="498"/>
      <c r="BFN39" s="498"/>
      <c r="BFO39" s="498"/>
      <c r="BFP39" s="498"/>
      <c r="BFQ39" s="498"/>
      <c r="BFR39" s="498"/>
      <c r="BFS39" s="498"/>
      <c r="BFT39" s="498"/>
      <c r="BFU39" s="498"/>
      <c r="BFV39" s="498"/>
      <c r="BFW39" s="498"/>
      <c r="BFX39" s="498"/>
      <c r="BFY39" s="498"/>
      <c r="BFZ39" s="498"/>
      <c r="BGA39" s="498"/>
      <c r="BGB39" s="498"/>
      <c r="BGC39" s="498"/>
      <c r="BGD39" s="498"/>
      <c r="BGE39" s="498"/>
      <c r="BGF39" s="498"/>
      <c r="BGG39" s="498"/>
      <c r="BGH39" s="498"/>
      <c r="BGI39" s="498"/>
      <c r="BGJ39" s="498"/>
      <c r="BGK39" s="498"/>
      <c r="BGL39" s="498"/>
      <c r="BGM39" s="498"/>
      <c r="BGN39" s="498"/>
      <c r="BGO39" s="498"/>
      <c r="BGP39" s="498"/>
      <c r="BGQ39" s="498"/>
      <c r="BGR39" s="498"/>
      <c r="BGS39" s="498"/>
      <c r="BGT39" s="498"/>
      <c r="BGU39" s="498"/>
      <c r="BGV39" s="498"/>
      <c r="BGW39" s="498"/>
      <c r="BGX39" s="498"/>
      <c r="BGY39" s="498"/>
      <c r="BGZ39" s="498"/>
      <c r="BHA39" s="498"/>
      <c r="BHB39" s="498"/>
      <c r="BHC39" s="498"/>
      <c r="BHD39" s="498"/>
      <c r="BHE39" s="498"/>
      <c r="BHF39" s="498"/>
      <c r="BHG39" s="498"/>
      <c r="BHH39" s="498"/>
      <c r="BHI39" s="498"/>
      <c r="BHJ39" s="498"/>
      <c r="BHK39" s="498"/>
      <c r="BHL39" s="498"/>
      <c r="BHM39" s="498"/>
      <c r="BHN39" s="498"/>
      <c r="BHO39" s="498"/>
      <c r="BHP39" s="498"/>
      <c r="BHQ39" s="498"/>
      <c r="BHR39" s="498"/>
      <c r="BHS39" s="498"/>
      <c r="BHT39" s="498"/>
      <c r="BHU39" s="498"/>
      <c r="BHV39" s="498"/>
      <c r="BHW39" s="498"/>
      <c r="BHX39" s="498"/>
      <c r="BHY39" s="498"/>
      <c r="BHZ39" s="498"/>
      <c r="BIA39" s="498"/>
      <c r="BIB39" s="498"/>
      <c r="BIC39" s="498"/>
      <c r="BID39" s="498"/>
      <c r="BIE39" s="498"/>
      <c r="BIF39" s="498"/>
      <c r="BIG39" s="498"/>
      <c r="BIH39" s="498"/>
      <c r="BII39" s="498"/>
      <c r="BIJ39" s="498"/>
      <c r="BIK39" s="498"/>
      <c r="BIL39" s="498"/>
      <c r="BIM39" s="498"/>
      <c r="BIN39" s="498"/>
      <c r="BIO39" s="498"/>
      <c r="BIP39" s="498"/>
      <c r="BIQ39" s="498"/>
      <c r="BIR39" s="498"/>
      <c r="BIS39" s="498"/>
      <c r="BIT39" s="498"/>
      <c r="BIU39" s="498"/>
      <c r="BIV39" s="498"/>
      <c r="BIW39" s="498"/>
      <c r="BIX39" s="498"/>
      <c r="BIY39" s="498"/>
      <c r="BIZ39" s="498"/>
      <c r="BJA39" s="498"/>
      <c r="BJB39" s="498"/>
      <c r="BJC39" s="498"/>
      <c r="BJD39" s="498"/>
      <c r="BJE39" s="498"/>
      <c r="BJF39" s="498"/>
      <c r="BJG39" s="498"/>
      <c r="BJH39" s="498"/>
      <c r="BJI39" s="498"/>
      <c r="BJJ39" s="498"/>
      <c r="BJK39" s="498"/>
      <c r="BJL39" s="498"/>
      <c r="BJM39" s="498"/>
      <c r="BJN39" s="498"/>
      <c r="BJO39" s="498"/>
      <c r="BJP39" s="498"/>
      <c r="BJQ39" s="498"/>
      <c r="BJR39" s="498"/>
      <c r="BJS39" s="498"/>
      <c r="BJT39" s="498"/>
      <c r="BJU39" s="498"/>
      <c r="BJV39" s="498"/>
      <c r="BJW39" s="498"/>
      <c r="BJX39" s="498"/>
      <c r="BJY39" s="498"/>
      <c r="BJZ39" s="498"/>
      <c r="BKA39" s="498"/>
      <c r="BKB39" s="498"/>
      <c r="BKC39" s="498"/>
      <c r="BKD39" s="498"/>
      <c r="BKE39" s="498"/>
      <c r="BKF39" s="498"/>
      <c r="BKG39" s="498"/>
      <c r="BKH39" s="498"/>
      <c r="BKI39" s="498"/>
      <c r="BKJ39" s="498"/>
      <c r="BKK39" s="498"/>
      <c r="BKL39" s="498"/>
      <c r="BKM39" s="498"/>
      <c r="BKN39" s="498"/>
      <c r="BKO39" s="498"/>
      <c r="BKP39" s="498"/>
      <c r="BKQ39" s="498"/>
      <c r="BKR39" s="498"/>
      <c r="BKS39" s="498"/>
      <c r="BKT39" s="498"/>
      <c r="BKU39" s="498"/>
      <c r="BKV39" s="498"/>
      <c r="BKW39" s="498"/>
      <c r="BKX39" s="498"/>
      <c r="BKY39" s="498"/>
      <c r="BKZ39" s="498"/>
      <c r="BLA39" s="498"/>
      <c r="BLB39" s="498"/>
      <c r="BLC39" s="498"/>
      <c r="BLD39" s="498"/>
      <c r="BLE39" s="498"/>
      <c r="BLF39" s="498"/>
      <c r="BLG39" s="498"/>
      <c r="BLH39" s="498"/>
      <c r="BLI39" s="498"/>
      <c r="BLJ39" s="498"/>
      <c r="BLK39" s="498"/>
      <c r="BLL39" s="498"/>
      <c r="BLM39" s="498"/>
      <c r="BLN39" s="498"/>
      <c r="BLO39" s="498"/>
      <c r="BLP39" s="498"/>
      <c r="BLQ39" s="498"/>
      <c r="BLR39" s="498"/>
      <c r="BLS39" s="498"/>
      <c r="BLT39" s="498"/>
      <c r="BLU39" s="498"/>
      <c r="BLV39" s="498"/>
      <c r="BLW39" s="498"/>
      <c r="BLX39" s="498"/>
      <c r="BLY39" s="498"/>
      <c r="BLZ39" s="498"/>
      <c r="BMA39" s="498"/>
      <c r="BMB39" s="498"/>
      <c r="BMC39" s="498"/>
      <c r="BMD39" s="498"/>
      <c r="BME39" s="498"/>
      <c r="BMF39" s="498"/>
      <c r="BMG39" s="498"/>
      <c r="BMH39" s="498"/>
      <c r="BMI39" s="498"/>
      <c r="BMJ39" s="498"/>
      <c r="BMK39" s="498"/>
      <c r="BML39" s="498"/>
      <c r="BMM39" s="498"/>
      <c r="BMN39" s="498"/>
      <c r="BMO39" s="498"/>
      <c r="BMP39" s="498"/>
      <c r="BMQ39" s="498"/>
      <c r="BMR39" s="498"/>
      <c r="BMS39" s="498"/>
      <c r="BMT39" s="498"/>
      <c r="BMU39" s="498"/>
      <c r="BMV39" s="498"/>
      <c r="BMW39" s="498"/>
      <c r="BMX39" s="498"/>
      <c r="BMY39" s="498"/>
      <c r="BMZ39" s="498"/>
      <c r="BNA39" s="498"/>
      <c r="BNB39" s="498"/>
      <c r="BNC39" s="498"/>
      <c r="BND39" s="498"/>
      <c r="BNE39" s="498"/>
      <c r="BNF39" s="498"/>
      <c r="BNG39" s="498"/>
      <c r="BNH39" s="498"/>
      <c r="BNI39" s="498"/>
      <c r="BNJ39" s="498"/>
      <c r="BNK39" s="498"/>
      <c r="BNL39" s="498"/>
      <c r="BNM39" s="498"/>
      <c r="BNN39" s="498"/>
      <c r="BNO39" s="498"/>
      <c r="BNP39" s="498"/>
      <c r="BNQ39" s="498"/>
      <c r="BNR39" s="498"/>
      <c r="BNS39" s="498"/>
      <c r="BNT39" s="498"/>
      <c r="BNU39" s="498"/>
      <c r="BNV39" s="498"/>
      <c r="BNW39" s="498"/>
      <c r="BNX39" s="498"/>
      <c r="BNY39" s="498"/>
      <c r="BNZ39" s="498"/>
      <c r="BOA39" s="498"/>
      <c r="BOB39" s="498"/>
      <c r="BOC39" s="498"/>
      <c r="BOD39" s="498"/>
      <c r="BOE39" s="498"/>
      <c r="BOF39" s="498"/>
      <c r="BOG39" s="498"/>
      <c r="BOH39" s="498"/>
      <c r="BOI39" s="498"/>
      <c r="BOJ39" s="498"/>
      <c r="BOK39" s="498"/>
      <c r="BOL39" s="498"/>
      <c r="BOM39" s="498"/>
      <c r="BON39" s="498"/>
      <c r="BOO39" s="498"/>
      <c r="BOP39" s="498"/>
      <c r="BOQ39" s="498"/>
      <c r="BOR39" s="498"/>
      <c r="BOS39" s="498"/>
      <c r="BOT39" s="498"/>
      <c r="BOU39" s="498"/>
      <c r="BOV39" s="498"/>
      <c r="BOW39" s="498"/>
      <c r="BOX39" s="498"/>
      <c r="BOY39" s="498"/>
      <c r="BOZ39" s="498"/>
      <c r="BPA39" s="498"/>
      <c r="BPB39" s="498"/>
      <c r="BPC39" s="498"/>
      <c r="BPD39" s="498"/>
      <c r="BPE39" s="498"/>
      <c r="BPF39" s="498"/>
      <c r="BPG39" s="498"/>
      <c r="BPH39" s="498"/>
      <c r="BPI39" s="498"/>
      <c r="BPJ39" s="498"/>
      <c r="BPK39" s="498"/>
      <c r="BPL39" s="498"/>
      <c r="BPM39" s="498"/>
      <c r="BPN39" s="498"/>
      <c r="BPO39" s="498"/>
      <c r="BPP39" s="498"/>
      <c r="BPQ39" s="498"/>
      <c r="BPR39" s="498"/>
      <c r="BPS39" s="498"/>
      <c r="BPT39" s="498"/>
      <c r="BPU39" s="498"/>
      <c r="BPV39" s="498"/>
      <c r="BPW39" s="498"/>
      <c r="BPX39" s="498"/>
      <c r="BPY39" s="498"/>
      <c r="BPZ39" s="498"/>
      <c r="BQA39" s="498"/>
      <c r="BQB39" s="498"/>
      <c r="BQC39" s="498"/>
      <c r="BQD39" s="498"/>
      <c r="BQE39" s="498"/>
      <c r="BQF39" s="498"/>
      <c r="BQG39" s="498"/>
      <c r="BQH39" s="498"/>
      <c r="BQI39" s="498"/>
      <c r="BQJ39" s="498"/>
      <c r="BQK39" s="498"/>
      <c r="BQL39" s="498"/>
      <c r="BQM39" s="498"/>
      <c r="BQN39" s="498"/>
      <c r="BQO39" s="498"/>
      <c r="BQP39" s="498"/>
      <c r="BQQ39" s="498"/>
      <c r="BQR39" s="498"/>
      <c r="BQS39" s="498"/>
      <c r="BQT39" s="498"/>
      <c r="BQU39" s="498"/>
      <c r="BQV39" s="498"/>
      <c r="BQW39" s="498"/>
      <c r="BQX39" s="498"/>
      <c r="BQY39" s="498"/>
      <c r="BQZ39" s="498"/>
      <c r="BRA39" s="498"/>
      <c r="BRB39" s="498"/>
      <c r="BRC39" s="498"/>
      <c r="BRD39" s="498"/>
      <c r="BRE39" s="498"/>
      <c r="BRF39" s="498"/>
      <c r="BRG39" s="498"/>
      <c r="BRH39" s="498"/>
      <c r="BRI39" s="498"/>
      <c r="BRJ39" s="498"/>
      <c r="BRK39" s="498"/>
      <c r="BRL39" s="498"/>
      <c r="BRM39" s="498"/>
      <c r="BRN39" s="498"/>
      <c r="BRO39" s="498"/>
      <c r="BRP39" s="498"/>
      <c r="BRQ39" s="498"/>
      <c r="BRR39" s="498"/>
      <c r="BRS39" s="498"/>
      <c r="BRT39" s="498"/>
      <c r="BRU39" s="498"/>
      <c r="BRV39" s="498"/>
      <c r="BRW39" s="498"/>
      <c r="BRX39" s="498"/>
      <c r="BRY39" s="498"/>
      <c r="BRZ39" s="498"/>
      <c r="BSA39" s="498"/>
      <c r="BSB39" s="498"/>
      <c r="BSC39" s="498"/>
      <c r="BSD39" s="498"/>
      <c r="BSE39" s="498"/>
      <c r="BSF39" s="498"/>
      <c r="BSG39" s="498"/>
      <c r="BSH39" s="498"/>
      <c r="BSI39" s="498"/>
      <c r="BSJ39" s="498"/>
      <c r="BSK39" s="498"/>
      <c r="BSL39" s="498"/>
      <c r="BSM39" s="498"/>
      <c r="BSN39" s="498"/>
      <c r="BSO39" s="498"/>
      <c r="BSP39" s="498"/>
      <c r="BSQ39" s="498"/>
      <c r="BSR39" s="498"/>
      <c r="BSS39" s="498"/>
      <c r="BST39" s="498"/>
      <c r="BSU39" s="498"/>
      <c r="BSV39" s="498"/>
      <c r="BSW39" s="498"/>
      <c r="BSX39" s="498"/>
      <c r="BSY39" s="498"/>
      <c r="BSZ39" s="498"/>
      <c r="BTA39" s="498"/>
      <c r="BTB39" s="498"/>
      <c r="BTC39" s="498"/>
      <c r="BTD39" s="498"/>
      <c r="BTE39" s="498"/>
      <c r="BTF39" s="498"/>
      <c r="BTG39" s="498"/>
      <c r="BTH39" s="498"/>
      <c r="BTI39" s="498"/>
      <c r="BTJ39" s="498"/>
      <c r="BTK39" s="498"/>
      <c r="BTL39" s="498"/>
      <c r="BTM39" s="498"/>
      <c r="BTN39" s="498"/>
      <c r="BTO39" s="498"/>
      <c r="BTP39" s="498"/>
      <c r="BTQ39" s="498"/>
      <c r="BTR39" s="498"/>
      <c r="BTS39" s="498"/>
      <c r="BTT39" s="498"/>
      <c r="BTU39" s="498"/>
      <c r="BTV39" s="498"/>
      <c r="BTW39" s="498"/>
      <c r="BTX39" s="498"/>
      <c r="BTY39" s="498"/>
      <c r="BTZ39" s="498"/>
      <c r="BUA39" s="498"/>
      <c r="BUB39" s="498"/>
      <c r="BUC39" s="498"/>
      <c r="BUD39" s="498"/>
      <c r="BUE39" s="498"/>
      <c r="BUF39" s="498"/>
      <c r="BUG39" s="498"/>
      <c r="BUH39" s="498"/>
      <c r="BUI39" s="498"/>
      <c r="BUJ39" s="498"/>
      <c r="BUK39" s="498"/>
      <c r="BUL39" s="498"/>
      <c r="BUM39" s="498"/>
      <c r="BUN39" s="498"/>
      <c r="BUO39" s="498"/>
      <c r="BUP39" s="498"/>
      <c r="BUQ39" s="498"/>
      <c r="BUR39" s="498"/>
      <c r="BUS39" s="498"/>
      <c r="BUT39" s="498"/>
      <c r="BUU39" s="498"/>
      <c r="BUV39" s="498"/>
      <c r="BUW39" s="498"/>
      <c r="BUX39" s="498"/>
      <c r="BUY39" s="498"/>
      <c r="BUZ39" s="498"/>
      <c r="BVA39" s="498"/>
      <c r="BVB39" s="498"/>
      <c r="BVC39" s="498"/>
      <c r="BVD39" s="498"/>
      <c r="BVE39" s="498"/>
      <c r="BVF39" s="498"/>
      <c r="BVG39" s="498"/>
      <c r="BVH39" s="498"/>
      <c r="BVI39" s="498"/>
      <c r="BVJ39" s="498"/>
      <c r="BVK39" s="498"/>
      <c r="BVL39" s="498"/>
      <c r="BVM39" s="498"/>
      <c r="BVN39" s="498"/>
      <c r="BVO39" s="498"/>
      <c r="BVP39" s="498"/>
      <c r="BVQ39" s="498"/>
      <c r="BVR39" s="498"/>
      <c r="BVS39" s="498"/>
      <c r="BVT39" s="498"/>
      <c r="BVU39" s="498"/>
      <c r="BVV39" s="498"/>
      <c r="BVW39" s="498"/>
      <c r="BVX39" s="498"/>
      <c r="BVY39" s="498"/>
      <c r="BVZ39" s="498"/>
      <c r="BWA39" s="498"/>
      <c r="BWB39" s="498"/>
      <c r="BWC39" s="498"/>
      <c r="BWD39" s="498"/>
      <c r="BWE39" s="498"/>
      <c r="BWF39" s="498"/>
      <c r="BWG39" s="498"/>
      <c r="BWH39" s="498"/>
      <c r="BWI39" s="498"/>
      <c r="BWJ39" s="498"/>
      <c r="BWK39" s="498"/>
      <c r="BWL39" s="498"/>
      <c r="BWM39" s="498"/>
      <c r="BWN39" s="498"/>
      <c r="BWO39" s="498"/>
      <c r="BWP39" s="498"/>
      <c r="BWQ39" s="498"/>
      <c r="BWR39" s="498"/>
      <c r="BWS39" s="498"/>
      <c r="BWT39" s="498"/>
      <c r="BWU39" s="498"/>
      <c r="BWV39" s="498"/>
      <c r="BWW39" s="498"/>
      <c r="BWX39" s="498"/>
      <c r="BWY39" s="498"/>
      <c r="BWZ39" s="498"/>
      <c r="BXA39" s="498"/>
      <c r="BXB39" s="498"/>
      <c r="BXC39" s="498"/>
      <c r="BXD39" s="498"/>
      <c r="BXE39" s="498"/>
      <c r="BXF39" s="498"/>
      <c r="BXG39" s="498"/>
      <c r="BXH39" s="498"/>
      <c r="BXI39" s="498"/>
      <c r="BXJ39" s="498"/>
      <c r="BXK39" s="498"/>
      <c r="BXL39" s="498"/>
      <c r="BXM39" s="498"/>
      <c r="BXN39" s="498"/>
      <c r="BXO39" s="498"/>
      <c r="BXP39" s="498"/>
      <c r="BXQ39" s="498"/>
      <c r="BXR39" s="498"/>
      <c r="BXS39" s="498"/>
      <c r="BXT39" s="498"/>
      <c r="BXU39" s="498"/>
      <c r="BXV39" s="498"/>
      <c r="BXW39" s="498"/>
      <c r="BXX39" s="498"/>
      <c r="BXY39" s="498"/>
      <c r="BXZ39" s="498"/>
      <c r="BYA39" s="498"/>
      <c r="BYB39" s="498"/>
      <c r="BYC39" s="498"/>
      <c r="BYD39" s="498"/>
      <c r="BYE39" s="498"/>
      <c r="BYF39" s="498"/>
      <c r="BYG39" s="498"/>
      <c r="BYH39" s="498"/>
      <c r="BYI39" s="498"/>
      <c r="BYJ39" s="498"/>
      <c r="BYK39" s="498"/>
      <c r="BYL39" s="498"/>
      <c r="BYM39" s="498"/>
      <c r="BYN39" s="498"/>
      <c r="BYO39" s="498"/>
      <c r="BYP39" s="498"/>
      <c r="BYQ39" s="498"/>
      <c r="BYR39" s="498"/>
      <c r="BYS39" s="498"/>
      <c r="BYT39" s="498"/>
      <c r="BYU39" s="498"/>
      <c r="BYV39" s="498"/>
      <c r="BYW39" s="498"/>
      <c r="BYX39" s="498"/>
      <c r="BYY39" s="498"/>
      <c r="BYZ39" s="498"/>
      <c r="BZA39" s="498"/>
      <c r="BZB39" s="498"/>
      <c r="BZC39" s="498"/>
      <c r="BZD39" s="498"/>
      <c r="BZE39" s="498"/>
      <c r="BZF39" s="498"/>
      <c r="BZG39" s="498"/>
      <c r="BZH39" s="498"/>
      <c r="BZI39" s="498"/>
      <c r="BZJ39" s="498"/>
      <c r="BZK39" s="498"/>
      <c r="BZL39" s="498"/>
      <c r="BZM39" s="498"/>
      <c r="BZN39" s="498"/>
      <c r="BZO39" s="498"/>
      <c r="BZP39" s="498"/>
      <c r="BZQ39" s="498"/>
      <c r="BZR39" s="498"/>
      <c r="BZS39" s="498"/>
      <c r="BZT39" s="498"/>
      <c r="BZU39" s="498"/>
      <c r="BZV39" s="498"/>
      <c r="BZW39" s="498"/>
      <c r="BZX39" s="498"/>
      <c r="BZY39" s="498"/>
      <c r="BZZ39" s="498"/>
      <c r="CAA39" s="498"/>
      <c r="CAB39" s="498"/>
      <c r="CAC39" s="498"/>
      <c r="CAD39" s="498"/>
      <c r="CAE39" s="498"/>
      <c r="CAF39" s="498"/>
      <c r="CAG39" s="498"/>
      <c r="CAH39" s="498"/>
      <c r="CAI39" s="498"/>
      <c r="CAJ39" s="498"/>
      <c r="CAK39" s="498"/>
      <c r="CAL39" s="498"/>
      <c r="CAM39" s="498"/>
      <c r="CAN39" s="498"/>
      <c r="CAO39" s="498"/>
      <c r="CAP39" s="498"/>
      <c r="CAQ39" s="498"/>
      <c r="CAR39" s="498"/>
      <c r="CAS39" s="498"/>
      <c r="CAT39" s="498"/>
      <c r="CAU39" s="498"/>
      <c r="CAV39" s="498"/>
      <c r="CAW39" s="498"/>
      <c r="CAX39" s="498"/>
      <c r="CAY39" s="498"/>
      <c r="CAZ39" s="498"/>
      <c r="CBA39" s="498"/>
      <c r="CBB39" s="498"/>
      <c r="CBC39" s="498"/>
      <c r="CBD39" s="498"/>
      <c r="CBE39" s="498"/>
      <c r="CBF39" s="498"/>
      <c r="CBG39" s="498"/>
      <c r="CBH39" s="498"/>
      <c r="CBI39" s="498"/>
      <c r="CBJ39" s="498"/>
      <c r="CBK39" s="498"/>
      <c r="CBL39" s="498"/>
      <c r="CBM39" s="498"/>
      <c r="CBN39" s="498"/>
      <c r="CBO39" s="498"/>
      <c r="CBP39" s="498"/>
      <c r="CBQ39" s="498"/>
      <c r="CBR39" s="498"/>
      <c r="CBS39" s="498"/>
      <c r="CBT39" s="498"/>
      <c r="CBU39" s="498"/>
      <c r="CBV39" s="498"/>
      <c r="CBW39" s="498"/>
      <c r="CBX39" s="498"/>
      <c r="CBY39" s="498"/>
      <c r="CBZ39" s="498"/>
      <c r="CCA39" s="498"/>
      <c r="CCB39" s="498"/>
      <c r="CCC39" s="498"/>
      <c r="CCD39" s="498"/>
      <c r="CCE39" s="498"/>
      <c r="CCF39" s="498"/>
      <c r="CCG39" s="498"/>
      <c r="CCH39" s="498"/>
      <c r="CCI39" s="498"/>
      <c r="CCJ39" s="498"/>
      <c r="CCK39" s="498"/>
      <c r="CCL39" s="498"/>
      <c r="CCM39" s="498"/>
      <c r="CCN39" s="498"/>
      <c r="CCO39" s="498"/>
      <c r="CCP39" s="498"/>
      <c r="CCQ39" s="498"/>
      <c r="CCR39" s="498"/>
      <c r="CCS39" s="498"/>
      <c r="CCT39" s="498"/>
      <c r="CCU39" s="498"/>
      <c r="CCV39" s="498"/>
      <c r="CCW39" s="498"/>
      <c r="CCX39" s="498"/>
      <c r="CCY39" s="498"/>
      <c r="CCZ39" s="498"/>
      <c r="CDA39" s="498"/>
      <c r="CDB39" s="498"/>
      <c r="CDC39" s="498"/>
      <c r="CDD39" s="498"/>
      <c r="CDE39" s="498"/>
      <c r="CDF39" s="498"/>
      <c r="CDG39" s="498"/>
      <c r="CDH39" s="498"/>
      <c r="CDI39" s="498"/>
      <c r="CDJ39" s="498"/>
      <c r="CDK39" s="498"/>
      <c r="CDL39" s="498"/>
      <c r="CDM39" s="498"/>
      <c r="CDN39" s="498"/>
      <c r="CDO39" s="498"/>
      <c r="CDP39" s="498"/>
      <c r="CDQ39" s="498"/>
      <c r="CDR39" s="498"/>
      <c r="CDS39" s="498"/>
      <c r="CDT39" s="498"/>
      <c r="CDU39" s="498"/>
      <c r="CDV39" s="498"/>
      <c r="CDW39" s="498"/>
      <c r="CDX39" s="498"/>
      <c r="CDY39" s="498"/>
      <c r="CDZ39" s="498"/>
      <c r="CEA39" s="498"/>
      <c r="CEB39" s="498"/>
      <c r="CEC39" s="498"/>
      <c r="CED39" s="498"/>
      <c r="CEE39" s="498"/>
      <c r="CEF39" s="498"/>
      <c r="CEG39" s="498"/>
      <c r="CEH39" s="498"/>
      <c r="CEI39" s="498"/>
      <c r="CEJ39" s="498"/>
      <c r="CEK39" s="498"/>
      <c r="CEL39" s="498"/>
      <c r="CEM39" s="498"/>
      <c r="CEN39" s="498"/>
      <c r="CEO39" s="498"/>
      <c r="CEP39" s="498"/>
      <c r="CEQ39" s="498"/>
      <c r="CER39" s="498"/>
      <c r="CES39" s="498"/>
      <c r="CET39" s="498"/>
      <c r="CEU39" s="498"/>
      <c r="CEV39" s="498"/>
      <c r="CEW39" s="498"/>
      <c r="CEX39" s="498"/>
      <c r="CEY39" s="498"/>
      <c r="CEZ39" s="498"/>
      <c r="CFA39" s="498"/>
      <c r="CFB39" s="498"/>
      <c r="CFC39" s="498"/>
      <c r="CFD39" s="498"/>
      <c r="CFE39" s="498"/>
      <c r="CFF39" s="498"/>
      <c r="CFG39" s="498"/>
      <c r="CFH39" s="498"/>
      <c r="CFI39" s="498"/>
      <c r="CFJ39" s="498"/>
      <c r="CFK39" s="498"/>
      <c r="CFL39" s="498"/>
      <c r="CFM39" s="498"/>
      <c r="CFN39" s="498"/>
      <c r="CFO39" s="498"/>
      <c r="CFP39" s="498"/>
      <c r="CFQ39" s="498"/>
      <c r="CFR39" s="498"/>
      <c r="CFS39" s="498"/>
      <c r="CFT39" s="498"/>
      <c r="CFU39" s="498"/>
      <c r="CFV39" s="498"/>
      <c r="CFW39" s="498"/>
      <c r="CFX39" s="498"/>
      <c r="CFY39" s="498"/>
      <c r="CFZ39" s="498"/>
      <c r="CGA39" s="498"/>
      <c r="CGB39" s="498"/>
      <c r="CGC39" s="498"/>
      <c r="CGD39" s="498"/>
      <c r="CGE39" s="498"/>
      <c r="CGF39" s="498"/>
      <c r="CGG39" s="498"/>
      <c r="CGH39" s="498"/>
      <c r="CGI39" s="498"/>
      <c r="CGJ39" s="498"/>
      <c r="CGK39" s="498"/>
      <c r="CGL39" s="498"/>
      <c r="CGM39" s="498"/>
      <c r="CGN39" s="498"/>
      <c r="CGO39" s="498"/>
      <c r="CGP39" s="498"/>
      <c r="CGQ39" s="498"/>
      <c r="CGR39" s="498"/>
      <c r="CGS39" s="498"/>
      <c r="CGT39" s="498"/>
      <c r="CGU39" s="498"/>
      <c r="CGV39" s="498"/>
      <c r="CGW39" s="498"/>
      <c r="CGX39" s="498"/>
      <c r="CGY39" s="498"/>
      <c r="CGZ39" s="498"/>
      <c r="CHA39" s="498"/>
      <c r="CHB39" s="498"/>
      <c r="CHC39" s="498"/>
      <c r="CHD39" s="498"/>
      <c r="CHE39" s="498"/>
      <c r="CHF39" s="498"/>
      <c r="CHG39" s="498"/>
      <c r="CHH39" s="498"/>
      <c r="CHI39" s="498"/>
      <c r="CHJ39" s="498"/>
      <c r="CHK39" s="498"/>
      <c r="CHL39" s="498"/>
      <c r="CHM39" s="498"/>
      <c r="CHN39" s="498"/>
      <c r="CHO39" s="498"/>
      <c r="CHP39" s="498"/>
      <c r="CHQ39" s="498"/>
      <c r="CHR39" s="498"/>
      <c r="CHS39" s="498"/>
      <c r="CHT39" s="498"/>
      <c r="CHU39" s="498"/>
      <c r="CHV39" s="498"/>
      <c r="CHW39" s="498"/>
      <c r="CHX39" s="498"/>
      <c r="CHY39" s="498"/>
      <c r="CHZ39" s="498"/>
      <c r="CIA39" s="498"/>
      <c r="CIB39" s="498"/>
      <c r="CIC39" s="498"/>
      <c r="CID39" s="498"/>
      <c r="CIE39" s="498"/>
      <c r="CIF39" s="498"/>
      <c r="CIG39" s="498"/>
      <c r="CIH39" s="498"/>
      <c r="CII39" s="498"/>
      <c r="CIJ39" s="498"/>
      <c r="CIK39" s="498"/>
      <c r="CIL39" s="498"/>
      <c r="CIM39" s="498"/>
      <c r="CIN39" s="498"/>
      <c r="CIO39" s="498"/>
      <c r="CIP39" s="498"/>
      <c r="CIQ39" s="498"/>
      <c r="CIR39" s="498"/>
      <c r="CIS39" s="498"/>
      <c r="CIT39" s="498"/>
      <c r="CIU39" s="498"/>
      <c r="CIV39" s="498"/>
      <c r="CIW39" s="498"/>
      <c r="CIX39" s="498"/>
      <c r="CIY39" s="498"/>
      <c r="CIZ39" s="498"/>
      <c r="CJA39" s="498"/>
      <c r="CJB39" s="498"/>
      <c r="CJC39" s="498"/>
      <c r="CJD39" s="498"/>
      <c r="CJE39" s="498"/>
      <c r="CJF39" s="498"/>
      <c r="CJG39" s="498"/>
      <c r="CJH39" s="498"/>
      <c r="CJI39" s="498"/>
      <c r="CJJ39" s="498"/>
      <c r="CJK39" s="498"/>
      <c r="CJL39" s="498"/>
      <c r="CJM39" s="498"/>
      <c r="CJN39" s="498"/>
      <c r="CJO39" s="498"/>
      <c r="CJP39" s="498"/>
      <c r="CJQ39" s="498"/>
      <c r="CJR39" s="498"/>
      <c r="CJS39" s="498"/>
      <c r="CJT39" s="498"/>
      <c r="CJU39" s="498"/>
      <c r="CJV39" s="498"/>
      <c r="CJW39" s="498"/>
      <c r="CJX39" s="498"/>
      <c r="CJY39" s="498"/>
      <c r="CJZ39" s="498"/>
      <c r="CKA39" s="498"/>
      <c r="CKB39" s="498"/>
      <c r="CKC39" s="498"/>
      <c r="CKD39" s="498"/>
      <c r="CKE39" s="498"/>
      <c r="CKF39" s="498"/>
      <c r="CKG39" s="498"/>
      <c r="CKH39" s="498"/>
      <c r="CKI39" s="498"/>
      <c r="CKJ39" s="498"/>
      <c r="CKK39" s="498"/>
      <c r="CKL39" s="498"/>
      <c r="CKM39" s="498"/>
      <c r="CKN39" s="498"/>
      <c r="CKO39" s="498"/>
      <c r="CKP39" s="498"/>
      <c r="CKQ39" s="498"/>
      <c r="CKR39" s="498"/>
      <c r="CKS39" s="498"/>
      <c r="CKT39" s="498"/>
      <c r="CKU39" s="498"/>
      <c r="CKV39" s="498"/>
      <c r="CKW39" s="498"/>
      <c r="CKX39" s="498"/>
      <c r="CKY39" s="498"/>
      <c r="CKZ39" s="498"/>
      <c r="CLA39" s="498"/>
      <c r="CLB39" s="498"/>
      <c r="CLC39" s="498"/>
      <c r="CLD39" s="498"/>
      <c r="CLE39" s="498"/>
      <c r="CLF39" s="498"/>
      <c r="CLG39" s="498"/>
      <c r="CLH39" s="498"/>
      <c r="CLI39" s="498"/>
      <c r="CLJ39" s="498"/>
      <c r="CLK39" s="498"/>
      <c r="CLL39" s="498"/>
      <c r="CLM39" s="498"/>
      <c r="CLN39" s="498"/>
      <c r="CLO39" s="498"/>
      <c r="CLP39" s="498"/>
      <c r="CLQ39" s="498"/>
      <c r="CLR39" s="498"/>
      <c r="CLS39" s="498"/>
      <c r="CLT39" s="498"/>
      <c r="CLU39" s="498"/>
      <c r="CLV39" s="498"/>
      <c r="CLW39" s="498"/>
      <c r="CLX39" s="498"/>
      <c r="CLY39" s="498"/>
      <c r="CLZ39" s="498"/>
      <c r="CMA39" s="498"/>
      <c r="CMB39" s="498"/>
      <c r="CMC39" s="498"/>
      <c r="CMD39" s="498"/>
      <c r="CME39" s="498"/>
      <c r="CMF39" s="498"/>
      <c r="CMG39" s="498"/>
      <c r="CMH39" s="498"/>
      <c r="CMI39" s="498"/>
      <c r="CMJ39" s="498"/>
      <c r="CMK39" s="498"/>
      <c r="CML39" s="498"/>
      <c r="CMM39" s="498"/>
      <c r="CMN39" s="498"/>
      <c r="CMO39" s="498"/>
      <c r="CMP39" s="498"/>
      <c r="CMQ39" s="498"/>
      <c r="CMR39" s="498"/>
      <c r="CMS39" s="498"/>
      <c r="CMT39" s="498"/>
      <c r="CMU39" s="498"/>
      <c r="CMV39" s="498"/>
      <c r="CMW39" s="498"/>
      <c r="CMX39" s="498"/>
      <c r="CMY39" s="498"/>
      <c r="CMZ39" s="498"/>
      <c r="CNA39" s="498"/>
      <c r="CNB39" s="498"/>
      <c r="CNC39" s="498"/>
      <c r="CND39" s="498"/>
      <c r="CNE39" s="498"/>
      <c r="CNF39" s="498"/>
      <c r="CNG39" s="498"/>
      <c r="CNH39" s="498"/>
      <c r="CNI39" s="498"/>
      <c r="CNJ39" s="498"/>
      <c r="CNK39" s="498"/>
      <c r="CNL39" s="498"/>
      <c r="CNM39" s="498"/>
      <c r="CNN39" s="498"/>
      <c r="CNO39" s="498"/>
      <c r="CNP39" s="498"/>
      <c r="CNQ39" s="498"/>
      <c r="CNR39" s="498"/>
      <c r="CNS39" s="498"/>
      <c r="CNT39" s="498"/>
      <c r="CNU39" s="498"/>
      <c r="CNV39" s="498"/>
      <c r="CNW39" s="498"/>
      <c r="CNX39" s="498"/>
      <c r="CNY39" s="498"/>
      <c r="CNZ39" s="498"/>
      <c r="COA39" s="498"/>
      <c r="COB39" s="498"/>
      <c r="COC39" s="498"/>
      <c r="COD39" s="498"/>
      <c r="COE39" s="498"/>
      <c r="COF39" s="498"/>
      <c r="COG39" s="498"/>
      <c r="COH39" s="498"/>
      <c r="COI39" s="498"/>
      <c r="COJ39" s="498"/>
      <c r="COK39" s="498"/>
      <c r="COL39" s="498"/>
      <c r="COM39" s="498"/>
      <c r="CON39" s="498"/>
      <c r="COO39" s="498"/>
      <c r="COP39" s="498"/>
      <c r="COQ39" s="498"/>
      <c r="COR39" s="498"/>
      <c r="COS39" s="498"/>
      <c r="COT39" s="498"/>
      <c r="COU39" s="498"/>
      <c r="COV39" s="498"/>
      <c r="COW39" s="498"/>
      <c r="COX39" s="498"/>
      <c r="COY39" s="498"/>
      <c r="COZ39" s="498"/>
      <c r="CPA39" s="498"/>
      <c r="CPB39" s="498"/>
      <c r="CPC39" s="498"/>
      <c r="CPD39" s="498"/>
      <c r="CPE39" s="498"/>
      <c r="CPF39" s="498"/>
      <c r="CPG39" s="498"/>
      <c r="CPH39" s="498"/>
      <c r="CPI39" s="498"/>
      <c r="CPJ39" s="498"/>
      <c r="CPK39" s="498"/>
      <c r="CPL39" s="498"/>
      <c r="CPM39" s="498"/>
      <c r="CPN39" s="498"/>
      <c r="CPO39" s="498"/>
      <c r="CPP39" s="498"/>
      <c r="CPQ39" s="498"/>
      <c r="CPR39" s="498"/>
      <c r="CPS39" s="498"/>
      <c r="CPT39" s="498"/>
      <c r="CPU39" s="498"/>
      <c r="CPV39" s="498"/>
      <c r="CPW39" s="498"/>
      <c r="CPX39" s="498"/>
      <c r="CPY39" s="498"/>
      <c r="CPZ39" s="498"/>
      <c r="CQA39" s="498"/>
      <c r="CQB39" s="498"/>
      <c r="CQC39" s="498"/>
      <c r="CQD39" s="498"/>
      <c r="CQE39" s="498"/>
      <c r="CQF39" s="498"/>
      <c r="CQG39" s="498"/>
      <c r="CQH39" s="498"/>
      <c r="CQI39" s="498"/>
      <c r="CQJ39" s="498"/>
      <c r="CQK39" s="498"/>
      <c r="CQL39" s="498"/>
      <c r="CQM39" s="498"/>
      <c r="CQN39" s="498"/>
      <c r="CQO39" s="498"/>
      <c r="CQP39" s="498"/>
      <c r="CQQ39" s="498"/>
      <c r="CQR39" s="498"/>
      <c r="CQS39" s="498"/>
      <c r="CQT39" s="498"/>
      <c r="CQU39" s="498"/>
      <c r="CQV39" s="498"/>
      <c r="CQW39" s="498"/>
      <c r="CQX39" s="498"/>
      <c r="CQY39" s="498"/>
      <c r="CQZ39" s="498"/>
      <c r="CRA39" s="498"/>
      <c r="CRB39" s="498"/>
      <c r="CRC39" s="498"/>
      <c r="CRD39" s="498"/>
      <c r="CRE39" s="498"/>
      <c r="CRF39" s="498"/>
      <c r="CRG39" s="498"/>
      <c r="CRH39" s="498"/>
      <c r="CRI39" s="498"/>
      <c r="CRJ39" s="498"/>
      <c r="CRK39" s="498"/>
      <c r="CRL39" s="498"/>
      <c r="CRM39" s="498"/>
      <c r="CRN39" s="498"/>
      <c r="CRO39" s="498"/>
      <c r="CRP39" s="498"/>
      <c r="CRQ39" s="498"/>
      <c r="CRR39" s="498"/>
      <c r="CRS39" s="498"/>
      <c r="CRT39" s="498"/>
      <c r="CRU39" s="498"/>
      <c r="CRV39" s="498"/>
      <c r="CRW39" s="498"/>
      <c r="CRX39" s="498"/>
      <c r="CRY39" s="498"/>
      <c r="CRZ39" s="498"/>
      <c r="CSA39" s="498"/>
      <c r="CSB39" s="498"/>
      <c r="CSC39" s="498"/>
      <c r="CSD39" s="498"/>
      <c r="CSE39" s="498"/>
      <c r="CSF39" s="498"/>
      <c r="CSG39" s="498"/>
      <c r="CSH39" s="498"/>
      <c r="CSI39" s="498"/>
      <c r="CSJ39" s="498"/>
      <c r="CSK39" s="498"/>
      <c r="CSL39" s="498"/>
      <c r="CSM39" s="498"/>
      <c r="CSN39" s="498"/>
      <c r="CSO39" s="498"/>
      <c r="CSP39" s="498"/>
      <c r="CSQ39" s="498"/>
      <c r="CSR39" s="498"/>
      <c r="CSS39" s="498"/>
      <c r="CST39" s="498"/>
      <c r="CSU39" s="498"/>
      <c r="CSV39" s="498"/>
      <c r="CSW39" s="498"/>
      <c r="CSX39" s="498"/>
      <c r="CSY39" s="498"/>
      <c r="CSZ39" s="498"/>
      <c r="CTA39" s="498"/>
      <c r="CTB39" s="498"/>
      <c r="CTC39" s="498"/>
      <c r="CTD39" s="498"/>
      <c r="CTE39" s="498"/>
      <c r="CTF39" s="498"/>
      <c r="CTG39" s="498"/>
      <c r="CTH39" s="498"/>
      <c r="CTI39" s="498"/>
      <c r="CTJ39" s="498"/>
      <c r="CTK39" s="498"/>
      <c r="CTL39" s="498"/>
      <c r="CTM39" s="498"/>
      <c r="CTN39" s="498"/>
      <c r="CTO39" s="498"/>
      <c r="CTP39" s="498"/>
      <c r="CTQ39" s="498"/>
      <c r="CTR39" s="498"/>
      <c r="CTS39" s="498"/>
      <c r="CTT39" s="498"/>
      <c r="CTU39" s="498"/>
      <c r="CTV39" s="498"/>
      <c r="CTW39" s="498"/>
      <c r="CTX39" s="498"/>
      <c r="CTY39" s="498"/>
      <c r="CTZ39" s="498"/>
      <c r="CUA39" s="498"/>
      <c r="CUB39" s="498"/>
      <c r="CUC39" s="498"/>
      <c r="CUD39" s="498"/>
      <c r="CUE39" s="498"/>
      <c r="CUF39" s="498"/>
      <c r="CUG39" s="498"/>
      <c r="CUH39" s="498"/>
      <c r="CUI39" s="498"/>
      <c r="CUJ39" s="498"/>
      <c r="CUK39" s="498"/>
      <c r="CUL39" s="498"/>
      <c r="CUM39" s="498"/>
      <c r="CUN39" s="498"/>
      <c r="CUO39" s="498"/>
      <c r="CUP39" s="498"/>
      <c r="CUQ39" s="498"/>
      <c r="CUR39" s="498"/>
      <c r="CUS39" s="498"/>
      <c r="CUT39" s="498"/>
      <c r="CUU39" s="498"/>
      <c r="CUV39" s="498"/>
      <c r="CUW39" s="498"/>
      <c r="CUX39" s="498"/>
      <c r="CUY39" s="498"/>
      <c r="CUZ39" s="498"/>
      <c r="CVA39" s="498"/>
      <c r="CVB39" s="498"/>
      <c r="CVC39" s="498"/>
      <c r="CVD39" s="498"/>
      <c r="CVE39" s="498"/>
      <c r="CVF39" s="498"/>
      <c r="CVG39" s="498"/>
      <c r="CVH39" s="498"/>
      <c r="CVI39" s="498"/>
      <c r="CVJ39" s="498"/>
      <c r="CVK39" s="498"/>
      <c r="CVL39" s="498"/>
      <c r="CVM39" s="498"/>
      <c r="CVN39" s="498"/>
      <c r="CVO39" s="498"/>
      <c r="CVP39" s="498"/>
      <c r="CVQ39" s="498"/>
      <c r="CVR39" s="498"/>
      <c r="CVS39" s="498"/>
      <c r="CVT39" s="498"/>
      <c r="CVU39" s="498"/>
      <c r="CVV39" s="498"/>
      <c r="CVW39" s="498"/>
      <c r="CVX39" s="498"/>
      <c r="CVY39" s="498"/>
      <c r="CVZ39" s="498"/>
      <c r="CWA39" s="498"/>
      <c r="CWB39" s="498"/>
      <c r="CWC39" s="498"/>
      <c r="CWD39" s="498"/>
      <c r="CWE39" s="498"/>
      <c r="CWF39" s="498"/>
      <c r="CWG39" s="498"/>
      <c r="CWH39" s="498"/>
      <c r="CWI39" s="498"/>
      <c r="CWJ39" s="498"/>
      <c r="CWK39" s="498"/>
      <c r="CWL39" s="498"/>
      <c r="CWM39" s="498"/>
      <c r="CWN39" s="498"/>
      <c r="CWO39" s="498"/>
      <c r="CWP39" s="498"/>
      <c r="CWQ39" s="498"/>
      <c r="CWR39" s="498"/>
      <c r="CWS39" s="498"/>
      <c r="CWT39" s="498"/>
      <c r="CWU39" s="498"/>
      <c r="CWV39" s="498"/>
      <c r="CWW39" s="498"/>
      <c r="CWX39" s="498"/>
      <c r="CWY39" s="498"/>
      <c r="CWZ39" s="498"/>
      <c r="CXA39" s="498"/>
      <c r="CXB39" s="498"/>
      <c r="CXC39" s="498"/>
      <c r="CXD39" s="498"/>
      <c r="CXE39" s="498"/>
      <c r="CXF39" s="498"/>
      <c r="CXG39" s="498"/>
      <c r="CXH39" s="498"/>
      <c r="CXI39" s="498"/>
      <c r="CXJ39" s="498"/>
      <c r="CXK39" s="498"/>
      <c r="CXL39" s="498"/>
      <c r="CXM39" s="498"/>
      <c r="CXN39" s="498"/>
      <c r="CXO39" s="498"/>
      <c r="CXP39" s="498"/>
      <c r="CXQ39" s="498"/>
      <c r="CXR39" s="498"/>
      <c r="CXS39" s="498"/>
      <c r="CXT39" s="498"/>
      <c r="CXU39" s="498"/>
      <c r="CXV39" s="498"/>
      <c r="CXW39" s="498"/>
      <c r="CXX39" s="498"/>
      <c r="CXY39" s="498"/>
      <c r="CXZ39" s="498"/>
      <c r="CYA39" s="498"/>
      <c r="CYB39" s="498"/>
      <c r="CYC39" s="498"/>
      <c r="CYD39" s="498"/>
      <c r="CYE39" s="498"/>
      <c r="CYF39" s="498"/>
      <c r="CYG39" s="498"/>
      <c r="CYH39" s="498"/>
      <c r="CYI39" s="498"/>
      <c r="CYJ39" s="498"/>
      <c r="CYK39" s="498"/>
      <c r="CYL39" s="498"/>
      <c r="CYM39" s="498"/>
      <c r="CYN39" s="498"/>
      <c r="CYO39" s="498"/>
      <c r="CYP39" s="498"/>
      <c r="CYQ39" s="498"/>
      <c r="CYR39" s="498"/>
      <c r="CYS39" s="498"/>
      <c r="CYT39" s="498"/>
      <c r="CYU39" s="498"/>
      <c r="CYV39" s="498"/>
      <c r="CYW39" s="498"/>
      <c r="CYX39" s="498"/>
      <c r="CYY39" s="498"/>
      <c r="CYZ39" s="498"/>
      <c r="CZA39" s="498"/>
      <c r="CZB39" s="498"/>
      <c r="CZC39" s="498"/>
      <c r="CZD39" s="498"/>
      <c r="CZE39" s="498"/>
      <c r="CZF39" s="498"/>
      <c r="CZG39" s="498"/>
      <c r="CZH39" s="498"/>
      <c r="CZI39" s="498"/>
      <c r="CZJ39" s="498"/>
      <c r="CZK39" s="498"/>
      <c r="CZL39" s="498"/>
      <c r="CZM39" s="498"/>
      <c r="CZN39" s="498"/>
      <c r="CZO39" s="498"/>
      <c r="CZP39" s="498"/>
      <c r="CZQ39" s="498"/>
      <c r="CZR39" s="498"/>
      <c r="CZS39" s="498"/>
      <c r="CZT39" s="498"/>
      <c r="CZU39" s="498"/>
      <c r="CZV39" s="498"/>
      <c r="CZW39" s="498"/>
      <c r="CZX39" s="498"/>
      <c r="CZY39" s="498"/>
      <c r="CZZ39" s="498"/>
      <c r="DAA39" s="498"/>
      <c r="DAB39" s="498"/>
      <c r="DAC39" s="498"/>
      <c r="DAD39" s="498"/>
      <c r="DAE39" s="498"/>
      <c r="DAF39" s="498"/>
      <c r="DAG39" s="498"/>
      <c r="DAH39" s="498"/>
      <c r="DAI39" s="498"/>
      <c r="DAJ39" s="498"/>
      <c r="DAK39" s="498"/>
      <c r="DAL39" s="498"/>
      <c r="DAM39" s="498"/>
      <c r="DAN39" s="498"/>
      <c r="DAO39" s="498"/>
      <c r="DAP39" s="498"/>
      <c r="DAQ39" s="498"/>
      <c r="DAR39" s="498"/>
      <c r="DAS39" s="498"/>
      <c r="DAT39" s="498"/>
      <c r="DAU39" s="498"/>
      <c r="DAV39" s="498"/>
      <c r="DAW39" s="498"/>
      <c r="DAX39" s="498"/>
      <c r="DAY39" s="498"/>
      <c r="DAZ39" s="498"/>
      <c r="DBA39" s="498"/>
      <c r="DBB39" s="498"/>
      <c r="DBC39" s="498"/>
      <c r="DBD39" s="498"/>
      <c r="DBE39" s="498"/>
      <c r="DBF39" s="498"/>
      <c r="DBG39" s="498"/>
      <c r="DBH39" s="498"/>
      <c r="DBI39" s="498"/>
      <c r="DBJ39" s="498"/>
      <c r="DBK39" s="498"/>
      <c r="DBL39" s="498"/>
      <c r="DBM39" s="498"/>
      <c r="DBN39" s="498"/>
      <c r="DBO39" s="498"/>
      <c r="DBP39" s="498"/>
      <c r="DBQ39" s="498"/>
      <c r="DBR39" s="498"/>
      <c r="DBS39" s="498"/>
      <c r="DBT39" s="498"/>
      <c r="DBU39" s="498"/>
      <c r="DBV39" s="498"/>
      <c r="DBW39" s="498"/>
      <c r="DBX39" s="498"/>
      <c r="DBY39" s="498"/>
      <c r="DBZ39" s="498"/>
      <c r="DCA39" s="498"/>
      <c r="DCB39" s="498"/>
      <c r="DCC39" s="498"/>
      <c r="DCD39" s="498"/>
      <c r="DCE39" s="498"/>
      <c r="DCF39" s="498"/>
      <c r="DCG39" s="498"/>
      <c r="DCH39" s="498"/>
      <c r="DCI39" s="498"/>
      <c r="DCJ39" s="498"/>
      <c r="DCK39" s="498"/>
      <c r="DCL39" s="498"/>
      <c r="DCM39" s="498"/>
      <c r="DCN39" s="498"/>
      <c r="DCO39" s="498"/>
      <c r="DCP39" s="498"/>
      <c r="DCQ39" s="498"/>
      <c r="DCR39" s="498"/>
      <c r="DCS39" s="498"/>
      <c r="DCT39" s="498"/>
      <c r="DCU39" s="498"/>
      <c r="DCV39" s="498"/>
      <c r="DCW39" s="498"/>
      <c r="DCX39" s="498"/>
      <c r="DCY39" s="498"/>
      <c r="DCZ39" s="498"/>
      <c r="DDA39" s="498"/>
      <c r="DDB39" s="498"/>
      <c r="DDC39" s="498"/>
      <c r="DDD39" s="498"/>
      <c r="DDE39" s="498"/>
      <c r="DDF39" s="498"/>
      <c r="DDG39" s="498"/>
      <c r="DDH39" s="498"/>
      <c r="DDI39" s="498"/>
      <c r="DDJ39" s="498"/>
      <c r="DDK39" s="498"/>
      <c r="DDL39" s="498"/>
      <c r="DDM39" s="498"/>
      <c r="DDN39" s="498"/>
      <c r="DDO39" s="498"/>
      <c r="DDP39" s="498"/>
      <c r="DDQ39" s="498"/>
      <c r="DDR39" s="498"/>
      <c r="DDS39" s="498"/>
      <c r="DDT39" s="498"/>
      <c r="DDU39" s="498"/>
      <c r="DDV39" s="498"/>
      <c r="DDW39" s="498"/>
      <c r="DDX39" s="498"/>
      <c r="DDY39" s="498"/>
      <c r="DDZ39" s="498"/>
      <c r="DEA39" s="498"/>
      <c r="DEB39" s="498"/>
      <c r="DEC39" s="498"/>
      <c r="DED39" s="498"/>
      <c r="DEE39" s="498"/>
      <c r="DEF39" s="498"/>
      <c r="DEG39" s="498"/>
      <c r="DEH39" s="498"/>
      <c r="DEI39" s="498"/>
      <c r="DEJ39" s="498"/>
      <c r="DEK39" s="498"/>
      <c r="DEL39" s="498"/>
      <c r="DEM39" s="498"/>
      <c r="DEN39" s="498"/>
      <c r="DEO39" s="498"/>
      <c r="DEP39" s="498"/>
      <c r="DEQ39" s="498"/>
      <c r="DER39" s="498"/>
      <c r="DES39" s="498"/>
      <c r="DET39" s="498"/>
      <c r="DEU39" s="498"/>
      <c r="DEV39" s="498"/>
      <c r="DEW39" s="498"/>
      <c r="DEX39" s="498"/>
      <c r="DEY39" s="498"/>
      <c r="DEZ39" s="498"/>
      <c r="DFA39" s="498"/>
      <c r="DFB39" s="498"/>
      <c r="DFC39" s="498"/>
      <c r="DFD39" s="498"/>
      <c r="DFE39" s="498"/>
      <c r="DFF39" s="498"/>
      <c r="DFG39" s="498"/>
      <c r="DFH39" s="498"/>
      <c r="DFI39" s="498"/>
      <c r="DFJ39" s="498"/>
      <c r="DFK39" s="498"/>
      <c r="DFL39" s="498"/>
      <c r="DFM39" s="498"/>
      <c r="DFN39" s="498"/>
      <c r="DFO39" s="498"/>
      <c r="DFP39" s="498"/>
      <c r="DFQ39" s="498"/>
      <c r="DFR39" s="498"/>
      <c r="DFS39" s="498"/>
      <c r="DFT39" s="498"/>
      <c r="DFU39" s="498"/>
      <c r="DFV39" s="498"/>
      <c r="DFW39" s="498"/>
      <c r="DFX39" s="498"/>
      <c r="DFY39" s="498"/>
      <c r="DFZ39" s="498"/>
      <c r="DGA39" s="498"/>
      <c r="DGB39" s="498"/>
      <c r="DGC39" s="498"/>
      <c r="DGD39" s="498"/>
      <c r="DGE39" s="498"/>
      <c r="DGF39" s="498"/>
      <c r="DGG39" s="498"/>
      <c r="DGH39" s="498"/>
      <c r="DGI39" s="498"/>
      <c r="DGJ39" s="498"/>
      <c r="DGK39" s="498"/>
      <c r="DGL39" s="498"/>
      <c r="DGM39" s="498"/>
      <c r="DGN39" s="498"/>
      <c r="DGO39" s="498"/>
      <c r="DGP39" s="498"/>
      <c r="DGQ39" s="498"/>
      <c r="DGR39" s="498"/>
      <c r="DGS39" s="498"/>
      <c r="DGT39" s="498"/>
      <c r="DGU39" s="498"/>
      <c r="DGV39" s="498"/>
      <c r="DGW39" s="498"/>
      <c r="DGX39" s="498"/>
      <c r="DGY39" s="498"/>
      <c r="DGZ39" s="498"/>
      <c r="DHA39" s="498"/>
      <c r="DHB39" s="498"/>
      <c r="DHC39" s="498"/>
      <c r="DHD39" s="498"/>
      <c r="DHE39" s="498"/>
      <c r="DHF39" s="498"/>
      <c r="DHG39" s="498"/>
      <c r="DHH39" s="498"/>
      <c r="DHI39" s="498"/>
      <c r="DHJ39" s="498"/>
      <c r="DHK39" s="498"/>
      <c r="DHL39" s="498"/>
      <c r="DHM39" s="498"/>
      <c r="DHN39" s="498"/>
      <c r="DHO39" s="498"/>
      <c r="DHP39" s="498"/>
      <c r="DHQ39" s="498"/>
      <c r="DHR39" s="498"/>
      <c r="DHS39" s="498"/>
      <c r="DHT39" s="498"/>
      <c r="DHU39" s="498"/>
      <c r="DHV39" s="498"/>
      <c r="DHW39" s="498"/>
      <c r="DHX39" s="498"/>
      <c r="DHY39" s="498"/>
      <c r="DHZ39" s="498"/>
      <c r="DIA39" s="498"/>
      <c r="DIB39" s="498"/>
      <c r="DIC39" s="498"/>
      <c r="DID39" s="498"/>
      <c r="DIE39" s="498"/>
      <c r="DIF39" s="498"/>
      <c r="DIG39" s="498"/>
      <c r="DIH39" s="498"/>
      <c r="DII39" s="498"/>
      <c r="DIJ39" s="498"/>
      <c r="DIK39" s="498"/>
      <c r="DIL39" s="498"/>
      <c r="DIM39" s="498"/>
      <c r="DIN39" s="498"/>
      <c r="DIO39" s="498"/>
      <c r="DIP39" s="498"/>
      <c r="DIQ39" s="498"/>
      <c r="DIR39" s="498"/>
      <c r="DIS39" s="498"/>
      <c r="DIT39" s="498"/>
      <c r="DIU39" s="498"/>
      <c r="DIV39" s="498"/>
      <c r="DIW39" s="498"/>
      <c r="DIX39" s="498"/>
      <c r="DIY39" s="498"/>
      <c r="DIZ39" s="498"/>
      <c r="DJA39" s="498"/>
      <c r="DJB39" s="498"/>
      <c r="DJC39" s="498"/>
      <c r="DJD39" s="498"/>
      <c r="DJE39" s="498"/>
      <c r="DJF39" s="498"/>
      <c r="DJG39" s="498"/>
      <c r="DJH39" s="498"/>
      <c r="DJI39" s="498"/>
      <c r="DJJ39" s="498"/>
      <c r="DJK39" s="498"/>
      <c r="DJL39" s="498"/>
      <c r="DJM39" s="498"/>
      <c r="DJN39" s="498"/>
      <c r="DJO39" s="498"/>
      <c r="DJP39" s="498"/>
      <c r="DJQ39" s="498"/>
      <c r="DJR39" s="498"/>
      <c r="DJS39" s="498"/>
      <c r="DJT39" s="498"/>
      <c r="DJU39" s="498"/>
      <c r="DJV39" s="498"/>
      <c r="DJW39" s="498"/>
      <c r="DJX39" s="498"/>
      <c r="DJY39" s="498"/>
      <c r="DJZ39" s="498"/>
      <c r="DKA39" s="498"/>
      <c r="DKB39" s="498"/>
      <c r="DKC39" s="498"/>
      <c r="DKD39" s="498"/>
      <c r="DKE39" s="498"/>
      <c r="DKF39" s="498"/>
      <c r="DKG39" s="498"/>
      <c r="DKH39" s="498"/>
      <c r="DKI39" s="498"/>
      <c r="DKJ39" s="498"/>
      <c r="DKK39" s="498"/>
      <c r="DKL39" s="498"/>
      <c r="DKM39" s="498"/>
      <c r="DKN39" s="498"/>
      <c r="DKO39" s="498"/>
      <c r="DKP39" s="498"/>
      <c r="DKQ39" s="498"/>
      <c r="DKR39" s="498"/>
      <c r="DKS39" s="498"/>
      <c r="DKT39" s="498"/>
      <c r="DKU39" s="498"/>
      <c r="DKV39" s="498"/>
      <c r="DKW39" s="498"/>
      <c r="DKX39" s="498"/>
      <c r="DKY39" s="498"/>
      <c r="DKZ39" s="498"/>
      <c r="DLA39" s="498"/>
      <c r="DLB39" s="498"/>
      <c r="DLC39" s="498"/>
      <c r="DLD39" s="498"/>
      <c r="DLE39" s="498"/>
      <c r="DLF39" s="498"/>
      <c r="DLG39" s="498"/>
      <c r="DLH39" s="498"/>
      <c r="DLI39" s="498"/>
      <c r="DLJ39" s="498"/>
      <c r="DLK39" s="498"/>
      <c r="DLL39" s="498"/>
      <c r="DLM39" s="498"/>
      <c r="DLN39" s="498"/>
      <c r="DLO39" s="498"/>
      <c r="DLP39" s="498"/>
      <c r="DLQ39" s="498"/>
      <c r="DLR39" s="498"/>
      <c r="DLS39" s="498"/>
      <c r="DLT39" s="498"/>
      <c r="DLU39" s="498"/>
      <c r="DLV39" s="498"/>
      <c r="DLW39" s="498"/>
      <c r="DLX39" s="498"/>
      <c r="DLY39" s="498"/>
      <c r="DLZ39" s="498"/>
      <c r="DMA39" s="498"/>
      <c r="DMB39" s="498"/>
      <c r="DMC39" s="498"/>
      <c r="DMD39" s="498"/>
      <c r="DME39" s="498"/>
      <c r="DMF39" s="498"/>
      <c r="DMG39" s="498"/>
      <c r="DMH39" s="498"/>
      <c r="DMI39" s="498"/>
      <c r="DMJ39" s="498"/>
      <c r="DMK39" s="498"/>
      <c r="DML39" s="498"/>
      <c r="DMM39" s="498"/>
      <c r="DMN39" s="498"/>
      <c r="DMO39" s="498"/>
      <c r="DMP39" s="498"/>
      <c r="DMQ39" s="498"/>
      <c r="DMR39" s="498"/>
      <c r="DMS39" s="498"/>
      <c r="DMT39" s="498"/>
      <c r="DMU39" s="498"/>
      <c r="DMV39" s="498"/>
      <c r="DMW39" s="498"/>
      <c r="DMX39" s="498"/>
      <c r="DMY39" s="498"/>
      <c r="DMZ39" s="498"/>
      <c r="DNA39" s="498"/>
      <c r="DNB39" s="498"/>
      <c r="DNC39" s="498"/>
      <c r="DND39" s="498"/>
      <c r="DNE39" s="498"/>
      <c r="DNF39" s="498"/>
      <c r="DNG39" s="498"/>
      <c r="DNH39" s="498"/>
      <c r="DNI39" s="498"/>
      <c r="DNJ39" s="498"/>
      <c r="DNK39" s="498"/>
      <c r="DNL39" s="498"/>
      <c r="DNM39" s="498"/>
      <c r="DNN39" s="498"/>
      <c r="DNO39" s="498"/>
      <c r="DNP39" s="498"/>
      <c r="DNQ39" s="498"/>
      <c r="DNR39" s="498"/>
      <c r="DNS39" s="498"/>
      <c r="DNT39" s="498"/>
      <c r="DNU39" s="498"/>
      <c r="DNV39" s="498"/>
      <c r="DNW39" s="498"/>
      <c r="DNX39" s="498"/>
      <c r="DNY39" s="498"/>
      <c r="DNZ39" s="498"/>
      <c r="DOA39" s="498"/>
      <c r="DOB39" s="498"/>
      <c r="DOC39" s="498"/>
      <c r="DOD39" s="498"/>
      <c r="DOE39" s="498"/>
      <c r="DOF39" s="498"/>
      <c r="DOG39" s="498"/>
      <c r="DOH39" s="498"/>
      <c r="DOI39" s="498"/>
      <c r="DOJ39" s="498"/>
      <c r="DOK39" s="498"/>
      <c r="DOL39" s="498"/>
      <c r="DOM39" s="498"/>
      <c r="DON39" s="498"/>
      <c r="DOO39" s="498"/>
      <c r="DOP39" s="498"/>
      <c r="DOQ39" s="498"/>
      <c r="DOR39" s="498"/>
      <c r="DOS39" s="498"/>
      <c r="DOT39" s="498"/>
      <c r="DOU39" s="498"/>
      <c r="DOV39" s="498"/>
      <c r="DOW39" s="498"/>
      <c r="DOX39" s="498"/>
      <c r="DOY39" s="498"/>
      <c r="DOZ39" s="498"/>
      <c r="DPA39" s="498"/>
      <c r="DPB39" s="498"/>
      <c r="DPC39" s="498"/>
      <c r="DPD39" s="498"/>
      <c r="DPE39" s="498"/>
      <c r="DPF39" s="498"/>
      <c r="DPG39" s="498"/>
      <c r="DPH39" s="498"/>
      <c r="DPI39" s="498"/>
      <c r="DPJ39" s="498"/>
      <c r="DPK39" s="498"/>
      <c r="DPL39" s="498"/>
      <c r="DPM39" s="498"/>
      <c r="DPN39" s="498"/>
      <c r="DPO39" s="498"/>
      <c r="DPP39" s="498"/>
      <c r="DPQ39" s="498"/>
      <c r="DPR39" s="498"/>
      <c r="DPS39" s="498"/>
      <c r="DPT39" s="498"/>
      <c r="DPU39" s="498"/>
      <c r="DPV39" s="498"/>
      <c r="DPW39" s="498"/>
      <c r="DPX39" s="498"/>
      <c r="DPY39" s="498"/>
      <c r="DPZ39" s="498"/>
      <c r="DQA39" s="498"/>
      <c r="DQB39" s="498"/>
      <c r="DQC39" s="498"/>
      <c r="DQD39" s="498"/>
      <c r="DQE39" s="498"/>
      <c r="DQF39" s="498"/>
      <c r="DQG39" s="498"/>
      <c r="DQH39" s="498"/>
      <c r="DQI39" s="498"/>
      <c r="DQJ39" s="498"/>
      <c r="DQK39" s="498"/>
      <c r="DQL39" s="498"/>
      <c r="DQM39" s="498"/>
      <c r="DQN39" s="498"/>
      <c r="DQO39" s="498"/>
      <c r="DQP39" s="498"/>
      <c r="DQQ39" s="498"/>
      <c r="DQR39" s="498"/>
      <c r="DQS39" s="498"/>
      <c r="DQT39" s="498"/>
      <c r="DQU39" s="498"/>
      <c r="DQV39" s="498"/>
      <c r="DQW39" s="498"/>
      <c r="DQX39" s="498"/>
      <c r="DQY39" s="498"/>
      <c r="DQZ39" s="498"/>
      <c r="DRA39" s="498"/>
      <c r="DRB39" s="498"/>
      <c r="DRC39" s="498"/>
      <c r="DRD39" s="498"/>
      <c r="DRE39" s="498"/>
      <c r="DRF39" s="498"/>
      <c r="DRG39" s="498"/>
      <c r="DRH39" s="498"/>
      <c r="DRI39" s="498"/>
      <c r="DRJ39" s="498"/>
      <c r="DRK39" s="498"/>
      <c r="DRL39" s="498"/>
      <c r="DRM39" s="498"/>
      <c r="DRN39" s="498"/>
      <c r="DRO39" s="498"/>
      <c r="DRP39" s="498"/>
      <c r="DRQ39" s="498"/>
      <c r="DRR39" s="498"/>
      <c r="DRS39" s="498"/>
      <c r="DRT39" s="498"/>
      <c r="DRU39" s="498"/>
      <c r="DRV39" s="498"/>
      <c r="DRW39" s="498"/>
      <c r="DRX39" s="498"/>
      <c r="DRY39" s="498"/>
      <c r="DRZ39" s="498"/>
      <c r="DSA39" s="498"/>
      <c r="DSB39" s="498"/>
      <c r="DSC39" s="498"/>
      <c r="DSD39" s="498"/>
      <c r="DSE39" s="498"/>
      <c r="DSF39" s="498"/>
      <c r="DSG39" s="498"/>
      <c r="DSH39" s="498"/>
      <c r="DSI39" s="498"/>
      <c r="DSJ39" s="498"/>
      <c r="DSK39" s="498"/>
      <c r="DSL39" s="498"/>
      <c r="DSM39" s="498"/>
      <c r="DSN39" s="498"/>
      <c r="DSO39" s="498"/>
      <c r="DSP39" s="498"/>
      <c r="DSQ39" s="498"/>
      <c r="DSR39" s="498"/>
      <c r="DSS39" s="498"/>
      <c r="DST39" s="498"/>
      <c r="DSU39" s="498"/>
      <c r="DSV39" s="498"/>
      <c r="DSW39" s="498"/>
      <c r="DSX39" s="498"/>
      <c r="DSY39" s="498"/>
      <c r="DSZ39" s="498"/>
      <c r="DTA39" s="498"/>
      <c r="DTB39" s="498"/>
      <c r="DTC39" s="498"/>
      <c r="DTD39" s="498"/>
      <c r="DTE39" s="498"/>
      <c r="DTF39" s="498"/>
      <c r="DTG39" s="498"/>
      <c r="DTH39" s="498"/>
      <c r="DTI39" s="498"/>
      <c r="DTJ39" s="498"/>
      <c r="DTK39" s="498"/>
      <c r="DTL39" s="498"/>
      <c r="DTM39" s="498"/>
      <c r="DTN39" s="498"/>
      <c r="DTO39" s="498"/>
      <c r="DTP39" s="498"/>
      <c r="DTQ39" s="498"/>
      <c r="DTR39" s="498"/>
      <c r="DTS39" s="498"/>
      <c r="DTT39" s="498"/>
      <c r="DTU39" s="498"/>
      <c r="DTV39" s="498"/>
      <c r="DTW39" s="498"/>
      <c r="DTX39" s="498"/>
      <c r="DTY39" s="498"/>
      <c r="DTZ39" s="498"/>
      <c r="DUA39" s="498"/>
      <c r="DUB39" s="498"/>
      <c r="DUC39" s="498"/>
      <c r="DUD39" s="498"/>
      <c r="DUE39" s="498"/>
      <c r="DUF39" s="498"/>
      <c r="DUG39" s="498"/>
      <c r="DUH39" s="498"/>
      <c r="DUI39" s="498"/>
      <c r="DUJ39" s="498"/>
      <c r="DUK39" s="498"/>
      <c r="DUL39" s="498"/>
      <c r="DUM39" s="498"/>
      <c r="DUN39" s="498"/>
      <c r="DUO39" s="498"/>
      <c r="DUP39" s="498"/>
      <c r="DUQ39" s="498"/>
      <c r="DUR39" s="498"/>
      <c r="DUS39" s="498"/>
      <c r="DUT39" s="498"/>
      <c r="DUU39" s="498"/>
      <c r="DUV39" s="498"/>
      <c r="DUW39" s="498"/>
      <c r="DUX39" s="498"/>
      <c r="DUY39" s="498"/>
      <c r="DUZ39" s="498"/>
      <c r="DVA39" s="498"/>
      <c r="DVB39" s="498"/>
      <c r="DVC39" s="498"/>
      <c r="DVD39" s="498"/>
      <c r="DVE39" s="498"/>
      <c r="DVF39" s="498"/>
      <c r="DVG39" s="498"/>
      <c r="DVH39" s="498"/>
      <c r="DVI39" s="498"/>
      <c r="DVJ39" s="498"/>
      <c r="DVK39" s="498"/>
      <c r="DVL39" s="498"/>
      <c r="DVM39" s="498"/>
      <c r="DVN39" s="498"/>
      <c r="DVO39" s="498"/>
      <c r="DVP39" s="498"/>
      <c r="DVQ39" s="498"/>
      <c r="DVR39" s="498"/>
      <c r="DVS39" s="498"/>
      <c r="DVT39" s="498"/>
      <c r="DVU39" s="498"/>
      <c r="DVV39" s="498"/>
      <c r="DVW39" s="498"/>
      <c r="DVX39" s="498"/>
      <c r="DVY39" s="498"/>
      <c r="DVZ39" s="498"/>
      <c r="DWA39" s="498"/>
      <c r="DWB39" s="498"/>
      <c r="DWC39" s="498"/>
      <c r="DWD39" s="498"/>
      <c r="DWE39" s="498"/>
      <c r="DWF39" s="498"/>
      <c r="DWG39" s="498"/>
      <c r="DWH39" s="498"/>
      <c r="DWI39" s="498"/>
      <c r="DWJ39" s="498"/>
      <c r="DWK39" s="498"/>
      <c r="DWL39" s="498"/>
      <c r="DWM39" s="498"/>
      <c r="DWN39" s="498"/>
      <c r="DWO39" s="498"/>
      <c r="DWP39" s="498"/>
      <c r="DWQ39" s="498"/>
      <c r="DWR39" s="498"/>
      <c r="DWS39" s="498"/>
      <c r="DWT39" s="498"/>
      <c r="DWU39" s="498"/>
      <c r="DWV39" s="498"/>
      <c r="DWW39" s="498"/>
      <c r="DWX39" s="498"/>
      <c r="DWY39" s="498"/>
      <c r="DWZ39" s="498"/>
      <c r="DXA39" s="498"/>
      <c r="DXB39" s="498"/>
      <c r="DXC39" s="498"/>
      <c r="DXD39" s="498"/>
      <c r="DXE39" s="498"/>
      <c r="DXF39" s="498"/>
      <c r="DXG39" s="498"/>
      <c r="DXH39" s="498"/>
      <c r="DXI39" s="498"/>
      <c r="DXJ39" s="498"/>
      <c r="DXK39" s="498"/>
      <c r="DXL39" s="498"/>
      <c r="DXM39" s="498"/>
      <c r="DXN39" s="498"/>
      <c r="DXO39" s="498"/>
      <c r="DXP39" s="498"/>
      <c r="DXQ39" s="498"/>
      <c r="DXR39" s="498"/>
      <c r="DXS39" s="498"/>
      <c r="DXT39" s="498"/>
      <c r="DXU39" s="498"/>
      <c r="DXV39" s="498"/>
      <c r="DXW39" s="498"/>
      <c r="DXX39" s="498"/>
      <c r="DXY39" s="498"/>
      <c r="DXZ39" s="498"/>
      <c r="DYA39" s="498"/>
      <c r="DYB39" s="498"/>
      <c r="DYC39" s="498"/>
      <c r="DYD39" s="498"/>
      <c r="DYE39" s="498"/>
      <c r="DYF39" s="498"/>
      <c r="DYG39" s="498"/>
      <c r="DYH39" s="498"/>
      <c r="DYI39" s="498"/>
      <c r="DYJ39" s="498"/>
      <c r="DYK39" s="498"/>
      <c r="DYL39" s="498"/>
      <c r="DYM39" s="498"/>
      <c r="DYN39" s="498"/>
      <c r="DYO39" s="498"/>
      <c r="DYP39" s="498"/>
      <c r="DYQ39" s="498"/>
      <c r="DYR39" s="498"/>
      <c r="DYS39" s="498"/>
      <c r="DYT39" s="498"/>
      <c r="DYU39" s="498"/>
      <c r="DYV39" s="498"/>
      <c r="DYW39" s="498"/>
      <c r="DYX39" s="498"/>
      <c r="DYY39" s="498"/>
      <c r="DYZ39" s="498"/>
      <c r="DZA39" s="498"/>
      <c r="DZB39" s="498"/>
      <c r="DZC39" s="498"/>
      <c r="DZD39" s="498"/>
      <c r="DZE39" s="498"/>
      <c r="DZF39" s="498"/>
      <c r="DZG39" s="498"/>
      <c r="DZH39" s="498"/>
      <c r="DZI39" s="498"/>
      <c r="DZJ39" s="498"/>
      <c r="DZK39" s="498"/>
      <c r="DZL39" s="498"/>
      <c r="DZM39" s="498"/>
      <c r="DZN39" s="498"/>
      <c r="DZO39" s="498"/>
      <c r="DZP39" s="498"/>
      <c r="DZQ39" s="498"/>
      <c r="DZR39" s="498"/>
      <c r="DZS39" s="498"/>
      <c r="DZT39" s="498"/>
      <c r="DZU39" s="498"/>
      <c r="DZV39" s="498"/>
      <c r="DZW39" s="498"/>
      <c r="DZX39" s="498"/>
      <c r="DZY39" s="498"/>
      <c r="DZZ39" s="498"/>
      <c r="EAA39" s="498"/>
      <c r="EAB39" s="498"/>
      <c r="EAC39" s="498"/>
      <c r="EAD39" s="498"/>
      <c r="EAE39" s="498"/>
      <c r="EAF39" s="498"/>
      <c r="EAG39" s="498"/>
      <c r="EAH39" s="498"/>
      <c r="EAI39" s="498"/>
      <c r="EAJ39" s="498"/>
      <c r="EAK39" s="498"/>
      <c r="EAL39" s="498"/>
      <c r="EAM39" s="498"/>
      <c r="EAN39" s="498"/>
      <c r="EAO39" s="498"/>
      <c r="EAP39" s="498"/>
      <c r="EAQ39" s="498"/>
      <c r="EAR39" s="498"/>
      <c r="EAS39" s="498"/>
      <c r="EAT39" s="498"/>
      <c r="EAU39" s="498"/>
      <c r="EAV39" s="498"/>
      <c r="EAW39" s="498"/>
      <c r="EAX39" s="498"/>
      <c r="EAY39" s="498"/>
      <c r="EAZ39" s="498"/>
      <c r="EBA39" s="498"/>
      <c r="EBB39" s="498"/>
      <c r="EBC39" s="498"/>
      <c r="EBD39" s="498"/>
      <c r="EBE39" s="498"/>
      <c r="EBF39" s="498"/>
      <c r="EBG39" s="498"/>
      <c r="EBH39" s="498"/>
      <c r="EBI39" s="498"/>
      <c r="EBJ39" s="498"/>
      <c r="EBK39" s="498"/>
      <c r="EBL39" s="498"/>
      <c r="EBM39" s="498"/>
      <c r="EBN39" s="498"/>
      <c r="EBO39" s="498"/>
      <c r="EBP39" s="498"/>
      <c r="EBQ39" s="498"/>
      <c r="EBR39" s="498"/>
      <c r="EBS39" s="498"/>
      <c r="EBT39" s="498"/>
      <c r="EBU39" s="498"/>
      <c r="EBV39" s="498"/>
      <c r="EBW39" s="498"/>
      <c r="EBX39" s="498"/>
      <c r="EBY39" s="498"/>
      <c r="EBZ39" s="498"/>
      <c r="ECA39" s="498"/>
      <c r="ECB39" s="498"/>
      <c r="ECC39" s="498"/>
      <c r="ECD39" s="498"/>
      <c r="ECE39" s="498"/>
      <c r="ECF39" s="498"/>
      <c r="ECG39" s="498"/>
      <c r="ECH39" s="498"/>
      <c r="ECI39" s="498"/>
      <c r="ECJ39" s="498"/>
      <c r="ECK39" s="498"/>
      <c r="ECL39" s="498"/>
      <c r="ECM39" s="498"/>
      <c r="ECN39" s="498"/>
      <c r="ECO39" s="498"/>
      <c r="ECP39" s="498"/>
      <c r="ECQ39" s="498"/>
      <c r="ECR39" s="498"/>
      <c r="ECS39" s="498"/>
      <c r="ECT39" s="498"/>
      <c r="ECU39" s="498"/>
      <c r="ECV39" s="498"/>
      <c r="ECW39" s="498"/>
      <c r="ECX39" s="498"/>
      <c r="ECY39" s="498"/>
      <c r="ECZ39" s="498"/>
      <c r="EDA39" s="498"/>
      <c r="EDB39" s="498"/>
      <c r="EDC39" s="498"/>
      <c r="EDD39" s="498"/>
      <c r="EDE39" s="498"/>
      <c r="EDF39" s="498"/>
      <c r="EDG39" s="498"/>
      <c r="EDH39" s="498"/>
      <c r="EDI39" s="498"/>
      <c r="EDJ39" s="498"/>
      <c r="EDK39" s="498"/>
      <c r="EDL39" s="498"/>
      <c r="EDM39" s="498"/>
      <c r="EDN39" s="498"/>
      <c r="EDO39" s="498"/>
      <c r="EDP39" s="498"/>
      <c r="EDQ39" s="498"/>
      <c r="EDR39" s="498"/>
      <c r="EDS39" s="498"/>
      <c r="EDT39" s="498"/>
      <c r="EDU39" s="498"/>
      <c r="EDV39" s="498"/>
      <c r="EDW39" s="498"/>
      <c r="EDX39" s="498"/>
      <c r="EDY39" s="498"/>
      <c r="EDZ39" s="498"/>
      <c r="EEA39" s="498"/>
      <c r="EEB39" s="498"/>
      <c r="EEC39" s="498"/>
      <c r="EED39" s="498"/>
      <c r="EEE39" s="498"/>
      <c r="EEF39" s="498"/>
      <c r="EEG39" s="498"/>
      <c r="EEH39" s="498"/>
      <c r="EEI39" s="498"/>
      <c r="EEJ39" s="498"/>
      <c r="EEK39" s="498"/>
      <c r="EEL39" s="498"/>
      <c r="EEM39" s="498"/>
      <c r="EEN39" s="498"/>
      <c r="EEO39" s="498"/>
      <c r="EEP39" s="498"/>
      <c r="EEQ39" s="498"/>
      <c r="EER39" s="498"/>
      <c r="EES39" s="498"/>
      <c r="EET39" s="498"/>
      <c r="EEU39" s="498"/>
      <c r="EEV39" s="498"/>
      <c r="EEW39" s="498"/>
      <c r="EEX39" s="498"/>
      <c r="EEY39" s="498"/>
      <c r="EEZ39" s="498"/>
      <c r="EFA39" s="498"/>
      <c r="EFB39" s="498"/>
      <c r="EFC39" s="498"/>
      <c r="EFD39" s="498"/>
      <c r="EFE39" s="498"/>
      <c r="EFF39" s="498"/>
      <c r="EFG39" s="498"/>
      <c r="EFH39" s="498"/>
      <c r="EFI39" s="498"/>
      <c r="EFJ39" s="498"/>
      <c r="EFK39" s="498"/>
      <c r="EFL39" s="498"/>
      <c r="EFM39" s="498"/>
      <c r="EFN39" s="498"/>
      <c r="EFO39" s="498"/>
      <c r="EFP39" s="498"/>
      <c r="EFQ39" s="498"/>
      <c r="EFR39" s="498"/>
      <c r="EFS39" s="498"/>
      <c r="EFT39" s="498"/>
      <c r="EFU39" s="498"/>
      <c r="EFV39" s="498"/>
      <c r="EFW39" s="498"/>
      <c r="EFX39" s="498"/>
      <c r="EFY39" s="498"/>
      <c r="EFZ39" s="498"/>
      <c r="EGA39" s="498"/>
      <c r="EGB39" s="498"/>
      <c r="EGC39" s="498"/>
      <c r="EGD39" s="498"/>
      <c r="EGE39" s="498"/>
      <c r="EGF39" s="498"/>
      <c r="EGG39" s="498"/>
      <c r="EGH39" s="498"/>
      <c r="EGI39" s="498"/>
      <c r="EGJ39" s="498"/>
      <c r="EGK39" s="498"/>
      <c r="EGL39" s="498"/>
      <c r="EGM39" s="498"/>
      <c r="EGN39" s="498"/>
      <c r="EGO39" s="498"/>
      <c r="EGP39" s="498"/>
      <c r="EGQ39" s="498"/>
      <c r="EGR39" s="498"/>
      <c r="EGS39" s="498"/>
      <c r="EGT39" s="498"/>
      <c r="EGU39" s="498"/>
      <c r="EGV39" s="498"/>
      <c r="EGW39" s="498"/>
      <c r="EGX39" s="498"/>
      <c r="EGY39" s="498"/>
      <c r="EGZ39" s="498"/>
      <c r="EHA39" s="498"/>
      <c r="EHB39" s="498"/>
      <c r="EHC39" s="498"/>
      <c r="EHD39" s="498"/>
      <c r="EHE39" s="498"/>
      <c r="EHF39" s="498"/>
      <c r="EHG39" s="498"/>
      <c r="EHH39" s="498"/>
      <c r="EHI39" s="498"/>
      <c r="EHJ39" s="498"/>
      <c r="EHK39" s="498"/>
      <c r="EHL39" s="498"/>
      <c r="EHM39" s="498"/>
      <c r="EHN39" s="498"/>
      <c r="EHO39" s="498"/>
      <c r="EHP39" s="498"/>
      <c r="EHQ39" s="498"/>
      <c r="EHR39" s="498"/>
      <c r="EHS39" s="498"/>
      <c r="EHT39" s="498"/>
      <c r="EHU39" s="498"/>
      <c r="EHV39" s="498"/>
      <c r="EHW39" s="498"/>
      <c r="EHX39" s="498"/>
      <c r="EHY39" s="498"/>
      <c r="EHZ39" s="498"/>
      <c r="EIA39" s="498"/>
      <c r="EIB39" s="498"/>
      <c r="EIC39" s="498"/>
      <c r="EID39" s="498"/>
      <c r="EIE39" s="498"/>
      <c r="EIF39" s="498"/>
      <c r="EIG39" s="498"/>
      <c r="EIH39" s="498"/>
      <c r="EII39" s="498"/>
      <c r="EIJ39" s="498"/>
      <c r="EIK39" s="498"/>
      <c r="EIL39" s="498"/>
      <c r="EIM39" s="498"/>
      <c r="EIN39" s="498"/>
      <c r="EIO39" s="498"/>
      <c r="EIP39" s="498"/>
      <c r="EIQ39" s="498"/>
      <c r="EIR39" s="498"/>
      <c r="EIS39" s="498"/>
      <c r="EIT39" s="498"/>
      <c r="EIU39" s="498"/>
      <c r="EIV39" s="498"/>
      <c r="EIW39" s="498"/>
      <c r="EIX39" s="498"/>
      <c r="EIY39" s="498"/>
      <c r="EIZ39" s="498"/>
      <c r="EJA39" s="498"/>
      <c r="EJB39" s="498"/>
      <c r="EJC39" s="498"/>
      <c r="EJD39" s="498"/>
      <c r="EJE39" s="498"/>
      <c r="EJF39" s="498"/>
      <c r="EJG39" s="498"/>
      <c r="EJH39" s="498"/>
      <c r="EJI39" s="498"/>
      <c r="EJJ39" s="498"/>
      <c r="EJK39" s="498"/>
      <c r="EJL39" s="498"/>
      <c r="EJM39" s="498"/>
      <c r="EJN39" s="498"/>
      <c r="EJO39" s="498"/>
      <c r="EJP39" s="498"/>
      <c r="EJQ39" s="498"/>
      <c r="EJR39" s="498"/>
      <c r="EJS39" s="498"/>
      <c r="EJT39" s="498"/>
      <c r="EJU39" s="498"/>
      <c r="EJV39" s="498"/>
      <c r="EJW39" s="498"/>
      <c r="EJX39" s="498"/>
      <c r="EJY39" s="498"/>
      <c r="EJZ39" s="498"/>
      <c r="EKA39" s="498"/>
      <c r="EKB39" s="498"/>
      <c r="EKC39" s="498"/>
      <c r="EKD39" s="498"/>
      <c r="EKE39" s="498"/>
      <c r="EKF39" s="498"/>
      <c r="EKG39" s="498"/>
      <c r="EKH39" s="498"/>
      <c r="EKI39" s="498"/>
      <c r="EKJ39" s="498"/>
      <c r="EKK39" s="498"/>
      <c r="EKL39" s="498"/>
      <c r="EKM39" s="498"/>
      <c r="EKN39" s="498"/>
      <c r="EKO39" s="498"/>
      <c r="EKP39" s="498"/>
      <c r="EKQ39" s="498"/>
      <c r="EKR39" s="498"/>
      <c r="EKS39" s="498"/>
      <c r="EKT39" s="498"/>
      <c r="EKU39" s="498"/>
      <c r="EKV39" s="498"/>
      <c r="EKW39" s="498"/>
      <c r="EKX39" s="498"/>
      <c r="EKY39" s="498"/>
      <c r="EKZ39" s="498"/>
      <c r="ELA39" s="498"/>
      <c r="ELB39" s="498"/>
      <c r="ELC39" s="498"/>
      <c r="ELD39" s="498"/>
      <c r="ELE39" s="498"/>
      <c r="ELF39" s="498"/>
      <c r="ELG39" s="498"/>
      <c r="ELH39" s="498"/>
      <c r="ELI39" s="498"/>
      <c r="ELJ39" s="498"/>
      <c r="ELK39" s="498"/>
      <c r="ELL39" s="498"/>
      <c r="ELM39" s="498"/>
      <c r="ELN39" s="498"/>
      <c r="ELO39" s="498"/>
      <c r="ELP39" s="498"/>
      <c r="ELQ39" s="498"/>
      <c r="ELR39" s="498"/>
      <c r="ELS39" s="498"/>
      <c r="ELT39" s="498"/>
      <c r="ELU39" s="498"/>
      <c r="ELV39" s="498"/>
      <c r="ELW39" s="498"/>
      <c r="ELX39" s="498"/>
      <c r="ELY39" s="498"/>
      <c r="ELZ39" s="498"/>
      <c r="EMA39" s="498"/>
      <c r="EMB39" s="498"/>
      <c r="EMC39" s="498"/>
      <c r="EMD39" s="498"/>
      <c r="EME39" s="498"/>
      <c r="EMF39" s="498"/>
      <c r="EMG39" s="498"/>
      <c r="EMH39" s="498"/>
      <c r="EMI39" s="498"/>
      <c r="EMJ39" s="498"/>
      <c r="EMK39" s="498"/>
      <c r="EML39" s="498"/>
      <c r="EMM39" s="498"/>
      <c r="EMN39" s="498"/>
      <c r="EMO39" s="498"/>
      <c r="EMP39" s="498"/>
      <c r="EMQ39" s="498"/>
      <c r="EMR39" s="498"/>
      <c r="EMS39" s="498"/>
      <c r="EMT39" s="498"/>
      <c r="EMU39" s="498"/>
      <c r="EMV39" s="498"/>
      <c r="EMW39" s="498"/>
      <c r="EMX39" s="498"/>
      <c r="EMY39" s="498"/>
      <c r="EMZ39" s="498"/>
      <c r="ENA39" s="498"/>
      <c r="ENB39" s="498"/>
      <c r="ENC39" s="498"/>
      <c r="END39" s="498"/>
      <c r="ENE39" s="498"/>
      <c r="ENF39" s="498"/>
      <c r="ENG39" s="498"/>
      <c r="ENH39" s="498"/>
      <c r="ENI39" s="498"/>
      <c r="ENJ39" s="498"/>
      <c r="ENK39" s="498"/>
      <c r="ENL39" s="498"/>
      <c r="ENM39" s="498"/>
      <c r="ENN39" s="498"/>
      <c r="ENO39" s="498"/>
      <c r="ENP39" s="498"/>
      <c r="ENQ39" s="498"/>
      <c r="ENR39" s="498"/>
      <c r="ENS39" s="498"/>
      <c r="ENT39" s="498"/>
      <c r="ENU39" s="498"/>
      <c r="ENV39" s="498"/>
      <c r="ENW39" s="498"/>
      <c r="ENX39" s="498"/>
      <c r="ENY39" s="498"/>
      <c r="ENZ39" s="498"/>
      <c r="EOA39" s="498"/>
      <c r="EOB39" s="498"/>
      <c r="EOC39" s="498"/>
      <c r="EOD39" s="498"/>
      <c r="EOE39" s="498"/>
      <c r="EOF39" s="498"/>
      <c r="EOG39" s="498"/>
      <c r="EOH39" s="498"/>
      <c r="EOI39" s="498"/>
      <c r="EOJ39" s="498"/>
      <c r="EOK39" s="498"/>
      <c r="EOL39" s="498"/>
      <c r="EOM39" s="498"/>
      <c r="EON39" s="498"/>
      <c r="EOO39" s="498"/>
      <c r="EOP39" s="498"/>
      <c r="EOQ39" s="498"/>
      <c r="EOR39" s="498"/>
      <c r="EOS39" s="498"/>
      <c r="EOT39" s="498"/>
      <c r="EOU39" s="498"/>
      <c r="EOV39" s="498"/>
      <c r="EOW39" s="498"/>
      <c r="EOX39" s="498"/>
      <c r="EOY39" s="498"/>
      <c r="EOZ39" s="498"/>
      <c r="EPA39" s="498"/>
      <c r="EPB39" s="498"/>
      <c r="EPC39" s="498"/>
      <c r="EPD39" s="498"/>
      <c r="EPE39" s="498"/>
      <c r="EPF39" s="498"/>
      <c r="EPG39" s="498"/>
      <c r="EPH39" s="498"/>
      <c r="EPI39" s="498"/>
      <c r="EPJ39" s="498"/>
      <c r="EPK39" s="498"/>
      <c r="EPL39" s="498"/>
      <c r="EPM39" s="498"/>
      <c r="EPN39" s="498"/>
      <c r="EPO39" s="498"/>
      <c r="EPP39" s="498"/>
      <c r="EPQ39" s="498"/>
      <c r="EPR39" s="498"/>
      <c r="EPS39" s="498"/>
      <c r="EPT39" s="498"/>
      <c r="EPU39" s="498"/>
      <c r="EPV39" s="498"/>
      <c r="EPW39" s="498"/>
      <c r="EPX39" s="498"/>
      <c r="EPY39" s="498"/>
      <c r="EPZ39" s="498"/>
      <c r="EQA39" s="498"/>
      <c r="EQB39" s="498"/>
      <c r="EQC39" s="498"/>
      <c r="EQD39" s="498"/>
      <c r="EQE39" s="498"/>
      <c r="EQF39" s="498"/>
      <c r="EQG39" s="498"/>
      <c r="EQH39" s="498"/>
      <c r="EQI39" s="498"/>
      <c r="EQJ39" s="498"/>
      <c r="EQK39" s="498"/>
      <c r="EQL39" s="498"/>
      <c r="EQM39" s="498"/>
      <c r="EQN39" s="498"/>
      <c r="EQO39" s="498"/>
      <c r="EQP39" s="498"/>
      <c r="EQQ39" s="498"/>
      <c r="EQR39" s="498"/>
      <c r="EQS39" s="498"/>
      <c r="EQT39" s="498"/>
      <c r="EQU39" s="498"/>
      <c r="EQV39" s="498"/>
      <c r="EQW39" s="498"/>
      <c r="EQX39" s="498"/>
      <c r="EQY39" s="498"/>
      <c r="EQZ39" s="498"/>
      <c r="ERA39" s="498"/>
      <c r="ERB39" s="498"/>
      <c r="ERC39" s="498"/>
      <c r="ERD39" s="498"/>
      <c r="ERE39" s="498"/>
      <c r="ERF39" s="498"/>
      <c r="ERG39" s="498"/>
      <c r="ERH39" s="498"/>
      <c r="ERI39" s="498"/>
      <c r="ERJ39" s="498"/>
      <c r="ERK39" s="498"/>
      <c r="ERL39" s="498"/>
      <c r="ERM39" s="498"/>
      <c r="ERN39" s="498"/>
      <c r="ERO39" s="498"/>
      <c r="ERP39" s="498"/>
      <c r="ERQ39" s="498"/>
      <c r="ERR39" s="498"/>
      <c r="ERS39" s="498"/>
      <c r="ERT39" s="498"/>
      <c r="ERU39" s="498"/>
      <c r="ERV39" s="498"/>
      <c r="ERW39" s="498"/>
      <c r="ERX39" s="498"/>
      <c r="ERY39" s="498"/>
      <c r="ERZ39" s="498"/>
      <c r="ESA39" s="498"/>
      <c r="ESB39" s="498"/>
      <c r="ESC39" s="498"/>
      <c r="ESD39" s="498"/>
      <c r="ESE39" s="498"/>
      <c r="ESF39" s="498"/>
      <c r="ESG39" s="498"/>
      <c r="ESH39" s="498"/>
      <c r="ESI39" s="498"/>
      <c r="ESJ39" s="498"/>
      <c r="ESK39" s="498"/>
      <c r="ESL39" s="498"/>
      <c r="ESM39" s="498"/>
      <c r="ESN39" s="498"/>
      <c r="ESO39" s="498"/>
      <c r="ESP39" s="498"/>
      <c r="ESQ39" s="498"/>
      <c r="ESR39" s="498"/>
      <c r="ESS39" s="498"/>
      <c r="EST39" s="498"/>
      <c r="ESU39" s="498"/>
      <c r="ESV39" s="498"/>
      <c r="ESW39" s="498"/>
      <c r="ESX39" s="498"/>
      <c r="ESY39" s="498"/>
      <c r="ESZ39" s="498"/>
      <c r="ETA39" s="498"/>
      <c r="ETB39" s="498"/>
      <c r="ETC39" s="498"/>
      <c r="ETD39" s="498"/>
      <c r="ETE39" s="498"/>
      <c r="ETF39" s="498"/>
      <c r="ETG39" s="498"/>
      <c r="ETH39" s="498"/>
      <c r="ETI39" s="498"/>
      <c r="ETJ39" s="498"/>
      <c r="ETK39" s="498"/>
      <c r="ETL39" s="498"/>
      <c r="ETM39" s="498"/>
      <c r="ETN39" s="498"/>
      <c r="ETO39" s="498"/>
      <c r="ETP39" s="498"/>
      <c r="ETQ39" s="498"/>
      <c r="ETR39" s="498"/>
      <c r="ETS39" s="498"/>
      <c r="ETT39" s="498"/>
      <c r="ETU39" s="498"/>
      <c r="ETV39" s="498"/>
      <c r="ETW39" s="498"/>
      <c r="ETX39" s="498"/>
      <c r="ETY39" s="498"/>
      <c r="ETZ39" s="498"/>
      <c r="EUA39" s="498"/>
      <c r="EUB39" s="498"/>
      <c r="EUC39" s="498"/>
      <c r="EUD39" s="498"/>
      <c r="EUE39" s="498"/>
      <c r="EUF39" s="498"/>
      <c r="EUG39" s="498"/>
      <c r="EUH39" s="498"/>
      <c r="EUI39" s="498"/>
      <c r="EUJ39" s="498"/>
      <c r="EUK39" s="498"/>
      <c r="EUL39" s="498"/>
      <c r="EUM39" s="498"/>
      <c r="EUN39" s="498"/>
      <c r="EUO39" s="498"/>
      <c r="EUP39" s="498"/>
      <c r="EUQ39" s="498"/>
      <c r="EUR39" s="498"/>
      <c r="EUS39" s="498"/>
      <c r="EUT39" s="498"/>
      <c r="EUU39" s="498"/>
      <c r="EUV39" s="498"/>
      <c r="EUW39" s="498"/>
      <c r="EUX39" s="498"/>
      <c r="EUY39" s="498"/>
      <c r="EUZ39" s="498"/>
      <c r="EVA39" s="498"/>
      <c r="EVB39" s="498"/>
      <c r="EVC39" s="498"/>
      <c r="EVD39" s="498"/>
      <c r="EVE39" s="498"/>
      <c r="EVF39" s="498"/>
      <c r="EVG39" s="498"/>
      <c r="EVH39" s="498"/>
      <c r="EVI39" s="498"/>
      <c r="EVJ39" s="498"/>
      <c r="EVK39" s="498"/>
      <c r="EVL39" s="498"/>
      <c r="EVM39" s="498"/>
      <c r="EVN39" s="498"/>
      <c r="EVO39" s="498"/>
      <c r="EVP39" s="498"/>
      <c r="EVQ39" s="498"/>
      <c r="EVR39" s="498"/>
      <c r="EVS39" s="498"/>
      <c r="EVT39" s="498"/>
      <c r="EVU39" s="498"/>
      <c r="EVV39" s="498"/>
      <c r="EVW39" s="498"/>
      <c r="EVX39" s="498"/>
      <c r="EVY39" s="498"/>
      <c r="EVZ39" s="498"/>
      <c r="EWA39" s="498"/>
      <c r="EWB39" s="498"/>
      <c r="EWC39" s="498"/>
      <c r="EWD39" s="498"/>
      <c r="EWE39" s="498"/>
      <c r="EWF39" s="498"/>
      <c r="EWG39" s="498"/>
      <c r="EWH39" s="498"/>
      <c r="EWI39" s="498"/>
      <c r="EWJ39" s="498"/>
      <c r="EWK39" s="498"/>
      <c r="EWL39" s="498"/>
      <c r="EWM39" s="498"/>
      <c r="EWN39" s="498"/>
      <c r="EWO39" s="498"/>
      <c r="EWP39" s="498"/>
      <c r="EWQ39" s="498"/>
      <c r="EWR39" s="498"/>
      <c r="EWS39" s="498"/>
      <c r="EWT39" s="498"/>
      <c r="EWU39" s="498"/>
      <c r="EWV39" s="498"/>
      <c r="EWW39" s="498"/>
      <c r="EWX39" s="498"/>
      <c r="EWY39" s="498"/>
      <c r="EWZ39" s="498"/>
      <c r="EXA39" s="498"/>
      <c r="EXB39" s="498"/>
      <c r="EXC39" s="498"/>
      <c r="EXD39" s="498"/>
      <c r="EXE39" s="498"/>
      <c r="EXF39" s="498"/>
      <c r="EXG39" s="498"/>
      <c r="EXH39" s="498"/>
      <c r="EXI39" s="498"/>
      <c r="EXJ39" s="498"/>
      <c r="EXK39" s="498"/>
      <c r="EXL39" s="498"/>
      <c r="EXM39" s="498"/>
      <c r="EXN39" s="498"/>
      <c r="EXO39" s="498"/>
      <c r="EXP39" s="498"/>
      <c r="EXQ39" s="498"/>
      <c r="EXR39" s="498"/>
      <c r="EXS39" s="498"/>
      <c r="EXT39" s="498"/>
      <c r="EXU39" s="498"/>
      <c r="EXV39" s="498"/>
      <c r="EXW39" s="498"/>
      <c r="EXX39" s="498"/>
      <c r="EXY39" s="498"/>
      <c r="EXZ39" s="498"/>
      <c r="EYA39" s="498"/>
      <c r="EYB39" s="498"/>
      <c r="EYC39" s="498"/>
      <c r="EYD39" s="498"/>
      <c r="EYE39" s="498"/>
      <c r="EYF39" s="498"/>
      <c r="EYG39" s="498"/>
      <c r="EYH39" s="498"/>
      <c r="EYI39" s="498"/>
      <c r="EYJ39" s="498"/>
      <c r="EYK39" s="498"/>
      <c r="EYL39" s="498"/>
      <c r="EYM39" s="498"/>
      <c r="EYN39" s="498"/>
      <c r="EYO39" s="498"/>
      <c r="EYP39" s="498"/>
      <c r="EYQ39" s="498"/>
      <c r="EYR39" s="498"/>
      <c r="EYS39" s="498"/>
      <c r="EYT39" s="498"/>
      <c r="EYU39" s="498"/>
      <c r="EYV39" s="498"/>
      <c r="EYW39" s="498"/>
      <c r="EYX39" s="498"/>
      <c r="EYY39" s="498"/>
      <c r="EYZ39" s="498"/>
      <c r="EZA39" s="498"/>
      <c r="EZB39" s="498"/>
      <c r="EZC39" s="498"/>
      <c r="EZD39" s="498"/>
      <c r="EZE39" s="498"/>
      <c r="EZF39" s="498"/>
      <c r="EZG39" s="498"/>
      <c r="EZH39" s="498"/>
      <c r="EZI39" s="498"/>
      <c r="EZJ39" s="498"/>
      <c r="EZK39" s="498"/>
      <c r="EZL39" s="498"/>
      <c r="EZM39" s="498"/>
      <c r="EZN39" s="498"/>
      <c r="EZO39" s="498"/>
      <c r="EZP39" s="498"/>
      <c r="EZQ39" s="498"/>
      <c r="EZR39" s="498"/>
      <c r="EZS39" s="498"/>
      <c r="EZT39" s="498"/>
      <c r="EZU39" s="498"/>
      <c r="EZV39" s="498"/>
      <c r="EZW39" s="498"/>
      <c r="EZX39" s="498"/>
      <c r="EZY39" s="498"/>
      <c r="EZZ39" s="498"/>
      <c r="FAA39" s="498"/>
      <c r="FAB39" s="498"/>
      <c r="FAC39" s="498"/>
      <c r="FAD39" s="498"/>
      <c r="FAE39" s="498"/>
      <c r="FAF39" s="498"/>
      <c r="FAG39" s="498"/>
      <c r="FAH39" s="498"/>
      <c r="FAI39" s="498"/>
      <c r="FAJ39" s="498"/>
      <c r="FAK39" s="498"/>
      <c r="FAL39" s="498"/>
      <c r="FAM39" s="498"/>
      <c r="FAN39" s="498"/>
      <c r="FAO39" s="498"/>
      <c r="FAP39" s="498"/>
      <c r="FAQ39" s="498"/>
      <c r="FAR39" s="498"/>
      <c r="FAS39" s="498"/>
      <c r="FAT39" s="498"/>
      <c r="FAU39" s="498"/>
      <c r="FAV39" s="498"/>
      <c r="FAW39" s="498"/>
      <c r="FAX39" s="498"/>
      <c r="FAY39" s="498"/>
      <c r="FAZ39" s="498"/>
      <c r="FBA39" s="498"/>
      <c r="FBB39" s="498"/>
      <c r="FBC39" s="498"/>
      <c r="FBD39" s="498"/>
      <c r="FBE39" s="498"/>
      <c r="FBF39" s="498"/>
      <c r="FBG39" s="498"/>
      <c r="FBH39" s="498"/>
      <c r="FBI39" s="498"/>
      <c r="FBJ39" s="498"/>
      <c r="FBK39" s="498"/>
      <c r="FBL39" s="498"/>
      <c r="FBM39" s="498"/>
      <c r="FBN39" s="498"/>
      <c r="FBO39" s="498"/>
      <c r="FBP39" s="498"/>
      <c r="FBQ39" s="498"/>
      <c r="FBR39" s="498"/>
      <c r="FBS39" s="498"/>
      <c r="FBT39" s="498"/>
      <c r="FBU39" s="498"/>
      <c r="FBV39" s="498"/>
      <c r="FBW39" s="498"/>
      <c r="FBX39" s="498"/>
      <c r="FBY39" s="498"/>
      <c r="FBZ39" s="498"/>
      <c r="FCA39" s="498"/>
      <c r="FCB39" s="498"/>
      <c r="FCC39" s="498"/>
      <c r="FCD39" s="498"/>
      <c r="FCE39" s="498"/>
      <c r="FCF39" s="498"/>
      <c r="FCG39" s="498"/>
      <c r="FCH39" s="498"/>
      <c r="FCI39" s="498"/>
      <c r="FCJ39" s="498"/>
      <c r="FCK39" s="498"/>
      <c r="FCL39" s="498"/>
      <c r="FCM39" s="498"/>
      <c r="FCN39" s="498"/>
      <c r="FCO39" s="498"/>
      <c r="FCP39" s="498"/>
      <c r="FCQ39" s="498"/>
      <c r="FCR39" s="498"/>
      <c r="FCS39" s="498"/>
      <c r="FCT39" s="498"/>
      <c r="FCU39" s="498"/>
      <c r="FCV39" s="498"/>
      <c r="FCW39" s="498"/>
      <c r="FCX39" s="498"/>
      <c r="FCY39" s="498"/>
      <c r="FCZ39" s="498"/>
      <c r="FDA39" s="498"/>
      <c r="FDB39" s="498"/>
      <c r="FDC39" s="498"/>
      <c r="FDD39" s="498"/>
      <c r="FDE39" s="498"/>
      <c r="FDF39" s="498"/>
      <c r="FDG39" s="498"/>
      <c r="FDH39" s="498"/>
      <c r="FDI39" s="498"/>
      <c r="FDJ39" s="498"/>
      <c r="FDK39" s="498"/>
      <c r="FDL39" s="498"/>
      <c r="FDM39" s="498"/>
      <c r="FDN39" s="498"/>
      <c r="FDO39" s="498"/>
      <c r="FDP39" s="498"/>
      <c r="FDQ39" s="498"/>
      <c r="FDR39" s="498"/>
      <c r="FDS39" s="498"/>
      <c r="FDT39" s="498"/>
      <c r="FDU39" s="498"/>
      <c r="FDV39" s="498"/>
      <c r="FDW39" s="498"/>
      <c r="FDX39" s="498"/>
      <c r="FDY39" s="498"/>
      <c r="FDZ39" s="498"/>
      <c r="FEA39" s="498"/>
      <c r="FEB39" s="498"/>
      <c r="FEC39" s="498"/>
      <c r="FED39" s="498"/>
      <c r="FEE39" s="498"/>
      <c r="FEF39" s="498"/>
      <c r="FEG39" s="498"/>
      <c r="FEH39" s="498"/>
      <c r="FEI39" s="498"/>
      <c r="FEJ39" s="498"/>
      <c r="FEK39" s="498"/>
      <c r="FEL39" s="498"/>
      <c r="FEM39" s="498"/>
      <c r="FEN39" s="498"/>
      <c r="FEO39" s="498"/>
      <c r="FEP39" s="498"/>
      <c r="FEQ39" s="498"/>
      <c r="FER39" s="498"/>
      <c r="FES39" s="498"/>
      <c r="FET39" s="498"/>
      <c r="FEU39" s="498"/>
      <c r="FEV39" s="498"/>
      <c r="FEW39" s="498"/>
      <c r="FEX39" s="498"/>
      <c r="FEY39" s="498"/>
      <c r="FEZ39" s="498"/>
      <c r="FFA39" s="498"/>
      <c r="FFB39" s="498"/>
      <c r="FFC39" s="498"/>
      <c r="FFD39" s="498"/>
      <c r="FFE39" s="498"/>
      <c r="FFF39" s="498"/>
      <c r="FFG39" s="498"/>
      <c r="FFH39" s="498"/>
      <c r="FFI39" s="498"/>
      <c r="FFJ39" s="498"/>
      <c r="FFK39" s="498"/>
      <c r="FFL39" s="498"/>
      <c r="FFM39" s="498"/>
      <c r="FFN39" s="498"/>
      <c r="FFO39" s="498"/>
      <c r="FFP39" s="498"/>
      <c r="FFQ39" s="498"/>
      <c r="FFR39" s="498"/>
      <c r="FFS39" s="498"/>
      <c r="FFT39" s="498"/>
      <c r="FFU39" s="498"/>
      <c r="FFV39" s="498"/>
      <c r="FFW39" s="498"/>
      <c r="FFX39" s="498"/>
      <c r="FFY39" s="498"/>
      <c r="FFZ39" s="498"/>
      <c r="FGA39" s="498"/>
      <c r="FGB39" s="498"/>
      <c r="FGC39" s="498"/>
      <c r="FGD39" s="498"/>
      <c r="FGE39" s="498"/>
      <c r="FGF39" s="498"/>
      <c r="FGG39" s="498"/>
      <c r="FGH39" s="498"/>
      <c r="FGI39" s="498"/>
      <c r="FGJ39" s="498"/>
      <c r="FGK39" s="498"/>
      <c r="FGL39" s="498"/>
      <c r="FGM39" s="498"/>
      <c r="FGN39" s="498"/>
      <c r="FGO39" s="498"/>
      <c r="FGP39" s="498"/>
      <c r="FGQ39" s="498"/>
      <c r="FGR39" s="498"/>
      <c r="FGS39" s="498"/>
      <c r="FGT39" s="498"/>
      <c r="FGU39" s="498"/>
      <c r="FGV39" s="498"/>
      <c r="FGW39" s="498"/>
      <c r="FGX39" s="498"/>
      <c r="FGY39" s="498"/>
      <c r="FGZ39" s="498"/>
      <c r="FHA39" s="498"/>
      <c r="FHB39" s="498"/>
      <c r="FHC39" s="498"/>
      <c r="FHD39" s="498"/>
      <c r="FHE39" s="498"/>
      <c r="FHF39" s="498"/>
      <c r="FHG39" s="498"/>
      <c r="FHH39" s="498"/>
      <c r="FHI39" s="498"/>
      <c r="FHJ39" s="498"/>
      <c r="FHK39" s="498"/>
      <c r="FHL39" s="498"/>
      <c r="FHM39" s="498"/>
      <c r="FHN39" s="498"/>
      <c r="FHO39" s="498"/>
      <c r="FHP39" s="498"/>
      <c r="FHQ39" s="498"/>
      <c r="FHR39" s="498"/>
      <c r="FHS39" s="498"/>
      <c r="FHT39" s="498"/>
      <c r="FHU39" s="498"/>
      <c r="FHV39" s="498"/>
      <c r="FHW39" s="498"/>
      <c r="FHX39" s="498"/>
      <c r="FHY39" s="498"/>
      <c r="FHZ39" s="498"/>
      <c r="FIA39" s="498"/>
      <c r="FIB39" s="498"/>
      <c r="FIC39" s="498"/>
      <c r="FID39" s="498"/>
      <c r="FIE39" s="498"/>
      <c r="FIF39" s="498"/>
      <c r="FIG39" s="498"/>
      <c r="FIH39" s="498"/>
      <c r="FII39" s="498"/>
      <c r="FIJ39" s="498"/>
      <c r="FIK39" s="498"/>
      <c r="FIL39" s="498"/>
      <c r="FIM39" s="498"/>
      <c r="FIN39" s="498"/>
      <c r="FIO39" s="498"/>
      <c r="FIP39" s="498"/>
      <c r="FIQ39" s="498"/>
      <c r="FIR39" s="498"/>
      <c r="FIS39" s="498"/>
      <c r="FIT39" s="498"/>
      <c r="FIU39" s="498"/>
      <c r="FIV39" s="498"/>
      <c r="FIW39" s="498"/>
      <c r="FIX39" s="498"/>
      <c r="FIY39" s="498"/>
      <c r="FIZ39" s="498"/>
      <c r="FJA39" s="498"/>
      <c r="FJB39" s="498"/>
      <c r="FJC39" s="498"/>
      <c r="FJD39" s="498"/>
      <c r="FJE39" s="498"/>
      <c r="FJF39" s="498"/>
      <c r="FJG39" s="498"/>
      <c r="FJH39" s="498"/>
      <c r="FJI39" s="498"/>
      <c r="FJJ39" s="498"/>
      <c r="FJK39" s="498"/>
      <c r="FJL39" s="498"/>
      <c r="FJM39" s="498"/>
      <c r="FJN39" s="498"/>
      <c r="FJO39" s="498"/>
      <c r="FJP39" s="498"/>
      <c r="FJQ39" s="498"/>
      <c r="FJR39" s="498"/>
      <c r="FJS39" s="498"/>
      <c r="FJT39" s="498"/>
      <c r="FJU39" s="498"/>
      <c r="FJV39" s="498"/>
      <c r="FJW39" s="498"/>
      <c r="FJX39" s="498"/>
      <c r="FJY39" s="498"/>
      <c r="FJZ39" s="498"/>
      <c r="FKA39" s="498"/>
      <c r="FKB39" s="498"/>
      <c r="FKC39" s="498"/>
      <c r="FKD39" s="498"/>
      <c r="FKE39" s="498"/>
      <c r="FKF39" s="498"/>
      <c r="FKG39" s="498"/>
      <c r="FKH39" s="498"/>
      <c r="FKI39" s="498"/>
      <c r="FKJ39" s="498"/>
      <c r="FKK39" s="498"/>
      <c r="FKL39" s="498"/>
      <c r="FKM39" s="498"/>
      <c r="FKN39" s="498"/>
      <c r="FKO39" s="498"/>
      <c r="FKP39" s="498"/>
      <c r="FKQ39" s="498"/>
      <c r="FKR39" s="498"/>
      <c r="FKS39" s="498"/>
      <c r="FKT39" s="498"/>
      <c r="FKU39" s="498"/>
      <c r="FKV39" s="498"/>
      <c r="FKW39" s="498"/>
      <c r="FKX39" s="498"/>
      <c r="FKY39" s="498"/>
      <c r="FKZ39" s="498"/>
      <c r="FLA39" s="498"/>
      <c r="FLB39" s="498"/>
      <c r="FLC39" s="498"/>
      <c r="FLD39" s="498"/>
      <c r="FLE39" s="498"/>
      <c r="FLF39" s="498"/>
      <c r="FLG39" s="498"/>
      <c r="FLH39" s="498"/>
      <c r="FLI39" s="498"/>
      <c r="FLJ39" s="498"/>
      <c r="FLK39" s="498"/>
      <c r="FLL39" s="498"/>
      <c r="FLM39" s="498"/>
      <c r="FLN39" s="498"/>
      <c r="FLO39" s="498"/>
      <c r="FLP39" s="498"/>
      <c r="FLQ39" s="498"/>
      <c r="FLR39" s="498"/>
      <c r="FLS39" s="498"/>
      <c r="FLT39" s="498"/>
      <c r="FLU39" s="498"/>
      <c r="FLV39" s="498"/>
      <c r="FLW39" s="498"/>
      <c r="FLX39" s="498"/>
      <c r="FLY39" s="498"/>
      <c r="FLZ39" s="498"/>
      <c r="FMA39" s="498"/>
      <c r="FMB39" s="498"/>
      <c r="FMC39" s="498"/>
      <c r="FMD39" s="498"/>
      <c r="FME39" s="498"/>
      <c r="FMF39" s="498"/>
      <c r="FMG39" s="498"/>
      <c r="FMH39" s="498"/>
      <c r="FMI39" s="498"/>
      <c r="FMJ39" s="498"/>
      <c r="FMK39" s="498"/>
      <c r="FML39" s="498"/>
      <c r="FMM39" s="498"/>
      <c r="FMN39" s="498"/>
      <c r="FMO39" s="498"/>
      <c r="FMP39" s="498"/>
      <c r="FMQ39" s="498"/>
      <c r="FMR39" s="498"/>
      <c r="FMS39" s="498"/>
      <c r="FMT39" s="498"/>
      <c r="FMU39" s="498"/>
      <c r="FMV39" s="498"/>
      <c r="FMW39" s="498"/>
      <c r="FMX39" s="498"/>
      <c r="FMY39" s="498"/>
      <c r="FMZ39" s="498"/>
      <c r="FNA39" s="498"/>
      <c r="FNB39" s="498"/>
      <c r="FNC39" s="498"/>
      <c r="FND39" s="498"/>
      <c r="FNE39" s="498"/>
      <c r="FNF39" s="498"/>
      <c r="FNG39" s="498"/>
      <c r="FNH39" s="498"/>
      <c r="FNI39" s="498"/>
      <c r="FNJ39" s="498"/>
      <c r="FNK39" s="498"/>
      <c r="FNL39" s="498"/>
      <c r="FNM39" s="498"/>
      <c r="FNN39" s="498"/>
      <c r="FNO39" s="498"/>
      <c r="FNP39" s="498"/>
      <c r="FNQ39" s="498"/>
      <c r="FNR39" s="498"/>
      <c r="FNS39" s="498"/>
      <c r="FNT39" s="498"/>
      <c r="FNU39" s="498"/>
      <c r="FNV39" s="498"/>
      <c r="FNW39" s="498"/>
      <c r="FNX39" s="498"/>
      <c r="FNY39" s="498"/>
      <c r="FNZ39" s="498"/>
      <c r="FOA39" s="498"/>
      <c r="FOB39" s="498"/>
      <c r="FOC39" s="498"/>
      <c r="FOD39" s="498"/>
      <c r="FOE39" s="498"/>
      <c r="FOF39" s="498"/>
      <c r="FOG39" s="498"/>
      <c r="FOH39" s="498"/>
      <c r="FOI39" s="498"/>
      <c r="FOJ39" s="498"/>
      <c r="FOK39" s="498"/>
      <c r="FOL39" s="498"/>
      <c r="FOM39" s="498"/>
      <c r="FON39" s="498"/>
      <c r="FOO39" s="498"/>
      <c r="FOP39" s="498"/>
      <c r="FOQ39" s="498"/>
      <c r="FOR39" s="498"/>
      <c r="FOS39" s="498"/>
      <c r="FOT39" s="498"/>
      <c r="FOU39" s="498"/>
      <c r="FOV39" s="498"/>
      <c r="FOW39" s="498"/>
      <c r="FOX39" s="498"/>
      <c r="FOY39" s="498"/>
      <c r="FOZ39" s="498"/>
      <c r="FPA39" s="498"/>
      <c r="FPB39" s="498"/>
      <c r="FPC39" s="498"/>
      <c r="FPD39" s="498"/>
      <c r="FPE39" s="498"/>
      <c r="FPF39" s="498"/>
      <c r="FPG39" s="498"/>
      <c r="FPH39" s="498"/>
      <c r="FPI39" s="498"/>
      <c r="FPJ39" s="498"/>
      <c r="FPK39" s="498"/>
      <c r="FPL39" s="498"/>
      <c r="FPM39" s="498"/>
      <c r="FPN39" s="498"/>
      <c r="FPO39" s="498"/>
      <c r="FPP39" s="498"/>
      <c r="FPQ39" s="498"/>
      <c r="FPR39" s="498"/>
      <c r="FPS39" s="498"/>
      <c r="FPT39" s="498"/>
      <c r="FPU39" s="498"/>
      <c r="FPV39" s="498"/>
      <c r="FPW39" s="498"/>
      <c r="FPX39" s="498"/>
      <c r="FPY39" s="498"/>
      <c r="FPZ39" s="498"/>
      <c r="FQA39" s="498"/>
      <c r="FQB39" s="498"/>
      <c r="FQC39" s="498"/>
      <c r="FQD39" s="498"/>
      <c r="FQE39" s="498"/>
      <c r="FQF39" s="498"/>
      <c r="FQG39" s="498"/>
      <c r="FQH39" s="498"/>
      <c r="FQI39" s="498"/>
      <c r="FQJ39" s="498"/>
      <c r="FQK39" s="498"/>
      <c r="FQL39" s="498"/>
      <c r="FQM39" s="498"/>
      <c r="FQN39" s="498"/>
      <c r="FQO39" s="498"/>
      <c r="FQP39" s="498"/>
      <c r="FQQ39" s="498"/>
      <c r="FQR39" s="498"/>
      <c r="FQS39" s="498"/>
      <c r="FQT39" s="498"/>
      <c r="FQU39" s="498"/>
      <c r="FQV39" s="498"/>
      <c r="FQW39" s="498"/>
      <c r="FQX39" s="498"/>
      <c r="FQY39" s="498"/>
      <c r="FQZ39" s="498"/>
      <c r="FRA39" s="498"/>
      <c r="FRB39" s="498"/>
      <c r="FRC39" s="498"/>
      <c r="FRD39" s="498"/>
      <c r="FRE39" s="498"/>
      <c r="FRF39" s="498"/>
      <c r="FRG39" s="498"/>
      <c r="FRH39" s="498"/>
      <c r="FRI39" s="498"/>
      <c r="FRJ39" s="498"/>
      <c r="FRK39" s="498"/>
      <c r="FRL39" s="498"/>
      <c r="FRM39" s="498"/>
      <c r="FRN39" s="498"/>
      <c r="FRO39" s="498"/>
      <c r="FRP39" s="498"/>
      <c r="FRQ39" s="498"/>
      <c r="FRR39" s="498"/>
      <c r="FRS39" s="498"/>
      <c r="FRT39" s="498"/>
      <c r="FRU39" s="498"/>
      <c r="FRV39" s="498"/>
      <c r="FRW39" s="498"/>
      <c r="FRX39" s="498"/>
      <c r="FRY39" s="498"/>
      <c r="FRZ39" s="498"/>
      <c r="FSA39" s="498"/>
      <c r="FSB39" s="498"/>
      <c r="FSC39" s="498"/>
      <c r="FSD39" s="498"/>
      <c r="FSE39" s="498"/>
      <c r="FSF39" s="498"/>
      <c r="FSG39" s="498"/>
      <c r="FSH39" s="498"/>
      <c r="FSI39" s="498"/>
      <c r="FSJ39" s="498"/>
      <c r="FSK39" s="498"/>
      <c r="FSL39" s="498"/>
      <c r="FSM39" s="498"/>
      <c r="FSN39" s="498"/>
      <c r="FSO39" s="498"/>
      <c r="FSP39" s="498"/>
      <c r="FSQ39" s="498"/>
      <c r="FSR39" s="498"/>
      <c r="FSS39" s="498"/>
      <c r="FST39" s="498"/>
      <c r="FSU39" s="498"/>
      <c r="FSV39" s="498"/>
      <c r="FSW39" s="498"/>
      <c r="FSX39" s="498"/>
      <c r="FSY39" s="498"/>
      <c r="FSZ39" s="498"/>
      <c r="FTA39" s="498"/>
      <c r="FTB39" s="498"/>
      <c r="FTC39" s="498"/>
      <c r="FTD39" s="498"/>
      <c r="FTE39" s="498"/>
      <c r="FTF39" s="498"/>
      <c r="FTG39" s="498"/>
      <c r="FTH39" s="498"/>
      <c r="FTI39" s="498"/>
      <c r="FTJ39" s="498"/>
      <c r="FTK39" s="498"/>
      <c r="FTL39" s="498"/>
      <c r="FTM39" s="498"/>
      <c r="FTN39" s="498"/>
      <c r="FTO39" s="498"/>
      <c r="FTP39" s="498"/>
      <c r="FTQ39" s="498"/>
      <c r="FTR39" s="498"/>
      <c r="FTS39" s="498"/>
      <c r="FTT39" s="498"/>
      <c r="FTU39" s="498"/>
      <c r="FTV39" s="498"/>
      <c r="FTW39" s="498"/>
      <c r="FTX39" s="498"/>
      <c r="FTY39" s="498"/>
      <c r="FTZ39" s="498"/>
      <c r="FUA39" s="498"/>
      <c r="FUB39" s="498"/>
      <c r="FUC39" s="498"/>
      <c r="FUD39" s="498"/>
      <c r="FUE39" s="498"/>
      <c r="FUF39" s="498"/>
      <c r="FUG39" s="498"/>
      <c r="FUH39" s="498"/>
      <c r="FUI39" s="498"/>
      <c r="FUJ39" s="498"/>
      <c r="FUK39" s="498"/>
      <c r="FUL39" s="498"/>
      <c r="FUM39" s="498"/>
      <c r="FUN39" s="498"/>
      <c r="FUO39" s="498"/>
      <c r="FUP39" s="498"/>
      <c r="FUQ39" s="498"/>
      <c r="FUR39" s="498"/>
      <c r="FUS39" s="498"/>
      <c r="FUT39" s="498"/>
      <c r="FUU39" s="498"/>
      <c r="FUV39" s="498"/>
      <c r="FUW39" s="498"/>
      <c r="FUX39" s="498"/>
      <c r="FUY39" s="498"/>
      <c r="FUZ39" s="498"/>
      <c r="FVA39" s="498"/>
      <c r="FVB39" s="498"/>
      <c r="FVC39" s="498"/>
      <c r="FVD39" s="498"/>
      <c r="FVE39" s="498"/>
      <c r="FVF39" s="498"/>
      <c r="FVG39" s="498"/>
      <c r="FVH39" s="498"/>
      <c r="FVI39" s="498"/>
      <c r="FVJ39" s="498"/>
      <c r="FVK39" s="498"/>
      <c r="FVL39" s="498"/>
      <c r="FVM39" s="498"/>
      <c r="FVN39" s="498"/>
      <c r="FVO39" s="498"/>
      <c r="FVP39" s="498"/>
      <c r="FVQ39" s="498"/>
      <c r="FVR39" s="498"/>
      <c r="FVS39" s="498"/>
      <c r="FVT39" s="498"/>
      <c r="FVU39" s="498"/>
      <c r="FVV39" s="498"/>
      <c r="FVW39" s="498"/>
      <c r="FVX39" s="498"/>
      <c r="FVY39" s="498"/>
      <c r="FVZ39" s="498"/>
      <c r="FWA39" s="498"/>
      <c r="FWB39" s="498"/>
      <c r="FWC39" s="498"/>
      <c r="FWD39" s="498"/>
      <c r="FWE39" s="498"/>
      <c r="FWF39" s="498"/>
      <c r="FWG39" s="498"/>
      <c r="FWH39" s="498"/>
      <c r="FWI39" s="498"/>
      <c r="FWJ39" s="498"/>
      <c r="FWK39" s="498"/>
      <c r="FWL39" s="498"/>
      <c r="FWM39" s="498"/>
      <c r="FWN39" s="498"/>
      <c r="FWO39" s="498"/>
      <c r="FWP39" s="498"/>
      <c r="FWQ39" s="498"/>
      <c r="FWR39" s="498"/>
      <c r="FWS39" s="498"/>
      <c r="FWT39" s="498"/>
      <c r="FWU39" s="498"/>
      <c r="FWV39" s="498"/>
      <c r="FWW39" s="498"/>
      <c r="FWX39" s="498"/>
      <c r="FWY39" s="498"/>
      <c r="FWZ39" s="498"/>
      <c r="FXA39" s="498"/>
      <c r="FXB39" s="498"/>
      <c r="FXC39" s="498"/>
      <c r="FXD39" s="498"/>
      <c r="FXE39" s="498"/>
      <c r="FXF39" s="498"/>
      <c r="FXG39" s="498"/>
      <c r="FXH39" s="498"/>
      <c r="FXI39" s="498"/>
      <c r="FXJ39" s="498"/>
      <c r="FXK39" s="498"/>
      <c r="FXL39" s="498"/>
      <c r="FXM39" s="498"/>
      <c r="FXN39" s="498"/>
      <c r="FXO39" s="498"/>
      <c r="FXP39" s="498"/>
      <c r="FXQ39" s="498"/>
      <c r="FXR39" s="498"/>
      <c r="FXS39" s="498"/>
      <c r="FXT39" s="498"/>
      <c r="FXU39" s="498"/>
      <c r="FXV39" s="498"/>
      <c r="FXW39" s="498"/>
      <c r="FXX39" s="498"/>
      <c r="FXY39" s="498"/>
      <c r="FXZ39" s="498"/>
      <c r="FYA39" s="498"/>
      <c r="FYB39" s="498"/>
      <c r="FYC39" s="498"/>
      <c r="FYD39" s="498"/>
      <c r="FYE39" s="498"/>
      <c r="FYF39" s="498"/>
      <c r="FYG39" s="498"/>
      <c r="FYH39" s="498"/>
      <c r="FYI39" s="498"/>
      <c r="FYJ39" s="498"/>
      <c r="FYK39" s="498"/>
      <c r="FYL39" s="498"/>
      <c r="FYM39" s="498"/>
      <c r="FYN39" s="498"/>
      <c r="FYO39" s="498"/>
      <c r="FYP39" s="498"/>
      <c r="FYQ39" s="498"/>
      <c r="FYR39" s="498"/>
      <c r="FYS39" s="498"/>
      <c r="FYT39" s="498"/>
      <c r="FYU39" s="498"/>
      <c r="FYV39" s="498"/>
      <c r="FYW39" s="498"/>
      <c r="FYX39" s="498"/>
      <c r="FYY39" s="498"/>
      <c r="FYZ39" s="498"/>
      <c r="FZA39" s="498"/>
      <c r="FZB39" s="498"/>
      <c r="FZC39" s="498"/>
      <c r="FZD39" s="498"/>
      <c r="FZE39" s="498"/>
      <c r="FZF39" s="498"/>
      <c r="FZG39" s="498"/>
      <c r="FZH39" s="498"/>
      <c r="FZI39" s="498"/>
      <c r="FZJ39" s="498"/>
      <c r="FZK39" s="498"/>
      <c r="FZL39" s="498"/>
      <c r="FZM39" s="498"/>
      <c r="FZN39" s="498"/>
      <c r="FZO39" s="498"/>
      <c r="FZP39" s="498"/>
      <c r="FZQ39" s="498"/>
      <c r="FZR39" s="498"/>
      <c r="FZS39" s="498"/>
      <c r="FZT39" s="498"/>
      <c r="FZU39" s="498"/>
      <c r="FZV39" s="498"/>
      <c r="FZW39" s="498"/>
      <c r="FZX39" s="498"/>
      <c r="FZY39" s="498"/>
      <c r="FZZ39" s="498"/>
      <c r="GAA39" s="498"/>
      <c r="GAB39" s="498"/>
      <c r="GAC39" s="498"/>
      <c r="GAD39" s="498"/>
      <c r="GAE39" s="498"/>
      <c r="GAF39" s="498"/>
      <c r="GAG39" s="498"/>
      <c r="GAH39" s="498"/>
      <c r="GAI39" s="498"/>
      <c r="GAJ39" s="498"/>
      <c r="GAK39" s="498"/>
      <c r="GAL39" s="498"/>
      <c r="GAM39" s="498"/>
      <c r="GAN39" s="498"/>
      <c r="GAO39" s="498"/>
      <c r="GAP39" s="498"/>
      <c r="GAQ39" s="498"/>
      <c r="GAR39" s="498"/>
      <c r="GAS39" s="498"/>
      <c r="GAT39" s="498"/>
      <c r="GAU39" s="498"/>
      <c r="GAV39" s="498"/>
      <c r="GAW39" s="498"/>
      <c r="GAX39" s="498"/>
      <c r="GAY39" s="498"/>
      <c r="GAZ39" s="498"/>
      <c r="GBA39" s="498"/>
      <c r="GBB39" s="498"/>
      <c r="GBC39" s="498"/>
      <c r="GBD39" s="498"/>
      <c r="GBE39" s="498"/>
      <c r="GBF39" s="498"/>
      <c r="GBG39" s="498"/>
      <c r="GBH39" s="498"/>
      <c r="GBI39" s="498"/>
      <c r="GBJ39" s="498"/>
      <c r="GBK39" s="498"/>
      <c r="GBL39" s="498"/>
      <c r="GBM39" s="498"/>
      <c r="GBN39" s="498"/>
      <c r="GBO39" s="498"/>
      <c r="GBP39" s="498"/>
      <c r="GBQ39" s="498"/>
      <c r="GBR39" s="498"/>
      <c r="GBS39" s="498"/>
      <c r="GBT39" s="498"/>
      <c r="GBU39" s="498"/>
      <c r="GBV39" s="498"/>
      <c r="GBW39" s="498"/>
      <c r="GBX39" s="498"/>
      <c r="GBY39" s="498"/>
      <c r="GBZ39" s="498"/>
      <c r="GCA39" s="498"/>
      <c r="GCB39" s="498"/>
      <c r="GCC39" s="498"/>
      <c r="GCD39" s="498"/>
      <c r="GCE39" s="498"/>
      <c r="GCF39" s="498"/>
      <c r="GCG39" s="498"/>
      <c r="GCH39" s="498"/>
      <c r="GCI39" s="498"/>
      <c r="GCJ39" s="498"/>
      <c r="GCK39" s="498"/>
      <c r="GCL39" s="498"/>
      <c r="GCM39" s="498"/>
      <c r="GCN39" s="498"/>
      <c r="GCO39" s="498"/>
      <c r="GCP39" s="498"/>
      <c r="GCQ39" s="498"/>
      <c r="GCR39" s="498"/>
      <c r="GCS39" s="498"/>
      <c r="GCT39" s="498"/>
      <c r="GCU39" s="498"/>
      <c r="GCV39" s="498"/>
      <c r="GCW39" s="498"/>
      <c r="GCX39" s="498"/>
      <c r="GCY39" s="498"/>
      <c r="GCZ39" s="498"/>
      <c r="GDA39" s="498"/>
      <c r="GDB39" s="498"/>
      <c r="GDC39" s="498"/>
      <c r="GDD39" s="498"/>
      <c r="GDE39" s="498"/>
      <c r="GDF39" s="498"/>
      <c r="GDG39" s="498"/>
      <c r="GDH39" s="498"/>
      <c r="GDI39" s="498"/>
      <c r="GDJ39" s="498"/>
      <c r="GDK39" s="498"/>
      <c r="GDL39" s="498"/>
      <c r="GDM39" s="498"/>
      <c r="GDN39" s="498"/>
      <c r="GDO39" s="498"/>
      <c r="GDP39" s="498"/>
      <c r="GDQ39" s="498"/>
      <c r="GDR39" s="498"/>
      <c r="GDS39" s="498"/>
      <c r="GDT39" s="498"/>
      <c r="GDU39" s="498"/>
      <c r="GDV39" s="498"/>
      <c r="GDW39" s="498"/>
      <c r="GDX39" s="498"/>
      <c r="GDY39" s="498"/>
      <c r="GDZ39" s="498"/>
      <c r="GEA39" s="498"/>
      <c r="GEB39" s="498"/>
      <c r="GEC39" s="498"/>
      <c r="GED39" s="498"/>
      <c r="GEE39" s="498"/>
      <c r="GEF39" s="498"/>
      <c r="GEG39" s="498"/>
      <c r="GEH39" s="498"/>
      <c r="GEI39" s="498"/>
      <c r="GEJ39" s="498"/>
      <c r="GEK39" s="498"/>
      <c r="GEL39" s="498"/>
      <c r="GEM39" s="498"/>
      <c r="GEN39" s="498"/>
      <c r="GEO39" s="498"/>
      <c r="GEP39" s="498"/>
      <c r="GEQ39" s="498"/>
      <c r="GER39" s="498"/>
      <c r="GES39" s="498"/>
      <c r="GET39" s="498"/>
      <c r="GEU39" s="498"/>
      <c r="GEV39" s="498"/>
      <c r="GEW39" s="498"/>
      <c r="GEX39" s="498"/>
      <c r="GEY39" s="498"/>
      <c r="GEZ39" s="498"/>
      <c r="GFA39" s="498"/>
      <c r="GFB39" s="498"/>
      <c r="GFC39" s="498"/>
      <c r="GFD39" s="498"/>
      <c r="GFE39" s="498"/>
      <c r="GFF39" s="498"/>
      <c r="GFG39" s="498"/>
      <c r="GFH39" s="498"/>
      <c r="GFI39" s="498"/>
      <c r="GFJ39" s="498"/>
      <c r="GFK39" s="498"/>
      <c r="GFL39" s="498"/>
      <c r="GFM39" s="498"/>
      <c r="GFN39" s="498"/>
      <c r="GFO39" s="498"/>
      <c r="GFP39" s="498"/>
      <c r="GFQ39" s="498"/>
      <c r="GFR39" s="498"/>
      <c r="GFS39" s="498"/>
      <c r="GFT39" s="498"/>
      <c r="GFU39" s="498"/>
      <c r="GFV39" s="498"/>
      <c r="GFW39" s="498"/>
      <c r="GFX39" s="498"/>
      <c r="GFY39" s="498"/>
      <c r="GFZ39" s="498"/>
      <c r="GGA39" s="498"/>
      <c r="GGB39" s="498"/>
      <c r="GGC39" s="498"/>
      <c r="GGD39" s="498"/>
      <c r="GGE39" s="498"/>
      <c r="GGF39" s="498"/>
      <c r="GGG39" s="498"/>
      <c r="GGH39" s="498"/>
      <c r="GGI39" s="498"/>
      <c r="GGJ39" s="498"/>
      <c r="GGK39" s="498"/>
      <c r="GGL39" s="498"/>
      <c r="GGM39" s="498"/>
      <c r="GGN39" s="498"/>
      <c r="GGO39" s="498"/>
      <c r="GGP39" s="498"/>
      <c r="GGQ39" s="498"/>
      <c r="GGR39" s="498"/>
      <c r="GGS39" s="498"/>
      <c r="GGT39" s="498"/>
      <c r="GGU39" s="498"/>
      <c r="GGV39" s="498"/>
      <c r="GGW39" s="498"/>
      <c r="GGX39" s="498"/>
      <c r="GGY39" s="498"/>
      <c r="GGZ39" s="498"/>
      <c r="GHA39" s="498"/>
      <c r="GHB39" s="498"/>
      <c r="GHC39" s="498"/>
      <c r="GHD39" s="498"/>
      <c r="GHE39" s="498"/>
      <c r="GHF39" s="498"/>
      <c r="GHG39" s="498"/>
      <c r="GHH39" s="498"/>
      <c r="GHI39" s="498"/>
      <c r="GHJ39" s="498"/>
      <c r="GHK39" s="498"/>
      <c r="GHL39" s="498"/>
      <c r="GHM39" s="498"/>
      <c r="GHN39" s="498"/>
      <c r="GHO39" s="498"/>
      <c r="GHP39" s="498"/>
      <c r="GHQ39" s="498"/>
      <c r="GHR39" s="498"/>
      <c r="GHS39" s="498"/>
      <c r="GHT39" s="498"/>
      <c r="GHU39" s="498"/>
      <c r="GHV39" s="498"/>
      <c r="GHW39" s="498"/>
      <c r="GHX39" s="498"/>
      <c r="GHY39" s="498"/>
      <c r="GHZ39" s="498"/>
      <c r="GIA39" s="498"/>
      <c r="GIB39" s="498"/>
      <c r="GIC39" s="498"/>
      <c r="GID39" s="498"/>
      <c r="GIE39" s="498"/>
      <c r="GIF39" s="498"/>
      <c r="GIG39" s="498"/>
      <c r="GIH39" s="498"/>
      <c r="GII39" s="498"/>
      <c r="GIJ39" s="498"/>
      <c r="GIK39" s="498"/>
      <c r="GIL39" s="498"/>
      <c r="GIM39" s="498"/>
      <c r="GIN39" s="498"/>
      <c r="GIO39" s="498"/>
      <c r="GIP39" s="498"/>
      <c r="GIQ39" s="498"/>
      <c r="GIR39" s="498"/>
      <c r="GIS39" s="498"/>
      <c r="GIT39" s="498"/>
      <c r="GIU39" s="498"/>
      <c r="GIV39" s="498"/>
      <c r="GIW39" s="498"/>
      <c r="GIX39" s="498"/>
      <c r="GIY39" s="498"/>
      <c r="GIZ39" s="498"/>
      <c r="GJA39" s="498"/>
      <c r="GJB39" s="498"/>
      <c r="GJC39" s="498"/>
      <c r="GJD39" s="498"/>
      <c r="GJE39" s="498"/>
      <c r="GJF39" s="498"/>
      <c r="GJG39" s="498"/>
      <c r="GJH39" s="498"/>
      <c r="GJI39" s="498"/>
      <c r="GJJ39" s="498"/>
      <c r="GJK39" s="498"/>
      <c r="GJL39" s="498"/>
      <c r="GJM39" s="498"/>
      <c r="GJN39" s="498"/>
      <c r="GJO39" s="498"/>
      <c r="GJP39" s="498"/>
      <c r="GJQ39" s="498"/>
      <c r="GJR39" s="498"/>
      <c r="GJS39" s="498"/>
      <c r="GJT39" s="498"/>
      <c r="GJU39" s="498"/>
      <c r="GJV39" s="498"/>
      <c r="GJW39" s="498"/>
      <c r="GJX39" s="498"/>
      <c r="GJY39" s="498"/>
      <c r="GJZ39" s="498"/>
      <c r="GKA39" s="498"/>
      <c r="GKB39" s="498"/>
      <c r="GKC39" s="498"/>
      <c r="GKD39" s="498"/>
      <c r="GKE39" s="498"/>
      <c r="GKF39" s="498"/>
      <c r="GKG39" s="498"/>
      <c r="GKH39" s="498"/>
      <c r="GKI39" s="498"/>
      <c r="GKJ39" s="498"/>
      <c r="GKK39" s="498"/>
      <c r="GKL39" s="498"/>
      <c r="GKM39" s="498"/>
      <c r="GKN39" s="498"/>
      <c r="GKO39" s="498"/>
      <c r="GKP39" s="498"/>
      <c r="GKQ39" s="498"/>
      <c r="GKR39" s="498"/>
      <c r="GKS39" s="498"/>
      <c r="GKT39" s="498"/>
      <c r="GKU39" s="498"/>
      <c r="GKV39" s="498"/>
      <c r="GKW39" s="498"/>
      <c r="GKX39" s="498"/>
      <c r="GKY39" s="498"/>
      <c r="GKZ39" s="498"/>
      <c r="GLA39" s="498"/>
      <c r="GLB39" s="498"/>
      <c r="GLC39" s="498"/>
      <c r="GLD39" s="498"/>
      <c r="GLE39" s="498"/>
      <c r="GLF39" s="498"/>
      <c r="GLG39" s="498"/>
      <c r="GLH39" s="498"/>
      <c r="GLI39" s="498"/>
      <c r="GLJ39" s="498"/>
      <c r="GLK39" s="498"/>
      <c r="GLL39" s="498"/>
      <c r="GLM39" s="498"/>
      <c r="GLN39" s="498"/>
      <c r="GLO39" s="498"/>
      <c r="GLP39" s="498"/>
      <c r="GLQ39" s="498"/>
      <c r="GLR39" s="498"/>
      <c r="GLS39" s="498"/>
      <c r="GLT39" s="498"/>
      <c r="GLU39" s="498"/>
      <c r="GLV39" s="498"/>
      <c r="GLW39" s="498"/>
      <c r="GLX39" s="498"/>
      <c r="GLY39" s="498"/>
      <c r="GLZ39" s="498"/>
      <c r="GMA39" s="498"/>
      <c r="GMB39" s="498"/>
      <c r="GMC39" s="498"/>
      <c r="GMD39" s="498"/>
      <c r="GME39" s="498"/>
      <c r="GMF39" s="498"/>
      <c r="GMG39" s="498"/>
      <c r="GMH39" s="498"/>
      <c r="GMI39" s="498"/>
      <c r="GMJ39" s="498"/>
      <c r="GMK39" s="498"/>
      <c r="GML39" s="498"/>
      <c r="GMM39" s="498"/>
      <c r="GMN39" s="498"/>
      <c r="GMO39" s="498"/>
      <c r="GMP39" s="498"/>
      <c r="GMQ39" s="498"/>
      <c r="GMR39" s="498"/>
      <c r="GMS39" s="498"/>
      <c r="GMT39" s="498"/>
      <c r="GMU39" s="498"/>
      <c r="GMV39" s="498"/>
      <c r="GMW39" s="498"/>
      <c r="GMX39" s="498"/>
      <c r="GMY39" s="498"/>
      <c r="GMZ39" s="498"/>
      <c r="GNA39" s="498"/>
      <c r="GNB39" s="498"/>
      <c r="GNC39" s="498"/>
      <c r="GND39" s="498"/>
      <c r="GNE39" s="498"/>
      <c r="GNF39" s="498"/>
      <c r="GNG39" s="498"/>
      <c r="GNH39" s="498"/>
      <c r="GNI39" s="498"/>
      <c r="GNJ39" s="498"/>
      <c r="GNK39" s="498"/>
      <c r="GNL39" s="498"/>
      <c r="GNM39" s="498"/>
      <c r="GNN39" s="498"/>
      <c r="GNO39" s="498"/>
      <c r="GNP39" s="498"/>
      <c r="GNQ39" s="498"/>
      <c r="GNR39" s="498"/>
      <c r="GNS39" s="498"/>
      <c r="GNT39" s="498"/>
      <c r="GNU39" s="498"/>
      <c r="GNV39" s="498"/>
      <c r="GNW39" s="498"/>
      <c r="GNX39" s="498"/>
      <c r="GNY39" s="498"/>
      <c r="GNZ39" s="498"/>
      <c r="GOA39" s="498"/>
      <c r="GOB39" s="498"/>
      <c r="GOC39" s="498"/>
      <c r="GOD39" s="498"/>
      <c r="GOE39" s="498"/>
      <c r="GOF39" s="498"/>
      <c r="GOG39" s="498"/>
      <c r="GOH39" s="498"/>
      <c r="GOI39" s="498"/>
      <c r="GOJ39" s="498"/>
      <c r="GOK39" s="498"/>
      <c r="GOL39" s="498"/>
      <c r="GOM39" s="498"/>
      <c r="GON39" s="498"/>
      <c r="GOO39" s="498"/>
      <c r="GOP39" s="498"/>
      <c r="GOQ39" s="498"/>
      <c r="GOR39" s="498"/>
      <c r="GOS39" s="498"/>
      <c r="GOT39" s="498"/>
      <c r="GOU39" s="498"/>
      <c r="GOV39" s="498"/>
      <c r="GOW39" s="498"/>
      <c r="GOX39" s="498"/>
      <c r="GOY39" s="498"/>
      <c r="GOZ39" s="498"/>
      <c r="GPA39" s="498"/>
      <c r="GPB39" s="498"/>
      <c r="GPC39" s="498"/>
      <c r="GPD39" s="498"/>
      <c r="GPE39" s="498"/>
      <c r="GPF39" s="498"/>
      <c r="GPG39" s="498"/>
      <c r="GPH39" s="498"/>
      <c r="GPI39" s="498"/>
      <c r="GPJ39" s="498"/>
      <c r="GPK39" s="498"/>
      <c r="GPL39" s="498"/>
      <c r="GPM39" s="498"/>
      <c r="GPN39" s="498"/>
      <c r="GPO39" s="498"/>
      <c r="GPP39" s="498"/>
      <c r="GPQ39" s="498"/>
      <c r="GPR39" s="498"/>
      <c r="GPS39" s="498"/>
      <c r="GPT39" s="498"/>
      <c r="GPU39" s="498"/>
      <c r="GPV39" s="498"/>
      <c r="GPW39" s="498"/>
      <c r="GPX39" s="498"/>
      <c r="GPY39" s="498"/>
      <c r="GPZ39" s="498"/>
      <c r="GQA39" s="498"/>
      <c r="GQB39" s="498"/>
      <c r="GQC39" s="498"/>
      <c r="GQD39" s="498"/>
      <c r="GQE39" s="498"/>
      <c r="GQF39" s="498"/>
      <c r="GQG39" s="498"/>
      <c r="GQH39" s="498"/>
      <c r="GQI39" s="498"/>
      <c r="GQJ39" s="498"/>
      <c r="GQK39" s="498"/>
      <c r="GQL39" s="498"/>
      <c r="GQM39" s="498"/>
      <c r="GQN39" s="498"/>
      <c r="GQO39" s="498"/>
      <c r="GQP39" s="498"/>
      <c r="GQQ39" s="498"/>
      <c r="GQR39" s="498"/>
      <c r="GQS39" s="498"/>
      <c r="GQT39" s="498"/>
      <c r="GQU39" s="498"/>
      <c r="GQV39" s="498"/>
      <c r="GQW39" s="498"/>
      <c r="GQX39" s="498"/>
      <c r="GQY39" s="498"/>
      <c r="GQZ39" s="498"/>
      <c r="GRA39" s="498"/>
      <c r="GRB39" s="498"/>
      <c r="GRC39" s="498"/>
      <c r="GRD39" s="498"/>
      <c r="GRE39" s="498"/>
      <c r="GRF39" s="498"/>
      <c r="GRG39" s="498"/>
      <c r="GRH39" s="498"/>
      <c r="GRI39" s="498"/>
      <c r="GRJ39" s="498"/>
      <c r="GRK39" s="498"/>
      <c r="GRL39" s="498"/>
      <c r="GRM39" s="498"/>
      <c r="GRN39" s="498"/>
      <c r="GRO39" s="498"/>
      <c r="GRP39" s="498"/>
      <c r="GRQ39" s="498"/>
      <c r="GRR39" s="498"/>
      <c r="GRS39" s="498"/>
      <c r="GRT39" s="498"/>
      <c r="GRU39" s="498"/>
      <c r="GRV39" s="498"/>
      <c r="GRW39" s="498"/>
      <c r="GRX39" s="498"/>
      <c r="GRY39" s="498"/>
      <c r="GRZ39" s="498"/>
      <c r="GSA39" s="498"/>
      <c r="GSB39" s="498"/>
      <c r="GSC39" s="498"/>
      <c r="GSD39" s="498"/>
      <c r="GSE39" s="498"/>
      <c r="GSF39" s="498"/>
      <c r="GSG39" s="498"/>
      <c r="GSH39" s="498"/>
      <c r="GSI39" s="498"/>
      <c r="GSJ39" s="498"/>
      <c r="GSK39" s="498"/>
      <c r="GSL39" s="498"/>
      <c r="GSM39" s="498"/>
      <c r="GSN39" s="498"/>
      <c r="GSO39" s="498"/>
      <c r="GSP39" s="498"/>
      <c r="GSQ39" s="498"/>
      <c r="GSR39" s="498"/>
      <c r="GSS39" s="498"/>
      <c r="GST39" s="498"/>
      <c r="GSU39" s="498"/>
      <c r="GSV39" s="498"/>
      <c r="GSW39" s="498"/>
      <c r="GSX39" s="498"/>
      <c r="GSY39" s="498"/>
      <c r="GSZ39" s="498"/>
      <c r="GTA39" s="498"/>
      <c r="GTB39" s="498"/>
      <c r="GTC39" s="498"/>
      <c r="GTD39" s="498"/>
      <c r="GTE39" s="498"/>
      <c r="GTF39" s="498"/>
      <c r="GTG39" s="498"/>
      <c r="GTH39" s="498"/>
      <c r="GTI39" s="498"/>
      <c r="GTJ39" s="498"/>
      <c r="GTK39" s="498"/>
      <c r="GTL39" s="498"/>
      <c r="GTM39" s="498"/>
      <c r="GTN39" s="498"/>
      <c r="GTO39" s="498"/>
      <c r="GTP39" s="498"/>
      <c r="GTQ39" s="498"/>
      <c r="GTR39" s="498"/>
      <c r="GTS39" s="498"/>
      <c r="GTT39" s="498"/>
      <c r="GTU39" s="498"/>
      <c r="GTV39" s="498"/>
      <c r="GTW39" s="498"/>
      <c r="GTX39" s="498"/>
      <c r="GTY39" s="498"/>
      <c r="GTZ39" s="498"/>
      <c r="GUA39" s="498"/>
      <c r="GUB39" s="498"/>
      <c r="GUC39" s="498"/>
      <c r="GUD39" s="498"/>
      <c r="GUE39" s="498"/>
      <c r="GUF39" s="498"/>
      <c r="GUG39" s="498"/>
      <c r="GUH39" s="498"/>
      <c r="GUI39" s="498"/>
      <c r="GUJ39" s="498"/>
      <c r="GUK39" s="498"/>
      <c r="GUL39" s="498"/>
      <c r="GUM39" s="498"/>
      <c r="GUN39" s="498"/>
      <c r="GUO39" s="498"/>
      <c r="GUP39" s="498"/>
      <c r="GUQ39" s="498"/>
      <c r="GUR39" s="498"/>
      <c r="GUS39" s="498"/>
      <c r="GUT39" s="498"/>
      <c r="GUU39" s="498"/>
      <c r="GUV39" s="498"/>
      <c r="GUW39" s="498"/>
      <c r="GUX39" s="498"/>
      <c r="GUY39" s="498"/>
      <c r="GUZ39" s="498"/>
      <c r="GVA39" s="498"/>
      <c r="GVB39" s="498"/>
      <c r="GVC39" s="498"/>
      <c r="GVD39" s="498"/>
      <c r="GVE39" s="498"/>
      <c r="GVF39" s="498"/>
      <c r="GVG39" s="498"/>
      <c r="GVH39" s="498"/>
      <c r="GVI39" s="498"/>
      <c r="GVJ39" s="498"/>
      <c r="GVK39" s="498"/>
      <c r="GVL39" s="498"/>
      <c r="GVM39" s="498"/>
      <c r="GVN39" s="498"/>
      <c r="GVO39" s="498"/>
      <c r="GVP39" s="498"/>
      <c r="GVQ39" s="498"/>
      <c r="GVR39" s="498"/>
      <c r="GVS39" s="498"/>
      <c r="GVT39" s="498"/>
      <c r="GVU39" s="498"/>
      <c r="GVV39" s="498"/>
      <c r="GVW39" s="498"/>
      <c r="GVX39" s="498"/>
      <c r="GVY39" s="498"/>
      <c r="GVZ39" s="498"/>
      <c r="GWA39" s="498"/>
      <c r="GWB39" s="498"/>
      <c r="GWC39" s="498"/>
      <c r="GWD39" s="498"/>
      <c r="GWE39" s="498"/>
      <c r="GWF39" s="498"/>
      <c r="GWG39" s="498"/>
      <c r="GWH39" s="498"/>
      <c r="GWI39" s="498"/>
      <c r="GWJ39" s="498"/>
      <c r="GWK39" s="498"/>
      <c r="GWL39" s="498"/>
      <c r="GWM39" s="498"/>
      <c r="GWN39" s="498"/>
      <c r="GWO39" s="498"/>
      <c r="GWP39" s="498"/>
      <c r="GWQ39" s="498"/>
      <c r="GWR39" s="498"/>
      <c r="GWS39" s="498"/>
      <c r="GWT39" s="498"/>
      <c r="GWU39" s="498"/>
      <c r="GWV39" s="498"/>
      <c r="GWW39" s="498"/>
      <c r="GWX39" s="498"/>
      <c r="GWY39" s="498"/>
      <c r="GWZ39" s="498"/>
      <c r="GXA39" s="498"/>
      <c r="GXB39" s="498"/>
      <c r="GXC39" s="498"/>
      <c r="GXD39" s="498"/>
      <c r="GXE39" s="498"/>
      <c r="GXF39" s="498"/>
      <c r="GXG39" s="498"/>
      <c r="GXH39" s="498"/>
      <c r="GXI39" s="498"/>
      <c r="GXJ39" s="498"/>
      <c r="GXK39" s="498"/>
      <c r="GXL39" s="498"/>
      <c r="GXM39" s="498"/>
      <c r="GXN39" s="498"/>
      <c r="GXO39" s="498"/>
      <c r="GXP39" s="498"/>
      <c r="GXQ39" s="498"/>
      <c r="GXR39" s="498"/>
      <c r="GXS39" s="498"/>
      <c r="GXT39" s="498"/>
      <c r="GXU39" s="498"/>
      <c r="GXV39" s="498"/>
      <c r="GXW39" s="498"/>
      <c r="GXX39" s="498"/>
      <c r="GXY39" s="498"/>
      <c r="GXZ39" s="498"/>
      <c r="GYA39" s="498"/>
      <c r="GYB39" s="498"/>
      <c r="GYC39" s="498"/>
      <c r="GYD39" s="498"/>
      <c r="GYE39" s="498"/>
      <c r="GYF39" s="498"/>
      <c r="GYG39" s="498"/>
      <c r="GYH39" s="498"/>
      <c r="GYI39" s="498"/>
      <c r="GYJ39" s="498"/>
      <c r="GYK39" s="498"/>
      <c r="GYL39" s="498"/>
      <c r="GYM39" s="498"/>
      <c r="GYN39" s="498"/>
      <c r="GYO39" s="498"/>
      <c r="GYP39" s="498"/>
      <c r="GYQ39" s="498"/>
      <c r="GYR39" s="498"/>
      <c r="GYS39" s="498"/>
      <c r="GYT39" s="498"/>
      <c r="GYU39" s="498"/>
      <c r="GYV39" s="498"/>
      <c r="GYW39" s="498"/>
      <c r="GYX39" s="498"/>
      <c r="GYY39" s="498"/>
      <c r="GYZ39" s="498"/>
      <c r="GZA39" s="498"/>
      <c r="GZB39" s="498"/>
      <c r="GZC39" s="498"/>
      <c r="GZD39" s="498"/>
      <c r="GZE39" s="498"/>
      <c r="GZF39" s="498"/>
      <c r="GZG39" s="498"/>
      <c r="GZH39" s="498"/>
      <c r="GZI39" s="498"/>
      <c r="GZJ39" s="498"/>
      <c r="GZK39" s="498"/>
      <c r="GZL39" s="498"/>
      <c r="GZM39" s="498"/>
      <c r="GZN39" s="498"/>
      <c r="GZO39" s="498"/>
      <c r="GZP39" s="498"/>
      <c r="GZQ39" s="498"/>
      <c r="GZR39" s="498"/>
      <c r="GZS39" s="498"/>
      <c r="GZT39" s="498"/>
      <c r="GZU39" s="498"/>
      <c r="GZV39" s="498"/>
      <c r="GZW39" s="498"/>
      <c r="GZX39" s="498"/>
      <c r="GZY39" s="498"/>
      <c r="GZZ39" s="498"/>
      <c r="HAA39" s="498"/>
      <c r="HAB39" s="498"/>
      <c r="HAC39" s="498"/>
      <c r="HAD39" s="498"/>
      <c r="HAE39" s="498"/>
      <c r="HAF39" s="498"/>
      <c r="HAG39" s="498"/>
      <c r="HAH39" s="498"/>
      <c r="HAI39" s="498"/>
      <c r="HAJ39" s="498"/>
      <c r="HAK39" s="498"/>
      <c r="HAL39" s="498"/>
      <c r="HAM39" s="498"/>
      <c r="HAN39" s="498"/>
      <c r="HAO39" s="498"/>
      <c r="HAP39" s="498"/>
      <c r="HAQ39" s="498"/>
      <c r="HAR39" s="498"/>
      <c r="HAS39" s="498"/>
      <c r="HAT39" s="498"/>
      <c r="HAU39" s="498"/>
      <c r="HAV39" s="498"/>
      <c r="HAW39" s="498"/>
      <c r="HAX39" s="498"/>
      <c r="HAY39" s="498"/>
      <c r="HAZ39" s="498"/>
      <c r="HBA39" s="498"/>
      <c r="HBB39" s="498"/>
      <c r="HBC39" s="498"/>
      <c r="HBD39" s="498"/>
      <c r="HBE39" s="498"/>
      <c r="HBF39" s="498"/>
      <c r="HBG39" s="498"/>
      <c r="HBH39" s="498"/>
      <c r="HBI39" s="498"/>
      <c r="HBJ39" s="498"/>
      <c r="HBK39" s="498"/>
      <c r="HBL39" s="498"/>
      <c r="HBM39" s="498"/>
      <c r="HBN39" s="498"/>
      <c r="HBO39" s="498"/>
      <c r="HBP39" s="498"/>
      <c r="HBQ39" s="498"/>
      <c r="HBR39" s="498"/>
      <c r="HBS39" s="498"/>
      <c r="HBT39" s="498"/>
      <c r="HBU39" s="498"/>
      <c r="HBV39" s="498"/>
      <c r="HBW39" s="498"/>
      <c r="HBX39" s="498"/>
      <c r="HBY39" s="498"/>
      <c r="HBZ39" s="498"/>
      <c r="HCA39" s="498"/>
      <c r="HCB39" s="498"/>
      <c r="HCC39" s="498"/>
      <c r="HCD39" s="498"/>
      <c r="HCE39" s="498"/>
      <c r="HCF39" s="498"/>
      <c r="HCG39" s="498"/>
      <c r="HCH39" s="498"/>
      <c r="HCI39" s="498"/>
      <c r="HCJ39" s="498"/>
      <c r="HCK39" s="498"/>
      <c r="HCL39" s="498"/>
      <c r="HCM39" s="498"/>
      <c r="HCN39" s="498"/>
      <c r="HCO39" s="498"/>
      <c r="HCP39" s="498"/>
      <c r="HCQ39" s="498"/>
      <c r="HCR39" s="498"/>
      <c r="HCS39" s="498"/>
      <c r="HCT39" s="498"/>
      <c r="HCU39" s="498"/>
      <c r="HCV39" s="498"/>
      <c r="HCW39" s="498"/>
      <c r="HCX39" s="498"/>
      <c r="HCY39" s="498"/>
      <c r="HCZ39" s="498"/>
      <c r="HDA39" s="498"/>
      <c r="HDB39" s="498"/>
      <c r="HDC39" s="498"/>
      <c r="HDD39" s="498"/>
      <c r="HDE39" s="498"/>
      <c r="HDF39" s="498"/>
      <c r="HDG39" s="498"/>
      <c r="HDH39" s="498"/>
      <c r="HDI39" s="498"/>
      <c r="HDJ39" s="498"/>
      <c r="HDK39" s="498"/>
      <c r="HDL39" s="498"/>
      <c r="HDM39" s="498"/>
      <c r="HDN39" s="498"/>
      <c r="HDO39" s="498"/>
      <c r="HDP39" s="498"/>
      <c r="HDQ39" s="498"/>
      <c r="HDR39" s="498"/>
      <c r="HDS39" s="498"/>
      <c r="HDT39" s="498"/>
      <c r="HDU39" s="498"/>
      <c r="HDV39" s="498"/>
      <c r="HDW39" s="498"/>
      <c r="HDX39" s="498"/>
      <c r="HDY39" s="498"/>
      <c r="HDZ39" s="498"/>
      <c r="HEA39" s="498"/>
      <c r="HEB39" s="498"/>
      <c r="HEC39" s="498"/>
      <c r="HED39" s="498"/>
      <c r="HEE39" s="498"/>
      <c r="HEF39" s="498"/>
      <c r="HEG39" s="498"/>
      <c r="HEH39" s="498"/>
      <c r="HEI39" s="498"/>
      <c r="HEJ39" s="498"/>
      <c r="HEK39" s="498"/>
      <c r="HEL39" s="498"/>
      <c r="HEM39" s="498"/>
      <c r="HEN39" s="498"/>
      <c r="HEO39" s="498"/>
      <c r="HEP39" s="498"/>
      <c r="HEQ39" s="498"/>
      <c r="HER39" s="498"/>
      <c r="HES39" s="498"/>
      <c r="HET39" s="498"/>
      <c r="HEU39" s="498"/>
      <c r="HEV39" s="498"/>
      <c r="HEW39" s="498"/>
      <c r="HEX39" s="498"/>
      <c r="HEY39" s="498"/>
      <c r="HEZ39" s="498"/>
      <c r="HFA39" s="498"/>
      <c r="HFB39" s="498"/>
      <c r="HFC39" s="498"/>
      <c r="HFD39" s="498"/>
      <c r="HFE39" s="498"/>
      <c r="HFF39" s="498"/>
      <c r="HFG39" s="498"/>
      <c r="HFH39" s="498"/>
      <c r="HFI39" s="498"/>
      <c r="HFJ39" s="498"/>
      <c r="HFK39" s="498"/>
      <c r="HFL39" s="498"/>
      <c r="HFM39" s="498"/>
      <c r="HFN39" s="498"/>
      <c r="HFO39" s="498"/>
      <c r="HFP39" s="498"/>
      <c r="HFQ39" s="498"/>
      <c r="HFR39" s="498"/>
      <c r="HFS39" s="498"/>
      <c r="HFT39" s="498"/>
      <c r="HFU39" s="498"/>
      <c r="HFV39" s="498"/>
      <c r="HFW39" s="498"/>
      <c r="HFX39" s="498"/>
      <c r="HFY39" s="498"/>
      <c r="HFZ39" s="498"/>
      <c r="HGA39" s="498"/>
      <c r="HGB39" s="498"/>
      <c r="HGC39" s="498"/>
      <c r="HGD39" s="498"/>
      <c r="HGE39" s="498"/>
      <c r="HGF39" s="498"/>
      <c r="HGG39" s="498"/>
      <c r="HGH39" s="498"/>
      <c r="HGI39" s="498"/>
      <c r="HGJ39" s="498"/>
      <c r="HGK39" s="498"/>
      <c r="HGL39" s="498"/>
      <c r="HGM39" s="498"/>
      <c r="HGN39" s="498"/>
      <c r="HGO39" s="498"/>
      <c r="HGP39" s="498"/>
      <c r="HGQ39" s="498"/>
      <c r="HGR39" s="498"/>
      <c r="HGS39" s="498"/>
      <c r="HGT39" s="498"/>
      <c r="HGU39" s="498"/>
      <c r="HGV39" s="498"/>
      <c r="HGW39" s="498"/>
      <c r="HGX39" s="498"/>
      <c r="HGY39" s="498"/>
      <c r="HGZ39" s="498"/>
      <c r="HHA39" s="498"/>
      <c r="HHB39" s="498"/>
      <c r="HHC39" s="498"/>
      <c r="HHD39" s="498"/>
      <c r="HHE39" s="498"/>
      <c r="HHF39" s="498"/>
      <c r="HHG39" s="498"/>
      <c r="HHH39" s="498"/>
      <c r="HHI39" s="498"/>
      <c r="HHJ39" s="498"/>
      <c r="HHK39" s="498"/>
      <c r="HHL39" s="498"/>
      <c r="HHM39" s="498"/>
      <c r="HHN39" s="498"/>
      <c r="HHO39" s="498"/>
      <c r="HHP39" s="498"/>
      <c r="HHQ39" s="498"/>
      <c r="HHR39" s="498"/>
      <c r="HHS39" s="498"/>
      <c r="HHT39" s="498"/>
      <c r="HHU39" s="498"/>
      <c r="HHV39" s="498"/>
      <c r="HHW39" s="498"/>
      <c r="HHX39" s="498"/>
      <c r="HHY39" s="498"/>
      <c r="HHZ39" s="498"/>
      <c r="HIA39" s="498"/>
      <c r="HIB39" s="498"/>
      <c r="HIC39" s="498"/>
      <c r="HID39" s="498"/>
      <c r="HIE39" s="498"/>
      <c r="HIF39" s="498"/>
      <c r="HIG39" s="498"/>
      <c r="HIH39" s="498"/>
      <c r="HII39" s="498"/>
      <c r="HIJ39" s="498"/>
      <c r="HIK39" s="498"/>
      <c r="HIL39" s="498"/>
      <c r="HIM39" s="498"/>
      <c r="HIN39" s="498"/>
      <c r="HIO39" s="498"/>
      <c r="HIP39" s="498"/>
      <c r="HIQ39" s="498"/>
      <c r="HIR39" s="498"/>
      <c r="HIS39" s="498"/>
      <c r="HIT39" s="498"/>
      <c r="HIU39" s="498"/>
      <c r="HIV39" s="498"/>
      <c r="HIW39" s="498"/>
      <c r="HIX39" s="498"/>
      <c r="HIY39" s="498"/>
      <c r="HIZ39" s="498"/>
      <c r="HJA39" s="498"/>
      <c r="HJB39" s="498"/>
      <c r="HJC39" s="498"/>
      <c r="HJD39" s="498"/>
      <c r="HJE39" s="498"/>
      <c r="HJF39" s="498"/>
      <c r="HJG39" s="498"/>
      <c r="HJH39" s="498"/>
      <c r="HJI39" s="498"/>
      <c r="HJJ39" s="498"/>
      <c r="HJK39" s="498"/>
      <c r="HJL39" s="498"/>
      <c r="HJM39" s="498"/>
      <c r="HJN39" s="498"/>
      <c r="HJO39" s="498"/>
      <c r="HJP39" s="498"/>
      <c r="HJQ39" s="498"/>
      <c r="HJR39" s="498"/>
      <c r="HJS39" s="498"/>
      <c r="HJT39" s="498"/>
      <c r="HJU39" s="498"/>
      <c r="HJV39" s="498"/>
      <c r="HJW39" s="498"/>
      <c r="HJX39" s="498"/>
      <c r="HJY39" s="498"/>
      <c r="HJZ39" s="498"/>
      <c r="HKA39" s="498"/>
      <c r="HKB39" s="498"/>
      <c r="HKC39" s="498"/>
      <c r="HKD39" s="498"/>
      <c r="HKE39" s="498"/>
      <c r="HKF39" s="498"/>
      <c r="HKG39" s="498"/>
      <c r="HKH39" s="498"/>
      <c r="HKI39" s="498"/>
      <c r="HKJ39" s="498"/>
      <c r="HKK39" s="498"/>
      <c r="HKL39" s="498"/>
      <c r="HKM39" s="498"/>
      <c r="HKN39" s="498"/>
      <c r="HKO39" s="498"/>
      <c r="HKP39" s="498"/>
      <c r="HKQ39" s="498"/>
      <c r="HKR39" s="498"/>
      <c r="HKS39" s="498"/>
      <c r="HKT39" s="498"/>
      <c r="HKU39" s="498"/>
      <c r="HKV39" s="498"/>
      <c r="HKW39" s="498"/>
      <c r="HKX39" s="498"/>
      <c r="HKY39" s="498"/>
      <c r="HKZ39" s="498"/>
      <c r="HLA39" s="498"/>
      <c r="HLB39" s="498"/>
      <c r="HLC39" s="498"/>
      <c r="HLD39" s="498"/>
      <c r="HLE39" s="498"/>
      <c r="HLF39" s="498"/>
      <c r="HLG39" s="498"/>
      <c r="HLH39" s="498"/>
      <c r="HLI39" s="498"/>
      <c r="HLJ39" s="498"/>
      <c r="HLK39" s="498"/>
      <c r="HLL39" s="498"/>
      <c r="HLM39" s="498"/>
      <c r="HLN39" s="498"/>
      <c r="HLO39" s="498"/>
      <c r="HLP39" s="498"/>
      <c r="HLQ39" s="498"/>
      <c r="HLR39" s="498"/>
      <c r="HLS39" s="498"/>
      <c r="HLT39" s="498"/>
      <c r="HLU39" s="498"/>
      <c r="HLV39" s="498"/>
      <c r="HLW39" s="498"/>
      <c r="HLX39" s="498"/>
      <c r="HLY39" s="498"/>
      <c r="HLZ39" s="498"/>
      <c r="HMA39" s="498"/>
      <c r="HMB39" s="498"/>
      <c r="HMC39" s="498"/>
      <c r="HMD39" s="498"/>
      <c r="HME39" s="498"/>
      <c r="HMF39" s="498"/>
      <c r="HMG39" s="498"/>
      <c r="HMH39" s="498"/>
      <c r="HMI39" s="498"/>
      <c r="HMJ39" s="498"/>
      <c r="HMK39" s="498"/>
      <c r="HML39" s="498"/>
      <c r="HMM39" s="498"/>
      <c r="HMN39" s="498"/>
      <c r="HMO39" s="498"/>
      <c r="HMP39" s="498"/>
      <c r="HMQ39" s="498"/>
      <c r="HMR39" s="498"/>
      <c r="HMS39" s="498"/>
      <c r="HMT39" s="498"/>
      <c r="HMU39" s="498"/>
      <c r="HMV39" s="498"/>
      <c r="HMW39" s="498"/>
      <c r="HMX39" s="498"/>
      <c r="HMY39" s="498"/>
      <c r="HMZ39" s="498"/>
      <c r="HNA39" s="498"/>
      <c r="HNB39" s="498"/>
      <c r="HNC39" s="498"/>
      <c r="HND39" s="498"/>
      <c r="HNE39" s="498"/>
      <c r="HNF39" s="498"/>
      <c r="HNG39" s="498"/>
      <c r="HNH39" s="498"/>
      <c r="HNI39" s="498"/>
      <c r="HNJ39" s="498"/>
      <c r="HNK39" s="498"/>
      <c r="HNL39" s="498"/>
      <c r="HNM39" s="498"/>
      <c r="HNN39" s="498"/>
      <c r="HNO39" s="498"/>
      <c r="HNP39" s="498"/>
      <c r="HNQ39" s="498"/>
      <c r="HNR39" s="498"/>
      <c r="HNS39" s="498"/>
      <c r="HNT39" s="498"/>
      <c r="HNU39" s="498"/>
      <c r="HNV39" s="498"/>
      <c r="HNW39" s="498"/>
      <c r="HNX39" s="498"/>
      <c r="HNY39" s="498"/>
      <c r="HNZ39" s="498"/>
      <c r="HOA39" s="498"/>
      <c r="HOB39" s="498"/>
      <c r="HOC39" s="498"/>
      <c r="HOD39" s="498"/>
      <c r="HOE39" s="498"/>
      <c r="HOF39" s="498"/>
      <c r="HOG39" s="498"/>
      <c r="HOH39" s="498"/>
      <c r="HOI39" s="498"/>
      <c r="HOJ39" s="498"/>
      <c r="HOK39" s="498"/>
      <c r="HOL39" s="498"/>
      <c r="HOM39" s="498"/>
      <c r="HON39" s="498"/>
      <c r="HOO39" s="498"/>
      <c r="HOP39" s="498"/>
      <c r="HOQ39" s="498"/>
      <c r="HOR39" s="498"/>
      <c r="HOS39" s="498"/>
      <c r="HOT39" s="498"/>
      <c r="HOU39" s="498"/>
      <c r="HOV39" s="498"/>
      <c r="HOW39" s="498"/>
      <c r="HOX39" s="498"/>
      <c r="HOY39" s="498"/>
      <c r="HOZ39" s="498"/>
      <c r="HPA39" s="498"/>
      <c r="HPB39" s="498"/>
      <c r="HPC39" s="498"/>
      <c r="HPD39" s="498"/>
      <c r="HPE39" s="498"/>
      <c r="HPF39" s="498"/>
      <c r="HPG39" s="498"/>
      <c r="HPH39" s="498"/>
      <c r="HPI39" s="498"/>
      <c r="HPJ39" s="498"/>
      <c r="HPK39" s="498"/>
      <c r="HPL39" s="498"/>
      <c r="HPM39" s="498"/>
      <c r="HPN39" s="498"/>
      <c r="HPO39" s="498"/>
      <c r="HPP39" s="498"/>
      <c r="HPQ39" s="498"/>
      <c r="HPR39" s="498"/>
      <c r="HPS39" s="498"/>
      <c r="HPT39" s="498"/>
      <c r="HPU39" s="498"/>
      <c r="HPV39" s="498"/>
      <c r="HPW39" s="498"/>
      <c r="HPX39" s="498"/>
      <c r="HPY39" s="498"/>
      <c r="HPZ39" s="498"/>
      <c r="HQA39" s="498"/>
      <c r="HQB39" s="498"/>
      <c r="HQC39" s="498"/>
      <c r="HQD39" s="498"/>
      <c r="HQE39" s="498"/>
      <c r="HQF39" s="498"/>
      <c r="HQG39" s="498"/>
      <c r="HQH39" s="498"/>
      <c r="HQI39" s="498"/>
      <c r="HQJ39" s="498"/>
      <c r="HQK39" s="498"/>
      <c r="HQL39" s="498"/>
      <c r="HQM39" s="498"/>
      <c r="HQN39" s="498"/>
      <c r="HQO39" s="498"/>
      <c r="HQP39" s="498"/>
      <c r="HQQ39" s="498"/>
      <c r="HQR39" s="498"/>
      <c r="HQS39" s="498"/>
      <c r="HQT39" s="498"/>
      <c r="HQU39" s="498"/>
      <c r="HQV39" s="498"/>
      <c r="HQW39" s="498"/>
      <c r="HQX39" s="498"/>
      <c r="HQY39" s="498"/>
      <c r="HQZ39" s="498"/>
      <c r="HRA39" s="498"/>
      <c r="HRB39" s="498"/>
      <c r="HRC39" s="498"/>
      <c r="HRD39" s="498"/>
      <c r="HRE39" s="498"/>
      <c r="HRF39" s="498"/>
      <c r="HRG39" s="498"/>
      <c r="HRH39" s="498"/>
      <c r="HRI39" s="498"/>
      <c r="HRJ39" s="498"/>
      <c r="HRK39" s="498"/>
      <c r="HRL39" s="498"/>
      <c r="HRM39" s="498"/>
      <c r="HRN39" s="498"/>
      <c r="HRO39" s="498"/>
      <c r="HRP39" s="498"/>
      <c r="HRQ39" s="498"/>
      <c r="HRR39" s="498"/>
      <c r="HRS39" s="498"/>
      <c r="HRT39" s="498"/>
      <c r="HRU39" s="498"/>
      <c r="HRV39" s="498"/>
      <c r="HRW39" s="498"/>
      <c r="HRX39" s="498"/>
      <c r="HRY39" s="498"/>
      <c r="HRZ39" s="498"/>
      <c r="HSA39" s="498"/>
      <c r="HSB39" s="498"/>
      <c r="HSC39" s="498"/>
      <c r="HSD39" s="498"/>
      <c r="HSE39" s="498"/>
      <c r="HSF39" s="498"/>
      <c r="HSG39" s="498"/>
      <c r="HSH39" s="498"/>
      <c r="HSI39" s="498"/>
      <c r="HSJ39" s="498"/>
      <c r="HSK39" s="498"/>
      <c r="HSL39" s="498"/>
      <c r="HSM39" s="498"/>
      <c r="HSN39" s="498"/>
      <c r="HSO39" s="498"/>
      <c r="HSP39" s="498"/>
      <c r="HSQ39" s="498"/>
      <c r="HSR39" s="498"/>
      <c r="HSS39" s="498"/>
      <c r="HST39" s="498"/>
      <c r="HSU39" s="498"/>
      <c r="HSV39" s="498"/>
      <c r="HSW39" s="498"/>
      <c r="HSX39" s="498"/>
      <c r="HSY39" s="498"/>
      <c r="HSZ39" s="498"/>
      <c r="HTA39" s="498"/>
      <c r="HTB39" s="498"/>
      <c r="HTC39" s="498"/>
      <c r="HTD39" s="498"/>
      <c r="HTE39" s="498"/>
      <c r="HTF39" s="498"/>
      <c r="HTG39" s="498"/>
      <c r="HTH39" s="498"/>
      <c r="HTI39" s="498"/>
      <c r="HTJ39" s="498"/>
      <c r="HTK39" s="498"/>
      <c r="HTL39" s="498"/>
      <c r="HTM39" s="498"/>
      <c r="HTN39" s="498"/>
      <c r="HTO39" s="498"/>
      <c r="HTP39" s="498"/>
      <c r="HTQ39" s="498"/>
      <c r="HTR39" s="498"/>
      <c r="HTS39" s="498"/>
      <c r="HTT39" s="498"/>
      <c r="HTU39" s="498"/>
      <c r="HTV39" s="498"/>
      <c r="HTW39" s="498"/>
      <c r="HTX39" s="498"/>
      <c r="HTY39" s="498"/>
      <c r="HTZ39" s="498"/>
      <c r="HUA39" s="498"/>
      <c r="HUB39" s="498"/>
      <c r="HUC39" s="498"/>
      <c r="HUD39" s="498"/>
      <c r="HUE39" s="498"/>
      <c r="HUF39" s="498"/>
      <c r="HUG39" s="498"/>
      <c r="HUH39" s="498"/>
      <c r="HUI39" s="498"/>
      <c r="HUJ39" s="498"/>
      <c r="HUK39" s="498"/>
      <c r="HUL39" s="498"/>
      <c r="HUM39" s="498"/>
      <c r="HUN39" s="498"/>
      <c r="HUO39" s="498"/>
      <c r="HUP39" s="498"/>
      <c r="HUQ39" s="498"/>
      <c r="HUR39" s="498"/>
      <c r="HUS39" s="498"/>
      <c r="HUT39" s="498"/>
      <c r="HUU39" s="498"/>
      <c r="HUV39" s="498"/>
      <c r="HUW39" s="498"/>
      <c r="HUX39" s="498"/>
      <c r="HUY39" s="498"/>
      <c r="HUZ39" s="498"/>
      <c r="HVA39" s="498"/>
      <c r="HVB39" s="498"/>
      <c r="HVC39" s="498"/>
      <c r="HVD39" s="498"/>
      <c r="HVE39" s="498"/>
      <c r="HVF39" s="498"/>
      <c r="HVG39" s="498"/>
      <c r="HVH39" s="498"/>
      <c r="HVI39" s="498"/>
      <c r="HVJ39" s="498"/>
      <c r="HVK39" s="498"/>
      <c r="HVL39" s="498"/>
      <c r="HVM39" s="498"/>
      <c r="HVN39" s="498"/>
      <c r="HVO39" s="498"/>
      <c r="HVP39" s="498"/>
      <c r="HVQ39" s="498"/>
      <c r="HVR39" s="498"/>
      <c r="HVS39" s="498"/>
      <c r="HVT39" s="498"/>
      <c r="HVU39" s="498"/>
      <c r="HVV39" s="498"/>
      <c r="HVW39" s="498"/>
      <c r="HVX39" s="498"/>
      <c r="HVY39" s="498"/>
      <c r="HVZ39" s="498"/>
      <c r="HWA39" s="498"/>
      <c r="HWB39" s="498"/>
      <c r="HWC39" s="498"/>
      <c r="HWD39" s="498"/>
      <c r="HWE39" s="498"/>
      <c r="HWF39" s="498"/>
      <c r="HWG39" s="498"/>
      <c r="HWH39" s="498"/>
      <c r="HWI39" s="498"/>
      <c r="HWJ39" s="498"/>
      <c r="HWK39" s="498"/>
      <c r="HWL39" s="498"/>
      <c r="HWM39" s="498"/>
      <c r="HWN39" s="498"/>
      <c r="HWO39" s="498"/>
      <c r="HWP39" s="498"/>
      <c r="HWQ39" s="498"/>
      <c r="HWR39" s="498"/>
      <c r="HWS39" s="498"/>
      <c r="HWT39" s="498"/>
      <c r="HWU39" s="498"/>
      <c r="HWV39" s="498"/>
      <c r="HWW39" s="498"/>
      <c r="HWX39" s="498"/>
      <c r="HWY39" s="498"/>
      <c r="HWZ39" s="498"/>
      <c r="HXA39" s="498"/>
      <c r="HXB39" s="498"/>
      <c r="HXC39" s="498"/>
      <c r="HXD39" s="498"/>
      <c r="HXE39" s="498"/>
      <c r="HXF39" s="498"/>
      <c r="HXG39" s="498"/>
      <c r="HXH39" s="498"/>
      <c r="HXI39" s="498"/>
      <c r="HXJ39" s="498"/>
      <c r="HXK39" s="498"/>
      <c r="HXL39" s="498"/>
      <c r="HXM39" s="498"/>
      <c r="HXN39" s="498"/>
      <c r="HXO39" s="498"/>
      <c r="HXP39" s="498"/>
      <c r="HXQ39" s="498"/>
      <c r="HXR39" s="498"/>
      <c r="HXS39" s="498"/>
      <c r="HXT39" s="498"/>
      <c r="HXU39" s="498"/>
      <c r="HXV39" s="498"/>
      <c r="HXW39" s="498"/>
      <c r="HXX39" s="498"/>
      <c r="HXY39" s="498"/>
      <c r="HXZ39" s="498"/>
      <c r="HYA39" s="498"/>
      <c r="HYB39" s="498"/>
      <c r="HYC39" s="498"/>
      <c r="HYD39" s="498"/>
      <c r="HYE39" s="498"/>
      <c r="HYF39" s="498"/>
      <c r="HYG39" s="498"/>
      <c r="HYH39" s="498"/>
      <c r="HYI39" s="498"/>
      <c r="HYJ39" s="498"/>
      <c r="HYK39" s="498"/>
      <c r="HYL39" s="498"/>
      <c r="HYM39" s="498"/>
      <c r="HYN39" s="498"/>
      <c r="HYO39" s="498"/>
      <c r="HYP39" s="498"/>
      <c r="HYQ39" s="498"/>
      <c r="HYR39" s="498"/>
      <c r="HYS39" s="498"/>
      <c r="HYT39" s="498"/>
      <c r="HYU39" s="498"/>
      <c r="HYV39" s="498"/>
      <c r="HYW39" s="498"/>
      <c r="HYX39" s="498"/>
      <c r="HYY39" s="498"/>
      <c r="HYZ39" s="498"/>
      <c r="HZA39" s="498"/>
      <c r="HZB39" s="498"/>
      <c r="HZC39" s="498"/>
      <c r="HZD39" s="498"/>
      <c r="HZE39" s="498"/>
      <c r="HZF39" s="498"/>
      <c r="HZG39" s="498"/>
      <c r="HZH39" s="498"/>
      <c r="HZI39" s="498"/>
      <c r="HZJ39" s="498"/>
      <c r="HZK39" s="498"/>
      <c r="HZL39" s="498"/>
      <c r="HZM39" s="498"/>
      <c r="HZN39" s="498"/>
      <c r="HZO39" s="498"/>
      <c r="HZP39" s="498"/>
      <c r="HZQ39" s="498"/>
      <c r="HZR39" s="498"/>
      <c r="HZS39" s="498"/>
      <c r="HZT39" s="498"/>
      <c r="HZU39" s="498"/>
      <c r="HZV39" s="498"/>
      <c r="HZW39" s="498"/>
      <c r="HZX39" s="498"/>
      <c r="HZY39" s="498"/>
      <c r="HZZ39" s="498"/>
      <c r="IAA39" s="498"/>
      <c r="IAB39" s="498"/>
      <c r="IAC39" s="498"/>
      <c r="IAD39" s="498"/>
      <c r="IAE39" s="498"/>
      <c r="IAF39" s="498"/>
      <c r="IAG39" s="498"/>
      <c r="IAH39" s="498"/>
      <c r="IAI39" s="498"/>
      <c r="IAJ39" s="498"/>
      <c r="IAK39" s="498"/>
      <c r="IAL39" s="498"/>
      <c r="IAM39" s="498"/>
      <c r="IAN39" s="498"/>
      <c r="IAO39" s="498"/>
      <c r="IAP39" s="498"/>
      <c r="IAQ39" s="498"/>
      <c r="IAR39" s="498"/>
      <c r="IAS39" s="498"/>
      <c r="IAT39" s="498"/>
      <c r="IAU39" s="498"/>
      <c r="IAV39" s="498"/>
      <c r="IAW39" s="498"/>
      <c r="IAX39" s="498"/>
      <c r="IAY39" s="498"/>
      <c r="IAZ39" s="498"/>
      <c r="IBA39" s="498"/>
      <c r="IBB39" s="498"/>
      <c r="IBC39" s="498"/>
      <c r="IBD39" s="498"/>
      <c r="IBE39" s="498"/>
      <c r="IBF39" s="498"/>
      <c r="IBG39" s="498"/>
      <c r="IBH39" s="498"/>
      <c r="IBI39" s="498"/>
      <c r="IBJ39" s="498"/>
      <c r="IBK39" s="498"/>
      <c r="IBL39" s="498"/>
      <c r="IBM39" s="498"/>
      <c r="IBN39" s="498"/>
      <c r="IBO39" s="498"/>
      <c r="IBP39" s="498"/>
      <c r="IBQ39" s="498"/>
      <c r="IBR39" s="498"/>
      <c r="IBS39" s="498"/>
      <c r="IBT39" s="498"/>
      <c r="IBU39" s="498"/>
      <c r="IBV39" s="498"/>
      <c r="IBW39" s="498"/>
      <c r="IBX39" s="498"/>
      <c r="IBY39" s="498"/>
      <c r="IBZ39" s="498"/>
      <c r="ICA39" s="498"/>
      <c r="ICB39" s="498"/>
      <c r="ICC39" s="498"/>
      <c r="ICD39" s="498"/>
      <c r="ICE39" s="498"/>
      <c r="ICF39" s="498"/>
      <c r="ICG39" s="498"/>
      <c r="ICH39" s="498"/>
      <c r="ICI39" s="498"/>
      <c r="ICJ39" s="498"/>
      <c r="ICK39" s="498"/>
      <c r="ICL39" s="498"/>
      <c r="ICM39" s="498"/>
      <c r="ICN39" s="498"/>
      <c r="ICO39" s="498"/>
      <c r="ICP39" s="498"/>
      <c r="ICQ39" s="498"/>
      <c r="ICR39" s="498"/>
      <c r="ICS39" s="498"/>
      <c r="ICT39" s="498"/>
      <c r="ICU39" s="498"/>
      <c r="ICV39" s="498"/>
      <c r="ICW39" s="498"/>
      <c r="ICX39" s="498"/>
      <c r="ICY39" s="498"/>
      <c r="ICZ39" s="498"/>
      <c r="IDA39" s="498"/>
      <c r="IDB39" s="498"/>
      <c r="IDC39" s="498"/>
      <c r="IDD39" s="498"/>
      <c r="IDE39" s="498"/>
      <c r="IDF39" s="498"/>
      <c r="IDG39" s="498"/>
      <c r="IDH39" s="498"/>
      <c r="IDI39" s="498"/>
      <c r="IDJ39" s="498"/>
      <c r="IDK39" s="498"/>
      <c r="IDL39" s="498"/>
      <c r="IDM39" s="498"/>
      <c r="IDN39" s="498"/>
      <c r="IDO39" s="498"/>
      <c r="IDP39" s="498"/>
      <c r="IDQ39" s="498"/>
      <c r="IDR39" s="498"/>
      <c r="IDS39" s="498"/>
      <c r="IDT39" s="498"/>
      <c r="IDU39" s="498"/>
      <c r="IDV39" s="498"/>
      <c r="IDW39" s="498"/>
      <c r="IDX39" s="498"/>
      <c r="IDY39" s="498"/>
      <c r="IDZ39" s="498"/>
      <c r="IEA39" s="498"/>
      <c r="IEB39" s="498"/>
      <c r="IEC39" s="498"/>
      <c r="IED39" s="498"/>
      <c r="IEE39" s="498"/>
      <c r="IEF39" s="498"/>
      <c r="IEG39" s="498"/>
      <c r="IEH39" s="498"/>
      <c r="IEI39" s="498"/>
      <c r="IEJ39" s="498"/>
      <c r="IEK39" s="498"/>
      <c r="IEL39" s="498"/>
      <c r="IEM39" s="498"/>
      <c r="IEN39" s="498"/>
      <c r="IEO39" s="498"/>
      <c r="IEP39" s="498"/>
      <c r="IEQ39" s="498"/>
      <c r="IER39" s="498"/>
      <c r="IES39" s="498"/>
      <c r="IET39" s="498"/>
      <c r="IEU39" s="498"/>
      <c r="IEV39" s="498"/>
      <c r="IEW39" s="498"/>
      <c r="IEX39" s="498"/>
      <c r="IEY39" s="498"/>
      <c r="IEZ39" s="498"/>
      <c r="IFA39" s="498"/>
      <c r="IFB39" s="498"/>
      <c r="IFC39" s="498"/>
      <c r="IFD39" s="498"/>
      <c r="IFE39" s="498"/>
      <c r="IFF39" s="498"/>
      <c r="IFG39" s="498"/>
      <c r="IFH39" s="498"/>
      <c r="IFI39" s="498"/>
      <c r="IFJ39" s="498"/>
      <c r="IFK39" s="498"/>
      <c r="IFL39" s="498"/>
      <c r="IFM39" s="498"/>
      <c r="IFN39" s="498"/>
      <c r="IFO39" s="498"/>
      <c r="IFP39" s="498"/>
      <c r="IFQ39" s="498"/>
      <c r="IFR39" s="498"/>
      <c r="IFS39" s="498"/>
      <c r="IFT39" s="498"/>
      <c r="IFU39" s="498"/>
      <c r="IFV39" s="498"/>
      <c r="IFW39" s="498"/>
      <c r="IFX39" s="498"/>
      <c r="IFY39" s="498"/>
      <c r="IFZ39" s="498"/>
      <c r="IGA39" s="498"/>
      <c r="IGB39" s="498"/>
      <c r="IGC39" s="498"/>
      <c r="IGD39" s="498"/>
      <c r="IGE39" s="498"/>
      <c r="IGF39" s="498"/>
      <c r="IGG39" s="498"/>
      <c r="IGH39" s="498"/>
      <c r="IGI39" s="498"/>
      <c r="IGJ39" s="498"/>
      <c r="IGK39" s="498"/>
      <c r="IGL39" s="498"/>
      <c r="IGM39" s="498"/>
      <c r="IGN39" s="498"/>
      <c r="IGO39" s="498"/>
      <c r="IGP39" s="498"/>
      <c r="IGQ39" s="498"/>
      <c r="IGR39" s="498"/>
      <c r="IGS39" s="498"/>
      <c r="IGT39" s="498"/>
      <c r="IGU39" s="498"/>
      <c r="IGV39" s="498"/>
      <c r="IGW39" s="498"/>
      <c r="IGX39" s="498"/>
      <c r="IGY39" s="498"/>
      <c r="IGZ39" s="498"/>
      <c r="IHA39" s="498"/>
      <c r="IHB39" s="498"/>
      <c r="IHC39" s="498"/>
      <c r="IHD39" s="498"/>
      <c r="IHE39" s="498"/>
      <c r="IHF39" s="498"/>
      <c r="IHG39" s="498"/>
      <c r="IHH39" s="498"/>
      <c r="IHI39" s="498"/>
      <c r="IHJ39" s="498"/>
      <c r="IHK39" s="498"/>
      <c r="IHL39" s="498"/>
      <c r="IHM39" s="498"/>
      <c r="IHN39" s="498"/>
      <c r="IHO39" s="498"/>
      <c r="IHP39" s="498"/>
      <c r="IHQ39" s="498"/>
      <c r="IHR39" s="498"/>
      <c r="IHS39" s="498"/>
      <c r="IHT39" s="498"/>
      <c r="IHU39" s="498"/>
      <c r="IHV39" s="498"/>
      <c r="IHW39" s="498"/>
      <c r="IHX39" s="498"/>
      <c r="IHY39" s="498"/>
      <c r="IHZ39" s="498"/>
      <c r="IIA39" s="498"/>
      <c r="IIB39" s="498"/>
      <c r="IIC39" s="498"/>
      <c r="IID39" s="498"/>
      <c r="IIE39" s="498"/>
      <c r="IIF39" s="498"/>
      <c r="IIG39" s="498"/>
      <c r="IIH39" s="498"/>
      <c r="III39" s="498"/>
      <c r="IIJ39" s="498"/>
      <c r="IIK39" s="498"/>
      <c r="IIL39" s="498"/>
      <c r="IIM39" s="498"/>
      <c r="IIN39" s="498"/>
      <c r="IIO39" s="498"/>
      <c r="IIP39" s="498"/>
      <c r="IIQ39" s="498"/>
      <c r="IIR39" s="498"/>
      <c r="IIS39" s="498"/>
      <c r="IIT39" s="498"/>
      <c r="IIU39" s="498"/>
      <c r="IIV39" s="498"/>
      <c r="IIW39" s="498"/>
      <c r="IIX39" s="498"/>
      <c r="IIY39" s="498"/>
      <c r="IIZ39" s="498"/>
      <c r="IJA39" s="498"/>
      <c r="IJB39" s="498"/>
      <c r="IJC39" s="498"/>
      <c r="IJD39" s="498"/>
      <c r="IJE39" s="498"/>
      <c r="IJF39" s="498"/>
      <c r="IJG39" s="498"/>
      <c r="IJH39" s="498"/>
      <c r="IJI39" s="498"/>
      <c r="IJJ39" s="498"/>
      <c r="IJK39" s="498"/>
      <c r="IJL39" s="498"/>
      <c r="IJM39" s="498"/>
      <c r="IJN39" s="498"/>
      <c r="IJO39" s="498"/>
      <c r="IJP39" s="498"/>
      <c r="IJQ39" s="498"/>
      <c r="IJR39" s="498"/>
      <c r="IJS39" s="498"/>
      <c r="IJT39" s="498"/>
      <c r="IJU39" s="498"/>
      <c r="IJV39" s="498"/>
      <c r="IJW39" s="498"/>
      <c r="IJX39" s="498"/>
      <c r="IJY39" s="498"/>
      <c r="IJZ39" s="498"/>
      <c r="IKA39" s="498"/>
      <c r="IKB39" s="498"/>
      <c r="IKC39" s="498"/>
      <c r="IKD39" s="498"/>
      <c r="IKE39" s="498"/>
      <c r="IKF39" s="498"/>
      <c r="IKG39" s="498"/>
      <c r="IKH39" s="498"/>
      <c r="IKI39" s="498"/>
      <c r="IKJ39" s="498"/>
      <c r="IKK39" s="498"/>
      <c r="IKL39" s="498"/>
      <c r="IKM39" s="498"/>
      <c r="IKN39" s="498"/>
      <c r="IKO39" s="498"/>
      <c r="IKP39" s="498"/>
      <c r="IKQ39" s="498"/>
      <c r="IKR39" s="498"/>
      <c r="IKS39" s="498"/>
      <c r="IKT39" s="498"/>
      <c r="IKU39" s="498"/>
      <c r="IKV39" s="498"/>
      <c r="IKW39" s="498"/>
      <c r="IKX39" s="498"/>
      <c r="IKY39" s="498"/>
      <c r="IKZ39" s="498"/>
      <c r="ILA39" s="498"/>
      <c r="ILB39" s="498"/>
      <c r="ILC39" s="498"/>
      <c r="ILD39" s="498"/>
      <c r="ILE39" s="498"/>
      <c r="ILF39" s="498"/>
      <c r="ILG39" s="498"/>
      <c r="ILH39" s="498"/>
      <c r="ILI39" s="498"/>
      <c r="ILJ39" s="498"/>
      <c r="ILK39" s="498"/>
      <c r="ILL39" s="498"/>
      <c r="ILM39" s="498"/>
      <c r="ILN39" s="498"/>
      <c r="ILO39" s="498"/>
      <c r="ILP39" s="498"/>
      <c r="ILQ39" s="498"/>
      <c r="ILR39" s="498"/>
      <c r="ILS39" s="498"/>
      <c r="ILT39" s="498"/>
      <c r="ILU39" s="498"/>
      <c r="ILV39" s="498"/>
      <c r="ILW39" s="498"/>
      <c r="ILX39" s="498"/>
      <c r="ILY39" s="498"/>
      <c r="ILZ39" s="498"/>
      <c r="IMA39" s="498"/>
      <c r="IMB39" s="498"/>
      <c r="IMC39" s="498"/>
      <c r="IMD39" s="498"/>
      <c r="IME39" s="498"/>
      <c r="IMF39" s="498"/>
      <c r="IMG39" s="498"/>
      <c r="IMH39" s="498"/>
      <c r="IMI39" s="498"/>
      <c r="IMJ39" s="498"/>
      <c r="IMK39" s="498"/>
      <c r="IML39" s="498"/>
      <c r="IMM39" s="498"/>
      <c r="IMN39" s="498"/>
      <c r="IMO39" s="498"/>
      <c r="IMP39" s="498"/>
      <c r="IMQ39" s="498"/>
      <c r="IMR39" s="498"/>
      <c r="IMS39" s="498"/>
      <c r="IMT39" s="498"/>
      <c r="IMU39" s="498"/>
      <c r="IMV39" s="498"/>
      <c r="IMW39" s="498"/>
      <c r="IMX39" s="498"/>
      <c r="IMY39" s="498"/>
      <c r="IMZ39" s="498"/>
      <c r="INA39" s="498"/>
      <c r="INB39" s="498"/>
      <c r="INC39" s="498"/>
      <c r="IND39" s="498"/>
      <c r="INE39" s="498"/>
      <c r="INF39" s="498"/>
      <c r="ING39" s="498"/>
      <c r="INH39" s="498"/>
      <c r="INI39" s="498"/>
      <c r="INJ39" s="498"/>
      <c r="INK39" s="498"/>
      <c r="INL39" s="498"/>
      <c r="INM39" s="498"/>
      <c r="INN39" s="498"/>
      <c r="INO39" s="498"/>
      <c r="INP39" s="498"/>
      <c r="INQ39" s="498"/>
      <c r="INR39" s="498"/>
      <c r="INS39" s="498"/>
      <c r="INT39" s="498"/>
      <c r="INU39" s="498"/>
      <c r="INV39" s="498"/>
      <c r="INW39" s="498"/>
      <c r="INX39" s="498"/>
      <c r="INY39" s="498"/>
      <c r="INZ39" s="498"/>
      <c r="IOA39" s="498"/>
      <c r="IOB39" s="498"/>
      <c r="IOC39" s="498"/>
      <c r="IOD39" s="498"/>
      <c r="IOE39" s="498"/>
      <c r="IOF39" s="498"/>
      <c r="IOG39" s="498"/>
      <c r="IOH39" s="498"/>
      <c r="IOI39" s="498"/>
      <c r="IOJ39" s="498"/>
      <c r="IOK39" s="498"/>
      <c r="IOL39" s="498"/>
      <c r="IOM39" s="498"/>
      <c r="ION39" s="498"/>
      <c r="IOO39" s="498"/>
      <c r="IOP39" s="498"/>
      <c r="IOQ39" s="498"/>
      <c r="IOR39" s="498"/>
      <c r="IOS39" s="498"/>
      <c r="IOT39" s="498"/>
      <c r="IOU39" s="498"/>
      <c r="IOV39" s="498"/>
      <c r="IOW39" s="498"/>
      <c r="IOX39" s="498"/>
      <c r="IOY39" s="498"/>
      <c r="IOZ39" s="498"/>
      <c r="IPA39" s="498"/>
      <c r="IPB39" s="498"/>
      <c r="IPC39" s="498"/>
      <c r="IPD39" s="498"/>
      <c r="IPE39" s="498"/>
      <c r="IPF39" s="498"/>
      <c r="IPG39" s="498"/>
      <c r="IPH39" s="498"/>
      <c r="IPI39" s="498"/>
      <c r="IPJ39" s="498"/>
      <c r="IPK39" s="498"/>
      <c r="IPL39" s="498"/>
      <c r="IPM39" s="498"/>
      <c r="IPN39" s="498"/>
      <c r="IPO39" s="498"/>
      <c r="IPP39" s="498"/>
      <c r="IPQ39" s="498"/>
      <c r="IPR39" s="498"/>
      <c r="IPS39" s="498"/>
      <c r="IPT39" s="498"/>
      <c r="IPU39" s="498"/>
      <c r="IPV39" s="498"/>
      <c r="IPW39" s="498"/>
      <c r="IPX39" s="498"/>
      <c r="IPY39" s="498"/>
      <c r="IPZ39" s="498"/>
      <c r="IQA39" s="498"/>
      <c r="IQB39" s="498"/>
      <c r="IQC39" s="498"/>
      <c r="IQD39" s="498"/>
      <c r="IQE39" s="498"/>
      <c r="IQF39" s="498"/>
      <c r="IQG39" s="498"/>
      <c r="IQH39" s="498"/>
      <c r="IQI39" s="498"/>
      <c r="IQJ39" s="498"/>
      <c r="IQK39" s="498"/>
      <c r="IQL39" s="498"/>
      <c r="IQM39" s="498"/>
      <c r="IQN39" s="498"/>
      <c r="IQO39" s="498"/>
      <c r="IQP39" s="498"/>
      <c r="IQQ39" s="498"/>
      <c r="IQR39" s="498"/>
      <c r="IQS39" s="498"/>
      <c r="IQT39" s="498"/>
      <c r="IQU39" s="498"/>
      <c r="IQV39" s="498"/>
      <c r="IQW39" s="498"/>
      <c r="IQX39" s="498"/>
      <c r="IQY39" s="498"/>
      <c r="IQZ39" s="498"/>
      <c r="IRA39" s="498"/>
      <c r="IRB39" s="498"/>
      <c r="IRC39" s="498"/>
      <c r="IRD39" s="498"/>
      <c r="IRE39" s="498"/>
      <c r="IRF39" s="498"/>
      <c r="IRG39" s="498"/>
      <c r="IRH39" s="498"/>
      <c r="IRI39" s="498"/>
      <c r="IRJ39" s="498"/>
      <c r="IRK39" s="498"/>
      <c r="IRL39" s="498"/>
      <c r="IRM39" s="498"/>
      <c r="IRN39" s="498"/>
      <c r="IRO39" s="498"/>
      <c r="IRP39" s="498"/>
      <c r="IRQ39" s="498"/>
      <c r="IRR39" s="498"/>
      <c r="IRS39" s="498"/>
      <c r="IRT39" s="498"/>
      <c r="IRU39" s="498"/>
      <c r="IRV39" s="498"/>
      <c r="IRW39" s="498"/>
      <c r="IRX39" s="498"/>
      <c r="IRY39" s="498"/>
      <c r="IRZ39" s="498"/>
      <c r="ISA39" s="498"/>
      <c r="ISB39" s="498"/>
      <c r="ISC39" s="498"/>
      <c r="ISD39" s="498"/>
      <c r="ISE39" s="498"/>
      <c r="ISF39" s="498"/>
      <c r="ISG39" s="498"/>
      <c r="ISH39" s="498"/>
      <c r="ISI39" s="498"/>
      <c r="ISJ39" s="498"/>
      <c r="ISK39" s="498"/>
      <c r="ISL39" s="498"/>
      <c r="ISM39" s="498"/>
      <c r="ISN39" s="498"/>
      <c r="ISO39" s="498"/>
      <c r="ISP39" s="498"/>
      <c r="ISQ39" s="498"/>
      <c r="ISR39" s="498"/>
      <c r="ISS39" s="498"/>
      <c r="IST39" s="498"/>
      <c r="ISU39" s="498"/>
      <c r="ISV39" s="498"/>
      <c r="ISW39" s="498"/>
      <c r="ISX39" s="498"/>
      <c r="ISY39" s="498"/>
      <c r="ISZ39" s="498"/>
      <c r="ITA39" s="498"/>
      <c r="ITB39" s="498"/>
      <c r="ITC39" s="498"/>
      <c r="ITD39" s="498"/>
      <c r="ITE39" s="498"/>
      <c r="ITF39" s="498"/>
      <c r="ITG39" s="498"/>
      <c r="ITH39" s="498"/>
      <c r="ITI39" s="498"/>
      <c r="ITJ39" s="498"/>
      <c r="ITK39" s="498"/>
      <c r="ITL39" s="498"/>
      <c r="ITM39" s="498"/>
      <c r="ITN39" s="498"/>
      <c r="ITO39" s="498"/>
      <c r="ITP39" s="498"/>
      <c r="ITQ39" s="498"/>
      <c r="ITR39" s="498"/>
      <c r="ITS39" s="498"/>
      <c r="ITT39" s="498"/>
      <c r="ITU39" s="498"/>
      <c r="ITV39" s="498"/>
      <c r="ITW39" s="498"/>
      <c r="ITX39" s="498"/>
      <c r="ITY39" s="498"/>
      <c r="ITZ39" s="498"/>
      <c r="IUA39" s="498"/>
      <c r="IUB39" s="498"/>
      <c r="IUC39" s="498"/>
      <c r="IUD39" s="498"/>
      <c r="IUE39" s="498"/>
      <c r="IUF39" s="498"/>
      <c r="IUG39" s="498"/>
      <c r="IUH39" s="498"/>
      <c r="IUI39" s="498"/>
      <c r="IUJ39" s="498"/>
      <c r="IUK39" s="498"/>
      <c r="IUL39" s="498"/>
      <c r="IUM39" s="498"/>
      <c r="IUN39" s="498"/>
      <c r="IUO39" s="498"/>
      <c r="IUP39" s="498"/>
      <c r="IUQ39" s="498"/>
      <c r="IUR39" s="498"/>
      <c r="IUS39" s="498"/>
      <c r="IUT39" s="498"/>
      <c r="IUU39" s="498"/>
      <c r="IUV39" s="498"/>
      <c r="IUW39" s="498"/>
      <c r="IUX39" s="498"/>
      <c r="IUY39" s="498"/>
      <c r="IUZ39" s="498"/>
      <c r="IVA39" s="498"/>
      <c r="IVB39" s="498"/>
      <c r="IVC39" s="498"/>
      <c r="IVD39" s="498"/>
      <c r="IVE39" s="498"/>
      <c r="IVF39" s="498"/>
      <c r="IVG39" s="498"/>
      <c r="IVH39" s="498"/>
      <c r="IVI39" s="498"/>
      <c r="IVJ39" s="498"/>
      <c r="IVK39" s="498"/>
      <c r="IVL39" s="498"/>
      <c r="IVM39" s="498"/>
      <c r="IVN39" s="498"/>
      <c r="IVO39" s="498"/>
      <c r="IVP39" s="498"/>
      <c r="IVQ39" s="498"/>
      <c r="IVR39" s="498"/>
      <c r="IVS39" s="498"/>
      <c r="IVT39" s="498"/>
      <c r="IVU39" s="498"/>
      <c r="IVV39" s="498"/>
      <c r="IVW39" s="498"/>
      <c r="IVX39" s="498"/>
      <c r="IVY39" s="498"/>
      <c r="IVZ39" s="498"/>
      <c r="IWA39" s="498"/>
      <c r="IWB39" s="498"/>
      <c r="IWC39" s="498"/>
      <c r="IWD39" s="498"/>
      <c r="IWE39" s="498"/>
      <c r="IWF39" s="498"/>
      <c r="IWG39" s="498"/>
      <c r="IWH39" s="498"/>
      <c r="IWI39" s="498"/>
      <c r="IWJ39" s="498"/>
      <c r="IWK39" s="498"/>
      <c r="IWL39" s="498"/>
      <c r="IWM39" s="498"/>
      <c r="IWN39" s="498"/>
      <c r="IWO39" s="498"/>
      <c r="IWP39" s="498"/>
      <c r="IWQ39" s="498"/>
      <c r="IWR39" s="498"/>
      <c r="IWS39" s="498"/>
      <c r="IWT39" s="498"/>
      <c r="IWU39" s="498"/>
      <c r="IWV39" s="498"/>
      <c r="IWW39" s="498"/>
      <c r="IWX39" s="498"/>
      <c r="IWY39" s="498"/>
      <c r="IWZ39" s="498"/>
      <c r="IXA39" s="498"/>
      <c r="IXB39" s="498"/>
      <c r="IXC39" s="498"/>
      <c r="IXD39" s="498"/>
      <c r="IXE39" s="498"/>
      <c r="IXF39" s="498"/>
      <c r="IXG39" s="498"/>
      <c r="IXH39" s="498"/>
      <c r="IXI39" s="498"/>
      <c r="IXJ39" s="498"/>
      <c r="IXK39" s="498"/>
      <c r="IXL39" s="498"/>
      <c r="IXM39" s="498"/>
      <c r="IXN39" s="498"/>
      <c r="IXO39" s="498"/>
      <c r="IXP39" s="498"/>
      <c r="IXQ39" s="498"/>
      <c r="IXR39" s="498"/>
      <c r="IXS39" s="498"/>
      <c r="IXT39" s="498"/>
      <c r="IXU39" s="498"/>
      <c r="IXV39" s="498"/>
      <c r="IXW39" s="498"/>
      <c r="IXX39" s="498"/>
      <c r="IXY39" s="498"/>
      <c r="IXZ39" s="498"/>
      <c r="IYA39" s="498"/>
      <c r="IYB39" s="498"/>
      <c r="IYC39" s="498"/>
      <c r="IYD39" s="498"/>
      <c r="IYE39" s="498"/>
      <c r="IYF39" s="498"/>
      <c r="IYG39" s="498"/>
      <c r="IYH39" s="498"/>
      <c r="IYI39" s="498"/>
      <c r="IYJ39" s="498"/>
      <c r="IYK39" s="498"/>
      <c r="IYL39" s="498"/>
      <c r="IYM39" s="498"/>
      <c r="IYN39" s="498"/>
      <c r="IYO39" s="498"/>
      <c r="IYP39" s="498"/>
      <c r="IYQ39" s="498"/>
      <c r="IYR39" s="498"/>
      <c r="IYS39" s="498"/>
      <c r="IYT39" s="498"/>
      <c r="IYU39" s="498"/>
      <c r="IYV39" s="498"/>
      <c r="IYW39" s="498"/>
      <c r="IYX39" s="498"/>
      <c r="IYY39" s="498"/>
      <c r="IYZ39" s="498"/>
      <c r="IZA39" s="498"/>
      <c r="IZB39" s="498"/>
      <c r="IZC39" s="498"/>
      <c r="IZD39" s="498"/>
      <c r="IZE39" s="498"/>
      <c r="IZF39" s="498"/>
      <c r="IZG39" s="498"/>
      <c r="IZH39" s="498"/>
      <c r="IZI39" s="498"/>
      <c r="IZJ39" s="498"/>
      <c r="IZK39" s="498"/>
      <c r="IZL39" s="498"/>
      <c r="IZM39" s="498"/>
      <c r="IZN39" s="498"/>
      <c r="IZO39" s="498"/>
      <c r="IZP39" s="498"/>
      <c r="IZQ39" s="498"/>
      <c r="IZR39" s="498"/>
      <c r="IZS39" s="498"/>
      <c r="IZT39" s="498"/>
      <c r="IZU39" s="498"/>
      <c r="IZV39" s="498"/>
      <c r="IZW39" s="498"/>
      <c r="IZX39" s="498"/>
      <c r="IZY39" s="498"/>
      <c r="IZZ39" s="498"/>
      <c r="JAA39" s="498"/>
      <c r="JAB39" s="498"/>
      <c r="JAC39" s="498"/>
      <c r="JAD39" s="498"/>
      <c r="JAE39" s="498"/>
      <c r="JAF39" s="498"/>
      <c r="JAG39" s="498"/>
      <c r="JAH39" s="498"/>
      <c r="JAI39" s="498"/>
      <c r="JAJ39" s="498"/>
      <c r="JAK39" s="498"/>
      <c r="JAL39" s="498"/>
      <c r="JAM39" s="498"/>
      <c r="JAN39" s="498"/>
      <c r="JAO39" s="498"/>
      <c r="JAP39" s="498"/>
      <c r="JAQ39" s="498"/>
      <c r="JAR39" s="498"/>
      <c r="JAS39" s="498"/>
      <c r="JAT39" s="498"/>
      <c r="JAU39" s="498"/>
      <c r="JAV39" s="498"/>
      <c r="JAW39" s="498"/>
      <c r="JAX39" s="498"/>
      <c r="JAY39" s="498"/>
      <c r="JAZ39" s="498"/>
      <c r="JBA39" s="498"/>
      <c r="JBB39" s="498"/>
      <c r="JBC39" s="498"/>
      <c r="JBD39" s="498"/>
      <c r="JBE39" s="498"/>
      <c r="JBF39" s="498"/>
      <c r="JBG39" s="498"/>
      <c r="JBH39" s="498"/>
      <c r="JBI39" s="498"/>
      <c r="JBJ39" s="498"/>
      <c r="JBK39" s="498"/>
      <c r="JBL39" s="498"/>
      <c r="JBM39" s="498"/>
      <c r="JBN39" s="498"/>
      <c r="JBO39" s="498"/>
      <c r="JBP39" s="498"/>
      <c r="JBQ39" s="498"/>
      <c r="JBR39" s="498"/>
      <c r="JBS39" s="498"/>
      <c r="JBT39" s="498"/>
      <c r="JBU39" s="498"/>
      <c r="JBV39" s="498"/>
      <c r="JBW39" s="498"/>
      <c r="JBX39" s="498"/>
      <c r="JBY39" s="498"/>
      <c r="JBZ39" s="498"/>
      <c r="JCA39" s="498"/>
      <c r="JCB39" s="498"/>
      <c r="JCC39" s="498"/>
      <c r="JCD39" s="498"/>
      <c r="JCE39" s="498"/>
      <c r="JCF39" s="498"/>
      <c r="JCG39" s="498"/>
      <c r="JCH39" s="498"/>
      <c r="JCI39" s="498"/>
      <c r="JCJ39" s="498"/>
      <c r="JCK39" s="498"/>
      <c r="JCL39" s="498"/>
      <c r="JCM39" s="498"/>
      <c r="JCN39" s="498"/>
      <c r="JCO39" s="498"/>
      <c r="JCP39" s="498"/>
      <c r="JCQ39" s="498"/>
      <c r="JCR39" s="498"/>
      <c r="JCS39" s="498"/>
      <c r="JCT39" s="498"/>
      <c r="JCU39" s="498"/>
      <c r="JCV39" s="498"/>
      <c r="JCW39" s="498"/>
      <c r="JCX39" s="498"/>
      <c r="JCY39" s="498"/>
      <c r="JCZ39" s="498"/>
      <c r="JDA39" s="498"/>
      <c r="JDB39" s="498"/>
      <c r="JDC39" s="498"/>
      <c r="JDD39" s="498"/>
      <c r="JDE39" s="498"/>
      <c r="JDF39" s="498"/>
      <c r="JDG39" s="498"/>
      <c r="JDH39" s="498"/>
      <c r="JDI39" s="498"/>
      <c r="JDJ39" s="498"/>
      <c r="JDK39" s="498"/>
      <c r="JDL39" s="498"/>
      <c r="JDM39" s="498"/>
      <c r="JDN39" s="498"/>
      <c r="JDO39" s="498"/>
      <c r="JDP39" s="498"/>
      <c r="JDQ39" s="498"/>
      <c r="JDR39" s="498"/>
      <c r="JDS39" s="498"/>
      <c r="JDT39" s="498"/>
      <c r="JDU39" s="498"/>
      <c r="JDV39" s="498"/>
      <c r="JDW39" s="498"/>
      <c r="JDX39" s="498"/>
      <c r="JDY39" s="498"/>
      <c r="JDZ39" s="498"/>
      <c r="JEA39" s="498"/>
      <c r="JEB39" s="498"/>
      <c r="JEC39" s="498"/>
      <c r="JED39" s="498"/>
      <c r="JEE39" s="498"/>
      <c r="JEF39" s="498"/>
      <c r="JEG39" s="498"/>
      <c r="JEH39" s="498"/>
      <c r="JEI39" s="498"/>
      <c r="JEJ39" s="498"/>
      <c r="JEK39" s="498"/>
      <c r="JEL39" s="498"/>
      <c r="JEM39" s="498"/>
      <c r="JEN39" s="498"/>
      <c r="JEO39" s="498"/>
      <c r="JEP39" s="498"/>
      <c r="JEQ39" s="498"/>
      <c r="JER39" s="498"/>
      <c r="JES39" s="498"/>
      <c r="JET39" s="498"/>
      <c r="JEU39" s="498"/>
      <c r="JEV39" s="498"/>
      <c r="JEW39" s="498"/>
      <c r="JEX39" s="498"/>
      <c r="JEY39" s="498"/>
      <c r="JEZ39" s="498"/>
      <c r="JFA39" s="498"/>
      <c r="JFB39" s="498"/>
      <c r="JFC39" s="498"/>
      <c r="JFD39" s="498"/>
      <c r="JFE39" s="498"/>
      <c r="JFF39" s="498"/>
      <c r="JFG39" s="498"/>
      <c r="JFH39" s="498"/>
      <c r="JFI39" s="498"/>
      <c r="JFJ39" s="498"/>
      <c r="JFK39" s="498"/>
      <c r="JFL39" s="498"/>
      <c r="JFM39" s="498"/>
      <c r="JFN39" s="498"/>
      <c r="JFO39" s="498"/>
      <c r="JFP39" s="498"/>
      <c r="JFQ39" s="498"/>
      <c r="JFR39" s="498"/>
      <c r="JFS39" s="498"/>
      <c r="JFT39" s="498"/>
      <c r="JFU39" s="498"/>
      <c r="JFV39" s="498"/>
      <c r="JFW39" s="498"/>
      <c r="JFX39" s="498"/>
      <c r="JFY39" s="498"/>
      <c r="JFZ39" s="498"/>
      <c r="JGA39" s="498"/>
      <c r="JGB39" s="498"/>
      <c r="JGC39" s="498"/>
      <c r="JGD39" s="498"/>
      <c r="JGE39" s="498"/>
      <c r="JGF39" s="498"/>
      <c r="JGG39" s="498"/>
      <c r="JGH39" s="498"/>
      <c r="JGI39" s="498"/>
      <c r="JGJ39" s="498"/>
      <c r="JGK39" s="498"/>
      <c r="JGL39" s="498"/>
      <c r="JGM39" s="498"/>
      <c r="JGN39" s="498"/>
      <c r="JGO39" s="498"/>
      <c r="JGP39" s="498"/>
      <c r="JGQ39" s="498"/>
      <c r="JGR39" s="498"/>
      <c r="JGS39" s="498"/>
      <c r="JGT39" s="498"/>
      <c r="JGU39" s="498"/>
      <c r="JGV39" s="498"/>
      <c r="JGW39" s="498"/>
      <c r="JGX39" s="498"/>
      <c r="JGY39" s="498"/>
      <c r="JGZ39" s="498"/>
      <c r="JHA39" s="498"/>
      <c r="JHB39" s="498"/>
      <c r="JHC39" s="498"/>
      <c r="JHD39" s="498"/>
      <c r="JHE39" s="498"/>
      <c r="JHF39" s="498"/>
      <c r="JHG39" s="498"/>
      <c r="JHH39" s="498"/>
      <c r="JHI39" s="498"/>
      <c r="JHJ39" s="498"/>
      <c r="JHK39" s="498"/>
      <c r="JHL39" s="498"/>
      <c r="JHM39" s="498"/>
      <c r="JHN39" s="498"/>
      <c r="JHO39" s="498"/>
      <c r="JHP39" s="498"/>
      <c r="JHQ39" s="498"/>
      <c r="JHR39" s="498"/>
      <c r="JHS39" s="498"/>
      <c r="JHT39" s="498"/>
      <c r="JHU39" s="498"/>
      <c r="JHV39" s="498"/>
      <c r="JHW39" s="498"/>
      <c r="JHX39" s="498"/>
      <c r="JHY39" s="498"/>
      <c r="JHZ39" s="498"/>
      <c r="JIA39" s="498"/>
      <c r="JIB39" s="498"/>
      <c r="JIC39" s="498"/>
      <c r="JID39" s="498"/>
      <c r="JIE39" s="498"/>
      <c r="JIF39" s="498"/>
      <c r="JIG39" s="498"/>
      <c r="JIH39" s="498"/>
      <c r="JII39" s="498"/>
      <c r="JIJ39" s="498"/>
      <c r="JIK39" s="498"/>
      <c r="JIL39" s="498"/>
      <c r="JIM39" s="498"/>
      <c r="JIN39" s="498"/>
      <c r="JIO39" s="498"/>
      <c r="JIP39" s="498"/>
      <c r="JIQ39" s="498"/>
      <c r="JIR39" s="498"/>
      <c r="JIS39" s="498"/>
      <c r="JIT39" s="498"/>
      <c r="JIU39" s="498"/>
      <c r="JIV39" s="498"/>
      <c r="JIW39" s="498"/>
      <c r="JIX39" s="498"/>
      <c r="JIY39" s="498"/>
      <c r="JIZ39" s="498"/>
      <c r="JJA39" s="498"/>
      <c r="JJB39" s="498"/>
      <c r="JJC39" s="498"/>
      <c r="JJD39" s="498"/>
      <c r="JJE39" s="498"/>
      <c r="JJF39" s="498"/>
      <c r="JJG39" s="498"/>
      <c r="JJH39" s="498"/>
      <c r="JJI39" s="498"/>
      <c r="JJJ39" s="498"/>
      <c r="JJK39" s="498"/>
      <c r="JJL39" s="498"/>
      <c r="JJM39" s="498"/>
      <c r="JJN39" s="498"/>
      <c r="JJO39" s="498"/>
      <c r="JJP39" s="498"/>
      <c r="JJQ39" s="498"/>
      <c r="JJR39" s="498"/>
      <c r="JJS39" s="498"/>
      <c r="JJT39" s="498"/>
      <c r="JJU39" s="498"/>
      <c r="JJV39" s="498"/>
      <c r="JJW39" s="498"/>
      <c r="JJX39" s="498"/>
      <c r="JJY39" s="498"/>
      <c r="JJZ39" s="498"/>
      <c r="JKA39" s="498"/>
      <c r="JKB39" s="498"/>
      <c r="JKC39" s="498"/>
      <c r="JKD39" s="498"/>
      <c r="JKE39" s="498"/>
      <c r="JKF39" s="498"/>
      <c r="JKG39" s="498"/>
      <c r="JKH39" s="498"/>
      <c r="JKI39" s="498"/>
      <c r="JKJ39" s="498"/>
      <c r="JKK39" s="498"/>
      <c r="JKL39" s="498"/>
      <c r="JKM39" s="498"/>
      <c r="JKN39" s="498"/>
      <c r="JKO39" s="498"/>
      <c r="JKP39" s="498"/>
      <c r="JKQ39" s="498"/>
      <c r="JKR39" s="498"/>
      <c r="JKS39" s="498"/>
      <c r="JKT39" s="498"/>
      <c r="JKU39" s="498"/>
      <c r="JKV39" s="498"/>
      <c r="JKW39" s="498"/>
      <c r="JKX39" s="498"/>
      <c r="JKY39" s="498"/>
      <c r="JKZ39" s="498"/>
      <c r="JLA39" s="498"/>
      <c r="JLB39" s="498"/>
      <c r="JLC39" s="498"/>
      <c r="JLD39" s="498"/>
      <c r="JLE39" s="498"/>
      <c r="JLF39" s="498"/>
      <c r="JLG39" s="498"/>
      <c r="JLH39" s="498"/>
      <c r="JLI39" s="498"/>
      <c r="JLJ39" s="498"/>
      <c r="JLK39" s="498"/>
      <c r="JLL39" s="498"/>
      <c r="JLM39" s="498"/>
      <c r="JLN39" s="498"/>
      <c r="JLO39" s="498"/>
      <c r="JLP39" s="498"/>
      <c r="JLQ39" s="498"/>
      <c r="JLR39" s="498"/>
      <c r="JLS39" s="498"/>
      <c r="JLT39" s="498"/>
      <c r="JLU39" s="498"/>
      <c r="JLV39" s="498"/>
      <c r="JLW39" s="498"/>
      <c r="JLX39" s="498"/>
      <c r="JLY39" s="498"/>
      <c r="JLZ39" s="498"/>
      <c r="JMA39" s="498"/>
      <c r="JMB39" s="498"/>
      <c r="JMC39" s="498"/>
      <c r="JMD39" s="498"/>
      <c r="JME39" s="498"/>
      <c r="JMF39" s="498"/>
      <c r="JMG39" s="498"/>
      <c r="JMH39" s="498"/>
      <c r="JMI39" s="498"/>
      <c r="JMJ39" s="498"/>
      <c r="JMK39" s="498"/>
      <c r="JML39" s="498"/>
      <c r="JMM39" s="498"/>
      <c r="JMN39" s="498"/>
      <c r="JMO39" s="498"/>
      <c r="JMP39" s="498"/>
      <c r="JMQ39" s="498"/>
      <c r="JMR39" s="498"/>
      <c r="JMS39" s="498"/>
      <c r="JMT39" s="498"/>
      <c r="JMU39" s="498"/>
      <c r="JMV39" s="498"/>
      <c r="JMW39" s="498"/>
      <c r="JMX39" s="498"/>
      <c r="JMY39" s="498"/>
      <c r="JMZ39" s="498"/>
      <c r="JNA39" s="498"/>
      <c r="JNB39" s="498"/>
      <c r="JNC39" s="498"/>
      <c r="JND39" s="498"/>
      <c r="JNE39" s="498"/>
      <c r="JNF39" s="498"/>
      <c r="JNG39" s="498"/>
      <c r="JNH39" s="498"/>
      <c r="JNI39" s="498"/>
      <c r="JNJ39" s="498"/>
      <c r="JNK39" s="498"/>
      <c r="JNL39" s="498"/>
      <c r="JNM39" s="498"/>
      <c r="JNN39" s="498"/>
      <c r="JNO39" s="498"/>
      <c r="JNP39" s="498"/>
      <c r="JNQ39" s="498"/>
      <c r="JNR39" s="498"/>
      <c r="JNS39" s="498"/>
      <c r="JNT39" s="498"/>
      <c r="JNU39" s="498"/>
      <c r="JNV39" s="498"/>
      <c r="JNW39" s="498"/>
      <c r="JNX39" s="498"/>
      <c r="JNY39" s="498"/>
      <c r="JNZ39" s="498"/>
      <c r="JOA39" s="498"/>
      <c r="JOB39" s="498"/>
      <c r="JOC39" s="498"/>
      <c r="JOD39" s="498"/>
      <c r="JOE39" s="498"/>
      <c r="JOF39" s="498"/>
      <c r="JOG39" s="498"/>
      <c r="JOH39" s="498"/>
      <c r="JOI39" s="498"/>
      <c r="JOJ39" s="498"/>
      <c r="JOK39" s="498"/>
      <c r="JOL39" s="498"/>
      <c r="JOM39" s="498"/>
      <c r="JON39" s="498"/>
      <c r="JOO39" s="498"/>
      <c r="JOP39" s="498"/>
      <c r="JOQ39" s="498"/>
      <c r="JOR39" s="498"/>
      <c r="JOS39" s="498"/>
      <c r="JOT39" s="498"/>
      <c r="JOU39" s="498"/>
      <c r="JOV39" s="498"/>
      <c r="JOW39" s="498"/>
      <c r="JOX39" s="498"/>
      <c r="JOY39" s="498"/>
      <c r="JOZ39" s="498"/>
      <c r="JPA39" s="498"/>
      <c r="JPB39" s="498"/>
      <c r="JPC39" s="498"/>
      <c r="JPD39" s="498"/>
      <c r="JPE39" s="498"/>
      <c r="JPF39" s="498"/>
      <c r="JPG39" s="498"/>
      <c r="JPH39" s="498"/>
      <c r="JPI39" s="498"/>
      <c r="JPJ39" s="498"/>
      <c r="JPK39" s="498"/>
      <c r="JPL39" s="498"/>
      <c r="JPM39" s="498"/>
      <c r="JPN39" s="498"/>
      <c r="JPO39" s="498"/>
      <c r="JPP39" s="498"/>
      <c r="JPQ39" s="498"/>
      <c r="JPR39" s="498"/>
      <c r="JPS39" s="498"/>
      <c r="JPT39" s="498"/>
      <c r="JPU39" s="498"/>
      <c r="JPV39" s="498"/>
      <c r="JPW39" s="498"/>
      <c r="JPX39" s="498"/>
      <c r="JPY39" s="498"/>
      <c r="JPZ39" s="498"/>
      <c r="JQA39" s="498"/>
      <c r="JQB39" s="498"/>
      <c r="JQC39" s="498"/>
      <c r="JQD39" s="498"/>
      <c r="JQE39" s="498"/>
      <c r="JQF39" s="498"/>
      <c r="JQG39" s="498"/>
      <c r="JQH39" s="498"/>
      <c r="JQI39" s="498"/>
      <c r="JQJ39" s="498"/>
      <c r="JQK39" s="498"/>
      <c r="JQL39" s="498"/>
      <c r="JQM39" s="498"/>
      <c r="JQN39" s="498"/>
      <c r="JQO39" s="498"/>
      <c r="JQP39" s="498"/>
      <c r="JQQ39" s="498"/>
      <c r="JQR39" s="498"/>
      <c r="JQS39" s="498"/>
      <c r="JQT39" s="498"/>
      <c r="JQU39" s="498"/>
      <c r="JQV39" s="498"/>
      <c r="JQW39" s="498"/>
      <c r="JQX39" s="498"/>
      <c r="JQY39" s="498"/>
      <c r="JQZ39" s="498"/>
      <c r="JRA39" s="498"/>
      <c r="JRB39" s="498"/>
      <c r="JRC39" s="498"/>
      <c r="JRD39" s="498"/>
      <c r="JRE39" s="498"/>
      <c r="JRF39" s="498"/>
      <c r="JRG39" s="498"/>
      <c r="JRH39" s="498"/>
      <c r="JRI39" s="498"/>
      <c r="JRJ39" s="498"/>
      <c r="JRK39" s="498"/>
      <c r="JRL39" s="498"/>
      <c r="JRM39" s="498"/>
      <c r="JRN39" s="498"/>
      <c r="JRO39" s="498"/>
      <c r="JRP39" s="498"/>
      <c r="JRQ39" s="498"/>
      <c r="JRR39" s="498"/>
      <c r="JRS39" s="498"/>
      <c r="JRT39" s="498"/>
      <c r="JRU39" s="498"/>
      <c r="JRV39" s="498"/>
      <c r="JRW39" s="498"/>
      <c r="JRX39" s="498"/>
      <c r="JRY39" s="498"/>
      <c r="JRZ39" s="498"/>
      <c r="JSA39" s="498"/>
      <c r="JSB39" s="498"/>
      <c r="JSC39" s="498"/>
      <c r="JSD39" s="498"/>
      <c r="JSE39" s="498"/>
      <c r="JSF39" s="498"/>
      <c r="JSG39" s="498"/>
      <c r="JSH39" s="498"/>
      <c r="JSI39" s="498"/>
      <c r="JSJ39" s="498"/>
      <c r="JSK39" s="498"/>
      <c r="JSL39" s="498"/>
      <c r="JSM39" s="498"/>
      <c r="JSN39" s="498"/>
      <c r="JSO39" s="498"/>
      <c r="JSP39" s="498"/>
      <c r="JSQ39" s="498"/>
      <c r="JSR39" s="498"/>
      <c r="JSS39" s="498"/>
      <c r="JST39" s="498"/>
      <c r="JSU39" s="498"/>
      <c r="JSV39" s="498"/>
      <c r="JSW39" s="498"/>
      <c r="JSX39" s="498"/>
      <c r="JSY39" s="498"/>
      <c r="JSZ39" s="498"/>
      <c r="JTA39" s="498"/>
      <c r="JTB39" s="498"/>
      <c r="JTC39" s="498"/>
      <c r="JTD39" s="498"/>
      <c r="JTE39" s="498"/>
      <c r="JTF39" s="498"/>
      <c r="JTG39" s="498"/>
      <c r="JTH39" s="498"/>
      <c r="JTI39" s="498"/>
      <c r="JTJ39" s="498"/>
      <c r="JTK39" s="498"/>
      <c r="JTL39" s="498"/>
      <c r="JTM39" s="498"/>
      <c r="JTN39" s="498"/>
      <c r="JTO39" s="498"/>
      <c r="JTP39" s="498"/>
      <c r="JTQ39" s="498"/>
      <c r="JTR39" s="498"/>
      <c r="JTS39" s="498"/>
      <c r="JTT39" s="498"/>
      <c r="JTU39" s="498"/>
      <c r="JTV39" s="498"/>
      <c r="JTW39" s="498"/>
      <c r="JTX39" s="498"/>
      <c r="JTY39" s="498"/>
      <c r="JTZ39" s="498"/>
      <c r="JUA39" s="498"/>
      <c r="JUB39" s="498"/>
      <c r="JUC39" s="498"/>
      <c r="JUD39" s="498"/>
      <c r="JUE39" s="498"/>
      <c r="JUF39" s="498"/>
      <c r="JUG39" s="498"/>
      <c r="JUH39" s="498"/>
      <c r="JUI39" s="498"/>
      <c r="JUJ39" s="498"/>
      <c r="JUK39" s="498"/>
      <c r="JUL39" s="498"/>
      <c r="JUM39" s="498"/>
      <c r="JUN39" s="498"/>
      <c r="JUO39" s="498"/>
      <c r="JUP39" s="498"/>
      <c r="JUQ39" s="498"/>
      <c r="JUR39" s="498"/>
      <c r="JUS39" s="498"/>
      <c r="JUT39" s="498"/>
      <c r="JUU39" s="498"/>
      <c r="JUV39" s="498"/>
      <c r="JUW39" s="498"/>
      <c r="JUX39" s="498"/>
      <c r="JUY39" s="498"/>
      <c r="JUZ39" s="498"/>
      <c r="JVA39" s="498"/>
      <c r="JVB39" s="498"/>
      <c r="JVC39" s="498"/>
      <c r="JVD39" s="498"/>
      <c r="JVE39" s="498"/>
      <c r="JVF39" s="498"/>
      <c r="JVG39" s="498"/>
      <c r="JVH39" s="498"/>
      <c r="JVI39" s="498"/>
      <c r="JVJ39" s="498"/>
      <c r="JVK39" s="498"/>
      <c r="JVL39" s="498"/>
      <c r="JVM39" s="498"/>
      <c r="JVN39" s="498"/>
      <c r="JVO39" s="498"/>
      <c r="JVP39" s="498"/>
      <c r="JVQ39" s="498"/>
      <c r="JVR39" s="498"/>
      <c r="JVS39" s="498"/>
      <c r="JVT39" s="498"/>
      <c r="JVU39" s="498"/>
      <c r="JVV39" s="498"/>
      <c r="JVW39" s="498"/>
      <c r="JVX39" s="498"/>
      <c r="JVY39" s="498"/>
      <c r="JVZ39" s="498"/>
      <c r="JWA39" s="498"/>
      <c r="JWB39" s="498"/>
      <c r="JWC39" s="498"/>
      <c r="JWD39" s="498"/>
      <c r="JWE39" s="498"/>
      <c r="JWF39" s="498"/>
      <c r="JWG39" s="498"/>
      <c r="JWH39" s="498"/>
      <c r="JWI39" s="498"/>
      <c r="JWJ39" s="498"/>
      <c r="JWK39" s="498"/>
      <c r="JWL39" s="498"/>
      <c r="JWM39" s="498"/>
      <c r="JWN39" s="498"/>
      <c r="JWO39" s="498"/>
      <c r="JWP39" s="498"/>
      <c r="JWQ39" s="498"/>
      <c r="JWR39" s="498"/>
      <c r="JWS39" s="498"/>
      <c r="JWT39" s="498"/>
      <c r="JWU39" s="498"/>
      <c r="JWV39" s="498"/>
      <c r="JWW39" s="498"/>
      <c r="JWX39" s="498"/>
      <c r="JWY39" s="498"/>
      <c r="JWZ39" s="498"/>
      <c r="JXA39" s="498"/>
      <c r="JXB39" s="498"/>
      <c r="JXC39" s="498"/>
      <c r="JXD39" s="498"/>
      <c r="JXE39" s="498"/>
      <c r="JXF39" s="498"/>
      <c r="JXG39" s="498"/>
      <c r="JXH39" s="498"/>
      <c r="JXI39" s="498"/>
      <c r="JXJ39" s="498"/>
      <c r="JXK39" s="498"/>
      <c r="JXL39" s="498"/>
      <c r="JXM39" s="498"/>
      <c r="JXN39" s="498"/>
      <c r="JXO39" s="498"/>
      <c r="JXP39" s="498"/>
      <c r="JXQ39" s="498"/>
      <c r="JXR39" s="498"/>
      <c r="JXS39" s="498"/>
      <c r="JXT39" s="498"/>
      <c r="JXU39" s="498"/>
      <c r="JXV39" s="498"/>
      <c r="JXW39" s="498"/>
      <c r="JXX39" s="498"/>
      <c r="JXY39" s="498"/>
      <c r="JXZ39" s="498"/>
      <c r="JYA39" s="498"/>
      <c r="JYB39" s="498"/>
      <c r="JYC39" s="498"/>
      <c r="JYD39" s="498"/>
      <c r="JYE39" s="498"/>
      <c r="JYF39" s="498"/>
      <c r="JYG39" s="498"/>
      <c r="JYH39" s="498"/>
      <c r="JYI39" s="498"/>
      <c r="JYJ39" s="498"/>
      <c r="JYK39" s="498"/>
      <c r="JYL39" s="498"/>
      <c r="JYM39" s="498"/>
      <c r="JYN39" s="498"/>
      <c r="JYO39" s="498"/>
      <c r="JYP39" s="498"/>
      <c r="JYQ39" s="498"/>
      <c r="JYR39" s="498"/>
      <c r="JYS39" s="498"/>
      <c r="JYT39" s="498"/>
      <c r="JYU39" s="498"/>
      <c r="JYV39" s="498"/>
      <c r="JYW39" s="498"/>
      <c r="JYX39" s="498"/>
      <c r="JYY39" s="498"/>
      <c r="JYZ39" s="498"/>
      <c r="JZA39" s="498"/>
      <c r="JZB39" s="498"/>
      <c r="JZC39" s="498"/>
      <c r="JZD39" s="498"/>
      <c r="JZE39" s="498"/>
      <c r="JZF39" s="498"/>
      <c r="JZG39" s="498"/>
      <c r="JZH39" s="498"/>
      <c r="JZI39" s="498"/>
      <c r="JZJ39" s="498"/>
      <c r="JZK39" s="498"/>
      <c r="JZL39" s="498"/>
      <c r="JZM39" s="498"/>
      <c r="JZN39" s="498"/>
      <c r="JZO39" s="498"/>
      <c r="JZP39" s="498"/>
      <c r="JZQ39" s="498"/>
      <c r="JZR39" s="498"/>
      <c r="JZS39" s="498"/>
      <c r="JZT39" s="498"/>
      <c r="JZU39" s="498"/>
      <c r="JZV39" s="498"/>
      <c r="JZW39" s="498"/>
      <c r="JZX39" s="498"/>
      <c r="JZY39" s="498"/>
      <c r="JZZ39" s="498"/>
      <c r="KAA39" s="498"/>
      <c r="KAB39" s="498"/>
      <c r="KAC39" s="498"/>
      <c r="KAD39" s="498"/>
      <c r="KAE39" s="498"/>
      <c r="KAF39" s="498"/>
      <c r="KAG39" s="498"/>
      <c r="KAH39" s="498"/>
      <c r="KAI39" s="498"/>
      <c r="KAJ39" s="498"/>
      <c r="KAK39" s="498"/>
      <c r="KAL39" s="498"/>
      <c r="KAM39" s="498"/>
      <c r="KAN39" s="498"/>
      <c r="KAO39" s="498"/>
      <c r="KAP39" s="498"/>
      <c r="KAQ39" s="498"/>
      <c r="KAR39" s="498"/>
      <c r="KAS39" s="498"/>
      <c r="KAT39" s="498"/>
      <c r="KAU39" s="498"/>
      <c r="KAV39" s="498"/>
      <c r="KAW39" s="498"/>
      <c r="KAX39" s="498"/>
      <c r="KAY39" s="498"/>
      <c r="KAZ39" s="498"/>
      <c r="KBA39" s="498"/>
      <c r="KBB39" s="498"/>
      <c r="KBC39" s="498"/>
      <c r="KBD39" s="498"/>
      <c r="KBE39" s="498"/>
      <c r="KBF39" s="498"/>
      <c r="KBG39" s="498"/>
      <c r="KBH39" s="498"/>
      <c r="KBI39" s="498"/>
      <c r="KBJ39" s="498"/>
      <c r="KBK39" s="498"/>
      <c r="KBL39" s="498"/>
      <c r="KBM39" s="498"/>
      <c r="KBN39" s="498"/>
      <c r="KBO39" s="498"/>
      <c r="KBP39" s="498"/>
      <c r="KBQ39" s="498"/>
      <c r="KBR39" s="498"/>
      <c r="KBS39" s="498"/>
      <c r="KBT39" s="498"/>
      <c r="KBU39" s="498"/>
      <c r="KBV39" s="498"/>
      <c r="KBW39" s="498"/>
      <c r="KBX39" s="498"/>
      <c r="KBY39" s="498"/>
      <c r="KBZ39" s="498"/>
      <c r="KCA39" s="498"/>
      <c r="KCB39" s="498"/>
      <c r="KCC39" s="498"/>
      <c r="KCD39" s="498"/>
      <c r="KCE39" s="498"/>
      <c r="KCF39" s="498"/>
      <c r="KCG39" s="498"/>
      <c r="KCH39" s="498"/>
      <c r="KCI39" s="498"/>
      <c r="KCJ39" s="498"/>
      <c r="KCK39" s="498"/>
      <c r="KCL39" s="498"/>
      <c r="KCM39" s="498"/>
      <c r="KCN39" s="498"/>
      <c r="KCO39" s="498"/>
      <c r="KCP39" s="498"/>
      <c r="KCQ39" s="498"/>
      <c r="KCR39" s="498"/>
      <c r="KCS39" s="498"/>
      <c r="KCT39" s="498"/>
      <c r="KCU39" s="498"/>
      <c r="KCV39" s="498"/>
      <c r="KCW39" s="498"/>
      <c r="KCX39" s="498"/>
      <c r="KCY39" s="498"/>
      <c r="KCZ39" s="498"/>
      <c r="KDA39" s="498"/>
      <c r="KDB39" s="498"/>
      <c r="KDC39" s="498"/>
      <c r="KDD39" s="498"/>
      <c r="KDE39" s="498"/>
      <c r="KDF39" s="498"/>
      <c r="KDG39" s="498"/>
      <c r="KDH39" s="498"/>
      <c r="KDI39" s="498"/>
      <c r="KDJ39" s="498"/>
      <c r="KDK39" s="498"/>
      <c r="KDL39" s="498"/>
      <c r="KDM39" s="498"/>
      <c r="KDN39" s="498"/>
      <c r="KDO39" s="498"/>
      <c r="KDP39" s="498"/>
      <c r="KDQ39" s="498"/>
      <c r="KDR39" s="498"/>
      <c r="KDS39" s="498"/>
      <c r="KDT39" s="498"/>
      <c r="KDU39" s="498"/>
      <c r="KDV39" s="498"/>
      <c r="KDW39" s="498"/>
      <c r="KDX39" s="498"/>
      <c r="KDY39" s="498"/>
      <c r="KDZ39" s="498"/>
      <c r="KEA39" s="498"/>
      <c r="KEB39" s="498"/>
      <c r="KEC39" s="498"/>
      <c r="KED39" s="498"/>
      <c r="KEE39" s="498"/>
      <c r="KEF39" s="498"/>
      <c r="KEG39" s="498"/>
      <c r="KEH39" s="498"/>
      <c r="KEI39" s="498"/>
      <c r="KEJ39" s="498"/>
      <c r="KEK39" s="498"/>
      <c r="KEL39" s="498"/>
      <c r="KEM39" s="498"/>
      <c r="KEN39" s="498"/>
      <c r="KEO39" s="498"/>
      <c r="KEP39" s="498"/>
      <c r="KEQ39" s="498"/>
      <c r="KER39" s="498"/>
      <c r="KES39" s="498"/>
      <c r="KET39" s="498"/>
      <c r="KEU39" s="498"/>
      <c r="KEV39" s="498"/>
      <c r="KEW39" s="498"/>
      <c r="KEX39" s="498"/>
      <c r="KEY39" s="498"/>
      <c r="KEZ39" s="498"/>
      <c r="KFA39" s="498"/>
      <c r="KFB39" s="498"/>
      <c r="KFC39" s="498"/>
      <c r="KFD39" s="498"/>
      <c r="KFE39" s="498"/>
      <c r="KFF39" s="498"/>
      <c r="KFG39" s="498"/>
      <c r="KFH39" s="498"/>
      <c r="KFI39" s="498"/>
      <c r="KFJ39" s="498"/>
      <c r="KFK39" s="498"/>
      <c r="KFL39" s="498"/>
      <c r="KFM39" s="498"/>
      <c r="KFN39" s="498"/>
      <c r="KFO39" s="498"/>
      <c r="KFP39" s="498"/>
      <c r="KFQ39" s="498"/>
      <c r="KFR39" s="498"/>
      <c r="KFS39" s="498"/>
      <c r="KFT39" s="498"/>
      <c r="KFU39" s="498"/>
      <c r="KFV39" s="498"/>
      <c r="KFW39" s="498"/>
      <c r="KFX39" s="498"/>
      <c r="KFY39" s="498"/>
      <c r="KFZ39" s="498"/>
      <c r="KGA39" s="498"/>
      <c r="KGB39" s="498"/>
      <c r="KGC39" s="498"/>
      <c r="KGD39" s="498"/>
      <c r="KGE39" s="498"/>
      <c r="KGF39" s="498"/>
      <c r="KGG39" s="498"/>
      <c r="KGH39" s="498"/>
      <c r="KGI39" s="498"/>
      <c r="KGJ39" s="498"/>
      <c r="KGK39" s="498"/>
      <c r="KGL39" s="498"/>
      <c r="KGM39" s="498"/>
      <c r="KGN39" s="498"/>
      <c r="KGO39" s="498"/>
      <c r="KGP39" s="498"/>
      <c r="KGQ39" s="498"/>
      <c r="KGR39" s="498"/>
      <c r="KGS39" s="498"/>
      <c r="KGT39" s="498"/>
      <c r="KGU39" s="498"/>
      <c r="KGV39" s="498"/>
      <c r="KGW39" s="498"/>
      <c r="KGX39" s="498"/>
      <c r="KGY39" s="498"/>
      <c r="KGZ39" s="498"/>
      <c r="KHA39" s="498"/>
      <c r="KHB39" s="498"/>
      <c r="KHC39" s="498"/>
      <c r="KHD39" s="498"/>
      <c r="KHE39" s="498"/>
      <c r="KHF39" s="498"/>
      <c r="KHG39" s="498"/>
      <c r="KHH39" s="498"/>
      <c r="KHI39" s="498"/>
      <c r="KHJ39" s="498"/>
      <c r="KHK39" s="498"/>
      <c r="KHL39" s="498"/>
      <c r="KHM39" s="498"/>
      <c r="KHN39" s="498"/>
      <c r="KHO39" s="498"/>
      <c r="KHP39" s="498"/>
      <c r="KHQ39" s="498"/>
      <c r="KHR39" s="498"/>
      <c r="KHS39" s="498"/>
      <c r="KHT39" s="498"/>
      <c r="KHU39" s="498"/>
      <c r="KHV39" s="498"/>
      <c r="KHW39" s="498"/>
      <c r="KHX39" s="498"/>
      <c r="KHY39" s="498"/>
      <c r="KHZ39" s="498"/>
      <c r="KIA39" s="498"/>
      <c r="KIB39" s="498"/>
      <c r="KIC39" s="498"/>
      <c r="KID39" s="498"/>
      <c r="KIE39" s="498"/>
      <c r="KIF39" s="498"/>
      <c r="KIG39" s="498"/>
      <c r="KIH39" s="498"/>
      <c r="KII39" s="498"/>
      <c r="KIJ39" s="498"/>
      <c r="KIK39" s="498"/>
      <c r="KIL39" s="498"/>
      <c r="KIM39" s="498"/>
      <c r="KIN39" s="498"/>
      <c r="KIO39" s="498"/>
      <c r="KIP39" s="498"/>
      <c r="KIQ39" s="498"/>
      <c r="KIR39" s="498"/>
      <c r="KIS39" s="498"/>
      <c r="KIT39" s="498"/>
      <c r="KIU39" s="498"/>
      <c r="KIV39" s="498"/>
      <c r="KIW39" s="498"/>
      <c r="KIX39" s="498"/>
      <c r="KIY39" s="498"/>
      <c r="KIZ39" s="498"/>
      <c r="KJA39" s="498"/>
      <c r="KJB39" s="498"/>
      <c r="KJC39" s="498"/>
      <c r="KJD39" s="498"/>
      <c r="KJE39" s="498"/>
      <c r="KJF39" s="498"/>
      <c r="KJG39" s="498"/>
      <c r="KJH39" s="498"/>
      <c r="KJI39" s="498"/>
      <c r="KJJ39" s="498"/>
      <c r="KJK39" s="498"/>
      <c r="KJL39" s="498"/>
      <c r="KJM39" s="498"/>
      <c r="KJN39" s="498"/>
      <c r="KJO39" s="498"/>
      <c r="KJP39" s="498"/>
      <c r="KJQ39" s="498"/>
      <c r="KJR39" s="498"/>
      <c r="KJS39" s="498"/>
      <c r="KJT39" s="498"/>
      <c r="KJU39" s="498"/>
      <c r="KJV39" s="498"/>
      <c r="KJW39" s="498"/>
      <c r="KJX39" s="498"/>
      <c r="KJY39" s="498"/>
      <c r="KJZ39" s="498"/>
      <c r="KKA39" s="498"/>
      <c r="KKB39" s="498"/>
      <c r="KKC39" s="498"/>
      <c r="KKD39" s="498"/>
      <c r="KKE39" s="498"/>
      <c r="KKF39" s="498"/>
      <c r="KKG39" s="498"/>
      <c r="KKH39" s="498"/>
      <c r="KKI39" s="498"/>
      <c r="KKJ39" s="498"/>
      <c r="KKK39" s="498"/>
      <c r="KKL39" s="498"/>
      <c r="KKM39" s="498"/>
      <c r="KKN39" s="498"/>
      <c r="KKO39" s="498"/>
      <c r="KKP39" s="498"/>
      <c r="KKQ39" s="498"/>
      <c r="KKR39" s="498"/>
      <c r="KKS39" s="498"/>
      <c r="KKT39" s="498"/>
      <c r="KKU39" s="498"/>
      <c r="KKV39" s="498"/>
      <c r="KKW39" s="498"/>
      <c r="KKX39" s="498"/>
      <c r="KKY39" s="498"/>
      <c r="KKZ39" s="498"/>
      <c r="KLA39" s="498"/>
      <c r="KLB39" s="498"/>
      <c r="KLC39" s="498"/>
      <c r="KLD39" s="498"/>
      <c r="KLE39" s="498"/>
      <c r="KLF39" s="498"/>
      <c r="KLG39" s="498"/>
      <c r="KLH39" s="498"/>
      <c r="KLI39" s="498"/>
      <c r="KLJ39" s="498"/>
      <c r="KLK39" s="498"/>
      <c r="KLL39" s="498"/>
      <c r="KLM39" s="498"/>
      <c r="KLN39" s="498"/>
      <c r="KLO39" s="498"/>
      <c r="KLP39" s="498"/>
      <c r="KLQ39" s="498"/>
      <c r="KLR39" s="498"/>
      <c r="KLS39" s="498"/>
      <c r="KLT39" s="498"/>
      <c r="KLU39" s="498"/>
      <c r="KLV39" s="498"/>
      <c r="KLW39" s="498"/>
      <c r="KLX39" s="498"/>
      <c r="KLY39" s="498"/>
      <c r="KLZ39" s="498"/>
      <c r="KMA39" s="498"/>
      <c r="KMB39" s="498"/>
      <c r="KMC39" s="498"/>
      <c r="KMD39" s="498"/>
      <c r="KME39" s="498"/>
      <c r="KMF39" s="498"/>
      <c r="KMG39" s="498"/>
      <c r="KMH39" s="498"/>
      <c r="KMI39" s="498"/>
      <c r="KMJ39" s="498"/>
      <c r="KMK39" s="498"/>
      <c r="KML39" s="498"/>
      <c r="KMM39" s="498"/>
      <c r="KMN39" s="498"/>
      <c r="KMO39" s="498"/>
      <c r="KMP39" s="498"/>
      <c r="KMQ39" s="498"/>
      <c r="KMR39" s="498"/>
      <c r="KMS39" s="498"/>
      <c r="KMT39" s="498"/>
      <c r="KMU39" s="498"/>
      <c r="KMV39" s="498"/>
      <c r="KMW39" s="498"/>
      <c r="KMX39" s="498"/>
      <c r="KMY39" s="498"/>
      <c r="KMZ39" s="498"/>
      <c r="KNA39" s="498"/>
      <c r="KNB39" s="498"/>
      <c r="KNC39" s="498"/>
      <c r="KND39" s="498"/>
      <c r="KNE39" s="498"/>
      <c r="KNF39" s="498"/>
      <c r="KNG39" s="498"/>
      <c r="KNH39" s="498"/>
      <c r="KNI39" s="498"/>
      <c r="KNJ39" s="498"/>
      <c r="KNK39" s="498"/>
      <c r="KNL39" s="498"/>
      <c r="KNM39" s="498"/>
      <c r="KNN39" s="498"/>
      <c r="KNO39" s="498"/>
      <c r="KNP39" s="498"/>
      <c r="KNQ39" s="498"/>
      <c r="KNR39" s="498"/>
      <c r="KNS39" s="498"/>
      <c r="KNT39" s="498"/>
      <c r="KNU39" s="498"/>
      <c r="KNV39" s="498"/>
      <c r="KNW39" s="498"/>
      <c r="KNX39" s="498"/>
      <c r="KNY39" s="498"/>
      <c r="KNZ39" s="498"/>
      <c r="KOA39" s="498"/>
      <c r="KOB39" s="498"/>
      <c r="KOC39" s="498"/>
      <c r="KOD39" s="498"/>
      <c r="KOE39" s="498"/>
      <c r="KOF39" s="498"/>
      <c r="KOG39" s="498"/>
      <c r="KOH39" s="498"/>
      <c r="KOI39" s="498"/>
      <c r="KOJ39" s="498"/>
      <c r="KOK39" s="498"/>
      <c r="KOL39" s="498"/>
      <c r="KOM39" s="498"/>
      <c r="KON39" s="498"/>
      <c r="KOO39" s="498"/>
      <c r="KOP39" s="498"/>
      <c r="KOQ39" s="498"/>
      <c r="KOR39" s="498"/>
      <c r="KOS39" s="498"/>
      <c r="KOT39" s="498"/>
      <c r="KOU39" s="498"/>
      <c r="KOV39" s="498"/>
      <c r="KOW39" s="498"/>
      <c r="KOX39" s="498"/>
      <c r="KOY39" s="498"/>
      <c r="KOZ39" s="498"/>
      <c r="KPA39" s="498"/>
      <c r="KPB39" s="498"/>
      <c r="KPC39" s="498"/>
      <c r="KPD39" s="498"/>
      <c r="KPE39" s="498"/>
      <c r="KPF39" s="498"/>
      <c r="KPG39" s="498"/>
      <c r="KPH39" s="498"/>
      <c r="KPI39" s="498"/>
      <c r="KPJ39" s="498"/>
      <c r="KPK39" s="498"/>
      <c r="KPL39" s="498"/>
      <c r="KPM39" s="498"/>
      <c r="KPN39" s="498"/>
      <c r="KPO39" s="498"/>
      <c r="KPP39" s="498"/>
      <c r="KPQ39" s="498"/>
      <c r="KPR39" s="498"/>
      <c r="KPS39" s="498"/>
      <c r="KPT39" s="498"/>
      <c r="KPU39" s="498"/>
      <c r="KPV39" s="498"/>
      <c r="KPW39" s="498"/>
      <c r="KPX39" s="498"/>
      <c r="KPY39" s="498"/>
      <c r="KPZ39" s="498"/>
      <c r="KQA39" s="498"/>
      <c r="KQB39" s="498"/>
      <c r="KQC39" s="498"/>
      <c r="KQD39" s="498"/>
      <c r="KQE39" s="498"/>
      <c r="KQF39" s="498"/>
      <c r="KQG39" s="498"/>
      <c r="KQH39" s="498"/>
      <c r="KQI39" s="498"/>
      <c r="KQJ39" s="498"/>
      <c r="KQK39" s="498"/>
      <c r="KQL39" s="498"/>
      <c r="KQM39" s="498"/>
      <c r="KQN39" s="498"/>
      <c r="KQO39" s="498"/>
      <c r="KQP39" s="498"/>
      <c r="KQQ39" s="498"/>
      <c r="KQR39" s="498"/>
      <c r="KQS39" s="498"/>
      <c r="KQT39" s="498"/>
      <c r="KQU39" s="498"/>
      <c r="KQV39" s="498"/>
      <c r="KQW39" s="498"/>
      <c r="KQX39" s="498"/>
      <c r="KQY39" s="498"/>
      <c r="KQZ39" s="498"/>
      <c r="KRA39" s="498"/>
      <c r="KRB39" s="498"/>
      <c r="KRC39" s="498"/>
      <c r="KRD39" s="498"/>
      <c r="KRE39" s="498"/>
      <c r="KRF39" s="498"/>
      <c r="KRG39" s="498"/>
      <c r="KRH39" s="498"/>
      <c r="KRI39" s="498"/>
      <c r="KRJ39" s="498"/>
      <c r="KRK39" s="498"/>
      <c r="KRL39" s="498"/>
      <c r="KRM39" s="498"/>
      <c r="KRN39" s="498"/>
      <c r="KRO39" s="498"/>
      <c r="KRP39" s="498"/>
      <c r="KRQ39" s="498"/>
      <c r="KRR39" s="498"/>
      <c r="KRS39" s="498"/>
      <c r="KRT39" s="498"/>
      <c r="KRU39" s="498"/>
      <c r="KRV39" s="498"/>
      <c r="KRW39" s="498"/>
      <c r="KRX39" s="498"/>
      <c r="KRY39" s="498"/>
      <c r="KRZ39" s="498"/>
      <c r="KSA39" s="498"/>
      <c r="KSB39" s="498"/>
      <c r="KSC39" s="498"/>
      <c r="KSD39" s="498"/>
      <c r="KSE39" s="498"/>
      <c r="KSF39" s="498"/>
      <c r="KSG39" s="498"/>
      <c r="KSH39" s="498"/>
      <c r="KSI39" s="498"/>
      <c r="KSJ39" s="498"/>
      <c r="KSK39" s="498"/>
      <c r="KSL39" s="498"/>
      <c r="KSM39" s="498"/>
      <c r="KSN39" s="498"/>
      <c r="KSO39" s="498"/>
      <c r="KSP39" s="498"/>
      <c r="KSQ39" s="498"/>
      <c r="KSR39" s="498"/>
      <c r="KSS39" s="498"/>
      <c r="KST39" s="498"/>
      <c r="KSU39" s="498"/>
      <c r="KSV39" s="498"/>
      <c r="KSW39" s="498"/>
      <c r="KSX39" s="498"/>
      <c r="KSY39" s="498"/>
      <c r="KSZ39" s="498"/>
      <c r="KTA39" s="498"/>
      <c r="KTB39" s="498"/>
      <c r="KTC39" s="498"/>
      <c r="KTD39" s="498"/>
      <c r="KTE39" s="498"/>
      <c r="KTF39" s="498"/>
      <c r="KTG39" s="498"/>
      <c r="KTH39" s="498"/>
      <c r="KTI39" s="498"/>
      <c r="KTJ39" s="498"/>
      <c r="KTK39" s="498"/>
      <c r="KTL39" s="498"/>
      <c r="KTM39" s="498"/>
      <c r="KTN39" s="498"/>
      <c r="KTO39" s="498"/>
      <c r="KTP39" s="498"/>
      <c r="KTQ39" s="498"/>
      <c r="KTR39" s="498"/>
      <c r="KTS39" s="498"/>
      <c r="KTT39" s="498"/>
      <c r="KTU39" s="498"/>
      <c r="KTV39" s="498"/>
      <c r="KTW39" s="498"/>
      <c r="KTX39" s="498"/>
      <c r="KTY39" s="498"/>
      <c r="KTZ39" s="498"/>
      <c r="KUA39" s="498"/>
      <c r="KUB39" s="498"/>
      <c r="KUC39" s="498"/>
      <c r="KUD39" s="498"/>
      <c r="KUE39" s="498"/>
      <c r="KUF39" s="498"/>
      <c r="KUG39" s="498"/>
      <c r="KUH39" s="498"/>
      <c r="KUI39" s="498"/>
      <c r="KUJ39" s="498"/>
      <c r="KUK39" s="498"/>
      <c r="KUL39" s="498"/>
      <c r="KUM39" s="498"/>
      <c r="KUN39" s="498"/>
      <c r="KUO39" s="498"/>
      <c r="KUP39" s="498"/>
      <c r="KUQ39" s="498"/>
      <c r="KUR39" s="498"/>
      <c r="KUS39" s="498"/>
      <c r="KUT39" s="498"/>
      <c r="KUU39" s="498"/>
      <c r="KUV39" s="498"/>
      <c r="KUW39" s="498"/>
      <c r="KUX39" s="498"/>
      <c r="KUY39" s="498"/>
      <c r="KUZ39" s="498"/>
      <c r="KVA39" s="498"/>
      <c r="KVB39" s="498"/>
      <c r="KVC39" s="498"/>
      <c r="KVD39" s="498"/>
      <c r="KVE39" s="498"/>
      <c r="KVF39" s="498"/>
      <c r="KVG39" s="498"/>
      <c r="KVH39" s="498"/>
      <c r="KVI39" s="498"/>
      <c r="KVJ39" s="498"/>
      <c r="KVK39" s="498"/>
      <c r="KVL39" s="498"/>
      <c r="KVM39" s="498"/>
      <c r="KVN39" s="498"/>
      <c r="KVO39" s="498"/>
      <c r="KVP39" s="498"/>
      <c r="KVQ39" s="498"/>
      <c r="KVR39" s="498"/>
      <c r="KVS39" s="498"/>
      <c r="KVT39" s="498"/>
      <c r="KVU39" s="498"/>
      <c r="KVV39" s="498"/>
      <c r="KVW39" s="498"/>
      <c r="KVX39" s="498"/>
      <c r="KVY39" s="498"/>
      <c r="KVZ39" s="498"/>
      <c r="KWA39" s="498"/>
      <c r="KWB39" s="498"/>
      <c r="KWC39" s="498"/>
      <c r="KWD39" s="498"/>
      <c r="KWE39" s="498"/>
      <c r="KWF39" s="498"/>
      <c r="KWG39" s="498"/>
      <c r="KWH39" s="498"/>
      <c r="KWI39" s="498"/>
      <c r="KWJ39" s="498"/>
      <c r="KWK39" s="498"/>
      <c r="KWL39" s="498"/>
      <c r="KWM39" s="498"/>
      <c r="KWN39" s="498"/>
      <c r="KWO39" s="498"/>
      <c r="KWP39" s="498"/>
      <c r="KWQ39" s="498"/>
      <c r="KWR39" s="498"/>
      <c r="KWS39" s="498"/>
      <c r="KWT39" s="498"/>
      <c r="KWU39" s="498"/>
      <c r="KWV39" s="498"/>
      <c r="KWW39" s="498"/>
      <c r="KWX39" s="498"/>
      <c r="KWY39" s="498"/>
      <c r="KWZ39" s="498"/>
      <c r="KXA39" s="498"/>
      <c r="KXB39" s="498"/>
      <c r="KXC39" s="498"/>
      <c r="KXD39" s="498"/>
      <c r="KXE39" s="498"/>
      <c r="KXF39" s="498"/>
      <c r="KXG39" s="498"/>
      <c r="KXH39" s="498"/>
      <c r="KXI39" s="498"/>
      <c r="KXJ39" s="498"/>
      <c r="KXK39" s="498"/>
      <c r="KXL39" s="498"/>
      <c r="KXM39" s="498"/>
      <c r="KXN39" s="498"/>
      <c r="KXO39" s="498"/>
      <c r="KXP39" s="498"/>
      <c r="KXQ39" s="498"/>
      <c r="KXR39" s="498"/>
      <c r="KXS39" s="498"/>
      <c r="KXT39" s="498"/>
      <c r="KXU39" s="498"/>
      <c r="KXV39" s="498"/>
      <c r="KXW39" s="498"/>
      <c r="KXX39" s="498"/>
      <c r="KXY39" s="498"/>
      <c r="KXZ39" s="498"/>
      <c r="KYA39" s="498"/>
      <c r="KYB39" s="498"/>
      <c r="KYC39" s="498"/>
      <c r="KYD39" s="498"/>
      <c r="KYE39" s="498"/>
      <c r="KYF39" s="498"/>
      <c r="KYG39" s="498"/>
      <c r="KYH39" s="498"/>
      <c r="KYI39" s="498"/>
      <c r="KYJ39" s="498"/>
      <c r="KYK39" s="498"/>
      <c r="KYL39" s="498"/>
      <c r="KYM39" s="498"/>
      <c r="KYN39" s="498"/>
      <c r="KYO39" s="498"/>
      <c r="KYP39" s="498"/>
      <c r="KYQ39" s="498"/>
      <c r="KYR39" s="498"/>
      <c r="KYS39" s="498"/>
      <c r="KYT39" s="498"/>
      <c r="KYU39" s="498"/>
      <c r="KYV39" s="498"/>
      <c r="KYW39" s="498"/>
      <c r="KYX39" s="498"/>
      <c r="KYY39" s="498"/>
      <c r="KYZ39" s="498"/>
      <c r="KZA39" s="498"/>
      <c r="KZB39" s="498"/>
      <c r="KZC39" s="498"/>
      <c r="KZD39" s="498"/>
      <c r="KZE39" s="498"/>
      <c r="KZF39" s="498"/>
      <c r="KZG39" s="498"/>
      <c r="KZH39" s="498"/>
      <c r="KZI39" s="498"/>
      <c r="KZJ39" s="498"/>
      <c r="KZK39" s="498"/>
      <c r="KZL39" s="498"/>
      <c r="KZM39" s="498"/>
      <c r="KZN39" s="498"/>
      <c r="KZO39" s="498"/>
      <c r="KZP39" s="498"/>
      <c r="KZQ39" s="498"/>
      <c r="KZR39" s="498"/>
      <c r="KZS39" s="498"/>
      <c r="KZT39" s="498"/>
      <c r="KZU39" s="498"/>
      <c r="KZV39" s="498"/>
      <c r="KZW39" s="498"/>
      <c r="KZX39" s="498"/>
      <c r="KZY39" s="498"/>
      <c r="KZZ39" s="498"/>
      <c r="LAA39" s="498"/>
      <c r="LAB39" s="498"/>
      <c r="LAC39" s="498"/>
      <c r="LAD39" s="498"/>
      <c r="LAE39" s="498"/>
      <c r="LAF39" s="498"/>
      <c r="LAG39" s="498"/>
      <c r="LAH39" s="498"/>
      <c r="LAI39" s="498"/>
      <c r="LAJ39" s="498"/>
      <c r="LAK39" s="498"/>
      <c r="LAL39" s="498"/>
      <c r="LAM39" s="498"/>
      <c r="LAN39" s="498"/>
      <c r="LAO39" s="498"/>
      <c r="LAP39" s="498"/>
      <c r="LAQ39" s="498"/>
      <c r="LAR39" s="498"/>
      <c r="LAS39" s="498"/>
      <c r="LAT39" s="498"/>
      <c r="LAU39" s="498"/>
      <c r="LAV39" s="498"/>
      <c r="LAW39" s="498"/>
      <c r="LAX39" s="498"/>
      <c r="LAY39" s="498"/>
      <c r="LAZ39" s="498"/>
      <c r="LBA39" s="498"/>
      <c r="LBB39" s="498"/>
      <c r="LBC39" s="498"/>
      <c r="LBD39" s="498"/>
      <c r="LBE39" s="498"/>
      <c r="LBF39" s="498"/>
      <c r="LBG39" s="498"/>
      <c r="LBH39" s="498"/>
      <c r="LBI39" s="498"/>
      <c r="LBJ39" s="498"/>
      <c r="LBK39" s="498"/>
      <c r="LBL39" s="498"/>
      <c r="LBM39" s="498"/>
      <c r="LBN39" s="498"/>
      <c r="LBO39" s="498"/>
      <c r="LBP39" s="498"/>
      <c r="LBQ39" s="498"/>
      <c r="LBR39" s="498"/>
      <c r="LBS39" s="498"/>
      <c r="LBT39" s="498"/>
      <c r="LBU39" s="498"/>
      <c r="LBV39" s="498"/>
      <c r="LBW39" s="498"/>
      <c r="LBX39" s="498"/>
      <c r="LBY39" s="498"/>
      <c r="LBZ39" s="498"/>
      <c r="LCA39" s="498"/>
      <c r="LCB39" s="498"/>
      <c r="LCC39" s="498"/>
      <c r="LCD39" s="498"/>
      <c r="LCE39" s="498"/>
      <c r="LCF39" s="498"/>
      <c r="LCG39" s="498"/>
      <c r="LCH39" s="498"/>
      <c r="LCI39" s="498"/>
      <c r="LCJ39" s="498"/>
      <c r="LCK39" s="498"/>
      <c r="LCL39" s="498"/>
      <c r="LCM39" s="498"/>
      <c r="LCN39" s="498"/>
      <c r="LCO39" s="498"/>
      <c r="LCP39" s="498"/>
      <c r="LCQ39" s="498"/>
      <c r="LCR39" s="498"/>
      <c r="LCS39" s="498"/>
      <c r="LCT39" s="498"/>
      <c r="LCU39" s="498"/>
      <c r="LCV39" s="498"/>
      <c r="LCW39" s="498"/>
      <c r="LCX39" s="498"/>
      <c r="LCY39" s="498"/>
      <c r="LCZ39" s="498"/>
      <c r="LDA39" s="498"/>
      <c r="LDB39" s="498"/>
      <c r="LDC39" s="498"/>
      <c r="LDD39" s="498"/>
      <c r="LDE39" s="498"/>
      <c r="LDF39" s="498"/>
      <c r="LDG39" s="498"/>
      <c r="LDH39" s="498"/>
      <c r="LDI39" s="498"/>
      <c r="LDJ39" s="498"/>
      <c r="LDK39" s="498"/>
      <c r="LDL39" s="498"/>
      <c r="LDM39" s="498"/>
      <c r="LDN39" s="498"/>
      <c r="LDO39" s="498"/>
      <c r="LDP39" s="498"/>
      <c r="LDQ39" s="498"/>
      <c r="LDR39" s="498"/>
      <c r="LDS39" s="498"/>
      <c r="LDT39" s="498"/>
      <c r="LDU39" s="498"/>
      <c r="LDV39" s="498"/>
      <c r="LDW39" s="498"/>
      <c r="LDX39" s="498"/>
      <c r="LDY39" s="498"/>
      <c r="LDZ39" s="498"/>
      <c r="LEA39" s="498"/>
      <c r="LEB39" s="498"/>
      <c r="LEC39" s="498"/>
      <c r="LED39" s="498"/>
      <c r="LEE39" s="498"/>
      <c r="LEF39" s="498"/>
      <c r="LEG39" s="498"/>
      <c r="LEH39" s="498"/>
      <c r="LEI39" s="498"/>
      <c r="LEJ39" s="498"/>
      <c r="LEK39" s="498"/>
      <c r="LEL39" s="498"/>
      <c r="LEM39" s="498"/>
      <c r="LEN39" s="498"/>
      <c r="LEO39" s="498"/>
      <c r="LEP39" s="498"/>
      <c r="LEQ39" s="498"/>
      <c r="LER39" s="498"/>
      <c r="LES39" s="498"/>
      <c r="LET39" s="498"/>
      <c r="LEU39" s="498"/>
      <c r="LEV39" s="498"/>
      <c r="LEW39" s="498"/>
      <c r="LEX39" s="498"/>
      <c r="LEY39" s="498"/>
      <c r="LEZ39" s="498"/>
      <c r="LFA39" s="498"/>
      <c r="LFB39" s="498"/>
      <c r="LFC39" s="498"/>
      <c r="LFD39" s="498"/>
      <c r="LFE39" s="498"/>
      <c r="LFF39" s="498"/>
      <c r="LFG39" s="498"/>
      <c r="LFH39" s="498"/>
      <c r="LFI39" s="498"/>
      <c r="LFJ39" s="498"/>
      <c r="LFK39" s="498"/>
      <c r="LFL39" s="498"/>
      <c r="LFM39" s="498"/>
      <c r="LFN39" s="498"/>
      <c r="LFO39" s="498"/>
      <c r="LFP39" s="498"/>
      <c r="LFQ39" s="498"/>
      <c r="LFR39" s="498"/>
      <c r="LFS39" s="498"/>
      <c r="LFT39" s="498"/>
      <c r="LFU39" s="498"/>
      <c r="LFV39" s="498"/>
      <c r="LFW39" s="498"/>
      <c r="LFX39" s="498"/>
      <c r="LFY39" s="498"/>
      <c r="LFZ39" s="498"/>
      <c r="LGA39" s="498"/>
      <c r="LGB39" s="498"/>
      <c r="LGC39" s="498"/>
      <c r="LGD39" s="498"/>
      <c r="LGE39" s="498"/>
      <c r="LGF39" s="498"/>
      <c r="LGG39" s="498"/>
      <c r="LGH39" s="498"/>
      <c r="LGI39" s="498"/>
      <c r="LGJ39" s="498"/>
      <c r="LGK39" s="498"/>
      <c r="LGL39" s="498"/>
      <c r="LGM39" s="498"/>
      <c r="LGN39" s="498"/>
      <c r="LGO39" s="498"/>
      <c r="LGP39" s="498"/>
      <c r="LGQ39" s="498"/>
      <c r="LGR39" s="498"/>
      <c r="LGS39" s="498"/>
      <c r="LGT39" s="498"/>
      <c r="LGU39" s="498"/>
      <c r="LGV39" s="498"/>
      <c r="LGW39" s="498"/>
      <c r="LGX39" s="498"/>
      <c r="LGY39" s="498"/>
      <c r="LGZ39" s="498"/>
      <c r="LHA39" s="498"/>
      <c r="LHB39" s="498"/>
      <c r="LHC39" s="498"/>
      <c r="LHD39" s="498"/>
      <c r="LHE39" s="498"/>
      <c r="LHF39" s="498"/>
      <c r="LHG39" s="498"/>
      <c r="LHH39" s="498"/>
      <c r="LHI39" s="498"/>
      <c r="LHJ39" s="498"/>
      <c r="LHK39" s="498"/>
      <c r="LHL39" s="498"/>
      <c r="LHM39" s="498"/>
      <c r="LHN39" s="498"/>
      <c r="LHO39" s="498"/>
      <c r="LHP39" s="498"/>
      <c r="LHQ39" s="498"/>
      <c r="LHR39" s="498"/>
      <c r="LHS39" s="498"/>
      <c r="LHT39" s="498"/>
      <c r="LHU39" s="498"/>
      <c r="LHV39" s="498"/>
      <c r="LHW39" s="498"/>
      <c r="LHX39" s="498"/>
      <c r="LHY39" s="498"/>
      <c r="LHZ39" s="498"/>
      <c r="LIA39" s="498"/>
      <c r="LIB39" s="498"/>
      <c r="LIC39" s="498"/>
      <c r="LID39" s="498"/>
      <c r="LIE39" s="498"/>
      <c r="LIF39" s="498"/>
      <c r="LIG39" s="498"/>
      <c r="LIH39" s="498"/>
      <c r="LII39" s="498"/>
      <c r="LIJ39" s="498"/>
      <c r="LIK39" s="498"/>
      <c r="LIL39" s="498"/>
      <c r="LIM39" s="498"/>
      <c r="LIN39" s="498"/>
      <c r="LIO39" s="498"/>
      <c r="LIP39" s="498"/>
      <c r="LIQ39" s="498"/>
      <c r="LIR39" s="498"/>
      <c r="LIS39" s="498"/>
      <c r="LIT39" s="498"/>
      <c r="LIU39" s="498"/>
      <c r="LIV39" s="498"/>
      <c r="LIW39" s="498"/>
      <c r="LIX39" s="498"/>
      <c r="LIY39" s="498"/>
      <c r="LIZ39" s="498"/>
      <c r="LJA39" s="498"/>
      <c r="LJB39" s="498"/>
      <c r="LJC39" s="498"/>
      <c r="LJD39" s="498"/>
      <c r="LJE39" s="498"/>
      <c r="LJF39" s="498"/>
      <c r="LJG39" s="498"/>
      <c r="LJH39" s="498"/>
      <c r="LJI39" s="498"/>
      <c r="LJJ39" s="498"/>
      <c r="LJK39" s="498"/>
      <c r="LJL39" s="498"/>
      <c r="LJM39" s="498"/>
      <c r="LJN39" s="498"/>
      <c r="LJO39" s="498"/>
      <c r="LJP39" s="498"/>
      <c r="LJQ39" s="498"/>
      <c r="LJR39" s="498"/>
      <c r="LJS39" s="498"/>
      <c r="LJT39" s="498"/>
      <c r="LJU39" s="498"/>
      <c r="LJV39" s="498"/>
      <c r="LJW39" s="498"/>
      <c r="LJX39" s="498"/>
      <c r="LJY39" s="498"/>
      <c r="LJZ39" s="498"/>
      <c r="LKA39" s="498"/>
      <c r="LKB39" s="498"/>
      <c r="LKC39" s="498"/>
      <c r="LKD39" s="498"/>
      <c r="LKE39" s="498"/>
      <c r="LKF39" s="498"/>
      <c r="LKG39" s="498"/>
      <c r="LKH39" s="498"/>
      <c r="LKI39" s="498"/>
      <c r="LKJ39" s="498"/>
      <c r="LKK39" s="498"/>
      <c r="LKL39" s="498"/>
      <c r="LKM39" s="498"/>
      <c r="LKN39" s="498"/>
      <c r="LKO39" s="498"/>
      <c r="LKP39" s="498"/>
      <c r="LKQ39" s="498"/>
      <c r="LKR39" s="498"/>
      <c r="LKS39" s="498"/>
      <c r="LKT39" s="498"/>
      <c r="LKU39" s="498"/>
      <c r="LKV39" s="498"/>
      <c r="LKW39" s="498"/>
      <c r="LKX39" s="498"/>
      <c r="LKY39" s="498"/>
      <c r="LKZ39" s="498"/>
      <c r="LLA39" s="498"/>
      <c r="LLB39" s="498"/>
      <c r="LLC39" s="498"/>
      <c r="LLD39" s="498"/>
      <c r="LLE39" s="498"/>
      <c r="LLF39" s="498"/>
      <c r="LLG39" s="498"/>
      <c r="LLH39" s="498"/>
      <c r="LLI39" s="498"/>
      <c r="LLJ39" s="498"/>
      <c r="LLK39" s="498"/>
      <c r="LLL39" s="498"/>
      <c r="LLM39" s="498"/>
      <c r="LLN39" s="498"/>
      <c r="LLO39" s="498"/>
      <c r="LLP39" s="498"/>
      <c r="LLQ39" s="498"/>
      <c r="LLR39" s="498"/>
      <c r="LLS39" s="498"/>
      <c r="LLT39" s="498"/>
      <c r="LLU39" s="498"/>
      <c r="LLV39" s="498"/>
      <c r="LLW39" s="498"/>
      <c r="LLX39" s="498"/>
      <c r="LLY39" s="498"/>
      <c r="LLZ39" s="498"/>
      <c r="LMA39" s="498"/>
      <c r="LMB39" s="498"/>
      <c r="LMC39" s="498"/>
      <c r="LMD39" s="498"/>
      <c r="LME39" s="498"/>
      <c r="LMF39" s="498"/>
      <c r="LMG39" s="498"/>
      <c r="LMH39" s="498"/>
      <c r="LMI39" s="498"/>
      <c r="LMJ39" s="498"/>
      <c r="LMK39" s="498"/>
      <c r="LML39" s="498"/>
      <c r="LMM39" s="498"/>
      <c r="LMN39" s="498"/>
      <c r="LMO39" s="498"/>
      <c r="LMP39" s="498"/>
      <c r="LMQ39" s="498"/>
      <c r="LMR39" s="498"/>
      <c r="LMS39" s="498"/>
      <c r="LMT39" s="498"/>
      <c r="LMU39" s="498"/>
      <c r="LMV39" s="498"/>
      <c r="LMW39" s="498"/>
      <c r="LMX39" s="498"/>
      <c r="LMY39" s="498"/>
      <c r="LMZ39" s="498"/>
      <c r="LNA39" s="498"/>
      <c r="LNB39" s="498"/>
      <c r="LNC39" s="498"/>
      <c r="LND39" s="498"/>
      <c r="LNE39" s="498"/>
      <c r="LNF39" s="498"/>
      <c r="LNG39" s="498"/>
      <c r="LNH39" s="498"/>
      <c r="LNI39" s="498"/>
      <c r="LNJ39" s="498"/>
      <c r="LNK39" s="498"/>
      <c r="LNL39" s="498"/>
      <c r="LNM39" s="498"/>
      <c r="LNN39" s="498"/>
      <c r="LNO39" s="498"/>
      <c r="LNP39" s="498"/>
      <c r="LNQ39" s="498"/>
      <c r="LNR39" s="498"/>
      <c r="LNS39" s="498"/>
      <c r="LNT39" s="498"/>
      <c r="LNU39" s="498"/>
      <c r="LNV39" s="498"/>
      <c r="LNW39" s="498"/>
      <c r="LNX39" s="498"/>
      <c r="LNY39" s="498"/>
      <c r="LNZ39" s="498"/>
      <c r="LOA39" s="498"/>
      <c r="LOB39" s="498"/>
      <c r="LOC39" s="498"/>
      <c r="LOD39" s="498"/>
      <c r="LOE39" s="498"/>
      <c r="LOF39" s="498"/>
      <c r="LOG39" s="498"/>
      <c r="LOH39" s="498"/>
      <c r="LOI39" s="498"/>
      <c r="LOJ39" s="498"/>
      <c r="LOK39" s="498"/>
      <c r="LOL39" s="498"/>
      <c r="LOM39" s="498"/>
      <c r="LON39" s="498"/>
      <c r="LOO39" s="498"/>
      <c r="LOP39" s="498"/>
      <c r="LOQ39" s="498"/>
      <c r="LOR39" s="498"/>
      <c r="LOS39" s="498"/>
      <c r="LOT39" s="498"/>
      <c r="LOU39" s="498"/>
      <c r="LOV39" s="498"/>
      <c r="LOW39" s="498"/>
      <c r="LOX39" s="498"/>
      <c r="LOY39" s="498"/>
      <c r="LOZ39" s="498"/>
      <c r="LPA39" s="498"/>
      <c r="LPB39" s="498"/>
      <c r="LPC39" s="498"/>
      <c r="LPD39" s="498"/>
      <c r="LPE39" s="498"/>
      <c r="LPF39" s="498"/>
      <c r="LPG39" s="498"/>
      <c r="LPH39" s="498"/>
      <c r="LPI39" s="498"/>
      <c r="LPJ39" s="498"/>
      <c r="LPK39" s="498"/>
      <c r="LPL39" s="498"/>
      <c r="LPM39" s="498"/>
      <c r="LPN39" s="498"/>
      <c r="LPO39" s="498"/>
      <c r="LPP39" s="498"/>
      <c r="LPQ39" s="498"/>
      <c r="LPR39" s="498"/>
      <c r="LPS39" s="498"/>
      <c r="LPT39" s="498"/>
      <c r="LPU39" s="498"/>
      <c r="LPV39" s="498"/>
      <c r="LPW39" s="498"/>
      <c r="LPX39" s="498"/>
      <c r="LPY39" s="498"/>
      <c r="LPZ39" s="498"/>
      <c r="LQA39" s="498"/>
      <c r="LQB39" s="498"/>
      <c r="LQC39" s="498"/>
      <c r="LQD39" s="498"/>
      <c r="LQE39" s="498"/>
      <c r="LQF39" s="498"/>
      <c r="LQG39" s="498"/>
      <c r="LQH39" s="498"/>
      <c r="LQI39" s="498"/>
      <c r="LQJ39" s="498"/>
      <c r="LQK39" s="498"/>
      <c r="LQL39" s="498"/>
      <c r="LQM39" s="498"/>
      <c r="LQN39" s="498"/>
      <c r="LQO39" s="498"/>
      <c r="LQP39" s="498"/>
      <c r="LQQ39" s="498"/>
      <c r="LQR39" s="498"/>
      <c r="LQS39" s="498"/>
      <c r="LQT39" s="498"/>
      <c r="LQU39" s="498"/>
      <c r="LQV39" s="498"/>
      <c r="LQW39" s="498"/>
      <c r="LQX39" s="498"/>
      <c r="LQY39" s="498"/>
      <c r="LQZ39" s="498"/>
      <c r="LRA39" s="498"/>
      <c r="LRB39" s="498"/>
      <c r="LRC39" s="498"/>
      <c r="LRD39" s="498"/>
      <c r="LRE39" s="498"/>
      <c r="LRF39" s="498"/>
      <c r="LRG39" s="498"/>
      <c r="LRH39" s="498"/>
      <c r="LRI39" s="498"/>
      <c r="LRJ39" s="498"/>
      <c r="LRK39" s="498"/>
      <c r="LRL39" s="498"/>
      <c r="LRM39" s="498"/>
      <c r="LRN39" s="498"/>
      <c r="LRO39" s="498"/>
      <c r="LRP39" s="498"/>
      <c r="LRQ39" s="498"/>
      <c r="LRR39" s="498"/>
      <c r="LRS39" s="498"/>
      <c r="LRT39" s="498"/>
      <c r="LRU39" s="498"/>
      <c r="LRV39" s="498"/>
      <c r="LRW39" s="498"/>
      <c r="LRX39" s="498"/>
      <c r="LRY39" s="498"/>
      <c r="LRZ39" s="498"/>
      <c r="LSA39" s="498"/>
      <c r="LSB39" s="498"/>
      <c r="LSC39" s="498"/>
      <c r="LSD39" s="498"/>
      <c r="LSE39" s="498"/>
      <c r="LSF39" s="498"/>
      <c r="LSG39" s="498"/>
      <c r="LSH39" s="498"/>
      <c r="LSI39" s="498"/>
      <c r="LSJ39" s="498"/>
      <c r="LSK39" s="498"/>
      <c r="LSL39" s="498"/>
      <c r="LSM39" s="498"/>
      <c r="LSN39" s="498"/>
      <c r="LSO39" s="498"/>
      <c r="LSP39" s="498"/>
      <c r="LSQ39" s="498"/>
      <c r="LSR39" s="498"/>
      <c r="LSS39" s="498"/>
      <c r="LST39" s="498"/>
      <c r="LSU39" s="498"/>
      <c r="LSV39" s="498"/>
      <c r="LSW39" s="498"/>
      <c r="LSX39" s="498"/>
      <c r="LSY39" s="498"/>
      <c r="LSZ39" s="498"/>
      <c r="LTA39" s="498"/>
      <c r="LTB39" s="498"/>
      <c r="LTC39" s="498"/>
      <c r="LTD39" s="498"/>
      <c r="LTE39" s="498"/>
      <c r="LTF39" s="498"/>
      <c r="LTG39" s="498"/>
      <c r="LTH39" s="498"/>
      <c r="LTI39" s="498"/>
      <c r="LTJ39" s="498"/>
      <c r="LTK39" s="498"/>
      <c r="LTL39" s="498"/>
      <c r="LTM39" s="498"/>
      <c r="LTN39" s="498"/>
      <c r="LTO39" s="498"/>
      <c r="LTP39" s="498"/>
      <c r="LTQ39" s="498"/>
      <c r="LTR39" s="498"/>
      <c r="LTS39" s="498"/>
      <c r="LTT39" s="498"/>
      <c r="LTU39" s="498"/>
      <c r="LTV39" s="498"/>
      <c r="LTW39" s="498"/>
      <c r="LTX39" s="498"/>
      <c r="LTY39" s="498"/>
      <c r="LTZ39" s="498"/>
      <c r="LUA39" s="498"/>
      <c r="LUB39" s="498"/>
      <c r="LUC39" s="498"/>
      <c r="LUD39" s="498"/>
      <c r="LUE39" s="498"/>
      <c r="LUF39" s="498"/>
      <c r="LUG39" s="498"/>
      <c r="LUH39" s="498"/>
      <c r="LUI39" s="498"/>
      <c r="LUJ39" s="498"/>
      <c r="LUK39" s="498"/>
      <c r="LUL39" s="498"/>
      <c r="LUM39" s="498"/>
      <c r="LUN39" s="498"/>
      <c r="LUO39" s="498"/>
      <c r="LUP39" s="498"/>
      <c r="LUQ39" s="498"/>
      <c r="LUR39" s="498"/>
      <c r="LUS39" s="498"/>
      <c r="LUT39" s="498"/>
      <c r="LUU39" s="498"/>
      <c r="LUV39" s="498"/>
      <c r="LUW39" s="498"/>
      <c r="LUX39" s="498"/>
      <c r="LUY39" s="498"/>
      <c r="LUZ39" s="498"/>
      <c r="LVA39" s="498"/>
      <c r="LVB39" s="498"/>
      <c r="LVC39" s="498"/>
      <c r="LVD39" s="498"/>
      <c r="LVE39" s="498"/>
      <c r="LVF39" s="498"/>
      <c r="LVG39" s="498"/>
      <c r="LVH39" s="498"/>
      <c r="LVI39" s="498"/>
      <c r="LVJ39" s="498"/>
      <c r="LVK39" s="498"/>
      <c r="LVL39" s="498"/>
      <c r="LVM39" s="498"/>
      <c r="LVN39" s="498"/>
      <c r="LVO39" s="498"/>
      <c r="LVP39" s="498"/>
      <c r="LVQ39" s="498"/>
      <c r="LVR39" s="498"/>
      <c r="LVS39" s="498"/>
      <c r="LVT39" s="498"/>
      <c r="LVU39" s="498"/>
      <c r="LVV39" s="498"/>
      <c r="LVW39" s="498"/>
      <c r="LVX39" s="498"/>
      <c r="LVY39" s="498"/>
      <c r="LVZ39" s="498"/>
      <c r="LWA39" s="498"/>
      <c r="LWB39" s="498"/>
      <c r="LWC39" s="498"/>
      <c r="LWD39" s="498"/>
      <c r="LWE39" s="498"/>
      <c r="LWF39" s="498"/>
      <c r="LWG39" s="498"/>
      <c r="LWH39" s="498"/>
      <c r="LWI39" s="498"/>
      <c r="LWJ39" s="498"/>
      <c r="LWK39" s="498"/>
      <c r="LWL39" s="498"/>
      <c r="LWM39" s="498"/>
      <c r="LWN39" s="498"/>
      <c r="LWO39" s="498"/>
      <c r="LWP39" s="498"/>
      <c r="LWQ39" s="498"/>
      <c r="LWR39" s="498"/>
      <c r="LWS39" s="498"/>
      <c r="LWT39" s="498"/>
      <c r="LWU39" s="498"/>
      <c r="LWV39" s="498"/>
      <c r="LWW39" s="498"/>
      <c r="LWX39" s="498"/>
      <c r="LWY39" s="498"/>
      <c r="LWZ39" s="498"/>
      <c r="LXA39" s="498"/>
      <c r="LXB39" s="498"/>
      <c r="LXC39" s="498"/>
      <c r="LXD39" s="498"/>
      <c r="LXE39" s="498"/>
      <c r="LXF39" s="498"/>
      <c r="LXG39" s="498"/>
      <c r="LXH39" s="498"/>
      <c r="LXI39" s="498"/>
      <c r="LXJ39" s="498"/>
      <c r="LXK39" s="498"/>
      <c r="LXL39" s="498"/>
      <c r="LXM39" s="498"/>
      <c r="LXN39" s="498"/>
      <c r="LXO39" s="498"/>
      <c r="LXP39" s="498"/>
      <c r="LXQ39" s="498"/>
      <c r="LXR39" s="498"/>
      <c r="LXS39" s="498"/>
      <c r="LXT39" s="498"/>
      <c r="LXU39" s="498"/>
      <c r="LXV39" s="498"/>
      <c r="LXW39" s="498"/>
      <c r="LXX39" s="498"/>
      <c r="LXY39" s="498"/>
      <c r="LXZ39" s="498"/>
      <c r="LYA39" s="498"/>
      <c r="LYB39" s="498"/>
      <c r="LYC39" s="498"/>
      <c r="LYD39" s="498"/>
      <c r="LYE39" s="498"/>
      <c r="LYF39" s="498"/>
      <c r="LYG39" s="498"/>
      <c r="LYH39" s="498"/>
      <c r="LYI39" s="498"/>
      <c r="LYJ39" s="498"/>
      <c r="LYK39" s="498"/>
      <c r="LYL39" s="498"/>
      <c r="LYM39" s="498"/>
      <c r="LYN39" s="498"/>
      <c r="LYO39" s="498"/>
      <c r="LYP39" s="498"/>
      <c r="LYQ39" s="498"/>
      <c r="LYR39" s="498"/>
      <c r="LYS39" s="498"/>
      <c r="LYT39" s="498"/>
      <c r="LYU39" s="498"/>
      <c r="LYV39" s="498"/>
      <c r="LYW39" s="498"/>
      <c r="LYX39" s="498"/>
      <c r="LYY39" s="498"/>
      <c r="LYZ39" s="498"/>
      <c r="LZA39" s="498"/>
      <c r="LZB39" s="498"/>
      <c r="LZC39" s="498"/>
      <c r="LZD39" s="498"/>
      <c r="LZE39" s="498"/>
      <c r="LZF39" s="498"/>
      <c r="LZG39" s="498"/>
      <c r="LZH39" s="498"/>
      <c r="LZI39" s="498"/>
      <c r="LZJ39" s="498"/>
      <c r="LZK39" s="498"/>
      <c r="LZL39" s="498"/>
      <c r="LZM39" s="498"/>
      <c r="LZN39" s="498"/>
      <c r="LZO39" s="498"/>
      <c r="LZP39" s="498"/>
      <c r="LZQ39" s="498"/>
      <c r="LZR39" s="498"/>
      <c r="LZS39" s="498"/>
      <c r="LZT39" s="498"/>
      <c r="LZU39" s="498"/>
      <c r="LZV39" s="498"/>
      <c r="LZW39" s="498"/>
      <c r="LZX39" s="498"/>
      <c r="LZY39" s="498"/>
      <c r="LZZ39" s="498"/>
      <c r="MAA39" s="498"/>
      <c r="MAB39" s="498"/>
      <c r="MAC39" s="498"/>
      <c r="MAD39" s="498"/>
      <c r="MAE39" s="498"/>
      <c r="MAF39" s="498"/>
      <c r="MAG39" s="498"/>
      <c r="MAH39" s="498"/>
      <c r="MAI39" s="498"/>
      <c r="MAJ39" s="498"/>
      <c r="MAK39" s="498"/>
      <c r="MAL39" s="498"/>
      <c r="MAM39" s="498"/>
      <c r="MAN39" s="498"/>
      <c r="MAO39" s="498"/>
      <c r="MAP39" s="498"/>
      <c r="MAQ39" s="498"/>
      <c r="MAR39" s="498"/>
      <c r="MAS39" s="498"/>
      <c r="MAT39" s="498"/>
      <c r="MAU39" s="498"/>
      <c r="MAV39" s="498"/>
      <c r="MAW39" s="498"/>
      <c r="MAX39" s="498"/>
      <c r="MAY39" s="498"/>
      <c r="MAZ39" s="498"/>
      <c r="MBA39" s="498"/>
      <c r="MBB39" s="498"/>
      <c r="MBC39" s="498"/>
      <c r="MBD39" s="498"/>
      <c r="MBE39" s="498"/>
      <c r="MBF39" s="498"/>
      <c r="MBG39" s="498"/>
      <c r="MBH39" s="498"/>
      <c r="MBI39" s="498"/>
      <c r="MBJ39" s="498"/>
      <c r="MBK39" s="498"/>
      <c r="MBL39" s="498"/>
      <c r="MBM39" s="498"/>
      <c r="MBN39" s="498"/>
      <c r="MBO39" s="498"/>
      <c r="MBP39" s="498"/>
      <c r="MBQ39" s="498"/>
      <c r="MBR39" s="498"/>
      <c r="MBS39" s="498"/>
      <c r="MBT39" s="498"/>
      <c r="MBU39" s="498"/>
      <c r="MBV39" s="498"/>
      <c r="MBW39" s="498"/>
      <c r="MBX39" s="498"/>
      <c r="MBY39" s="498"/>
      <c r="MBZ39" s="498"/>
      <c r="MCA39" s="498"/>
      <c r="MCB39" s="498"/>
      <c r="MCC39" s="498"/>
      <c r="MCD39" s="498"/>
      <c r="MCE39" s="498"/>
      <c r="MCF39" s="498"/>
      <c r="MCG39" s="498"/>
      <c r="MCH39" s="498"/>
      <c r="MCI39" s="498"/>
      <c r="MCJ39" s="498"/>
      <c r="MCK39" s="498"/>
      <c r="MCL39" s="498"/>
      <c r="MCM39" s="498"/>
      <c r="MCN39" s="498"/>
      <c r="MCO39" s="498"/>
      <c r="MCP39" s="498"/>
      <c r="MCQ39" s="498"/>
      <c r="MCR39" s="498"/>
      <c r="MCS39" s="498"/>
      <c r="MCT39" s="498"/>
      <c r="MCU39" s="498"/>
      <c r="MCV39" s="498"/>
      <c r="MCW39" s="498"/>
      <c r="MCX39" s="498"/>
      <c r="MCY39" s="498"/>
      <c r="MCZ39" s="498"/>
      <c r="MDA39" s="498"/>
      <c r="MDB39" s="498"/>
      <c r="MDC39" s="498"/>
      <c r="MDD39" s="498"/>
      <c r="MDE39" s="498"/>
      <c r="MDF39" s="498"/>
      <c r="MDG39" s="498"/>
      <c r="MDH39" s="498"/>
      <c r="MDI39" s="498"/>
      <c r="MDJ39" s="498"/>
      <c r="MDK39" s="498"/>
      <c r="MDL39" s="498"/>
      <c r="MDM39" s="498"/>
      <c r="MDN39" s="498"/>
      <c r="MDO39" s="498"/>
      <c r="MDP39" s="498"/>
      <c r="MDQ39" s="498"/>
      <c r="MDR39" s="498"/>
      <c r="MDS39" s="498"/>
      <c r="MDT39" s="498"/>
      <c r="MDU39" s="498"/>
      <c r="MDV39" s="498"/>
      <c r="MDW39" s="498"/>
      <c r="MDX39" s="498"/>
      <c r="MDY39" s="498"/>
      <c r="MDZ39" s="498"/>
      <c r="MEA39" s="498"/>
      <c r="MEB39" s="498"/>
      <c r="MEC39" s="498"/>
      <c r="MED39" s="498"/>
      <c r="MEE39" s="498"/>
      <c r="MEF39" s="498"/>
      <c r="MEG39" s="498"/>
      <c r="MEH39" s="498"/>
      <c r="MEI39" s="498"/>
      <c r="MEJ39" s="498"/>
      <c r="MEK39" s="498"/>
      <c r="MEL39" s="498"/>
      <c r="MEM39" s="498"/>
      <c r="MEN39" s="498"/>
      <c r="MEO39" s="498"/>
      <c r="MEP39" s="498"/>
      <c r="MEQ39" s="498"/>
      <c r="MER39" s="498"/>
      <c r="MES39" s="498"/>
      <c r="MET39" s="498"/>
      <c r="MEU39" s="498"/>
      <c r="MEV39" s="498"/>
      <c r="MEW39" s="498"/>
      <c r="MEX39" s="498"/>
      <c r="MEY39" s="498"/>
      <c r="MEZ39" s="498"/>
      <c r="MFA39" s="498"/>
      <c r="MFB39" s="498"/>
      <c r="MFC39" s="498"/>
      <c r="MFD39" s="498"/>
      <c r="MFE39" s="498"/>
      <c r="MFF39" s="498"/>
      <c r="MFG39" s="498"/>
      <c r="MFH39" s="498"/>
      <c r="MFI39" s="498"/>
      <c r="MFJ39" s="498"/>
      <c r="MFK39" s="498"/>
      <c r="MFL39" s="498"/>
      <c r="MFM39" s="498"/>
      <c r="MFN39" s="498"/>
      <c r="MFO39" s="498"/>
      <c r="MFP39" s="498"/>
      <c r="MFQ39" s="498"/>
      <c r="MFR39" s="498"/>
      <c r="MFS39" s="498"/>
      <c r="MFT39" s="498"/>
      <c r="MFU39" s="498"/>
      <c r="MFV39" s="498"/>
      <c r="MFW39" s="498"/>
      <c r="MFX39" s="498"/>
      <c r="MFY39" s="498"/>
      <c r="MFZ39" s="498"/>
      <c r="MGA39" s="498"/>
      <c r="MGB39" s="498"/>
      <c r="MGC39" s="498"/>
      <c r="MGD39" s="498"/>
      <c r="MGE39" s="498"/>
      <c r="MGF39" s="498"/>
      <c r="MGG39" s="498"/>
      <c r="MGH39" s="498"/>
      <c r="MGI39" s="498"/>
      <c r="MGJ39" s="498"/>
      <c r="MGK39" s="498"/>
      <c r="MGL39" s="498"/>
      <c r="MGM39" s="498"/>
      <c r="MGN39" s="498"/>
      <c r="MGO39" s="498"/>
      <c r="MGP39" s="498"/>
      <c r="MGQ39" s="498"/>
      <c r="MGR39" s="498"/>
      <c r="MGS39" s="498"/>
      <c r="MGT39" s="498"/>
      <c r="MGU39" s="498"/>
      <c r="MGV39" s="498"/>
      <c r="MGW39" s="498"/>
      <c r="MGX39" s="498"/>
      <c r="MGY39" s="498"/>
      <c r="MGZ39" s="498"/>
      <c r="MHA39" s="498"/>
      <c r="MHB39" s="498"/>
      <c r="MHC39" s="498"/>
      <c r="MHD39" s="498"/>
      <c r="MHE39" s="498"/>
      <c r="MHF39" s="498"/>
      <c r="MHG39" s="498"/>
      <c r="MHH39" s="498"/>
      <c r="MHI39" s="498"/>
      <c r="MHJ39" s="498"/>
      <c r="MHK39" s="498"/>
      <c r="MHL39" s="498"/>
      <c r="MHM39" s="498"/>
      <c r="MHN39" s="498"/>
      <c r="MHO39" s="498"/>
      <c r="MHP39" s="498"/>
      <c r="MHQ39" s="498"/>
      <c r="MHR39" s="498"/>
      <c r="MHS39" s="498"/>
      <c r="MHT39" s="498"/>
      <c r="MHU39" s="498"/>
      <c r="MHV39" s="498"/>
      <c r="MHW39" s="498"/>
      <c r="MHX39" s="498"/>
      <c r="MHY39" s="498"/>
      <c r="MHZ39" s="498"/>
      <c r="MIA39" s="498"/>
      <c r="MIB39" s="498"/>
      <c r="MIC39" s="498"/>
      <c r="MID39" s="498"/>
      <c r="MIE39" s="498"/>
      <c r="MIF39" s="498"/>
      <c r="MIG39" s="498"/>
      <c r="MIH39" s="498"/>
      <c r="MII39" s="498"/>
      <c r="MIJ39" s="498"/>
      <c r="MIK39" s="498"/>
      <c r="MIL39" s="498"/>
      <c r="MIM39" s="498"/>
      <c r="MIN39" s="498"/>
      <c r="MIO39" s="498"/>
      <c r="MIP39" s="498"/>
      <c r="MIQ39" s="498"/>
      <c r="MIR39" s="498"/>
      <c r="MIS39" s="498"/>
      <c r="MIT39" s="498"/>
      <c r="MIU39" s="498"/>
      <c r="MIV39" s="498"/>
      <c r="MIW39" s="498"/>
      <c r="MIX39" s="498"/>
      <c r="MIY39" s="498"/>
      <c r="MIZ39" s="498"/>
      <c r="MJA39" s="498"/>
      <c r="MJB39" s="498"/>
      <c r="MJC39" s="498"/>
      <c r="MJD39" s="498"/>
      <c r="MJE39" s="498"/>
      <c r="MJF39" s="498"/>
      <c r="MJG39" s="498"/>
      <c r="MJH39" s="498"/>
      <c r="MJI39" s="498"/>
      <c r="MJJ39" s="498"/>
      <c r="MJK39" s="498"/>
      <c r="MJL39" s="498"/>
      <c r="MJM39" s="498"/>
      <c r="MJN39" s="498"/>
      <c r="MJO39" s="498"/>
      <c r="MJP39" s="498"/>
      <c r="MJQ39" s="498"/>
      <c r="MJR39" s="498"/>
      <c r="MJS39" s="498"/>
      <c r="MJT39" s="498"/>
      <c r="MJU39" s="498"/>
      <c r="MJV39" s="498"/>
      <c r="MJW39" s="498"/>
      <c r="MJX39" s="498"/>
      <c r="MJY39" s="498"/>
      <c r="MJZ39" s="498"/>
      <c r="MKA39" s="498"/>
      <c r="MKB39" s="498"/>
      <c r="MKC39" s="498"/>
      <c r="MKD39" s="498"/>
      <c r="MKE39" s="498"/>
      <c r="MKF39" s="498"/>
      <c r="MKG39" s="498"/>
      <c r="MKH39" s="498"/>
      <c r="MKI39" s="498"/>
      <c r="MKJ39" s="498"/>
      <c r="MKK39" s="498"/>
      <c r="MKL39" s="498"/>
      <c r="MKM39" s="498"/>
      <c r="MKN39" s="498"/>
      <c r="MKO39" s="498"/>
      <c r="MKP39" s="498"/>
      <c r="MKQ39" s="498"/>
      <c r="MKR39" s="498"/>
      <c r="MKS39" s="498"/>
      <c r="MKT39" s="498"/>
      <c r="MKU39" s="498"/>
      <c r="MKV39" s="498"/>
      <c r="MKW39" s="498"/>
      <c r="MKX39" s="498"/>
      <c r="MKY39" s="498"/>
      <c r="MKZ39" s="498"/>
      <c r="MLA39" s="498"/>
      <c r="MLB39" s="498"/>
      <c r="MLC39" s="498"/>
      <c r="MLD39" s="498"/>
      <c r="MLE39" s="498"/>
      <c r="MLF39" s="498"/>
      <c r="MLG39" s="498"/>
      <c r="MLH39" s="498"/>
      <c r="MLI39" s="498"/>
      <c r="MLJ39" s="498"/>
      <c r="MLK39" s="498"/>
      <c r="MLL39" s="498"/>
      <c r="MLM39" s="498"/>
      <c r="MLN39" s="498"/>
      <c r="MLO39" s="498"/>
      <c r="MLP39" s="498"/>
      <c r="MLQ39" s="498"/>
      <c r="MLR39" s="498"/>
      <c r="MLS39" s="498"/>
      <c r="MLT39" s="498"/>
      <c r="MLU39" s="498"/>
      <c r="MLV39" s="498"/>
      <c r="MLW39" s="498"/>
      <c r="MLX39" s="498"/>
      <c r="MLY39" s="498"/>
      <c r="MLZ39" s="498"/>
      <c r="MMA39" s="498"/>
      <c r="MMB39" s="498"/>
      <c r="MMC39" s="498"/>
      <c r="MMD39" s="498"/>
      <c r="MME39" s="498"/>
      <c r="MMF39" s="498"/>
      <c r="MMG39" s="498"/>
      <c r="MMH39" s="498"/>
      <c r="MMI39" s="498"/>
      <c r="MMJ39" s="498"/>
      <c r="MMK39" s="498"/>
      <c r="MML39" s="498"/>
      <c r="MMM39" s="498"/>
      <c r="MMN39" s="498"/>
      <c r="MMO39" s="498"/>
      <c r="MMP39" s="498"/>
      <c r="MMQ39" s="498"/>
      <c r="MMR39" s="498"/>
      <c r="MMS39" s="498"/>
      <c r="MMT39" s="498"/>
      <c r="MMU39" s="498"/>
      <c r="MMV39" s="498"/>
      <c r="MMW39" s="498"/>
      <c r="MMX39" s="498"/>
      <c r="MMY39" s="498"/>
      <c r="MMZ39" s="498"/>
      <c r="MNA39" s="498"/>
      <c r="MNB39" s="498"/>
      <c r="MNC39" s="498"/>
      <c r="MND39" s="498"/>
      <c r="MNE39" s="498"/>
      <c r="MNF39" s="498"/>
      <c r="MNG39" s="498"/>
      <c r="MNH39" s="498"/>
      <c r="MNI39" s="498"/>
      <c r="MNJ39" s="498"/>
      <c r="MNK39" s="498"/>
      <c r="MNL39" s="498"/>
      <c r="MNM39" s="498"/>
      <c r="MNN39" s="498"/>
      <c r="MNO39" s="498"/>
      <c r="MNP39" s="498"/>
      <c r="MNQ39" s="498"/>
      <c r="MNR39" s="498"/>
      <c r="MNS39" s="498"/>
      <c r="MNT39" s="498"/>
      <c r="MNU39" s="498"/>
      <c r="MNV39" s="498"/>
      <c r="MNW39" s="498"/>
      <c r="MNX39" s="498"/>
      <c r="MNY39" s="498"/>
      <c r="MNZ39" s="498"/>
      <c r="MOA39" s="498"/>
      <c r="MOB39" s="498"/>
      <c r="MOC39" s="498"/>
      <c r="MOD39" s="498"/>
      <c r="MOE39" s="498"/>
      <c r="MOF39" s="498"/>
      <c r="MOG39" s="498"/>
      <c r="MOH39" s="498"/>
      <c r="MOI39" s="498"/>
      <c r="MOJ39" s="498"/>
      <c r="MOK39" s="498"/>
      <c r="MOL39" s="498"/>
      <c r="MOM39" s="498"/>
      <c r="MON39" s="498"/>
      <c r="MOO39" s="498"/>
      <c r="MOP39" s="498"/>
      <c r="MOQ39" s="498"/>
      <c r="MOR39" s="498"/>
      <c r="MOS39" s="498"/>
      <c r="MOT39" s="498"/>
      <c r="MOU39" s="498"/>
      <c r="MOV39" s="498"/>
      <c r="MOW39" s="498"/>
      <c r="MOX39" s="498"/>
      <c r="MOY39" s="498"/>
      <c r="MOZ39" s="498"/>
      <c r="MPA39" s="498"/>
      <c r="MPB39" s="498"/>
      <c r="MPC39" s="498"/>
      <c r="MPD39" s="498"/>
      <c r="MPE39" s="498"/>
      <c r="MPF39" s="498"/>
      <c r="MPG39" s="498"/>
      <c r="MPH39" s="498"/>
      <c r="MPI39" s="498"/>
      <c r="MPJ39" s="498"/>
      <c r="MPK39" s="498"/>
      <c r="MPL39" s="498"/>
      <c r="MPM39" s="498"/>
      <c r="MPN39" s="498"/>
      <c r="MPO39" s="498"/>
      <c r="MPP39" s="498"/>
      <c r="MPQ39" s="498"/>
      <c r="MPR39" s="498"/>
      <c r="MPS39" s="498"/>
      <c r="MPT39" s="498"/>
      <c r="MPU39" s="498"/>
      <c r="MPV39" s="498"/>
      <c r="MPW39" s="498"/>
      <c r="MPX39" s="498"/>
      <c r="MPY39" s="498"/>
      <c r="MPZ39" s="498"/>
      <c r="MQA39" s="498"/>
      <c r="MQB39" s="498"/>
      <c r="MQC39" s="498"/>
      <c r="MQD39" s="498"/>
      <c r="MQE39" s="498"/>
      <c r="MQF39" s="498"/>
      <c r="MQG39" s="498"/>
      <c r="MQH39" s="498"/>
      <c r="MQI39" s="498"/>
      <c r="MQJ39" s="498"/>
      <c r="MQK39" s="498"/>
      <c r="MQL39" s="498"/>
      <c r="MQM39" s="498"/>
      <c r="MQN39" s="498"/>
      <c r="MQO39" s="498"/>
      <c r="MQP39" s="498"/>
      <c r="MQQ39" s="498"/>
      <c r="MQR39" s="498"/>
      <c r="MQS39" s="498"/>
      <c r="MQT39" s="498"/>
      <c r="MQU39" s="498"/>
      <c r="MQV39" s="498"/>
      <c r="MQW39" s="498"/>
      <c r="MQX39" s="498"/>
      <c r="MQY39" s="498"/>
      <c r="MQZ39" s="498"/>
      <c r="MRA39" s="498"/>
      <c r="MRB39" s="498"/>
      <c r="MRC39" s="498"/>
      <c r="MRD39" s="498"/>
      <c r="MRE39" s="498"/>
      <c r="MRF39" s="498"/>
      <c r="MRG39" s="498"/>
      <c r="MRH39" s="498"/>
      <c r="MRI39" s="498"/>
      <c r="MRJ39" s="498"/>
      <c r="MRK39" s="498"/>
      <c r="MRL39" s="498"/>
      <c r="MRM39" s="498"/>
      <c r="MRN39" s="498"/>
      <c r="MRO39" s="498"/>
      <c r="MRP39" s="498"/>
      <c r="MRQ39" s="498"/>
      <c r="MRR39" s="498"/>
      <c r="MRS39" s="498"/>
      <c r="MRT39" s="498"/>
      <c r="MRU39" s="498"/>
      <c r="MRV39" s="498"/>
      <c r="MRW39" s="498"/>
      <c r="MRX39" s="498"/>
      <c r="MRY39" s="498"/>
      <c r="MRZ39" s="498"/>
      <c r="MSA39" s="498"/>
      <c r="MSB39" s="498"/>
      <c r="MSC39" s="498"/>
      <c r="MSD39" s="498"/>
      <c r="MSE39" s="498"/>
      <c r="MSF39" s="498"/>
      <c r="MSG39" s="498"/>
      <c r="MSH39" s="498"/>
      <c r="MSI39" s="498"/>
      <c r="MSJ39" s="498"/>
      <c r="MSK39" s="498"/>
      <c r="MSL39" s="498"/>
      <c r="MSM39" s="498"/>
      <c r="MSN39" s="498"/>
      <c r="MSO39" s="498"/>
      <c r="MSP39" s="498"/>
      <c r="MSQ39" s="498"/>
      <c r="MSR39" s="498"/>
      <c r="MSS39" s="498"/>
      <c r="MST39" s="498"/>
      <c r="MSU39" s="498"/>
      <c r="MSV39" s="498"/>
      <c r="MSW39" s="498"/>
      <c r="MSX39" s="498"/>
      <c r="MSY39" s="498"/>
      <c r="MSZ39" s="498"/>
      <c r="MTA39" s="498"/>
      <c r="MTB39" s="498"/>
      <c r="MTC39" s="498"/>
      <c r="MTD39" s="498"/>
      <c r="MTE39" s="498"/>
      <c r="MTF39" s="498"/>
      <c r="MTG39" s="498"/>
      <c r="MTH39" s="498"/>
      <c r="MTI39" s="498"/>
      <c r="MTJ39" s="498"/>
      <c r="MTK39" s="498"/>
      <c r="MTL39" s="498"/>
      <c r="MTM39" s="498"/>
      <c r="MTN39" s="498"/>
      <c r="MTO39" s="498"/>
      <c r="MTP39" s="498"/>
      <c r="MTQ39" s="498"/>
      <c r="MTR39" s="498"/>
      <c r="MTS39" s="498"/>
      <c r="MTT39" s="498"/>
      <c r="MTU39" s="498"/>
      <c r="MTV39" s="498"/>
      <c r="MTW39" s="498"/>
      <c r="MTX39" s="498"/>
      <c r="MTY39" s="498"/>
      <c r="MTZ39" s="498"/>
      <c r="MUA39" s="498"/>
      <c r="MUB39" s="498"/>
      <c r="MUC39" s="498"/>
      <c r="MUD39" s="498"/>
      <c r="MUE39" s="498"/>
      <c r="MUF39" s="498"/>
      <c r="MUG39" s="498"/>
      <c r="MUH39" s="498"/>
      <c r="MUI39" s="498"/>
      <c r="MUJ39" s="498"/>
      <c r="MUK39" s="498"/>
      <c r="MUL39" s="498"/>
      <c r="MUM39" s="498"/>
      <c r="MUN39" s="498"/>
      <c r="MUO39" s="498"/>
      <c r="MUP39" s="498"/>
      <c r="MUQ39" s="498"/>
      <c r="MUR39" s="498"/>
      <c r="MUS39" s="498"/>
      <c r="MUT39" s="498"/>
      <c r="MUU39" s="498"/>
      <c r="MUV39" s="498"/>
      <c r="MUW39" s="498"/>
      <c r="MUX39" s="498"/>
      <c r="MUY39" s="498"/>
      <c r="MUZ39" s="498"/>
      <c r="MVA39" s="498"/>
      <c r="MVB39" s="498"/>
      <c r="MVC39" s="498"/>
      <c r="MVD39" s="498"/>
      <c r="MVE39" s="498"/>
      <c r="MVF39" s="498"/>
      <c r="MVG39" s="498"/>
      <c r="MVH39" s="498"/>
      <c r="MVI39" s="498"/>
      <c r="MVJ39" s="498"/>
      <c r="MVK39" s="498"/>
      <c r="MVL39" s="498"/>
      <c r="MVM39" s="498"/>
      <c r="MVN39" s="498"/>
      <c r="MVO39" s="498"/>
      <c r="MVP39" s="498"/>
      <c r="MVQ39" s="498"/>
      <c r="MVR39" s="498"/>
      <c r="MVS39" s="498"/>
      <c r="MVT39" s="498"/>
      <c r="MVU39" s="498"/>
      <c r="MVV39" s="498"/>
      <c r="MVW39" s="498"/>
      <c r="MVX39" s="498"/>
      <c r="MVY39" s="498"/>
      <c r="MVZ39" s="498"/>
      <c r="MWA39" s="498"/>
      <c r="MWB39" s="498"/>
      <c r="MWC39" s="498"/>
      <c r="MWD39" s="498"/>
      <c r="MWE39" s="498"/>
      <c r="MWF39" s="498"/>
      <c r="MWG39" s="498"/>
      <c r="MWH39" s="498"/>
      <c r="MWI39" s="498"/>
      <c r="MWJ39" s="498"/>
      <c r="MWK39" s="498"/>
      <c r="MWL39" s="498"/>
      <c r="MWM39" s="498"/>
      <c r="MWN39" s="498"/>
      <c r="MWO39" s="498"/>
      <c r="MWP39" s="498"/>
      <c r="MWQ39" s="498"/>
      <c r="MWR39" s="498"/>
      <c r="MWS39" s="498"/>
      <c r="MWT39" s="498"/>
      <c r="MWU39" s="498"/>
      <c r="MWV39" s="498"/>
      <c r="MWW39" s="498"/>
      <c r="MWX39" s="498"/>
      <c r="MWY39" s="498"/>
      <c r="MWZ39" s="498"/>
      <c r="MXA39" s="498"/>
      <c r="MXB39" s="498"/>
      <c r="MXC39" s="498"/>
      <c r="MXD39" s="498"/>
      <c r="MXE39" s="498"/>
      <c r="MXF39" s="498"/>
      <c r="MXG39" s="498"/>
      <c r="MXH39" s="498"/>
      <c r="MXI39" s="498"/>
      <c r="MXJ39" s="498"/>
      <c r="MXK39" s="498"/>
      <c r="MXL39" s="498"/>
      <c r="MXM39" s="498"/>
      <c r="MXN39" s="498"/>
      <c r="MXO39" s="498"/>
      <c r="MXP39" s="498"/>
      <c r="MXQ39" s="498"/>
      <c r="MXR39" s="498"/>
      <c r="MXS39" s="498"/>
      <c r="MXT39" s="498"/>
      <c r="MXU39" s="498"/>
      <c r="MXV39" s="498"/>
      <c r="MXW39" s="498"/>
      <c r="MXX39" s="498"/>
      <c r="MXY39" s="498"/>
      <c r="MXZ39" s="498"/>
      <c r="MYA39" s="498"/>
      <c r="MYB39" s="498"/>
      <c r="MYC39" s="498"/>
      <c r="MYD39" s="498"/>
      <c r="MYE39" s="498"/>
      <c r="MYF39" s="498"/>
      <c r="MYG39" s="498"/>
      <c r="MYH39" s="498"/>
      <c r="MYI39" s="498"/>
      <c r="MYJ39" s="498"/>
      <c r="MYK39" s="498"/>
      <c r="MYL39" s="498"/>
      <c r="MYM39" s="498"/>
      <c r="MYN39" s="498"/>
      <c r="MYO39" s="498"/>
      <c r="MYP39" s="498"/>
      <c r="MYQ39" s="498"/>
      <c r="MYR39" s="498"/>
      <c r="MYS39" s="498"/>
      <c r="MYT39" s="498"/>
      <c r="MYU39" s="498"/>
      <c r="MYV39" s="498"/>
      <c r="MYW39" s="498"/>
      <c r="MYX39" s="498"/>
      <c r="MYY39" s="498"/>
      <c r="MYZ39" s="498"/>
      <c r="MZA39" s="498"/>
      <c r="MZB39" s="498"/>
      <c r="MZC39" s="498"/>
      <c r="MZD39" s="498"/>
      <c r="MZE39" s="498"/>
      <c r="MZF39" s="498"/>
      <c r="MZG39" s="498"/>
      <c r="MZH39" s="498"/>
      <c r="MZI39" s="498"/>
      <c r="MZJ39" s="498"/>
      <c r="MZK39" s="498"/>
      <c r="MZL39" s="498"/>
      <c r="MZM39" s="498"/>
      <c r="MZN39" s="498"/>
      <c r="MZO39" s="498"/>
      <c r="MZP39" s="498"/>
      <c r="MZQ39" s="498"/>
      <c r="MZR39" s="498"/>
      <c r="MZS39" s="498"/>
      <c r="MZT39" s="498"/>
      <c r="MZU39" s="498"/>
      <c r="MZV39" s="498"/>
      <c r="MZW39" s="498"/>
      <c r="MZX39" s="498"/>
      <c r="MZY39" s="498"/>
      <c r="MZZ39" s="498"/>
      <c r="NAA39" s="498"/>
      <c r="NAB39" s="498"/>
      <c r="NAC39" s="498"/>
      <c r="NAD39" s="498"/>
      <c r="NAE39" s="498"/>
      <c r="NAF39" s="498"/>
      <c r="NAG39" s="498"/>
      <c r="NAH39" s="498"/>
      <c r="NAI39" s="498"/>
      <c r="NAJ39" s="498"/>
      <c r="NAK39" s="498"/>
      <c r="NAL39" s="498"/>
      <c r="NAM39" s="498"/>
      <c r="NAN39" s="498"/>
      <c r="NAO39" s="498"/>
      <c r="NAP39" s="498"/>
      <c r="NAQ39" s="498"/>
      <c r="NAR39" s="498"/>
      <c r="NAS39" s="498"/>
      <c r="NAT39" s="498"/>
      <c r="NAU39" s="498"/>
      <c r="NAV39" s="498"/>
      <c r="NAW39" s="498"/>
      <c r="NAX39" s="498"/>
      <c r="NAY39" s="498"/>
      <c r="NAZ39" s="498"/>
      <c r="NBA39" s="498"/>
      <c r="NBB39" s="498"/>
      <c r="NBC39" s="498"/>
      <c r="NBD39" s="498"/>
      <c r="NBE39" s="498"/>
      <c r="NBF39" s="498"/>
      <c r="NBG39" s="498"/>
      <c r="NBH39" s="498"/>
      <c r="NBI39" s="498"/>
      <c r="NBJ39" s="498"/>
      <c r="NBK39" s="498"/>
      <c r="NBL39" s="498"/>
      <c r="NBM39" s="498"/>
      <c r="NBN39" s="498"/>
      <c r="NBO39" s="498"/>
      <c r="NBP39" s="498"/>
      <c r="NBQ39" s="498"/>
      <c r="NBR39" s="498"/>
      <c r="NBS39" s="498"/>
      <c r="NBT39" s="498"/>
      <c r="NBU39" s="498"/>
      <c r="NBV39" s="498"/>
      <c r="NBW39" s="498"/>
      <c r="NBX39" s="498"/>
      <c r="NBY39" s="498"/>
      <c r="NBZ39" s="498"/>
      <c r="NCA39" s="498"/>
      <c r="NCB39" s="498"/>
      <c r="NCC39" s="498"/>
      <c r="NCD39" s="498"/>
      <c r="NCE39" s="498"/>
      <c r="NCF39" s="498"/>
      <c r="NCG39" s="498"/>
      <c r="NCH39" s="498"/>
      <c r="NCI39" s="498"/>
      <c r="NCJ39" s="498"/>
      <c r="NCK39" s="498"/>
      <c r="NCL39" s="498"/>
      <c r="NCM39" s="498"/>
      <c r="NCN39" s="498"/>
      <c r="NCO39" s="498"/>
      <c r="NCP39" s="498"/>
      <c r="NCQ39" s="498"/>
      <c r="NCR39" s="498"/>
      <c r="NCS39" s="498"/>
      <c r="NCT39" s="498"/>
      <c r="NCU39" s="498"/>
      <c r="NCV39" s="498"/>
      <c r="NCW39" s="498"/>
      <c r="NCX39" s="498"/>
      <c r="NCY39" s="498"/>
      <c r="NCZ39" s="498"/>
      <c r="NDA39" s="498"/>
      <c r="NDB39" s="498"/>
      <c r="NDC39" s="498"/>
      <c r="NDD39" s="498"/>
      <c r="NDE39" s="498"/>
      <c r="NDF39" s="498"/>
      <c r="NDG39" s="498"/>
      <c r="NDH39" s="498"/>
      <c r="NDI39" s="498"/>
      <c r="NDJ39" s="498"/>
      <c r="NDK39" s="498"/>
      <c r="NDL39" s="498"/>
      <c r="NDM39" s="498"/>
      <c r="NDN39" s="498"/>
      <c r="NDO39" s="498"/>
      <c r="NDP39" s="498"/>
      <c r="NDQ39" s="498"/>
      <c r="NDR39" s="498"/>
      <c r="NDS39" s="498"/>
      <c r="NDT39" s="498"/>
      <c r="NDU39" s="498"/>
      <c r="NDV39" s="498"/>
      <c r="NDW39" s="498"/>
      <c r="NDX39" s="498"/>
      <c r="NDY39" s="498"/>
      <c r="NDZ39" s="498"/>
      <c r="NEA39" s="498"/>
      <c r="NEB39" s="498"/>
      <c r="NEC39" s="498"/>
      <c r="NED39" s="498"/>
      <c r="NEE39" s="498"/>
      <c r="NEF39" s="498"/>
      <c r="NEG39" s="498"/>
      <c r="NEH39" s="498"/>
      <c r="NEI39" s="498"/>
      <c r="NEJ39" s="498"/>
      <c r="NEK39" s="498"/>
      <c r="NEL39" s="498"/>
      <c r="NEM39" s="498"/>
      <c r="NEN39" s="498"/>
      <c r="NEO39" s="498"/>
      <c r="NEP39" s="498"/>
      <c r="NEQ39" s="498"/>
      <c r="NER39" s="498"/>
      <c r="NES39" s="498"/>
      <c r="NET39" s="498"/>
      <c r="NEU39" s="498"/>
      <c r="NEV39" s="498"/>
      <c r="NEW39" s="498"/>
      <c r="NEX39" s="498"/>
      <c r="NEY39" s="498"/>
      <c r="NEZ39" s="498"/>
      <c r="NFA39" s="498"/>
      <c r="NFB39" s="498"/>
      <c r="NFC39" s="498"/>
      <c r="NFD39" s="498"/>
      <c r="NFE39" s="498"/>
      <c r="NFF39" s="498"/>
      <c r="NFG39" s="498"/>
      <c r="NFH39" s="498"/>
      <c r="NFI39" s="498"/>
      <c r="NFJ39" s="498"/>
      <c r="NFK39" s="498"/>
      <c r="NFL39" s="498"/>
      <c r="NFM39" s="498"/>
      <c r="NFN39" s="498"/>
      <c r="NFO39" s="498"/>
      <c r="NFP39" s="498"/>
      <c r="NFQ39" s="498"/>
      <c r="NFR39" s="498"/>
      <c r="NFS39" s="498"/>
      <c r="NFT39" s="498"/>
      <c r="NFU39" s="498"/>
      <c r="NFV39" s="498"/>
      <c r="NFW39" s="498"/>
      <c r="NFX39" s="498"/>
      <c r="NFY39" s="498"/>
      <c r="NFZ39" s="498"/>
      <c r="NGA39" s="498"/>
      <c r="NGB39" s="498"/>
      <c r="NGC39" s="498"/>
      <c r="NGD39" s="498"/>
      <c r="NGE39" s="498"/>
      <c r="NGF39" s="498"/>
      <c r="NGG39" s="498"/>
      <c r="NGH39" s="498"/>
      <c r="NGI39" s="498"/>
      <c r="NGJ39" s="498"/>
      <c r="NGK39" s="498"/>
      <c r="NGL39" s="498"/>
      <c r="NGM39" s="498"/>
      <c r="NGN39" s="498"/>
      <c r="NGO39" s="498"/>
      <c r="NGP39" s="498"/>
      <c r="NGQ39" s="498"/>
      <c r="NGR39" s="498"/>
      <c r="NGS39" s="498"/>
      <c r="NGT39" s="498"/>
      <c r="NGU39" s="498"/>
      <c r="NGV39" s="498"/>
      <c r="NGW39" s="498"/>
      <c r="NGX39" s="498"/>
      <c r="NGY39" s="498"/>
      <c r="NGZ39" s="498"/>
      <c r="NHA39" s="498"/>
      <c r="NHB39" s="498"/>
      <c r="NHC39" s="498"/>
      <c r="NHD39" s="498"/>
      <c r="NHE39" s="498"/>
      <c r="NHF39" s="498"/>
      <c r="NHG39" s="498"/>
      <c r="NHH39" s="498"/>
      <c r="NHI39" s="498"/>
      <c r="NHJ39" s="498"/>
      <c r="NHK39" s="498"/>
      <c r="NHL39" s="498"/>
      <c r="NHM39" s="498"/>
      <c r="NHN39" s="498"/>
      <c r="NHO39" s="498"/>
      <c r="NHP39" s="498"/>
      <c r="NHQ39" s="498"/>
      <c r="NHR39" s="498"/>
      <c r="NHS39" s="498"/>
      <c r="NHT39" s="498"/>
      <c r="NHU39" s="498"/>
      <c r="NHV39" s="498"/>
      <c r="NHW39" s="498"/>
      <c r="NHX39" s="498"/>
      <c r="NHY39" s="498"/>
      <c r="NHZ39" s="498"/>
      <c r="NIA39" s="498"/>
      <c r="NIB39" s="498"/>
      <c r="NIC39" s="498"/>
      <c r="NID39" s="498"/>
      <c r="NIE39" s="498"/>
      <c r="NIF39" s="498"/>
      <c r="NIG39" s="498"/>
      <c r="NIH39" s="498"/>
      <c r="NII39" s="498"/>
      <c r="NIJ39" s="498"/>
      <c r="NIK39" s="498"/>
      <c r="NIL39" s="498"/>
      <c r="NIM39" s="498"/>
      <c r="NIN39" s="498"/>
      <c r="NIO39" s="498"/>
      <c r="NIP39" s="498"/>
      <c r="NIQ39" s="498"/>
      <c r="NIR39" s="498"/>
      <c r="NIS39" s="498"/>
      <c r="NIT39" s="498"/>
      <c r="NIU39" s="498"/>
      <c r="NIV39" s="498"/>
      <c r="NIW39" s="498"/>
      <c r="NIX39" s="498"/>
      <c r="NIY39" s="498"/>
      <c r="NIZ39" s="498"/>
      <c r="NJA39" s="498"/>
      <c r="NJB39" s="498"/>
      <c r="NJC39" s="498"/>
      <c r="NJD39" s="498"/>
      <c r="NJE39" s="498"/>
      <c r="NJF39" s="498"/>
      <c r="NJG39" s="498"/>
      <c r="NJH39" s="498"/>
      <c r="NJI39" s="498"/>
      <c r="NJJ39" s="498"/>
      <c r="NJK39" s="498"/>
      <c r="NJL39" s="498"/>
      <c r="NJM39" s="498"/>
      <c r="NJN39" s="498"/>
      <c r="NJO39" s="498"/>
      <c r="NJP39" s="498"/>
      <c r="NJQ39" s="498"/>
      <c r="NJR39" s="498"/>
      <c r="NJS39" s="498"/>
      <c r="NJT39" s="498"/>
      <c r="NJU39" s="498"/>
      <c r="NJV39" s="498"/>
      <c r="NJW39" s="498"/>
      <c r="NJX39" s="498"/>
      <c r="NJY39" s="498"/>
      <c r="NJZ39" s="498"/>
      <c r="NKA39" s="498"/>
      <c r="NKB39" s="498"/>
      <c r="NKC39" s="498"/>
      <c r="NKD39" s="498"/>
      <c r="NKE39" s="498"/>
      <c r="NKF39" s="498"/>
      <c r="NKG39" s="498"/>
      <c r="NKH39" s="498"/>
      <c r="NKI39" s="498"/>
      <c r="NKJ39" s="498"/>
      <c r="NKK39" s="498"/>
      <c r="NKL39" s="498"/>
      <c r="NKM39" s="498"/>
      <c r="NKN39" s="498"/>
      <c r="NKO39" s="498"/>
      <c r="NKP39" s="498"/>
      <c r="NKQ39" s="498"/>
      <c r="NKR39" s="498"/>
      <c r="NKS39" s="498"/>
      <c r="NKT39" s="498"/>
      <c r="NKU39" s="498"/>
      <c r="NKV39" s="498"/>
      <c r="NKW39" s="498"/>
      <c r="NKX39" s="498"/>
      <c r="NKY39" s="498"/>
      <c r="NKZ39" s="498"/>
      <c r="NLA39" s="498"/>
      <c r="NLB39" s="498"/>
      <c r="NLC39" s="498"/>
      <c r="NLD39" s="498"/>
      <c r="NLE39" s="498"/>
      <c r="NLF39" s="498"/>
      <c r="NLG39" s="498"/>
      <c r="NLH39" s="498"/>
      <c r="NLI39" s="498"/>
      <c r="NLJ39" s="498"/>
      <c r="NLK39" s="498"/>
      <c r="NLL39" s="498"/>
      <c r="NLM39" s="498"/>
      <c r="NLN39" s="498"/>
      <c r="NLO39" s="498"/>
      <c r="NLP39" s="498"/>
      <c r="NLQ39" s="498"/>
      <c r="NLR39" s="498"/>
      <c r="NLS39" s="498"/>
      <c r="NLT39" s="498"/>
      <c r="NLU39" s="498"/>
      <c r="NLV39" s="498"/>
      <c r="NLW39" s="498"/>
      <c r="NLX39" s="498"/>
      <c r="NLY39" s="498"/>
      <c r="NLZ39" s="498"/>
      <c r="NMA39" s="498"/>
      <c r="NMB39" s="498"/>
      <c r="NMC39" s="498"/>
      <c r="NMD39" s="498"/>
      <c r="NME39" s="498"/>
      <c r="NMF39" s="498"/>
      <c r="NMG39" s="498"/>
      <c r="NMH39" s="498"/>
      <c r="NMI39" s="498"/>
      <c r="NMJ39" s="498"/>
      <c r="NMK39" s="498"/>
      <c r="NML39" s="498"/>
      <c r="NMM39" s="498"/>
      <c r="NMN39" s="498"/>
      <c r="NMO39" s="498"/>
      <c r="NMP39" s="498"/>
      <c r="NMQ39" s="498"/>
      <c r="NMR39" s="498"/>
      <c r="NMS39" s="498"/>
      <c r="NMT39" s="498"/>
      <c r="NMU39" s="498"/>
      <c r="NMV39" s="498"/>
      <c r="NMW39" s="498"/>
      <c r="NMX39" s="498"/>
      <c r="NMY39" s="498"/>
      <c r="NMZ39" s="498"/>
      <c r="NNA39" s="498"/>
      <c r="NNB39" s="498"/>
      <c r="NNC39" s="498"/>
      <c r="NND39" s="498"/>
      <c r="NNE39" s="498"/>
      <c r="NNF39" s="498"/>
      <c r="NNG39" s="498"/>
      <c r="NNH39" s="498"/>
      <c r="NNI39" s="498"/>
      <c r="NNJ39" s="498"/>
      <c r="NNK39" s="498"/>
      <c r="NNL39" s="498"/>
      <c r="NNM39" s="498"/>
      <c r="NNN39" s="498"/>
      <c r="NNO39" s="498"/>
      <c r="NNP39" s="498"/>
      <c r="NNQ39" s="498"/>
      <c r="NNR39" s="498"/>
      <c r="NNS39" s="498"/>
      <c r="NNT39" s="498"/>
      <c r="NNU39" s="498"/>
      <c r="NNV39" s="498"/>
      <c r="NNW39" s="498"/>
      <c r="NNX39" s="498"/>
      <c r="NNY39" s="498"/>
      <c r="NNZ39" s="498"/>
      <c r="NOA39" s="498"/>
      <c r="NOB39" s="498"/>
      <c r="NOC39" s="498"/>
      <c r="NOD39" s="498"/>
      <c r="NOE39" s="498"/>
      <c r="NOF39" s="498"/>
      <c r="NOG39" s="498"/>
      <c r="NOH39" s="498"/>
      <c r="NOI39" s="498"/>
      <c r="NOJ39" s="498"/>
      <c r="NOK39" s="498"/>
      <c r="NOL39" s="498"/>
      <c r="NOM39" s="498"/>
      <c r="NON39" s="498"/>
      <c r="NOO39" s="498"/>
      <c r="NOP39" s="498"/>
      <c r="NOQ39" s="498"/>
      <c r="NOR39" s="498"/>
      <c r="NOS39" s="498"/>
      <c r="NOT39" s="498"/>
      <c r="NOU39" s="498"/>
      <c r="NOV39" s="498"/>
      <c r="NOW39" s="498"/>
      <c r="NOX39" s="498"/>
      <c r="NOY39" s="498"/>
      <c r="NOZ39" s="498"/>
      <c r="NPA39" s="498"/>
      <c r="NPB39" s="498"/>
      <c r="NPC39" s="498"/>
      <c r="NPD39" s="498"/>
      <c r="NPE39" s="498"/>
      <c r="NPF39" s="498"/>
      <c r="NPG39" s="498"/>
      <c r="NPH39" s="498"/>
      <c r="NPI39" s="498"/>
      <c r="NPJ39" s="498"/>
      <c r="NPK39" s="498"/>
      <c r="NPL39" s="498"/>
      <c r="NPM39" s="498"/>
      <c r="NPN39" s="498"/>
      <c r="NPO39" s="498"/>
      <c r="NPP39" s="498"/>
      <c r="NPQ39" s="498"/>
      <c r="NPR39" s="498"/>
      <c r="NPS39" s="498"/>
      <c r="NPT39" s="498"/>
      <c r="NPU39" s="498"/>
      <c r="NPV39" s="498"/>
      <c r="NPW39" s="498"/>
      <c r="NPX39" s="498"/>
      <c r="NPY39" s="498"/>
      <c r="NPZ39" s="498"/>
      <c r="NQA39" s="498"/>
      <c r="NQB39" s="498"/>
      <c r="NQC39" s="498"/>
      <c r="NQD39" s="498"/>
      <c r="NQE39" s="498"/>
      <c r="NQF39" s="498"/>
      <c r="NQG39" s="498"/>
      <c r="NQH39" s="498"/>
      <c r="NQI39" s="498"/>
      <c r="NQJ39" s="498"/>
      <c r="NQK39" s="498"/>
      <c r="NQL39" s="498"/>
      <c r="NQM39" s="498"/>
      <c r="NQN39" s="498"/>
      <c r="NQO39" s="498"/>
      <c r="NQP39" s="498"/>
      <c r="NQQ39" s="498"/>
      <c r="NQR39" s="498"/>
      <c r="NQS39" s="498"/>
      <c r="NQT39" s="498"/>
      <c r="NQU39" s="498"/>
      <c r="NQV39" s="498"/>
      <c r="NQW39" s="498"/>
      <c r="NQX39" s="498"/>
      <c r="NQY39" s="498"/>
      <c r="NQZ39" s="498"/>
      <c r="NRA39" s="498"/>
      <c r="NRB39" s="498"/>
      <c r="NRC39" s="498"/>
      <c r="NRD39" s="498"/>
      <c r="NRE39" s="498"/>
      <c r="NRF39" s="498"/>
      <c r="NRG39" s="498"/>
      <c r="NRH39" s="498"/>
      <c r="NRI39" s="498"/>
      <c r="NRJ39" s="498"/>
      <c r="NRK39" s="498"/>
      <c r="NRL39" s="498"/>
      <c r="NRM39" s="498"/>
      <c r="NRN39" s="498"/>
      <c r="NRO39" s="498"/>
      <c r="NRP39" s="498"/>
      <c r="NRQ39" s="498"/>
      <c r="NRR39" s="498"/>
      <c r="NRS39" s="498"/>
      <c r="NRT39" s="498"/>
      <c r="NRU39" s="498"/>
      <c r="NRV39" s="498"/>
      <c r="NRW39" s="498"/>
      <c r="NRX39" s="498"/>
      <c r="NRY39" s="498"/>
      <c r="NRZ39" s="498"/>
      <c r="NSA39" s="498"/>
      <c r="NSB39" s="498"/>
      <c r="NSC39" s="498"/>
      <c r="NSD39" s="498"/>
      <c r="NSE39" s="498"/>
      <c r="NSF39" s="498"/>
      <c r="NSG39" s="498"/>
      <c r="NSH39" s="498"/>
      <c r="NSI39" s="498"/>
      <c r="NSJ39" s="498"/>
      <c r="NSK39" s="498"/>
      <c r="NSL39" s="498"/>
      <c r="NSM39" s="498"/>
      <c r="NSN39" s="498"/>
      <c r="NSO39" s="498"/>
      <c r="NSP39" s="498"/>
      <c r="NSQ39" s="498"/>
      <c r="NSR39" s="498"/>
      <c r="NSS39" s="498"/>
      <c r="NST39" s="498"/>
      <c r="NSU39" s="498"/>
      <c r="NSV39" s="498"/>
      <c r="NSW39" s="498"/>
      <c r="NSX39" s="498"/>
      <c r="NSY39" s="498"/>
      <c r="NSZ39" s="498"/>
      <c r="NTA39" s="498"/>
      <c r="NTB39" s="498"/>
      <c r="NTC39" s="498"/>
      <c r="NTD39" s="498"/>
      <c r="NTE39" s="498"/>
      <c r="NTF39" s="498"/>
      <c r="NTG39" s="498"/>
      <c r="NTH39" s="498"/>
      <c r="NTI39" s="498"/>
      <c r="NTJ39" s="498"/>
      <c r="NTK39" s="498"/>
      <c r="NTL39" s="498"/>
      <c r="NTM39" s="498"/>
      <c r="NTN39" s="498"/>
      <c r="NTO39" s="498"/>
      <c r="NTP39" s="498"/>
      <c r="NTQ39" s="498"/>
      <c r="NTR39" s="498"/>
      <c r="NTS39" s="498"/>
      <c r="NTT39" s="498"/>
      <c r="NTU39" s="498"/>
      <c r="NTV39" s="498"/>
      <c r="NTW39" s="498"/>
      <c r="NTX39" s="498"/>
      <c r="NTY39" s="498"/>
      <c r="NTZ39" s="498"/>
      <c r="NUA39" s="498"/>
      <c r="NUB39" s="498"/>
      <c r="NUC39" s="498"/>
      <c r="NUD39" s="498"/>
      <c r="NUE39" s="498"/>
      <c r="NUF39" s="498"/>
      <c r="NUG39" s="498"/>
      <c r="NUH39" s="498"/>
      <c r="NUI39" s="498"/>
      <c r="NUJ39" s="498"/>
      <c r="NUK39" s="498"/>
      <c r="NUL39" s="498"/>
      <c r="NUM39" s="498"/>
      <c r="NUN39" s="498"/>
      <c r="NUO39" s="498"/>
      <c r="NUP39" s="498"/>
      <c r="NUQ39" s="498"/>
      <c r="NUR39" s="498"/>
      <c r="NUS39" s="498"/>
      <c r="NUT39" s="498"/>
      <c r="NUU39" s="498"/>
      <c r="NUV39" s="498"/>
      <c r="NUW39" s="498"/>
      <c r="NUX39" s="498"/>
      <c r="NUY39" s="498"/>
      <c r="NUZ39" s="498"/>
      <c r="NVA39" s="498"/>
      <c r="NVB39" s="498"/>
      <c r="NVC39" s="498"/>
      <c r="NVD39" s="498"/>
      <c r="NVE39" s="498"/>
      <c r="NVF39" s="498"/>
      <c r="NVG39" s="498"/>
      <c r="NVH39" s="498"/>
      <c r="NVI39" s="498"/>
      <c r="NVJ39" s="498"/>
      <c r="NVK39" s="498"/>
      <c r="NVL39" s="498"/>
      <c r="NVM39" s="498"/>
      <c r="NVN39" s="498"/>
      <c r="NVO39" s="498"/>
      <c r="NVP39" s="498"/>
      <c r="NVQ39" s="498"/>
      <c r="NVR39" s="498"/>
      <c r="NVS39" s="498"/>
      <c r="NVT39" s="498"/>
      <c r="NVU39" s="498"/>
      <c r="NVV39" s="498"/>
      <c r="NVW39" s="498"/>
      <c r="NVX39" s="498"/>
      <c r="NVY39" s="498"/>
      <c r="NVZ39" s="498"/>
      <c r="NWA39" s="498"/>
      <c r="NWB39" s="498"/>
      <c r="NWC39" s="498"/>
      <c r="NWD39" s="498"/>
      <c r="NWE39" s="498"/>
      <c r="NWF39" s="498"/>
      <c r="NWG39" s="498"/>
      <c r="NWH39" s="498"/>
      <c r="NWI39" s="498"/>
      <c r="NWJ39" s="498"/>
      <c r="NWK39" s="498"/>
      <c r="NWL39" s="498"/>
      <c r="NWM39" s="498"/>
      <c r="NWN39" s="498"/>
      <c r="NWO39" s="498"/>
      <c r="NWP39" s="498"/>
      <c r="NWQ39" s="498"/>
      <c r="NWR39" s="498"/>
      <c r="NWS39" s="498"/>
      <c r="NWT39" s="498"/>
      <c r="NWU39" s="498"/>
      <c r="NWV39" s="498"/>
      <c r="NWW39" s="498"/>
      <c r="NWX39" s="498"/>
      <c r="NWY39" s="498"/>
      <c r="NWZ39" s="498"/>
      <c r="NXA39" s="498"/>
      <c r="NXB39" s="498"/>
      <c r="NXC39" s="498"/>
      <c r="NXD39" s="498"/>
      <c r="NXE39" s="498"/>
      <c r="NXF39" s="498"/>
      <c r="NXG39" s="498"/>
      <c r="NXH39" s="498"/>
      <c r="NXI39" s="498"/>
      <c r="NXJ39" s="498"/>
      <c r="NXK39" s="498"/>
      <c r="NXL39" s="498"/>
      <c r="NXM39" s="498"/>
      <c r="NXN39" s="498"/>
      <c r="NXO39" s="498"/>
      <c r="NXP39" s="498"/>
      <c r="NXQ39" s="498"/>
      <c r="NXR39" s="498"/>
      <c r="NXS39" s="498"/>
      <c r="NXT39" s="498"/>
      <c r="NXU39" s="498"/>
      <c r="NXV39" s="498"/>
      <c r="NXW39" s="498"/>
      <c r="NXX39" s="498"/>
      <c r="NXY39" s="498"/>
      <c r="NXZ39" s="498"/>
      <c r="NYA39" s="498"/>
      <c r="NYB39" s="498"/>
      <c r="NYC39" s="498"/>
      <c r="NYD39" s="498"/>
      <c r="NYE39" s="498"/>
      <c r="NYF39" s="498"/>
      <c r="NYG39" s="498"/>
      <c r="NYH39" s="498"/>
      <c r="NYI39" s="498"/>
      <c r="NYJ39" s="498"/>
      <c r="NYK39" s="498"/>
      <c r="NYL39" s="498"/>
      <c r="NYM39" s="498"/>
      <c r="NYN39" s="498"/>
      <c r="NYO39" s="498"/>
      <c r="NYP39" s="498"/>
      <c r="NYQ39" s="498"/>
      <c r="NYR39" s="498"/>
      <c r="NYS39" s="498"/>
      <c r="NYT39" s="498"/>
      <c r="NYU39" s="498"/>
      <c r="NYV39" s="498"/>
      <c r="NYW39" s="498"/>
      <c r="NYX39" s="498"/>
      <c r="NYY39" s="498"/>
      <c r="NYZ39" s="498"/>
      <c r="NZA39" s="498"/>
      <c r="NZB39" s="498"/>
      <c r="NZC39" s="498"/>
      <c r="NZD39" s="498"/>
      <c r="NZE39" s="498"/>
      <c r="NZF39" s="498"/>
      <c r="NZG39" s="498"/>
      <c r="NZH39" s="498"/>
      <c r="NZI39" s="498"/>
      <c r="NZJ39" s="498"/>
      <c r="NZK39" s="498"/>
      <c r="NZL39" s="498"/>
      <c r="NZM39" s="498"/>
      <c r="NZN39" s="498"/>
      <c r="NZO39" s="498"/>
      <c r="NZP39" s="498"/>
      <c r="NZQ39" s="498"/>
      <c r="NZR39" s="498"/>
      <c r="NZS39" s="498"/>
      <c r="NZT39" s="498"/>
      <c r="NZU39" s="498"/>
      <c r="NZV39" s="498"/>
      <c r="NZW39" s="498"/>
      <c r="NZX39" s="498"/>
      <c r="NZY39" s="498"/>
      <c r="NZZ39" s="498"/>
      <c r="OAA39" s="498"/>
      <c r="OAB39" s="498"/>
      <c r="OAC39" s="498"/>
      <c r="OAD39" s="498"/>
      <c r="OAE39" s="498"/>
      <c r="OAF39" s="498"/>
      <c r="OAG39" s="498"/>
      <c r="OAH39" s="498"/>
      <c r="OAI39" s="498"/>
      <c r="OAJ39" s="498"/>
      <c r="OAK39" s="498"/>
      <c r="OAL39" s="498"/>
      <c r="OAM39" s="498"/>
      <c r="OAN39" s="498"/>
      <c r="OAO39" s="498"/>
      <c r="OAP39" s="498"/>
      <c r="OAQ39" s="498"/>
      <c r="OAR39" s="498"/>
      <c r="OAS39" s="498"/>
      <c r="OAT39" s="498"/>
      <c r="OAU39" s="498"/>
      <c r="OAV39" s="498"/>
      <c r="OAW39" s="498"/>
      <c r="OAX39" s="498"/>
      <c r="OAY39" s="498"/>
      <c r="OAZ39" s="498"/>
      <c r="OBA39" s="498"/>
      <c r="OBB39" s="498"/>
      <c r="OBC39" s="498"/>
      <c r="OBD39" s="498"/>
      <c r="OBE39" s="498"/>
      <c r="OBF39" s="498"/>
      <c r="OBG39" s="498"/>
      <c r="OBH39" s="498"/>
      <c r="OBI39" s="498"/>
      <c r="OBJ39" s="498"/>
      <c r="OBK39" s="498"/>
      <c r="OBL39" s="498"/>
      <c r="OBM39" s="498"/>
      <c r="OBN39" s="498"/>
      <c r="OBO39" s="498"/>
      <c r="OBP39" s="498"/>
      <c r="OBQ39" s="498"/>
      <c r="OBR39" s="498"/>
      <c r="OBS39" s="498"/>
      <c r="OBT39" s="498"/>
      <c r="OBU39" s="498"/>
      <c r="OBV39" s="498"/>
      <c r="OBW39" s="498"/>
      <c r="OBX39" s="498"/>
      <c r="OBY39" s="498"/>
      <c r="OBZ39" s="498"/>
      <c r="OCA39" s="498"/>
      <c r="OCB39" s="498"/>
      <c r="OCC39" s="498"/>
      <c r="OCD39" s="498"/>
      <c r="OCE39" s="498"/>
      <c r="OCF39" s="498"/>
      <c r="OCG39" s="498"/>
      <c r="OCH39" s="498"/>
      <c r="OCI39" s="498"/>
      <c r="OCJ39" s="498"/>
      <c r="OCK39" s="498"/>
      <c r="OCL39" s="498"/>
      <c r="OCM39" s="498"/>
      <c r="OCN39" s="498"/>
      <c r="OCO39" s="498"/>
      <c r="OCP39" s="498"/>
      <c r="OCQ39" s="498"/>
      <c r="OCR39" s="498"/>
      <c r="OCS39" s="498"/>
      <c r="OCT39" s="498"/>
      <c r="OCU39" s="498"/>
      <c r="OCV39" s="498"/>
      <c r="OCW39" s="498"/>
      <c r="OCX39" s="498"/>
      <c r="OCY39" s="498"/>
      <c r="OCZ39" s="498"/>
      <c r="ODA39" s="498"/>
      <c r="ODB39" s="498"/>
      <c r="ODC39" s="498"/>
      <c r="ODD39" s="498"/>
      <c r="ODE39" s="498"/>
      <c r="ODF39" s="498"/>
      <c r="ODG39" s="498"/>
      <c r="ODH39" s="498"/>
      <c r="ODI39" s="498"/>
      <c r="ODJ39" s="498"/>
      <c r="ODK39" s="498"/>
      <c r="ODL39" s="498"/>
      <c r="ODM39" s="498"/>
      <c r="ODN39" s="498"/>
      <c r="ODO39" s="498"/>
      <c r="ODP39" s="498"/>
      <c r="ODQ39" s="498"/>
      <c r="ODR39" s="498"/>
      <c r="ODS39" s="498"/>
      <c r="ODT39" s="498"/>
      <c r="ODU39" s="498"/>
      <c r="ODV39" s="498"/>
      <c r="ODW39" s="498"/>
      <c r="ODX39" s="498"/>
      <c r="ODY39" s="498"/>
      <c r="ODZ39" s="498"/>
      <c r="OEA39" s="498"/>
      <c r="OEB39" s="498"/>
      <c r="OEC39" s="498"/>
      <c r="OED39" s="498"/>
      <c r="OEE39" s="498"/>
      <c r="OEF39" s="498"/>
      <c r="OEG39" s="498"/>
      <c r="OEH39" s="498"/>
      <c r="OEI39" s="498"/>
      <c r="OEJ39" s="498"/>
      <c r="OEK39" s="498"/>
      <c r="OEL39" s="498"/>
      <c r="OEM39" s="498"/>
      <c r="OEN39" s="498"/>
      <c r="OEO39" s="498"/>
      <c r="OEP39" s="498"/>
      <c r="OEQ39" s="498"/>
      <c r="OER39" s="498"/>
      <c r="OES39" s="498"/>
      <c r="OET39" s="498"/>
      <c r="OEU39" s="498"/>
      <c r="OEV39" s="498"/>
      <c r="OEW39" s="498"/>
      <c r="OEX39" s="498"/>
      <c r="OEY39" s="498"/>
      <c r="OEZ39" s="498"/>
      <c r="OFA39" s="498"/>
      <c r="OFB39" s="498"/>
      <c r="OFC39" s="498"/>
      <c r="OFD39" s="498"/>
      <c r="OFE39" s="498"/>
      <c r="OFF39" s="498"/>
      <c r="OFG39" s="498"/>
      <c r="OFH39" s="498"/>
      <c r="OFI39" s="498"/>
      <c r="OFJ39" s="498"/>
      <c r="OFK39" s="498"/>
      <c r="OFL39" s="498"/>
      <c r="OFM39" s="498"/>
      <c r="OFN39" s="498"/>
      <c r="OFO39" s="498"/>
      <c r="OFP39" s="498"/>
      <c r="OFQ39" s="498"/>
      <c r="OFR39" s="498"/>
      <c r="OFS39" s="498"/>
      <c r="OFT39" s="498"/>
      <c r="OFU39" s="498"/>
      <c r="OFV39" s="498"/>
      <c r="OFW39" s="498"/>
      <c r="OFX39" s="498"/>
      <c r="OFY39" s="498"/>
      <c r="OFZ39" s="498"/>
      <c r="OGA39" s="498"/>
      <c r="OGB39" s="498"/>
      <c r="OGC39" s="498"/>
      <c r="OGD39" s="498"/>
      <c r="OGE39" s="498"/>
      <c r="OGF39" s="498"/>
      <c r="OGG39" s="498"/>
      <c r="OGH39" s="498"/>
      <c r="OGI39" s="498"/>
      <c r="OGJ39" s="498"/>
      <c r="OGK39" s="498"/>
      <c r="OGL39" s="498"/>
      <c r="OGM39" s="498"/>
      <c r="OGN39" s="498"/>
      <c r="OGO39" s="498"/>
      <c r="OGP39" s="498"/>
      <c r="OGQ39" s="498"/>
      <c r="OGR39" s="498"/>
      <c r="OGS39" s="498"/>
      <c r="OGT39" s="498"/>
      <c r="OGU39" s="498"/>
      <c r="OGV39" s="498"/>
      <c r="OGW39" s="498"/>
      <c r="OGX39" s="498"/>
      <c r="OGY39" s="498"/>
      <c r="OGZ39" s="498"/>
      <c r="OHA39" s="498"/>
      <c r="OHB39" s="498"/>
      <c r="OHC39" s="498"/>
      <c r="OHD39" s="498"/>
      <c r="OHE39" s="498"/>
      <c r="OHF39" s="498"/>
      <c r="OHG39" s="498"/>
      <c r="OHH39" s="498"/>
      <c r="OHI39" s="498"/>
      <c r="OHJ39" s="498"/>
      <c r="OHK39" s="498"/>
      <c r="OHL39" s="498"/>
      <c r="OHM39" s="498"/>
      <c r="OHN39" s="498"/>
      <c r="OHO39" s="498"/>
      <c r="OHP39" s="498"/>
      <c r="OHQ39" s="498"/>
      <c r="OHR39" s="498"/>
      <c r="OHS39" s="498"/>
      <c r="OHT39" s="498"/>
      <c r="OHU39" s="498"/>
      <c r="OHV39" s="498"/>
      <c r="OHW39" s="498"/>
      <c r="OHX39" s="498"/>
      <c r="OHY39" s="498"/>
      <c r="OHZ39" s="498"/>
      <c r="OIA39" s="498"/>
      <c r="OIB39" s="498"/>
      <c r="OIC39" s="498"/>
      <c r="OID39" s="498"/>
      <c r="OIE39" s="498"/>
      <c r="OIF39" s="498"/>
      <c r="OIG39" s="498"/>
      <c r="OIH39" s="498"/>
      <c r="OII39" s="498"/>
      <c r="OIJ39" s="498"/>
      <c r="OIK39" s="498"/>
      <c r="OIL39" s="498"/>
      <c r="OIM39" s="498"/>
      <c r="OIN39" s="498"/>
      <c r="OIO39" s="498"/>
      <c r="OIP39" s="498"/>
      <c r="OIQ39" s="498"/>
      <c r="OIR39" s="498"/>
      <c r="OIS39" s="498"/>
      <c r="OIT39" s="498"/>
      <c r="OIU39" s="498"/>
      <c r="OIV39" s="498"/>
      <c r="OIW39" s="498"/>
      <c r="OIX39" s="498"/>
      <c r="OIY39" s="498"/>
      <c r="OIZ39" s="498"/>
      <c r="OJA39" s="498"/>
      <c r="OJB39" s="498"/>
      <c r="OJC39" s="498"/>
      <c r="OJD39" s="498"/>
      <c r="OJE39" s="498"/>
      <c r="OJF39" s="498"/>
      <c r="OJG39" s="498"/>
      <c r="OJH39" s="498"/>
      <c r="OJI39" s="498"/>
      <c r="OJJ39" s="498"/>
      <c r="OJK39" s="498"/>
      <c r="OJL39" s="498"/>
      <c r="OJM39" s="498"/>
      <c r="OJN39" s="498"/>
      <c r="OJO39" s="498"/>
      <c r="OJP39" s="498"/>
      <c r="OJQ39" s="498"/>
      <c r="OJR39" s="498"/>
      <c r="OJS39" s="498"/>
      <c r="OJT39" s="498"/>
      <c r="OJU39" s="498"/>
      <c r="OJV39" s="498"/>
      <c r="OJW39" s="498"/>
      <c r="OJX39" s="498"/>
      <c r="OJY39" s="498"/>
      <c r="OJZ39" s="498"/>
      <c r="OKA39" s="498"/>
      <c r="OKB39" s="498"/>
      <c r="OKC39" s="498"/>
      <c r="OKD39" s="498"/>
      <c r="OKE39" s="498"/>
      <c r="OKF39" s="498"/>
      <c r="OKG39" s="498"/>
      <c r="OKH39" s="498"/>
      <c r="OKI39" s="498"/>
      <c r="OKJ39" s="498"/>
      <c r="OKK39" s="498"/>
      <c r="OKL39" s="498"/>
      <c r="OKM39" s="498"/>
      <c r="OKN39" s="498"/>
      <c r="OKO39" s="498"/>
      <c r="OKP39" s="498"/>
      <c r="OKQ39" s="498"/>
      <c r="OKR39" s="498"/>
      <c r="OKS39" s="498"/>
      <c r="OKT39" s="498"/>
      <c r="OKU39" s="498"/>
      <c r="OKV39" s="498"/>
      <c r="OKW39" s="498"/>
      <c r="OKX39" s="498"/>
      <c r="OKY39" s="498"/>
      <c r="OKZ39" s="498"/>
      <c r="OLA39" s="498"/>
      <c r="OLB39" s="498"/>
      <c r="OLC39" s="498"/>
      <c r="OLD39" s="498"/>
      <c r="OLE39" s="498"/>
      <c r="OLF39" s="498"/>
      <c r="OLG39" s="498"/>
      <c r="OLH39" s="498"/>
      <c r="OLI39" s="498"/>
      <c r="OLJ39" s="498"/>
      <c r="OLK39" s="498"/>
      <c r="OLL39" s="498"/>
      <c r="OLM39" s="498"/>
      <c r="OLN39" s="498"/>
      <c r="OLO39" s="498"/>
      <c r="OLP39" s="498"/>
      <c r="OLQ39" s="498"/>
      <c r="OLR39" s="498"/>
      <c r="OLS39" s="498"/>
      <c r="OLT39" s="498"/>
      <c r="OLU39" s="498"/>
      <c r="OLV39" s="498"/>
      <c r="OLW39" s="498"/>
      <c r="OLX39" s="498"/>
      <c r="OLY39" s="498"/>
      <c r="OLZ39" s="498"/>
      <c r="OMA39" s="498"/>
      <c r="OMB39" s="498"/>
      <c r="OMC39" s="498"/>
      <c r="OMD39" s="498"/>
      <c r="OME39" s="498"/>
      <c r="OMF39" s="498"/>
      <c r="OMG39" s="498"/>
      <c r="OMH39" s="498"/>
      <c r="OMI39" s="498"/>
      <c r="OMJ39" s="498"/>
      <c r="OMK39" s="498"/>
      <c r="OML39" s="498"/>
      <c r="OMM39" s="498"/>
      <c r="OMN39" s="498"/>
      <c r="OMO39" s="498"/>
      <c r="OMP39" s="498"/>
      <c r="OMQ39" s="498"/>
      <c r="OMR39" s="498"/>
      <c r="OMS39" s="498"/>
      <c r="OMT39" s="498"/>
      <c r="OMU39" s="498"/>
      <c r="OMV39" s="498"/>
      <c r="OMW39" s="498"/>
      <c r="OMX39" s="498"/>
      <c r="OMY39" s="498"/>
      <c r="OMZ39" s="498"/>
      <c r="ONA39" s="498"/>
      <c r="ONB39" s="498"/>
      <c r="ONC39" s="498"/>
      <c r="OND39" s="498"/>
      <c r="ONE39" s="498"/>
      <c r="ONF39" s="498"/>
      <c r="ONG39" s="498"/>
      <c r="ONH39" s="498"/>
      <c r="ONI39" s="498"/>
      <c r="ONJ39" s="498"/>
      <c r="ONK39" s="498"/>
      <c r="ONL39" s="498"/>
      <c r="ONM39" s="498"/>
      <c r="ONN39" s="498"/>
      <c r="ONO39" s="498"/>
      <c r="ONP39" s="498"/>
      <c r="ONQ39" s="498"/>
      <c r="ONR39" s="498"/>
      <c r="ONS39" s="498"/>
      <c r="ONT39" s="498"/>
      <c r="ONU39" s="498"/>
      <c r="ONV39" s="498"/>
      <c r="ONW39" s="498"/>
      <c r="ONX39" s="498"/>
      <c r="ONY39" s="498"/>
      <c r="ONZ39" s="498"/>
      <c r="OOA39" s="498"/>
      <c r="OOB39" s="498"/>
      <c r="OOC39" s="498"/>
      <c r="OOD39" s="498"/>
      <c r="OOE39" s="498"/>
      <c r="OOF39" s="498"/>
      <c r="OOG39" s="498"/>
      <c r="OOH39" s="498"/>
      <c r="OOI39" s="498"/>
      <c r="OOJ39" s="498"/>
      <c r="OOK39" s="498"/>
      <c r="OOL39" s="498"/>
      <c r="OOM39" s="498"/>
      <c r="OON39" s="498"/>
      <c r="OOO39" s="498"/>
      <c r="OOP39" s="498"/>
      <c r="OOQ39" s="498"/>
      <c r="OOR39" s="498"/>
      <c r="OOS39" s="498"/>
      <c r="OOT39" s="498"/>
      <c r="OOU39" s="498"/>
      <c r="OOV39" s="498"/>
      <c r="OOW39" s="498"/>
      <c r="OOX39" s="498"/>
      <c r="OOY39" s="498"/>
      <c r="OOZ39" s="498"/>
      <c r="OPA39" s="498"/>
      <c r="OPB39" s="498"/>
      <c r="OPC39" s="498"/>
      <c r="OPD39" s="498"/>
      <c r="OPE39" s="498"/>
      <c r="OPF39" s="498"/>
      <c r="OPG39" s="498"/>
      <c r="OPH39" s="498"/>
      <c r="OPI39" s="498"/>
      <c r="OPJ39" s="498"/>
      <c r="OPK39" s="498"/>
      <c r="OPL39" s="498"/>
      <c r="OPM39" s="498"/>
      <c r="OPN39" s="498"/>
      <c r="OPO39" s="498"/>
      <c r="OPP39" s="498"/>
      <c r="OPQ39" s="498"/>
      <c r="OPR39" s="498"/>
      <c r="OPS39" s="498"/>
      <c r="OPT39" s="498"/>
      <c r="OPU39" s="498"/>
      <c r="OPV39" s="498"/>
      <c r="OPW39" s="498"/>
      <c r="OPX39" s="498"/>
      <c r="OPY39" s="498"/>
      <c r="OPZ39" s="498"/>
      <c r="OQA39" s="498"/>
      <c r="OQB39" s="498"/>
      <c r="OQC39" s="498"/>
      <c r="OQD39" s="498"/>
      <c r="OQE39" s="498"/>
      <c r="OQF39" s="498"/>
      <c r="OQG39" s="498"/>
      <c r="OQH39" s="498"/>
      <c r="OQI39" s="498"/>
      <c r="OQJ39" s="498"/>
      <c r="OQK39" s="498"/>
      <c r="OQL39" s="498"/>
      <c r="OQM39" s="498"/>
      <c r="OQN39" s="498"/>
      <c r="OQO39" s="498"/>
      <c r="OQP39" s="498"/>
      <c r="OQQ39" s="498"/>
      <c r="OQR39" s="498"/>
      <c r="OQS39" s="498"/>
      <c r="OQT39" s="498"/>
      <c r="OQU39" s="498"/>
      <c r="OQV39" s="498"/>
      <c r="OQW39" s="498"/>
      <c r="OQX39" s="498"/>
      <c r="OQY39" s="498"/>
      <c r="OQZ39" s="498"/>
      <c r="ORA39" s="498"/>
      <c r="ORB39" s="498"/>
      <c r="ORC39" s="498"/>
      <c r="ORD39" s="498"/>
      <c r="ORE39" s="498"/>
      <c r="ORF39" s="498"/>
      <c r="ORG39" s="498"/>
      <c r="ORH39" s="498"/>
      <c r="ORI39" s="498"/>
      <c r="ORJ39" s="498"/>
      <c r="ORK39" s="498"/>
      <c r="ORL39" s="498"/>
      <c r="ORM39" s="498"/>
      <c r="ORN39" s="498"/>
      <c r="ORO39" s="498"/>
      <c r="ORP39" s="498"/>
      <c r="ORQ39" s="498"/>
      <c r="ORR39" s="498"/>
      <c r="ORS39" s="498"/>
      <c r="ORT39" s="498"/>
      <c r="ORU39" s="498"/>
      <c r="ORV39" s="498"/>
      <c r="ORW39" s="498"/>
      <c r="ORX39" s="498"/>
      <c r="ORY39" s="498"/>
      <c r="ORZ39" s="498"/>
      <c r="OSA39" s="498"/>
      <c r="OSB39" s="498"/>
      <c r="OSC39" s="498"/>
      <c r="OSD39" s="498"/>
      <c r="OSE39" s="498"/>
      <c r="OSF39" s="498"/>
      <c r="OSG39" s="498"/>
      <c r="OSH39" s="498"/>
      <c r="OSI39" s="498"/>
      <c r="OSJ39" s="498"/>
      <c r="OSK39" s="498"/>
      <c r="OSL39" s="498"/>
      <c r="OSM39" s="498"/>
      <c r="OSN39" s="498"/>
      <c r="OSO39" s="498"/>
      <c r="OSP39" s="498"/>
      <c r="OSQ39" s="498"/>
      <c r="OSR39" s="498"/>
      <c r="OSS39" s="498"/>
      <c r="OST39" s="498"/>
      <c r="OSU39" s="498"/>
      <c r="OSV39" s="498"/>
      <c r="OSW39" s="498"/>
      <c r="OSX39" s="498"/>
      <c r="OSY39" s="498"/>
      <c r="OSZ39" s="498"/>
      <c r="OTA39" s="498"/>
      <c r="OTB39" s="498"/>
      <c r="OTC39" s="498"/>
      <c r="OTD39" s="498"/>
      <c r="OTE39" s="498"/>
      <c r="OTF39" s="498"/>
      <c r="OTG39" s="498"/>
      <c r="OTH39" s="498"/>
      <c r="OTI39" s="498"/>
      <c r="OTJ39" s="498"/>
      <c r="OTK39" s="498"/>
      <c r="OTL39" s="498"/>
      <c r="OTM39" s="498"/>
      <c r="OTN39" s="498"/>
      <c r="OTO39" s="498"/>
      <c r="OTP39" s="498"/>
      <c r="OTQ39" s="498"/>
      <c r="OTR39" s="498"/>
      <c r="OTS39" s="498"/>
      <c r="OTT39" s="498"/>
      <c r="OTU39" s="498"/>
      <c r="OTV39" s="498"/>
      <c r="OTW39" s="498"/>
      <c r="OTX39" s="498"/>
      <c r="OTY39" s="498"/>
      <c r="OTZ39" s="498"/>
      <c r="OUA39" s="498"/>
      <c r="OUB39" s="498"/>
      <c r="OUC39" s="498"/>
      <c r="OUD39" s="498"/>
      <c r="OUE39" s="498"/>
      <c r="OUF39" s="498"/>
      <c r="OUG39" s="498"/>
      <c r="OUH39" s="498"/>
      <c r="OUI39" s="498"/>
      <c r="OUJ39" s="498"/>
      <c r="OUK39" s="498"/>
      <c r="OUL39" s="498"/>
      <c r="OUM39" s="498"/>
      <c r="OUN39" s="498"/>
      <c r="OUO39" s="498"/>
      <c r="OUP39" s="498"/>
      <c r="OUQ39" s="498"/>
      <c r="OUR39" s="498"/>
      <c r="OUS39" s="498"/>
      <c r="OUT39" s="498"/>
      <c r="OUU39" s="498"/>
      <c r="OUV39" s="498"/>
      <c r="OUW39" s="498"/>
      <c r="OUX39" s="498"/>
      <c r="OUY39" s="498"/>
      <c r="OUZ39" s="498"/>
      <c r="OVA39" s="498"/>
      <c r="OVB39" s="498"/>
      <c r="OVC39" s="498"/>
      <c r="OVD39" s="498"/>
      <c r="OVE39" s="498"/>
      <c r="OVF39" s="498"/>
      <c r="OVG39" s="498"/>
      <c r="OVH39" s="498"/>
      <c r="OVI39" s="498"/>
      <c r="OVJ39" s="498"/>
      <c r="OVK39" s="498"/>
      <c r="OVL39" s="498"/>
      <c r="OVM39" s="498"/>
      <c r="OVN39" s="498"/>
      <c r="OVO39" s="498"/>
      <c r="OVP39" s="498"/>
      <c r="OVQ39" s="498"/>
      <c r="OVR39" s="498"/>
      <c r="OVS39" s="498"/>
      <c r="OVT39" s="498"/>
      <c r="OVU39" s="498"/>
      <c r="OVV39" s="498"/>
      <c r="OVW39" s="498"/>
      <c r="OVX39" s="498"/>
      <c r="OVY39" s="498"/>
      <c r="OVZ39" s="498"/>
      <c r="OWA39" s="498"/>
      <c r="OWB39" s="498"/>
      <c r="OWC39" s="498"/>
      <c r="OWD39" s="498"/>
      <c r="OWE39" s="498"/>
      <c r="OWF39" s="498"/>
      <c r="OWG39" s="498"/>
      <c r="OWH39" s="498"/>
      <c r="OWI39" s="498"/>
      <c r="OWJ39" s="498"/>
      <c r="OWK39" s="498"/>
      <c r="OWL39" s="498"/>
      <c r="OWM39" s="498"/>
      <c r="OWN39" s="498"/>
      <c r="OWO39" s="498"/>
      <c r="OWP39" s="498"/>
      <c r="OWQ39" s="498"/>
      <c r="OWR39" s="498"/>
      <c r="OWS39" s="498"/>
      <c r="OWT39" s="498"/>
      <c r="OWU39" s="498"/>
      <c r="OWV39" s="498"/>
      <c r="OWW39" s="498"/>
      <c r="OWX39" s="498"/>
      <c r="OWY39" s="498"/>
      <c r="OWZ39" s="498"/>
      <c r="OXA39" s="498"/>
      <c r="OXB39" s="498"/>
      <c r="OXC39" s="498"/>
      <c r="OXD39" s="498"/>
      <c r="OXE39" s="498"/>
      <c r="OXF39" s="498"/>
      <c r="OXG39" s="498"/>
      <c r="OXH39" s="498"/>
      <c r="OXI39" s="498"/>
      <c r="OXJ39" s="498"/>
      <c r="OXK39" s="498"/>
      <c r="OXL39" s="498"/>
      <c r="OXM39" s="498"/>
      <c r="OXN39" s="498"/>
      <c r="OXO39" s="498"/>
      <c r="OXP39" s="498"/>
      <c r="OXQ39" s="498"/>
      <c r="OXR39" s="498"/>
      <c r="OXS39" s="498"/>
      <c r="OXT39" s="498"/>
      <c r="OXU39" s="498"/>
      <c r="OXV39" s="498"/>
      <c r="OXW39" s="498"/>
      <c r="OXX39" s="498"/>
      <c r="OXY39" s="498"/>
      <c r="OXZ39" s="498"/>
      <c r="OYA39" s="498"/>
      <c r="OYB39" s="498"/>
      <c r="OYC39" s="498"/>
      <c r="OYD39" s="498"/>
      <c r="OYE39" s="498"/>
      <c r="OYF39" s="498"/>
      <c r="OYG39" s="498"/>
      <c r="OYH39" s="498"/>
      <c r="OYI39" s="498"/>
      <c r="OYJ39" s="498"/>
      <c r="OYK39" s="498"/>
      <c r="OYL39" s="498"/>
      <c r="OYM39" s="498"/>
      <c r="OYN39" s="498"/>
      <c r="OYO39" s="498"/>
      <c r="OYP39" s="498"/>
      <c r="OYQ39" s="498"/>
      <c r="OYR39" s="498"/>
      <c r="OYS39" s="498"/>
      <c r="OYT39" s="498"/>
      <c r="OYU39" s="498"/>
      <c r="OYV39" s="498"/>
      <c r="OYW39" s="498"/>
      <c r="OYX39" s="498"/>
      <c r="OYY39" s="498"/>
      <c r="OYZ39" s="498"/>
      <c r="OZA39" s="498"/>
      <c r="OZB39" s="498"/>
      <c r="OZC39" s="498"/>
      <c r="OZD39" s="498"/>
      <c r="OZE39" s="498"/>
      <c r="OZF39" s="498"/>
      <c r="OZG39" s="498"/>
      <c r="OZH39" s="498"/>
      <c r="OZI39" s="498"/>
      <c r="OZJ39" s="498"/>
      <c r="OZK39" s="498"/>
      <c r="OZL39" s="498"/>
      <c r="OZM39" s="498"/>
      <c r="OZN39" s="498"/>
      <c r="OZO39" s="498"/>
      <c r="OZP39" s="498"/>
      <c r="OZQ39" s="498"/>
      <c r="OZR39" s="498"/>
      <c r="OZS39" s="498"/>
      <c r="OZT39" s="498"/>
      <c r="OZU39" s="498"/>
      <c r="OZV39" s="498"/>
      <c r="OZW39" s="498"/>
      <c r="OZX39" s="498"/>
      <c r="OZY39" s="498"/>
      <c r="OZZ39" s="498"/>
      <c r="PAA39" s="498"/>
      <c r="PAB39" s="498"/>
      <c r="PAC39" s="498"/>
      <c r="PAD39" s="498"/>
      <c r="PAE39" s="498"/>
      <c r="PAF39" s="498"/>
      <c r="PAG39" s="498"/>
      <c r="PAH39" s="498"/>
      <c r="PAI39" s="498"/>
      <c r="PAJ39" s="498"/>
      <c r="PAK39" s="498"/>
      <c r="PAL39" s="498"/>
      <c r="PAM39" s="498"/>
      <c r="PAN39" s="498"/>
      <c r="PAO39" s="498"/>
      <c r="PAP39" s="498"/>
      <c r="PAQ39" s="498"/>
      <c r="PAR39" s="498"/>
      <c r="PAS39" s="498"/>
      <c r="PAT39" s="498"/>
      <c r="PAU39" s="498"/>
      <c r="PAV39" s="498"/>
      <c r="PAW39" s="498"/>
      <c r="PAX39" s="498"/>
      <c r="PAY39" s="498"/>
      <c r="PAZ39" s="498"/>
      <c r="PBA39" s="498"/>
      <c r="PBB39" s="498"/>
      <c r="PBC39" s="498"/>
      <c r="PBD39" s="498"/>
      <c r="PBE39" s="498"/>
      <c r="PBF39" s="498"/>
      <c r="PBG39" s="498"/>
      <c r="PBH39" s="498"/>
      <c r="PBI39" s="498"/>
      <c r="PBJ39" s="498"/>
      <c r="PBK39" s="498"/>
      <c r="PBL39" s="498"/>
      <c r="PBM39" s="498"/>
      <c r="PBN39" s="498"/>
      <c r="PBO39" s="498"/>
      <c r="PBP39" s="498"/>
      <c r="PBQ39" s="498"/>
      <c r="PBR39" s="498"/>
      <c r="PBS39" s="498"/>
      <c r="PBT39" s="498"/>
      <c r="PBU39" s="498"/>
      <c r="PBV39" s="498"/>
      <c r="PBW39" s="498"/>
      <c r="PBX39" s="498"/>
      <c r="PBY39" s="498"/>
      <c r="PBZ39" s="498"/>
      <c r="PCA39" s="498"/>
      <c r="PCB39" s="498"/>
      <c r="PCC39" s="498"/>
      <c r="PCD39" s="498"/>
      <c r="PCE39" s="498"/>
      <c r="PCF39" s="498"/>
      <c r="PCG39" s="498"/>
      <c r="PCH39" s="498"/>
      <c r="PCI39" s="498"/>
      <c r="PCJ39" s="498"/>
      <c r="PCK39" s="498"/>
      <c r="PCL39" s="498"/>
      <c r="PCM39" s="498"/>
      <c r="PCN39" s="498"/>
      <c r="PCO39" s="498"/>
      <c r="PCP39" s="498"/>
      <c r="PCQ39" s="498"/>
      <c r="PCR39" s="498"/>
      <c r="PCS39" s="498"/>
      <c r="PCT39" s="498"/>
      <c r="PCU39" s="498"/>
      <c r="PCV39" s="498"/>
      <c r="PCW39" s="498"/>
      <c r="PCX39" s="498"/>
      <c r="PCY39" s="498"/>
      <c r="PCZ39" s="498"/>
      <c r="PDA39" s="498"/>
      <c r="PDB39" s="498"/>
      <c r="PDC39" s="498"/>
      <c r="PDD39" s="498"/>
      <c r="PDE39" s="498"/>
      <c r="PDF39" s="498"/>
      <c r="PDG39" s="498"/>
      <c r="PDH39" s="498"/>
      <c r="PDI39" s="498"/>
      <c r="PDJ39" s="498"/>
      <c r="PDK39" s="498"/>
      <c r="PDL39" s="498"/>
      <c r="PDM39" s="498"/>
      <c r="PDN39" s="498"/>
      <c r="PDO39" s="498"/>
      <c r="PDP39" s="498"/>
      <c r="PDQ39" s="498"/>
      <c r="PDR39" s="498"/>
      <c r="PDS39" s="498"/>
      <c r="PDT39" s="498"/>
      <c r="PDU39" s="498"/>
      <c r="PDV39" s="498"/>
      <c r="PDW39" s="498"/>
      <c r="PDX39" s="498"/>
      <c r="PDY39" s="498"/>
      <c r="PDZ39" s="498"/>
      <c r="PEA39" s="498"/>
      <c r="PEB39" s="498"/>
      <c r="PEC39" s="498"/>
      <c r="PED39" s="498"/>
      <c r="PEE39" s="498"/>
      <c r="PEF39" s="498"/>
      <c r="PEG39" s="498"/>
      <c r="PEH39" s="498"/>
      <c r="PEI39" s="498"/>
      <c r="PEJ39" s="498"/>
      <c r="PEK39" s="498"/>
      <c r="PEL39" s="498"/>
      <c r="PEM39" s="498"/>
      <c r="PEN39" s="498"/>
      <c r="PEO39" s="498"/>
      <c r="PEP39" s="498"/>
      <c r="PEQ39" s="498"/>
      <c r="PER39" s="498"/>
      <c r="PES39" s="498"/>
      <c r="PET39" s="498"/>
      <c r="PEU39" s="498"/>
      <c r="PEV39" s="498"/>
      <c r="PEW39" s="498"/>
      <c r="PEX39" s="498"/>
      <c r="PEY39" s="498"/>
      <c r="PEZ39" s="498"/>
      <c r="PFA39" s="498"/>
      <c r="PFB39" s="498"/>
      <c r="PFC39" s="498"/>
      <c r="PFD39" s="498"/>
      <c r="PFE39" s="498"/>
      <c r="PFF39" s="498"/>
      <c r="PFG39" s="498"/>
      <c r="PFH39" s="498"/>
      <c r="PFI39" s="498"/>
      <c r="PFJ39" s="498"/>
      <c r="PFK39" s="498"/>
      <c r="PFL39" s="498"/>
      <c r="PFM39" s="498"/>
      <c r="PFN39" s="498"/>
      <c r="PFO39" s="498"/>
      <c r="PFP39" s="498"/>
      <c r="PFQ39" s="498"/>
      <c r="PFR39" s="498"/>
      <c r="PFS39" s="498"/>
      <c r="PFT39" s="498"/>
      <c r="PFU39" s="498"/>
      <c r="PFV39" s="498"/>
      <c r="PFW39" s="498"/>
      <c r="PFX39" s="498"/>
      <c r="PFY39" s="498"/>
      <c r="PFZ39" s="498"/>
      <c r="PGA39" s="498"/>
      <c r="PGB39" s="498"/>
      <c r="PGC39" s="498"/>
      <c r="PGD39" s="498"/>
      <c r="PGE39" s="498"/>
      <c r="PGF39" s="498"/>
      <c r="PGG39" s="498"/>
      <c r="PGH39" s="498"/>
      <c r="PGI39" s="498"/>
      <c r="PGJ39" s="498"/>
      <c r="PGK39" s="498"/>
      <c r="PGL39" s="498"/>
      <c r="PGM39" s="498"/>
      <c r="PGN39" s="498"/>
      <c r="PGO39" s="498"/>
      <c r="PGP39" s="498"/>
      <c r="PGQ39" s="498"/>
      <c r="PGR39" s="498"/>
      <c r="PGS39" s="498"/>
      <c r="PGT39" s="498"/>
      <c r="PGU39" s="498"/>
      <c r="PGV39" s="498"/>
      <c r="PGW39" s="498"/>
      <c r="PGX39" s="498"/>
      <c r="PGY39" s="498"/>
      <c r="PGZ39" s="498"/>
      <c r="PHA39" s="498"/>
      <c r="PHB39" s="498"/>
      <c r="PHC39" s="498"/>
      <c r="PHD39" s="498"/>
      <c r="PHE39" s="498"/>
      <c r="PHF39" s="498"/>
      <c r="PHG39" s="498"/>
      <c r="PHH39" s="498"/>
      <c r="PHI39" s="498"/>
      <c r="PHJ39" s="498"/>
      <c r="PHK39" s="498"/>
      <c r="PHL39" s="498"/>
      <c r="PHM39" s="498"/>
      <c r="PHN39" s="498"/>
      <c r="PHO39" s="498"/>
      <c r="PHP39" s="498"/>
      <c r="PHQ39" s="498"/>
      <c r="PHR39" s="498"/>
      <c r="PHS39" s="498"/>
      <c r="PHT39" s="498"/>
      <c r="PHU39" s="498"/>
      <c r="PHV39" s="498"/>
      <c r="PHW39" s="498"/>
      <c r="PHX39" s="498"/>
      <c r="PHY39" s="498"/>
      <c r="PHZ39" s="498"/>
      <c r="PIA39" s="498"/>
      <c r="PIB39" s="498"/>
      <c r="PIC39" s="498"/>
      <c r="PID39" s="498"/>
      <c r="PIE39" s="498"/>
      <c r="PIF39" s="498"/>
      <c r="PIG39" s="498"/>
      <c r="PIH39" s="498"/>
      <c r="PII39" s="498"/>
      <c r="PIJ39" s="498"/>
      <c r="PIK39" s="498"/>
      <c r="PIL39" s="498"/>
      <c r="PIM39" s="498"/>
      <c r="PIN39" s="498"/>
      <c r="PIO39" s="498"/>
      <c r="PIP39" s="498"/>
      <c r="PIQ39" s="498"/>
      <c r="PIR39" s="498"/>
      <c r="PIS39" s="498"/>
      <c r="PIT39" s="498"/>
      <c r="PIU39" s="498"/>
      <c r="PIV39" s="498"/>
      <c r="PIW39" s="498"/>
      <c r="PIX39" s="498"/>
      <c r="PIY39" s="498"/>
      <c r="PIZ39" s="498"/>
      <c r="PJA39" s="498"/>
      <c r="PJB39" s="498"/>
      <c r="PJC39" s="498"/>
      <c r="PJD39" s="498"/>
      <c r="PJE39" s="498"/>
      <c r="PJF39" s="498"/>
      <c r="PJG39" s="498"/>
      <c r="PJH39" s="498"/>
      <c r="PJI39" s="498"/>
      <c r="PJJ39" s="498"/>
      <c r="PJK39" s="498"/>
      <c r="PJL39" s="498"/>
      <c r="PJM39" s="498"/>
      <c r="PJN39" s="498"/>
      <c r="PJO39" s="498"/>
      <c r="PJP39" s="498"/>
      <c r="PJQ39" s="498"/>
      <c r="PJR39" s="498"/>
      <c r="PJS39" s="498"/>
      <c r="PJT39" s="498"/>
      <c r="PJU39" s="498"/>
      <c r="PJV39" s="498"/>
      <c r="PJW39" s="498"/>
      <c r="PJX39" s="498"/>
      <c r="PJY39" s="498"/>
      <c r="PJZ39" s="498"/>
      <c r="PKA39" s="498"/>
      <c r="PKB39" s="498"/>
      <c r="PKC39" s="498"/>
      <c r="PKD39" s="498"/>
      <c r="PKE39" s="498"/>
      <c r="PKF39" s="498"/>
      <c r="PKG39" s="498"/>
      <c r="PKH39" s="498"/>
      <c r="PKI39" s="498"/>
      <c r="PKJ39" s="498"/>
      <c r="PKK39" s="498"/>
      <c r="PKL39" s="498"/>
      <c r="PKM39" s="498"/>
      <c r="PKN39" s="498"/>
      <c r="PKO39" s="498"/>
      <c r="PKP39" s="498"/>
      <c r="PKQ39" s="498"/>
      <c r="PKR39" s="498"/>
      <c r="PKS39" s="498"/>
      <c r="PKT39" s="498"/>
      <c r="PKU39" s="498"/>
      <c r="PKV39" s="498"/>
      <c r="PKW39" s="498"/>
      <c r="PKX39" s="498"/>
      <c r="PKY39" s="498"/>
      <c r="PKZ39" s="498"/>
      <c r="PLA39" s="498"/>
      <c r="PLB39" s="498"/>
      <c r="PLC39" s="498"/>
      <c r="PLD39" s="498"/>
      <c r="PLE39" s="498"/>
      <c r="PLF39" s="498"/>
      <c r="PLG39" s="498"/>
      <c r="PLH39" s="498"/>
      <c r="PLI39" s="498"/>
      <c r="PLJ39" s="498"/>
      <c r="PLK39" s="498"/>
      <c r="PLL39" s="498"/>
      <c r="PLM39" s="498"/>
      <c r="PLN39" s="498"/>
      <c r="PLO39" s="498"/>
      <c r="PLP39" s="498"/>
      <c r="PLQ39" s="498"/>
      <c r="PLR39" s="498"/>
      <c r="PLS39" s="498"/>
      <c r="PLT39" s="498"/>
      <c r="PLU39" s="498"/>
      <c r="PLV39" s="498"/>
      <c r="PLW39" s="498"/>
      <c r="PLX39" s="498"/>
      <c r="PLY39" s="498"/>
      <c r="PLZ39" s="498"/>
      <c r="PMA39" s="498"/>
      <c r="PMB39" s="498"/>
      <c r="PMC39" s="498"/>
      <c r="PMD39" s="498"/>
      <c r="PME39" s="498"/>
      <c r="PMF39" s="498"/>
      <c r="PMG39" s="498"/>
      <c r="PMH39" s="498"/>
      <c r="PMI39" s="498"/>
      <c r="PMJ39" s="498"/>
      <c r="PMK39" s="498"/>
      <c r="PML39" s="498"/>
      <c r="PMM39" s="498"/>
      <c r="PMN39" s="498"/>
      <c r="PMO39" s="498"/>
      <c r="PMP39" s="498"/>
      <c r="PMQ39" s="498"/>
      <c r="PMR39" s="498"/>
      <c r="PMS39" s="498"/>
      <c r="PMT39" s="498"/>
      <c r="PMU39" s="498"/>
      <c r="PMV39" s="498"/>
      <c r="PMW39" s="498"/>
      <c r="PMX39" s="498"/>
      <c r="PMY39" s="498"/>
      <c r="PMZ39" s="498"/>
      <c r="PNA39" s="498"/>
      <c r="PNB39" s="498"/>
      <c r="PNC39" s="498"/>
      <c r="PND39" s="498"/>
      <c r="PNE39" s="498"/>
      <c r="PNF39" s="498"/>
      <c r="PNG39" s="498"/>
      <c r="PNH39" s="498"/>
      <c r="PNI39" s="498"/>
      <c r="PNJ39" s="498"/>
      <c r="PNK39" s="498"/>
      <c r="PNL39" s="498"/>
      <c r="PNM39" s="498"/>
      <c r="PNN39" s="498"/>
      <c r="PNO39" s="498"/>
      <c r="PNP39" s="498"/>
      <c r="PNQ39" s="498"/>
      <c r="PNR39" s="498"/>
      <c r="PNS39" s="498"/>
      <c r="PNT39" s="498"/>
      <c r="PNU39" s="498"/>
      <c r="PNV39" s="498"/>
      <c r="PNW39" s="498"/>
      <c r="PNX39" s="498"/>
      <c r="PNY39" s="498"/>
      <c r="PNZ39" s="498"/>
      <c r="POA39" s="498"/>
      <c r="POB39" s="498"/>
      <c r="POC39" s="498"/>
      <c r="POD39" s="498"/>
      <c r="POE39" s="498"/>
      <c r="POF39" s="498"/>
      <c r="POG39" s="498"/>
      <c r="POH39" s="498"/>
      <c r="POI39" s="498"/>
      <c r="POJ39" s="498"/>
      <c r="POK39" s="498"/>
      <c r="POL39" s="498"/>
      <c r="POM39" s="498"/>
      <c r="PON39" s="498"/>
      <c r="POO39" s="498"/>
      <c r="POP39" s="498"/>
      <c r="POQ39" s="498"/>
      <c r="POR39" s="498"/>
      <c r="POS39" s="498"/>
      <c r="POT39" s="498"/>
      <c r="POU39" s="498"/>
      <c r="POV39" s="498"/>
      <c r="POW39" s="498"/>
      <c r="POX39" s="498"/>
      <c r="POY39" s="498"/>
      <c r="POZ39" s="498"/>
      <c r="PPA39" s="498"/>
      <c r="PPB39" s="498"/>
      <c r="PPC39" s="498"/>
      <c r="PPD39" s="498"/>
      <c r="PPE39" s="498"/>
      <c r="PPF39" s="498"/>
      <c r="PPG39" s="498"/>
      <c r="PPH39" s="498"/>
      <c r="PPI39" s="498"/>
      <c r="PPJ39" s="498"/>
      <c r="PPK39" s="498"/>
      <c r="PPL39" s="498"/>
      <c r="PPM39" s="498"/>
      <c r="PPN39" s="498"/>
      <c r="PPO39" s="498"/>
      <c r="PPP39" s="498"/>
      <c r="PPQ39" s="498"/>
      <c r="PPR39" s="498"/>
      <c r="PPS39" s="498"/>
      <c r="PPT39" s="498"/>
      <c r="PPU39" s="498"/>
      <c r="PPV39" s="498"/>
      <c r="PPW39" s="498"/>
      <c r="PPX39" s="498"/>
      <c r="PPY39" s="498"/>
      <c r="PPZ39" s="498"/>
      <c r="PQA39" s="498"/>
      <c r="PQB39" s="498"/>
      <c r="PQC39" s="498"/>
      <c r="PQD39" s="498"/>
      <c r="PQE39" s="498"/>
      <c r="PQF39" s="498"/>
      <c r="PQG39" s="498"/>
      <c r="PQH39" s="498"/>
      <c r="PQI39" s="498"/>
      <c r="PQJ39" s="498"/>
      <c r="PQK39" s="498"/>
      <c r="PQL39" s="498"/>
      <c r="PQM39" s="498"/>
      <c r="PQN39" s="498"/>
      <c r="PQO39" s="498"/>
      <c r="PQP39" s="498"/>
      <c r="PQQ39" s="498"/>
      <c r="PQR39" s="498"/>
      <c r="PQS39" s="498"/>
      <c r="PQT39" s="498"/>
      <c r="PQU39" s="498"/>
      <c r="PQV39" s="498"/>
      <c r="PQW39" s="498"/>
      <c r="PQX39" s="498"/>
      <c r="PQY39" s="498"/>
      <c r="PQZ39" s="498"/>
      <c r="PRA39" s="498"/>
      <c r="PRB39" s="498"/>
      <c r="PRC39" s="498"/>
      <c r="PRD39" s="498"/>
      <c r="PRE39" s="498"/>
      <c r="PRF39" s="498"/>
      <c r="PRG39" s="498"/>
      <c r="PRH39" s="498"/>
      <c r="PRI39" s="498"/>
      <c r="PRJ39" s="498"/>
      <c r="PRK39" s="498"/>
      <c r="PRL39" s="498"/>
      <c r="PRM39" s="498"/>
      <c r="PRN39" s="498"/>
      <c r="PRO39" s="498"/>
      <c r="PRP39" s="498"/>
      <c r="PRQ39" s="498"/>
      <c r="PRR39" s="498"/>
      <c r="PRS39" s="498"/>
      <c r="PRT39" s="498"/>
      <c r="PRU39" s="498"/>
      <c r="PRV39" s="498"/>
      <c r="PRW39" s="498"/>
      <c r="PRX39" s="498"/>
      <c r="PRY39" s="498"/>
      <c r="PRZ39" s="498"/>
      <c r="PSA39" s="498"/>
      <c r="PSB39" s="498"/>
      <c r="PSC39" s="498"/>
      <c r="PSD39" s="498"/>
      <c r="PSE39" s="498"/>
      <c r="PSF39" s="498"/>
      <c r="PSG39" s="498"/>
      <c r="PSH39" s="498"/>
      <c r="PSI39" s="498"/>
      <c r="PSJ39" s="498"/>
      <c r="PSK39" s="498"/>
      <c r="PSL39" s="498"/>
      <c r="PSM39" s="498"/>
      <c r="PSN39" s="498"/>
      <c r="PSO39" s="498"/>
      <c r="PSP39" s="498"/>
      <c r="PSQ39" s="498"/>
      <c r="PSR39" s="498"/>
      <c r="PSS39" s="498"/>
      <c r="PST39" s="498"/>
      <c r="PSU39" s="498"/>
      <c r="PSV39" s="498"/>
      <c r="PSW39" s="498"/>
      <c r="PSX39" s="498"/>
      <c r="PSY39" s="498"/>
      <c r="PSZ39" s="498"/>
      <c r="PTA39" s="498"/>
      <c r="PTB39" s="498"/>
      <c r="PTC39" s="498"/>
      <c r="PTD39" s="498"/>
      <c r="PTE39" s="498"/>
      <c r="PTF39" s="498"/>
      <c r="PTG39" s="498"/>
      <c r="PTH39" s="498"/>
      <c r="PTI39" s="498"/>
      <c r="PTJ39" s="498"/>
      <c r="PTK39" s="498"/>
      <c r="PTL39" s="498"/>
      <c r="PTM39" s="498"/>
      <c r="PTN39" s="498"/>
      <c r="PTO39" s="498"/>
      <c r="PTP39" s="498"/>
      <c r="PTQ39" s="498"/>
      <c r="PTR39" s="498"/>
      <c r="PTS39" s="498"/>
      <c r="PTT39" s="498"/>
      <c r="PTU39" s="498"/>
      <c r="PTV39" s="498"/>
      <c r="PTW39" s="498"/>
      <c r="PTX39" s="498"/>
      <c r="PTY39" s="498"/>
      <c r="PTZ39" s="498"/>
      <c r="PUA39" s="498"/>
      <c r="PUB39" s="498"/>
      <c r="PUC39" s="498"/>
      <c r="PUD39" s="498"/>
      <c r="PUE39" s="498"/>
      <c r="PUF39" s="498"/>
      <c r="PUG39" s="498"/>
      <c r="PUH39" s="498"/>
      <c r="PUI39" s="498"/>
      <c r="PUJ39" s="498"/>
      <c r="PUK39" s="498"/>
      <c r="PUL39" s="498"/>
      <c r="PUM39" s="498"/>
      <c r="PUN39" s="498"/>
      <c r="PUO39" s="498"/>
      <c r="PUP39" s="498"/>
      <c r="PUQ39" s="498"/>
      <c r="PUR39" s="498"/>
      <c r="PUS39" s="498"/>
      <c r="PUT39" s="498"/>
      <c r="PUU39" s="498"/>
      <c r="PUV39" s="498"/>
      <c r="PUW39" s="498"/>
      <c r="PUX39" s="498"/>
      <c r="PUY39" s="498"/>
      <c r="PUZ39" s="498"/>
      <c r="PVA39" s="498"/>
      <c r="PVB39" s="498"/>
      <c r="PVC39" s="498"/>
      <c r="PVD39" s="498"/>
      <c r="PVE39" s="498"/>
      <c r="PVF39" s="498"/>
      <c r="PVG39" s="498"/>
      <c r="PVH39" s="498"/>
      <c r="PVI39" s="498"/>
      <c r="PVJ39" s="498"/>
      <c r="PVK39" s="498"/>
      <c r="PVL39" s="498"/>
      <c r="PVM39" s="498"/>
      <c r="PVN39" s="498"/>
      <c r="PVO39" s="498"/>
      <c r="PVP39" s="498"/>
      <c r="PVQ39" s="498"/>
      <c r="PVR39" s="498"/>
      <c r="PVS39" s="498"/>
      <c r="PVT39" s="498"/>
      <c r="PVU39" s="498"/>
      <c r="PVV39" s="498"/>
      <c r="PVW39" s="498"/>
      <c r="PVX39" s="498"/>
      <c r="PVY39" s="498"/>
      <c r="PVZ39" s="498"/>
      <c r="PWA39" s="498"/>
      <c r="PWB39" s="498"/>
      <c r="PWC39" s="498"/>
      <c r="PWD39" s="498"/>
      <c r="PWE39" s="498"/>
      <c r="PWF39" s="498"/>
      <c r="PWG39" s="498"/>
      <c r="PWH39" s="498"/>
      <c r="PWI39" s="498"/>
      <c r="PWJ39" s="498"/>
      <c r="PWK39" s="498"/>
      <c r="PWL39" s="498"/>
      <c r="PWM39" s="498"/>
      <c r="PWN39" s="498"/>
      <c r="PWO39" s="498"/>
      <c r="PWP39" s="498"/>
      <c r="PWQ39" s="498"/>
      <c r="PWR39" s="498"/>
      <c r="PWS39" s="498"/>
      <c r="PWT39" s="498"/>
      <c r="PWU39" s="498"/>
      <c r="PWV39" s="498"/>
      <c r="PWW39" s="498"/>
      <c r="PWX39" s="498"/>
      <c r="PWY39" s="498"/>
      <c r="PWZ39" s="498"/>
      <c r="PXA39" s="498"/>
      <c r="PXB39" s="498"/>
      <c r="PXC39" s="498"/>
      <c r="PXD39" s="498"/>
      <c r="PXE39" s="498"/>
      <c r="PXF39" s="498"/>
      <c r="PXG39" s="498"/>
      <c r="PXH39" s="498"/>
      <c r="PXI39" s="498"/>
      <c r="PXJ39" s="498"/>
      <c r="PXK39" s="498"/>
      <c r="PXL39" s="498"/>
      <c r="PXM39" s="498"/>
      <c r="PXN39" s="498"/>
      <c r="PXO39" s="498"/>
      <c r="PXP39" s="498"/>
      <c r="PXQ39" s="498"/>
      <c r="PXR39" s="498"/>
      <c r="PXS39" s="498"/>
      <c r="PXT39" s="498"/>
      <c r="PXU39" s="498"/>
      <c r="PXV39" s="498"/>
      <c r="PXW39" s="498"/>
      <c r="PXX39" s="498"/>
      <c r="PXY39" s="498"/>
      <c r="PXZ39" s="498"/>
      <c r="PYA39" s="498"/>
      <c r="PYB39" s="498"/>
      <c r="PYC39" s="498"/>
      <c r="PYD39" s="498"/>
      <c r="PYE39" s="498"/>
      <c r="PYF39" s="498"/>
      <c r="PYG39" s="498"/>
      <c r="PYH39" s="498"/>
      <c r="PYI39" s="498"/>
      <c r="PYJ39" s="498"/>
      <c r="PYK39" s="498"/>
      <c r="PYL39" s="498"/>
      <c r="PYM39" s="498"/>
      <c r="PYN39" s="498"/>
      <c r="PYO39" s="498"/>
      <c r="PYP39" s="498"/>
      <c r="PYQ39" s="498"/>
      <c r="PYR39" s="498"/>
      <c r="PYS39" s="498"/>
      <c r="PYT39" s="498"/>
      <c r="PYU39" s="498"/>
      <c r="PYV39" s="498"/>
      <c r="PYW39" s="498"/>
      <c r="PYX39" s="498"/>
      <c r="PYY39" s="498"/>
      <c r="PYZ39" s="498"/>
      <c r="PZA39" s="498"/>
      <c r="PZB39" s="498"/>
      <c r="PZC39" s="498"/>
      <c r="PZD39" s="498"/>
      <c r="PZE39" s="498"/>
      <c r="PZF39" s="498"/>
      <c r="PZG39" s="498"/>
      <c r="PZH39" s="498"/>
      <c r="PZI39" s="498"/>
      <c r="PZJ39" s="498"/>
      <c r="PZK39" s="498"/>
      <c r="PZL39" s="498"/>
      <c r="PZM39" s="498"/>
      <c r="PZN39" s="498"/>
      <c r="PZO39" s="498"/>
      <c r="PZP39" s="498"/>
      <c r="PZQ39" s="498"/>
      <c r="PZR39" s="498"/>
      <c r="PZS39" s="498"/>
      <c r="PZT39" s="498"/>
      <c r="PZU39" s="498"/>
      <c r="PZV39" s="498"/>
      <c r="PZW39" s="498"/>
      <c r="PZX39" s="498"/>
      <c r="PZY39" s="498"/>
      <c r="PZZ39" s="498"/>
      <c r="QAA39" s="498"/>
      <c r="QAB39" s="498"/>
      <c r="QAC39" s="498"/>
      <c r="QAD39" s="498"/>
      <c r="QAE39" s="498"/>
      <c r="QAF39" s="498"/>
      <c r="QAG39" s="498"/>
      <c r="QAH39" s="498"/>
      <c r="QAI39" s="498"/>
      <c r="QAJ39" s="498"/>
      <c r="QAK39" s="498"/>
      <c r="QAL39" s="498"/>
      <c r="QAM39" s="498"/>
      <c r="QAN39" s="498"/>
      <c r="QAO39" s="498"/>
      <c r="QAP39" s="498"/>
      <c r="QAQ39" s="498"/>
      <c r="QAR39" s="498"/>
      <c r="QAS39" s="498"/>
      <c r="QAT39" s="498"/>
      <c r="QAU39" s="498"/>
      <c r="QAV39" s="498"/>
      <c r="QAW39" s="498"/>
      <c r="QAX39" s="498"/>
      <c r="QAY39" s="498"/>
      <c r="QAZ39" s="498"/>
      <c r="QBA39" s="498"/>
      <c r="QBB39" s="498"/>
      <c r="QBC39" s="498"/>
      <c r="QBD39" s="498"/>
      <c r="QBE39" s="498"/>
      <c r="QBF39" s="498"/>
      <c r="QBG39" s="498"/>
      <c r="QBH39" s="498"/>
      <c r="QBI39" s="498"/>
      <c r="QBJ39" s="498"/>
      <c r="QBK39" s="498"/>
      <c r="QBL39" s="498"/>
      <c r="QBM39" s="498"/>
      <c r="QBN39" s="498"/>
      <c r="QBO39" s="498"/>
      <c r="QBP39" s="498"/>
      <c r="QBQ39" s="498"/>
      <c r="QBR39" s="498"/>
      <c r="QBS39" s="498"/>
      <c r="QBT39" s="498"/>
      <c r="QBU39" s="498"/>
      <c r="QBV39" s="498"/>
      <c r="QBW39" s="498"/>
      <c r="QBX39" s="498"/>
      <c r="QBY39" s="498"/>
      <c r="QBZ39" s="498"/>
      <c r="QCA39" s="498"/>
      <c r="QCB39" s="498"/>
      <c r="QCC39" s="498"/>
      <c r="QCD39" s="498"/>
      <c r="QCE39" s="498"/>
      <c r="QCF39" s="498"/>
      <c r="QCG39" s="498"/>
      <c r="QCH39" s="498"/>
      <c r="QCI39" s="498"/>
      <c r="QCJ39" s="498"/>
      <c r="QCK39" s="498"/>
      <c r="QCL39" s="498"/>
      <c r="QCM39" s="498"/>
      <c r="QCN39" s="498"/>
      <c r="QCO39" s="498"/>
      <c r="QCP39" s="498"/>
      <c r="QCQ39" s="498"/>
      <c r="QCR39" s="498"/>
      <c r="QCS39" s="498"/>
      <c r="QCT39" s="498"/>
      <c r="QCU39" s="498"/>
      <c r="QCV39" s="498"/>
      <c r="QCW39" s="498"/>
      <c r="QCX39" s="498"/>
      <c r="QCY39" s="498"/>
      <c r="QCZ39" s="498"/>
      <c r="QDA39" s="498"/>
      <c r="QDB39" s="498"/>
      <c r="QDC39" s="498"/>
      <c r="QDD39" s="498"/>
      <c r="QDE39" s="498"/>
      <c r="QDF39" s="498"/>
      <c r="QDG39" s="498"/>
      <c r="QDH39" s="498"/>
      <c r="QDI39" s="498"/>
      <c r="QDJ39" s="498"/>
      <c r="QDK39" s="498"/>
      <c r="QDL39" s="498"/>
      <c r="QDM39" s="498"/>
      <c r="QDN39" s="498"/>
      <c r="QDO39" s="498"/>
      <c r="QDP39" s="498"/>
      <c r="QDQ39" s="498"/>
      <c r="QDR39" s="498"/>
      <c r="QDS39" s="498"/>
      <c r="QDT39" s="498"/>
      <c r="QDU39" s="498"/>
      <c r="QDV39" s="498"/>
      <c r="QDW39" s="498"/>
      <c r="QDX39" s="498"/>
      <c r="QDY39" s="498"/>
      <c r="QDZ39" s="498"/>
      <c r="QEA39" s="498"/>
      <c r="QEB39" s="498"/>
      <c r="QEC39" s="498"/>
      <c r="QED39" s="498"/>
      <c r="QEE39" s="498"/>
      <c r="QEF39" s="498"/>
      <c r="QEG39" s="498"/>
      <c r="QEH39" s="498"/>
      <c r="QEI39" s="498"/>
      <c r="QEJ39" s="498"/>
      <c r="QEK39" s="498"/>
      <c r="QEL39" s="498"/>
      <c r="QEM39" s="498"/>
      <c r="QEN39" s="498"/>
      <c r="QEO39" s="498"/>
      <c r="QEP39" s="498"/>
      <c r="QEQ39" s="498"/>
      <c r="QER39" s="498"/>
      <c r="QES39" s="498"/>
      <c r="QET39" s="498"/>
      <c r="QEU39" s="498"/>
      <c r="QEV39" s="498"/>
      <c r="QEW39" s="498"/>
      <c r="QEX39" s="498"/>
      <c r="QEY39" s="498"/>
      <c r="QEZ39" s="498"/>
      <c r="QFA39" s="498"/>
      <c r="QFB39" s="498"/>
      <c r="QFC39" s="498"/>
      <c r="QFD39" s="498"/>
      <c r="QFE39" s="498"/>
      <c r="QFF39" s="498"/>
      <c r="QFG39" s="498"/>
      <c r="QFH39" s="498"/>
      <c r="QFI39" s="498"/>
      <c r="QFJ39" s="498"/>
      <c r="QFK39" s="498"/>
      <c r="QFL39" s="498"/>
      <c r="QFM39" s="498"/>
      <c r="QFN39" s="498"/>
      <c r="QFO39" s="498"/>
      <c r="QFP39" s="498"/>
      <c r="QFQ39" s="498"/>
      <c r="QFR39" s="498"/>
      <c r="QFS39" s="498"/>
      <c r="QFT39" s="498"/>
      <c r="QFU39" s="498"/>
      <c r="QFV39" s="498"/>
      <c r="QFW39" s="498"/>
      <c r="QFX39" s="498"/>
      <c r="QFY39" s="498"/>
      <c r="QFZ39" s="498"/>
      <c r="QGA39" s="498"/>
      <c r="QGB39" s="498"/>
      <c r="QGC39" s="498"/>
      <c r="QGD39" s="498"/>
      <c r="QGE39" s="498"/>
      <c r="QGF39" s="498"/>
      <c r="QGG39" s="498"/>
      <c r="QGH39" s="498"/>
      <c r="QGI39" s="498"/>
      <c r="QGJ39" s="498"/>
      <c r="QGK39" s="498"/>
      <c r="QGL39" s="498"/>
      <c r="QGM39" s="498"/>
      <c r="QGN39" s="498"/>
      <c r="QGO39" s="498"/>
      <c r="QGP39" s="498"/>
      <c r="QGQ39" s="498"/>
      <c r="QGR39" s="498"/>
      <c r="QGS39" s="498"/>
      <c r="QGT39" s="498"/>
      <c r="QGU39" s="498"/>
      <c r="QGV39" s="498"/>
      <c r="QGW39" s="498"/>
      <c r="QGX39" s="498"/>
      <c r="QGY39" s="498"/>
      <c r="QGZ39" s="498"/>
      <c r="QHA39" s="498"/>
      <c r="QHB39" s="498"/>
      <c r="QHC39" s="498"/>
      <c r="QHD39" s="498"/>
      <c r="QHE39" s="498"/>
      <c r="QHF39" s="498"/>
      <c r="QHG39" s="498"/>
      <c r="QHH39" s="498"/>
      <c r="QHI39" s="498"/>
      <c r="QHJ39" s="498"/>
      <c r="QHK39" s="498"/>
      <c r="QHL39" s="498"/>
      <c r="QHM39" s="498"/>
      <c r="QHN39" s="498"/>
      <c r="QHO39" s="498"/>
      <c r="QHP39" s="498"/>
      <c r="QHQ39" s="498"/>
      <c r="QHR39" s="498"/>
      <c r="QHS39" s="498"/>
      <c r="QHT39" s="498"/>
      <c r="QHU39" s="498"/>
      <c r="QHV39" s="498"/>
      <c r="QHW39" s="498"/>
      <c r="QHX39" s="498"/>
      <c r="QHY39" s="498"/>
      <c r="QHZ39" s="498"/>
      <c r="QIA39" s="498"/>
      <c r="QIB39" s="498"/>
      <c r="QIC39" s="498"/>
      <c r="QID39" s="498"/>
      <c r="QIE39" s="498"/>
      <c r="QIF39" s="498"/>
      <c r="QIG39" s="498"/>
      <c r="QIH39" s="498"/>
      <c r="QII39" s="498"/>
      <c r="QIJ39" s="498"/>
      <c r="QIK39" s="498"/>
      <c r="QIL39" s="498"/>
      <c r="QIM39" s="498"/>
      <c r="QIN39" s="498"/>
      <c r="QIO39" s="498"/>
      <c r="QIP39" s="498"/>
      <c r="QIQ39" s="498"/>
      <c r="QIR39" s="498"/>
      <c r="QIS39" s="498"/>
      <c r="QIT39" s="498"/>
      <c r="QIU39" s="498"/>
      <c r="QIV39" s="498"/>
      <c r="QIW39" s="498"/>
      <c r="QIX39" s="498"/>
      <c r="QIY39" s="498"/>
      <c r="QIZ39" s="498"/>
      <c r="QJA39" s="498"/>
      <c r="QJB39" s="498"/>
      <c r="QJC39" s="498"/>
      <c r="QJD39" s="498"/>
      <c r="QJE39" s="498"/>
      <c r="QJF39" s="498"/>
      <c r="QJG39" s="498"/>
      <c r="QJH39" s="498"/>
      <c r="QJI39" s="498"/>
      <c r="QJJ39" s="498"/>
      <c r="QJK39" s="498"/>
      <c r="QJL39" s="498"/>
      <c r="QJM39" s="498"/>
      <c r="QJN39" s="498"/>
      <c r="QJO39" s="498"/>
      <c r="QJP39" s="498"/>
      <c r="QJQ39" s="498"/>
      <c r="QJR39" s="498"/>
      <c r="QJS39" s="498"/>
      <c r="QJT39" s="498"/>
      <c r="QJU39" s="498"/>
      <c r="QJV39" s="498"/>
      <c r="QJW39" s="498"/>
      <c r="QJX39" s="498"/>
      <c r="QJY39" s="498"/>
      <c r="QJZ39" s="498"/>
      <c r="QKA39" s="498"/>
      <c r="QKB39" s="498"/>
      <c r="QKC39" s="498"/>
      <c r="QKD39" s="498"/>
      <c r="QKE39" s="498"/>
      <c r="QKF39" s="498"/>
      <c r="QKG39" s="498"/>
      <c r="QKH39" s="498"/>
      <c r="QKI39" s="498"/>
      <c r="QKJ39" s="498"/>
      <c r="QKK39" s="498"/>
      <c r="QKL39" s="498"/>
      <c r="QKM39" s="498"/>
      <c r="QKN39" s="498"/>
      <c r="QKO39" s="498"/>
      <c r="QKP39" s="498"/>
      <c r="QKQ39" s="498"/>
      <c r="QKR39" s="498"/>
      <c r="QKS39" s="498"/>
      <c r="QKT39" s="498"/>
      <c r="QKU39" s="498"/>
      <c r="QKV39" s="498"/>
      <c r="QKW39" s="498"/>
      <c r="QKX39" s="498"/>
      <c r="QKY39" s="498"/>
      <c r="QKZ39" s="498"/>
      <c r="QLA39" s="498"/>
      <c r="QLB39" s="498"/>
      <c r="QLC39" s="498"/>
      <c r="QLD39" s="498"/>
      <c r="QLE39" s="498"/>
      <c r="QLF39" s="498"/>
      <c r="QLG39" s="498"/>
      <c r="QLH39" s="498"/>
      <c r="QLI39" s="498"/>
      <c r="QLJ39" s="498"/>
      <c r="QLK39" s="498"/>
      <c r="QLL39" s="498"/>
      <c r="QLM39" s="498"/>
      <c r="QLN39" s="498"/>
      <c r="QLO39" s="498"/>
      <c r="QLP39" s="498"/>
      <c r="QLQ39" s="498"/>
      <c r="QLR39" s="498"/>
      <c r="QLS39" s="498"/>
      <c r="QLT39" s="498"/>
      <c r="QLU39" s="498"/>
      <c r="QLV39" s="498"/>
      <c r="QLW39" s="498"/>
      <c r="QLX39" s="498"/>
      <c r="QLY39" s="498"/>
      <c r="QLZ39" s="498"/>
      <c r="QMA39" s="498"/>
      <c r="QMB39" s="498"/>
      <c r="QMC39" s="498"/>
      <c r="QMD39" s="498"/>
      <c r="QME39" s="498"/>
      <c r="QMF39" s="498"/>
      <c r="QMG39" s="498"/>
      <c r="QMH39" s="498"/>
      <c r="QMI39" s="498"/>
      <c r="QMJ39" s="498"/>
      <c r="QMK39" s="498"/>
      <c r="QML39" s="498"/>
      <c r="QMM39" s="498"/>
      <c r="QMN39" s="498"/>
      <c r="QMO39" s="498"/>
      <c r="QMP39" s="498"/>
      <c r="QMQ39" s="498"/>
      <c r="QMR39" s="498"/>
      <c r="QMS39" s="498"/>
      <c r="QMT39" s="498"/>
      <c r="QMU39" s="498"/>
      <c r="QMV39" s="498"/>
      <c r="QMW39" s="498"/>
      <c r="QMX39" s="498"/>
      <c r="QMY39" s="498"/>
      <c r="QMZ39" s="498"/>
      <c r="QNA39" s="498"/>
      <c r="QNB39" s="498"/>
      <c r="QNC39" s="498"/>
      <c r="QND39" s="498"/>
      <c r="QNE39" s="498"/>
      <c r="QNF39" s="498"/>
      <c r="QNG39" s="498"/>
      <c r="QNH39" s="498"/>
      <c r="QNI39" s="498"/>
      <c r="QNJ39" s="498"/>
      <c r="QNK39" s="498"/>
      <c r="QNL39" s="498"/>
      <c r="QNM39" s="498"/>
      <c r="QNN39" s="498"/>
      <c r="QNO39" s="498"/>
      <c r="QNP39" s="498"/>
      <c r="QNQ39" s="498"/>
      <c r="QNR39" s="498"/>
      <c r="QNS39" s="498"/>
      <c r="QNT39" s="498"/>
      <c r="QNU39" s="498"/>
      <c r="QNV39" s="498"/>
      <c r="QNW39" s="498"/>
      <c r="QNX39" s="498"/>
      <c r="QNY39" s="498"/>
      <c r="QNZ39" s="498"/>
      <c r="QOA39" s="498"/>
      <c r="QOB39" s="498"/>
      <c r="QOC39" s="498"/>
      <c r="QOD39" s="498"/>
      <c r="QOE39" s="498"/>
      <c r="QOF39" s="498"/>
      <c r="QOG39" s="498"/>
      <c r="QOH39" s="498"/>
      <c r="QOI39" s="498"/>
      <c r="QOJ39" s="498"/>
      <c r="QOK39" s="498"/>
      <c r="QOL39" s="498"/>
      <c r="QOM39" s="498"/>
      <c r="QON39" s="498"/>
      <c r="QOO39" s="498"/>
      <c r="QOP39" s="498"/>
      <c r="QOQ39" s="498"/>
      <c r="QOR39" s="498"/>
      <c r="QOS39" s="498"/>
      <c r="QOT39" s="498"/>
      <c r="QOU39" s="498"/>
      <c r="QOV39" s="498"/>
      <c r="QOW39" s="498"/>
      <c r="QOX39" s="498"/>
      <c r="QOY39" s="498"/>
      <c r="QOZ39" s="498"/>
      <c r="QPA39" s="498"/>
      <c r="QPB39" s="498"/>
      <c r="QPC39" s="498"/>
      <c r="QPD39" s="498"/>
      <c r="QPE39" s="498"/>
      <c r="QPF39" s="498"/>
      <c r="QPG39" s="498"/>
      <c r="QPH39" s="498"/>
      <c r="QPI39" s="498"/>
      <c r="QPJ39" s="498"/>
      <c r="QPK39" s="498"/>
      <c r="QPL39" s="498"/>
      <c r="QPM39" s="498"/>
      <c r="QPN39" s="498"/>
      <c r="QPO39" s="498"/>
      <c r="QPP39" s="498"/>
      <c r="QPQ39" s="498"/>
      <c r="QPR39" s="498"/>
      <c r="QPS39" s="498"/>
      <c r="QPT39" s="498"/>
      <c r="QPU39" s="498"/>
      <c r="QPV39" s="498"/>
      <c r="QPW39" s="498"/>
      <c r="QPX39" s="498"/>
      <c r="QPY39" s="498"/>
      <c r="QPZ39" s="498"/>
      <c r="QQA39" s="498"/>
      <c r="QQB39" s="498"/>
      <c r="QQC39" s="498"/>
      <c r="QQD39" s="498"/>
      <c r="QQE39" s="498"/>
      <c r="QQF39" s="498"/>
      <c r="QQG39" s="498"/>
      <c r="QQH39" s="498"/>
      <c r="QQI39" s="498"/>
      <c r="QQJ39" s="498"/>
      <c r="QQK39" s="498"/>
      <c r="QQL39" s="498"/>
      <c r="QQM39" s="498"/>
      <c r="QQN39" s="498"/>
      <c r="QQO39" s="498"/>
      <c r="QQP39" s="498"/>
      <c r="QQQ39" s="498"/>
      <c r="QQR39" s="498"/>
      <c r="QQS39" s="498"/>
      <c r="QQT39" s="498"/>
      <c r="QQU39" s="498"/>
      <c r="QQV39" s="498"/>
      <c r="QQW39" s="498"/>
      <c r="QQX39" s="498"/>
      <c r="QQY39" s="498"/>
      <c r="QQZ39" s="498"/>
      <c r="QRA39" s="498"/>
      <c r="QRB39" s="498"/>
      <c r="QRC39" s="498"/>
      <c r="QRD39" s="498"/>
      <c r="QRE39" s="498"/>
      <c r="QRF39" s="498"/>
      <c r="QRG39" s="498"/>
      <c r="QRH39" s="498"/>
      <c r="QRI39" s="498"/>
      <c r="QRJ39" s="498"/>
      <c r="QRK39" s="498"/>
      <c r="QRL39" s="498"/>
      <c r="QRM39" s="498"/>
      <c r="QRN39" s="498"/>
      <c r="QRO39" s="498"/>
      <c r="QRP39" s="498"/>
      <c r="QRQ39" s="498"/>
      <c r="QRR39" s="498"/>
      <c r="QRS39" s="498"/>
      <c r="QRT39" s="498"/>
      <c r="QRU39" s="498"/>
      <c r="QRV39" s="498"/>
      <c r="QRW39" s="498"/>
      <c r="QRX39" s="498"/>
      <c r="QRY39" s="498"/>
      <c r="QRZ39" s="498"/>
      <c r="QSA39" s="498"/>
      <c r="QSB39" s="498"/>
      <c r="QSC39" s="498"/>
      <c r="QSD39" s="498"/>
      <c r="QSE39" s="498"/>
      <c r="QSF39" s="498"/>
      <c r="QSG39" s="498"/>
      <c r="QSH39" s="498"/>
      <c r="QSI39" s="498"/>
      <c r="QSJ39" s="498"/>
      <c r="QSK39" s="498"/>
      <c r="QSL39" s="498"/>
      <c r="QSM39" s="498"/>
      <c r="QSN39" s="498"/>
      <c r="QSO39" s="498"/>
      <c r="QSP39" s="498"/>
      <c r="QSQ39" s="498"/>
      <c r="QSR39" s="498"/>
      <c r="QSS39" s="498"/>
      <c r="QST39" s="498"/>
      <c r="QSU39" s="498"/>
      <c r="QSV39" s="498"/>
      <c r="QSW39" s="498"/>
      <c r="QSX39" s="498"/>
      <c r="QSY39" s="498"/>
      <c r="QSZ39" s="498"/>
      <c r="QTA39" s="498"/>
      <c r="QTB39" s="498"/>
      <c r="QTC39" s="498"/>
      <c r="QTD39" s="498"/>
      <c r="QTE39" s="498"/>
      <c r="QTF39" s="498"/>
      <c r="QTG39" s="498"/>
      <c r="QTH39" s="498"/>
      <c r="QTI39" s="498"/>
      <c r="QTJ39" s="498"/>
      <c r="QTK39" s="498"/>
      <c r="QTL39" s="498"/>
      <c r="QTM39" s="498"/>
      <c r="QTN39" s="498"/>
      <c r="QTO39" s="498"/>
      <c r="QTP39" s="498"/>
      <c r="QTQ39" s="498"/>
      <c r="QTR39" s="498"/>
      <c r="QTS39" s="498"/>
      <c r="QTT39" s="498"/>
      <c r="QTU39" s="498"/>
      <c r="QTV39" s="498"/>
      <c r="QTW39" s="498"/>
      <c r="QTX39" s="498"/>
      <c r="QTY39" s="498"/>
      <c r="QTZ39" s="498"/>
      <c r="QUA39" s="498"/>
      <c r="QUB39" s="498"/>
      <c r="QUC39" s="498"/>
      <c r="QUD39" s="498"/>
      <c r="QUE39" s="498"/>
      <c r="QUF39" s="498"/>
      <c r="QUG39" s="498"/>
      <c r="QUH39" s="498"/>
      <c r="QUI39" s="498"/>
      <c r="QUJ39" s="498"/>
      <c r="QUK39" s="498"/>
      <c r="QUL39" s="498"/>
      <c r="QUM39" s="498"/>
      <c r="QUN39" s="498"/>
      <c r="QUO39" s="498"/>
      <c r="QUP39" s="498"/>
      <c r="QUQ39" s="498"/>
      <c r="QUR39" s="498"/>
      <c r="QUS39" s="498"/>
      <c r="QUT39" s="498"/>
      <c r="QUU39" s="498"/>
      <c r="QUV39" s="498"/>
      <c r="QUW39" s="498"/>
      <c r="QUX39" s="498"/>
      <c r="QUY39" s="498"/>
      <c r="QUZ39" s="498"/>
      <c r="QVA39" s="498"/>
      <c r="QVB39" s="498"/>
      <c r="QVC39" s="498"/>
      <c r="QVD39" s="498"/>
      <c r="QVE39" s="498"/>
      <c r="QVF39" s="498"/>
      <c r="QVG39" s="498"/>
      <c r="QVH39" s="498"/>
      <c r="QVI39" s="498"/>
      <c r="QVJ39" s="498"/>
      <c r="QVK39" s="498"/>
      <c r="QVL39" s="498"/>
      <c r="QVM39" s="498"/>
      <c r="QVN39" s="498"/>
      <c r="QVO39" s="498"/>
      <c r="QVP39" s="498"/>
      <c r="QVQ39" s="498"/>
      <c r="QVR39" s="498"/>
      <c r="QVS39" s="498"/>
      <c r="QVT39" s="498"/>
      <c r="QVU39" s="498"/>
      <c r="QVV39" s="498"/>
      <c r="QVW39" s="498"/>
      <c r="QVX39" s="498"/>
      <c r="QVY39" s="498"/>
      <c r="QVZ39" s="498"/>
      <c r="QWA39" s="498"/>
      <c r="QWB39" s="498"/>
      <c r="QWC39" s="498"/>
      <c r="QWD39" s="498"/>
      <c r="QWE39" s="498"/>
      <c r="QWF39" s="498"/>
      <c r="QWG39" s="498"/>
      <c r="QWH39" s="498"/>
      <c r="QWI39" s="498"/>
      <c r="QWJ39" s="498"/>
      <c r="QWK39" s="498"/>
      <c r="QWL39" s="498"/>
      <c r="QWM39" s="498"/>
      <c r="QWN39" s="498"/>
      <c r="QWO39" s="498"/>
      <c r="QWP39" s="498"/>
      <c r="QWQ39" s="498"/>
      <c r="QWR39" s="498"/>
      <c r="QWS39" s="498"/>
      <c r="QWT39" s="498"/>
      <c r="QWU39" s="498"/>
      <c r="QWV39" s="498"/>
      <c r="QWW39" s="498"/>
      <c r="QWX39" s="498"/>
      <c r="QWY39" s="498"/>
      <c r="QWZ39" s="498"/>
      <c r="QXA39" s="498"/>
      <c r="QXB39" s="498"/>
      <c r="QXC39" s="498"/>
      <c r="QXD39" s="498"/>
      <c r="QXE39" s="498"/>
      <c r="QXF39" s="498"/>
      <c r="QXG39" s="498"/>
      <c r="QXH39" s="498"/>
      <c r="QXI39" s="498"/>
      <c r="QXJ39" s="498"/>
      <c r="QXK39" s="498"/>
      <c r="QXL39" s="498"/>
      <c r="QXM39" s="498"/>
      <c r="QXN39" s="498"/>
      <c r="QXO39" s="498"/>
      <c r="QXP39" s="498"/>
      <c r="QXQ39" s="498"/>
      <c r="QXR39" s="498"/>
      <c r="QXS39" s="498"/>
      <c r="QXT39" s="498"/>
      <c r="QXU39" s="498"/>
      <c r="QXV39" s="498"/>
      <c r="QXW39" s="498"/>
      <c r="QXX39" s="498"/>
      <c r="QXY39" s="498"/>
      <c r="QXZ39" s="498"/>
      <c r="QYA39" s="498"/>
      <c r="QYB39" s="498"/>
      <c r="QYC39" s="498"/>
      <c r="QYD39" s="498"/>
      <c r="QYE39" s="498"/>
      <c r="QYF39" s="498"/>
      <c r="QYG39" s="498"/>
      <c r="QYH39" s="498"/>
      <c r="QYI39" s="498"/>
      <c r="QYJ39" s="498"/>
      <c r="QYK39" s="498"/>
      <c r="QYL39" s="498"/>
      <c r="QYM39" s="498"/>
      <c r="QYN39" s="498"/>
      <c r="QYO39" s="498"/>
      <c r="QYP39" s="498"/>
      <c r="QYQ39" s="498"/>
      <c r="QYR39" s="498"/>
      <c r="QYS39" s="498"/>
      <c r="QYT39" s="498"/>
      <c r="QYU39" s="498"/>
      <c r="QYV39" s="498"/>
      <c r="QYW39" s="498"/>
      <c r="QYX39" s="498"/>
      <c r="QYY39" s="498"/>
      <c r="QYZ39" s="498"/>
      <c r="QZA39" s="498"/>
      <c r="QZB39" s="498"/>
      <c r="QZC39" s="498"/>
      <c r="QZD39" s="498"/>
      <c r="QZE39" s="498"/>
      <c r="QZF39" s="498"/>
      <c r="QZG39" s="498"/>
      <c r="QZH39" s="498"/>
      <c r="QZI39" s="498"/>
      <c r="QZJ39" s="498"/>
      <c r="QZK39" s="498"/>
      <c r="QZL39" s="498"/>
      <c r="QZM39" s="498"/>
      <c r="QZN39" s="498"/>
      <c r="QZO39" s="498"/>
      <c r="QZP39" s="498"/>
      <c r="QZQ39" s="498"/>
      <c r="QZR39" s="498"/>
      <c r="QZS39" s="498"/>
      <c r="QZT39" s="498"/>
      <c r="QZU39" s="498"/>
      <c r="QZV39" s="498"/>
      <c r="QZW39" s="498"/>
      <c r="QZX39" s="498"/>
      <c r="QZY39" s="498"/>
      <c r="QZZ39" s="498"/>
      <c r="RAA39" s="498"/>
      <c r="RAB39" s="498"/>
      <c r="RAC39" s="498"/>
      <c r="RAD39" s="498"/>
      <c r="RAE39" s="498"/>
      <c r="RAF39" s="498"/>
      <c r="RAG39" s="498"/>
      <c r="RAH39" s="498"/>
      <c r="RAI39" s="498"/>
      <c r="RAJ39" s="498"/>
      <c r="RAK39" s="498"/>
      <c r="RAL39" s="498"/>
      <c r="RAM39" s="498"/>
      <c r="RAN39" s="498"/>
      <c r="RAO39" s="498"/>
      <c r="RAP39" s="498"/>
      <c r="RAQ39" s="498"/>
      <c r="RAR39" s="498"/>
      <c r="RAS39" s="498"/>
      <c r="RAT39" s="498"/>
      <c r="RAU39" s="498"/>
      <c r="RAV39" s="498"/>
      <c r="RAW39" s="498"/>
      <c r="RAX39" s="498"/>
      <c r="RAY39" s="498"/>
      <c r="RAZ39" s="498"/>
      <c r="RBA39" s="498"/>
      <c r="RBB39" s="498"/>
      <c r="RBC39" s="498"/>
      <c r="RBD39" s="498"/>
      <c r="RBE39" s="498"/>
      <c r="RBF39" s="498"/>
      <c r="RBG39" s="498"/>
      <c r="RBH39" s="498"/>
      <c r="RBI39" s="498"/>
      <c r="RBJ39" s="498"/>
      <c r="RBK39" s="498"/>
      <c r="RBL39" s="498"/>
      <c r="RBM39" s="498"/>
      <c r="RBN39" s="498"/>
      <c r="RBO39" s="498"/>
      <c r="RBP39" s="498"/>
      <c r="RBQ39" s="498"/>
      <c r="RBR39" s="498"/>
      <c r="RBS39" s="498"/>
      <c r="RBT39" s="498"/>
      <c r="RBU39" s="498"/>
      <c r="RBV39" s="498"/>
      <c r="RBW39" s="498"/>
      <c r="RBX39" s="498"/>
      <c r="RBY39" s="498"/>
      <c r="RBZ39" s="498"/>
      <c r="RCA39" s="498"/>
      <c r="RCB39" s="498"/>
      <c r="RCC39" s="498"/>
      <c r="RCD39" s="498"/>
      <c r="RCE39" s="498"/>
      <c r="RCF39" s="498"/>
      <c r="RCG39" s="498"/>
      <c r="RCH39" s="498"/>
      <c r="RCI39" s="498"/>
      <c r="RCJ39" s="498"/>
      <c r="RCK39" s="498"/>
      <c r="RCL39" s="498"/>
      <c r="RCM39" s="498"/>
      <c r="RCN39" s="498"/>
      <c r="RCO39" s="498"/>
      <c r="RCP39" s="498"/>
      <c r="RCQ39" s="498"/>
      <c r="RCR39" s="498"/>
      <c r="RCS39" s="498"/>
      <c r="RCT39" s="498"/>
      <c r="RCU39" s="498"/>
      <c r="RCV39" s="498"/>
      <c r="RCW39" s="498"/>
      <c r="RCX39" s="498"/>
      <c r="RCY39" s="498"/>
      <c r="RCZ39" s="498"/>
      <c r="RDA39" s="498"/>
      <c r="RDB39" s="498"/>
      <c r="RDC39" s="498"/>
      <c r="RDD39" s="498"/>
      <c r="RDE39" s="498"/>
      <c r="RDF39" s="498"/>
      <c r="RDG39" s="498"/>
      <c r="RDH39" s="498"/>
      <c r="RDI39" s="498"/>
      <c r="RDJ39" s="498"/>
      <c r="RDK39" s="498"/>
      <c r="RDL39" s="498"/>
      <c r="RDM39" s="498"/>
      <c r="RDN39" s="498"/>
      <c r="RDO39" s="498"/>
      <c r="RDP39" s="498"/>
      <c r="RDQ39" s="498"/>
      <c r="RDR39" s="498"/>
      <c r="RDS39" s="498"/>
      <c r="RDT39" s="498"/>
      <c r="RDU39" s="498"/>
      <c r="RDV39" s="498"/>
      <c r="RDW39" s="498"/>
      <c r="RDX39" s="498"/>
      <c r="RDY39" s="498"/>
      <c r="RDZ39" s="498"/>
      <c r="REA39" s="498"/>
      <c r="REB39" s="498"/>
      <c r="REC39" s="498"/>
      <c r="RED39" s="498"/>
      <c r="REE39" s="498"/>
      <c r="REF39" s="498"/>
      <c r="REG39" s="498"/>
      <c r="REH39" s="498"/>
      <c r="REI39" s="498"/>
      <c r="REJ39" s="498"/>
      <c r="REK39" s="498"/>
      <c r="REL39" s="498"/>
      <c r="REM39" s="498"/>
      <c r="REN39" s="498"/>
      <c r="REO39" s="498"/>
      <c r="REP39" s="498"/>
      <c r="REQ39" s="498"/>
      <c r="RER39" s="498"/>
      <c r="RES39" s="498"/>
      <c r="RET39" s="498"/>
      <c r="REU39" s="498"/>
      <c r="REV39" s="498"/>
      <c r="REW39" s="498"/>
      <c r="REX39" s="498"/>
      <c r="REY39" s="498"/>
      <c r="REZ39" s="498"/>
      <c r="RFA39" s="498"/>
      <c r="RFB39" s="498"/>
      <c r="RFC39" s="498"/>
      <c r="RFD39" s="498"/>
      <c r="RFE39" s="498"/>
      <c r="RFF39" s="498"/>
      <c r="RFG39" s="498"/>
      <c r="RFH39" s="498"/>
      <c r="RFI39" s="498"/>
      <c r="RFJ39" s="498"/>
      <c r="RFK39" s="498"/>
      <c r="RFL39" s="498"/>
      <c r="RFM39" s="498"/>
      <c r="RFN39" s="498"/>
      <c r="RFO39" s="498"/>
      <c r="RFP39" s="498"/>
      <c r="RFQ39" s="498"/>
      <c r="RFR39" s="498"/>
      <c r="RFS39" s="498"/>
      <c r="RFT39" s="498"/>
      <c r="RFU39" s="498"/>
      <c r="RFV39" s="498"/>
      <c r="RFW39" s="498"/>
      <c r="RFX39" s="498"/>
      <c r="RFY39" s="498"/>
      <c r="RFZ39" s="498"/>
      <c r="RGA39" s="498"/>
      <c r="RGB39" s="498"/>
      <c r="RGC39" s="498"/>
      <c r="RGD39" s="498"/>
      <c r="RGE39" s="498"/>
      <c r="RGF39" s="498"/>
      <c r="RGG39" s="498"/>
      <c r="RGH39" s="498"/>
      <c r="RGI39" s="498"/>
      <c r="RGJ39" s="498"/>
      <c r="RGK39" s="498"/>
      <c r="RGL39" s="498"/>
      <c r="RGM39" s="498"/>
      <c r="RGN39" s="498"/>
      <c r="RGO39" s="498"/>
      <c r="RGP39" s="498"/>
      <c r="RGQ39" s="498"/>
      <c r="RGR39" s="498"/>
      <c r="RGS39" s="498"/>
      <c r="RGT39" s="498"/>
      <c r="RGU39" s="498"/>
      <c r="RGV39" s="498"/>
      <c r="RGW39" s="498"/>
      <c r="RGX39" s="498"/>
      <c r="RGY39" s="498"/>
      <c r="RGZ39" s="498"/>
      <c r="RHA39" s="498"/>
      <c r="RHB39" s="498"/>
      <c r="RHC39" s="498"/>
      <c r="RHD39" s="498"/>
      <c r="RHE39" s="498"/>
      <c r="RHF39" s="498"/>
      <c r="RHG39" s="498"/>
      <c r="RHH39" s="498"/>
      <c r="RHI39" s="498"/>
      <c r="RHJ39" s="498"/>
      <c r="RHK39" s="498"/>
      <c r="RHL39" s="498"/>
      <c r="RHM39" s="498"/>
      <c r="RHN39" s="498"/>
      <c r="RHO39" s="498"/>
      <c r="RHP39" s="498"/>
      <c r="RHQ39" s="498"/>
      <c r="RHR39" s="498"/>
      <c r="RHS39" s="498"/>
      <c r="RHT39" s="498"/>
      <c r="RHU39" s="498"/>
      <c r="RHV39" s="498"/>
      <c r="RHW39" s="498"/>
      <c r="RHX39" s="498"/>
      <c r="RHY39" s="498"/>
      <c r="RHZ39" s="498"/>
      <c r="RIA39" s="498"/>
      <c r="RIB39" s="498"/>
      <c r="RIC39" s="498"/>
      <c r="RID39" s="498"/>
      <c r="RIE39" s="498"/>
      <c r="RIF39" s="498"/>
      <c r="RIG39" s="498"/>
      <c r="RIH39" s="498"/>
      <c r="RII39" s="498"/>
      <c r="RIJ39" s="498"/>
      <c r="RIK39" s="498"/>
      <c r="RIL39" s="498"/>
      <c r="RIM39" s="498"/>
      <c r="RIN39" s="498"/>
      <c r="RIO39" s="498"/>
      <c r="RIP39" s="498"/>
      <c r="RIQ39" s="498"/>
      <c r="RIR39" s="498"/>
      <c r="RIS39" s="498"/>
      <c r="RIT39" s="498"/>
      <c r="RIU39" s="498"/>
      <c r="RIV39" s="498"/>
      <c r="RIW39" s="498"/>
      <c r="RIX39" s="498"/>
      <c r="RIY39" s="498"/>
      <c r="RIZ39" s="498"/>
      <c r="RJA39" s="498"/>
      <c r="RJB39" s="498"/>
      <c r="RJC39" s="498"/>
      <c r="RJD39" s="498"/>
      <c r="RJE39" s="498"/>
      <c r="RJF39" s="498"/>
      <c r="RJG39" s="498"/>
      <c r="RJH39" s="498"/>
      <c r="RJI39" s="498"/>
      <c r="RJJ39" s="498"/>
      <c r="RJK39" s="498"/>
      <c r="RJL39" s="498"/>
      <c r="RJM39" s="498"/>
      <c r="RJN39" s="498"/>
      <c r="RJO39" s="498"/>
      <c r="RJP39" s="498"/>
      <c r="RJQ39" s="498"/>
      <c r="RJR39" s="498"/>
      <c r="RJS39" s="498"/>
      <c r="RJT39" s="498"/>
      <c r="RJU39" s="498"/>
      <c r="RJV39" s="498"/>
      <c r="RJW39" s="498"/>
      <c r="RJX39" s="498"/>
      <c r="RJY39" s="498"/>
      <c r="RJZ39" s="498"/>
      <c r="RKA39" s="498"/>
      <c r="RKB39" s="498"/>
      <c r="RKC39" s="498"/>
      <c r="RKD39" s="498"/>
      <c r="RKE39" s="498"/>
      <c r="RKF39" s="498"/>
      <c r="RKG39" s="498"/>
      <c r="RKH39" s="498"/>
      <c r="RKI39" s="498"/>
      <c r="RKJ39" s="498"/>
      <c r="RKK39" s="498"/>
      <c r="RKL39" s="498"/>
      <c r="RKM39" s="498"/>
      <c r="RKN39" s="498"/>
      <c r="RKO39" s="498"/>
      <c r="RKP39" s="498"/>
      <c r="RKQ39" s="498"/>
      <c r="RKR39" s="498"/>
      <c r="RKS39" s="498"/>
      <c r="RKT39" s="498"/>
      <c r="RKU39" s="498"/>
      <c r="RKV39" s="498"/>
      <c r="RKW39" s="498"/>
      <c r="RKX39" s="498"/>
      <c r="RKY39" s="498"/>
      <c r="RKZ39" s="498"/>
      <c r="RLA39" s="498"/>
      <c r="RLB39" s="498"/>
      <c r="RLC39" s="498"/>
      <c r="RLD39" s="498"/>
      <c r="RLE39" s="498"/>
      <c r="RLF39" s="498"/>
      <c r="RLG39" s="498"/>
      <c r="RLH39" s="498"/>
      <c r="RLI39" s="498"/>
      <c r="RLJ39" s="498"/>
      <c r="RLK39" s="498"/>
      <c r="RLL39" s="498"/>
      <c r="RLM39" s="498"/>
      <c r="RLN39" s="498"/>
      <c r="RLO39" s="498"/>
      <c r="RLP39" s="498"/>
      <c r="RLQ39" s="498"/>
      <c r="RLR39" s="498"/>
      <c r="RLS39" s="498"/>
      <c r="RLT39" s="498"/>
      <c r="RLU39" s="498"/>
      <c r="RLV39" s="498"/>
      <c r="RLW39" s="498"/>
      <c r="RLX39" s="498"/>
      <c r="RLY39" s="498"/>
      <c r="RLZ39" s="498"/>
      <c r="RMA39" s="498"/>
      <c r="RMB39" s="498"/>
      <c r="RMC39" s="498"/>
      <c r="RMD39" s="498"/>
      <c r="RME39" s="498"/>
      <c r="RMF39" s="498"/>
      <c r="RMG39" s="498"/>
      <c r="RMH39" s="498"/>
      <c r="RMI39" s="498"/>
      <c r="RMJ39" s="498"/>
      <c r="RMK39" s="498"/>
      <c r="RML39" s="498"/>
      <c r="RMM39" s="498"/>
      <c r="RMN39" s="498"/>
      <c r="RMO39" s="498"/>
      <c r="RMP39" s="498"/>
      <c r="RMQ39" s="498"/>
      <c r="RMR39" s="498"/>
      <c r="RMS39" s="498"/>
      <c r="RMT39" s="498"/>
      <c r="RMU39" s="498"/>
      <c r="RMV39" s="498"/>
      <c r="RMW39" s="498"/>
      <c r="RMX39" s="498"/>
      <c r="RMY39" s="498"/>
      <c r="RMZ39" s="498"/>
      <c r="RNA39" s="498"/>
      <c r="RNB39" s="498"/>
      <c r="RNC39" s="498"/>
      <c r="RND39" s="498"/>
      <c r="RNE39" s="498"/>
      <c r="RNF39" s="498"/>
      <c r="RNG39" s="498"/>
      <c r="RNH39" s="498"/>
      <c r="RNI39" s="498"/>
      <c r="RNJ39" s="498"/>
      <c r="RNK39" s="498"/>
      <c r="RNL39" s="498"/>
      <c r="RNM39" s="498"/>
      <c r="RNN39" s="498"/>
      <c r="RNO39" s="498"/>
      <c r="RNP39" s="498"/>
      <c r="RNQ39" s="498"/>
      <c r="RNR39" s="498"/>
      <c r="RNS39" s="498"/>
      <c r="RNT39" s="498"/>
      <c r="RNU39" s="498"/>
      <c r="RNV39" s="498"/>
      <c r="RNW39" s="498"/>
      <c r="RNX39" s="498"/>
      <c r="RNY39" s="498"/>
      <c r="RNZ39" s="498"/>
      <c r="ROA39" s="498"/>
      <c r="ROB39" s="498"/>
      <c r="ROC39" s="498"/>
      <c r="ROD39" s="498"/>
      <c r="ROE39" s="498"/>
      <c r="ROF39" s="498"/>
      <c r="ROG39" s="498"/>
      <c r="ROH39" s="498"/>
      <c r="ROI39" s="498"/>
      <c r="ROJ39" s="498"/>
      <c r="ROK39" s="498"/>
      <c r="ROL39" s="498"/>
      <c r="ROM39" s="498"/>
      <c r="RON39" s="498"/>
      <c r="ROO39" s="498"/>
      <c r="ROP39" s="498"/>
      <c r="ROQ39" s="498"/>
      <c r="ROR39" s="498"/>
      <c r="ROS39" s="498"/>
      <c r="ROT39" s="498"/>
      <c r="ROU39" s="498"/>
      <c r="ROV39" s="498"/>
      <c r="ROW39" s="498"/>
      <c r="ROX39" s="498"/>
      <c r="ROY39" s="498"/>
      <c r="ROZ39" s="498"/>
      <c r="RPA39" s="498"/>
      <c r="RPB39" s="498"/>
      <c r="RPC39" s="498"/>
      <c r="RPD39" s="498"/>
      <c r="RPE39" s="498"/>
      <c r="RPF39" s="498"/>
      <c r="RPG39" s="498"/>
      <c r="RPH39" s="498"/>
      <c r="RPI39" s="498"/>
      <c r="RPJ39" s="498"/>
      <c r="RPK39" s="498"/>
      <c r="RPL39" s="498"/>
      <c r="RPM39" s="498"/>
      <c r="RPN39" s="498"/>
      <c r="RPO39" s="498"/>
      <c r="RPP39" s="498"/>
      <c r="RPQ39" s="498"/>
      <c r="RPR39" s="498"/>
      <c r="RPS39" s="498"/>
      <c r="RPT39" s="498"/>
      <c r="RPU39" s="498"/>
      <c r="RPV39" s="498"/>
      <c r="RPW39" s="498"/>
      <c r="RPX39" s="498"/>
      <c r="RPY39" s="498"/>
      <c r="RPZ39" s="498"/>
      <c r="RQA39" s="498"/>
      <c r="RQB39" s="498"/>
      <c r="RQC39" s="498"/>
      <c r="RQD39" s="498"/>
      <c r="RQE39" s="498"/>
      <c r="RQF39" s="498"/>
      <c r="RQG39" s="498"/>
      <c r="RQH39" s="498"/>
      <c r="RQI39" s="498"/>
      <c r="RQJ39" s="498"/>
      <c r="RQK39" s="498"/>
      <c r="RQL39" s="498"/>
      <c r="RQM39" s="498"/>
      <c r="RQN39" s="498"/>
      <c r="RQO39" s="498"/>
      <c r="RQP39" s="498"/>
      <c r="RQQ39" s="498"/>
      <c r="RQR39" s="498"/>
      <c r="RQS39" s="498"/>
      <c r="RQT39" s="498"/>
      <c r="RQU39" s="498"/>
      <c r="RQV39" s="498"/>
      <c r="RQW39" s="498"/>
      <c r="RQX39" s="498"/>
      <c r="RQY39" s="498"/>
      <c r="RQZ39" s="498"/>
      <c r="RRA39" s="498"/>
      <c r="RRB39" s="498"/>
      <c r="RRC39" s="498"/>
      <c r="RRD39" s="498"/>
      <c r="RRE39" s="498"/>
      <c r="RRF39" s="498"/>
      <c r="RRG39" s="498"/>
      <c r="RRH39" s="498"/>
      <c r="RRI39" s="498"/>
      <c r="RRJ39" s="498"/>
      <c r="RRK39" s="498"/>
      <c r="RRL39" s="498"/>
      <c r="RRM39" s="498"/>
      <c r="RRN39" s="498"/>
      <c r="RRO39" s="498"/>
      <c r="RRP39" s="498"/>
      <c r="RRQ39" s="498"/>
      <c r="RRR39" s="498"/>
      <c r="RRS39" s="498"/>
      <c r="RRT39" s="498"/>
      <c r="RRU39" s="498"/>
      <c r="RRV39" s="498"/>
      <c r="RRW39" s="498"/>
      <c r="RRX39" s="498"/>
      <c r="RRY39" s="498"/>
      <c r="RRZ39" s="498"/>
      <c r="RSA39" s="498"/>
      <c r="RSB39" s="498"/>
      <c r="RSC39" s="498"/>
      <c r="RSD39" s="498"/>
      <c r="RSE39" s="498"/>
      <c r="RSF39" s="498"/>
      <c r="RSG39" s="498"/>
      <c r="RSH39" s="498"/>
      <c r="RSI39" s="498"/>
      <c r="RSJ39" s="498"/>
      <c r="RSK39" s="498"/>
      <c r="RSL39" s="498"/>
      <c r="RSM39" s="498"/>
      <c r="RSN39" s="498"/>
      <c r="RSO39" s="498"/>
      <c r="RSP39" s="498"/>
      <c r="RSQ39" s="498"/>
      <c r="RSR39" s="498"/>
      <c r="RSS39" s="498"/>
      <c r="RST39" s="498"/>
      <c r="RSU39" s="498"/>
      <c r="RSV39" s="498"/>
      <c r="RSW39" s="498"/>
      <c r="RSX39" s="498"/>
      <c r="RSY39" s="498"/>
      <c r="RSZ39" s="498"/>
      <c r="RTA39" s="498"/>
      <c r="RTB39" s="498"/>
      <c r="RTC39" s="498"/>
      <c r="RTD39" s="498"/>
      <c r="RTE39" s="498"/>
      <c r="RTF39" s="498"/>
      <c r="RTG39" s="498"/>
      <c r="RTH39" s="498"/>
      <c r="RTI39" s="498"/>
      <c r="RTJ39" s="498"/>
      <c r="RTK39" s="498"/>
      <c r="RTL39" s="498"/>
      <c r="RTM39" s="498"/>
      <c r="RTN39" s="498"/>
      <c r="RTO39" s="498"/>
      <c r="RTP39" s="498"/>
      <c r="RTQ39" s="498"/>
      <c r="RTR39" s="498"/>
      <c r="RTS39" s="498"/>
      <c r="RTT39" s="498"/>
      <c r="RTU39" s="498"/>
      <c r="RTV39" s="498"/>
      <c r="RTW39" s="498"/>
      <c r="RTX39" s="498"/>
      <c r="RTY39" s="498"/>
      <c r="RTZ39" s="498"/>
      <c r="RUA39" s="498"/>
      <c r="RUB39" s="498"/>
      <c r="RUC39" s="498"/>
      <c r="RUD39" s="498"/>
      <c r="RUE39" s="498"/>
      <c r="RUF39" s="498"/>
      <c r="RUG39" s="498"/>
      <c r="RUH39" s="498"/>
      <c r="RUI39" s="498"/>
      <c r="RUJ39" s="498"/>
      <c r="RUK39" s="498"/>
      <c r="RUL39" s="498"/>
      <c r="RUM39" s="498"/>
      <c r="RUN39" s="498"/>
      <c r="RUO39" s="498"/>
      <c r="RUP39" s="498"/>
      <c r="RUQ39" s="498"/>
      <c r="RUR39" s="498"/>
      <c r="RUS39" s="498"/>
      <c r="RUT39" s="498"/>
      <c r="RUU39" s="498"/>
      <c r="RUV39" s="498"/>
      <c r="RUW39" s="498"/>
      <c r="RUX39" s="498"/>
      <c r="RUY39" s="498"/>
      <c r="RUZ39" s="498"/>
      <c r="RVA39" s="498"/>
      <c r="RVB39" s="498"/>
      <c r="RVC39" s="498"/>
      <c r="RVD39" s="498"/>
      <c r="RVE39" s="498"/>
      <c r="RVF39" s="498"/>
      <c r="RVG39" s="498"/>
      <c r="RVH39" s="498"/>
      <c r="RVI39" s="498"/>
      <c r="RVJ39" s="498"/>
      <c r="RVK39" s="498"/>
      <c r="RVL39" s="498"/>
      <c r="RVM39" s="498"/>
      <c r="RVN39" s="498"/>
      <c r="RVO39" s="498"/>
      <c r="RVP39" s="498"/>
      <c r="RVQ39" s="498"/>
      <c r="RVR39" s="498"/>
      <c r="RVS39" s="498"/>
      <c r="RVT39" s="498"/>
      <c r="RVU39" s="498"/>
      <c r="RVV39" s="498"/>
      <c r="RVW39" s="498"/>
      <c r="RVX39" s="498"/>
      <c r="RVY39" s="498"/>
      <c r="RVZ39" s="498"/>
      <c r="RWA39" s="498"/>
      <c r="RWB39" s="498"/>
      <c r="RWC39" s="498"/>
      <c r="RWD39" s="498"/>
      <c r="RWE39" s="498"/>
      <c r="RWF39" s="498"/>
      <c r="RWG39" s="498"/>
      <c r="RWH39" s="498"/>
      <c r="RWI39" s="498"/>
      <c r="RWJ39" s="498"/>
      <c r="RWK39" s="498"/>
      <c r="RWL39" s="498"/>
      <c r="RWM39" s="498"/>
      <c r="RWN39" s="498"/>
      <c r="RWO39" s="498"/>
      <c r="RWP39" s="498"/>
      <c r="RWQ39" s="498"/>
      <c r="RWR39" s="498"/>
      <c r="RWS39" s="498"/>
      <c r="RWT39" s="498"/>
      <c r="RWU39" s="498"/>
      <c r="RWV39" s="498"/>
      <c r="RWW39" s="498"/>
      <c r="RWX39" s="498"/>
      <c r="RWY39" s="498"/>
      <c r="RWZ39" s="498"/>
      <c r="RXA39" s="498"/>
      <c r="RXB39" s="498"/>
      <c r="RXC39" s="498"/>
      <c r="RXD39" s="498"/>
      <c r="RXE39" s="498"/>
      <c r="RXF39" s="498"/>
      <c r="RXG39" s="498"/>
      <c r="RXH39" s="498"/>
      <c r="RXI39" s="498"/>
      <c r="RXJ39" s="498"/>
      <c r="RXK39" s="498"/>
      <c r="RXL39" s="498"/>
      <c r="RXM39" s="498"/>
      <c r="RXN39" s="498"/>
      <c r="RXO39" s="498"/>
      <c r="RXP39" s="498"/>
      <c r="RXQ39" s="498"/>
      <c r="RXR39" s="498"/>
      <c r="RXS39" s="498"/>
      <c r="RXT39" s="498"/>
      <c r="RXU39" s="498"/>
      <c r="RXV39" s="498"/>
      <c r="RXW39" s="498"/>
      <c r="RXX39" s="498"/>
      <c r="RXY39" s="498"/>
      <c r="RXZ39" s="498"/>
      <c r="RYA39" s="498"/>
      <c r="RYB39" s="498"/>
      <c r="RYC39" s="498"/>
      <c r="RYD39" s="498"/>
      <c r="RYE39" s="498"/>
      <c r="RYF39" s="498"/>
      <c r="RYG39" s="498"/>
      <c r="RYH39" s="498"/>
      <c r="RYI39" s="498"/>
      <c r="RYJ39" s="498"/>
      <c r="RYK39" s="498"/>
      <c r="RYL39" s="498"/>
      <c r="RYM39" s="498"/>
      <c r="RYN39" s="498"/>
      <c r="RYO39" s="498"/>
      <c r="RYP39" s="498"/>
      <c r="RYQ39" s="498"/>
      <c r="RYR39" s="498"/>
      <c r="RYS39" s="498"/>
      <c r="RYT39" s="498"/>
      <c r="RYU39" s="498"/>
      <c r="RYV39" s="498"/>
      <c r="RYW39" s="498"/>
      <c r="RYX39" s="498"/>
      <c r="RYY39" s="498"/>
      <c r="RYZ39" s="498"/>
      <c r="RZA39" s="498"/>
      <c r="RZB39" s="498"/>
      <c r="RZC39" s="498"/>
      <c r="RZD39" s="498"/>
      <c r="RZE39" s="498"/>
      <c r="RZF39" s="498"/>
      <c r="RZG39" s="498"/>
      <c r="RZH39" s="498"/>
      <c r="RZI39" s="498"/>
      <c r="RZJ39" s="498"/>
      <c r="RZK39" s="498"/>
      <c r="RZL39" s="498"/>
      <c r="RZM39" s="498"/>
      <c r="RZN39" s="498"/>
      <c r="RZO39" s="498"/>
      <c r="RZP39" s="498"/>
      <c r="RZQ39" s="498"/>
      <c r="RZR39" s="498"/>
      <c r="RZS39" s="498"/>
      <c r="RZT39" s="498"/>
      <c r="RZU39" s="498"/>
      <c r="RZV39" s="498"/>
      <c r="RZW39" s="498"/>
      <c r="RZX39" s="498"/>
      <c r="RZY39" s="498"/>
      <c r="RZZ39" s="498"/>
      <c r="SAA39" s="498"/>
      <c r="SAB39" s="498"/>
      <c r="SAC39" s="498"/>
      <c r="SAD39" s="498"/>
      <c r="SAE39" s="498"/>
      <c r="SAF39" s="498"/>
      <c r="SAG39" s="498"/>
      <c r="SAH39" s="498"/>
      <c r="SAI39" s="498"/>
      <c r="SAJ39" s="498"/>
      <c r="SAK39" s="498"/>
      <c r="SAL39" s="498"/>
      <c r="SAM39" s="498"/>
      <c r="SAN39" s="498"/>
      <c r="SAO39" s="498"/>
      <c r="SAP39" s="498"/>
      <c r="SAQ39" s="498"/>
      <c r="SAR39" s="498"/>
      <c r="SAS39" s="498"/>
      <c r="SAT39" s="498"/>
      <c r="SAU39" s="498"/>
      <c r="SAV39" s="498"/>
      <c r="SAW39" s="498"/>
      <c r="SAX39" s="498"/>
      <c r="SAY39" s="498"/>
      <c r="SAZ39" s="498"/>
      <c r="SBA39" s="498"/>
      <c r="SBB39" s="498"/>
      <c r="SBC39" s="498"/>
      <c r="SBD39" s="498"/>
      <c r="SBE39" s="498"/>
      <c r="SBF39" s="498"/>
      <c r="SBG39" s="498"/>
      <c r="SBH39" s="498"/>
      <c r="SBI39" s="498"/>
      <c r="SBJ39" s="498"/>
      <c r="SBK39" s="498"/>
      <c r="SBL39" s="498"/>
      <c r="SBM39" s="498"/>
      <c r="SBN39" s="498"/>
      <c r="SBO39" s="498"/>
      <c r="SBP39" s="498"/>
      <c r="SBQ39" s="498"/>
      <c r="SBR39" s="498"/>
      <c r="SBS39" s="498"/>
      <c r="SBT39" s="498"/>
      <c r="SBU39" s="498"/>
      <c r="SBV39" s="498"/>
      <c r="SBW39" s="498"/>
      <c r="SBX39" s="498"/>
      <c r="SBY39" s="498"/>
      <c r="SBZ39" s="498"/>
      <c r="SCA39" s="498"/>
      <c r="SCB39" s="498"/>
      <c r="SCC39" s="498"/>
      <c r="SCD39" s="498"/>
      <c r="SCE39" s="498"/>
      <c r="SCF39" s="498"/>
      <c r="SCG39" s="498"/>
      <c r="SCH39" s="498"/>
      <c r="SCI39" s="498"/>
      <c r="SCJ39" s="498"/>
      <c r="SCK39" s="498"/>
      <c r="SCL39" s="498"/>
      <c r="SCM39" s="498"/>
      <c r="SCN39" s="498"/>
      <c r="SCO39" s="498"/>
      <c r="SCP39" s="498"/>
      <c r="SCQ39" s="498"/>
      <c r="SCR39" s="498"/>
      <c r="SCS39" s="498"/>
      <c r="SCT39" s="498"/>
      <c r="SCU39" s="498"/>
      <c r="SCV39" s="498"/>
      <c r="SCW39" s="498"/>
      <c r="SCX39" s="498"/>
      <c r="SCY39" s="498"/>
      <c r="SCZ39" s="498"/>
      <c r="SDA39" s="498"/>
      <c r="SDB39" s="498"/>
      <c r="SDC39" s="498"/>
      <c r="SDD39" s="498"/>
      <c r="SDE39" s="498"/>
      <c r="SDF39" s="498"/>
      <c r="SDG39" s="498"/>
      <c r="SDH39" s="498"/>
      <c r="SDI39" s="498"/>
      <c r="SDJ39" s="498"/>
      <c r="SDK39" s="498"/>
      <c r="SDL39" s="498"/>
      <c r="SDM39" s="498"/>
      <c r="SDN39" s="498"/>
      <c r="SDO39" s="498"/>
      <c r="SDP39" s="498"/>
      <c r="SDQ39" s="498"/>
      <c r="SDR39" s="498"/>
      <c r="SDS39" s="498"/>
      <c r="SDT39" s="498"/>
      <c r="SDU39" s="498"/>
      <c r="SDV39" s="498"/>
      <c r="SDW39" s="498"/>
      <c r="SDX39" s="498"/>
      <c r="SDY39" s="498"/>
      <c r="SDZ39" s="498"/>
      <c r="SEA39" s="498"/>
      <c r="SEB39" s="498"/>
      <c r="SEC39" s="498"/>
      <c r="SED39" s="498"/>
      <c r="SEE39" s="498"/>
      <c r="SEF39" s="498"/>
      <c r="SEG39" s="498"/>
      <c r="SEH39" s="498"/>
      <c r="SEI39" s="498"/>
      <c r="SEJ39" s="498"/>
      <c r="SEK39" s="498"/>
      <c r="SEL39" s="498"/>
      <c r="SEM39" s="498"/>
      <c r="SEN39" s="498"/>
      <c r="SEO39" s="498"/>
      <c r="SEP39" s="498"/>
      <c r="SEQ39" s="498"/>
      <c r="SER39" s="498"/>
      <c r="SES39" s="498"/>
      <c r="SET39" s="498"/>
      <c r="SEU39" s="498"/>
      <c r="SEV39" s="498"/>
      <c r="SEW39" s="498"/>
      <c r="SEX39" s="498"/>
      <c r="SEY39" s="498"/>
      <c r="SEZ39" s="498"/>
      <c r="SFA39" s="498"/>
      <c r="SFB39" s="498"/>
      <c r="SFC39" s="498"/>
      <c r="SFD39" s="498"/>
      <c r="SFE39" s="498"/>
      <c r="SFF39" s="498"/>
      <c r="SFG39" s="498"/>
      <c r="SFH39" s="498"/>
      <c r="SFI39" s="498"/>
      <c r="SFJ39" s="498"/>
      <c r="SFK39" s="498"/>
      <c r="SFL39" s="498"/>
      <c r="SFM39" s="498"/>
      <c r="SFN39" s="498"/>
      <c r="SFO39" s="498"/>
      <c r="SFP39" s="498"/>
      <c r="SFQ39" s="498"/>
      <c r="SFR39" s="498"/>
      <c r="SFS39" s="498"/>
      <c r="SFT39" s="498"/>
      <c r="SFU39" s="498"/>
      <c r="SFV39" s="498"/>
      <c r="SFW39" s="498"/>
      <c r="SFX39" s="498"/>
      <c r="SFY39" s="498"/>
      <c r="SFZ39" s="498"/>
      <c r="SGA39" s="498"/>
      <c r="SGB39" s="498"/>
      <c r="SGC39" s="498"/>
      <c r="SGD39" s="498"/>
      <c r="SGE39" s="498"/>
      <c r="SGF39" s="498"/>
      <c r="SGG39" s="498"/>
      <c r="SGH39" s="498"/>
      <c r="SGI39" s="498"/>
      <c r="SGJ39" s="498"/>
      <c r="SGK39" s="498"/>
      <c r="SGL39" s="498"/>
      <c r="SGM39" s="498"/>
      <c r="SGN39" s="498"/>
      <c r="SGO39" s="498"/>
      <c r="SGP39" s="498"/>
      <c r="SGQ39" s="498"/>
      <c r="SGR39" s="498"/>
      <c r="SGS39" s="498"/>
      <c r="SGT39" s="498"/>
      <c r="SGU39" s="498"/>
      <c r="SGV39" s="498"/>
      <c r="SGW39" s="498"/>
      <c r="SGX39" s="498"/>
      <c r="SGY39" s="498"/>
      <c r="SGZ39" s="498"/>
      <c r="SHA39" s="498"/>
      <c r="SHB39" s="498"/>
      <c r="SHC39" s="498"/>
      <c r="SHD39" s="498"/>
      <c r="SHE39" s="498"/>
      <c r="SHF39" s="498"/>
      <c r="SHG39" s="498"/>
      <c r="SHH39" s="498"/>
      <c r="SHI39" s="498"/>
      <c r="SHJ39" s="498"/>
      <c r="SHK39" s="498"/>
      <c r="SHL39" s="498"/>
      <c r="SHM39" s="498"/>
      <c r="SHN39" s="498"/>
      <c r="SHO39" s="498"/>
      <c r="SHP39" s="498"/>
      <c r="SHQ39" s="498"/>
      <c r="SHR39" s="498"/>
      <c r="SHS39" s="498"/>
      <c r="SHT39" s="498"/>
      <c r="SHU39" s="498"/>
      <c r="SHV39" s="498"/>
      <c r="SHW39" s="498"/>
      <c r="SHX39" s="498"/>
      <c r="SHY39" s="498"/>
      <c r="SHZ39" s="498"/>
      <c r="SIA39" s="498"/>
      <c r="SIB39" s="498"/>
      <c r="SIC39" s="498"/>
      <c r="SID39" s="498"/>
      <c r="SIE39" s="498"/>
      <c r="SIF39" s="498"/>
      <c r="SIG39" s="498"/>
      <c r="SIH39" s="498"/>
      <c r="SII39" s="498"/>
      <c r="SIJ39" s="498"/>
      <c r="SIK39" s="498"/>
      <c r="SIL39" s="498"/>
      <c r="SIM39" s="498"/>
      <c r="SIN39" s="498"/>
      <c r="SIO39" s="498"/>
      <c r="SIP39" s="498"/>
      <c r="SIQ39" s="498"/>
      <c r="SIR39" s="498"/>
      <c r="SIS39" s="498"/>
      <c r="SIT39" s="498"/>
      <c r="SIU39" s="498"/>
      <c r="SIV39" s="498"/>
      <c r="SIW39" s="498"/>
      <c r="SIX39" s="498"/>
      <c r="SIY39" s="498"/>
      <c r="SIZ39" s="498"/>
      <c r="SJA39" s="498"/>
      <c r="SJB39" s="498"/>
      <c r="SJC39" s="498"/>
      <c r="SJD39" s="498"/>
      <c r="SJE39" s="498"/>
      <c r="SJF39" s="498"/>
      <c r="SJG39" s="498"/>
      <c r="SJH39" s="498"/>
      <c r="SJI39" s="498"/>
      <c r="SJJ39" s="498"/>
      <c r="SJK39" s="498"/>
      <c r="SJL39" s="498"/>
      <c r="SJM39" s="498"/>
      <c r="SJN39" s="498"/>
      <c r="SJO39" s="498"/>
      <c r="SJP39" s="498"/>
      <c r="SJQ39" s="498"/>
      <c r="SJR39" s="498"/>
      <c r="SJS39" s="498"/>
      <c r="SJT39" s="498"/>
      <c r="SJU39" s="498"/>
      <c r="SJV39" s="498"/>
      <c r="SJW39" s="498"/>
      <c r="SJX39" s="498"/>
      <c r="SJY39" s="498"/>
      <c r="SJZ39" s="498"/>
      <c r="SKA39" s="498"/>
      <c r="SKB39" s="498"/>
      <c r="SKC39" s="498"/>
      <c r="SKD39" s="498"/>
      <c r="SKE39" s="498"/>
      <c r="SKF39" s="498"/>
      <c r="SKG39" s="498"/>
      <c r="SKH39" s="498"/>
      <c r="SKI39" s="498"/>
      <c r="SKJ39" s="498"/>
      <c r="SKK39" s="498"/>
      <c r="SKL39" s="498"/>
      <c r="SKM39" s="498"/>
      <c r="SKN39" s="498"/>
      <c r="SKO39" s="498"/>
      <c r="SKP39" s="498"/>
      <c r="SKQ39" s="498"/>
      <c r="SKR39" s="498"/>
      <c r="SKS39" s="498"/>
      <c r="SKT39" s="498"/>
      <c r="SKU39" s="498"/>
      <c r="SKV39" s="498"/>
      <c r="SKW39" s="498"/>
      <c r="SKX39" s="498"/>
      <c r="SKY39" s="498"/>
      <c r="SKZ39" s="498"/>
      <c r="SLA39" s="498"/>
      <c r="SLB39" s="498"/>
      <c r="SLC39" s="498"/>
      <c r="SLD39" s="498"/>
      <c r="SLE39" s="498"/>
      <c r="SLF39" s="498"/>
      <c r="SLG39" s="498"/>
      <c r="SLH39" s="498"/>
      <c r="SLI39" s="498"/>
      <c r="SLJ39" s="498"/>
      <c r="SLK39" s="498"/>
      <c r="SLL39" s="498"/>
      <c r="SLM39" s="498"/>
      <c r="SLN39" s="498"/>
      <c r="SLO39" s="498"/>
      <c r="SLP39" s="498"/>
      <c r="SLQ39" s="498"/>
      <c r="SLR39" s="498"/>
      <c r="SLS39" s="498"/>
      <c r="SLT39" s="498"/>
      <c r="SLU39" s="498"/>
      <c r="SLV39" s="498"/>
      <c r="SLW39" s="498"/>
      <c r="SLX39" s="498"/>
      <c r="SLY39" s="498"/>
      <c r="SLZ39" s="498"/>
      <c r="SMA39" s="498"/>
      <c r="SMB39" s="498"/>
      <c r="SMC39" s="498"/>
      <c r="SMD39" s="498"/>
      <c r="SME39" s="498"/>
      <c r="SMF39" s="498"/>
      <c r="SMG39" s="498"/>
      <c r="SMH39" s="498"/>
      <c r="SMI39" s="498"/>
      <c r="SMJ39" s="498"/>
      <c r="SMK39" s="498"/>
      <c r="SML39" s="498"/>
      <c r="SMM39" s="498"/>
      <c r="SMN39" s="498"/>
      <c r="SMO39" s="498"/>
      <c r="SMP39" s="498"/>
      <c r="SMQ39" s="498"/>
      <c r="SMR39" s="498"/>
      <c r="SMS39" s="498"/>
      <c r="SMT39" s="498"/>
      <c r="SMU39" s="498"/>
      <c r="SMV39" s="498"/>
      <c r="SMW39" s="498"/>
      <c r="SMX39" s="498"/>
      <c r="SMY39" s="498"/>
      <c r="SMZ39" s="498"/>
      <c r="SNA39" s="498"/>
      <c r="SNB39" s="498"/>
      <c r="SNC39" s="498"/>
      <c r="SND39" s="498"/>
      <c r="SNE39" s="498"/>
      <c r="SNF39" s="498"/>
      <c r="SNG39" s="498"/>
      <c r="SNH39" s="498"/>
      <c r="SNI39" s="498"/>
      <c r="SNJ39" s="498"/>
      <c r="SNK39" s="498"/>
      <c r="SNL39" s="498"/>
      <c r="SNM39" s="498"/>
      <c r="SNN39" s="498"/>
      <c r="SNO39" s="498"/>
      <c r="SNP39" s="498"/>
      <c r="SNQ39" s="498"/>
      <c r="SNR39" s="498"/>
      <c r="SNS39" s="498"/>
      <c r="SNT39" s="498"/>
      <c r="SNU39" s="498"/>
      <c r="SNV39" s="498"/>
      <c r="SNW39" s="498"/>
      <c r="SNX39" s="498"/>
      <c r="SNY39" s="498"/>
      <c r="SNZ39" s="498"/>
      <c r="SOA39" s="498"/>
      <c r="SOB39" s="498"/>
      <c r="SOC39" s="498"/>
      <c r="SOD39" s="498"/>
      <c r="SOE39" s="498"/>
      <c r="SOF39" s="498"/>
      <c r="SOG39" s="498"/>
      <c r="SOH39" s="498"/>
      <c r="SOI39" s="498"/>
      <c r="SOJ39" s="498"/>
      <c r="SOK39" s="498"/>
      <c r="SOL39" s="498"/>
      <c r="SOM39" s="498"/>
      <c r="SON39" s="498"/>
      <c r="SOO39" s="498"/>
      <c r="SOP39" s="498"/>
      <c r="SOQ39" s="498"/>
      <c r="SOR39" s="498"/>
      <c r="SOS39" s="498"/>
      <c r="SOT39" s="498"/>
      <c r="SOU39" s="498"/>
      <c r="SOV39" s="498"/>
      <c r="SOW39" s="498"/>
      <c r="SOX39" s="498"/>
      <c r="SOY39" s="498"/>
      <c r="SOZ39" s="498"/>
      <c r="SPA39" s="498"/>
      <c r="SPB39" s="498"/>
      <c r="SPC39" s="498"/>
      <c r="SPD39" s="498"/>
      <c r="SPE39" s="498"/>
      <c r="SPF39" s="498"/>
      <c r="SPG39" s="498"/>
      <c r="SPH39" s="498"/>
      <c r="SPI39" s="498"/>
      <c r="SPJ39" s="498"/>
      <c r="SPK39" s="498"/>
      <c r="SPL39" s="498"/>
      <c r="SPM39" s="498"/>
      <c r="SPN39" s="498"/>
      <c r="SPO39" s="498"/>
      <c r="SPP39" s="498"/>
      <c r="SPQ39" s="498"/>
      <c r="SPR39" s="498"/>
      <c r="SPS39" s="498"/>
      <c r="SPT39" s="498"/>
      <c r="SPU39" s="498"/>
      <c r="SPV39" s="498"/>
      <c r="SPW39" s="498"/>
      <c r="SPX39" s="498"/>
      <c r="SPY39" s="498"/>
      <c r="SPZ39" s="498"/>
      <c r="SQA39" s="498"/>
      <c r="SQB39" s="498"/>
      <c r="SQC39" s="498"/>
      <c r="SQD39" s="498"/>
      <c r="SQE39" s="498"/>
      <c r="SQF39" s="498"/>
      <c r="SQG39" s="498"/>
      <c r="SQH39" s="498"/>
      <c r="SQI39" s="498"/>
      <c r="SQJ39" s="498"/>
      <c r="SQK39" s="498"/>
      <c r="SQL39" s="498"/>
      <c r="SQM39" s="498"/>
      <c r="SQN39" s="498"/>
      <c r="SQO39" s="498"/>
      <c r="SQP39" s="498"/>
      <c r="SQQ39" s="498"/>
      <c r="SQR39" s="498"/>
      <c r="SQS39" s="498"/>
      <c r="SQT39" s="498"/>
      <c r="SQU39" s="498"/>
      <c r="SQV39" s="498"/>
      <c r="SQW39" s="498"/>
      <c r="SQX39" s="498"/>
      <c r="SQY39" s="498"/>
      <c r="SQZ39" s="498"/>
      <c r="SRA39" s="498"/>
      <c r="SRB39" s="498"/>
      <c r="SRC39" s="498"/>
      <c r="SRD39" s="498"/>
      <c r="SRE39" s="498"/>
      <c r="SRF39" s="498"/>
      <c r="SRG39" s="498"/>
      <c r="SRH39" s="498"/>
      <c r="SRI39" s="498"/>
      <c r="SRJ39" s="498"/>
      <c r="SRK39" s="498"/>
      <c r="SRL39" s="498"/>
      <c r="SRM39" s="498"/>
      <c r="SRN39" s="498"/>
      <c r="SRO39" s="498"/>
      <c r="SRP39" s="498"/>
      <c r="SRQ39" s="498"/>
      <c r="SRR39" s="498"/>
      <c r="SRS39" s="498"/>
      <c r="SRT39" s="498"/>
      <c r="SRU39" s="498"/>
      <c r="SRV39" s="498"/>
      <c r="SRW39" s="498"/>
      <c r="SRX39" s="498"/>
      <c r="SRY39" s="498"/>
      <c r="SRZ39" s="498"/>
      <c r="SSA39" s="498"/>
      <c r="SSB39" s="498"/>
      <c r="SSC39" s="498"/>
      <c r="SSD39" s="498"/>
      <c r="SSE39" s="498"/>
      <c r="SSF39" s="498"/>
      <c r="SSG39" s="498"/>
      <c r="SSH39" s="498"/>
      <c r="SSI39" s="498"/>
      <c r="SSJ39" s="498"/>
      <c r="SSK39" s="498"/>
      <c r="SSL39" s="498"/>
      <c r="SSM39" s="498"/>
      <c r="SSN39" s="498"/>
      <c r="SSO39" s="498"/>
      <c r="SSP39" s="498"/>
      <c r="SSQ39" s="498"/>
      <c r="SSR39" s="498"/>
      <c r="SSS39" s="498"/>
      <c r="SST39" s="498"/>
      <c r="SSU39" s="498"/>
      <c r="SSV39" s="498"/>
      <c r="SSW39" s="498"/>
      <c r="SSX39" s="498"/>
      <c r="SSY39" s="498"/>
      <c r="SSZ39" s="498"/>
      <c r="STA39" s="498"/>
      <c r="STB39" s="498"/>
      <c r="STC39" s="498"/>
      <c r="STD39" s="498"/>
      <c r="STE39" s="498"/>
      <c r="STF39" s="498"/>
      <c r="STG39" s="498"/>
      <c r="STH39" s="498"/>
      <c r="STI39" s="498"/>
      <c r="STJ39" s="498"/>
      <c r="STK39" s="498"/>
      <c r="STL39" s="498"/>
      <c r="STM39" s="498"/>
      <c r="STN39" s="498"/>
      <c r="STO39" s="498"/>
      <c r="STP39" s="498"/>
      <c r="STQ39" s="498"/>
      <c r="STR39" s="498"/>
      <c r="STS39" s="498"/>
      <c r="STT39" s="498"/>
      <c r="STU39" s="498"/>
      <c r="STV39" s="498"/>
      <c r="STW39" s="498"/>
      <c r="STX39" s="498"/>
      <c r="STY39" s="498"/>
      <c r="STZ39" s="498"/>
      <c r="SUA39" s="498"/>
      <c r="SUB39" s="498"/>
      <c r="SUC39" s="498"/>
      <c r="SUD39" s="498"/>
      <c r="SUE39" s="498"/>
      <c r="SUF39" s="498"/>
      <c r="SUG39" s="498"/>
      <c r="SUH39" s="498"/>
      <c r="SUI39" s="498"/>
      <c r="SUJ39" s="498"/>
      <c r="SUK39" s="498"/>
      <c r="SUL39" s="498"/>
      <c r="SUM39" s="498"/>
      <c r="SUN39" s="498"/>
      <c r="SUO39" s="498"/>
      <c r="SUP39" s="498"/>
      <c r="SUQ39" s="498"/>
      <c r="SUR39" s="498"/>
      <c r="SUS39" s="498"/>
      <c r="SUT39" s="498"/>
      <c r="SUU39" s="498"/>
      <c r="SUV39" s="498"/>
      <c r="SUW39" s="498"/>
      <c r="SUX39" s="498"/>
      <c r="SUY39" s="498"/>
      <c r="SUZ39" s="498"/>
      <c r="SVA39" s="498"/>
      <c r="SVB39" s="498"/>
      <c r="SVC39" s="498"/>
      <c r="SVD39" s="498"/>
      <c r="SVE39" s="498"/>
      <c r="SVF39" s="498"/>
      <c r="SVG39" s="498"/>
      <c r="SVH39" s="498"/>
      <c r="SVI39" s="498"/>
      <c r="SVJ39" s="498"/>
      <c r="SVK39" s="498"/>
      <c r="SVL39" s="498"/>
      <c r="SVM39" s="498"/>
      <c r="SVN39" s="498"/>
      <c r="SVO39" s="498"/>
      <c r="SVP39" s="498"/>
      <c r="SVQ39" s="498"/>
      <c r="SVR39" s="498"/>
      <c r="SVS39" s="498"/>
      <c r="SVT39" s="498"/>
      <c r="SVU39" s="498"/>
      <c r="SVV39" s="498"/>
      <c r="SVW39" s="498"/>
      <c r="SVX39" s="498"/>
      <c r="SVY39" s="498"/>
      <c r="SVZ39" s="498"/>
      <c r="SWA39" s="498"/>
      <c r="SWB39" s="498"/>
      <c r="SWC39" s="498"/>
      <c r="SWD39" s="498"/>
      <c r="SWE39" s="498"/>
      <c r="SWF39" s="498"/>
      <c r="SWG39" s="498"/>
      <c r="SWH39" s="498"/>
      <c r="SWI39" s="498"/>
      <c r="SWJ39" s="498"/>
      <c r="SWK39" s="498"/>
      <c r="SWL39" s="498"/>
      <c r="SWM39" s="498"/>
      <c r="SWN39" s="498"/>
      <c r="SWO39" s="498"/>
      <c r="SWP39" s="498"/>
      <c r="SWQ39" s="498"/>
      <c r="SWR39" s="498"/>
      <c r="SWS39" s="498"/>
      <c r="SWT39" s="498"/>
      <c r="SWU39" s="498"/>
      <c r="SWV39" s="498"/>
      <c r="SWW39" s="498"/>
      <c r="SWX39" s="498"/>
      <c r="SWY39" s="498"/>
      <c r="SWZ39" s="498"/>
      <c r="SXA39" s="498"/>
      <c r="SXB39" s="498"/>
      <c r="SXC39" s="498"/>
      <c r="SXD39" s="498"/>
      <c r="SXE39" s="498"/>
      <c r="SXF39" s="498"/>
      <c r="SXG39" s="498"/>
      <c r="SXH39" s="498"/>
      <c r="SXI39" s="498"/>
      <c r="SXJ39" s="498"/>
      <c r="SXK39" s="498"/>
      <c r="SXL39" s="498"/>
      <c r="SXM39" s="498"/>
      <c r="SXN39" s="498"/>
      <c r="SXO39" s="498"/>
      <c r="SXP39" s="498"/>
      <c r="SXQ39" s="498"/>
      <c r="SXR39" s="498"/>
      <c r="SXS39" s="498"/>
      <c r="SXT39" s="498"/>
      <c r="SXU39" s="498"/>
      <c r="SXV39" s="498"/>
      <c r="SXW39" s="498"/>
      <c r="SXX39" s="498"/>
      <c r="SXY39" s="498"/>
      <c r="SXZ39" s="498"/>
      <c r="SYA39" s="498"/>
      <c r="SYB39" s="498"/>
      <c r="SYC39" s="498"/>
      <c r="SYD39" s="498"/>
      <c r="SYE39" s="498"/>
      <c r="SYF39" s="498"/>
      <c r="SYG39" s="498"/>
      <c r="SYH39" s="498"/>
      <c r="SYI39" s="498"/>
      <c r="SYJ39" s="498"/>
      <c r="SYK39" s="498"/>
      <c r="SYL39" s="498"/>
      <c r="SYM39" s="498"/>
      <c r="SYN39" s="498"/>
      <c r="SYO39" s="498"/>
      <c r="SYP39" s="498"/>
      <c r="SYQ39" s="498"/>
      <c r="SYR39" s="498"/>
      <c r="SYS39" s="498"/>
      <c r="SYT39" s="498"/>
      <c r="SYU39" s="498"/>
      <c r="SYV39" s="498"/>
      <c r="SYW39" s="498"/>
      <c r="SYX39" s="498"/>
      <c r="SYY39" s="498"/>
      <c r="SYZ39" s="498"/>
      <c r="SZA39" s="498"/>
      <c r="SZB39" s="498"/>
      <c r="SZC39" s="498"/>
      <c r="SZD39" s="498"/>
      <c r="SZE39" s="498"/>
      <c r="SZF39" s="498"/>
      <c r="SZG39" s="498"/>
      <c r="SZH39" s="498"/>
      <c r="SZI39" s="498"/>
      <c r="SZJ39" s="498"/>
      <c r="SZK39" s="498"/>
      <c r="SZL39" s="498"/>
      <c r="SZM39" s="498"/>
      <c r="SZN39" s="498"/>
      <c r="SZO39" s="498"/>
      <c r="SZP39" s="498"/>
      <c r="SZQ39" s="498"/>
      <c r="SZR39" s="498"/>
      <c r="SZS39" s="498"/>
      <c r="SZT39" s="498"/>
      <c r="SZU39" s="498"/>
      <c r="SZV39" s="498"/>
      <c r="SZW39" s="498"/>
      <c r="SZX39" s="498"/>
      <c r="SZY39" s="498"/>
      <c r="SZZ39" s="498"/>
      <c r="TAA39" s="498"/>
      <c r="TAB39" s="498"/>
      <c r="TAC39" s="498"/>
      <c r="TAD39" s="498"/>
      <c r="TAE39" s="498"/>
      <c r="TAF39" s="498"/>
      <c r="TAG39" s="498"/>
      <c r="TAH39" s="498"/>
      <c r="TAI39" s="498"/>
      <c r="TAJ39" s="498"/>
      <c r="TAK39" s="498"/>
      <c r="TAL39" s="498"/>
      <c r="TAM39" s="498"/>
      <c r="TAN39" s="498"/>
      <c r="TAO39" s="498"/>
      <c r="TAP39" s="498"/>
      <c r="TAQ39" s="498"/>
      <c r="TAR39" s="498"/>
      <c r="TAS39" s="498"/>
      <c r="TAT39" s="498"/>
      <c r="TAU39" s="498"/>
      <c r="TAV39" s="498"/>
      <c r="TAW39" s="498"/>
      <c r="TAX39" s="498"/>
      <c r="TAY39" s="498"/>
      <c r="TAZ39" s="498"/>
      <c r="TBA39" s="498"/>
      <c r="TBB39" s="498"/>
      <c r="TBC39" s="498"/>
      <c r="TBD39" s="498"/>
      <c r="TBE39" s="498"/>
      <c r="TBF39" s="498"/>
      <c r="TBG39" s="498"/>
      <c r="TBH39" s="498"/>
      <c r="TBI39" s="498"/>
      <c r="TBJ39" s="498"/>
      <c r="TBK39" s="498"/>
      <c r="TBL39" s="498"/>
      <c r="TBM39" s="498"/>
      <c r="TBN39" s="498"/>
      <c r="TBO39" s="498"/>
      <c r="TBP39" s="498"/>
      <c r="TBQ39" s="498"/>
      <c r="TBR39" s="498"/>
      <c r="TBS39" s="498"/>
      <c r="TBT39" s="498"/>
      <c r="TBU39" s="498"/>
      <c r="TBV39" s="498"/>
      <c r="TBW39" s="498"/>
      <c r="TBX39" s="498"/>
      <c r="TBY39" s="498"/>
      <c r="TBZ39" s="498"/>
      <c r="TCA39" s="498"/>
      <c r="TCB39" s="498"/>
      <c r="TCC39" s="498"/>
      <c r="TCD39" s="498"/>
      <c r="TCE39" s="498"/>
      <c r="TCF39" s="498"/>
      <c r="TCG39" s="498"/>
      <c r="TCH39" s="498"/>
      <c r="TCI39" s="498"/>
      <c r="TCJ39" s="498"/>
      <c r="TCK39" s="498"/>
      <c r="TCL39" s="498"/>
      <c r="TCM39" s="498"/>
      <c r="TCN39" s="498"/>
      <c r="TCO39" s="498"/>
      <c r="TCP39" s="498"/>
      <c r="TCQ39" s="498"/>
      <c r="TCR39" s="498"/>
      <c r="TCS39" s="498"/>
      <c r="TCT39" s="498"/>
      <c r="TCU39" s="498"/>
      <c r="TCV39" s="498"/>
      <c r="TCW39" s="498"/>
      <c r="TCX39" s="498"/>
      <c r="TCY39" s="498"/>
      <c r="TCZ39" s="498"/>
      <c r="TDA39" s="498"/>
      <c r="TDB39" s="498"/>
      <c r="TDC39" s="498"/>
      <c r="TDD39" s="498"/>
      <c r="TDE39" s="498"/>
      <c r="TDF39" s="498"/>
      <c r="TDG39" s="498"/>
      <c r="TDH39" s="498"/>
      <c r="TDI39" s="498"/>
      <c r="TDJ39" s="498"/>
      <c r="TDK39" s="498"/>
      <c r="TDL39" s="498"/>
      <c r="TDM39" s="498"/>
      <c r="TDN39" s="498"/>
      <c r="TDO39" s="498"/>
      <c r="TDP39" s="498"/>
      <c r="TDQ39" s="498"/>
      <c r="TDR39" s="498"/>
      <c r="TDS39" s="498"/>
      <c r="TDT39" s="498"/>
      <c r="TDU39" s="498"/>
      <c r="TDV39" s="498"/>
      <c r="TDW39" s="498"/>
      <c r="TDX39" s="498"/>
      <c r="TDY39" s="498"/>
      <c r="TDZ39" s="498"/>
      <c r="TEA39" s="498"/>
      <c r="TEB39" s="498"/>
      <c r="TEC39" s="498"/>
      <c r="TED39" s="498"/>
      <c r="TEE39" s="498"/>
      <c r="TEF39" s="498"/>
      <c r="TEG39" s="498"/>
      <c r="TEH39" s="498"/>
      <c r="TEI39" s="498"/>
      <c r="TEJ39" s="498"/>
      <c r="TEK39" s="498"/>
      <c r="TEL39" s="498"/>
      <c r="TEM39" s="498"/>
      <c r="TEN39" s="498"/>
      <c r="TEO39" s="498"/>
      <c r="TEP39" s="498"/>
      <c r="TEQ39" s="498"/>
      <c r="TER39" s="498"/>
      <c r="TES39" s="498"/>
      <c r="TET39" s="498"/>
      <c r="TEU39" s="498"/>
      <c r="TEV39" s="498"/>
      <c r="TEW39" s="498"/>
      <c r="TEX39" s="498"/>
      <c r="TEY39" s="498"/>
      <c r="TEZ39" s="498"/>
      <c r="TFA39" s="498"/>
      <c r="TFB39" s="498"/>
      <c r="TFC39" s="498"/>
      <c r="TFD39" s="498"/>
      <c r="TFE39" s="498"/>
      <c r="TFF39" s="498"/>
      <c r="TFG39" s="498"/>
      <c r="TFH39" s="498"/>
      <c r="TFI39" s="498"/>
      <c r="TFJ39" s="498"/>
      <c r="TFK39" s="498"/>
      <c r="TFL39" s="498"/>
      <c r="TFM39" s="498"/>
      <c r="TFN39" s="498"/>
      <c r="TFO39" s="498"/>
      <c r="TFP39" s="498"/>
      <c r="TFQ39" s="498"/>
      <c r="TFR39" s="498"/>
      <c r="TFS39" s="498"/>
      <c r="TFT39" s="498"/>
      <c r="TFU39" s="498"/>
      <c r="TFV39" s="498"/>
      <c r="TFW39" s="498"/>
      <c r="TFX39" s="498"/>
      <c r="TFY39" s="498"/>
      <c r="TFZ39" s="498"/>
      <c r="TGA39" s="498"/>
      <c r="TGB39" s="498"/>
      <c r="TGC39" s="498"/>
      <c r="TGD39" s="498"/>
      <c r="TGE39" s="498"/>
      <c r="TGF39" s="498"/>
      <c r="TGG39" s="498"/>
      <c r="TGH39" s="498"/>
      <c r="TGI39" s="498"/>
      <c r="TGJ39" s="498"/>
      <c r="TGK39" s="498"/>
      <c r="TGL39" s="498"/>
      <c r="TGM39" s="498"/>
      <c r="TGN39" s="498"/>
      <c r="TGO39" s="498"/>
      <c r="TGP39" s="498"/>
      <c r="TGQ39" s="498"/>
      <c r="TGR39" s="498"/>
      <c r="TGS39" s="498"/>
      <c r="TGT39" s="498"/>
      <c r="TGU39" s="498"/>
      <c r="TGV39" s="498"/>
      <c r="TGW39" s="498"/>
      <c r="TGX39" s="498"/>
      <c r="TGY39" s="498"/>
      <c r="TGZ39" s="498"/>
      <c r="THA39" s="498"/>
      <c r="THB39" s="498"/>
      <c r="THC39" s="498"/>
      <c r="THD39" s="498"/>
      <c r="THE39" s="498"/>
      <c r="THF39" s="498"/>
      <c r="THG39" s="498"/>
      <c r="THH39" s="498"/>
      <c r="THI39" s="498"/>
      <c r="THJ39" s="498"/>
      <c r="THK39" s="498"/>
      <c r="THL39" s="498"/>
      <c r="THM39" s="498"/>
      <c r="THN39" s="498"/>
      <c r="THO39" s="498"/>
      <c r="THP39" s="498"/>
      <c r="THQ39" s="498"/>
      <c r="THR39" s="498"/>
      <c r="THS39" s="498"/>
      <c r="THT39" s="498"/>
      <c r="THU39" s="498"/>
      <c r="THV39" s="498"/>
      <c r="THW39" s="498"/>
      <c r="THX39" s="498"/>
      <c r="THY39" s="498"/>
      <c r="THZ39" s="498"/>
      <c r="TIA39" s="498"/>
      <c r="TIB39" s="498"/>
      <c r="TIC39" s="498"/>
      <c r="TID39" s="498"/>
      <c r="TIE39" s="498"/>
      <c r="TIF39" s="498"/>
      <c r="TIG39" s="498"/>
      <c r="TIH39" s="498"/>
      <c r="TII39" s="498"/>
      <c r="TIJ39" s="498"/>
      <c r="TIK39" s="498"/>
      <c r="TIL39" s="498"/>
      <c r="TIM39" s="498"/>
      <c r="TIN39" s="498"/>
      <c r="TIO39" s="498"/>
      <c r="TIP39" s="498"/>
      <c r="TIQ39" s="498"/>
      <c r="TIR39" s="498"/>
      <c r="TIS39" s="498"/>
      <c r="TIT39" s="498"/>
      <c r="TIU39" s="498"/>
      <c r="TIV39" s="498"/>
      <c r="TIW39" s="498"/>
      <c r="TIX39" s="498"/>
      <c r="TIY39" s="498"/>
      <c r="TIZ39" s="498"/>
      <c r="TJA39" s="498"/>
      <c r="TJB39" s="498"/>
      <c r="TJC39" s="498"/>
      <c r="TJD39" s="498"/>
      <c r="TJE39" s="498"/>
      <c r="TJF39" s="498"/>
      <c r="TJG39" s="498"/>
      <c r="TJH39" s="498"/>
      <c r="TJI39" s="498"/>
      <c r="TJJ39" s="498"/>
      <c r="TJK39" s="498"/>
      <c r="TJL39" s="498"/>
      <c r="TJM39" s="498"/>
      <c r="TJN39" s="498"/>
      <c r="TJO39" s="498"/>
      <c r="TJP39" s="498"/>
      <c r="TJQ39" s="498"/>
      <c r="TJR39" s="498"/>
      <c r="TJS39" s="498"/>
      <c r="TJT39" s="498"/>
      <c r="TJU39" s="498"/>
      <c r="TJV39" s="498"/>
      <c r="TJW39" s="498"/>
      <c r="TJX39" s="498"/>
      <c r="TJY39" s="498"/>
      <c r="TJZ39" s="498"/>
      <c r="TKA39" s="498"/>
      <c r="TKB39" s="498"/>
      <c r="TKC39" s="498"/>
      <c r="TKD39" s="498"/>
      <c r="TKE39" s="498"/>
      <c r="TKF39" s="498"/>
      <c r="TKG39" s="498"/>
      <c r="TKH39" s="498"/>
      <c r="TKI39" s="498"/>
      <c r="TKJ39" s="498"/>
      <c r="TKK39" s="498"/>
      <c r="TKL39" s="498"/>
      <c r="TKM39" s="498"/>
      <c r="TKN39" s="498"/>
      <c r="TKO39" s="498"/>
      <c r="TKP39" s="498"/>
      <c r="TKQ39" s="498"/>
      <c r="TKR39" s="498"/>
      <c r="TKS39" s="498"/>
      <c r="TKT39" s="498"/>
      <c r="TKU39" s="498"/>
      <c r="TKV39" s="498"/>
      <c r="TKW39" s="498"/>
      <c r="TKX39" s="498"/>
      <c r="TKY39" s="498"/>
      <c r="TKZ39" s="498"/>
      <c r="TLA39" s="498"/>
      <c r="TLB39" s="498"/>
      <c r="TLC39" s="498"/>
      <c r="TLD39" s="498"/>
      <c r="TLE39" s="498"/>
      <c r="TLF39" s="498"/>
      <c r="TLG39" s="498"/>
      <c r="TLH39" s="498"/>
      <c r="TLI39" s="498"/>
      <c r="TLJ39" s="498"/>
      <c r="TLK39" s="498"/>
      <c r="TLL39" s="498"/>
      <c r="TLM39" s="498"/>
      <c r="TLN39" s="498"/>
      <c r="TLO39" s="498"/>
      <c r="TLP39" s="498"/>
      <c r="TLQ39" s="498"/>
      <c r="TLR39" s="498"/>
      <c r="TLS39" s="498"/>
      <c r="TLT39" s="498"/>
      <c r="TLU39" s="498"/>
      <c r="TLV39" s="498"/>
      <c r="TLW39" s="498"/>
      <c r="TLX39" s="498"/>
      <c r="TLY39" s="498"/>
      <c r="TLZ39" s="498"/>
      <c r="TMA39" s="498"/>
      <c r="TMB39" s="498"/>
      <c r="TMC39" s="498"/>
      <c r="TMD39" s="498"/>
      <c r="TME39" s="498"/>
      <c r="TMF39" s="498"/>
      <c r="TMG39" s="498"/>
      <c r="TMH39" s="498"/>
      <c r="TMI39" s="498"/>
      <c r="TMJ39" s="498"/>
      <c r="TMK39" s="498"/>
      <c r="TML39" s="498"/>
      <c r="TMM39" s="498"/>
      <c r="TMN39" s="498"/>
      <c r="TMO39" s="498"/>
      <c r="TMP39" s="498"/>
      <c r="TMQ39" s="498"/>
      <c r="TMR39" s="498"/>
      <c r="TMS39" s="498"/>
      <c r="TMT39" s="498"/>
      <c r="TMU39" s="498"/>
      <c r="TMV39" s="498"/>
      <c r="TMW39" s="498"/>
      <c r="TMX39" s="498"/>
      <c r="TMY39" s="498"/>
      <c r="TMZ39" s="498"/>
      <c r="TNA39" s="498"/>
      <c r="TNB39" s="498"/>
      <c r="TNC39" s="498"/>
      <c r="TND39" s="498"/>
      <c r="TNE39" s="498"/>
      <c r="TNF39" s="498"/>
      <c r="TNG39" s="498"/>
      <c r="TNH39" s="498"/>
      <c r="TNI39" s="498"/>
      <c r="TNJ39" s="498"/>
      <c r="TNK39" s="498"/>
      <c r="TNL39" s="498"/>
      <c r="TNM39" s="498"/>
      <c r="TNN39" s="498"/>
      <c r="TNO39" s="498"/>
      <c r="TNP39" s="498"/>
      <c r="TNQ39" s="498"/>
      <c r="TNR39" s="498"/>
      <c r="TNS39" s="498"/>
      <c r="TNT39" s="498"/>
      <c r="TNU39" s="498"/>
      <c r="TNV39" s="498"/>
      <c r="TNW39" s="498"/>
      <c r="TNX39" s="498"/>
      <c r="TNY39" s="498"/>
      <c r="TNZ39" s="498"/>
      <c r="TOA39" s="498"/>
      <c r="TOB39" s="498"/>
      <c r="TOC39" s="498"/>
      <c r="TOD39" s="498"/>
      <c r="TOE39" s="498"/>
      <c r="TOF39" s="498"/>
      <c r="TOG39" s="498"/>
      <c r="TOH39" s="498"/>
      <c r="TOI39" s="498"/>
      <c r="TOJ39" s="498"/>
      <c r="TOK39" s="498"/>
      <c r="TOL39" s="498"/>
      <c r="TOM39" s="498"/>
      <c r="TON39" s="498"/>
      <c r="TOO39" s="498"/>
      <c r="TOP39" s="498"/>
      <c r="TOQ39" s="498"/>
      <c r="TOR39" s="498"/>
      <c r="TOS39" s="498"/>
      <c r="TOT39" s="498"/>
      <c r="TOU39" s="498"/>
      <c r="TOV39" s="498"/>
      <c r="TOW39" s="498"/>
      <c r="TOX39" s="498"/>
      <c r="TOY39" s="498"/>
      <c r="TOZ39" s="498"/>
      <c r="TPA39" s="498"/>
      <c r="TPB39" s="498"/>
      <c r="TPC39" s="498"/>
      <c r="TPD39" s="498"/>
      <c r="TPE39" s="498"/>
      <c r="TPF39" s="498"/>
      <c r="TPG39" s="498"/>
      <c r="TPH39" s="498"/>
      <c r="TPI39" s="498"/>
      <c r="TPJ39" s="498"/>
      <c r="TPK39" s="498"/>
      <c r="TPL39" s="498"/>
      <c r="TPM39" s="498"/>
      <c r="TPN39" s="498"/>
      <c r="TPO39" s="498"/>
      <c r="TPP39" s="498"/>
      <c r="TPQ39" s="498"/>
      <c r="TPR39" s="498"/>
      <c r="TPS39" s="498"/>
      <c r="TPT39" s="498"/>
      <c r="TPU39" s="498"/>
      <c r="TPV39" s="498"/>
      <c r="TPW39" s="498"/>
      <c r="TPX39" s="498"/>
      <c r="TPY39" s="498"/>
      <c r="TPZ39" s="498"/>
      <c r="TQA39" s="498"/>
      <c r="TQB39" s="498"/>
      <c r="TQC39" s="498"/>
      <c r="TQD39" s="498"/>
      <c r="TQE39" s="498"/>
      <c r="TQF39" s="498"/>
      <c r="TQG39" s="498"/>
      <c r="TQH39" s="498"/>
      <c r="TQI39" s="498"/>
      <c r="TQJ39" s="498"/>
      <c r="TQK39" s="498"/>
      <c r="TQL39" s="498"/>
      <c r="TQM39" s="498"/>
      <c r="TQN39" s="498"/>
      <c r="TQO39" s="498"/>
      <c r="TQP39" s="498"/>
      <c r="TQQ39" s="498"/>
      <c r="TQR39" s="498"/>
      <c r="TQS39" s="498"/>
      <c r="TQT39" s="498"/>
      <c r="TQU39" s="498"/>
      <c r="TQV39" s="498"/>
      <c r="TQW39" s="498"/>
      <c r="TQX39" s="498"/>
      <c r="TQY39" s="498"/>
      <c r="TQZ39" s="498"/>
      <c r="TRA39" s="498"/>
      <c r="TRB39" s="498"/>
      <c r="TRC39" s="498"/>
      <c r="TRD39" s="498"/>
      <c r="TRE39" s="498"/>
      <c r="TRF39" s="498"/>
      <c r="TRG39" s="498"/>
      <c r="TRH39" s="498"/>
      <c r="TRI39" s="498"/>
      <c r="TRJ39" s="498"/>
      <c r="TRK39" s="498"/>
      <c r="TRL39" s="498"/>
      <c r="TRM39" s="498"/>
      <c r="TRN39" s="498"/>
      <c r="TRO39" s="498"/>
      <c r="TRP39" s="498"/>
      <c r="TRQ39" s="498"/>
      <c r="TRR39" s="498"/>
      <c r="TRS39" s="498"/>
      <c r="TRT39" s="498"/>
      <c r="TRU39" s="498"/>
      <c r="TRV39" s="498"/>
      <c r="TRW39" s="498"/>
      <c r="TRX39" s="498"/>
      <c r="TRY39" s="498"/>
      <c r="TRZ39" s="498"/>
      <c r="TSA39" s="498"/>
      <c r="TSB39" s="498"/>
      <c r="TSC39" s="498"/>
      <c r="TSD39" s="498"/>
      <c r="TSE39" s="498"/>
      <c r="TSF39" s="498"/>
      <c r="TSG39" s="498"/>
      <c r="TSH39" s="498"/>
      <c r="TSI39" s="498"/>
      <c r="TSJ39" s="498"/>
      <c r="TSK39" s="498"/>
      <c r="TSL39" s="498"/>
      <c r="TSM39" s="498"/>
      <c r="TSN39" s="498"/>
      <c r="TSO39" s="498"/>
      <c r="TSP39" s="498"/>
      <c r="TSQ39" s="498"/>
      <c r="TSR39" s="498"/>
      <c r="TSS39" s="498"/>
      <c r="TST39" s="498"/>
      <c r="TSU39" s="498"/>
      <c r="TSV39" s="498"/>
      <c r="TSW39" s="498"/>
      <c r="TSX39" s="498"/>
      <c r="TSY39" s="498"/>
      <c r="TSZ39" s="498"/>
      <c r="TTA39" s="498"/>
      <c r="TTB39" s="498"/>
      <c r="TTC39" s="498"/>
      <c r="TTD39" s="498"/>
      <c r="TTE39" s="498"/>
      <c r="TTF39" s="498"/>
      <c r="TTG39" s="498"/>
      <c r="TTH39" s="498"/>
      <c r="TTI39" s="498"/>
      <c r="TTJ39" s="498"/>
      <c r="TTK39" s="498"/>
      <c r="TTL39" s="498"/>
      <c r="TTM39" s="498"/>
      <c r="TTN39" s="498"/>
      <c r="TTO39" s="498"/>
      <c r="TTP39" s="498"/>
      <c r="TTQ39" s="498"/>
      <c r="TTR39" s="498"/>
      <c r="TTS39" s="498"/>
      <c r="TTT39" s="498"/>
      <c r="TTU39" s="498"/>
      <c r="TTV39" s="498"/>
      <c r="TTW39" s="498"/>
      <c r="TTX39" s="498"/>
      <c r="TTY39" s="498"/>
      <c r="TTZ39" s="498"/>
      <c r="TUA39" s="498"/>
      <c r="TUB39" s="498"/>
      <c r="TUC39" s="498"/>
      <c r="TUD39" s="498"/>
      <c r="TUE39" s="498"/>
      <c r="TUF39" s="498"/>
      <c r="TUG39" s="498"/>
      <c r="TUH39" s="498"/>
      <c r="TUI39" s="498"/>
      <c r="TUJ39" s="498"/>
      <c r="TUK39" s="498"/>
      <c r="TUL39" s="498"/>
      <c r="TUM39" s="498"/>
      <c r="TUN39" s="498"/>
      <c r="TUO39" s="498"/>
      <c r="TUP39" s="498"/>
      <c r="TUQ39" s="498"/>
      <c r="TUR39" s="498"/>
      <c r="TUS39" s="498"/>
      <c r="TUT39" s="498"/>
      <c r="TUU39" s="498"/>
      <c r="TUV39" s="498"/>
      <c r="TUW39" s="498"/>
      <c r="TUX39" s="498"/>
      <c r="TUY39" s="498"/>
      <c r="TUZ39" s="498"/>
      <c r="TVA39" s="498"/>
      <c r="TVB39" s="498"/>
      <c r="TVC39" s="498"/>
      <c r="TVD39" s="498"/>
      <c r="TVE39" s="498"/>
      <c r="TVF39" s="498"/>
      <c r="TVG39" s="498"/>
      <c r="TVH39" s="498"/>
      <c r="TVI39" s="498"/>
      <c r="TVJ39" s="498"/>
      <c r="TVK39" s="498"/>
      <c r="TVL39" s="498"/>
      <c r="TVM39" s="498"/>
      <c r="TVN39" s="498"/>
      <c r="TVO39" s="498"/>
      <c r="TVP39" s="498"/>
      <c r="TVQ39" s="498"/>
      <c r="TVR39" s="498"/>
      <c r="TVS39" s="498"/>
      <c r="TVT39" s="498"/>
      <c r="TVU39" s="498"/>
      <c r="TVV39" s="498"/>
      <c r="TVW39" s="498"/>
      <c r="TVX39" s="498"/>
      <c r="TVY39" s="498"/>
      <c r="TVZ39" s="498"/>
      <c r="TWA39" s="498"/>
      <c r="TWB39" s="498"/>
      <c r="TWC39" s="498"/>
      <c r="TWD39" s="498"/>
      <c r="TWE39" s="498"/>
      <c r="TWF39" s="498"/>
      <c r="TWG39" s="498"/>
      <c r="TWH39" s="498"/>
      <c r="TWI39" s="498"/>
      <c r="TWJ39" s="498"/>
      <c r="TWK39" s="498"/>
      <c r="TWL39" s="498"/>
      <c r="TWM39" s="498"/>
      <c r="TWN39" s="498"/>
      <c r="TWO39" s="498"/>
      <c r="TWP39" s="498"/>
      <c r="TWQ39" s="498"/>
      <c r="TWR39" s="498"/>
      <c r="TWS39" s="498"/>
      <c r="TWT39" s="498"/>
      <c r="TWU39" s="498"/>
      <c r="TWV39" s="498"/>
      <c r="TWW39" s="498"/>
      <c r="TWX39" s="498"/>
      <c r="TWY39" s="498"/>
      <c r="TWZ39" s="498"/>
      <c r="TXA39" s="498"/>
      <c r="TXB39" s="498"/>
      <c r="TXC39" s="498"/>
      <c r="TXD39" s="498"/>
      <c r="TXE39" s="498"/>
      <c r="TXF39" s="498"/>
      <c r="TXG39" s="498"/>
      <c r="TXH39" s="498"/>
      <c r="TXI39" s="498"/>
      <c r="TXJ39" s="498"/>
      <c r="TXK39" s="498"/>
      <c r="TXL39" s="498"/>
      <c r="TXM39" s="498"/>
      <c r="TXN39" s="498"/>
      <c r="TXO39" s="498"/>
      <c r="TXP39" s="498"/>
      <c r="TXQ39" s="498"/>
      <c r="TXR39" s="498"/>
      <c r="TXS39" s="498"/>
      <c r="TXT39" s="498"/>
      <c r="TXU39" s="498"/>
      <c r="TXV39" s="498"/>
      <c r="TXW39" s="498"/>
      <c r="TXX39" s="498"/>
      <c r="TXY39" s="498"/>
      <c r="TXZ39" s="498"/>
      <c r="TYA39" s="498"/>
      <c r="TYB39" s="498"/>
      <c r="TYC39" s="498"/>
      <c r="TYD39" s="498"/>
      <c r="TYE39" s="498"/>
      <c r="TYF39" s="498"/>
      <c r="TYG39" s="498"/>
      <c r="TYH39" s="498"/>
      <c r="TYI39" s="498"/>
      <c r="TYJ39" s="498"/>
      <c r="TYK39" s="498"/>
      <c r="TYL39" s="498"/>
      <c r="TYM39" s="498"/>
      <c r="TYN39" s="498"/>
      <c r="TYO39" s="498"/>
      <c r="TYP39" s="498"/>
      <c r="TYQ39" s="498"/>
      <c r="TYR39" s="498"/>
      <c r="TYS39" s="498"/>
      <c r="TYT39" s="498"/>
      <c r="TYU39" s="498"/>
      <c r="TYV39" s="498"/>
      <c r="TYW39" s="498"/>
      <c r="TYX39" s="498"/>
      <c r="TYY39" s="498"/>
      <c r="TYZ39" s="498"/>
      <c r="TZA39" s="498"/>
      <c r="TZB39" s="498"/>
      <c r="TZC39" s="498"/>
      <c r="TZD39" s="498"/>
      <c r="TZE39" s="498"/>
      <c r="TZF39" s="498"/>
      <c r="TZG39" s="498"/>
      <c r="TZH39" s="498"/>
      <c r="TZI39" s="498"/>
      <c r="TZJ39" s="498"/>
      <c r="TZK39" s="498"/>
      <c r="TZL39" s="498"/>
      <c r="TZM39" s="498"/>
      <c r="TZN39" s="498"/>
      <c r="TZO39" s="498"/>
      <c r="TZP39" s="498"/>
      <c r="TZQ39" s="498"/>
      <c r="TZR39" s="498"/>
      <c r="TZS39" s="498"/>
      <c r="TZT39" s="498"/>
      <c r="TZU39" s="498"/>
      <c r="TZV39" s="498"/>
      <c r="TZW39" s="498"/>
      <c r="TZX39" s="498"/>
      <c r="TZY39" s="498"/>
      <c r="TZZ39" s="498"/>
      <c r="UAA39" s="498"/>
      <c r="UAB39" s="498"/>
      <c r="UAC39" s="498"/>
      <c r="UAD39" s="498"/>
      <c r="UAE39" s="498"/>
      <c r="UAF39" s="498"/>
      <c r="UAG39" s="498"/>
      <c r="UAH39" s="498"/>
      <c r="UAI39" s="498"/>
      <c r="UAJ39" s="498"/>
      <c r="UAK39" s="498"/>
      <c r="UAL39" s="498"/>
      <c r="UAM39" s="498"/>
      <c r="UAN39" s="498"/>
      <c r="UAO39" s="498"/>
      <c r="UAP39" s="498"/>
      <c r="UAQ39" s="498"/>
      <c r="UAR39" s="498"/>
      <c r="UAS39" s="498"/>
      <c r="UAT39" s="498"/>
      <c r="UAU39" s="498"/>
      <c r="UAV39" s="498"/>
      <c r="UAW39" s="498"/>
      <c r="UAX39" s="498"/>
      <c r="UAY39" s="498"/>
      <c r="UAZ39" s="498"/>
      <c r="UBA39" s="498"/>
      <c r="UBB39" s="498"/>
      <c r="UBC39" s="498"/>
      <c r="UBD39" s="498"/>
      <c r="UBE39" s="498"/>
      <c r="UBF39" s="498"/>
      <c r="UBG39" s="498"/>
      <c r="UBH39" s="498"/>
      <c r="UBI39" s="498"/>
      <c r="UBJ39" s="498"/>
      <c r="UBK39" s="498"/>
      <c r="UBL39" s="498"/>
      <c r="UBM39" s="498"/>
      <c r="UBN39" s="498"/>
      <c r="UBO39" s="498"/>
      <c r="UBP39" s="498"/>
      <c r="UBQ39" s="498"/>
      <c r="UBR39" s="498"/>
      <c r="UBS39" s="498"/>
      <c r="UBT39" s="498"/>
      <c r="UBU39" s="498"/>
      <c r="UBV39" s="498"/>
      <c r="UBW39" s="498"/>
      <c r="UBX39" s="498"/>
      <c r="UBY39" s="498"/>
      <c r="UBZ39" s="498"/>
      <c r="UCA39" s="498"/>
      <c r="UCB39" s="498"/>
      <c r="UCC39" s="498"/>
      <c r="UCD39" s="498"/>
      <c r="UCE39" s="498"/>
      <c r="UCF39" s="498"/>
      <c r="UCG39" s="498"/>
      <c r="UCH39" s="498"/>
      <c r="UCI39" s="498"/>
      <c r="UCJ39" s="498"/>
      <c r="UCK39" s="498"/>
      <c r="UCL39" s="498"/>
      <c r="UCM39" s="498"/>
      <c r="UCN39" s="498"/>
      <c r="UCO39" s="498"/>
      <c r="UCP39" s="498"/>
      <c r="UCQ39" s="498"/>
      <c r="UCR39" s="498"/>
      <c r="UCS39" s="498"/>
      <c r="UCT39" s="498"/>
      <c r="UCU39" s="498"/>
      <c r="UCV39" s="498"/>
      <c r="UCW39" s="498"/>
      <c r="UCX39" s="498"/>
      <c r="UCY39" s="498"/>
      <c r="UCZ39" s="498"/>
      <c r="UDA39" s="498"/>
      <c r="UDB39" s="498"/>
      <c r="UDC39" s="498"/>
      <c r="UDD39" s="498"/>
      <c r="UDE39" s="498"/>
      <c r="UDF39" s="498"/>
      <c r="UDG39" s="498"/>
      <c r="UDH39" s="498"/>
      <c r="UDI39" s="498"/>
      <c r="UDJ39" s="498"/>
      <c r="UDK39" s="498"/>
      <c r="UDL39" s="498"/>
      <c r="UDM39" s="498"/>
      <c r="UDN39" s="498"/>
      <c r="UDO39" s="498"/>
      <c r="UDP39" s="498"/>
      <c r="UDQ39" s="498"/>
      <c r="UDR39" s="498"/>
      <c r="UDS39" s="498"/>
      <c r="UDT39" s="498"/>
      <c r="UDU39" s="498"/>
      <c r="UDV39" s="498"/>
      <c r="UDW39" s="498"/>
      <c r="UDX39" s="498"/>
      <c r="UDY39" s="498"/>
      <c r="UDZ39" s="498"/>
      <c r="UEA39" s="498"/>
      <c r="UEB39" s="498"/>
      <c r="UEC39" s="498"/>
      <c r="UED39" s="498"/>
      <c r="UEE39" s="498"/>
      <c r="UEF39" s="498"/>
      <c r="UEG39" s="498"/>
      <c r="UEH39" s="498"/>
      <c r="UEI39" s="498"/>
      <c r="UEJ39" s="498"/>
      <c r="UEK39" s="498"/>
      <c r="UEL39" s="498"/>
      <c r="UEM39" s="498"/>
      <c r="UEN39" s="498"/>
      <c r="UEO39" s="498"/>
      <c r="UEP39" s="498"/>
      <c r="UEQ39" s="498"/>
      <c r="UER39" s="498"/>
      <c r="UES39" s="498"/>
      <c r="UET39" s="498"/>
      <c r="UEU39" s="498"/>
      <c r="UEV39" s="498"/>
      <c r="UEW39" s="498"/>
      <c r="UEX39" s="498"/>
      <c r="UEY39" s="498"/>
      <c r="UEZ39" s="498"/>
      <c r="UFA39" s="498"/>
      <c r="UFB39" s="498"/>
      <c r="UFC39" s="498"/>
      <c r="UFD39" s="498"/>
      <c r="UFE39" s="498"/>
      <c r="UFF39" s="498"/>
      <c r="UFG39" s="498"/>
      <c r="UFH39" s="498"/>
      <c r="UFI39" s="498"/>
      <c r="UFJ39" s="498"/>
      <c r="UFK39" s="498"/>
      <c r="UFL39" s="498"/>
      <c r="UFM39" s="498"/>
      <c r="UFN39" s="498"/>
      <c r="UFO39" s="498"/>
      <c r="UFP39" s="498"/>
      <c r="UFQ39" s="498"/>
      <c r="UFR39" s="498"/>
      <c r="UFS39" s="498"/>
      <c r="UFT39" s="498"/>
      <c r="UFU39" s="498"/>
      <c r="UFV39" s="498"/>
      <c r="UFW39" s="498"/>
      <c r="UFX39" s="498"/>
      <c r="UFY39" s="498"/>
      <c r="UFZ39" s="498"/>
      <c r="UGA39" s="498"/>
      <c r="UGB39" s="498"/>
      <c r="UGC39" s="498"/>
      <c r="UGD39" s="498"/>
      <c r="UGE39" s="498"/>
      <c r="UGF39" s="498"/>
      <c r="UGG39" s="498"/>
      <c r="UGH39" s="498"/>
      <c r="UGI39" s="498"/>
      <c r="UGJ39" s="498"/>
      <c r="UGK39" s="498"/>
      <c r="UGL39" s="498"/>
      <c r="UGM39" s="498"/>
      <c r="UGN39" s="498"/>
      <c r="UGO39" s="498"/>
      <c r="UGP39" s="498"/>
      <c r="UGQ39" s="498"/>
      <c r="UGR39" s="498"/>
      <c r="UGS39" s="498"/>
      <c r="UGT39" s="498"/>
      <c r="UGU39" s="498"/>
      <c r="UGV39" s="498"/>
      <c r="UGW39" s="498"/>
      <c r="UGX39" s="498"/>
      <c r="UGY39" s="498"/>
      <c r="UGZ39" s="498"/>
      <c r="UHA39" s="498"/>
      <c r="UHB39" s="498"/>
      <c r="UHC39" s="498"/>
      <c r="UHD39" s="498"/>
      <c r="UHE39" s="498"/>
      <c r="UHF39" s="498"/>
      <c r="UHG39" s="498"/>
      <c r="UHH39" s="498"/>
      <c r="UHI39" s="498"/>
      <c r="UHJ39" s="498"/>
      <c r="UHK39" s="498"/>
      <c r="UHL39" s="498"/>
      <c r="UHM39" s="498"/>
      <c r="UHN39" s="498"/>
      <c r="UHO39" s="498"/>
      <c r="UHP39" s="498"/>
      <c r="UHQ39" s="498"/>
      <c r="UHR39" s="498"/>
      <c r="UHS39" s="498"/>
      <c r="UHT39" s="498"/>
      <c r="UHU39" s="498"/>
      <c r="UHV39" s="498"/>
      <c r="UHW39" s="498"/>
      <c r="UHX39" s="498"/>
      <c r="UHY39" s="498"/>
      <c r="UHZ39" s="498"/>
      <c r="UIA39" s="498"/>
      <c r="UIB39" s="498"/>
      <c r="UIC39" s="498"/>
      <c r="UID39" s="498"/>
      <c r="UIE39" s="498"/>
      <c r="UIF39" s="498"/>
      <c r="UIG39" s="498"/>
      <c r="UIH39" s="498"/>
      <c r="UII39" s="498"/>
      <c r="UIJ39" s="498"/>
      <c r="UIK39" s="498"/>
      <c r="UIL39" s="498"/>
      <c r="UIM39" s="498"/>
      <c r="UIN39" s="498"/>
      <c r="UIO39" s="498"/>
      <c r="UIP39" s="498"/>
      <c r="UIQ39" s="498"/>
      <c r="UIR39" s="498"/>
      <c r="UIS39" s="498"/>
      <c r="UIT39" s="498"/>
      <c r="UIU39" s="498"/>
      <c r="UIV39" s="498"/>
      <c r="UIW39" s="498"/>
      <c r="UIX39" s="498"/>
      <c r="UIY39" s="498"/>
      <c r="UIZ39" s="498"/>
      <c r="UJA39" s="498"/>
      <c r="UJB39" s="498"/>
      <c r="UJC39" s="498"/>
      <c r="UJD39" s="498"/>
      <c r="UJE39" s="498"/>
      <c r="UJF39" s="498"/>
      <c r="UJG39" s="498"/>
      <c r="UJH39" s="498"/>
      <c r="UJI39" s="498"/>
      <c r="UJJ39" s="498"/>
      <c r="UJK39" s="498"/>
      <c r="UJL39" s="498"/>
      <c r="UJM39" s="498"/>
      <c r="UJN39" s="498"/>
      <c r="UJO39" s="498"/>
      <c r="UJP39" s="498"/>
      <c r="UJQ39" s="498"/>
      <c r="UJR39" s="498"/>
      <c r="UJS39" s="498"/>
      <c r="UJT39" s="498"/>
      <c r="UJU39" s="498"/>
      <c r="UJV39" s="498"/>
      <c r="UJW39" s="498"/>
      <c r="UJX39" s="498"/>
      <c r="UJY39" s="498"/>
      <c r="UJZ39" s="498"/>
      <c r="UKA39" s="498"/>
      <c r="UKB39" s="498"/>
      <c r="UKC39" s="498"/>
      <c r="UKD39" s="498"/>
      <c r="UKE39" s="498"/>
      <c r="UKF39" s="498"/>
      <c r="UKG39" s="498"/>
      <c r="UKH39" s="498"/>
      <c r="UKI39" s="498"/>
      <c r="UKJ39" s="498"/>
      <c r="UKK39" s="498"/>
      <c r="UKL39" s="498"/>
      <c r="UKM39" s="498"/>
      <c r="UKN39" s="498"/>
      <c r="UKO39" s="498"/>
      <c r="UKP39" s="498"/>
      <c r="UKQ39" s="498"/>
      <c r="UKR39" s="498"/>
      <c r="UKS39" s="498"/>
      <c r="UKT39" s="498"/>
      <c r="UKU39" s="498"/>
      <c r="UKV39" s="498"/>
      <c r="UKW39" s="498"/>
      <c r="UKX39" s="498"/>
      <c r="UKY39" s="498"/>
      <c r="UKZ39" s="498"/>
      <c r="ULA39" s="498"/>
      <c r="ULB39" s="498"/>
      <c r="ULC39" s="498"/>
      <c r="ULD39" s="498"/>
      <c r="ULE39" s="498"/>
      <c r="ULF39" s="498"/>
      <c r="ULG39" s="498"/>
      <c r="ULH39" s="498"/>
      <c r="ULI39" s="498"/>
      <c r="ULJ39" s="498"/>
      <c r="ULK39" s="498"/>
      <c r="ULL39" s="498"/>
      <c r="ULM39" s="498"/>
      <c r="ULN39" s="498"/>
      <c r="ULO39" s="498"/>
      <c r="ULP39" s="498"/>
      <c r="ULQ39" s="498"/>
      <c r="ULR39" s="498"/>
      <c r="ULS39" s="498"/>
      <c r="ULT39" s="498"/>
      <c r="ULU39" s="498"/>
      <c r="ULV39" s="498"/>
      <c r="ULW39" s="498"/>
      <c r="ULX39" s="498"/>
      <c r="ULY39" s="498"/>
      <c r="ULZ39" s="498"/>
      <c r="UMA39" s="498"/>
      <c r="UMB39" s="498"/>
      <c r="UMC39" s="498"/>
      <c r="UMD39" s="498"/>
      <c r="UME39" s="498"/>
      <c r="UMF39" s="498"/>
      <c r="UMG39" s="498"/>
      <c r="UMH39" s="498"/>
      <c r="UMI39" s="498"/>
      <c r="UMJ39" s="498"/>
      <c r="UMK39" s="498"/>
      <c r="UML39" s="498"/>
      <c r="UMM39" s="498"/>
      <c r="UMN39" s="498"/>
      <c r="UMO39" s="498"/>
      <c r="UMP39" s="498"/>
      <c r="UMQ39" s="498"/>
      <c r="UMR39" s="498"/>
      <c r="UMS39" s="498"/>
      <c r="UMT39" s="498"/>
      <c r="UMU39" s="498"/>
      <c r="UMV39" s="498"/>
      <c r="UMW39" s="498"/>
      <c r="UMX39" s="498"/>
      <c r="UMY39" s="498"/>
      <c r="UMZ39" s="498"/>
      <c r="UNA39" s="498"/>
      <c r="UNB39" s="498"/>
      <c r="UNC39" s="498"/>
      <c r="UND39" s="498"/>
      <c r="UNE39" s="498"/>
      <c r="UNF39" s="498"/>
      <c r="UNG39" s="498"/>
      <c r="UNH39" s="498"/>
      <c r="UNI39" s="498"/>
      <c r="UNJ39" s="498"/>
      <c r="UNK39" s="498"/>
      <c r="UNL39" s="498"/>
      <c r="UNM39" s="498"/>
      <c r="UNN39" s="498"/>
      <c r="UNO39" s="498"/>
      <c r="UNP39" s="498"/>
      <c r="UNQ39" s="498"/>
      <c r="UNR39" s="498"/>
      <c r="UNS39" s="498"/>
      <c r="UNT39" s="498"/>
      <c r="UNU39" s="498"/>
      <c r="UNV39" s="498"/>
      <c r="UNW39" s="498"/>
      <c r="UNX39" s="498"/>
      <c r="UNY39" s="498"/>
      <c r="UNZ39" s="498"/>
      <c r="UOA39" s="498"/>
      <c r="UOB39" s="498"/>
      <c r="UOC39" s="498"/>
      <c r="UOD39" s="498"/>
      <c r="UOE39" s="498"/>
      <c r="UOF39" s="498"/>
      <c r="UOG39" s="498"/>
      <c r="UOH39" s="498"/>
      <c r="UOI39" s="498"/>
      <c r="UOJ39" s="498"/>
      <c r="UOK39" s="498"/>
      <c r="UOL39" s="498"/>
      <c r="UOM39" s="498"/>
      <c r="UON39" s="498"/>
      <c r="UOO39" s="498"/>
      <c r="UOP39" s="498"/>
      <c r="UOQ39" s="498"/>
      <c r="UOR39" s="498"/>
      <c r="UOS39" s="498"/>
      <c r="UOT39" s="498"/>
      <c r="UOU39" s="498"/>
      <c r="UOV39" s="498"/>
      <c r="UOW39" s="498"/>
      <c r="UOX39" s="498"/>
      <c r="UOY39" s="498"/>
      <c r="UOZ39" s="498"/>
      <c r="UPA39" s="498"/>
      <c r="UPB39" s="498"/>
      <c r="UPC39" s="498"/>
      <c r="UPD39" s="498"/>
      <c r="UPE39" s="498"/>
      <c r="UPF39" s="498"/>
      <c r="UPG39" s="498"/>
      <c r="UPH39" s="498"/>
      <c r="UPI39" s="498"/>
      <c r="UPJ39" s="498"/>
      <c r="UPK39" s="498"/>
      <c r="UPL39" s="498"/>
      <c r="UPM39" s="498"/>
      <c r="UPN39" s="498"/>
      <c r="UPO39" s="498"/>
      <c r="UPP39" s="498"/>
      <c r="UPQ39" s="498"/>
      <c r="UPR39" s="498"/>
      <c r="UPS39" s="498"/>
      <c r="UPT39" s="498"/>
      <c r="UPU39" s="498"/>
      <c r="UPV39" s="498"/>
      <c r="UPW39" s="498"/>
      <c r="UPX39" s="498"/>
      <c r="UPY39" s="498"/>
      <c r="UPZ39" s="498"/>
      <c r="UQA39" s="498"/>
      <c r="UQB39" s="498"/>
      <c r="UQC39" s="498"/>
      <c r="UQD39" s="498"/>
      <c r="UQE39" s="498"/>
      <c r="UQF39" s="498"/>
      <c r="UQG39" s="498"/>
      <c r="UQH39" s="498"/>
      <c r="UQI39" s="498"/>
      <c r="UQJ39" s="498"/>
      <c r="UQK39" s="498"/>
      <c r="UQL39" s="498"/>
      <c r="UQM39" s="498"/>
      <c r="UQN39" s="498"/>
      <c r="UQO39" s="498"/>
      <c r="UQP39" s="498"/>
      <c r="UQQ39" s="498"/>
      <c r="UQR39" s="498"/>
      <c r="UQS39" s="498"/>
      <c r="UQT39" s="498"/>
      <c r="UQU39" s="498"/>
      <c r="UQV39" s="498"/>
      <c r="UQW39" s="498"/>
      <c r="UQX39" s="498"/>
      <c r="UQY39" s="498"/>
      <c r="UQZ39" s="498"/>
      <c r="URA39" s="498"/>
      <c r="URB39" s="498"/>
      <c r="URC39" s="498"/>
      <c r="URD39" s="498"/>
      <c r="URE39" s="498"/>
      <c r="URF39" s="498"/>
      <c r="URG39" s="498"/>
      <c r="URH39" s="498"/>
      <c r="URI39" s="498"/>
      <c r="URJ39" s="498"/>
      <c r="URK39" s="498"/>
      <c r="URL39" s="498"/>
      <c r="URM39" s="498"/>
      <c r="URN39" s="498"/>
      <c r="URO39" s="498"/>
      <c r="URP39" s="498"/>
      <c r="URQ39" s="498"/>
      <c r="URR39" s="498"/>
      <c r="URS39" s="498"/>
      <c r="URT39" s="498"/>
      <c r="URU39" s="498"/>
      <c r="URV39" s="498"/>
      <c r="URW39" s="498"/>
      <c r="URX39" s="498"/>
      <c r="URY39" s="498"/>
      <c r="URZ39" s="498"/>
      <c r="USA39" s="498"/>
      <c r="USB39" s="498"/>
      <c r="USC39" s="498"/>
      <c r="USD39" s="498"/>
      <c r="USE39" s="498"/>
      <c r="USF39" s="498"/>
      <c r="USG39" s="498"/>
      <c r="USH39" s="498"/>
      <c r="USI39" s="498"/>
      <c r="USJ39" s="498"/>
      <c r="USK39" s="498"/>
      <c r="USL39" s="498"/>
      <c r="USM39" s="498"/>
      <c r="USN39" s="498"/>
      <c r="USO39" s="498"/>
      <c r="USP39" s="498"/>
      <c r="USQ39" s="498"/>
      <c r="USR39" s="498"/>
      <c r="USS39" s="498"/>
      <c r="UST39" s="498"/>
      <c r="USU39" s="498"/>
      <c r="USV39" s="498"/>
      <c r="USW39" s="498"/>
      <c r="USX39" s="498"/>
      <c r="USY39" s="498"/>
      <c r="USZ39" s="498"/>
      <c r="UTA39" s="498"/>
      <c r="UTB39" s="498"/>
      <c r="UTC39" s="498"/>
      <c r="UTD39" s="498"/>
      <c r="UTE39" s="498"/>
      <c r="UTF39" s="498"/>
      <c r="UTG39" s="498"/>
      <c r="UTH39" s="498"/>
      <c r="UTI39" s="498"/>
      <c r="UTJ39" s="498"/>
      <c r="UTK39" s="498"/>
      <c r="UTL39" s="498"/>
      <c r="UTM39" s="498"/>
      <c r="UTN39" s="498"/>
      <c r="UTO39" s="498"/>
      <c r="UTP39" s="498"/>
      <c r="UTQ39" s="498"/>
      <c r="UTR39" s="498"/>
      <c r="UTS39" s="498"/>
      <c r="UTT39" s="498"/>
      <c r="UTU39" s="498"/>
      <c r="UTV39" s="498"/>
      <c r="UTW39" s="498"/>
      <c r="UTX39" s="498"/>
      <c r="UTY39" s="498"/>
      <c r="UTZ39" s="498"/>
      <c r="UUA39" s="498"/>
      <c r="UUB39" s="498"/>
      <c r="UUC39" s="498"/>
      <c r="UUD39" s="498"/>
      <c r="UUE39" s="498"/>
      <c r="UUF39" s="498"/>
      <c r="UUG39" s="498"/>
      <c r="UUH39" s="498"/>
      <c r="UUI39" s="498"/>
      <c r="UUJ39" s="498"/>
      <c r="UUK39" s="498"/>
      <c r="UUL39" s="498"/>
      <c r="UUM39" s="498"/>
      <c r="UUN39" s="498"/>
      <c r="UUO39" s="498"/>
      <c r="UUP39" s="498"/>
      <c r="UUQ39" s="498"/>
      <c r="UUR39" s="498"/>
      <c r="UUS39" s="498"/>
      <c r="UUT39" s="498"/>
      <c r="UUU39" s="498"/>
      <c r="UUV39" s="498"/>
      <c r="UUW39" s="498"/>
      <c r="UUX39" s="498"/>
      <c r="UUY39" s="498"/>
      <c r="UUZ39" s="498"/>
      <c r="UVA39" s="498"/>
      <c r="UVB39" s="498"/>
      <c r="UVC39" s="498"/>
      <c r="UVD39" s="498"/>
      <c r="UVE39" s="498"/>
      <c r="UVF39" s="498"/>
      <c r="UVG39" s="498"/>
      <c r="UVH39" s="498"/>
      <c r="UVI39" s="498"/>
      <c r="UVJ39" s="498"/>
      <c r="UVK39" s="498"/>
      <c r="UVL39" s="498"/>
      <c r="UVM39" s="498"/>
      <c r="UVN39" s="498"/>
      <c r="UVO39" s="498"/>
      <c r="UVP39" s="498"/>
      <c r="UVQ39" s="498"/>
      <c r="UVR39" s="498"/>
      <c r="UVS39" s="498"/>
      <c r="UVT39" s="498"/>
      <c r="UVU39" s="498"/>
      <c r="UVV39" s="498"/>
      <c r="UVW39" s="498"/>
      <c r="UVX39" s="498"/>
      <c r="UVY39" s="498"/>
      <c r="UVZ39" s="498"/>
      <c r="UWA39" s="498"/>
      <c r="UWB39" s="498"/>
      <c r="UWC39" s="498"/>
      <c r="UWD39" s="498"/>
      <c r="UWE39" s="498"/>
      <c r="UWF39" s="498"/>
      <c r="UWG39" s="498"/>
      <c r="UWH39" s="498"/>
      <c r="UWI39" s="498"/>
      <c r="UWJ39" s="498"/>
      <c r="UWK39" s="498"/>
      <c r="UWL39" s="498"/>
      <c r="UWM39" s="498"/>
      <c r="UWN39" s="498"/>
      <c r="UWO39" s="498"/>
      <c r="UWP39" s="498"/>
      <c r="UWQ39" s="498"/>
      <c r="UWR39" s="498"/>
      <c r="UWS39" s="498"/>
      <c r="UWT39" s="498"/>
      <c r="UWU39" s="498"/>
      <c r="UWV39" s="498"/>
      <c r="UWW39" s="498"/>
      <c r="UWX39" s="498"/>
      <c r="UWY39" s="498"/>
      <c r="UWZ39" s="498"/>
      <c r="UXA39" s="498"/>
      <c r="UXB39" s="498"/>
      <c r="UXC39" s="498"/>
      <c r="UXD39" s="498"/>
      <c r="UXE39" s="498"/>
      <c r="UXF39" s="498"/>
      <c r="UXG39" s="498"/>
      <c r="UXH39" s="498"/>
      <c r="UXI39" s="498"/>
      <c r="UXJ39" s="498"/>
      <c r="UXK39" s="498"/>
      <c r="UXL39" s="498"/>
      <c r="UXM39" s="498"/>
      <c r="UXN39" s="498"/>
      <c r="UXO39" s="498"/>
      <c r="UXP39" s="498"/>
      <c r="UXQ39" s="498"/>
      <c r="UXR39" s="498"/>
      <c r="UXS39" s="498"/>
      <c r="UXT39" s="498"/>
      <c r="UXU39" s="498"/>
      <c r="UXV39" s="498"/>
      <c r="UXW39" s="498"/>
      <c r="UXX39" s="498"/>
      <c r="UXY39" s="498"/>
      <c r="UXZ39" s="498"/>
      <c r="UYA39" s="498"/>
      <c r="UYB39" s="498"/>
      <c r="UYC39" s="498"/>
      <c r="UYD39" s="498"/>
      <c r="UYE39" s="498"/>
      <c r="UYF39" s="498"/>
      <c r="UYG39" s="498"/>
      <c r="UYH39" s="498"/>
      <c r="UYI39" s="498"/>
      <c r="UYJ39" s="498"/>
      <c r="UYK39" s="498"/>
      <c r="UYL39" s="498"/>
      <c r="UYM39" s="498"/>
      <c r="UYN39" s="498"/>
      <c r="UYO39" s="498"/>
      <c r="UYP39" s="498"/>
      <c r="UYQ39" s="498"/>
      <c r="UYR39" s="498"/>
      <c r="UYS39" s="498"/>
      <c r="UYT39" s="498"/>
      <c r="UYU39" s="498"/>
      <c r="UYV39" s="498"/>
      <c r="UYW39" s="498"/>
      <c r="UYX39" s="498"/>
      <c r="UYY39" s="498"/>
      <c r="UYZ39" s="498"/>
      <c r="UZA39" s="498"/>
      <c r="UZB39" s="498"/>
      <c r="UZC39" s="498"/>
      <c r="UZD39" s="498"/>
      <c r="UZE39" s="498"/>
      <c r="UZF39" s="498"/>
      <c r="UZG39" s="498"/>
      <c r="UZH39" s="498"/>
      <c r="UZI39" s="498"/>
      <c r="UZJ39" s="498"/>
      <c r="UZK39" s="498"/>
      <c r="UZL39" s="498"/>
      <c r="UZM39" s="498"/>
      <c r="UZN39" s="498"/>
      <c r="UZO39" s="498"/>
      <c r="UZP39" s="498"/>
      <c r="UZQ39" s="498"/>
      <c r="UZR39" s="498"/>
      <c r="UZS39" s="498"/>
      <c r="UZT39" s="498"/>
      <c r="UZU39" s="498"/>
      <c r="UZV39" s="498"/>
      <c r="UZW39" s="498"/>
      <c r="UZX39" s="498"/>
      <c r="UZY39" s="498"/>
      <c r="UZZ39" s="498"/>
      <c r="VAA39" s="498"/>
      <c r="VAB39" s="498"/>
      <c r="VAC39" s="498"/>
      <c r="VAD39" s="498"/>
      <c r="VAE39" s="498"/>
      <c r="VAF39" s="498"/>
      <c r="VAG39" s="498"/>
      <c r="VAH39" s="498"/>
      <c r="VAI39" s="498"/>
      <c r="VAJ39" s="498"/>
      <c r="VAK39" s="498"/>
      <c r="VAL39" s="498"/>
      <c r="VAM39" s="498"/>
      <c r="VAN39" s="498"/>
      <c r="VAO39" s="498"/>
      <c r="VAP39" s="498"/>
      <c r="VAQ39" s="498"/>
      <c r="VAR39" s="498"/>
      <c r="VAS39" s="498"/>
      <c r="VAT39" s="498"/>
      <c r="VAU39" s="498"/>
      <c r="VAV39" s="498"/>
      <c r="VAW39" s="498"/>
      <c r="VAX39" s="498"/>
      <c r="VAY39" s="498"/>
      <c r="VAZ39" s="498"/>
      <c r="VBA39" s="498"/>
      <c r="VBB39" s="498"/>
      <c r="VBC39" s="498"/>
      <c r="VBD39" s="498"/>
      <c r="VBE39" s="498"/>
      <c r="VBF39" s="498"/>
      <c r="VBG39" s="498"/>
      <c r="VBH39" s="498"/>
      <c r="VBI39" s="498"/>
      <c r="VBJ39" s="498"/>
      <c r="VBK39" s="498"/>
      <c r="VBL39" s="498"/>
      <c r="VBM39" s="498"/>
      <c r="VBN39" s="498"/>
      <c r="VBO39" s="498"/>
      <c r="VBP39" s="498"/>
      <c r="VBQ39" s="498"/>
      <c r="VBR39" s="498"/>
      <c r="VBS39" s="498"/>
      <c r="VBT39" s="498"/>
      <c r="VBU39" s="498"/>
      <c r="VBV39" s="498"/>
      <c r="VBW39" s="498"/>
      <c r="VBX39" s="498"/>
      <c r="VBY39" s="498"/>
      <c r="VBZ39" s="498"/>
      <c r="VCA39" s="498"/>
      <c r="VCB39" s="498"/>
      <c r="VCC39" s="498"/>
      <c r="VCD39" s="498"/>
      <c r="VCE39" s="498"/>
      <c r="VCF39" s="498"/>
      <c r="VCG39" s="498"/>
      <c r="VCH39" s="498"/>
      <c r="VCI39" s="498"/>
      <c r="VCJ39" s="498"/>
      <c r="VCK39" s="498"/>
      <c r="VCL39" s="498"/>
      <c r="VCM39" s="498"/>
      <c r="VCN39" s="498"/>
      <c r="VCO39" s="498"/>
      <c r="VCP39" s="498"/>
      <c r="VCQ39" s="498"/>
      <c r="VCR39" s="498"/>
      <c r="VCS39" s="498"/>
      <c r="VCT39" s="498"/>
      <c r="VCU39" s="498"/>
      <c r="VCV39" s="498"/>
      <c r="VCW39" s="498"/>
      <c r="VCX39" s="498"/>
      <c r="VCY39" s="498"/>
      <c r="VCZ39" s="498"/>
      <c r="VDA39" s="498"/>
      <c r="VDB39" s="498"/>
      <c r="VDC39" s="498"/>
      <c r="VDD39" s="498"/>
      <c r="VDE39" s="498"/>
      <c r="VDF39" s="498"/>
      <c r="VDG39" s="498"/>
      <c r="VDH39" s="498"/>
      <c r="VDI39" s="498"/>
      <c r="VDJ39" s="498"/>
      <c r="VDK39" s="498"/>
      <c r="VDL39" s="498"/>
      <c r="VDM39" s="498"/>
      <c r="VDN39" s="498"/>
      <c r="VDO39" s="498"/>
      <c r="VDP39" s="498"/>
      <c r="VDQ39" s="498"/>
      <c r="VDR39" s="498"/>
      <c r="VDS39" s="498"/>
      <c r="VDT39" s="498"/>
      <c r="VDU39" s="498"/>
      <c r="VDV39" s="498"/>
      <c r="VDW39" s="498"/>
      <c r="VDX39" s="498"/>
      <c r="VDY39" s="498"/>
      <c r="VDZ39" s="498"/>
      <c r="VEA39" s="498"/>
      <c r="VEB39" s="498"/>
      <c r="VEC39" s="498"/>
      <c r="VED39" s="498"/>
      <c r="VEE39" s="498"/>
      <c r="VEF39" s="498"/>
      <c r="VEG39" s="498"/>
      <c r="VEH39" s="498"/>
      <c r="VEI39" s="498"/>
      <c r="VEJ39" s="498"/>
      <c r="VEK39" s="498"/>
      <c r="VEL39" s="498"/>
      <c r="VEM39" s="498"/>
      <c r="VEN39" s="498"/>
      <c r="VEO39" s="498"/>
      <c r="VEP39" s="498"/>
      <c r="VEQ39" s="498"/>
      <c r="VER39" s="498"/>
      <c r="VES39" s="498"/>
      <c r="VET39" s="498"/>
      <c r="VEU39" s="498"/>
      <c r="VEV39" s="498"/>
      <c r="VEW39" s="498"/>
      <c r="VEX39" s="498"/>
      <c r="VEY39" s="498"/>
      <c r="VEZ39" s="498"/>
      <c r="VFA39" s="498"/>
      <c r="VFB39" s="498"/>
      <c r="VFC39" s="498"/>
      <c r="VFD39" s="498"/>
      <c r="VFE39" s="498"/>
      <c r="VFF39" s="498"/>
      <c r="VFG39" s="498"/>
      <c r="VFH39" s="498"/>
      <c r="VFI39" s="498"/>
      <c r="VFJ39" s="498"/>
      <c r="VFK39" s="498"/>
      <c r="VFL39" s="498"/>
      <c r="VFM39" s="498"/>
      <c r="VFN39" s="498"/>
      <c r="VFO39" s="498"/>
      <c r="VFP39" s="498"/>
      <c r="VFQ39" s="498"/>
      <c r="VFR39" s="498"/>
      <c r="VFS39" s="498"/>
      <c r="VFT39" s="498"/>
      <c r="VFU39" s="498"/>
      <c r="VFV39" s="498"/>
      <c r="VFW39" s="498"/>
      <c r="VFX39" s="498"/>
      <c r="VFY39" s="498"/>
      <c r="VFZ39" s="498"/>
      <c r="VGA39" s="498"/>
      <c r="VGB39" s="498"/>
      <c r="VGC39" s="498"/>
      <c r="VGD39" s="498"/>
      <c r="VGE39" s="498"/>
      <c r="VGF39" s="498"/>
      <c r="VGG39" s="498"/>
      <c r="VGH39" s="498"/>
      <c r="VGI39" s="498"/>
      <c r="VGJ39" s="498"/>
      <c r="VGK39" s="498"/>
      <c r="VGL39" s="498"/>
      <c r="VGM39" s="498"/>
      <c r="VGN39" s="498"/>
      <c r="VGO39" s="498"/>
      <c r="VGP39" s="498"/>
      <c r="VGQ39" s="498"/>
      <c r="VGR39" s="498"/>
      <c r="VGS39" s="498"/>
      <c r="VGT39" s="498"/>
      <c r="VGU39" s="498"/>
      <c r="VGV39" s="498"/>
      <c r="VGW39" s="498"/>
      <c r="VGX39" s="498"/>
      <c r="VGY39" s="498"/>
      <c r="VGZ39" s="498"/>
      <c r="VHA39" s="498"/>
      <c r="VHB39" s="498"/>
      <c r="VHC39" s="498"/>
      <c r="VHD39" s="498"/>
      <c r="VHE39" s="498"/>
      <c r="VHF39" s="498"/>
      <c r="VHG39" s="498"/>
      <c r="VHH39" s="498"/>
      <c r="VHI39" s="498"/>
      <c r="VHJ39" s="498"/>
      <c r="VHK39" s="498"/>
      <c r="VHL39" s="498"/>
      <c r="VHM39" s="498"/>
      <c r="VHN39" s="498"/>
      <c r="VHO39" s="498"/>
      <c r="VHP39" s="498"/>
      <c r="VHQ39" s="498"/>
      <c r="VHR39" s="498"/>
      <c r="VHS39" s="498"/>
      <c r="VHT39" s="498"/>
      <c r="VHU39" s="498"/>
      <c r="VHV39" s="498"/>
      <c r="VHW39" s="498"/>
      <c r="VHX39" s="498"/>
      <c r="VHY39" s="498"/>
      <c r="VHZ39" s="498"/>
      <c r="VIA39" s="498"/>
      <c r="VIB39" s="498"/>
      <c r="VIC39" s="498"/>
      <c r="VID39" s="498"/>
      <c r="VIE39" s="498"/>
      <c r="VIF39" s="498"/>
      <c r="VIG39" s="498"/>
      <c r="VIH39" s="498"/>
      <c r="VII39" s="498"/>
      <c r="VIJ39" s="498"/>
      <c r="VIK39" s="498"/>
      <c r="VIL39" s="498"/>
      <c r="VIM39" s="498"/>
      <c r="VIN39" s="498"/>
      <c r="VIO39" s="498"/>
      <c r="VIP39" s="498"/>
      <c r="VIQ39" s="498"/>
      <c r="VIR39" s="498"/>
      <c r="VIS39" s="498"/>
      <c r="VIT39" s="498"/>
      <c r="VIU39" s="498"/>
      <c r="VIV39" s="498"/>
      <c r="VIW39" s="498"/>
      <c r="VIX39" s="498"/>
      <c r="VIY39" s="498"/>
      <c r="VIZ39" s="498"/>
      <c r="VJA39" s="498"/>
      <c r="VJB39" s="498"/>
      <c r="VJC39" s="498"/>
      <c r="VJD39" s="498"/>
      <c r="VJE39" s="498"/>
      <c r="VJF39" s="498"/>
      <c r="VJG39" s="498"/>
      <c r="VJH39" s="498"/>
      <c r="VJI39" s="498"/>
      <c r="VJJ39" s="498"/>
      <c r="VJK39" s="498"/>
      <c r="VJL39" s="498"/>
      <c r="VJM39" s="498"/>
      <c r="VJN39" s="498"/>
      <c r="VJO39" s="498"/>
      <c r="VJP39" s="498"/>
      <c r="VJQ39" s="498"/>
      <c r="VJR39" s="498"/>
      <c r="VJS39" s="498"/>
      <c r="VJT39" s="498"/>
      <c r="VJU39" s="498"/>
      <c r="VJV39" s="498"/>
      <c r="VJW39" s="498"/>
      <c r="VJX39" s="498"/>
      <c r="VJY39" s="498"/>
      <c r="VJZ39" s="498"/>
      <c r="VKA39" s="498"/>
      <c r="VKB39" s="498"/>
      <c r="VKC39" s="498"/>
      <c r="VKD39" s="498"/>
      <c r="VKE39" s="498"/>
      <c r="VKF39" s="498"/>
      <c r="VKG39" s="498"/>
      <c r="VKH39" s="498"/>
      <c r="VKI39" s="498"/>
      <c r="VKJ39" s="498"/>
      <c r="VKK39" s="498"/>
      <c r="VKL39" s="498"/>
      <c r="VKM39" s="498"/>
      <c r="VKN39" s="498"/>
      <c r="VKO39" s="498"/>
      <c r="VKP39" s="498"/>
      <c r="VKQ39" s="498"/>
      <c r="VKR39" s="498"/>
      <c r="VKS39" s="498"/>
      <c r="VKT39" s="498"/>
      <c r="VKU39" s="498"/>
      <c r="VKV39" s="498"/>
      <c r="VKW39" s="498"/>
      <c r="VKX39" s="498"/>
      <c r="VKY39" s="498"/>
      <c r="VKZ39" s="498"/>
      <c r="VLA39" s="498"/>
      <c r="VLB39" s="498"/>
      <c r="VLC39" s="498"/>
      <c r="VLD39" s="498"/>
      <c r="VLE39" s="498"/>
      <c r="VLF39" s="498"/>
      <c r="VLG39" s="498"/>
      <c r="VLH39" s="498"/>
      <c r="VLI39" s="498"/>
      <c r="VLJ39" s="498"/>
      <c r="VLK39" s="498"/>
      <c r="VLL39" s="498"/>
      <c r="VLM39" s="498"/>
      <c r="VLN39" s="498"/>
      <c r="VLO39" s="498"/>
      <c r="VLP39" s="498"/>
      <c r="VLQ39" s="498"/>
      <c r="VLR39" s="498"/>
      <c r="VLS39" s="498"/>
      <c r="VLT39" s="498"/>
      <c r="VLU39" s="498"/>
      <c r="VLV39" s="498"/>
      <c r="VLW39" s="498"/>
      <c r="VLX39" s="498"/>
      <c r="VLY39" s="498"/>
      <c r="VLZ39" s="498"/>
      <c r="VMA39" s="498"/>
      <c r="VMB39" s="498"/>
      <c r="VMC39" s="498"/>
      <c r="VMD39" s="498"/>
      <c r="VME39" s="498"/>
      <c r="VMF39" s="498"/>
      <c r="VMG39" s="498"/>
      <c r="VMH39" s="498"/>
      <c r="VMI39" s="498"/>
      <c r="VMJ39" s="498"/>
      <c r="VMK39" s="498"/>
      <c r="VML39" s="498"/>
      <c r="VMM39" s="498"/>
      <c r="VMN39" s="498"/>
      <c r="VMO39" s="498"/>
      <c r="VMP39" s="498"/>
      <c r="VMQ39" s="498"/>
      <c r="VMR39" s="498"/>
      <c r="VMS39" s="498"/>
      <c r="VMT39" s="498"/>
      <c r="VMU39" s="498"/>
      <c r="VMV39" s="498"/>
      <c r="VMW39" s="498"/>
      <c r="VMX39" s="498"/>
      <c r="VMY39" s="498"/>
      <c r="VMZ39" s="498"/>
      <c r="VNA39" s="498"/>
      <c r="VNB39" s="498"/>
      <c r="VNC39" s="498"/>
      <c r="VND39" s="498"/>
      <c r="VNE39" s="498"/>
      <c r="VNF39" s="498"/>
      <c r="VNG39" s="498"/>
      <c r="VNH39" s="498"/>
      <c r="VNI39" s="498"/>
      <c r="VNJ39" s="498"/>
      <c r="VNK39" s="498"/>
      <c r="VNL39" s="498"/>
      <c r="VNM39" s="498"/>
      <c r="VNN39" s="498"/>
      <c r="VNO39" s="498"/>
      <c r="VNP39" s="498"/>
      <c r="VNQ39" s="498"/>
      <c r="VNR39" s="498"/>
      <c r="VNS39" s="498"/>
      <c r="VNT39" s="498"/>
      <c r="VNU39" s="498"/>
      <c r="VNV39" s="498"/>
      <c r="VNW39" s="498"/>
      <c r="VNX39" s="498"/>
      <c r="VNY39" s="498"/>
      <c r="VNZ39" s="498"/>
      <c r="VOA39" s="498"/>
      <c r="VOB39" s="498"/>
      <c r="VOC39" s="498"/>
      <c r="VOD39" s="498"/>
      <c r="VOE39" s="498"/>
      <c r="VOF39" s="498"/>
      <c r="VOG39" s="498"/>
      <c r="VOH39" s="498"/>
      <c r="VOI39" s="498"/>
      <c r="VOJ39" s="498"/>
      <c r="VOK39" s="498"/>
      <c r="VOL39" s="498"/>
      <c r="VOM39" s="498"/>
      <c r="VON39" s="498"/>
      <c r="VOO39" s="498"/>
      <c r="VOP39" s="498"/>
      <c r="VOQ39" s="498"/>
      <c r="VOR39" s="498"/>
      <c r="VOS39" s="498"/>
      <c r="VOT39" s="498"/>
      <c r="VOU39" s="498"/>
      <c r="VOV39" s="498"/>
      <c r="VOW39" s="498"/>
      <c r="VOX39" s="498"/>
      <c r="VOY39" s="498"/>
      <c r="VOZ39" s="498"/>
      <c r="VPA39" s="498"/>
      <c r="VPB39" s="498"/>
      <c r="VPC39" s="498"/>
      <c r="VPD39" s="498"/>
      <c r="VPE39" s="498"/>
      <c r="VPF39" s="498"/>
      <c r="VPG39" s="498"/>
      <c r="VPH39" s="498"/>
      <c r="VPI39" s="498"/>
      <c r="VPJ39" s="498"/>
      <c r="VPK39" s="498"/>
      <c r="VPL39" s="498"/>
      <c r="VPM39" s="498"/>
      <c r="VPN39" s="498"/>
      <c r="VPO39" s="498"/>
      <c r="VPP39" s="498"/>
      <c r="VPQ39" s="498"/>
      <c r="VPR39" s="498"/>
      <c r="VPS39" s="498"/>
      <c r="VPT39" s="498"/>
      <c r="VPU39" s="498"/>
      <c r="VPV39" s="498"/>
      <c r="VPW39" s="498"/>
      <c r="VPX39" s="498"/>
      <c r="VPY39" s="498"/>
      <c r="VPZ39" s="498"/>
      <c r="VQA39" s="498"/>
      <c r="VQB39" s="498"/>
      <c r="VQC39" s="498"/>
      <c r="VQD39" s="498"/>
      <c r="VQE39" s="498"/>
      <c r="VQF39" s="498"/>
      <c r="VQG39" s="498"/>
      <c r="VQH39" s="498"/>
      <c r="VQI39" s="498"/>
      <c r="VQJ39" s="498"/>
      <c r="VQK39" s="498"/>
      <c r="VQL39" s="498"/>
      <c r="VQM39" s="498"/>
      <c r="VQN39" s="498"/>
      <c r="VQO39" s="498"/>
      <c r="VQP39" s="498"/>
      <c r="VQQ39" s="498"/>
      <c r="VQR39" s="498"/>
      <c r="VQS39" s="498"/>
      <c r="VQT39" s="498"/>
      <c r="VQU39" s="498"/>
      <c r="VQV39" s="498"/>
      <c r="VQW39" s="498"/>
      <c r="VQX39" s="498"/>
      <c r="VQY39" s="498"/>
      <c r="VQZ39" s="498"/>
      <c r="VRA39" s="498"/>
      <c r="VRB39" s="498"/>
      <c r="VRC39" s="498"/>
      <c r="VRD39" s="498"/>
      <c r="VRE39" s="498"/>
      <c r="VRF39" s="498"/>
      <c r="VRG39" s="498"/>
      <c r="VRH39" s="498"/>
      <c r="VRI39" s="498"/>
      <c r="VRJ39" s="498"/>
      <c r="VRK39" s="498"/>
      <c r="VRL39" s="498"/>
      <c r="VRM39" s="498"/>
      <c r="VRN39" s="498"/>
      <c r="VRO39" s="498"/>
      <c r="VRP39" s="498"/>
      <c r="VRQ39" s="498"/>
      <c r="VRR39" s="498"/>
      <c r="VRS39" s="498"/>
      <c r="VRT39" s="498"/>
      <c r="VRU39" s="498"/>
      <c r="VRV39" s="498"/>
      <c r="VRW39" s="498"/>
      <c r="VRX39" s="498"/>
      <c r="VRY39" s="498"/>
      <c r="VRZ39" s="498"/>
      <c r="VSA39" s="498"/>
      <c r="VSB39" s="498"/>
      <c r="VSC39" s="498"/>
      <c r="VSD39" s="498"/>
      <c r="VSE39" s="498"/>
      <c r="VSF39" s="498"/>
      <c r="VSG39" s="498"/>
      <c r="VSH39" s="498"/>
      <c r="VSI39" s="498"/>
      <c r="VSJ39" s="498"/>
      <c r="VSK39" s="498"/>
      <c r="VSL39" s="498"/>
      <c r="VSM39" s="498"/>
      <c r="VSN39" s="498"/>
      <c r="VSO39" s="498"/>
      <c r="VSP39" s="498"/>
      <c r="VSQ39" s="498"/>
      <c r="VSR39" s="498"/>
      <c r="VSS39" s="498"/>
      <c r="VST39" s="498"/>
      <c r="VSU39" s="498"/>
      <c r="VSV39" s="498"/>
      <c r="VSW39" s="498"/>
      <c r="VSX39" s="498"/>
      <c r="VSY39" s="498"/>
      <c r="VSZ39" s="498"/>
      <c r="VTA39" s="498"/>
      <c r="VTB39" s="498"/>
      <c r="VTC39" s="498"/>
      <c r="VTD39" s="498"/>
      <c r="VTE39" s="498"/>
      <c r="VTF39" s="498"/>
      <c r="VTG39" s="498"/>
      <c r="VTH39" s="498"/>
      <c r="VTI39" s="498"/>
      <c r="VTJ39" s="498"/>
      <c r="VTK39" s="498"/>
      <c r="VTL39" s="498"/>
      <c r="VTM39" s="498"/>
      <c r="VTN39" s="498"/>
      <c r="VTO39" s="498"/>
      <c r="VTP39" s="498"/>
      <c r="VTQ39" s="498"/>
      <c r="VTR39" s="498"/>
      <c r="VTS39" s="498"/>
      <c r="VTT39" s="498"/>
      <c r="VTU39" s="498"/>
      <c r="VTV39" s="498"/>
      <c r="VTW39" s="498"/>
      <c r="VTX39" s="498"/>
      <c r="VTY39" s="498"/>
      <c r="VTZ39" s="498"/>
      <c r="VUA39" s="498"/>
      <c r="VUB39" s="498"/>
      <c r="VUC39" s="498"/>
      <c r="VUD39" s="498"/>
      <c r="VUE39" s="498"/>
      <c r="VUF39" s="498"/>
      <c r="VUG39" s="498"/>
      <c r="VUH39" s="498"/>
      <c r="VUI39" s="498"/>
      <c r="VUJ39" s="498"/>
      <c r="VUK39" s="498"/>
      <c r="VUL39" s="498"/>
      <c r="VUM39" s="498"/>
      <c r="VUN39" s="498"/>
      <c r="VUO39" s="498"/>
      <c r="VUP39" s="498"/>
      <c r="VUQ39" s="498"/>
      <c r="VUR39" s="498"/>
      <c r="VUS39" s="498"/>
      <c r="VUT39" s="498"/>
      <c r="VUU39" s="498"/>
      <c r="VUV39" s="498"/>
      <c r="VUW39" s="498"/>
      <c r="VUX39" s="498"/>
      <c r="VUY39" s="498"/>
      <c r="VUZ39" s="498"/>
      <c r="VVA39" s="498"/>
      <c r="VVB39" s="498"/>
      <c r="VVC39" s="498"/>
      <c r="VVD39" s="498"/>
      <c r="VVE39" s="498"/>
      <c r="VVF39" s="498"/>
      <c r="VVG39" s="498"/>
      <c r="VVH39" s="498"/>
      <c r="VVI39" s="498"/>
      <c r="VVJ39" s="498"/>
      <c r="VVK39" s="498"/>
      <c r="VVL39" s="498"/>
      <c r="VVM39" s="498"/>
      <c r="VVN39" s="498"/>
      <c r="VVO39" s="498"/>
      <c r="VVP39" s="498"/>
      <c r="VVQ39" s="498"/>
      <c r="VVR39" s="498"/>
      <c r="VVS39" s="498"/>
      <c r="VVT39" s="498"/>
      <c r="VVU39" s="498"/>
      <c r="VVV39" s="498"/>
      <c r="VVW39" s="498"/>
      <c r="VVX39" s="498"/>
      <c r="VVY39" s="498"/>
      <c r="VVZ39" s="498"/>
      <c r="VWA39" s="498"/>
      <c r="VWB39" s="498"/>
      <c r="VWC39" s="498"/>
      <c r="VWD39" s="498"/>
      <c r="VWE39" s="498"/>
      <c r="VWF39" s="498"/>
      <c r="VWG39" s="498"/>
      <c r="VWH39" s="498"/>
      <c r="VWI39" s="498"/>
      <c r="VWJ39" s="498"/>
      <c r="VWK39" s="498"/>
      <c r="VWL39" s="498"/>
      <c r="VWM39" s="498"/>
      <c r="VWN39" s="498"/>
      <c r="VWO39" s="498"/>
      <c r="VWP39" s="498"/>
      <c r="VWQ39" s="498"/>
      <c r="VWR39" s="498"/>
      <c r="VWS39" s="498"/>
      <c r="VWT39" s="498"/>
      <c r="VWU39" s="498"/>
      <c r="VWV39" s="498"/>
      <c r="VWW39" s="498"/>
      <c r="VWX39" s="498"/>
      <c r="VWY39" s="498"/>
      <c r="VWZ39" s="498"/>
      <c r="VXA39" s="498"/>
      <c r="VXB39" s="498"/>
      <c r="VXC39" s="498"/>
      <c r="VXD39" s="498"/>
      <c r="VXE39" s="498"/>
      <c r="VXF39" s="498"/>
      <c r="VXG39" s="498"/>
      <c r="VXH39" s="498"/>
      <c r="VXI39" s="498"/>
      <c r="VXJ39" s="498"/>
      <c r="VXK39" s="498"/>
      <c r="VXL39" s="498"/>
      <c r="VXM39" s="498"/>
      <c r="VXN39" s="498"/>
      <c r="VXO39" s="498"/>
      <c r="VXP39" s="498"/>
      <c r="VXQ39" s="498"/>
      <c r="VXR39" s="498"/>
      <c r="VXS39" s="498"/>
      <c r="VXT39" s="498"/>
      <c r="VXU39" s="498"/>
      <c r="VXV39" s="498"/>
      <c r="VXW39" s="498"/>
      <c r="VXX39" s="498"/>
      <c r="VXY39" s="498"/>
      <c r="VXZ39" s="498"/>
      <c r="VYA39" s="498"/>
      <c r="VYB39" s="498"/>
      <c r="VYC39" s="498"/>
      <c r="VYD39" s="498"/>
      <c r="VYE39" s="498"/>
      <c r="VYF39" s="498"/>
      <c r="VYG39" s="498"/>
      <c r="VYH39" s="498"/>
      <c r="VYI39" s="498"/>
      <c r="VYJ39" s="498"/>
      <c r="VYK39" s="498"/>
      <c r="VYL39" s="498"/>
      <c r="VYM39" s="498"/>
      <c r="VYN39" s="498"/>
      <c r="VYO39" s="498"/>
      <c r="VYP39" s="498"/>
      <c r="VYQ39" s="498"/>
      <c r="VYR39" s="498"/>
      <c r="VYS39" s="498"/>
      <c r="VYT39" s="498"/>
      <c r="VYU39" s="498"/>
      <c r="VYV39" s="498"/>
      <c r="VYW39" s="498"/>
      <c r="VYX39" s="498"/>
      <c r="VYY39" s="498"/>
      <c r="VYZ39" s="498"/>
      <c r="VZA39" s="498"/>
      <c r="VZB39" s="498"/>
      <c r="VZC39" s="498"/>
      <c r="VZD39" s="498"/>
      <c r="VZE39" s="498"/>
      <c r="VZF39" s="498"/>
      <c r="VZG39" s="498"/>
      <c r="VZH39" s="498"/>
      <c r="VZI39" s="498"/>
      <c r="VZJ39" s="498"/>
      <c r="VZK39" s="498"/>
      <c r="VZL39" s="498"/>
      <c r="VZM39" s="498"/>
      <c r="VZN39" s="498"/>
      <c r="VZO39" s="498"/>
      <c r="VZP39" s="498"/>
      <c r="VZQ39" s="498"/>
      <c r="VZR39" s="498"/>
      <c r="VZS39" s="498"/>
      <c r="VZT39" s="498"/>
      <c r="VZU39" s="498"/>
      <c r="VZV39" s="498"/>
      <c r="VZW39" s="498"/>
      <c r="VZX39" s="498"/>
      <c r="VZY39" s="498"/>
      <c r="VZZ39" s="498"/>
      <c r="WAA39" s="498"/>
      <c r="WAB39" s="498"/>
      <c r="WAC39" s="498"/>
      <c r="WAD39" s="498"/>
      <c r="WAE39" s="498"/>
      <c r="WAF39" s="498"/>
      <c r="WAG39" s="498"/>
      <c r="WAH39" s="498"/>
      <c r="WAI39" s="498"/>
      <c r="WAJ39" s="498"/>
      <c r="WAK39" s="498"/>
      <c r="WAL39" s="498"/>
      <c r="WAM39" s="498"/>
      <c r="WAN39" s="498"/>
      <c r="WAO39" s="498"/>
      <c r="WAP39" s="498"/>
      <c r="WAQ39" s="498"/>
      <c r="WAR39" s="498"/>
      <c r="WAS39" s="498"/>
      <c r="WAT39" s="498"/>
      <c r="WAU39" s="498"/>
      <c r="WAV39" s="498"/>
      <c r="WAW39" s="498"/>
      <c r="WAX39" s="498"/>
      <c r="WAY39" s="498"/>
      <c r="WAZ39" s="498"/>
      <c r="WBA39" s="498"/>
      <c r="WBB39" s="498"/>
      <c r="WBC39" s="498"/>
      <c r="WBD39" s="498"/>
      <c r="WBE39" s="498"/>
      <c r="WBF39" s="498"/>
      <c r="WBG39" s="498"/>
      <c r="WBH39" s="498"/>
      <c r="WBI39" s="498"/>
      <c r="WBJ39" s="498"/>
      <c r="WBK39" s="498"/>
      <c r="WBL39" s="498"/>
      <c r="WBM39" s="498"/>
      <c r="WBN39" s="498"/>
      <c r="WBO39" s="498"/>
      <c r="WBP39" s="498"/>
      <c r="WBQ39" s="498"/>
      <c r="WBR39" s="498"/>
      <c r="WBS39" s="498"/>
      <c r="WBT39" s="498"/>
      <c r="WBU39" s="498"/>
      <c r="WBV39" s="498"/>
      <c r="WBW39" s="498"/>
      <c r="WBX39" s="498"/>
      <c r="WBY39" s="498"/>
      <c r="WBZ39" s="498"/>
      <c r="WCA39" s="498"/>
      <c r="WCB39" s="498"/>
      <c r="WCC39" s="498"/>
      <c r="WCD39" s="498"/>
      <c r="WCE39" s="498"/>
      <c r="WCF39" s="498"/>
      <c r="WCG39" s="498"/>
      <c r="WCH39" s="498"/>
      <c r="WCI39" s="498"/>
      <c r="WCJ39" s="498"/>
      <c r="WCK39" s="498"/>
      <c r="WCL39" s="498"/>
      <c r="WCM39" s="498"/>
      <c r="WCN39" s="498"/>
      <c r="WCO39" s="498"/>
      <c r="WCP39" s="498"/>
      <c r="WCQ39" s="498"/>
      <c r="WCR39" s="498"/>
      <c r="WCS39" s="498"/>
      <c r="WCT39" s="498"/>
      <c r="WCU39" s="498"/>
      <c r="WCV39" s="498"/>
      <c r="WCW39" s="498"/>
      <c r="WCX39" s="498"/>
      <c r="WCY39" s="498"/>
      <c r="WCZ39" s="498"/>
      <c r="WDA39" s="498"/>
      <c r="WDB39" s="498"/>
      <c r="WDC39" s="498"/>
      <c r="WDD39" s="498"/>
      <c r="WDE39" s="498"/>
      <c r="WDF39" s="498"/>
      <c r="WDG39" s="498"/>
      <c r="WDH39" s="498"/>
      <c r="WDI39" s="498"/>
      <c r="WDJ39" s="498"/>
      <c r="WDK39" s="498"/>
      <c r="WDL39" s="498"/>
      <c r="WDM39" s="498"/>
      <c r="WDN39" s="498"/>
      <c r="WDO39" s="498"/>
      <c r="WDP39" s="498"/>
      <c r="WDQ39" s="498"/>
      <c r="WDR39" s="498"/>
      <c r="WDS39" s="498"/>
      <c r="WDT39" s="498"/>
      <c r="WDU39" s="498"/>
      <c r="WDV39" s="498"/>
      <c r="WDW39" s="498"/>
      <c r="WDX39" s="498"/>
      <c r="WDY39" s="498"/>
      <c r="WDZ39" s="498"/>
      <c r="WEA39" s="498"/>
      <c r="WEB39" s="498"/>
      <c r="WEC39" s="498"/>
      <c r="WED39" s="498"/>
      <c r="WEE39" s="498"/>
      <c r="WEF39" s="498"/>
      <c r="WEG39" s="498"/>
      <c r="WEH39" s="498"/>
      <c r="WEI39" s="498"/>
      <c r="WEJ39" s="498"/>
      <c r="WEK39" s="498"/>
      <c r="WEL39" s="498"/>
      <c r="WEM39" s="498"/>
      <c r="WEN39" s="498"/>
      <c r="WEO39" s="498"/>
      <c r="WEP39" s="498"/>
      <c r="WEQ39" s="498"/>
      <c r="WER39" s="498"/>
      <c r="WES39" s="498"/>
      <c r="WET39" s="498"/>
      <c r="WEU39" s="498"/>
      <c r="WEV39" s="498"/>
      <c r="WEW39" s="498"/>
      <c r="WEX39" s="498"/>
      <c r="WEY39" s="498"/>
      <c r="WEZ39" s="498"/>
      <c r="WFA39" s="498"/>
      <c r="WFB39" s="498"/>
      <c r="WFC39" s="498"/>
      <c r="WFD39" s="498"/>
      <c r="WFE39" s="498"/>
      <c r="WFF39" s="498"/>
      <c r="WFG39" s="498"/>
      <c r="WFH39" s="498"/>
      <c r="WFI39" s="498"/>
      <c r="WFJ39" s="498"/>
      <c r="WFK39" s="498"/>
      <c r="WFL39" s="498"/>
      <c r="WFM39" s="498"/>
      <c r="WFN39" s="498"/>
      <c r="WFO39" s="498"/>
      <c r="WFP39" s="498"/>
      <c r="WFQ39" s="498"/>
      <c r="WFR39" s="498"/>
      <c r="WFS39" s="498"/>
      <c r="WFT39" s="498"/>
      <c r="WFU39" s="498"/>
      <c r="WFV39" s="498"/>
      <c r="WFW39" s="498"/>
      <c r="WFX39" s="498"/>
      <c r="WFY39" s="498"/>
      <c r="WFZ39" s="498"/>
      <c r="WGA39" s="498"/>
      <c r="WGB39" s="498"/>
      <c r="WGC39" s="498"/>
      <c r="WGD39" s="498"/>
      <c r="WGE39" s="498"/>
      <c r="WGF39" s="498"/>
      <c r="WGG39" s="498"/>
      <c r="WGH39" s="498"/>
      <c r="WGI39" s="498"/>
      <c r="WGJ39" s="498"/>
      <c r="WGK39" s="498"/>
      <c r="WGL39" s="498"/>
      <c r="WGM39" s="498"/>
      <c r="WGN39" s="498"/>
      <c r="WGO39" s="498"/>
      <c r="WGP39" s="498"/>
      <c r="WGQ39" s="498"/>
      <c r="WGR39" s="498"/>
      <c r="WGS39" s="498"/>
      <c r="WGT39" s="498"/>
      <c r="WGU39" s="498"/>
      <c r="WGV39" s="498"/>
      <c r="WGW39" s="498"/>
      <c r="WGX39" s="498"/>
      <c r="WGY39" s="498"/>
      <c r="WGZ39" s="498"/>
      <c r="WHA39" s="498"/>
      <c r="WHB39" s="498"/>
      <c r="WHC39" s="498"/>
      <c r="WHD39" s="498"/>
      <c r="WHE39" s="498"/>
      <c r="WHF39" s="498"/>
      <c r="WHG39" s="498"/>
      <c r="WHH39" s="498"/>
      <c r="WHI39" s="498"/>
      <c r="WHJ39" s="498"/>
      <c r="WHK39" s="498"/>
      <c r="WHL39" s="498"/>
      <c r="WHM39" s="498"/>
      <c r="WHN39" s="498"/>
      <c r="WHO39" s="498"/>
      <c r="WHP39" s="498"/>
      <c r="WHQ39" s="498"/>
      <c r="WHR39" s="498"/>
      <c r="WHS39" s="498"/>
      <c r="WHT39" s="498"/>
      <c r="WHU39" s="498"/>
      <c r="WHV39" s="498"/>
      <c r="WHW39" s="498"/>
      <c r="WHX39" s="498"/>
      <c r="WHY39" s="498"/>
      <c r="WHZ39" s="498"/>
      <c r="WIA39" s="498"/>
      <c r="WIB39" s="498"/>
      <c r="WIC39" s="498"/>
      <c r="WID39" s="498"/>
      <c r="WIE39" s="498"/>
      <c r="WIF39" s="498"/>
      <c r="WIG39" s="498"/>
      <c r="WIH39" s="498"/>
      <c r="WII39" s="498"/>
      <c r="WIJ39" s="498"/>
      <c r="WIK39" s="498"/>
      <c r="WIL39" s="498"/>
      <c r="WIM39" s="498"/>
      <c r="WIN39" s="498"/>
      <c r="WIO39" s="498"/>
      <c r="WIP39" s="498"/>
      <c r="WIQ39" s="498"/>
      <c r="WIR39" s="498"/>
      <c r="WIS39" s="498"/>
      <c r="WIT39" s="498"/>
      <c r="WIU39" s="498"/>
      <c r="WIV39" s="498"/>
      <c r="WIW39" s="498"/>
      <c r="WIX39" s="498"/>
      <c r="WIY39" s="498"/>
      <c r="WIZ39" s="498"/>
      <c r="WJA39" s="498"/>
      <c r="WJB39" s="498"/>
      <c r="WJC39" s="498"/>
      <c r="WJD39" s="498"/>
      <c r="WJE39" s="498"/>
      <c r="WJF39" s="498"/>
      <c r="WJG39" s="498"/>
      <c r="WJH39" s="498"/>
      <c r="WJI39" s="498"/>
      <c r="WJJ39" s="498"/>
      <c r="WJK39" s="498"/>
      <c r="WJL39" s="498"/>
      <c r="WJM39" s="498"/>
      <c r="WJN39" s="498"/>
      <c r="WJO39" s="498"/>
      <c r="WJP39" s="498"/>
      <c r="WJQ39" s="498"/>
      <c r="WJR39" s="498"/>
      <c r="WJS39" s="498"/>
      <c r="WJT39" s="498"/>
      <c r="WJU39" s="498"/>
      <c r="WJV39" s="498"/>
      <c r="WJW39" s="498"/>
      <c r="WJX39" s="498"/>
      <c r="WJY39" s="498"/>
      <c r="WJZ39" s="498"/>
      <c r="WKA39" s="498"/>
      <c r="WKB39" s="498"/>
      <c r="WKC39" s="498"/>
      <c r="WKD39" s="498"/>
      <c r="WKE39" s="498"/>
      <c r="WKF39" s="498"/>
      <c r="WKG39" s="498"/>
      <c r="WKH39" s="498"/>
      <c r="WKI39" s="498"/>
      <c r="WKJ39" s="498"/>
      <c r="WKK39" s="498"/>
      <c r="WKL39" s="498"/>
      <c r="WKM39" s="498"/>
      <c r="WKN39" s="498"/>
      <c r="WKO39" s="498"/>
      <c r="WKP39" s="498"/>
      <c r="WKQ39" s="498"/>
      <c r="WKR39" s="498"/>
      <c r="WKS39" s="498"/>
      <c r="WKT39" s="498"/>
      <c r="WKU39" s="498"/>
      <c r="WKV39" s="498"/>
      <c r="WKW39" s="498"/>
      <c r="WKX39" s="498"/>
      <c r="WKY39" s="498"/>
      <c r="WKZ39" s="498"/>
      <c r="WLA39" s="498"/>
      <c r="WLB39" s="498"/>
      <c r="WLC39" s="498"/>
      <c r="WLD39" s="498"/>
      <c r="WLE39" s="498"/>
      <c r="WLF39" s="498"/>
      <c r="WLG39" s="498"/>
      <c r="WLH39" s="498"/>
      <c r="WLI39" s="498"/>
      <c r="WLJ39" s="498"/>
      <c r="WLK39" s="498"/>
      <c r="WLL39" s="498"/>
      <c r="WLM39" s="498"/>
      <c r="WLN39" s="498"/>
      <c r="WLO39" s="498"/>
      <c r="WLP39" s="498"/>
      <c r="WLQ39" s="498"/>
      <c r="WLR39" s="498"/>
      <c r="WLS39" s="498"/>
      <c r="WLT39" s="498"/>
      <c r="WLU39" s="498"/>
      <c r="WLV39" s="498"/>
      <c r="WLW39" s="498"/>
      <c r="WLX39" s="498"/>
      <c r="WLY39" s="498"/>
      <c r="WLZ39" s="498"/>
      <c r="WMA39" s="498"/>
      <c r="WMB39" s="498"/>
      <c r="WMC39" s="498"/>
      <c r="WMD39" s="498"/>
      <c r="WME39" s="498"/>
      <c r="WMF39" s="498"/>
      <c r="WMG39" s="498"/>
      <c r="WMH39" s="498"/>
      <c r="WMI39" s="498"/>
      <c r="WMJ39" s="498"/>
      <c r="WMK39" s="498"/>
      <c r="WML39" s="498"/>
      <c r="WMM39" s="498"/>
      <c r="WMN39" s="498"/>
      <c r="WMO39" s="498"/>
      <c r="WMP39" s="498"/>
      <c r="WMQ39" s="498"/>
      <c r="WMR39" s="498"/>
      <c r="WMS39" s="498"/>
      <c r="WMT39" s="498"/>
      <c r="WMU39" s="498"/>
      <c r="WMV39" s="498"/>
      <c r="WMW39" s="498"/>
      <c r="WMX39" s="498"/>
      <c r="WMY39" s="498"/>
      <c r="WMZ39" s="498"/>
      <c r="WNA39" s="498"/>
      <c r="WNB39" s="498"/>
      <c r="WNC39" s="498"/>
      <c r="WND39" s="498"/>
      <c r="WNE39" s="498"/>
      <c r="WNF39" s="498"/>
      <c r="WNG39" s="498"/>
      <c r="WNH39" s="498"/>
      <c r="WNI39" s="498"/>
      <c r="WNJ39" s="498"/>
      <c r="WNK39" s="498"/>
      <c r="WNL39" s="498"/>
      <c r="WNM39" s="498"/>
      <c r="WNN39" s="498"/>
      <c r="WNO39" s="498"/>
      <c r="WNP39" s="498"/>
      <c r="WNQ39" s="498"/>
      <c r="WNR39" s="498"/>
      <c r="WNS39" s="498"/>
      <c r="WNT39" s="498"/>
      <c r="WNU39" s="498"/>
      <c r="WNV39" s="498"/>
      <c r="WNW39" s="498"/>
      <c r="WNX39" s="498"/>
      <c r="WNY39" s="498"/>
      <c r="WNZ39" s="498"/>
      <c r="WOA39" s="498"/>
      <c r="WOB39" s="498"/>
      <c r="WOC39" s="498"/>
      <c r="WOD39" s="498"/>
      <c r="WOE39" s="498"/>
      <c r="WOF39" s="498"/>
      <c r="WOG39" s="498"/>
      <c r="WOH39" s="498"/>
      <c r="WOI39" s="498"/>
      <c r="WOJ39" s="498"/>
      <c r="WOK39" s="498"/>
      <c r="WOL39" s="498"/>
      <c r="WOM39" s="498"/>
      <c r="WON39" s="498"/>
      <c r="WOO39" s="498"/>
      <c r="WOP39" s="498"/>
      <c r="WOQ39" s="498"/>
      <c r="WOR39" s="498"/>
      <c r="WOS39" s="498"/>
      <c r="WOT39" s="498"/>
      <c r="WOU39" s="498"/>
      <c r="WOV39" s="498"/>
      <c r="WOW39" s="498"/>
      <c r="WOX39" s="498"/>
      <c r="WOY39" s="498"/>
      <c r="WOZ39" s="498"/>
      <c r="WPA39" s="498"/>
      <c r="WPB39" s="498"/>
      <c r="WPC39" s="498"/>
      <c r="WPD39" s="498"/>
      <c r="WPE39" s="498"/>
      <c r="WPF39" s="498"/>
      <c r="WPG39" s="498"/>
      <c r="WPH39" s="498"/>
      <c r="WPI39" s="498"/>
      <c r="WPJ39" s="498"/>
      <c r="WPK39" s="498"/>
      <c r="WPL39" s="498"/>
      <c r="WPM39" s="498"/>
      <c r="WPN39" s="498"/>
      <c r="WPO39" s="498"/>
      <c r="WPP39" s="498"/>
      <c r="WPQ39" s="498"/>
      <c r="WPR39" s="498"/>
      <c r="WPS39" s="498"/>
      <c r="WPT39" s="498"/>
      <c r="WPU39" s="498"/>
      <c r="WPV39" s="498"/>
      <c r="WPW39" s="498"/>
      <c r="WPX39" s="498"/>
      <c r="WPY39" s="498"/>
      <c r="WPZ39" s="498"/>
      <c r="WQA39" s="498"/>
      <c r="WQB39" s="498"/>
      <c r="WQC39" s="498"/>
      <c r="WQD39" s="498"/>
      <c r="WQE39" s="498"/>
      <c r="WQF39" s="498"/>
      <c r="WQG39" s="498"/>
      <c r="WQH39" s="498"/>
      <c r="WQI39" s="498"/>
      <c r="WQJ39" s="498"/>
      <c r="WQK39" s="498"/>
      <c r="WQL39" s="498"/>
      <c r="WQM39" s="498"/>
      <c r="WQN39" s="498"/>
      <c r="WQO39" s="498"/>
      <c r="WQP39" s="498"/>
      <c r="WQQ39" s="498"/>
      <c r="WQR39" s="498"/>
      <c r="WQS39" s="498"/>
      <c r="WQT39" s="498"/>
      <c r="WQU39" s="498"/>
      <c r="WQV39" s="498"/>
      <c r="WQW39" s="498"/>
      <c r="WQX39" s="498"/>
      <c r="WQY39" s="498"/>
      <c r="WQZ39" s="498"/>
      <c r="WRA39" s="498"/>
      <c r="WRB39" s="498"/>
      <c r="WRC39" s="498"/>
      <c r="WRD39" s="498"/>
      <c r="WRE39" s="498"/>
      <c r="WRF39" s="498"/>
      <c r="WRG39" s="498"/>
      <c r="WRH39" s="498"/>
      <c r="WRI39" s="498"/>
      <c r="WRJ39" s="498"/>
      <c r="WRK39" s="498"/>
      <c r="WRL39" s="498"/>
      <c r="WRM39" s="498"/>
      <c r="WRN39" s="498"/>
      <c r="WRO39" s="498"/>
      <c r="WRP39" s="498"/>
      <c r="WRQ39" s="498"/>
      <c r="WRR39" s="498"/>
      <c r="WRS39" s="498"/>
      <c r="WRT39" s="498"/>
      <c r="WRU39" s="498"/>
      <c r="WRV39" s="498"/>
      <c r="WRW39" s="498"/>
      <c r="WRX39" s="498"/>
      <c r="WRY39" s="498"/>
      <c r="WRZ39" s="498"/>
      <c r="WSA39" s="498"/>
      <c r="WSB39" s="498"/>
      <c r="WSC39" s="498"/>
      <c r="WSD39" s="498"/>
      <c r="WSE39" s="498"/>
      <c r="WSF39" s="498"/>
      <c r="WSG39" s="498"/>
      <c r="WSH39" s="498"/>
      <c r="WSI39" s="498"/>
      <c r="WSJ39" s="498"/>
      <c r="WSK39" s="498"/>
      <c r="WSL39" s="498"/>
      <c r="WSM39" s="498"/>
      <c r="WSN39" s="498"/>
      <c r="WSO39" s="498"/>
      <c r="WSP39" s="498"/>
      <c r="WSQ39" s="498"/>
      <c r="WSR39" s="498"/>
      <c r="WSS39" s="498"/>
      <c r="WST39" s="498"/>
      <c r="WSU39" s="498"/>
      <c r="WSV39" s="498"/>
      <c r="WSW39" s="498"/>
      <c r="WSX39" s="498"/>
      <c r="WSY39" s="498"/>
      <c r="WSZ39" s="498"/>
      <c r="WTA39" s="498"/>
      <c r="WTB39" s="498"/>
      <c r="WTC39" s="498"/>
      <c r="WTD39" s="498"/>
      <c r="WTE39" s="498"/>
      <c r="WTF39" s="498"/>
      <c r="WTG39" s="498"/>
      <c r="WTH39" s="498"/>
      <c r="WTI39" s="498"/>
      <c r="WTJ39" s="498"/>
      <c r="WTK39" s="498"/>
      <c r="WTL39" s="498"/>
      <c r="WTM39" s="498"/>
      <c r="WTN39" s="498"/>
      <c r="WTO39" s="498"/>
      <c r="WTP39" s="498"/>
      <c r="WTQ39" s="498"/>
      <c r="WTR39" s="498"/>
      <c r="WTS39" s="498"/>
      <c r="WTT39" s="498"/>
      <c r="WTU39" s="498"/>
      <c r="WTV39" s="498"/>
      <c r="WTW39" s="498"/>
      <c r="WTX39" s="498"/>
      <c r="WTY39" s="498"/>
      <c r="WTZ39" s="498"/>
      <c r="WUA39" s="498"/>
      <c r="WUB39" s="498"/>
      <c r="WUC39" s="498"/>
      <c r="WUD39" s="498"/>
      <c r="WUE39" s="498"/>
      <c r="WUF39" s="498"/>
      <c r="WUG39" s="498"/>
      <c r="WUH39" s="498"/>
      <c r="WUI39" s="498"/>
      <c r="WUJ39" s="498"/>
      <c r="WUK39" s="498"/>
      <c r="WUL39" s="498"/>
      <c r="WUM39" s="498"/>
      <c r="WUN39" s="498"/>
      <c r="WUO39" s="498"/>
      <c r="WUP39" s="498"/>
      <c r="WUQ39" s="498"/>
      <c r="WUR39" s="498"/>
      <c r="WUS39" s="498"/>
      <c r="WUT39" s="498"/>
      <c r="WUU39" s="498"/>
      <c r="WUV39" s="498"/>
      <c r="WUW39" s="498"/>
      <c r="WUX39" s="498"/>
      <c r="WUY39" s="498"/>
      <c r="WUZ39" s="498"/>
      <c r="WVA39" s="498"/>
      <c r="WVB39" s="498"/>
      <c r="WVC39" s="498"/>
      <c r="WVD39" s="498"/>
      <c r="WVE39" s="498"/>
      <c r="WVF39" s="498"/>
      <c r="WVG39" s="498"/>
      <c r="WVH39" s="498"/>
      <c r="WVI39" s="498"/>
      <c r="WVJ39" s="498"/>
      <c r="WVK39" s="498"/>
      <c r="WVL39" s="498"/>
      <c r="WVM39" s="498"/>
      <c r="WVN39" s="498"/>
      <c r="WVO39" s="498"/>
      <c r="WVP39" s="498"/>
      <c r="WVQ39" s="498"/>
      <c r="WVR39" s="498"/>
      <c r="WVS39" s="498"/>
      <c r="WVT39" s="498"/>
      <c r="WVU39" s="498"/>
      <c r="WVV39" s="498"/>
      <c r="WVW39" s="498"/>
      <c r="WVX39" s="498"/>
      <c r="WVY39" s="498"/>
      <c r="WVZ39" s="498"/>
      <c r="WWA39" s="498"/>
      <c r="WWB39" s="498"/>
      <c r="WWC39" s="498"/>
      <c r="WWD39" s="498"/>
      <c r="WWE39" s="498"/>
      <c r="WWF39" s="498"/>
      <c r="WWG39" s="498"/>
      <c r="WWH39" s="498"/>
      <c r="WWI39" s="498"/>
      <c r="WWJ39" s="498"/>
      <c r="WWK39" s="498"/>
      <c r="WWL39" s="498"/>
      <c r="WWM39" s="498"/>
      <c r="WWN39" s="498"/>
      <c r="WWO39" s="498"/>
      <c r="WWP39" s="498"/>
      <c r="WWQ39" s="498"/>
      <c r="WWR39" s="498"/>
      <c r="WWS39" s="498"/>
      <c r="WWT39" s="498"/>
      <c r="WWU39" s="498"/>
      <c r="WWV39" s="498"/>
      <c r="WWW39" s="498"/>
      <c r="WWX39" s="498"/>
      <c r="WWY39" s="498"/>
      <c r="WWZ39" s="498"/>
      <c r="WXA39" s="498"/>
      <c r="WXB39" s="498"/>
      <c r="WXC39" s="498"/>
      <c r="WXD39" s="498"/>
      <c r="WXE39" s="498"/>
      <c r="WXF39" s="498"/>
      <c r="WXG39" s="498"/>
      <c r="WXH39" s="498"/>
      <c r="WXI39" s="498"/>
      <c r="WXJ39" s="498"/>
      <c r="WXK39" s="498"/>
      <c r="WXL39" s="498"/>
      <c r="WXM39" s="498"/>
      <c r="WXN39" s="498"/>
      <c r="WXO39" s="498"/>
      <c r="WXP39" s="498"/>
      <c r="WXQ39" s="498"/>
      <c r="WXR39" s="498"/>
      <c r="WXS39" s="498"/>
      <c r="WXT39" s="498"/>
      <c r="WXU39" s="498"/>
      <c r="WXV39" s="498"/>
      <c r="WXW39" s="498"/>
      <c r="WXX39" s="498"/>
      <c r="WXY39" s="498"/>
      <c r="WXZ39" s="498"/>
      <c r="WYA39" s="498"/>
      <c r="WYB39" s="498"/>
      <c r="WYC39" s="498"/>
      <c r="WYD39" s="498"/>
      <c r="WYE39" s="498"/>
      <c r="WYF39" s="498"/>
      <c r="WYG39" s="498"/>
      <c r="WYH39" s="498"/>
      <c r="WYI39" s="498"/>
      <c r="WYJ39" s="498"/>
      <c r="WYK39" s="498"/>
      <c r="WYL39" s="498"/>
      <c r="WYM39" s="498"/>
      <c r="WYN39" s="498"/>
      <c r="WYO39" s="498"/>
      <c r="WYP39" s="498"/>
      <c r="WYQ39" s="498"/>
      <c r="WYR39" s="498"/>
      <c r="WYS39" s="498"/>
      <c r="WYT39" s="498"/>
      <c r="WYU39" s="498"/>
      <c r="WYV39" s="498"/>
      <c r="WYW39" s="498"/>
      <c r="WYX39" s="498"/>
      <c r="WYY39" s="498"/>
      <c r="WYZ39" s="498"/>
      <c r="WZA39" s="498"/>
      <c r="WZB39" s="498"/>
      <c r="WZC39" s="498"/>
      <c r="WZD39" s="498"/>
      <c r="WZE39" s="498"/>
      <c r="WZF39" s="498"/>
      <c r="WZG39" s="498"/>
      <c r="WZH39" s="498"/>
      <c r="WZI39" s="498"/>
      <c r="WZJ39" s="498"/>
      <c r="WZK39" s="498"/>
      <c r="WZL39" s="498"/>
      <c r="WZM39" s="498"/>
      <c r="WZN39" s="498"/>
      <c r="WZO39" s="498"/>
      <c r="WZP39" s="498"/>
      <c r="WZQ39" s="498"/>
      <c r="WZR39" s="498"/>
      <c r="WZS39" s="498"/>
      <c r="WZT39" s="498"/>
      <c r="WZU39" s="498"/>
      <c r="WZV39" s="498"/>
      <c r="WZW39" s="498"/>
      <c r="WZX39" s="498"/>
      <c r="WZY39" s="498"/>
      <c r="WZZ39" s="498"/>
      <c r="XAA39" s="498"/>
      <c r="XAB39" s="498"/>
      <c r="XAC39" s="498"/>
      <c r="XAD39" s="498"/>
      <c r="XAE39" s="498"/>
      <c r="XAF39" s="498"/>
      <c r="XAG39" s="498"/>
      <c r="XAH39" s="498"/>
      <c r="XAI39" s="498"/>
      <c r="XAJ39" s="498"/>
      <c r="XAK39" s="498"/>
      <c r="XAL39" s="498"/>
      <c r="XAM39" s="498"/>
      <c r="XAN39" s="498"/>
      <c r="XAO39" s="498"/>
      <c r="XAP39" s="498"/>
      <c r="XAQ39" s="498"/>
      <c r="XAR39" s="498"/>
      <c r="XAS39" s="498"/>
      <c r="XAT39" s="498"/>
      <c r="XAU39" s="498"/>
      <c r="XAV39" s="498"/>
      <c r="XAW39" s="498"/>
      <c r="XAX39" s="498"/>
      <c r="XAY39" s="498"/>
      <c r="XAZ39" s="498"/>
      <c r="XBA39" s="498"/>
      <c r="XBB39" s="498"/>
      <c r="XBC39" s="498"/>
      <c r="XBD39" s="498"/>
      <c r="XBE39" s="498"/>
      <c r="XBF39" s="498"/>
      <c r="XBG39" s="498"/>
      <c r="XBH39" s="498"/>
      <c r="XBI39" s="498"/>
      <c r="XBJ39" s="498"/>
      <c r="XBK39" s="498"/>
      <c r="XBL39" s="498"/>
      <c r="XBM39" s="498"/>
      <c r="XBN39" s="498"/>
      <c r="XBO39" s="498"/>
      <c r="XBP39" s="498"/>
      <c r="XBQ39" s="498"/>
      <c r="XBR39" s="498"/>
      <c r="XBS39" s="498"/>
      <c r="XBT39" s="498"/>
      <c r="XBU39" s="498"/>
      <c r="XBV39" s="498"/>
      <c r="XBW39" s="498"/>
      <c r="XBX39" s="498"/>
      <c r="XBY39" s="498"/>
      <c r="XBZ39" s="498"/>
      <c r="XCA39" s="498"/>
      <c r="XCB39" s="498"/>
      <c r="XCC39" s="498"/>
      <c r="XCD39" s="498"/>
      <c r="XCE39" s="498"/>
      <c r="XCF39" s="498"/>
      <c r="XCG39" s="498"/>
      <c r="XCH39" s="498"/>
      <c r="XCI39" s="498"/>
      <c r="XCJ39" s="498"/>
      <c r="XCK39" s="498"/>
      <c r="XCL39" s="498"/>
      <c r="XCM39" s="498"/>
      <c r="XCN39" s="498"/>
      <c r="XCO39" s="498"/>
      <c r="XCP39" s="498"/>
      <c r="XCQ39" s="498"/>
      <c r="XCR39" s="498"/>
      <c r="XCS39" s="498"/>
      <c r="XCT39" s="498"/>
      <c r="XCU39" s="498"/>
      <c r="XCV39" s="498"/>
      <c r="XCW39" s="498"/>
      <c r="XCX39" s="498"/>
      <c r="XCY39" s="498"/>
      <c r="XCZ39" s="498"/>
      <c r="XDA39" s="498"/>
      <c r="XDB39" s="498"/>
      <c r="XDC39" s="498"/>
      <c r="XDD39" s="498"/>
      <c r="XDE39" s="498"/>
      <c r="XDF39" s="498"/>
      <c r="XDG39" s="498"/>
      <c r="XDH39" s="498"/>
      <c r="XDI39" s="498"/>
      <c r="XDJ39" s="498"/>
      <c r="XDK39" s="498"/>
      <c r="XDL39" s="498"/>
      <c r="XDM39" s="498"/>
      <c r="XDN39" s="498"/>
      <c r="XDO39" s="498"/>
      <c r="XDP39" s="498"/>
      <c r="XDQ39" s="498"/>
      <c r="XDR39" s="498"/>
      <c r="XDS39" s="498"/>
      <c r="XDT39" s="498"/>
      <c r="XDU39" s="498"/>
      <c r="XDV39" s="498"/>
      <c r="XDW39" s="498"/>
      <c r="XDX39" s="498"/>
      <c r="XDY39" s="498"/>
      <c r="XDZ39" s="498"/>
      <c r="XEA39" s="498"/>
      <c r="XEB39" s="498"/>
      <c r="XEC39" s="498"/>
      <c r="XED39" s="498"/>
      <c r="XEE39" s="498"/>
      <c r="XEF39" s="498"/>
      <c r="XEG39" s="498"/>
      <c r="XEH39" s="498"/>
      <c r="XEI39" s="498"/>
      <c r="XEJ39" s="498"/>
      <c r="XEK39" s="498"/>
      <c r="XEL39" s="498"/>
      <c r="XEM39" s="498"/>
      <c r="XEN39" s="498"/>
      <c r="XEO39" s="498"/>
      <c r="XEP39" s="498"/>
      <c r="XEQ39" s="498"/>
      <c r="XER39" s="498"/>
      <c r="XES39" s="498"/>
      <c r="XET39" s="498"/>
      <c r="XEU39" s="498"/>
      <c r="XEV39" s="498"/>
      <c r="XEW39" s="498"/>
      <c r="XEX39" s="498"/>
      <c r="XEY39" s="498"/>
      <c r="XEZ39" s="498"/>
      <c r="XFA39" s="498"/>
      <c r="XFB39" s="498"/>
      <c r="XFC39" s="498"/>
      <c r="XFD39" s="498"/>
    </row>
    <row r="40" spans="1:16384" ht="15.9">
      <c r="A40" s="498"/>
      <c r="B40" s="498"/>
      <c r="C40" s="498"/>
      <c r="D40" s="498"/>
      <c r="E40" s="498"/>
      <c r="F40" s="498"/>
      <c r="G40" s="498"/>
      <c r="H40" s="498"/>
      <c r="I40" s="498"/>
      <c r="J40" s="498"/>
      <c r="K40" s="498"/>
      <c r="L40" s="498"/>
      <c r="M40" s="498"/>
      <c r="N40" s="498"/>
      <c r="O40" s="498"/>
      <c r="P40" s="498"/>
      <c r="Q40" s="498"/>
      <c r="R40" s="498"/>
      <c r="S40" s="498"/>
      <c r="T40" s="498"/>
      <c r="U40" s="498"/>
      <c r="V40" s="498"/>
      <c r="W40" s="498"/>
      <c r="X40" s="498"/>
      <c r="Y40" s="498"/>
      <c r="Z40" s="498"/>
      <c r="AA40" s="498"/>
      <c r="AB40" s="498"/>
      <c r="AC40" s="498"/>
      <c r="AD40" s="498"/>
      <c r="AE40" s="498"/>
      <c r="AF40" s="498"/>
      <c r="AG40" s="498"/>
      <c r="AH40" s="498"/>
      <c r="AI40" s="498"/>
      <c r="AJ40" s="498"/>
      <c r="AK40" s="498"/>
      <c r="AL40" s="498"/>
      <c r="AM40" s="498"/>
      <c r="AN40" s="498"/>
      <c r="AO40" s="498"/>
      <c r="AP40" s="498"/>
      <c r="AQ40" s="498"/>
      <c r="AR40" s="498"/>
      <c r="AS40" s="498"/>
      <c r="AT40" s="498"/>
      <c r="AU40" s="498"/>
      <c r="AV40" s="498"/>
      <c r="AW40" s="498"/>
      <c r="AX40" s="498"/>
      <c r="AY40" s="498"/>
      <c r="AZ40" s="498"/>
      <c r="BA40" s="498"/>
      <c r="BB40" s="498"/>
      <c r="BC40" s="498"/>
      <c r="BD40" s="498"/>
      <c r="BE40" s="498"/>
      <c r="BF40" s="498"/>
      <c r="BG40" s="498"/>
      <c r="BH40" s="498"/>
      <c r="BI40" s="498"/>
      <c r="BJ40" s="498"/>
      <c r="BK40" s="498"/>
      <c r="BL40" s="498"/>
      <c r="BM40" s="498"/>
      <c r="BN40" s="498"/>
      <c r="BO40" s="498"/>
      <c r="BP40" s="498"/>
      <c r="BQ40" s="498"/>
      <c r="BR40" s="498"/>
      <c r="BS40" s="498"/>
      <c r="BT40" s="498"/>
      <c r="BU40" s="498"/>
      <c r="BV40" s="498"/>
      <c r="BW40" s="498"/>
      <c r="BX40" s="498"/>
      <c r="BY40" s="498"/>
      <c r="BZ40" s="498"/>
      <c r="CA40" s="498"/>
      <c r="CB40" s="498"/>
      <c r="CC40" s="498"/>
      <c r="CD40" s="498"/>
      <c r="CE40" s="498"/>
      <c r="CF40" s="498"/>
      <c r="CG40" s="498"/>
      <c r="CH40" s="498"/>
      <c r="CI40" s="498"/>
      <c r="CJ40" s="498"/>
      <c r="CK40" s="498"/>
      <c r="CL40" s="498"/>
      <c r="CM40" s="498"/>
      <c r="CN40" s="498"/>
      <c r="CO40" s="498"/>
      <c r="CP40" s="498"/>
      <c r="CQ40" s="498"/>
      <c r="CR40" s="498"/>
      <c r="CS40" s="498"/>
      <c r="CT40" s="498"/>
      <c r="CU40" s="498"/>
      <c r="CV40" s="498"/>
      <c r="CW40" s="498"/>
      <c r="CX40" s="498"/>
      <c r="CY40" s="498"/>
      <c r="CZ40" s="498"/>
      <c r="DA40" s="498"/>
      <c r="DB40" s="498"/>
      <c r="DC40" s="498"/>
      <c r="DD40" s="498"/>
      <c r="DE40" s="498"/>
      <c r="DF40" s="498"/>
      <c r="DG40" s="498"/>
      <c r="DH40" s="498"/>
      <c r="DI40" s="498"/>
      <c r="DJ40" s="498"/>
      <c r="DK40" s="498"/>
      <c r="DL40" s="498"/>
      <c r="DM40" s="498"/>
      <c r="DN40" s="498"/>
      <c r="DO40" s="498"/>
      <c r="DP40" s="498"/>
      <c r="DQ40" s="498"/>
      <c r="DR40" s="498"/>
      <c r="DS40" s="498"/>
      <c r="DT40" s="498"/>
      <c r="DU40" s="498"/>
      <c r="DV40" s="498"/>
      <c r="DW40" s="498"/>
      <c r="DX40" s="498"/>
      <c r="DY40" s="498"/>
      <c r="DZ40" s="498"/>
      <c r="EA40" s="498"/>
      <c r="EB40" s="498"/>
      <c r="EC40" s="498"/>
      <c r="ED40" s="498"/>
      <c r="EE40" s="498"/>
      <c r="EF40" s="498"/>
      <c r="EG40" s="498"/>
      <c r="EH40" s="498"/>
      <c r="EI40" s="498"/>
      <c r="EJ40" s="498"/>
      <c r="EK40" s="498"/>
      <c r="EL40" s="498"/>
      <c r="EM40" s="498"/>
      <c r="EN40" s="498"/>
      <c r="EO40" s="498"/>
      <c r="EP40" s="498"/>
      <c r="EQ40" s="498"/>
      <c r="ER40" s="498"/>
      <c r="ES40" s="498"/>
      <c r="ET40" s="498"/>
      <c r="EU40" s="498"/>
      <c r="EV40" s="498"/>
      <c r="EW40" s="498"/>
      <c r="EX40" s="498"/>
      <c r="EY40" s="498"/>
      <c r="EZ40" s="498"/>
      <c r="FA40" s="498"/>
      <c r="FB40" s="498"/>
      <c r="FC40" s="498"/>
      <c r="FD40" s="498"/>
      <c r="FE40" s="498"/>
      <c r="FF40" s="498"/>
      <c r="FG40" s="498"/>
      <c r="FH40" s="498"/>
      <c r="FI40" s="498"/>
      <c r="FJ40" s="498"/>
      <c r="FK40" s="498"/>
      <c r="FL40" s="498"/>
      <c r="FM40" s="498"/>
      <c r="FN40" s="498"/>
      <c r="FO40" s="498"/>
      <c r="FP40" s="498"/>
      <c r="FQ40" s="498"/>
      <c r="FR40" s="498"/>
      <c r="FS40" s="498"/>
      <c r="FT40" s="498"/>
      <c r="FU40" s="498"/>
      <c r="FV40" s="498"/>
      <c r="FW40" s="498"/>
      <c r="FX40" s="498"/>
      <c r="FY40" s="498"/>
      <c r="FZ40" s="498"/>
      <c r="GA40" s="498"/>
      <c r="GB40" s="498"/>
      <c r="GC40" s="498"/>
      <c r="GD40" s="498"/>
      <c r="GE40" s="498"/>
      <c r="GF40" s="498"/>
      <c r="GG40" s="498"/>
      <c r="GH40" s="498"/>
      <c r="GI40" s="498"/>
      <c r="GJ40" s="498"/>
      <c r="GK40" s="498"/>
      <c r="GL40" s="498"/>
      <c r="GM40" s="498"/>
      <c r="GN40" s="498"/>
      <c r="GO40" s="498"/>
      <c r="GP40" s="498"/>
      <c r="GQ40" s="498"/>
      <c r="GR40" s="498"/>
      <c r="GS40" s="498"/>
      <c r="GT40" s="498"/>
      <c r="GU40" s="498"/>
      <c r="GV40" s="498"/>
      <c r="GW40" s="498"/>
      <c r="GX40" s="498"/>
      <c r="GY40" s="498"/>
      <c r="GZ40" s="498"/>
      <c r="HA40" s="498"/>
      <c r="HB40" s="498"/>
      <c r="HC40" s="498"/>
      <c r="HD40" s="498"/>
      <c r="HE40" s="498"/>
      <c r="HF40" s="498"/>
      <c r="HG40" s="498"/>
      <c r="HH40" s="498"/>
      <c r="HI40" s="498"/>
      <c r="HJ40" s="498"/>
      <c r="HK40" s="498"/>
      <c r="HL40" s="498"/>
      <c r="HM40" s="498"/>
      <c r="HN40" s="498"/>
      <c r="HO40" s="498"/>
      <c r="HP40" s="498"/>
      <c r="HQ40" s="498"/>
      <c r="HR40" s="498"/>
      <c r="HS40" s="498"/>
      <c r="HT40" s="498"/>
      <c r="HU40" s="498"/>
      <c r="HV40" s="498"/>
      <c r="HW40" s="498"/>
      <c r="HX40" s="498"/>
      <c r="HY40" s="498"/>
      <c r="HZ40" s="498"/>
      <c r="IA40" s="498"/>
      <c r="IB40" s="498"/>
      <c r="IC40" s="498"/>
      <c r="ID40" s="498"/>
      <c r="IE40" s="498"/>
      <c r="IF40" s="498"/>
      <c r="IG40" s="498"/>
      <c r="IH40" s="498"/>
      <c r="II40" s="498"/>
      <c r="IJ40" s="498"/>
      <c r="IK40" s="498"/>
      <c r="IL40" s="498"/>
      <c r="IM40" s="498"/>
      <c r="IN40" s="498"/>
      <c r="IO40" s="498"/>
      <c r="IP40" s="498"/>
      <c r="IQ40" s="498"/>
      <c r="IR40" s="498"/>
      <c r="IS40" s="498"/>
      <c r="IT40" s="498"/>
      <c r="IU40" s="498"/>
      <c r="IV40" s="498"/>
      <c r="IW40" s="498"/>
      <c r="IX40" s="498"/>
      <c r="IY40" s="498"/>
      <c r="IZ40" s="498"/>
      <c r="JA40" s="498"/>
      <c r="JB40" s="498"/>
      <c r="JC40" s="498"/>
      <c r="JD40" s="498"/>
      <c r="JE40" s="498"/>
      <c r="JF40" s="498"/>
      <c r="JG40" s="498"/>
      <c r="JH40" s="498"/>
      <c r="JI40" s="498"/>
      <c r="JJ40" s="498"/>
      <c r="JK40" s="498"/>
      <c r="JL40" s="498"/>
      <c r="JM40" s="498"/>
      <c r="JN40" s="498"/>
      <c r="JO40" s="498"/>
      <c r="JP40" s="498"/>
      <c r="JQ40" s="498"/>
      <c r="JR40" s="498"/>
      <c r="JS40" s="498"/>
      <c r="JT40" s="498"/>
      <c r="JU40" s="498"/>
      <c r="JV40" s="498"/>
      <c r="JW40" s="498"/>
      <c r="JX40" s="498"/>
      <c r="JY40" s="498"/>
      <c r="JZ40" s="498"/>
      <c r="KA40" s="498"/>
      <c r="KB40" s="498"/>
      <c r="KC40" s="498"/>
      <c r="KD40" s="498"/>
      <c r="KE40" s="498"/>
      <c r="KF40" s="498"/>
      <c r="KG40" s="498"/>
      <c r="KH40" s="498"/>
      <c r="KI40" s="498"/>
      <c r="KJ40" s="498"/>
      <c r="KK40" s="498"/>
      <c r="KL40" s="498"/>
      <c r="KM40" s="498"/>
      <c r="KN40" s="498"/>
      <c r="KO40" s="498"/>
      <c r="KP40" s="498"/>
      <c r="KQ40" s="498"/>
      <c r="KR40" s="498"/>
      <c r="KS40" s="498"/>
      <c r="KT40" s="498"/>
      <c r="KU40" s="498"/>
      <c r="KV40" s="498"/>
      <c r="KW40" s="498"/>
      <c r="KX40" s="498"/>
      <c r="KY40" s="498"/>
      <c r="KZ40" s="498"/>
      <c r="LA40" s="498"/>
      <c r="LB40" s="498"/>
      <c r="LC40" s="498"/>
      <c r="LD40" s="498"/>
      <c r="LE40" s="498"/>
      <c r="LF40" s="498"/>
      <c r="LG40" s="498"/>
      <c r="LH40" s="498"/>
      <c r="LI40" s="498"/>
      <c r="LJ40" s="498"/>
      <c r="LK40" s="498"/>
      <c r="LL40" s="498"/>
      <c r="LM40" s="498"/>
      <c r="LN40" s="498"/>
      <c r="LO40" s="498"/>
      <c r="LP40" s="498"/>
      <c r="LQ40" s="498"/>
      <c r="LR40" s="498"/>
      <c r="LS40" s="498"/>
      <c r="LT40" s="498"/>
      <c r="LU40" s="498"/>
      <c r="LV40" s="498"/>
      <c r="LW40" s="498"/>
      <c r="LX40" s="498"/>
      <c r="LY40" s="498"/>
      <c r="LZ40" s="498"/>
      <c r="MA40" s="498"/>
      <c r="MB40" s="498"/>
      <c r="MC40" s="498"/>
      <c r="MD40" s="498"/>
      <c r="ME40" s="498"/>
      <c r="MF40" s="498"/>
      <c r="MG40" s="498"/>
      <c r="MH40" s="498"/>
      <c r="MI40" s="498"/>
      <c r="MJ40" s="498"/>
      <c r="MK40" s="498"/>
      <c r="ML40" s="498"/>
      <c r="MM40" s="498"/>
      <c r="MN40" s="498"/>
      <c r="MO40" s="498"/>
      <c r="MP40" s="498"/>
      <c r="MQ40" s="498"/>
      <c r="MR40" s="498"/>
      <c r="MS40" s="498"/>
      <c r="MT40" s="498"/>
      <c r="MU40" s="498"/>
      <c r="MV40" s="498"/>
      <c r="MW40" s="498"/>
      <c r="MX40" s="498"/>
      <c r="MY40" s="498"/>
      <c r="MZ40" s="498"/>
      <c r="NA40" s="498"/>
      <c r="NB40" s="498"/>
      <c r="NC40" s="498"/>
      <c r="ND40" s="498"/>
      <c r="NE40" s="498"/>
      <c r="NF40" s="498"/>
      <c r="NG40" s="498"/>
      <c r="NH40" s="498"/>
      <c r="NI40" s="498"/>
      <c r="NJ40" s="498"/>
      <c r="NK40" s="498"/>
      <c r="NL40" s="498"/>
      <c r="NM40" s="498"/>
      <c r="NN40" s="498"/>
      <c r="NO40" s="498"/>
      <c r="NP40" s="498"/>
      <c r="NQ40" s="498"/>
      <c r="NR40" s="498"/>
      <c r="NS40" s="498"/>
      <c r="NT40" s="498"/>
      <c r="NU40" s="498"/>
      <c r="NV40" s="498"/>
      <c r="NW40" s="498"/>
      <c r="NX40" s="498"/>
      <c r="NY40" s="498"/>
      <c r="NZ40" s="498"/>
      <c r="OA40" s="498"/>
      <c r="OB40" s="498"/>
      <c r="OC40" s="498"/>
      <c r="OD40" s="498"/>
      <c r="OE40" s="498"/>
      <c r="OF40" s="498"/>
      <c r="OG40" s="498"/>
      <c r="OH40" s="498"/>
      <c r="OI40" s="498"/>
      <c r="OJ40" s="498"/>
      <c r="OK40" s="498"/>
      <c r="OL40" s="498"/>
      <c r="OM40" s="498"/>
      <c r="ON40" s="498"/>
      <c r="OO40" s="498"/>
      <c r="OP40" s="498"/>
      <c r="OQ40" s="498"/>
      <c r="OR40" s="498"/>
      <c r="OS40" s="498"/>
      <c r="OT40" s="498"/>
      <c r="OU40" s="498"/>
      <c r="OV40" s="498"/>
      <c r="OW40" s="498"/>
      <c r="OX40" s="498"/>
      <c r="OY40" s="498"/>
      <c r="OZ40" s="498"/>
      <c r="PA40" s="498"/>
      <c r="PB40" s="498"/>
      <c r="PC40" s="498"/>
      <c r="PD40" s="498"/>
      <c r="PE40" s="498"/>
      <c r="PF40" s="498"/>
      <c r="PG40" s="498"/>
      <c r="PH40" s="498"/>
      <c r="PI40" s="498"/>
      <c r="PJ40" s="498"/>
      <c r="PK40" s="498"/>
      <c r="PL40" s="498"/>
      <c r="PM40" s="498"/>
      <c r="PN40" s="498"/>
      <c r="PO40" s="498"/>
      <c r="PP40" s="498"/>
      <c r="PQ40" s="498"/>
      <c r="PR40" s="498"/>
      <c r="PS40" s="498"/>
      <c r="PT40" s="498"/>
      <c r="PU40" s="498"/>
      <c r="PV40" s="498"/>
      <c r="PW40" s="498"/>
      <c r="PX40" s="498"/>
      <c r="PY40" s="498"/>
      <c r="PZ40" s="498"/>
      <c r="QA40" s="498"/>
      <c r="QB40" s="498"/>
      <c r="QC40" s="498"/>
      <c r="QD40" s="498"/>
      <c r="QE40" s="498"/>
      <c r="QF40" s="498"/>
      <c r="QG40" s="498"/>
      <c r="QH40" s="498"/>
      <c r="QI40" s="498"/>
      <c r="QJ40" s="498"/>
      <c r="QK40" s="498"/>
      <c r="QL40" s="498"/>
      <c r="QM40" s="498"/>
      <c r="QN40" s="498"/>
      <c r="QO40" s="498"/>
      <c r="QP40" s="498"/>
      <c r="QQ40" s="498"/>
      <c r="QR40" s="498"/>
      <c r="QS40" s="498"/>
      <c r="QT40" s="498"/>
      <c r="QU40" s="498"/>
      <c r="QV40" s="498"/>
      <c r="QW40" s="498"/>
      <c r="QX40" s="498"/>
      <c r="QY40" s="498"/>
      <c r="QZ40" s="498"/>
      <c r="RA40" s="498"/>
      <c r="RB40" s="498"/>
      <c r="RC40" s="498"/>
      <c r="RD40" s="498"/>
      <c r="RE40" s="498"/>
      <c r="RF40" s="498"/>
      <c r="RG40" s="498"/>
      <c r="RH40" s="498"/>
      <c r="RI40" s="498"/>
      <c r="RJ40" s="498"/>
      <c r="RK40" s="498"/>
      <c r="RL40" s="498"/>
      <c r="RM40" s="498"/>
      <c r="RN40" s="498"/>
      <c r="RO40" s="498"/>
      <c r="RP40" s="498"/>
      <c r="RQ40" s="498"/>
      <c r="RR40" s="498"/>
      <c r="RS40" s="498"/>
      <c r="RT40" s="498"/>
      <c r="RU40" s="498"/>
      <c r="RV40" s="498"/>
      <c r="RW40" s="498"/>
      <c r="RX40" s="498"/>
      <c r="RY40" s="498"/>
      <c r="RZ40" s="498"/>
      <c r="SA40" s="498"/>
      <c r="SB40" s="498"/>
      <c r="SC40" s="498"/>
      <c r="SD40" s="498"/>
      <c r="SE40" s="498"/>
      <c r="SF40" s="498"/>
      <c r="SG40" s="498"/>
      <c r="SH40" s="498"/>
      <c r="SI40" s="498"/>
      <c r="SJ40" s="498"/>
      <c r="SK40" s="498"/>
      <c r="SL40" s="498"/>
      <c r="SM40" s="498"/>
      <c r="SN40" s="498"/>
      <c r="SO40" s="498"/>
      <c r="SP40" s="498"/>
      <c r="SQ40" s="498"/>
      <c r="SR40" s="498"/>
      <c r="SS40" s="498"/>
      <c r="ST40" s="498"/>
      <c r="SU40" s="498"/>
      <c r="SV40" s="498"/>
      <c r="SW40" s="498"/>
      <c r="SX40" s="498"/>
      <c r="SY40" s="498"/>
      <c r="SZ40" s="498"/>
      <c r="TA40" s="498"/>
      <c r="TB40" s="498"/>
      <c r="TC40" s="498"/>
      <c r="TD40" s="498"/>
      <c r="TE40" s="498"/>
      <c r="TF40" s="498"/>
      <c r="TG40" s="498"/>
      <c r="TH40" s="498"/>
      <c r="TI40" s="498"/>
      <c r="TJ40" s="498"/>
      <c r="TK40" s="498"/>
      <c r="TL40" s="498"/>
      <c r="TM40" s="498"/>
      <c r="TN40" s="498"/>
      <c r="TO40" s="498"/>
      <c r="TP40" s="498"/>
      <c r="TQ40" s="498"/>
      <c r="TR40" s="498"/>
      <c r="TS40" s="498"/>
      <c r="TT40" s="498"/>
      <c r="TU40" s="498"/>
      <c r="TV40" s="498"/>
      <c r="TW40" s="498"/>
      <c r="TX40" s="498"/>
      <c r="TY40" s="498"/>
      <c r="TZ40" s="498"/>
      <c r="UA40" s="498"/>
      <c r="UB40" s="498"/>
      <c r="UC40" s="498"/>
      <c r="UD40" s="498"/>
      <c r="UE40" s="498"/>
      <c r="UF40" s="498"/>
      <c r="UG40" s="498"/>
      <c r="UH40" s="498"/>
      <c r="UI40" s="498"/>
      <c r="UJ40" s="498"/>
      <c r="UK40" s="498"/>
      <c r="UL40" s="498"/>
      <c r="UM40" s="498"/>
      <c r="UN40" s="498"/>
      <c r="UO40" s="498"/>
      <c r="UP40" s="498"/>
      <c r="UQ40" s="498"/>
      <c r="UR40" s="498"/>
      <c r="US40" s="498"/>
      <c r="UT40" s="498"/>
      <c r="UU40" s="498"/>
      <c r="UV40" s="498"/>
      <c r="UW40" s="498"/>
      <c r="UX40" s="498"/>
      <c r="UY40" s="498"/>
      <c r="UZ40" s="498"/>
      <c r="VA40" s="498"/>
      <c r="VB40" s="498"/>
      <c r="VC40" s="498"/>
      <c r="VD40" s="498"/>
      <c r="VE40" s="498"/>
      <c r="VF40" s="498"/>
      <c r="VG40" s="498"/>
      <c r="VH40" s="498"/>
      <c r="VI40" s="498"/>
      <c r="VJ40" s="498"/>
      <c r="VK40" s="498"/>
      <c r="VL40" s="498"/>
      <c r="VM40" s="498"/>
      <c r="VN40" s="498"/>
      <c r="VO40" s="498"/>
      <c r="VP40" s="498"/>
      <c r="VQ40" s="498"/>
      <c r="VR40" s="498"/>
      <c r="VS40" s="498"/>
      <c r="VT40" s="498"/>
      <c r="VU40" s="498"/>
      <c r="VV40" s="498"/>
      <c r="VW40" s="498"/>
      <c r="VX40" s="498"/>
      <c r="VY40" s="498"/>
      <c r="VZ40" s="498"/>
      <c r="WA40" s="498"/>
      <c r="WB40" s="498"/>
      <c r="WC40" s="498"/>
      <c r="WD40" s="498"/>
      <c r="WE40" s="498"/>
      <c r="WF40" s="498"/>
      <c r="WG40" s="498"/>
      <c r="WH40" s="498"/>
      <c r="WI40" s="498"/>
      <c r="WJ40" s="498"/>
      <c r="WK40" s="498"/>
      <c r="WL40" s="498"/>
      <c r="WM40" s="498"/>
      <c r="WN40" s="498"/>
      <c r="WO40" s="498"/>
      <c r="WP40" s="498"/>
      <c r="WQ40" s="498"/>
      <c r="WR40" s="498"/>
      <c r="WS40" s="498"/>
      <c r="WT40" s="498"/>
      <c r="WU40" s="498"/>
      <c r="WV40" s="498"/>
      <c r="WW40" s="498"/>
      <c r="WX40" s="498"/>
      <c r="WY40" s="498"/>
      <c r="WZ40" s="498"/>
      <c r="XA40" s="498"/>
      <c r="XB40" s="498"/>
      <c r="XC40" s="498"/>
      <c r="XD40" s="498"/>
      <c r="XE40" s="498"/>
      <c r="XF40" s="498"/>
      <c r="XG40" s="498"/>
      <c r="XH40" s="498"/>
      <c r="XI40" s="498"/>
      <c r="XJ40" s="498"/>
      <c r="XK40" s="498"/>
      <c r="XL40" s="498"/>
      <c r="XM40" s="498"/>
      <c r="XN40" s="498"/>
      <c r="XO40" s="498"/>
      <c r="XP40" s="498"/>
      <c r="XQ40" s="498"/>
      <c r="XR40" s="498"/>
      <c r="XS40" s="498"/>
      <c r="XT40" s="498"/>
      <c r="XU40" s="498"/>
      <c r="XV40" s="498"/>
      <c r="XW40" s="498"/>
      <c r="XX40" s="498"/>
      <c r="XY40" s="498"/>
      <c r="XZ40" s="498"/>
      <c r="YA40" s="498"/>
      <c r="YB40" s="498"/>
      <c r="YC40" s="498"/>
      <c r="YD40" s="498"/>
      <c r="YE40" s="498"/>
      <c r="YF40" s="498"/>
      <c r="YG40" s="498"/>
      <c r="YH40" s="498"/>
      <c r="YI40" s="498"/>
      <c r="YJ40" s="498"/>
      <c r="YK40" s="498"/>
      <c r="YL40" s="498"/>
      <c r="YM40" s="498"/>
      <c r="YN40" s="498"/>
      <c r="YO40" s="498"/>
      <c r="YP40" s="498"/>
      <c r="YQ40" s="498"/>
      <c r="YR40" s="498"/>
      <c r="YS40" s="498"/>
      <c r="YT40" s="498"/>
      <c r="YU40" s="498"/>
      <c r="YV40" s="498"/>
      <c r="YW40" s="498"/>
      <c r="YX40" s="498"/>
      <c r="YY40" s="498"/>
      <c r="YZ40" s="498"/>
      <c r="ZA40" s="498"/>
      <c r="ZB40" s="498"/>
      <c r="ZC40" s="498"/>
      <c r="ZD40" s="498"/>
      <c r="ZE40" s="498"/>
      <c r="ZF40" s="498"/>
      <c r="ZG40" s="498"/>
      <c r="ZH40" s="498"/>
      <c r="ZI40" s="498"/>
      <c r="ZJ40" s="498"/>
      <c r="ZK40" s="498"/>
      <c r="ZL40" s="498"/>
      <c r="ZM40" s="498"/>
      <c r="ZN40" s="498"/>
      <c r="ZO40" s="498"/>
      <c r="ZP40" s="498"/>
      <c r="ZQ40" s="498"/>
      <c r="ZR40" s="498"/>
      <c r="ZS40" s="498"/>
      <c r="ZT40" s="498"/>
      <c r="ZU40" s="498"/>
      <c r="ZV40" s="498"/>
      <c r="ZW40" s="498"/>
      <c r="ZX40" s="498"/>
      <c r="ZY40" s="498"/>
      <c r="ZZ40" s="498"/>
      <c r="AAA40" s="498"/>
      <c r="AAB40" s="498"/>
      <c r="AAC40" s="498"/>
      <c r="AAD40" s="498"/>
      <c r="AAE40" s="498"/>
      <c r="AAF40" s="498"/>
      <c r="AAG40" s="498"/>
      <c r="AAH40" s="498"/>
      <c r="AAI40" s="498"/>
      <c r="AAJ40" s="498"/>
      <c r="AAK40" s="498"/>
      <c r="AAL40" s="498"/>
      <c r="AAM40" s="498"/>
      <c r="AAN40" s="498"/>
      <c r="AAO40" s="498"/>
      <c r="AAP40" s="498"/>
      <c r="AAQ40" s="498"/>
      <c r="AAR40" s="498"/>
      <c r="AAS40" s="498"/>
      <c r="AAT40" s="498"/>
      <c r="AAU40" s="498"/>
      <c r="AAV40" s="498"/>
      <c r="AAW40" s="498"/>
      <c r="AAX40" s="498"/>
      <c r="AAY40" s="498"/>
      <c r="AAZ40" s="498"/>
      <c r="ABA40" s="498"/>
      <c r="ABB40" s="498"/>
      <c r="ABC40" s="498"/>
      <c r="ABD40" s="498"/>
      <c r="ABE40" s="498"/>
      <c r="ABF40" s="498"/>
      <c r="ABG40" s="498"/>
      <c r="ABH40" s="498"/>
      <c r="ABI40" s="498"/>
      <c r="ABJ40" s="498"/>
      <c r="ABK40" s="498"/>
      <c r="ABL40" s="498"/>
      <c r="ABM40" s="498"/>
      <c r="ABN40" s="498"/>
      <c r="ABO40" s="498"/>
      <c r="ABP40" s="498"/>
      <c r="ABQ40" s="498"/>
      <c r="ABR40" s="498"/>
      <c r="ABS40" s="498"/>
      <c r="ABT40" s="498"/>
      <c r="ABU40" s="498"/>
      <c r="ABV40" s="498"/>
      <c r="ABW40" s="498"/>
      <c r="ABX40" s="498"/>
      <c r="ABY40" s="498"/>
      <c r="ABZ40" s="498"/>
      <c r="ACA40" s="498"/>
      <c r="ACB40" s="498"/>
      <c r="ACC40" s="498"/>
      <c r="ACD40" s="498"/>
      <c r="ACE40" s="498"/>
      <c r="ACF40" s="498"/>
      <c r="ACG40" s="498"/>
      <c r="ACH40" s="498"/>
      <c r="ACI40" s="498"/>
      <c r="ACJ40" s="498"/>
      <c r="ACK40" s="498"/>
      <c r="ACL40" s="498"/>
      <c r="ACM40" s="498"/>
      <c r="ACN40" s="498"/>
      <c r="ACO40" s="498"/>
      <c r="ACP40" s="498"/>
      <c r="ACQ40" s="498"/>
      <c r="ACR40" s="498"/>
      <c r="ACS40" s="498"/>
      <c r="ACT40" s="498"/>
      <c r="ACU40" s="498"/>
      <c r="ACV40" s="498"/>
      <c r="ACW40" s="498"/>
      <c r="ACX40" s="498"/>
      <c r="ACY40" s="498"/>
      <c r="ACZ40" s="498"/>
      <c r="ADA40" s="498"/>
      <c r="ADB40" s="498"/>
      <c r="ADC40" s="498"/>
      <c r="ADD40" s="498"/>
      <c r="ADE40" s="498"/>
      <c r="ADF40" s="498"/>
      <c r="ADG40" s="498"/>
      <c r="ADH40" s="498"/>
      <c r="ADI40" s="498"/>
      <c r="ADJ40" s="498"/>
      <c r="ADK40" s="498"/>
      <c r="ADL40" s="498"/>
      <c r="ADM40" s="498"/>
      <c r="ADN40" s="498"/>
      <c r="ADO40" s="498"/>
      <c r="ADP40" s="498"/>
      <c r="ADQ40" s="498"/>
      <c r="ADR40" s="498"/>
      <c r="ADS40" s="498"/>
      <c r="ADT40" s="498"/>
      <c r="ADU40" s="498"/>
      <c r="ADV40" s="498"/>
      <c r="ADW40" s="498"/>
      <c r="ADX40" s="498"/>
      <c r="ADY40" s="498"/>
      <c r="ADZ40" s="498"/>
      <c r="AEA40" s="498"/>
      <c r="AEB40" s="498"/>
      <c r="AEC40" s="498"/>
      <c r="AED40" s="498"/>
      <c r="AEE40" s="498"/>
      <c r="AEF40" s="498"/>
      <c r="AEG40" s="498"/>
      <c r="AEH40" s="498"/>
      <c r="AEI40" s="498"/>
      <c r="AEJ40" s="498"/>
      <c r="AEK40" s="498"/>
      <c r="AEL40" s="498"/>
      <c r="AEM40" s="498"/>
      <c r="AEN40" s="498"/>
      <c r="AEO40" s="498"/>
      <c r="AEP40" s="498"/>
      <c r="AEQ40" s="498"/>
      <c r="AER40" s="498"/>
      <c r="AES40" s="498"/>
      <c r="AET40" s="498"/>
      <c r="AEU40" s="498"/>
      <c r="AEV40" s="498"/>
      <c r="AEW40" s="498"/>
      <c r="AEX40" s="498"/>
      <c r="AEY40" s="498"/>
      <c r="AEZ40" s="498"/>
      <c r="AFA40" s="498"/>
      <c r="AFB40" s="498"/>
      <c r="AFC40" s="498"/>
      <c r="AFD40" s="498"/>
      <c r="AFE40" s="498"/>
      <c r="AFF40" s="498"/>
      <c r="AFG40" s="498"/>
      <c r="AFH40" s="498"/>
      <c r="AFI40" s="498"/>
      <c r="AFJ40" s="498"/>
      <c r="AFK40" s="498"/>
      <c r="AFL40" s="498"/>
      <c r="AFM40" s="498"/>
      <c r="AFN40" s="498"/>
      <c r="AFO40" s="498"/>
      <c r="AFP40" s="498"/>
      <c r="AFQ40" s="498"/>
      <c r="AFR40" s="498"/>
      <c r="AFS40" s="498"/>
      <c r="AFT40" s="498"/>
      <c r="AFU40" s="498"/>
      <c r="AFV40" s="498"/>
      <c r="AFW40" s="498"/>
      <c r="AFX40" s="498"/>
      <c r="AFY40" s="498"/>
      <c r="AFZ40" s="498"/>
      <c r="AGA40" s="498"/>
      <c r="AGB40" s="498"/>
      <c r="AGC40" s="498"/>
      <c r="AGD40" s="498"/>
      <c r="AGE40" s="498"/>
      <c r="AGF40" s="498"/>
      <c r="AGG40" s="498"/>
      <c r="AGH40" s="498"/>
      <c r="AGI40" s="498"/>
      <c r="AGJ40" s="498"/>
      <c r="AGK40" s="498"/>
      <c r="AGL40" s="498"/>
      <c r="AGM40" s="498"/>
      <c r="AGN40" s="498"/>
      <c r="AGO40" s="498"/>
      <c r="AGP40" s="498"/>
      <c r="AGQ40" s="498"/>
      <c r="AGR40" s="498"/>
      <c r="AGS40" s="498"/>
      <c r="AGT40" s="498"/>
      <c r="AGU40" s="498"/>
      <c r="AGV40" s="498"/>
      <c r="AGW40" s="498"/>
      <c r="AGX40" s="498"/>
      <c r="AGY40" s="498"/>
      <c r="AGZ40" s="498"/>
      <c r="AHA40" s="498"/>
      <c r="AHB40" s="498"/>
      <c r="AHC40" s="498"/>
      <c r="AHD40" s="498"/>
      <c r="AHE40" s="498"/>
      <c r="AHF40" s="498"/>
      <c r="AHG40" s="498"/>
      <c r="AHH40" s="498"/>
      <c r="AHI40" s="498"/>
      <c r="AHJ40" s="498"/>
      <c r="AHK40" s="498"/>
      <c r="AHL40" s="498"/>
      <c r="AHM40" s="498"/>
      <c r="AHN40" s="498"/>
      <c r="AHO40" s="498"/>
      <c r="AHP40" s="498"/>
      <c r="AHQ40" s="498"/>
      <c r="AHR40" s="498"/>
      <c r="AHS40" s="498"/>
      <c r="AHT40" s="498"/>
      <c r="AHU40" s="498"/>
      <c r="AHV40" s="498"/>
      <c r="AHW40" s="498"/>
      <c r="AHX40" s="498"/>
      <c r="AHY40" s="498"/>
      <c r="AHZ40" s="498"/>
      <c r="AIA40" s="498"/>
      <c r="AIB40" s="498"/>
      <c r="AIC40" s="498"/>
      <c r="AID40" s="498"/>
      <c r="AIE40" s="498"/>
      <c r="AIF40" s="498"/>
      <c r="AIG40" s="498"/>
      <c r="AIH40" s="498"/>
      <c r="AII40" s="498"/>
      <c r="AIJ40" s="498"/>
      <c r="AIK40" s="498"/>
      <c r="AIL40" s="498"/>
      <c r="AIM40" s="498"/>
      <c r="AIN40" s="498"/>
      <c r="AIO40" s="498"/>
      <c r="AIP40" s="498"/>
      <c r="AIQ40" s="498"/>
      <c r="AIR40" s="498"/>
      <c r="AIS40" s="498"/>
      <c r="AIT40" s="498"/>
      <c r="AIU40" s="498"/>
      <c r="AIV40" s="498"/>
      <c r="AIW40" s="498"/>
      <c r="AIX40" s="498"/>
      <c r="AIY40" s="498"/>
      <c r="AIZ40" s="498"/>
      <c r="AJA40" s="498"/>
      <c r="AJB40" s="498"/>
      <c r="AJC40" s="498"/>
      <c r="AJD40" s="498"/>
      <c r="AJE40" s="498"/>
      <c r="AJF40" s="498"/>
      <c r="AJG40" s="498"/>
      <c r="AJH40" s="498"/>
      <c r="AJI40" s="498"/>
      <c r="AJJ40" s="498"/>
      <c r="AJK40" s="498"/>
      <c r="AJL40" s="498"/>
      <c r="AJM40" s="498"/>
      <c r="AJN40" s="498"/>
      <c r="AJO40" s="498"/>
      <c r="AJP40" s="498"/>
      <c r="AJQ40" s="498"/>
      <c r="AJR40" s="498"/>
      <c r="AJS40" s="498"/>
      <c r="AJT40" s="498"/>
      <c r="AJU40" s="498"/>
      <c r="AJV40" s="498"/>
      <c r="AJW40" s="498"/>
      <c r="AJX40" s="498"/>
      <c r="AJY40" s="498"/>
      <c r="AJZ40" s="498"/>
      <c r="AKA40" s="498"/>
      <c r="AKB40" s="498"/>
      <c r="AKC40" s="498"/>
      <c r="AKD40" s="498"/>
      <c r="AKE40" s="498"/>
      <c r="AKF40" s="498"/>
      <c r="AKG40" s="498"/>
      <c r="AKH40" s="498"/>
      <c r="AKI40" s="498"/>
      <c r="AKJ40" s="498"/>
      <c r="AKK40" s="498"/>
      <c r="AKL40" s="498"/>
      <c r="AKM40" s="498"/>
      <c r="AKN40" s="498"/>
      <c r="AKO40" s="498"/>
      <c r="AKP40" s="498"/>
      <c r="AKQ40" s="498"/>
      <c r="AKR40" s="498"/>
      <c r="AKS40" s="498"/>
      <c r="AKT40" s="498"/>
      <c r="AKU40" s="498"/>
      <c r="AKV40" s="498"/>
      <c r="AKW40" s="498"/>
      <c r="AKX40" s="498"/>
      <c r="AKY40" s="498"/>
      <c r="AKZ40" s="498"/>
      <c r="ALA40" s="498"/>
      <c r="ALB40" s="498"/>
      <c r="ALC40" s="498"/>
      <c r="ALD40" s="498"/>
      <c r="ALE40" s="498"/>
      <c r="ALF40" s="498"/>
      <c r="ALG40" s="498"/>
      <c r="ALH40" s="498"/>
      <c r="ALI40" s="498"/>
      <c r="ALJ40" s="498"/>
      <c r="ALK40" s="498"/>
      <c r="ALL40" s="498"/>
      <c r="ALM40" s="498"/>
      <c r="ALN40" s="498"/>
      <c r="ALO40" s="498"/>
      <c r="ALP40" s="498"/>
      <c r="ALQ40" s="498"/>
      <c r="ALR40" s="498"/>
      <c r="ALS40" s="498"/>
      <c r="ALT40" s="498"/>
      <c r="ALU40" s="498"/>
      <c r="ALV40" s="498"/>
      <c r="ALW40" s="498"/>
      <c r="ALX40" s="498"/>
      <c r="ALY40" s="498"/>
      <c r="ALZ40" s="498"/>
      <c r="AMA40" s="498"/>
      <c r="AMB40" s="498"/>
      <c r="AMC40" s="498"/>
      <c r="AMD40" s="498"/>
      <c r="AME40" s="498"/>
      <c r="AMF40" s="498"/>
      <c r="AMG40" s="498"/>
      <c r="AMH40" s="498"/>
      <c r="AMI40" s="498"/>
      <c r="AMJ40" s="498"/>
      <c r="AMK40" s="498"/>
      <c r="AML40" s="498"/>
      <c r="AMM40" s="498"/>
      <c r="AMN40" s="498"/>
      <c r="AMO40" s="498"/>
      <c r="AMP40" s="498"/>
      <c r="AMQ40" s="498"/>
      <c r="AMR40" s="498"/>
      <c r="AMS40" s="498"/>
      <c r="AMT40" s="498"/>
      <c r="AMU40" s="498"/>
      <c r="AMV40" s="498"/>
      <c r="AMW40" s="498"/>
      <c r="AMX40" s="498"/>
      <c r="AMY40" s="498"/>
      <c r="AMZ40" s="498"/>
      <c r="ANA40" s="498"/>
      <c r="ANB40" s="498"/>
      <c r="ANC40" s="498"/>
      <c r="AND40" s="498"/>
      <c r="ANE40" s="498"/>
      <c r="ANF40" s="498"/>
      <c r="ANG40" s="498"/>
      <c r="ANH40" s="498"/>
      <c r="ANI40" s="498"/>
      <c r="ANJ40" s="498"/>
      <c r="ANK40" s="498"/>
      <c r="ANL40" s="498"/>
      <c r="ANM40" s="498"/>
      <c r="ANN40" s="498"/>
      <c r="ANO40" s="498"/>
      <c r="ANP40" s="498"/>
      <c r="ANQ40" s="498"/>
      <c r="ANR40" s="498"/>
      <c r="ANS40" s="498"/>
      <c r="ANT40" s="498"/>
      <c r="ANU40" s="498"/>
      <c r="ANV40" s="498"/>
      <c r="ANW40" s="498"/>
      <c r="ANX40" s="498"/>
      <c r="ANY40" s="498"/>
      <c r="ANZ40" s="498"/>
      <c r="AOA40" s="498"/>
      <c r="AOB40" s="498"/>
      <c r="AOC40" s="498"/>
      <c r="AOD40" s="498"/>
      <c r="AOE40" s="498"/>
      <c r="AOF40" s="498"/>
      <c r="AOG40" s="498"/>
      <c r="AOH40" s="498"/>
      <c r="AOI40" s="498"/>
      <c r="AOJ40" s="498"/>
      <c r="AOK40" s="498"/>
      <c r="AOL40" s="498"/>
      <c r="AOM40" s="498"/>
      <c r="AON40" s="498"/>
      <c r="AOO40" s="498"/>
      <c r="AOP40" s="498"/>
      <c r="AOQ40" s="498"/>
      <c r="AOR40" s="498"/>
      <c r="AOS40" s="498"/>
      <c r="AOT40" s="498"/>
      <c r="AOU40" s="498"/>
      <c r="AOV40" s="498"/>
      <c r="AOW40" s="498"/>
      <c r="AOX40" s="498"/>
      <c r="AOY40" s="498"/>
      <c r="AOZ40" s="498"/>
      <c r="APA40" s="498"/>
      <c r="APB40" s="498"/>
      <c r="APC40" s="498"/>
      <c r="APD40" s="498"/>
      <c r="APE40" s="498"/>
      <c r="APF40" s="498"/>
      <c r="APG40" s="498"/>
      <c r="APH40" s="498"/>
      <c r="API40" s="498"/>
      <c r="APJ40" s="498"/>
      <c r="APK40" s="498"/>
      <c r="APL40" s="498"/>
      <c r="APM40" s="498"/>
      <c r="APN40" s="498"/>
      <c r="APO40" s="498"/>
      <c r="APP40" s="498"/>
      <c r="APQ40" s="498"/>
      <c r="APR40" s="498"/>
      <c r="APS40" s="498"/>
      <c r="APT40" s="498"/>
      <c r="APU40" s="498"/>
      <c r="APV40" s="498"/>
      <c r="APW40" s="498"/>
      <c r="APX40" s="498"/>
      <c r="APY40" s="498"/>
      <c r="APZ40" s="498"/>
      <c r="AQA40" s="498"/>
      <c r="AQB40" s="498"/>
      <c r="AQC40" s="498"/>
      <c r="AQD40" s="498"/>
      <c r="AQE40" s="498"/>
      <c r="AQF40" s="498"/>
      <c r="AQG40" s="498"/>
      <c r="AQH40" s="498"/>
      <c r="AQI40" s="498"/>
      <c r="AQJ40" s="498"/>
      <c r="AQK40" s="498"/>
      <c r="AQL40" s="498"/>
      <c r="AQM40" s="498"/>
      <c r="AQN40" s="498"/>
      <c r="AQO40" s="498"/>
      <c r="AQP40" s="498"/>
      <c r="AQQ40" s="498"/>
      <c r="AQR40" s="498"/>
      <c r="AQS40" s="498"/>
      <c r="AQT40" s="498"/>
      <c r="AQU40" s="498"/>
      <c r="AQV40" s="498"/>
      <c r="AQW40" s="498"/>
      <c r="AQX40" s="498"/>
      <c r="AQY40" s="498"/>
      <c r="AQZ40" s="498"/>
      <c r="ARA40" s="498"/>
      <c r="ARB40" s="498"/>
      <c r="ARC40" s="498"/>
      <c r="ARD40" s="498"/>
      <c r="ARE40" s="498"/>
      <c r="ARF40" s="498"/>
      <c r="ARG40" s="498"/>
      <c r="ARH40" s="498"/>
      <c r="ARI40" s="498"/>
      <c r="ARJ40" s="498"/>
      <c r="ARK40" s="498"/>
      <c r="ARL40" s="498"/>
      <c r="ARM40" s="498"/>
      <c r="ARN40" s="498"/>
      <c r="ARO40" s="498"/>
      <c r="ARP40" s="498"/>
      <c r="ARQ40" s="498"/>
      <c r="ARR40" s="498"/>
      <c r="ARS40" s="498"/>
      <c r="ART40" s="498"/>
      <c r="ARU40" s="498"/>
      <c r="ARV40" s="498"/>
      <c r="ARW40" s="498"/>
      <c r="ARX40" s="498"/>
      <c r="ARY40" s="498"/>
      <c r="ARZ40" s="498"/>
      <c r="ASA40" s="498"/>
      <c r="ASB40" s="498"/>
      <c r="ASC40" s="498"/>
      <c r="ASD40" s="498"/>
      <c r="ASE40" s="498"/>
      <c r="ASF40" s="498"/>
      <c r="ASG40" s="498"/>
      <c r="ASH40" s="498"/>
      <c r="ASI40" s="498"/>
      <c r="ASJ40" s="498"/>
      <c r="ASK40" s="498"/>
      <c r="ASL40" s="498"/>
      <c r="ASM40" s="498"/>
      <c r="ASN40" s="498"/>
      <c r="ASO40" s="498"/>
      <c r="ASP40" s="498"/>
      <c r="ASQ40" s="498"/>
      <c r="ASR40" s="498"/>
      <c r="ASS40" s="498"/>
      <c r="AST40" s="498"/>
      <c r="ASU40" s="498"/>
      <c r="ASV40" s="498"/>
      <c r="ASW40" s="498"/>
      <c r="ASX40" s="498"/>
      <c r="ASY40" s="498"/>
      <c r="ASZ40" s="498"/>
      <c r="ATA40" s="498"/>
      <c r="ATB40" s="498"/>
      <c r="ATC40" s="498"/>
      <c r="ATD40" s="498"/>
      <c r="ATE40" s="498"/>
      <c r="ATF40" s="498"/>
      <c r="ATG40" s="498"/>
      <c r="ATH40" s="498"/>
      <c r="ATI40" s="498"/>
      <c r="ATJ40" s="498"/>
      <c r="ATK40" s="498"/>
      <c r="ATL40" s="498"/>
      <c r="ATM40" s="498"/>
      <c r="ATN40" s="498"/>
      <c r="ATO40" s="498"/>
      <c r="ATP40" s="498"/>
      <c r="ATQ40" s="498"/>
      <c r="ATR40" s="498"/>
      <c r="ATS40" s="498"/>
      <c r="ATT40" s="498"/>
      <c r="ATU40" s="498"/>
      <c r="ATV40" s="498"/>
      <c r="ATW40" s="498"/>
      <c r="ATX40" s="498"/>
      <c r="ATY40" s="498"/>
      <c r="ATZ40" s="498"/>
      <c r="AUA40" s="498"/>
      <c r="AUB40" s="498"/>
      <c r="AUC40" s="498"/>
      <c r="AUD40" s="498"/>
      <c r="AUE40" s="498"/>
      <c r="AUF40" s="498"/>
      <c r="AUG40" s="498"/>
      <c r="AUH40" s="498"/>
      <c r="AUI40" s="498"/>
      <c r="AUJ40" s="498"/>
      <c r="AUK40" s="498"/>
      <c r="AUL40" s="498"/>
      <c r="AUM40" s="498"/>
      <c r="AUN40" s="498"/>
      <c r="AUO40" s="498"/>
      <c r="AUP40" s="498"/>
      <c r="AUQ40" s="498"/>
      <c r="AUR40" s="498"/>
      <c r="AUS40" s="498"/>
      <c r="AUT40" s="498"/>
      <c r="AUU40" s="498"/>
      <c r="AUV40" s="498"/>
      <c r="AUW40" s="498"/>
      <c r="AUX40" s="498"/>
      <c r="AUY40" s="498"/>
      <c r="AUZ40" s="498"/>
      <c r="AVA40" s="498"/>
      <c r="AVB40" s="498"/>
      <c r="AVC40" s="498"/>
      <c r="AVD40" s="498"/>
      <c r="AVE40" s="498"/>
      <c r="AVF40" s="498"/>
      <c r="AVG40" s="498"/>
      <c r="AVH40" s="498"/>
      <c r="AVI40" s="498"/>
      <c r="AVJ40" s="498"/>
      <c r="AVK40" s="498"/>
      <c r="AVL40" s="498"/>
      <c r="AVM40" s="498"/>
      <c r="AVN40" s="498"/>
      <c r="AVO40" s="498"/>
      <c r="AVP40" s="498"/>
      <c r="AVQ40" s="498"/>
      <c r="AVR40" s="498"/>
      <c r="AVS40" s="498"/>
      <c r="AVT40" s="498"/>
      <c r="AVU40" s="498"/>
      <c r="AVV40" s="498"/>
      <c r="AVW40" s="498"/>
      <c r="AVX40" s="498"/>
      <c r="AVY40" s="498"/>
      <c r="AVZ40" s="498"/>
      <c r="AWA40" s="498"/>
      <c r="AWB40" s="498"/>
      <c r="AWC40" s="498"/>
      <c r="AWD40" s="498"/>
      <c r="AWE40" s="498"/>
      <c r="AWF40" s="498"/>
      <c r="AWG40" s="498"/>
      <c r="AWH40" s="498"/>
      <c r="AWI40" s="498"/>
      <c r="AWJ40" s="498"/>
      <c r="AWK40" s="498"/>
      <c r="AWL40" s="498"/>
      <c r="AWM40" s="498"/>
      <c r="AWN40" s="498"/>
      <c r="AWO40" s="498"/>
      <c r="AWP40" s="498"/>
      <c r="AWQ40" s="498"/>
      <c r="AWR40" s="498"/>
      <c r="AWS40" s="498"/>
      <c r="AWT40" s="498"/>
      <c r="AWU40" s="498"/>
      <c r="AWV40" s="498"/>
      <c r="AWW40" s="498"/>
      <c r="AWX40" s="498"/>
      <c r="AWY40" s="498"/>
      <c r="AWZ40" s="498"/>
      <c r="AXA40" s="498"/>
      <c r="AXB40" s="498"/>
      <c r="AXC40" s="498"/>
      <c r="AXD40" s="498"/>
      <c r="AXE40" s="498"/>
      <c r="AXF40" s="498"/>
      <c r="AXG40" s="498"/>
      <c r="AXH40" s="498"/>
      <c r="AXI40" s="498"/>
      <c r="AXJ40" s="498"/>
      <c r="AXK40" s="498"/>
      <c r="AXL40" s="498"/>
      <c r="AXM40" s="498"/>
      <c r="AXN40" s="498"/>
      <c r="AXO40" s="498"/>
      <c r="AXP40" s="498"/>
      <c r="AXQ40" s="498"/>
      <c r="AXR40" s="498"/>
      <c r="AXS40" s="498"/>
      <c r="AXT40" s="498"/>
      <c r="AXU40" s="498"/>
      <c r="AXV40" s="498"/>
      <c r="AXW40" s="498"/>
      <c r="AXX40" s="498"/>
      <c r="AXY40" s="498"/>
      <c r="AXZ40" s="498"/>
      <c r="AYA40" s="498"/>
      <c r="AYB40" s="498"/>
      <c r="AYC40" s="498"/>
      <c r="AYD40" s="498"/>
      <c r="AYE40" s="498"/>
      <c r="AYF40" s="498"/>
      <c r="AYG40" s="498"/>
      <c r="AYH40" s="498"/>
      <c r="AYI40" s="498"/>
      <c r="AYJ40" s="498"/>
      <c r="AYK40" s="498"/>
      <c r="AYL40" s="498"/>
      <c r="AYM40" s="498"/>
      <c r="AYN40" s="498"/>
      <c r="AYO40" s="498"/>
      <c r="AYP40" s="498"/>
      <c r="AYQ40" s="498"/>
      <c r="AYR40" s="498"/>
      <c r="AYS40" s="498"/>
      <c r="AYT40" s="498"/>
      <c r="AYU40" s="498"/>
      <c r="AYV40" s="498"/>
      <c r="AYW40" s="498"/>
      <c r="AYX40" s="498"/>
      <c r="AYY40" s="498"/>
      <c r="AYZ40" s="498"/>
      <c r="AZA40" s="498"/>
      <c r="AZB40" s="498"/>
      <c r="AZC40" s="498"/>
      <c r="AZD40" s="498"/>
      <c r="AZE40" s="498"/>
      <c r="AZF40" s="498"/>
      <c r="AZG40" s="498"/>
      <c r="AZH40" s="498"/>
      <c r="AZI40" s="498"/>
      <c r="AZJ40" s="498"/>
      <c r="AZK40" s="498"/>
      <c r="AZL40" s="498"/>
      <c r="AZM40" s="498"/>
      <c r="AZN40" s="498"/>
      <c r="AZO40" s="498"/>
      <c r="AZP40" s="498"/>
      <c r="AZQ40" s="498"/>
      <c r="AZR40" s="498"/>
      <c r="AZS40" s="498"/>
      <c r="AZT40" s="498"/>
      <c r="AZU40" s="498"/>
      <c r="AZV40" s="498"/>
      <c r="AZW40" s="498"/>
      <c r="AZX40" s="498"/>
      <c r="AZY40" s="498"/>
      <c r="AZZ40" s="498"/>
      <c r="BAA40" s="498"/>
      <c r="BAB40" s="498"/>
      <c r="BAC40" s="498"/>
      <c r="BAD40" s="498"/>
      <c r="BAE40" s="498"/>
      <c r="BAF40" s="498"/>
      <c r="BAG40" s="498"/>
      <c r="BAH40" s="498"/>
      <c r="BAI40" s="498"/>
      <c r="BAJ40" s="498"/>
      <c r="BAK40" s="498"/>
      <c r="BAL40" s="498"/>
      <c r="BAM40" s="498"/>
      <c r="BAN40" s="498"/>
      <c r="BAO40" s="498"/>
      <c r="BAP40" s="498"/>
      <c r="BAQ40" s="498"/>
      <c r="BAR40" s="498"/>
      <c r="BAS40" s="498"/>
      <c r="BAT40" s="498"/>
      <c r="BAU40" s="498"/>
      <c r="BAV40" s="498"/>
      <c r="BAW40" s="498"/>
      <c r="BAX40" s="498"/>
      <c r="BAY40" s="498"/>
      <c r="BAZ40" s="498"/>
      <c r="BBA40" s="498"/>
      <c r="BBB40" s="498"/>
      <c r="BBC40" s="498"/>
      <c r="BBD40" s="498"/>
      <c r="BBE40" s="498"/>
      <c r="BBF40" s="498"/>
      <c r="BBG40" s="498"/>
      <c r="BBH40" s="498"/>
      <c r="BBI40" s="498"/>
      <c r="BBJ40" s="498"/>
      <c r="BBK40" s="498"/>
      <c r="BBL40" s="498"/>
      <c r="BBM40" s="498"/>
      <c r="BBN40" s="498"/>
      <c r="BBO40" s="498"/>
      <c r="BBP40" s="498"/>
      <c r="BBQ40" s="498"/>
      <c r="BBR40" s="498"/>
      <c r="BBS40" s="498"/>
      <c r="BBT40" s="498"/>
      <c r="BBU40" s="498"/>
      <c r="BBV40" s="498"/>
      <c r="BBW40" s="498"/>
      <c r="BBX40" s="498"/>
      <c r="BBY40" s="498"/>
      <c r="BBZ40" s="498"/>
      <c r="BCA40" s="498"/>
      <c r="BCB40" s="498"/>
      <c r="BCC40" s="498"/>
      <c r="BCD40" s="498"/>
      <c r="BCE40" s="498"/>
      <c r="BCF40" s="498"/>
      <c r="BCG40" s="498"/>
      <c r="BCH40" s="498"/>
      <c r="BCI40" s="498"/>
      <c r="BCJ40" s="498"/>
      <c r="BCK40" s="498"/>
      <c r="BCL40" s="498"/>
      <c r="BCM40" s="498"/>
      <c r="BCN40" s="498"/>
      <c r="BCO40" s="498"/>
      <c r="BCP40" s="498"/>
      <c r="BCQ40" s="498"/>
      <c r="BCR40" s="498"/>
      <c r="BCS40" s="498"/>
      <c r="BCT40" s="498"/>
      <c r="BCU40" s="498"/>
      <c r="BCV40" s="498"/>
      <c r="BCW40" s="498"/>
      <c r="BCX40" s="498"/>
      <c r="BCY40" s="498"/>
      <c r="BCZ40" s="498"/>
      <c r="BDA40" s="498"/>
      <c r="BDB40" s="498"/>
      <c r="BDC40" s="498"/>
      <c r="BDD40" s="498"/>
      <c r="BDE40" s="498"/>
      <c r="BDF40" s="498"/>
      <c r="BDG40" s="498"/>
      <c r="BDH40" s="498"/>
      <c r="BDI40" s="498"/>
      <c r="BDJ40" s="498"/>
      <c r="BDK40" s="498"/>
      <c r="BDL40" s="498"/>
      <c r="BDM40" s="498"/>
      <c r="BDN40" s="498"/>
      <c r="BDO40" s="498"/>
      <c r="BDP40" s="498"/>
      <c r="BDQ40" s="498"/>
      <c r="BDR40" s="498"/>
      <c r="BDS40" s="498"/>
      <c r="BDT40" s="498"/>
      <c r="BDU40" s="498"/>
      <c r="BDV40" s="498"/>
      <c r="BDW40" s="498"/>
      <c r="BDX40" s="498"/>
      <c r="BDY40" s="498"/>
      <c r="BDZ40" s="498"/>
      <c r="BEA40" s="498"/>
      <c r="BEB40" s="498"/>
      <c r="BEC40" s="498"/>
      <c r="BED40" s="498"/>
      <c r="BEE40" s="498"/>
      <c r="BEF40" s="498"/>
      <c r="BEG40" s="498"/>
      <c r="BEH40" s="498"/>
      <c r="BEI40" s="498"/>
      <c r="BEJ40" s="498"/>
      <c r="BEK40" s="498"/>
      <c r="BEL40" s="498"/>
      <c r="BEM40" s="498"/>
      <c r="BEN40" s="498"/>
      <c r="BEO40" s="498"/>
      <c r="BEP40" s="498"/>
      <c r="BEQ40" s="498"/>
      <c r="BER40" s="498"/>
      <c r="BES40" s="498"/>
      <c r="BET40" s="498"/>
      <c r="BEU40" s="498"/>
      <c r="BEV40" s="498"/>
      <c r="BEW40" s="498"/>
      <c r="BEX40" s="498"/>
      <c r="BEY40" s="498"/>
      <c r="BEZ40" s="498"/>
      <c r="BFA40" s="498"/>
      <c r="BFB40" s="498"/>
      <c r="BFC40" s="498"/>
      <c r="BFD40" s="498"/>
      <c r="BFE40" s="498"/>
      <c r="BFF40" s="498"/>
      <c r="BFG40" s="498"/>
      <c r="BFH40" s="498"/>
      <c r="BFI40" s="498"/>
      <c r="BFJ40" s="498"/>
      <c r="BFK40" s="498"/>
      <c r="BFL40" s="498"/>
      <c r="BFM40" s="498"/>
      <c r="BFN40" s="498"/>
      <c r="BFO40" s="498"/>
      <c r="BFP40" s="498"/>
      <c r="BFQ40" s="498"/>
      <c r="BFR40" s="498"/>
      <c r="BFS40" s="498"/>
      <c r="BFT40" s="498"/>
      <c r="BFU40" s="498"/>
      <c r="BFV40" s="498"/>
      <c r="BFW40" s="498"/>
      <c r="BFX40" s="498"/>
      <c r="BFY40" s="498"/>
      <c r="BFZ40" s="498"/>
      <c r="BGA40" s="498"/>
      <c r="BGB40" s="498"/>
      <c r="BGC40" s="498"/>
      <c r="BGD40" s="498"/>
      <c r="BGE40" s="498"/>
      <c r="BGF40" s="498"/>
      <c r="BGG40" s="498"/>
      <c r="BGH40" s="498"/>
      <c r="BGI40" s="498"/>
      <c r="BGJ40" s="498"/>
      <c r="BGK40" s="498"/>
      <c r="BGL40" s="498"/>
      <c r="BGM40" s="498"/>
      <c r="BGN40" s="498"/>
      <c r="BGO40" s="498"/>
      <c r="BGP40" s="498"/>
      <c r="BGQ40" s="498"/>
      <c r="BGR40" s="498"/>
      <c r="BGS40" s="498"/>
      <c r="BGT40" s="498"/>
      <c r="BGU40" s="498"/>
      <c r="BGV40" s="498"/>
      <c r="BGW40" s="498"/>
      <c r="BGX40" s="498"/>
      <c r="BGY40" s="498"/>
      <c r="BGZ40" s="498"/>
      <c r="BHA40" s="498"/>
      <c r="BHB40" s="498"/>
      <c r="BHC40" s="498"/>
      <c r="BHD40" s="498"/>
      <c r="BHE40" s="498"/>
      <c r="BHF40" s="498"/>
      <c r="BHG40" s="498"/>
      <c r="BHH40" s="498"/>
      <c r="BHI40" s="498"/>
      <c r="BHJ40" s="498"/>
      <c r="BHK40" s="498"/>
      <c r="BHL40" s="498"/>
      <c r="BHM40" s="498"/>
      <c r="BHN40" s="498"/>
      <c r="BHO40" s="498"/>
      <c r="BHP40" s="498"/>
      <c r="BHQ40" s="498"/>
      <c r="BHR40" s="498"/>
      <c r="BHS40" s="498"/>
      <c r="BHT40" s="498"/>
      <c r="BHU40" s="498"/>
      <c r="BHV40" s="498"/>
      <c r="BHW40" s="498"/>
      <c r="BHX40" s="498"/>
      <c r="BHY40" s="498"/>
      <c r="BHZ40" s="498"/>
      <c r="BIA40" s="498"/>
      <c r="BIB40" s="498"/>
      <c r="BIC40" s="498"/>
      <c r="BID40" s="498"/>
      <c r="BIE40" s="498"/>
      <c r="BIF40" s="498"/>
      <c r="BIG40" s="498"/>
      <c r="BIH40" s="498"/>
      <c r="BII40" s="498"/>
      <c r="BIJ40" s="498"/>
      <c r="BIK40" s="498"/>
      <c r="BIL40" s="498"/>
      <c r="BIM40" s="498"/>
      <c r="BIN40" s="498"/>
      <c r="BIO40" s="498"/>
      <c r="BIP40" s="498"/>
      <c r="BIQ40" s="498"/>
      <c r="BIR40" s="498"/>
      <c r="BIS40" s="498"/>
      <c r="BIT40" s="498"/>
      <c r="BIU40" s="498"/>
      <c r="BIV40" s="498"/>
      <c r="BIW40" s="498"/>
      <c r="BIX40" s="498"/>
      <c r="BIY40" s="498"/>
      <c r="BIZ40" s="498"/>
      <c r="BJA40" s="498"/>
      <c r="BJB40" s="498"/>
      <c r="BJC40" s="498"/>
      <c r="BJD40" s="498"/>
      <c r="BJE40" s="498"/>
      <c r="BJF40" s="498"/>
      <c r="BJG40" s="498"/>
      <c r="BJH40" s="498"/>
      <c r="BJI40" s="498"/>
      <c r="BJJ40" s="498"/>
      <c r="BJK40" s="498"/>
      <c r="BJL40" s="498"/>
      <c r="BJM40" s="498"/>
      <c r="BJN40" s="498"/>
      <c r="BJO40" s="498"/>
      <c r="BJP40" s="498"/>
      <c r="BJQ40" s="498"/>
      <c r="BJR40" s="498"/>
      <c r="BJS40" s="498"/>
      <c r="BJT40" s="498"/>
      <c r="BJU40" s="498"/>
      <c r="BJV40" s="498"/>
      <c r="BJW40" s="498"/>
      <c r="BJX40" s="498"/>
      <c r="BJY40" s="498"/>
      <c r="BJZ40" s="498"/>
      <c r="BKA40" s="498"/>
      <c r="BKB40" s="498"/>
      <c r="BKC40" s="498"/>
      <c r="BKD40" s="498"/>
      <c r="BKE40" s="498"/>
      <c r="BKF40" s="498"/>
      <c r="BKG40" s="498"/>
      <c r="BKH40" s="498"/>
      <c r="BKI40" s="498"/>
      <c r="BKJ40" s="498"/>
      <c r="BKK40" s="498"/>
      <c r="BKL40" s="498"/>
      <c r="BKM40" s="498"/>
      <c r="BKN40" s="498"/>
      <c r="BKO40" s="498"/>
      <c r="BKP40" s="498"/>
      <c r="BKQ40" s="498"/>
      <c r="BKR40" s="498"/>
      <c r="BKS40" s="498"/>
      <c r="BKT40" s="498"/>
      <c r="BKU40" s="498"/>
      <c r="BKV40" s="498"/>
      <c r="BKW40" s="498"/>
      <c r="BKX40" s="498"/>
      <c r="BKY40" s="498"/>
      <c r="BKZ40" s="498"/>
      <c r="BLA40" s="498"/>
      <c r="BLB40" s="498"/>
      <c r="BLC40" s="498"/>
      <c r="BLD40" s="498"/>
      <c r="BLE40" s="498"/>
      <c r="BLF40" s="498"/>
      <c r="BLG40" s="498"/>
      <c r="BLH40" s="498"/>
      <c r="BLI40" s="498"/>
      <c r="BLJ40" s="498"/>
      <c r="BLK40" s="498"/>
      <c r="BLL40" s="498"/>
      <c r="BLM40" s="498"/>
      <c r="BLN40" s="498"/>
      <c r="BLO40" s="498"/>
      <c r="BLP40" s="498"/>
      <c r="BLQ40" s="498"/>
      <c r="BLR40" s="498"/>
      <c r="BLS40" s="498"/>
      <c r="BLT40" s="498"/>
      <c r="BLU40" s="498"/>
      <c r="BLV40" s="498"/>
      <c r="BLW40" s="498"/>
      <c r="BLX40" s="498"/>
      <c r="BLY40" s="498"/>
      <c r="BLZ40" s="498"/>
      <c r="BMA40" s="498"/>
      <c r="BMB40" s="498"/>
      <c r="BMC40" s="498"/>
      <c r="BMD40" s="498"/>
      <c r="BME40" s="498"/>
      <c r="BMF40" s="498"/>
      <c r="BMG40" s="498"/>
      <c r="BMH40" s="498"/>
      <c r="BMI40" s="498"/>
      <c r="BMJ40" s="498"/>
      <c r="BMK40" s="498"/>
      <c r="BML40" s="498"/>
      <c r="BMM40" s="498"/>
      <c r="BMN40" s="498"/>
      <c r="BMO40" s="498"/>
      <c r="BMP40" s="498"/>
      <c r="BMQ40" s="498"/>
      <c r="BMR40" s="498"/>
      <c r="BMS40" s="498"/>
      <c r="BMT40" s="498"/>
      <c r="BMU40" s="498"/>
      <c r="BMV40" s="498"/>
      <c r="BMW40" s="498"/>
      <c r="BMX40" s="498"/>
      <c r="BMY40" s="498"/>
      <c r="BMZ40" s="498"/>
      <c r="BNA40" s="498"/>
      <c r="BNB40" s="498"/>
      <c r="BNC40" s="498"/>
      <c r="BND40" s="498"/>
      <c r="BNE40" s="498"/>
      <c r="BNF40" s="498"/>
      <c r="BNG40" s="498"/>
      <c r="BNH40" s="498"/>
      <c r="BNI40" s="498"/>
      <c r="BNJ40" s="498"/>
      <c r="BNK40" s="498"/>
      <c r="BNL40" s="498"/>
      <c r="BNM40" s="498"/>
      <c r="BNN40" s="498"/>
      <c r="BNO40" s="498"/>
      <c r="BNP40" s="498"/>
      <c r="BNQ40" s="498"/>
      <c r="BNR40" s="498"/>
      <c r="BNS40" s="498"/>
      <c r="BNT40" s="498"/>
      <c r="BNU40" s="498"/>
      <c r="BNV40" s="498"/>
      <c r="BNW40" s="498"/>
      <c r="BNX40" s="498"/>
      <c r="BNY40" s="498"/>
      <c r="BNZ40" s="498"/>
      <c r="BOA40" s="498"/>
      <c r="BOB40" s="498"/>
      <c r="BOC40" s="498"/>
      <c r="BOD40" s="498"/>
      <c r="BOE40" s="498"/>
      <c r="BOF40" s="498"/>
      <c r="BOG40" s="498"/>
      <c r="BOH40" s="498"/>
      <c r="BOI40" s="498"/>
      <c r="BOJ40" s="498"/>
      <c r="BOK40" s="498"/>
      <c r="BOL40" s="498"/>
      <c r="BOM40" s="498"/>
      <c r="BON40" s="498"/>
      <c r="BOO40" s="498"/>
      <c r="BOP40" s="498"/>
      <c r="BOQ40" s="498"/>
      <c r="BOR40" s="498"/>
      <c r="BOS40" s="498"/>
      <c r="BOT40" s="498"/>
      <c r="BOU40" s="498"/>
      <c r="BOV40" s="498"/>
      <c r="BOW40" s="498"/>
      <c r="BOX40" s="498"/>
      <c r="BOY40" s="498"/>
      <c r="BOZ40" s="498"/>
      <c r="BPA40" s="498"/>
      <c r="BPB40" s="498"/>
      <c r="BPC40" s="498"/>
      <c r="BPD40" s="498"/>
      <c r="BPE40" s="498"/>
      <c r="BPF40" s="498"/>
      <c r="BPG40" s="498"/>
      <c r="BPH40" s="498"/>
      <c r="BPI40" s="498"/>
      <c r="BPJ40" s="498"/>
      <c r="BPK40" s="498"/>
      <c r="BPL40" s="498"/>
      <c r="BPM40" s="498"/>
      <c r="BPN40" s="498"/>
      <c r="BPO40" s="498"/>
      <c r="BPP40" s="498"/>
      <c r="BPQ40" s="498"/>
      <c r="BPR40" s="498"/>
      <c r="BPS40" s="498"/>
      <c r="BPT40" s="498"/>
      <c r="BPU40" s="498"/>
      <c r="BPV40" s="498"/>
      <c r="BPW40" s="498"/>
      <c r="BPX40" s="498"/>
      <c r="BPY40" s="498"/>
      <c r="BPZ40" s="498"/>
      <c r="BQA40" s="498"/>
      <c r="BQB40" s="498"/>
      <c r="BQC40" s="498"/>
      <c r="BQD40" s="498"/>
      <c r="BQE40" s="498"/>
      <c r="BQF40" s="498"/>
      <c r="BQG40" s="498"/>
      <c r="BQH40" s="498"/>
      <c r="BQI40" s="498"/>
      <c r="BQJ40" s="498"/>
      <c r="BQK40" s="498"/>
      <c r="BQL40" s="498"/>
      <c r="BQM40" s="498"/>
      <c r="BQN40" s="498"/>
      <c r="BQO40" s="498"/>
      <c r="BQP40" s="498"/>
      <c r="BQQ40" s="498"/>
      <c r="BQR40" s="498"/>
      <c r="BQS40" s="498"/>
      <c r="BQT40" s="498"/>
      <c r="BQU40" s="498"/>
      <c r="BQV40" s="498"/>
      <c r="BQW40" s="498"/>
      <c r="BQX40" s="498"/>
      <c r="BQY40" s="498"/>
      <c r="BQZ40" s="498"/>
      <c r="BRA40" s="498"/>
      <c r="BRB40" s="498"/>
      <c r="BRC40" s="498"/>
      <c r="BRD40" s="498"/>
      <c r="BRE40" s="498"/>
      <c r="BRF40" s="498"/>
      <c r="BRG40" s="498"/>
      <c r="BRH40" s="498"/>
      <c r="BRI40" s="498"/>
      <c r="BRJ40" s="498"/>
      <c r="BRK40" s="498"/>
      <c r="BRL40" s="498"/>
      <c r="BRM40" s="498"/>
      <c r="BRN40" s="498"/>
      <c r="BRO40" s="498"/>
      <c r="BRP40" s="498"/>
      <c r="BRQ40" s="498"/>
      <c r="BRR40" s="498"/>
      <c r="BRS40" s="498"/>
      <c r="BRT40" s="498"/>
      <c r="BRU40" s="498"/>
      <c r="BRV40" s="498"/>
      <c r="BRW40" s="498"/>
      <c r="BRX40" s="498"/>
      <c r="BRY40" s="498"/>
      <c r="BRZ40" s="498"/>
      <c r="BSA40" s="498"/>
      <c r="BSB40" s="498"/>
      <c r="BSC40" s="498"/>
      <c r="BSD40" s="498"/>
      <c r="BSE40" s="498"/>
      <c r="BSF40" s="498"/>
      <c r="BSG40" s="498"/>
      <c r="BSH40" s="498"/>
      <c r="BSI40" s="498"/>
      <c r="BSJ40" s="498"/>
      <c r="BSK40" s="498"/>
      <c r="BSL40" s="498"/>
      <c r="BSM40" s="498"/>
      <c r="BSN40" s="498"/>
      <c r="BSO40" s="498"/>
      <c r="BSP40" s="498"/>
      <c r="BSQ40" s="498"/>
      <c r="BSR40" s="498"/>
      <c r="BSS40" s="498"/>
      <c r="BST40" s="498"/>
      <c r="BSU40" s="498"/>
      <c r="BSV40" s="498"/>
      <c r="BSW40" s="498"/>
      <c r="BSX40" s="498"/>
      <c r="BSY40" s="498"/>
      <c r="BSZ40" s="498"/>
      <c r="BTA40" s="498"/>
      <c r="BTB40" s="498"/>
      <c r="BTC40" s="498"/>
      <c r="BTD40" s="498"/>
      <c r="BTE40" s="498"/>
      <c r="BTF40" s="498"/>
      <c r="BTG40" s="498"/>
      <c r="BTH40" s="498"/>
      <c r="BTI40" s="498"/>
      <c r="BTJ40" s="498"/>
      <c r="BTK40" s="498"/>
      <c r="BTL40" s="498"/>
      <c r="BTM40" s="498"/>
      <c r="BTN40" s="498"/>
      <c r="BTO40" s="498"/>
      <c r="BTP40" s="498"/>
      <c r="BTQ40" s="498"/>
      <c r="BTR40" s="498"/>
      <c r="BTS40" s="498"/>
      <c r="BTT40" s="498"/>
      <c r="BTU40" s="498"/>
      <c r="BTV40" s="498"/>
      <c r="BTW40" s="498"/>
      <c r="BTX40" s="498"/>
      <c r="BTY40" s="498"/>
      <c r="BTZ40" s="498"/>
      <c r="BUA40" s="498"/>
      <c r="BUB40" s="498"/>
      <c r="BUC40" s="498"/>
      <c r="BUD40" s="498"/>
      <c r="BUE40" s="498"/>
      <c r="BUF40" s="498"/>
      <c r="BUG40" s="498"/>
      <c r="BUH40" s="498"/>
      <c r="BUI40" s="498"/>
      <c r="BUJ40" s="498"/>
      <c r="BUK40" s="498"/>
      <c r="BUL40" s="498"/>
      <c r="BUM40" s="498"/>
      <c r="BUN40" s="498"/>
      <c r="BUO40" s="498"/>
      <c r="BUP40" s="498"/>
      <c r="BUQ40" s="498"/>
      <c r="BUR40" s="498"/>
      <c r="BUS40" s="498"/>
      <c r="BUT40" s="498"/>
      <c r="BUU40" s="498"/>
      <c r="BUV40" s="498"/>
      <c r="BUW40" s="498"/>
      <c r="BUX40" s="498"/>
      <c r="BUY40" s="498"/>
      <c r="BUZ40" s="498"/>
      <c r="BVA40" s="498"/>
      <c r="BVB40" s="498"/>
      <c r="BVC40" s="498"/>
      <c r="BVD40" s="498"/>
      <c r="BVE40" s="498"/>
      <c r="BVF40" s="498"/>
      <c r="BVG40" s="498"/>
      <c r="BVH40" s="498"/>
      <c r="BVI40" s="498"/>
      <c r="BVJ40" s="498"/>
      <c r="BVK40" s="498"/>
      <c r="BVL40" s="498"/>
      <c r="BVM40" s="498"/>
      <c r="BVN40" s="498"/>
      <c r="BVO40" s="498"/>
      <c r="BVP40" s="498"/>
      <c r="BVQ40" s="498"/>
      <c r="BVR40" s="498"/>
      <c r="BVS40" s="498"/>
      <c r="BVT40" s="498"/>
      <c r="BVU40" s="498"/>
      <c r="BVV40" s="498"/>
      <c r="BVW40" s="498"/>
      <c r="BVX40" s="498"/>
      <c r="BVY40" s="498"/>
      <c r="BVZ40" s="498"/>
      <c r="BWA40" s="498"/>
      <c r="BWB40" s="498"/>
      <c r="BWC40" s="498"/>
      <c r="BWD40" s="498"/>
      <c r="BWE40" s="498"/>
      <c r="BWF40" s="498"/>
      <c r="BWG40" s="498"/>
      <c r="BWH40" s="498"/>
      <c r="BWI40" s="498"/>
      <c r="BWJ40" s="498"/>
      <c r="BWK40" s="498"/>
      <c r="BWL40" s="498"/>
      <c r="BWM40" s="498"/>
      <c r="BWN40" s="498"/>
      <c r="BWO40" s="498"/>
      <c r="BWP40" s="498"/>
      <c r="BWQ40" s="498"/>
      <c r="BWR40" s="498"/>
      <c r="BWS40" s="498"/>
      <c r="BWT40" s="498"/>
      <c r="BWU40" s="498"/>
      <c r="BWV40" s="498"/>
      <c r="BWW40" s="498"/>
      <c r="BWX40" s="498"/>
      <c r="BWY40" s="498"/>
      <c r="BWZ40" s="498"/>
      <c r="BXA40" s="498"/>
      <c r="BXB40" s="498"/>
      <c r="BXC40" s="498"/>
      <c r="BXD40" s="498"/>
      <c r="BXE40" s="498"/>
      <c r="BXF40" s="498"/>
      <c r="BXG40" s="498"/>
      <c r="BXH40" s="498"/>
      <c r="BXI40" s="498"/>
      <c r="BXJ40" s="498"/>
      <c r="BXK40" s="498"/>
      <c r="BXL40" s="498"/>
      <c r="BXM40" s="498"/>
      <c r="BXN40" s="498"/>
      <c r="BXO40" s="498"/>
      <c r="BXP40" s="498"/>
      <c r="BXQ40" s="498"/>
      <c r="BXR40" s="498"/>
      <c r="BXS40" s="498"/>
      <c r="BXT40" s="498"/>
      <c r="BXU40" s="498"/>
      <c r="BXV40" s="498"/>
      <c r="BXW40" s="498"/>
      <c r="BXX40" s="498"/>
      <c r="BXY40" s="498"/>
      <c r="BXZ40" s="498"/>
      <c r="BYA40" s="498"/>
      <c r="BYB40" s="498"/>
      <c r="BYC40" s="498"/>
      <c r="BYD40" s="498"/>
      <c r="BYE40" s="498"/>
      <c r="BYF40" s="498"/>
      <c r="BYG40" s="498"/>
      <c r="BYH40" s="498"/>
      <c r="BYI40" s="498"/>
      <c r="BYJ40" s="498"/>
      <c r="BYK40" s="498"/>
      <c r="BYL40" s="498"/>
      <c r="BYM40" s="498"/>
      <c r="BYN40" s="498"/>
      <c r="BYO40" s="498"/>
      <c r="BYP40" s="498"/>
      <c r="BYQ40" s="498"/>
      <c r="BYR40" s="498"/>
      <c r="BYS40" s="498"/>
      <c r="BYT40" s="498"/>
      <c r="BYU40" s="498"/>
      <c r="BYV40" s="498"/>
      <c r="BYW40" s="498"/>
      <c r="BYX40" s="498"/>
      <c r="BYY40" s="498"/>
      <c r="BYZ40" s="498"/>
      <c r="BZA40" s="498"/>
      <c r="BZB40" s="498"/>
      <c r="BZC40" s="498"/>
      <c r="BZD40" s="498"/>
      <c r="BZE40" s="498"/>
      <c r="BZF40" s="498"/>
      <c r="BZG40" s="498"/>
      <c r="BZH40" s="498"/>
      <c r="BZI40" s="498"/>
      <c r="BZJ40" s="498"/>
      <c r="BZK40" s="498"/>
      <c r="BZL40" s="498"/>
      <c r="BZM40" s="498"/>
      <c r="BZN40" s="498"/>
      <c r="BZO40" s="498"/>
      <c r="BZP40" s="498"/>
      <c r="BZQ40" s="498"/>
      <c r="BZR40" s="498"/>
      <c r="BZS40" s="498"/>
      <c r="BZT40" s="498"/>
      <c r="BZU40" s="498"/>
      <c r="BZV40" s="498"/>
      <c r="BZW40" s="498"/>
      <c r="BZX40" s="498"/>
      <c r="BZY40" s="498"/>
      <c r="BZZ40" s="498"/>
      <c r="CAA40" s="498"/>
      <c r="CAB40" s="498"/>
      <c r="CAC40" s="498"/>
      <c r="CAD40" s="498"/>
      <c r="CAE40" s="498"/>
      <c r="CAF40" s="498"/>
      <c r="CAG40" s="498"/>
      <c r="CAH40" s="498"/>
      <c r="CAI40" s="498"/>
      <c r="CAJ40" s="498"/>
      <c r="CAK40" s="498"/>
      <c r="CAL40" s="498"/>
      <c r="CAM40" s="498"/>
      <c r="CAN40" s="498"/>
      <c r="CAO40" s="498"/>
      <c r="CAP40" s="498"/>
      <c r="CAQ40" s="498"/>
      <c r="CAR40" s="498"/>
      <c r="CAS40" s="498"/>
      <c r="CAT40" s="498"/>
      <c r="CAU40" s="498"/>
      <c r="CAV40" s="498"/>
      <c r="CAW40" s="498"/>
      <c r="CAX40" s="498"/>
      <c r="CAY40" s="498"/>
      <c r="CAZ40" s="498"/>
      <c r="CBA40" s="498"/>
      <c r="CBB40" s="498"/>
      <c r="CBC40" s="498"/>
      <c r="CBD40" s="498"/>
      <c r="CBE40" s="498"/>
      <c r="CBF40" s="498"/>
      <c r="CBG40" s="498"/>
      <c r="CBH40" s="498"/>
      <c r="CBI40" s="498"/>
      <c r="CBJ40" s="498"/>
      <c r="CBK40" s="498"/>
      <c r="CBL40" s="498"/>
      <c r="CBM40" s="498"/>
      <c r="CBN40" s="498"/>
      <c r="CBO40" s="498"/>
      <c r="CBP40" s="498"/>
      <c r="CBQ40" s="498"/>
      <c r="CBR40" s="498"/>
      <c r="CBS40" s="498"/>
      <c r="CBT40" s="498"/>
      <c r="CBU40" s="498"/>
      <c r="CBV40" s="498"/>
      <c r="CBW40" s="498"/>
      <c r="CBX40" s="498"/>
      <c r="CBY40" s="498"/>
      <c r="CBZ40" s="498"/>
      <c r="CCA40" s="498"/>
      <c r="CCB40" s="498"/>
      <c r="CCC40" s="498"/>
      <c r="CCD40" s="498"/>
      <c r="CCE40" s="498"/>
      <c r="CCF40" s="498"/>
      <c r="CCG40" s="498"/>
      <c r="CCH40" s="498"/>
      <c r="CCI40" s="498"/>
      <c r="CCJ40" s="498"/>
      <c r="CCK40" s="498"/>
      <c r="CCL40" s="498"/>
      <c r="CCM40" s="498"/>
      <c r="CCN40" s="498"/>
      <c r="CCO40" s="498"/>
      <c r="CCP40" s="498"/>
      <c r="CCQ40" s="498"/>
      <c r="CCR40" s="498"/>
      <c r="CCS40" s="498"/>
      <c r="CCT40" s="498"/>
      <c r="CCU40" s="498"/>
      <c r="CCV40" s="498"/>
      <c r="CCW40" s="498"/>
      <c r="CCX40" s="498"/>
      <c r="CCY40" s="498"/>
      <c r="CCZ40" s="498"/>
      <c r="CDA40" s="498"/>
      <c r="CDB40" s="498"/>
      <c r="CDC40" s="498"/>
      <c r="CDD40" s="498"/>
      <c r="CDE40" s="498"/>
      <c r="CDF40" s="498"/>
      <c r="CDG40" s="498"/>
      <c r="CDH40" s="498"/>
      <c r="CDI40" s="498"/>
      <c r="CDJ40" s="498"/>
      <c r="CDK40" s="498"/>
      <c r="CDL40" s="498"/>
      <c r="CDM40" s="498"/>
      <c r="CDN40" s="498"/>
      <c r="CDO40" s="498"/>
      <c r="CDP40" s="498"/>
      <c r="CDQ40" s="498"/>
      <c r="CDR40" s="498"/>
      <c r="CDS40" s="498"/>
      <c r="CDT40" s="498"/>
      <c r="CDU40" s="498"/>
      <c r="CDV40" s="498"/>
      <c r="CDW40" s="498"/>
      <c r="CDX40" s="498"/>
      <c r="CDY40" s="498"/>
      <c r="CDZ40" s="498"/>
      <c r="CEA40" s="498"/>
      <c r="CEB40" s="498"/>
      <c r="CEC40" s="498"/>
      <c r="CED40" s="498"/>
      <c r="CEE40" s="498"/>
      <c r="CEF40" s="498"/>
      <c r="CEG40" s="498"/>
      <c r="CEH40" s="498"/>
      <c r="CEI40" s="498"/>
      <c r="CEJ40" s="498"/>
      <c r="CEK40" s="498"/>
      <c r="CEL40" s="498"/>
      <c r="CEM40" s="498"/>
      <c r="CEN40" s="498"/>
      <c r="CEO40" s="498"/>
      <c r="CEP40" s="498"/>
      <c r="CEQ40" s="498"/>
      <c r="CER40" s="498"/>
      <c r="CES40" s="498"/>
      <c r="CET40" s="498"/>
      <c r="CEU40" s="498"/>
      <c r="CEV40" s="498"/>
      <c r="CEW40" s="498"/>
      <c r="CEX40" s="498"/>
      <c r="CEY40" s="498"/>
      <c r="CEZ40" s="498"/>
      <c r="CFA40" s="498"/>
      <c r="CFB40" s="498"/>
      <c r="CFC40" s="498"/>
      <c r="CFD40" s="498"/>
      <c r="CFE40" s="498"/>
      <c r="CFF40" s="498"/>
      <c r="CFG40" s="498"/>
      <c r="CFH40" s="498"/>
      <c r="CFI40" s="498"/>
      <c r="CFJ40" s="498"/>
      <c r="CFK40" s="498"/>
      <c r="CFL40" s="498"/>
      <c r="CFM40" s="498"/>
      <c r="CFN40" s="498"/>
      <c r="CFO40" s="498"/>
      <c r="CFP40" s="498"/>
      <c r="CFQ40" s="498"/>
      <c r="CFR40" s="498"/>
      <c r="CFS40" s="498"/>
      <c r="CFT40" s="498"/>
      <c r="CFU40" s="498"/>
      <c r="CFV40" s="498"/>
      <c r="CFW40" s="498"/>
      <c r="CFX40" s="498"/>
      <c r="CFY40" s="498"/>
      <c r="CFZ40" s="498"/>
      <c r="CGA40" s="498"/>
      <c r="CGB40" s="498"/>
      <c r="CGC40" s="498"/>
      <c r="CGD40" s="498"/>
      <c r="CGE40" s="498"/>
      <c r="CGF40" s="498"/>
      <c r="CGG40" s="498"/>
      <c r="CGH40" s="498"/>
      <c r="CGI40" s="498"/>
      <c r="CGJ40" s="498"/>
      <c r="CGK40" s="498"/>
      <c r="CGL40" s="498"/>
      <c r="CGM40" s="498"/>
      <c r="CGN40" s="498"/>
      <c r="CGO40" s="498"/>
      <c r="CGP40" s="498"/>
      <c r="CGQ40" s="498"/>
      <c r="CGR40" s="498"/>
      <c r="CGS40" s="498"/>
      <c r="CGT40" s="498"/>
      <c r="CGU40" s="498"/>
      <c r="CGV40" s="498"/>
      <c r="CGW40" s="498"/>
      <c r="CGX40" s="498"/>
      <c r="CGY40" s="498"/>
      <c r="CGZ40" s="498"/>
      <c r="CHA40" s="498"/>
      <c r="CHB40" s="498"/>
      <c r="CHC40" s="498"/>
      <c r="CHD40" s="498"/>
      <c r="CHE40" s="498"/>
      <c r="CHF40" s="498"/>
      <c r="CHG40" s="498"/>
      <c r="CHH40" s="498"/>
      <c r="CHI40" s="498"/>
      <c r="CHJ40" s="498"/>
      <c r="CHK40" s="498"/>
      <c r="CHL40" s="498"/>
      <c r="CHM40" s="498"/>
      <c r="CHN40" s="498"/>
      <c r="CHO40" s="498"/>
      <c r="CHP40" s="498"/>
      <c r="CHQ40" s="498"/>
      <c r="CHR40" s="498"/>
      <c r="CHS40" s="498"/>
      <c r="CHT40" s="498"/>
      <c r="CHU40" s="498"/>
      <c r="CHV40" s="498"/>
      <c r="CHW40" s="498"/>
      <c r="CHX40" s="498"/>
      <c r="CHY40" s="498"/>
      <c r="CHZ40" s="498"/>
      <c r="CIA40" s="498"/>
      <c r="CIB40" s="498"/>
      <c r="CIC40" s="498"/>
      <c r="CID40" s="498"/>
      <c r="CIE40" s="498"/>
      <c r="CIF40" s="498"/>
      <c r="CIG40" s="498"/>
      <c r="CIH40" s="498"/>
      <c r="CII40" s="498"/>
      <c r="CIJ40" s="498"/>
      <c r="CIK40" s="498"/>
      <c r="CIL40" s="498"/>
      <c r="CIM40" s="498"/>
      <c r="CIN40" s="498"/>
      <c r="CIO40" s="498"/>
      <c r="CIP40" s="498"/>
      <c r="CIQ40" s="498"/>
      <c r="CIR40" s="498"/>
      <c r="CIS40" s="498"/>
      <c r="CIT40" s="498"/>
      <c r="CIU40" s="498"/>
      <c r="CIV40" s="498"/>
      <c r="CIW40" s="498"/>
      <c r="CIX40" s="498"/>
      <c r="CIY40" s="498"/>
      <c r="CIZ40" s="498"/>
      <c r="CJA40" s="498"/>
      <c r="CJB40" s="498"/>
      <c r="CJC40" s="498"/>
      <c r="CJD40" s="498"/>
      <c r="CJE40" s="498"/>
      <c r="CJF40" s="498"/>
      <c r="CJG40" s="498"/>
      <c r="CJH40" s="498"/>
      <c r="CJI40" s="498"/>
      <c r="CJJ40" s="498"/>
      <c r="CJK40" s="498"/>
      <c r="CJL40" s="498"/>
      <c r="CJM40" s="498"/>
      <c r="CJN40" s="498"/>
      <c r="CJO40" s="498"/>
      <c r="CJP40" s="498"/>
      <c r="CJQ40" s="498"/>
      <c r="CJR40" s="498"/>
      <c r="CJS40" s="498"/>
      <c r="CJT40" s="498"/>
      <c r="CJU40" s="498"/>
      <c r="CJV40" s="498"/>
      <c r="CJW40" s="498"/>
      <c r="CJX40" s="498"/>
      <c r="CJY40" s="498"/>
      <c r="CJZ40" s="498"/>
      <c r="CKA40" s="498"/>
      <c r="CKB40" s="498"/>
      <c r="CKC40" s="498"/>
      <c r="CKD40" s="498"/>
      <c r="CKE40" s="498"/>
      <c r="CKF40" s="498"/>
      <c r="CKG40" s="498"/>
      <c r="CKH40" s="498"/>
      <c r="CKI40" s="498"/>
      <c r="CKJ40" s="498"/>
      <c r="CKK40" s="498"/>
      <c r="CKL40" s="498"/>
      <c r="CKM40" s="498"/>
      <c r="CKN40" s="498"/>
      <c r="CKO40" s="498"/>
      <c r="CKP40" s="498"/>
      <c r="CKQ40" s="498"/>
      <c r="CKR40" s="498"/>
      <c r="CKS40" s="498"/>
      <c r="CKT40" s="498"/>
      <c r="CKU40" s="498"/>
      <c r="CKV40" s="498"/>
      <c r="CKW40" s="498"/>
      <c r="CKX40" s="498"/>
      <c r="CKY40" s="498"/>
      <c r="CKZ40" s="498"/>
      <c r="CLA40" s="498"/>
      <c r="CLB40" s="498"/>
      <c r="CLC40" s="498"/>
      <c r="CLD40" s="498"/>
      <c r="CLE40" s="498"/>
      <c r="CLF40" s="498"/>
      <c r="CLG40" s="498"/>
      <c r="CLH40" s="498"/>
      <c r="CLI40" s="498"/>
      <c r="CLJ40" s="498"/>
      <c r="CLK40" s="498"/>
      <c r="CLL40" s="498"/>
      <c r="CLM40" s="498"/>
      <c r="CLN40" s="498"/>
      <c r="CLO40" s="498"/>
      <c r="CLP40" s="498"/>
      <c r="CLQ40" s="498"/>
      <c r="CLR40" s="498"/>
      <c r="CLS40" s="498"/>
      <c r="CLT40" s="498"/>
      <c r="CLU40" s="498"/>
      <c r="CLV40" s="498"/>
      <c r="CLW40" s="498"/>
      <c r="CLX40" s="498"/>
      <c r="CLY40" s="498"/>
      <c r="CLZ40" s="498"/>
      <c r="CMA40" s="498"/>
      <c r="CMB40" s="498"/>
      <c r="CMC40" s="498"/>
      <c r="CMD40" s="498"/>
      <c r="CME40" s="498"/>
      <c r="CMF40" s="498"/>
      <c r="CMG40" s="498"/>
      <c r="CMH40" s="498"/>
      <c r="CMI40" s="498"/>
      <c r="CMJ40" s="498"/>
      <c r="CMK40" s="498"/>
      <c r="CML40" s="498"/>
      <c r="CMM40" s="498"/>
      <c r="CMN40" s="498"/>
      <c r="CMO40" s="498"/>
      <c r="CMP40" s="498"/>
      <c r="CMQ40" s="498"/>
      <c r="CMR40" s="498"/>
      <c r="CMS40" s="498"/>
      <c r="CMT40" s="498"/>
      <c r="CMU40" s="498"/>
      <c r="CMV40" s="498"/>
      <c r="CMW40" s="498"/>
      <c r="CMX40" s="498"/>
      <c r="CMY40" s="498"/>
      <c r="CMZ40" s="498"/>
      <c r="CNA40" s="498"/>
      <c r="CNB40" s="498"/>
      <c r="CNC40" s="498"/>
      <c r="CND40" s="498"/>
      <c r="CNE40" s="498"/>
      <c r="CNF40" s="498"/>
      <c r="CNG40" s="498"/>
      <c r="CNH40" s="498"/>
      <c r="CNI40" s="498"/>
      <c r="CNJ40" s="498"/>
      <c r="CNK40" s="498"/>
      <c r="CNL40" s="498"/>
      <c r="CNM40" s="498"/>
      <c r="CNN40" s="498"/>
      <c r="CNO40" s="498"/>
      <c r="CNP40" s="498"/>
      <c r="CNQ40" s="498"/>
      <c r="CNR40" s="498"/>
      <c r="CNS40" s="498"/>
      <c r="CNT40" s="498"/>
      <c r="CNU40" s="498"/>
      <c r="CNV40" s="498"/>
      <c r="CNW40" s="498"/>
      <c r="CNX40" s="498"/>
      <c r="CNY40" s="498"/>
      <c r="CNZ40" s="498"/>
      <c r="COA40" s="498"/>
      <c r="COB40" s="498"/>
      <c r="COC40" s="498"/>
      <c r="COD40" s="498"/>
      <c r="COE40" s="498"/>
      <c r="COF40" s="498"/>
      <c r="COG40" s="498"/>
      <c r="COH40" s="498"/>
      <c r="COI40" s="498"/>
      <c r="COJ40" s="498"/>
      <c r="COK40" s="498"/>
      <c r="COL40" s="498"/>
      <c r="COM40" s="498"/>
      <c r="CON40" s="498"/>
      <c r="COO40" s="498"/>
      <c r="COP40" s="498"/>
      <c r="COQ40" s="498"/>
      <c r="COR40" s="498"/>
      <c r="COS40" s="498"/>
      <c r="COT40" s="498"/>
      <c r="COU40" s="498"/>
      <c r="COV40" s="498"/>
      <c r="COW40" s="498"/>
      <c r="COX40" s="498"/>
      <c r="COY40" s="498"/>
      <c r="COZ40" s="498"/>
      <c r="CPA40" s="498"/>
      <c r="CPB40" s="498"/>
      <c r="CPC40" s="498"/>
      <c r="CPD40" s="498"/>
      <c r="CPE40" s="498"/>
      <c r="CPF40" s="498"/>
      <c r="CPG40" s="498"/>
      <c r="CPH40" s="498"/>
      <c r="CPI40" s="498"/>
      <c r="CPJ40" s="498"/>
      <c r="CPK40" s="498"/>
      <c r="CPL40" s="498"/>
      <c r="CPM40" s="498"/>
      <c r="CPN40" s="498"/>
      <c r="CPO40" s="498"/>
      <c r="CPP40" s="498"/>
      <c r="CPQ40" s="498"/>
      <c r="CPR40" s="498"/>
      <c r="CPS40" s="498"/>
      <c r="CPT40" s="498"/>
      <c r="CPU40" s="498"/>
      <c r="CPV40" s="498"/>
      <c r="CPW40" s="498"/>
      <c r="CPX40" s="498"/>
      <c r="CPY40" s="498"/>
      <c r="CPZ40" s="498"/>
      <c r="CQA40" s="498"/>
      <c r="CQB40" s="498"/>
      <c r="CQC40" s="498"/>
      <c r="CQD40" s="498"/>
      <c r="CQE40" s="498"/>
      <c r="CQF40" s="498"/>
      <c r="CQG40" s="498"/>
      <c r="CQH40" s="498"/>
      <c r="CQI40" s="498"/>
      <c r="CQJ40" s="498"/>
      <c r="CQK40" s="498"/>
      <c r="CQL40" s="498"/>
      <c r="CQM40" s="498"/>
      <c r="CQN40" s="498"/>
      <c r="CQO40" s="498"/>
      <c r="CQP40" s="498"/>
      <c r="CQQ40" s="498"/>
      <c r="CQR40" s="498"/>
      <c r="CQS40" s="498"/>
      <c r="CQT40" s="498"/>
      <c r="CQU40" s="498"/>
      <c r="CQV40" s="498"/>
      <c r="CQW40" s="498"/>
      <c r="CQX40" s="498"/>
      <c r="CQY40" s="498"/>
      <c r="CQZ40" s="498"/>
      <c r="CRA40" s="498"/>
      <c r="CRB40" s="498"/>
      <c r="CRC40" s="498"/>
      <c r="CRD40" s="498"/>
      <c r="CRE40" s="498"/>
      <c r="CRF40" s="498"/>
      <c r="CRG40" s="498"/>
      <c r="CRH40" s="498"/>
      <c r="CRI40" s="498"/>
      <c r="CRJ40" s="498"/>
      <c r="CRK40" s="498"/>
      <c r="CRL40" s="498"/>
      <c r="CRM40" s="498"/>
      <c r="CRN40" s="498"/>
      <c r="CRO40" s="498"/>
      <c r="CRP40" s="498"/>
      <c r="CRQ40" s="498"/>
      <c r="CRR40" s="498"/>
      <c r="CRS40" s="498"/>
      <c r="CRT40" s="498"/>
      <c r="CRU40" s="498"/>
      <c r="CRV40" s="498"/>
      <c r="CRW40" s="498"/>
      <c r="CRX40" s="498"/>
      <c r="CRY40" s="498"/>
      <c r="CRZ40" s="498"/>
      <c r="CSA40" s="498"/>
      <c r="CSB40" s="498"/>
      <c r="CSC40" s="498"/>
      <c r="CSD40" s="498"/>
      <c r="CSE40" s="498"/>
      <c r="CSF40" s="498"/>
      <c r="CSG40" s="498"/>
      <c r="CSH40" s="498"/>
      <c r="CSI40" s="498"/>
      <c r="CSJ40" s="498"/>
      <c r="CSK40" s="498"/>
      <c r="CSL40" s="498"/>
      <c r="CSM40" s="498"/>
      <c r="CSN40" s="498"/>
      <c r="CSO40" s="498"/>
      <c r="CSP40" s="498"/>
      <c r="CSQ40" s="498"/>
      <c r="CSR40" s="498"/>
      <c r="CSS40" s="498"/>
      <c r="CST40" s="498"/>
      <c r="CSU40" s="498"/>
      <c r="CSV40" s="498"/>
      <c r="CSW40" s="498"/>
      <c r="CSX40" s="498"/>
      <c r="CSY40" s="498"/>
      <c r="CSZ40" s="498"/>
      <c r="CTA40" s="498"/>
      <c r="CTB40" s="498"/>
      <c r="CTC40" s="498"/>
      <c r="CTD40" s="498"/>
      <c r="CTE40" s="498"/>
      <c r="CTF40" s="498"/>
      <c r="CTG40" s="498"/>
      <c r="CTH40" s="498"/>
      <c r="CTI40" s="498"/>
      <c r="CTJ40" s="498"/>
      <c r="CTK40" s="498"/>
      <c r="CTL40" s="498"/>
      <c r="CTM40" s="498"/>
      <c r="CTN40" s="498"/>
      <c r="CTO40" s="498"/>
      <c r="CTP40" s="498"/>
      <c r="CTQ40" s="498"/>
      <c r="CTR40" s="498"/>
      <c r="CTS40" s="498"/>
      <c r="CTT40" s="498"/>
      <c r="CTU40" s="498"/>
      <c r="CTV40" s="498"/>
      <c r="CTW40" s="498"/>
      <c r="CTX40" s="498"/>
      <c r="CTY40" s="498"/>
      <c r="CTZ40" s="498"/>
      <c r="CUA40" s="498"/>
      <c r="CUB40" s="498"/>
      <c r="CUC40" s="498"/>
      <c r="CUD40" s="498"/>
      <c r="CUE40" s="498"/>
      <c r="CUF40" s="498"/>
      <c r="CUG40" s="498"/>
      <c r="CUH40" s="498"/>
      <c r="CUI40" s="498"/>
      <c r="CUJ40" s="498"/>
      <c r="CUK40" s="498"/>
      <c r="CUL40" s="498"/>
      <c r="CUM40" s="498"/>
      <c r="CUN40" s="498"/>
      <c r="CUO40" s="498"/>
      <c r="CUP40" s="498"/>
      <c r="CUQ40" s="498"/>
      <c r="CUR40" s="498"/>
      <c r="CUS40" s="498"/>
      <c r="CUT40" s="498"/>
      <c r="CUU40" s="498"/>
      <c r="CUV40" s="498"/>
      <c r="CUW40" s="498"/>
      <c r="CUX40" s="498"/>
      <c r="CUY40" s="498"/>
      <c r="CUZ40" s="498"/>
      <c r="CVA40" s="498"/>
      <c r="CVB40" s="498"/>
      <c r="CVC40" s="498"/>
      <c r="CVD40" s="498"/>
      <c r="CVE40" s="498"/>
      <c r="CVF40" s="498"/>
      <c r="CVG40" s="498"/>
      <c r="CVH40" s="498"/>
      <c r="CVI40" s="498"/>
      <c r="CVJ40" s="498"/>
      <c r="CVK40" s="498"/>
      <c r="CVL40" s="498"/>
      <c r="CVM40" s="498"/>
      <c r="CVN40" s="498"/>
      <c r="CVO40" s="498"/>
      <c r="CVP40" s="498"/>
      <c r="CVQ40" s="498"/>
      <c r="CVR40" s="498"/>
      <c r="CVS40" s="498"/>
      <c r="CVT40" s="498"/>
      <c r="CVU40" s="498"/>
      <c r="CVV40" s="498"/>
      <c r="CVW40" s="498"/>
      <c r="CVX40" s="498"/>
      <c r="CVY40" s="498"/>
      <c r="CVZ40" s="498"/>
      <c r="CWA40" s="498"/>
      <c r="CWB40" s="498"/>
      <c r="CWC40" s="498"/>
      <c r="CWD40" s="498"/>
      <c r="CWE40" s="498"/>
      <c r="CWF40" s="498"/>
      <c r="CWG40" s="498"/>
      <c r="CWH40" s="498"/>
      <c r="CWI40" s="498"/>
      <c r="CWJ40" s="498"/>
      <c r="CWK40" s="498"/>
      <c r="CWL40" s="498"/>
      <c r="CWM40" s="498"/>
      <c r="CWN40" s="498"/>
      <c r="CWO40" s="498"/>
      <c r="CWP40" s="498"/>
      <c r="CWQ40" s="498"/>
      <c r="CWR40" s="498"/>
      <c r="CWS40" s="498"/>
      <c r="CWT40" s="498"/>
      <c r="CWU40" s="498"/>
      <c r="CWV40" s="498"/>
      <c r="CWW40" s="498"/>
      <c r="CWX40" s="498"/>
      <c r="CWY40" s="498"/>
      <c r="CWZ40" s="498"/>
      <c r="CXA40" s="498"/>
      <c r="CXB40" s="498"/>
      <c r="CXC40" s="498"/>
      <c r="CXD40" s="498"/>
      <c r="CXE40" s="498"/>
      <c r="CXF40" s="498"/>
      <c r="CXG40" s="498"/>
      <c r="CXH40" s="498"/>
      <c r="CXI40" s="498"/>
      <c r="CXJ40" s="498"/>
      <c r="CXK40" s="498"/>
      <c r="CXL40" s="498"/>
      <c r="CXM40" s="498"/>
      <c r="CXN40" s="498"/>
      <c r="CXO40" s="498"/>
      <c r="CXP40" s="498"/>
      <c r="CXQ40" s="498"/>
      <c r="CXR40" s="498"/>
      <c r="CXS40" s="498"/>
      <c r="CXT40" s="498"/>
      <c r="CXU40" s="498"/>
      <c r="CXV40" s="498"/>
      <c r="CXW40" s="498"/>
      <c r="CXX40" s="498"/>
      <c r="CXY40" s="498"/>
      <c r="CXZ40" s="498"/>
      <c r="CYA40" s="498"/>
      <c r="CYB40" s="498"/>
      <c r="CYC40" s="498"/>
      <c r="CYD40" s="498"/>
      <c r="CYE40" s="498"/>
      <c r="CYF40" s="498"/>
      <c r="CYG40" s="498"/>
      <c r="CYH40" s="498"/>
      <c r="CYI40" s="498"/>
      <c r="CYJ40" s="498"/>
      <c r="CYK40" s="498"/>
      <c r="CYL40" s="498"/>
      <c r="CYM40" s="498"/>
      <c r="CYN40" s="498"/>
      <c r="CYO40" s="498"/>
      <c r="CYP40" s="498"/>
      <c r="CYQ40" s="498"/>
      <c r="CYR40" s="498"/>
      <c r="CYS40" s="498"/>
      <c r="CYT40" s="498"/>
      <c r="CYU40" s="498"/>
      <c r="CYV40" s="498"/>
      <c r="CYW40" s="498"/>
      <c r="CYX40" s="498"/>
      <c r="CYY40" s="498"/>
      <c r="CYZ40" s="498"/>
      <c r="CZA40" s="498"/>
      <c r="CZB40" s="498"/>
      <c r="CZC40" s="498"/>
      <c r="CZD40" s="498"/>
      <c r="CZE40" s="498"/>
      <c r="CZF40" s="498"/>
      <c r="CZG40" s="498"/>
      <c r="CZH40" s="498"/>
      <c r="CZI40" s="498"/>
      <c r="CZJ40" s="498"/>
      <c r="CZK40" s="498"/>
      <c r="CZL40" s="498"/>
      <c r="CZM40" s="498"/>
      <c r="CZN40" s="498"/>
      <c r="CZO40" s="498"/>
      <c r="CZP40" s="498"/>
      <c r="CZQ40" s="498"/>
      <c r="CZR40" s="498"/>
      <c r="CZS40" s="498"/>
      <c r="CZT40" s="498"/>
      <c r="CZU40" s="498"/>
      <c r="CZV40" s="498"/>
      <c r="CZW40" s="498"/>
      <c r="CZX40" s="498"/>
      <c r="CZY40" s="498"/>
      <c r="CZZ40" s="498"/>
      <c r="DAA40" s="498"/>
      <c r="DAB40" s="498"/>
      <c r="DAC40" s="498"/>
      <c r="DAD40" s="498"/>
      <c r="DAE40" s="498"/>
      <c r="DAF40" s="498"/>
      <c r="DAG40" s="498"/>
      <c r="DAH40" s="498"/>
      <c r="DAI40" s="498"/>
      <c r="DAJ40" s="498"/>
      <c r="DAK40" s="498"/>
      <c r="DAL40" s="498"/>
      <c r="DAM40" s="498"/>
      <c r="DAN40" s="498"/>
      <c r="DAO40" s="498"/>
      <c r="DAP40" s="498"/>
      <c r="DAQ40" s="498"/>
      <c r="DAR40" s="498"/>
      <c r="DAS40" s="498"/>
      <c r="DAT40" s="498"/>
      <c r="DAU40" s="498"/>
      <c r="DAV40" s="498"/>
      <c r="DAW40" s="498"/>
      <c r="DAX40" s="498"/>
      <c r="DAY40" s="498"/>
      <c r="DAZ40" s="498"/>
      <c r="DBA40" s="498"/>
      <c r="DBB40" s="498"/>
      <c r="DBC40" s="498"/>
      <c r="DBD40" s="498"/>
      <c r="DBE40" s="498"/>
      <c r="DBF40" s="498"/>
      <c r="DBG40" s="498"/>
      <c r="DBH40" s="498"/>
      <c r="DBI40" s="498"/>
      <c r="DBJ40" s="498"/>
      <c r="DBK40" s="498"/>
      <c r="DBL40" s="498"/>
      <c r="DBM40" s="498"/>
      <c r="DBN40" s="498"/>
      <c r="DBO40" s="498"/>
      <c r="DBP40" s="498"/>
      <c r="DBQ40" s="498"/>
      <c r="DBR40" s="498"/>
      <c r="DBS40" s="498"/>
      <c r="DBT40" s="498"/>
      <c r="DBU40" s="498"/>
      <c r="DBV40" s="498"/>
      <c r="DBW40" s="498"/>
      <c r="DBX40" s="498"/>
      <c r="DBY40" s="498"/>
      <c r="DBZ40" s="498"/>
      <c r="DCA40" s="498"/>
      <c r="DCB40" s="498"/>
      <c r="DCC40" s="498"/>
      <c r="DCD40" s="498"/>
      <c r="DCE40" s="498"/>
      <c r="DCF40" s="498"/>
      <c r="DCG40" s="498"/>
      <c r="DCH40" s="498"/>
      <c r="DCI40" s="498"/>
      <c r="DCJ40" s="498"/>
      <c r="DCK40" s="498"/>
      <c r="DCL40" s="498"/>
      <c r="DCM40" s="498"/>
      <c r="DCN40" s="498"/>
      <c r="DCO40" s="498"/>
      <c r="DCP40" s="498"/>
      <c r="DCQ40" s="498"/>
      <c r="DCR40" s="498"/>
      <c r="DCS40" s="498"/>
      <c r="DCT40" s="498"/>
      <c r="DCU40" s="498"/>
      <c r="DCV40" s="498"/>
      <c r="DCW40" s="498"/>
      <c r="DCX40" s="498"/>
      <c r="DCY40" s="498"/>
      <c r="DCZ40" s="498"/>
      <c r="DDA40" s="498"/>
      <c r="DDB40" s="498"/>
      <c r="DDC40" s="498"/>
      <c r="DDD40" s="498"/>
      <c r="DDE40" s="498"/>
      <c r="DDF40" s="498"/>
      <c r="DDG40" s="498"/>
      <c r="DDH40" s="498"/>
      <c r="DDI40" s="498"/>
      <c r="DDJ40" s="498"/>
      <c r="DDK40" s="498"/>
      <c r="DDL40" s="498"/>
      <c r="DDM40" s="498"/>
      <c r="DDN40" s="498"/>
      <c r="DDO40" s="498"/>
      <c r="DDP40" s="498"/>
      <c r="DDQ40" s="498"/>
      <c r="DDR40" s="498"/>
      <c r="DDS40" s="498"/>
      <c r="DDT40" s="498"/>
      <c r="DDU40" s="498"/>
      <c r="DDV40" s="498"/>
      <c r="DDW40" s="498"/>
      <c r="DDX40" s="498"/>
      <c r="DDY40" s="498"/>
      <c r="DDZ40" s="498"/>
      <c r="DEA40" s="498"/>
      <c r="DEB40" s="498"/>
      <c r="DEC40" s="498"/>
      <c r="DED40" s="498"/>
      <c r="DEE40" s="498"/>
      <c r="DEF40" s="498"/>
      <c r="DEG40" s="498"/>
      <c r="DEH40" s="498"/>
      <c r="DEI40" s="498"/>
      <c r="DEJ40" s="498"/>
      <c r="DEK40" s="498"/>
      <c r="DEL40" s="498"/>
      <c r="DEM40" s="498"/>
      <c r="DEN40" s="498"/>
      <c r="DEO40" s="498"/>
      <c r="DEP40" s="498"/>
      <c r="DEQ40" s="498"/>
      <c r="DER40" s="498"/>
      <c r="DES40" s="498"/>
      <c r="DET40" s="498"/>
      <c r="DEU40" s="498"/>
      <c r="DEV40" s="498"/>
      <c r="DEW40" s="498"/>
      <c r="DEX40" s="498"/>
      <c r="DEY40" s="498"/>
      <c r="DEZ40" s="498"/>
      <c r="DFA40" s="498"/>
      <c r="DFB40" s="498"/>
      <c r="DFC40" s="498"/>
      <c r="DFD40" s="498"/>
      <c r="DFE40" s="498"/>
      <c r="DFF40" s="498"/>
      <c r="DFG40" s="498"/>
      <c r="DFH40" s="498"/>
      <c r="DFI40" s="498"/>
      <c r="DFJ40" s="498"/>
      <c r="DFK40" s="498"/>
      <c r="DFL40" s="498"/>
      <c r="DFM40" s="498"/>
      <c r="DFN40" s="498"/>
      <c r="DFO40" s="498"/>
      <c r="DFP40" s="498"/>
      <c r="DFQ40" s="498"/>
      <c r="DFR40" s="498"/>
      <c r="DFS40" s="498"/>
      <c r="DFT40" s="498"/>
      <c r="DFU40" s="498"/>
      <c r="DFV40" s="498"/>
      <c r="DFW40" s="498"/>
      <c r="DFX40" s="498"/>
      <c r="DFY40" s="498"/>
      <c r="DFZ40" s="498"/>
      <c r="DGA40" s="498"/>
      <c r="DGB40" s="498"/>
      <c r="DGC40" s="498"/>
      <c r="DGD40" s="498"/>
      <c r="DGE40" s="498"/>
      <c r="DGF40" s="498"/>
      <c r="DGG40" s="498"/>
      <c r="DGH40" s="498"/>
      <c r="DGI40" s="498"/>
      <c r="DGJ40" s="498"/>
      <c r="DGK40" s="498"/>
      <c r="DGL40" s="498"/>
      <c r="DGM40" s="498"/>
      <c r="DGN40" s="498"/>
      <c r="DGO40" s="498"/>
      <c r="DGP40" s="498"/>
      <c r="DGQ40" s="498"/>
      <c r="DGR40" s="498"/>
      <c r="DGS40" s="498"/>
      <c r="DGT40" s="498"/>
      <c r="DGU40" s="498"/>
      <c r="DGV40" s="498"/>
      <c r="DGW40" s="498"/>
      <c r="DGX40" s="498"/>
      <c r="DGY40" s="498"/>
      <c r="DGZ40" s="498"/>
      <c r="DHA40" s="498"/>
      <c r="DHB40" s="498"/>
      <c r="DHC40" s="498"/>
      <c r="DHD40" s="498"/>
      <c r="DHE40" s="498"/>
      <c r="DHF40" s="498"/>
      <c r="DHG40" s="498"/>
      <c r="DHH40" s="498"/>
      <c r="DHI40" s="498"/>
      <c r="DHJ40" s="498"/>
      <c r="DHK40" s="498"/>
      <c r="DHL40" s="498"/>
      <c r="DHM40" s="498"/>
      <c r="DHN40" s="498"/>
      <c r="DHO40" s="498"/>
      <c r="DHP40" s="498"/>
      <c r="DHQ40" s="498"/>
      <c r="DHR40" s="498"/>
      <c r="DHS40" s="498"/>
      <c r="DHT40" s="498"/>
      <c r="DHU40" s="498"/>
      <c r="DHV40" s="498"/>
      <c r="DHW40" s="498"/>
      <c r="DHX40" s="498"/>
      <c r="DHY40" s="498"/>
      <c r="DHZ40" s="498"/>
      <c r="DIA40" s="498"/>
      <c r="DIB40" s="498"/>
      <c r="DIC40" s="498"/>
      <c r="DID40" s="498"/>
      <c r="DIE40" s="498"/>
      <c r="DIF40" s="498"/>
      <c r="DIG40" s="498"/>
      <c r="DIH40" s="498"/>
      <c r="DII40" s="498"/>
      <c r="DIJ40" s="498"/>
      <c r="DIK40" s="498"/>
      <c r="DIL40" s="498"/>
      <c r="DIM40" s="498"/>
      <c r="DIN40" s="498"/>
      <c r="DIO40" s="498"/>
      <c r="DIP40" s="498"/>
      <c r="DIQ40" s="498"/>
      <c r="DIR40" s="498"/>
      <c r="DIS40" s="498"/>
      <c r="DIT40" s="498"/>
      <c r="DIU40" s="498"/>
      <c r="DIV40" s="498"/>
      <c r="DIW40" s="498"/>
      <c r="DIX40" s="498"/>
      <c r="DIY40" s="498"/>
      <c r="DIZ40" s="498"/>
      <c r="DJA40" s="498"/>
      <c r="DJB40" s="498"/>
      <c r="DJC40" s="498"/>
      <c r="DJD40" s="498"/>
      <c r="DJE40" s="498"/>
      <c r="DJF40" s="498"/>
      <c r="DJG40" s="498"/>
      <c r="DJH40" s="498"/>
      <c r="DJI40" s="498"/>
      <c r="DJJ40" s="498"/>
      <c r="DJK40" s="498"/>
      <c r="DJL40" s="498"/>
      <c r="DJM40" s="498"/>
      <c r="DJN40" s="498"/>
      <c r="DJO40" s="498"/>
      <c r="DJP40" s="498"/>
      <c r="DJQ40" s="498"/>
      <c r="DJR40" s="498"/>
      <c r="DJS40" s="498"/>
      <c r="DJT40" s="498"/>
      <c r="DJU40" s="498"/>
      <c r="DJV40" s="498"/>
      <c r="DJW40" s="498"/>
      <c r="DJX40" s="498"/>
      <c r="DJY40" s="498"/>
      <c r="DJZ40" s="498"/>
      <c r="DKA40" s="498"/>
      <c r="DKB40" s="498"/>
      <c r="DKC40" s="498"/>
      <c r="DKD40" s="498"/>
      <c r="DKE40" s="498"/>
      <c r="DKF40" s="498"/>
      <c r="DKG40" s="498"/>
      <c r="DKH40" s="498"/>
      <c r="DKI40" s="498"/>
      <c r="DKJ40" s="498"/>
      <c r="DKK40" s="498"/>
      <c r="DKL40" s="498"/>
      <c r="DKM40" s="498"/>
      <c r="DKN40" s="498"/>
      <c r="DKO40" s="498"/>
      <c r="DKP40" s="498"/>
      <c r="DKQ40" s="498"/>
      <c r="DKR40" s="498"/>
      <c r="DKS40" s="498"/>
      <c r="DKT40" s="498"/>
      <c r="DKU40" s="498"/>
      <c r="DKV40" s="498"/>
      <c r="DKW40" s="498"/>
      <c r="DKX40" s="498"/>
      <c r="DKY40" s="498"/>
      <c r="DKZ40" s="498"/>
      <c r="DLA40" s="498"/>
      <c r="DLB40" s="498"/>
      <c r="DLC40" s="498"/>
      <c r="DLD40" s="498"/>
      <c r="DLE40" s="498"/>
      <c r="DLF40" s="498"/>
      <c r="DLG40" s="498"/>
      <c r="DLH40" s="498"/>
      <c r="DLI40" s="498"/>
      <c r="DLJ40" s="498"/>
      <c r="DLK40" s="498"/>
      <c r="DLL40" s="498"/>
      <c r="DLM40" s="498"/>
      <c r="DLN40" s="498"/>
      <c r="DLO40" s="498"/>
      <c r="DLP40" s="498"/>
      <c r="DLQ40" s="498"/>
      <c r="DLR40" s="498"/>
      <c r="DLS40" s="498"/>
      <c r="DLT40" s="498"/>
      <c r="DLU40" s="498"/>
      <c r="DLV40" s="498"/>
      <c r="DLW40" s="498"/>
      <c r="DLX40" s="498"/>
      <c r="DLY40" s="498"/>
      <c r="DLZ40" s="498"/>
      <c r="DMA40" s="498"/>
      <c r="DMB40" s="498"/>
      <c r="DMC40" s="498"/>
      <c r="DMD40" s="498"/>
      <c r="DME40" s="498"/>
      <c r="DMF40" s="498"/>
      <c r="DMG40" s="498"/>
      <c r="DMH40" s="498"/>
      <c r="DMI40" s="498"/>
      <c r="DMJ40" s="498"/>
      <c r="DMK40" s="498"/>
      <c r="DML40" s="498"/>
      <c r="DMM40" s="498"/>
      <c r="DMN40" s="498"/>
      <c r="DMO40" s="498"/>
      <c r="DMP40" s="498"/>
      <c r="DMQ40" s="498"/>
      <c r="DMR40" s="498"/>
      <c r="DMS40" s="498"/>
      <c r="DMT40" s="498"/>
      <c r="DMU40" s="498"/>
      <c r="DMV40" s="498"/>
      <c r="DMW40" s="498"/>
      <c r="DMX40" s="498"/>
      <c r="DMY40" s="498"/>
      <c r="DMZ40" s="498"/>
      <c r="DNA40" s="498"/>
      <c r="DNB40" s="498"/>
      <c r="DNC40" s="498"/>
      <c r="DND40" s="498"/>
      <c r="DNE40" s="498"/>
      <c r="DNF40" s="498"/>
      <c r="DNG40" s="498"/>
      <c r="DNH40" s="498"/>
      <c r="DNI40" s="498"/>
      <c r="DNJ40" s="498"/>
      <c r="DNK40" s="498"/>
      <c r="DNL40" s="498"/>
      <c r="DNM40" s="498"/>
      <c r="DNN40" s="498"/>
      <c r="DNO40" s="498"/>
      <c r="DNP40" s="498"/>
      <c r="DNQ40" s="498"/>
      <c r="DNR40" s="498"/>
      <c r="DNS40" s="498"/>
      <c r="DNT40" s="498"/>
      <c r="DNU40" s="498"/>
      <c r="DNV40" s="498"/>
      <c r="DNW40" s="498"/>
      <c r="DNX40" s="498"/>
      <c r="DNY40" s="498"/>
      <c r="DNZ40" s="498"/>
      <c r="DOA40" s="498"/>
      <c r="DOB40" s="498"/>
      <c r="DOC40" s="498"/>
      <c r="DOD40" s="498"/>
      <c r="DOE40" s="498"/>
      <c r="DOF40" s="498"/>
      <c r="DOG40" s="498"/>
      <c r="DOH40" s="498"/>
      <c r="DOI40" s="498"/>
      <c r="DOJ40" s="498"/>
      <c r="DOK40" s="498"/>
      <c r="DOL40" s="498"/>
      <c r="DOM40" s="498"/>
      <c r="DON40" s="498"/>
      <c r="DOO40" s="498"/>
      <c r="DOP40" s="498"/>
      <c r="DOQ40" s="498"/>
      <c r="DOR40" s="498"/>
      <c r="DOS40" s="498"/>
      <c r="DOT40" s="498"/>
      <c r="DOU40" s="498"/>
      <c r="DOV40" s="498"/>
      <c r="DOW40" s="498"/>
      <c r="DOX40" s="498"/>
      <c r="DOY40" s="498"/>
      <c r="DOZ40" s="498"/>
      <c r="DPA40" s="498"/>
      <c r="DPB40" s="498"/>
      <c r="DPC40" s="498"/>
      <c r="DPD40" s="498"/>
      <c r="DPE40" s="498"/>
      <c r="DPF40" s="498"/>
      <c r="DPG40" s="498"/>
      <c r="DPH40" s="498"/>
      <c r="DPI40" s="498"/>
      <c r="DPJ40" s="498"/>
      <c r="DPK40" s="498"/>
      <c r="DPL40" s="498"/>
      <c r="DPM40" s="498"/>
      <c r="DPN40" s="498"/>
      <c r="DPO40" s="498"/>
      <c r="DPP40" s="498"/>
      <c r="DPQ40" s="498"/>
      <c r="DPR40" s="498"/>
      <c r="DPS40" s="498"/>
      <c r="DPT40" s="498"/>
      <c r="DPU40" s="498"/>
      <c r="DPV40" s="498"/>
      <c r="DPW40" s="498"/>
      <c r="DPX40" s="498"/>
      <c r="DPY40" s="498"/>
      <c r="DPZ40" s="498"/>
      <c r="DQA40" s="498"/>
      <c r="DQB40" s="498"/>
      <c r="DQC40" s="498"/>
      <c r="DQD40" s="498"/>
      <c r="DQE40" s="498"/>
      <c r="DQF40" s="498"/>
      <c r="DQG40" s="498"/>
      <c r="DQH40" s="498"/>
      <c r="DQI40" s="498"/>
      <c r="DQJ40" s="498"/>
      <c r="DQK40" s="498"/>
      <c r="DQL40" s="498"/>
      <c r="DQM40" s="498"/>
      <c r="DQN40" s="498"/>
      <c r="DQO40" s="498"/>
      <c r="DQP40" s="498"/>
      <c r="DQQ40" s="498"/>
      <c r="DQR40" s="498"/>
      <c r="DQS40" s="498"/>
      <c r="DQT40" s="498"/>
      <c r="DQU40" s="498"/>
      <c r="DQV40" s="498"/>
      <c r="DQW40" s="498"/>
      <c r="DQX40" s="498"/>
      <c r="DQY40" s="498"/>
      <c r="DQZ40" s="498"/>
      <c r="DRA40" s="498"/>
      <c r="DRB40" s="498"/>
      <c r="DRC40" s="498"/>
      <c r="DRD40" s="498"/>
      <c r="DRE40" s="498"/>
      <c r="DRF40" s="498"/>
      <c r="DRG40" s="498"/>
      <c r="DRH40" s="498"/>
      <c r="DRI40" s="498"/>
      <c r="DRJ40" s="498"/>
      <c r="DRK40" s="498"/>
      <c r="DRL40" s="498"/>
      <c r="DRM40" s="498"/>
      <c r="DRN40" s="498"/>
      <c r="DRO40" s="498"/>
      <c r="DRP40" s="498"/>
      <c r="DRQ40" s="498"/>
      <c r="DRR40" s="498"/>
      <c r="DRS40" s="498"/>
      <c r="DRT40" s="498"/>
      <c r="DRU40" s="498"/>
      <c r="DRV40" s="498"/>
      <c r="DRW40" s="498"/>
      <c r="DRX40" s="498"/>
      <c r="DRY40" s="498"/>
      <c r="DRZ40" s="498"/>
      <c r="DSA40" s="498"/>
      <c r="DSB40" s="498"/>
      <c r="DSC40" s="498"/>
      <c r="DSD40" s="498"/>
      <c r="DSE40" s="498"/>
      <c r="DSF40" s="498"/>
      <c r="DSG40" s="498"/>
      <c r="DSH40" s="498"/>
      <c r="DSI40" s="498"/>
      <c r="DSJ40" s="498"/>
      <c r="DSK40" s="498"/>
      <c r="DSL40" s="498"/>
      <c r="DSM40" s="498"/>
      <c r="DSN40" s="498"/>
      <c r="DSO40" s="498"/>
      <c r="DSP40" s="498"/>
      <c r="DSQ40" s="498"/>
      <c r="DSR40" s="498"/>
      <c r="DSS40" s="498"/>
      <c r="DST40" s="498"/>
      <c r="DSU40" s="498"/>
      <c r="DSV40" s="498"/>
      <c r="DSW40" s="498"/>
      <c r="DSX40" s="498"/>
      <c r="DSY40" s="498"/>
      <c r="DSZ40" s="498"/>
      <c r="DTA40" s="498"/>
      <c r="DTB40" s="498"/>
      <c r="DTC40" s="498"/>
      <c r="DTD40" s="498"/>
      <c r="DTE40" s="498"/>
      <c r="DTF40" s="498"/>
      <c r="DTG40" s="498"/>
      <c r="DTH40" s="498"/>
      <c r="DTI40" s="498"/>
      <c r="DTJ40" s="498"/>
      <c r="DTK40" s="498"/>
      <c r="DTL40" s="498"/>
      <c r="DTM40" s="498"/>
      <c r="DTN40" s="498"/>
      <c r="DTO40" s="498"/>
      <c r="DTP40" s="498"/>
      <c r="DTQ40" s="498"/>
      <c r="DTR40" s="498"/>
      <c r="DTS40" s="498"/>
      <c r="DTT40" s="498"/>
      <c r="DTU40" s="498"/>
      <c r="DTV40" s="498"/>
      <c r="DTW40" s="498"/>
      <c r="DTX40" s="498"/>
      <c r="DTY40" s="498"/>
      <c r="DTZ40" s="498"/>
      <c r="DUA40" s="498"/>
      <c r="DUB40" s="498"/>
      <c r="DUC40" s="498"/>
      <c r="DUD40" s="498"/>
      <c r="DUE40" s="498"/>
      <c r="DUF40" s="498"/>
      <c r="DUG40" s="498"/>
      <c r="DUH40" s="498"/>
      <c r="DUI40" s="498"/>
      <c r="DUJ40" s="498"/>
      <c r="DUK40" s="498"/>
      <c r="DUL40" s="498"/>
      <c r="DUM40" s="498"/>
      <c r="DUN40" s="498"/>
      <c r="DUO40" s="498"/>
      <c r="DUP40" s="498"/>
      <c r="DUQ40" s="498"/>
      <c r="DUR40" s="498"/>
      <c r="DUS40" s="498"/>
      <c r="DUT40" s="498"/>
      <c r="DUU40" s="498"/>
      <c r="DUV40" s="498"/>
      <c r="DUW40" s="498"/>
      <c r="DUX40" s="498"/>
      <c r="DUY40" s="498"/>
      <c r="DUZ40" s="498"/>
      <c r="DVA40" s="498"/>
      <c r="DVB40" s="498"/>
      <c r="DVC40" s="498"/>
      <c r="DVD40" s="498"/>
      <c r="DVE40" s="498"/>
      <c r="DVF40" s="498"/>
      <c r="DVG40" s="498"/>
      <c r="DVH40" s="498"/>
      <c r="DVI40" s="498"/>
      <c r="DVJ40" s="498"/>
      <c r="DVK40" s="498"/>
      <c r="DVL40" s="498"/>
      <c r="DVM40" s="498"/>
      <c r="DVN40" s="498"/>
      <c r="DVO40" s="498"/>
      <c r="DVP40" s="498"/>
      <c r="DVQ40" s="498"/>
      <c r="DVR40" s="498"/>
      <c r="DVS40" s="498"/>
      <c r="DVT40" s="498"/>
      <c r="DVU40" s="498"/>
      <c r="DVV40" s="498"/>
      <c r="DVW40" s="498"/>
      <c r="DVX40" s="498"/>
      <c r="DVY40" s="498"/>
      <c r="DVZ40" s="498"/>
      <c r="DWA40" s="498"/>
      <c r="DWB40" s="498"/>
      <c r="DWC40" s="498"/>
      <c r="DWD40" s="498"/>
      <c r="DWE40" s="498"/>
      <c r="DWF40" s="498"/>
      <c r="DWG40" s="498"/>
      <c r="DWH40" s="498"/>
      <c r="DWI40" s="498"/>
      <c r="DWJ40" s="498"/>
      <c r="DWK40" s="498"/>
      <c r="DWL40" s="498"/>
      <c r="DWM40" s="498"/>
      <c r="DWN40" s="498"/>
      <c r="DWO40" s="498"/>
      <c r="DWP40" s="498"/>
      <c r="DWQ40" s="498"/>
      <c r="DWR40" s="498"/>
      <c r="DWS40" s="498"/>
      <c r="DWT40" s="498"/>
      <c r="DWU40" s="498"/>
      <c r="DWV40" s="498"/>
      <c r="DWW40" s="498"/>
      <c r="DWX40" s="498"/>
      <c r="DWY40" s="498"/>
      <c r="DWZ40" s="498"/>
      <c r="DXA40" s="498"/>
      <c r="DXB40" s="498"/>
      <c r="DXC40" s="498"/>
      <c r="DXD40" s="498"/>
      <c r="DXE40" s="498"/>
      <c r="DXF40" s="498"/>
      <c r="DXG40" s="498"/>
      <c r="DXH40" s="498"/>
      <c r="DXI40" s="498"/>
      <c r="DXJ40" s="498"/>
      <c r="DXK40" s="498"/>
      <c r="DXL40" s="498"/>
      <c r="DXM40" s="498"/>
      <c r="DXN40" s="498"/>
      <c r="DXO40" s="498"/>
      <c r="DXP40" s="498"/>
      <c r="DXQ40" s="498"/>
      <c r="DXR40" s="498"/>
      <c r="DXS40" s="498"/>
      <c r="DXT40" s="498"/>
      <c r="DXU40" s="498"/>
      <c r="DXV40" s="498"/>
      <c r="DXW40" s="498"/>
      <c r="DXX40" s="498"/>
      <c r="DXY40" s="498"/>
      <c r="DXZ40" s="498"/>
      <c r="DYA40" s="498"/>
      <c r="DYB40" s="498"/>
      <c r="DYC40" s="498"/>
      <c r="DYD40" s="498"/>
      <c r="DYE40" s="498"/>
      <c r="DYF40" s="498"/>
      <c r="DYG40" s="498"/>
      <c r="DYH40" s="498"/>
      <c r="DYI40" s="498"/>
      <c r="DYJ40" s="498"/>
      <c r="DYK40" s="498"/>
      <c r="DYL40" s="498"/>
      <c r="DYM40" s="498"/>
      <c r="DYN40" s="498"/>
      <c r="DYO40" s="498"/>
      <c r="DYP40" s="498"/>
      <c r="DYQ40" s="498"/>
      <c r="DYR40" s="498"/>
      <c r="DYS40" s="498"/>
      <c r="DYT40" s="498"/>
      <c r="DYU40" s="498"/>
      <c r="DYV40" s="498"/>
      <c r="DYW40" s="498"/>
      <c r="DYX40" s="498"/>
      <c r="DYY40" s="498"/>
      <c r="DYZ40" s="498"/>
      <c r="DZA40" s="498"/>
      <c r="DZB40" s="498"/>
      <c r="DZC40" s="498"/>
      <c r="DZD40" s="498"/>
      <c r="DZE40" s="498"/>
      <c r="DZF40" s="498"/>
      <c r="DZG40" s="498"/>
      <c r="DZH40" s="498"/>
      <c r="DZI40" s="498"/>
      <c r="DZJ40" s="498"/>
      <c r="DZK40" s="498"/>
      <c r="DZL40" s="498"/>
      <c r="DZM40" s="498"/>
      <c r="DZN40" s="498"/>
      <c r="DZO40" s="498"/>
      <c r="DZP40" s="498"/>
      <c r="DZQ40" s="498"/>
      <c r="DZR40" s="498"/>
      <c r="DZS40" s="498"/>
      <c r="DZT40" s="498"/>
      <c r="DZU40" s="498"/>
      <c r="DZV40" s="498"/>
      <c r="DZW40" s="498"/>
      <c r="DZX40" s="498"/>
      <c r="DZY40" s="498"/>
      <c r="DZZ40" s="498"/>
      <c r="EAA40" s="498"/>
      <c r="EAB40" s="498"/>
      <c r="EAC40" s="498"/>
      <c r="EAD40" s="498"/>
      <c r="EAE40" s="498"/>
      <c r="EAF40" s="498"/>
      <c r="EAG40" s="498"/>
      <c r="EAH40" s="498"/>
      <c r="EAI40" s="498"/>
      <c r="EAJ40" s="498"/>
      <c r="EAK40" s="498"/>
      <c r="EAL40" s="498"/>
      <c r="EAM40" s="498"/>
      <c r="EAN40" s="498"/>
      <c r="EAO40" s="498"/>
      <c r="EAP40" s="498"/>
      <c r="EAQ40" s="498"/>
      <c r="EAR40" s="498"/>
      <c r="EAS40" s="498"/>
      <c r="EAT40" s="498"/>
      <c r="EAU40" s="498"/>
      <c r="EAV40" s="498"/>
      <c r="EAW40" s="498"/>
      <c r="EAX40" s="498"/>
      <c r="EAY40" s="498"/>
      <c r="EAZ40" s="498"/>
      <c r="EBA40" s="498"/>
      <c r="EBB40" s="498"/>
      <c r="EBC40" s="498"/>
      <c r="EBD40" s="498"/>
      <c r="EBE40" s="498"/>
      <c r="EBF40" s="498"/>
      <c r="EBG40" s="498"/>
      <c r="EBH40" s="498"/>
      <c r="EBI40" s="498"/>
      <c r="EBJ40" s="498"/>
      <c r="EBK40" s="498"/>
      <c r="EBL40" s="498"/>
      <c r="EBM40" s="498"/>
      <c r="EBN40" s="498"/>
      <c r="EBO40" s="498"/>
      <c r="EBP40" s="498"/>
      <c r="EBQ40" s="498"/>
      <c r="EBR40" s="498"/>
      <c r="EBS40" s="498"/>
      <c r="EBT40" s="498"/>
      <c r="EBU40" s="498"/>
      <c r="EBV40" s="498"/>
      <c r="EBW40" s="498"/>
      <c r="EBX40" s="498"/>
      <c r="EBY40" s="498"/>
      <c r="EBZ40" s="498"/>
      <c r="ECA40" s="498"/>
      <c r="ECB40" s="498"/>
      <c r="ECC40" s="498"/>
      <c r="ECD40" s="498"/>
      <c r="ECE40" s="498"/>
      <c r="ECF40" s="498"/>
      <c r="ECG40" s="498"/>
      <c r="ECH40" s="498"/>
      <c r="ECI40" s="498"/>
      <c r="ECJ40" s="498"/>
      <c r="ECK40" s="498"/>
      <c r="ECL40" s="498"/>
      <c r="ECM40" s="498"/>
      <c r="ECN40" s="498"/>
      <c r="ECO40" s="498"/>
      <c r="ECP40" s="498"/>
      <c r="ECQ40" s="498"/>
      <c r="ECR40" s="498"/>
      <c r="ECS40" s="498"/>
      <c r="ECT40" s="498"/>
      <c r="ECU40" s="498"/>
      <c r="ECV40" s="498"/>
      <c r="ECW40" s="498"/>
      <c r="ECX40" s="498"/>
      <c r="ECY40" s="498"/>
      <c r="ECZ40" s="498"/>
      <c r="EDA40" s="498"/>
      <c r="EDB40" s="498"/>
      <c r="EDC40" s="498"/>
      <c r="EDD40" s="498"/>
      <c r="EDE40" s="498"/>
      <c r="EDF40" s="498"/>
      <c r="EDG40" s="498"/>
      <c r="EDH40" s="498"/>
      <c r="EDI40" s="498"/>
      <c r="EDJ40" s="498"/>
      <c r="EDK40" s="498"/>
      <c r="EDL40" s="498"/>
      <c r="EDM40" s="498"/>
      <c r="EDN40" s="498"/>
      <c r="EDO40" s="498"/>
      <c r="EDP40" s="498"/>
      <c r="EDQ40" s="498"/>
      <c r="EDR40" s="498"/>
      <c r="EDS40" s="498"/>
      <c r="EDT40" s="498"/>
      <c r="EDU40" s="498"/>
      <c r="EDV40" s="498"/>
      <c r="EDW40" s="498"/>
      <c r="EDX40" s="498"/>
      <c r="EDY40" s="498"/>
      <c r="EDZ40" s="498"/>
      <c r="EEA40" s="498"/>
      <c r="EEB40" s="498"/>
      <c r="EEC40" s="498"/>
      <c r="EED40" s="498"/>
      <c r="EEE40" s="498"/>
      <c r="EEF40" s="498"/>
      <c r="EEG40" s="498"/>
      <c r="EEH40" s="498"/>
      <c r="EEI40" s="498"/>
      <c r="EEJ40" s="498"/>
      <c r="EEK40" s="498"/>
      <c r="EEL40" s="498"/>
      <c r="EEM40" s="498"/>
      <c r="EEN40" s="498"/>
      <c r="EEO40" s="498"/>
      <c r="EEP40" s="498"/>
      <c r="EEQ40" s="498"/>
      <c r="EER40" s="498"/>
      <c r="EES40" s="498"/>
      <c r="EET40" s="498"/>
      <c r="EEU40" s="498"/>
      <c r="EEV40" s="498"/>
      <c r="EEW40" s="498"/>
      <c r="EEX40" s="498"/>
      <c r="EEY40" s="498"/>
      <c r="EEZ40" s="498"/>
      <c r="EFA40" s="498"/>
      <c r="EFB40" s="498"/>
      <c r="EFC40" s="498"/>
      <c r="EFD40" s="498"/>
      <c r="EFE40" s="498"/>
      <c r="EFF40" s="498"/>
      <c r="EFG40" s="498"/>
      <c r="EFH40" s="498"/>
      <c r="EFI40" s="498"/>
      <c r="EFJ40" s="498"/>
      <c r="EFK40" s="498"/>
      <c r="EFL40" s="498"/>
      <c r="EFM40" s="498"/>
      <c r="EFN40" s="498"/>
      <c r="EFO40" s="498"/>
      <c r="EFP40" s="498"/>
      <c r="EFQ40" s="498"/>
      <c r="EFR40" s="498"/>
      <c r="EFS40" s="498"/>
      <c r="EFT40" s="498"/>
      <c r="EFU40" s="498"/>
      <c r="EFV40" s="498"/>
      <c r="EFW40" s="498"/>
      <c r="EFX40" s="498"/>
      <c r="EFY40" s="498"/>
      <c r="EFZ40" s="498"/>
      <c r="EGA40" s="498"/>
      <c r="EGB40" s="498"/>
      <c r="EGC40" s="498"/>
      <c r="EGD40" s="498"/>
      <c r="EGE40" s="498"/>
      <c r="EGF40" s="498"/>
      <c r="EGG40" s="498"/>
      <c r="EGH40" s="498"/>
      <c r="EGI40" s="498"/>
      <c r="EGJ40" s="498"/>
      <c r="EGK40" s="498"/>
      <c r="EGL40" s="498"/>
      <c r="EGM40" s="498"/>
      <c r="EGN40" s="498"/>
      <c r="EGO40" s="498"/>
      <c r="EGP40" s="498"/>
      <c r="EGQ40" s="498"/>
      <c r="EGR40" s="498"/>
      <c r="EGS40" s="498"/>
      <c r="EGT40" s="498"/>
      <c r="EGU40" s="498"/>
      <c r="EGV40" s="498"/>
      <c r="EGW40" s="498"/>
      <c r="EGX40" s="498"/>
      <c r="EGY40" s="498"/>
      <c r="EGZ40" s="498"/>
      <c r="EHA40" s="498"/>
      <c r="EHB40" s="498"/>
      <c r="EHC40" s="498"/>
      <c r="EHD40" s="498"/>
      <c r="EHE40" s="498"/>
      <c r="EHF40" s="498"/>
      <c r="EHG40" s="498"/>
      <c r="EHH40" s="498"/>
      <c r="EHI40" s="498"/>
      <c r="EHJ40" s="498"/>
      <c r="EHK40" s="498"/>
      <c r="EHL40" s="498"/>
      <c r="EHM40" s="498"/>
      <c r="EHN40" s="498"/>
      <c r="EHO40" s="498"/>
      <c r="EHP40" s="498"/>
      <c r="EHQ40" s="498"/>
      <c r="EHR40" s="498"/>
      <c r="EHS40" s="498"/>
      <c r="EHT40" s="498"/>
      <c r="EHU40" s="498"/>
      <c r="EHV40" s="498"/>
      <c r="EHW40" s="498"/>
      <c r="EHX40" s="498"/>
      <c r="EHY40" s="498"/>
      <c r="EHZ40" s="498"/>
      <c r="EIA40" s="498"/>
      <c r="EIB40" s="498"/>
      <c r="EIC40" s="498"/>
      <c r="EID40" s="498"/>
      <c r="EIE40" s="498"/>
      <c r="EIF40" s="498"/>
      <c r="EIG40" s="498"/>
      <c r="EIH40" s="498"/>
      <c r="EII40" s="498"/>
      <c r="EIJ40" s="498"/>
      <c r="EIK40" s="498"/>
      <c r="EIL40" s="498"/>
      <c r="EIM40" s="498"/>
      <c r="EIN40" s="498"/>
      <c r="EIO40" s="498"/>
      <c r="EIP40" s="498"/>
      <c r="EIQ40" s="498"/>
      <c r="EIR40" s="498"/>
      <c r="EIS40" s="498"/>
      <c r="EIT40" s="498"/>
      <c r="EIU40" s="498"/>
      <c r="EIV40" s="498"/>
      <c r="EIW40" s="498"/>
      <c r="EIX40" s="498"/>
      <c r="EIY40" s="498"/>
      <c r="EIZ40" s="498"/>
      <c r="EJA40" s="498"/>
      <c r="EJB40" s="498"/>
      <c r="EJC40" s="498"/>
      <c r="EJD40" s="498"/>
      <c r="EJE40" s="498"/>
      <c r="EJF40" s="498"/>
      <c r="EJG40" s="498"/>
      <c r="EJH40" s="498"/>
      <c r="EJI40" s="498"/>
      <c r="EJJ40" s="498"/>
      <c r="EJK40" s="498"/>
      <c r="EJL40" s="498"/>
      <c r="EJM40" s="498"/>
      <c r="EJN40" s="498"/>
      <c r="EJO40" s="498"/>
      <c r="EJP40" s="498"/>
      <c r="EJQ40" s="498"/>
      <c r="EJR40" s="498"/>
      <c r="EJS40" s="498"/>
      <c r="EJT40" s="498"/>
      <c r="EJU40" s="498"/>
      <c r="EJV40" s="498"/>
      <c r="EJW40" s="498"/>
      <c r="EJX40" s="498"/>
      <c r="EJY40" s="498"/>
      <c r="EJZ40" s="498"/>
      <c r="EKA40" s="498"/>
      <c r="EKB40" s="498"/>
      <c r="EKC40" s="498"/>
      <c r="EKD40" s="498"/>
      <c r="EKE40" s="498"/>
      <c r="EKF40" s="498"/>
      <c r="EKG40" s="498"/>
      <c r="EKH40" s="498"/>
      <c r="EKI40" s="498"/>
      <c r="EKJ40" s="498"/>
      <c r="EKK40" s="498"/>
      <c r="EKL40" s="498"/>
      <c r="EKM40" s="498"/>
      <c r="EKN40" s="498"/>
      <c r="EKO40" s="498"/>
      <c r="EKP40" s="498"/>
      <c r="EKQ40" s="498"/>
      <c r="EKR40" s="498"/>
      <c r="EKS40" s="498"/>
      <c r="EKT40" s="498"/>
      <c r="EKU40" s="498"/>
      <c r="EKV40" s="498"/>
      <c r="EKW40" s="498"/>
      <c r="EKX40" s="498"/>
      <c r="EKY40" s="498"/>
      <c r="EKZ40" s="498"/>
      <c r="ELA40" s="498"/>
      <c r="ELB40" s="498"/>
      <c r="ELC40" s="498"/>
      <c r="ELD40" s="498"/>
      <c r="ELE40" s="498"/>
      <c r="ELF40" s="498"/>
      <c r="ELG40" s="498"/>
      <c r="ELH40" s="498"/>
      <c r="ELI40" s="498"/>
      <c r="ELJ40" s="498"/>
      <c r="ELK40" s="498"/>
      <c r="ELL40" s="498"/>
      <c r="ELM40" s="498"/>
      <c r="ELN40" s="498"/>
      <c r="ELO40" s="498"/>
      <c r="ELP40" s="498"/>
      <c r="ELQ40" s="498"/>
      <c r="ELR40" s="498"/>
      <c r="ELS40" s="498"/>
      <c r="ELT40" s="498"/>
      <c r="ELU40" s="498"/>
      <c r="ELV40" s="498"/>
      <c r="ELW40" s="498"/>
      <c r="ELX40" s="498"/>
      <c r="ELY40" s="498"/>
      <c r="ELZ40" s="498"/>
      <c r="EMA40" s="498"/>
      <c r="EMB40" s="498"/>
      <c r="EMC40" s="498"/>
      <c r="EMD40" s="498"/>
      <c r="EME40" s="498"/>
      <c r="EMF40" s="498"/>
      <c r="EMG40" s="498"/>
      <c r="EMH40" s="498"/>
      <c r="EMI40" s="498"/>
      <c r="EMJ40" s="498"/>
      <c r="EMK40" s="498"/>
      <c r="EML40" s="498"/>
      <c r="EMM40" s="498"/>
      <c r="EMN40" s="498"/>
      <c r="EMO40" s="498"/>
      <c r="EMP40" s="498"/>
      <c r="EMQ40" s="498"/>
      <c r="EMR40" s="498"/>
      <c r="EMS40" s="498"/>
      <c r="EMT40" s="498"/>
      <c r="EMU40" s="498"/>
      <c r="EMV40" s="498"/>
      <c r="EMW40" s="498"/>
      <c r="EMX40" s="498"/>
      <c r="EMY40" s="498"/>
      <c r="EMZ40" s="498"/>
      <c r="ENA40" s="498"/>
      <c r="ENB40" s="498"/>
      <c r="ENC40" s="498"/>
      <c r="END40" s="498"/>
      <c r="ENE40" s="498"/>
      <c r="ENF40" s="498"/>
      <c r="ENG40" s="498"/>
      <c r="ENH40" s="498"/>
      <c r="ENI40" s="498"/>
      <c r="ENJ40" s="498"/>
      <c r="ENK40" s="498"/>
      <c r="ENL40" s="498"/>
      <c r="ENM40" s="498"/>
      <c r="ENN40" s="498"/>
      <c r="ENO40" s="498"/>
      <c r="ENP40" s="498"/>
      <c r="ENQ40" s="498"/>
      <c r="ENR40" s="498"/>
      <c r="ENS40" s="498"/>
      <c r="ENT40" s="498"/>
      <c r="ENU40" s="498"/>
      <c r="ENV40" s="498"/>
      <c r="ENW40" s="498"/>
      <c r="ENX40" s="498"/>
      <c r="ENY40" s="498"/>
      <c r="ENZ40" s="498"/>
      <c r="EOA40" s="498"/>
      <c r="EOB40" s="498"/>
      <c r="EOC40" s="498"/>
      <c r="EOD40" s="498"/>
      <c r="EOE40" s="498"/>
      <c r="EOF40" s="498"/>
      <c r="EOG40" s="498"/>
      <c r="EOH40" s="498"/>
      <c r="EOI40" s="498"/>
      <c r="EOJ40" s="498"/>
      <c r="EOK40" s="498"/>
      <c r="EOL40" s="498"/>
      <c r="EOM40" s="498"/>
      <c r="EON40" s="498"/>
      <c r="EOO40" s="498"/>
      <c r="EOP40" s="498"/>
      <c r="EOQ40" s="498"/>
      <c r="EOR40" s="498"/>
      <c r="EOS40" s="498"/>
      <c r="EOT40" s="498"/>
      <c r="EOU40" s="498"/>
      <c r="EOV40" s="498"/>
      <c r="EOW40" s="498"/>
      <c r="EOX40" s="498"/>
      <c r="EOY40" s="498"/>
      <c r="EOZ40" s="498"/>
      <c r="EPA40" s="498"/>
      <c r="EPB40" s="498"/>
      <c r="EPC40" s="498"/>
      <c r="EPD40" s="498"/>
      <c r="EPE40" s="498"/>
      <c r="EPF40" s="498"/>
      <c r="EPG40" s="498"/>
      <c r="EPH40" s="498"/>
      <c r="EPI40" s="498"/>
      <c r="EPJ40" s="498"/>
      <c r="EPK40" s="498"/>
      <c r="EPL40" s="498"/>
      <c r="EPM40" s="498"/>
      <c r="EPN40" s="498"/>
      <c r="EPO40" s="498"/>
      <c r="EPP40" s="498"/>
      <c r="EPQ40" s="498"/>
      <c r="EPR40" s="498"/>
      <c r="EPS40" s="498"/>
      <c r="EPT40" s="498"/>
      <c r="EPU40" s="498"/>
      <c r="EPV40" s="498"/>
      <c r="EPW40" s="498"/>
      <c r="EPX40" s="498"/>
      <c r="EPY40" s="498"/>
      <c r="EPZ40" s="498"/>
      <c r="EQA40" s="498"/>
      <c r="EQB40" s="498"/>
      <c r="EQC40" s="498"/>
      <c r="EQD40" s="498"/>
      <c r="EQE40" s="498"/>
      <c r="EQF40" s="498"/>
      <c r="EQG40" s="498"/>
      <c r="EQH40" s="498"/>
      <c r="EQI40" s="498"/>
      <c r="EQJ40" s="498"/>
      <c r="EQK40" s="498"/>
      <c r="EQL40" s="498"/>
      <c r="EQM40" s="498"/>
      <c r="EQN40" s="498"/>
      <c r="EQO40" s="498"/>
      <c r="EQP40" s="498"/>
      <c r="EQQ40" s="498"/>
      <c r="EQR40" s="498"/>
      <c r="EQS40" s="498"/>
      <c r="EQT40" s="498"/>
      <c r="EQU40" s="498"/>
      <c r="EQV40" s="498"/>
      <c r="EQW40" s="498"/>
      <c r="EQX40" s="498"/>
      <c r="EQY40" s="498"/>
      <c r="EQZ40" s="498"/>
      <c r="ERA40" s="498"/>
      <c r="ERB40" s="498"/>
      <c r="ERC40" s="498"/>
      <c r="ERD40" s="498"/>
      <c r="ERE40" s="498"/>
      <c r="ERF40" s="498"/>
      <c r="ERG40" s="498"/>
      <c r="ERH40" s="498"/>
      <c r="ERI40" s="498"/>
      <c r="ERJ40" s="498"/>
      <c r="ERK40" s="498"/>
      <c r="ERL40" s="498"/>
      <c r="ERM40" s="498"/>
      <c r="ERN40" s="498"/>
      <c r="ERO40" s="498"/>
      <c r="ERP40" s="498"/>
      <c r="ERQ40" s="498"/>
      <c r="ERR40" s="498"/>
      <c r="ERS40" s="498"/>
      <c r="ERT40" s="498"/>
      <c r="ERU40" s="498"/>
      <c r="ERV40" s="498"/>
      <c r="ERW40" s="498"/>
      <c r="ERX40" s="498"/>
      <c r="ERY40" s="498"/>
      <c r="ERZ40" s="498"/>
      <c r="ESA40" s="498"/>
      <c r="ESB40" s="498"/>
      <c r="ESC40" s="498"/>
      <c r="ESD40" s="498"/>
      <c r="ESE40" s="498"/>
      <c r="ESF40" s="498"/>
      <c r="ESG40" s="498"/>
      <c r="ESH40" s="498"/>
      <c r="ESI40" s="498"/>
      <c r="ESJ40" s="498"/>
      <c r="ESK40" s="498"/>
      <c r="ESL40" s="498"/>
      <c r="ESM40" s="498"/>
      <c r="ESN40" s="498"/>
      <c r="ESO40" s="498"/>
      <c r="ESP40" s="498"/>
      <c r="ESQ40" s="498"/>
      <c r="ESR40" s="498"/>
      <c r="ESS40" s="498"/>
      <c r="EST40" s="498"/>
      <c r="ESU40" s="498"/>
      <c r="ESV40" s="498"/>
      <c r="ESW40" s="498"/>
      <c r="ESX40" s="498"/>
      <c r="ESY40" s="498"/>
      <c r="ESZ40" s="498"/>
      <c r="ETA40" s="498"/>
      <c r="ETB40" s="498"/>
      <c r="ETC40" s="498"/>
      <c r="ETD40" s="498"/>
      <c r="ETE40" s="498"/>
      <c r="ETF40" s="498"/>
      <c r="ETG40" s="498"/>
      <c r="ETH40" s="498"/>
      <c r="ETI40" s="498"/>
      <c r="ETJ40" s="498"/>
      <c r="ETK40" s="498"/>
      <c r="ETL40" s="498"/>
      <c r="ETM40" s="498"/>
      <c r="ETN40" s="498"/>
      <c r="ETO40" s="498"/>
      <c r="ETP40" s="498"/>
      <c r="ETQ40" s="498"/>
      <c r="ETR40" s="498"/>
      <c r="ETS40" s="498"/>
      <c r="ETT40" s="498"/>
      <c r="ETU40" s="498"/>
      <c r="ETV40" s="498"/>
      <c r="ETW40" s="498"/>
      <c r="ETX40" s="498"/>
      <c r="ETY40" s="498"/>
      <c r="ETZ40" s="498"/>
      <c r="EUA40" s="498"/>
      <c r="EUB40" s="498"/>
      <c r="EUC40" s="498"/>
      <c r="EUD40" s="498"/>
      <c r="EUE40" s="498"/>
      <c r="EUF40" s="498"/>
      <c r="EUG40" s="498"/>
      <c r="EUH40" s="498"/>
      <c r="EUI40" s="498"/>
      <c r="EUJ40" s="498"/>
      <c r="EUK40" s="498"/>
      <c r="EUL40" s="498"/>
      <c r="EUM40" s="498"/>
      <c r="EUN40" s="498"/>
      <c r="EUO40" s="498"/>
      <c r="EUP40" s="498"/>
      <c r="EUQ40" s="498"/>
      <c r="EUR40" s="498"/>
      <c r="EUS40" s="498"/>
      <c r="EUT40" s="498"/>
      <c r="EUU40" s="498"/>
      <c r="EUV40" s="498"/>
      <c r="EUW40" s="498"/>
      <c r="EUX40" s="498"/>
      <c r="EUY40" s="498"/>
      <c r="EUZ40" s="498"/>
      <c r="EVA40" s="498"/>
      <c r="EVB40" s="498"/>
      <c r="EVC40" s="498"/>
      <c r="EVD40" s="498"/>
      <c r="EVE40" s="498"/>
      <c r="EVF40" s="498"/>
      <c r="EVG40" s="498"/>
      <c r="EVH40" s="498"/>
      <c r="EVI40" s="498"/>
      <c r="EVJ40" s="498"/>
      <c r="EVK40" s="498"/>
      <c r="EVL40" s="498"/>
      <c r="EVM40" s="498"/>
      <c r="EVN40" s="498"/>
      <c r="EVO40" s="498"/>
      <c r="EVP40" s="498"/>
      <c r="EVQ40" s="498"/>
      <c r="EVR40" s="498"/>
      <c r="EVS40" s="498"/>
      <c r="EVT40" s="498"/>
      <c r="EVU40" s="498"/>
      <c r="EVV40" s="498"/>
      <c r="EVW40" s="498"/>
      <c r="EVX40" s="498"/>
      <c r="EVY40" s="498"/>
      <c r="EVZ40" s="498"/>
      <c r="EWA40" s="498"/>
      <c r="EWB40" s="498"/>
      <c r="EWC40" s="498"/>
      <c r="EWD40" s="498"/>
      <c r="EWE40" s="498"/>
      <c r="EWF40" s="498"/>
      <c r="EWG40" s="498"/>
      <c r="EWH40" s="498"/>
      <c r="EWI40" s="498"/>
      <c r="EWJ40" s="498"/>
      <c r="EWK40" s="498"/>
      <c r="EWL40" s="498"/>
      <c r="EWM40" s="498"/>
      <c r="EWN40" s="498"/>
      <c r="EWO40" s="498"/>
      <c r="EWP40" s="498"/>
      <c r="EWQ40" s="498"/>
      <c r="EWR40" s="498"/>
      <c r="EWS40" s="498"/>
      <c r="EWT40" s="498"/>
      <c r="EWU40" s="498"/>
      <c r="EWV40" s="498"/>
      <c r="EWW40" s="498"/>
      <c r="EWX40" s="498"/>
      <c r="EWY40" s="498"/>
      <c r="EWZ40" s="498"/>
      <c r="EXA40" s="498"/>
      <c r="EXB40" s="498"/>
      <c r="EXC40" s="498"/>
      <c r="EXD40" s="498"/>
      <c r="EXE40" s="498"/>
      <c r="EXF40" s="498"/>
      <c r="EXG40" s="498"/>
      <c r="EXH40" s="498"/>
      <c r="EXI40" s="498"/>
      <c r="EXJ40" s="498"/>
      <c r="EXK40" s="498"/>
      <c r="EXL40" s="498"/>
      <c r="EXM40" s="498"/>
      <c r="EXN40" s="498"/>
      <c r="EXO40" s="498"/>
      <c r="EXP40" s="498"/>
      <c r="EXQ40" s="498"/>
      <c r="EXR40" s="498"/>
      <c r="EXS40" s="498"/>
      <c r="EXT40" s="498"/>
      <c r="EXU40" s="498"/>
      <c r="EXV40" s="498"/>
      <c r="EXW40" s="498"/>
      <c r="EXX40" s="498"/>
      <c r="EXY40" s="498"/>
      <c r="EXZ40" s="498"/>
      <c r="EYA40" s="498"/>
      <c r="EYB40" s="498"/>
      <c r="EYC40" s="498"/>
      <c r="EYD40" s="498"/>
      <c r="EYE40" s="498"/>
      <c r="EYF40" s="498"/>
      <c r="EYG40" s="498"/>
      <c r="EYH40" s="498"/>
      <c r="EYI40" s="498"/>
      <c r="EYJ40" s="498"/>
      <c r="EYK40" s="498"/>
      <c r="EYL40" s="498"/>
      <c r="EYM40" s="498"/>
      <c r="EYN40" s="498"/>
      <c r="EYO40" s="498"/>
      <c r="EYP40" s="498"/>
      <c r="EYQ40" s="498"/>
      <c r="EYR40" s="498"/>
      <c r="EYS40" s="498"/>
      <c r="EYT40" s="498"/>
      <c r="EYU40" s="498"/>
      <c r="EYV40" s="498"/>
      <c r="EYW40" s="498"/>
      <c r="EYX40" s="498"/>
      <c r="EYY40" s="498"/>
      <c r="EYZ40" s="498"/>
      <c r="EZA40" s="498"/>
      <c r="EZB40" s="498"/>
      <c r="EZC40" s="498"/>
      <c r="EZD40" s="498"/>
      <c r="EZE40" s="498"/>
      <c r="EZF40" s="498"/>
      <c r="EZG40" s="498"/>
      <c r="EZH40" s="498"/>
      <c r="EZI40" s="498"/>
      <c r="EZJ40" s="498"/>
      <c r="EZK40" s="498"/>
      <c r="EZL40" s="498"/>
      <c r="EZM40" s="498"/>
      <c r="EZN40" s="498"/>
      <c r="EZO40" s="498"/>
      <c r="EZP40" s="498"/>
      <c r="EZQ40" s="498"/>
      <c r="EZR40" s="498"/>
      <c r="EZS40" s="498"/>
      <c r="EZT40" s="498"/>
      <c r="EZU40" s="498"/>
      <c r="EZV40" s="498"/>
      <c r="EZW40" s="498"/>
      <c r="EZX40" s="498"/>
      <c r="EZY40" s="498"/>
      <c r="EZZ40" s="498"/>
      <c r="FAA40" s="498"/>
      <c r="FAB40" s="498"/>
      <c r="FAC40" s="498"/>
      <c r="FAD40" s="498"/>
      <c r="FAE40" s="498"/>
      <c r="FAF40" s="498"/>
      <c r="FAG40" s="498"/>
      <c r="FAH40" s="498"/>
      <c r="FAI40" s="498"/>
      <c r="FAJ40" s="498"/>
      <c r="FAK40" s="498"/>
      <c r="FAL40" s="498"/>
      <c r="FAM40" s="498"/>
      <c r="FAN40" s="498"/>
      <c r="FAO40" s="498"/>
      <c r="FAP40" s="498"/>
      <c r="FAQ40" s="498"/>
      <c r="FAR40" s="498"/>
      <c r="FAS40" s="498"/>
      <c r="FAT40" s="498"/>
      <c r="FAU40" s="498"/>
      <c r="FAV40" s="498"/>
      <c r="FAW40" s="498"/>
      <c r="FAX40" s="498"/>
      <c r="FAY40" s="498"/>
      <c r="FAZ40" s="498"/>
      <c r="FBA40" s="498"/>
      <c r="FBB40" s="498"/>
      <c r="FBC40" s="498"/>
      <c r="FBD40" s="498"/>
      <c r="FBE40" s="498"/>
      <c r="FBF40" s="498"/>
      <c r="FBG40" s="498"/>
      <c r="FBH40" s="498"/>
      <c r="FBI40" s="498"/>
      <c r="FBJ40" s="498"/>
      <c r="FBK40" s="498"/>
      <c r="FBL40" s="498"/>
      <c r="FBM40" s="498"/>
      <c r="FBN40" s="498"/>
      <c r="FBO40" s="498"/>
      <c r="FBP40" s="498"/>
      <c r="FBQ40" s="498"/>
      <c r="FBR40" s="498"/>
      <c r="FBS40" s="498"/>
      <c r="FBT40" s="498"/>
      <c r="FBU40" s="498"/>
      <c r="FBV40" s="498"/>
      <c r="FBW40" s="498"/>
      <c r="FBX40" s="498"/>
      <c r="FBY40" s="498"/>
      <c r="FBZ40" s="498"/>
      <c r="FCA40" s="498"/>
      <c r="FCB40" s="498"/>
      <c r="FCC40" s="498"/>
      <c r="FCD40" s="498"/>
      <c r="FCE40" s="498"/>
      <c r="FCF40" s="498"/>
      <c r="FCG40" s="498"/>
      <c r="FCH40" s="498"/>
      <c r="FCI40" s="498"/>
      <c r="FCJ40" s="498"/>
      <c r="FCK40" s="498"/>
      <c r="FCL40" s="498"/>
      <c r="FCM40" s="498"/>
      <c r="FCN40" s="498"/>
      <c r="FCO40" s="498"/>
      <c r="FCP40" s="498"/>
      <c r="FCQ40" s="498"/>
      <c r="FCR40" s="498"/>
      <c r="FCS40" s="498"/>
      <c r="FCT40" s="498"/>
      <c r="FCU40" s="498"/>
      <c r="FCV40" s="498"/>
      <c r="FCW40" s="498"/>
      <c r="FCX40" s="498"/>
      <c r="FCY40" s="498"/>
      <c r="FCZ40" s="498"/>
      <c r="FDA40" s="498"/>
      <c r="FDB40" s="498"/>
      <c r="FDC40" s="498"/>
      <c r="FDD40" s="498"/>
      <c r="FDE40" s="498"/>
      <c r="FDF40" s="498"/>
      <c r="FDG40" s="498"/>
      <c r="FDH40" s="498"/>
      <c r="FDI40" s="498"/>
      <c r="FDJ40" s="498"/>
      <c r="FDK40" s="498"/>
      <c r="FDL40" s="498"/>
      <c r="FDM40" s="498"/>
      <c r="FDN40" s="498"/>
      <c r="FDO40" s="498"/>
      <c r="FDP40" s="498"/>
      <c r="FDQ40" s="498"/>
      <c r="FDR40" s="498"/>
      <c r="FDS40" s="498"/>
      <c r="FDT40" s="498"/>
      <c r="FDU40" s="498"/>
      <c r="FDV40" s="498"/>
      <c r="FDW40" s="498"/>
      <c r="FDX40" s="498"/>
      <c r="FDY40" s="498"/>
      <c r="FDZ40" s="498"/>
      <c r="FEA40" s="498"/>
      <c r="FEB40" s="498"/>
      <c r="FEC40" s="498"/>
      <c r="FED40" s="498"/>
      <c r="FEE40" s="498"/>
      <c r="FEF40" s="498"/>
      <c r="FEG40" s="498"/>
      <c r="FEH40" s="498"/>
      <c r="FEI40" s="498"/>
      <c r="FEJ40" s="498"/>
      <c r="FEK40" s="498"/>
      <c r="FEL40" s="498"/>
      <c r="FEM40" s="498"/>
      <c r="FEN40" s="498"/>
      <c r="FEO40" s="498"/>
      <c r="FEP40" s="498"/>
      <c r="FEQ40" s="498"/>
      <c r="FER40" s="498"/>
      <c r="FES40" s="498"/>
      <c r="FET40" s="498"/>
      <c r="FEU40" s="498"/>
      <c r="FEV40" s="498"/>
      <c r="FEW40" s="498"/>
      <c r="FEX40" s="498"/>
      <c r="FEY40" s="498"/>
      <c r="FEZ40" s="498"/>
      <c r="FFA40" s="498"/>
      <c r="FFB40" s="498"/>
      <c r="FFC40" s="498"/>
      <c r="FFD40" s="498"/>
      <c r="FFE40" s="498"/>
      <c r="FFF40" s="498"/>
      <c r="FFG40" s="498"/>
      <c r="FFH40" s="498"/>
      <c r="FFI40" s="498"/>
      <c r="FFJ40" s="498"/>
      <c r="FFK40" s="498"/>
      <c r="FFL40" s="498"/>
      <c r="FFM40" s="498"/>
      <c r="FFN40" s="498"/>
      <c r="FFO40" s="498"/>
      <c r="FFP40" s="498"/>
      <c r="FFQ40" s="498"/>
      <c r="FFR40" s="498"/>
      <c r="FFS40" s="498"/>
      <c r="FFT40" s="498"/>
      <c r="FFU40" s="498"/>
      <c r="FFV40" s="498"/>
      <c r="FFW40" s="498"/>
      <c r="FFX40" s="498"/>
      <c r="FFY40" s="498"/>
      <c r="FFZ40" s="498"/>
      <c r="FGA40" s="498"/>
      <c r="FGB40" s="498"/>
      <c r="FGC40" s="498"/>
      <c r="FGD40" s="498"/>
      <c r="FGE40" s="498"/>
      <c r="FGF40" s="498"/>
      <c r="FGG40" s="498"/>
      <c r="FGH40" s="498"/>
      <c r="FGI40" s="498"/>
      <c r="FGJ40" s="498"/>
      <c r="FGK40" s="498"/>
      <c r="FGL40" s="498"/>
      <c r="FGM40" s="498"/>
      <c r="FGN40" s="498"/>
      <c r="FGO40" s="498"/>
      <c r="FGP40" s="498"/>
      <c r="FGQ40" s="498"/>
      <c r="FGR40" s="498"/>
      <c r="FGS40" s="498"/>
      <c r="FGT40" s="498"/>
      <c r="FGU40" s="498"/>
      <c r="FGV40" s="498"/>
      <c r="FGW40" s="498"/>
      <c r="FGX40" s="498"/>
      <c r="FGY40" s="498"/>
      <c r="FGZ40" s="498"/>
      <c r="FHA40" s="498"/>
      <c r="FHB40" s="498"/>
      <c r="FHC40" s="498"/>
      <c r="FHD40" s="498"/>
      <c r="FHE40" s="498"/>
      <c r="FHF40" s="498"/>
      <c r="FHG40" s="498"/>
      <c r="FHH40" s="498"/>
      <c r="FHI40" s="498"/>
      <c r="FHJ40" s="498"/>
      <c r="FHK40" s="498"/>
      <c r="FHL40" s="498"/>
      <c r="FHM40" s="498"/>
      <c r="FHN40" s="498"/>
      <c r="FHO40" s="498"/>
      <c r="FHP40" s="498"/>
      <c r="FHQ40" s="498"/>
      <c r="FHR40" s="498"/>
      <c r="FHS40" s="498"/>
      <c r="FHT40" s="498"/>
      <c r="FHU40" s="498"/>
      <c r="FHV40" s="498"/>
      <c r="FHW40" s="498"/>
      <c r="FHX40" s="498"/>
      <c r="FHY40" s="498"/>
      <c r="FHZ40" s="498"/>
      <c r="FIA40" s="498"/>
      <c r="FIB40" s="498"/>
      <c r="FIC40" s="498"/>
      <c r="FID40" s="498"/>
      <c r="FIE40" s="498"/>
      <c r="FIF40" s="498"/>
      <c r="FIG40" s="498"/>
      <c r="FIH40" s="498"/>
      <c r="FII40" s="498"/>
      <c r="FIJ40" s="498"/>
      <c r="FIK40" s="498"/>
      <c r="FIL40" s="498"/>
      <c r="FIM40" s="498"/>
      <c r="FIN40" s="498"/>
      <c r="FIO40" s="498"/>
      <c r="FIP40" s="498"/>
      <c r="FIQ40" s="498"/>
      <c r="FIR40" s="498"/>
      <c r="FIS40" s="498"/>
      <c r="FIT40" s="498"/>
      <c r="FIU40" s="498"/>
      <c r="FIV40" s="498"/>
      <c r="FIW40" s="498"/>
      <c r="FIX40" s="498"/>
      <c r="FIY40" s="498"/>
      <c r="FIZ40" s="498"/>
      <c r="FJA40" s="498"/>
      <c r="FJB40" s="498"/>
      <c r="FJC40" s="498"/>
      <c r="FJD40" s="498"/>
      <c r="FJE40" s="498"/>
      <c r="FJF40" s="498"/>
      <c r="FJG40" s="498"/>
      <c r="FJH40" s="498"/>
      <c r="FJI40" s="498"/>
      <c r="FJJ40" s="498"/>
      <c r="FJK40" s="498"/>
      <c r="FJL40" s="498"/>
      <c r="FJM40" s="498"/>
      <c r="FJN40" s="498"/>
      <c r="FJO40" s="498"/>
      <c r="FJP40" s="498"/>
      <c r="FJQ40" s="498"/>
      <c r="FJR40" s="498"/>
      <c r="FJS40" s="498"/>
      <c r="FJT40" s="498"/>
      <c r="FJU40" s="498"/>
      <c r="FJV40" s="498"/>
      <c r="FJW40" s="498"/>
      <c r="FJX40" s="498"/>
      <c r="FJY40" s="498"/>
      <c r="FJZ40" s="498"/>
      <c r="FKA40" s="498"/>
      <c r="FKB40" s="498"/>
      <c r="FKC40" s="498"/>
      <c r="FKD40" s="498"/>
      <c r="FKE40" s="498"/>
      <c r="FKF40" s="498"/>
      <c r="FKG40" s="498"/>
      <c r="FKH40" s="498"/>
      <c r="FKI40" s="498"/>
      <c r="FKJ40" s="498"/>
      <c r="FKK40" s="498"/>
      <c r="FKL40" s="498"/>
      <c r="FKM40" s="498"/>
      <c r="FKN40" s="498"/>
      <c r="FKO40" s="498"/>
      <c r="FKP40" s="498"/>
      <c r="FKQ40" s="498"/>
      <c r="FKR40" s="498"/>
      <c r="FKS40" s="498"/>
      <c r="FKT40" s="498"/>
      <c r="FKU40" s="498"/>
      <c r="FKV40" s="498"/>
      <c r="FKW40" s="498"/>
      <c r="FKX40" s="498"/>
      <c r="FKY40" s="498"/>
      <c r="FKZ40" s="498"/>
      <c r="FLA40" s="498"/>
      <c r="FLB40" s="498"/>
      <c r="FLC40" s="498"/>
      <c r="FLD40" s="498"/>
      <c r="FLE40" s="498"/>
      <c r="FLF40" s="498"/>
      <c r="FLG40" s="498"/>
      <c r="FLH40" s="498"/>
      <c r="FLI40" s="498"/>
      <c r="FLJ40" s="498"/>
      <c r="FLK40" s="498"/>
      <c r="FLL40" s="498"/>
      <c r="FLM40" s="498"/>
      <c r="FLN40" s="498"/>
      <c r="FLO40" s="498"/>
      <c r="FLP40" s="498"/>
      <c r="FLQ40" s="498"/>
      <c r="FLR40" s="498"/>
      <c r="FLS40" s="498"/>
      <c r="FLT40" s="498"/>
      <c r="FLU40" s="498"/>
      <c r="FLV40" s="498"/>
      <c r="FLW40" s="498"/>
      <c r="FLX40" s="498"/>
      <c r="FLY40" s="498"/>
      <c r="FLZ40" s="498"/>
      <c r="FMA40" s="498"/>
      <c r="FMB40" s="498"/>
      <c r="FMC40" s="498"/>
      <c r="FMD40" s="498"/>
      <c r="FME40" s="498"/>
      <c r="FMF40" s="498"/>
      <c r="FMG40" s="498"/>
      <c r="FMH40" s="498"/>
      <c r="FMI40" s="498"/>
      <c r="FMJ40" s="498"/>
      <c r="FMK40" s="498"/>
      <c r="FML40" s="498"/>
      <c r="FMM40" s="498"/>
      <c r="FMN40" s="498"/>
      <c r="FMO40" s="498"/>
      <c r="FMP40" s="498"/>
      <c r="FMQ40" s="498"/>
      <c r="FMR40" s="498"/>
      <c r="FMS40" s="498"/>
      <c r="FMT40" s="498"/>
      <c r="FMU40" s="498"/>
      <c r="FMV40" s="498"/>
      <c r="FMW40" s="498"/>
      <c r="FMX40" s="498"/>
      <c r="FMY40" s="498"/>
      <c r="FMZ40" s="498"/>
      <c r="FNA40" s="498"/>
      <c r="FNB40" s="498"/>
      <c r="FNC40" s="498"/>
      <c r="FND40" s="498"/>
      <c r="FNE40" s="498"/>
      <c r="FNF40" s="498"/>
      <c r="FNG40" s="498"/>
      <c r="FNH40" s="498"/>
      <c r="FNI40" s="498"/>
      <c r="FNJ40" s="498"/>
      <c r="FNK40" s="498"/>
      <c r="FNL40" s="498"/>
      <c r="FNM40" s="498"/>
      <c r="FNN40" s="498"/>
      <c r="FNO40" s="498"/>
      <c r="FNP40" s="498"/>
      <c r="FNQ40" s="498"/>
      <c r="FNR40" s="498"/>
      <c r="FNS40" s="498"/>
      <c r="FNT40" s="498"/>
      <c r="FNU40" s="498"/>
      <c r="FNV40" s="498"/>
      <c r="FNW40" s="498"/>
      <c r="FNX40" s="498"/>
      <c r="FNY40" s="498"/>
      <c r="FNZ40" s="498"/>
      <c r="FOA40" s="498"/>
      <c r="FOB40" s="498"/>
      <c r="FOC40" s="498"/>
      <c r="FOD40" s="498"/>
      <c r="FOE40" s="498"/>
      <c r="FOF40" s="498"/>
      <c r="FOG40" s="498"/>
      <c r="FOH40" s="498"/>
      <c r="FOI40" s="498"/>
      <c r="FOJ40" s="498"/>
      <c r="FOK40" s="498"/>
      <c r="FOL40" s="498"/>
      <c r="FOM40" s="498"/>
      <c r="FON40" s="498"/>
      <c r="FOO40" s="498"/>
      <c r="FOP40" s="498"/>
      <c r="FOQ40" s="498"/>
      <c r="FOR40" s="498"/>
      <c r="FOS40" s="498"/>
      <c r="FOT40" s="498"/>
      <c r="FOU40" s="498"/>
      <c r="FOV40" s="498"/>
      <c r="FOW40" s="498"/>
      <c r="FOX40" s="498"/>
      <c r="FOY40" s="498"/>
      <c r="FOZ40" s="498"/>
      <c r="FPA40" s="498"/>
      <c r="FPB40" s="498"/>
      <c r="FPC40" s="498"/>
      <c r="FPD40" s="498"/>
      <c r="FPE40" s="498"/>
      <c r="FPF40" s="498"/>
      <c r="FPG40" s="498"/>
      <c r="FPH40" s="498"/>
      <c r="FPI40" s="498"/>
      <c r="FPJ40" s="498"/>
      <c r="FPK40" s="498"/>
      <c r="FPL40" s="498"/>
      <c r="FPM40" s="498"/>
      <c r="FPN40" s="498"/>
      <c r="FPO40" s="498"/>
      <c r="FPP40" s="498"/>
      <c r="FPQ40" s="498"/>
      <c r="FPR40" s="498"/>
      <c r="FPS40" s="498"/>
      <c r="FPT40" s="498"/>
      <c r="FPU40" s="498"/>
      <c r="FPV40" s="498"/>
      <c r="FPW40" s="498"/>
      <c r="FPX40" s="498"/>
      <c r="FPY40" s="498"/>
      <c r="FPZ40" s="498"/>
      <c r="FQA40" s="498"/>
      <c r="FQB40" s="498"/>
      <c r="FQC40" s="498"/>
      <c r="FQD40" s="498"/>
      <c r="FQE40" s="498"/>
      <c r="FQF40" s="498"/>
      <c r="FQG40" s="498"/>
      <c r="FQH40" s="498"/>
      <c r="FQI40" s="498"/>
      <c r="FQJ40" s="498"/>
      <c r="FQK40" s="498"/>
      <c r="FQL40" s="498"/>
      <c r="FQM40" s="498"/>
      <c r="FQN40" s="498"/>
      <c r="FQO40" s="498"/>
      <c r="FQP40" s="498"/>
      <c r="FQQ40" s="498"/>
      <c r="FQR40" s="498"/>
      <c r="FQS40" s="498"/>
      <c r="FQT40" s="498"/>
      <c r="FQU40" s="498"/>
      <c r="FQV40" s="498"/>
      <c r="FQW40" s="498"/>
      <c r="FQX40" s="498"/>
      <c r="FQY40" s="498"/>
      <c r="FQZ40" s="498"/>
      <c r="FRA40" s="498"/>
      <c r="FRB40" s="498"/>
      <c r="FRC40" s="498"/>
      <c r="FRD40" s="498"/>
      <c r="FRE40" s="498"/>
      <c r="FRF40" s="498"/>
      <c r="FRG40" s="498"/>
      <c r="FRH40" s="498"/>
      <c r="FRI40" s="498"/>
      <c r="FRJ40" s="498"/>
      <c r="FRK40" s="498"/>
      <c r="FRL40" s="498"/>
      <c r="FRM40" s="498"/>
      <c r="FRN40" s="498"/>
      <c r="FRO40" s="498"/>
      <c r="FRP40" s="498"/>
      <c r="FRQ40" s="498"/>
      <c r="FRR40" s="498"/>
      <c r="FRS40" s="498"/>
      <c r="FRT40" s="498"/>
      <c r="FRU40" s="498"/>
      <c r="FRV40" s="498"/>
      <c r="FRW40" s="498"/>
      <c r="FRX40" s="498"/>
      <c r="FRY40" s="498"/>
      <c r="FRZ40" s="498"/>
      <c r="FSA40" s="498"/>
      <c r="FSB40" s="498"/>
      <c r="FSC40" s="498"/>
      <c r="FSD40" s="498"/>
      <c r="FSE40" s="498"/>
      <c r="FSF40" s="498"/>
      <c r="FSG40" s="498"/>
      <c r="FSH40" s="498"/>
      <c r="FSI40" s="498"/>
      <c r="FSJ40" s="498"/>
      <c r="FSK40" s="498"/>
      <c r="FSL40" s="498"/>
      <c r="FSM40" s="498"/>
      <c r="FSN40" s="498"/>
      <c r="FSO40" s="498"/>
      <c r="FSP40" s="498"/>
      <c r="FSQ40" s="498"/>
      <c r="FSR40" s="498"/>
      <c r="FSS40" s="498"/>
      <c r="FST40" s="498"/>
      <c r="FSU40" s="498"/>
      <c r="FSV40" s="498"/>
      <c r="FSW40" s="498"/>
      <c r="FSX40" s="498"/>
      <c r="FSY40" s="498"/>
      <c r="FSZ40" s="498"/>
      <c r="FTA40" s="498"/>
      <c r="FTB40" s="498"/>
      <c r="FTC40" s="498"/>
      <c r="FTD40" s="498"/>
      <c r="FTE40" s="498"/>
      <c r="FTF40" s="498"/>
      <c r="FTG40" s="498"/>
      <c r="FTH40" s="498"/>
      <c r="FTI40" s="498"/>
      <c r="FTJ40" s="498"/>
      <c r="FTK40" s="498"/>
      <c r="FTL40" s="498"/>
      <c r="FTM40" s="498"/>
      <c r="FTN40" s="498"/>
      <c r="FTO40" s="498"/>
      <c r="FTP40" s="498"/>
      <c r="FTQ40" s="498"/>
      <c r="FTR40" s="498"/>
      <c r="FTS40" s="498"/>
      <c r="FTT40" s="498"/>
      <c r="FTU40" s="498"/>
      <c r="FTV40" s="498"/>
      <c r="FTW40" s="498"/>
      <c r="FTX40" s="498"/>
      <c r="FTY40" s="498"/>
      <c r="FTZ40" s="498"/>
      <c r="FUA40" s="498"/>
      <c r="FUB40" s="498"/>
      <c r="FUC40" s="498"/>
      <c r="FUD40" s="498"/>
      <c r="FUE40" s="498"/>
      <c r="FUF40" s="498"/>
      <c r="FUG40" s="498"/>
      <c r="FUH40" s="498"/>
      <c r="FUI40" s="498"/>
      <c r="FUJ40" s="498"/>
      <c r="FUK40" s="498"/>
      <c r="FUL40" s="498"/>
      <c r="FUM40" s="498"/>
      <c r="FUN40" s="498"/>
      <c r="FUO40" s="498"/>
      <c r="FUP40" s="498"/>
      <c r="FUQ40" s="498"/>
      <c r="FUR40" s="498"/>
      <c r="FUS40" s="498"/>
      <c r="FUT40" s="498"/>
      <c r="FUU40" s="498"/>
      <c r="FUV40" s="498"/>
      <c r="FUW40" s="498"/>
      <c r="FUX40" s="498"/>
      <c r="FUY40" s="498"/>
      <c r="FUZ40" s="498"/>
      <c r="FVA40" s="498"/>
      <c r="FVB40" s="498"/>
      <c r="FVC40" s="498"/>
      <c r="FVD40" s="498"/>
      <c r="FVE40" s="498"/>
      <c r="FVF40" s="498"/>
      <c r="FVG40" s="498"/>
      <c r="FVH40" s="498"/>
      <c r="FVI40" s="498"/>
      <c r="FVJ40" s="498"/>
      <c r="FVK40" s="498"/>
      <c r="FVL40" s="498"/>
      <c r="FVM40" s="498"/>
      <c r="FVN40" s="498"/>
      <c r="FVO40" s="498"/>
      <c r="FVP40" s="498"/>
      <c r="FVQ40" s="498"/>
      <c r="FVR40" s="498"/>
      <c r="FVS40" s="498"/>
      <c r="FVT40" s="498"/>
      <c r="FVU40" s="498"/>
      <c r="FVV40" s="498"/>
      <c r="FVW40" s="498"/>
      <c r="FVX40" s="498"/>
      <c r="FVY40" s="498"/>
      <c r="FVZ40" s="498"/>
      <c r="FWA40" s="498"/>
      <c r="FWB40" s="498"/>
      <c r="FWC40" s="498"/>
      <c r="FWD40" s="498"/>
      <c r="FWE40" s="498"/>
      <c r="FWF40" s="498"/>
      <c r="FWG40" s="498"/>
      <c r="FWH40" s="498"/>
      <c r="FWI40" s="498"/>
      <c r="FWJ40" s="498"/>
      <c r="FWK40" s="498"/>
      <c r="FWL40" s="498"/>
      <c r="FWM40" s="498"/>
      <c r="FWN40" s="498"/>
      <c r="FWO40" s="498"/>
      <c r="FWP40" s="498"/>
      <c r="FWQ40" s="498"/>
      <c r="FWR40" s="498"/>
      <c r="FWS40" s="498"/>
      <c r="FWT40" s="498"/>
      <c r="FWU40" s="498"/>
      <c r="FWV40" s="498"/>
      <c r="FWW40" s="498"/>
      <c r="FWX40" s="498"/>
      <c r="FWY40" s="498"/>
      <c r="FWZ40" s="498"/>
      <c r="FXA40" s="498"/>
      <c r="FXB40" s="498"/>
      <c r="FXC40" s="498"/>
      <c r="FXD40" s="498"/>
      <c r="FXE40" s="498"/>
      <c r="FXF40" s="498"/>
      <c r="FXG40" s="498"/>
      <c r="FXH40" s="498"/>
      <c r="FXI40" s="498"/>
      <c r="FXJ40" s="498"/>
      <c r="FXK40" s="498"/>
      <c r="FXL40" s="498"/>
      <c r="FXM40" s="498"/>
      <c r="FXN40" s="498"/>
      <c r="FXO40" s="498"/>
      <c r="FXP40" s="498"/>
      <c r="FXQ40" s="498"/>
      <c r="FXR40" s="498"/>
      <c r="FXS40" s="498"/>
      <c r="FXT40" s="498"/>
      <c r="FXU40" s="498"/>
      <c r="FXV40" s="498"/>
      <c r="FXW40" s="498"/>
      <c r="FXX40" s="498"/>
      <c r="FXY40" s="498"/>
      <c r="FXZ40" s="498"/>
      <c r="FYA40" s="498"/>
      <c r="FYB40" s="498"/>
      <c r="FYC40" s="498"/>
      <c r="FYD40" s="498"/>
      <c r="FYE40" s="498"/>
      <c r="FYF40" s="498"/>
      <c r="FYG40" s="498"/>
      <c r="FYH40" s="498"/>
      <c r="FYI40" s="498"/>
      <c r="FYJ40" s="498"/>
      <c r="FYK40" s="498"/>
      <c r="FYL40" s="498"/>
      <c r="FYM40" s="498"/>
      <c r="FYN40" s="498"/>
      <c r="FYO40" s="498"/>
      <c r="FYP40" s="498"/>
      <c r="FYQ40" s="498"/>
      <c r="FYR40" s="498"/>
      <c r="FYS40" s="498"/>
      <c r="FYT40" s="498"/>
      <c r="FYU40" s="498"/>
      <c r="FYV40" s="498"/>
      <c r="FYW40" s="498"/>
      <c r="FYX40" s="498"/>
      <c r="FYY40" s="498"/>
      <c r="FYZ40" s="498"/>
      <c r="FZA40" s="498"/>
      <c r="FZB40" s="498"/>
      <c r="FZC40" s="498"/>
      <c r="FZD40" s="498"/>
      <c r="FZE40" s="498"/>
      <c r="FZF40" s="498"/>
      <c r="FZG40" s="498"/>
      <c r="FZH40" s="498"/>
      <c r="FZI40" s="498"/>
      <c r="FZJ40" s="498"/>
      <c r="FZK40" s="498"/>
      <c r="FZL40" s="498"/>
      <c r="FZM40" s="498"/>
      <c r="FZN40" s="498"/>
      <c r="FZO40" s="498"/>
      <c r="FZP40" s="498"/>
      <c r="FZQ40" s="498"/>
      <c r="FZR40" s="498"/>
      <c r="FZS40" s="498"/>
      <c r="FZT40" s="498"/>
      <c r="FZU40" s="498"/>
      <c r="FZV40" s="498"/>
      <c r="FZW40" s="498"/>
      <c r="FZX40" s="498"/>
      <c r="FZY40" s="498"/>
      <c r="FZZ40" s="498"/>
      <c r="GAA40" s="498"/>
      <c r="GAB40" s="498"/>
      <c r="GAC40" s="498"/>
      <c r="GAD40" s="498"/>
      <c r="GAE40" s="498"/>
      <c r="GAF40" s="498"/>
      <c r="GAG40" s="498"/>
      <c r="GAH40" s="498"/>
      <c r="GAI40" s="498"/>
      <c r="GAJ40" s="498"/>
      <c r="GAK40" s="498"/>
      <c r="GAL40" s="498"/>
      <c r="GAM40" s="498"/>
      <c r="GAN40" s="498"/>
      <c r="GAO40" s="498"/>
      <c r="GAP40" s="498"/>
      <c r="GAQ40" s="498"/>
      <c r="GAR40" s="498"/>
      <c r="GAS40" s="498"/>
      <c r="GAT40" s="498"/>
      <c r="GAU40" s="498"/>
      <c r="GAV40" s="498"/>
      <c r="GAW40" s="498"/>
      <c r="GAX40" s="498"/>
      <c r="GAY40" s="498"/>
      <c r="GAZ40" s="498"/>
      <c r="GBA40" s="498"/>
      <c r="GBB40" s="498"/>
      <c r="GBC40" s="498"/>
      <c r="GBD40" s="498"/>
      <c r="GBE40" s="498"/>
      <c r="GBF40" s="498"/>
      <c r="GBG40" s="498"/>
      <c r="GBH40" s="498"/>
      <c r="GBI40" s="498"/>
      <c r="GBJ40" s="498"/>
      <c r="GBK40" s="498"/>
      <c r="GBL40" s="498"/>
      <c r="GBM40" s="498"/>
      <c r="GBN40" s="498"/>
      <c r="GBO40" s="498"/>
      <c r="GBP40" s="498"/>
      <c r="GBQ40" s="498"/>
      <c r="GBR40" s="498"/>
      <c r="GBS40" s="498"/>
      <c r="GBT40" s="498"/>
      <c r="GBU40" s="498"/>
      <c r="GBV40" s="498"/>
      <c r="GBW40" s="498"/>
      <c r="GBX40" s="498"/>
      <c r="GBY40" s="498"/>
      <c r="GBZ40" s="498"/>
      <c r="GCA40" s="498"/>
      <c r="GCB40" s="498"/>
      <c r="GCC40" s="498"/>
      <c r="GCD40" s="498"/>
      <c r="GCE40" s="498"/>
      <c r="GCF40" s="498"/>
      <c r="GCG40" s="498"/>
      <c r="GCH40" s="498"/>
      <c r="GCI40" s="498"/>
      <c r="GCJ40" s="498"/>
      <c r="GCK40" s="498"/>
      <c r="GCL40" s="498"/>
      <c r="GCM40" s="498"/>
      <c r="GCN40" s="498"/>
      <c r="GCO40" s="498"/>
      <c r="GCP40" s="498"/>
      <c r="GCQ40" s="498"/>
      <c r="GCR40" s="498"/>
      <c r="GCS40" s="498"/>
      <c r="GCT40" s="498"/>
      <c r="GCU40" s="498"/>
      <c r="GCV40" s="498"/>
      <c r="GCW40" s="498"/>
      <c r="GCX40" s="498"/>
      <c r="GCY40" s="498"/>
      <c r="GCZ40" s="498"/>
      <c r="GDA40" s="498"/>
      <c r="GDB40" s="498"/>
      <c r="GDC40" s="498"/>
      <c r="GDD40" s="498"/>
      <c r="GDE40" s="498"/>
      <c r="GDF40" s="498"/>
      <c r="GDG40" s="498"/>
      <c r="GDH40" s="498"/>
      <c r="GDI40" s="498"/>
      <c r="GDJ40" s="498"/>
      <c r="GDK40" s="498"/>
      <c r="GDL40" s="498"/>
      <c r="GDM40" s="498"/>
      <c r="GDN40" s="498"/>
      <c r="GDO40" s="498"/>
      <c r="GDP40" s="498"/>
      <c r="GDQ40" s="498"/>
      <c r="GDR40" s="498"/>
      <c r="GDS40" s="498"/>
      <c r="GDT40" s="498"/>
      <c r="GDU40" s="498"/>
      <c r="GDV40" s="498"/>
      <c r="GDW40" s="498"/>
      <c r="GDX40" s="498"/>
      <c r="GDY40" s="498"/>
      <c r="GDZ40" s="498"/>
      <c r="GEA40" s="498"/>
      <c r="GEB40" s="498"/>
      <c r="GEC40" s="498"/>
      <c r="GED40" s="498"/>
      <c r="GEE40" s="498"/>
      <c r="GEF40" s="498"/>
      <c r="GEG40" s="498"/>
      <c r="GEH40" s="498"/>
      <c r="GEI40" s="498"/>
      <c r="GEJ40" s="498"/>
      <c r="GEK40" s="498"/>
      <c r="GEL40" s="498"/>
      <c r="GEM40" s="498"/>
      <c r="GEN40" s="498"/>
      <c r="GEO40" s="498"/>
      <c r="GEP40" s="498"/>
      <c r="GEQ40" s="498"/>
      <c r="GER40" s="498"/>
      <c r="GES40" s="498"/>
      <c r="GET40" s="498"/>
      <c r="GEU40" s="498"/>
      <c r="GEV40" s="498"/>
      <c r="GEW40" s="498"/>
      <c r="GEX40" s="498"/>
      <c r="GEY40" s="498"/>
      <c r="GEZ40" s="498"/>
      <c r="GFA40" s="498"/>
      <c r="GFB40" s="498"/>
      <c r="GFC40" s="498"/>
      <c r="GFD40" s="498"/>
      <c r="GFE40" s="498"/>
      <c r="GFF40" s="498"/>
      <c r="GFG40" s="498"/>
      <c r="GFH40" s="498"/>
      <c r="GFI40" s="498"/>
      <c r="GFJ40" s="498"/>
      <c r="GFK40" s="498"/>
      <c r="GFL40" s="498"/>
      <c r="GFM40" s="498"/>
      <c r="GFN40" s="498"/>
      <c r="GFO40" s="498"/>
      <c r="GFP40" s="498"/>
      <c r="GFQ40" s="498"/>
      <c r="GFR40" s="498"/>
      <c r="GFS40" s="498"/>
      <c r="GFT40" s="498"/>
      <c r="GFU40" s="498"/>
      <c r="GFV40" s="498"/>
      <c r="GFW40" s="498"/>
      <c r="GFX40" s="498"/>
      <c r="GFY40" s="498"/>
      <c r="GFZ40" s="498"/>
      <c r="GGA40" s="498"/>
      <c r="GGB40" s="498"/>
      <c r="GGC40" s="498"/>
      <c r="GGD40" s="498"/>
      <c r="GGE40" s="498"/>
      <c r="GGF40" s="498"/>
      <c r="GGG40" s="498"/>
      <c r="GGH40" s="498"/>
      <c r="GGI40" s="498"/>
      <c r="GGJ40" s="498"/>
      <c r="GGK40" s="498"/>
      <c r="GGL40" s="498"/>
      <c r="GGM40" s="498"/>
      <c r="GGN40" s="498"/>
      <c r="GGO40" s="498"/>
      <c r="GGP40" s="498"/>
      <c r="GGQ40" s="498"/>
      <c r="GGR40" s="498"/>
      <c r="GGS40" s="498"/>
      <c r="GGT40" s="498"/>
      <c r="GGU40" s="498"/>
      <c r="GGV40" s="498"/>
      <c r="GGW40" s="498"/>
      <c r="GGX40" s="498"/>
      <c r="GGY40" s="498"/>
      <c r="GGZ40" s="498"/>
      <c r="GHA40" s="498"/>
      <c r="GHB40" s="498"/>
      <c r="GHC40" s="498"/>
      <c r="GHD40" s="498"/>
      <c r="GHE40" s="498"/>
      <c r="GHF40" s="498"/>
      <c r="GHG40" s="498"/>
      <c r="GHH40" s="498"/>
      <c r="GHI40" s="498"/>
      <c r="GHJ40" s="498"/>
      <c r="GHK40" s="498"/>
      <c r="GHL40" s="498"/>
      <c r="GHM40" s="498"/>
      <c r="GHN40" s="498"/>
      <c r="GHO40" s="498"/>
      <c r="GHP40" s="498"/>
      <c r="GHQ40" s="498"/>
      <c r="GHR40" s="498"/>
      <c r="GHS40" s="498"/>
      <c r="GHT40" s="498"/>
      <c r="GHU40" s="498"/>
      <c r="GHV40" s="498"/>
      <c r="GHW40" s="498"/>
      <c r="GHX40" s="498"/>
      <c r="GHY40" s="498"/>
      <c r="GHZ40" s="498"/>
      <c r="GIA40" s="498"/>
      <c r="GIB40" s="498"/>
      <c r="GIC40" s="498"/>
      <c r="GID40" s="498"/>
      <c r="GIE40" s="498"/>
      <c r="GIF40" s="498"/>
      <c r="GIG40" s="498"/>
      <c r="GIH40" s="498"/>
      <c r="GII40" s="498"/>
      <c r="GIJ40" s="498"/>
      <c r="GIK40" s="498"/>
      <c r="GIL40" s="498"/>
      <c r="GIM40" s="498"/>
      <c r="GIN40" s="498"/>
      <c r="GIO40" s="498"/>
      <c r="GIP40" s="498"/>
      <c r="GIQ40" s="498"/>
      <c r="GIR40" s="498"/>
      <c r="GIS40" s="498"/>
      <c r="GIT40" s="498"/>
      <c r="GIU40" s="498"/>
      <c r="GIV40" s="498"/>
      <c r="GIW40" s="498"/>
      <c r="GIX40" s="498"/>
      <c r="GIY40" s="498"/>
      <c r="GIZ40" s="498"/>
      <c r="GJA40" s="498"/>
      <c r="GJB40" s="498"/>
      <c r="GJC40" s="498"/>
      <c r="GJD40" s="498"/>
      <c r="GJE40" s="498"/>
      <c r="GJF40" s="498"/>
      <c r="GJG40" s="498"/>
      <c r="GJH40" s="498"/>
      <c r="GJI40" s="498"/>
      <c r="GJJ40" s="498"/>
      <c r="GJK40" s="498"/>
      <c r="GJL40" s="498"/>
      <c r="GJM40" s="498"/>
      <c r="GJN40" s="498"/>
      <c r="GJO40" s="498"/>
      <c r="GJP40" s="498"/>
      <c r="GJQ40" s="498"/>
      <c r="GJR40" s="498"/>
      <c r="GJS40" s="498"/>
      <c r="GJT40" s="498"/>
      <c r="GJU40" s="498"/>
      <c r="GJV40" s="498"/>
      <c r="GJW40" s="498"/>
      <c r="GJX40" s="498"/>
      <c r="GJY40" s="498"/>
      <c r="GJZ40" s="498"/>
      <c r="GKA40" s="498"/>
      <c r="GKB40" s="498"/>
      <c r="GKC40" s="498"/>
      <c r="GKD40" s="498"/>
      <c r="GKE40" s="498"/>
      <c r="GKF40" s="498"/>
      <c r="GKG40" s="498"/>
      <c r="GKH40" s="498"/>
      <c r="GKI40" s="498"/>
      <c r="GKJ40" s="498"/>
      <c r="GKK40" s="498"/>
      <c r="GKL40" s="498"/>
      <c r="GKM40" s="498"/>
      <c r="GKN40" s="498"/>
      <c r="GKO40" s="498"/>
      <c r="GKP40" s="498"/>
      <c r="GKQ40" s="498"/>
      <c r="GKR40" s="498"/>
      <c r="GKS40" s="498"/>
      <c r="GKT40" s="498"/>
      <c r="GKU40" s="498"/>
      <c r="GKV40" s="498"/>
      <c r="GKW40" s="498"/>
      <c r="GKX40" s="498"/>
      <c r="GKY40" s="498"/>
      <c r="GKZ40" s="498"/>
      <c r="GLA40" s="498"/>
      <c r="GLB40" s="498"/>
      <c r="GLC40" s="498"/>
      <c r="GLD40" s="498"/>
      <c r="GLE40" s="498"/>
      <c r="GLF40" s="498"/>
      <c r="GLG40" s="498"/>
      <c r="GLH40" s="498"/>
      <c r="GLI40" s="498"/>
      <c r="GLJ40" s="498"/>
      <c r="GLK40" s="498"/>
      <c r="GLL40" s="498"/>
      <c r="GLM40" s="498"/>
      <c r="GLN40" s="498"/>
      <c r="GLO40" s="498"/>
      <c r="GLP40" s="498"/>
      <c r="GLQ40" s="498"/>
      <c r="GLR40" s="498"/>
      <c r="GLS40" s="498"/>
      <c r="GLT40" s="498"/>
      <c r="GLU40" s="498"/>
      <c r="GLV40" s="498"/>
      <c r="GLW40" s="498"/>
      <c r="GLX40" s="498"/>
      <c r="GLY40" s="498"/>
      <c r="GLZ40" s="498"/>
      <c r="GMA40" s="498"/>
      <c r="GMB40" s="498"/>
      <c r="GMC40" s="498"/>
      <c r="GMD40" s="498"/>
      <c r="GME40" s="498"/>
      <c r="GMF40" s="498"/>
      <c r="GMG40" s="498"/>
      <c r="GMH40" s="498"/>
      <c r="GMI40" s="498"/>
      <c r="GMJ40" s="498"/>
      <c r="GMK40" s="498"/>
      <c r="GML40" s="498"/>
      <c r="GMM40" s="498"/>
      <c r="GMN40" s="498"/>
      <c r="GMO40" s="498"/>
      <c r="GMP40" s="498"/>
      <c r="GMQ40" s="498"/>
      <c r="GMR40" s="498"/>
      <c r="GMS40" s="498"/>
      <c r="GMT40" s="498"/>
      <c r="GMU40" s="498"/>
      <c r="GMV40" s="498"/>
      <c r="GMW40" s="498"/>
      <c r="GMX40" s="498"/>
      <c r="GMY40" s="498"/>
      <c r="GMZ40" s="498"/>
      <c r="GNA40" s="498"/>
      <c r="GNB40" s="498"/>
      <c r="GNC40" s="498"/>
      <c r="GND40" s="498"/>
      <c r="GNE40" s="498"/>
      <c r="GNF40" s="498"/>
      <c r="GNG40" s="498"/>
      <c r="GNH40" s="498"/>
      <c r="GNI40" s="498"/>
      <c r="GNJ40" s="498"/>
      <c r="GNK40" s="498"/>
      <c r="GNL40" s="498"/>
      <c r="GNM40" s="498"/>
      <c r="GNN40" s="498"/>
      <c r="GNO40" s="498"/>
      <c r="GNP40" s="498"/>
      <c r="GNQ40" s="498"/>
      <c r="GNR40" s="498"/>
      <c r="GNS40" s="498"/>
      <c r="GNT40" s="498"/>
      <c r="GNU40" s="498"/>
      <c r="GNV40" s="498"/>
      <c r="GNW40" s="498"/>
      <c r="GNX40" s="498"/>
      <c r="GNY40" s="498"/>
      <c r="GNZ40" s="498"/>
      <c r="GOA40" s="498"/>
      <c r="GOB40" s="498"/>
      <c r="GOC40" s="498"/>
      <c r="GOD40" s="498"/>
      <c r="GOE40" s="498"/>
      <c r="GOF40" s="498"/>
      <c r="GOG40" s="498"/>
      <c r="GOH40" s="498"/>
      <c r="GOI40" s="498"/>
      <c r="GOJ40" s="498"/>
      <c r="GOK40" s="498"/>
      <c r="GOL40" s="498"/>
      <c r="GOM40" s="498"/>
      <c r="GON40" s="498"/>
      <c r="GOO40" s="498"/>
      <c r="GOP40" s="498"/>
      <c r="GOQ40" s="498"/>
      <c r="GOR40" s="498"/>
      <c r="GOS40" s="498"/>
      <c r="GOT40" s="498"/>
      <c r="GOU40" s="498"/>
      <c r="GOV40" s="498"/>
      <c r="GOW40" s="498"/>
      <c r="GOX40" s="498"/>
      <c r="GOY40" s="498"/>
      <c r="GOZ40" s="498"/>
      <c r="GPA40" s="498"/>
      <c r="GPB40" s="498"/>
      <c r="GPC40" s="498"/>
      <c r="GPD40" s="498"/>
      <c r="GPE40" s="498"/>
      <c r="GPF40" s="498"/>
      <c r="GPG40" s="498"/>
      <c r="GPH40" s="498"/>
      <c r="GPI40" s="498"/>
      <c r="GPJ40" s="498"/>
      <c r="GPK40" s="498"/>
      <c r="GPL40" s="498"/>
      <c r="GPM40" s="498"/>
      <c r="GPN40" s="498"/>
      <c r="GPO40" s="498"/>
      <c r="GPP40" s="498"/>
      <c r="GPQ40" s="498"/>
      <c r="GPR40" s="498"/>
      <c r="GPS40" s="498"/>
      <c r="GPT40" s="498"/>
      <c r="GPU40" s="498"/>
      <c r="GPV40" s="498"/>
      <c r="GPW40" s="498"/>
      <c r="GPX40" s="498"/>
      <c r="GPY40" s="498"/>
      <c r="GPZ40" s="498"/>
      <c r="GQA40" s="498"/>
      <c r="GQB40" s="498"/>
      <c r="GQC40" s="498"/>
      <c r="GQD40" s="498"/>
      <c r="GQE40" s="498"/>
      <c r="GQF40" s="498"/>
      <c r="GQG40" s="498"/>
      <c r="GQH40" s="498"/>
      <c r="GQI40" s="498"/>
      <c r="GQJ40" s="498"/>
      <c r="GQK40" s="498"/>
      <c r="GQL40" s="498"/>
      <c r="GQM40" s="498"/>
      <c r="GQN40" s="498"/>
      <c r="GQO40" s="498"/>
      <c r="GQP40" s="498"/>
      <c r="GQQ40" s="498"/>
      <c r="GQR40" s="498"/>
      <c r="GQS40" s="498"/>
      <c r="GQT40" s="498"/>
      <c r="GQU40" s="498"/>
      <c r="GQV40" s="498"/>
      <c r="GQW40" s="498"/>
      <c r="GQX40" s="498"/>
      <c r="GQY40" s="498"/>
      <c r="GQZ40" s="498"/>
      <c r="GRA40" s="498"/>
      <c r="GRB40" s="498"/>
      <c r="GRC40" s="498"/>
      <c r="GRD40" s="498"/>
      <c r="GRE40" s="498"/>
      <c r="GRF40" s="498"/>
      <c r="GRG40" s="498"/>
      <c r="GRH40" s="498"/>
      <c r="GRI40" s="498"/>
      <c r="GRJ40" s="498"/>
      <c r="GRK40" s="498"/>
      <c r="GRL40" s="498"/>
      <c r="GRM40" s="498"/>
      <c r="GRN40" s="498"/>
      <c r="GRO40" s="498"/>
      <c r="GRP40" s="498"/>
      <c r="GRQ40" s="498"/>
      <c r="GRR40" s="498"/>
      <c r="GRS40" s="498"/>
      <c r="GRT40" s="498"/>
      <c r="GRU40" s="498"/>
      <c r="GRV40" s="498"/>
      <c r="GRW40" s="498"/>
      <c r="GRX40" s="498"/>
      <c r="GRY40" s="498"/>
      <c r="GRZ40" s="498"/>
      <c r="GSA40" s="498"/>
      <c r="GSB40" s="498"/>
      <c r="GSC40" s="498"/>
      <c r="GSD40" s="498"/>
      <c r="GSE40" s="498"/>
      <c r="GSF40" s="498"/>
      <c r="GSG40" s="498"/>
      <c r="GSH40" s="498"/>
      <c r="GSI40" s="498"/>
      <c r="GSJ40" s="498"/>
      <c r="GSK40" s="498"/>
      <c r="GSL40" s="498"/>
      <c r="GSM40" s="498"/>
      <c r="GSN40" s="498"/>
      <c r="GSO40" s="498"/>
      <c r="GSP40" s="498"/>
      <c r="GSQ40" s="498"/>
      <c r="GSR40" s="498"/>
      <c r="GSS40" s="498"/>
      <c r="GST40" s="498"/>
      <c r="GSU40" s="498"/>
      <c r="GSV40" s="498"/>
      <c r="GSW40" s="498"/>
      <c r="GSX40" s="498"/>
      <c r="GSY40" s="498"/>
      <c r="GSZ40" s="498"/>
      <c r="GTA40" s="498"/>
      <c r="GTB40" s="498"/>
      <c r="GTC40" s="498"/>
      <c r="GTD40" s="498"/>
      <c r="GTE40" s="498"/>
      <c r="GTF40" s="498"/>
      <c r="GTG40" s="498"/>
      <c r="GTH40" s="498"/>
      <c r="GTI40" s="498"/>
      <c r="GTJ40" s="498"/>
      <c r="GTK40" s="498"/>
      <c r="GTL40" s="498"/>
      <c r="GTM40" s="498"/>
      <c r="GTN40" s="498"/>
      <c r="GTO40" s="498"/>
      <c r="GTP40" s="498"/>
      <c r="GTQ40" s="498"/>
      <c r="GTR40" s="498"/>
      <c r="GTS40" s="498"/>
      <c r="GTT40" s="498"/>
      <c r="GTU40" s="498"/>
      <c r="GTV40" s="498"/>
      <c r="GTW40" s="498"/>
      <c r="GTX40" s="498"/>
      <c r="GTY40" s="498"/>
      <c r="GTZ40" s="498"/>
      <c r="GUA40" s="498"/>
      <c r="GUB40" s="498"/>
      <c r="GUC40" s="498"/>
      <c r="GUD40" s="498"/>
      <c r="GUE40" s="498"/>
      <c r="GUF40" s="498"/>
      <c r="GUG40" s="498"/>
      <c r="GUH40" s="498"/>
      <c r="GUI40" s="498"/>
      <c r="GUJ40" s="498"/>
      <c r="GUK40" s="498"/>
      <c r="GUL40" s="498"/>
      <c r="GUM40" s="498"/>
      <c r="GUN40" s="498"/>
      <c r="GUO40" s="498"/>
      <c r="GUP40" s="498"/>
      <c r="GUQ40" s="498"/>
      <c r="GUR40" s="498"/>
      <c r="GUS40" s="498"/>
      <c r="GUT40" s="498"/>
      <c r="GUU40" s="498"/>
      <c r="GUV40" s="498"/>
      <c r="GUW40" s="498"/>
      <c r="GUX40" s="498"/>
      <c r="GUY40" s="498"/>
      <c r="GUZ40" s="498"/>
      <c r="GVA40" s="498"/>
      <c r="GVB40" s="498"/>
      <c r="GVC40" s="498"/>
      <c r="GVD40" s="498"/>
      <c r="GVE40" s="498"/>
      <c r="GVF40" s="498"/>
      <c r="GVG40" s="498"/>
      <c r="GVH40" s="498"/>
      <c r="GVI40" s="498"/>
      <c r="GVJ40" s="498"/>
      <c r="GVK40" s="498"/>
      <c r="GVL40" s="498"/>
      <c r="GVM40" s="498"/>
      <c r="GVN40" s="498"/>
      <c r="GVO40" s="498"/>
      <c r="GVP40" s="498"/>
      <c r="GVQ40" s="498"/>
      <c r="GVR40" s="498"/>
      <c r="GVS40" s="498"/>
      <c r="GVT40" s="498"/>
      <c r="GVU40" s="498"/>
      <c r="GVV40" s="498"/>
      <c r="GVW40" s="498"/>
      <c r="GVX40" s="498"/>
      <c r="GVY40" s="498"/>
      <c r="GVZ40" s="498"/>
      <c r="GWA40" s="498"/>
      <c r="GWB40" s="498"/>
      <c r="GWC40" s="498"/>
      <c r="GWD40" s="498"/>
      <c r="GWE40" s="498"/>
      <c r="GWF40" s="498"/>
      <c r="GWG40" s="498"/>
      <c r="GWH40" s="498"/>
      <c r="GWI40" s="498"/>
      <c r="GWJ40" s="498"/>
      <c r="GWK40" s="498"/>
      <c r="GWL40" s="498"/>
      <c r="GWM40" s="498"/>
      <c r="GWN40" s="498"/>
      <c r="GWO40" s="498"/>
      <c r="GWP40" s="498"/>
      <c r="GWQ40" s="498"/>
      <c r="GWR40" s="498"/>
      <c r="GWS40" s="498"/>
      <c r="GWT40" s="498"/>
      <c r="GWU40" s="498"/>
      <c r="GWV40" s="498"/>
      <c r="GWW40" s="498"/>
      <c r="GWX40" s="498"/>
      <c r="GWY40" s="498"/>
      <c r="GWZ40" s="498"/>
      <c r="GXA40" s="498"/>
      <c r="GXB40" s="498"/>
      <c r="GXC40" s="498"/>
      <c r="GXD40" s="498"/>
      <c r="GXE40" s="498"/>
      <c r="GXF40" s="498"/>
      <c r="GXG40" s="498"/>
      <c r="GXH40" s="498"/>
      <c r="GXI40" s="498"/>
      <c r="GXJ40" s="498"/>
      <c r="GXK40" s="498"/>
      <c r="GXL40" s="498"/>
      <c r="GXM40" s="498"/>
      <c r="GXN40" s="498"/>
      <c r="GXO40" s="498"/>
      <c r="GXP40" s="498"/>
      <c r="GXQ40" s="498"/>
      <c r="GXR40" s="498"/>
      <c r="GXS40" s="498"/>
      <c r="GXT40" s="498"/>
      <c r="GXU40" s="498"/>
      <c r="GXV40" s="498"/>
      <c r="GXW40" s="498"/>
      <c r="GXX40" s="498"/>
      <c r="GXY40" s="498"/>
      <c r="GXZ40" s="498"/>
      <c r="GYA40" s="498"/>
      <c r="GYB40" s="498"/>
      <c r="GYC40" s="498"/>
      <c r="GYD40" s="498"/>
      <c r="GYE40" s="498"/>
      <c r="GYF40" s="498"/>
      <c r="GYG40" s="498"/>
      <c r="GYH40" s="498"/>
      <c r="GYI40" s="498"/>
      <c r="GYJ40" s="498"/>
      <c r="GYK40" s="498"/>
      <c r="GYL40" s="498"/>
      <c r="GYM40" s="498"/>
      <c r="GYN40" s="498"/>
      <c r="GYO40" s="498"/>
      <c r="GYP40" s="498"/>
      <c r="GYQ40" s="498"/>
      <c r="GYR40" s="498"/>
      <c r="GYS40" s="498"/>
      <c r="GYT40" s="498"/>
      <c r="GYU40" s="498"/>
      <c r="GYV40" s="498"/>
      <c r="GYW40" s="498"/>
      <c r="GYX40" s="498"/>
      <c r="GYY40" s="498"/>
      <c r="GYZ40" s="498"/>
      <c r="GZA40" s="498"/>
      <c r="GZB40" s="498"/>
      <c r="GZC40" s="498"/>
      <c r="GZD40" s="498"/>
      <c r="GZE40" s="498"/>
      <c r="GZF40" s="498"/>
      <c r="GZG40" s="498"/>
      <c r="GZH40" s="498"/>
      <c r="GZI40" s="498"/>
      <c r="GZJ40" s="498"/>
      <c r="GZK40" s="498"/>
      <c r="GZL40" s="498"/>
      <c r="GZM40" s="498"/>
      <c r="GZN40" s="498"/>
      <c r="GZO40" s="498"/>
      <c r="GZP40" s="498"/>
      <c r="GZQ40" s="498"/>
      <c r="GZR40" s="498"/>
      <c r="GZS40" s="498"/>
      <c r="GZT40" s="498"/>
      <c r="GZU40" s="498"/>
      <c r="GZV40" s="498"/>
      <c r="GZW40" s="498"/>
      <c r="GZX40" s="498"/>
      <c r="GZY40" s="498"/>
      <c r="GZZ40" s="498"/>
      <c r="HAA40" s="498"/>
      <c r="HAB40" s="498"/>
      <c r="HAC40" s="498"/>
      <c r="HAD40" s="498"/>
      <c r="HAE40" s="498"/>
      <c r="HAF40" s="498"/>
      <c r="HAG40" s="498"/>
      <c r="HAH40" s="498"/>
      <c r="HAI40" s="498"/>
      <c r="HAJ40" s="498"/>
      <c r="HAK40" s="498"/>
      <c r="HAL40" s="498"/>
      <c r="HAM40" s="498"/>
      <c r="HAN40" s="498"/>
      <c r="HAO40" s="498"/>
      <c r="HAP40" s="498"/>
      <c r="HAQ40" s="498"/>
      <c r="HAR40" s="498"/>
      <c r="HAS40" s="498"/>
      <c r="HAT40" s="498"/>
      <c r="HAU40" s="498"/>
      <c r="HAV40" s="498"/>
      <c r="HAW40" s="498"/>
      <c r="HAX40" s="498"/>
      <c r="HAY40" s="498"/>
      <c r="HAZ40" s="498"/>
      <c r="HBA40" s="498"/>
      <c r="HBB40" s="498"/>
      <c r="HBC40" s="498"/>
      <c r="HBD40" s="498"/>
      <c r="HBE40" s="498"/>
      <c r="HBF40" s="498"/>
      <c r="HBG40" s="498"/>
      <c r="HBH40" s="498"/>
      <c r="HBI40" s="498"/>
      <c r="HBJ40" s="498"/>
      <c r="HBK40" s="498"/>
      <c r="HBL40" s="498"/>
      <c r="HBM40" s="498"/>
      <c r="HBN40" s="498"/>
      <c r="HBO40" s="498"/>
      <c r="HBP40" s="498"/>
      <c r="HBQ40" s="498"/>
      <c r="HBR40" s="498"/>
      <c r="HBS40" s="498"/>
      <c r="HBT40" s="498"/>
      <c r="HBU40" s="498"/>
      <c r="HBV40" s="498"/>
      <c r="HBW40" s="498"/>
      <c r="HBX40" s="498"/>
      <c r="HBY40" s="498"/>
      <c r="HBZ40" s="498"/>
      <c r="HCA40" s="498"/>
      <c r="HCB40" s="498"/>
      <c r="HCC40" s="498"/>
      <c r="HCD40" s="498"/>
      <c r="HCE40" s="498"/>
      <c r="HCF40" s="498"/>
      <c r="HCG40" s="498"/>
      <c r="HCH40" s="498"/>
      <c r="HCI40" s="498"/>
      <c r="HCJ40" s="498"/>
      <c r="HCK40" s="498"/>
      <c r="HCL40" s="498"/>
      <c r="HCM40" s="498"/>
      <c r="HCN40" s="498"/>
      <c r="HCO40" s="498"/>
      <c r="HCP40" s="498"/>
      <c r="HCQ40" s="498"/>
      <c r="HCR40" s="498"/>
      <c r="HCS40" s="498"/>
      <c r="HCT40" s="498"/>
      <c r="HCU40" s="498"/>
      <c r="HCV40" s="498"/>
      <c r="HCW40" s="498"/>
      <c r="HCX40" s="498"/>
      <c r="HCY40" s="498"/>
      <c r="HCZ40" s="498"/>
      <c r="HDA40" s="498"/>
      <c r="HDB40" s="498"/>
      <c r="HDC40" s="498"/>
      <c r="HDD40" s="498"/>
      <c r="HDE40" s="498"/>
      <c r="HDF40" s="498"/>
      <c r="HDG40" s="498"/>
      <c r="HDH40" s="498"/>
      <c r="HDI40" s="498"/>
      <c r="HDJ40" s="498"/>
      <c r="HDK40" s="498"/>
      <c r="HDL40" s="498"/>
      <c r="HDM40" s="498"/>
      <c r="HDN40" s="498"/>
      <c r="HDO40" s="498"/>
      <c r="HDP40" s="498"/>
      <c r="HDQ40" s="498"/>
      <c r="HDR40" s="498"/>
      <c r="HDS40" s="498"/>
      <c r="HDT40" s="498"/>
      <c r="HDU40" s="498"/>
      <c r="HDV40" s="498"/>
      <c r="HDW40" s="498"/>
      <c r="HDX40" s="498"/>
      <c r="HDY40" s="498"/>
      <c r="HDZ40" s="498"/>
      <c r="HEA40" s="498"/>
      <c r="HEB40" s="498"/>
      <c r="HEC40" s="498"/>
      <c r="HED40" s="498"/>
      <c r="HEE40" s="498"/>
      <c r="HEF40" s="498"/>
      <c r="HEG40" s="498"/>
      <c r="HEH40" s="498"/>
      <c r="HEI40" s="498"/>
      <c r="HEJ40" s="498"/>
      <c r="HEK40" s="498"/>
      <c r="HEL40" s="498"/>
      <c r="HEM40" s="498"/>
      <c r="HEN40" s="498"/>
      <c r="HEO40" s="498"/>
      <c r="HEP40" s="498"/>
      <c r="HEQ40" s="498"/>
      <c r="HER40" s="498"/>
      <c r="HES40" s="498"/>
      <c r="HET40" s="498"/>
      <c r="HEU40" s="498"/>
      <c r="HEV40" s="498"/>
      <c r="HEW40" s="498"/>
      <c r="HEX40" s="498"/>
      <c r="HEY40" s="498"/>
      <c r="HEZ40" s="498"/>
      <c r="HFA40" s="498"/>
      <c r="HFB40" s="498"/>
      <c r="HFC40" s="498"/>
      <c r="HFD40" s="498"/>
      <c r="HFE40" s="498"/>
      <c r="HFF40" s="498"/>
      <c r="HFG40" s="498"/>
      <c r="HFH40" s="498"/>
      <c r="HFI40" s="498"/>
      <c r="HFJ40" s="498"/>
      <c r="HFK40" s="498"/>
      <c r="HFL40" s="498"/>
      <c r="HFM40" s="498"/>
      <c r="HFN40" s="498"/>
      <c r="HFO40" s="498"/>
      <c r="HFP40" s="498"/>
      <c r="HFQ40" s="498"/>
      <c r="HFR40" s="498"/>
      <c r="HFS40" s="498"/>
      <c r="HFT40" s="498"/>
      <c r="HFU40" s="498"/>
      <c r="HFV40" s="498"/>
      <c r="HFW40" s="498"/>
      <c r="HFX40" s="498"/>
      <c r="HFY40" s="498"/>
      <c r="HFZ40" s="498"/>
      <c r="HGA40" s="498"/>
      <c r="HGB40" s="498"/>
      <c r="HGC40" s="498"/>
      <c r="HGD40" s="498"/>
      <c r="HGE40" s="498"/>
      <c r="HGF40" s="498"/>
      <c r="HGG40" s="498"/>
      <c r="HGH40" s="498"/>
      <c r="HGI40" s="498"/>
      <c r="HGJ40" s="498"/>
      <c r="HGK40" s="498"/>
      <c r="HGL40" s="498"/>
      <c r="HGM40" s="498"/>
      <c r="HGN40" s="498"/>
      <c r="HGO40" s="498"/>
      <c r="HGP40" s="498"/>
      <c r="HGQ40" s="498"/>
      <c r="HGR40" s="498"/>
      <c r="HGS40" s="498"/>
      <c r="HGT40" s="498"/>
      <c r="HGU40" s="498"/>
      <c r="HGV40" s="498"/>
      <c r="HGW40" s="498"/>
      <c r="HGX40" s="498"/>
      <c r="HGY40" s="498"/>
      <c r="HGZ40" s="498"/>
      <c r="HHA40" s="498"/>
      <c r="HHB40" s="498"/>
      <c r="HHC40" s="498"/>
      <c r="HHD40" s="498"/>
      <c r="HHE40" s="498"/>
      <c r="HHF40" s="498"/>
      <c r="HHG40" s="498"/>
      <c r="HHH40" s="498"/>
      <c r="HHI40" s="498"/>
      <c r="HHJ40" s="498"/>
      <c r="HHK40" s="498"/>
      <c r="HHL40" s="498"/>
      <c r="HHM40" s="498"/>
      <c r="HHN40" s="498"/>
      <c r="HHO40" s="498"/>
      <c r="HHP40" s="498"/>
      <c r="HHQ40" s="498"/>
      <c r="HHR40" s="498"/>
      <c r="HHS40" s="498"/>
      <c r="HHT40" s="498"/>
      <c r="HHU40" s="498"/>
      <c r="HHV40" s="498"/>
      <c r="HHW40" s="498"/>
      <c r="HHX40" s="498"/>
      <c r="HHY40" s="498"/>
      <c r="HHZ40" s="498"/>
      <c r="HIA40" s="498"/>
      <c r="HIB40" s="498"/>
      <c r="HIC40" s="498"/>
      <c r="HID40" s="498"/>
      <c r="HIE40" s="498"/>
      <c r="HIF40" s="498"/>
      <c r="HIG40" s="498"/>
      <c r="HIH40" s="498"/>
      <c r="HII40" s="498"/>
      <c r="HIJ40" s="498"/>
      <c r="HIK40" s="498"/>
      <c r="HIL40" s="498"/>
      <c r="HIM40" s="498"/>
      <c r="HIN40" s="498"/>
      <c r="HIO40" s="498"/>
      <c r="HIP40" s="498"/>
      <c r="HIQ40" s="498"/>
      <c r="HIR40" s="498"/>
      <c r="HIS40" s="498"/>
      <c r="HIT40" s="498"/>
      <c r="HIU40" s="498"/>
      <c r="HIV40" s="498"/>
      <c r="HIW40" s="498"/>
      <c r="HIX40" s="498"/>
      <c r="HIY40" s="498"/>
      <c r="HIZ40" s="498"/>
      <c r="HJA40" s="498"/>
      <c r="HJB40" s="498"/>
      <c r="HJC40" s="498"/>
      <c r="HJD40" s="498"/>
      <c r="HJE40" s="498"/>
      <c r="HJF40" s="498"/>
      <c r="HJG40" s="498"/>
      <c r="HJH40" s="498"/>
      <c r="HJI40" s="498"/>
      <c r="HJJ40" s="498"/>
      <c r="HJK40" s="498"/>
      <c r="HJL40" s="498"/>
      <c r="HJM40" s="498"/>
      <c r="HJN40" s="498"/>
      <c r="HJO40" s="498"/>
      <c r="HJP40" s="498"/>
      <c r="HJQ40" s="498"/>
      <c r="HJR40" s="498"/>
      <c r="HJS40" s="498"/>
      <c r="HJT40" s="498"/>
      <c r="HJU40" s="498"/>
      <c r="HJV40" s="498"/>
      <c r="HJW40" s="498"/>
      <c r="HJX40" s="498"/>
      <c r="HJY40" s="498"/>
      <c r="HJZ40" s="498"/>
      <c r="HKA40" s="498"/>
      <c r="HKB40" s="498"/>
      <c r="HKC40" s="498"/>
      <c r="HKD40" s="498"/>
      <c r="HKE40" s="498"/>
      <c r="HKF40" s="498"/>
      <c r="HKG40" s="498"/>
      <c r="HKH40" s="498"/>
      <c r="HKI40" s="498"/>
      <c r="HKJ40" s="498"/>
      <c r="HKK40" s="498"/>
      <c r="HKL40" s="498"/>
      <c r="HKM40" s="498"/>
      <c r="HKN40" s="498"/>
      <c r="HKO40" s="498"/>
      <c r="HKP40" s="498"/>
      <c r="HKQ40" s="498"/>
      <c r="HKR40" s="498"/>
      <c r="HKS40" s="498"/>
      <c r="HKT40" s="498"/>
      <c r="HKU40" s="498"/>
      <c r="HKV40" s="498"/>
      <c r="HKW40" s="498"/>
      <c r="HKX40" s="498"/>
      <c r="HKY40" s="498"/>
      <c r="HKZ40" s="498"/>
      <c r="HLA40" s="498"/>
      <c r="HLB40" s="498"/>
      <c r="HLC40" s="498"/>
      <c r="HLD40" s="498"/>
      <c r="HLE40" s="498"/>
      <c r="HLF40" s="498"/>
      <c r="HLG40" s="498"/>
      <c r="HLH40" s="498"/>
      <c r="HLI40" s="498"/>
      <c r="HLJ40" s="498"/>
      <c r="HLK40" s="498"/>
      <c r="HLL40" s="498"/>
      <c r="HLM40" s="498"/>
      <c r="HLN40" s="498"/>
      <c r="HLO40" s="498"/>
      <c r="HLP40" s="498"/>
      <c r="HLQ40" s="498"/>
      <c r="HLR40" s="498"/>
      <c r="HLS40" s="498"/>
      <c r="HLT40" s="498"/>
      <c r="HLU40" s="498"/>
      <c r="HLV40" s="498"/>
      <c r="HLW40" s="498"/>
      <c r="HLX40" s="498"/>
      <c r="HLY40" s="498"/>
      <c r="HLZ40" s="498"/>
      <c r="HMA40" s="498"/>
      <c r="HMB40" s="498"/>
      <c r="HMC40" s="498"/>
      <c r="HMD40" s="498"/>
      <c r="HME40" s="498"/>
      <c r="HMF40" s="498"/>
      <c r="HMG40" s="498"/>
      <c r="HMH40" s="498"/>
      <c r="HMI40" s="498"/>
      <c r="HMJ40" s="498"/>
      <c r="HMK40" s="498"/>
      <c r="HML40" s="498"/>
      <c r="HMM40" s="498"/>
      <c r="HMN40" s="498"/>
      <c r="HMO40" s="498"/>
      <c r="HMP40" s="498"/>
      <c r="HMQ40" s="498"/>
      <c r="HMR40" s="498"/>
      <c r="HMS40" s="498"/>
      <c r="HMT40" s="498"/>
      <c r="HMU40" s="498"/>
      <c r="HMV40" s="498"/>
      <c r="HMW40" s="498"/>
      <c r="HMX40" s="498"/>
      <c r="HMY40" s="498"/>
      <c r="HMZ40" s="498"/>
      <c r="HNA40" s="498"/>
      <c r="HNB40" s="498"/>
      <c r="HNC40" s="498"/>
      <c r="HND40" s="498"/>
      <c r="HNE40" s="498"/>
      <c r="HNF40" s="498"/>
      <c r="HNG40" s="498"/>
      <c r="HNH40" s="498"/>
      <c r="HNI40" s="498"/>
      <c r="HNJ40" s="498"/>
      <c r="HNK40" s="498"/>
      <c r="HNL40" s="498"/>
      <c r="HNM40" s="498"/>
      <c r="HNN40" s="498"/>
      <c r="HNO40" s="498"/>
      <c r="HNP40" s="498"/>
      <c r="HNQ40" s="498"/>
      <c r="HNR40" s="498"/>
      <c r="HNS40" s="498"/>
      <c r="HNT40" s="498"/>
      <c r="HNU40" s="498"/>
      <c r="HNV40" s="498"/>
      <c r="HNW40" s="498"/>
      <c r="HNX40" s="498"/>
      <c r="HNY40" s="498"/>
      <c r="HNZ40" s="498"/>
      <c r="HOA40" s="498"/>
      <c r="HOB40" s="498"/>
      <c r="HOC40" s="498"/>
      <c r="HOD40" s="498"/>
      <c r="HOE40" s="498"/>
      <c r="HOF40" s="498"/>
      <c r="HOG40" s="498"/>
      <c r="HOH40" s="498"/>
      <c r="HOI40" s="498"/>
      <c r="HOJ40" s="498"/>
      <c r="HOK40" s="498"/>
      <c r="HOL40" s="498"/>
      <c r="HOM40" s="498"/>
      <c r="HON40" s="498"/>
      <c r="HOO40" s="498"/>
      <c r="HOP40" s="498"/>
      <c r="HOQ40" s="498"/>
      <c r="HOR40" s="498"/>
      <c r="HOS40" s="498"/>
      <c r="HOT40" s="498"/>
      <c r="HOU40" s="498"/>
      <c r="HOV40" s="498"/>
      <c r="HOW40" s="498"/>
      <c r="HOX40" s="498"/>
      <c r="HOY40" s="498"/>
      <c r="HOZ40" s="498"/>
      <c r="HPA40" s="498"/>
      <c r="HPB40" s="498"/>
      <c r="HPC40" s="498"/>
      <c r="HPD40" s="498"/>
      <c r="HPE40" s="498"/>
      <c r="HPF40" s="498"/>
      <c r="HPG40" s="498"/>
      <c r="HPH40" s="498"/>
      <c r="HPI40" s="498"/>
      <c r="HPJ40" s="498"/>
      <c r="HPK40" s="498"/>
      <c r="HPL40" s="498"/>
      <c r="HPM40" s="498"/>
      <c r="HPN40" s="498"/>
      <c r="HPO40" s="498"/>
      <c r="HPP40" s="498"/>
      <c r="HPQ40" s="498"/>
      <c r="HPR40" s="498"/>
      <c r="HPS40" s="498"/>
      <c r="HPT40" s="498"/>
      <c r="HPU40" s="498"/>
      <c r="HPV40" s="498"/>
      <c r="HPW40" s="498"/>
      <c r="HPX40" s="498"/>
      <c r="HPY40" s="498"/>
      <c r="HPZ40" s="498"/>
      <c r="HQA40" s="498"/>
      <c r="HQB40" s="498"/>
      <c r="HQC40" s="498"/>
      <c r="HQD40" s="498"/>
      <c r="HQE40" s="498"/>
      <c r="HQF40" s="498"/>
      <c r="HQG40" s="498"/>
      <c r="HQH40" s="498"/>
      <c r="HQI40" s="498"/>
      <c r="HQJ40" s="498"/>
      <c r="HQK40" s="498"/>
      <c r="HQL40" s="498"/>
      <c r="HQM40" s="498"/>
      <c r="HQN40" s="498"/>
      <c r="HQO40" s="498"/>
      <c r="HQP40" s="498"/>
      <c r="HQQ40" s="498"/>
      <c r="HQR40" s="498"/>
      <c r="HQS40" s="498"/>
      <c r="HQT40" s="498"/>
      <c r="HQU40" s="498"/>
      <c r="HQV40" s="498"/>
      <c r="HQW40" s="498"/>
      <c r="HQX40" s="498"/>
      <c r="HQY40" s="498"/>
      <c r="HQZ40" s="498"/>
      <c r="HRA40" s="498"/>
      <c r="HRB40" s="498"/>
      <c r="HRC40" s="498"/>
      <c r="HRD40" s="498"/>
      <c r="HRE40" s="498"/>
      <c r="HRF40" s="498"/>
      <c r="HRG40" s="498"/>
      <c r="HRH40" s="498"/>
      <c r="HRI40" s="498"/>
      <c r="HRJ40" s="498"/>
      <c r="HRK40" s="498"/>
      <c r="HRL40" s="498"/>
      <c r="HRM40" s="498"/>
      <c r="HRN40" s="498"/>
      <c r="HRO40" s="498"/>
      <c r="HRP40" s="498"/>
      <c r="HRQ40" s="498"/>
      <c r="HRR40" s="498"/>
      <c r="HRS40" s="498"/>
      <c r="HRT40" s="498"/>
      <c r="HRU40" s="498"/>
      <c r="HRV40" s="498"/>
      <c r="HRW40" s="498"/>
      <c r="HRX40" s="498"/>
      <c r="HRY40" s="498"/>
      <c r="HRZ40" s="498"/>
      <c r="HSA40" s="498"/>
      <c r="HSB40" s="498"/>
      <c r="HSC40" s="498"/>
      <c r="HSD40" s="498"/>
      <c r="HSE40" s="498"/>
      <c r="HSF40" s="498"/>
      <c r="HSG40" s="498"/>
      <c r="HSH40" s="498"/>
      <c r="HSI40" s="498"/>
      <c r="HSJ40" s="498"/>
      <c r="HSK40" s="498"/>
      <c r="HSL40" s="498"/>
      <c r="HSM40" s="498"/>
      <c r="HSN40" s="498"/>
      <c r="HSO40" s="498"/>
      <c r="HSP40" s="498"/>
      <c r="HSQ40" s="498"/>
      <c r="HSR40" s="498"/>
      <c r="HSS40" s="498"/>
      <c r="HST40" s="498"/>
      <c r="HSU40" s="498"/>
      <c r="HSV40" s="498"/>
      <c r="HSW40" s="498"/>
      <c r="HSX40" s="498"/>
      <c r="HSY40" s="498"/>
      <c r="HSZ40" s="498"/>
      <c r="HTA40" s="498"/>
      <c r="HTB40" s="498"/>
      <c r="HTC40" s="498"/>
      <c r="HTD40" s="498"/>
      <c r="HTE40" s="498"/>
      <c r="HTF40" s="498"/>
      <c r="HTG40" s="498"/>
      <c r="HTH40" s="498"/>
      <c r="HTI40" s="498"/>
      <c r="HTJ40" s="498"/>
      <c r="HTK40" s="498"/>
      <c r="HTL40" s="498"/>
      <c r="HTM40" s="498"/>
      <c r="HTN40" s="498"/>
      <c r="HTO40" s="498"/>
      <c r="HTP40" s="498"/>
      <c r="HTQ40" s="498"/>
      <c r="HTR40" s="498"/>
      <c r="HTS40" s="498"/>
      <c r="HTT40" s="498"/>
      <c r="HTU40" s="498"/>
      <c r="HTV40" s="498"/>
      <c r="HTW40" s="498"/>
      <c r="HTX40" s="498"/>
      <c r="HTY40" s="498"/>
      <c r="HTZ40" s="498"/>
      <c r="HUA40" s="498"/>
      <c r="HUB40" s="498"/>
      <c r="HUC40" s="498"/>
      <c r="HUD40" s="498"/>
      <c r="HUE40" s="498"/>
      <c r="HUF40" s="498"/>
      <c r="HUG40" s="498"/>
      <c r="HUH40" s="498"/>
      <c r="HUI40" s="498"/>
      <c r="HUJ40" s="498"/>
      <c r="HUK40" s="498"/>
      <c r="HUL40" s="498"/>
      <c r="HUM40" s="498"/>
      <c r="HUN40" s="498"/>
      <c r="HUO40" s="498"/>
      <c r="HUP40" s="498"/>
      <c r="HUQ40" s="498"/>
      <c r="HUR40" s="498"/>
      <c r="HUS40" s="498"/>
      <c r="HUT40" s="498"/>
      <c r="HUU40" s="498"/>
      <c r="HUV40" s="498"/>
      <c r="HUW40" s="498"/>
      <c r="HUX40" s="498"/>
      <c r="HUY40" s="498"/>
      <c r="HUZ40" s="498"/>
      <c r="HVA40" s="498"/>
      <c r="HVB40" s="498"/>
      <c r="HVC40" s="498"/>
      <c r="HVD40" s="498"/>
      <c r="HVE40" s="498"/>
      <c r="HVF40" s="498"/>
      <c r="HVG40" s="498"/>
      <c r="HVH40" s="498"/>
      <c r="HVI40" s="498"/>
      <c r="HVJ40" s="498"/>
      <c r="HVK40" s="498"/>
      <c r="HVL40" s="498"/>
      <c r="HVM40" s="498"/>
      <c r="HVN40" s="498"/>
      <c r="HVO40" s="498"/>
      <c r="HVP40" s="498"/>
      <c r="HVQ40" s="498"/>
      <c r="HVR40" s="498"/>
      <c r="HVS40" s="498"/>
      <c r="HVT40" s="498"/>
      <c r="HVU40" s="498"/>
      <c r="HVV40" s="498"/>
      <c r="HVW40" s="498"/>
      <c r="HVX40" s="498"/>
      <c r="HVY40" s="498"/>
      <c r="HVZ40" s="498"/>
      <c r="HWA40" s="498"/>
      <c r="HWB40" s="498"/>
      <c r="HWC40" s="498"/>
      <c r="HWD40" s="498"/>
      <c r="HWE40" s="498"/>
      <c r="HWF40" s="498"/>
      <c r="HWG40" s="498"/>
      <c r="HWH40" s="498"/>
      <c r="HWI40" s="498"/>
      <c r="HWJ40" s="498"/>
      <c r="HWK40" s="498"/>
      <c r="HWL40" s="498"/>
      <c r="HWM40" s="498"/>
      <c r="HWN40" s="498"/>
      <c r="HWO40" s="498"/>
      <c r="HWP40" s="498"/>
      <c r="HWQ40" s="498"/>
      <c r="HWR40" s="498"/>
      <c r="HWS40" s="498"/>
      <c r="HWT40" s="498"/>
      <c r="HWU40" s="498"/>
      <c r="HWV40" s="498"/>
      <c r="HWW40" s="498"/>
      <c r="HWX40" s="498"/>
      <c r="HWY40" s="498"/>
      <c r="HWZ40" s="498"/>
      <c r="HXA40" s="498"/>
      <c r="HXB40" s="498"/>
      <c r="HXC40" s="498"/>
      <c r="HXD40" s="498"/>
      <c r="HXE40" s="498"/>
      <c r="HXF40" s="498"/>
      <c r="HXG40" s="498"/>
      <c r="HXH40" s="498"/>
      <c r="HXI40" s="498"/>
      <c r="HXJ40" s="498"/>
      <c r="HXK40" s="498"/>
      <c r="HXL40" s="498"/>
      <c r="HXM40" s="498"/>
      <c r="HXN40" s="498"/>
      <c r="HXO40" s="498"/>
      <c r="HXP40" s="498"/>
      <c r="HXQ40" s="498"/>
      <c r="HXR40" s="498"/>
      <c r="HXS40" s="498"/>
      <c r="HXT40" s="498"/>
      <c r="HXU40" s="498"/>
      <c r="HXV40" s="498"/>
      <c r="HXW40" s="498"/>
      <c r="HXX40" s="498"/>
      <c r="HXY40" s="498"/>
      <c r="HXZ40" s="498"/>
      <c r="HYA40" s="498"/>
      <c r="HYB40" s="498"/>
      <c r="HYC40" s="498"/>
      <c r="HYD40" s="498"/>
      <c r="HYE40" s="498"/>
      <c r="HYF40" s="498"/>
      <c r="HYG40" s="498"/>
      <c r="HYH40" s="498"/>
      <c r="HYI40" s="498"/>
      <c r="HYJ40" s="498"/>
      <c r="HYK40" s="498"/>
      <c r="HYL40" s="498"/>
      <c r="HYM40" s="498"/>
      <c r="HYN40" s="498"/>
      <c r="HYO40" s="498"/>
      <c r="HYP40" s="498"/>
      <c r="HYQ40" s="498"/>
      <c r="HYR40" s="498"/>
      <c r="HYS40" s="498"/>
      <c r="HYT40" s="498"/>
      <c r="HYU40" s="498"/>
      <c r="HYV40" s="498"/>
      <c r="HYW40" s="498"/>
      <c r="HYX40" s="498"/>
      <c r="HYY40" s="498"/>
      <c r="HYZ40" s="498"/>
      <c r="HZA40" s="498"/>
      <c r="HZB40" s="498"/>
      <c r="HZC40" s="498"/>
      <c r="HZD40" s="498"/>
      <c r="HZE40" s="498"/>
      <c r="HZF40" s="498"/>
      <c r="HZG40" s="498"/>
      <c r="HZH40" s="498"/>
      <c r="HZI40" s="498"/>
      <c r="HZJ40" s="498"/>
      <c r="HZK40" s="498"/>
      <c r="HZL40" s="498"/>
      <c r="HZM40" s="498"/>
      <c r="HZN40" s="498"/>
      <c r="HZO40" s="498"/>
      <c r="HZP40" s="498"/>
      <c r="HZQ40" s="498"/>
      <c r="HZR40" s="498"/>
      <c r="HZS40" s="498"/>
      <c r="HZT40" s="498"/>
      <c r="HZU40" s="498"/>
      <c r="HZV40" s="498"/>
      <c r="HZW40" s="498"/>
      <c r="HZX40" s="498"/>
      <c r="HZY40" s="498"/>
      <c r="HZZ40" s="498"/>
      <c r="IAA40" s="498"/>
      <c r="IAB40" s="498"/>
      <c r="IAC40" s="498"/>
      <c r="IAD40" s="498"/>
      <c r="IAE40" s="498"/>
      <c r="IAF40" s="498"/>
      <c r="IAG40" s="498"/>
      <c r="IAH40" s="498"/>
      <c r="IAI40" s="498"/>
      <c r="IAJ40" s="498"/>
      <c r="IAK40" s="498"/>
      <c r="IAL40" s="498"/>
      <c r="IAM40" s="498"/>
      <c r="IAN40" s="498"/>
      <c r="IAO40" s="498"/>
      <c r="IAP40" s="498"/>
      <c r="IAQ40" s="498"/>
      <c r="IAR40" s="498"/>
      <c r="IAS40" s="498"/>
      <c r="IAT40" s="498"/>
      <c r="IAU40" s="498"/>
      <c r="IAV40" s="498"/>
      <c r="IAW40" s="498"/>
      <c r="IAX40" s="498"/>
      <c r="IAY40" s="498"/>
      <c r="IAZ40" s="498"/>
      <c r="IBA40" s="498"/>
      <c r="IBB40" s="498"/>
      <c r="IBC40" s="498"/>
      <c r="IBD40" s="498"/>
      <c r="IBE40" s="498"/>
      <c r="IBF40" s="498"/>
      <c r="IBG40" s="498"/>
      <c r="IBH40" s="498"/>
      <c r="IBI40" s="498"/>
      <c r="IBJ40" s="498"/>
      <c r="IBK40" s="498"/>
      <c r="IBL40" s="498"/>
      <c r="IBM40" s="498"/>
      <c r="IBN40" s="498"/>
      <c r="IBO40" s="498"/>
      <c r="IBP40" s="498"/>
      <c r="IBQ40" s="498"/>
      <c r="IBR40" s="498"/>
      <c r="IBS40" s="498"/>
      <c r="IBT40" s="498"/>
      <c r="IBU40" s="498"/>
      <c r="IBV40" s="498"/>
      <c r="IBW40" s="498"/>
      <c r="IBX40" s="498"/>
      <c r="IBY40" s="498"/>
      <c r="IBZ40" s="498"/>
      <c r="ICA40" s="498"/>
      <c r="ICB40" s="498"/>
      <c r="ICC40" s="498"/>
      <c r="ICD40" s="498"/>
      <c r="ICE40" s="498"/>
      <c r="ICF40" s="498"/>
      <c r="ICG40" s="498"/>
      <c r="ICH40" s="498"/>
      <c r="ICI40" s="498"/>
      <c r="ICJ40" s="498"/>
      <c r="ICK40" s="498"/>
      <c r="ICL40" s="498"/>
      <c r="ICM40" s="498"/>
      <c r="ICN40" s="498"/>
      <c r="ICO40" s="498"/>
      <c r="ICP40" s="498"/>
      <c r="ICQ40" s="498"/>
      <c r="ICR40" s="498"/>
      <c r="ICS40" s="498"/>
      <c r="ICT40" s="498"/>
      <c r="ICU40" s="498"/>
      <c r="ICV40" s="498"/>
      <c r="ICW40" s="498"/>
      <c r="ICX40" s="498"/>
      <c r="ICY40" s="498"/>
      <c r="ICZ40" s="498"/>
      <c r="IDA40" s="498"/>
      <c r="IDB40" s="498"/>
      <c r="IDC40" s="498"/>
      <c r="IDD40" s="498"/>
      <c r="IDE40" s="498"/>
      <c r="IDF40" s="498"/>
      <c r="IDG40" s="498"/>
      <c r="IDH40" s="498"/>
      <c r="IDI40" s="498"/>
      <c r="IDJ40" s="498"/>
      <c r="IDK40" s="498"/>
      <c r="IDL40" s="498"/>
      <c r="IDM40" s="498"/>
      <c r="IDN40" s="498"/>
      <c r="IDO40" s="498"/>
      <c r="IDP40" s="498"/>
      <c r="IDQ40" s="498"/>
      <c r="IDR40" s="498"/>
      <c r="IDS40" s="498"/>
      <c r="IDT40" s="498"/>
      <c r="IDU40" s="498"/>
      <c r="IDV40" s="498"/>
      <c r="IDW40" s="498"/>
      <c r="IDX40" s="498"/>
      <c r="IDY40" s="498"/>
      <c r="IDZ40" s="498"/>
      <c r="IEA40" s="498"/>
      <c r="IEB40" s="498"/>
      <c r="IEC40" s="498"/>
      <c r="IED40" s="498"/>
      <c r="IEE40" s="498"/>
      <c r="IEF40" s="498"/>
      <c r="IEG40" s="498"/>
      <c r="IEH40" s="498"/>
      <c r="IEI40" s="498"/>
      <c r="IEJ40" s="498"/>
      <c r="IEK40" s="498"/>
      <c r="IEL40" s="498"/>
      <c r="IEM40" s="498"/>
      <c r="IEN40" s="498"/>
      <c r="IEO40" s="498"/>
      <c r="IEP40" s="498"/>
      <c r="IEQ40" s="498"/>
      <c r="IER40" s="498"/>
      <c r="IES40" s="498"/>
      <c r="IET40" s="498"/>
      <c r="IEU40" s="498"/>
      <c r="IEV40" s="498"/>
      <c r="IEW40" s="498"/>
      <c r="IEX40" s="498"/>
      <c r="IEY40" s="498"/>
      <c r="IEZ40" s="498"/>
      <c r="IFA40" s="498"/>
      <c r="IFB40" s="498"/>
      <c r="IFC40" s="498"/>
      <c r="IFD40" s="498"/>
      <c r="IFE40" s="498"/>
      <c r="IFF40" s="498"/>
      <c r="IFG40" s="498"/>
      <c r="IFH40" s="498"/>
      <c r="IFI40" s="498"/>
      <c r="IFJ40" s="498"/>
      <c r="IFK40" s="498"/>
      <c r="IFL40" s="498"/>
      <c r="IFM40" s="498"/>
      <c r="IFN40" s="498"/>
      <c r="IFO40" s="498"/>
      <c r="IFP40" s="498"/>
      <c r="IFQ40" s="498"/>
      <c r="IFR40" s="498"/>
      <c r="IFS40" s="498"/>
      <c r="IFT40" s="498"/>
      <c r="IFU40" s="498"/>
      <c r="IFV40" s="498"/>
      <c r="IFW40" s="498"/>
      <c r="IFX40" s="498"/>
      <c r="IFY40" s="498"/>
      <c r="IFZ40" s="498"/>
      <c r="IGA40" s="498"/>
      <c r="IGB40" s="498"/>
      <c r="IGC40" s="498"/>
      <c r="IGD40" s="498"/>
      <c r="IGE40" s="498"/>
      <c r="IGF40" s="498"/>
      <c r="IGG40" s="498"/>
      <c r="IGH40" s="498"/>
      <c r="IGI40" s="498"/>
      <c r="IGJ40" s="498"/>
      <c r="IGK40" s="498"/>
      <c r="IGL40" s="498"/>
      <c r="IGM40" s="498"/>
      <c r="IGN40" s="498"/>
      <c r="IGO40" s="498"/>
      <c r="IGP40" s="498"/>
      <c r="IGQ40" s="498"/>
      <c r="IGR40" s="498"/>
      <c r="IGS40" s="498"/>
      <c r="IGT40" s="498"/>
      <c r="IGU40" s="498"/>
      <c r="IGV40" s="498"/>
      <c r="IGW40" s="498"/>
      <c r="IGX40" s="498"/>
      <c r="IGY40" s="498"/>
      <c r="IGZ40" s="498"/>
      <c r="IHA40" s="498"/>
      <c r="IHB40" s="498"/>
      <c r="IHC40" s="498"/>
      <c r="IHD40" s="498"/>
      <c r="IHE40" s="498"/>
      <c r="IHF40" s="498"/>
      <c r="IHG40" s="498"/>
      <c r="IHH40" s="498"/>
      <c r="IHI40" s="498"/>
      <c r="IHJ40" s="498"/>
      <c r="IHK40" s="498"/>
      <c r="IHL40" s="498"/>
      <c r="IHM40" s="498"/>
      <c r="IHN40" s="498"/>
      <c r="IHO40" s="498"/>
      <c r="IHP40" s="498"/>
      <c r="IHQ40" s="498"/>
      <c r="IHR40" s="498"/>
      <c r="IHS40" s="498"/>
      <c r="IHT40" s="498"/>
      <c r="IHU40" s="498"/>
      <c r="IHV40" s="498"/>
      <c r="IHW40" s="498"/>
      <c r="IHX40" s="498"/>
      <c r="IHY40" s="498"/>
      <c r="IHZ40" s="498"/>
      <c r="IIA40" s="498"/>
      <c r="IIB40" s="498"/>
      <c r="IIC40" s="498"/>
      <c r="IID40" s="498"/>
      <c r="IIE40" s="498"/>
      <c r="IIF40" s="498"/>
      <c r="IIG40" s="498"/>
      <c r="IIH40" s="498"/>
      <c r="III40" s="498"/>
      <c r="IIJ40" s="498"/>
      <c r="IIK40" s="498"/>
      <c r="IIL40" s="498"/>
      <c r="IIM40" s="498"/>
      <c r="IIN40" s="498"/>
      <c r="IIO40" s="498"/>
      <c r="IIP40" s="498"/>
      <c r="IIQ40" s="498"/>
      <c r="IIR40" s="498"/>
      <c r="IIS40" s="498"/>
      <c r="IIT40" s="498"/>
      <c r="IIU40" s="498"/>
      <c r="IIV40" s="498"/>
      <c r="IIW40" s="498"/>
      <c r="IIX40" s="498"/>
      <c r="IIY40" s="498"/>
      <c r="IIZ40" s="498"/>
      <c r="IJA40" s="498"/>
      <c r="IJB40" s="498"/>
      <c r="IJC40" s="498"/>
      <c r="IJD40" s="498"/>
      <c r="IJE40" s="498"/>
      <c r="IJF40" s="498"/>
      <c r="IJG40" s="498"/>
      <c r="IJH40" s="498"/>
      <c r="IJI40" s="498"/>
      <c r="IJJ40" s="498"/>
      <c r="IJK40" s="498"/>
      <c r="IJL40" s="498"/>
      <c r="IJM40" s="498"/>
      <c r="IJN40" s="498"/>
      <c r="IJO40" s="498"/>
      <c r="IJP40" s="498"/>
      <c r="IJQ40" s="498"/>
      <c r="IJR40" s="498"/>
      <c r="IJS40" s="498"/>
      <c r="IJT40" s="498"/>
      <c r="IJU40" s="498"/>
      <c r="IJV40" s="498"/>
      <c r="IJW40" s="498"/>
      <c r="IJX40" s="498"/>
      <c r="IJY40" s="498"/>
      <c r="IJZ40" s="498"/>
      <c r="IKA40" s="498"/>
      <c r="IKB40" s="498"/>
      <c r="IKC40" s="498"/>
      <c r="IKD40" s="498"/>
      <c r="IKE40" s="498"/>
      <c r="IKF40" s="498"/>
      <c r="IKG40" s="498"/>
      <c r="IKH40" s="498"/>
      <c r="IKI40" s="498"/>
      <c r="IKJ40" s="498"/>
      <c r="IKK40" s="498"/>
      <c r="IKL40" s="498"/>
      <c r="IKM40" s="498"/>
      <c r="IKN40" s="498"/>
      <c r="IKO40" s="498"/>
      <c r="IKP40" s="498"/>
      <c r="IKQ40" s="498"/>
      <c r="IKR40" s="498"/>
      <c r="IKS40" s="498"/>
      <c r="IKT40" s="498"/>
      <c r="IKU40" s="498"/>
      <c r="IKV40" s="498"/>
      <c r="IKW40" s="498"/>
      <c r="IKX40" s="498"/>
      <c r="IKY40" s="498"/>
      <c r="IKZ40" s="498"/>
      <c r="ILA40" s="498"/>
      <c r="ILB40" s="498"/>
      <c r="ILC40" s="498"/>
      <c r="ILD40" s="498"/>
      <c r="ILE40" s="498"/>
      <c r="ILF40" s="498"/>
      <c r="ILG40" s="498"/>
      <c r="ILH40" s="498"/>
      <c r="ILI40" s="498"/>
      <c r="ILJ40" s="498"/>
      <c r="ILK40" s="498"/>
      <c r="ILL40" s="498"/>
      <c r="ILM40" s="498"/>
      <c r="ILN40" s="498"/>
      <c r="ILO40" s="498"/>
      <c r="ILP40" s="498"/>
      <c r="ILQ40" s="498"/>
      <c r="ILR40" s="498"/>
      <c r="ILS40" s="498"/>
      <c r="ILT40" s="498"/>
      <c r="ILU40" s="498"/>
      <c r="ILV40" s="498"/>
      <c r="ILW40" s="498"/>
      <c r="ILX40" s="498"/>
      <c r="ILY40" s="498"/>
      <c r="ILZ40" s="498"/>
      <c r="IMA40" s="498"/>
      <c r="IMB40" s="498"/>
      <c r="IMC40" s="498"/>
      <c r="IMD40" s="498"/>
      <c r="IME40" s="498"/>
      <c r="IMF40" s="498"/>
      <c r="IMG40" s="498"/>
      <c r="IMH40" s="498"/>
      <c r="IMI40" s="498"/>
      <c r="IMJ40" s="498"/>
      <c r="IMK40" s="498"/>
      <c r="IML40" s="498"/>
      <c r="IMM40" s="498"/>
      <c r="IMN40" s="498"/>
      <c r="IMO40" s="498"/>
      <c r="IMP40" s="498"/>
      <c r="IMQ40" s="498"/>
      <c r="IMR40" s="498"/>
      <c r="IMS40" s="498"/>
      <c r="IMT40" s="498"/>
      <c r="IMU40" s="498"/>
      <c r="IMV40" s="498"/>
      <c r="IMW40" s="498"/>
      <c r="IMX40" s="498"/>
      <c r="IMY40" s="498"/>
      <c r="IMZ40" s="498"/>
      <c r="INA40" s="498"/>
      <c r="INB40" s="498"/>
      <c r="INC40" s="498"/>
      <c r="IND40" s="498"/>
      <c r="INE40" s="498"/>
      <c r="INF40" s="498"/>
      <c r="ING40" s="498"/>
      <c r="INH40" s="498"/>
      <c r="INI40" s="498"/>
      <c r="INJ40" s="498"/>
      <c r="INK40" s="498"/>
      <c r="INL40" s="498"/>
      <c r="INM40" s="498"/>
      <c r="INN40" s="498"/>
      <c r="INO40" s="498"/>
      <c r="INP40" s="498"/>
      <c r="INQ40" s="498"/>
      <c r="INR40" s="498"/>
      <c r="INS40" s="498"/>
      <c r="INT40" s="498"/>
      <c r="INU40" s="498"/>
      <c r="INV40" s="498"/>
      <c r="INW40" s="498"/>
      <c r="INX40" s="498"/>
      <c r="INY40" s="498"/>
      <c r="INZ40" s="498"/>
      <c r="IOA40" s="498"/>
      <c r="IOB40" s="498"/>
      <c r="IOC40" s="498"/>
      <c r="IOD40" s="498"/>
      <c r="IOE40" s="498"/>
      <c r="IOF40" s="498"/>
      <c r="IOG40" s="498"/>
      <c r="IOH40" s="498"/>
      <c r="IOI40" s="498"/>
      <c r="IOJ40" s="498"/>
      <c r="IOK40" s="498"/>
      <c r="IOL40" s="498"/>
      <c r="IOM40" s="498"/>
      <c r="ION40" s="498"/>
      <c r="IOO40" s="498"/>
      <c r="IOP40" s="498"/>
      <c r="IOQ40" s="498"/>
      <c r="IOR40" s="498"/>
      <c r="IOS40" s="498"/>
      <c r="IOT40" s="498"/>
      <c r="IOU40" s="498"/>
      <c r="IOV40" s="498"/>
      <c r="IOW40" s="498"/>
      <c r="IOX40" s="498"/>
      <c r="IOY40" s="498"/>
      <c r="IOZ40" s="498"/>
      <c r="IPA40" s="498"/>
      <c r="IPB40" s="498"/>
      <c r="IPC40" s="498"/>
      <c r="IPD40" s="498"/>
      <c r="IPE40" s="498"/>
      <c r="IPF40" s="498"/>
      <c r="IPG40" s="498"/>
      <c r="IPH40" s="498"/>
      <c r="IPI40" s="498"/>
      <c r="IPJ40" s="498"/>
      <c r="IPK40" s="498"/>
      <c r="IPL40" s="498"/>
      <c r="IPM40" s="498"/>
      <c r="IPN40" s="498"/>
      <c r="IPO40" s="498"/>
      <c r="IPP40" s="498"/>
      <c r="IPQ40" s="498"/>
      <c r="IPR40" s="498"/>
      <c r="IPS40" s="498"/>
      <c r="IPT40" s="498"/>
      <c r="IPU40" s="498"/>
      <c r="IPV40" s="498"/>
      <c r="IPW40" s="498"/>
      <c r="IPX40" s="498"/>
      <c r="IPY40" s="498"/>
      <c r="IPZ40" s="498"/>
      <c r="IQA40" s="498"/>
      <c r="IQB40" s="498"/>
      <c r="IQC40" s="498"/>
      <c r="IQD40" s="498"/>
      <c r="IQE40" s="498"/>
      <c r="IQF40" s="498"/>
      <c r="IQG40" s="498"/>
      <c r="IQH40" s="498"/>
      <c r="IQI40" s="498"/>
      <c r="IQJ40" s="498"/>
      <c r="IQK40" s="498"/>
      <c r="IQL40" s="498"/>
      <c r="IQM40" s="498"/>
      <c r="IQN40" s="498"/>
      <c r="IQO40" s="498"/>
      <c r="IQP40" s="498"/>
      <c r="IQQ40" s="498"/>
      <c r="IQR40" s="498"/>
      <c r="IQS40" s="498"/>
      <c r="IQT40" s="498"/>
      <c r="IQU40" s="498"/>
      <c r="IQV40" s="498"/>
      <c r="IQW40" s="498"/>
      <c r="IQX40" s="498"/>
      <c r="IQY40" s="498"/>
      <c r="IQZ40" s="498"/>
      <c r="IRA40" s="498"/>
      <c r="IRB40" s="498"/>
      <c r="IRC40" s="498"/>
      <c r="IRD40" s="498"/>
      <c r="IRE40" s="498"/>
      <c r="IRF40" s="498"/>
      <c r="IRG40" s="498"/>
      <c r="IRH40" s="498"/>
      <c r="IRI40" s="498"/>
      <c r="IRJ40" s="498"/>
      <c r="IRK40" s="498"/>
      <c r="IRL40" s="498"/>
      <c r="IRM40" s="498"/>
      <c r="IRN40" s="498"/>
      <c r="IRO40" s="498"/>
      <c r="IRP40" s="498"/>
      <c r="IRQ40" s="498"/>
      <c r="IRR40" s="498"/>
      <c r="IRS40" s="498"/>
      <c r="IRT40" s="498"/>
      <c r="IRU40" s="498"/>
      <c r="IRV40" s="498"/>
      <c r="IRW40" s="498"/>
      <c r="IRX40" s="498"/>
      <c r="IRY40" s="498"/>
      <c r="IRZ40" s="498"/>
      <c r="ISA40" s="498"/>
      <c r="ISB40" s="498"/>
      <c r="ISC40" s="498"/>
      <c r="ISD40" s="498"/>
      <c r="ISE40" s="498"/>
      <c r="ISF40" s="498"/>
      <c r="ISG40" s="498"/>
      <c r="ISH40" s="498"/>
      <c r="ISI40" s="498"/>
      <c r="ISJ40" s="498"/>
      <c r="ISK40" s="498"/>
      <c r="ISL40" s="498"/>
      <c r="ISM40" s="498"/>
      <c r="ISN40" s="498"/>
      <c r="ISO40" s="498"/>
      <c r="ISP40" s="498"/>
      <c r="ISQ40" s="498"/>
      <c r="ISR40" s="498"/>
      <c r="ISS40" s="498"/>
      <c r="IST40" s="498"/>
      <c r="ISU40" s="498"/>
      <c r="ISV40" s="498"/>
      <c r="ISW40" s="498"/>
      <c r="ISX40" s="498"/>
      <c r="ISY40" s="498"/>
      <c r="ISZ40" s="498"/>
      <c r="ITA40" s="498"/>
      <c r="ITB40" s="498"/>
      <c r="ITC40" s="498"/>
      <c r="ITD40" s="498"/>
      <c r="ITE40" s="498"/>
      <c r="ITF40" s="498"/>
      <c r="ITG40" s="498"/>
      <c r="ITH40" s="498"/>
      <c r="ITI40" s="498"/>
      <c r="ITJ40" s="498"/>
      <c r="ITK40" s="498"/>
      <c r="ITL40" s="498"/>
      <c r="ITM40" s="498"/>
      <c r="ITN40" s="498"/>
      <c r="ITO40" s="498"/>
      <c r="ITP40" s="498"/>
      <c r="ITQ40" s="498"/>
      <c r="ITR40" s="498"/>
      <c r="ITS40" s="498"/>
      <c r="ITT40" s="498"/>
      <c r="ITU40" s="498"/>
      <c r="ITV40" s="498"/>
      <c r="ITW40" s="498"/>
      <c r="ITX40" s="498"/>
      <c r="ITY40" s="498"/>
      <c r="ITZ40" s="498"/>
      <c r="IUA40" s="498"/>
      <c r="IUB40" s="498"/>
      <c r="IUC40" s="498"/>
      <c r="IUD40" s="498"/>
      <c r="IUE40" s="498"/>
      <c r="IUF40" s="498"/>
      <c r="IUG40" s="498"/>
      <c r="IUH40" s="498"/>
      <c r="IUI40" s="498"/>
      <c r="IUJ40" s="498"/>
      <c r="IUK40" s="498"/>
      <c r="IUL40" s="498"/>
      <c r="IUM40" s="498"/>
      <c r="IUN40" s="498"/>
      <c r="IUO40" s="498"/>
      <c r="IUP40" s="498"/>
      <c r="IUQ40" s="498"/>
      <c r="IUR40" s="498"/>
      <c r="IUS40" s="498"/>
      <c r="IUT40" s="498"/>
      <c r="IUU40" s="498"/>
      <c r="IUV40" s="498"/>
      <c r="IUW40" s="498"/>
      <c r="IUX40" s="498"/>
      <c r="IUY40" s="498"/>
      <c r="IUZ40" s="498"/>
      <c r="IVA40" s="498"/>
      <c r="IVB40" s="498"/>
      <c r="IVC40" s="498"/>
      <c r="IVD40" s="498"/>
      <c r="IVE40" s="498"/>
      <c r="IVF40" s="498"/>
      <c r="IVG40" s="498"/>
      <c r="IVH40" s="498"/>
      <c r="IVI40" s="498"/>
      <c r="IVJ40" s="498"/>
      <c r="IVK40" s="498"/>
      <c r="IVL40" s="498"/>
      <c r="IVM40" s="498"/>
      <c r="IVN40" s="498"/>
      <c r="IVO40" s="498"/>
      <c r="IVP40" s="498"/>
      <c r="IVQ40" s="498"/>
      <c r="IVR40" s="498"/>
      <c r="IVS40" s="498"/>
      <c r="IVT40" s="498"/>
      <c r="IVU40" s="498"/>
      <c r="IVV40" s="498"/>
      <c r="IVW40" s="498"/>
      <c r="IVX40" s="498"/>
      <c r="IVY40" s="498"/>
      <c r="IVZ40" s="498"/>
      <c r="IWA40" s="498"/>
      <c r="IWB40" s="498"/>
      <c r="IWC40" s="498"/>
      <c r="IWD40" s="498"/>
      <c r="IWE40" s="498"/>
      <c r="IWF40" s="498"/>
      <c r="IWG40" s="498"/>
      <c r="IWH40" s="498"/>
      <c r="IWI40" s="498"/>
      <c r="IWJ40" s="498"/>
      <c r="IWK40" s="498"/>
      <c r="IWL40" s="498"/>
      <c r="IWM40" s="498"/>
      <c r="IWN40" s="498"/>
      <c r="IWO40" s="498"/>
      <c r="IWP40" s="498"/>
      <c r="IWQ40" s="498"/>
      <c r="IWR40" s="498"/>
      <c r="IWS40" s="498"/>
      <c r="IWT40" s="498"/>
      <c r="IWU40" s="498"/>
      <c r="IWV40" s="498"/>
      <c r="IWW40" s="498"/>
      <c r="IWX40" s="498"/>
      <c r="IWY40" s="498"/>
      <c r="IWZ40" s="498"/>
      <c r="IXA40" s="498"/>
      <c r="IXB40" s="498"/>
      <c r="IXC40" s="498"/>
      <c r="IXD40" s="498"/>
      <c r="IXE40" s="498"/>
      <c r="IXF40" s="498"/>
      <c r="IXG40" s="498"/>
      <c r="IXH40" s="498"/>
      <c r="IXI40" s="498"/>
      <c r="IXJ40" s="498"/>
      <c r="IXK40" s="498"/>
      <c r="IXL40" s="498"/>
      <c r="IXM40" s="498"/>
      <c r="IXN40" s="498"/>
      <c r="IXO40" s="498"/>
      <c r="IXP40" s="498"/>
      <c r="IXQ40" s="498"/>
      <c r="IXR40" s="498"/>
      <c r="IXS40" s="498"/>
      <c r="IXT40" s="498"/>
      <c r="IXU40" s="498"/>
      <c r="IXV40" s="498"/>
      <c r="IXW40" s="498"/>
      <c r="IXX40" s="498"/>
      <c r="IXY40" s="498"/>
      <c r="IXZ40" s="498"/>
      <c r="IYA40" s="498"/>
      <c r="IYB40" s="498"/>
      <c r="IYC40" s="498"/>
      <c r="IYD40" s="498"/>
      <c r="IYE40" s="498"/>
      <c r="IYF40" s="498"/>
      <c r="IYG40" s="498"/>
      <c r="IYH40" s="498"/>
      <c r="IYI40" s="498"/>
      <c r="IYJ40" s="498"/>
      <c r="IYK40" s="498"/>
      <c r="IYL40" s="498"/>
      <c r="IYM40" s="498"/>
      <c r="IYN40" s="498"/>
      <c r="IYO40" s="498"/>
      <c r="IYP40" s="498"/>
      <c r="IYQ40" s="498"/>
      <c r="IYR40" s="498"/>
      <c r="IYS40" s="498"/>
      <c r="IYT40" s="498"/>
      <c r="IYU40" s="498"/>
      <c r="IYV40" s="498"/>
      <c r="IYW40" s="498"/>
      <c r="IYX40" s="498"/>
      <c r="IYY40" s="498"/>
      <c r="IYZ40" s="498"/>
      <c r="IZA40" s="498"/>
      <c r="IZB40" s="498"/>
      <c r="IZC40" s="498"/>
      <c r="IZD40" s="498"/>
      <c r="IZE40" s="498"/>
      <c r="IZF40" s="498"/>
      <c r="IZG40" s="498"/>
      <c r="IZH40" s="498"/>
      <c r="IZI40" s="498"/>
      <c r="IZJ40" s="498"/>
      <c r="IZK40" s="498"/>
      <c r="IZL40" s="498"/>
      <c r="IZM40" s="498"/>
      <c r="IZN40" s="498"/>
      <c r="IZO40" s="498"/>
      <c r="IZP40" s="498"/>
      <c r="IZQ40" s="498"/>
      <c r="IZR40" s="498"/>
      <c r="IZS40" s="498"/>
      <c r="IZT40" s="498"/>
      <c r="IZU40" s="498"/>
      <c r="IZV40" s="498"/>
      <c r="IZW40" s="498"/>
      <c r="IZX40" s="498"/>
      <c r="IZY40" s="498"/>
      <c r="IZZ40" s="498"/>
      <c r="JAA40" s="498"/>
      <c r="JAB40" s="498"/>
      <c r="JAC40" s="498"/>
      <c r="JAD40" s="498"/>
      <c r="JAE40" s="498"/>
      <c r="JAF40" s="498"/>
      <c r="JAG40" s="498"/>
      <c r="JAH40" s="498"/>
      <c r="JAI40" s="498"/>
      <c r="JAJ40" s="498"/>
      <c r="JAK40" s="498"/>
      <c r="JAL40" s="498"/>
      <c r="JAM40" s="498"/>
      <c r="JAN40" s="498"/>
      <c r="JAO40" s="498"/>
      <c r="JAP40" s="498"/>
      <c r="JAQ40" s="498"/>
      <c r="JAR40" s="498"/>
      <c r="JAS40" s="498"/>
      <c r="JAT40" s="498"/>
      <c r="JAU40" s="498"/>
      <c r="JAV40" s="498"/>
      <c r="JAW40" s="498"/>
      <c r="JAX40" s="498"/>
      <c r="JAY40" s="498"/>
      <c r="JAZ40" s="498"/>
      <c r="JBA40" s="498"/>
      <c r="JBB40" s="498"/>
      <c r="JBC40" s="498"/>
      <c r="JBD40" s="498"/>
      <c r="JBE40" s="498"/>
      <c r="JBF40" s="498"/>
      <c r="JBG40" s="498"/>
      <c r="JBH40" s="498"/>
      <c r="JBI40" s="498"/>
      <c r="JBJ40" s="498"/>
      <c r="JBK40" s="498"/>
      <c r="JBL40" s="498"/>
      <c r="JBM40" s="498"/>
      <c r="JBN40" s="498"/>
      <c r="JBO40" s="498"/>
      <c r="JBP40" s="498"/>
      <c r="JBQ40" s="498"/>
      <c r="JBR40" s="498"/>
      <c r="JBS40" s="498"/>
      <c r="JBT40" s="498"/>
      <c r="JBU40" s="498"/>
      <c r="JBV40" s="498"/>
      <c r="JBW40" s="498"/>
      <c r="JBX40" s="498"/>
      <c r="JBY40" s="498"/>
      <c r="JBZ40" s="498"/>
      <c r="JCA40" s="498"/>
      <c r="JCB40" s="498"/>
      <c r="JCC40" s="498"/>
      <c r="JCD40" s="498"/>
      <c r="JCE40" s="498"/>
      <c r="JCF40" s="498"/>
      <c r="JCG40" s="498"/>
      <c r="JCH40" s="498"/>
      <c r="JCI40" s="498"/>
      <c r="JCJ40" s="498"/>
      <c r="JCK40" s="498"/>
      <c r="JCL40" s="498"/>
      <c r="JCM40" s="498"/>
      <c r="JCN40" s="498"/>
      <c r="JCO40" s="498"/>
      <c r="JCP40" s="498"/>
      <c r="JCQ40" s="498"/>
      <c r="JCR40" s="498"/>
      <c r="JCS40" s="498"/>
      <c r="JCT40" s="498"/>
      <c r="JCU40" s="498"/>
      <c r="JCV40" s="498"/>
      <c r="JCW40" s="498"/>
      <c r="JCX40" s="498"/>
      <c r="JCY40" s="498"/>
      <c r="JCZ40" s="498"/>
      <c r="JDA40" s="498"/>
      <c r="JDB40" s="498"/>
      <c r="JDC40" s="498"/>
      <c r="JDD40" s="498"/>
      <c r="JDE40" s="498"/>
      <c r="JDF40" s="498"/>
      <c r="JDG40" s="498"/>
      <c r="JDH40" s="498"/>
      <c r="JDI40" s="498"/>
      <c r="JDJ40" s="498"/>
      <c r="JDK40" s="498"/>
      <c r="JDL40" s="498"/>
      <c r="JDM40" s="498"/>
      <c r="JDN40" s="498"/>
      <c r="JDO40" s="498"/>
      <c r="JDP40" s="498"/>
      <c r="JDQ40" s="498"/>
      <c r="JDR40" s="498"/>
      <c r="JDS40" s="498"/>
      <c r="JDT40" s="498"/>
      <c r="JDU40" s="498"/>
      <c r="JDV40" s="498"/>
      <c r="JDW40" s="498"/>
      <c r="JDX40" s="498"/>
      <c r="JDY40" s="498"/>
      <c r="JDZ40" s="498"/>
      <c r="JEA40" s="498"/>
      <c r="JEB40" s="498"/>
      <c r="JEC40" s="498"/>
      <c r="JED40" s="498"/>
      <c r="JEE40" s="498"/>
      <c r="JEF40" s="498"/>
      <c r="JEG40" s="498"/>
      <c r="JEH40" s="498"/>
      <c r="JEI40" s="498"/>
      <c r="JEJ40" s="498"/>
      <c r="JEK40" s="498"/>
      <c r="JEL40" s="498"/>
      <c r="JEM40" s="498"/>
      <c r="JEN40" s="498"/>
      <c r="JEO40" s="498"/>
      <c r="JEP40" s="498"/>
      <c r="JEQ40" s="498"/>
      <c r="JER40" s="498"/>
      <c r="JES40" s="498"/>
      <c r="JET40" s="498"/>
      <c r="JEU40" s="498"/>
      <c r="JEV40" s="498"/>
      <c r="JEW40" s="498"/>
      <c r="JEX40" s="498"/>
      <c r="JEY40" s="498"/>
      <c r="JEZ40" s="498"/>
      <c r="JFA40" s="498"/>
      <c r="JFB40" s="498"/>
      <c r="JFC40" s="498"/>
      <c r="JFD40" s="498"/>
      <c r="JFE40" s="498"/>
      <c r="JFF40" s="498"/>
      <c r="JFG40" s="498"/>
      <c r="JFH40" s="498"/>
      <c r="JFI40" s="498"/>
      <c r="JFJ40" s="498"/>
      <c r="JFK40" s="498"/>
      <c r="JFL40" s="498"/>
      <c r="JFM40" s="498"/>
      <c r="JFN40" s="498"/>
      <c r="JFO40" s="498"/>
      <c r="JFP40" s="498"/>
      <c r="JFQ40" s="498"/>
      <c r="JFR40" s="498"/>
      <c r="JFS40" s="498"/>
      <c r="JFT40" s="498"/>
      <c r="JFU40" s="498"/>
      <c r="JFV40" s="498"/>
      <c r="JFW40" s="498"/>
      <c r="JFX40" s="498"/>
      <c r="JFY40" s="498"/>
      <c r="JFZ40" s="498"/>
      <c r="JGA40" s="498"/>
      <c r="JGB40" s="498"/>
      <c r="JGC40" s="498"/>
      <c r="JGD40" s="498"/>
      <c r="JGE40" s="498"/>
      <c r="JGF40" s="498"/>
      <c r="JGG40" s="498"/>
      <c r="JGH40" s="498"/>
      <c r="JGI40" s="498"/>
      <c r="JGJ40" s="498"/>
      <c r="JGK40" s="498"/>
      <c r="JGL40" s="498"/>
      <c r="JGM40" s="498"/>
      <c r="JGN40" s="498"/>
      <c r="JGO40" s="498"/>
      <c r="JGP40" s="498"/>
      <c r="JGQ40" s="498"/>
      <c r="JGR40" s="498"/>
      <c r="JGS40" s="498"/>
      <c r="JGT40" s="498"/>
      <c r="JGU40" s="498"/>
      <c r="JGV40" s="498"/>
      <c r="JGW40" s="498"/>
      <c r="JGX40" s="498"/>
      <c r="JGY40" s="498"/>
      <c r="JGZ40" s="498"/>
      <c r="JHA40" s="498"/>
      <c r="JHB40" s="498"/>
      <c r="JHC40" s="498"/>
      <c r="JHD40" s="498"/>
      <c r="JHE40" s="498"/>
      <c r="JHF40" s="498"/>
      <c r="JHG40" s="498"/>
      <c r="JHH40" s="498"/>
      <c r="JHI40" s="498"/>
      <c r="JHJ40" s="498"/>
      <c r="JHK40" s="498"/>
      <c r="JHL40" s="498"/>
      <c r="JHM40" s="498"/>
      <c r="JHN40" s="498"/>
      <c r="JHO40" s="498"/>
      <c r="JHP40" s="498"/>
      <c r="JHQ40" s="498"/>
      <c r="JHR40" s="498"/>
      <c r="JHS40" s="498"/>
      <c r="JHT40" s="498"/>
      <c r="JHU40" s="498"/>
      <c r="JHV40" s="498"/>
      <c r="JHW40" s="498"/>
      <c r="JHX40" s="498"/>
      <c r="JHY40" s="498"/>
      <c r="JHZ40" s="498"/>
      <c r="JIA40" s="498"/>
      <c r="JIB40" s="498"/>
      <c r="JIC40" s="498"/>
      <c r="JID40" s="498"/>
      <c r="JIE40" s="498"/>
      <c r="JIF40" s="498"/>
      <c r="JIG40" s="498"/>
      <c r="JIH40" s="498"/>
      <c r="JII40" s="498"/>
      <c r="JIJ40" s="498"/>
      <c r="JIK40" s="498"/>
      <c r="JIL40" s="498"/>
      <c r="JIM40" s="498"/>
      <c r="JIN40" s="498"/>
      <c r="JIO40" s="498"/>
      <c r="JIP40" s="498"/>
      <c r="JIQ40" s="498"/>
      <c r="JIR40" s="498"/>
      <c r="JIS40" s="498"/>
      <c r="JIT40" s="498"/>
      <c r="JIU40" s="498"/>
      <c r="JIV40" s="498"/>
      <c r="JIW40" s="498"/>
      <c r="JIX40" s="498"/>
      <c r="JIY40" s="498"/>
      <c r="JIZ40" s="498"/>
      <c r="JJA40" s="498"/>
      <c r="JJB40" s="498"/>
      <c r="JJC40" s="498"/>
      <c r="JJD40" s="498"/>
      <c r="JJE40" s="498"/>
      <c r="JJF40" s="498"/>
      <c r="JJG40" s="498"/>
      <c r="JJH40" s="498"/>
      <c r="JJI40" s="498"/>
      <c r="JJJ40" s="498"/>
      <c r="JJK40" s="498"/>
      <c r="JJL40" s="498"/>
      <c r="JJM40" s="498"/>
      <c r="JJN40" s="498"/>
      <c r="JJO40" s="498"/>
      <c r="JJP40" s="498"/>
      <c r="JJQ40" s="498"/>
      <c r="JJR40" s="498"/>
      <c r="JJS40" s="498"/>
      <c r="JJT40" s="498"/>
      <c r="JJU40" s="498"/>
      <c r="JJV40" s="498"/>
      <c r="JJW40" s="498"/>
      <c r="JJX40" s="498"/>
      <c r="JJY40" s="498"/>
      <c r="JJZ40" s="498"/>
      <c r="JKA40" s="498"/>
      <c r="JKB40" s="498"/>
      <c r="JKC40" s="498"/>
      <c r="JKD40" s="498"/>
      <c r="JKE40" s="498"/>
      <c r="JKF40" s="498"/>
      <c r="JKG40" s="498"/>
      <c r="JKH40" s="498"/>
      <c r="JKI40" s="498"/>
      <c r="JKJ40" s="498"/>
      <c r="JKK40" s="498"/>
      <c r="JKL40" s="498"/>
      <c r="JKM40" s="498"/>
      <c r="JKN40" s="498"/>
      <c r="JKO40" s="498"/>
      <c r="JKP40" s="498"/>
      <c r="JKQ40" s="498"/>
      <c r="JKR40" s="498"/>
      <c r="JKS40" s="498"/>
      <c r="JKT40" s="498"/>
      <c r="JKU40" s="498"/>
      <c r="JKV40" s="498"/>
      <c r="JKW40" s="498"/>
      <c r="JKX40" s="498"/>
      <c r="JKY40" s="498"/>
      <c r="JKZ40" s="498"/>
      <c r="JLA40" s="498"/>
      <c r="JLB40" s="498"/>
      <c r="JLC40" s="498"/>
      <c r="JLD40" s="498"/>
      <c r="JLE40" s="498"/>
      <c r="JLF40" s="498"/>
      <c r="JLG40" s="498"/>
      <c r="JLH40" s="498"/>
      <c r="JLI40" s="498"/>
      <c r="JLJ40" s="498"/>
      <c r="JLK40" s="498"/>
      <c r="JLL40" s="498"/>
      <c r="JLM40" s="498"/>
      <c r="JLN40" s="498"/>
      <c r="JLO40" s="498"/>
      <c r="JLP40" s="498"/>
      <c r="JLQ40" s="498"/>
      <c r="JLR40" s="498"/>
      <c r="JLS40" s="498"/>
      <c r="JLT40" s="498"/>
      <c r="JLU40" s="498"/>
      <c r="JLV40" s="498"/>
      <c r="JLW40" s="498"/>
      <c r="JLX40" s="498"/>
      <c r="JLY40" s="498"/>
      <c r="JLZ40" s="498"/>
      <c r="JMA40" s="498"/>
      <c r="JMB40" s="498"/>
      <c r="JMC40" s="498"/>
      <c r="JMD40" s="498"/>
      <c r="JME40" s="498"/>
      <c r="JMF40" s="498"/>
      <c r="JMG40" s="498"/>
      <c r="JMH40" s="498"/>
      <c r="JMI40" s="498"/>
      <c r="JMJ40" s="498"/>
      <c r="JMK40" s="498"/>
      <c r="JML40" s="498"/>
      <c r="JMM40" s="498"/>
      <c r="JMN40" s="498"/>
      <c r="JMO40" s="498"/>
      <c r="JMP40" s="498"/>
      <c r="JMQ40" s="498"/>
      <c r="JMR40" s="498"/>
      <c r="JMS40" s="498"/>
      <c r="JMT40" s="498"/>
      <c r="JMU40" s="498"/>
      <c r="JMV40" s="498"/>
      <c r="JMW40" s="498"/>
      <c r="JMX40" s="498"/>
      <c r="JMY40" s="498"/>
      <c r="JMZ40" s="498"/>
      <c r="JNA40" s="498"/>
      <c r="JNB40" s="498"/>
      <c r="JNC40" s="498"/>
      <c r="JND40" s="498"/>
      <c r="JNE40" s="498"/>
      <c r="JNF40" s="498"/>
      <c r="JNG40" s="498"/>
      <c r="JNH40" s="498"/>
      <c r="JNI40" s="498"/>
      <c r="JNJ40" s="498"/>
      <c r="JNK40" s="498"/>
      <c r="JNL40" s="498"/>
      <c r="JNM40" s="498"/>
      <c r="JNN40" s="498"/>
      <c r="JNO40" s="498"/>
      <c r="JNP40" s="498"/>
      <c r="JNQ40" s="498"/>
      <c r="JNR40" s="498"/>
      <c r="JNS40" s="498"/>
      <c r="JNT40" s="498"/>
      <c r="JNU40" s="498"/>
      <c r="JNV40" s="498"/>
      <c r="JNW40" s="498"/>
      <c r="JNX40" s="498"/>
      <c r="JNY40" s="498"/>
      <c r="JNZ40" s="498"/>
      <c r="JOA40" s="498"/>
      <c r="JOB40" s="498"/>
      <c r="JOC40" s="498"/>
      <c r="JOD40" s="498"/>
      <c r="JOE40" s="498"/>
      <c r="JOF40" s="498"/>
      <c r="JOG40" s="498"/>
      <c r="JOH40" s="498"/>
      <c r="JOI40" s="498"/>
      <c r="JOJ40" s="498"/>
      <c r="JOK40" s="498"/>
      <c r="JOL40" s="498"/>
      <c r="JOM40" s="498"/>
      <c r="JON40" s="498"/>
      <c r="JOO40" s="498"/>
      <c r="JOP40" s="498"/>
      <c r="JOQ40" s="498"/>
      <c r="JOR40" s="498"/>
      <c r="JOS40" s="498"/>
      <c r="JOT40" s="498"/>
      <c r="JOU40" s="498"/>
      <c r="JOV40" s="498"/>
      <c r="JOW40" s="498"/>
      <c r="JOX40" s="498"/>
      <c r="JOY40" s="498"/>
      <c r="JOZ40" s="498"/>
      <c r="JPA40" s="498"/>
      <c r="JPB40" s="498"/>
      <c r="JPC40" s="498"/>
      <c r="JPD40" s="498"/>
      <c r="JPE40" s="498"/>
      <c r="JPF40" s="498"/>
      <c r="JPG40" s="498"/>
      <c r="JPH40" s="498"/>
      <c r="JPI40" s="498"/>
      <c r="JPJ40" s="498"/>
      <c r="JPK40" s="498"/>
      <c r="JPL40" s="498"/>
      <c r="JPM40" s="498"/>
      <c r="JPN40" s="498"/>
      <c r="JPO40" s="498"/>
      <c r="JPP40" s="498"/>
      <c r="JPQ40" s="498"/>
      <c r="JPR40" s="498"/>
      <c r="JPS40" s="498"/>
      <c r="JPT40" s="498"/>
      <c r="JPU40" s="498"/>
      <c r="JPV40" s="498"/>
      <c r="JPW40" s="498"/>
      <c r="JPX40" s="498"/>
      <c r="JPY40" s="498"/>
      <c r="JPZ40" s="498"/>
      <c r="JQA40" s="498"/>
      <c r="JQB40" s="498"/>
      <c r="JQC40" s="498"/>
      <c r="JQD40" s="498"/>
      <c r="JQE40" s="498"/>
      <c r="JQF40" s="498"/>
      <c r="JQG40" s="498"/>
      <c r="JQH40" s="498"/>
      <c r="JQI40" s="498"/>
      <c r="JQJ40" s="498"/>
      <c r="JQK40" s="498"/>
      <c r="JQL40" s="498"/>
      <c r="JQM40" s="498"/>
      <c r="JQN40" s="498"/>
      <c r="JQO40" s="498"/>
      <c r="JQP40" s="498"/>
      <c r="JQQ40" s="498"/>
      <c r="JQR40" s="498"/>
      <c r="JQS40" s="498"/>
      <c r="JQT40" s="498"/>
      <c r="JQU40" s="498"/>
      <c r="JQV40" s="498"/>
      <c r="JQW40" s="498"/>
      <c r="JQX40" s="498"/>
      <c r="JQY40" s="498"/>
      <c r="JQZ40" s="498"/>
      <c r="JRA40" s="498"/>
      <c r="JRB40" s="498"/>
      <c r="JRC40" s="498"/>
      <c r="JRD40" s="498"/>
      <c r="JRE40" s="498"/>
      <c r="JRF40" s="498"/>
      <c r="JRG40" s="498"/>
      <c r="JRH40" s="498"/>
      <c r="JRI40" s="498"/>
      <c r="JRJ40" s="498"/>
      <c r="JRK40" s="498"/>
      <c r="JRL40" s="498"/>
      <c r="JRM40" s="498"/>
      <c r="JRN40" s="498"/>
      <c r="JRO40" s="498"/>
      <c r="JRP40" s="498"/>
      <c r="JRQ40" s="498"/>
      <c r="JRR40" s="498"/>
      <c r="JRS40" s="498"/>
      <c r="JRT40" s="498"/>
      <c r="JRU40" s="498"/>
      <c r="JRV40" s="498"/>
      <c r="JRW40" s="498"/>
      <c r="JRX40" s="498"/>
      <c r="JRY40" s="498"/>
      <c r="JRZ40" s="498"/>
      <c r="JSA40" s="498"/>
      <c r="JSB40" s="498"/>
      <c r="JSC40" s="498"/>
      <c r="JSD40" s="498"/>
      <c r="JSE40" s="498"/>
      <c r="JSF40" s="498"/>
      <c r="JSG40" s="498"/>
      <c r="JSH40" s="498"/>
      <c r="JSI40" s="498"/>
      <c r="JSJ40" s="498"/>
      <c r="JSK40" s="498"/>
      <c r="JSL40" s="498"/>
      <c r="JSM40" s="498"/>
      <c r="JSN40" s="498"/>
      <c r="JSO40" s="498"/>
      <c r="JSP40" s="498"/>
      <c r="JSQ40" s="498"/>
      <c r="JSR40" s="498"/>
      <c r="JSS40" s="498"/>
      <c r="JST40" s="498"/>
      <c r="JSU40" s="498"/>
      <c r="JSV40" s="498"/>
      <c r="JSW40" s="498"/>
      <c r="JSX40" s="498"/>
      <c r="JSY40" s="498"/>
      <c r="JSZ40" s="498"/>
      <c r="JTA40" s="498"/>
      <c r="JTB40" s="498"/>
      <c r="JTC40" s="498"/>
      <c r="JTD40" s="498"/>
      <c r="JTE40" s="498"/>
      <c r="JTF40" s="498"/>
      <c r="JTG40" s="498"/>
      <c r="JTH40" s="498"/>
      <c r="JTI40" s="498"/>
      <c r="JTJ40" s="498"/>
      <c r="JTK40" s="498"/>
      <c r="JTL40" s="498"/>
      <c r="JTM40" s="498"/>
      <c r="JTN40" s="498"/>
      <c r="JTO40" s="498"/>
      <c r="JTP40" s="498"/>
      <c r="JTQ40" s="498"/>
      <c r="JTR40" s="498"/>
      <c r="JTS40" s="498"/>
      <c r="JTT40" s="498"/>
      <c r="JTU40" s="498"/>
      <c r="JTV40" s="498"/>
      <c r="JTW40" s="498"/>
      <c r="JTX40" s="498"/>
      <c r="JTY40" s="498"/>
      <c r="JTZ40" s="498"/>
      <c r="JUA40" s="498"/>
      <c r="JUB40" s="498"/>
      <c r="JUC40" s="498"/>
      <c r="JUD40" s="498"/>
      <c r="JUE40" s="498"/>
      <c r="JUF40" s="498"/>
      <c r="JUG40" s="498"/>
      <c r="JUH40" s="498"/>
      <c r="JUI40" s="498"/>
      <c r="JUJ40" s="498"/>
      <c r="JUK40" s="498"/>
      <c r="JUL40" s="498"/>
      <c r="JUM40" s="498"/>
      <c r="JUN40" s="498"/>
      <c r="JUO40" s="498"/>
      <c r="JUP40" s="498"/>
      <c r="JUQ40" s="498"/>
      <c r="JUR40" s="498"/>
      <c r="JUS40" s="498"/>
      <c r="JUT40" s="498"/>
      <c r="JUU40" s="498"/>
      <c r="JUV40" s="498"/>
      <c r="JUW40" s="498"/>
      <c r="JUX40" s="498"/>
      <c r="JUY40" s="498"/>
      <c r="JUZ40" s="498"/>
      <c r="JVA40" s="498"/>
      <c r="JVB40" s="498"/>
      <c r="JVC40" s="498"/>
      <c r="JVD40" s="498"/>
      <c r="JVE40" s="498"/>
      <c r="JVF40" s="498"/>
      <c r="JVG40" s="498"/>
      <c r="JVH40" s="498"/>
      <c r="JVI40" s="498"/>
      <c r="JVJ40" s="498"/>
      <c r="JVK40" s="498"/>
      <c r="JVL40" s="498"/>
      <c r="JVM40" s="498"/>
      <c r="JVN40" s="498"/>
      <c r="JVO40" s="498"/>
      <c r="JVP40" s="498"/>
      <c r="JVQ40" s="498"/>
      <c r="JVR40" s="498"/>
      <c r="JVS40" s="498"/>
      <c r="JVT40" s="498"/>
      <c r="JVU40" s="498"/>
      <c r="JVV40" s="498"/>
      <c r="JVW40" s="498"/>
      <c r="JVX40" s="498"/>
      <c r="JVY40" s="498"/>
      <c r="JVZ40" s="498"/>
      <c r="JWA40" s="498"/>
      <c r="JWB40" s="498"/>
      <c r="JWC40" s="498"/>
      <c r="JWD40" s="498"/>
      <c r="JWE40" s="498"/>
      <c r="JWF40" s="498"/>
      <c r="JWG40" s="498"/>
      <c r="JWH40" s="498"/>
      <c r="JWI40" s="498"/>
      <c r="JWJ40" s="498"/>
      <c r="JWK40" s="498"/>
      <c r="JWL40" s="498"/>
      <c r="JWM40" s="498"/>
      <c r="JWN40" s="498"/>
      <c r="JWO40" s="498"/>
      <c r="JWP40" s="498"/>
      <c r="JWQ40" s="498"/>
      <c r="JWR40" s="498"/>
      <c r="JWS40" s="498"/>
      <c r="JWT40" s="498"/>
      <c r="JWU40" s="498"/>
      <c r="JWV40" s="498"/>
      <c r="JWW40" s="498"/>
      <c r="JWX40" s="498"/>
      <c r="JWY40" s="498"/>
      <c r="JWZ40" s="498"/>
      <c r="JXA40" s="498"/>
      <c r="JXB40" s="498"/>
      <c r="JXC40" s="498"/>
      <c r="JXD40" s="498"/>
      <c r="JXE40" s="498"/>
      <c r="JXF40" s="498"/>
      <c r="JXG40" s="498"/>
      <c r="JXH40" s="498"/>
      <c r="JXI40" s="498"/>
      <c r="JXJ40" s="498"/>
      <c r="JXK40" s="498"/>
      <c r="JXL40" s="498"/>
      <c r="JXM40" s="498"/>
      <c r="JXN40" s="498"/>
      <c r="JXO40" s="498"/>
      <c r="JXP40" s="498"/>
      <c r="JXQ40" s="498"/>
      <c r="JXR40" s="498"/>
      <c r="JXS40" s="498"/>
      <c r="JXT40" s="498"/>
      <c r="JXU40" s="498"/>
      <c r="JXV40" s="498"/>
      <c r="JXW40" s="498"/>
      <c r="JXX40" s="498"/>
      <c r="JXY40" s="498"/>
      <c r="JXZ40" s="498"/>
      <c r="JYA40" s="498"/>
      <c r="JYB40" s="498"/>
      <c r="JYC40" s="498"/>
      <c r="JYD40" s="498"/>
      <c r="JYE40" s="498"/>
      <c r="JYF40" s="498"/>
      <c r="JYG40" s="498"/>
      <c r="JYH40" s="498"/>
      <c r="JYI40" s="498"/>
      <c r="JYJ40" s="498"/>
      <c r="JYK40" s="498"/>
      <c r="JYL40" s="498"/>
      <c r="JYM40" s="498"/>
      <c r="JYN40" s="498"/>
      <c r="JYO40" s="498"/>
      <c r="JYP40" s="498"/>
      <c r="JYQ40" s="498"/>
      <c r="JYR40" s="498"/>
      <c r="JYS40" s="498"/>
      <c r="JYT40" s="498"/>
      <c r="JYU40" s="498"/>
      <c r="JYV40" s="498"/>
      <c r="JYW40" s="498"/>
      <c r="JYX40" s="498"/>
      <c r="JYY40" s="498"/>
      <c r="JYZ40" s="498"/>
      <c r="JZA40" s="498"/>
      <c r="JZB40" s="498"/>
      <c r="JZC40" s="498"/>
      <c r="JZD40" s="498"/>
      <c r="JZE40" s="498"/>
      <c r="JZF40" s="498"/>
      <c r="JZG40" s="498"/>
      <c r="JZH40" s="498"/>
      <c r="JZI40" s="498"/>
      <c r="JZJ40" s="498"/>
      <c r="JZK40" s="498"/>
      <c r="JZL40" s="498"/>
      <c r="JZM40" s="498"/>
      <c r="JZN40" s="498"/>
      <c r="JZO40" s="498"/>
      <c r="JZP40" s="498"/>
      <c r="JZQ40" s="498"/>
      <c r="JZR40" s="498"/>
      <c r="JZS40" s="498"/>
      <c r="JZT40" s="498"/>
      <c r="JZU40" s="498"/>
      <c r="JZV40" s="498"/>
      <c r="JZW40" s="498"/>
      <c r="JZX40" s="498"/>
      <c r="JZY40" s="498"/>
      <c r="JZZ40" s="498"/>
      <c r="KAA40" s="498"/>
      <c r="KAB40" s="498"/>
      <c r="KAC40" s="498"/>
      <c r="KAD40" s="498"/>
      <c r="KAE40" s="498"/>
      <c r="KAF40" s="498"/>
      <c r="KAG40" s="498"/>
      <c r="KAH40" s="498"/>
      <c r="KAI40" s="498"/>
      <c r="KAJ40" s="498"/>
      <c r="KAK40" s="498"/>
      <c r="KAL40" s="498"/>
      <c r="KAM40" s="498"/>
      <c r="KAN40" s="498"/>
      <c r="KAO40" s="498"/>
      <c r="KAP40" s="498"/>
      <c r="KAQ40" s="498"/>
      <c r="KAR40" s="498"/>
      <c r="KAS40" s="498"/>
      <c r="KAT40" s="498"/>
      <c r="KAU40" s="498"/>
      <c r="KAV40" s="498"/>
      <c r="KAW40" s="498"/>
      <c r="KAX40" s="498"/>
      <c r="KAY40" s="498"/>
      <c r="KAZ40" s="498"/>
      <c r="KBA40" s="498"/>
      <c r="KBB40" s="498"/>
      <c r="KBC40" s="498"/>
      <c r="KBD40" s="498"/>
      <c r="KBE40" s="498"/>
      <c r="KBF40" s="498"/>
      <c r="KBG40" s="498"/>
      <c r="KBH40" s="498"/>
      <c r="KBI40" s="498"/>
      <c r="KBJ40" s="498"/>
      <c r="KBK40" s="498"/>
      <c r="KBL40" s="498"/>
      <c r="KBM40" s="498"/>
      <c r="KBN40" s="498"/>
      <c r="KBO40" s="498"/>
      <c r="KBP40" s="498"/>
      <c r="KBQ40" s="498"/>
      <c r="KBR40" s="498"/>
      <c r="KBS40" s="498"/>
      <c r="KBT40" s="498"/>
      <c r="KBU40" s="498"/>
      <c r="KBV40" s="498"/>
      <c r="KBW40" s="498"/>
      <c r="KBX40" s="498"/>
      <c r="KBY40" s="498"/>
      <c r="KBZ40" s="498"/>
      <c r="KCA40" s="498"/>
      <c r="KCB40" s="498"/>
      <c r="KCC40" s="498"/>
      <c r="KCD40" s="498"/>
      <c r="KCE40" s="498"/>
      <c r="KCF40" s="498"/>
      <c r="KCG40" s="498"/>
      <c r="KCH40" s="498"/>
      <c r="KCI40" s="498"/>
      <c r="KCJ40" s="498"/>
      <c r="KCK40" s="498"/>
      <c r="KCL40" s="498"/>
      <c r="KCM40" s="498"/>
      <c r="KCN40" s="498"/>
      <c r="KCO40" s="498"/>
      <c r="KCP40" s="498"/>
      <c r="KCQ40" s="498"/>
      <c r="KCR40" s="498"/>
      <c r="KCS40" s="498"/>
      <c r="KCT40" s="498"/>
      <c r="KCU40" s="498"/>
      <c r="KCV40" s="498"/>
      <c r="KCW40" s="498"/>
      <c r="KCX40" s="498"/>
      <c r="KCY40" s="498"/>
      <c r="KCZ40" s="498"/>
      <c r="KDA40" s="498"/>
      <c r="KDB40" s="498"/>
      <c r="KDC40" s="498"/>
      <c r="KDD40" s="498"/>
      <c r="KDE40" s="498"/>
      <c r="KDF40" s="498"/>
      <c r="KDG40" s="498"/>
      <c r="KDH40" s="498"/>
      <c r="KDI40" s="498"/>
      <c r="KDJ40" s="498"/>
      <c r="KDK40" s="498"/>
      <c r="KDL40" s="498"/>
      <c r="KDM40" s="498"/>
      <c r="KDN40" s="498"/>
      <c r="KDO40" s="498"/>
      <c r="KDP40" s="498"/>
      <c r="KDQ40" s="498"/>
      <c r="KDR40" s="498"/>
      <c r="KDS40" s="498"/>
      <c r="KDT40" s="498"/>
      <c r="KDU40" s="498"/>
      <c r="KDV40" s="498"/>
      <c r="KDW40" s="498"/>
      <c r="KDX40" s="498"/>
      <c r="KDY40" s="498"/>
      <c r="KDZ40" s="498"/>
      <c r="KEA40" s="498"/>
      <c r="KEB40" s="498"/>
      <c r="KEC40" s="498"/>
      <c r="KED40" s="498"/>
      <c r="KEE40" s="498"/>
      <c r="KEF40" s="498"/>
      <c r="KEG40" s="498"/>
      <c r="KEH40" s="498"/>
      <c r="KEI40" s="498"/>
      <c r="KEJ40" s="498"/>
      <c r="KEK40" s="498"/>
      <c r="KEL40" s="498"/>
      <c r="KEM40" s="498"/>
      <c r="KEN40" s="498"/>
      <c r="KEO40" s="498"/>
      <c r="KEP40" s="498"/>
      <c r="KEQ40" s="498"/>
      <c r="KER40" s="498"/>
      <c r="KES40" s="498"/>
      <c r="KET40" s="498"/>
      <c r="KEU40" s="498"/>
      <c r="KEV40" s="498"/>
      <c r="KEW40" s="498"/>
      <c r="KEX40" s="498"/>
      <c r="KEY40" s="498"/>
      <c r="KEZ40" s="498"/>
      <c r="KFA40" s="498"/>
      <c r="KFB40" s="498"/>
      <c r="KFC40" s="498"/>
      <c r="KFD40" s="498"/>
      <c r="KFE40" s="498"/>
      <c r="KFF40" s="498"/>
      <c r="KFG40" s="498"/>
      <c r="KFH40" s="498"/>
      <c r="KFI40" s="498"/>
      <c r="KFJ40" s="498"/>
      <c r="KFK40" s="498"/>
      <c r="KFL40" s="498"/>
      <c r="KFM40" s="498"/>
      <c r="KFN40" s="498"/>
      <c r="KFO40" s="498"/>
      <c r="KFP40" s="498"/>
      <c r="KFQ40" s="498"/>
      <c r="KFR40" s="498"/>
      <c r="KFS40" s="498"/>
      <c r="KFT40" s="498"/>
      <c r="KFU40" s="498"/>
      <c r="KFV40" s="498"/>
      <c r="KFW40" s="498"/>
      <c r="KFX40" s="498"/>
      <c r="KFY40" s="498"/>
      <c r="KFZ40" s="498"/>
      <c r="KGA40" s="498"/>
      <c r="KGB40" s="498"/>
      <c r="KGC40" s="498"/>
      <c r="KGD40" s="498"/>
      <c r="KGE40" s="498"/>
      <c r="KGF40" s="498"/>
      <c r="KGG40" s="498"/>
      <c r="KGH40" s="498"/>
      <c r="KGI40" s="498"/>
      <c r="KGJ40" s="498"/>
      <c r="KGK40" s="498"/>
      <c r="KGL40" s="498"/>
      <c r="KGM40" s="498"/>
      <c r="KGN40" s="498"/>
      <c r="KGO40" s="498"/>
      <c r="KGP40" s="498"/>
      <c r="KGQ40" s="498"/>
      <c r="KGR40" s="498"/>
      <c r="KGS40" s="498"/>
      <c r="KGT40" s="498"/>
      <c r="KGU40" s="498"/>
      <c r="KGV40" s="498"/>
      <c r="KGW40" s="498"/>
      <c r="KGX40" s="498"/>
      <c r="KGY40" s="498"/>
      <c r="KGZ40" s="498"/>
      <c r="KHA40" s="498"/>
      <c r="KHB40" s="498"/>
      <c r="KHC40" s="498"/>
      <c r="KHD40" s="498"/>
      <c r="KHE40" s="498"/>
      <c r="KHF40" s="498"/>
      <c r="KHG40" s="498"/>
      <c r="KHH40" s="498"/>
      <c r="KHI40" s="498"/>
      <c r="KHJ40" s="498"/>
      <c r="KHK40" s="498"/>
      <c r="KHL40" s="498"/>
      <c r="KHM40" s="498"/>
      <c r="KHN40" s="498"/>
      <c r="KHO40" s="498"/>
      <c r="KHP40" s="498"/>
      <c r="KHQ40" s="498"/>
      <c r="KHR40" s="498"/>
      <c r="KHS40" s="498"/>
      <c r="KHT40" s="498"/>
      <c r="KHU40" s="498"/>
      <c r="KHV40" s="498"/>
      <c r="KHW40" s="498"/>
      <c r="KHX40" s="498"/>
      <c r="KHY40" s="498"/>
      <c r="KHZ40" s="498"/>
      <c r="KIA40" s="498"/>
      <c r="KIB40" s="498"/>
      <c r="KIC40" s="498"/>
      <c r="KID40" s="498"/>
      <c r="KIE40" s="498"/>
      <c r="KIF40" s="498"/>
      <c r="KIG40" s="498"/>
      <c r="KIH40" s="498"/>
      <c r="KII40" s="498"/>
      <c r="KIJ40" s="498"/>
      <c r="KIK40" s="498"/>
      <c r="KIL40" s="498"/>
      <c r="KIM40" s="498"/>
      <c r="KIN40" s="498"/>
      <c r="KIO40" s="498"/>
      <c r="KIP40" s="498"/>
      <c r="KIQ40" s="498"/>
      <c r="KIR40" s="498"/>
      <c r="KIS40" s="498"/>
      <c r="KIT40" s="498"/>
      <c r="KIU40" s="498"/>
      <c r="KIV40" s="498"/>
      <c r="KIW40" s="498"/>
      <c r="KIX40" s="498"/>
      <c r="KIY40" s="498"/>
      <c r="KIZ40" s="498"/>
      <c r="KJA40" s="498"/>
      <c r="KJB40" s="498"/>
      <c r="KJC40" s="498"/>
      <c r="KJD40" s="498"/>
      <c r="KJE40" s="498"/>
      <c r="KJF40" s="498"/>
      <c r="KJG40" s="498"/>
      <c r="KJH40" s="498"/>
      <c r="KJI40" s="498"/>
      <c r="KJJ40" s="498"/>
      <c r="KJK40" s="498"/>
      <c r="KJL40" s="498"/>
      <c r="KJM40" s="498"/>
      <c r="KJN40" s="498"/>
      <c r="KJO40" s="498"/>
      <c r="KJP40" s="498"/>
      <c r="KJQ40" s="498"/>
      <c r="KJR40" s="498"/>
      <c r="KJS40" s="498"/>
      <c r="KJT40" s="498"/>
      <c r="KJU40" s="498"/>
      <c r="KJV40" s="498"/>
      <c r="KJW40" s="498"/>
      <c r="KJX40" s="498"/>
      <c r="KJY40" s="498"/>
      <c r="KJZ40" s="498"/>
      <c r="KKA40" s="498"/>
      <c r="KKB40" s="498"/>
      <c r="KKC40" s="498"/>
      <c r="KKD40" s="498"/>
      <c r="KKE40" s="498"/>
      <c r="KKF40" s="498"/>
      <c r="KKG40" s="498"/>
      <c r="KKH40" s="498"/>
      <c r="KKI40" s="498"/>
      <c r="KKJ40" s="498"/>
      <c r="KKK40" s="498"/>
      <c r="KKL40" s="498"/>
      <c r="KKM40" s="498"/>
      <c r="KKN40" s="498"/>
      <c r="KKO40" s="498"/>
      <c r="KKP40" s="498"/>
      <c r="KKQ40" s="498"/>
      <c r="KKR40" s="498"/>
      <c r="KKS40" s="498"/>
      <c r="KKT40" s="498"/>
      <c r="KKU40" s="498"/>
      <c r="KKV40" s="498"/>
      <c r="KKW40" s="498"/>
      <c r="KKX40" s="498"/>
      <c r="KKY40" s="498"/>
      <c r="KKZ40" s="498"/>
      <c r="KLA40" s="498"/>
      <c r="KLB40" s="498"/>
      <c r="KLC40" s="498"/>
      <c r="KLD40" s="498"/>
      <c r="KLE40" s="498"/>
      <c r="KLF40" s="498"/>
      <c r="KLG40" s="498"/>
      <c r="KLH40" s="498"/>
      <c r="KLI40" s="498"/>
      <c r="KLJ40" s="498"/>
      <c r="KLK40" s="498"/>
      <c r="KLL40" s="498"/>
      <c r="KLM40" s="498"/>
      <c r="KLN40" s="498"/>
      <c r="KLO40" s="498"/>
      <c r="KLP40" s="498"/>
      <c r="KLQ40" s="498"/>
      <c r="KLR40" s="498"/>
      <c r="KLS40" s="498"/>
      <c r="KLT40" s="498"/>
      <c r="KLU40" s="498"/>
      <c r="KLV40" s="498"/>
      <c r="KLW40" s="498"/>
      <c r="KLX40" s="498"/>
      <c r="KLY40" s="498"/>
      <c r="KLZ40" s="498"/>
      <c r="KMA40" s="498"/>
      <c r="KMB40" s="498"/>
      <c r="KMC40" s="498"/>
      <c r="KMD40" s="498"/>
      <c r="KME40" s="498"/>
      <c r="KMF40" s="498"/>
      <c r="KMG40" s="498"/>
      <c r="KMH40" s="498"/>
      <c r="KMI40" s="498"/>
      <c r="KMJ40" s="498"/>
      <c r="KMK40" s="498"/>
      <c r="KML40" s="498"/>
      <c r="KMM40" s="498"/>
      <c r="KMN40" s="498"/>
      <c r="KMO40" s="498"/>
      <c r="KMP40" s="498"/>
      <c r="KMQ40" s="498"/>
      <c r="KMR40" s="498"/>
      <c r="KMS40" s="498"/>
      <c r="KMT40" s="498"/>
      <c r="KMU40" s="498"/>
      <c r="KMV40" s="498"/>
      <c r="KMW40" s="498"/>
      <c r="KMX40" s="498"/>
      <c r="KMY40" s="498"/>
      <c r="KMZ40" s="498"/>
      <c r="KNA40" s="498"/>
      <c r="KNB40" s="498"/>
      <c r="KNC40" s="498"/>
      <c r="KND40" s="498"/>
      <c r="KNE40" s="498"/>
      <c r="KNF40" s="498"/>
      <c r="KNG40" s="498"/>
      <c r="KNH40" s="498"/>
      <c r="KNI40" s="498"/>
      <c r="KNJ40" s="498"/>
      <c r="KNK40" s="498"/>
      <c r="KNL40" s="498"/>
      <c r="KNM40" s="498"/>
      <c r="KNN40" s="498"/>
      <c r="KNO40" s="498"/>
      <c r="KNP40" s="498"/>
      <c r="KNQ40" s="498"/>
      <c r="KNR40" s="498"/>
      <c r="KNS40" s="498"/>
      <c r="KNT40" s="498"/>
      <c r="KNU40" s="498"/>
      <c r="KNV40" s="498"/>
      <c r="KNW40" s="498"/>
      <c r="KNX40" s="498"/>
      <c r="KNY40" s="498"/>
      <c r="KNZ40" s="498"/>
      <c r="KOA40" s="498"/>
      <c r="KOB40" s="498"/>
      <c r="KOC40" s="498"/>
      <c r="KOD40" s="498"/>
      <c r="KOE40" s="498"/>
      <c r="KOF40" s="498"/>
      <c r="KOG40" s="498"/>
      <c r="KOH40" s="498"/>
      <c r="KOI40" s="498"/>
      <c r="KOJ40" s="498"/>
      <c r="KOK40" s="498"/>
      <c r="KOL40" s="498"/>
      <c r="KOM40" s="498"/>
      <c r="KON40" s="498"/>
      <c r="KOO40" s="498"/>
      <c r="KOP40" s="498"/>
      <c r="KOQ40" s="498"/>
      <c r="KOR40" s="498"/>
      <c r="KOS40" s="498"/>
      <c r="KOT40" s="498"/>
      <c r="KOU40" s="498"/>
      <c r="KOV40" s="498"/>
      <c r="KOW40" s="498"/>
      <c r="KOX40" s="498"/>
      <c r="KOY40" s="498"/>
      <c r="KOZ40" s="498"/>
      <c r="KPA40" s="498"/>
      <c r="KPB40" s="498"/>
      <c r="KPC40" s="498"/>
      <c r="KPD40" s="498"/>
      <c r="KPE40" s="498"/>
      <c r="KPF40" s="498"/>
      <c r="KPG40" s="498"/>
      <c r="KPH40" s="498"/>
      <c r="KPI40" s="498"/>
      <c r="KPJ40" s="498"/>
      <c r="KPK40" s="498"/>
      <c r="KPL40" s="498"/>
      <c r="KPM40" s="498"/>
      <c r="KPN40" s="498"/>
      <c r="KPO40" s="498"/>
      <c r="KPP40" s="498"/>
      <c r="KPQ40" s="498"/>
      <c r="KPR40" s="498"/>
      <c r="KPS40" s="498"/>
      <c r="KPT40" s="498"/>
      <c r="KPU40" s="498"/>
      <c r="KPV40" s="498"/>
      <c r="KPW40" s="498"/>
      <c r="KPX40" s="498"/>
      <c r="KPY40" s="498"/>
      <c r="KPZ40" s="498"/>
      <c r="KQA40" s="498"/>
      <c r="KQB40" s="498"/>
      <c r="KQC40" s="498"/>
      <c r="KQD40" s="498"/>
      <c r="KQE40" s="498"/>
      <c r="KQF40" s="498"/>
      <c r="KQG40" s="498"/>
      <c r="KQH40" s="498"/>
      <c r="KQI40" s="498"/>
      <c r="KQJ40" s="498"/>
      <c r="KQK40" s="498"/>
      <c r="KQL40" s="498"/>
      <c r="KQM40" s="498"/>
      <c r="KQN40" s="498"/>
      <c r="KQO40" s="498"/>
      <c r="KQP40" s="498"/>
      <c r="KQQ40" s="498"/>
      <c r="KQR40" s="498"/>
      <c r="KQS40" s="498"/>
      <c r="KQT40" s="498"/>
      <c r="KQU40" s="498"/>
      <c r="KQV40" s="498"/>
      <c r="KQW40" s="498"/>
      <c r="KQX40" s="498"/>
      <c r="KQY40" s="498"/>
      <c r="KQZ40" s="498"/>
      <c r="KRA40" s="498"/>
      <c r="KRB40" s="498"/>
      <c r="KRC40" s="498"/>
      <c r="KRD40" s="498"/>
      <c r="KRE40" s="498"/>
      <c r="KRF40" s="498"/>
      <c r="KRG40" s="498"/>
      <c r="KRH40" s="498"/>
      <c r="KRI40" s="498"/>
      <c r="KRJ40" s="498"/>
      <c r="KRK40" s="498"/>
      <c r="KRL40" s="498"/>
      <c r="KRM40" s="498"/>
      <c r="KRN40" s="498"/>
      <c r="KRO40" s="498"/>
      <c r="KRP40" s="498"/>
      <c r="KRQ40" s="498"/>
      <c r="KRR40" s="498"/>
      <c r="KRS40" s="498"/>
      <c r="KRT40" s="498"/>
      <c r="KRU40" s="498"/>
      <c r="KRV40" s="498"/>
      <c r="KRW40" s="498"/>
      <c r="KRX40" s="498"/>
      <c r="KRY40" s="498"/>
      <c r="KRZ40" s="498"/>
      <c r="KSA40" s="498"/>
      <c r="KSB40" s="498"/>
      <c r="KSC40" s="498"/>
      <c r="KSD40" s="498"/>
      <c r="KSE40" s="498"/>
      <c r="KSF40" s="498"/>
      <c r="KSG40" s="498"/>
      <c r="KSH40" s="498"/>
      <c r="KSI40" s="498"/>
      <c r="KSJ40" s="498"/>
      <c r="KSK40" s="498"/>
      <c r="KSL40" s="498"/>
      <c r="KSM40" s="498"/>
      <c r="KSN40" s="498"/>
      <c r="KSO40" s="498"/>
      <c r="KSP40" s="498"/>
      <c r="KSQ40" s="498"/>
      <c r="KSR40" s="498"/>
      <c r="KSS40" s="498"/>
      <c r="KST40" s="498"/>
      <c r="KSU40" s="498"/>
      <c r="KSV40" s="498"/>
      <c r="KSW40" s="498"/>
      <c r="KSX40" s="498"/>
      <c r="KSY40" s="498"/>
      <c r="KSZ40" s="498"/>
      <c r="KTA40" s="498"/>
      <c r="KTB40" s="498"/>
      <c r="KTC40" s="498"/>
      <c r="KTD40" s="498"/>
      <c r="KTE40" s="498"/>
      <c r="KTF40" s="498"/>
      <c r="KTG40" s="498"/>
      <c r="KTH40" s="498"/>
      <c r="KTI40" s="498"/>
      <c r="KTJ40" s="498"/>
      <c r="KTK40" s="498"/>
      <c r="KTL40" s="498"/>
      <c r="KTM40" s="498"/>
      <c r="KTN40" s="498"/>
      <c r="KTO40" s="498"/>
      <c r="KTP40" s="498"/>
      <c r="KTQ40" s="498"/>
      <c r="KTR40" s="498"/>
      <c r="KTS40" s="498"/>
      <c r="KTT40" s="498"/>
      <c r="KTU40" s="498"/>
      <c r="KTV40" s="498"/>
      <c r="KTW40" s="498"/>
      <c r="KTX40" s="498"/>
      <c r="KTY40" s="498"/>
      <c r="KTZ40" s="498"/>
      <c r="KUA40" s="498"/>
      <c r="KUB40" s="498"/>
      <c r="KUC40" s="498"/>
      <c r="KUD40" s="498"/>
      <c r="KUE40" s="498"/>
      <c r="KUF40" s="498"/>
      <c r="KUG40" s="498"/>
      <c r="KUH40" s="498"/>
      <c r="KUI40" s="498"/>
      <c r="KUJ40" s="498"/>
      <c r="KUK40" s="498"/>
      <c r="KUL40" s="498"/>
      <c r="KUM40" s="498"/>
      <c r="KUN40" s="498"/>
      <c r="KUO40" s="498"/>
      <c r="KUP40" s="498"/>
      <c r="KUQ40" s="498"/>
      <c r="KUR40" s="498"/>
      <c r="KUS40" s="498"/>
      <c r="KUT40" s="498"/>
      <c r="KUU40" s="498"/>
      <c r="KUV40" s="498"/>
      <c r="KUW40" s="498"/>
      <c r="KUX40" s="498"/>
      <c r="KUY40" s="498"/>
      <c r="KUZ40" s="498"/>
      <c r="KVA40" s="498"/>
      <c r="KVB40" s="498"/>
      <c r="KVC40" s="498"/>
      <c r="KVD40" s="498"/>
      <c r="KVE40" s="498"/>
      <c r="KVF40" s="498"/>
      <c r="KVG40" s="498"/>
      <c r="KVH40" s="498"/>
      <c r="KVI40" s="498"/>
      <c r="KVJ40" s="498"/>
      <c r="KVK40" s="498"/>
      <c r="KVL40" s="498"/>
      <c r="KVM40" s="498"/>
      <c r="KVN40" s="498"/>
      <c r="KVO40" s="498"/>
      <c r="KVP40" s="498"/>
      <c r="KVQ40" s="498"/>
      <c r="KVR40" s="498"/>
      <c r="KVS40" s="498"/>
      <c r="KVT40" s="498"/>
      <c r="KVU40" s="498"/>
      <c r="KVV40" s="498"/>
      <c r="KVW40" s="498"/>
      <c r="KVX40" s="498"/>
      <c r="KVY40" s="498"/>
      <c r="KVZ40" s="498"/>
      <c r="KWA40" s="498"/>
      <c r="KWB40" s="498"/>
      <c r="KWC40" s="498"/>
      <c r="KWD40" s="498"/>
      <c r="KWE40" s="498"/>
      <c r="KWF40" s="498"/>
      <c r="KWG40" s="498"/>
      <c r="KWH40" s="498"/>
      <c r="KWI40" s="498"/>
      <c r="KWJ40" s="498"/>
      <c r="KWK40" s="498"/>
      <c r="KWL40" s="498"/>
      <c r="KWM40" s="498"/>
      <c r="KWN40" s="498"/>
      <c r="KWO40" s="498"/>
      <c r="KWP40" s="498"/>
      <c r="KWQ40" s="498"/>
      <c r="KWR40" s="498"/>
      <c r="KWS40" s="498"/>
      <c r="KWT40" s="498"/>
      <c r="KWU40" s="498"/>
      <c r="KWV40" s="498"/>
      <c r="KWW40" s="498"/>
      <c r="KWX40" s="498"/>
      <c r="KWY40" s="498"/>
      <c r="KWZ40" s="498"/>
      <c r="KXA40" s="498"/>
      <c r="KXB40" s="498"/>
      <c r="KXC40" s="498"/>
      <c r="KXD40" s="498"/>
      <c r="KXE40" s="498"/>
      <c r="KXF40" s="498"/>
      <c r="KXG40" s="498"/>
      <c r="KXH40" s="498"/>
      <c r="KXI40" s="498"/>
      <c r="KXJ40" s="498"/>
      <c r="KXK40" s="498"/>
      <c r="KXL40" s="498"/>
      <c r="KXM40" s="498"/>
      <c r="KXN40" s="498"/>
      <c r="KXO40" s="498"/>
      <c r="KXP40" s="498"/>
      <c r="KXQ40" s="498"/>
      <c r="KXR40" s="498"/>
      <c r="KXS40" s="498"/>
      <c r="KXT40" s="498"/>
      <c r="KXU40" s="498"/>
      <c r="KXV40" s="498"/>
      <c r="KXW40" s="498"/>
      <c r="KXX40" s="498"/>
      <c r="KXY40" s="498"/>
      <c r="KXZ40" s="498"/>
      <c r="KYA40" s="498"/>
      <c r="KYB40" s="498"/>
      <c r="KYC40" s="498"/>
      <c r="KYD40" s="498"/>
      <c r="KYE40" s="498"/>
      <c r="KYF40" s="498"/>
      <c r="KYG40" s="498"/>
      <c r="KYH40" s="498"/>
      <c r="KYI40" s="498"/>
      <c r="KYJ40" s="498"/>
      <c r="KYK40" s="498"/>
      <c r="KYL40" s="498"/>
      <c r="KYM40" s="498"/>
      <c r="KYN40" s="498"/>
      <c r="KYO40" s="498"/>
      <c r="KYP40" s="498"/>
      <c r="KYQ40" s="498"/>
      <c r="KYR40" s="498"/>
      <c r="KYS40" s="498"/>
      <c r="KYT40" s="498"/>
      <c r="KYU40" s="498"/>
      <c r="KYV40" s="498"/>
      <c r="KYW40" s="498"/>
      <c r="KYX40" s="498"/>
      <c r="KYY40" s="498"/>
      <c r="KYZ40" s="498"/>
      <c r="KZA40" s="498"/>
      <c r="KZB40" s="498"/>
      <c r="KZC40" s="498"/>
      <c r="KZD40" s="498"/>
      <c r="KZE40" s="498"/>
      <c r="KZF40" s="498"/>
      <c r="KZG40" s="498"/>
      <c r="KZH40" s="498"/>
      <c r="KZI40" s="498"/>
      <c r="KZJ40" s="498"/>
      <c r="KZK40" s="498"/>
      <c r="KZL40" s="498"/>
      <c r="KZM40" s="498"/>
      <c r="KZN40" s="498"/>
      <c r="KZO40" s="498"/>
      <c r="KZP40" s="498"/>
      <c r="KZQ40" s="498"/>
      <c r="KZR40" s="498"/>
      <c r="KZS40" s="498"/>
      <c r="KZT40" s="498"/>
      <c r="KZU40" s="498"/>
      <c r="KZV40" s="498"/>
      <c r="KZW40" s="498"/>
      <c r="KZX40" s="498"/>
      <c r="KZY40" s="498"/>
      <c r="KZZ40" s="498"/>
      <c r="LAA40" s="498"/>
      <c r="LAB40" s="498"/>
      <c r="LAC40" s="498"/>
      <c r="LAD40" s="498"/>
      <c r="LAE40" s="498"/>
      <c r="LAF40" s="498"/>
      <c r="LAG40" s="498"/>
      <c r="LAH40" s="498"/>
      <c r="LAI40" s="498"/>
      <c r="LAJ40" s="498"/>
      <c r="LAK40" s="498"/>
      <c r="LAL40" s="498"/>
      <c r="LAM40" s="498"/>
      <c r="LAN40" s="498"/>
      <c r="LAO40" s="498"/>
      <c r="LAP40" s="498"/>
      <c r="LAQ40" s="498"/>
      <c r="LAR40" s="498"/>
      <c r="LAS40" s="498"/>
      <c r="LAT40" s="498"/>
      <c r="LAU40" s="498"/>
      <c r="LAV40" s="498"/>
      <c r="LAW40" s="498"/>
      <c r="LAX40" s="498"/>
      <c r="LAY40" s="498"/>
      <c r="LAZ40" s="498"/>
      <c r="LBA40" s="498"/>
      <c r="LBB40" s="498"/>
      <c r="LBC40" s="498"/>
      <c r="LBD40" s="498"/>
      <c r="LBE40" s="498"/>
      <c r="LBF40" s="498"/>
      <c r="LBG40" s="498"/>
      <c r="LBH40" s="498"/>
      <c r="LBI40" s="498"/>
      <c r="LBJ40" s="498"/>
      <c r="LBK40" s="498"/>
      <c r="LBL40" s="498"/>
      <c r="LBM40" s="498"/>
      <c r="LBN40" s="498"/>
      <c r="LBO40" s="498"/>
      <c r="LBP40" s="498"/>
      <c r="LBQ40" s="498"/>
      <c r="LBR40" s="498"/>
      <c r="LBS40" s="498"/>
      <c r="LBT40" s="498"/>
      <c r="LBU40" s="498"/>
      <c r="LBV40" s="498"/>
      <c r="LBW40" s="498"/>
      <c r="LBX40" s="498"/>
      <c r="LBY40" s="498"/>
      <c r="LBZ40" s="498"/>
      <c r="LCA40" s="498"/>
      <c r="LCB40" s="498"/>
      <c r="LCC40" s="498"/>
      <c r="LCD40" s="498"/>
      <c r="LCE40" s="498"/>
      <c r="LCF40" s="498"/>
      <c r="LCG40" s="498"/>
      <c r="LCH40" s="498"/>
      <c r="LCI40" s="498"/>
      <c r="LCJ40" s="498"/>
      <c r="LCK40" s="498"/>
      <c r="LCL40" s="498"/>
      <c r="LCM40" s="498"/>
      <c r="LCN40" s="498"/>
      <c r="LCO40" s="498"/>
      <c r="LCP40" s="498"/>
      <c r="LCQ40" s="498"/>
      <c r="LCR40" s="498"/>
      <c r="LCS40" s="498"/>
      <c r="LCT40" s="498"/>
      <c r="LCU40" s="498"/>
      <c r="LCV40" s="498"/>
      <c r="LCW40" s="498"/>
      <c r="LCX40" s="498"/>
      <c r="LCY40" s="498"/>
      <c r="LCZ40" s="498"/>
      <c r="LDA40" s="498"/>
      <c r="LDB40" s="498"/>
      <c r="LDC40" s="498"/>
      <c r="LDD40" s="498"/>
      <c r="LDE40" s="498"/>
      <c r="LDF40" s="498"/>
      <c r="LDG40" s="498"/>
      <c r="LDH40" s="498"/>
      <c r="LDI40" s="498"/>
      <c r="LDJ40" s="498"/>
      <c r="LDK40" s="498"/>
      <c r="LDL40" s="498"/>
      <c r="LDM40" s="498"/>
      <c r="LDN40" s="498"/>
      <c r="LDO40" s="498"/>
      <c r="LDP40" s="498"/>
      <c r="LDQ40" s="498"/>
      <c r="LDR40" s="498"/>
      <c r="LDS40" s="498"/>
      <c r="LDT40" s="498"/>
      <c r="LDU40" s="498"/>
      <c r="LDV40" s="498"/>
      <c r="LDW40" s="498"/>
      <c r="LDX40" s="498"/>
      <c r="LDY40" s="498"/>
      <c r="LDZ40" s="498"/>
      <c r="LEA40" s="498"/>
      <c r="LEB40" s="498"/>
      <c r="LEC40" s="498"/>
      <c r="LED40" s="498"/>
      <c r="LEE40" s="498"/>
      <c r="LEF40" s="498"/>
      <c r="LEG40" s="498"/>
      <c r="LEH40" s="498"/>
      <c r="LEI40" s="498"/>
      <c r="LEJ40" s="498"/>
      <c r="LEK40" s="498"/>
      <c r="LEL40" s="498"/>
      <c r="LEM40" s="498"/>
      <c r="LEN40" s="498"/>
      <c r="LEO40" s="498"/>
      <c r="LEP40" s="498"/>
      <c r="LEQ40" s="498"/>
      <c r="LER40" s="498"/>
      <c r="LES40" s="498"/>
      <c r="LET40" s="498"/>
      <c r="LEU40" s="498"/>
      <c r="LEV40" s="498"/>
      <c r="LEW40" s="498"/>
      <c r="LEX40" s="498"/>
      <c r="LEY40" s="498"/>
      <c r="LEZ40" s="498"/>
      <c r="LFA40" s="498"/>
      <c r="LFB40" s="498"/>
      <c r="LFC40" s="498"/>
      <c r="LFD40" s="498"/>
      <c r="LFE40" s="498"/>
      <c r="LFF40" s="498"/>
      <c r="LFG40" s="498"/>
      <c r="LFH40" s="498"/>
      <c r="LFI40" s="498"/>
      <c r="LFJ40" s="498"/>
      <c r="LFK40" s="498"/>
      <c r="LFL40" s="498"/>
      <c r="LFM40" s="498"/>
      <c r="LFN40" s="498"/>
      <c r="LFO40" s="498"/>
      <c r="LFP40" s="498"/>
      <c r="LFQ40" s="498"/>
      <c r="LFR40" s="498"/>
      <c r="LFS40" s="498"/>
      <c r="LFT40" s="498"/>
      <c r="LFU40" s="498"/>
      <c r="LFV40" s="498"/>
      <c r="LFW40" s="498"/>
      <c r="LFX40" s="498"/>
      <c r="LFY40" s="498"/>
      <c r="LFZ40" s="498"/>
      <c r="LGA40" s="498"/>
      <c r="LGB40" s="498"/>
      <c r="LGC40" s="498"/>
      <c r="LGD40" s="498"/>
      <c r="LGE40" s="498"/>
      <c r="LGF40" s="498"/>
      <c r="LGG40" s="498"/>
      <c r="LGH40" s="498"/>
      <c r="LGI40" s="498"/>
      <c r="LGJ40" s="498"/>
      <c r="LGK40" s="498"/>
      <c r="LGL40" s="498"/>
      <c r="LGM40" s="498"/>
      <c r="LGN40" s="498"/>
      <c r="LGO40" s="498"/>
      <c r="LGP40" s="498"/>
      <c r="LGQ40" s="498"/>
      <c r="LGR40" s="498"/>
      <c r="LGS40" s="498"/>
      <c r="LGT40" s="498"/>
      <c r="LGU40" s="498"/>
      <c r="LGV40" s="498"/>
      <c r="LGW40" s="498"/>
      <c r="LGX40" s="498"/>
      <c r="LGY40" s="498"/>
      <c r="LGZ40" s="498"/>
      <c r="LHA40" s="498"/>
      <c r="LHB40" s="498"/>
      <c r="LHC40" s="498"/>
      <c r="LHD40" s="498"/>
      <c r="LHE40" s="498"/>
      <c r="LHF40" s="498"/>
      <c r="LHG40" s="498"/>
      <c r="LHH40" s="498"/>
      <c r="LHI40" s="498"/>
      <c r="LHJ40" s="498"/>
      <c r="LHK40" s="498"/>
      <c r="LHL40" s="498"/>
      <c r="LHM40" s="498"/>
      <c r="LHN40" s="498"/>
      <c r="LHO40" s="498"/>
      <c r="LHP40" s="498"/>
      <c r="LHQ40" s="498"/>
      <c r="LHR40" s="498"/>
      <c r="LHS40" s="498"/>
      <c r="LHT40" s="498"/>
      <c r="LHU40" s="498"/>
      <c r="LHV40" s="498"/>
      <c r="LHW40" s="498"/>
      <c r="LHX40" s="498"/>
      <c r="LHY40" s="498"/>
      <c r="LHZ40" s="498"/>
      <c r="LIA40" s="498"/>
      <c r="LIB40" s="498"/>
      <c r="LIC40" s="498"/>
      <c r="LID40" s="498"/>
      <c r="LIE40" s="498"/>
      <c r="LIF40" s="498"/>
      <c r="LIG40" s="498"/>
      <c r="LIH40" s="498"/>
      <c r="LII40" s="498"/>
      <c r="LIJ40" s="498"/>
      <c r="LIK40" s="498"/>
      <c r="LIL40" s="498"/>
      <c r="LIM40" s="498"/>
      <c r="LIN40" s="498"/>
      <c r="LIO40" s="498"/>
      <c r="LIP40" s="498"/>
      <c r="LIQ40" s="498"/>
      <c r="LIR40" s="498"/>
      <c r="LIS40" s="498"/>
      <c r="LIT40" s="498"/>
      <c r="LIU40" s="498"/>
      <c r="LIV40" s="498"/>
      <c r="LIW40" s="498"/>
      <c r="LIX40" s="498"/>
      <c r="LIY40" s="498"/>
      <c r="LIZ40" s="498"/>
      <c r="LJA40" s="498"/>
      <c r="LJB40" s="498"/>
      <c r="LJC40" s="498"/>
      <c r="LJD40" s="498"/>
      <c r="LJE40" s="498"/>
      <c r="LJF40" s="498"/>
      <c r="LJG40" s="498"/>
      <c r="LJH40" s="498"/>
      <c r="LJI40" s="498"/>
      <c r="LJJ40" s="498"/>
      <c r="LJK40" s="498"/>
      <c r="LJL40" s="498"/>
      <c r="LJM40" s="498"/>
      <c r="LJN40" s="498"/>
      <c r="LJO40" s="498"/>
      <c r="LJP40" s="498"/>
      <c r="LJQ40" s="498"/>
      <c r="LJR40" s="498"/>
      <c r="LJS40" s="498"/>
      <c r="LJT40" s="498"/>
      <c r="LJU40" s="498"/>
      <c r="LJV40" s="498"/>
      <c r="LJW40" s="498"/>
      <c r="LJX40" s="498"/>
      <c r="LJY40" s="498"/>
      <c r="LJZ40" s="498"/>
      <c r="LKA40" s="498"/>
      <c r="LKB40" s="498"/>
      <c r="LKC40" s="498"/>
      <c r="LKD40" s="498"/>
      <c r="LKE40" s="498"/>
      <c r="LKF40" s="498"/>
      <c r="LKG40" s="498"/>
      <c r="LKH40" s="498"/>
      <c r="LKI40" s="498"/>
      <c r="LKJ40" s="498"/>
      <c r="LKK40" s="498"/>
      <c r="LKL40" s="498"/>
      <c r="LKM40" s="498"/>
      <c r="LKN40" s="498"/>
      <c r="LKO40" s="498"/>
      <c r="LKP40" s="498"/>
      <c r="LKQ40" s="498"/>
      <c r="LKR40" s="498"/>
      <c r="LKS40" s="498"/>
      <c r="LKT40" s="498"/>
      <c r="LKU40" s="498"/>
      <c r="LKV40" s="498"/>
      <c r="LKW40" s="498"/>
      <c r="LKX40" s="498"/>
      <c r="LKY40" s="498"/>
      <c r="LKZ40" s="498"/>
      <c r="LLA40" s="498"/>
      <c r="LLB40" s="498"/>
      <c r="LLC40" s="498"/>
      <c r="LLD40" s="498"/>
      <c r="LLE40" s="498"/>
      <c r="LLF40" s="498"/>
      <c r="LLG40" s="498"/>
      <c r="LLH40" s="498"/>
      <c r="LLI40" s="498"/>
      <c r="LLJ40" s="498"/>
      <c r="LLK40" s="498"/>
      <c r="LLL40" s="498"/>
      <c r="LLM40" s="498"/>
      <c r="LLN40" s="498"/>
      <c r="LLO40" s="498"/>
      <c r="LLP40" s="498"/>
      <c r="LLQ40" s="498"/>
      <c r="LLR40" s="498"/>
      <c r="LLS40" s="498"/>
      <c r="LLT40" s="498"/>
      <c r="LLU40" s="498"/>
      <c r="LLV40" s="498"/>
      <c r="LLW40" s="498"/>
      <c r="LLX40" s="498"/>
      <c r="LLY40" s="498"/>
      <c r="LLZ40" s="498"/>
      <c r="LMA40" s="498"/>
      <c r="LMB40" s="498"/>
      <c r="LMC40" s="498"/>
      <c r="LMD40" s="498"/>
      <c r="LME40" s="498"/>
      <c r="LMF40" s="498"/>
      <c r="LMG40" s="498"/>
      <c r="LMH40" s="498"/>
      <c r="LMI40" s="498"/>
      <c r="LMJ40" s="498"/>
      <c r="LMK40" s="498"/>
      <c r="LML40" s="498"/>
      <c r="LMM40" s="498"/>
      <c r="LMN40" s="498"/>
      <c r="LMO40" s="498"/>
      <c r="LMP40" s="498"/>
      <c r="LMQ40" s="498"/>
      <c r="LMR40" s="498"/>
      <c r="LMS40" s="498"/>
      <c r="LMT40" s="498"/>
      <c r="LMU40" s="498"/>
      <c r="LMV40" s="498"/>
      <c r="LMW40" s="498"/>
      <c r="LMX40" s="498"/>
      <c r="LMY40" s="498"/>
      <c r="LMZ40" s="498"/>
      <c r="LNA40" s="498"/>
      <c r="LNB40" s="498"/>
      <c r="LNC40" s="498"/>
      <c r="LND40" s="498"/>
      <c r="LNE40" s="498"/>
      <c r="LNF40" s="498"/>
      <c r="LNG40" s="498"/>
      <c r="LNH40" s="498"/>
      <c r="LNI40" s="498"/>
      <c r="LNJ40" s="498"/>
      <c r="LNK40" s="498"/>
      <c r="LNL40" s="498"/>
      <c r="LNM40" s="498"/>
      <c r="LNN40" s="498"/>
      <c r="LNO40" s="498"/>
      <c r="LNP40" s="498"/>
      <c r="LNQ40" s="498"/>
      <c r="LNR40" s="498"/>
      <c r="LNS40" s="498"/>
      <c r="LNT40" s="498"/>
      <c r="LNU40" s="498"/>
      <c r="LNV40" s="498"/>
      <c r="LNW40" s="498"/>
      <c r="LNX40" s="498"/>
      <c r="LNY40" s="498"/>
      <c r="LNZ40" s="498"/>
      <c r="LOA40" s="498"/>
      <c r="LOB40" s="498"/>
      <c r="LOC40" s="498"/>
      <c r="LOD40" s="498"/>
      <c r="LOE40" s="498"/>
      <c r="LOF40" s="498"/>
      <c r="LOG40" s="498"/>
      <c r="LOH40" s="498"/>
      <c r="LOI40" s="498"/>
      <c r="LOJ40" s="498"/>
      <c r="LOK40" s="498"/>
      <c r="LOL40" s="498"/>
      <c r="LOM40" s="498"/>
      <c r="LON40" s="498"/>
      <c r="LOO40" s="498"/>
      <c r="LOP40" s="498"/>
      <c r="LOQ40" s="498"/>
      <c r="LOR40" s="498"/>
      <c r="LOS40" s="498"/>
      <c r="LOT40" s="498"/>
      <c r="LOU40" s="498"/>
      <c r="LOV40" s="498"/>
      <c r="LOW40" s="498"/>
      <c r="LOX40" s="498"/>
      <c r="LOY40" s="498"/>
      <c r="LOZ40" s="498"/>
      <c r="LPA40" s="498"/>
      <c r="LPB40" s="498"/>
      <c r="LPC40" s="498"/>
      <c r="LPD40" s="498"/>
      <c r="LPE40" s="498"/>
      <c r="LPF40" s="498"/>
      <c r="LPG40" s="498"/>
      <c r="LPH40" s="498"/>
      <c r="LPI40" s="498"/>
      <c r="LPJ40" s="498"/>
      <c r="LPK40" s="498"/>
      <c r="LPL40" s="498"/>
      <c r="LPM40" s="498"/>
      <c r="LPN40" s="498"/>
      <c r="LPO40" s="498"/>
      <c r="LPP40" s="498"/>
      <c r="LPQ40" s="498"/>
      <c r="LPR40" s="498"/>
      <c r="LPS40" s="498"/>
      <c r="LPT40" s="498"/>
      <c r="LPU40" s="498"/>
      <c r="LPV40" s="498"/>
      <c r="LPW40" s="498"/>
      <c r="LPX40" s="498"/>
      <c r="LPY40" s="498"/>
      <c r="LPZ40" s="498"/>
      <c r="LQA40" s="498"/>
      <c r="LQB40" s="498"/>
      <c r="LQC40" s="498"/>
      <c r="LQD40" s="498"/>
      <c r="LQE40" s="498"/>
      <c r="LQF40" s="498"/>
      <c r="LQG40" s="498"/>
      <c r="LQH40" s="498"/>
      <c r="LQI40" s="498"/>
      <c r="LQJ40" s="498"/>
      <c r="LQK40" s="498"/>
      <c r="LQL40" s="498"/>
      <c r="LQM40" s="498"/>
      <c r="LQN40" s="498"/>
      <c r="LQO40" s="498"/>
      <c r="LQP40" s="498"/>
      <c r="LQQ40" s="498"/>
      <c r="LQR40" s="498"/>
      <c r="LQS40" s="498"/>
      <c r="LQT40" s="498"/>
      <c r="LQU40" s="498"/>
      <c r="LQV40" s="498"/>
      <c r="LQW40" s="498"/>
      <c r="LQX40" s="498"/>
      <c r="LQY40" s="498"/>
      <c r="LQZ40" s="498"/>
      <c r="LRA40" s="498"/>
      <c r="LRB40" s="498"/>
      <c r="LRC40" s="498"/>
      <c r="LRD40" s="498"/>
      <c r="LRE40" s="498"/>
      <c r="LRF40" s="498"/>
      <c r="LRG40" s="498"/>
      <c r="LRH40" s="498"/>
      <c r="LRI40" s="498"/>
      <c r="LRJ40" s="498"/>
      <c r="LRK40" s="498"/>
      <c r="LRL40" s="498"/>
      <c r="LRM40" s="498"/>
      <c r="LRN40" s="498"/>
      <c r="LRO40" s="498"/>
      <c r="LRP40" s="498"/>
      <c r="LRQ40" s="498"/>
      <c r="LRR40" s="498"/>
      <c r="LRS40" s="498"/>
      <c r="LRT40" s="498"/>
      <c r="LRU40" s="498"/>
      <c r="LRV40" s="498"/>
      <c r="LRW40" s="498"/>
      <c r="LRX40" s="498"/>
      <c r="LRY40" s="498"/>
      <c r="LRZ40" s="498"/>
      <c r="LSA40" s="498"/>
      <c r="LSB40" s="498"/>
      <c r="LSC40" s="498"/>
      <c r="LSD40" s="498"/>
      <c r="LSE40" s="498"/>
      <c r="LSF40" s="498"/>
      <c r="LSG40" s="498"/>
      <c r="LSH40" s="498"/>
      <c r="LSI40" s="498"/>
      <c r="LSJ40" s="498"/>
      <c r="LSK40" s="498"/>
      <c r="LSL40" s="498"/>
      <c r="LSM40" s="498"/>
      <c r="LSN40" s="498"/>
      <c r="LSO40" s="498"/>
      <c r="LSP40" s="498"/>
      <c r="LSQ40" s="498"/>
      <c r="LSR40" s="498"/>
      <c r="LSS40" s="498"/>
      <c r="LST40" s="498"/>
      <c r="LSU40" s="498"/>
      <c r="LSV40" s="498"/>
      <c r="LSW40" s="498"/>
      <c r="LSX40" s="498"/>
      <c r="LSY40" s="498"/>
      <c r="LSZ40" s="498"/>
      <c r="LTA40" s="498"/>
      <c r="LTB40" s="498"/>
      <c r="LTC40" s="498"/>
      <c r="LTD40" s="498"/>
      <c r="LTE40" s="498"/>
      <c r="LTF40" s="498"/>
      <c r="LTG40" s="498"/>
      <c r="LTH40" s="498"/>
      <c r="LTI40" s="498"/>
      <c r="LTJ40" s="498"/>
      <c r="LTK40" s="498"/>
      <c r="LTL40" s="498"/>
      <c r="LTM40" s="498"/>
      <c r="LTN40" s="498"/>
      <c r="LTO40" s="498"/>
      <c r="LTP40" s="498"/>
      <c r="LTQ40" s="498"/>
      <c r="LTR40" s="498"/>
      <c r="LTS40" s="498"/>
      <c r="LTT40" s="498"/>
      <c r="LTU40" s="498"/>
      <c r="LTV40" s="498"/>
      <c r="LTW40" s="498"/>
      <c r="LTX40" s="498"/>
      <c r="LTY40" s="498"/>
      <c r="LTZ40" s="498"/>
      <c r="LUA40" s="498"/>
      <c r="LUB40" s="498"/>
      <c r="LUC40" s="498"/>
      <c r="LUD40" s="498"/>
      <c r="LUE40" s="498"/>
      <c r="LUF40" s="498"/>
      <c r="LUG40" s="498"/>
      <c r="LUH40" s="498"/>
      <c r="LUI40" s="498"/>
      <c r="LUJ40" s="498"/>
      <c r="LUK40" s="498"/>
      <c r="LUL40" s="498"/>
      <c r="LUM40" s="498"/>
      <c r="LUN40" s="498"/>
      <c r="LUO40" s="498"/>
      <c r="LUP40" s="498"/>
      <c r="LUQ40" s="498"/>
      <c r="LUR40" s="498"/>
      <c r="LUS40" s="498"/>
      <c r="LUT40" s="498"/>
      <c r="LUU40" s="498"/>
      <c r="LUV40" s="498"/>
      <c r="LUW40" s="498"/>
      <c r="LUX40" s="498"/>
      <c r="LUY40" s="498"/>
      <c r="LUZ40" s="498"/>
      <c r="LVA40" s="498"/>
      <c r="LVB40" s="498"/>
      <c r="LVC40" s="498"/>
      <c r="LVD40" s="498"/>
      <c r="LVE40" s="498"/>
      <c r="LVF40" s="498"/>
      <c r="LVG40" s="498"/>
      <c r="LVH40" s="498"/>
      <c r="LVI40" s="498"/>
      <c r="LVJ40" s="498"/>
      <c r="LVK40" s="498"/>
      <c r="LVL40" s="498"/>
      <c r="LVM40" s="498"/>
      <c r="LVN40" s="498"/>
      <c r="LVO40" s="498"/>
      <c r="LVP40" s="498"/>
      <c r="LVQ40" s="498"/>
      <c r="LVR40" s="498"/>
      <c r="LVS40" s="498"/>
      <c r="LVT40" s="498"/>
      <c r="LVU40" s="498"/>
      <c r="LVV40" s="498"/>
      <c r="LVW40" s="498"/>
      <c r="LVX40" s="498"/>
      <c r="LVY40" s="498"/>
      <c r="LVZ40" s="498"/>
      <c r="LWA40" s="498"/>
      <c r="LWB40" s="498"/>
      <c r="LWC40" s="498"/>
      <c r="LWD40" s="498"/>
      <c r="LWE40" s="498"/>
      <c r="LWF40" s="498"/>
      <c r="LWG40" s="498"/>
      <c r="LWH40" s="498"/>
      <c r="LWI40" s="498"/>
      <c r="LWJ40" s="498"/>
      <c r="LWK40" s="498"/>
      <c r="LWL40" s="498"/>
      <c r="LWM40" s="498"/>
      <c r="LWN40" s="498"/>
      <c r="LWO40" s="498"/>
      <c r="LWP40" s="498"/>
      <c r="LWQ40" s="498"/>
      <c r="LWR40" s="498"/>
      <c r="LWS40" s="498"/>
      <c r="LWT40" s="498"/>
      <c r="LWU40" s="498"/>
      <c r="LWV40" s="498"/>
      <c r="LWW40" s="498"/>
      <c r="LWX40" s="498"/>
      <c r="LWY40" s="498"/>
      <c r="LWZ40" s="498"/>
      <c r="LXA40" s="498"/>
      <c r="LXB40" s="498"/>
      <c r="LXC40" s="498"/>
      <c r="LXD40" s="498"/>
      <c r="LXE40" s="498"/>
      <c r="LXF40" s="498"/>
      <c r="LXG40" s="498"/>
      <c r="LXH40" s="498"/>
      <c r="LXI40" s="498"/>
      <c r="LXJ40" s="498"/>
      <c r="LXK40" s="498"/>
      <c r="LXL40" s="498"/>
      <c r="LXM40" s="498"/>
      <c r="LXN40" s="498"/>
      <c r="LXO40" s="498"/>
      <c r="LXP40" s="498"/>
      <c r="LXQ40" s="498"/>
      <c r="LXR40" s="498"/>
      <c r="LXS40" s="498"/>
      <c r="LXT40" s="498"/>
      <c r="LXU40" s="498"/>
      <c r="LXV40" s="498"/>
      <c r="LXW40" s="498"/>
      <c r="LXX40" s="498"/>
      <c r="LXY40" s="498"/>
      <c r="LXZ40" s="498"/>
      <c r="LYA40" s="498"/>
      <c r="LYB40" s="498"/>
      <c r="LYC40" s="498"/>
      <c r="LYD40" s="498"/>
      <c r="LYE40" s="498"/>
      <c r="LYF40" s="498"/>
      <c r="LYG40" s="498"/>
      <c r="LYH40" s="498"/>
      <c r="LYI40" s="498"/>
      <c r="LYJ40" s="498"/>
      <c r="LYK40" s="498"/>
      <c r="LYL40" s="498"/>
      <c r="LYM40" s="498"/>
      <c r="LYN40" s="498"/>
      <c r="LYO40" s="498"/>
      <c r="LYP40" s="498"/>
      <c r="LYQ40" s="498"/>
      <c r="LYR40" s="498"/>
      <c r="LYS40" s="498"/>
      <c r="LYT40" s="498"/>
      <c r="LYU40" s="498"/>
      <c r="LYV40" s="498"/>
      <c r="LYW40" s="498"/>
      <c r="LYX40" s="498"/>
      <c r="LYY40" s="498"/>
      <c r="LYZ40" s="498"/>
      <c r="LZA40" s="498"/>
      <c r="LZB40" s="498"/>
      <c r="LZC40" s="498"/>
      <c r="LZD40" s="498"/>
      <c r="LZE40" s="498"/>
      <c r="LZF40" s="498"/>
      <c r="LZG40" s="498"/>
      <c r="LZH40" s="498"/>
      <c r="LZI40" s="498"/>
      <c r="LZJ40" s="498"/>
      <c r="LZK40" s="498"/>
      <c r="LZL40" s="498"/>
      <c r="LZM40" s="498"/>
      <c r="LZN40" s="498"/>
      <c r="LZO40" s="498"/>
      <c r="LZP40" s="498"/>
      <c r="LZQ40" s="498"/>
      <c r="LZR40" s="498"/>
      <c r="LZS40" s="498"/>
      <c r="LZT40" s="498"/>
      <c r="LZU40" s="498"/>
      <c r="LZV40" s="498"/>
      <c r="LZW40" s="498"/>
      <c r="LZX40" s="498"/>
      <c r="LZY40" s="498"/>
      <c r="LZZ40" s="498"/>
      <c r="MAA40" s="498"/>
      <c r="MAB40" s="498"/>
      <c r="MAC40" s="498"/>
      <c r="MAD40" s="498"/>
      <c r="MAE40" s="498"/>
      <c r="MAF40" s="498"/>
      <c r="MAG40" s="498"/>
      <c r="MAH40" s="498"/>
      <c r="MAI40" s="498"/>
      <c r="MAJ40" s="498"/>
      <c r="MAK40" s="498"/>
      <c r="MAL40" s="498"/>
      <c r="MAM40" s="498"/>
      <c r="MAN40" s="498"/>
      <c r="MAO40" s="498"/>
      <c r="MAP40" s="498"/>
      <c r="MAQ40" s="498"/>
      <c r="MAR40" s="498"/>
      <c r="MAS40" s="498"/>
      <c r="MAT40" s="498"/>
      <c r="MAU40" s="498"/>
      <c r="MAV40" s="498"/>
      <c r="MAW40" s="498"/>
      <c r="MAX40" s="498"/>
      <c r="MAY40" s="498"/>
      <c r="MAZ40" s="498"/>
      <c r="MBA40" s="498"/>
      <c r="MBB40" s="498"/>
      <c r="MBC40" s="498"/>
      <c r="MBD40" s="498"/>
      <c r="MBE40" s="498"/>
      <c r="MBF40" s="498"/>
      <c r="MBG40" s="498"/>
      <c r="MBH40" s="498"/>
      <c r="MBI40" s="498"/>
      <c r="MBJ40" s="498"/>
      <c r="MBK40" s="498"/>
      <c r="MBL40" s="498"/>
      <c r="MBM40" s="498"/>
      <c r="MBN40" s="498"/>
      <c r="MBO40" s="498"/>
      <c r="MBP40" s="498"/>
      <c r="MBQ40" s="498"/>
      <c r="MBR40" s="498"/>
      <c r="MBS40" s="498"/>
      <c r="MBT40" s="498"/>
      <c r="MBU40" s="498"/>
      <c r="MBV40" s="498"/>
      <c r="MBW40" s="498"/>
      <c r="MBX40" s="498"/>
      <c r="MBY40" s="498"/>
      <c r="MBZ40" s="498"/>
      <c r="MCA40" s="498"/>
      <c r="MCB40" s="498"/>
      <c r="MCC40" s="498"/>
      <c r="MCD40" s="498"/>
      <c r="MCE40" s="498"/>
      <c r="MCF40" s="498"/>
      <c r="MCG40" s="498"/>
      <c r="MCH40" s="498"/>
      <c r="MCI40" s="498"/>
      <c r="MCJ40" s="498"/>
      <c r="MCK40" s="498"/>
      <c r="MCL40" s="498"/>
      <c r="MCM40" s="498"/>
      <c r="MCN40" s="498"/>
      <c r="MCO40" s="498"/>
      <c r="MCP40" s="498"/>
      <c r="MCQ40" s="498"/>
      <c r="MCR40" s="498"/>
      <c r="MCS40" s="498"/>
      <c r="MCT40" s="498"/>
      <c r="MCU40" s="498"/>
      <c r="MCV40" s="498"/>
      <c r="MCW40" s="498"/>
      <c r="MCX40" s="498"/>
      <c r="MCY40" s="498"/>
      <c r="MCZ40" s="498"/>
      <c r="MDA40" s="498"/>
      <c r="MDB40" s="498"/>
      <c r="MDC40" s="498"/>
      <c r="MDD40" s="498"/>
      <c r="MDE40" s="498"/>
      <c r="MDF40" s="498"/>
      <c r="MDG40" s="498"/>
      <c r="MDH40" s="498"/>
      <c r="MDI40" s="498"/>
      <c r="MDJ40" s="498"/>
      <c r="MDK40" s="498"/>
      <c r="MDL40" s="498"/>
      <c r="MDM40" s="498"/>
      <c r="MDN40" s="498"/>
      <c r="MDO40" s="498"/>
      <c r="MDP40" s="498"/>
      <c r="MDQ40" s="498"/>
      <c r="MDR40" s="498"/>
      <c r="MDS40" s="498"/>
      <c r="MDT40" s="498"/>
      <c r="MDU40" s="498"/>
      <c r="MDV40" s="498"/>
      <c r="MDW40" s="498"/>
      <c r="MDX40" s="498"/>
      <c r="MDY40" s="498"/>
      <c r="MDZ40" s="498"/>
      <c r="MEA40" s="498"/>
      <c r="MEB40" s="498"/>
      <c r="MEC40" s="498"/>
      <c r="MED40" s="498"/>
      <c r="MEE40" s="498"/>
      <c r="MEF40" s="498"/>
      <c r="MEG40" s="498"/>
      <c r="MEH40" s="498"/>
      <c r="MEI40" s="498"/>
      <c r="MEJ40" s="498"/>
      <c r="MEK40" s="498"/>
      <c r="MEL40" s="498"/>
      <c r="MEM40" s="498"/>
      <c r="MEN40" s="498"/>
      <c r="MEO40" s="498"/>
      <c r="MEP40" s="498"/>
      <c r="MEQ40" s="498"/>
      <c r="MER40" s="498"/>
      <c r="MES40" s="498"/>
      <c r="MET40" s="498"/>
      <c r="MEU40" s="498"/>
      <c r="MEV40" s="498"/>
      <c r="MEW40" s="498"/>
      <c r="MEX40" s="498"/>
      <c r="MEY40" s="498"/>
      <c r="MEZ40" s="498"/>
      <c r="MFA40" s="498"/>
      <c r="MFB40" s="498"/>
      <c r="MFC40" s="498"/>
      <c r="MFD40" s="498"/>
      <c r="MFE40" s="498"/>
      <c r="MFF40" s="498"/>
      <c r="MFG40" s="498"/>
      <c r="MFH40" s="498"/>
      <c r="MFI40" s="498"/>
      <c r="MFJ40" s="498"/>
      <c r="MFK40" s="498"/>
      <c r="MFL40" s="498"/>
      <c r="MFM40" s="498"/>
      <c r="MFN40" s="498"/>
      <c r="MFO40" s="498"/>
      <c r="MFP40" s="498"/>
      <c r="MFQ40" s="498"/>
      <c r="MFR40" s="498"/>
      <c r="MFS40" s="498"/>
      <c r="MFT40" s="498"/>
      <c r="MFU40" s="498"/>
      <c r="MFV40" s="498"/>
      <c r="MFW40" s="498"/>
      <c r="MFX40" s="498"/>
      <c r="MFY40" s="498"/>
      <c r="MFZ40" s="498"/>
      <c r="MGA40" s="498"/>
      <c r="MGB40" s="498"/>
      <c r="MGC40" s="498"/>
      <c r="MGD40" s="498"/>
      <c r="MGE40" s="498"/>
      <c r="MGF40" s="498"/>
      <c r="MGG40" s="498"/>
      <c r="MGH40" s="498"/>
      <c r="MGI40" s="498"/>
      <c r="MGJ40" s="498"/>
      <c r="MGK40" s="498"/>
      <c r="MGL40" s="498"/>
      <c r="MGM40" s="498"/>
      <c r="MGN40" s="498"/>
      <c r="MGO40" s="498"/>
      <c r="MGP40" s="498"/>
      <c r="MGQ40" s="498"/>
      <c r="MGR40" s="498"/>
      <c r="MGS40" s="498"/>
      <c r="MGT40" s="498"/>
      <c r="MGU40" s="498"/>
      <c r="MGV40" s="498"/>
      <c r="MGW40" s="498"/>
      <c r="MGX40" s="498"/>
      <c r="MGY40" s="498"/>
      <c r="MGZ40" s="498"/>
      <c r="MHA40" s="498"/>
      <c r="MHB40" s="498"/>
      <c r="MHC40" s="498"/>
      <c r="MHD40" s="498"/>
      <c r="MHE40" s="498"/>
      <c r="MHF40" s="498"/>
      <c r="MHG40" s="498"/>
      <c r="MHH40" s="498"/>
      <c r="MHI40" s="498"/>
      <c r="MHJ40" s="498"/>
      <c r="MHK40" s="498"/>
      <c r="MHL40" s="498"/>
      <c r="MHM40" s="498"/>
      <c r="MHN40" s="498"/>
      <c r="MHO40" s="498"/>
      <c r="MHP40" s="498"/>
      <c r="MHQ40" s="498"/>
      <c r="MHR40" s="498"/>
      <c r="MHS40" s="498"/>
      <c r="MHT40" s="498"/>
      <c r="MHU40" s="498"/>
      <c r="MHV40" s="498"/>
      <c r="MHW40" s="498"/>
      <c r="MHX40" s="498"/>
      <c r="MHY40" s="498"/>
      <c r="MHZ40" s="498"/>
      <c r="MIA40" s="498"/>
      <c r="MIB40" s="498"/>
      <c r="MIC40" s="498"/>
      <c r="MID40" s="498"/>
      <c r="MIE40" s="498"/>
      <c r="MIF40" s="498"/>
      <c r="MIG40" s="498"/>
      <c r="MIH40" s="498"/>
      <c r="MII40" s="498"/>
      <c r="MIJ40" s="498"/>
      <c r="MIK40" s="498"/>
      <c r="MIL40" s="498"/>
      <c r="MIM40" s="498"/>
      <c r="MIN40" s="498"/>
      <c r="MIO40" s="498"/>
      <c r="MIP40" s="498"/>
      <c r="MIQ40" s="498"/>
      <c r="MIR40" s="498"/>
      <c r="MIS40" s="498"/>
      <c r="MIT40" s="498"/>
      <c r="MIU40" s="498"/>
      <c r="MIV40" s="498"/>
      <c r="MIW40" s="498"/>
      <c r="MIX40" s="498"/>
      <c r="MIY40" s="498"/>
      <c r="MIZ40" s="498"/>
      <c r="MJA40" s="498"/>
      <c r="MJB40" s="498"/>
      <c r="MJC40" s="498"/>
      <c r="MJD40" s="498"/>
      <c r="MJE40" s="498"/>
      <c r="MJF40" s="498"/>
      <c r="MJG40" s="498"/>
      <c r="MJH40" s="498"/>
      <c r="MJI40" s="498"/>
      <c r="MJJ40" s="498"/>
      <c r="MJK40" s="498"/>
      <c r="MJL40" s="498"/>
      <c r="MJM40" s="498"/>
      <c r="MJN40" s="498"/>
      <c r="MJO40" s="498"/>
      <c r="MJP40" s="498"/>
      <c r="MJQ40" s="498"/>
      <c r="MJR40" s="498"/>
      <c r="MJS40" s="498"/>
      <c r="MJT40" s="498"/>
      <c r="MJU40" s="498"/>
      <c r="MJV40" s="498"/>
      <c r="MJW40" s="498"/>
      <c r="MJX40" s="498"/>
      <c r="MJY40" s="498"/>
      <c r="MJZ40" s="498"/>
      <c r="MKA40" s="498"/>
      <c r="MKB40" s="498"/>
      <c r="MKC40" s="498"/>
      <c r="MKD40" s="498"/>
      <c r="MKE40" s="498"/>
      <c r="MKF40" s="498"/>
      <c r="MKG40" s="498"/>
      <c r="MKH40" s="498"/>
      <c r="MKI40" s="498"/>
      <c r="MKJ40" s="498"/>
      <c r="MKK40" s="498"/>
      <c r="MKL40" s="498"/>
      <c r="MKM40" s="498"/>
      <c r="MKN40" s="498"/>
      <c r="MKO40" s="498"/>
      <c r="MKP40" s="498"/>
      <c r="MKQ40" s="498"/>
      <c r="MKR40" s="498"/>
      <c r="MKS40" s="498"/>
      <c r="MKT40" s="498"/>
      <c r="MKU40" s="498"/>
      <c r="MKV40" s="498"/>
      <c r="MKW40" s="498"/>
      <c r="MKX40" s="498"/>
      <c r="MKY40" s="498"/>
      <c r="MKZ40" s="498"/>
      <c r="MLA40" s="498"/>
      <c r="MLB40" s="498"/>
      <c r="MLC40" s="498"/>
      <c r="MLD40" s="498"/>
      <c r="MLE40" s="498"/>
      <c r="MLF40" s="498"/>
      <c r="MLG40" s="498"/>
      <c r="MLH40" s="498"/>
      <c r="MLI40" s="498"/>
      <c r="MLJ40" s="498"/>
      <c r="MLK40" s="498"/>
      <c r="MLL40" s="498"/>
      <c r="MLM40" s="498"/>
      <c r="MLN40" s="498"/>
      <c r="MLO40" s="498"/>
      <c r="MLP40" s="498"/>
      <c r="MLQ40" s="498"/>
      <c r="MLR40" s="498"/>
      <c r="MLS40" s="498"/>
      <c r="MLT40" s="498"/>
      <c r="MLU40" s="498"/>
      <c r="MLV40" s="498"/>
      <c r="MLW40" s="498"/>
      <c r="MLX40" s="498"/>
      <c r="MLY40" s="498"/>
      <c r="MLZ40" s="498"/>
      <c r="MMA40" s="498"/>
      <c r="MMB40" s="498"/>
      <c r="MMC40" s="498"/>
      <c r="MMD40" s="498"/>
      <c r="MME40" s="498"/>
      <c r="MMF40" s="498"/>
      <c r="MMG40" s="498"/>
      <c r="MMH40" s="498"/>
      <c r="MMI40" s="498"/>
      <c r="MMJ40" s="498"/>
      <c r="MMK40" s="498"/>
      <c r="MML40" s="498"/>
      <c r="MMM40" s="498"/>
      <c r="MMN40" s="498"/>
      <c r="MMO40" s="498"/>
      <c r="MMP40" s="498"/>
      <c r="MMQ40" s="498"/>
      <c r="MMR40" s="498"/>
      <c r="MMS40" s="498"/>
      <c r="MMT40" s="498"/>
      <c r="MMU40" s="498"/>
      <c r="MMV40" s="498"/>
      <c r="MMW40" s="498"/>
      <c r="MMX40" s="498"/>
      <c r="MMY40" s="498"/>
      <c r="MMZ40" s="498"/>
      <c r="MNA40" s="498"/>
      <c r="MNB40" s="498"/>
      <c r="MNC40" s="498"/>
      <c r="MND40" s="498"/>
      <c r="MNE40" s="498"/>
      <c r="MNF40" s="498"/>
      <c r="MNG40" s="498"/>
      <c r="MNH40" s="498"/>
      <c r="MNI40" s="498"/>
      <c r="MNJ40" s="498"/>
      <c r="MNK40" s="498"/>
      <c r="MNL40" s="498"/>
      <c r="MNM40" s="498"/>
      <c r="MNN40" s="498"/>
      <c r="MNO40" s="498"/>
      <c r="MNP40" s="498"/>
      <c r="MNQ40" s="498"/>
      <c r="MNR40" s="498"/>
      <c r="MNS40" s="498"/>
      <c r="MNT40" s="498"/>
      <c r="MNU40" s="498"/>
      <c r="MNV40" s="498"/>
      <c r="MNW40" s="498"/>
      <c r="MNX40" s="498"/>
      <c r="MNY40" s="498"/>
      <c r="MNZ40" s="498"/>
      <c r="MOA40" s="498"/>
      <c r="MOB40" s="498"/>
      <c r="MOC40" s="498"/>
      <c r="MOD40" s="498"/>
      <c r="MOE40" s="498"/>
      <c r="MOF40" s="498"/>
      <c r="MOG40" s="498"/>
      <c r="MOH40" s="498"/>
      <c r="MOI40" s="498"/>
      <c r="MOJ40" s="498"/>
      <c r="MOK40" s="498"/>
      <c r="MOL40" s="498"/>
      <c r="MOM40" s="498"/>
      <c r="MON40" s="498"/>
      <c r="MOO40" s="498"/>
      <c r="MOP40" s="498"/>
      <c r="MOQ40" s="498"/>
      <c r="MOR40" s="498"/>
      <c r="MOS40" s="498"/>
      <c r="MOT40" s="498"/>
      <c r="MOU40" s="498"/>
      <c r="MOV40" s="498"/>
      <c r="MOW40" s="498"/>
      <c r="MOX40" s="498"/>
      <c r="MOY40" s="498"/>
      <c r="MOZ40" s="498"/>
      <c r="MPA40" s="498"/>
      <c r="MPB40" s="498"/>
      <c r="MPC40" s="498"/>
      <c r="MPD40" s="498"/>
      <c r="MPE40" s="498"/>
      <c r="MPF40" s="498"/>
      <c r="MPG40" s="498"/>
      <c r="MPH40" s="498"/>
      <c r="MPI40" s="498"/>
      <c r="MPJ40" s="498"/>
      <c r="MPK40" s="498"/>
      <c r="MPL40" s="498"/>
      <c r="MPM40" s="498"/>
      <c r="MPN40" s="498"/>
      <c r="MPO40" s="498"/>
      <c r="MPP40" s="498"/>
      <c r="MPQ40" s="498"/>
      <c r="MPR40" s="498"/>
      <c r="MPS40" s="498"/>
      <c r="MPT40" s="498"/>
      <c r="MPU40" s="498"/>
      <c r="MPV40" s="498"/>
      <c r="MPW40" s="498"/>
      <c r="MPX40" s="498"/>
      <c r="MPY40" s="498"/>
      <c r="MPZ40" s="498"/>
      <c r="MQA40" s="498"/>
      <c r="MQB40" s="498"/>
      <c r="MQC40" s="498"/>
      <c r="MQD40" s="498"/>
      <c r="MQE40" s="498"/>
      <c r="MQF40" s="498"/>
      <c r="MQG40" s="498"/>
      <c r="MQH40" s="498"/>
      <c r="MQI40" s="498"/>
      <c r="MQJ40" s="498"/>
      <c r="MQK40" s="498"/>
      <c r="MQL40" s="498"/>
      <c r="MQM40" s="498"/>
      <c r="MQN40" s="498"/>
      <c r="MQO40" s="498"/>
      <c r="MQP40" s="498"/>
      <c r="MQQ40" s="498"/>
      <c r="MQR40" s="498"/>
      <c r="MQS40" s="498"/>
      <c r="MQT40" s="498"/>
      <c r="MQU40" s="498"/>
      <c r="MQV40" s="498"/>
      <c r="MQW40" s="498"/>
      <c r="MQX40" s="498"/>
      <c r="MQY40" s="498"/>
      <c r="MQZ40" s="498"/>
      <c r="MRA40" s="498"/>
      <c r="MRB40" s="498"/>
      <c r="MRC40" s="498"/>
      <c r="MRD40" s="498"/>
      <c r="MRE40" s="498"/>
      <c r="MRF40" s="498"/>
      <c r="MRG40" s="498"/>
      <c r="MRH40" s="498"/>
      <c r="MRI40" s="498"/>
      <c r="MRJ40" s="498"/>
      <c r="MRK40" s="498"/>
      <c r="MRL40" s="498"/>
      <c r="MRM40" s="498"/>
      <c r="MRN40" s="498"/>
      <c r="MRO40" s="498"/>
      <c r="MRP40" s="498"/>
      <c r="MRQ40" s="498"/>
      <c r="MRR40" s="498"/>
      <c r="MRS40" s="498"/>
      <c r="MRT40" s="498"/>
      <c r="MRU40" s="498"/>
      <c r="MRV40" s="498"/>
      <c r="MRW40" s="498"/>
      <c r="MRX40" s="498"/>
      <c r="MRY40" s="498"/>
      <c r="MRZ40" s="498"/>
      <c r="MSA40" s="498"/>
      <c r="MSB40" s="498"/>
      <c r="MSC40" s="498"/>
      <c r="MSD40" s="498"/>
      <c r="MSE40" s="498"/>
      <c r="MSF40" s="498"/>
      <c r="MSG40" s="498"/>
      <c r="MSH40" s="498"/>
      <c r="MSI40" s="498"/>
      <c r="MSJ40" s="498"/>
      <c r="MSK40" s="498"/>
      <c r="MSL40" s="498"/>
      <c r="MSM40" s="498"/>
      <c r="MSN40" s="498"/>
      <c r="MSO40" s="498"/>
      <c r="MSP40" s="498"/>
      <c r="MSQ40" s="498"/>
      <c r="MSR40" s="498"/>
      <c r="MSS40" s="498"/>
      <c r="MST40" s="498"/>
      <c r="MSU40" s="498"/>
      <c r="MSV40" s="498"/>
      <c r="MSW40" s="498"/>
      <c r="MSX40" s="498"/>
      <c r="MSY40" s="498"/>
      <c r="MSZ40" s="498"/>
      <c r="MTA40" s="498"/>
      <c r="MTB40" s="498"/>
      <c r="MTC40" s="498"/>
      <c r="MTD40" s="498"/>
      <c r="MTE40" s="498"/>
      <c r="MTF40" s="498"/>
      <c r="MTG40" s="498"/>
      <c r="MTH40" s="498"/>
      <c r="MTI40" s="498"/>
      <c r="MTJ40" s="498"/>
      <c r="MTK40" s="498"/>
      <c r="MTL40" s="498"/>
      <c r="MTM40" s="498"/>
      <c r="MTN40" s="498"/>
      <c r="MTO40" s="498"/>
      <c r="MTP40" s="498"/>
      <c r="MTQ40" s="498"/>
      <c r="MTR40" s="498"/>
      <c r="MTS40" s="498"/>
      <c r="MTT40" s="498"/>
      <c r="MTU40" s="498"/>
      <c r="MTV40" s="498"/>
      <c r="MTW40" s="498"/>
      <c r="MTX40" s="498"/>
      <c r="MTY40" s="498"/>
      <c r="MTZ40" s="498"/>
      <c r="MUA40" s="498"/>
      <c r="MUB40" s="498"/>
      <c r="MUC40" s="498"/>
      <c r="MUD40" s="498"/>
      <c r="MUE40" s="498"/>
      <c r="MUF40" s="498"/>
      <c r="MUG40" s="498"/>
      <c r="MUH40" s="498"/>
      <c r="MUI40" s="498"/>
      <c r="MUJ40" s="498"/>
      <c r="MUK40" s="498"/>
      <c r="MUL40" s="498"/>
      <c r="MUM40" s="498"/>
      <c r="MUN40" s="498"/>
      <c r="MUO40" s="498"/>
      <c r="MUP40" s="498"/>
      <c r="MUQ40" s="498"/>
      <c r="MUR40" s="498"/>
      <c r="MUS40" s="498"/>
      <c r="MUT40" s="498"/>
      <c r="MUU40" s="498"/>
      <c r="MUV40" s="498"/>
      <c r="MUW40" s="498"/>
      <c r="MUX40" s="498"/>
      <c r="MUY40" s="498"/>
      <c r="MUZ40" s="498"/>
      <c r="MVA40" s="498"/>
      <c r="MVB40" s="498"/>
      <c r="MVC40" s="498"/>
      <c r="MVD40" s="498"/>
      <c r="MVE40" s="498"/>
      <c r="MVF40" s="498"/>
      <c r="MVG40" s="498"/>
      <c r="MVH40" s="498"/>
      <c r="MVI40" s="498"/>
      <c r="MVJ40" s="498"/>
      <c r="MVK40" s="498"/>
      <c r="MVL40" s="498"/>
      <c r="MVM40" s="498"/>
      <c r="MVN40" s="498"/>
      <c r="MVO40" s="498"/>
      <c r="MVP40" s="498"/>
      <c r="MVQ40" s="498"/>
      <c r="MVR40" s="498"/>
      <c r="MVS40" s="498"/>
      <c r="MVT40" s="498"/>
      <c r="MVU40" s="498"/>
      <c r="MVV40" s="498"/>
      <c r="MVW40" s="498"/>
      <c r="MVX40" s="498"/>
      <c r="MVY40" s="498"/>
      <c r="MVZ40" s="498"/>
      <c r="MWA40" s="498"/>
      <c r="MWB40" s="498"/>
      <c r="MWC40" s="498"/>
      <c r="MWD40" s="498"/>
      <c r="MWE40" s="498"/>
      <c r="MWF40" s="498"/>
      <c r="MWG40" s="498"/>
      <c r="MWH40" s="498"/>
      <c r="MWI40" s="498"/>
      <c r="MWJ40" s="498"/>
      <c r="MWK40" s="498"/>
      <c r="MWL40" s="498"/>
      <c r="MWM40" s="498"/>
      <c r="MWN40" s="498"/>
      <c r="MWO40" s="498"/>
      <c r="MWP40" s="498"/>
      <c r="MWQ40" s="498"/>
      <c r="MWR40" s="498"/>
      <c r="MWS40" s="498"/>
      <c r="MWT40" s="498"/>
      <c r="MWU40" s="498"/>
      <c r="MWV40" s="498"/>
      <c r="MWW40" s="498"/>
      <c r="MWX40" s="498"/>
      <c r="MWY40" s="498"/>
      <c r="MWZ40" s="498"/>
      <c r="MXA40" s="498"/>
      <c r="MXB40" s="498"/>
      <c r="MXC40" s="498"/>
      <c r="MXD40" s="498"/>
      <c r="MXE40" s="498"/>
      <c r="MXF40" s="498"/>
      <c r="MXG40" s="498"/>
      <c r="MXH40" s="498"/>
      <c r="MXI40" s="498"/>
      <c r="MXJ40" s="498"/>
      <c r="MXK40" s="498"/>
      <c r="MXL40" s="498"/>
      <c r="MXM40" s="498"/>
      <c r="MXN40" s="498"/>
      <c r="MXO40" s="498"/>
      <c r="MXP40" s="498"/>
      <c r="MXQ40" s="498"/>
      <c r="MXR40" s="498"/>
      <c r="MXS40" s="498"/>
      <c r="MXT40" s="498"/>
      <c r="MXU40" s="498"/>
      <c r="MXV40" s="498"/>
      <c r="MXW40" s="498"/>
      <c r="MXX40" s="498"/>
      <c r="MXY40" s="498"/>
      <c r="MXZ40" s="498"/>
      <c r="MYA40" s="498"/>
      <c r="MYB40" s="498"/>
      <c r="MYC40" s="498"/>
      <c r="MYD40" s="498"/>
      <c r="MYE40" s="498"/>
      <c r="MYF40" s="498"/>
      <c r="MYG40" s="498"/>
      <c r="MYH40" s="498"/>
      <c r="MYI40" s="498"/>
      <c r="MYJ40" s="498"/>
      <c r="MYK40" s="498"/>
      <c r="MYL40" s="498"/>
      <c r="MYM40" s="498"/>
      <c r="MYN40" s="498"/>
      <c r="MYO40" s="498"/>
      <c r="MYP40" s="498"/>
      <c r="MYQ40" s="498"/>
      <c r="MYR40" s="498"/>
      <c r="MYS40" s="498"/>
      <c r="MYT40" s="498"/>
      <c r="MYU40" s="498"/>
      <c r="MYV40" s="498"/>
      <c r="MYW40" s="498"/>
      <c r="MYX40" s="498"/>
      <c r="MYY40" s="498"/>
      <c r="MYZ40" s="498"/>
      <c r="MZA40" s="498"/>
      <c r="MZB40" s="498"/>
      <c r="MZC40" s="498"/>
      <c r="MZD40" s="498"/>
      <c r="MZE40" s="498"/>
      <c r="MZF40" s="498"/>
      <c r="MZG40" s="498"/>
      <c r="MZH40" s="498"/>
      <c r="MZI40" s="498"/>
      <c r="MZJ40" s="498"/>
      <c r="MZK40" s="498"/>
      <c r="MZL40" s="498"/>
      <c r="MZM40" s="498"/>
      <c r="MZN40" s="498"/>
      <c r="MZO40" s="498"/>
      <c r="MZP40" s="498"/>
      <c r="MZQ40" s="498"/>
      <c r="MZR40" s="498"/>
      <c r="MZS40" s="498"/>
      <c r="MZT40" s="498"/>
      <c r="MZU40" s="498"/>
      <c r="MZV40" s="498"/>
      <c r="MZW40" s="498"/>
      <c r="MZX40" s="498"/>
      <c r="MZY40" s="498"/>
      <c r="MZZ40" s="498"/>
      <c r="NAA40" s="498"/>
      <c r="NAB40" s="498"/>
      <c r="NAC40" s="498"/>
      <c r="NAD40" s="498"/>
      <c r="NAE40" s="498"/>
      <c r="NAF40" s="498"/>
      <c r="NAG40" s="498"/>
      <c r="NAH40" s="498"/>
      <c r="NAI40" s="498"/>
      <c r="NAJ40" s="498"/>
      <c r="NAK40" s="498"/>
      <c r="NAL40" s="498"/>
      <c r="NAM40" s="498"/>
      <c r="NAN40" s="498"/>
      <c r="NAO40" s="498"/>
      <c r="NAP40" s="498"/>
      <c r="NAQ40" s="498"/>
      <c r="NAR40" s="498"/>
      <c r="NAS40" s="498"/>
      <c r="NAT40" s="498"/>
      <c r="NAU40" s="498"/>
      <c r="NAV40" s="498"/>
      <c r="NAW40" s="498"/>
      <c r="NAX40" s="498"/>
      <c r="NAY40" s="498"/>
      <c r="NAZ40" s="498"/>
      <c r="NBA40" s="498"/>
      <c r="NBB40" s="498"/>
      <c r="NBC40" s="498"/>
      <c r="NBD40" s="498"/>
      <c r="NBE40" s="498"/>
      <c r="NBF40" s="498"/>
      <c r="NBG40" s="498"/>
      <c r="NBH40" s="498"/>
      <c r="NBI40" s="498"/>
      <c r="NBJ40" s="498"/>
      <c r="NBK40" s="498"/>
      <c r="NBL40" s="498"/>
      <c r="NBM40" s="498"/>
      <c r="NBN40" s="498"/>
      <c r="NBO40" s="498"/>
      <c r="NBP40" s="498"/>
      <c r="NBQ40" s="498"/>
      <c r="NBR40" s="498"/>
      <c r="NBS40" s="498"/>
      <c r="NBT40" s="498"/>
      <c r="NBU40" s="498"/>
      <c r="NBV40" s="498"/>
      <c r="NBW40" s="498"/>
      <c r="NBX40" s="498"/>
      <c r="NBY40" s="498"/>
      <c r="NBZ40" s="498"/>
      <c r="NCA40" s="498"/>
      <c r="NCB40" s="498"/>
      <c r="NCC40" s="498"/>
      <c r="NCD40" s="498"/>
      <c r="NCE40" s="498"/>
      <c r="NCF40" s="498"/>
      <c r="NCG40" s="498"/>
      <c r="NCH40" s="498"/>
      <c r="NCI40" s="498"/>
      <c r="NCJ40" s="498"/>
      <c r="NCK40" s="498"/>
      <c r="NCL40" s="498"/>
      <c r="NCM40" s="498"/>
      <c r="NCN40" s="498"/>
      <c r="NCO40" s="498"/>
      <c r="NCP40" s="498"/>
      <c r="NCQ40" s="498"/>
      <c r="NCR40" s="498"/>
      <c r="NCS40" s="498"/>
      <c r="NCT40" s="498"/>
      <c r="NCU40" s="498"/>
      <c r="NCV40" s="498"/>
      <c r="NCW40" s="498"/>
      <c r="NCX40" s="498"/>
      <c r="NCY40" s="498"/>
      <c r="NCZ40" s="498"/>
      <c r="NDA40" s="498"/>
      <c r="NDB40" s="498"/>
      <c r="NDC40" s="498"/>
      <c r="NDD40" s="498"/>
      <c r="NDE40" s="498"/>
      <c r="NDF40" s="498"/>
      <c r="NDG40" s="498"/>
      <c r="NDH40" s="498"/>
      <c r="NDI40" s="498"/>
      <c r="NDJ40" s="498"/>
      <c r="NDK40" s="498"/>
      <c r="NDL40" s="498"/>
      <c r="NDM40" s="498"/>
      <c r="NDN40" s="498"/>
      <c r="NDO40" s="498"/>
      <c r="NDP40" s="498"/>
      <c r="NDQ40" s="498"/>
      <c r="NDR40" s="498"/>
      <c r="NDS40" s="498"/>
      <c r="NDT40" s="498"/>
      <c r="NDU40" s="498"/>
      <c r="NDV40" s="498"/>
      <c r="NDW40" s="498"/>
      <c r="NDX40" s="498"/>
      <c r="NDY40" s="498"/>
      <c r="NDZ40" s="498"/>
      <c r="NEA40" s="498"/>
      <c r="NEB40" s="498"/>
      <c r="NEC40" s="498"/>
      <c r="NED40" s="498"/>
      <c r="NEE40" s="498"/>
      <c r="NEF40" s="498"/>
      <c r="NEG40" s="498"/>
      <c r="NEH40" s="498"/>
      <c r="NEI40" s="498"/>
      <c r="NEJ40" s="498"/>
      <c r="NEK40" s="498"/>
      <c r="NEL40" s="498"/>
      <c r="NEM40" s="498"/>
      <c r="NEN40" s="498"/>
      <c r="NEO40" s="498"/>
      <c r="NEP40" s="498"/>
      <c r="NEQ40" s="498"/>
      <c r="NER40" s="498"/>
      <c r="NES40" s="498"/>
      <c r="NET40" s="498"/>
      <c r="NEU40" s="498"/>
      <c r="NEV40" s="498"/>
      <c r="NEW40" s="498"/>
      <c r="NEX40" s="498"/>
      <c r="NEY40" s="498"/>
      <c r="NEZ40" s="498"/>
      <c r="NFA40" s="498"/>
      <c r="NFB40" s="498"/>
      <c r="NFC40" s="498"/>
      <c r="NFD40" s="498"/>
      <c r="NFE40" s="498"/>
      <c r="NFF40" s="498"/>
      <c r="NFG40" s="498"/>
      <c r="NFH40" s="498"/>
      <c r="NFI40" s="498"/>
      <c r="NFJ40" s="498"/>
      <c r="NFK40" s="498"/>
      <c r="NFL40" s="498"/>
      <c r="NFM40" s="498"/>
      <c r="NFN40" s="498"/>
      <c r="NFO40" s="498"/>
      <c r="NFP40" s="498"/>
      <c r="NFQ40" s="498"/>
      <c r="NFR40" s="498"/>
      <c r="NFS40" s="498"/>
      <c r="NFT40" s="498"/>
      <c r="NFU40" s="498"/>
      <c r="NFV40" s="498"/>
      <c r="NFW40" s="498"/>
      <c r="NFX40" s="498"/>
      <c r="NFY40" s="498"/>
      <c r="NFZ40" s="498"/>
      <c r="NGA40" s="498"/>
      <c r="NGB40" s="498"/>
      <c r="NGC40" s="498"/>
      <c r="NGD40" s="498"/>
      <c r="NGE40" s="498"/>
      <c r="NGF40" s="498"/>
      <c r="NGG40" s="498"/>
      <c r="NGH40" s="498"/>
      <c r="NGI40" s="498"/>
      <c r="NGJ40" s="498"/>
      <c r="NGK40" s="498"/>
      <c r="NGL40" s="498"/>
      <c r="NGM40" s="498"/>
      <c r="NGN40" s="498"/>
      <c r="NGO40" s="498"/>
      <c r="NGP40" s="498"/>
      <c r="NGQ40" s="498"/>
      <c r="NGR40" s="498"/>
      <c r="NGS40" s="498"/>
      <c r="NGT40" s="498"/>
      <c r="NGU40" s="498"/>
      <c r="NGV40" s="498"/>
      <c r="NGW40" s="498"/>
      <c r="NGX40" s="498"/>
      <c r="NGY40" s="498"/>
      <c r="NGZ40" s="498"/>
      <c r="NHA40" s="498"/>
      <c r="NHB40" s="498"/>
      <c r="NHC40" s="498"/>
      <c r="NHD40" s="498"/>
      <c r="NHE40" s="498"/>
      <c r="NHF40" s="498"/>
      <c r="NHG40" s="498"/>
      <c r="NHH40" s="498"/>
      <c r="NHI40" s="498"/>
      <c r="NHJ40" s="498"/>
      <c r="NHK40" s="498"/>
      <c r="NHL40" s="498"/>
      <c r="NHM40" s="498"/>
      <c r="NHN40" s="498"/>
      <c r="NHO40" s="498"/>
      <c r="NHP40" s="498"/>
      <c r="NHQ40" s="498"/>
      <c r="NHR40" s="498"/>
      <c r="NHS40" s="498"/>
      <c r="NHT40" s="498"/>
      <c r="NHU40" s="498"/>
      <c r="NHV40" s="498"/>
      <c r="NHW40" s="498"/>
      <c r="NHX40" s="498"/>
      <c r="NHY40" s="498"/>
      <c r="NHZ40" s="498"/>
      <c r="NIA40" s="498"/>
      <c r="NIB40" s="498"/>
      <c r="NIC40" s="498"/>
      <c r="NID40" s="498"/>
      <c r="NIE40" s="498"/>
      <c r="NIF40" s="498"/>
      <c r="NIG40" s="498"/>
      <c r="NIH40" s="498"/>
      <c r="NII40" s="498"/>
      <c r="NIJ40" s="498"/>
      <c r="NIK40" s="498"/>
      <c r="NIL40" s="498"/>
      <c r="NIM40" s="498"/>
      <c r="NIN40" s="498"/>
      <c r="NIO40" s="498"/>
      <c r="NIP40" s="498"/>
      <c r="NIQ40" s="498"/>
      <c r="NIR40" s="498"/>
      <c r="NIS40" s="498"/>
      <c r="NIT40" s="498"/>
      <c r="NIU40" s="498"/>
      <c r="NIV40" s="498"/>
      <c r="NIW40" s="498"/>
      <c r="NIX40" s="498"/>
      <c r="NIY40" s="498"/>
      <c r="NIZ40" s="498"/>
      <c r="NJA40" s="498"/>
      <c r="NJB40" s="498"/>
      <c r="NJC40" s="498"/>
      <c r="NJD40" s="498"/>
      <c r="NJE40" s="498"/>
      <c r="NJF40" s="498"/>
      <c r="NJG40" s="498"/>
      <c r="NJH40" s="498"/>
      <c r="NJI40" s="498"/>
      <c r="NJJ40" s="498"/>
      <c r="NJK40" s="498"/>
      <c r="NJL40" s="498"/>
      <c r="NJM40" s="498"/>
      <c r="NJN40" s="498"/>
      <c r="NJO40" s="498"/>
      <c r="NJP40" s="498"/>
      <c r="NJQ40" s="498"/>
      <c r="NJR40" s="498"/>
      <c r="NJS40" s="498"/>
      <c r="NJT40" s="498"/>
      <c r="NJU40" s="498"/>
      <c r="NJV40" s="498"/>
      <c r="NJW40" s="498"/>
      <c r="NJX40" s="498"/>
      <c r="NJY40" s="498"/>
      <c r="NJZ40" s="498"/>
      <c r="NKA40" s="498"/>
      <c r="NKB40" s="498"/>
      <c r="NKC40" s="498"/>
      <c r="NKD40" s="498"/>
      <c r="NKE40" s="498"/>
      <c r="NKF40" s="498"/>
      <c r="NKG40" s="498"/>
      <c r="NKH40" s="498"/>
      <c r="NKI40" s="498"/>
      <c r="NKJ40" s="498"/>
      <c r="NKK40" s="498"/>
      <c r="NKL40" s="498"/>
      <c r="NKM40" s="498"/>
      <c r="NKN40" s="498"/>
      <c r="NKO40" s="498"/>
      <c r="NKP40" s="498"/>
      <c r="NKQ40" s="498"/>
      <c r="NKR40" s="498"/>
      <c r="NKS40" s="498"/>
      <c r="NKT40" s="498"/>
      <c r="NKU40" s="498"/>
      <c r="NKV40" s="498"/>
      <c r="NKW40" s="498"/>
      <c r="NKX40" s="498"/>
      <c r="NKY40" s="498"/>
      <c r="NKZ40" s="498"/>
      <c r="NLA40" s="498"/>
      <c r="NLB40" s="498"/>
      <c r="NLC40" s="498"/>
      <c r="NLD40" s="498"/>
      <c r="NLE40" s="498"/>
      <c r="NLF40" s="498"/>
      <c r="NLG40" s="498"/>
      <c r="NLH40" s="498"/>
      <c r="NLI40" s="498"/>
      <c r="NLJ40" s="498"/>
      <c r="NLK40" s="498"/>
      <c r="NLL40" s="498"/>
      <c r="NLM40" s="498"/>
      <c r="NLN40" s="498"/>
      <c r="NLO40" s="498"/>
      <c r="NLP40" s="498"/>
      <c r="NLQ40" s="498"/>
      <c r="NLR40" s="498"/>
      <c r="NLS40" s="498"/>
      <c r="NLT40" s="498"/>
      <c r="NLU40" s="498"/>
      <c r="NLV40" s="498"/>
      <c r="NLW40" s="498"/>
      <c r="NLX40" s="498"/>
      <c r="NLY40" s="498"/>
      <c r="NLZ40" s="498"/>
      <c r="NMA40" s="498"/>
      <c r="NMB40" s="498"/>
      <c r="NMC40" s="498"/>
      <c r="NMD40" s="498"/>
      <c r="NME40" s="498"/>
      <c r="NMF40" s="498"/>
      <c r="NMG40" s="498"/>
      <c r="NMH40" s="498"/>
      <c r="NMI40" s="498"/>
      <c r="NMJ40" s="498"/>
      <c r="NMK40" s="498"/>
      <c r="NML40" s="498"/>
      <c r="NMM40" s="498"/>
      <c r="NMN40" s="498"/>
      <c r="NMO40" s="498"/>
      <c r="NMP40" s="498"/>
      <c r="NMQ40" s="498"/>
      <c r="NMR40" s="498"/>
      <c r="NMS40" s="498"/>
      <c r="NMT40" s="498"/>
      <c r="NMU40" s="498"/>
      <c r="NMV40" s="498"/>
      <c r="NMW40" s="498"/>
      <c r="NMX40" s="498"/>
      <c r="NMY40" s="498"/>
      <c r="NMZ40" s="498"/>
      <c r="NNA40" s="498"/>
      <c r="NNB40" s="498"/>
      <c r="NNC40" s="498"/>
      <c r="NND40" s="498"/>
      <c r="NNE40" s="498"/>
      <c r="NNF40" s="498"/>
      <c r="NNG40" s="498"/>
      <c r="NNH40" s="498"/>
      <c r="NNI40" s="498"/>
      <c r="NNJ40" s="498"/>
      <c r="NNK40" s="498"/>
      <c r="NNL40" s="498"/>
      <c r="NNM40" s="498"/>
      <c r="NNN40" s="498"/>
      <c r="NNO40" s="498"/>
      <c r="NNP40" s="498"/>
      <c r="NNQ40" s="498"/>
      <c r="NNR40" s="498"/>
      <c r="NNS40" s="498"/>
      <c r="NNT40" s="498"/>
      <c r="NNU40" s="498"/>
      <c r="NNV40" s="498"/>
      <c r="NNW40" s="498"/>
      <c r="NNX40" s="498"/>
      <c r="NNY40" s="498"/>
      <c r="NNZ40" s="498"/>
      <c r="NOA40" s="498"/>
      <c r="NOB40" s="498"/>
      <c r="NOC40" s="498"/>
      <c r="NOD40" s="498"/>
      <c r="NOE40" s="498"/>
      <c r="NOF40" s="498"/>
      <c r="NOG40" s="498"/>
      <c r="NOH40" s="498"/>
      <c r="NOI40" s="498"/>
      <c r="NOJ40" s="498"/>
      <c r="NOK40" s="498"/>
      <c r="NOL40" s="498"/>
      <c r="NOM40" s="498"/>
      <c r="NON40" s="498"/>
      <c r="NOO40" s="498"/>
      <c r="NOP40" s="498"/>
      <c r="NOQ40" s="498"/>
      <c r="NOR40" s="498"/>
      <c r="NOS40" s="498"/>
      <c r="NOT40" s="498"/>
      <c r="NOU40" s="498"/>
      <c r="NOV40" s="498"/>
      <c r="NOW40" s="498"/>
      <c r="NOX40" s="498"/>
      <c r="NOY40" s="498"/>
      <c r="NOZ40" s="498"/>
      <c r="NPA40" s="498"/>
      <c r="NPB40" s="498"/>
      <c r="NPC40" s="498"/>
      <c r="NPD40" s="498"/>
      <c r="NPE40" s="498"/>
      <c r="NPF40" s="498"/>
      <c r="NPG40" s="498"/>
      <c r="NPH40" s="498"/>
      <c r="NPI40" s="498"/>
      <c r="NPJ40" s="498"/>
      <c r="NPK40" s="498"/>
      <c r="NPL40" s="498"/>
      <c r="NPM40" s="498"/>
      <c r="NPN40" s="498"/>
      <c r="NPO40" s="498"/>
      <c r="NPP40" s="498"/>
      <c r="NPQ40" s="498"/>
      <c r="NPR40" s="498"/>
      <c r="NPS40" s="498"/>
      <c r="NPT40" s="498"/>
      <c r="NPU40" s="498"/>
      <c r="NPV40" s="498"/>
      <c r="NPW40" s="498"/>
      <c r="NPX40" s="498"/>
      <c r="NPY40" s="498"/>
      <c r="NPZ40" s="498"/>
      <c r="NQA40" s="498"/>
      <c r="NQB40" s="498"/>
      <c r="NQC40" s="498"/>
      <c r="NQD40" s="498"/>
      <c r="NQE40" s="498"/>
      <c r="NQF40" s="498"/>
      <c r="NQG40" s="498"/>
      <c r="NQH40" s="498"/>
      <c r="NQI40" s="498"/>
      <c r="NQJ40" s="498"/>
      <c r="NQK40" s="498"/>
      <c r="NQL40" s="498"/>
      <c r="NQM40" s="498"/>
      <c r="NQN40" s="498"/>
      <c r="NQO40" s="498"/>
      <c r="NQP40" s="498"/>
      <c r="NQQ40" s="498"/>
      <c r="NQR40" s="498"/>
      <c r="NQS40" s="498"/>
      <c r="NQT40" s="498"/>
      <c r="NQU40" s="498"/>
      <c r="NQV40" s="498"/>
      <c r="NQW40" s="498"/>
      <c r="NQX40" s="498"/>
      <c r="NQY40" s="498"/>
      <c r="NQZ40" s="498"/>
      <c r="NRA40" s="498"/>
      <c r="NRB40" s="498"/>
      <c r="NRC40" s="498"/>
      <c r="NRD40" s="498"/>
      <c r="NRE40" s="498"/>
      <c r="NRF40" s="498"/>
      <c r="NRG40" s="498"/>
      <c r="NRH40" s="498"/>
      <c r="NRI40" s="498"/>
      <c r="NRJ40" s="498"/>
      <c r="NRK40" s="498"/>
      <c r="NRL40" s="498"/>
      <c r="NRM40" s="498"/>
      <c r="NRN40" s="498"/>
      <c r="NRO40" s="498"/>
      <c r="NRP40" s="498"/>
      <c r="NRQ40" s="498"/>
      <c r="NRR40" s="498"/>
      <c r="NRS40" s="498"/>
      <c r="NRT40" s="498"/>
      <c r="NRU40" s="498"/>
      <c r="NRV40" s="498"/>
      <c r="NRW40" s="498"/>
      <c r="NRX40" s="498"/>
      <c r="NRY40" s="498"/>
      <c r="NRZ40" s="498"/>
      <c r="NSA40" s="498"/>
      <c r="NSB40" s="498"/>
      <c r="NSC40" s="498"/>
      <c r="NSD40" s="498"/>
      <c r="NSE40" s="498"/>
      <c r="NSF40" s="498"/>
      <c r="NSG40" s="498"/>
      <c r="NSH40" s="498"/>
      <c r="NSI40" s="498"/>
      <c r="NSJ40" s="498"/>
      <c r="NSK40" s="498"/>
      <c r="NSL40" s="498"/>
      <c r="NSM40" s="498"/>
      <c r="NSN40" s="498"/>
      <c r="NSO40" s="498"/>
      <c r="NSP40" s="498"/>
      <c r="NSQ40" s="498"/>
      <c r="NSR40" s="498"/>
      <c r="NSS40" s="498"/>
      <c r="NST40" s="498"/>
      <c r="NSU40" s="498"/>
      <c r="NSV40" s="498"/>
      <c r="NSW40" s="498"/>
      <c r="NSX40" s="498"/>
      <c r="NSY40" s="498"/>
      <c r="NSZ40" s="498"/>
      <c r="NTA40" s="498"/>
      <c r="NTB40" s="498"/>
      <c r="NTC40" s="498"/>
      <c r="NTD40" s="498"/>
      <c r="NTE40" s="498"/>
      <c r="NTF40" s="498"/>
      <c r="NTG40" s="498"/>
      <c r="NTH40" s="498"/>
      <c r="NTI40" s="498"/>
      <c r="NTJ40" s="498"/>
      <c r="NTK40" s="498"/>
      <c r="NTL40" s="498"/>
      <c r="NTM40" s="498"/>
      <c r="NTN40" s="498"/>
      <c r="NTO40" s="498"/>
      <c r="NTP40" s="498"/>
      <c r="NTQ40" s="498"/>
      <c r="NTR40" s="498"/>
      <c r="NTS40" s="498"/>
      <c r="NTT40" s="498"/>
      <c r="NTU40" s="498"/>
      <c r="NTV40" s="498"/>
      <c r="NTW40" s="498"/>
      <c r="NTX40" s="498"/>
      <c r="NTY40" s="498"/>
      <c r="NTZ40" s="498"/>
      <c r="NUA40" s="498"/>
      <c r="NUB40" s="498"/>
      <c r="NUC40" s="498"/>
      <c r="NUD40" s="498"/>
      <c r="NUE40" s="498"/>
      <c r="NUF40" s="498"/>
      <c r="NUG40" s="498"/>
      <c r="NUH40" s="498"/>
      <c r="NUI40" s="498"/>
      <c r="NUJ40" s="498"/>
      <c r="NUK40" s="498"/>
      <c r="NUL40" s="498"/>
      <c r="NUM40" s="498"/>
      <c r="NUN40" s="498"/>
      <c r="NUO40" s="498"/>
      <c r="NUP40" s="498"/>
      <c r="NUQ40" s="498"/>
      <c r="NUR40" s="498"/>
      <c r="NUS40" s="498"/>
      <c r="NUT40" s="498"/>
      <c r="NUU40" s="498"/>
      <c r="NUV40" s="498"/>
      <c r="NUW40" s="498"/>
      <c r="NUX40" s="498"/>
      <c r="NUY40" s="498"/>
      <c r="NUZ40" s="498"/>
      <c r="NVA40" s="498"/>
      <c r="NVB40" s="498"/>
      <c r="NVC40" s="498"/>
      <c r="NVD40" s="498"/>
      <c r="NVE40" s="498"/>
      <c r="NVF40" s="498"/>
      <c r="NVG40" s="498"/>
      <c r="NVH40" s="498"/>
      <c r="NVI40" s="498"/>
      <c r="NVJ40" s="498"/>
      <c r="NVK40" s="498"/>
      <c r="NVL40" s="498"/>
      <c r="NVM40" s="498"/>
      <c r="NVN40" s="498"/>
      <c r="NVO40" s="498"/>
      <c r="NVP40" s="498"/>
      <c r="NVQ40" s="498"/>
      <c r="NVR40" s="498"/>
      <c r="NVS40" s="498"/>
      <c r="NVT40" s="498"/>
      <c r="NVU40" s="498"/>
      <c r="NVV40" s="498"/>
      <c r="NVW40" s="498"/>
      <c r="NVX40" s="498"/>
      <c r="NVY40" s="498"/>
      <c r="NVZ40" s="498"/>
      <c r="NWA40" s="498"/>
      <c r="NWB40" s="498"/>
      <c r="NWC40" s="498"/>
      <c r="NWD40" s="498"/>
      <c r="NWE40" s="498"/>
      <c r="NWF40" s="498"/>
      <c r="NWG40" s="498"/>
      <c r="NWH40" s="498"/>
      <c r="NWI40" s="498"/>
      <c r="NWJ40" s="498"/>
      <c r="NWK40" s="498"/>
      <c r="NWL40" s="498"/>
      <c r="NWM40" s="498"/>
      <c r="NWN40" s="498"/>
      <c r="NWO40" s="498"/>
      <c r="NWP40" s="498"/>
      <c r="NWQ40" s="498"/>
      <c r="NWR40" s="498"/>
      <c r="NWS40" s="498"/>
      <c r="NWT40" s="498"/>
      <c r="NWU40" s="498"/>
      <c r="NWV40" s="498"/>
      <c r="NWW40" s="498"/>
      <c r="NWX40" s="498"/>
      <c r="NWY40" s="498"/>
      <c r="NWZ40" s="498"/>
      <c r="NXA40" s="498"/>
      <c r="NXB40" s="498"/>
      <c r="NXC40" s="498"/>
      <c r="NXD40" s="498"/>
      <c r="NXE40" s="498"/>
      <c r="NXF40" s="498"/>
      <c r="NXG40" s="498"/>
      <c r="NXH40" s="498"/>
      <c r="NXI40" s="498"/>
      <c r="NXJ40" s="498"/>
      <c r="NXK40" s="498"/>
      <c r="NXL40" s="498"/>
      <c r="NXM40" s="498"/>
      <c r="NXN40" s="498"/>
      <c r="NXO40" s="498"/>
      <c r="NXP40" s="498"/>
      <c r="NXQ40" s="498"/>
      <c r="NXR40" s="498"/>
      <c r="NXS40" s="498"/>
      <c r="NXT40" s="498"/>
      <c r="NXU40" s="498"/>
      <c r="NXV40" s="498"/>
      <c r="NXW40" s="498"/>
      <c r="NXX40" s="498"/>
      <c r="NXY40" s="498"/>
      <c r="NXZ40" s="498"/>
      <c r="NYA40" s="498"/>
      <c r="NYB40" s="498"/>
      <c r="NYC40" s="498"/>
      <c r="NYD40" s="498"/>
      <c r="NYE40" s="498"/>
      <c r="NYF40" s="498"/>
      <c r="NYG40" s="498"/>
      <c r="NYH40" s="498"/>
      <c r="NYI40" s="498"/>
      <c r="NYJ40" s="498"/>
      <c r="NYK40" s="498"/>
      <c r="NYL40" s="498"/>
      <c r="NYM40" s="498"/>
      <c r="NYN40" s="498"/>
      <c r="NYO40" s="498"/>
      <c r="NYP40" s="498"/>
      <c r="NYQ40" s="498"/>
      <c r="NYR40" s="498"/>
      <c r="NYS40" s="498"/>
      <c r="NYT40" s="498"/>
      <c r="NYU40" s="498"/>
      <c r="NYV40" s="498"/>
      <c r="NYW40" s="498"/>
      <c r="NYX40" s="498"/>
      <c r="NYY40" s="498"/>
      <c r="NYZ40" s="498"/>
      <c r="NZA40" s="498"/>
      <c r="NZB40" s="498"/>
      <c r="NZC40" s="498"/>
      <c r="NZD40" s="498"/>
      <c r="NZE40" s="498"/>
      <c r="NZF40" s="498"/>
      <c r="NZG40" s="498"/>
      <c r="NZH40" s="498"/>
      <c r="NZI40" s="498"/>
      <c r="NZJ40" s="498"/>
      <c r="NZK40" s="498"/>
      <c r="NZL40" s="498"/>
      <c r="NZM40" s="498"/>
      <c r="NZN40" s="498"/>
      <c r="NZO40" s="498"/>
      <c r="NZP40" s="498"/>
      <c r="NZQ40" s="498"/>
      <c r="NZR40" s="498"/>
      <c r="NZS40" s="498"/>
      <c r="NZT40" s="498"/>
      <c r="NZU40" s="498"/>
      <c r="NZV40" s="498"/>
      <c r="NZW40" s="498"/>
      <c r="NZX40" s="498"/>
      <c r="NZY40" s="498"/>
      <c r="NZZ40" s="498"/>
      <c r="OAA40" s="498"/>
      <c r="OAB40" s="498"/>
      <c r="OAC40" s="498"/>
      <c r="OAD40" s="498"/>
      <c r="OAE40" s="498"/>
      <c r="OAF40" s="498"/>
      <c r="OAG40" s="498"/>
      <c r="OAH40" s="498"/>
      <c r="OAI40" s="498"/>
      <c r="OAJ40" s="498"/>
      <c r="OAK40" s="498"/>
      <c r="OAL40" s="498"/>
      <c r="OAM40" s="498"/>
      <c r="OAN40" s="498"/>
      <c r="OAO40" s="498"/>
      <c r="OAP40" s="498"/>
      <c r="OAQ40" s="498"/>
      <c r="OAR40" s="498"/>
      <c r="OAS40" s="498"/>
      <c r="OAT40" s="498"/>
      <c r="OAU40" s="498"/>
      <c r="OAV40" s="498"/>
      <c r="OAW40" s="498"/>
      <c r="OAX40" s="498"/>
      <c r="OAY40" s="498"/>
      <c r="OAZ40" s="498"/>
      <c r="OBA40" s="498"/>
      <c r="OBB40" s="498"/>
      <c r="OBC40" s="498"/>
      <c r="OBD40" s="498"/>
      <c r="OBE40" s="498"/>
      <c r="OBF40" s="498"/>
      <c r="OBG40" s="498"/>
      <c r="OBH40" s="498"/>
      <c r="OBI40" s="498"/>
      <c r="OBJ40" s="498"/>
      <c r="OBK40" s="498"/>
      <c r="OBL40" s="498"/>
      <c r="OBM40" s="498"/>
      <c r="OBN40" s="498"/>
      <c r="OBO40" s="498"/>
      <c r="OBP40" s="498"/>
      <c r="OBQ40" s="498"/>
      <c r="OBR40" s="498"/>
      <c r="OBS40" s="498"/>
      <c r="OBT40" s="498"/>
      <c r="OBU40" s="498"/>
      <c r="OBV40" s="498"/>
      <c r="OBW40" s="498"/>
      <c r="OBX40" s="498"/>
      <c r="OBY40" s="498"/>
      <c r="OBZ40" s="498"/>
      <c r="OCA40" s="498"/>
      <c r="OCB40" s="498"/>
      <c r="OCC40" s="498"/>
      <c r="OCD40" s="498"/>
      <c r="OCE40" s="498"/>
      <c r="OCF40" s="498"/>
      <c r="OCG40" s="498"/>
      <c r="OCH40" s="498"/>
      <c r="OCI40" s="498"/>
      <c r="OCJ40" s="498"/>
      <c r="OCK40" s="498"/>
      <c r="OCL40" s="498"/>
      <c r="OCM40" s="498"/>
      <c r="OCN40" s="498"/>
      <c r="OCO40" s="498"/>
      <c r="OCP40" s="498"/>
      <c r="OCQ40" s="498"/>
      <c r="OCR40" s="498"/>
      <c r="OCS40" s="498"/>
      <c r="OCT40" s="498"/>
      <c r="OCU40" s="498"/>
      <c r="OCV40" s="498"/>
      <c r="OCW40" s="498"/>
      <c r="OCX40" s="498"/>
      <c r="OCY40" s="498"/>
      <c r="OCZ40" s="498"/>
      <c r="ODA40" s="498"/>
      <c r="ODB40" s="498"/>
      <c r="ODC40" s="498"/>
      <c r="ODD40" s="498"/>
      <c r="ODE40" s="498"/>
      <c r="ODF40" s="498"/>
      <c r="ODG40" s="498"/>
      <c r="ODH40" s="498"/>
      <c r="ODI40" s="498"/>
      <c r="ODJ40" s="498"/>
      <c r="ODK40" s="498"/>
      <c r="ODL40" s="498"/>
      <c r="ODM40" s="498"/>
      <c r="ODN40" s="498"/>
      <c r="ODO40" s="498"/>
      <c r="ODP40" s="498"/>
      <c r="ODQ40" s="498"/>
      <c r="ODR40" s="498"/>
      <c r="ODS40" s="498"/>
      <c r="ODT40" s="498"/>
      <c r="ODU40" s="498"/>
      <c r="ODV40" s="498"/>
      <c r="ODW40" s="498"/>
      <c r="ODX40" s="498"/>
      <c r="ODY40" s="498"/>
      <c r="ODZ40" s="498"/>
      <c r="OEA40" s="498"/>
      <c r="OEB40" s="498"/>
      <c r="OEC40" s="498"/>
      <c r="OED40" s="498"/>
      <c r="OEE40" s="498"/>
      <c r="OEF40" s="498"/>
      <c r="OEG40" s="498"/>
      <c r="OEH40" s="498"/>
      <c r="OEI40" s="498"/>
      <c r="OEJ40" s="498"/>
      <c r="OEK40" s="498"/>
      <c r="OEL40" s="498"/>
      <c r="OEM40" s="498"/>
      <c r="OEN40" s="498"/>
      <c r="OEO40" s="498"/>
      <c r="OEP40" s="498"/>
      <c r="OEQ40" s="498"/>
      <c r="OER40" s="498"/>
      <c r="OES40" s="498"/>
      <c r="OET40" s="498"/>
      <c r="OEU40" s="498"/>
      <c r="OEV40" s="498"/>
      <c r="OEW40" s="498"/>
      <c r="OEX40" s="498"/>
      <c r="OEY40" s="498"/>
      <c r="OEZ40" s="498"/>
      <c r="OFA40" s="498"/>
      <c r="OFB40" s="498"/>
      <c r="OFC40" s="498"/>
      <c r="OFD40" s="498"/>
      <c r="OFE40" s="498"/>
      <c r="OFF40" s="498"/>
      <c r="OFG40" s="498"/>
      <c r="OFH40" s="498"/>
      <c r="OFI40" s="498"/>
      <c r="OFJ40" s="498"/>
      <c r="OFK40" s="498"/>
      <c r="OFL40" s="498"/>
      <c r="OFM40" s="498"/>
      <c r="OFN40" s="498"/>
      <c r="OFO40" s="498"/>
      <c r="OFP40" s="498"/>
      <c r="OFQ40" s="498"/>
      <c r="OFR40" s="498"/>
      <c r="OFS40" s="498"/>
      <c r="OFT40" s="498"/>
      <c r="OFU40" s="498"/>
      <c r="OFV40" s="498"/>
      <c r="OFW40" s="498"/>
      <c r="OFX40" s="498"/>
      <c r="OFY40" s="498"/>
      <c r="OFZ40" s="498"/>
      <c r="OGA40" s="498"/>
      <c r="OGB40" s="498"/>
      <c r="OGC40" s="498"/>
      <c r="OGD40" s="498"/>
      <c r="OGE40" s="498"/>
      <c r="OGF40" s="498"/>
      <c r="OGG40" s="498"/>
      <c r="OGH40" s="498"/>
      <c r="OGI40" s="498"/>
      <c r="OGJ40" s="498"/>
      <c r="OGK40" s="498"/>
      <c r="OGL40" s="498"/>
      <c r="OGM40" s="498"/>
      <c r="OGN40" s="498"/>
      <c r="OGO40" s="498"/>
      <c r="OGP40" s="498"/>
      <c r="OGQ40" s="498"/>
      <c r="OGR40" s="498"/>
      <c r="OGS40" s="498"/>
      <c r="OGT40" s="498"/>
      <c r="OGU40" s="498"/>
      <c r="OGV40" s="498"/>
      <c r="OGW40" s="498"/>
      <c r="OGX40" s="498"/>
      <c r="OGY40" s="498"/>
      <c r="OGZ40" s="498"/>
      <c r="OHA40" s="498"/>
      <c r="OHB40" s="498"/>
      <c r="OHC40" s="498"/>
      <c r="OHD40" s="498"/>
      <c r="OHE40" s="498"/>
      <c r="OHF40" s="498"/>
      <c r="OHG40" s="498"/>
      <c r="OHH40" s="498"/>
      <c r="OHI40" s="498"/>
      <c r="OHJ40" s="498"/>
      <c r="OHK40" s="498"/>
      <c r="OHL40" s="498"/>
      <c r="OHM40" s="498"/>
      <c r="OHN40" s="498"/>
      <c r="OHO40" s="498"/>
      <c r="OHP40" s="498"/>
      <c r="OHQ40" s="498"/>
      <c r="OHR40" s="498"/>
      <c r="OHS40" s="498"/>
      <c r="OHT40" s="498"/>
      <c r="OHU40" s="498"/>
      <c r="OHV40" s="498"/>
      <c r="OHW40" s="498"/>
      <c r="OHX40" s="498"/>
      <c r="OHY40" s="498"/>
      <c r="OHZ40" s="498"/>
      <c r="OIA40" s="498"/>
      <c r="OIB40" s="498"/>
      <c r="OIC40" s="498"/>
      <c r="OID40" s="498"/>
      <c r="OIE40" s="498"/>
      <c r="OIF40" s="498"/>
      <c r="OIG40" s="498"/>
      <c r="OIH40" s="498"/>
      <c r="OII40" s="498"/>
      <c r="OIJ40" s="498"/>
      <c r="OIK40" s="498"/>
      <c r="OIL40" s="498"/>
      <c r="OIM40" s="498"/>
      <c r="OIN40" s="498"/>
      <c r="OIO40" s="498"/>
      <c r="OIP40" s="498"/>
      <c r="OIQ40" s="498"/>
      <c r="OIR40" s="498"/>
      <c r="OIS40" s="498"/>
      <c r="OIT40" s="498"/>
      <c r="OIU40" s="498"/>
      <c r="OIV40" s="498"/>
      <c r="OIW40" s="498"/>
      <c r="OIX40" s="498"/>
      <c r="OIY40" s="498"/>
      <c r="OIZ40" s="498"/>
      <c r="OJA40" s="498"/>
      <c r="OJB40" s="498"/>
      <c r="OJC40" s="498"/>
      <c r="OJD40" s="498"/>
      <c r="OJE40" s="498"/>
      <c r="OJF40" s="498"/>
      <c r="OJG40" s="498"/>
      <c r="OJH40" s="498"/>
      <c r="OJI40" s="498"/>
      <c r="OJJ40" s="498"/>
      <c r="OJK40" s="498"/>
      <c r="OJL40" s="498"/>
      <c r="OJM40" s="498"/>
      <c r="OJN40" s="498"/>
      <c r="OJO40" s="498"/>
      <c r="OJP40" s="498"/>
      <c r="OJQ40" s="498"/>
      <c r="OJR40" s="498"/>
      <c r="OJS40" s="498"/>
      <c r="OJT40" s="498"/>
      <c r="OJU40" s="498"/>
      <c r="OJV40" s="498"/>
      <c r="OJW40" s="498"/>
      <c r="OJX40" s="498"/>
      <c r="OJY40" s="498"/>
      <c r="OJZ40" s="498"/>
      <c r="OKA40" s="498"/>
      <c r="OKB40" s="498"/>
      <c r="OKC40" s="498"/>
      <c r="OKD40" s="498"/>
      <c r="OKE40" s="498"/>
      <c r="OKF40" s="498"/>
      <c r="OKG40" s="498"/>
      <c r="OKH40" s="498"/>
      <c r="OKI40" s="498"/>
      <c r="OKJ40" s="498"/>
      <c r="OKK40" s="498"/>
      <c r="OKL40" s="498"/>
      <c r="OKM40" s="498"/>
      <c r="OKN40" s="498"/>
      <c r="OKO40" s="498"/>
      <c r="OKP40" s="498"/>
      <c r="OKQ40" s="498"/>
      <c r="OKR40" s="498"/>
      <c r="OKS40" s="498"/>
      <c r="OKT40" s="498"/>
      <c r="OKU40" s="498"/>
      <c r="OKV40" s="498"/>
      <c r="OKW40" s="498"/>
      <c r="OKX40" s="498"/>
      <c r="OKY40" s="498"/>
      <c r="OKZ40" s="498"/>
      <c r="OLA40" s="498"/>
      <c r="OLB40" s="498"/>
      <c r="OLC40" s="498"/>
      <c r="OLD40" s="498"/>
      <c r="OLE40" s="498"/>
      <c r="OLF40" s="498"/>
      <c r="OLG40" s="498"/>
      <c r="OLH40" s="498"/>
      <c r="OLI40" s="498"/>
      <c r="OLJ40" s="498"/>
      <c r="OLK40" s="498"/>
      <c r="OLL40" s="498"/>
      <c r="OLM40" s="498"/>
      <c r="OLN40" s="498"/>
      <c r="OLO40" s="498"/>
      <c r="OLP40" s="498"/>
      <c r="OLQ40" s="498"/>
      <c r="OLR40" s="498"/>
      <c r="OLS40" s="498"/>
      <c r="OLT40" s="498"/>
      <c r="OLU40" s="498"/>
      <c r="OLV40" s="498"/>
      <c r="OLW40" s="498"/>
      <c r="OLX40" s="498"/>
      <c r="OLY40" s="498"/>
      <c r="OLZ40" s="498"/>
      <c r="OMA40" s="498"/>
      <c r="OMB40" s="498"/>
      <c r="OMC40" s="498"/>
      <c r="OMD40" s="498"/>
      <c r="OME40" s="498"/>
      <c r="OMF40" s="498"/>
      <c r="OMG40" s="498"/>
      <c r="OMH40" s="498"/>
      <c r="OMI40" s="498"/>
      <c r="OMJ40" s="498"/>
      <c r="OMK40" s="498"/>
      <c r="OML40" s="498"/>
      <c r="OMM40" s="498"/>
      <c r="OMN40" s="498"/>
      <c r="OMO40" s="498"/>
      <c r="OMP40" s="498"/>
      <c r="OMQ40" s="498"/>
      <c r="OMR40" s="498"/>
      <c r="OMS40" s="498"/>
      <c r="OMT40" s="498"/>
      <c r="OMU40" s="498"/>
      <c r="OMV40" s="498"/>
      <c r="OMW40" s="498"/>
      <c r="OMX40" s="498"/>
      <c r="OMY40" s="498"/>
      <c r="OMZ40" s="498"/>
      <c r="ONA40" s="498"/>
      <c r="ONB40" s="498"/>
      <c r="ONC40" s="498"/>
      <c r="OND40" s="498"/>
      <c r="ONE40" s="498"/>
      <c r="ONF40" s="498"/>
      <c r="ONG40" s="498"/>
      <c r="ONH40" s="498"/>
      <c r="ONI40" s="498"/>
      <c r="ONJ40" s="498"/>
      <c r="ONK40" s="498"/>
      <c r="ONL40" s="498"/>
      <c r="ONM40" s="498"/>
      <c r="ONN40" s="498"/>
      <c r="ONO40" s="498"/>
      <c r="ONP40" s="498"/>
      <c r="ONQ40" s="498"/>
      <c r="ONR40" s="498"/>
      <c r="ONS40" s="498"/>
      <c r="ONT40" s="498"/>
      <c r="ONU40" s="498"/>
      <c r="ONV40" s="498"/>
      <c r="ONW40" s="498"/>
      <c r="ONX40" s="498"/>
      <c r="ONY40" s="498"/>
      <c r="ONZ40" s="498"/>
      <c r="OOA40" s="498"/>
      <c r="OOB40" s="498"/>
      <c r="OOC40" s="498"/>
      <c r="OOD40" s="498"/>
      <c r="OOE40" s="498"/>
      <c r="OOF40" s="498"/>
      <c r="OOG40" s="498"/>
      <c r="OOH40" s="498"/>
      <c r="OOI40" s="498"/>
      <c r="OOJ40" s="498"/>
      <c r="OOK40" s="498"/>
      <c r="OOL40" s="498"/>
      <c r="OOM40" s="498"/>
      <c r="OON40" s="498"/>
      <c r="OOO40" s="498"/>
      <c r="OOP40" s="498"/>
      <c r="OOQ40" s="498"/>
      <c r="OOR40" s="498"/>
      <c r="OOS40" s="498"/>
      <c r="OOT40" s="498"/>
      <c r="OOU40" s="498"/>
      <c r="OOV40" s="498"/>
      <c r="OOW40" s="498"/>
      <c r="OOX40" s="498"/>
      <c r="OOY40" s="498"/>
      <c r="OOZ40" s="498"/>
      <c r="OPA40" s="498"/>
      <c r="OPB40" s="498"/>
      <c r="OPC40" s="498"/>
      <c r="OPD40" s="498"/>
      <c r="OPE40" s="498"/>
      <c r="OPF40" s="498"/>
      <c r="OPG40" s="498"/>
      <c r="OPH40" s="498"/>
      <c r="OPI40" s="498"/>
      <c r="OPJ40" s="498"/>
      <c r="OPK40" s="498"/>
      <c r="OPL40" s="498"/>
      <c r="OPM40" s="498"/>
      <c r="OPN40" s="498"/>
      <c r="OPO40" s="498"/>
      <c r="OPP40" s="498"/>
      <c r="OPQ40" s="498"/>
      <c r="OPR40" s="498"/>
      <c r="OPS40" s="498"/>
      <c r="OPT40" s="498"/>
      <c r="OPU40" s="498"/>
      <c r="OPV40" s="498"/>
      <c r="OPW40" s="498"/>
      <c r="OPX40" s="498"/>
      <c r="OPY40" s="498"/>
      <c r="OPZ40" s="498"/>
      <c r="OQA40" s="498"/>
      <c r="OQB40" s="498"/>
      <c r="OQC40" s="498"/>
      <c r="OQD40" s="498"/>
      <c r="OQE40" s="498"/>
      <c r="OQF40" s="498"/>
      <c r="OQG40" s="498"/>
      <c r="OQH40" s="498"/>
      <c r="OQI40" s="498"/>
      <c r="OQJ40" s="498"/>
      <c r="OQK40" s="498"/>
      <c r="OQL40" s="498"/>
      <c r="OQM40" s="498"/>
      <c r="OQN40" s="498"/>
      <c r="OQO40" s="498"/>
      <c r="OQP40" s="498"/>
      <c r="OQQ40" s="498"/>
      <c r="OQR40" s="498"/>
      <c r="OQS40" s="498"/>
      <c r="OQT40" s="498"/>
      <c r="OQU40" s="498"/>
      <c r="OQV40" s="498"/>
      <c r="OQW40" s="498"/>
      <c r="OQX40" s="498"/>
      <c r="OQY40" s="498"/>
      <c r="OQZ40" s="498"/>
      <c r="ORA40" s="498"/>
      <c r="ORB40" s="498"/>
      <c r="ORC40" s="498"/>
      <c r="ORD40" s="498"/>
      <c r="ORE40" s="498"/>
      <c r="ORF40" s="498"/>
      <c r="ORG40" s="498"/>
      <c r="ORH40" s="498"/>
      <c r="ORI40" s="498"/>
      <c r="ORJ40" s="498"/>
      <c r="ORK40" s="498"/>
      <c r="ORL40" s="498"/>
      <c r="ORM40" s="498"/>
      <c r="ORN40" s="498"/>
      <c r="ORO40" s="498"/>
      <c r="ORP40" s="498"/>
      <c r="ORQ40" s="498"/>
      <c r="ORR40" s="498"/>
      <c r="ORS40" s="498"/>
      <c r="ORT40" s="498"/>
      <c r="ORU40" s="498"/>
      <c r="ORV40" s="498"/>
      <c r="ORW40" s="498"/>
      <c r="ORX40" s="498"/>
      <c r="ORY40" s="498"/>
      <c r="ORZ40" s="498"/>
      <c r="OSA40" s="498"/>
      <c r="OSB40" s="498"/>
      <c r="OSC40" s="498"/>
      <c r="OSD40" s="498"/>
      <c r="OSE40" s="498"/>
      <c r="OSF40" s="498"/>
      <c r="OSG40" s="498"/>
      <c r="OSH40" s="498"/>
      <c r="OSI40" s="498"/>
      <c r="OSJ40" s="498"/>
      <c r="OSK40" s="498"/>
      <c r="OSL40" s="498"/>
      <c r="OSM40" s="498"/>
      <c r="OSN40" s="498"/>
      <c r="OSO40" s="498"/>
      <c r="OSP40" s="498"/>
      <c r="OSQ40" s="498"/>
      <c r="OSR40" s="498"/>
      <c r="OSS40" s="498"/>
      <c r="OST40" s="498"/>
      <c r="OSU40" s="498"/>
      <c r="OSV40" s="498"/>
      <c r="OSW40" s="498"/>
      <c r="OSX40" s="498"/>
      <c r="OSY40" s="498"/>
      <c r="OSZ40" s="498"/>
      <c r="OTA40" s="498"/>
      <c r="OTB40" s="498"/>
      <c r="OTC40" s="498"/>
      <c r="OTD40" s="498"/>
      <c r="OTE40" s="498"/>
      <c r="OTF40" s="498"/>
      <c r="OTG40" s="498"/>
      <c r="OTH40" s="498"/>
      <c r="OTI40" s="498"/>
      <c r="OTJ40" s="498"/>
      <c r="OTK40" s="498"/>
      <c r="OTL40" s="498"/>
      <c r="OTM40" s="498"/>
      <c r="OTN40" s="498"/>
      <c r="OTO40" s="498"/>
      <c r="OTP40" s="498"/>
      <c r="OTQ40" s="498"/>
      <c r="OTR40" s="498"/>
      <c r="OTS40" s="498"/>
      <c r="OTT40" s="498"/>
      <c r="OTU40" s="498"/>
      <c r="OTV40" s="498"/>
      <c r="OTW40" s="498"/>
      <c r="OTX40" s="498"/>
      <c r="OTY40" s="498"/>
      <c r="OTZ40" s="498"/>
      <c r="OUA40" s="498"/>
      <c r="OUB40" s="498"/>
      <c r="OUC40" s="498"/>
      <c r="OUD40" s="498"/>
      <c r="OUE40" s="498"/>
      <c r="OUF40" s="498"/>
      <c r="OUG40" s="498"/>
      <c r="OUH40" s="498"/>
      <c r="OUI40" s="498"/>
      <c r="OUJ40" s="498"/>
      <c r="OUK40" s="498"/>
      <c r="OUL40" s="498"/>
      <c r="OUM40" s="498"/>
      <c r="OUN40" s="498"/>
      <c r="OUO40" s="498"/>
      <c r="OUP40" s="498"/>
      <c r="OUQ40" s="498"/>
      <c r="OUR40" s="498"/>
      <c r="OUS40" s="498"/>
      <c r="OUT40" s="498"/>
      <c r="OUU40" s="498"/>
      <c r="OUV40" s="498"/>
      <c r="OUW40" s="498"/>
      <c r="OUX40" s="498"/>
      <c r="OUY40" s="498"/>
      <c r="OUZ40" s="498"/>
      <c r="OVA40" s="498"/>
      <c r="OVB40" s="498"/>
      <c r="OVC40" s="498"/>
      <c r="OVD40" s="498"/>
      <c r="OVE40" s="498"/>
      <c r="OVF40" s="498"/>
      <c r="OVG40" s="498"/>
      <c r="OVH40" s="498"/>
      <c r="OVI40" s="498"/>
      <c r="OVJ40" s="498"/>
      <c r="OVK40" s="498"/>
      <c r="OVL40" s="498"/>
      <c r="OVM40" s="498"/>
      <c r="OVN40" s="498"/>
      <c r="OVO40" s="498"/>
      <c r="OVP40" s="498"/>
      <c r="OVQ40" s="498"/>
      <c r="OVR40" s="498"/>
      <c r="OVS40" s="498"/>
      <c r="OVT40" s="498"/>
      <c r="OVU40" s="498"/>
      <c r="OVV40" s="498"/>
      <c r="OVW40" s="498"/>
      <c r="OVX40" s="498"/>
      <c r="OVY40" s="498"/>
      <c r="OVZ40" s="498"/>
      <c r="OWA40" s="498"/>
      <c r="OWB40" s="498"/>
      <c r="OWC40" s="498"/>
      <c r="OWD40" s="498"/>
      <c r="OWE40" s="498"/>
      <c r="OWF40" s="498"/>
      <c r="OWG40" s="498"/>
      <c r="OWH40" s="498"/>
      <c r="OWI40" s="498"/>
      <c r="OWJ40" s="498"/>
      <c r="OWK40" s="498"/>
      <c r="OWL40" s="498"/>
      <c r="OWM40" s="498"/>
      <c r="OWN40" s="498"/>
      <c r="OWO40" s="498"/>
      <c r="OWP40" s="498"/>
      <c r="OWQ40" s="498"/>
      <c r="OWR40" s="498"/>
      <c r="OWS40" s="498"/>
      <c r="OWT40" s="498"/>
      <c r="OWU40" s="498"/>
      <c r="OWV40" s="498"/>
      <c r="OWW40" s="498"/>
      <c r="OWX40" s="498"/>
      <c r="OWY40" s="498"/>
      <c r="OWZ40" s="498"/>
      <c r="OXA40" s="498"/>
      <c r="OXB40" s="498"/>
      <c r="OXC40" s="498"/>
      <c r="OXD40" s="498"/>
      <c r="OXE40" s="498"/>
      <c r="OXF40" s="498"/>
      <c r="OXG40" s="498"/>
      <c r="OXH40" s="498"/>
      <c r="OXI40" s="498"/>
      <c r="OXJ40" s="498"/>
      <c r="OXK40" s="498"/>
      <c r="OXL40" s="498"/>
      <c r="OXM40" s="498"/>
      <c r="OXN40" s="498"/>
      <c r="OXO40" s="498"/>
      <c r="OXP40" s="498"/>
      <c r="OXQ40" s="498"/>
      <c r="OXR40" s="498"/>
      <c r="OXS40" s="498"/>
      <c r="OXT40" s="498"/>
      <c r="OXU40" s="498"/>
      <c r="OXV40" s="498"/>
      <c r="OXW40" s="498"/>
      <c r="OXX40" s="498"/>
      <c r="OXY40" s="498"/>
      <c r="OXZ40" s="498"/>
      <c r="OYA40" s="498"/>
      <c r="OYB40" s="498"/>
      <c r="OYC40" s="498"/>
      <c r="OYD40" s="498"/>
      <c r="OYE40" s="498"/>
      <c r="OYF40" s="498"/>
      <c r="OYG40" s="498"/>
      <c r="OYH40" s="498"/>
      <c r="OYI40" s="498"/>
      <c r="OYJ40" s="498"/>
      <c r="OYK40" s="498"/>
      <c r="OYL40" s="498"/>
      <c r="OYM40" s="498"/>
      <c r="OYN40" s="498"/>
      <c r="OYO40" s="498"/>
      <c r="OYP40" s="498"/>
      <c r="OYQ40" s="498"/>
      <c r="OYR40" s="498"/>
      <c r="OYS40" s="498"/>
      <c r="OYT40" s="498"/>
      <c r="OYU40" s="498"/>
      <c r="OYV40" s="498"/>
      <c r="OYW40" s="498"/>
      <c r="OYX40" s="498"/>
      <c r="OYY40" s="498"/>
      <c r="OYZ40" s="498"/>
      <c r="OZA40" s="498"/>
      <c r="OZB40" s="498"/>
      <c r="OZC40" s="498"/>
      <c r="OZD40" s="498"/>
      <c r="OZE40" s="498"/>
      <c r="OZF40" s="498"/>
      <c r="OZG40" s="498"/>
      <c r="OZH40" s="498"/>
      <c r="OZI40" s="498"/>
      <c r="OZJ40" s="498"/>
      <c r="OZK40" s="498"/>
      <c r="OZL40" s="498"/>
      <c r="OZM40" s="498"/>
      <c r="OZN40" s="498"/>
      <c r="OZO40" s="498"/>
      <c r="OZP40" s="498"/>
      <c r="OZQ40" s="498"/>
      <c r="OZR40" s="498"/>
      <c r="OZS40" s="498"/>
      <c r="OZT40" s="498"/>
      <c r="OZU40" s="498"/>
      <c r="OZV40" s="498"/>
      <c r="OZW40" s="498"/>
      <c r="OZX40" s="498"/>
      <c r="OZY40" s="498"/>
      <c r="OZZ40" s="498"/>
      <c r="PAA40" s="498"/>
      <c r="PAB40" s="498"/>
      <c r="PAC40" s="498"/>
      <c r="PAD40" s="498"/>
      <c r="PAE40" s="498"/>
      <c r="PAF40" s="498"/>
      <c r="PAG40" s="498"/>
      <c r="PAH40" s="498"/>
      <c r="PAI40" s="498"/>
      <c r="PAJ40" s="498"/>
      <c r="PAK40" s="498"/>
      <c r="PAL40" s="498"/>
      <c r="PAM40" s="498"/>
      <c r="PAN40" s="498"/>
      <c r="PAO40" s="498"/>
      <c r="PAP40" s="498"/>
      <c r="PAQ40" s="498"/>
      <c r="PAR40" s="498"/>
      <c r="PAS40" s="498"/>
      <c r="PAT40" s="498"/>
      <c r="PAU40" s="498"/>
      <c r="PAV40" s="498"/>
      <c r="PAW40" s="498"/>
      <c r="PAX40" s="498"/>
      <c r="PAY40" s="498"/>
      <c r="PAZ40" s="498"/>
      <c r="PBA40" s="498"/>
      <c r="PBB40" s="498"/>
      <c r="PBC40" s="498"/>
      <c r="PBD40" s="498"/>
      <c r="PBE40" s="498"/>
      <c r="PBF40" s="498"/>
      <c r="PBG40" s="498"/>
      <c r="PBH40" s="498"/>
      <c r="PBI40" s="498"/>
      <c r="PBJ40" s="498"/>
      <c r="PBK40" s="498"/>
      <c r="PBL40" s="498"/>
      <c r="PBM40" s="498"/>
      <c r="PBN40" s="498"/>
      <c r="PBO40" s="498"/>
      <c r="PBP40" s="498"/>
      <c r="PBQ40" s="498"/>
      <c r="PBR40" s="498"/>
      <c r="PBS40" s="498"/>
      <c r="PBT40" s="498"/>
      <c r="PBU40" s="498"/>
      <c r="PBV40" s="498"/>
      <c r="PBW40" s="498"/>
      <c r="PBX40" s="498"/>
      <c r="PBY40" s="498"/>
      <c r="PBZ40" s="498"/>
      <c r="PCA40" s="498"/>
      <c r="PCB40" s="498"/>
      <c r="PCC40" s="498"/>
      <c r="PCD40" s="498"/>
      <c r="PCE40" s="498"/>
      <c r="PCF40" s="498"/>
      <c r="PCG40" s="498"/>
      <c r="PCH40" s="498"/>
      <c r="PCI40" s="498"/>
      <c r="PCJ40" s="498"/>
      <c r="PCK40" s="498"/>
      <c r="PCL40" s="498"/>
      <c r="PCM40" s="498"/>
      <c r="PCN40" s="498"/>
      <c r="PCO40" s="498"/>
      <c r="PCP40" s="498"/>
      <c r="PCQ40" s="498"/>
      <c r="PCR40" s="498"/>
      <c r="PCS40" s="498"/>
      <c r="PCT40" s="498"/>
      <c r="PCU40" s="498"/>
      <c r="PCV40" s="498"/>
      <c r="PCW40" s="498"/>
      <c r="PCX40" s="498"/>
      <c r="PCY40" s="498"/>
      <c r="PCZ40" s="498"/>
      <c r="PDA40" s="498"/>
      <c r="PDB40" s="498"/>
      <c r="PDC40" s="498"/>
      <c r="PDD40" s="498"/>
      <c r="PDE40" s="498"/>
      <c r="PDF40" s="498"/>
      <c r="PDG40" s="498"/>
      <c r="PDH40" s="498"/>
      <c r="PDI40" s="498"/>
      <c r="PDJ40" s="498"/>
      <c r="PDK40" s="498"/>
      <c r="PDL40" s="498"/>
      <c r="PDM40" s="498"/>
      <c r="PDN40" s="498"/>
      <c r="PDO40" s="498"/>
      <c r="PDP40" s="498"/>
      <c r="PDQ40" s="498"/>
      <c r="PDR40" s="498"/>
      <c r="PDS40" s="498"/>
      <c r="PDT40" s="498"/>
      <c r="PDU40" s="498"/>
      <c r="PDV40" s="498"/>
      <c r="PDW40" s="498"/>
      <c r="PDX40" s="498"/>
      <c r="PDY40" s="498"/>
      <c r="PDZ40" s="498"/>
      <c r="PEA40" s="498"/>
      <c r="PEB40" s="498"/>
      <c r="PEC40" s="498"/>
      <c r="PED40" s="498"/>
      <c r="PEE40" s="498"/>
      <c r="PEF40" s="498"/>
      <c r="PEG40" s="498"/>
      <c r="PEH40" s="498"/>
      <c r="PEI40" s="498"/>
      <c r="PEJ40" s="498"/>
      <c r="PEK40" s="498"/>
      <c r="PEL40" s="498"/>
      <c r="PEM40" s="498"/>
      <c r="PEN40" s="498"/>
      <c r="PEO40" s="498"/>
      <c r="PEP40" s="498"/>
      <c r="PEQ40" s="498"/>
      <c r="PER40" s="498"/>
      <c r="PES40" s="498"/>
      <c r="PET40" s="498"/>
      <c r="PEU40" s="498"/>
      <c r="PEV40" s="498"/>
      <c r="PEW40" s="498"/>
      <c r="PEX40" s="498"/>
      <c r="PEY40" s="498"/>
      <c r="PEZ40" s="498"/>
      <c r="PFA40" s="498"/>
      <c r="PFB40" s="498"/>
      <c r="PFC40" s="498"/>
      <c r="PFD40" s="498"/>
      <c r="PFE40" s="498"/>
      <c r="PFF40" s="498"/>
      <c r="PFG40" s="498"/>
      <c r="PFH40" s="498"/>
      <c r="PFI40" s="498"/>
      <c r="PFJ40" s="498"/>
      <c r="PFK40" s="498"/>
      <c r="PFL40" s="498"/>
      <c r="PFM40" s="498"/>
      <c r="PFN40" s="498"/>
      <c r="PFO40" s="498"/>
      <c r="PFP40" s="498"/>
      <c r="PFQ40" s="498"/>
      <c r="PFR40" s="498"/>
      <c r="PFS40" s="498"/>
      <c r="PFT40" s="498"/>
      <c r="PFU40" s="498"/>
      <c r="PFV40" s="498"/>
      <c r="PFW40" s="498"/>
      <c r="PFX40" s="498"/>
      <c r="PFY40" s="498"/>
      <c r="PFZ40" s="498"/>
      <c r="PGA40" s="498"/>
      <c r="PGB40" s="498"/>
      <c r="PGC40" s="498"/>
      <c r="PGD40" s="498"/>
      <c r="PGE40" s="498"/>
      <c r="PGF40" s="498"/>
      <c r="PGG40" s="498"/>
      <c r="PGH40" s="498"/>
      <c r="PGI40" s="498"/>
      <c r="PGJ40" s="498"/>
      <c r="PGK40" s="498"/>
      <c r="PGL40" s="498"/>
      <c r="PGM40" s="498"/>
      <c r="PGN40" s="498"/>
      <c r="PGO40" s="498"/>
      <c r="PGP40" s="498"/>
      <c r="PGQ40" s="498"/>
      <c r="PGR40" s="498"/>
      <c r="PGS40" s="498"/>
      <c r="PGT40" s="498"/>
      <c r="PGU40" s="498"/>
      <c r="PGV40" s="498"/>
      <c r="PGW40" s="498"/>
      <c r="PGX40" s="498"/>
      <c r="PGY40" s="498"/>
      <c r="PGZ40" s="498"/>
      <c r="PHA40" s="498"/>
      <c r="PHB40" s="498"/>
      <c r="PHC40" s="498"/>
      <c r="PHD40" s="498"/>
      <c r="PHE40" s="498"/>
      <c r="PHF40" s="498"/>
      <c r="PHG40" s="498"/>
      <c r="PHH40" s="498"/>
      <c r="PHI40" s="498"/>
      <c r="PHJ40" s="498"/>
      <c r="PHK40" s="498"/>
      <c r="PHL40" s="498"/>
      <c r="PHM40" s="498"/>
      <c r="PHN40" s="498"/>
      <c r="PHO40" s="498"/>
      <c r="PHP40" s="498"/>
      <c r="PHQ40" s="498"/>
      <c r="PHR40" s="498"/>
      <c r="PHS40" s="498"/>
      <c r="PHT40" s="498"/>
      <c r="PHU40" s="498"/>
      <c r="PHV40" s="498"/>
      <c r="PHW40" s="498"/>
      <c r="PHX40" s="498"/>
      <c r="PHY40" s="498"/>
      <c r="PHZ40" s="498"/>
      <c r="PIA40" s="498"/>
      <c r="PIB40" s="498"/>
      <c r="PIC40" s="498"/>
      <c r="PID40" s="498"/>
      <c r="PIE40" s="498"/>
      <c r="PIF40" s="498"/>
      <c r="PIG40" s="498"/>
      <c r="PIH40" s="498"/>
      <c r="PII40" s="498"/>
      <c r="PIJ40" s="498"/>
      <c r="PIK40" s="498"/>
      <c r="PIL40" s="498"/>
      <c r="PIM40" s="498"/>
      <c r="PIN40" s="498"/>
      <c r="PIO40" s="498"/>
      <c r="PIP40" s="498"/>
      <c r="PIQ40" s="498"/>
      <c r="PIR40" s="498"/>
      <c r="PIS40" s="498"/>
      <c r="PIT40" s="498"/>
      <c r="PIU40" s="498"/>
      <c r="PIV40" s="498"/>
      <c r="PIW40" s="498"/>
      <c r="PIX40" s="498"/>
      <c r="PIY40" s="498"/>
      <c r="PIZ40" s="498"/>
      <c r="PJA40" s="498"/>
      <c r="PJB40" s="498"/>
      <c r="PJC40" s="498"/>
      <c r="PJD40" s="498"/>
      <c r="PJE40" s="498"/>
      <c r="PJF40" s="498"/>
      <c r="PJG40" s="498"/>
      <c r="PJH40" s="498"/>
      <c r="PJI40" s="498"/>
      <c r="PJJ40" s="498"/>
      <c r="PJK40" s="498"/>
      <c r="PJL40" s="498"/>
      <c r="PJM40" s="498"/>
      <c r="PJN40" s="498"/>
      <c r="PJO40" s="498"/>
      <c r="PJP40" s="498"/>
      <c r="PJQ40" s="498"/>
      <c r="PJR40" s="498"/>
      <c r="PJS40" s="498"/>
      <c r="PJT40" s="498"/>
      <c r="PJU40" s="498"/>
      <c r="PJV40" s="498"/>
      <c r="PJW40" s="498"/>
      <c r="PJX40" s="498"/>
      <c r="PJY40" s="498"/>
      <c r="PJZ40" s="498"/>
      <c r="PKA40" s="498"/>
      <c r="PKB40" s="498"/>
      <c r="PKC40" s="498"/>
      <c r="PKD40" s="498"/>
      <c r="PKE40" s="498"/>
      <c r="PKF40" s="498"/>
      <c r="PKG40" s="498"/>
      <c r="PKH40" s="498"/>
      <c r="PKI40" s="498"/>
      <c r="PKJ40" s="498"/>
      <c r="PKK40" s="498"/>
      <c r="PKL40" s="498"/>
      <c r="PKM40" s="498"/>
      <c r="PKN40" s="498"/>
      <c r="PKO40" s="498"/>
      <c r="PKP40" s="498"/>
      <c r="PKQ40" s="498"/>
      <c r="PKR40" s="498"/>
      <c r="PKS40" s="498"/>
      <c r="PKT40" s="498"/>
      <c r="PKU40" s="498"/>
      <c r="PKV40" s="498"/>
      <c r="PKW40" s="498"/>
      <c r="PKX40" s="498"/>
      <c r="PKY40" s="498"/>
      <c r="PKZ40" s="498"/>
      <c r="PLA40" s="498"/>
      <c r="PLB40" s="498"/>
      <c r="PLC40" s="498"/>
      <c r="PLD40" s="498"/>
      <c r="PLE40" s="498"/>
      <c r="PLF40" s="498"/>
      <c r="PLG40" s="498"/>
      <c r="PLH40" s="498"/>
      <c r="PLI40" s="498"/>
      <c r="PLJ40" s="498"/>
      <c r="PLK40" s="498"/>
      <c r="PLL40" s="498"/>
      <c r="PLM40" s="498"/>
      <c r="PLN40" s="498"/>
      <c r="PLO40" s="498"/>
      <c r="PLP40" s="498"/>
      <c r="PLQ40" s="498"/>
      <c r="PLR40" s="498"/>
      <c r="PLS40" s="498"/>
      <c r="PLT40" s="498"/>
      <c r="PLU40" s="498"/>
      <c r="PLV40" s="498"/>
      <c r="PLW40" s="498"/>
      <c r="PLX40" s="498"/>
      <c r="PLY40" s="498"/>
      <c r="PLZ40" s="498"/>
      <c r="PMA40" s="498"/>
      <c r="PMB40" s="498"/>
      <c r="PMC40" s="498"/>
      <c r="PMD40" s="498"/>
      <c r="PME40" s="498"/>
      <c r="PMF40" s="498"/>
      <c r="PMG40" s="498"/>
      <c r="PMH40" s="498"/>
      <c r="PMI40" s="498"/>
      <c r="PMJ40" s="498"/>
      <c r="PMK40" s="498"/>
      <c r="PML40" s="498"/>
      <c r="PMM40" s="498"/>
      <c r="PMN40" s="498"/>
      <c r="PMO40" s="498"/>
      <c r="PMP40" s="498"/>
      <c r="PMQ40" s="498"/>
      <c r="PMR40" s="498"/>
      <c r="PMS40" s="498"/>
      <c r="PMT40" s="498"/>
      <c r="PMU40" s="498"/>
      <c r="PMV40" s="498"/>
      <c r="PMW40" s="498"/>
      <c r="PMX40" s="498"/>
      <c r="PMY40" s="498"/>
      <c r="PMZ40" s="498"/>
      <c r="PNA40" s="498"/>
      <c r="PNB40" s="498"/>
      <c r="PNC40" s="498"/>
      <c r="PND40" s="498"/>
      <c r="PNE40" s="498"/>
      <c r="PNF40" s="498"/>
      <c r="PNG40" s="498"/>
      <c r="PNH40" s="498"/>
      <c r="PNI40" s="498"/>
      <c r="PNJ40" s="498"/>
      <c r="PNK40" s="498"/>
      <c r="PNL40" s="498"/>
      <c r="PNM40" s="498"/>
      <c r="PNN40" s="498"/>
      <c r="PNO40" s="498"/>
      <c r="PNP40" s="498"/>
      <c r="PNQ40" s="498"/>
      <c r="PNR40" s="498"/>
      <c r="PNS40" s="498"/>
      <c r="PNT40" s="498"/>
      <c r="PNU40" s="498"/>
      <c r="PNV40" s="498"/>
      <c r="PNW40" s="498"/>
      <c r="PNX40" s="498"/>
      <c r="PNY40" s="498"/>
      <c r="PNZ40" s="498"/>
      <c r="POA40" s="498"/>
      <c r="POB40" s="498"/>
      <c r="POC40" s="498"/>
      <c r="POD40" s="498"/>
      <c r="POE40" s="498"/>
      <c r="POF40" s="498"/>
      <c r="POG40" s="498"/>
      <c r="POH40" s="498"/>
      <c r="POI40" s="498"/>
      <c r="POJ40" s="498"/>
      <c r="POK40" s="498"/>
      <c r="POL40" s="498"/>
      <c r="POM40" s="498"/>
      <c r="PON40" s="498"/>
      <c r="POO40" s="498"/>
      <c r="POP40" s="498"/>
      <c r="POQ40" s="498"/>
      <c r="POR40" s="498"/>
      <c r="POS40" s="498"/>
      <c r="POT40" s="498"/>
      <c r="POU40" s="498"/>
      <c r="POV40" s="498"/>
      <c r="POW40" s="498"/>
      <c r="POX40" s="498"/>
      <c r="POY40" s="498"/>
      <c r="POZ40" s="498"/>
      <c r="PPA40" s="498"/>
      <c r="PPB40" s="498"/>
      <c r="PPC40" s="498"/>
      <c r="PPD40" s="498"/>
      <c r="PPE40" s="498"/>
      <c r="PPF40" s="498"/>
      <c r="PPG40" s="498"/>
      <c r="PPH40" s="498"/>
      <c r="PPI40" s="498"/>
      <c r="PPJ40" s="498"/>
      <c r="PPK40" s="498"/>
      <c r="PPL40" s="498"/>
      <c r="PPM40" s="498"/>
      <c r="PPN40" s="498"/>
      <c r="PPO40" s="498"/>
      <c r="PPP40" s="498"/>
      <c r="PPQ40" s="498"/>
      <c r="PPR40" s="498"/>
      <c r="PPS40" s="498"/>
      <c r="PPT40" s="498"/>
      <c r="PPU40" s="498"/>
      <c r="PPV40" s="498"/>
      <c r="PPW40" s="498"/>
      <c r="PPX40" s="498"/>
      <c r="PPY40" s="498"/>
      <c r="PPZ40" s="498"/>
      <c r="PQA40" s="498"/>
      <c r="PQB40" s="498"/>
      <c r="PQC40" s="498"/>
      <c r="PQD40" s="498"/>
      <c r="PQE40" s="498"/>
      <c r="PQF40" s="498"/>
      <c r="PQG40" s="498"/>
      <c r="PQH40" s="498"/>
      <c r="PQI40" s="498"/>
      <c r="PQJ40" s="498"/>
      <c r="PQK40" s="498"/>
      <c r="PQL40" s="498"/>
      <c r="PQM40" s="498"/>
      <c r="PQN40" s="498"/>
      <c r="PQO40" s="498"/>
      <c r="PQP40" s="498"/>
      <c r="PQQ40" s="498"/>
      <c r="PQR40" s="498"/>
      <c r="PQS40" s="498"/>
      <c r="PQT40" s="498"/>
      <c r="PQU40" s="498"/>
      <c r="PQV40" s="498"/>
      <c r="PQW40" s="498"/>
      <c r="PQX40" s="498"/>
      <c r="PQY40" s="498"/>
      <c r="PQZ40" s="498"/>
      <c r="PRA40" s="498"/>
      <c r="PRB40" s="498"/>
      <c r="PRC40" s="498"/>
      <c r="PRD40" s="498"/>
      <c r="PRE40" s="498"/>
      <c r="PRF40" s="498"/>
      <c r="PRG40" s="498"/>
      <c r="PRH40" s="498"/>
      <c r="PRI40" s="498"/>
      <c r="PRJ40" s="498"/>
      <c r="PRK40" s="498"/>
      <c r="PRL40" s="498"/>
      <c r="PRM40" s="498"/>
      <c r="PRN40" s="498"/>
      <c r="PRO40" s="498"/>
      <c r="PRP40" s="498"/>
      <c r="PRQ40" s="498"/>
      <c r="PRR40" s="498"/>
      <c r="PRS40" s="498"/>
      <c r="PRT40" s="498"/>
      <c r="PRU40" s="498"/>
      <c r="PRV40" s="498"/>
      <c r="PRW40" s="498"/>
      <c r="PRX40" s="498"/>
      <c r="PRY40" s="498"/>
      <c r="PRZ40" s="498"/>
      <c r="PSA40" s="498"/>
      <c r="PSB40" s="498"/>
      <c r="PSC40" s="498"/>
      <c r="PSD40" s="498"/>
      <c r="PSE40" s="498"/>
      <c r="PSF40" s="498"/>
      <c r="PSG40" s="498"/>
      <c r="PSH40" s="498"/>
      <c r="PSI40" s="498"/>
      <c r="PSJ40" s="498"/>
      <c r="PSK40" s="498"/>
      <c r="PSL40" s="498"/>
      <c r="PSM40" s="498"/>
      <c r="PSN40" s="498"/>
      <c r="PSO40" s="498"/>
      <c r="PSP40" s="498"/>
      <c r="PSQ40" s="498"/>
      <c r="PSR40" s="498"/>
      <c r="PSS40" s="498"/>
      <c r="PST40" s="498"/>
      <c r="PSU40" s="498"/>
      <c r="PSV40" s="498"/>
      <c r="PSW40" s="498"/>
      <c r="PSX40" s="498"/>
      <c r="PSY40" s="498"/>
      <c r="PSZ40" s="498"/>
      <c r="PTA40" s="498"/>
      <c r="PTB40" s="498"/>
      <c r="PTC40" s="498"/>
      <c r="PTD40" s="498"/>
      <c r="PTE40" s="498"/>
      <c r="PTF40" s="498"/>
      <c r="PTG40" s="498"/>
      <c r="PTH40" s="498"/>
      <c r="PTI40" s="498"/>
      <c r="PTJ40" s="498"/>
      <c r="PTK40" s="498"/>
      <c r="PTL40" s="498"/>
      <c r="PTM40" s="498"/>
      <c r="PTN40" s="498"/>
      <c r="PTO40" s="498"/>
      <c r="PTP40" s="498"/>
      <c r="PTQ40" s="498"/>
      <c r="PTR40" s="498"/>
      <c r="PTS40" s="498"/>
      <c r="PTT40" s="498"/>
      <c r="PTU40" s="498"/>
      <c r="PTV40" s="498"/>
      <c r="PTW40" s="498"/>
      <c r="PTX40" s="498"/>
      <c r="PTY40" s="498"/>
      <c r="PTZ40" s="498"/>
      <c r="PUA40" s="498"/>
      <c r="PUB40" s="498"/>
      <c r="PUC40" s="498"/>
      <c r="PUD40" s="498"/>
      <c r="PUE40" s="498"/>
      <c r="PUF40" s="498"/>
      <c r="PUG40" s="498"/>
      <c r="PUH40" s="498"/>
      <c r="PUI40" s="498"/>
      <c r="PUJ40" s="498"/>
      <c r="PUK40" s="498"/>
      <c r="PUL40" s="498"/>
      <c r="PUM40" s="498"/>
      <c r="PUN40" s="498"/>
      <c r="PUO40" s="498"/>
      <c r="PUP40" s="498"/>
      <c r="PUQ40" s="498"/>
      <c r="PUR40" s="498"/>
      <c r="PUS40" s="498"/>
      <c r="PUT40" s="498"/>
      <c r="PUU40" s="498"/>
      <c r="PUV40" s="498"/>
      <c r="PUW40" s="498"/>
      <c r="PUX40" s="498"/>
      <c r="PUY40" s="498"/>
      <c r="PUZ40" s="498"/>
      <c r="PVA40" s="498"/>
      <c r="PVB40" s="498"/>
      <c r="PVC40" s="498"/>
      <c r="PVD40" s="498"/>
      <c r="PVE40" s="498"/>
      <c r="PVF40" s="498"/>
      <c r="PVG40" s="498"/>
      <c r="PVH40" s="498"/>
      <c r="PVI40" s="498"/>
      <c r="PVJ40" s="498"/>
      <c r="PVK40" s="498"/>
      <c r="PVL40" s="498"/>
      <c r="PVM40" s="498"/>
      <c r="PVN40" s="498"/>
      <c r="PVO40" s="498"/>
      <c r="PVP40" s="498"/>
      <c r="PVQ40" s="498"/>
      <c r="PVR40" s="498"/>
      <c r="PVS40" s="498"/>
      <c r="PVT40" s="498"/>
      <c r="PVU40" s="498"/>
      <c r="PVV40" s="498"/>
      <c r="PVW40" s="498"/>
      <c r="PVX40" s="498"/>
      <c r="PVY40" s="498"/>
      <c r="PVZ40" s="498"/>
      <c r="PWA40" s="498"/>
      <c r="PWB40" s="498"/>
      <c r="PWC40" s="498"/>
      <c r="PWD40" s="498"/>
      <c r="PWE40" s="498"/>
      <c r="PWF40" s="498"/>
      <c r="PWG40" s="498"/>
      <c r="PWH40" s="498"/>
      <c r="PWI40" s="498"/>
      <c r="PWJ40" s="498"/>
      <c r="PWK40" s="498"/>
      <c r="PWL40" s="498"/>
      <c r="PWM40" s="498"/>
      <c r="PWN40" s="498"/>
      <c r="PWO40" s="498"/>
      <c r="PWP40" s="498"/>
      <c r="PWQ40" s="498"/>
      <c r="PWR40" s="498"/>
      <c r="PWS40" s="498"/>
      <c r="PWT40" s="498"/>
      <c r="PWU40" s="498"/>
      <c r="PWV40" s="498"/>
      <c r="PWW40" s="498"/>
      <c r="PWX40" s="498"/>
      <c r="PWY40" s="498"/>
      <c r="PWZ40" s="498"/>
      <c r="PXA40" s="498"/>
      <c r="PXB40" s="498"/>
      <c r="PXC40" s="498"/>
      <c r="PXD40" s="498"/>
      <c r="PXE40" s="498"/>
      <c r="PXF40" s="498"/>
      <c r="PXG40" s="498"/>
      <c r="PXH40" s="498"/>
      <c r="PXI40" s="498"/>
      <c r="PXJ40" s="498"/>
      <c r="PXK40" s="498"/>
      <c r="PXL40" s="498"/>
      <c r="PXM40" s="498"/>
      <c r="PXN40" s="498"/>
      <c r="PXO40" s="498"/>
      <c r="PXP40" s="498"/>
      <c r="PXQ40" s="498"/>
      <c r="PXR40" s="498"/>
      <c r="PXS40" s="498"/>
      <c r="PXT40" s="498"/>
      <c r="PXU40" s="498"/>
      <c r="PXV40" s="498"/>
      <c r="PXW40" s="498"/>
      <c r="PXX40" s="498"/>
      <c r="PXY40" s="498"/>
      <c r="PXZ40" s="498"/>
      <c r="PYA40" s="498"/>
      <c r="PYB40" s="498"/>
      <c r="PYC40" s="498"/>
      <c r="PYD40" s="498"/>
      <c r="PYE40" s="498"/>
      <c r="PYF40" s="498"/>
      <c r="PYG40" s="498"/>
      <c r="PYH40" s="498"/>
      <c r="PYI40" s="498"/>
      <c r="PYJ40" s="498"/>
      <c r="PYK40" s="498"/>
      <c r="PYL40" s="498"/>
      <c r="PYM40" s="498"/>
      <c r="PYN40" s="498"/>
      <c r="PYO40" s="498"/>
      <c r="PYP40" s="498"/>
      <c r="PYQ40" s="498"/>
      <c r="PYR40" s="498"/>
      <c r="PYS40" s="498"/>
      <c r="PYT40" s="498"/>
      <c r="PYU40" s="498"/>
      <c r="PYV40" s="498"/>
      <c r="PYW40" s="498"/>
      <c r="PYX40" s="498"/>
      <c r="PYY40" s="498"/>
      <c r="PYZ40" s="498"/>
      <c r="PZA40" s="498"/>
      <c r="PZB40" s="498"/>
      <c r="PZC40" s="498"/>
      <c r="PZD40" s="498"/>
      <c r="PZE40" s="498"/>
      <c r="PZF40" s="498"/>
      <c r="PZG40" s="498"/>
      <c r="PZH40" s="498"/>
      <c r="PZI40" s="498"/>
      <c r="PZJ40" s="498"/>
      <c r="PZK40" s="498"/>
      <c r="PZL40" s="498"/>
      <c r="PZM40" s="498"/>
      <c r="PZN40" s="498"/>
      <c r="PZO40" s="498"/>
      <c r="PZP40" s="498"/>
      <c r="PZQ40" s="498"/>
      <c r="PZR40" s="498"/>
      <c r="PZS40" s="498"/>
      <c r="PZT40" s="498"/>
      <c r="PZU40" s="498"/>
      <c r="PZV40" s="498"/>
      <c r="PZW40" s="498"/>
      <c r="PZX40" s="498"/>
      <c r="PZY40" s="498"/>
      <c r="PZZ40" s="498"/>
      <c r="QAA40" s="498"/>
      <c r="QAB40" s="498"/>
      <c r="QAC40" s="498"/>
      <c r="QAD40" s="498"/>
      <c r="QAE40" s="498"/>
      <c r="QAF40" s="498"/>
      <c r="QAG40" s="498"/>
      <c r="QAH40" s="498"/>
      <c r="QAI40" s="498"/>
      <c r="QAJ40" s="498"/>
      <c r="QAK40" s="498"/>
      <c r="QAL40" s="498"/>
      <c r="QAM40" s="498"/>
      <c r="QAN40" s="498"/>
      <c r="QAO40" s="498"/>
      <c r="QAP40" s="498"/>
      <c r="QAQ40" s="498"/>
      <c r="QAR40" s="498"/>
      <c r="QAS40" s="498"/>
      <c r="QAT40" s="498"/>
      <c r="QAU40" s="498"/>
      <c r="QAV40" s="498"/>
      <c r="QAW40" s="498"/>
      <c r="QAX40" s="498"/>
      <c r="QAY40" s="498"/>
      <c r="QAZ40" s="498"/>
      <c r="QBA40" s="498"/>
      <c r="QBB40" s="498"/>
      <c r="QBC40" s="498"/>
      <c r="QBD40" s="498"/>
      <c r="QBE40" s="498"/>
      <c r="QBF40" s="498"/>
      <c r="QBG40" s="498"/>
      <c r="QBH40" s="498"/>
      <c r="QBI40" s="498"/>
      <c r="QBJ40" s="498"/>
      <c r="QBK40" s="498"/>
      <c r="QBL40" s="498"/>
      <c r="QBM40" s="498"/>
      <c r="QBN40" s="498"/>
      <c r="QBO40" s="498"/>
      <c r="QBP40" s="498"/>
      <c r="QBQ40" s="498"/>
      <c r="QBR40" s="498"/>
      <c r="QBS40" s="498"/>
      <c r="QBT40" s="498"/>
      <c r="QBU40" s="498"/>
      <c r="QBV40" s="498"/>
      <c r="QBW40" s="498"/>
      <c r="QBX40" s="498"/>
      <c r="QBY40" s="498"/>
      <c r="QBZ40" s="498"/>
      <c r="QCA40" s="498"/>
      <c r="QCB40" s="498"/>
      <c r="QCC40" s="498"/>
      <c r="QCD40" s="498"/>
      <c r="QCE40" s="498"/>
      <c r="QCF40" s="498"/>
      <c r="QCG40" s="498"/>
      <c r="QCH40" s="498"/>
      <c r="QCI40" s="498"/>
      <c r="QCJ40" s="498"/>
      <c r="QCK40" s="498"/>
      <c r="QCL40" s="498"/>
      <c r="QCM40" s="498"/>
      <c r="QCN40" s="498"/>
      <c r="QCO40" s="498"/>
      <c r="QCP40" s="498"/>
      <c r="QCQ40" s="498"/>
      <c r="QCR40" s="498"/>
      <c r="QCS40" s="498"/>
      <c r="QCT40" s="498"/>
      <c r="QCU40" s="498"/>
      <c r="QCV40" s="498"/>
      <c r="QCW40" s="498"/>
      <c r="QCX40" s="498"/>
      <c r="QCY40" s="498"/>
      <c r="QCZ40" s="498"/>
      <c r="QDA40" s="498"/>
      <c r="QDB40" s="498"/>
      <c r="QDC40" s="498"/>
      <c r="QDD40" s="498"/>
      <c r="QDE40" s="498"/>
      <c r="QDF40" s="498"/>
      <c r="QDG40" s="498"/>
      <c r="QDH40" s="498"/>
      <c r="QDI40" s="498"/>
      <c r="QDJ40" s="498"/>
      <c r="QDK40" s="498"/>
      <c r="QDL40" s="498"/>
      <c r="QDM40" s="498"/>
      <c r="QDN40" s="498"/>
      <c r="QDO40" s="498"/>
      <c r="QDP40" s="498"/>
      <c r="QDQ40" s="498"/>
      <c r="QDR40" s="498"/>
      <c r="QDS40" s="498"/>
      <c r="QDT40" s="498"/>
      <c r="QDU40" s="498"/>
      <c r="QDV40" s="498"/>
      <c r="QDW40" s="498"/>
      <c r="QDX40" s="498"/>
      <c r="QDY40" s="498"/>
      <c r="QDZ40" s="498"/>
      <c r="QEA40" s="498"/>
      <c r="QEB40" s="498"/>
      <c r="QEC40" s="498"/>
      <c r="QED40" s="498"/>
      <c r="QEE40" s="498"/>
      <c r="QEF40" s="498"/>
      <c r="QEG40" s="498"/>
      <c r="QEH40" s="498"/>
      <c r="QEI40" s="498"/>
      <c r="QEJ40" s="498"/>
      <c r="QEK40" s="498"/>
      <c r="QEL40" s="498"/>
      <c r="QEM40" s="498"/>
      <c r="QEN40" s="498"/>
      <c r="QEO40" s="498"/>
      <c r="QEP40" s="498"/>
      <c r="QEQ40" s="498"/>
      <c r="QER40" s="498"/>
      <c r="QES40" s="498"/>
      <c r="QET40" s="498"/>
      <c r="QEU40" s="498"/>
      <c r="QEV40" s="498"/>
      <c r="QEW40" s="498"/>
      <c r="QEX40" s="498"/>
      <c r="QEY40" s="498"/>
      <c r="QEZ40" s="498"/>
      <c r="QFA40" s="498"/>
      <c r="QFB40" s="498"/>
      <c r="QFC40" s="498"/>
      <c r="QFD40" s="498"/>
      <c r="QFE40" s="498"/>
      <c r="QFF40" s="498"/>
      <c r="QFG40" s="498"/>
      <c r="QFH40" s="498"/>
      <c r="QFI40" s="498"/>
      <c r="QFJ40" s="498"/>
      <c r="QFK40" s="498"/>
      <c r="QFL40" s="498"/>
      <c r="QFM40" s="498"/>
      <c r="QFN40" s="498"/>
      <c r="QFO40" s="498"/>
      <c r="QFP40" s="498"/>
      <c r="QFQ40" s="498"/>
      <c r="QFR40" s="498"/>
      <c r="QFS40" s="498"/>
      <c r="QFT40" s="498"/>
      <c r="QFU40" s="498"/>
      <c r="QFV40" s="498"/>
      <c r="QFW40" s="498"/>
      <c r="QFX40" s="498"/>
      <c r="QFY40" s="498"/>
      <c r="QFZ40" s="498"/>
      <c r="QGA40" s="498"/>
      <c r="QGB40" s="498"/>
      <c r="QGC40" s="498"/>
      <c r="QGD40" s="498"/>
      <c r="QGE40" s="498"/>
      <c r="QGF40" s="498"/>
      <c r="QGG40" s="498"/>
      <c r="QGH40" s="498"/>
      <c r="QGI40" s="498"/>
      <c r="QGJ40" s="498"/>
      <c r="QGK40" s="498"/>
      <c r="QGL40" s="498"/>
      <c r="QGM40" s="498"/>
      <c r="QGN40" s="498"/>
      <c r="QGO40" s="498"/>
      <c r="QGP40" s="498"/>
      <c r="QGQ40" s="498"/>
      <c r="QGR40" s="498"/>
      <c r="QGS40" s="498"/>
      <c r="QGT40" s="498"/>
      <c r="QGU40" s="498"/>
      <c r="QGV40" s="498"/>
      <c r="QGW40" s="498"/>
      <c r="QGX40" s="498"/>
      <c r="QGY40" s="498"/>
      <c r="QGZ40" s="498"/>
      <c r="QHA40" s="498"/>
      <c r="QHB40" s="498"/>
      <c r="QHC40" s="498"/>
      <c r="QHD40" s="498"/>
      <c r="QHE40" s="498"/>
      <c r="QHF40" s="498"/>
      <c r="QHG40" s="498"/>
      <c r="QHH40" s="498"/>
      <c r="QHI40" s="498"/>
      <c r="QHJ40" s="498"/>
      <c r="QHK40" s="498"/>
      <c r="QHL40" s="498"/>
      <c r="QHM40" s="498"/>
      <c r="QHN40" s="498"/>
      <c r="QHO40" s="498"/>
      <c r="QHP40" s="498"/>
      <c r="QHQ40" s="498"/>
      <c r="QHR40" s="498"/>
      <c r="QHS40" s="498"/>
      <c r="QHT40" s="498"/>
      <c r="QHU40" s="498"/>
      <c r="QHV40" s="498"/>
      <c r="QHW40" s="498"/>
      <c r="QHX40" s="498"/>
      <c r="QHY40" s="498"/>
      <c r="QHZ40" s="498"/>
      <c r="QIA40" s="498"/>
      <c r="QIB40" s="498"/>
      <c r="QIC40" s="498"/>
      <c r="QID40" s="498"/>
      <c r="QIE40" s="498"/>
      <c r="QIF40" s="498"/>
      <c r="QIG40" s="498"/>
      <c r="QIH40" s="498"/>
      <c r="QII40" s="498"/>
      <c r="QIJ40" s="498"/>
      <c r="QIK40" s="498"/>
      <c r="QIL40" s="498"/>
      <c r="QIM40" s="498"/>
      <c r="QIN40" s="498"/>
      <c r="QIO40" s="498"/>
      <c r="QIP40" s="498"/>
      <c r="QIQ40" s="498"/>
      <c r="QIR40" s="498"/>
      <c r="QIS40" s="498"/>
      <c r="QIT40" s="498"/>
      <c r="QIU40" s="498"/>
      <c r="QIV40" s="498"/>
      <c r="QIW40" s="498"/>
      <c r="QIX40" s="498"/>
      <c r="QIY40" s="498"/>
      <c r="QIZ40" s="498"/>
      <c r="QJA40" s="498"/>
      <c r="QJB40" s="498"/>
      <c r="QJC40" s="498"/>
      <c r="QJD40" s="498"/>
      <c r="QJE40" s="498"/>
      <c r="QJF40" s="498"/>
      <c r="QJG40" s="498"/>
      <c r="QJH40" s="498"/>
      <c r="QJI40" s="498"/>
      <c r="QJJ40" s="498"/>
      <c r="QJK40" s="498"/>
      <c r="QJL40" s="498"/>
      <c r="QJM40" s="498"/>
      <c r="QJN40" s="498"/>
      <c r="QJO40" s="498"/>
      <c r="QJP40" s="498"/>
      <c r="QJQ40" s="498"/>
      <c r="QJR40" s="498"/>
      <c r="QJS40" s="498"/>
      <c r="QJT40" s="498"/>
      <c r="QJU40" s="498"/>
      <c r="QJV40" s="498"/>
      <c r="QJW40" s="498"/>
      <c r="QJX40" s="498"/>
      <c r="QJY40" s="498"/>
      <c r="QJZ40" s="498"/>
      <c r="QKA40" s="498"/>
      <c r="QKB40" s="498"/>
      <c r="QKC40" s="498"/>
      <c r="QKD40" s="498"/>
      <c r="QKE40" s="498"/>
      <c r="QKF40" s="498"/>
      <c r="QKG40" s="498"/>
      <c r="QKH40" s="498"/>
      <c r="QKI40" s="498"/>
      <c r="QKJ40" s="498"/>
      <c r="QKK40" s="498"/>
      <c r="QKL40" s="498"/>
      <c r="QKM40" s="498"/>
      <c r="QKN40" s="498"/>
      <c r="QKO40" s="498"/>
      <c r="QKP40" s="498"/>
      <c r="QKQ40" s="498"/>
      <c r="QKR40" s="498"/>
      <c r="QKS40" s="498"/>
      <c r="QKT40" s="498"/>
      <c r="QKU40" s="498"/>
      <c r="QKV40" s="498"/>
      <c r="QKW40" s="498"/>
      <c r="QKX40" s="498"/>
      <c r="QKY40" s="498"/>
      <c r="QKZ40" s="498"/>
      <c r="QLA40" s="498"/>
      <c r="QLB40" s="498"/>
      <c r="QLC40" s="498"/>
      <c r="QLD40" s="498"/>
      <c r="QLE40" s="498"/>
      <c r="QLF40" s="498"/>
      <c r="QLG40" s="498"/>
      <c r="QLH40" s="498"/>
      <c r="QLI40" s="498"/>
      <c r="QLJ40" s="498"/>
      <c r="QLK40" s="498"/>
      <c r="QLL40" s="498"/>
      <c r="QLM40" s="498"/>
      <c r="QLN40" s="498"/>
      <c r="QLO40" s="498"/>
      <c r="QLP40" s="498"/>
      <c r="QLQ40" s="498"/>
      <c r="QLR40" s="498"/>
      <c r="QLS40" s="498"/>
      <c r="QLT40" s="498"/>
      <c r="QLU40" s="498"/>
      <c r="QLV40" s="498"/>
      <c r="QLW40" s="498"/>
      <c r="QLX40" s="498"/>
      <c r="QLY40" s="498"/>
      <c r="QLZ40" s="498"/>
      <c r="QMA40" s="498"/>
      <c r="QMB40" s="498"/>
      <c r="QMC40" s="498"/>
      <c r="QMD40" s="498"/>
      <c r="QME40" s="498"/>
      <c r="QMF40" s="498"/>
      <c r="QMG40" s="498"/>
      <c r="QMH40" s="498"/>
      <c r="QMI40" s="498"/>
      <c r="QMJ40" s="498"/>
      <c r="QMK40" s="498"/>
      <c r="QML40" s="498"/>
      <c r="QMM40" s="498"/>
      <c r="QMN40" s="498"/>
      <c r="QMO40" s="498"/>
      <c r="QMP40" s="498"/>
      <c r="QMQ40" s="498"/>
      <c r="QMR40" s="498"/>
      <c r="QMS40" s="498"/>
      <c r="QMT40" s="498"/>
      <c r="QMU40" s="498"/>
      <c r="QMV40" s="498"/>
      <c r="QMW40" s="498"/>
      <c r="QMX40" s="498"/>
      <c r="QMY40" s="498"/>
      <c r="QMZ40" s="498"/>
      <c r="QNA40" s="498"/>
      <c r="QNB40" s="498"/>
      <c r="QNC40" s="498"/>
      <c r="QND40" s="498"/>
      <c r="QNE40" s="498"/>
      <c r="QNF40" s="498"/>
      <c r="QNG40" s="498"/>
      <c r="QNH40" s="498"/>
      <c r="QNI40" s="498"/>
      <c r="QNJ40" s="498"/>
      <c r="QNK40" s="498"/>
      <c r="QNL40" s="498"/>
      <c r="QNM40" s="498"/>
      <c r="QNN40" s="498"/>
      <c r="QNO40" s="498"/>
      <c r="QNP40" s="498"/>
      <c r="QNQ40" s="498"/>
      <c r="QNR40" s="498"/>
      <c r="QNS40" s="498"/>
      <c r="QNT40" s="498"/>
      <c r="QNU40" s="498"/>
      <c r="QNV40" s="498"/>
      <c r="QNW40" s="498"/>
      <c r="QNX40" s="498"/>
      <c r="QNY40" s="498"/>
      <c r="QNZ40" s="498"/>
      <c r="QOA40" s="498"/>
      <c r="QOB40" s="498"/>
      <c r="QOC40" s="498"/>
      <c r="QOD40" s="498"/>
      <c r="QOE40" s="498"/>
      <c r="QOF40" s="498"/>
      <c r="QOG40" s="498"/>
      <c r="QOH40" s="498"/>
      <c r="QOI40" s="498"/>
      <c r="QOJ40" s="498"/>
      <c r="QOK40" s="498"/>
      <c r="QOL40" s="498"/>
      <c r="QOM40" s="498"/>
      <c r="QON40" s="498"/>
      <c r="QOO40" s="498"/>
      <c r="QOP40" s="498"/>
      <c r="QOQ40" s="498"/>
      <c r="QOR40" s="498"/>
      <c r="QOS40" s="498"/>
      <c r="QOT40" s="498"/>
      <c r="QOU40" s="498"/>
      <c r="QOV40" s="498"/>
      <c r="QOW40" s="498"/>
      <c r="QOX40" s="498"/>
      <c r="QOY40" s="498"/>
      <c r="QOZ40" s="498"/>
      <c r="QPA40" s="498"/>
      <c r="QPB40" s="498"/>
      <c r="QPC40" s="498"/>
      <c r="QPD40" s="498"/>
      <c r="QPE40" s="498"/>
      <c r="QPF40" s="498"/>
      <c r="QPG40" s="498"/>
      <c r="QPH40" s="498"/>
      <c r="QPI40" s="498"/>
      <c r="QPJ40" s="498"/>
      <c r="QPK40" s="498"/>
      <c r="QPL40" s="498"/>
      <c r="QPM40" s="498"/>
      <c r="QPN40" s="498"/>
      <c r="QPO40" s="498"/>
      <c r="QPP40" s="498"/>
      <c r="QPQ40" s="498"/>
      <c r="QPR40" s="498"/>
      <c r="QPS40" s="498"/>
      <c r="QPT40" s="498"/>
      <c r="QPU40" s="498"/>
      <c r="QPV40" s="498"/>
      <c r="QPW40" s="498"/>
      <c r="QPX40" s="498"/>
      <c r="QPY40" s="498"/>
      <c r="QPZ40" s="498"/>
      <c r="QQA40" s="498"/>
      <c r="QQB40" s="498"/>
      <c r="QQC40" s="498"/>
      <c r="QQD40" s="498"/>
      <c r="QQE40" s="498"/>
      <c r="QQF40" s="498"/>
      <c r="QQG40" s="498"/>
      <c r="QQH40" s="498"/>
      <c r="QQI40" s="498"/>
      <c r="QQJ40" s="498"/>
      <c r="QQK40" s="498"/>
      <c r="QQL40" s="498"/>
      <c r="QQM40" s="498"/>
      <c r="QQN40" s="498"/>
      <c r="QQO40" s="498"/>
      <c r="QQP40" s="498"/>
      <c r="QQQ40" s="498"/>
      <c r="QQR40" s="498"/>
      <c r="QQS40" s="498"/>
      <c r="QQT40" s="498"/>
      <c r="QQU40" s="498"/>
      <c r="QQV40" s="498"/>
      <c r="QQW40" s="498"/>
      <c r="QQX40" s="498"/>
      <c r="QQY40" s="498"/>
      <c r="QQZ40" s="498"/>
      <c r="QRA40" s="498"/>
      <c r="QRB40" s="498"/>
      <c r="QRC40" s="498"/>
      <c r="QRD40" s="498"/>
      <c r="QRE40" s="498"/>
      <c r="QRF40" s="498"/>
      <c r="QRG40" s="498"/>
      <c r="QRH40" s="498"/>
      <c r="QRI40" s="498"/>
      <c r="QRJ40" s="498"/>
      <c r="QRK40" s="498"/>
      <c r="QRL40" s="498"/>
      <c r="QRM40" s="498"/>
      <c r="QRN40" s="498"/>
      <c r="QRO40" s="498"/>
      <c r="QRP40" s="498"/>
      <c r="QRQ40" s="498"/>
      <c r="QRR40" s="498"/>
      <c r="QRS40" s="498"/>
      <c r="QRT40" s="498"/>
      <c r="QRU40" s="498"/>
      <c r="QRV40" s="498"/>
      <c r="QRW40" s="498"/>
      <c r="QRX40" s="498"/>
      <c r="QRY40" s="498"/>
      <c r="QRZ40" s="498"/>
      <c r="QSA40" s="498"/>
      <c r="QSB40" s="498"/>
      <c r="QSC40" s="498"/>
      <c r="QSD40" s="498"/>
      <c r="QSE40" s="498"/>
      <c r="QSF40" s="498"/>
      <c r="QSG40" s="498"/>
      <c r="QSH40" s="498"/>
      <c r="QSI40" s="498"/>
      <c r="QSJ40" s="498"/>
      <c r="QSK40" s="498"/>
      <c r="QSL40" s="498"/>
      <c r="QSM40" s="498"/>
      <c r="QSN40" s="498"/>
      <c r="QSO40" s="498"/>
      <c r="QSP40" s="498"/>
      <c r="QSQ40" s="498"/>
      <c r="QSR40" s="498"/>
      <c r="QSS40" s="498"/>
      <c r="QST40" s="498"/>
      <c r="QSU40" s="498"/>
      <c r="QSV40" s="498"/>
      <c r="QSW40" s="498"/>
      <c r="QSX40" s="498"/>
      <c r="QSY40" s="498"/>
      <c r="QSZ40" s="498"/>
      <c r="QTA40" s="498"/>
      <c r="QTB40" s="498"/>
      <c r="QTC40" s="498"/>
      <c r="QTD40" s="498"/>
      <c r="QTE40" s="498"/>
      <c r="QTF40" s="498"/>
      <c r="QTG40" s="498"/>
      <c r="QTH40" s="498"/>
      <c r="QTI40" s="498"/>
      <c r="QTJ40" s="498"/>
      <c r="QTK40" s="498"/>
      <c r="QTL40" s="498"/>
      <c r="QTM40" s="498"/>
      <c r="QTN40" s="498"/>
      <c r="QTO40" s="498"/>
      <c r="QTP40" s="498"/>
      <c r="QTQ40" s="498"/>
      <c r="QTR40" s="498"/>
      <c r="QTS40" s="498"/>
      <c r="QTT40" s="498"/>
      <c r="QTU40" s="498"/>
      <c r="QTV40" s="498"/>
      <c r="QTW40" s="498"/>
      <c r="QTX40" s="498"/>
      <c r="QTY40" s="498"/>
      <c r="QTZ40" s="498"/>
      <c r="QUA40" s="498"/>
      <c r="QUB40" s="498"/>
      <c r="QUC40" s="498"/>
      <c r="QUD40" s="498"/>
      <c r="QUE40" s="498"/>
      <c r="QUF40" s="498"/>
      <c r="QUG40" s="498"/>
      <c r="QUH40" s="498"/>
      <c r="QUI40" s="498"/>
      <c r="QUJ40" s="498"/>
      <c r="QUK40" s="498"/>
      <c r="QUL40" s="498"/>
      <c r="QUM40" s="498"/>
      <c r="QUN40" s="498"/>
      <c r="QUO40" s="498"/>
      <c r="QUP40" s="498"/>
      <c r="QUQ40" s="498"/>
      <c r="QUR40" s="498"/>
      <c r="QUS40" s="498"/>
      <c r="QUT40" s="498"/>
      <c r="QUU40" s="498"/>
      <c r="QUV40" s="498"/>
      <c r="QUW40" s="498"/>
      <c r="QUX40" s="498"/>
      <c r="QUY40" s="498"/>
      <c r="QUZ40" s="498"/>
      <c r="QVA40" s="498"/>
      <c r="QVB40" s="498"/>
      <c r="QVC40" s="498"/>
      <c r="QVD40" s="498"/>
      <c r="QVE40" s="498"/>
      <c r="QVF40" s="498"/>
      <c r="QVG40" s="498"/>
      <c r="QVH40" s="498"/>
      <c r="QVI40" s="498"/>
      <c r="QVJ40" s="498"/>
      <c r="QVK40" s="498"/>
      <c r="QVL40" s="498"/>
      <c r="QVM40" s="498"/>
      <c r="QVN40" s="498"/>
      <c r="QVO40" s="498"/>
      <c r="QVP40" s="498"/>
      <c r="QVQ40" s="498"/>
      <c r="QVR40" s="498"/>
      <c r="QVS40" s="498"/>
      <c r="QVT40" s="498"/>
      <c r="QVU40" s="498"/>
      <c r="QVV40" s="498"/>
      <c r="QVW40" s="498"/>
      <c r="QVX40" s="498"/>
      <c r="QVY40" s="498"/>
      <c r="QVZ40" s="498"/>
      <c r="QWA40" s="498"/>
      <c r="QWB40" s="498"/>
      <c r="QWC40" s="498"/>
      <c r="QWD40" s="498"/>
      <c r="QWE40" s="498"/>
      <c r="QWF40" s="498"/>
      <c r="QWG40" s="498"/>
      <c r="QWH40" s="498"/>
      <c r="QWI40" s="498"/>
      <c r="QWJ40" s="498"/>
      <c r="QWK40" s="498"/>
      <c r="QWL40" s="498"/>
      <c r="QWM40" s="498"/>
      <c r="QWN40" s="498"/>
      <c r="QWO40" s="498"/>
      <c r="QWP40" s="498"/>
      <c r="QWQ40" s="498"/>
      <c r="QWR40" s="498"/>
      <c r="QWS40" s="498"/>
      <c r="QWT40" s="498"/>
      <c r="QWU40" s="498"/>
      <c r="QWV40" s="498"/>
      <c r="QWW40" s="498"/>
      <c r="QWX40" s="498"/>
      <c r="QWY40" s="498"/>
      <c r="QWZ40" s="498"/>
      <c r="QXA40" s="498"/>
      <c r="QXB40" s="498"/>
      <c r="QXC40" s="498"/>
      <c r="QXD40" s="498"/>
      <c r="QXE40" s="498"/>
      <c r="QXF40" s="498"/>
      <c r="QXG40" s="498"/>
      <c r="QXH40" s="498"/>
      <c r="QXI40" s="498"/>
      <c r="QXJ40" s="498"/>
      <c r="QXK40" s="498"/>
      <c r="QXL40" s="498"/>
      <c r="QXM40" s="498"/>
      <c r="QXN40" s="498"/>
      <c r="QXO40" s="498"/>
      <c r="QXP40" s="498"/>
      <c r="QXQ40" s="498"/>
      <c r="QXR40" s="498"/>
      <c r="QXS40" s="498"/>
      <c r="QXT40" s="498"/>
      <c r="QXU40" s="498"/>
      <c r="QXV40" s="498"/>
      <c r="QXW40" s="498"/>
      <c r="QXX40" s="498"/>
      <c r="QXY40" s="498"/>
      <c r="QXZ40" s="498"/>
      <c r="QYA40" s="498"/>
      <c r="QYB40" s="498"/>
      <c r="QYC40" s="498"/>
      <c r="QYD40" s="498"/>
      <c r="QYE40" s="498"/>
      <c r="QYF40" s="498"/>
      <c r="QYG40" s="498"/>
      <c r="QYH40" s="498"/>
      <c r="QYI40" s="498"/>
      <c r="QYJ40" s="498"/>
      <c r="QYK40" s="498"/>
      <c r="QYL40" s="498"/>
      <c r="QYM40" s="498"/>
      <c r="QYN40" s="498"/>
      <c r="QYO40" s="498"/>
      <c r="QYP40" s="498"/>
      <c r="QYQ40" s="498"/>
      <c r="QYR40" s="498"/>
      <c r="QYS40" s="498"/>
      <c r="QYT40" s="498"/>
      <c r="QYU40" s="498"/>
      <c r="QYV40" s="498"/>
      <c r="QYW40" s="498"/>
      <c r="QYX40" s="498"/>
      <c r="QYY40" s="498"/>
      <c r="QYZ40" s="498"/>
      <c r="QZA40" s="498"/>
      <c r="QZB40" s="498"/>
      <c r="QZC40" s="498"/>
      <c r="QZD40" s="498"/>
      <c r="QZE40" s="498"/>
      <c r="QZF40" s="498"/>
      <c r="QZG40" s="498"/>
      <c r="QZH40" s="498"/>
      <c r="QZI40" s="498"/>
      <c r="QZJ40" s="498"/>
      <c r="QZK40" s="498"/>
      <c r="QZL40" s="498"/>
      <c r="QZM40" s="498"/>
      <c r="QZN40" s="498"/>
      <c r="QZO40" s="498"/>
      <c r="QZP40" s="498"/>
      <c r="QZQ40" s="498"/>
      <c r="QZR40" s="498"/>
      <c r="QZS40" s="498"/>
      <c r="QZT40" s="498"/>
      <c r="QZU40" s="498"/>
      <c r="QZV40" s="498"/>
      <c r="QZW40" s="498"/>
      <c r="QZX40" s="498"/>
      <c r="QZY40" s="498"/>
      <c r="QZZ40" s="498"/>
      <c r="RAA40" s="498"/>
      <c r="RAB40" s="498"/>
      <c r="RAC40" s="498"/>
      <c r="RAD40" s="498"/>
      <c r="RAE40" s="498"/>
      <c r="RAF40" s="498"/>
      <c r="RAG40" s="498"/>
      <c r="RAH40" s="498"/>
      <c r="RAI40" s="498"/>
      <c r="RAJ40" s="498"/>
      <c r="RAK40" s="498"/>
      <c r="RAL40" s="498"/>
      <c r="RAM40" s="498"/>
      <c r="RAN40" s="498"/>
      <c r="RAO40" s="498"/>
      <c r="RAP40" s="498"/>
      <c r="RAQ40" s="498"/>
      <c r="RAR40" s="498"/>
      <c r="RAS40" s="498"/>
      <c r="RAT40" s="498"/>
      <c r="RAU40" s="498"/>
      <c r="RAV40" s="498"/>
      <c r="RAW40" s="498"/>
      <c r="RAX40" s="498"/>
      <c r="RAY40" s="498"/>
      <c r="RAZ40" s="498"/>
      <c r="RBA40" s="498"/>
      <c r="RBB40" s="498"/>
      <c r="RBC40" s="498"/>
      <c r="RBD40" s="498"/>
      <c r="RBE40" s="498"/>
      <c r="RBF40" s="498"/>
      <c r="RBG40" s="498"/>
      <c r="RBH40" s="498"/>
      <c r="RBI40" s="498"/>
      <c r="RBJ40" s="498"/>
      <c r="RBK40" s="498"/>
      <c r="RBL40" s="498"/>
      <c r="RBM40" s="498"/>
      <c r="RBN40" s="498"/>
      <c r="RBO40" s="498"/>
      <c r="RBP40" s="498"/>
      <c r="RBQ40" s="498"/>
      <c r="RBR40" s="498"/>
      <c r="RBS40" s="498"/>
      <c r="RBT40" s="498"/>
      <c r="RBU40" s="498"/>
      <c r="RBV40" s="498"/>
      <c r="RBW40" s="498"/>
      <c r="RBX40" s="498"/>
      <c r="RBY40" s="498"/>
      <c r="RBZ40" s="498"/>
      <c r="RCA40" s="498"/>
      <c r="RCB40" s="498"/>
      <c r="RCC40" s="498"/>
      <c r="RCD40" s="498"/>
      <c r="RCE40" s="498"/>
      <c r="RCF40" s="498"/>
      <c r="RCG40" s="498"/>
      <c r="RCH40" s="498"/>
      <c r="RCI40" s="498"/>
      <c r="RCJ40" s="498"/>
      <c r="RCK40" s="498"/>
      <c r="RCL40" s="498"/>
      <c r="RCM40" s="498"/>
      <c r="RCN40" s="498"/>
      <c r="RCO40" s="498"/>
      <c r="RCP40" s="498"/>
      <c r="RCQ40" s="498"/>
      <c r="RCR40" s="498"/>
      <c r="RCS40" s="498"/>
      <c r="RCT40" s="498"/>
      <c r="RCU40" s="498"/>
      <c r="RCV40" s="498"/>
      <c r="RCW40" s="498"/>
      <c r="RCX40" s="498"/>
      <c r="RCY40" s="498"/>
      <c r="RCZ40" s="498"/>
      <c r="RDA40" s="498"/>
      <c r="RDB40" s="498"/>
      <c r="RDC40" s="498"/>
      <c r="RDD40" s="498"/>
      <c r="RDE40" s="498"/>
      <c r="RDF40" s="498"/>
      <c r="RDG40" s="498"/>
      <c r="RDH40" s="498"/>
      <c r="RDI40" s="498"/>
      <c r="RDJ40" s="498"/>
      <c r="RDK40" s="498"/>
      <c r="RDL40" s="498"/>
      <c r="RDM40" s="498"/>
      <c r="RDN40" s="498"/>
      <c r="RDO40" s="498"/>
      <c r="RDP40" s="498"/>
      <c r="RDQ40" s="498"/>
      <c r="RDR40" s="498"/>
      <c r="RDS40" s="498"/>
      <c r="RDT40" s="498"/>
      <c r="RDU40" s="498"/>
      <c r="RDV40" s="498"/>
      <c r="RDW40" s="498"/>
      <c r="RDX40" s="498"/>
      <c r="RDY40" s="498"/>
      <c r="RDZ40" s="498"/>
      <c r="REA40" s="498"/>
      <c r="REB40" s="498"/>
      <c r="REC40" s="498"/>
      <c r="RED40" s="498"/>
      <c r="REE40" s="498"/>
      <c r="REF40" s="498"/>
      <c r="REG40" s="498"/>
      <c r="REH40" s="498"/>
      <c r="REI40" s="498"/>
      <c r="REJ40" s="498"/>
      <c r="REK40" s="498"/>
      <c r="REL40" s="498"/>
      <c r="REM40" s="498"/>
      <c r="REN40" s="498"/>
      <c r="REO40" s="498"/>
      <c r="REP40" s="498"/>
      <c r="REQ40" s="498"/>
      <c r="RER40" s="498"/>
      <c r="RES40" s="498"/>
      <c r="RET40" s="498"/>
      <c r="REU40" s="498"/>
      <c r="REV40" s="498"/>
      <c r="REW40" s="498"/>
      <c r="REX40" s="498"/>
      <c r="REY40" s="498"/>
      <c r="REZ40" s="498"/>
      <c r="RFA40" s="498"/>
      <c r="RFB40" s="498"/>
      <c r="RFC40" s="498"/>
      <c r="RFD40" s="498"/>
      <c r="RFE40" s="498"/>
      <c r="RFF40" s="498"/>
      <c r="RFG40" s="498"/>
      <c r="RFH40" s="498"/>
      <c r="RFI40" s="498"/>
      <c r="RFJ40" s="498"/>
      <c r="RFK40" s="498"/>
      <c r="RFL40" s="498"/>
      <c r="RFM40" s="498"/>
      <c r="RFN40" s="498"/>
      <c r="RFO40" s="498"/>
      <c r="RFP40" s="498"/>
      <c r="RFQ40" s="498"/>
      <c r="RFR40" s="498"/>
      <c r="RFS40" s="498"/>
      <c r="RFT40" s="498"/>
      <c r="RFU40" s="498"/>
      <c r="RFV40" s="498"/>
      <c r="RFW40" s="498"/>
      <c r="RFX40" s="498"/>
      <c r="RFY40" s="498"/>
      <c r="RFZ40" s="498"/>
      <c r="RGA40" s="498"/>
      <c r="RGB40" s="498"/>
      <c r="RGC40" s="498"/>
      <c r="RGD40" s="498"/>
      <c r="RGE40" s="498"/>
      <c r="RGF40" s="498"/>
      <c r="RGG40" s="498"/>
      <c r="RGH40" s="498"/>
      <c r="RGI40" s="498"/>
      <c r="RGJ40" s="498"/>
      <c r="RGK40" s="498"/>
      <c r="RGL40" s="498"/>
      <c r="RGM40" s="498"/>
      <c r="RGN40" s="498"/>
      <c r="RGO40" s="498"/>
      <c r="RGP40" s="498"/>
      <c r="RGQ40" s="498"/>
      <c r="RGR40" s="498"/>
      <c r="RGS40" s="498"/>
      <c r="RGT40" s="498"/>
      <c r="RGU40" s="498"/>
      <c r="RGV40" s="498"/>
      <c r="RGW40" s="498"/>
      <c r="RGX40" s="498"/>
      <c r="RGY40" s="498"/>
      <c r="RGZ40" s="498"/>
      <c r="RHA40" s="498"/>
      <c r="RHB40" s="498"/>
      <c r="RHC40" s="498"/>
      <c r="RHD40" s="498"/>
      <c r="RHE40" s="498"/>
      <c r="RHF40" s="498"/>
      <c r="RHG40" s="498"/>
      <c r="RHH40" s="498"/>
      <c r="RHI40" s="498"/>
      <c r="RHJ40" s="498"/>
      <c r="RHK40" s="498"/>
      <c r="RHL40" s="498"/>
      <c r="RHM40" s="498"/>
      <c r="RHN40" s="498"/>
      <c r="RHO40" s="498"/>
      <c r="RHP40" s="498"/>
      <c r="RHQ40" s="498"/>
      <c r="RHR40" s="498"/>
      <c r="RHS40" s="498"/>
      <c r="RHT40" s="498"/>
      <c r="RHU40" s="498"/>
      <c r="RHV40" s="498"/>
      <c r="RHW40" s="498"/>
      <c r="RHX40" s="498"/>
      <c r="RHY40" s="498"/>
      <c r="RHZ40" s="498"/>
      <c r="RIA40" s="498"/>
      <c r="RIB40" s="498"/>
      <c r="RIC40" s="498"/>
      <c r="RID40" s="498"/>
      <c r="RIE40" s="498"/>
      <c r="RIF40" s="498"/>
      <c r="RIG40" s="498"/>
      <c r="RIH40" s="498"/>
      <c r="RII40" s="498"/>
      <c r="RIJ40" s="498"/>
      <c r="RIK40" s="498"/>
      <c r="RIL40" s="498"/>
      <c r="RIM40" s="498"/>
      <c r="RIN40" s="498"/>
      <c r="RIO40" s="498"/>
      <c r="RIP40" s="498"/>
      <c r="RIQ40" s="498"/>
      <c r="RIR40" s="498"/>
      <c r="RIS40" s="498"/>
      <c r="RIT40" s="498"/>
      <c r="RIU40" s="498"/>
      <c r="RIV40" s="498"/>
      <c r="RIW40" s="498"/>
      <c r="RIX40" s="498"/>
      <c r="RIY40" s="498"/>
      <c r="RIZ40" s="498"/>
      <c r="RJA40" s="498"/>
      <c r="RJB40" s="498"/>
      <c r="RJC40" s="498"/>
      <c r="RJD40" s="498"/>
      <c r="RJE40" s="498"/>
      <c r="RJF40" s="498"/>
      <c r="RJG40" s="498"/>
      <c r="RJH40" s="498"/>
      <c r="RJI40" s="498"/>
      <c r="RJJ40" s="498"/>
      <c r="RJK40" s="498"/>
      <c r="RJL40" s="498"/>
      <c r="RJM40" s="498"/>
      <c r="RJN40" s="498"/>
      <c r="RJO40" s="498"/>
      <c r="RJP40" s="498"/>
      <c r="RJQ40" s="498"/>
      <c r="RJR40" s="498"/>
      <c r="RJS40" s="498"/>
      <c r="RJT40" s="498"/>
      <c r="RJU40" s="498"/>
      <c r="RJV40" s="498"/>
      <c r="RJW40" s="498"/>
      <c r="RJX40" s="498"/>
      <c r="RJY40" s="498"/>
      <c r="RJZ40" s="498"/>
      <c r="RKA40" s="498"/>
      <c r="RKB40" s="498"/>
      <c r="RKC40" s="498"/>
      <c r="RKD40" s="498"/>
      <c r="RKE40" s="498"/>
      <c r="RKF40" s="498"/>
      <c r="RKG40" s="498"/>
      <c r="RKH40" s="498"/>
      <c r="RKI40" s="498"/>
      <c r="RKJ40" s="498"/>
      <c r="RKK40" s="498"/>
      <c r="RKL40" s="498"/>
      <c r="RKM40" s="498"/>
      <c r="RKN40" s="498"/>
      <c r="RKO40" s="498"/>
      <c r="RKP40" s="498"/>
      <c r="RKQ40" s="498"/>
      <c r="RKR40" s="498"/>
      <c r="RKS40" s="498"/>
      <c r="RKT40" s="498"/>
      <c r="RKU40" s="498"/>
      <c r="RKV40" s="498"/>
      <c r="RKW40" s="498"/>
      <c r="RKX40" s="498"/>
      <c r="RKY40" s="498"/>
      <c r="RKZ40" s="498"/>
      <c r="RLA40" s="498"/>
      <c r="RLB40" s="498"/>
      <c r="RLC40" s="498"/>
      <c r="RLD40" s="498"/>
      <c r="RLE40" s="498"/>
      <c r="RLF40" s="498"/>
      <c r="RLG40" s="498"/>
      <c r="RLH40" s="498"/>
      <c r="RLI40" s="498"/>
      <c r="RLJ40" s="498"/>
      <c r="RLK40" s="498"/>
      <c r="RLL40" s="498"/>
      <c r="RLM40" s="498"/>
      <c r="RLN40" s="498"/>
      <c r="RLO40" s="498"/>
      <c r="RLP40" s="498"/>
      <c r="RLQ40" s="498"/>
      <c r="RLR40" s="498"/>
      <c r="RLS40" s="498"/>
      <c r="RLT40" s="498"/>
      <c r="RLU40" s="498"/>
      <c r="RLV40" s="498"/>
      <c r="RLW40" s="498"/>
      <c r="RLX40" s="498"/>
      <c r="RLY40" s="498"/>
      <c r="RLZ40" s="498"/>
      <c r="RMA40" s="498"/>
      <c r="RMB40" s="498"/>
      <c r="RMC40" s="498"/>
      <c r="RMD40" s="498"/>
      <c r="RME40" s="498"/>
      <c r="RMF40" s="498"/>
      <c r="RMG40" s="498"/>
      <c r="RMH40" s="498"/>
      <c r="RMI40" s="498"/>
      <c r="RMJ40" s="498"/>
      <c r="RMK40" s="498"/>
      <c r="RML40" s="498"/>
      <c r="RMM40" s="498"/>
      <c r="RMN40" s="498"/>
      <c r="RMO40" s="498"/>
      <c r="RMP40" s="498"/>
      <c r="RMQ40" s="498"/>
      <c r="RMR40" s="498"/>
      <c r="RMS40" s="498"/>
      <c r="RMT40" s="498"/>
      <c r="RMU40" s="498"/>
      <c r="RMV40" s="498"/>
      <c r="RMW40" s="498"/>
      <c r="RMX40" s="498"/>
      <c r="RMY40" s="498"/>
      <c r="RMZ40" s="498"/>
      <c r="RNA40" s="498"/>
      <c r="RNB40" s="498"/>
      <c r="RNC40" s="498"/>
      <c r="RND40" s="498"/>
      <c r="RNE40" s="498"/>
      <c r="RNF40" s="498"/>
      <c r="RNG40" s="498"/>
      <c r="RNH40" s="498"/>
      <c r="RNI40" s="498"/>
      <c r="RNJ40" s="498"/>
      <c r="RNK40" s="498"/>
      <c r="RNL40" s="498"/>
      <c r="RNM40" s="498"/>
      <c r="RNN40" s="498"/>
      <c r="RNO40" s="498"/>
      <c r="RNP40" s="498"/>
      <c r="RNQ40" s="498"/>
      <c r="RNR40" s="498"/>
      <c r="RNS40" s="498"/>
      <c r="RNT40" s="498"/>
      <c r="RNU40" s="498"/>
      <c r="RNV40" s="498"/>
      <c r="RNW40" s="498"/>
      <c r="RNX40" s="498"/>
      <c r="RNY40" s="498"/>
      <c r="RNZ40" s="498"/>
      <c r="ROA40" s="498"/>
      <c r="ROB40" s="498"/>
      <c r="ROC40" s="498"/>
      <c r="ROD40" s="498"/>
      <c r="ROE40" s="498"/>
      <c r="ROF40" s="498"/>
      <c r="ROG40" s="498"/>
      <c r="ROH40" s="498"/>
      <c r="ROI40" s="498"/>
      <c r="ROJ40" s="498"/>
      <c r="ROK40" s="498"/>
      <c r="ROL40" s="498"/>
      <c r="ROM40" s="498"/>
      <c r="RON40" s="498"/>
      <c r="ROO40" s="498"/>
      <c r="ROP40" s="498"/>
      <c r="ROQ40" s="498"/>
      <c r="ROR40" s="498"/>
      <c r="ROS40" s="498"/>
      <c r="ROT40" s="498"/>
      <c r="ROU40" s="498"/>
      <c r="ROV40" s="498"/>
      <c r="ROW40" s="498"/>
      <c r="ROX40" s="498"/>
      <c r="ROY40" s="498"/>
      <c r="ROZ40" s="498"/>
      <c r="RPA40" s="498"/>
      <c r="RPB40" s="498"/>
      <c r="RPC40" s="498"/>
      <c r="RPD40" s="498"/>
      <c r="RPE40" s="498"/>
      <c r="RPF40" s="498"/>
      <c r="RPG40" s="498"/>
      <c r="RPH40" s="498"/>
      <c r="RPI40" s="498"/>
      <c r="RPJ40" s="498"/>
      <c r="RPK40" s="498"/>
      <c r="RPL40" s="498"/>
      <c r="RPM40" s="498"/>
      <c r="RPN40" s="498"/>
      <c r="RPO40" s="498"/>
      <c r="RPP40" s="498"/>
      <c r="RPQ40" s="498"/>
      <c r="RPR40" s="498"/>
      <c r="RPS40" s="498"/>
      <c r="RPT40" s="498"/>
      <c r="RPU40" s="498"/>
      <c r="RPV40" s="498"/>
      <c r="RPW40" s="498"/>
      <c r="RPX40" s="498"/>
      <c r="RPY40" s="498"/>
      <c r="RPZ40" s="498"/>
      <c r="RQA40" s="498"/>
      <c r="RQB40" s="498"/>
      <c r="RQC40" s="498"/>
      <c r="RQD40" s="498"/>
      <c r="RQE40" s="498"/>
      <c r="RQF40" s="498"/>
      <c r="RQG40" s="498"/>
      <c r="RQH40" s="498"/>
      <c r="RQI40" s="498"/>
      <c r="RQJ40" s="498"/>
      <c r="RQK40" s="498"/>
      <c r="RQL40" s="498"/>
      <c r="RQM40" s="498"/>
      <c r="RQN40" s="498"/>
      <c r="RQO40" s="498"/>
      <c r="RQP40" s="498"/>
      <c r="RQQ40" s="498"/>
      <c r="RQR40" s="498"/>
      <c r="RQS40" s="498"/>
      <c r="RQT40" s="498"/>
      <c r="RQU40" s="498"/>
      <c r="RQV40" s="498"/>
      <c r="RQW40" s="498"/>
      <c r="RQX40" s="498"/>
      <c r="RQY40" s="498"/>
      <c r="RQZ40" s="498"/>
      <c r="RRA40" s="498"/>
      <c r="RRB40" s="498"/>
      <c r="RRC40" s="498"/>
      <c r="RRD40" s="498"/>
      <c r="RRE40" s="498"/>
      <c r="RRF40" s="498"/>
      <c r="RRG40" s="498"/>
      <c r="RRH40" s="498"/>
      <c r="RRI40" s="498"/>
      <c r="RRJ40" s="498"/>
      <c r="RRK40" s="498"/>
      <c r="RRL40" s="498"/>
      <c r="RRM40" s="498"/>
      <c r="RRN40" s="498"/>
      <c r="RRO40" s="498"/>
      <c r="RRP40" s="498"/>
      <c r="RRQ40" s="498"/>
      <c r="RRR40" s="498"/>
      <c r="RRS40" s="498"/>
      <c r="RRT40" s="498"/>
      <c r="RRU40" s="498"/>
      <c r="RRV40" s="498"/>
      <c r="RRW40" s="498"/>
      <c r="RRX40" s="498"/>
      <c r="RRY40" s="498"/>
      <c r="RRZ40" s="498"/>
      <c r="RSA40" s="498"/>
      <c r="RSB40" s="498"/>
      <c r="RSC40" s="498"/>
      <c r="RSD40" s="498"/>
      <c r="RSE40" s="498"/>
      <c r="RSF40" s="498"/>
      <c r="RSG40" s="498"/>
      <c r="RSH40" s="498"/>
      <c r="RSI40" s="498"/>
      <c r="RSJ40" s="498"/>
      <c r="RSK40" s="498"/>
      <c r="RSL40" s="498"/>
      <c r="RSM40" s="498"/>
      <c r="RSN40" s="498"/>
      <c r="RSO40" s="498"/>
      <c r="RSP40" s="498"/>
      <c r="RSQ40" s="498"/>
      <c r="RSR40" s="498"/>
      <c r="RSS40" s="498"/>
      <c r="RST40" s="498"/>
      <c r="RSU40" s="498"/>
      <c r="RSV40" s="498"/>
      <c r="RSW40" s="498"/>
      <c r="RSX40" s="498"/>
      <c r="RSY40" s="498"/>
      <c r="RSZ40" s="498"/>
      <c r="RTA40" s="498"/>
      <c r="RTB40" s="498"/>
      <c r="RTC40" s="498"/>
      <c r="RTD40" s="498"/>
      <c r="RTE40" s="498"/>
      <c r="RTF40" s="498"/>
      <c r="RTG40" s="498"/>
      <c r="RTH40" s="498"/>
      <c r="RTI40" s="498"/>
      <c r="RTJ40" s="498"/>
      <c r="RTK40" s="498"/>
      <c r="RTL40" s="498"/>
      <c r="RTM40" s="498"/>
      <c r="RTN40" s="498"/>
      <c r="RTO40" s="498"/>
      <c r="RTP40" s="498"/>
      <c r="RTQ40" s="498"/>
      <c r="RTR40" s="498"/>
      <c r="RTS40" s="498"/>
      <c r="RTT40" s="498"/>
      <c r="RTU40" s="498"/>
      <c r="RTV40" s="498"/>
      <c r="RTW40" s="498"/>
      <c r="RTX40" s="498"/>
      <c r="RTY40" s="498"/>
      <c r="RTZ40" s="498"/>
      <c r="RUA40" s="498"/>
      <c r="RUB40" s="498"/>
      <c r="RUC40" s="498"/>
      <c r="RUD40" s="498"/>
      <c r="RUE40" s="498"/>
      <c r="RUF40" s="498"/>
      <c r="RUG40" s="498"/>
      <c r="RUH40" s="498"/>
      <c r="RUI40" s="498"/>
      <c r="RUJ40" s="498"/>
      <c r="RUK40" s="498"/>
      <c r="RUL40" s="498"/>
      <c r="RUM40" s="498"/>
      <c r="RUN40" s="498"/>
      <c r="RUO40" s="498"/>
      <c r="RUP40" s="498"/>
      <c r="RUQ40" s="498"/>
      <c r="RUR40" s="498"/>
      <c r="RUS40" s="498"/>
      <c r="RUT40" s="498"/>
      <c r="RUU40" s="498"/>
      <c r="RUV40" s="498"/>
      <c r="RUW40" s="498"/>
      <c r="RUX40" s="498"/>
      <c r="RUY40" s="498"/>
      <c r="RUZ40" s="498"/>
      <c r="RVA40" s="498"/>
      <c r="RVB40" s="498"/>
      <c r="RVC40" s="498"/>
      <c r="RVD40" s="498"/>
      <c r="RVE40" s="498"/>
      <c r="RVF40" s="498"/>
      <c r="RVG40" s="498"/>
      <c r="RVH40" s="498"/>
      <c r="RVI40" s="498"/>
      <c r="RVJ40" s="498"/>
      <c r="RVK40" s="498"/>
      <c r="RVL40" s="498"/>
      <c r="RVM40" s="498"/>
      <c r="RVN40" s="498"/>
      <c r="RVO40" s="498"/>
      <c r="RVP40" s="498"/>
      <c r="RVQ40" s="498"/>
      <c r="RVR40" s="498"/>
      <c r="RVS40" s="498"/>
      <c r="RVT40" s="498"/>
      <c r="RVU40" s="498"/>
      <c r="RVV40" s="498"/>
      <c r="RVW40" s="498"/>
      <c r="RVX40" s="498"/>
      <c r="RVY40" s="498"/>
      <c r="RVZ40" s="498"/>
      <c r="RWA40" s="498"/>
      <c r="RWB40" s="498"/>
      <c r="RWC40" s="498"/>
      <c r="RWD40" s="498"/>
      <c r="RWE40" s="498"/>
      <c r="RWF40" s="498"/>
      <c r="RWG40" s="498"/>
      <c r="RWH40" s="498"/>
      <c r="RWI40" s="498"/>
      <c r="RWJ40" s="498"/>
      <c r="RWK40" s="498"/>
      <c r="RWL40" s="498"/>
      <c r="RWM40" s="498"/>
      <c r="RWN40" s="498"/>
      <c r="RWO40" s="498"/>
      <c r="RWP40" s="498"/>
      <c r="RWQ40" s="498"/>
      <c r="RWR40" s="498"/>
      <c r="RWS40" s="498"/>
      <c r="RWT40" s="498"/>
      <c r="RWU40" s="498"/>
      <c r="RWV40" s="498"/>
      <c r="RWW40" s="498"/>
      <c r="RWX40" s="498"/>
      <c r="RWY40" s="498"/>
      <c r="RWZ40" s="498"/>
      <c r="RXA40" s="498"/>
      <c r="RXB40" s="498"/>
      <c r="RXC40" s="498"/>
      <c r="RXD40" s="498"/>
      <c r="RXE40" s="498"/>
      <c r="RXF40" s="498"/>
      <c r="RXG40" s="498"/>
      <c r="RXH40" s="498"/>
      <c r="RXI40" s="498"/>
      <c r="RXJ40" s="498"/>
      <c r="RXK40" s="498"/>
      <c r="RXL40" s="498"/>
      <c r="RXM40" s="498"/>
      <c r="RXN40" s="498"/>
      <c r="RXO40" s="498"/>
      <c r="RXP40" s="498"/>
      <c r="RXQ40" s="498"/>
      <c r="RXR40" s="498"/>
      <c r="RXS40" s="498"/>
      <c r="RXT40" s="498"/>
      <c r="RXU40" s="498"/>
      <c r="RXV40" s="498"/>
      <c r="RXW40" s="498"/>
      <c r="RXX40" s="498"/>
      <c r="RXY40" s="498"/>
      <c r="RXZ40" s="498"/>
      <c r="RYA40" s="498"/>
      <c r="RYB40" s="498"/>
      <c r="RYC40" s="498"/>
      <c r="RYD40" s="498"/>
      <c r="RYE40" s="498"/>
      <c r="RYF40" s="498"/>
      <c r="RYG40" s="498"/>
      <c r="RYH40" s="498"/>
      <c r="RYI40" s="498"/>
      <c r="RYJ40" s="498"/>
      <c r="RYK40" s="498"/>
      <c r="RYL40" s="498"/>
      <c r="RYM40" s="498"/>
      <c r="RYN40" s="498"/>
      <c r="RYO40" s="498"/>
      <c r="RYP40" s="498"/>
      <c r="RYQ40" s="498"/>
      <c r="RYR40" s="498"/>
      <c r="RYS40" s="498"/>
      <c r="RYT40" s="498"/>
      <c r="RYU40" s="498"/>
      <c r="RYV40" s="498"/>
      <c r="RYW40" s="498"/>
      <c r="RYX40" s="498"/>
      <c r="RYY40" s="498"/>
      <c r="RYZ40" s="498"/>
      <c r="RZA40" s="498"/>
      <c r="RZB40" s="498"/>
      <c r="RZC40" s="498"/>
      <c r="RZD40" s="498"/>
      <c r="RZE40" s="498"/>
      <c r="RZF40" s="498"/>
      <c r="RZG40" s="498"/>
      <c r="RZH40" s="498"/>
      <c r="RZI40" s="498"/>
      <c r="RZJ40" s="498"/>
      <c r="RZK40" s="498"/>
      <c r="RZL40" s="498"/>
      <c r="RZM40" s="498"/>
      <c r="RZN40" s="498"/>
      <c r="RZO40" s="498"/>
      <c r="RZP40" s="498"/>
      <c r="RZQ40" s="498"/>
      <c r="RZR40" s="498"/>
      <c r="RZS40" s="498"/>
      <c r="RZT40" s="498"/>
      <c r="RZU40" s="498"/>
      <c r="RZV40" s="498"/>
      <c r="RZW40" s="498"/>
      <c r="RZX40" s="498"/>
      <c r="RZY40" s="498"/>
      <c r="RZZ40" s="498"/>
      <c r="SAA40" s="498"/>
      <c r="SAB40" s="498"/>
      <c r="SAC40" s="498"/>
      <c r="SAD40" s="498"/>
      <c r="SAE40" s="498"/>
      <c r="SAF40" s="498"/>
      <c r="SAG40" s="498"/>
      <c r="SAH40" s="498"/>
      <c r="SAI40" s="498"/>
      <c r="SAJ40" s="498"/>
      <c r="SAK40" s="498"/>
      <c r="SAL40" s="498"/>
      <c r="SAM40" s="498"/>
      <c r="SAN40" s="498"/>
      <c r="SAO40" s="498"/>
      <c r="SAP40" s="498"/>
      <c r="SAQ40" s="498"/>
      <c r="SAR40" s="498"/>
      <c r="SAS40" s="498"/>
      <c r="SAT40" s="498"/>
      <c r="SAU40" s="498"/>
      <c r="SAV40" s="498"/>
      <c r="SAW40" s="498"/>
      <c r="SAX40" s="498"/>
      <c r="SAY40" s="498"/>
      <c r="SAZ40" s="498"/>
      <c r="SBA40" s="498"/>
      <c r="SBB40" s="498"/>
      <c r="SBC40" s="498"/>
      <c r="SBD40" s="498"/>
      <c r="SBE40" s="498"/>
      <c r="SBF40" s="498"/>
      <c r="SBG40" s="498"/>
      <c r="SBH40" s="498"/>
      <c r="SBI40" s="498"/>
      <c r="SBJ40" s="498"/>
      <c r="SBK40" s="498"/>
      <c r="SBL40" s="498"/>
      <c r="SBM40" s="498"/>
      <c r="SBN40" s="498"/>
      <c r="SBO40" s="498"/>
      <c r="SBP40" s="498"/>
      <c r="SBQ40" s="498"/>
      <c r="SBR40" s="498"/>
      <c r="SBS40" s="498"/>
      <c r="SBT40" s="498"/>
      <c r="SBU40" s="498"/>
      <c r="SBV40" s="498"/>
      <c r="SBW40" s="498"/>
      <c r="SBX40" s="498"/>
      <c r="SBY40" s="498"/>
      <c r="SBZ40" s="498"/>
      <c r="SCA40" s="498"/>
      <c r="SCB40" s="498"/>
      <c r="SCC40" s="498"/>
      <c r="SCD40" s="498"/>
      <c r="SCE40" s="498"/>
      <c r="SCF40" s="498"/>
      <c r="SCG40" s="498"/>
      <c r="SCH40" s="498"/>
      <c r="SCI40" s="498"/>
      <c r="SCJ40" s="498"/>
      <c r="SCK40" s="498"/>
      <c r="SCL40" s="498"/>
      <c r="SCM40" s="498"/>
      <c r="SCN40" s="498"/>
      <c r="SCO40" s="498"/>
      <c r="SCP40" s="498"/>
      <c r="SCQ40" s="498"/>
      <c r="SCR40" s="498"/>
      <c r="SCS40" s="498"/>
      <c r="SCT40" s="498"/>
      <c r="SCU40" s="498"/>
      <c r="SCV40" s="498"/>
      <c r="SCW40" s="498"/>
      <c r="SCX40" s="498"/>
      <c r="SCY40" s="498"/>
      <c r="SCZ40" s="498"/>
      <c r="SDA40" s="498"/>
      <c r="SDB40" s="498"/>
      <c r="SDC40" s="498"/>
      <c r="SDD40" s="498"/>
      <c r="SDE40" s="498"/>
      <c r="SDF40" s="498"/>
      <c r="SDG40" s="498"/>
      <c r="SDH40" s="498"/>
      <c r="SDI40" s="498"/>
      <c r="SDJ40" s="498"/>
      <c r="SDK40" s="498"/>
      <c r="SDL40" s="498"/>
      <c r="SDM40" s="498"/>
      <c r="SDN40" s="498"/>
      <c r="SDO40" s="498"/>
      <c r="SDP40" s="498"/>
      <c r="SDQ40" s="498"/>
      <c r="SDR40" s="498"/>
      <c r="SDS40" s="498"/>
      <c r="SDT40" s="498"/>
      <c r="SDU40" s="498"/>
      <c r="SDV40" s="498"/>
      <c r="SDW40" s="498"/>
      <c r="SDX40" s="498"/>
      <c r="SDY40" s="498"/>
      <c r="SDZ40" s="498"/>
      <c r="SEA40" s="498"/>
      <c r="SEB40" s="498"/>
      <c r="SEC40" s="498"/>
      <c r="SED40" s="498"/>
      <c r="SEE40" s="498"/>
      <c r="SEF40" s="498"/>
      <c r="SEG40" s="498"/>
      <c r="SEH40" s="498"/>
      <c r="SEI40" s="498"/>
      <c r="SEJ40" s="498"/>
      <c r="SEK40" s="498"/>
      <c r="SEL40" s="498"/>
      <c r="SEM40" s="498"/>
      <c r="SEN40" s="498"/>
      <c r="SEO40" s="498"/>
      <c r="SEP40" s="498"/>
      <c r="SEQ40" s="498"/>
      <c r="SER40" s="498"/>
      <c r="SES40" s="498"/>
      <c r="SET40" s="498"/>
      <c r="SEU40" s="498"/>
      <c r="SEV40" s="498"/>
      <c r="SEW40" s="498"/>
      <c r="SEX40" s="498"/>
      <c r="SEY40" s="498"/>
      <c r="SEZ40" s="498"/>
      <c r="SFA40" s="498"/>
      <c r="SFB40" s="498"/>
      <c r="SFC40" s="498"/>
      <c r="SFD40" s="498"/>
      <c r="SFE40" s="498"/>
      <c r="SFF40" s="498"/>
      <c r="SFG40" s="498"/>
      <c r="SFH40" s="498"/>
      <c r="SFI40" s="498"/>
      <c r="SFJ40" s="498"/>
      <c r="SFK40" s="498"/>
      <c r="SFL40" s="498"/>
      <c r="SFM40" s="498"/>
      <c r="SFN40" s="498"/>
      <c r="SFO40" s="498"/>
      <c r="SFP40" s="498"/>
      <c r="SFQ40" s="498"/>
      <c r="SFR40" s="498"/>
      <c r="SFS40" s="498"/>
      <c r="SFT40" s="498"/>
      <c r="SFU40" s="498"/>
      <c r="SFV40" s="498"/>
      <c r="SFW40" s="498"/>
      <c r="SFX40" s="498"/>
      <c r="SFY40" s="498"/>
      <c r="SFZ40" s="498"/>
      <c r="SGA40" s="498"/>
      <c r="SGB40" s="498"/>
      <c r="SGC40" s="498"/>
      <c r="SGD40" s="498"/>
      <c r="SGE40" s="498"/>
      <c r="SGF40" s="498"/>
      <c r="SGG40" s="498"/>
      <c r="SGH40" s="498"/>
      <c r="SGI40" s="498"/>
      <c r="SGJ40" s="498"/>
      <c r="SGK40" s="498"/>
      <c r="SGL40" s="498"/>
      <c r="SGM40" s="498"/>
      <c r="SGN40" s="498"/>
      <c r="SGO40" s="498"/>
      <c r="SGP40" s="498"/>
      <c r="SGQ40" s="498"/>
      <c r="SGR40" s="498"/>
      <c r="SGS40" s="498"/>
      <c r="SGT40" s="498"/>
      <c r="SGU40" s="498"/>
      <c r="SGV40" s="498"/>
      <c r="SGW40" s="498"/>
      <c r="SGX40" s="498"/>
      <c r="SGY40" s="498"/>
      <c r="SGZ40" s="498"/>
      <c r="SHA40" s="498"/>
      <c r="SHB40" s="498"/>
      <c r="SHC40" s="498"/>
      <c r="SHD40" s="498"/>
      <c r="SHE40" s="498"/>
      <c r="SHF40" s="498"/>
      <c r="SHG40" s="498"/>
      <c r="SHH40" s="498"/>
      <c r="SHI40" s="498"/>
      <c r="SHJ40" s="498"/>
      <c r="SHK40" s="498"/>
      <c r="SHL40" s="498"/>
      <c r="SHM40" s="498"/>
      <c r="SHN40" s="498"/>
      <c r="SHO40" s="498"/>
      <c r="SHP40" s="498"/>
      <c r="SHQ40" s="498"/>
      <c r="SHR40" s="498"/>
      <c r="SHS40" s="498"/>
      <c r="SHT40" s="498"/>
      <c r="SHU40" s="498"/>
      <c r="SHV40" s="498"/>
      <c r="SHW40" s="498"/>
      <c r="SHX40" s="498"/>
      <c r="SHY40" s="498"/>
      <c r="SHZ40" s="498"/>
      <c r="SIA40" s="498"/>
      <c r="SIB40" s="498"/>
      <c r="SIC40" s="498"/>
      <c r="SID40" s="498"/>
      <c r="SIE40" s="498"/>
      <c r="SIF40" s="498"/>
      <c r="SIG40" s="498"/>
      <c r="SIH40" s="498"/>
      <c r="SII40" s="498"/>
      <c r="SIJ40" s="498"/>
      <c r="SIK40" s="498"/>
      <c r="SIL40" s="498"/>
      <c r="SIM40" s="498"/>
      <c r="SIN40" s="498"/>
      <c r="SIO40" s="498"/>
      <c r="SIP40" s="498"/>
      <c r="SIQ40" s="498"/>
      <c r="SIR40" s="498"/>
      <c r="SIS40" s="498"/>
      <c r="SIT40" s="498"/>
      <c r="SIU40" s="498"/>
      <c r="SIV40" s="498"/>
      <c r="SIW40" s="498"/>
      <c r="SIX40" s="498"/>
      <c r="SIY40" s="498"/>
      <c r="SIZ40" s="498"/>
      <c r="SJA40" s="498"/>
      <c r="SJB40" s="498"/>
      <c r="SJC40" s="498"/>
      <c r="SJD40" s="498"/>
      <c r="SJE40" s="498"/>
      <c r="SJF40" s="498"/>
      <c r="SJG40" s="498"/>
      <c r="SJH40" s="498"/>
      <c r="SJI40" s="498"/>
      <c r="SJJ40" s="498"/>
      <c r="SJK40" s="498"/>
      <c r="SJL40" s="498"/>
      <c r="SJM40" s="498"/>
      <c r="SJN40" s="498"/>
      <c r="SJO40" s="498"/>
      <c r="SJP40" s="498"/>
      <c r="SJQ40" s="498"/>
      <c r="SJR40" s="498"/>
      <c r="SJS40" s="498"/>
      <c r="SJT40" s="498"/>
      <c r="SJU40" s="498"/>
      <c r="SJV40" s="498"/>
      <c r="SJW40" s="498"/>
      <c r="SJX40" s="498"/>
      <c r="SJY40" s="498"/>
      <c r="SJZ40" s="498"/>
      <c r="SKA40" s="498"/>
      <c r="SKB40" s="498"/>
      <c r="SKC40" s="498"/>
      <c r="SKD40" s="498"/>
      <c r="SKE40" s="498"/>
      <c r="SKF40" s="498"/>
      <c r="SKG40" s="498"/>
      <c r="SKH40" s="498"/>
      <c r="SKI40" s="498"/>
      <c r="SKJ40" s="498"/>
      <c r="SKK40" s="498"/>
      <c r="SKL40" s="498"/>
      <c r="SKM40" s="498"/>
      <c r="SKN40" s="498"/>
      <c r="SKO40" s="498"/>
      <c r="SKP40" s="498"/>
      <c r="SKQ40" s="498"/>
      <c r="SKR40" s="498"/>
      <c r="SKS40" s="498"/>
      <c r="SKT40" s="498"/>
      <c r="SKU40" s="498"/>
      <c r="SKV40" s="498"/>
      <c r="SKW40" s="498"/>
      <c r="SKX40" s="498"/>
      <c r="SKY40" s="498"/>
      <c r="SKZ40" s="498"/>
      <c r="SLA40" s="498"/>
      <c r="SLB40" s="498"/>
      <c r="SLC40" s="498"/>
      <c r="SLD40" s="498"/>
      <c r="SLE40" s="498"/>
      <c r="SLF40" s="498"/>
      <c r="SLG40" s="498"/>
      <c r="SLH40" s="498"/>
      <c r="SLI40" s="498"/>
      <c r="SLJ40" s="498"/>
      <c r="SLK40" s="498"/>
      <c r="SLL40" s="498"/>
      <c r="SLM40" s="498"/>
      <c r="SLN40" s="498"/>
      <c r="SLO40" s="498"/>
      <c r="SLP40" s="498"/>
      <c r="SLQ40" s="498"/>
      <c r="SLR40" s="498"/>
      <c r="SLS40" s="498"/>
      <c r="SLT40" s="498"/>
      <c r="SLU40" s="498"/>
      <c r="SLV40" s="498"/>
      <c r="SLW40" s="498"/>
      <c r="SLX40" s="498"/>
      <c r="SLY40" s="498"/>
      <c r="SLZ40" s="498"/>
      <c r="SMA40" s="498"/>
      <c r="SMB40" s="498"/>
      <c r="SMC40" s="498"/>
      <c r="SMD40" s="498"/>
      <c r="SME40" s="498"/>
      <c r="SMF40" s="498"/>
      <c r="SMG40" s="498"/>
      <c r="SMH40" s="498"/>
      <c r="SMI40" s="498"/>
      <c r="SMJ40" s="498"/>
      <c r="SMK40" s="498"/>
      <c r="SML40" s="498"/>
      <c r="SMM40" s="498"/>
      <c r="SMN40" s="498"/>
      <c r="SMO40" s="498"/>
      <c r="SMP40" s="498"/>
      <c r="SMQ40" s="498"/>
      <c r="SMR40" s="498"/>
      <c r="SMS40" s="498"/>
      <c r="SMT40" s="498"/>
      <c r="SMU40" s="498"/>
      <c r="SMV40" s="498"/>
      <c r="SMW40" s="498"/>
      <c r="SMX40" s="498"/>
      <c r="SMY40" s="498"/>
      <c r="SMZ40" s="498"/>
      <c r="SNA40" s="498"/>
      <c r="SNB40" s="498"/>
      <c r="SNC40" s="498"/>
      <c r="SND40" s="498"/>
      <c r="SNE40" s="498"/>
      <c r="SNF40" s="498"/>
      <c r="SNG40" s="498"/>
      <c r="SNH40" s="498"/>
      <c r="SNI40" s="498"/>
      <c r="SNJ40" s="498"/>
      <c r="SNK40" s="498"/>
      <c r="SNL40" s="498"/>
      <c r="SNM40" s="498"/>
      <c r="SNN40" s="498"/>
      <c r="SNO40" s="498"/>
      <c r="SNP40" s="498"/>
      <c r="SNQ40" s="498"/>
      <c r="SNR40" s="498"/>
      <c r="SNS40" s="498"/>
      <c r="SNT40" s="498"/>
      <c r="SNU40" s="498"/>
      <c r="SNV40" s="498"/>
      <c r="SNW40" s="498"/>
      <c r="SNX40" s="498"/>
      <c r="SNY40" s="498"/>
      <c r="SNZ40" s="498"/>
      <c r="SOA40" s="498"/>
      <c r="SOB40" s="498"/>
      <c r="SOC40" s="498"/>
      <c r="SOD40" s="498"/>
      <c r="SOE40" s="498"/>
      <c r="SOF40" s="498"/>
      <c r="SOG40" s="498"/>
      <c r="SOH40" s="498"/>
      <c r="SOI40" s="498"/>
      <c r="SOJ40" s="498"/>
      <c r="SOK40" s="498"/>
      <c r="SOL40" s="498"/>
      <c r="SOM40" s="498"/>
      <c r="SON40" s="498"/>
      <c r="SOO40" s="498"/>
      <c r="SOP40" s="498"/>
      <c r="SOQ40" s="498"/>
      <c r="SOR40" s="498"/>
      <c r="SOS40" s="498"/>
      <c r="SOT40" s="498"/>
      <c r="SOU40" s="498"/>
      <c r="SOV40" s="498"/>
      <c r="SOW40" s="498"/>
      <c r="SOX40" s="498"/>
      <c r="SOY40" s="498"/>
      <c r="SOZ40" s="498"/>
      <c r="SPA40" s="498"/>
      <c r="SPB40" s="498"/>
      <c r="SPC40" s="498"/>
      <c r="SPD40" s="498"/>
      <c r="SPE40" s="498"/>
      <c r="SPF40" s="498"/>
      <c r="SPG40" s="498"/>
      <c r="SPH40" s="498"/>
      <c r="SPI40" s="498"/>
      <c r="SPJ40" s="498"/>
      <c r="SPK40" s="498"/>
      <c r="SPL40" s="498"/>
      <c r="SPM40" s="498"/>
      <c r="SPN40" s="498"/>
      <c r="SPO40" s="498"/>
      <c r="SPP40" s="498"/>
      <c r="SPQ40" s="498"/>
      <c r="SPR40" s="498"/>
      <c r="SPS40" s="498"/>
      <c r="SPT40" s="498"/>
      <c r="SPU40" s="498"/>
      <c r="SPV40" s="498"/>
      <c r="SPW40" s="498"/>
      <c r="SPX40" s="498"/>
      <c r="SPY40" s="498"/>
      <c r="SPZ40" s="498"/>
      <c r="SQA40" s="498"/>
      <c r="SQB40" s="498"/>
      <c r="SQC40" s="498"/>
      <c r="SQD40" s="498"/>
      <c r="SQE40" s="498"/>
      <c r="SQF40" s="498"/>
      <c r="SQG40" s="498"/>
      <c r="SQH40" s="498"/>
      <c r="SQI40" s="498"/>
      <c r="SQJ40" s="498"/>
      <c r="SQK40" s="498"/>
      <c r="SQL40" s="498"/>
      <c r="SQM40" s="498"/>
      <c r="SQN40" s="498"/>
      <c r="SQO40" s="498"/>
      <c r="SQP40" s="498"/>
      <c r="SQQ40" s="498"/>
      <c r="SQR40" s="498"/>
      <c r="SQS40" s="498"/>
      <c r="SQT40" s="498"/>
      <c r="SQU40" s="498"/>
      <c r="SQV40" s="498"/>
      <c r="SQW40" s="498"/>
      <c r="SQX40" s="498"/>
      <c r="SQY40" s="498"/>
      <c r="SQZ40" s="498"/>
      <c r="SRA40" s="498"/>
      <c r="SRB40" s="498"/>
      <c r="SRC40" s="498"/>
      <c r="SRD40" s="498"/>
      <c r="SRE40" s="498"/>
      <c r="SRF40" s="498"/>
      <c r="SRG40" s="498"/>
      <c r="SRH40" s="498"/>
      <c r="SRI40" s="498"/>
      <c r="SRJ40" s="498"/>
      <c r="SRK40" s="498"/>
      <c r="SRL40" s="498"/>
      <c r="SRM40" s="498"/>
      <c r="SRN40" s="498"/>
      <c r="SRO40" s="498"/>
      <c r="SRP40" s="498"/>
      <c r="SRQ40" s="498"/>
      <c r="SRR40" s="498"/>
      <c r="SRS40" s="498"/>
      <c r="SRT40" s="498"/>
      <c r="SRU40" s="498"/>
      <c r="SRV40" s="498"/>
      <c r="SRW40" s="498"/>
      <c r="SRX40" s="498"/>
      <c r="SRY40" s="498"/>
      <c r="SRZ40" s="498"/>
      <c r="SSA40" s="498"/>
      <c r="SSB40" s="498"/>
      <c r="SSC40" s="498"/>
      <c r="SSD40" s="498"/>
      <c r="SSE40" s="498"/>
      <c r="SSF40" s="498"/>
      <c r="SSG40" s="498"/>
      <c r="SSH40" s="498"/>
      <c r="SSI40" s="498"/>
      <c r="SSJ40" s="498"/>
      <c r="SSK40" s="498"/>
      <c r="SSL40" s="498"/>
      <c r="SSM40" s="498"/>
      <c r="SSN40" s="498"/>
      <c r="SSO40" s="498"/>
      <c r="SSP40" s="498"/>
      <c r="SSQ40" s="498"/>
      <c r="SSR40" s="498"/>
      <c r="SSS40" s="498"/>
      <c r="SST40" s="498"/>
      <c r="SSU40" s="498"/>
      <c r="SSV40" s="498"/>
      <c r="SSW40" s="498"/>
      <c r="SSX40" s="498"/>
      <c r="SSY40" s="498"/>
      <c r="SSZ40" s="498"/>
      <c r="STA40" s="498"/>
      <c r="STB40" s="498"/>
      <c r="STC40" s="498"/>
      <c r="STD40" s="498"/>
      <c r="STE40" s="498"/>
      <c r="STF40" s="498"/>
      <c r="STG40" s="498"/>
      <c r="STH40" s="498"/>
      <c r="STI40" s="498"/>
      <c r="STJ40" s="498"/>
      <c r="STK40" s="498"/>
      <c r="STL40" s="498"/>
      <c r="STM40" s="498"/>
      <c r="STN40" s="498"/>
      <c r="STO40" s="498"/>
      <c r="STP40" s="498"/>
      <c r="STQ40" s="498"/>
      <c r="STR40" s="498"/>
      <c r="STS40" s="498"/>
      <c r="STT40" s="498"/>
      <c r="STU40" s="498"/>
      <c r="STV40" s="498"/>
      <c r="STW40" s="498"/>
      <c r="STX40" s="498"/>
      <c r="STY40" s="498"/>
      <c r="STZ40" s="498"/>
      <c r="SUA40" s="498"/>
      <c r="SUB40" s="498"/>
      <c r="SUC40" s="498"/>
      <c r="SUD40" s="498"/>
      <c r="SUE40" s="498"/>
      <c r="SUF40" s="498"/>
      <c r="SUG40" s="498"/>
      <c r="SUH40" s="498"/>
      <c r="SUI40" s="498"/>
      <c r="SUJ40" s="498"/>
      <c r="SUK40" s="498"/>
      <c r="SUL40" s="498"/>
      <c r="SUM40" s="498"/>
      <c r="SUN40" s="498"/>
      <c r="SUO40" s="498"/>
      <c r="SUP40" s="498"/>
      <c r="SUQ40" s="498"/>
      <c r="SUR40" s="498"/>
      <c r="SUS40" s="498"/>
      <c r="SUT40" s="498"/>
      <c r="SUU40" s="498"/>
      <c r="SUV40" s="498"/>
      <c r="SUW40" s="498"/>
      <c r="SUX40" s="498"/>
      <c r="SUY40" s="498"/>
      <c r="SUZ40" s="498"/>
      <c r="SVA40" s="498"/>
      <c r="SVB40" s="498"/>
      <c r="SVC40" s="498"/>
      <c r="SVD40" s="498"/>
      <c r="SVE40" s="498"/>
      <c r="SVF40" s="498"/>
      <c r="SVG40" s="498"/>
      <c r="SVH40" s="498"/>
      <c r="SVI40" s="498"/>
      <c r="SVJ40" s="498"/>
      <c r="SVK40" s="498"/>
      <c r="SVL40" s="498"/>
      <c r="SVM40" s="498"/>
      <c r="SVN40" s="498"/>
      <c r="SVO40" s="498"/>
      <c r="SVP40" s="498"/>
      <c r="SVQ40" s="498"/>
      <c r="SVR40" s="498"/>
      <c r="SVS40" s="498"/>
      <c r="SVT40" s="498"/>
      <c r="SVU40" s="498"/>
      <c r="SVV40" s="498"/>
      <c r="SVW40" s="498"/>
      <c r="SVX40" s="498"/>
      <c r="SVY40" s="498"/>
      <c r="SVZ40" s="498"/>
      <c r="SWA40" s="498"/>
      <c r="SWB40" s="498"/>
      <c r="SWC40" s="498"/>
      <c r="SWD40" s="498"/>
      <c r="SWE40" s="498"/>
      <c r="SWF40" s="498"/>
      <c r="SWG40" s="498"/>
      <c r="SWH40" s="498"/>
      <c r="SWI40" s="498"/>
      <c r="SWJ40" s="498"/>
      <c r="SWK40" s="498"/>
      <c r="SWL40" s="498"/>
      <c r="SWM40" s="498"/>
      <c r="SWN40" s="498"/>
      <c r="SWO40" s="498"/>
      <c r="SWP40" s="498"/>
      <c r="SWQ40" s="498"/>
      <c r="SWR40" s="498"/>
      <c r="SWS40" s="498"/>
      <c r="SWT40" s="498"/>
      <c r="SWU40" s="498"/>
      <c r="SWV40" s="498"/>
      <c r="SWW40" s="498"/>
      <c r="SWX40" s="498"/>
      <c r="SWY40" s="498"/>
      <c r="SWZ40" s="498"/>
      <c r="SXA40" s="498"/>
      <c r="SXB40" s="498"/>
      <c r="SXC40" s="498"/>
      <c r="SXD40" s="498"/>
      <c r="SXE40" s="498"/>
      <c r="SXF40" s="498"/>
      <c r="SXG40" s="498"/>
      <c r="SXH40" s="498"/>
      <c r="SXI40" s="498"/>
      <c r="SXJ40" s="498"/>
      <c r="SXK40" s="498"/>
      <c r="SXL40" s="498"/>
      <c r="SXM40" s="498"/>
      <c r="SXN40" s="498"/>
      <c r="SXO40" s="498"/>
      <c r="SXP40" s="498"/>
      <c r="SXQ40" s="498"/>
      <c r="SXR40" s="498"/>
      <c r="SXS40" s="498"/>
      <c r="SXT40" s="498"/>
      <c r="SXU40" s="498"/>
      <c r="SXV40" s="498"/>
      <c r="SXW40" s="498"/>
      <c r="SXX40" s="498"/>
      <c r="SXY40" s="498"/>
      <c r="SXZ40" s="498"/>
      <c r="SYA40" s="498"/>
      <c r="SYB40" s="498"/>
      <c r="SYC40" s="498"/>
      <c r="SYD40" s="498"/>
      <c r="SYE40" s="498"/>
      <c r="SYF40" s="498"/>
      <c r="SYG40" s="498"/>
      <c r="SYH40" s="498"/>
      <c r="SYI40" s="498"/>
      <c r="SYJ40" s="498"/>
      <c r="SYK40" s="498"/>
      <c r="SYL40" s="498"/>
      <c r="SYM40" s="498"/>
      <c r="SYN40" s="498"/>
      <c r="SYO40" s="498"/>
      <c r="SYP40" s="498"/>
      <c r="SYQ40" s="498"/>
      <c r="SYR40" s="498"/>
      <c r="SYS40" s="498"/>
      <c r="SYT40" s="498"/>
      <c r="SYU40" s="498"/>
      <c r="SYV40" s="498"/>
      <c r="SYW40" s="498"/>
      <c r="SYX40" s="498"/>
      <c r="SYY40" s="498"/>
      <c r="SYZ40" s="498"/>
      <c r="SZA40" s="498"/>
      <c r="SZB40" s="498"/>
      <c r="SZC40" s="498"/>
      <c r="SZD40" s="498"/>
      <c r="SZE40" s="498"/>
      <c r="SZF40" s="498"/>
      <c r="SZG40" s="498"/>
      <c r="SZH40" s="498"/>
      <c r="SZI40" s="498"/>
      <c r="SZJ40" s="498"/>
      <c r="SZK40" s="498"/>
      <c r="SZL40" s="498"/>
      <c r="SZM40" s="498"/>
      <c r="SZN40" s="498"/>
      <c r="SZO40" s="498"/>
      <c r="SZP40" s="498"/>
      <c r="SZQ40" s="498"/>
      <c r="SZR40" s="498"/>
      <c r="SZS40" s="498"/>
      <c r="SZT40" s="498"/>
      <c r="SZU40" s="498"/>
      <c r="SZV40" s="498"/>
      <c r="SZW40" s="498"/>
      <c r="SZX40" s="498"/>
      <c r="SZY40" s="498"/>
      <c r="SZZ40" s="498"/>
      <c r="TAA40" s="498"/>
      <c r="TAB40" s="498"/>
      <c r="TAC40" s="498"/>
      <c r="TAD40" s="498"/>
      <c r="TAE40" s="498"/>
      <c r="TAF40" s="498"/>
      <c r="TAG40" s="498"/>
      <c r="TAH40" s="498"/>
      <c r="TAI40" s="498"/>
      <c r="TAJ40" s="498"/>
      <c r="TAK40" s="498"/>
      <c r="TAL40" s="498"/>
      <c r="TAM40" s="498"/>
      <c r="TAN40" s="498"/>
      <c r="TAO40" s="498"/>
      <c r="TAP40" s="498"/>
      <c r="TAQ40" s="498"/>
      <c r="TAR40" s="498"/>
      <c r="TAS40" s="498"/>
      <c r="TAT40" s="498"/>
      <c r="TAU40" s="498"/>
      <c r="TAV40" s="498"/>
      <c r="TAW40" s="498"/>
      <c r="TAX40" s="498"/>
      <c r="TAY40" s="498"/>
      <c r="TAZ40" s="498"/>
      <c r="TBA40" s="498"/>
      <c r="TBB40" s="498"/>
      <c r="TBC40" s="498"/>
      <c r="TBD40" s="498"/>
      <c r="TBE40" s="498"/>
      <c r="TBF40" s="498"/>
      <c r="TBG40" s="498"/>
      <c r="TBH40" s="498"/>
      <c r="TBI40" s="498"/>
      <c r="TBJ40" s="498"/>
      <c r="TBK40" s="498"/>
      <c r="TBL40" s="498"/>
      <c r="TBM40" s="498"/>
      <c r="TBN40" s="498"/>
      <c r="TBO40" s="498"/>
      <c r="TBP40" s="498"/>
      <c r="TBQ40" s="498"/>
      <c r="TBR40" s="498"/>
      <c r="TBS40" s="498"/>
      <c r="TBT40" s="498"/>
      <c r="TBU40" s="498"/>
      <c r="TBV40" s="498"/>
      <c r="TBW40" s="498"/>
      <c r="TBX40" s="498"/>
      <c r="TBY40" s="498"/>
      <c r="TBZ40" s="498"/>
      <c r="TCA40" s="498"/>
      <c r="TCB40" s="498"/>
      <c r="TCC40" s="498"/>
      <c r="TCD40" s="498"/>
      <c r="TCE40" s="498"/>
      <c r="TCF40" s="498"/>
      <c r="TCG40" s="498"/>
      <c r="TCH40" s="498"/>
      <c r="TCI40" s="498"/>
      <c r="TCJ40" s="498"/>
      <c r="TCK40" s="498"/>
      <c r="TCL40" s="498"/>
      <c r="TCM40" s="498"/>
      <c r="TCN40" s="498"/>
      <c r="TCO40" s="498"/>
      <c r="TCP40" s="498"/>
      <c r="TCQ40" s="498"/>
      <c r="TCR40" s="498"/>
      <c r="TCS40" s="498"/>
      <c r="TCT40" s="498"/>
      <c r="TCU40" s="498"/>
      <c r="TCV40" s="498"/>
      <c r="TCW40" s="498"/>
      <c r="TCX40" s="498"/>
      <c r="TCY40" s="498"/>
      <c r="TCZ40" s="498"/>
      <c r="TDA40" s="498"/>
      <c r="TDB40" s="498"/>
      <c r="TDC40" s="498"/>
      <c r="TDD40" s="498"/>
      <c r="TDE40" s="498"/>
      <c r="TDF40" s="498"/>
      <c r="TDG40" s="498"/>
      <c r="TDH40" s="498"/>
      <c r="TDI40" s="498"/>
      <c r="TDJ40" s="498"/>
      <c r="TDK40" s="498"/>
      <c r="TDL40" s="498"/>
      <c r="TDM40" s="498"/>
      <c r="TDN40" s="498"/>
      <c r="TDO40" s="498"/>
      <c r="TDP40" s="498"/>
      <c r="TDQ40" s="498"/>
      <c r="TDR40" s="498"/>
      <c r="TDS40" s="498"/>
      <c r="TDT40" s="498"/>
      <c r="TDU40" s="498"/>
      <c r="TDV40" s="498"/>
      <c r="TDW40" s="498"/>
      <c r="TDX40" s="498"/>
      <c r="TDY40" s="498"/>
      <c r="TDZ40" s="498"/>
      <c r="TEA40" s="498"/>
      <c r="TEB40" s="498"/>
      <c r="TEC40" s="498"/>
      <c r="TED40" s="498"/>
      <c r="TEE40" s="498"/>
      <c r="TEF40" s="498"/>
      <c r="TEG40" s="498"/>
      <c r="TEH40" s="498"/>
      <c r="TEI40" s="498"/>
      <c r="TEJ40" s="498"/>
      <c r="TEK40" s="498"/>
      <c r="TEL40" s="498"/>
      <c r="TEM40" s="498"/>
      <c r="TEN40" s="498"/>
      <c r="TEO40" s="498"/>
      <c r="TEP40" s="498"/>
      <c r="TEQ40" s="498"/>
      <c r="TER40" s="498"/>
      <c r="TES40" s="498"/>
      <c r="TET40" s="498"/>
      <c r="TEU40" s="498"/>
      <c r="TEV40" s="498"/>
      <c r="TEW40" s="498"/>
      <c r="TEX40" s="498"/>
      <c r="TEY40" s="498"/>
      <c r="TEZ40" s="498"/>
      <c r="TFA40" s="498"/>
      <c r="TFB40" s="498"/>
      <c r="TFC40" s="498"/>
      <c r="TFD40" s="498"/>
      <c r="TFE40" s="498"/>
      <c r="TFF40" s="498"/>
      <c r="TFG40" s="498"/>
      <c r="TFH40" s="498"/>
      <c r="TFI40" s="498"/>
      <c r="TFJ40" s="498"/>
      <c r="TFK40" s="498"/>
      <c r="TFL40" s="498"/>
      <c r="TFM40" s="498"/>
      <c r="TFN40" s="498"/>
      <c r="TFO40" s="498"/>
      <c r="TFP40" s="498"/>
      <c r="TFQ40" s="498"/>
      <c r="TFR40" s="498"/>
      <c r="TFS40" s="498"/>
      <c r="TFT40" s="498"/>
      <c r="TFU40" s="498"/>
      <c r="TFV40" s="498"/>
      <c r="TFW40" s="498"/>
      <c r="TFX40" s="498"/>
      <c r="TFY40" s="498"/>
      <c r="TFZ40" s="498"/>
      <c r="TGA40" s="498"/>
      <c r="TGB40" s="498"/>
      <c r="TGC40" s="498"/>
      <c r="TGD40" s="498"/>
      <c r="TGE40" s="498"/>
      <c r="TGF40" s="498"/>
      <c r="TGG40" s="498"/>
      <c r="TGH40" s="498"/>
      <c r="TGI40" s="498"/>
      <c r="TGJ40" s="498"/>
      <c r="TGK40" s="498"/>
      <c r="TGL40" s="498"/>
      <c r="TGM40" s="498"/>
      <c r="TGN40" s="498"/>
      <c r="TGO40" s="498"/>
      <c r="TGP40" s="498"/>
      <c r="TGQ40" s="498"/>
      <c r="TGR40" s="498"/>
      <c r="TGS40" s="498"/>
      <c r="TGT40" s="498"/>
      <c r="TGU40" s="498"/>
      <c r="TGV40" s="498"/>
      <c r="TGW40" s="498"/>
      <c r="TGX40" s="498"/>
      <c r="TGY40" s="498"/>
      <c r="TGZ40" s="498"/>
      <c r="THA40" s="498"/>
      <c r="THB40" s="498"/>
      <c r="THC40" s="498"/>
      <c r="THD40" s="498"/>
      <c r="THE40" s="498"/>
      <c r="THF40" s="498"/>
      <c r="THG40" s="498"/>
      <c r="THH40" s="498"/>
      <c r="THI40" s="498"/>
      <c r="THJ40" s="498"/>
      <c r="THK40" s="498"/>
      <c r="THL40" s="498"/>
      <c r="THM40" s="498"/>
      <c r="THN40" s="498"/>
      <c r="THO40" s="498"/>
      <c r="THP40" s="498"/>
      <c r="THQ40" s="498"/>
      <c r="THR40" s="498"/>
      <c r="THS40" s="498"/>
      <c r="THT40" s="498"/>
      <c r="THU40" s="498"/>
      <c r="THV40" s="498"/>
      <c r="THW40" s="498"/>
      <c r="THX40" s="498"/>
      <c r="THY40" s="498"/>
      <c r="THZ40" s="498"/>
      <c r="TIA40" s="498"/>
      <c r="TIB40" s="498"/>
      <c r="TIC40" s="498"/>
      <c r="TID40" s="498"/>
      <c r="TIE40" s="498"/>
      <c r="TIF40" s="498"/>
      <c r="TIG40" s="498"/>
      <c r="TIH40" s="498"/>
      <c r="TII40" s="498"/>
      <c r="TIJ40" s="498"/>
      <c r="TIK40" s="498"/>
      <c r="TIL40" s="498"/>
      <c r="TIM40" s="498"/>
      <c r="TIN40" s="498"/>
      <c r="TIO40" s="498"/>
      <c r="TIP40" s="498"/>
      <c r="TIQ40" s="498"/>
      <c r="TIR40" s="498"/>
      <c r="TIS40" s="498"/>
      <c r="TIT40" s="498"/>
      <c r="TIU40" s="498"/>
      <c r="TIV40" s="498"/>
      <c r="TIW40" s="498"/>
      <c r="TIX40" s="498"/>
      <c r="TIY40" s="498"/>
      <c r="TIZ40" s="498"/>
      <c r="TJA40" s="498"/>
      <c r="TJB40" s="498"/>
      <c r="TJC40" s="498"/>
      <c r="TJD40" s="498"/>
      <c r="TJE40" s="498"/>
      <c r="TJF40" s="498"/>
      <c r="TJG40" s="498"/>
      <c r="TJH40" s="498"/>
      <c r="TJI40" s="498"/>
      <c r="TJJ40" s="498"/>
      <c r="TJK40" s="498"/>
      <c r="TJL40" s="498"/>
      <c r="TJM40" s="498"/>
      <c r="TJN40" s="498"/>
      <c r="TJO40" s="498"/>
      <c r="TJP40" s="498"/>
      <c r="TJQ40" s="498"/>
      <c r="TJR40" s="498"/>
      <c r="TJS40" s="498"/>
      <c r="TJT40" s="498"/>
      <c r="TJU40" s="498"/>
      <c r="TJV40" s="498"/>
      <c r="TJW40" s="498"/>
      <c r="TJX40" s="498"/>
      <c r="TJY40" s="498"/>
      <c r="TJZ40" s="498"/>
      <c r="TKA40" s="498"/>
      <c r="TKB40" s="498"/>
      <c r="TKC40" s="498"/>
      <c r="TKD40" s="498"/>
      <c r="TKE40" s="498"/>
      <c r="TKF40" s="498"/>
      <c r="TKG40" s="498"/>
      <c r="TKH40" s="498"/>
      <c r="TKI40" s="498"/>
      <c r="TKJ40" s="498"/>
      <c r="TKK40" s="498"/>
      <c r="TKL40" s="498"/>
      <c r="TKM40" s="498"/>
      <c r="TKN40" s="498"/>
      <c r="TKO40" s="498"/>
      <c r="TKP40" s="498"/>
      <c r="TKQ40" s="498"/>
      <c r="TKR40" s="498"/>
      <c r="TKS40" s="498"/>
      <c r="TKT40" s="498"/>
      <c r="TKU40" s="498"/>
      <c r="TKV40" s="498"/>
      <c r="TKW40" s="498"/>
      <c r="TKX40" s="498"/>
      <c r="TKY40" s="498"/>
      <c r="TKZ40" s="498"/>
      <c r="TLA40" s="498"/>
      <c r="TLB40" s="498"/>
      <c r="TLC40" s="498"/>
      <c r="TLD40" s="498"/>
      <c r="TLE40" s="498"/>
      <c r="TLF40" s="498"/>
      <c r="TLG40" s="498"/>
      <c r="TLH40" s="498"/>
      <c r="TLI40" s="498"/>
      <c r="TLJ40" s="498"/>
      <c r="TLK40" s="498"/>
      <c r="TLL40" s="498"/>
      <c r="TLM40" s="498"/>
      <c r="TLN40" s="498"/>
      <c r="TLO40" s="498"/>
      <c r="TLP40" s="498"/>
      <c r="TLQ40" s="498"/>
      <c r="TLR40" s="498"/>
      <c r="TLS40" s="498"/>
      <c r="TLT40" s="498"/>
      <c r="TLU40" s="498"/>
      <c r="TLV40" s="498"/>
      <c r="TLW40" s="498"/>
      <c r="TLX40" s="498"/>
      <c r="TLY40" s="498"/>
      <c r="TLZ40" s="498"/>
      <c r="TMA40" s="498"/>
      <c r="TMB40" s="498"/>
      <c r="TMC40" s="498"/>
      <c r="TMD40" s="498"/>
      <c r="TME40" s="498"/>
      <c r="TMF40" s="498"/>
      <c r="TMG40" s="498"/>
      <c r="TMH40" s="498"/>
      <c r="TMI40" s="498"/>
      <c r="TMJ40" s="498"/>
      <c r="TMK40" s="498"/>
      <c r="TML40" s="498"/>
      <c r="TMM40" s="498"/>
      <c r="TMN40" s="498"/>
      <c r="TMO40" s="498"/>
      <c r="TMP40" s="498"/>
      <c r="TMQ40" s="498"/>
      <c r="TMR40" s="498"/>
      <c r="TMS40" s="498"/>
      <c r="TMT40" s="498"/>
      <c r="TMU40" s="498"/>
      <c r="TMV40" s="498"/>
      <c r="TMW40" s="498"/>
      <c r="TMX40" s="498"/>
      <c r="TMY40" s="498"/>
      <c r="TMZ40" s="498"/>
      <c r="TNA40" s="498"/>
      <c r="TNB40" s="498"/>
      <c r="TNC40" s="498"/>
      <c r="TND40" s="498"/>
      <c r="TNE40" s="498"/>
      <c r="TNF40" s="498"/>
      <c r="TNG40" s="498"/>
      <c r="TNH40" s="498"/>
      <c r="TNI40" s="498"/>
      <c r="TNJ40" s="498"/>
      <c r="TNK40" s="498"/>
      <c r="TNL40" s="498"/>
      <c r="TNM40" s="498"/>
      <c r="TNN40" s="498"/>
      <c r="TNO40" s="498"/>
      <c r="TNP40" s="498"/>
      <c r="TNQ40" s="498"/>
      <c r="TNR40" s="498"/>
      <c r="TNS40" s="498"/>
      <c r="TNT40" s="498"/>
      <c r="TNU40" s="498"/>
      <c r="TNV40" s="498"/>
      <c r="TNW40" s="498"/>
      <c r="TNX40" s="498"/>
      <c r="TNY40" s="498"/>
      <c r="TNZ40" s="498"/>
      <c r="TOA40" s="498"/>
      <c r="TOB40" s="498"/>
      <c r="TOC40" s="498"/>
      <c r="TOD40" s="498"/>
      <c r="TOE40" s="498"/>
      <c r="TOF40" s="498"/>
      <c r="TOG40" s="498"/>
      <c r="TOH40" s="498"/>
      <c r="TOI40" s="498"/>
      <c r="TOJ40" s="498"/>
      <c r="TOK40" s="498"/>
      <c r="TOL40" s="498"/>
      <c r="TOM40" s="498"/>
      <c r="TON40" s="498"/>
      <c r="TOO40" s="498"/>
      <c r="TOP40" s="498"/>
      <c r="TOQ40" s="498"/>
      <c r="TOR40" s="498"/>
      <c r="TOS40" s="498"/>
      <c r="TOT40" s="498"/>
      <c r="TOU40" s="498"/>
      <c r="TOV40" s="498"/>
      <c r="TOW40" s="498"/>
      <c r="TOX40" s="498"/>
      <c r="TOY40" s="498"/>
      <c r="TOZ40" s="498"/>
      <c r="TPA40" s="498"/>
      <c r="TPB40" s="498"/>
      <c r="TPC40" s="498"/>
      <c r="TPD40" s="498"/>
      <c r="TPE40" s="498"/>
      <c r="TPF40" s="498"/>
      <c r="TPG40" s="498"/>
      <c r="TPH40" s="498"/>
      <c r="TPI40" s="498"/>
      <c r="TPJ40" s="498"/>
      <c r="TPK40" s="498"/>
      <c r="TPL40" s="498"/>
      <c r="TPM40" s="498"/>
      <c r="TPN40" s="498"/>
      <c r="TPO40" s="498"/>
      <c r="TPP40" s="498"/>
      <c r="TPQ40" s="498"/>
      <c r="TPR40" s="498"/>
      <c r="TPS40" s="498"/>
      <c r="TPT40" s="498"/>
      <c r="TPU40" s="498"/>
      <c r="TPV40" s="498"/>
      <c r="TPW40" s="498"/>
      <c r="TPX40" s="498"/>
      <c r="TPY40" s="498"/>
      <c r="TPZ40" s="498"/>
      <c r="TQA40" s="498"/>
      <c r="TQB40" s="498"/>
      <c r="TQC40" s="498"/>
      <c r="TQD40" s="498"/>
      <c r="TQE40" s="498"/>
      <c r="TQF40" s="498"/>
      <c r="TQG40" s="498"/>
      <c r="TQH40" s="498"/>
      <c r="TQI40" s="498"/>
      <c r="TQJ40" s="498"/>
      <c r="TQK40" s="498"/>
      <c r="TQL40" s="498"/>
      <c r="TQM40" s="498"/>
      <c r="TQN40" s="498"/>
      <c r="TQO40" s="498"/>
      <c r="TQP40" s="498"/>
      <c r="TQQ40" s="498"/>
      <c r="TQR40" s="498"/>
      <c r="TQS40" s="498"/>
      <c r="TQT40" s="498"/>
      <c r="TQU40" s="498"/>
      <c r="TQV40" s="498"/>
      <c r="TQW40" s="498"/>
      <c r="TQX40" s="498"/>
      <c r="TQY40" s="498"/>
      <c r="TQZ40" s="498"/>
      <c r="TRA40" s="498"/>
      <c r="TRB40" s="498"/>
      <c r="TRC40" s="498"/>
      <c r="TRD40" s="498"/>
      <c r="TRE40" s="498"/>
      <c r="TRF40" s="498"/>
      <c r="TRG40" s="498"/>
      <c r="TRH40" s="498"/>
      <c r="TRI40" s="498"/>
      <c r="TRJ40" s="498"/>
      <c r="TRK40" s="498"/>
      <c r="TRL40" s="498"/>
      <c r="TRM40" s="498"/>
      <c r="TRN40" s="498"/>
      <c r="TRO40" s="498"/>
      <c r="TRP40" s="498"/>
      <c r="TRQ40" s="498"/>
      <c r="TRR40" s="498"/>
      <c r="TRS40" s="498"/>
      <c r="TRT40" s="498"/>
      <c r="TRU40" s="498"/>
      <c r="TRV40" s="498"/>
      <c r="TRW40" s="498"/>
      <c r="TRX40" s="498"/>
      <c r="TRY40" s="498"/>
      <c r="TRZ40" s="498"/>
      <c r="TSA40" s="498"/>
      <c r="TSB40" s="498"/>
      <c r="TSC40" s="498"/>
      <c r="TSD40" s="498"/>
      <c r="TSE40" s="498"/>
      <c r="TSF40" s="498"/>
      <c r="TSG40" s="498"/>
      <c r="TSH40" s="498"/>
      <c r="TSI40" s="498"/>
      <c r="TSJ40" s="498"/>
      <c r="TSK40" s="498"/>
      <c r="TSL40" s="498"/>
      <c r="TSM40" s="498"/>
      <c r="TSN40" s="498"/>
      <c r="TSO40" s="498"/>
      <c r="TSP40" s="498"/>
      <c r="TSQ40" s="498"/>
      <c r="TSR40" s="498"/>
      <c r="TSS40" s="498"/>
      <c r="TST40" s="498"/>
      <c r="TSU40" s="498"/>
      <c r="TSV40" s="498"/>
      <c r="TSW40" s="498"/>
      <c r="TSX40" s="498"/>
      <c r="TSY40" s="498"/>
      <c r="TSZ40" s="498"/>
      <c r="TTA40" s="498"/>
      <c r="TTB40" s="498"/>
      <c r="TTC40" s="498"/>
      <c r="TTD40" s="498"/>
      <c r="TTE40" s="498"/>
      <c r="TTF40" s="498"/>
      <c r="TTG40" s="498"/>
      <c r="TTH40" s="498"/>
      <c r="TTI40" s="498"/>
      <c r="TTJ40" s="498"/>
      <c r="TTK40" s="498"/>
      <c r="TTL40" s="498"/>
      <c r="TTM40" s="498"/>
      <c r="TTN40" s="498"/>
      <c r="TTO40" s="498"/>
      <c r="TTP40" s="498"/>
      <c r="TTQ40" s="498"/>
      <c r="TTR40" s="498"/>
      <c r="TTS40" s="498"/>
      <c r="TTT40" s="498"/>
      <c r="TTU40" s="498"/>
      <c r="TTV40" s="498"/>
      <c r="TTW40" s="498"/>
      <c r="TTX40" s="498"/>
      <c r="TTY40" s="498"/>
      <c r="TTZ40" s="498"/>
      <c r="TUA40" s="498"/>
      <c r="TUB40" s="498"/>
      <c r="TUC40" s="498"/>
      <c r="TUD40" s="498"/>
      <c r="TUE40" s="498"/>
      <c r="TUF40" s="498"/>
      <c r="TUG40" s="498"/>
      <c r="TUH40" s="498"/>
      <c r="TUI40" s="498"/>
      <c r="TUJ40" s="498"/>
      <c r="TUK40" s="498"/>
      <c r="TUL40" s="498"/>
      <c r="TUM40" s="498"/>
      <c r="TUN40" s="498"/>
      <c r="TUO40" s="498"/>
      <c r="TUP40" s="498"/>
      <c r="TUQ40" s="498"/>
      <c r="TUR40" s="498"/>
      <c r="TUS40" s="498"/>
      <c r="TUT40" s="498"/>
      <c r="TUU40" s="498"/>
      <c r="TUV40" s="498"/>
      <c r="TUW40" s="498"/>
      <c r="TUX40" s="498"/>
      <c r="TUY40" s="498"/>
      <c r="TUZ40" s="498"/>
      <c r="TVA40" s="498"/>
      <c r="TVB40" s="498"/>
      <c r="TVC40" s="498"/>
      <c r="TVD40" s="498"/>
      <c r="TVE40" s="498"/>
      <c r="TVF40" s="498"/>
      <c r="TVG40" s="498"/>
      <c r="TVH40" s="498"/>
      <c r="TVI40" s="498"/>
      <c r="TVJ40" s="498"/>
      <c r="TVK40" s="498"/>
      <c r="TVL40" s="498"/>
      <c r="TVM40" s="498"/>
      <c r="TVN40" s="498"/>
      <c r="TVO40" s="498"/>
      <c r="TVP40" s="498"/>
      <c r="TVQ40" s="498"/>
      <c r="TVR40" s="498"/>
      <c r="TVS40" s="498"/>
      <c r="TVT40" s="498"/>
      <c r="TVU40" s="498"/>
      <c r="TVV40" s="498"/>
      <c r="TVW40" s="498"/>
      <c r="TVX40" s="498"/>
      <c r="TVY40" s="498"/>
      <c r="TVZ40" s="498"/>
      <c r="TWA40" s="498"/>
      <c r="TWB40" s="498"/>
      <c r="TWC40" s="498"/>
      <c r="TWD40" s="498"/>
      <c r="TWE40" s="498"/>
      <c r="TWF40" s="498"/>
      <c r="TWG40" s="498"/>
      <c r="TWH40" s="498"/>
      <c r="TWI40" s="498"/>
      <c r="TWJ40" s="498"/>
      <c r="TWK40" s="498"/>
      <c r="TWL40" s="498"/>
      <c r="TWM40" s="498"/>
      <c r="TWN40" s="498"/>
      <c r="TWO40" s="498"/>
      <c r="TWP40" s="498"/>
      <c r="TWQ40" s="498"/>
      <c r="TWR40" s="498"/>
      <c r="TWS40" s="498"/>
      <c r="TWT40" s="498"/>
      <c r="TWU40" s="498"/>
      <c r="TWV40" s="498"/>
      <c r="TWW40" s="498"/>
      <c r="TWX40" s="498"/>
      <c r="TWY40" s="498"/>
      <c r="TWZ40" s="498"/>
      <c r="TXA40" s="498"/>
      <c r="TXB40" s="498"/>
      <c r="TXC40" s="498"/>
      <c r="TXD40" s="498"/>
      <c r="TXE40" s="498"/>
      <c r="TXF40" s="498"/>
      <c r="TXG40" s="498"/>
      <c r="TXH40" s="498"/>
      <c r="TXI40" s="498"/>
      <c r="TXJ40" s="498"/>
      <c r="TXK40" s="498"/>
      <c r="TXL40" s="498"/>
      <c r="TXM40" s="498"/>
      <c r="TXN40" s="498"/>
      <c r="TXO40" s="498"/>
      <c r="TXP40" s="498"/>
      <c r="TXQ40" s="498"/>
      <c r="TXR40" s="498"/>
      <c r="TXS40" s="498"/>
      <c r="TXT40" s="498"/>
      <c r="TXU40" s="498"/>
      <c r="TXV40" s="498"/>
      <c r="TXW40" s="498"/>
      <c r="TXX40" s="498"/>
      <c r="TXY40" s="498"/>
      <c r="TXZ40" s="498"/>
      <c r="TYA40" s="498"/>
      <c r="TYB40" s="498"/>
      <c r="TYC40" s="498"/>
      <c r="TYD40" s="498"/>
      <c r="TYE40" s="498"/>
      <c r="TYF40" s="498"/>
      <c r="TYG40" s="498"/>
      <c r="TYH40" s="498"/>
      <c r="TYI40" s="498"/>
      <c r="TYJ40" s="498"/>
      <c r="TYK40" s="498"/>
      <c r="TYL40" s="498"/>
      <c r="TYM40" s="498"/>
      <c r="TYN40" s="498"/>
      <c r="TYO40" s="498"/>
      <c r="TYP40" s="498"/>
      <c r="TYQ40" s="498"/>
      <c r="TYR40" s="498"/>
      <c r="TYS40" s="498"/>
      <c r="TYT40" s="498"/>
      <c r="TYU40" s="498"/>
      <c r="TYV40" s="498"/>
      <c r="TYW40" s="498"/>
      <c r="TYX40" s="498"/>
      <c r="TYY40" s="498"/>
      <c r="TYZ40" s="498"/>
      <c r="TZA40" s="498"/>
      <c r="TZB40" s="498"/>
      <c r="TZC40" s="498"/>
      <c r="TZD40" s="498"/>
      <c r="TZE40" s="498"/>
      <c r="TZF40" s="498"/>
      <c r="TZG40" s="498"/>
      <c r="TZH40" s="498"/>
      <c r="TZI40" s="498"/>
      <c r="TZJ40" s="498"/>
      <c r="TZK40" s="498"/>
      <c r="TZL40" s="498"/>
      <c r="TZM40" s="498"/>
      <c r="TZN40" s="498"/>
      <c r="TZO40" s="498"/>
      <c r="TZP40" s="498"/>
      <c r="TZQ40" s="498"/>
      <c r="TZR40" s="498"/>
      <c r="TZS40" s="498"/>
      <c r="TZT40" s="498"/>
      <c r="TZU40" s="498"/>
      <c r="TZV40" s="498"/>
      <c r="TZW40" s="498"/>
      <c r="TZX40" s="498"/>
      <c r="TZY40" s="498"/>
      <c r="TZZ40" s="498"/>
      <c r="UAA40" s="498"/>
      <c r="UAB40" s="498"/>
      <c r="UAC40" s="498"/>
      <c r="UAD40" s="498"/>
      <c r="UAE40" s="498"/>
      <c r="UAF40" s="498"/>
      <c r="UAG40" s="498"/>
      <c r="UAH40" s="498"/>
      <c r="UAI40" s="498"/>
      <c r="UAJ40" s="498"/>
      <c r="UAK40" s="498"/>
      <c r="UAL40" s="498"/>
      <c r="UAM40" s="498"/>
      <c r="UAN40" s="498"/>
      <c r="UAO40" s="498"/>
      <c r="UAP40" s="498"/>
      <c r="UAQ40" s="498"/>
      <c r="UAR40" s="498"/>
      <c r="UAS40" s="498"/>
      <c r="UAT40" s="498"/>
      <c r="UAU40" s="498"/>
      <c r="UAV40" s="498"/>
      <c r="UAW40" s="498"/>
      <c r="UAX40" s="498"/>
      <c r="UAY40" s="498"/>
      <c r="UAZ40" s="498"/>
      <c r="UBA40" s="498"/>
      <c r="UBB40" s="498"/>
      <c r="UBC40" s="498"/>
      <c r="UBD40" s="498"/>
      <c r="UBE40" s="498"/>
      <c r="UBF40" s="498"/>
      <c r="UBG40" s="498"/>
      <c r="UBH40" s="498"/>
      <c r="UBI40" s="498"/>
      <c r="UBJ40" s="498"/>
      <c r="UBK40" s="498"/>
      <c r="UBL40" s="498"/>
      <c r="UBM40" s="498"/>
      <c r="UBN40" s="498"/>
      <c r="UBO40" s="498"/>
      <c r="UBP40" s="498"/>
      <c r="UBQ40" s="498"/>
      <c r="UBR40" s="498"/>
      <c r="UBS40" s="498"/>
      <c r="UBT40" s="498"/>
      <c r="UBU40" s="498"/>
      <c r="UBV40" s="498"/>
      <c r="UBW40" s="498"/>
      <c r="UBX40" s="498"/>
      <c r="UBY40" s="498"/>
      <c r="UBZ40" s="498"/>
      <c r="UCA40" s="498"/>
      <c r="UCB40" s="498"/>
      <c r="UCC40" s="498"/>
      <c r="UCD40" s="498"/>
      <c r="UCE40" s="498"/>
      <c r="UCF40" s="498"/>
      <c r="UCG40" s="498"/>
      <c r="UCH40" s="498"/>
      <c r="UCI40" s="498"/>
      <c r="UCJ40" s="498"/>
      <c r="UCK40" s="498"/>
      <c r="UCL40" s="498"/>
      <c r="UCM40" s="498"/>
      <c r="UCN40" s="498"/>
      <c r="UCO40" s="498"/>
      <c r="UCP40" s="498"/>
      <c r="UCQ40" s="498"/>
      <c r="UCR40" s="498"/>
      <c r="UCS40" s="498"/>
      <c r="UCT40" s="498"/>
      <c r="UCU40" s="498"/>
      <c r="UCV40" s="498"/>
      <c r="UCW40" s="498"/>
      <c r="UCX40" s="498"/>
      <c r="UCY40" s="498"/>
      <c r="UCZ40" s="498"/>
      <c r="UDA40" s="498"/>
      <c r="UDB40" s="498"/>
      <c r="UDC40" s="498"/>
      <c r="UDD40" s="498"/>
      <c r="UDE40" s="498"/>
      <c r="UDF40" s="498"/>
      <c r="UDG40" s="498"/>
      <c r="UDH40" s="498"/>
      <c r="UDI40" s="498"/>
      <c r="UDJ40" s="498"/>
      <c r="UDK40" s="498"/>
      <c r="UDL40" s="498"/>
      <c r="UDM40" s="498"/>
      <c r="UDN40" s="498"/>
      <c r="UDO40" s="498"/>
      <c r="UDP40" s="498"/>
      <c r="UDQ40" s="498"/>
      <c r="UDR40" s="498"/>
      <c r="UDS40" s="498"/>
      <c r="UDT40" s="498"/>
      <c r="UDU40" s="498"/>
      <c r="UDV40" s="498"/>
      <c r="UDW40" s="498"/>
      <c r="UDX40" s="498"/>
      <c r="UDY40" s="498"/>
      <c r="UDZ40" s="498"/>
      <c r="UEA40" s="498"/>
      <c r="UEB40" s="498"/>
      <c r="UEC40" s="498"/>
      <c r="UED40" s="498"/>
      <c r="UEE40" s="498"/>
      <c r="UEF40" s="498"/>
      <c r="UEG40" s="498"/>
      <c r="UEH40" s="498"/>
      <c r="UEI40" s="498"/>
      <c r="UEJ40" s="498"/>
      <c r="UEK40" s="498"/>
      <c r="UEL40" s="498"/>
      <c r="UEM40" s="498"/>
      <c r="UEN40" s="498"/>
      <c r="UEO40" s="498"/>
      <c r="UEP40" s="498"/>
      <c r="UEQ40" s="498"/>
      <c r="UER40" s="498"/>
      <c r="UES40" s="498"/>
      <c r="UET40" s="498"/>
      <c r="UEU40" s="498"/>
      <c r="UEV40" s="498"/>
      <c r="UEW40" s="498"/>
      <c r="UEX40" s="498"/>
      <c r="UEY40" s="498"/>
      <c r="UEZ40" s="498"/>
      <c r="UFA40" s="498"/>
      <c r="UFB40" s="498"/>
      <c r="UFC40" s="498"/>
      <c r="UFD40" s="498"/>
      <c r="UFE40" s="498"/>
      <c r="UFF40" s="498"/>
      <c r="UFG40" s="498"/>
      <c r="UFH40" s="498"/>
      <c r="UFI40" s="498"/>
      <c r="UFJ40" s="498"/>
      <c r="UFK40" s="498"/>
      <c r="UFL40" s="498"/>
      <c r="UFM40" s="498"/>
      <c r="UFN40" s="498"/>
      <c r="UFO40" s="498"/>
      <c r="UFP40" s="498"/>
      <c r="UFQ40" s="498"/>
      <c r="UFR40" s="498"/>
      <c r="UFS40" s="498"/>
      <c r="UFT40" s="498"/>
      <c r="UFU40" s="498"/>
      <c r="UFV40" s="498"/>
      <c r="UFW40" s="498"/>
      <c r="UFX40" s="498"/>
      <c r="UFY40" s="498"/>
      <c r="UFZ40" s="498"/>
      <c r="UGA40" s="498"/>
      <c r="UGB40" s="498"/>
      <c r="UGC40" s="498"/>
      <c r="UGD40" s="498"/>
      <c r="UGE40" s="498"/>
      <c r="UGF40" s="498"/>
      <c r="UGG40" s="498"/>
      <c r="UGH40" s="498"/>
      <c r="UGI40" s="498"/>
      <c r="UGJ40" s="498"/>
      <c r="UGK40" s="498"/>
      <c r="UGL40" s="498"/>
      <c r="UGM40" s="498"/>
      <c r="UGN40" s="498"/>
      <c r="UGO40" s="498"/>
      <c r="UGP40" s="498"/>
      <c r="UGQ40" s="498"/>
      <c r="UGR40" s="498"/>
      <c r="UGS40" s="498"/>
      <c r="UGT40" s="498"/>
      <c r="UGU40" s="498"/>
      <c r="UGV40" s="498"/>
      <c r="UGW40" s="498"/>
      <c r="UGX40" s="498"/>
      <c r="UGY40" s="498"/>
      <c r="UGZ40" s="498"/>
      <c r="UHA40" s="498"/>
      <c r="UHB40" s="498"/>
      <c r="UHC40" s="498"/>
      <c r="UHD40" s="498"/>
      <c r="UHE40" s="498"/>
      <c r="UHF40" s="498"/>
      <c r="UHG40" s="498"/>
      <c r="UHH40" s="498"/>
      <c r="UHI40" s="498"/>
      <c r="UHJ40" s="498"/>
      <c r="UHK40" s="498"/>
      <c r="UHL40" s="498"/>
      <c r="UHM40" s="498"/>
      <c r="UHN40" s="498"/>
      <c r="UHO40" s="498"/>
      <c r="UHP40" s="498"/>
      <c r="UHQ40" s="498"/>
      <c r="UHR40" s="498"/>
      <c r="UHS40" s="498"/>
      <c r="UHT40" s="498"/>
      <c r="UHU40" s="498"/>
      <c r="UHV40" s="498"/>
      <c r="UHW40" s="498"/>
      <c r="UHX40" s="498"/>
      <c r="UHY40" s="498"/>
      <c r="UHZ40" s="498"/>
      <c r="UIA40" s="498"/>
      <c r="UIB40" s="498"/>
      <c r="UIC40" s="498"/>
      <c r="UID40" s="498"/>
      <c r="UIE40" s="498"/>
      <c r="UIF40" s="498"/>
      <c r="UIG40" s="498"/>
      <c r="UIH40" s="498"/>
      <c r="UII40" s="498"/>
      <c r="UIJ40" s="498"/>
      <c r="UIK40" s="498"/>
      <c r="UIL40" s="498"/>
      <c r="UIM40" s="498"/>
      <c r="UIN40" s="498"/>
      <c r="UIO40" s="498"/>
      <c r="UIP40" s="498"/>
      <c r="UIQ40" s="498"/>
      <c r="UIR40" s="498"/>
      <c r="UIS40" s="498"/>
      <c r="UIT40" s="498"/>
      <c r="UIU40" s="498"/>
      <c r="UIV40" s="498"/>
      <c r="UIW40" s="498"/>
      <c r="UIX40" s="498"/>
      <c r="UIY40" s="498"/>
      <c r="UIZ40" s="498"/>
      <c r="UJA40" s="498"/>
      <c r="UJB40" s="498"/>
      <c r="UJC40" s="498"/>
      <c r="UJD40" s="498"/>
      <c r="UJE40" s="498"/>
      <c r="UJF40" s="498"/>
      <c r="UJG40" s="498"/>
      <c r="UJH40" s="498"/>
      <c r="UJI40" s="498"/>
      <c r="UJJ40" s="498"/>
      <c r="UJK40" s="498"/>
      <c r="UJL40" s="498"/>
      <c r="UJM40" s="498"/>
      <c r="UJN40" s="498"/>
      <c r="UJO40" s="498"/>
      <c r="UJP40" s="498"/>
      <c r="UJQ40" s="498"/>
      <c r="UJR40" s="498"/>
      <c r="UJS40" s="498"/>
      <c r="UJT40" s="498"/>
      <c r="UJU40" s="498"/>
      <c r="UJV40" s="498"/>
      <c r="UJW40" s="498"/>
      <c r="UJX40" s="498"/>
      <c r="UJY40" s="498"/>
      <c r="UJZ40" s="498"/>
      <c r="UKA40" s="498"/>
      <c r="UKB40" s="498"/>
      <c r="UKC40" s="498"/>
      <c r="UKD40" s="498"/>
      <c r="UKE40" s="498"/>
      <c r="UKF40" s="498"/>
      <c r="UKG40" s="498"/>
      <c r="UKH40" s="498"/>
      <c r="UKI40" s="498"/>
      <c r="UKJ40" s="498"/>
      <c r="UKK40" s="498"/>
      <c r="UKL40" s="498"/>
      <c r="UKM40" s="498"/>
      <c r="UKN40" s="498"/>
      <c r="UKO40" s="498"/>
      <c r="UKP40" s="498"/>
      <c r="UKQ40" s="498"/>
      <c r="UKR40" s="498"/>
      <c r="UKS40" s="498"/>
      <c r="UKT40" s="498"/>
      <c r="UKU40" s="498"/>
      <c r="UKV40" s="498"/>
      <c r="UKW40" s="498"/>
      <c r="UKX40" s="498"/>
      <c r="UKY40" s="498"/>
      <c r="UKZ40" s="498"/>
      <c r="ULA40" s="498"/>
      <c r="ULB40" s="498"/>
      <c r="ULC40" s="498"/>
      <c r="ULD40" s="498"/>
      <c r="ULE40" s="498"/>
      <c r="ULF40" s="498"/>
      <c r="ULG40" s="498"/>
      <c r="ULH40" s="498"/>
      <c r="ULI40" s="498"/>
      <c r="ULJ40" s="498"/>
      <c r="ULK40" s="498"/>
      <c r="ULL40" s="498"/>
      <c r="ULM40" s="498"/>
      <c r="ULN40" s="498"/>
      <c r="ULO40" s="498"/>
      <c r="ULP40" s="498"/>
      <c r="ULQ40" s="498"/>
      <c r="ULR40" s="498"/>
      <c r="ULS40" s="498"/>
      <c r="ULT40" s="498"/>
      <c r="ULU40" s="498"/>
      <c r="ULV40" s="498"/>
      <c r="ULW40" s="498"/>
      <c r="ULX40" s="498"/>
      <c r="ULY40" s="498"/>
      <c r="ULZ40" s="498"/>
      <c r="UMA40" s="498"/>
      <c r="UMB40" s="498"/>
      <c r="UMC40" s="498"/>
      <c r="UMD40" s="498"/>
      <c r="UME40" s="498"/>
      <c r="UMF40" s="498"/>
      <c r="UMG40" s="498"/>
      <c r="UMH40" s="498"/>
      <c r="UMI40" s="498"/>
      <c r="UMJ40" s="498"/>
      <c r="UMK40" s="498"/>
      <c r="UML40" s="498"/>
      <c r="UMM40" s="498"/>
      <c r="UMN40" s="498"/>
      <c r="UMO40" s="498"/>
      <c r="UMP40" s="498"/>
      <c r="UMQ40" s="498"/>
      <c r="UMR40" s="498"/>
      <c r="UMS40" s="498"/>
      <c r="UMT40" s="498"/>
      <c r="UMU40" s="498"/>
      <c r="UMV40" s="498"/>
      <c r="UMW40" s="498"/>
      <c r="UMX40" s="498"/>
      <c r="UMY40" s="498"/>
      <c r="UMZ40" s="498"/>
      <c r="UNA40" s="498"/>
      <c r="UNB40" s="498"/>
      <c r="UNC40" s="498"/>
      <c r="UND40" s="498"/>
      <c r="UNE40" s="498"/>
      <c r="UNF40" s="498"/>
      <c r="UNG40" s="498"/>
      <c r="UNH40" s="498"/>
      <c r="UNI40" s="498"/>
      <c r="UNJ40" s="498"/>
      <c r="UNK40" s="498"/>
      <c r="UNL40" s="498"/>
      <c r="UNM40" s="498"/>
      <c r="UNN40" s="498"/>
      <c r="UNO40" s="498"/>
      <c r="UNP40" s="498"/>
      <c r="UNQ40" s="498"/>
      <c r="UNR40" s="498"/>
      <c r="UNS40" s="498"/>
      <c r="UNT40" s="498"/>
      <c r="UNU40" s="498"/>
      <c r="UNV40" s="498"/>
      <c r="UNW40" s="498"/>
      <c r="UNX40" s="498"/>
      <c r="UNY40" s="498"/>
      <c r="UNZ40" s="498"/>
      <c r="UOA40" s="498"/>
      <c r="UOB40" s="498"/>
      <c r="UOC40" s="498"/>
      <c r="UOD40" s="498"/>
      <c r="UOE40" s="498"/>
      <c r="UOF40" s="498"/>
      <c r="UOG40" s="498"/>
      <c r="UOH40" s="498"/>
      <c r="UOI40" s="498"/>
      <c r="UOJ40" s="498"/>
      <c r="UOK40" s="498"/>
      <c r="UOL40" s="498"/>
      <c r="UOM40" s="498"/>
      <c r="UON40" s="498"/>
      <c r="UOO40" s="498"/>
      <c r="UOP40" s="498"/>
      <c r="UOQ40" s="498"/>
      <c r="UOR40" s="498"/>
      <c r="UOS40" s="498"/>
      <c r="UOT40" s="498"/>
      <c r="UOU40" s="498"/>
      <c r="UOV40" s="498"/>
      <c r="UOW40" s="498"/>
      <c r="UOX40" s="498"/>
      <c r="UOY40" s="498"/>
      <c r="UOZ40" s="498"/>
      <c r="UPA40" s="498"/>
      <c r="UPB40" s="498"/>
      <c r="UPC40" s="498"/>
      <c r="UPD40" s="498"/>
      <c r="UPE40" s="498"/>
      <c r="UPF40" s="498"/>
      <c r="UPG40" s="498"/>
      <c r="UPH40" s="498"/>
      <c r="UPI40" s="498"/>
      <c r="UPJ40" s="498"/>
      <c r="UPK40" s="498"/>
      <c r="UPL40" s="498"/>
      <c r="UPM40" s="498"/>
      <c r="UPN40" s="498"/>
      <c r="UPO40" s="498"/>
      <c r="UPP40" s="498"/>
      <c r="UPQ40" s="498"/>
      <c r="UPR40" s="498"/>
      <c r="UPS40" s="498"/>
      <c r="UPT40" s="498"/>
      <c r="UPU40" s="498"/>
      <c r="UPV40" s="498"/>
      <c r="UPW40" s="498"/>
      <c r="UPX40" s="498"/>
      <c r="UPY40" s="498"/>
      <c r="UPZ40" s="498"/>
      <c r="UQA40" s="498"/>
      <c r="UQB40" s="498"/>
      <c r="UQC40" s="498"/>
      <c r="UQD40" s="498"/>
      <c r="UQE40" s="498"/>
      <c r="UQF40" s="498"/>
      <c r="UQG40" s="498"/>
      <c r="UQH40" s="498"/>
      <c r="UQI40" s="498"/>
      <c r="UQJ40" s="498"/>
      <c r="UQK40" s="498"/>
      <c r="UQL40" s="498"/>
      <c r="UQM40" s="498"/>
      <c r="UQN40" s="498"/>
      <c r="UQO40" s="498"/>
      <c r="UQP40" s="498"/>
      <c r="UQQ40" s="498"/>
      <c r="UQR40" s="498"/>
      <c r="UQS40" s="498"/>
      <c r="UQT40" s="498"/>
      <c r="UQU40" s="498"/>
      <c r="UQV40" s="498"/>
      <c r="UQW40" s="498"/>
      <c r="UQX40" s="498"/>
      <c r="UQY40" s="498"/>
      <c r="UQZ40" s="498"/>
      <c r="URA40" s="498"/>
      <c r="URB40" s="498"/>
      <c r="URC40" s="498"/>
      <c r="URD40" s="498"/>
      <c r="URE40" s="498"/>
      <c r="URF40" s="498"/>
      <c r="URG40" s="498"/>
      <c r="URH40" s="498"/>
      <c r="URI40" s="498"/>
      <c r="URJ40" s="498"/>
      <c r="URK40" s="498"/>
      <c r="URL40" s="498"/>
      <c r="URM40" s="498"/>
      <c r="URN40" s="498"/>
      <c r="URO40" s="498"/>
      <c r="URP40" s="498"/>
      <c r="URQ40" s="498"/>
      <c r="URR40" s="498"/>
      <c r="URS40" s="498"/>
      <c r="URT40" s="498"/>
      <c r="URU40" s="498"/>
      <c r="URV40" s="498"/>
      <c r="URW40" s="498"/>
      <c r="URX40" s="498"/>
      <c r="URY40" s="498"/>
      <c r="URZ40" s="498"/>
      <c r="USA40" s="498"/>
      <c r="USB40" s="498"/>
      <c r="USC40" s="498"/>
      <c r="USD40" s="498"/>
      <c r="USE40" s="498"/>
      <c r="USF40" s="498"/>
      <c r="USG40" s="498"/>
      <c r="USH40" s="498"/>
      <c r="USI40" s="498"/>
      <c r="USJ40" s="498"/>
      <c r="USK40" s="498"/>
      <c r="USL40" s="498"/>
      <c r="USM40" s="498"/>
      <c r="USN40" s="498"/>
      <c r="USO40" s="498"/>
      <c r="USP40" s="498"/>
      <c r="USQ40" s="498"/>
      <c r="USR40" s="498"/>
      <c r="USS40" s="498"/>
      <c r="UST40" s="498"/>
      <c r="USU40" s="498"/>
      <c r="USV40" s="498"/>
      <c r="USW40" s="498"/>
      <c r="USX40" s="498"/>
      <c r="USY40" s="498"/>
      <c r="USZ40" s="498"/>
      <c r="UTA40" s="498"/>
      <c r="UTB40" s="498"/>
      <c r="UTC40" s="498"/>
      <c r="UTD40" s="498"/>
      <c r="UTE40" s="498"/>
      <c r="UTF40" s="498"/>
      <c r="UTG40" s="498"/>
      <c r="UTH40" s="498"/>
      <c r="UTI40" s="498"/>
      <c r="UTJ40" s="498"/>
      <c r="UTK40" s="498"/>
      <c r="UTL40" s="498"/>
      <c r="UTM40" s="498"/>
      <c r="UTN40" s="498"/>
      <c r="UTO40" s="498"/>
      <c r="UTP40" s="498"/>
      <c r="UTQ40" s="498"/>
      <c r="UTR40" s="498"/>
      <c r="UTS40" s="498"/>
      <c r="UTT40" s="498"/>
      <c r="UTU40" s="498"/>
      <c r="UTV40" s="498"/>
      <c r="UTW40" s="498"/>
      <c r="UTX40" s="498"/>
      <c r="UTY40" s="498"/>
      <c r="UTZ40" s="498"/>
      <c r="UUA40" s="498"/>
      <c r="UUB40" s="498"/>
      <c r="UUC40" s="498"/>
      <c r="UUD40" s="498"/>
      <c r="UUE40" s="498"/>
      <c r="UUF40" s="498"/>
      <c r="UUG40" s="498"/>
      <c r="UUH40" s="498"/>
      <c r="UUI40" s="498"/>
      <c r="UUJ40" s="498"/>
      <c r="UUK40" s="498"/>
      <c r="UUL40" s="498"/>
      <c r="UUM40" s="498"/>
      <c r="UUN40" s="498"/>
      <c r="UUO40" s="498"/>
      <c r="UUP40" s="498"/>
      <c r="UUQ40" s="498"/>
      <c r="UUR40" s="498"/>
      <c r="UUS40" s="498"/>
      <c r="UUT40" s="498"/>
      <c r="UUU40" s="498"/>
      <c r="UUV40" s="498"/>
      <c r="UUW40" s="498"/>
      <c r="UUX40" s="498"/>
      <c r="UUY40" s="498"/>
      <c r="UUZ40" s="498"/>
      <c r="UVA40" s="498"/>
      <c r="UVB40" s="498"/>
      <c r="UVC40" s="498"/>
      <c r="UVD40" s="498"/>
      <c r="UVE40" s="498"/>
      <c r="UVF40" s="498"/>
      <c r="UVG40" s="498"/>
      <c r="UVH40" s="498"/>
      <c r="UVI40" s="498"/>
      <c r="UVJ40" s="498"/>
      <c r="UVK40" s="498"/>
      <c r="UVL40" s="498"/>
      <c r="UVM40" s="498"/>
      <c r="UVN40" s="498"/>
      <c r="UVO40" s="498"/>
      <c r="UVP40" s="498"/>
      <c r="UVQ40" s="498"/>
      <c r="UVR40" s="498"/>
      <c r="UVS40" s="498"/>
      <c r="UVT40" s="498"/>
      <c r="UVU40" s="498"/>
      <c r="UVV40" s="498"/>
      <c r="UVW40" s="498"/>
      <c r="UVX40" s="498"/>
      <c r="UVY40" s="498"/>
      <c r="UVZ40" s="498"/>
      <c r="UWA40" s="498"/>
      <c r="UWB40" s="498"/>
      <c r="UWC40" s="498"/>
      <c r="UWD40" s="498"/>
      <c r="UWE40" s="498"/>
      <c r="UWF40" s="498"/>
      <c r="UWG40" s="498"/>
      <c r="UWH40" s="498"/>
      <c r="UWI40" s="498"/>
      <c r="UWJ40" s="498"/>
      <c r="UWK40" s="498"/>
      <c r="UWL40" s="498"/>
      <c r="UWM40" s="498"/>
      <c r="UWN40" s="498"/>
      <c r="UWO40" s="498"/>
      <c r="UWP40" s="498"/>
      <c r="UWQ40" s="498"/>
      <c r="UWR40" s="498"/>
      <c r="UWS40" s="498"/>
      <c r="UWT40" s="498"/>
      <c r="UWU40" s="498"/>
      <c r="UWV40" s="498"/>
      <c r="UWW40" s="498"/>
      <c r="UWX40" s="498"/>
      <c r="UWY40" s="498"/>
      <c r="UWZ40" s="498"/>
      <c r="UXA40" s="498"/>
      <c r="UXB40" s="498"/>
      <c r="UXC40" s="498"/>
      <c r="UXD40" s="498"/>
      <c r="UXE40" s="498"/>
      <c r="UXF40" s="498"/>
      <c r="UXG40" s="498"/>
      <c r="UXH40" s="498"/>
      <c r="UXI40" s="498"/>
      <c r="UXJ40" s="498"/>
      <c r="UXK40" s="498"/>
      <c r="UXL40" s="498"/>
      <c r="UXM40" s="498"/>
      <c r="UXN40" s="498"/>
      <c r="UXO40" s="498"/>
      <c r="UXP40" s="498"/>
      <c r="UXQ40" s="498"/>
      <c r="UXR40" s="498"/>
      <c r="UXS40" s="498"/>
      <c r="UXT40" s="498"/>
      <c r="UXU40" s="498"/>
      <c r="UXV40" s="498"/>
      <c r="UXW40" s="498"/>
      <c r="UXX40" s="498"/>
      <c r="UXY40" s="498"/>
      <c r="UXZ40" s="498"/>
      <c r="UYA40" s="498"/>
      <c r="UYB40" s="498"/>
      <c r="UYC40" s="498"/>
      <c r="UYD40" s="498"/>
      <c r="UYE40" s="498"/>
      <c r="UYF40" s="498"/>
      <c r="UYG40" s="498"/>
      <c r="UYH40" s="498"/>
      <c r="UYI40" s="498"/>
      <c r="UYJ40" s="498"/>
      <c r="UYK40" s="498"/>
      <c r="UYL40" s="498"/>
      <c r="UYM40" s="498"/>
      <c r="UYN40" s="498"/>
      <c r="UYO40" s="498"/>
      <c r="UYP40" s="498"/>
      <c r="UYQ40" s="498"/>
      <c r="UYR40" s="498"/>
      <c r="UYS40" s="498"/>
      <c r="UYT40" s="498"/>
      <c r="UYU40" s="498"/>
      <c r="UYV40" s="498"/>
      <c r="UYW40" s="498"/>
      <c r="UYX40" s="498"/>
      <c r="UYY40" s="498"/>
      <c r="UYZ40" s="498"/>
      <c r="UZA40" s="498"/>
      <c r="UZB40" s="498"/>
      <c r="UZC40" s="498"/>
      <c r="UZD40" s="498"/>
      <c r="UZE40" s="498"/>
      <c r="UZF40" s="498"/>
      <c r="UZG40" s="498"/>
      <c r="UZH40" s="498"/>
      <c r="UZI40" s="498"/>
      <c r="UZJ40" s="498"/>
      <c r="UZK40" s="498"/>
      <c r="UZL40" s="498"/>
      <c r="UZM40" s="498"/>
      <c r="UZN40" s="498"/>
      <c r="UZO40" s="498"/>
      <c r="UZP40" s="498"/>
      <c r="UZQ40" s="498"/>
      <c r="UZR40" s="498"/>
      <c r="UZS40" s="498"/>
      <c r="UZT40" s="498"/>
      <c r="UZU40" s="498"/>
      <c r="UZV40" s="498"/>
      <c r="UZW40" s="498"/>
      <c r="UZX40" s="498"/>
      <c r="UZY40" s="498"/>
      <c r="UZZ40" s="498"/>
      <c r="VAA40" s="498"/>
      <c r="VAB40" s="498"/>
      <c r="VAC40" s="498"/>
      <c r="VAD40" s="498"/>
      <c r="VAE40" s="498"/>
      <c r="VAF40" s="498"/>
      <c r="VAG40" s="498"/>
      <c r="VAH40" s="498"/>
      <c r="VAI40" s="498"/>
      <c r="VAJ40" s="498"/>
      <c r="VAK40" s="498"/>
      <c r="VAL40" s="498"/>
      <c r="VAM40" s="498"/>
      <c r="VAN40" s="498"/>
      <c r="VAO40" s="498"/>
      <c r="VAP40" s="498"/>
      <c r="VAQ40" s="498"/>
      <c r="VAR40" s="498"/>
      <c r="VAS40" s="498"/>
      <c r="VAT40" s="498"/>
      <c r="VAU40" s="498"/>
      <c r="VAV40" s="498"/>
      <c r="VAW40" s="498"/>
      <c r="VAX40" s="498"/>
      <c r="VAY40" s="498"/>
      <c r="VAZ40" s="498"/>
      <c r="VBA40" s="498"/>
      <c r="VBB40" s="498"/>
      <c r="VBC40" s="498"/>
      <c r="VBD40" s="498"/>
      <c r="VBE40" s="498"/>
      <c r="VBF40" s="498"/>
      <c r="VBG40" s="498"/>
      <c r="VBH40" s="498"/>
      <c r="VBI40" s="498"/>
      <c r="VBJ40" s="498"/>
      <c r="VBK40" s="498"/>
      <c r="VBL40" s="498"/>
      <c r="VBM40" s="498"/>
      <c r="VBN40" s="498"/>
      <c r="VBO40" s="498"/>
      <c r="VBP40" s="498"/>
      <c r="VBQ40" s="498"/>
      <c r="VBR40" s="498"/>
      <c r="VBS40" s="498"/>
      <c r="VBT40" s="498"/>
      <c r="VBU40" s="498"/>
      <c r="VBV40" s="498"/>
      <c r="VBW40" s="498"/>
      <c r="VBX40" s="498"/>
      <c r="VBY40" s="498"/>
      <c r="VBZ40" s="498"/>
      <c r="VCA40" s="498"/>
      <c r="VCB40" s="498"/>
      <c r="VCC40" s="498"/>
      <c r="VCD40" s="498"/>
      <c r="VCE40" s="498"/>
      <c r="VCF40" s="498"/>
      <c r="VCG40" s="498"/>
      <c r="VCH40" s="498"/>
      <c r="VCI40" s="498"/>
      <c r="VCJ40" s="498"/>
      <c r="VCK40" s="498"/>
      <c r="VCL40" s="498"/>
      <c r="VCM40" s="498"/>
      <c r="VCN40" s="498"/>
      <c r="VCO40" s="498"/>
      <c r="VCP40" s="498"/>
      <c r="VCQ40" s="498"/>
      <c r="VCR40" s="498"/>
      <c r="VCS40" s="498"/>
      <c r="VCT40" s="498"/>
      <c r="VCU40" s="498"/>
      <c r="VCV40" s="498"/>
      <c r="VCW40" s="498"/>
      <c r="VCX40" s="498"/>
      <c r="VCY40" s="498"/>
      <c r="VCZ40" s="498"/>
      <c r="VDA40" s="498"/>
      <c r="VDB40" s="498"/>
      <c r="VDC40" s="498"/>
      <c r="VDD40" s="498"/>
      <c r="VDE40" s="498"/>
      <c r="VDF40" s="498"/>
      <c r="VDG40" s="498"/>
      <c r="VDH40" s="498"/>
      <c r="VDI40" s="498"/>
      <c r="VDJ40" s="498"/>
      <c r="VDK40" s="498"/>
      <c r="VDL40" s="498"/>
      <c r="VDM40" s="498"/>
      <c r="VDN40" s="498"/>
      <c r="VDO40" s="498"/>
      <c r="VDP40" s="498"/>
      <c r="VDQ40" s="498"/>
      <c r="VDR40" s="498"/>
      <c r="VDS40" s="498"/>
      <c r="VDT40" s="498"/>
      <c r="VDU40" s="498"/>
      <c r="VDV40" s="498"/>
      <c r="VDW40" s="498"/>
      <c r="VDX40" s="498"/>
      <c r="VDY40" s="498"/>
      <c r="VDZ40" s="498"/>
      <c r="VEA40" s="498"/>
      <c r="VEB40" s="498"/>
      <c r="VEC40" s="498"/>
      <c r="VED40" s="498"/>
      <c r="VEE40" s="498"/>
      <c r="VEF40" s="498"/>
      <c r="VEG40" s="498"/>
      <c r="VEH40" s="498"/>
      <c r="VEI40" s="498"/>
      <c r="VEJ40" s="498"/>
      <c r="VEK40" s="498"/>
      <c r="VEL40" s="498"/>
      <c r="VEM40" s="498"/>
      <c r="VEN40" s="498"/>
      <c r="VEO40" s="498"/>
      <c r="VEP40" s="498"/>
      <c r="VEQ40" s="498"/>
      <c r="VER40" s="498"/>
      <c r="VES40" s="498"/>
      <c r="VET40" s="498"/>
      <c r="VEU40" s="498"/>
      <c r="VEV40" s="498"/>
      <c r="VEW40" s="498"/>
      <c r="VEX40" s="498"/>
      <c r="VEY40" s="498"/>
      <c r="VEZ40" s="498"/>
      <c r="VFA40" s="498"/>
      <c r="VFB40" s="498"/>
      <c r="VFC40" s="498"/>
      <c r="VFD40" s="498"/>
      <c r="VFE40" s="498"/>
      <c r="VFF40" s="498"/>
      <c r="VFG40" s="498"/>
      <c r="VFH40" s="498"/>
      <c r="VFI40" s="498"/>
      <c r="VFJ40" s="498"/>
      <c r="VFK40" s="498"/>
      <c r="VFL40" s="498"/>
      <c r="VFM40" s="498"/>
      <c r="VFN40" s="498"/>
      <c r="VFO40" s="498"/>
      <c r="VFP40" s="498"/>
      <c r="VFQ40" s="498"/>
      <c r="VFR40" s="498"/>
      <c r="VFS40" s="498"/>
      <c r="VFT40" s="498"/>
      <c r="VFU40" s="498"/>
      <c r="VFV40" s="498"/>
      <c r="VFW40" s="498"/>
      <c r="VFX40" s="498"/>
      <c r="VFY40" s="498"/>
      <c r="VFZ40" s="498"/>
      <c r="VGA40" s="498"/>
      <c r="VGB40" s="498"/>
      <c r="VGC40" s="498"/>
      <c r="VGD40" s="498"/>
      <c r="VGE40" s="498"/>
      <c r="VGF40" s="498"/>
      <c r="VGG40" s="498"/>
      <c r="VGH40" s="498"/>
      <c r="VGI40" s="498"/>
      <c r="VGJ40" s="498"/>
      <c r="VGK40" s="498"/>
      <c r="VGL40" s="498"/>
      <c r="VGM40" s="498"/>
      <c r="VGN40" s="498"/>
      <c r="VGO40" s="498"/>
      <c r="VGP40" s="498"/>
      <c r="VGQ40" s="498"/>
      <c r="VGR40" s="498"/>
      <c r="VGS40" s="498"/>
      <c r="VGT40" s="498"/>
      <c r="VGU40" s="498"/>
      <c r="VGV40" s="498"/>
      <c r="VGW40" s="498"/>
      <c r="VGX40" s="498"/>
      <c r="VGY40" s="498"/>
      <c r="VGZ40" s="498"/>
      <c r="VHA40" s="498"/>
      <c r="VHB40" s="498"/>
      <c r="VHC40" s="498"/>
      <c r="VHD40" s="498"/>
      <c r="VHE40" s="498"/>
      <c r="VHF40" s="498"/>
      <c r="VHG40" s="498"/>
      <c r="VHH40" s="498"/>
      <c r="VHI40" s="498"/>
      <c r="VHJ40" s="498"/>
      <c r="VHK40" s="498"/>
      <c r="VHL40" s="498"/>
      <c r="VHM40" s="498"/>
      <c r="VHN40" s="498"/>
      <c r="VHO40" s="498"/>
      <c r="VHP40" s="498"/>
      <c r="VHQ40" s="498"/>
      <c r="VHR40" s="498"/>
      <c r="VHS40" s="498"/>
      <c r="VHT40" s="498"/>
      <c r="VHU40" s="498"/>
      <c r="VHV40" s="498"/>
      <c r="VHW40" s="498"/>
      <c r="VHX40" s="498"/>
      <c r="VHY40" s="498"/>
      <c r="VHZ40" s="498"/>
      <c r="VIA40" s="498"/>
      <c r="VIB40" s="498"/>
      <c r="VIC40" s="498"/>
      <c r="VID40" s="498"/>
      <c r="VIE40" s="498"/>
      <c r="VIF40" s="498"/>
      <c r="VIG40" s="498"/>
      <c r="VIH40" s="498"/>
      <c r="VII40" s="498"/>
      <c r="VIJ40" s="498"/>
      <c r="VIK40" s="498"/>
      <c r="VIL40" s="498"/>
      <c r="VIM40" s="498"/>
      <c r="VIN40" s="498"/>
      <c r="VIO40" s="498"/>
      <c r="VIP40" s="498"/>
      <c r="VIQ40" s="498"/>
      <c r="VIR40" s="498"/>
      <c r="VIS40" s="498"/>
      <c r="VIT40" s="498"/>
      <c r="VIU40" s="498"/>
      <c r="VIV40" s="498"/>
      <c r="VIW40" s="498"/>
      <c r="VIX40" s="498"/>
      <c r="VIY40" s="498"/>
      <c r="VIZ40" s="498"/>
      <c r="VJA40" s="498"/>
      <c r="VJB40" s="498"/>
      <c r="VJC40" s="498"/>
      <c r="VJD40" s="498"/>
      <c r="VJE40" s="498"/>
      <c r="VJF40" s="498"/>
      <c r="VJG40" s="498"/>
      <c r="VJH40" s="498"/>
      <c r="VJI40" s="498"/>
      <c r="VJJ40" s="498"/>
      <c r="VJK40" s="498"/>
      <c r="VJL40" s="498"/>
      <c r="VJM40" s="498"/>
      <c r="VJN40" s="498"/>
      <c r="VJO40" s="498"/>
      <c r="VJP40" s="498"/>
      <c r="VJQ40" s="498"/>
      <c r="VJR40" s="498"/>
      <c r="VJS40" s="498"/>
      <c r="VJT40" s="498"/>
      <c r="VJU40" s="498"/>
      <c r="VJV40" s="498"/>
      <c r="VJW40" s="498"/>
      <c r="VJX40" s="498"/>
      <c r="VJY40" s="498"/>
      <c r="VJZ40" s="498"/>
      <c r="VKA40" s="498"/>
      <c r="VKB40" s="498"/>
      <c r="VKC40" s="498"/>
      <c r="VKD40" s="498"/>
      <c r="VKE40" s="498"/>
      <c r="VKF40" s="498"/>
      <c r="VKG40" s="498"/>
      <c r="VKH40" s="498"/>
      <c r="VKI40" s="498"/>
      <c r="VKJ40" s="498"/>
      <c r="VKK40" s="498"/>
      <c r="VKL40" s="498"/>
      <c r="VKM40" s="498"/>
      <c r="VKN40" s="498"/>
      <c r="VKO40" s="498"/>
      <c r="VKP40" s="498"/>
      <c r="VKQ40" s="498"/>
      <c r="VKR40" s="498"/>
      <c r="VKS40" s="498"/>
      <c r="VKT40" s="498"/>
      <c r="VKU40" s="498"/>
      <c r="VKV40" s="498"/>
      <c r="VKW40" s="498"/>
      <c r="VKX40" s="498"/>
      <c r="VKY40" s="498"/>
      <c r="VKZ40" s="498"/>
      <c r="VLA40" s="498"/>
      <c r="VLB40" s="498"/>
      <c r="VLC40" s="498"/>
      <c r="VLD40" s="498"/>
      <c r="VLE40" s="498"/>
      <c r="VLF40" s="498"/>
      <c r="VLG40" s="498"/>
      <c r="VLH40" s="498"/>
      <c r="VLI40" s="498"/>
      <c r="VLJ40" s="498"/>
      <c r="VLK40" s="498"/>
      <c r="VLL40" s="498"/>
      <c r="VLM40" s="498"/>
      <c r="VLN40" s="498"/>
      <c r="VLO40" s="498"/>
      <c r="VLP40" s="498"/>
      <c r="VLQ40" s="498"/>
      <c r="VLR40" s="498"/>
      <c r="VLS40" s="498"/>
      <c r="VLT40" s="498"/>
      <c r="VLU40" s="498"/>
      <c r="VLV40" s="498"/>
      <c r="VLW40" s="498"/>
      <c r="VLX40" s="498"/>
      <c r="VLY40" s="498"/>
      <c r="VLZ40" s="498"/>
      <c r="VMA40" s="498"/>
      <c r="VMB40" s="498"/>
      <c r="VMC40" s="498"/>
      <c r="VMD40" s="498"/>
      <c r="VME40" s="498"/>
      <c r="VMF40" s="498"/>
      <c r="VMG40" s="498"/>
      <c r="VMH40" s="498"/>
      <c r="VMI40" s="498"/>
      <c r="VMJ40" s="498"/>
      <c r="VMK40" s="498"/>
      <c r="VML40" s="498"/>
      <c r="VMM40" s="498"/>
      <c r="VMN40" s="498"/>
      <c r="VMO40" s="498"/>
      <c r="VMP40" s="498"/>
      <c r="VMQ40" s="498"/>
      <c r="VMR40" s="498"/>
      <c r="VMS40" s="498"/>
      <c r="VMT40" s="498"/>
      <c r="VMU40" s="498"/>
      <c r="VMV40" s="498"/>
      <c r="VMW40" s="498"/>
      <c r="VMX40" s="498"/>
      <c r="VMY40" s="498"/>
      <c r="VMZ40" s="498"/>
      <c r="VNA40" s="498"/>
      <c r="VNB40" s="498"/>
      <c r="VNC40" s="498"/>
      <c r="VND40" s="498"/>
      <c r="VNE40" s="498"/>
      <c r="VNF40" s="498"/>
      <c r="VNG40" s="498"/>
      <c r="VNH40" s="498"/>
      <c r="VNI40" s="498"/>
      <c r="VNJ40" s="498"/>
      <c r="VNK40" s="498"/>
      <c r="VNL40" s="498"/>
      <c r="VNM40" s="498"/>
      <c r="VNN40" s="498"/>
      <c r="VNO40" s="498"/>
      <c r="VNP40" s="498"/>
      <c r="VNQ40" s="498"/>
      <c r="VNR40" s="498"/>
      <c r="VNS40" s="498"/>
      <c r="VNT40" s="498"/>
      <c r="VNU40" s="498"/>
      <c r="VNV40" s="498"/>
      <c r="VNW40" s="498"/>
      <c r="VNX40" s="498"/>
      <c r="VNY40" s="498"/>
      <c r="VNZ40" s="498"/>
      <c r="VOA40" s="498"/>
      <c r="VOB40" s="498"/>
      <c r="VOC40" s="498"/>
      <c r="VOD40" s="498"/>
      <c r="VOE40" s="498"/>
      <c r="VOF40" s="498"/>
      <c r="VOG40" s="498"/>
      <c r="VOH40" s="498"/>
      <c r="VOI40" s="498"/>
      <c r="VOJ40" s="498"/>
      <c r="VOK40" s="498"/>
      <c r="VOL40" s="498"/>
      <c r="VOM40" s="498"/>
      <c r="VON40" s="498"/>
      <c r="VOO40" s="498"/>
      <c r="VOP40" s="498"/>
      <c r="VOQ40" s="498"/>
      <c r="VOR40" s="498"/>
      <c r="VOS40" s="498"/>
      <c r="VOT40" s="498"/>
      <c r="VOU40" s="498"/>
      <c r="VOV40" s="498"/>
      <c r="VOW40" s="498"/>
      <c r="VOX40" s="498"/>
      <c r="VOY40" s="498"/>
      <c r="VOZ40" s="498"/>
      <c r="VPA40" s="498"/>
      <c r="VPB40" s="498"/>
      <c r="VPC40" s="498"/>
      <c r="VPD40" s="498"/>
      <c r="VPE40" s="498"/>
      <c r="VPF40" s="498"/>
      <c r="VPG40" s="498"/>
      <c r="VPH40" s="498"/>
      <c r="VPI40" s="498"/>
      <c r="VPJ40" s="498"/>
      <c r="VPK40" s="498"/>
      <c r="VPL40" s="498"/>
      <c r="VPM40" s="498"/>
      <c r="VPN40" s="498"/>
      <c r="VPO40" s="498"/>
      <c r="VPP40" s="498"/>
      <c r="VPQ40" s="498"/>
      <c r="VPR40" s="498"/>
      <c r="VPS40" s="498"/>
      <c r="VPT40" s="498"/>
      <c r="VPU40" s="498"/>
      <c r="VPV40" s="498"/>
      <c r="VPW40" s="498"/>
      <c r="VPX40" s="498"/>
      <c r="VPY40" s="498"/>
      <c r="VPZ40" s="498"/>
      <c r="VQA40" s="498"/>
      <c r="VQB40" s="498"/>
      <c r="VQC40" s="498"/>
      <c r="VQD40" s="498"/>
      <c r="VQE40" s="498"/>
      <c r="VQF40" s="498"/>
      <c r="VQG40" s="498"/>
      <c r="VQH40" s="498"/>
      <c r="VQI40" s="498"/>
      <c r="VQJ40" s="498"/>
      <c r="VQK40" s="498"/>
      <c r="VQL40" s="498"/>
      <c r="VQM40" s="498"/>
      <c r="VQN40" s="498"/>
      <c r="VQO40" s="498"/>
      <c r="VQP40" s="498"/>
      <c r="VQQ40" s="498"/>
      <c r="VQR40" s="498"/>
      <c r="VQS40" s="498"/>
      <c r="VQT40" s="498"/>
      <c r="VQU40" s="498"/>
      <c r="VQV40" s="498"/>
      <c r="VQW40" s="498"/>
      <c r="VQX40" s="498"/>
      <c r="VQY40" s="498"/>
      <c r="VQZ40" s="498"/>
      <c r="VRA40" s="498"/>
      <c r="VRB40" s="498"/>
      <c r="VRC40" s="498"/>
      <c r="VRD40" s="498"/>
      <c r="VRE40" s="498"/>
      <c r="VRF40" s="498"/>
      <c r="VRG40" s="498"/>
      <c r="VRH40" s="498"/>
      <c r="VRI40" s="498"/>
      <c r="VRJ40" s="498"/>
      <c r="VRK40" s="498"/>
      <c r="VRL40" s="498"/>
      <c r="VRM40" s="498"/>
      <c r="VRN40" s="498"/>
      <c r="VRO40" s="498"/>
      <c r="VRP40" s="498"/>
      <c r="VRQ40" s="498"/>
      <c r="VRR40" s="498"/>
      <c r="VRS40" s="498"/>
      <c r="VRT40" s="498"/>
      <c r="VRU40" s="498"/>
      <c r="VRV40" s="498"/>
      <c r="VRW40" s="498"/>
      <c r="VRX40" s="498"/>
      <c r="VRY40" s="498"/>
      <c r="VRZ40" s="498"/>
      <c r="VSA40" s="498"/>
      <c r="VSB40" s="498"/>
      <c r="VSC40" s="498"/>
      <c r="VSD40" s="498"/>
      <c r="VSE40" s="498"/>
      <c r="VSF40" s="498"/>
      <c r="VSG40" s="498"/>
      <c r="VSH40" s="498"/>
      <c r="VSI40" s="498"/>
      <c r="VSJ40" s="498"/>
      <c r="VSK40" s="498"/>
      <c r="VSL40" s="498"/>
      <c r="VSM40" s="498"/>
      <c r="VSN40" s="498"/>
      <c r="VSO40" s="498"/>
      <c r="VSP40" s="498"/>
      <c r="VSQ40" s="498"/>
      <c r="VSR40" s="498"/>
      <c r="VSS40" s="498"/>
      <c r="VST40" s="498"/>
      <c r="VSU40" s="498"/>
      <c r="VSV40" s="498"/>
      <c r="VSW40" s="498"/>
      <c r="VSX40" s="498"/>
      <c r="VSY40" s="498"/>
      <c r="VSZ40" s="498"/>
      <c r="VTA40" s="498"/>
      <c r="VTB40" s="498"/>
      <c r="VTC40" s="498"/>
      <c r="VTD40" s="498"/>
      <c r="VTE40" s="498"/>
      <c r="VTF40" s="498"/>
      <c r="VTG40" s="498"/>
      <c r="VTH40" s="498"/>
      <c r="VTI40" s="498"/>
      <c r="VTJ40" s="498"/>
      <c r="VTK40" s="498"/>
      <c r="VTL40" s="498"/>
      <c r="VTM40" s="498"/>
      <c r="VTN40" s="498"/>
      <c r="VTO40" s="498"/>
      <c r="VTP40" s="498"/>
      <c r="VTQ40" s="498"/>
      <c r="VTR40" s="498"/>
      <c r="VTS40" s="498"/>
      <c r="VTT40" s="498"/>
      <c r="VTU40" s="498"/>
      <c r="VTV40" s="498"/>
      <c r="VTW40" s="498"/>
      <c r="VTX40" s="498"/>
      <c r="VTY40" s="498"/>
      <c r="VTZ40" s="498"/>
      <c r="VUA40" s="498"/>
      <c r="VUB40" s="498"/>
      <c r="VUC40" s="498"/>
      <c r="VUD40" s="498"/>
      <c r="VUE40" s="498"/>
      <c r="VUF40" s="498"/>
      <c r="VUG40" s="498"/>
      <c r="VUH40" s="498"/>
      <c r="VUI40" s="498"/>
      <c r="VUJ40" s="498"/>
      <c r="VUK40" s="498"/>
      <c r="VUL40" s="498"/>
      <c r="VUM40" s="498"/>
      <c r="VUN40" s="498"/>
      <c r="VUO40" s="498"/>
      <c r="VUP40" s="498"/>
      <c r="VUQ40" s="498"/>
      <c r="VUR40" s="498"/>
      <c r="VUS40" s="498"/>
      <c r="VUT40" s="498"/>
      <c r="VUU40" s="498"/>
      <c r="VUV40" s="498"/>
      <c r="VUW40" s="498"/>
      <c r="VUX40" s="498"/>
      <c r="VUY40" s="498"/>
      <c r="VUZ40" s="498"/>
      <c r="VVA40" s="498"/>
      <c r="VVB40" s="498"/>
      <c r="VVC40" s="498"/>
      <c r="VVD40" s="498"/>
      <c r="VVE40" s="498"/>
      <c r="VVF40" s="498"/>
      <c r="VVG40" s="498"/>
      <c r="VVH40" s="498"/>
      <c r="VVI40" s="498"/>
      <c r="VVJ40" s="498"/>
      <c r="VVK40" s="498"/>
      <c r="VVL40" s="498"/>
      <c r="VVM40" s="498"/>
      <c r="VVN40" s="498"/>
      <c r="VVO40" s="498"/>
      <c r="VVP40" s="498"/>
      <c r="VVQ40" s="498"/>
      <c r="VVR40" s="498"/>
      <c r="VVS40" s="498"/>
      <c r="VVT40" s="498"/>
      <c r="VVU40" s="498"/>
      <c r="VVV40" s="498"/>
      <c r="VVW40" s="498"/>
      <c r="VVX40" s="498"/>
      <c r="VVY40" s="498"/>
      <c r="VVZ40" s="498"/>
      <c r="VWA40" s="498"/>
      <c r="VWB40" s="498"/>
      <c r="VWC40" s="498"/>
      <c r="VWD40" s="498"/>
      <c r="VWE40" s="498"/>
      <c r="VWF40" s="498"/>
      <c r="VWG40" s="498"/>
      <c r="VWH40" s="498"/>
      <c r="VWI40" s="498"/>
      <c r="VWJ40" s="498"/>
      <c r="VWK40" s="498"/>
      <c r="VWL40" s="498"/>
      <c r="VWM40" s="498"/>
      <c r="VWN40" s="498"/>
      <c r="VWO40" s="498"/>
      <c r="VWP40" s="498"/>
      <c r="VWQ40" s="498"/>
      <c r="VWR40" s="498"/>
      <c r="VWS40" s="498"/>
      <c r="VWT40" s="498"/>
      <c r="VWU40" s="498"/>
      <c r="VWV40" s="498"/>
      <c r="VWW40" s="498"/>
      <c r="VWX40" s="498"/>
      <c r="VWY40" s="498"/>
      <c r="VWZ40" s="498"/>
      <c r="VXA40" s="498"/>
      <c r="VXB40" s="498"/>
      <c r="VXC40" s="498"/>
      <c r="VXD40" s="498"/>
      <c r="VXE40" s="498"/>
      <c r="VXF40" s="498"/>
      <c r="VXG40" s="498"/>
      <c r="VXH40" s="498"/>
      <c r="VXI40" s="498"/>
      <c r="VXJ40" s="498"/>
      <c r="VXK40" s="498"/>
      <c r="VXL40" s="498"/>
      <c r="VXM40" s="498"/>
      <c r="VXN40" s="498"/>
      <c r="VXO40" s="498"/>
      <c r="VXP40" s="498"/>
      <c r="VXQ40" s="498"/>
      <c r="VXR40" s="498"/>
      <c r="VXS40" s="498"/>
      <c r="VXT40" s="498"/>
      <c r="VXU40" s="498"/>
      <c r="VXV40" s="498"/>
      <c r="VXW40" s="498"/>
      <c r="VXX40" s="498"/>
      <c r="VXY40" s="498"/>
      <c r="VXZ40" s="498"/>
      <c r="VYA40" s="498"/>
      <c r="VYB40" s="498"/>
      <c r="VYC40" s="498"/>
      <c r="VYD40" s="498"/>
      <c r="VYE40" s="498"/>
      <c r="VYF40" s="498"/>
      <c r="VYG40" s="498"/>
      <c r="VYH40" s="498"/>
      <c r="VYI40" s="498"/>
      <c r="VYJ40" s="498"/>
      <c r="VYK40" s="498"/>
      <c r="VYL40" s="498"/>
      <c r="VYM40" s="498"/>
      <c r="VYN40" s="498"/>
      <c r="VYO40" s="498"/>
      <c r="VYP40" s="498"/>
      <c r="VYQ40" s="498"/>
      <c r="VYR40" s="498"/>
      <c r="VYS40" s="498"/>
      <c r="VYT40" s="498"/>
      <c r="VYU40" s="498"/>
      <c r="VYV40" s="498"/>
      <c r="VYW40" s="498"/>
      <c r="VYX40" s="498"/>
      <c r="VYY40" s="498"/>
      <c r="VYZ40" s="498"/>
      <c r="VZA40" s="498"/>
      <c r="VZB40" s="498"/>
      <c r="VZC40" s="498"/>
      <c r="VZD40" s="498"/>
      <c r="VZE40" s="498"/>
      <c r="VZF40" s="498"/>
      <c r="VZG40" s="498"/>
      <c r="VZH40" s="498"/>
      <c r="VZI40" s="498"/>
      <c r="VZJ40" s="498"/>
      <c r="VZK40" s="498"/>
      <c r="VZL40" s="498"/>
      <c r="VZM40" s="498"/>
      <c r="VZN40" s="498"/>
      <c r="VZO40" s="498"/>
      <c r="VZP40" s="498"/>
      <c r="VZQ40" s="498"/>
      <c r="VZR40" s="498"/>
      <c r="VZS40" s="498"/>
      <c r="VZT40" s="498"/>
      <c r="VZU40" s="498"/>
      <c r="VZV40" s="498"/>
      <c r="VZW40" s="498"/>
      <c r="VZX40" s="498"/>
      <c r="VZY40" s="498"/>
      <c r="VZZ40" s="498"/>
      <c r="WAA40" s="498"/>
      <c r="WAB40" s="498"/>
      <c r="WAC40" s="498"/>
      <c r="WAD40" s="498"/>
      <c r="WAE40" s="498"/>
      <c r="WAF40" s="498"/>
      <c r="WAG40" s="498"/>
      <c r="WAH40" s="498"/>
      <c r="WAI40" s="498"/>
      <c r="WAJ40" s="498"/>
      <c r="WAK40" s="498"/>
      <c r="WAL40" s="498"/>
      <c r="WAM40" s="498"/>
      <c r="WAN40" s="498"/>
      <c r="WAO40" s="498"/>
      <c r="WAP40" s="498"/>
      <c r="WAQ40" s="498"/>
      <c r="WAR40" s="498"/>
      <c r="WAS40" s="498"/>
      <c r="WAT40" s="498"/>
      <c r="WAU40" s="498"/>
      <c r="WAV40" s="498"/>
      <c r="WAW40" s="498"/>
      <c r="WAX40" s="498"/>
      <c r="WAY40" s="498"/>
      <c r="WAZ40" s="498"/>
      <c r="WBA40" s="498"/>
      <c r="WBB40" s="498"/>
      <c r="WBC40" s="498"/>
      <c r="WBD40" s="498"/>
      <c r="WBE40" s="498"/>
      <c r="WBF40" s="498"/>
      <c r="WBG40" s="498"/>
      <c r="WBH40" s="498"/>
      <c r="WBI40" s="498"/>
      <c r="WBJ40" s="498"/>
      <c r="WBK40" s="498"/>
      <c r="WBL40" s="498"/>
      <c r="WBM40" s="498"/>
      <c r="WBN40" s="498"/>
      <c r="WBO40" s="498"/>
      <c r="WBP40" s="498"/>
      <c r="WBQ40" s="498"/>
      <c r="WBR40" s="498"/>
      <c r="WBS40" s="498"/>
      <c r="WBT40" s="498"/>
      <c r="WBU40" s="498"/>
      <c r="WBV40" s="498"/>
      <c r="WBW40" s="498"/>
      <c r="WBX40" s="498"/>
      <c r="WBY40" s="498"/>
      <c r="WBZ40" s="498"/>
      <c r="WCA40" s="498"/>
      <c r="WCB40" s="498"/>
      <c r="WCC40" s="498"/>
      <c r="WCD40" s="498"/>
      <c r="WCE40" s="498"/>
      <c r="WCF40" s="498"/>
      <c r="WCG40" s="498"/>
      <c r="WCH40" s="498"/>
      <c r="WCI40" s="498"/>
      <c r="WCJ40" s="498"/>
      <c r="WCK40" s="498"/>
      <c r="WCL40" s="498"/>
      <c r="WCM40" s="498"/>
      <c r="WCN40" s="498"/>
      <c r="WCO40" s="498"/>
      <c r="WCP40" s="498"/>
      <c r="WCQ40" s="498"/>
      <c r="WCR40" s="498"/>
      <c r="WCS40" s="498"/>
      <c r="WCT40" s="498"/>
      <c r="WCU40" s="498"/>
      <c r="WCV40" s="498"/>
      <c r="WCW40" s="498"/>
      <c r="WCX40" s="498"/>
      <c r="WCY40" s="498"/>
      <c r="WCZ40" s="498"/>
      <c r="WDA40" s="498"/>
      <c r="WDB40" s="498"/>
      <c r="WDC40" s="498"/>
      <c r="WDD40" s="498"/>
      <c r="WDE40" s="498"/>
      <c r="WDF40" s="498"/>
      <c r="WDG40" s="498"/>
      <c r="WDH40" s="498"/>
      <c r="WDI40" s="498"/>
      <c r="WDJ40" s="498"/>
      <c r="WDK40" s="498"/>
      <c r="WDL40" s="498"/>
      <c r="WDM40" s="498"/>
      <c r="WDN40" s="498"/>
      <c r="WDO40" s="498"/>
      <c r="WDP40" s="498"/>
      <c r="WDQ40" s="498"/>
      <c r="WDR40" s="498"/>
      <c r="WDS40" s="498"/>
      <c r="WDT40" s="498"/>
      <c r="WDU40" s="498"/>
      <c r="WDV40" s="498"/>
      <c r="WDW40" s="498"/>
      <c r="WDX40" s="498"/>
      <c r="WDY40" s="498"/>
      <c r="WDZ40" s="498"/>
      <c r="WEA40" s="498"/>
      <c r="WEB40" s="498"/>
      <c r="WEC40" s="498"/>
      <c r="WED40" s="498"/>
      <c r="WEE40" s="498"/>
      <c r="WEF40" s="498"/>
      <c r="WEG40" s="498"/>
      <c r="WEH40" s="498"/>
      <c r="WEI40" s="498"/>
      <c r="WEJ40" s="498"/>
      <c r="WEK40" s="498"/>
      <c r="WEL40" s="498"/>
      <c r="WEM40" s="498"/>
      <c r="WEN40" s="498"/>
      <c r="WEO40" s="498"/>
      <c r="WEP40" s="498"/>
      <c r="WEQ40" s="498"/>
      <c r="WER40" s="498"/>
      <c r="WES40" s="498"/>
      <c r="WET40" s="498"/>
      <c r="WEU40" s="498"/>
      <c r="WEV40" s="498"/>
      <c r="WEW40" s="498"/>
      <c r="WEX40" s="498"/>
      <c r="WEY40" s="498"/>
      <c r="WEZ40" s="498"/>
      <c r="WFA40" s="498"/>
      <c r="WFB40" s="498"/>
      <c r="WFC40" s="498"/>
      <c r="WFD40" s="498"/>
      <c r="WFE40" s="498"/>
      <c r="WFF40" s="498"/>
      <c r="WFG40" s="498"/>
      <c r="WFH40" s="498"/>
      <c r="WFI40" s="498"/>
      <c r="WFJ40" s="498"/>
      <c r="WFK40" s="498"/>
      <c r="WFL40" s="498"/>
      <c r="WFM40" s="498"/>
      <c r="WFN40" s="498"/>
      <c r="WFO40" s="498"/>
      <c r="WFP40" s="498"/>
      <c r="WFQ40" s="498"/>
      <c r="WFR40" s="498"/>
      <c r="WFS40" s="498"/>
      <c r="WFT40" s="498"/>
      <c r="WFU40" s="498"/>
      <c r="WFV40" s="498"/>
      <c r="WFW40" s="498"/>
      <c r="WFX40" s="498"/>
      <c r="WFY40" s="498"/>
      <c r="WFZ40" s="498"/>
      <c r="WGA40" s="498"/>
      <c r="WGB40" s="498"/>
      <c r="WGC40" s="498"/>
      <c r="WGD40" s="498"/>
      <c r="WGE40" s="498"/>
      <c r="WGF40" s="498"/>
      <c r="WGG40" s="498"/>
      <c r="WGH40" s="498"/>
      <c r="WGI40" s="498"/>
      <c r="WGJ40" s="498"/>
      <c r="WGK40" s="498"/>
      <c r="WGL40" s="498"/>
      <c r="WGM40" s="498"/>
      <c r="WGN40" s="498"/>
      <c r="WGO40" s="498"/>
      <c r="WGP40" s="498"/>
      <c r="WGQ40" s="498"/>
      <c r="WGR40" s="498"/>
      <c r="WGS40" s="498"/>
      <c r="WGT40" s="498"/>
      <c r="WGU40" s="498"/>
      <c r="WGV40" s="498"/>
      <c r="WGW40" s="498"/>
      <c r="WGX40" s="498"/>
      <c r="WGY40" s="498"/>
      <c r="WGZ40" s="498"/>
      <c r="WHA40" s="498"/>
      <c r="WHB40" s="498"/>
      <c r="WHC40" s="498"/>
      <c r="WHD40" s="498"/>
      <c r="WHE40" s="498"/>
      <c r="WHF40" s="498"/>
      <c r="WHG40" s="498"/>
      <c r="WHH40" s="498"/>
      <c r="WHI40" s="498"/>
      <c r="WHJ40" s="498"/>
      <c r="WHK40" s="498"/>
      <c r="WHL40" s="498"/>
      <c r="WHM40" s="498"/>
      <c r="WHN40" s="498"/>
      <c r="WHO40" s="498"/>
      <c r="WHP40" s="498"/>
      <c r="WHQ40" s="498"/>
      <c r="WHR40" s="498"/>
      <c r="WHS40" s="498"/>
      <c r="WHT40" s="498"/>
      <c r="WHU40" s="498"/>
      <c r="WHV40" s="498"/>
      <c r="WHW40" s="498"/>
      <c r="WHX40" s="498"/>
      <c r="WHY40" s="498"/>
      <c r="WHZ40" s="498"/>
      <c r="WIA40" s="498"/>
      <c r="WIB40" s="498"/>
      <c r="WIC40" s="498"/>
      <c r="WID40" s="498"/>
      <c r="WIE40" s="498"/>
      <c r="WIF40" s="498"/>
      <c r="WIG40" s="498"/>
      <c r="WIH40" s="498"/>
      <c r="WII40" s="498"/>
      <c r="WIJ40" s="498"/>
      <c r="WIK40" s="498"/>
      <c r="WIL40" s="498"/>
      <c r="WIM40" s="498"/>
      <c r="WIN40" s="498"/>
      <c r="WIO40" s="498"/>
      <c r="WIP40" s="498"/>
      <c r="WIQ40" s="498"/>
      <c r="WIR40" s="498"/>
      <c r="WIS40" s="498"/>
      <c r="WIT40" s="498"/>
      <c r="WIU40" s="498"/>
      <c r="WIV40" s="498"/>
      <c r="WIW40" s="498"/>
      <c r="WIX40" s="498"/>
      <c r="WIY40" s="498"/>
      <c r="WIZ40" s="498"/>
      <c r="WJA40" s="498"/>
      <c r="WJB40" s="498"/>
      <c r="WJC40" s="498"/>
      <c r="WJD40" s="498"/>
      <c r="WJE40" s="498"/>
      <c r="WJF40" s="498"/>
      <c r="WJG40" s="498"/>
      <c r="WJH40" s="498"/>
      <c r="WJI40" s="498"/>
      <c r="WJJ40" s="498"/>
      <c r="WJK40" s="498"/>
      <c r="WJL40" s="498"/>
      <c r="WJM40" s="498"/>
      <c r="WJN40" s="498"/>
      <c r="WJO40" s="498"/>
      <c r="WJP40" s="498"/>
      <c r="WJQ40" s="498"/>
      <c r="WJR40" s="498"/>
      <c r="WJS40" s="498"/>
      <c r="WJT40" s="498"/>
      <c r="WJU40" s="498"/>
      <c r="WJV40" s="498"/>
      <c r="WJW40" s="498"/>
      <c r="WJX40" s="498"/>
      <c r="WJY40" s="498"/>
      <c r="WJZ40" s="498"/>
      <c r="WKA40" s="498"/>
      <c r="WKB40" s="498"/>
      <c r="WKC40" s="498"/>
      <c r="WKD40" s="498"/>
      <c r="WKE40" s="498"/>
      <c r="WKF40" s="498"/>
      <c r="WKG40" s="498"/>
      <c r="WKH40" s="498"/>
      <c r="WKI40" s="498"/>
      <c r="WKJ40" s="498"/>
      <c r="WKK40" s="498"/>
      <c r="WKL40" s="498"/>
      <c r="WKM40" s="498"/>
      <c r="WKN40" s="498"/>
      <c r="WKO40" s="498"/>
      <c r="WKP40" s="498"/>
      <c r="WKQ40" s="498"/>
      <c r="WKR40" s="498"/>
      <c r="WKS40" s="498"/>
      <c r="WKT40" s="498"/>
      <c r="WKU40" s="498"/>
      <c r="WKV40" s="498"/>
      <c r="WKW40" s="498"/>
      <c r="WKX40" s="498"/>
      <c r="WKY40" s="498"/>
      <c r="WKZ40" s="498"/>
      <c r="WLA40" s="498"/>
      <c r="WLB40" s="498"/>
      <c r="WLC40" s="498"/>
      <c r="WLD40" s="498"/>
      <c r="WLE40" s="498"/>
      <c r="WLF40" s="498"/>
      <c r="WLG40" s="498"/>
      <c r="WLH40" s="498"/>
      <c r="WLI40" s="498"/>
      <c r="WLJ40" s="498"/>
      <c r="WLK40" s="498"/>
      <c r="WLL40" s="498"/>
      <c r="WLM40" s="498"/>
      <c r="WLN40" s="498"/>
      <c r="WLO40" s="498"/>
      <c r="WLP40" s="498"/>
      <c r="WLQ40" s="498"/>
      <c r="WLR40" s="498"/>
      <c r="WLS40" s="498"/>
      <c r="WLT40" s="498"/>
      <c r="WLU40" s="498"/>
      <c r="WLV40" s="498"/>
      <c r="WLW40" s="498"/>
      <c r="WLX40" s="498"/>
      <c r="WLY40" s="498"/>
      <c r="WLZ40" s="498"/>
      <c r="WMA40" s="498"/>
      <c r="WMB40" s="498"/>
      <c r="WMC40" s="498"/>
      <c r="WMD40" s="498"/>
      <c r="WME40" s="498"/>
      <c r="WMF40" s="498"/>
      <c r="WMG40" s="498"/>
      <c r="WMH40" s="498"/>
      <c r="WMI40" s="498"/>
      <c r="WMJ40" s="498"/>
      <c r="WMK40" s="498"/>
      <c r="WML40" s="498"/>
      <c r="WMM40" s="498"/>
      <c r="WMN40" s="498"/>
      <c r="WMO40" s="498"/>
      <c r="WMP40" s="498"/>
      <c r="WMQ40" s="498"/>
      <c r="WMR40" s="498"/>
      <c r="WMS40" s="498"/>
      <c r="WMT40" s="498"/>
      <c r="WMU40" s="498"/>
      <c r="WMV40" s="498"/>
      <c r="WMW40" s="498"/>
      <c r="WMX40" s="498"/>
      <c r="WMY40" s="498"/>
      <c r="WMZ40" s="498"/>
      <c r="WNA40" s="498"/>
      <c r="WNB40" s="498"/>
      <c r="WNC40" s="498"/>
      <c r="WND40" s="498"/>
      <c r="WNE40" s="498"/>
      <c r="WNF40" s="498"/>
      <c r="WNG40" s="498"/>
      <c r="WNH40" s="498"/>
      <c r="WNI40" s="498"/>
      <c r="WNJ40" s="498"/>
      <c r="WNK40" s="498"/>
      <c r="WNL40" s="498"/>
      <c r="WNM40" s="498"/>
      <c r="WNN40" s="498"/>
      <c r="WNO40" s="498"/>
      <c r="WNP40" s="498"/>
      <c r="WNQ40" s="498"/>
      <c r="WNR40" s="498"/>
      <c r="WNS40" s="498"/>
      <c r="WNT40" s="498"/>
      <c r="WNU40" s="498"/>
      <c r="WNV40" s="498"/>
      <c r="WNW40" s="498"/>
      <c r="WNX40" s="498"/>
      <c r="WNY40" s="498"/>
      <c r="WNZ40" s="498"/>
      <c r="WOA40" s="498"/>
      <c r="WOB40" s="498"/>
      <c r="WOC40" s="498"/>
      <c r="WOD40" s="498"/>
      <c r="WOE40" s="498"/>
      <c r="WOF40" s="498"/>
      <c r="WOG40" s="498"/>
      <c r="WOH40" s="498"/>
      <c r="WOI40" s="498"/>
      <c r="WOJ40" s="498"/>
      <c r="WOK40" s="498"/>
      <c r="WOL40" s="498"/>
      <c r="WOM40" s="498"/>
      <c r="WON40" s="498"/>
      <c r="WOO40" s="498"/>
      <c r="WOP40" s="498"/>
      <c r="WOQ40" s="498"/>
      <c r="WOR40" s="498"/>
      <c r="WOS40" s="498"/>
      <c r="WOT40" s="498"/>
      <c r="WOU40" s="498"/>
      <c r="WOV40" s="498"/>
      <c r="WOW40" s="498"/>
      <c r="WOX40" s="498"/>
      <c r="WOY40" s="498"/>
      <c r="WOZ40" s="498"/>
      <c r="WPA40" s="498"/>
      <c r="WPB40" s="498"/>
      <c r="WPC40" s="498"/>
      <c r="WPD40" s="498"/>
      <c r="WPE40" s="498"/>
      <c r="WPF40" s="498"/>
      <c r="WPG40" s="498"/>
      <c r="WPH40" s="498"/>
      <c r="WPI40" s="498"/>
      <c r="WPJ40" s="498"/>
      <c r="WPK40" s="498"/>
      <c r="WPL40" s="498"/>
      <c r="WPM40" s="498"/>
      <c r="WPN40" s="498"/>
      <c r="WPO40" s="498"/>
      <c r="WPP40" s="498"/>
      <c r="WPQ40" s="498"/>
      <c r="WPR40" s="498"/>
      <c r="WPS40" s="498"/>
      <c r="WPT40" s="498"/>
      <c r="WPU40" s="498"/>
      <c r="WPV40" s="498"/>
      <c r="WPW40" s="498"/>
      <c r="WPX40" s="498"/>
      <c r="WPY40" s="498"/>
      <c r="WPZ40" s="498"/>
      <c r="WQA40" s="498"/>
      <c r="WQB40" s="498"/>
      <c r="WQC40" s="498"/>
      <c r="WQD40" s="498"/>
      <c r="WQE40" s="498"/>
      <c r="WQF40" s="498"/>
      <c r="WQG40" s="498"/>
      <c r="WQH40" s="498"/>
      <c r="WQI40" s="498"/>
      <c r="WQJ40" s="498"/>
      <c r="WQK40" s="498"/>
      <c r="WQL40" s="498"/>
      <c r="WQM40" s="498"/>
      <c r="WQN40" s="498"/>
      <c r="WQO40" s="498"/>
      <c r="WQP40" s="498"/>
      <c r="WQQ40" s="498"/>
      <c r="WQR40" s="498"/>
      <c r="WQS40" s="498"/>
      <c r="WQT40" s="498"/>
      <c r="WQU40" s="498"/>
      <c r="WQV40" s="498"/>
      <c r="WQW40" s="498"/>
      <c r="WQX40" s="498"/>
      <c r="WQY40" s="498"/>
      <c r="WQZ40" s="498"/>
      <c r="WRA40" s="498"/>
      <c r="WRB40" s="498"/>
      <c r="WRC40" s="498"/>
      <c r="WRD40" s="498"/>
      <c r="WRE40" s="498"/>
      <c r="WRF40" s="498"/>
      <c r="WRG40" s="498"/>
      <c r="WRH40" s="498"/>
      <c r="WRI40" s="498"/>
      <c r="WRJ40" s="498"/>
      <c r="WRK40" s="498"/>
      <c r="WRL40" s="498"/>
      <c r="WRM40" s="498"/>
      <c r="WRN40" s="498"/>
      <c r="WRO40" s="498"/>
      <c r="WRP40" s="498"/>
      <c r="WRQ40" s="498"/>
      <c r="WRR40" s="498"/>
      <c r="WRS40" s="498"/>
      <c r="WRT40" s="498"/>
      <c r="WRU40" s="498"/>
      <c r="WRV40" s="498"/>
      <c r="WRW40" s="498"/>
      <c r="WRX40" s="498"/>
      <c r="WRY40" s="498"/>
      <c r="WRZ40" s="498"/>
      <c r="WSA40" s="498"/>
      <c r="WSB40" s="498"/>
      <c r="WSC40" s="498"/>
      <c r="WSD40" s="498"/>
      <c r="WSE40" s="498"/>
      <c r="WSF40" s="498"/>
      <c r="WSG40" s="498"/>
      <c r="WSH40" s="498"/>
      <c r="WSI40" s="498"/>
      <c r="WSJ40" s="498"/>
      <c r="WSK40" s="498"/>
      <c r="WSL40" s="498"/>
      <c r="WSM40" s="498"/>
      <c r="WSN40" s="498"/>
      <c r="WSO40" s="498"/>
      <c r="WSP40" s="498"/>
      <c r="WSQ40" s="498"/>
      <c r="WSR40" s="498"/>
      <c r="WSS40" s="498"/>
      <c r="WST40" s="498"/>
      <c r="WSU40" s="498"/>
      <c r="WSV40" s="498"/>
      <c r="WSW40" s="498"/>
      <c r="WSX40" s="498"/>
      <c r="WSY40" s="498"/>
      <c r="WSZ40" s="498"/>
      <c r="WTA40" s="498"/>
      <c r="WTB40" s="498"/>
      <c r="WTC40" s="498"/>
      <c r="WTD40" s="498"/>
      <c r="WTE40" s="498"/>
      <c r="WTF40" s="498"/>
      <c r="WTG40" s="498"/>
      <c r="WTH40" s="498"/>
      <c r="WTI40" s="498"/>
      <c r="WTJ40" s="498"/>
      <c r="WTK40" s="498"/>
      <c r="WTL40" s="498"/>
      <c r="WTM40" s="498"/>
      <c r="WTN40" s="498"/>
      <c r="WTO40" s="498"/>
      <c r="WTP40" s="498"/>
      <c r="WTQ40" s="498"/>
      <c r="WTR40" s="498"/>
      <c r="WTS40" s="498"/>
      <c r="WTT40" s="498"/>
      <c r="WTU40" s="498"/>
      <c r="WTV40" s="498"/>
      <c r="WTW40" s="498"/>
      <c r="WTX40" s="498"/>
      <c r="WTY40" s="498"/>
      <c r="WTZ40" s="498"/>
      <c r="WUA40" s="498"/>
      <c r="WUB40" s="498"/>
      <c r="WUC40" s="498"/>
      <c r="WUD40" s="498"/>
      <c r="WUE40" s="498"/>
      <c r="WUF40" s="498"/>
      <c r="WUG40" s="498"/>
      <c r="WUH40" s="498"/>
      <c r="WUI40" s="498"/>
      <c r="WUJ40" s="498"/>
      <c r="WUK40" s="498"/>
      <c r="WUL40" s="498"/>
      <c r="WUM40" s="498"/>
      <c r="WUN40" s="498"/>
      <c r="WUO40" s="498"/>
      <c r="WUP40" s="498"/>
      <c r="WUQ40" s="498"/>
      <c r="WUR40" s="498"/>
      <c r="WUS40" s="498"/>
      <c r="WUT40" s="498"/>
      <c r="WUU40" s="498"/>
      <c r="WUV40" s="498"/>
      <c r="WUW40" s="498"/>
      <c r="WUX40" s="498"/>
      <c r="WUY40" s="498"/>
      <c r="WUZ40" s="498"/>
      <c r="WVA40" s="498"/>
      <c r="WVB40" s="498"/>
      <c r="WVC40" s="498"/>
      <c r="WVD40" s="498"/>
      <c r="WVE40" s="498"/>
      <c r="WVF40" s="498"/>
      <c r="WVG40" s="498"/>
      <c r="WVH40" s="498"/>
      <c r="WVI40" s="498"/>
      <c r="WVJ40" s="498"/>
      <c r="WVK40" s="498"/>
      <c r="WVL40" s="498"/>
      <c r="WVM40" s="498"/>
      <c r="WVN40" s="498"/>
      <c r="WVO40" s="498"/>
      <c r="WVP40" s="498"/>
      <c r="WVQ40" s="498"/>
      <c r="WVR40" s="498"/>
      <c r="WVS40" s="498"/>
      <c r="WVT40" s="498"/>
      <c r="WVU40" s="498"/>
      <c r="WVV40" s="498"/>
      <c r="WVW40" s="498"/>
      <c r="WVX40" s="498"/>
      <c r="WVY40" s="498"/>
      <c r="WVZ40" s="498"/>
      <c r="WWA40" s="498"/>
      <c r="WWB40" s="498"/>
      <c r="WWC40" s="498"/>
      <c r="WWD40" s="498"/>
      <c r="WWE40" s="498"/>
      <c r="WWF40" s="498"/>
      <c r="WWG40" s="498"/>
      <c r="WWH40" s="498"/>
      <c r="WWI40" s="498"/>
      <c r="WWJ40" s="498"/>
      <c r="WWK40" s="498"/>
      <c r="WWL40" s="498"/>
      <c r="WWM40" s="498"/>
      <c r="WWN40" s="498"/>
      <c r="WWO40" s="498"/>
      <c r="WWP40" s="498"/>
      <c r="WWQ40" s="498"/>
      <c r="WWR40" s="498"/>
      <c r="WWS40" s="498"/>
      <c r="WWT40" s="498"/>
      <c r="WWU40" s="498"/>
      <c r="WWV40" s="498"/>
      <c r="WWW40" s="498"/>
      <c r="WWX40" s="498"/>
      <c r="WWY40" s="498"/>
      <c r="WWZ40" s="498"/>
      <c r="WXA40" s="498"/>
      <c r="WXB40" s="498"/>
      <c r="WXC40" s="498"/>
      <c r="WXD40" s="498"/>
      <c r="WXE40" s="498"/>
      <c r="WXF40" s="498"/>
      <c r="WXG40" s="498"/>
      <c r="WXH40" s="498"/>
      <c r="WXI40" s="498"/>
      <c r="WXJ40" s="498"/>
      <c r="WXK40" s="498"/>
      <c r="WXL40" s="498"/>
      <c r="WXM40" s="498"/>
      <c r="WXN40" s="498"/>
      <c r="WXO40" s="498"/>
      <c r="WXP40" s="498"/>
      <c r="WXQ40" s="498"/>
      <c r="WXR40" s="498"/>
      <c r="WXS40" s="498"/>
      <c r="WXT40" s="498"/>
      <c r="WXU40" s="498"/>
      <c r="WXV40" s="498"/>
      <c r="WXW40" s="498"/>
      <c r="WXX40" s="498"/>
      <c r="WXY40" s="498"/>
      <c r="WXZ40" s="498"/>
      <c r="WYA40" s="498"/>
      <c r="WYB40" s="498"/>
      <c r="WYC40" s="498"/>
      <c r="WYD40" s="498"/>
      <c r="WYE40" s="498"/>
      <c r="WYF40" s="498"/>
      <c r="WYG40" s="498"/>
      <c r="WYH40" s="498"/>
      <c r="WYI40" s="498"/>
      <c r="WYJ40" s="498"/>
      <c r="WYK40" s="498"/>
      <c r="WYL40" s="498"/>
      <c r="WYM40" s="498"/>
      <c r="WYN40" s="498"/>
      <c r="WYO40" s="498"/>
      <c r="WYP40" s="498"/>
      <c r="WYQ40" s="498"/>
      <c r="WYR40" s="498"/>
      <c r="WYS40" s="498"/>
      <c r="WYT40" s="498"/>
      <c r="WYU40" s="498"/>
      <c r="WYV40" s="498"/>
      <c r="WYW40" s="498"/>
      <c r="WYX40" s="498"/>
      <c r="WYY40" s="498"/>
      <c r="WYZ40" s="498"/>
      <c r="WZA40" s="498"/>
      <c r="WZB40" s="498"/>
      <c r="WZC40" s="498"/>
      <c r="WZD40" s="498"/>
      <c r="WZE40" s="498"/>
      <c r="WZF40" s="498"/>
      <c r="WZG40" s="498"/>
      <c r="WZH40" s="498"/>
      <c r="WZI40" s="498"/>
      <c r="WZJ40" s="498"/>
      <c r="WZK40" s="498"/>
      <c r="WZL40" s="498"/>
      <c r="WZM40" s="498"/>
      <c r="WZN40" s="498"/>
      <c r="WZO40" s="498"/>
      <c r="WZP40" s="498"/>
      <c r="WZQ40" s="498"/>
      <c r="WZR40" s="498"/>
      <c r="WZS40" s="498"/>
      <c r="WZT40" s="498"/>
      <c r="WZU40" s="498"/>
      <c r="WZV40" s="498"/>
      <c r="WZW40" s="498"/>
      <c r="WZX40" s="498"/>
      <c r="WZY40" s="498"/>
      <c r="WZZ40" s="498"/>
      <c r="XAA40" s="498"/>
      <c r="XAB40" s="498"/>
      <c r="XAC40" s="498"/>
      <c r="XAD40" s="498"/>
      <c r="XAE40" s="498"/>
      <c r="XAF40" s="498"/>
      <c r="XAG40" s="498"/>
      <c r="XAH40" s="498"/>
      <c r="XAI40" s="498"/>
      <c r="XAJ40" s="498"/>
      <c r="XAK40" s="498"/>
      <c r="XAL40" s="498"/>
      <c r="XAM40" s="498"/>
      <c r="XAN40" s="498"/>
      <c r="XAO40" s="498"/>
      <c r="XAP40" s="498"/>
      <c r="XAQ40" s="498"/>
      <c r="XAR40" s="498"/>
      <c r="XAS40" s="498"/>
      <c r="XAT40" s="498"/>
      <c r="XAU40" s="498"/>
      <c r="XAV40" s="498"/>
      <c r="XAW40" s="498"/>
      <c r="XAX40" s="498"/>
      <c r="XAY40" s="498"/>
      <c r="XAZ40" s="498"/>
      <c r="XBA40" s="498"/>
      <c r="XBB40" s="498"/>
      <c r="XBC40" s="498"/>
      <c r="XBD40" s="498"/>
      <c r="XBE40" s="498"/>
      <c r="XBF40" s="498"/>
      <c r="XBG40" s="498"/>
      <c r="XBH40" s="498"/>
      <c r="XBI40" s="498"/>
      <c r="XBJ40" s="498"/>
      <c r="XBK40" s="498"/>
      <c r="XBL40" s="498"/>
      <c r="XBM40" s="498"/>
      <c r="XBN40" s="498"/>
      <c r="XBO40" s="498"/>
      <c r="XBP40" s="498"/>
      <c r="XBQ40" s="498"/>
      <c r="XBR40" s="498"/>
      <c r="XBS40" s="498"/>
      <c r="XBT40" s="498"/>
      <c r="XBU40" s="498"/>
      <c r="XBV40" s="498"/>
      <c r="XBW40" s="498"/>
      <c r="XBX40" s="498"/>
      <c r="XBY40" s="498"/>
      <c r="XBZ40" s="498"/>
      <c r="XCA40" s="498"/>
      <c r="XCB40" s="498"/>
      <c r="XCC40" s="498"/>
      <c r="XCD40" s="498"/>
      <c r="XCE40" s="498"/>
      <c r="XCF40" s="498"/>
      <c r="XCG40" s="498"/>
      <c r="XCH40" s="498"/>
      <c r="XCI40" s="498"/>
      <c r="XCJ40" s="498"/>
      <c r="XCK40" s="498"/>
      <c r="XCL40" s="498"/>
      <c r="XCM40" s="498"/>
      <c r="XCN40" s="498"/>
      <c r="XCO40" s="498"/>
      <c r="XCP40" s="498"/>
      <c r="XCQ40" s="498"/>
      <c r="XCR40" s="498"/>
      <c r="XCS40" s="498"/>
      <c r="XCT40" s="498"/>
      <c r="XCU40" s="498"/>
      <c r="XCV40" s="498"/>
      <c r="XCW40" s="498"/>
      <c r="XCX40" s="498"/>
      <c r="XCY40" s="498"/>
      <c r="XCZ40" s="498"/>
      <c r="XDA40" s="498"/>
      <c r="XDB40" s="498"/>
      <c r="XDC40" s="498"/>
      <c r="XDD40" s="498"/>
      <c r="XDE40" s="498"/>
      <c r="XDF40" s="498"/>
      <c r="XDG40" s="498"/>
      <c r="XDH40" s="498"/>
      <c r="XDI40" s="498"/>
      <c r="XDJ40" s="498"/>
      <c r="XDK40" s="498"/>
      <c r="XDL40" s="498"/>
      <c r="XDM40" s="498"/>
      <c r="XDN40" s="498"/>
      <c r="XDO40" s="498"/>
      <c r="XDP40" s="498"/>
      <c r="XDQ40" s="498"/>
      <c r="XDR40" s="498"/>
      <c r="XDS40" s="498"/>
      <c r="XDT40" s="498"/>
      <c r="XDU40" s="498"/>
      <c r="XDV40" s="498"/>
      <c r="XDW40" s="498"/>
      <c r="XDX40" s="498"/>
      <c r="XDY40" s="498"/>
      <c r="XDZ40" s="498"/>
      <c r="XEA40" s="498"/>
      <c r="XEB40" s="498"/>
      <c r="XEC40" s="498"/>
      <c r="XED40" s="498"/>
      <c r="XEE40" s="498"/>
      <c r="XEF40" s="498"/>
      <c r="XEG40" s="498"/>
      <c r="XEH40" s="498"/>
      <c r="XEI40" s="498"/>
      <c r="XEJ40" s="498"/>
      <c r="XEK40" s="498"/>
      <c r="XEL40" s="498"/>
      <c r="XEM40" s="498"/>
      <c r="XEN40" s="498"/>
      <c r="XEO40" s="498"/>
      <c r="XEP40" s="498"/>
      <c r="XEQ40" s="498"/>
      <c r="XER40" s="498"/>
      <c r="XES40" s="498"/>
      <c r="XET40" s="498"/>
      <c r="XEU40" s="498"/>
      <c r="XEV40" s="498"/>
      <c r="XEW40" s="498"/>
      <c r="XEX40" s="498"/>
      <c r="XEY40" s="498"/>
      <c r="XEZ40" s="498"/>
      <c r="XFA40" s="498"/>
      <c r="XFB40" s="498"/>
      <c r="XFC40" s="498"/>
      <c r="XFD40" s="498"/>
    </row>
    <row r="41" spans="1:16384" ht="15.9">
      <c r="A41" s="498" t="s">
        <v>1271</v>
      </c>
      <c r="B41" s="498"/>
      <c r="C41" s="498"/>
      <c r="D41" s="498"/>
      <c r="E41" s="498"/>
      <c r="F41" s="498"/>
      <c r="G41" s="498"/>
      <c r="H41" s="498"/>
      <c r="I41" s="498"/>
      <c r="J41" s="498"/>
      <c r="K41" s="498"/>
      <c r="L41" s="498"/>
      <c r="M41" s="498"/>
      <c r="N41" s="498"/>
      <c r="O41" s="498"/>
      <c r="P41" s="498"/>
      <c r="Q41" s="498"/>
      <c r="R41" s="498"/>
      <c r="S41" s="498"/>
      <c r="T41" s="498"/>
      <c r="U41" s="498"/>
      <c r="V41" s="498"/>
      <c r="W41" s="498"/>
      <c r="X41" s="498"/>
      <c r="Y41" s="498"/>
      <c r="Z41" s="498"/>
      <c r="AA41" s="498"/>
      <c r="AB41" s="498"/>
      <c r="AC41" s="498"/>
      <c r="AD41" s="498"/>
      <c r="AE41" s="498"/>
      <c r="AF41" s="498"/>
      <c r="AG41" s="498"/>
      <c r="AH41" s="498"/>
      <c r="AI41" s="498"/>
      <c r="AJ41" s="498"/>
      <c r="AK41" s="498"/>
      <c r="AL41" s="498"/>
      <c r="AM41" s="498"/>
      <c r="AN41" s="498"/>
      <c r="AO41" s="498"/>
      <c r="AP41" s="498"/>
      <c r="AQ41" s="498"/>
      <c r="AR41" s="498"/>
      <c r="AS41" s="498"/>
      <c r="AT41" s="498"/>
      <c r="AU41" s="498"/>
      <c r="AV41" s="498"/>
      <c r="AW41" s="498"/>
      <c r="AX41" s="498"/>
      <c r="AY41" s="498"/>
      <c r="AZ41" s="498"/>
      <c r="BA41" s="498"/>
      <c r="BB41" s="498"/>
      <c r="BC41" s="498"/>
      <c r="BD41" s="498"/>
      <c r="BE41" s="498"/>
      <c r="BF41" s="498"/>
      <c r="BG41" s="498"/>
      <c r="BH41" s="498"/>
      <c r="BI41" s="498"/>
      <c r="BJ41" s="498"/>
      <c r="BK41" s="498"/>
      <c r="BL41" s="498"/>
      <c r="BM41" s="498"/>
      <c r="BN41" s="498"/>
      <c r="BO41" s="498"/>
      <c r="BP41" s="498"/>
      <c r="BQ41" s="498"/>
      <c r="BR41" s="498"/>
      <c r="BS41" s="498"/>
      <c r="BT41" s="498"/>
      <c r="BU41" s="498"/>
      <c r="BV41" s="498"/>
      <c r="BW41" s="498"/>
      <c r="BX41" s="498"/>
      <c r="BY41" s="498"/>
      <c r="BZ41" s="498"/>
      <c r="CA41" s="498"/>
      <c r="CB41" s="498"/>
      <c r="CC41" s="498"/>
      <c r="CD41" s="498"/>
      <c r="CE41" s="498"/>
      <c r="CF41" s="498"/>
      <c r="CG41" s="498"/>
      <c r="CH41" s="498"/>
      <c r="CI41" s="498"/>
      <c r="CJ41" s="498"/>
      <c r="CK41" s="498"/>
      <c r="CL41" s="498"/>
      <c r="CM41" s="498"/>
      <c r="CN41" s="498"/>
      <c r="CO41" s="498"/>
      <c r="CP41" s="498"/>
      <c r="CQ41" s="498"/>
      <c r="CR41" s="498"/>
      <c r="CS41" s="498"/>
      <c r="CT41" s="498"/>
      <c r="CU41" s="498"/>
      <c r="CV41" s="498"/>
      <c r="CW41" s="498"/>
      <c r="CX41" s="498"/>
      <c r="CY41" s="498"/>
      <c r="CZ41" s="498"/>
      <c r="DA41" s="498"/>
      <c r="DB41" s="498"/>
      <c r="DC41" s="498"/>
      <c r="DD41" s="498"/>
      <c r="DE41" s="498"/>
      <c r="DF41" s="498"/>
      <c r="DG41" s="498"/>
      <c r="DH41" s="498"/>
      <c r="DI41" s="498"/>
      <c r="DJ41" s="498"/>
      <c r="DK41" s="498"/>
      <c r="DL41" s="498"/>
      <c r="DM41" s="498"/>
      <c r="DN41" s="498"/>
      <c r="DO41" s="498"/>
      <c r="DP41" s="498"/>
      <c r="DQ41" s="498"/>
      <c r="DR41" s="498"/>
      <c r="DS41" s="498"/>
      <c r="DT41" s="498"/>
      <c r="DU41" s="498"/>
      <c r="DV41" s="498"/>
      <c r="DW41" s="498"/>
      <c r="DX41" s="498"/>
      <c r="DY41" s="498"/>
      <c r="DZ41" s="498"/>
      <c r="EA41" s="498"/>
      <c r="EB41" s="498"/>
      <c r="EC41" s="498"/>
      <c r="ED41" s="498"/>
      <c r="EE41" s="498"/>
      <c r="EF41" s="498"/>
      <c r="EG41" s="498"/>
      <c r="EH41" s="498"/>
      <c r="EI41" s="498"/>
      <c r="EJ41" s="498"/>
      <c r="EK41" s="498"/>
      <c r="EL41" s="498"/>
      <c r="EM41" s="498"/>
      <c r="EN41" s="498"/>
      <c r="EO41" s="498"/>
      <c r="EP41" s="498"/>
      <c r="EQ41" s="498"/>
      <c r="ER41" s="498"/>
      <c r="ES41" s="498"/>
      <c r="ET41" s="498"/>
      <c r="EU41" s="498"/>
      <c r="EV41" s="498"/>
      <c r="EW41" s="498"/>
      <c r="EX41" s="498"/>
      <c r="EY41" s="498"/>
      <c r="EZ41" s="498"/>
      <c r="FA41" s="498"/>
      <c r="FB41" s="498"/>
      <c r="FC41" s="498"/>
      <c r="FD41" s="498"/>
      <c r="FE41" s="498"/>
      <c r="FF41" s="498"/>
      <c r="FG41" s="498"/>
      <c r="FH41" s="498"/>
      <c r="FI41" s="498"/>
      <c r="FJ41" s="498"/>
      <c r="FK41" s="498"/>
      <c r="FL41" s="498"/>
      <c r="FM41" s="498"/>
      <c r="FN41" s="498"/>
      <c r="FO41" s="498"/>
      <c r="FP41" s="498"/>
      <c r="FQ41" s="498"/>
      <c r="FR41" s="498"/>
      <c r="FS41" s="498"/>
      <c r="FT41" s="498"/>
      <c r="FU41" s="498"/>
      <c r="FV41" s="498"/>
      <c r="FW41" s="498"/>
      <c r="FX41" s="498"/>
      <c r="FY41" s="498"/>
      <c r="FZ41" s="498"/>
      <c r="GA41" s="498"/>
      <c r="GB41" s="498"/>
      <c r="GC41" s="498"/>
      <c r="GD41" s="498"/>
      <c r="GE41" s="498"/>
      <c r="GF41" s="498"/>
      <c r="GG41" s="498"/>
      <c r="GH41" s="498"/>
      <c r="GI41" s="498"/>
      <c r="GJ41" s="498"/>
      <c r="GK41" s="498"/>
      <c r="GL41" s="498"/>
      <c r="GM41" s="498"/>
      <c r="GN41" s="498"/>
      <c r="GO41" s="498"/>
      <c r="GP41" s="498"/>
      <c r="GQ41" s="498"/>
      <c r="GR41" s="498"/>
      <c r="GS41" s="498"/>
      <c r="GT41" s="498"/>
      <c r="GU41" s="498"/>
      <c r="GV41" s="498"/>
      <c r="GW41" s="498"/>
      <c r="GX41" s="498"/>
      <c r="GY41" s="498"/>
      <c r="GZ41" s="498"/>
      <c r="HA41" s="498"/>
      <c r="HB41" s="498"/>
      <c r="HC41" s="498"/>
      <c r="HD41" s="498"/>
      <c r="HE41" s="498"/>
      <c r="HF41" s="498"/>
      <c r="HG41" s="498"/>
      <c r="HH41" s="498"/>
      <c r="HI41" s="498"/>
      <c r="HJ41" s="498"/>
      <c r="HK41" s="498"/>
      <c r="HL41" s="498"/>
      <c r="HM41" s="498"/>
      <c r="HN41" s="498"/>
      <c r="HO41" s="498"/>
      <c r="HP41" s="498"/>
      <c r="HQ41" s="498"/>
      <c r="HR41" s="498"/>
      <c r="HS41" s="498"/>
      <c r="HT41" s="498"/>
      <c r="HU41" s="498"/>
      <c r="HV41" s="498"/>
      <c r="HW41" s="498"/>
      <c r="HX41" s="498"/>
      <c r="HY41" s="498"/>
      <c r="HZ41" s="498"/>
      <c r="IA41" s="498"/>
      <c r="IB41" s="498"/>
      <c r="IC41" s="498"/>
      <c r="ID41" s="498"/>
      <c r="IE41" s="498"/>
      <c r="IF41" s="498"/>
      <c r="IG41" s="498"/>
      <c r="IH41" s="498"/>
      <c r="II41" s="498"/>
      <c r="IJ41" s="498"/>
      <c r="IK41" s="498"/>
      <c r="IL41" s="498"/>
      <c r="IM41" s="498"/>
      <c r="IN41" s="498"/>
      <c r="IO41" s="498"/>
      <c r="IP41" s="498"/>
      <c r="IQ41" s="498"/>
      <c r="IR41" s="498"/>
      <c r="IS41" s="498"/>
      <c r="IT41" s="498"/>
      <c r="IU41" s="498"/>
      <c r="IV41" s="498"/>
      <c r="IW41" s="498"/>
      <c r="IX41" s="498"/>
      <c r="IY41" s="498"/>
      <c r="IZ41" s="498"/>
      <c r="JA41" s="498"/>
      <c r="JB41" s="498"/>
      <c r="JC41" s="498"/>
      <c r="JD41" s="498"/>
      <c r="JE41" s="498"/>
      <c r="JF41" s="498"/>
      <c r="JG41" s="498"/>
      <c r="JH41" s="498"/>
      <c r="JI41" s="498"/>
      <c r="JJ41" s="498"/>
      <c r="JK41" s="498"/>
      <c r="JL41" s="498"/>
      <c r="JM41" s="498"/>
      <c r="JN41" s="498"/>
      <c r="JO41" s="498"/>
      <c r="JP41" s="498"/>
      <c r="JQ41" s="498"/>
      <c r="JR41" s="498"/>
      <c r="JS41" s="498"/>
      <c r="JT41" s="498"/>
      <c r="JU41" s="498"/>
      <c r="JV41" s="498"/>
      <c r="JW41" s="498"/>
      <c r="JX41" s="498"/>
      <c r="JY41" s="498"/>
      <c r="JZ41" s="498"/>
      <c r="KA41" s="498"/>
      <c r="KB41" s="498"/>
      <c r="KC41" s="498"/>
      <c r="KD41" s="498"/>
      <c r="KE41" s="498"/>
      <c r="KF41" s="498"/>
      <c r="KG41" s="498"/>
      <c r="KH41" s="498"/>
      <c r="KI41" s="498"/>
      <c r="KJ41" s="498"/>
      <c r="KK41" s="498"/>
      <c r="KL41" s="498"/>
      <c r="KM41" s="498"/>
      <c r="KN41" s="498"/>
      <c r="KO41" s="498"/>
      <c r="KP41" s="498"/>
      <c r="KQ41" s="498"/>
      <c r="KR41" s="498"/>
      <c r="KS41" s="498"/>
      <c r="KT41" s="498"/>
      <c r="KU41" s="498"/>
      <c r="KV41" s="498"/>
      <c r="KW41" s="498"/>
      <c r="KX41" s="498"/>
      <c r="KY41" s="498"/>
      <c r="KZ41" s="498"/>
      <c r="LA41" s="498"/>
      <c r="LB41" s="498"/>
      <c r="LC41" s="498"/>
      <c r="LD41" s="498"/>
      <c r="LE41" s="498"/>
      <c r="LF41" s="498"/>
      <c r="LG41" s="498"/>
      <c r="LH41" s="498"/>
      <c r="LI41" s="498"/>
      <c r="LJ41" s="498"/>
      <c r="LK41" s="498"/>
      <c r="LL41" s="498"/>
      <c r="LM41" s="498"/>
      <c r="LN41" s="498"/>
      <c r="LO41" s="498"/>
      <c r="LP41" s="498"/>
      <c r="LQ41" s="498"/>
      <c r="LR41" s="498"/>
      <c r="LS41" s="498"/>
      <c r="LT41" s="498"/>
      <c r="LU41" s="498"/>
      <c r="LV41" s="498"/>
      <c r="LW41" s="498"/>
      <c r="LX41" s="498"/>
      <c r="LY41" s="498"/>
      <c r="LZ41" s="498"/>
      <c r="MA41" s="498"/>
      <c r="MB41" s="498"/>
      <c r="MC41" s="498"/>
      <c r="MD41" s="498"/>
      <c r="ME41" s="498"/>
      <c r="MF41" s="498"/>
      <c r="MG41" s="498"/>
      <c r="MH41" s="498"/>
      <c r="MI41" s="498"/>
      <c r="MJ41" s="498"/>
      <c r="MK41" s="498"/>
      <c r="ML41" s="498"/>
      <c r="MM41" s="498"/>
      <c r="MN41" s="498"/>
      <c r="MO41" s="498"/>
      <c r="MP41" s="498"/>
      <c r="MQ41" s="498"/>
      <c r="MR41" s="498"/>
      <c r="MS41" s="498"/>
      <c r="MT41" s="498"/>
      <c r="MU41" s="498"/>
      <c r="MV41" s="498"/>
      <c r="MW41" s="498"/>
      <c r="MX41" s="498"/>
      <c r="MY41" s="498"/>
      <c r="MZ41" s="498"/>
      <c r="NA41" s="498"/>
      <c r="NB41" s="498"/>
      <c r="NC41" s="498"/>
      <c r="ND41" s="498"/>
      <c r="NE41" s="498"/>
      <c r="NF41" s="498"/>
      <c r="NG41" s="498"/>
      <c r="NH41" s="498"/>
      <c r="NI41" s="498"/>
      <c r="NJ41" s="498"/>
      <c r="NK41" s="498"/>
      <c r="NL41" s="498"/>
      <c r="NM41" s="498"/>
      <c r="NN41" s="498"/>
      <c r="NO41" s="498"/>
      <c r="NP41" s="498"/>
      <c r="NQ41" s="498"/>
      <c r="NR41" s="498"/>
      <c r="NS41" s="498"/>
      <c r="NT41" s="498"/>
      <c r="NU41" s="498"/>
      <c r="NV41" s="498"/>
      <c r="NW41" s="498"/>
      <c r="NX41" s="498"/>
      <c r="NY41" s="498"/>
      <c r="NZ41" s="498"/>
      <c r="OA41" s="498"/>
      <c r="OB41" s="498"/>
      <c r="OC41" s="498"/>
      <c r="OD41" s="498"/>
      <c r="OE41" s="498"/>
      <c r="OF41" s="498"/>
      <c r="OG41" s="498"/>
      <c r="OH41" s="498"/>
      <c r="OI41" s="498"/>
      <c r="OJ41" s="498"/>
      <c r="OK41" s="498"/>
      <c r="OL41" s="498"/>
      <c r="OM41" s="498"/>
      <c r="ON41" s="498"/>
      <c r="OO41" s="498"/>
      <c r="OP41" s="498"/>
      <c r="OQ41" s="498"/>
      <c r="OR41" s="498"/>
      <c r="OS41" s="498"/>
      <c r="OT41" s="498"/>
      <c r="OU41" s="498"/>
      <c r="OV41" s="498"/>
      <c r="OW41" s="498"/>
      <c r="OX41" s="498"/>
      <c r="OY41" s="498"/>
      <c r="OZ41" s="498"/>
      <c r="PA41" s="498"/>
      <c r="PB41" s="498"/>
      <c r="PC41" s="498"/>
      <c r="PD41" s="498"/>
      <c r="PE41" s="498"/>
      <c r="PF41" s="498"/>
      <c r="PG41" s="498"/>
      <c r="PH41" s="498"/>
      <c r="PI41" s="498"/>
      <c r="PJ41" s="498"/>
      <c r="PK41" s="498"/>
      <c r="PL41" s="498"/>
      <c r="PM41" s="498"/>
      <c r="PN41" s="498"/>
      <c r="PO41" s="498"/>
      <c r="PP41" s="498"/>
      <c r="PQ41" s="498"/>
      <c r="PR41" s="498"/>
      <c r="PS41" s="498"/>
      <c r="PT41" s="498"/>
      <c r="PU41" s="498"/>
      <c r="PV41" s="498"/>
      <c r="PW41" s="498"/>
      <c r="PX41" s="498"/>
      <c r="PY41" s="498"/>
      <c r="PZ41" s="498"/>
      <c r="QA41" s="498"/>
      <c r="QB41" s="498"/>
      <c r="QC41" s="498"/>
      <c r="QD41" s="498"/>
      <c r="QE41" s="498"/>
      <c r="QF41" s="498"/>
      <c r="QG41" s="498"/>
      <c r="QH41" s="498"/>
      <c r="QI41" s="498"/>
      <c r="QJ41" s="498"/>
      <c r="QK41" s="498"/>
      <c r="QL41" s="498"/>
      <c r="QM41" s="498"/>
      <c r="QN41" s="498"/>
      <c r="QO41" s="498"/>
      <c r="QP41" s="498"/>
      <c r="QQ41" s="498"/>
      <c r="QR41" s="498"/>
      <c r="QS41" s="498"/>
      <c r="QT41" s="498"/>
      <c r="QU41" s="498"/>
      <c r="QV41" s="498"/>
      <c r="QW41" s="498"/>
      <c r="QX41" s="498"/>
      <c r="QY41" s="498"/>
      <c r="QZ41" s="498"/>
      <c r="RA41" s="498"/>
      <c r="RB41" s="498"/>
      <c r="RC41" s="498"/>
      <c r="RD41" s="498"/>
      <c r="RE41" s="498"/>
      <c r="RF41" s="498"/>
      <c r="RG41" s="498"/>
      <c r="RH41" s="498"/>
      <c r="RI41" s="498"/>
      <c r="RJ41" s="498"/>
      <c r="RK41" s="498"/>
      <c r="RL41" s="498"/>
      <c r="RM41" s="498"/>
      <c r="RN41" s="498"/>
      <c r="RO41" s="498"/>
      <c r="RP41" s="498"/>
      <c r="RQ41" s="498"/>
      <c r="RR41" s="498"/>
      <c r="RS41" s="498"/>
      <c r="RT41" s="498"/>
      <c r="RU41" s="498"/>
      <c r="RV41" s="498"/>
      <c r="RW41" s="498"/>
      <c r="RX41" s="498"/>
      <c r="RY41" s="498"/>
      <c r="RZ41" s="498"/>
      <c r="SA41" s="498"/>
      <c r="SB41" s="498"/>
      <c r="SC41" s="498"/>
      <c r="SD41" s="498"/>
      <c r="SE41" s="498"/>
      <c r="SF41" s="498"/>
      <c r="SG41" s="498"/>
      <c r="SH41" s="498"/>
      <c r="SI41" s="498"/>
      <c r="SJ41" s="498"/>
      <c r="SK41" s="498"/>
      <c r="SL41" s="498"/>
      <c r="SM41" s="498"/>
      <c r="SN41" s="498"/>
      <c r="SO41" s="498"/>
      <c r="SP41" s="498"/>
      <c r="SQ41" s="498"/>
      <c r="SR41" s="498"/>
      <c r="SS41" s="498"/>
      <c r="ST41" s="498"/>
      <c r="SU41" s="498"/>
      <c r="SV41" s="498"/>
      <c r="SW41" s="498"/>
      <c r="SX41" s="498"/>
      <c r="SY41" s="498"/>
      <c r="SZ41" s="498"/>
      <c r="TA41" s="498"/>
      <c r="TB41" s="498"/>
      <c r="TC41" s="498"/>
      <c r="TD41" s="498"/>
      <c r="TE41" s="498"/>
      <c r="TF41" s="498"/>
      <c r="TG41" s="498"/>
      <c r="TH41" s="498"/>
      <c r="TI41" s="498"/>
      <c r="TJ41" s="498"/>
      <c r="TK41" s="498"/>
      <c r="TL41" s="498"/>
      <c r="TM41" s="498"/>
      <c r="TN41" s="498"/>
      <c r="TO41" s="498"/>
      <c r="TP41" s="498"/>
      <c r="TQ41" s="498"/>
      <c r="TR41" s="498"/>
      <c r="TS41" s="498"/>
      <c r="TT41" s="498"/>
      <c r="TU41" s="498"/>
      <c r="TV41" s="498"/>
      <c r="TW41" s="498"/>
      <c r="TX41" s="498"/>
      <c r="TY41" s="498"/>
      <c r="TZ41" s="498"/>
      <c r="UA41" s="498"/>
      <c r="UB41" s="498"/>
      <c r="UC41" s="498"/>
      <c r="UD41" s="498"/>
      <c r="UE41" s="498"/>
      <c r="UF41" s="498"/>
      <c r="UG41" s="498"/>
      <c r="UH41" s="498"/>
      <c r="UI41" s="498"/>
      <c r="UJ41" s="498"/>
      <c r="UK41" s="498"/>
      <c r="UL41" s="498"/>
      <c r="UM41" s="498"/>
      <c r="UN41" s="498"/>
      <c r="UO41" s="498"/>
      <c r="UP41" s="498"/>
      <c r="UQ41" s="498"/>
      <c r="UR41" s="498"/>
      <c r="US41" s="498"/>
      <c r="UT41" s="498"/>
      <c r="UU41" s="498"/>
      <c r="UV41" s="498"/>
      <c r="UW41" s="498"/>
      <c r="UX41" s="498"/>
      <c r="UY41" s="498"/>
      <c r="UZ41" s="498"/>
      <c r="VA41" s="498"/>
      <c r="VB41" s="498"/>
      <c r="VC41" s="498"/>
      <c r="VD41" s="498"/>
      <c r="VE41" s="498"/>
      <c r="VF41" s="498"/>
      <c r="VG41" s="498"/>
      <c r="VH41" s="498"/>
      <c r="VI41" s="498"/>
      <c r="VJ41" s="498"/>
      <c r="VK41" s="498"/>
      <c r="VL41" s="498"/>
      <c r="VM41" s="498"/>
      <c r="VN41" s="498"/>
      <c r="VO41" s="498"/>
      <c r="VP41" s="498"/>
      <c r="VQ41" s="498"/>
      <c r="VR41" s="498"/>
      <c r="VS41" s="498"/>
      <c r="VT41" s="498"/>
      <c r="VU41" s="498"/>
      <c r="VV41" s="498"/>
      <c r="VW41" s="498"/>
      <c r="VX41" s="498"/>
      <c r="VY41" s="498"/>
      <c r="VZ41" s="498"/>
      <c r="WA41" s="498"/>
      <c r="WB41" s="498"/>
      <c r="WC41" s="498"/>
      <c r="WD41" s="498"/>
      <c r="WE41" s="498"/>
      <c r="WF41" s="498"/>
      <c r="WG41" s="498"/>
      <c r="WH41" s="498"/>
      <c r="WI41" s="498"/>
      <c r="WJ41" s="498"/>
      <c r="WK41" s="498"/>
      <c r="WL41" s="498"/>
      <c r="WM41" s="498"/>
      <c r="WN41" s="498"/>
      <c r="WO41" s="498"/>
      <c r="WP41" s="498"/>
      <c r="WQ41" s="498"/>
      <c r="WR41" s="498"/>
      <c r="WS41" s="498"/>
      <c r="WT41" s="498"/>
      <c r="WU41" s="498"/>
      <c r="WV41" s="498"/>
      <c r="WW41" s="498"/>
      <c r="WX41" s="498"/>
      <c r="WY41" s="498"/>
      <c r="WZ41" s="498"/>
      <c r="XA41" s="498"/>
      <c r="XB41" s="498"/>
      <c r="XC41" s="498"/>
      <c r="XD41" s="498"/>
      <c r="XE41" s="498"/>
      <c r="XF41" s="498"/>
      <c r="XG41" s="498"/>
      <c r="XH41" s="498"/>
      <c r="XI41" s="498"/>
      <c r="XJ41" s="498"/>
      <c r="XK41" s="498"/>
      <c r="XL41" s="498"/>
      <c r="XM41" s="498"/>
      <c r="XN41" s="498"/>
      <c r="XO41" s="498"/>
      <c r="XP41" s="498"/>
      <c r="XQ41" s="498"/>
      <c r="XR41" s="498"/>
      <c r="XS41" s="498"/>
      <c r="XT41" s="498"/>
      <c r="XU41" s="498"/>
      <c r="XV41" s="498"/>
      <c r="XW41" s="498"/>
      <c r="XX41" s="498"/>
      <c r="XY41" s="498"/>
      <c r="XZ41" s="498"/>
      <c r="YA41" s="498"/>
      <c r="YB41" s="498"/>
      <c r="YC41" s="498"/>
      <c r="YD41" s="498"/>
      <c r="YE41" s="498"/>
      <c r="YF41" s="498"/>
      <c r="YG41" s="498"/>
      <c r="YH41" s="498"/>
      <c r="YI41" s="498"/>
      <c r="YJ41" s="498"/>
      <c r="YK41" s="498"/>
      <c r="YL41" s="498"/>
      <c r="YM41" s="498"/>
      <c r="YN41" s="498"/>
      <c r="YO41" s="498"/>
      <c r="YP41" s="498"/>
      <c r="YQ41" s="498"/>
      <c r="YR41" s="498"/>
      <c r="YS41" s="498"/>
      <c r="YT41" s="498"/>
      <c r="YU41" s="498"/>
      <c r="YV41" s="498"/>
      <c r="YW41" s="498"/>
      <c r="YX41" s="498"/>
      <c r="YY41" s="498"/>
      <c r="YZ41" s="498"/>
      <c r="ZA41" s="498"/>
      <c r="ZB41" s="498"/>
      <c r="ZC41" s="498"/>
      <c r="ZD41" s="498"/>
      <c r="ZE41" s="498"/>
      <c r="ZF41" s="498"/>
      <c r="ZG41" s="498"/>
      <c r="ZH41" s="498"/>
      <c r="ZI41" s="498"/>
      <c r="ZJ41" s="498"/>
      <c r="ZK41" s="498"/>
      <c r="ZL41" s="498"/>
      <c r="ZM41" s="498"/>
      <c r="ZN41" s="498"/>
      <c r="ZO41" s="498"/>
      <c r="ZP41" s="498"/>
      <c r="ZQ41" s="498"/>
      <c r="ZR41" s="498"/>
      <c r="ZS41" s="498"/>
      <c r="ZT41" s="498"/>
      <c r="ZU41" s="498"/>
      <c r="ZV41" s="498"/>
      <c r="ZW41" s="498"/>
      <c r="ZX41" s="498"/>
      <c r="ZY41" s="498"/>
      <c r="ZZ41" s="498"/>
      <c r="AAA41" s="498"/>
      <c r="AAB41" s="498"/>
      <c r="AAC41" s="498"/>
      <c r="AAD41" s="498"/>
      <c r="AAE41" s="498"/>
      <c r="AAF41" s="498"/>
      <c r="AAG41" s="498"/>
      <c r="AAH41" s="498"/>
      <c r="AAI41" s="498"/>
      <c r="AAJ41" s="498"/>
      <c r="AAK41" s="498"/>
      <c r="AAL41" s="498"/>
      <c r="AAM41" s="498"/>
      <c r="AAN41" s="498"/>
      <c r="AAO41" s="498"/>
      <c r="AAP41" s="498"/>
      <c r="AAQ41" s="498"/>
      <c r="AAR41" s="498"/>
      <c r="AAS41" s="498"/>
      <c r="AAT41" s="498"/>
      <c r="AAU41" s="498"/>
      <c r="AAV41" s="498"/>
      <c r="AAW41" s="498"/>
      <c r="AAX41" s="498"/>
      <c r="AAY41" s="498"/>
      <c r="AAZ41" s="498"/>
      <c r="ABA41" s="498"/>
      <c r="ABB41" s="498"/>
      <c r="ABC41" s="498"/>
      <c r="ABD41" s="498"/>
      <c r="ABE41" s="498"/>
      <c r="ABF41" s="498"/>
      <c r="ABG41" s="498"/>
      <c r="ABH41" s="498"/>
      <c r="ABI41" s="498"/>
      <c r="ABJ41" s="498"/>
      <c r="ABK41" s="498"/>
      <c r="ABL41" s="498"/>
      <c r="ABM41" s="498"/>
      <c r="ABN41" s="498"/>
      <c r="ABO41" s="498"/>
      <c r="ABP41" s="498"/>
      <c r="ABQ41" s="498"/>
      <c r="ABR41" s="498"/>
      <c r="ABS41" s="498"/>
      <c r="ABT41" s="498"/>
      <c r="ABU41" s="498"/>
      <c r="ABV41" s="498"/>
      <c r="ABW41" s="498"/>
      <c r="ABX41" s="498"/>
      <c r="ABY41" s="498"/>
      <c r="ABZ41" s="498"/>
      <c r="ACA41" s="498"/>
      <c r="ACB41" s="498"/>
      <c r="ACC41" s="498"/>
      <c r="ACD41" s="498"/>
      <c r="ACE41" s="498"/>
      <c r="ACF41" s="498"/>
      <c r="ACG41" s="498"/>
      <c r="ACH41" s="498"/>
      <c r="ACI41" s="498"/>
      <c r="ACJ41" s="498"/>
      <c r="ACK41" s="498"/>
      <c r="ACL41" s="498"/>
      <c r="ACM41" s="498"/>
      <c r="ACN41" s="498"/>
      <c r="ACO41" s="498"/>
      <c r="ACP41" s="498"/>
      <c r="ACQ41" s="498"/>
      <c r="ACR41" s="498"/>
      <c r="ACS41" s="498"/>
      <c r="ACT41" s="498"/>
      <c r="ACU41" s="498"/>
      <c r="ACV41" s="498"/>
      <c r="ACW41" s="498"/>
      <c r="ACX41" s="498"/>
      <c r="ACY41" s="498"/>
      <c r="ACZ41" s="498"/>
      <c r="ADA41" s="498"/>
      <c r="ADB41" s="498"/>
      <c r="ADC41" s="498"/>
      <c r="ADD41" s="498"/>
      <c r="ADE41" s="498"/>
      <c r="ADF41" s="498"/>
      <c r="ADG41" s="498"/>
      <c r="ADH41" s="498"/>
      <c r="ADI41" s="498"/>
      <c r="ADJ41" s="498"/>
      <c r="ADK41" s="498"/>
      <c r="ADL41" s="498"/>
      <c r="ADM41" s="498"/>
      <c r="ADN41" s="498"/>
      <c r="ADO41" s="498"/>
      <c r="ADP41" s="498"/>
      <c r="ADQ41" s="498"/>
      <c r="ADR41" s="498"/>
      <c r="ADS41" s="498"/>
      <c r="ADT41" s="498"/>
      <c r="ADU41" s="498"/>
      <c r="ADV41" s="498"/>
      <c r="ADW41" s="498"/>
      <c r="ADX41" s="498"/>
      <c r="ADY41" s="498"/>
      <c r="ADZ41" s="498"/>
      <c r="AEA41" s="498"/>
      <c r="AEB41" s="498"/>
      <c r="AEC41" s="498"/>
      <c r="AED41" s="498"/>
      <c r="AEE41" s="498"/>
      <c r="AEF41" s="498"/>
      <c r="AEG41" s="498"/>
      <c r="AEH41" s="498"/>
      <c r="AEI41" s="498"/>
      <c r="AEJ41" s="498"/>
      <c r="AEK41" s="498"/>
      <c r="AEL41" s="498"/>
      <c r="AEM41" s="498"/>
      <c r="AEN41" s="498"/>
      <c r="AEO41" s="498"/>
      <c r="AEP41" s="498"/>
      <c r="AEQ41" s="498"/>
      <c r="AER41" s="498"/>
      <c r="AES41" s="498"/>
      <c r="AET41" s="498"/>
      <c r="AEU41" s="498"/>
      <c r="AEV41" s="498"/>
      <c r="AEW41" s="498"/>
      <c r="AEX41" s="498"/>
      <c r="AEY41" s="498"/>
      <c r="AEZ41" s="498"/>
      <c r="AFA41" s="498"/>
      <c r="AFB41" s="498"/>
      <c r="AFC41" s="498"/>
      <c r="AFD41" s="498"/>
      <c r="AFE41" s="498"/>
      <c r="AFF41" s="498"/>
      <c r="AFG41" s="498"/>
      <c r="AFH41" s="498"/>
      <c r="AFI41" s="498"/>
      <c r="AFJ41" s="498"/>
      <c r="AFK41" s="498"/>
      <c r="AFL41" s="498"/>
      <c r="AFM41" s="498"/>
      <c r="AFN41" s="498"/>
      <c r="AFO41" s="498"/>
      <c r="AFP41" s="498"/>
      <c r="AFQ41" s="498"/>
      <c r="AFR41" s="498"/>
      <c r="AFS41" s="498"/>
      <c r="AFT41" s="498"/>
      <c r="AFU41" s="498"/>
      <c r="AFV41" s="498"/>
      <c r="AFW41" s="498"/>
      <c r="AFX41" s="498"/>
      <c r="AFY41" s="498"/>
      <c r="AFZ41" s="498"/>
      <c r="AGA41" s="498"/>
      <c r="AGB41" s="498"/>
      <c r="AGC41" s="498"/>
      <c r="AGD41" s="498"/>
      <c r="AGE41" s="498"/>
      <c r="AGF41" s="498"/>
      <c r="AGG41" s="498"/>
      <c r="AGH41" s="498"/>
      <c r="AGI41" s="498"/>
      <c r="AGJ41" s="498"/>
      <c r="AGK41" s="498"/>
      <c r="AGL41" s="498"/>
      <c r="AGM41" s="498"/>
      <c r="AGN41" s="498"/>
      <c r="AGO41" s="498"/>
      <c r="AGP41" s="498"/>
      <c r="AGQ41" s="498"/>
      <c r="AGR41" s="498"/>
      <c r="AGS41" s="498"/>
      <c r="AGT41" s="498"/>
      <c r="AGU41" s="498"/>
      <c r="AGV41" s="498"/>
      <c r="AGW41" s="498"/>
      <c r="AGX41" s="498"/>
      <c r="AGY41" s="498"/>
      <c r="AGZ41" s="498"/>
      <c r="AHA41" s="498"/>
      <c r="AHB41" s="498"/>
      <c r="AHC41" s="498"/>
      <c r="AHD41" s="498"/>
      <c r="AHE41" s="498"/>
      <c r="AHF41" s="498"/>
      <c r="AHG41" s="498"/>
      <c r="AHH41" s="498"/>
      <c r="AHI41" s="498"/>
      <c r="AHJ41" s="498"/>
      <c r="AHK41" s="498"/>
      <c r="AHL41" s="498"/>
      <c r="AHM41" s="498"/>
      <c r="AHN41" s="498"/>
      <c r="AHO41" s="498"/>
      <c r="AHP41" s="498"/>
      <c r="AHQ41" s="498"/>
      <c r="AHR41" s="498"/>
      <c r="AHS41" s="498"/>
      <c r="AHT41" s="498"/>
      <c r="AHU41" s="498"/>
      <c r="AHV41" s="498"/>
      <c r="AHW41" s="498"/>
      <c r="AHX41" s="498"/>
      <c r="AHY41" s="498"/>
      <c r="AHZ41" s="498"/>
      <c r="AIA41" s="498"/>
      <c r="AIB41" s="498"/>
      <c r="AIC41" s="498"/>
      <c r="AID41" s="498"/>
      <c r="AIE41" s="498"/>
      <c r="AIF41" s="498"/>
      <c r="AIG41" s="498"/>
      <c r="AIH41" s="498"/>
      <c r="AII41" s="498"/>
      <c r="AIJ41" s="498"/>
      <c r="AIK41" s="498"/>
      <c r="AIL41" s="498"/>
      <c r="AIM41" s="498"/>
      <c r="AIN41" s="498"/>
      <c r="AIO41" s="498"/>
      <c r="AIP41" s="498"/>
      <c r="AIQ41" s="498"/>
      <c r="AIR41" s="498"/>
      <c r="AIS41" s="498"/>
      <c r="AIT41" s="498"/>
      <c r="AIU41" s="498"/>
      <c r="AIV41" s="498"/>
      <c r="AIW41" s="498"/>
      <c r="AIX41" s="498"/>
      <c r="AIY41" s="498"/>
      <c r="AIZ41" s="498"/>
      <c r="AJA41" s="498"/>
      <c r="AJB41" s="498"/>
      <c r="AJC41" s="498"/>
      <c r="AJD41" s="498"/>
      <c r="AJE41" s="498"/>
      <c r="AJF41" s="498"/>
      <c r="AJG41" s="498"/>
      <c r="AJH41" s="498"/>
      <c r="AJI41" s="498"/>
      <c r="AJJ41" s="498"/>
      <c r="AJK41" s="498"/>
      <c r="AJL41" s="498"/>
      <c r="AJM41" s="498"/>
      <c r="AJN41" s="498"/>
      <c r="AJO41" s="498"/>
      <c r="AJP41" s="498"/>
      <c r="AJQ41" s="498"/>
      <c r="AJR41" s="498"/>
      <c r="AJS41" s="498"/>
      <c r="AJT41" s="498"/>
      <c r="AJU41" s="498"/>
      <c r="AJV41" s="498"/>
      <c r="AJW41" s="498"/>
      <c r="AJX41" s="498"/>
      <c r="AJY41" s="498"/>
      <c r="AJZ41" s="498"/>
      <c r="AKA41" s="498"/>
      <c r="AKB41" s="498"/>
      <c r="AKC41" s="498"/>
      <c r="AKD41" s="498"/>
      <c r="AKE41" s="498"/>
      <c r="AKF41" s="498"/>
      <c r="AKG41" s="498"/>
      <c r="AKH41" s="498"/>
      <c r="AKI41" s="498"/>
      <c r="AKJ41" s="498"/>
      <c r="AKK41" s="498"/>
      <c r="AKL41" s="498"/>
      <c r="AKM41" s="498"/>
      <c r="AKN41" s="498"/>
      <c r="AKO41" s="498"/>
      <c r="AKP41" s="498"/>
      <c r="AKQ41" s="498"/>
      <c r="AKR41" s="498"/>
      <c r="AKS41" s="498"/>
      <c r="AKT41" s="498"/>
      <c r="AKU41" s="498"/>
      <c r="AKV41" s="498"/>
      <c r="AKW41" s="498"/>
      <c r="AKX41" s="498"/>
      <c r="AKY41" s="498"/>
      <c r="AKZ41" s="498"/>
      <c r="ALA41" s="498"/>
      <c r="ALB41" s="498"/>
      <c r="ALC41" s="498"/>
      <c r="ALD41" s="498"/>
      <c r="ALE41" s="498"/>
      <c r="ALF41" s="498"/>
      <c r="ALG41" s="498"/>
      <c r="ALH41" s="498"/>
      <c r="ALI41" s="498"/>
      <c r="ALJ41" s="498"/>
      <c r="ALK41" s="498"/>
      <c r="ALL41" s="498"/>
      <c r="ALM41" s="498"/>
      <c r="ALN41" s="498"/>
      <c r="ALO41" s="498"/>
      <c r="ALP41" s="498"/>
      <c r="ALQ41" s="498"/>
      <c r="ALR41" s="498"/>
      <c r="ALS41" s="498"/>
      <c r="ALT41" s="498"/>
      <c r="ALU41" s="498"/>
      <c r="ALV41" s="498"/>
      <c r="ALW41" s="498"/>
      <c r="ALX41" s="498"/>
      <c r="ALY41" s="498"/>
      <c r="ALZ41" s="498"/>
      <c r="AMA41" s="498"/>
      <c r="AMB41" s="498"/>
      <c r="AMC41" s="498"/>
      <c r="AMD41" s="498"/>
      <c r="AME41" s="498"/>
      <c r="AMF41" s="498"/>
      <c r="AMG41" s="498"/>
      <c r="AMH41" s="498"/>
      <c r="AMI41" s="498"/>
      <c r="AMJ41" s="498"/>
      <c r="AMK41" s="498"/>
      <c r="AML41" s="498"/>
      <c r="AMM41" s="498"/>
      <c r="AMN41" s="498"/>
      <c r="AMO41" s="498"/>
      <c r="AMP41" s="498"/>
      <c r="AMQ41" s="498"/>
      <c r="AMR41" s="498"/>
      <c r="AMS41" s="498"/>
      <c r="AMT41" s="498"/>
      <c r="AMU41" s="498"/>
      <c r="AMV41" s="498"/>
      <c r="AMW41" s="498"/>
      <c r="AMX41" s="498"/>
      <c r="AMY41" s="498"/>
      <c r="AMZ41" s="498"/>
      <c r="ANA41" s="498"/>
      <c r="ANB41" s="498"/>
      <c r="ANC41" s="498"/>
      <c r="AND41" s="498"/>
      <c r="ANE41" s="498"/>
      <c r="ANF41" s="498"/>
      <c r="ANG41" s="498"/>
      <c r="ANH41" s="498"/>
      <c r="ANI41" s="498"/>
      <c r="ANJ41" s="498"/>
      <c r="ANK41" s="498"/>
      <c r="ANL41" s="498"/>
      <c r="ANM41" s="498"/>
      <c r="ANN41" s="498"/>
      <c r="ANO41" s="498"/>
      <c r="ANP41" s="498"/>
      <c r="ANQ41" s="498"/>
      <c r="ANR41" s="498"/>
      <c r="ANS41" s="498"/>
      <c r="ANT41" s="498"/>
      <c r="ANU41" s="498"/>
      <c r="ANV41" s="498"/>
      <c r="ANW41" s="498"/>
      <c r="ANX41" s="498"/>
      <c r="ANY41" s="498"/>
      <c r="ANZ41" s="498"/>
      <c r="AOA41" s="498"/>
      <c r="AOB41" s="498"/>
      <c r="AOC41" s="498"/>
      <c r="AOD41" s="498"/>
      <c r="AOE41" s="498"/>
      <c r="AOF41" s="498"/>
      <c r="AOG41" s="498"/>
      <c r="AOH41" s="498"/>
      <c r="AOI41" s="498"/>
      <c r="AOJ41" s="498"/>
      <c r="AOK41" s="498"/>
      <c r="AOL41" s="498"/>
      <c r="AOM41" s="498"/>
      <c r="AON41" s="498"/>
      <c r="AOO41" s="498"/>
      <c r="AOP41" s="498"/>
      <c r="AOQ41" s="498"/>
      <c r="AOR41" s="498"/>
      <c r="AOS41" s="498"/>
      <c r="AOT41" s="498"/>
      <c r="AOU41" s="498"/>
      <c r="AOV41" s="498"/>
      <c r="AOW41" s="498"/>
      <c r="AOX41" s="498"/>
      <c r="AOY41" s="498"/>
      <c r="AOZ41" s="498"/>
      <c r="APA41" s="498"/>
      <c r="APB41" s="498"/>
      <c r="APC41" s="498"/>
      <c r="APD41" s="498"/>
      <c r="APE41" s="498"/>
      <c r="APF41" s="498"/>
      <c r="APG41" s="498"/>
      <c r="APH41" s="498"/>
      <c r="API41" s="498"/>
      <c r="APJ41" s="498"/>
      <c r="APK41" s="498"/>
      <c r="APL41" s="498"/>
      <c r="APM41" s="498"/>
      <c r="APN41" s="498"/>
      <c r="APO41" s="498"/>
      <c r="APP41" s="498"/>
      <c r="APQ41" s="498"/>
      <c r="APR41" s="498"/>
      <c r="APS41" s="498"/>
      <c r="APT41" s="498"/>
      <c r="APU41" s="498"/>
      <c r="APV41" s="498"/>
      <c r="APW41" s="498"/>
      <c r="APX41" s="498"/>
      <c r="APY41" s="498"/>
      <c r="APZ41" s="498"/>
      <c r="AQA41" s="498"/>
      <c r="AQB41" s="498"/>
      <c r="AQC41" s="498"/>
      <c r="AQD41" s="498"/>
      <c r="AQE41" s="498"/>
      <c r="AQF41" s="498"/>
      <c r="AQG41" s="498"/>
      <c r="AQH41" s="498"/>
      <c r="AQI41" s="498"/>
      <c r="AQJ41" s="498"/>
      <c r="AQK41" s="498"/>
      <c r="AQL41" s="498"/>
      <c r="AQM41" s="498"/>
      <c r="AQN41" s="498"/>
      <c r="AQO41" s="498"/>
      <c r="AQP41" s="498"/>
      <c r="AQQ41" s="498"/>
      <c r="AQR41" s="498"/>
      <c r="AQS41" s="498"/>
      <c r="AQT41" s="498"/>
      <c r="AQU41" s="498"/>
      <c r="AQV41" s="498"/>
      <c r="AQW41" s="498"/>
      <c r="AQX41" s="498"/>
      <c r="AQY41" s="498"/>
      <c r="AQZ41" s="498"/>
      <c r="ARA41" s="498"/>
      <c r="ARB41" s="498"/>
      <c r="ARC41" s="498"/>
      <c r="ARD41" s="498"/>
      <c r="ARE41" s="498"/>
      <c r="ARF41" s="498"/>
      <c r="ARG41" s="498"/>
      <c r="ARH41" s="498"/>
      <c r="ARI41" s="498"/>
      <c r="ARJ41" s="498"/>
      <c r="ARK41" s="498"/>
      <c r="ARL41" s="498"/>
      <c r="ARM41" s="498"/>
      <c r="ARN41" s="498"/>
      <c r="ARO41" s="498"/>
      <c r="ARP41" s="498"/>
      <c r="ARQ41" s="498"/>
      <c r="ARR41" s="498"/>
      <c r="ARS41" s="498"/>
      <c r="ART41" s="498"/>
      <c r="ARU41" s="498"/>
      <c r="ARV41" s="498"/>
      <c r="ARW41" s="498"/>
      <c r="ARX41" s="498"/>
      <c r="ARY41" s="498"/>
      <c r="ARZ41" s="498"/>
      <c r="ASA41" s="498"/>
      <c r="ASB41" s="498"/>
      <c r="ASC41" s="498"/>
      <c r="ASD41" s="498"/>
      <c r="ASE41" s="498"/>
      <c r="ASF41" s="498"/>
      <c r="ASG41" s="498"/>
      <c r="ASH41" s="498"/>
      <c r="ASI41" s="498"/>
      <c r="ASJ41" s="498"/>
      <c r="ASK41" s="498"/>
      <c r="ASL41" s="498"/>
      <c r="ASM41" s="498"/>
      <c r="ASN41" s="498"/>
      <c r="ASO41" s="498"/>
      <c r="ASP41" s="498"/>
      <c r="ASQ41" s="498"/>
      <c r="ASR41" s="498"/>
      <c r="ASS41" s="498"/>
      <c r="AST41" s="498"/>
      <c r="ASU41" s="498"/>
      <c r="ASV41" s="498"/>
      <c r="ASW41" s="498"/>
      <c r="ASX41" s="498"/>
      <c r="ASY41" s="498"/>
      <c r="ASZ41" s="498"/>
      <c r="ATA41" s="498"/>
      <c r="ATB41" s="498"/>
      <c r="ATC41" s="498"/>
      <c r="ATD41" s="498"/>
      <c r="ATE41" s="498"/>
      <c r="ATF41" s="498"/>
      <c r="ATG41" s="498"/>
      <c r="ATH41" s="498"/>
      <c r="ATI41" s="498"/>
      <c r="ATJ41" s="498"/>
      <c r="ATK41" s="498"/>
      <c r="ATL41" s="498"/>
      <c r="ATM41" s="498"/>
      <c r="ATN41" s="498"/>
      <c r="ATO41" s="498"/>
      <c r="ATP41" s="498"/>
      <c r="ATQ41" s="498"/>
      <c r="ATR41" s="498"/>
      <c r="ATS41" s="498"/>
      <c r="ATT41" s="498"/>
      <c r="ATU41" s="498"/>
      <c r="ATV41" s="498"/>
      <c r="ATW41" s="498"/>
      <c r="ATX41" s="498"/>
      <c r="ATY41" s="498"/>
      <c r="ATZ41" s="498"/>
      <c r="AUA41" s="498"/>
      <c r="AUB41" s="498"/>
      <c r="AUC41" s="498"/>
      <c r="AUD41" s="498"/>
      <c r="AUE41" s="498"/>
      <c r="AUF41" s="498"/>
      <c r="AUG41" s="498"/>
      <c r="AUH41" s="498"/>
      <c r="AUI41" s="498"/>
      <c r="AUJ41" s="498"/>
      <c r="AUK41" s="498"/>
      <c r="AUL41" s="498"/>
      <c r="AUM41" s="498"/>
      <c r="AUN41" s="498"/>
      <c r="AUO41" s="498"/>
      <c r="AUP41" s="498"/>
      <c r="AUQ41" s="498"/>
      <c r="AUR41" s="498"/>
      <c r="AUS41" s="498"/>
      <c r="AUT41" s="498"/>
      <c r="AUU41" s="498"/>
      <c r="AUV41" s="498"/>
      <c r="AUW41" s="498"/>
      <c r="AUX41" s="498"/>
      <c r="AUY41" s="498"/>
      <c r="AUZ41" s="498"/>
      <c r="AVA41" s="498"/>
      <c r="AVB41" s="498"/>
      <c r="AVC41" s="498"/>
      <c r="AVD41" s="498"/>
      <c r="AVE41" s="498"/>
      <c r="AVF41" s="498"/>
      <c r="AVG41" s="498"/>
      <c r="AVH41" s="498"/>
      <c r="AVI41" s="498"/>
      <c r="AVJ41" s="498"/>
      <c r="AVK41" s="498"/>
      <c r="AVL41" s="498"/>
      <c r="AVM41" s="498"/>
      <c r="AVN41" s="498"/>
      <c r="AVO41" s="498"/>
      <c r="AVP41" s="498"/>
      <c r="AVQ41" s="498"/>
      <c r="AVR41" s="498"/>
      <c r="AVS41" s="498"/>
      <c r="AVT41" s="498"/>
      <c r="AVU41" s="498"/>
      <c r="AVV41" s="498"/>
      <c r="AVW41" s="498"/>
      <c r="AVX41" s="498"/>
      <c r="AVY41" s="498"/>
      <c r="AVZ41" s="498"/>
      <c r="AWA41" s="498"/>
      <c r="AWB41" s="498"/>
      <c r="AWC41" s="498"/>
      <c r="AWD41" s="498"/>
      <c r="AWE41" s="498"/>
      <c r="AWF41" s="498"/>
      <c r="AWG41" s="498"/>
      <c r="AWH41" s="498"/>
      <c r="AWI41" s="498"/>
      <c r="AWJ41" s="498"/>
      <c r="AWK41" s="498"/>
      <c r="AWL41" s="498"/>
      <c r="AWM41" s="498"/>
      <c r="AWN41" s="498"/>
      <c r="AWO41" s="498"/>
      <c r="AWP41" s="498"/>
      <c r="AWQ41" s="498"/>
      <c r="AWR41" s="498"/>
      <c r="AWS41" s="498"/>
      <c r="AWT41" s="498"/>
      <c r="AWU41" s="498"/>
      <c r="AWV41" s="498"/>
      <c r="AWW41" s="498"/>
      <c r="AWX41" s="498"/>
      <c r="AWY41" s="498"/>
      <c r="AWZ41" s="498"/>
      <c r="AXA41" s="498"/>
      <c r="AXB41" s="498"/>
      <c r="AXC41" s="498"/>
      <c r="AXD41" s="498"/>
      <c r="AXE41" s="498"/>
      <c r="AXF41" s="498"/>
      <c r="AXG41" s="498"/>
      <c r="AXH41" s="498"/>
      <c r="AXI41" s="498"/>
      <c r="AXJ41" s="498"/>
      <c r="AXK41" s="498"/>
      <c r="AXL41" s="498"/>
      <c r="AXM41" s="498"/>
      <c r="AXN41" s="498"/>
      <c r="AXO41" s="498"/>
      <c r="AXP41" s="498"/>
      <c r="AXQ41" s="498"/>
      <c r="AXR41" s="498"/>
      <c r="AXS41" s="498"/>
      <c r="AXT41" s="498"/>
      <c r="AXU41" s="498"/>
      <c r="AXV41" s="498"/>
      <c r="AXW41" s="498"/>
      <c r="AXX41" s="498"/>
      <c r="AXY41" s="498"/>
      <c r="AXZ41" s="498"/>
      <c r="AYA41" s="498"/>
      <c r="AYB41" s="498"/>
      <c r="AYC41" s="498"/>
      <c r="AYD41" s="498"/>
      <c r="AYE41" s="498"/>
      <c r="AYF41" s="498"/>
      <c r="AYG41" s="498"/>
      <c r="AYH41" s="498"/>
      <c r="AYI41" s="498"/>
      <c r="AYJ41" s="498"/>
      <c r="AYK41" s="498"/>
      <c r="AYL41" s="498"/>
      <c r="AYM41" s="498"/>
      <c r="AYN41" s="498"/>
      <c r="AYO41" s="498"/>
      <c r="AYP41" s="498"/>
      <c r="AYQ41" s="498"/>
      <c r="AYR41" s="498"/>
      <c r="AYS41" s="498"/>
      <c r="AYT41" s="498"/>
      <c r="AYU41" s="498"/>
      <c r="AYV41" s="498"/>
      <c r="AYW41" s="498"/>
      <c r="AYX41" s="498"/>
      <c r="AYY41" s="498"/>
      <c r="AYZ41" s="498"/>
      <c r="AZA41" s="498"/>
      <c r="AZB41" s="498"/>
      <c r="AZC41" s="498"/>
      <c r="AZD41" s="498"/>
      <c r="AZE41" s="498"/>
      <c r="AZF41" s="498"/>
      <c r="AZG41" s="498"/>
      <c r="AZH41" s="498"/>
      <c r="AZI41" s="498"/>
      <c r="AZJ41" s="498"/>
      <c r="AZK41" s="498"/>
      <c r="AZL41" s="498"/>
      <c r="AZM41" s="498"/>
      <c r="AZN41" s="498"/>
      <c r="AZO41" s="498"/>
      <c r="AZP41" s="498"/>
      <c r="AZQ41" s="498"/>
      <c r="AZR41" s="498"/>
      <c r="AZS41" s="498"/>
      <c r="AZT41" s="498"/>
      <c r="AZU41" s="498"/>
      <c r="AZV41" s="498"/>
      <c r="AZW41" s="498"/>
      <c r="AZX41" s="498"/>
      <c r="AZY41" s="498"/>
      <c r="AZZ41" s="498"/>
      <c r="BAA41" s="498"/>
      <c r="BAB41" s="498"/>
      <c r="BAC41" s="498"/>
      <c r="BAD41" s="498"/>
      <c r="BAE41" s="498"/>
      <c r="BAF41" s="498"/>
      <c r="BAG41" s="498"/>
      <c r="BAH41" s="498"/>
      <c r="BAI41" s="498"/>
      <c r="BAJ41" s="498"/>
      <c r="BAK41" s="498"/>
      <c r="BAL41" s="498"/>
      <c r="BAM41" s="498"/>
      <c r="BAN41" s="498"/>
      <c r="BAO41" s="498"/>
      <c r="BAP41" s="498"/>
      <c r="BAQ41" s="498"/>
      <c r="BAR41" s="498"/>
      <c r="BAS41" s="498"/>
      <c r="BAT41" s="498"/>
      <c r="BAU41" s="498"/>
      <c r="BAV41" s="498"/>
      <c r="BAW41" s="498"/>
      <c r="BAX41" s="498"/>
      <c r="BAY41" s="498"/>
      <c r="BAZ41" s="498"/>
      <c r="BBA41" s="498"/>
      <c r="BBB41" s="498"/>
      <c r="BBC41" s="498"/>
      <c r="BBD41" s="498"/>
      <c r="BBE41" s="498"/>
      <c r="BBF41" s="498"/>
      <c r="BBG41" s="498"/>
      <c r="BBH41" s="498"/>
      <c r="BBI41" s="498"/>
      <c r="BBJ41" s="498"/>
      <c r="BBK41" s="498"/>
      <c r="BBL41" s="498"/>
      <c r="BBM41" s="498"/>
      <c r="BBN41" s="498"/>
      <c r="BBO41" s="498"/>
      <c r="BBP41" s="498"/>
      <c r="BBQ41" s="498"/>
      <c r="BBR41" s="498"/>
      <c r="BBS41" s="498"/>
      <c r="BBT41" s="498"/>
      <c r="BBU41" s="498"/>
      <c r="BBV41" s="498"/>
      <c r="BBW41" s="498"/>
      <c r="BBX41" s="498"/>
      <c r="BBY41" s="498"/>
      <c r="BBZ41" s="498"/>
      <c r="BCA41" s="498"/>
      <c r="BCB41" s="498"/>
      <c r="BCC41" s="498"/>
      <c r="BCD41" s="498"/>
      <c r="BCE41" s="498"/>
      <c r="BCF41" s="498"/>
      <c r="BCG41" s="498"/>
      <c r="BCH41" s="498"/>
      <c r="BCI41" s="498"/>
      <c r="BCJ41" s="498"/>
      <c r="BCK41" s="498"/>
      <c r="BCL41" s="498"/>
      <c r="BCM41" s="498"/>
      <c r="BCN41" s="498"/>
      <c r="BCO41" s="498"/>
      <c r="BCP41" s="498"/>
      <c r="BCQ41" s="498"/>
      <c r="BCR41" s="498"/>
      <c r="BCS41" s="498"/>
      <c r="BCT41" s="498"/>
      <c r="BCU41" s="498"/>
      <c r="BCV41" s="498"/>
      <c r="BCW41" s="498"/>
      <c r="BCX41" s="498"/>
      <c r="BCY41" s="498"/>
      <c r="BCZ41" s="498"/>
      <c r="BDA41" s="498"/>
      <c r="BDB41" s="498"/>
      <c r="BDC41" s="498"/>
      <c r="BDD41" s="498"/>
      <c r="BDE41" s="498"/>
      <c r="BDF41" s="498"/>
      <c r="BDG41" s="498"/>
      <c r="BDH41" s="498"/>
      <c r="BDI41" s="498"/>
      <c r="BDJ41" s="498"/>
      <c r="BDK41" s="498"/>
      <c r="BDL41" s="498"/>
      <c r="BDM41" s="498"/>
      <c r="BDN41" s="498"/>
      <c r="BDO41" s="498"/>
      <c r="BDP41" s="498"/>
      <c r="BDQ41" s="498"/>
      <c r="BDR41" s="498"/>
      <c r="BDS41" s="498"/>
      <c r="BDT41" s="498"/>
      <c r="BDU41" s="498"/>
      <c r="BDV41" s="498"/>
      <c r="BDW41" s="498"/>
      <c r="BDX41" s="498"/>
      <c r="BDY41" s="498"/>
      <c r="BDZ41" s="498"/>
      <c r="BEA41" s="498"/>
      <c r="BEB41" s="498"/>
      <c r="BEC41" s="498"/>
      <c r="BED41" s="498"/>
      <c r="BEE41" s="498"/>
      <c r="BEF41" s="498"/>
      <c r="BEG41" s="498"/>
      <c r="BEH41" s="498"/>
      <c r="BEI41" s="498"/>
      <c r="BEJ41" s="498"/>
      <c r="BEK41" s="498"/>
      <c r="BEL41" s="498"/>
      <c r="BEM41" s="498"/>
      <c r="BEN41" s="498"/>
      <c r="BEO41" s="498"/>
      <c r="BEP41" s="498"/>
      <c r="BEQ41" s="498"/>
      <c r="BER41" s="498"/>
      <c r="BES41" s="498"/>
      <c r="BET41" s="498"/>
      <c r="BEU41" s="498"/>
      <c r="BEV41" s="498"/>
      <c r="BEW41" s="498"/>
      <c r="BEX41" s="498"/>
      <c r="BEY41" s="498"/>
      <c r="BEZ41" s="498"/>
      <c r="BFA41" s="498"/>
      <c r="BFB41" s="498"/>
      <c r="BFC41" s="498"/>
      <c r="BFD41" s="498"/>
      <c r="BFE41" s="498"/>
      <c r="BFF41" s="498"/>
      <c r="BFG41" s="498"/>
      <c r="BFH41" s="498"/>
      <c r="BFI41" s="498"/>
      <c r="BFJ41" s="498"/>
      <c r="BFK41" s="498"/>
      <c r="BFL41" s="498"/>
      <c r="BFM41" s="498"/>
      <c r="BFN41" s="498"/>
      <c r="BFO41" s="498"/>
      <c r="BFP41" s="498"/>
      <c r="BFQ41" s="498"/>
      <c r="BFR41" s="498"/>
      <c r="BFS41" s="498"/>
      <c r="BFT41" s="498"/>
      <c r="BFU41" s="498"/>
      <c r="BFV41" s="498"/>
      <c r="BFW41" s="498"/>
      <c r="BFX41" s="498"/>
      <c r="BFY41" s="498"/>
      <c r="BFZ41" s="498"/>
      <c r="BGA41" s="498"/>
      <c r="BGB41" s="498"/>
      <c r="BGC41" s="498"/>
      <c r="BGD41" s="498"/>
      <c r="BGE41" s="498"/>
      <c r="BGF41" s="498"/>
      <c r="BGG41" s="498"/>
      <c r="BGH41" s="498"/>
      <c r="BGI41" s="498"/>
      <c r="BGJ41" s="498"/>
      <c r="BGK41" s="498"/>
      <c r="BGL41" s="498"/>
      <c r="BGM41" s="498"/>
      <c r="BGN41" s="498"/>
      <c r="BGO41" s="498"/>
      <c r="BGP41" s="498"/>
      <c r="BGQ41" s="498"/>
      <c r="BGR41" s="498"/>
      <c r="BGS41" s="498"/>
      <c r="BGT41" s="498"/>
      <c r="BGU41" s="498"/>
      <c r="BGV41" s="498"/>
      <c r="BGW41" s="498"/>
      <c r="BGX41" s="498"/>
      <c r="BGY41" s="498"/>
      <c r="BGZ41" s="498"/>
      <c r="BHA41" s="498"/>
      <c r="BHB41" s="498"/>
      <c r="BHC41" s="498"/>
      <c r="BHD41" s="498"/>
      <c r="BHE41" s="498"/>
      <c r="BHF41" s="498"/>
      <c r="BHG41" s="498"/>
      <c r="BHH41" s="498"/>
      <c r="BHI41" s="498"/>
      <c r="BHJ41" s="498"/>
      <c r="BHK41" s="498"/>
      <c r="BHL41" s="498"/>
      <c r="BHM41" s="498"/>
      <c r="BHN41" s="498"/>
      <c r="BHO41" s="498"/>
      <c r="BHP41" s="498"/>
      <c r="BHQ41" s="498"/>
      <c r="BHR41" s="498"/>
      <c r="BHS41" s="498"/>
      <c r="BHT41" s="498"/>
      <c r="BHU41" s="498"/>
      <c r="BHV41" s="498"/>
      <c r="BHW41" s="498"/>
      <c r="BHX41" s="498"/>
      <c r="BHY41" s="498"/>
      <c r="BHZ41" s="498"/>
      <c r="BIA41" s="498"/>
      <c r="BIB41" s="498"/>
      <c r="BIC41" s="498"/>
      <c r="BID41" s="498"/>
      <c r="BIE41" s="498"/>
      <c r="BIF41" s="498"/>
      <c r="BIG41" s="498"/>
      <c r="BIH41" s="498"/>
      <c r="BII41" s="498"/>
      <c r="BIJ41" s="498"/>
      <c r="BIK41" s="498"/>
      <c r="BIL41" s="498"/>
      <c r="BIM41" s="498"/>
      <c r="BIN41" s="498"/>
      <c r="BIO41" s="498"/>
      <c r="BIP41" s="498"/>
      <c r="BIQ41" s="498"/>
      <c r="BIR41" s="498"/>
      <c r="BIS41" s="498"/>
      <c r="BIT41" s="498"/>
      <c r="BIU41" s="498"/>
      <c r="BIV41" s="498"/>
      <c r="BIW41" s="498"/>
      <c r="BIX41" s="498"/>
      <c r="BIY41" s="498"/>
      <c r="BIZ41" s="498"/>
      <c r="BJA41" s="498"/>
      <c r="BJB41" s="498"/>
      <c r="BJC41" s="498"/>
      <c r="BJD41" s="498"/>
      <c r="BJE41" s="498"/>
      <c r="BJF41" s="498"/>
      <c r="BJG41" s="498"/>
      <c r="BJH41" s="498"/>
      <c r="BJI41" s="498"/>
      <c r="BJJ41" s="498"/>
      <c r="BJK41" s="498"/>
      <c r="BJL41" s="498"/>
      <c r="BJM41" s="498"/>
      <c r="BJN41" s="498"/>
      <c r="BJO41" s="498"/>
      <c r="BJP41" s="498"/>
      <c r="BJQ41" s="498"/>
      <c r="BJR41" s="498"/>
      <c r="BJS41" s="498"/>
      <c r="BJT41" s="498"/>
      <c r="BJU41" s="498"/>
      <c r="BJV41" s="498"/>
      <c r="BJW41" s="498"/>
      <c r="BJX41" s="498"/>
      <c r="BJY41" s="498"/>
      <c r="BJZ41" s="498"/>
      <c r="BKA41" s="498"/>
      <c r="BKB41" s="498"/>
      <c r="BKC41" s="498"/>
      <c r="BKD41" s="498"/>
      <c r="BKE41" s="498"/>
      <c r="BKF41" s="498"/>
      <c r="BKG41" s="498"/>
      <c r="BKH41" s="498"/>
      <c r="BKI41" s="498"/>
      <c r="BKJ41" s="498"/>
      <c r="BKK41" s="498"/>
      <c r="BKL41" s="498"/>
      <c r="BKM41" s="498"/>
      <c r="BKN41" s="498"/>
      <c r="BKO41" s="498"/>
      <c r="BKP41" s="498"/>
      <c r="BKQ41" s="498"/>
      <c r="BKR41" s="498"/>
      <c r="BKS41" s="498"/>
      <c r="BKT41" s="498"/>
      <c r="BKU41" s="498"/>
      <c r="BKV41" s="498"/>
      <c r="BKW41" s="498"/>
      <c r="BKX41" s="498"/>
      <c r="BKY41" s="498"/>
      <c r="BKZ41" s="498"/>
      <c r="BLA41" s="498"/>
      <c r="BLB41" s="498"/>
      <c r="BLC41" s="498"/>
      <c r="BLD41" s="498"/>
      <c r="BLE41" s="498"/>
      <c r="BLF41" s="498"/>
      <c r="BLG41" s="498"/>
      <c r="BLH41" s="498"/>
      <c r="BLI41" s="498"/>
      <c r="BLJ41" s="498"/>
      <c r="BLK41" s="498"/>
      <c r="BLL41" s="498"/>
      <c r="BLM41" s="498"/>
      <c r="BLN41" s="498"/>
      <c r="BLO41" s="498"/>
      <c r="BLP41" s="498"/>
      <c r="BLQ41" s="498"/>
      <c r="BLR41" s="498"/>
      <c r="BLS41" s="498"/>
      <c r="BLT41" s="498"/>
      <c r="BLU41" s="498"/>
      <c r="BLV41" s="498"/>
      <c r="BLW41" s="498"/>
      <c r="BLX41" s="498"/>
      <c r="BLY41" s="498"/>
      <c r="BLZ41" s="498"/>
      <c r="BMA41" s="498"/>
      <c r="BMB41" s="498"/>
      <c r="BMC41" s="498"/>
      <c r="BMD41" s="498"/>
      <c r="BME41" s="498"/>
      <c r="BMF41" s="498"/>
      <c r="BMG41" s="498"/>
      <c r="BMH41" s="498"/>
      <c r="BMI41" s="498"/>
      <c r="BMJ41" s="498"/>
      <c r="BMK41" s="498"/>
      <c r="BML41" s="498"/>
      <c r="BMM41" s="498"/>
      <c r="BMN41" s="498"/>
      <c r="BMO41" s="498"/>
      <c r="BMP41" s="498"/>
      <c r="BMQ41" s="498"/>
      <c r="BMR41" s="498"/>
      <c r="BMS41" s="498"/>
      <c r="BMT41" s="498"/>
      <c r="BMU41" s="498"/>
      <c r="BMV41" s="498"/>
      <c r="BMW41" s="498"/>
      <c r="BMX41" s="498"/>
      <c r="BMY41" s="498"/>
      <c r="BMZ41" s="498"/>
      <c r="BNA41" s="498"/>
      <c r="BNB41" s="498"/>
      <c r="BNC41" s="498"/>
      <c r="BND41" s="498"/>
      <c r="BNE41" s="498"/>
      <c r="BNF41" s="498"/>
      <c r="BNG41" s="498"/>
      <c r="BNH41" s="498"/>
      <c r="BNI41" s="498"/>
      <c r="BNJ41" s="498"/>
      <c r="BNK41" s="498"/>
      <c r="BNL41" s="498"/>
      <c r="BNM41" s="498"/>
      <c r="BNN41" s="498"/>
      <c r="BNO41" s="498"/>
      <c r="BNP41" s="498"/>
      <c r="BNQ41" s="498"/>
      <c r="BNR41" s="498"/>
      <c r="BNS41" s="498"/>
      <c r="BNT41" s="498"/>
      <c r="BNU41" s="498"/>
      <c r="BNV41" s="498"/>
      <c r="BNW41" s="498"/>
      <c r="BNX41" s="498"/>
      <c r="BNY41" s="498"/>
      <c r="BNZ41" s="498"/>
      <c r="BOA41" s="498"/>
      <c r="BOB41" s="498"/>
      <c r="BOC41" s="498"/>
      <c r="BOD41" s="498"/>
      <c r="BOE41" s="498"/>
      <c r="BOF41" s="498"/>
      <c r="BOG41" s="498"/>
      <c r="BOH41" s="498"/>
      <c r="BOI41" s="498"/>
      <c r="BOJ41" s="498"/>
      <c r="BOK41" s="498"/>
      <c r="BOL41" s="498"/>
      <c r="BOM41" s="498"/>
      <c r="BON41" s="498"/>
      <c r="BOO41" s="498"/>
      <c r="BOP41" s="498"/>
      <c r="BOQ41" s="498"/>
      <c r="BOR41" s="498"/>
      <c r="BOS41" s="498"/>
      <c r="BOT41" s="498"/>
      <c r="BOU41" s="498"/>
      <c r="BOV41" s="498"/>
      <c r="BOW41" s="498"/>
      <c r="BOX41" s="498"/>
      <c r="BOY41" s="498"/>
      <c r="BOZ41" s="498"/>
      <c r="BPA41" s="498"/>
      <c r="BPB41" s="498"/>
      <c r="BPC41" s="498"/>
      <c r="BPD41" s="498"/>
      <c r="BPE41" s="498"/>
      <c r="BPF41" s="498"/>
      <c r="BPG41" s="498"/>
      <c r="BPH41" s="498"/>
      <c r="BPI41" s="498"/>
      <c r="BPJ41" s="498"/>
      <c r="BPK41" s="498"/>
      <c r="BPL41" s="498"/>
      <c r="BPM41" s="498"/>
      <c r="BPN41" s="498"/>
      <c r="BPO41" s="498"/>
      <c r="BPP41" s="498"/>
      <c r="BPQ41" s="498"/>
      <c r="BPR41" s="498"/>
      <c r="BPS41" s="498"/>
      <c r="BPT41" s="498"/>
      <c r="BPU41" s="498"/>
      <c r="BPV41" s="498"/>
      <c r="BPW41" s="498"/>
      <c r="BPX41" s="498"/>
      <c r="BPY41" s="498"/>
      <c r="BPZ41" s="498"/>
      <c r="BQA41" s="498"/>
      <c r="BQB41" s="498"/>
      <c r="BQC41" s="498"/>
      <c r="BQD41" s="498"/>
      <c r="BQE41" s="498"/>
      <c r="BQF41" s="498"/>
      <c r="BQG41" s="498"/>
      <c r="BQH41" s="498"/>
      <c r="BQI41" s="498"/>
      <c r="BQJ41" s="498"/>
      <c r="BQK41" s="498"/>
      <c r="BQL41" s="498"/>
      <c r="BQM41" s="498"/>
      <c r="BQN41" s="498"/>
      <c r="BQO41" s="498"/>
      <c r="BQP41" s="498"/>
      <c r="BQQ41" s="498"/>
      <c r="BQR41" s="498"/>
      <c r="BQS41" s="498"/>
      <c r="BQT41" s="498"/>
      <c r="BQU41" s="498"/>
      <c r="BQV41" s="498"/>
      <c r="BQW41" s="498"/>
      <c r="BQX41" s="498"/>
      <c r="BQY41" s="498"/>
      <c r="BQZ41" s="498"/>
      <c r="BRA41" s="498"/>
      <c r="BRB41" s="498"/>
      <c r="BRC41" s="498"/>
      <c r="BRD41" s="498"/>
      <c r="BRE41" s="498"/>
      <c r="BRF41" s="498"/>
      <c r="BRG41" s="498"/>
      <c r="BRH41" s="498"/>
      <c r="BRI41" s="498"/>
      <c r="BRJ41" s="498"/>
      <c r="BRK41" s="498"/>
      <c r="BRL41" s="498"/>
      <c r="BRM41" s="498"/>
      <c r="BRN41" s="498"/>
      <c r="BRO41" s="498"/>
      <c r="BRP41" s="498"/>
      <c r="BRQ41" s="498"/>
      <c r="BRR41" s="498"/>
      <c r="BRS41" s="498"/>
      <c r="BRT41" s="498"/>
      <c r="BRU41" s="498"/>
      <c r="BRV41" s="498"/>
      <c r="BRW41" s="498"/>
      <c r="BRX41" s="498"/>
      <c r="BRY41" s="498"/>
      <c r="BRZ41" s="498"/>
      <c r="BSA41" s="498"/>
      <c r="BSB41" s="498"/>
      <c r="BSC41" s="498"/>
      <c r="BSD41" s="498"/>
      <c r="BSE41" s="498"/>
      <c r="BSF41" s="498"/>
      <c r="BSG41" s="498"/>
      <c r="BSH41" s="498"/>
      <c r="BSI41" s="498"/>
      <c r="BSJ41" s="498"/>
      <c r="BSK41" s="498"/>
      <c r="BSL41" s="498"/>
      <c r="BSM41" s="498"/>
      <c r="BSN41" s="498"/>
      <c r="BSO41" s="498"/>
      <c r="BSP41" s="498"/>
      <c r="BSQ41" s="498"/>
      <c r="BSR41" s="498"/>
      <c r="BSS41" s="498"/>
      <c r="BST41" s="498"/>
      <c r="BSU41" s="498"/>
      <c r="BSV41" s="498"/>
      <c r="BSW41" s="498"/>
      <c r="BSX41" s="498"/>
      <c r="BSY41" s="498"/>
      <c r="BSZ41" s="498"/>
      <c r="BTA41" s="498"/>
      <c r="BTB41" s="498"/>
      <c r="BTC41" s="498"/>
      <c r="BTD41" s="498"/>
      <c r="BTE41" s="498"/>
      <c r="BTF41" s="498"/>
      <c r="BTG41" s="498"/>
      <c r="BTH41" s="498"/>
      <c r="BTI41" s="498"/>
      <c r="BTJ41" s="498"/>
      <c r="BTK41" s="498"/>
      <c r="BTL41" s="498"/>
      <c r="BTM41" s="498"/>
      <c r="BTN41" s="498"/>
      <c r="BTO41" s="498"/>
      <c r="BTP41" s="498"/>
      <c r="BTQ41" s="498"/>
      <c r="BTR41" s="498"/>
      <c r="BTS41" s="498"/>
      <c r="BTT41" s="498"/>
      <c r="BTU41" s="498"/>
      <c r="BTV41" s="498"/>
      <c r="BTW41" s="498"/>
      <c r="BTX41" s="498"/>
      <c r="BTY41" s="498"/>
      <c r="BTZ41" s="498"/>
      <c r="BUA41" s="498"/>
      <c r="BUB41" s="498"/>
      <c r="BUC41" s="498"/>
      <c r="BUD41" s="498"/>
      <c r="BUE41" s="498"/>
      <c r="BUF41" s="498"/>
      <c r="BUG41" s="498"/>
      <c r="BUH41" s="498"/>
      <c r="BUI41" s="498"/>
      <c r="BUJ41" s="498"/>
      <c r="BUK41" s="498"/>
      <c r="BUL41" s="498"/>
      <c r="BUM41" s="498"/>
      <c r="BUN41" s="498"/>
      <c r="BUO41" s="498"/>
      <c r="BUP41" s="498"/>
      <c r="BUQ41" s="498"/>
      <c r="BUR41" s="498"/>
      <c r="BUS41" s="498"/>
      <c r="BUT41" s="498"/>
      <c r="BUU41" s="498"/>
      <c r="BUV41" s="498"/>
      <c r="BUW41" s="498"/>
      <c r="BUX41" s="498"/>
      <c r="BUY41" s="498"/>
      <c r="BUZ41" s="498"/>
      <c r="BVA41" s="498"/>
      <c r="BVB41" s="498"/>
      <c r="BVC41" s="498"/>
      <c r="BVD41" s="498"/>
      <c r="BVE41" s="498"/>
      <c r="BVF41" s="498"/>
      <c r="BVG41" s="498"/>
      <c r="BVH41" s="498"/>
      <c r="BVI41" s="498"/>
      <c r="BVJ41" s="498"/>
      <c r="BVK41" s="498"/>
      <c r="BVL41" s="498"/>
      <c r="BVM41" s="498"/>
      <c r="BVN41" s="498"/>
      <c r="BVO41" s="498"/>
      <c r="BVP41" s="498"/>
      <c r="BVQ41" s="498"/>
      <c r="BVR41" s="498"/>
      <c r="BVS41" s="498"/>
      <c r="BVT41" s="498"/>
      <c r="BVU41" s="498"/>
      <c r="BVV41" s="498"/>
      <c r="BVW41" s="498"/>
      <c r="BVX41" s="498"/>
      <c r="BVY41" s="498"/>
      <c r="BVZ41" s="498"/>
      <c r="BWA41" s="498"/>
      <c r="BWB41" s="498"/>
      <c r="BWC41" s="498"/>
      <c r="BWD41" s="498"/>
      <c r="BWE41" s="498"/>
      <c r="BWF41" s="498"/>
      <c r="BWG41" s="498"/>
      <c r="BWH41" s="498"/>
      <c r="BWI41" s="498"/>
      <c r="BWJ41" s="498"/>
      <c r="BWK41" s="498"/>
      <c r="BWL41" s="498"/>
      <c r="BWM41" s="498"/>
      <c r="BWN41" s="498"/>
      <c r="BWO41" s="498"/>
      <c r="BWP41" s="498"/>
      <c r="BWQ41" s="498"/>
      <c r="BWR41" s="498"/>
      <c r="BWS41" s="498"/>
      <c r="BWT41" s="498"/>
      <c r="BWU41" s="498"/>
      <c r="BWV41" s="498"/>
      <c r="BWW41" s="498"/>
      <c r="BWX41" s="498"/>
      <c r="BWY41" s="498"/>
      <c r="BWZ41" s="498"/>
      <c r="BXA41" s="498"/>
      <c r="BXB41" s="498"/>
      <c r="BXC41" s="498"/>
      <c r="BXD41" s="498"/>
      <c r="BXE41" s="498"/>
      <c r="BXF41" s="498"/>
      <c r="BXG41" s="498"/>
      <c r="BXH41" s="498"/>
      <c r="BXI41" s="498"/>
      <c r="BXJ41" s="498"/>
      <c r="BXK41" s="498"/>
      <c r="BXL41" s="498"/>
      <c r="BXM41" s="498"/>
      <c r="BXN41" s="498"/>
      <c r="BXO41" s="498"/>
      <c r="BXP41" s="498"/>
      <c r="BXQ41" s="498"/>
      <c r="BXR41" s="498"/>
      <c r="BXS41" s="498"/>
      <c r="BXT41" s="498"/>
      <c r="BXU41" s="498"/>
      <c r="BXV41" s="498"/>
      <c r="BXW41" s="498"/>
      <c r="BXX41" s="498"/>
      <c r="BXY41" s="498"/>
      <c r="BXZ41" s="498"/>
      <c r="BYA41" s="498"/>
      <c r="BYB41" s="498"/>
      <c r="BYC41" s="498"/>
      <c r="BYD41" s="498"/>
      <c r="BYE41" s="498"/>
      <c r="BYF41" s="498"/>
      <c r="BYG41" s="498"/>
      <c r="BYH41" s="498"/>
      <c r="BYI41" s="498"/>
      <c r="BYJ41" s="498"/>
      <c r="BYK41" s="498"/>
      <c r="BYL41" s="498"/>
      <c r="BYM41" s="498"/>
      <c r="BYN41" s="498"/>
      <c r="BYO41" s="498"/>
      <c r="BYP41" s="498"/>
      <c r="BYQ41" s="498"/>
      <c r="BYR41" s="498"/>
      <c r="BYS41" s="498"/>
      <c r="BYT41" s="498"/>
      <c r="BYU41" s="498"/>
      <c r="BYV41" s="498"/>
      <c r="BYW41" s="498"/>
      <c r="BYX41" s="498"/>
      <c r="BYY41" s="498"/>
      <c r="BYZ41" s="498"/>
      <c r="BZA41" s="498"/>
      <c r="BZB41" s="498"/>
      <c r="BZC41" s="498"/>
      <c r="BZD41" s="498"/>
      <c r="BZE41" s="498"/>
      <c r="BZF41" s="498"/>
      <c r="BZG41" s="498"/>
      <c r="BZH41" s="498"/>
      <c r="BZI41" s="498"/>
      <c r="BZJ41" s="498"/>
      <c r="BZK41" s="498"/>
      <c r="BZL41" s="498"/>
      <c r="BZM41" s="498"/>
      <c r="BZN41" s="498"/>
      <c r="BZO41" s="498"/>
      <c r="BZP41" s="498"/>
      <c r="BZQ41" s="498"/>
      <c r="BZR41" s="498"/>
      <c r="BZS41" s="498"/>
      <c r="BZT41" s="498"/>
      <c r="BZU41" s="498"/>
      <c r="BZV41" s="498"/>
      <c r="BZW41" s="498"/>
      <c r="BZX41" s="498"/>
      <c r="BZY41" s="498"/>
      <c r="BZZ41" s="498"/>
      <c r="CAA41" s="498"/>
      <c r="CAB41" s="498"/>
      <c r="CAC41" s="498"/>
      <c r="CAD41" s="498"/>
      <c r="CAE41" s="498"/>
      <c r="CAF41" s="498"/>
      <c r="CAG41" s="498"/>
      <c r="CAH41" s="498"/>
      <c r="CAI41" s="498"/>
      <c r="CAJ41" s="498"/>
      <c r="CAK41" s="498"/>
      <c r="CAL41" s="498"/>
      <c r="CAM41" s="498"/>
      <c r="CAN41" s="498"/>
      <c r="CAO41" s="498"/>
      <c r="CAP41" s="498"/>
      <c r="CAQ41" s="498"/>
      <c r="CAR41" s="498"/>
      <c r="CAS41" s="498"/>
      <c r="CAT41" s="498"/>
      <c r="CAU41" s="498"/>
      <c r="CAV41" s="498"/>
      <c r="CAW41" s="498"/>
      <c r="CAX41" s="498"/>
      <c r="CAY41" s="498"/>
      <c r="CAZ41" s="498"/>
      <c r="CBA41" s="498"/>
      <c r="CBB41" s="498"/>
      <c r="CBC41" s="498"/>
      <c r="CBD41" s="498"/>
      <c r="CBE41" s="498"/>
      <c r="CBF41" s="498"/>
      <c r="CBG41" s="498"/>
      <c r="CBH41" s="498"/>
      <c r="CBI41" s="498"/>
      <c r="CBJ41" s="498"/>
      <c r="CBK41" s="498"/>
      <c r="CBL41" s="498"/>
      <c r="CBM41" s="498"/>
      <c r="CBN41" s="498"/>
      <c r="CBO41" s="498"/>
      <c r="CBP41" s="498"/>
      <c r="CBQ41" s="498"/>
      <c r="CBR41" s="498"/>
      <c r="CBS41" s="498"/>
      <c r="CBT41" s="498"/>
      <c r="CBU41" s="498"/>
      <c r="CBV41" s="498"/>
      <c r="CBW41" s="498"/>
      <c r="CBX41" s="498"/>
      <c r="CBY41" s="498"/>
      <c r="CBZ41" s="498"/>
      <c r="CCA41" s="498"/>
      <c r="CCB41" s="498"/>
      <c r="CCC41" s="498"/>
      <c r="CCD41" s="498"/>
      <c r="CCE41" s="498"/>
      <c r="CCF41" s="498"/>
      <c r="CCG41" s="498"/>
      <c r="CCH41" s="498"/>
      <c r="CCI41" s="498"/>
      <c r="CCJ41" s="498"/>
      <c r="CCK41" s="498"/>
      <c r="CCL41" s="498"/>
      <c r="CCM41" s="498"/>
      <c r="CCN41" s="498"/>
      <c r="CCO41" s="498"/>
      <c r="CCP41" s="498"/>
      <c r="CCQ41" s="498"/>
      <c r="CCR41" s="498"/>
      <c r="CCS41" s="498"/>
      <c r="CCT41" s="498"/>
      <c r="CCU41" s="498"/>
      <c r="CCV41" s="498"/>
      <c r="CCW41" s="498"/>
      <c r="CCX41" s="498"/>
      <c r="CCY41" s="498"/>
      <c r="CCZ41" s="498"/>
      <c r="CDA41" s="498"/>
      <c r="CDB41" s="498"/>
      <c r="CDC41" s="498"/>
      <c r="CDD41" s="498"/>
      <c r="CDE41" s="498"/>
      <c r="CDF41" s="498"/>
      <c r="CDG41" s="498"/>
      <c r="CDH41" s="498"/>
      <c r="CDI41" s="498"/>
      <c r="CDJ41" s="498"/>
      <c r="CDK41" s="498"/>
      <c r="CDL41" s="498"/>
      <c r="CDM41" s="498"/>
      <c r="CDN41" s="498"/>
      <c r="CDO41" s="498"/>
      <c r="CDP41" s="498"/>
      <c r="CDQ41" s="498"/>
      <c r="CDR41" s="498"/>
      <c r="CDS41" s="498"/>
      <c r="CDT41" s="498"/>
      <c r="CDU41" s="498"/>
      <c r="CDV41" s="498"/>
      <c r="CDW41" s="498"/>
      <c r="CDX41" s="498"/>
      <c r="CDY41" s="498"/>
      <c r="CDZ41" s="498"/>
      <c r="CEA41" s="498"/>
      <c r="CEB41" s="498"/>
      <c r="CEC41" s="498"/>
      <c r="CED41" s="498"/>
      <c r="CEE41" s="498"/>
      <c r="CEF41" s="498"/>
      <c r="CEG41" s="498"/>
      <c r="CEH41" s="498"/>
      <c r="CEI41" s="498"/>
      <c r="CEJ41" s="498"/>
      <c r="CEK41" s="498"/>
      <c r="CEL41" s="498"/>
      <c r="CEM41" s="498"/>
      <c r="CEN41" s="498"/>
      <c r="CEO41" s="498"/>
      <c r="CEP41" s="498"/>
      <c r="CEQ41" s="498"/>
      <c r="CER41" s="498"/>
      <c r="CES41" s="498"/>
      <c r="CET41" s="498"/>
      <c r="CEU41" s="498"/>
      <c r="CEV41" s="498"/>
      <c r="CEW41" s="498"/>
      <c r="CEX41" s="498"/>
      <c r="CEY41" s="498"/>
      <c r="CEZ41" s="498"/>
      <c r="CFA41" s="498"/>
      <c r="CFB41" s="498"/>
      <c r="CFC41" s="498"/>
      <c r="CFD41" s="498"/>
      <c r="CFE41" s="498"/>
      <c r="CFF41" s="498"/>
      <c r="CFG41" s="498"/>
      <c r="CFH41" s="498"/>
      <c r="CFI41" s="498"/>
      <c r="CFJ41" s="498"/>
      <c r="CFK41" s="498"/>
      <c r="CFL41" s="498"/>
      <c r="CFM41" s="498"/>
      <c r="CFN41" s="498"/>
      <c r="CFO41" s="498"/>
      <c r="CFP41" s="498"/>
      <c r="CFQ41" s="498"/>
      <c r="CFR41" s="498"/>
      <c r="CFS41" s="498"/>
      <c r="CFT41" s="498"/>
      <c r="CFU41" s="498"/>
      <c r="CFV41" s="498"/>
      <c r="CFW41" s="498"/>
      <c r="CFX41" s="498"/>
      <c r="CFY41" s="498"/>
      <c r="CFZ41" s="498"/>
      <c r="CGA41" s="498"/>
      <c r="CGB41" s="498"/>
      <c r="CGC41" s="498"/>
      <c r="CGD41" s="498"/>
      <c r="CGE41" s="498"/>
      <c r="CGF41" s="498"/>
      <c r="CGG41" s="498"/>
      <c r="CGH41" s="498"/>
      <c r="CGI41" s="498"/>
      <c r="CGJ41" s="498"/>
      <c r="CGK41" s="498"/>
      <c r="CGL41" s="498"/>
      <c r="CGM41" s="498"/>
      <c r="CGN41" s="498"/>
      <c r="CGO41" s="498"/>
      <c r="CGP41" s="498"/>
      <c r="CGQ41" s="498"/>
      <c r="CGR41" s="498"/>
      <c r="CGS41" s="498"/>
      <c r="CGT41" s="498"/>
      <c r="CGU41" s="498"/>
      <c r="CGV41" s="498"/>
      <c r="CGW41" s="498"/>
      <c r="CGX41" s="498"/>
      <c r="CGY41" s="498"/>
      <c r="CGZ41" s="498"/>
      <c r="CHA41" s="498"/>
      <c r="CHB41" s="498"/>
      <c r="CHC41" s="498"/>
      <c r="CHD41" s="498"/>
      <c r="CHE41" s="498"/>
      <c r="CHF41" s="498"/>
      <c r="CHG41" s="498"/>
      <c r="CHH41" s="498"/>
      <c r="CHI41" s="498"/>
      <c r="CHJ41" s="498"/>
      <c r="CHK41" s="498"/>
      <c r="CHL41" s="498"/>
      <c r="CHM41" s="498"/>
      <c r="CHN41" s="498"/>
      <c r="CHO41" s="498"/>
      <c r="CHP41" s="498"/>
      <c r="CHQ41" s="498"/>
      <c r="CHR41" s="498"/>
      <c r="CHS41" s="498"/>
      <c r="CHT41" s="498"/>
      <c r="CHU41" s="498"/>
      <c r="CHV41" s="498"/>
      <c r="CHW41" s="498"/>
      <c r="CHX41" s="498"/>
      <c r="CHY41" s="498"/>
      <c r="CHZ41" s="498"/>
      <c r="CIA41" s="498"/>
      <c r="CIB41" s="498"/>
      <c r="CIC41" s="498"/>
      <c r="CID41" s="498"/>
      <c r="CIE41" s="498"/>
      <c r="CIF41" s="498"/>
      <c r="CIG41" s="498"/>
      <c r="CIH41" s="498"/>
      <c r="CII41" s="498"/>
      <c r="CIJ41" s="498"/>
      <c r="CIK41" s="498"/>
      <c r="CIL41" s="498"/>
      <c r="CIM41" s="498"/>
      <c r="CIN41" s="498"/>
      <c r="CIO41" s="498"/>
      <c r="CIP41" s="498"/>
      <c r="CIQ41" s="498"/>
      <c r="CIR41" s="498"/>
      <c r="CIS41" s="498"/>
      <c r="CIT41" s="498"/>
      <c r="CIU41" s="498"/>
      <c r="CIV41" s="498"/>
      <c r="CIW41" s="498"/>
      <c r="CIX41" s="498"/>
      <c r="CIY41" s="498"/>
      <c r="CIZ41" s="498"/>
      <c r="CJA41" s="498"/>
      <c r="CJB41" s="498"/>
      <c r="CJC41" s="498"/>
      <c r="CJD41" s="498"/>
      <c r="CJE41" s="498"/>
      <c r="CJF41" s="498"/>
      <c r="CJG41" s="498"/>
      <c r="CJH41" s="498"/>
      <c r="CJI41" s="498"/>
      <c r="CJJ41" s="498"/>
      <c r="CJK41" s="498"/>
      <c r="CJL41" s="498"/>
      <c r="CJM41" s="498"/>
      <c r="CJN41" s="498"/>
      <c r="CJO41" s="498"/>
      <c r="CJP41" s="498"/>
      <c r="CJQ41" s="498"/>
      <c r="CJR41" s="498"/>
      <c r="CJS41" s="498"/>
      <c r="CJT41" s="498"/>
      <c r="CJU41" s="498"/>
      <c r="CJV41" s="498"/>
      <c r="CJW41" s="498"/>
      <c r="CJX41" s="498"/>
      <c r="CJY41" s="498"/>
      <c r="CJZ41" s="498"/>
      <c r="CKA41" s="498"/>
      <c r="CKB41" s="498"/>
      <c r="CKC41" s="498"/>
      <c r="CKD41" s="498"/>
      <c r="CKE41" s="498"/>
      <c r="CKF41" s="498"/>
      <c r="CKG41" s="498"/>
      <c r="CKH41" s="498"/>
      <c r="CKI41" s="498"/>
      <c r="CKJ41" s="498"/>
      <c r="CKK41" s="498"/>
      <c r="CKL41" s="498"/>
      <c r="CKM41" s="498"/>
      <c r="CKN41" s="498"/>
      <c r="CKO41" s="498"/>
      <c r="CKP41" s="498"/>
      <c r="CKQ41" s="498"/>
      <c r="CKR41" s="498"/>
      <c r="CKS41" s="498"/>
      <c r="CKT41" s="498"/>
      <c r="CKU41" s="498"/>
      <c r="CKV41" s="498"/>
      <c r="CKW41" s="498"/>
      <c r="CKX41" s="498"/>
      <c r="CKY41" s="498"/>
      <c r="CKZ41" s="498"/>
      <c r="CLA41" s="498"/>
      <c r="CLB41" s="498"/>
      <c r="CLC41" s="498"/>
      <c r="CLD41" s="498"/>
      <c r="CLE41" s="498"/>
      <c r="CLF41" s="498"/>
      <c r="CLG41" s="498"/>
      <c r="CLH41" s="498"/>
      <c r="CLI41" s="498"/>
      <c r="CLJ41" s="498"/>
      <c r="CLK41" s="498"/>
      <c r="CLL41" s="498"/>
      <c r="CLM41" s="498"/>
      <c r="CLN41" s="498"/>
      <c r="CLO41" s="498"/>
      <c r="CLP41" s="498"/>
      <c r="CLQ41" s="498"/>
      <c r="CLR41" s="498"/>
      <c r="CLS41" s="498"/>
      <c r="CLT41" s="498"/>
      <c r="CLU41" s="498"/>
      <c r="CLV41" s="498"/>
      <c r="CLW41" s="498"/>
      <c r="CLX41" s="498"/>
      <c r="CLY41" s="498"/>
      <c r="CLZ41" s="498"/>
      <c r="CMA41" s="498"/>
      <c r="CMB41" s="498"/>
      <c r="CMC41" s="498"/>
      <c r="CMD41" s="498"/>
      <c r="CME41" s="498"/>
      <c r="CMF41" s="498"/>
      <c r="CMG41" s="498"/>
      <c r="CMH41" s="498"/>
      <c r="CMI41" s="498"/>
      <c r="CMJ41" s="498"/>
      <c r="CMK41" s="498"/>
      <c r="CML41" s="498"/>
      <c r="CMM41" s="498"/>
      <c r="CMN41" s="498"/>
      <c r="CMO41" s="498"/>
      <c r="CMP41" s="498"/>
      <c r="CMQ41" s="498"/>
      <c r="CMR41" s="498"/>
      <c r="CMS41" s="498"/>
      <c r="CMT41" s="498"/>
      <c r="CMU41" s="498"/>
      <c r="CMV41" s="498"/>
      <c r="CMW41" s="498"/>
      <c r="CMX41" s="498"/>
      <c r="CMY41" s="498"/>
      <c r="CMZ41" s="498"/>
      <c r="CNA41" s="498"/>
      <c r="CNB41" s="498"/>
      <c r="CNC41" s="498"/>
      <c r="CND41" s="498"/>
      <c r="CNE41" s="498"/>
      <c r="CNF41" s="498"/>
      <c r="CNG41" s="498"/>
      <c r="CNH41" s="498"/>
      <c r="CNI41" s="498"/>
      <c r="CNJ41" s="498"/>
      <c r="CNK41" s="498"/>
      <c r="CNL41" s="498"/>
      <c r="CNM41" s="498"/>
      <c r="CNN41" s="498"/>
      <c r="CNO41" s="498"/>
      <c r="CNP41" s="498"/>
      <c r="CNQ41" s="498"/>
      <c r="CNR41" s="498"/>
      <c r="CNS41" s="498"/>
      <c r="CNT41" s="498"/>
      <c r="CNU41" s="498"/>
      <c r="CNV41" s="498"/>
      <c r="CNW41" s="498"/>
      <c r="CNX41" s="498"/>
      <c r="CNY41" s="498"/>
      <c r="CNZ41" s="498"/>
      <c r="COA41" s="498"/>
      <c r="COB41" s="498"/>
      <c r="COC41" s="498"/>
      <c r="COD41" s="498"/>
      <c r="COE41" s="498"/>
      <c r="COF41" s="498"/>
      <c r="COG41" s="498"/>
      <c r="COH41" s="498"/>
      <c r="COI41" s="498"/>
      <c r="COJ41" s="498"/>
      <c r="COK41" s="498"/>
      <c r="COL41" s="498"/>
      <c r="COM41" s="498"/>
      <c r="CON41" s="498"/>
      <c r="COO41" s="498"/>
      <c r="COP41" s="498"/>
      <c r="COQ41" s="498"/>
      <c r="COR41" s="498"/>
      <c r="COS41" s="498"/>
      <c r="COT41" s="498"/>
      <c r="COU41" s="498"/>
      <c r="COV41" s="498"/>
      <c r="COW41" s="498"/>
      <c r="COX41" s="498"/>
      <c r="COY41" s="498"/>
      <c r="COZ41" s="498"/>
      <c r="CPA41" s="498"/>
      <c r="CPB41" s="498"/>
      <c r="CPC41" s="498"/>
      <c r="CPD41" s="498"/>
      <c r="CPE41" s="498"/>
      <c r="CPF41" s="498"/>
      <c r="CPG41" s="498"/>
      <c r="CPH41" s="498"/>
      <c r="CPI41" s="498"/>
      <c r="CPJ41" s="498"/>
      <c r="CPK41" s="498"/>
      <c r="CPL41" s="498"/>
      <c r="CPM41" s="498"/>
      <c r="CPN41" s="498"/>
      <c r="CPO41" s="498"/>
      <c r="CPP41" s="498"/>
      <c r="CPQ41" s="498"/>
      <c r="CPR41" s="498"/>
      <c r="CPS41" s="498"/>
      <c r="CPT41" s="498"/>
      <c r="CPU41" s="498"/>
      <c r="CPV41" s="498"/>
      <c r="CPW41" s="498"/>
      <c r="CPX41" s="498"/>
      <c r="CPY41" s="498"/>
      <c r="CPZ41" s="498"/>
      <c r="CQA41" s="498"/>
      <c r="CQB41" s="498"/>
      <c r="CQC41" s="498"/>
      <c r="CQD41" s="498"/>
      <c r="CQE41" s="498"/>
      <c r="CQF41" s="498"/>
      <c r="CQG41" s="498"/>
      <c r="CQH41" s="498"/>
      <c r="CQI41" s="498"/>
      <c r="CQJ41" s="498"/>
      <c r="CQK41" s="498"/>
      <c r="CQL41" s="498"/>
      <c r="CQM41" s="498"/>
      <c r="CQN41" s="498"/>
      <c r="CQO41" s="498"/>
      <c r="CQP41" s="498"/>
      <c r="CQQ41" s="498"/>
      <c r="CQR41" s="498"/>
      <c r="CQS41" s="498"/>
      <c r="CQT41" s="498"/>
      <c r="CQU41" s="498"/>
      <c r="CQV41" s="498"/>
      <c r="CQW41" s="498"/>
      <c r="CQX41" s="498"/>
      <c r="CQY41" s="498"/>
      <c r="CQZ41" s="498"/>
      <c r="CRA41" s="498"/>
      <c r="CRB41" s="498"/>
      <c r="CRC41" s="498"/>
      <c r="CRD41" s="498"/>
      <c r="CRE41" s="498"/>
      <c r="CRF41" s="498"/>
      <c r="CRG41" s="498"/>
      <c r="CRH41" s="498"/>
      <c r="CRI41" s="498"/>
      <c r="CRJ41" s="498"/>
      <c r="CRK41" s="498"/>
      <c r="CRL41" s="498"/>
      <c r="CRM41" s="498"/>
      <c r="CRN41" s="498"/>
      <c r="CRO41" s="498"/>
      <c r="CRP41" s="498"/>
      <c r="CRQ41" s="498"/>
      <c r="CRR41" s="498"/>
      <c r="CRS41" s="498"/>
      <c r="CRT41" s="498"/>
      <c r="CRU41" s="498"/>
      <c r="CRV41" s="498"/>
      <c r="CRW41" s="498"/>
      <c r="CRX41" s="498"/>
      <c r="CRY41" s="498"/>
      <c r="CRZ41" s="498"/>
      <c r="CSA41" s="498"/>
      <c r="CSB41" s="498"/>
      <c r="CSC41" s="498"/>
      <c r="CSD41" s="498"/>
      <c r="CSE41" s="498"/>
      <c r="CSF41" s="498"/>
      <c r="CSG41" s="498"/>
      <c r="CSH41" s="498"/>
      <c r="CSI41" s="498"/>
      <c r="CSJ41" s="498"/>
      <c r="CSK41" s="498"/>
      <c r="CSL41" s="498"/>
      <c r="CSM41" s="498"/>
      <c r="CSN41" s="498"/>
      <c r="CSO41" s="498"/>
      <c r="CSP41" s="498"/>
      <c r="CSQ41" s="498"/>
      <c r="CSR41" s="498"/>
      <c r="CSS41" s="498"/>
      <c r="CST41" s="498"/>
      <c r="CSU41" s="498"/>
      <c r="CSV41" s="498"/>
      <c r="CSW41" s="498"/>
      <c r="CSX41" s="498"/>
      <c r="CSY41" s="498"/>
      <c r="CSZ41" s="498"/>
      <c r="CTA41" s="498"/>
      <c r="CTB41" s="498"/>
      <c r="CTC41" s="498"/>
      <c r="CTD41" s="498"/>
      <c r="CTE41" s="498"/>
      <c r="CTF41" s="498"/>
      <c r="CTG41" s="498"/>
      <c r="CTH41" s="498"/>
      <c r="CTI41" s="498"/>
      <c r="CTJ41" s="498"/>
      <c r="CTK41" s="498"/>
      <c r="CTL41" s="498"/>
      <c r="CTM41" s="498"/>
      <c r="CTN41" s="498"/>
      <c r="CTO41" s="498"/>
      <c r="CTP41" s="498"/>
      <c r="CTQ41" s="498"/>
      <c r="CTR41" s="498"/>
      <c r="CTS41" s="498"/>
      <c r="CTT41" s="498"/>
      <c r="CTU41" s="498"/>
      <c r="CTV41" s="498"/>
      <c r="CTW41" s="498"/>
      <c r="CTX41" s="498"/>
      <c r="CTY41" s="498"/>
      <c r="CTZ41" s="498"/>
      <c r="CUA41" s="498"/>
      <c r="CUB41" s="498"/>
      <c r="CUC41" s="498"/>
      <c r="CUD41" s="498"/>
      <c r="CUE41" s="498"/>
      <c r="CUF41" s="498"/>
      <c r="CUG41" s="498"/>
      <c r="CUH41" s="498"/>
      <c r="CUI41" s="498"/>
      <c r="CUJ41" s="498"/>
      <c r="CUK41" s="498"/>
      <c r="CUL41" s="498"/>
      <c r="CUM41" s="498"/>
      <c r="CUN41" s="498"/>
      <c r="CUO41" s="498"/>
      <c r="CUP41" s="498"/>
      <c r="CUQ41" s="498"/>
      <c r="CUR41" s="498"/>
      <c r="CUS41" s="498"/>
      <c r="CUT41" s="498"/>
      <c r="CUU41" s="498"/>
      <c r="CUV41" s="498"/>
      <c r="CUW41" s="498"/>
      <c r="CUX41" s="498"/>
      <c r="CUY41" s="498"/>
      <c r="CUZ41" s="498"/>
      <c r="CVA41" s="498"/>
      <c r="CVB41" s="498"/>
      <c r="CVC41" s="498"/>
      <c r="CVD41" s="498"/>
      <c r="CVE41" s="498"/>
      <c r="CVF41" s="498"/>
      <c r="CVG41" s="498"/>
      <c r="CVH41" s="498"/>
      <c r="CVI41" s="498"/>
      <c r="CVJ41" s="498"/>
      <c r="CVK41" s="498"/>
      <c r="CVL41" s="498"/>
      <c r="CVM41" s="498"/>
      <c r="CVN41" s="498"/>
      <c r="CVO41" s="498"/>
      <c r="CVP41" s="498"/>
      <c r="CVQ41" s="498"/>
      <c r="CVR41" s="498"/>
      <c r="CVS41" s="498"/>
      <c r="CVT41" s="498"/>
      <c r="CVU41" s="498"/>
      <c r="CVV41" s="498"/>
      <c r="CVW41" s="498"/>
      <c r="CVX41" s="498"/>
      <c r="CVY41" s="498"/>
      <c r="CVZ41" s="498"/>
      <c r="CWA41" s="498"/>
      <c r="CWB41" s="498"/>
      <c r="CWC41" s="498"/>
      <c r="CWD41" s="498"/>
      <c r="CWE41" s="498"/>
      <c r="CWF41" s="498"/>
      <c r="CWG41" s="498"/>
      <c r="CWH41" s="498"/>
      <c r="CWI41" s="498"/>
      <c r="CWJ41" s="498"/>
      <c r="CWK41" s="498"/>
      <c r="CWL41" s="498"/>
      <c r="CWM41" s="498"/>
      <c r="CWN41" s="498"/>
      <c r="CWO41" s="498"/>
      <c r="CWP41" s="498"/>
      <c r="CWQ41" s="498"/>
      <c r="CWR41" s="498"/>
      <c r="CWS41" s="498"/>
      <c r="CWT41" s="498"/>
      <c r="CWU41" s="498"/>
      <c r="CWV41" s="498"/>
      <c r="CWW41" s="498"/>
      <c r="CWX41" s="498"/>
      <c r="CWY41" s="498"/>
      <c r="CWZ41" s="498"/>
      <c r="CXA41" s="498"/>
      <c r="CXB41" s="498"/>
      <c r="CXC41" s="498"/>
      <c r="CXD41" s="498"/>
      <c r="CXE41" s="498"/>
      <c r="CXF41" s="498"/>
      <c r="CXG41" s="498"/>
      <c r="CXH41" s="498"/>
      <c r="CXI41" s="498"/>
      <c r="CXJ41" s="498"/>
      <c r="CXK41" s="498"/>
      <c r="CXL41" s="498"/>
      <c r="CXM41" s="498"/>
      <c r="CXN41" s="498"/>
      <c r="CXO41" s="498"/>
      <c r="CXP41" s="498"/>
      <c r="CXQ41" s="498"/>
      <c r="CXR41" s="498"/>
      <c r="CXS41" s="498"/>
      <c r="CXT41" s="498"/>
      <c r="CXU41" s="498"/>
      <c r="CXV41" s="498"/>
      <c r="CXW41" s="498"/>
      <c r="CXX41" s="498"/>
      <c r="CXY41" s="498"/>
      <c r="CXZ41" s="498"/>
      <c r="CYA41" s="498"/>
      <c r="CYB41" s="498"/>
      <c r="CYC41" s="498"/>
      <c r="CYD41" s="498"/>
      <c r="CYE41" s="498"/>
      <c r="CYF41" s="498"/>
      <c r="CYG41" s="498"/>
      <c r="CYH41" s="498"/>
      <c r="CYI41" s="498"/>
      <c r="CYJ41" s="498"/>
      <c r="CYK41" s="498"/>
      <c r="CYL41" s="498"/>
      <c r="CYM41" s="498"/>
      <c r="CYN41" s="498"/>
      <c r="CYO41" s="498"/>
      <c r="CYP41" s="498"/>
      <c r="CYQ41" s="498"/>
      <c r="CYR41" s="498"/>
      <c r="CYS41" s="498"/>
      <c r="CYT41" s="498"/>
      <c r="CYU41" s="498"/>
      <c r="CYV41" s="498"/>
      <c r="CYW41" s="498"/>
      <c r="CYX41" s="498"/>
      <c r="CYY41" s="498"/>
      <c r="CYZ41" s="498"/>
      <c r="CZA41" s="498"/>
      <c r="CZB41" s="498"/>
      <c r="CZC41" s="498"/>
      <c r="CZD41" s="498"/>
      <c r="CZE41" s="498"/>
      <c r="CZF41" s="498"/>
      <c r="CZG41" s="498"/>
      <c r="CZH41" s="498"/>
      <c r="CZI41" s="498"/>
      <c r="CZJ41" s="498"/>
      <c r="CZK41" s="498"/>
      <c r="CZL41" s="498"/>
      <c r="CZM41" s="498"/>
      <c r="CZN41" s="498"/>
      <c r="CZO41" s="498"/>
      <c r="CZP41" s="498"/>
      <c r="CZQ41" s="498"/>
      <c r="CZR41" s="498"/>
      <c r="CZS41" s="498"/>
      <c r="CZT41" s="498"/>
      <c r="CZU41" s="498"/>
      <c r="CZV41" s="498"/>
      <c r="CZW41" s="498"/>
      <c r="CZX41" s="498"/>
      <c r="CZY41" s="498"/>
      <c r="CZZ41" s="498"/>
      <c r="DAA41" s="498"/>
      <c r="DAB41" s="498"/>
      <c r="DAC41" s="498"/>
      <c r="DAD41" s="498"/>
      <c r="DAE41" s="498"/>
      <c r="DAF41" s="498"/>
      <c r="DAG41" s="498"/>
      <c r="DAH41" s="498"/>
      <c r="DAI41" s="498"/>
      <c r="DAJ41" s="498"/>
      <c r="DAK41" s="498"/>
      <c r="DAL41" s="498"/>
      <c r="DAM41" s="498"/>
      <c r="DAN41" s="498"/>
      <c r="DAO41" s="498"/>
      <c r="DAP41" s="498"/>
      <c r="DAQ41" s="498"/>
      <c r="DAR41" s="498"/>
      <c r="DAS41" s="498"/>
      <c r="DAT41" s="498"/>
      <c r="DAU41" s="498"/>
      <c r="DAV41" s="498"/>
      <c r="DAW41" s="498"/>
      <c r="DAX41" s="498"/>
      <c r="DAY41" s="498"/>
      <c r="DAZ41" s="498"/>
      <c r="DBA41" s="498"/>
      <c r="DBB41" s="498"/>
      <c r="DBC41" s="498"/>
      <c r="DBD41" s="498"/>
      <c r="DBE41" s="498"/>
      <c r="DBF41" s="498"/>
      <c r="DBG41" s="498"/>
      <c r="DBH41" s="498"/>
      <c r="DBI41" s="498"/>
      <c r="DBJ41" s="498"/>
      <c r="DBK41" s="498"/>
      <c r="DBL41" s="498"/>
      <c r="DBM41" s="498"/>
      <c r="DBN41" s="498"/>
      <c r="DBO41" s="498"/>
      <c r="DBP41" s="498"/>
      <c r="DBQ41" s="498"/>
      <c r="DBR41" s="498"/>
      <c r="DBS41" s="498"/>
      <c r="DBT41" s="498"/>
      <c r="DBU41" s="498"/>
      <c r="DBV41" s="498"/>
      <c r="DBW41" s="498"/>
      <c r="DBX41" s="498"/>
      <c r="DBY41" s="498"/>
      <c r="DBZ41" s="498"/>
      <c r="DCA41" s="498"/>
      <c r="DCB41" s="498"/>
      <c r="DCC41" s="498"/>
      <c r="DCD41" s="498"/>
      <c r="DCE41" s="498"/>
      <c r="DCF41" s="498"/>
      <c r="DCG41" s="498"/>
      <c r="DCH41" s="498"/>
      <c r="DCI41" s="498"/>
      <c r="DCJ41" s="498"/>
      <c r="DCK41" s="498"/>
      <c r="DCL41" s="498"/>
      <c r="DCM41" s="498"/>
      <c r="DCN41" s="498"/>
      <c r="DCO41" s="498"/>
      <c r="DCP41" s="498"/>
      <c r="DCQ41" s="498"/>
      <c r="DCR41" s="498"/>
      <c r="DCS41" s="498"/>
      <c r="DCT41" s="498"/>
      <c r="DCU41" s="498"/>
      <c r="DCV41" s="498"/>
      <c r="DCW41" s="498"/>
      <c r="DCX41" s="498"/>
      <c r="DCY41" s="498"/>
      <c r="DCZ41" s="498"/>
      <c r="DDA41" s="498"/>
      <c r="DDB41" s="498"/>
      <c r="DDC41" s="498"/>
      <c r="DDD41" s="498"/>
      <c r="DDE41" s="498"/>
      <c r="DDF41" s="498"/>
      <c r="DDG41" s="498"/>
      <c r="DDH41" s="498"/>
      <c r="DDI41" s="498"/>
      <c r="DDJ41" s="498"/>
      <c r="DDK41" s="498"/>
      <c r="DDL41" s="498"/>
      <c r="DDM41" s="498"/>
      <c r="DDN41" s="498"/>
      <c r="DDO41" s="498"/>
      <c r="DDP41" s="498"/>
      <c r="DDQ41" s="498"/>
      <c r="DDR41" s="498"/>
      <c r="DDS41" s="498"/>
      <c r="DDT41" s="498"/>
      <c r="DDU41" s="498"/>
      <c r="DDV41" s="498"/>
      <c r="DDW41" s="498"/>
      <c r="DDX41" s="498"/>
      <c r="DDY41" s="498"/>
      <c r="DDZ41" s="498"/>
      <c r="DEA41" s="498"/>
      <c r="DEB41" s="498"/>
      <c r="DEC41" s="498"/>
      <c r="DED41" s="498"/>
      <c r="DEE41" s="498"/>
      <c r="DEF41" s="498"/>
      <c r="DEG41" s="498"/>
      <c r="DEH41" s="498"/>
      <c r="DEI41" s="498"/>
      <c r="DEJ41" s="498"/>
      <c r="DEK41" s="498"/>
      <c r="DEL41" s="498"/>
      <c r="DEM41" s="498"/>
      <c r="DEN41" s="498"/>
      <c r="DEO41" s="498"/>
      <c r="DEP41" s="498"/>
      <c r="DEQ41" s="498"/>
      <c r="DER41" s="498"/>
      <c r="DES41" s="498"/>
      <c r="DET41" s="498"/>
      <c r="DEU41" s="498"/>
      <c r="DEV41" s="498"/>
      <c r="DEW41" s="498"/>
      <c r="DEX41" s="498"/>
      <c r="DEY41" s="498"/>
      <c r="DEZ41" s="498"/>
      <c r="DFA41" s="498"/>
      <c r="DFB41" s="498"/>
      <c r="DFC41" s="498"/>
      <c r="DFD41" s="498"/>
      <c r="DFE41" s="498"/>
      <c r="DFF41" s="498"/>
      <c r="DFG41" s="498"/>
      <c r="DFH41" s="498"/>
      <c r="DFI41" s="498"/>
      <c r="DFJ41" s="498"/>
      <c r="DFK41" s="498"/>
      <c r="DFL41" s="498"/>
      <c r="DFM41" s="498"/>
      <c r="DFN41" s="498"/>
      <c r="DFO41" s="498"/>
      <c r="DFP41" s="498"/>
      <c r="DFQ41" s="498"/>
      <c r="DFR41" s="498"/>
      <c r="DFS41" s="498"/>
      <c r="DFT41" s="498"/>
      <c r="DFU41" s="498"/>
      <c r="DFV41" s="498"/>
      <c r="DFW41" s="498"/>
      <c r="DFX41" s="498"/>
      <c r="DFY41" s="498"/>
      <c r="DFZ41" s="498"/>
      <c r="DGA41" s="498"/>
      <c r="DGB41" s="498"/>
      <c r="DGC41" s="498"/>
      <c r="DGD41" s="498"/>
      <c r="DGE41" s="498"/>
      <c r="DGF41" s="498"/>
      <c r="DGG41" s="498"/>
      <c r="DGH41" s="498"/>
      <c r="DGI41" s="498"/>
      <c r="DGJ41" s="498"/>
      <c r="DGK41" s="498"/>
      <c r="DGL41" s="498"/>
      <c r="DGM41" s="498"/>
      <c r="DGN41" s="498"/>
      <c r="DGO41" s="498"/>
      <c r="DGP41" s="498"/>
      <c r="DGQ41" s="498"/>
      <c r="DGR41" s="498"/>
      <c r="DGS41" s="498"/>
      <c r="DGT41" s="498"/>
      <c r="DGU41" s="498"/>
      <c r="DGV41" s="498"/>
      <c r="DGW41" s="498"/>
      <c r="DGX41" s="498"/>
      <c r="DGY41" s="498"/>
      <c r="DGZ41" s="498"/>
      <c r="DHA41" s="498"/>
      <c r="DHB41" s="498"/>
      <c r="DHC41" s="498"/>
      <c r="DHD41" s="498"/>
      <c r="DHE41" s="498"/>
      <c r="DHF41" s="498"/>
      <c r="DHG41" s="498"/>
      <c r="DHH41" s="498"/>
      <c r="DHI41" s="498"/>
      <c r="DHJ41" s="498"/>
      <c r="DHK41" s="498"/>
      <c r="DHL41" s="498"/>
      <c r="DHM41" s="498"/>
      <c r="DHN41" s="498"/>
      <c r="DHO41" s="498"/>
      <c r="DHP41" s="498"/>
      <c r="DHQ41" s="498"/>
      <c r="DHR41" s="498"/>
      <c r="DHS41" s="498"/>
      <c r="DHT41" s="498"/>
      <c r="DHU41" s="498"/>
      <c r="DHV41" s="498"/>
      <c r="DHW41" s="498"/>
      <c r="DHX41" s="498"/>
      <c r="DHY41" s="498"/>
      <c r="DHZ41" s="498"/>
      <c r="DIA41" s="498"/>
      <c r="DIB41" s="498"/>
      <c r="DIC41" s="498"/>
      <c r="DID41" s="498"/>
      <c r="DIE41" s="498"/>
      <c r="DIF41" s="498"/>
      <c r="DIG41" s="498"/>
      <c r="DIH41" s="498"/>
      <c r="DII41" s="498"/>
      <c r="DIJ41" s="498"/>
      <c r="DIK41" s="498"/>
      <c r="DIL41" s="498"/>
      <c r="DIM41" s="498"/>
      <c r="DIN41" s="498"/>
      <c r="DIO41" s="498"/>
      <c r="DIP41" s="498"/>
      <c r="DIQ41" s="498"/>
      <c r="DIR41" s="498"/>
      <c r="DIS41" s="498"/>
      <c r="DIT41" s="498"/>
      <c r="DIU41" s="498"/>
      <c r="DIV41" s="498"/>
      <c r="DIW41" s="498"/>
      <c r="DIX41" s="498"/>
      <c r="DIY41" s="498"/>
      <c r="DIZ41" s="498"/>
      <c r="DJA41" s="498"/>
      <c r="DJB41" s="498"/>
      <c r="DJC41" s="498"/>
      <c r="DJD41" s="498"/>
      <c r="DJE41" s="498"/>
      <c r="DJF41" s="498"/>
      <c r="DJG41" s="498"/>
      <c r="DJH41" s="498"/>
      <c r="DJI41" s="498"/>
      <c r="DJJ41" s="498"/>
      <c r="DJK41" s="498"/>
      <c r="DJL41" s="498"/>
      <c r="DJM41" s="498"/>
      <c r="DJN41" s="498"/>
      <c r="DJO41" s="498"/>
      <c r="DJP41" s="498"/>
      <c r="DJQ41" s="498"/>
      <c r="DJR41" s="498"/>
      <c r="DJS41" s="498"/>
      <c r="DJT41" s="498"/>
      <c r="DJU41" s="498"/>
      <c r="DJV41" s="498"/>
      <c r="DJW41" s="498"/>
      <c r="DJX41" s="498"/>
      <c r="DJY41" s="498"/>
      <c r="DJZ41" s="498"/>
      <c r="DKA41" s="498"/>
      <c r="DKB41" s="498"/>
      <c r="DKC41" s="498"/>
      <c r="DKD41" s="498"/>
      <c r="DKE41" s="498"/>
      <c r="DKF41" s="498"/>
      <c r="DKG41" s="498"/>
      <c r="DKH41" s="498"/>
      <c r="DKI41" s="498"/>
      <c r="DKJ41" s="498"/>
      <c r="DKK41" s="498"/>
      <c r="DKL41" s="498"/>
      <c r="DKM41" s="498"/>
      <c r="DKN41" s="498"/>
      <c r="DKO41" s="498"/>
      <c r="DKP41" s="498"/>
      <c r="DKQ41" s="498"/>
      <c r="DKR41" s="498"/>
      <c r="DKS41" s="498"/>
      <c r="DKT41" s="498"/>
      <c r="DKU41" s="498"/>
      <c r="DKV41" s="498"/>
      <c r="DKW41" s="498"/>
      <c r="DKX41" s="498"/>
      <c r="DKY41" s="498"/>
      <c r="DKZ41" s="498"/>
      <c r="DLA41" s="498"/>
      <c r="DLB41" s="498"/>
      <c r="DLC41" s="498"/>
      <c r="DLD41" s="498"/>
      <c r="DLE41" s="498"/>
      <c r="DLF41" s="498"/>
      <c r="DLG41" s="498"/>
      <c r="DLH41" s="498"/>
      <c r="DLI41" s="498"/>
      <c r="DLJ41" s="498"/>
      <c r="DLK41" s="498"/>
      <c r="DLL41" s="498"/>
      <c r="DLM41" s="498"/>
      <c r="DLN41" s="498"/>
      <c r="DLO41" s="498"/>
      <c r="DLP41" s="498"/>
      <c r="DLQ41" s="498"/>
      <c r="DLR41" s="498"/>
      <c r="DLS41" s="498"/>
      <c r="DLT41" s="498"/>
      <c r="DLU41" s="498"/>
      <c r="DLV41" s="498"/>
      <c r="DLW41" s="498"/>
      <c r="DLX41" s="498"/>
      <c r="DLY41" s="498"/>
      <c r="DLZ41" s="498"/>
      <c r="DMA41" s="498"/>
      <c r="DMB41" s="498"/>
      <c r="DMC41" s="498"/>
      <c r="DMD41" s="498"/>
      <c r="DME41" s="498"/>
      <c r="DMF41" s="498"/>
      <c r="DMG41" s="498"/>
      <c r="DMH41" s="498"/>
      <c r="DMI41" s="498"/>
      <c r="DMJ41" s="498"/>
      <c r="DMK41" s="498"/>
      <c r="DML41" s="498"/>
      <c r="DMM41" s="498"/>
      <c r="DMN41" s="498"/>
      <c r="DMO41" s="498"/>
      <c r="DMP41" s="498"/>
      <c r="DMQ41" s="498"/>
      <c r="DMR41" s="498"/>
      <c r="DMS41" s="498"/>
      <c r="DMT41" s="498"/>
      <c r="DMU41" s="498"/>
      <c r="DMV41" s="498"/>
      <c r="DMW41" s="498"/>
      <c r="DMX41" s="498"/>
      <c r="DMY41" s="498"/>
      <c r="DMZ41" s="498"/>
      <c r="DNA41" s="498"/>
      <c r="DNB41" s="498"/>
      <c r="DNC41" s="498"/>
      <c r="DND41" s="498"/>
      <c r="DNE41" s="498"/>
      <c r="DNF41" s="498"/>
      <c r="DNG41" s="498"/>
      <c r="DNH41" s="498"/>
      <c r="DNI41" s="498"/>
      <c r="DNJ41" s="498"/>
      <c r="DNK41" s="498"/>
      <c r="DNL41" s="498"/>
      <c r="DNM41" s="498"/>
      <c r="DNN41" s="498"/>
      <c r="DNO41" s="498"/>
      <c r="DNP41" s="498"/>
      <c r="DNQ41" s="498"/>
      <c r="DNR41" s="498"/>
      <c r="DNS41" s="498"/>
      <c r="DNT41" s="498"/>
      <c r="DNU41" s="498"/>
      <c r="DNV41" s="498"/>
      <c r="DNW41" s="498"/>
      <c r="DNX41" s="498"/>
      <c r="DNY41" s="498"/>
      <c r="DNZ41" s="498"/>
      <c r="DOA41" s="498"/>
      <c r="DOB41" s="498"/>
      <c r="DOC41" s="498"/>
      <c r="DOD41" s="498"/>
      <c r="DOE41" s="498"/>
      <c r="DOF41" s="498"/>
      <c r="DOG41" s="498"/>
      <c r="DOH41" s="498"/>
      <c r="DOI41" s="498"/>
      <c r="DOJ41" s="498"/>
      <c r="DOK41" s="498"/>
      <c r="DOL41" s="498"/>
      <c r="DOM41" s="498"/>
      <c r="DON41" s="498"/>
      <c r="DOO41" s="498"/>
      <c r="DOP41" s="498"/>
      <c r="DOQ41" s="498"/>
      <c r="DOR41" s="498"/>
      <c r="DOS41" s="498"/>
      <c r="DOT41" s="498"/>
      <c r="DOU41" s="498"/>
      <c r="DOV41" s="498"/>
      <c r="DOW41" s="498"/>
      <c r="DOX41" s="498"/>
      <c r="DOY41" s="498"/>
      <c r="DOZ41" s="498"/>
      <c r="DPA41" s="498"/>
      <c r="DPB41" s="498"/>
      <c r="DPC41" s="498"/>
      <c r="DPD41" s="498"/>
      <c r="DPE41" s="498"/>
      <c r="DPF41" s="498"/>
      <c r="DPG41" s="498"/>
      <c r="DPH41" s="498"/>
      <c r="DPI41" s="498"/>
      <c r="DPJ41" s="498"/>
      <c r="DPK41" s="498"/>
      <c r="DPL41" s="498"/>
      <c r="DPM41" s="498"/>
      <c r="DPN41" s="498"/>
      <c r="DPO41" s="498"/>
      <c r="DPP41" s="498"/>
      <c r="DPQ41" s="498"/>
      <c r="DPR41" s="498"/>
      <c r="DPS41" s="498"/>
      <c r="DPT41" s="498"/>
      <c r="DPU41" s="498"/>
      <c r="DPV41" s="498"/>
      <c r="DPW41" s="498"/>
      <c r="DPX41" s="498"/>
      <c r="DPY41" s="498"/>
      <c r="DPZ41" s="498"/>
      <c r="DQA41" s="498"/>
      <c r="DQB41" s="498"/>
      <c r="DQC41" s="498"/>
      <c r="DQD41" s="498"/>
      <c r="DQE41" s="498"/>
      <c r="DQF41" s="498"/>
      <c r="DQG41" s="498"/>
      <c r="DQH41" s="498"/>
      <c r="DQI41" s="498"/>
      <c r="DQJ41" s="498"/>
      <c r="DQK41" s="498"/>
      <c r="DQL41" s="498"/>
      <c r="DQM41" s="498"/>
      <c r="DQN41" s="498"/>
      <c r="DQO41" s="498"/>
      <c r="DQP41" s="498"/>
      <c r="DQQ41" s="498"/>
      <c r="DQR41" s="498"/>
      <c r="DQS41" s="498"/>
      <c r="DQT41" s="498"/>
      <c r="DQU41" s="498"/>
      <c r="DQV41" s="498"/>
      <c r="DQW41" s="498"/>
      <c r="DQX41" s="498"/>
      <c r="DQY41" s="498"/>
      <c r="DQZ41" s="498"/>
      <c r="DRA41" s="498"/>
      <c r="DRB41" s="498"/>
      <c r="DRC41" s="498"/>
      <c r="DRD41" s="498"/>
      <c r="DRE41" s="498"/>
      <c r="DRF41" s="498"/>
      <c r="DRG41" s="498"/>
      <c r="DRH41" s="498"/>
      <c r="DRI41" s="498"/>
      <c r="DRJ41" s="498"/>
      <c r="DRK41" s="498"/>
      <c r="DRL41" s="498"/>
      <c r="DRM41" s="498"/>
      <c r="DRN41" s="498"/>
      <c r="DRO41" s="498"/>
      <c r="DRP41" s="498"/>
      <c r="DRQ41" s="498"/>
      <c r="DRR41" s="498"/>
      <c r="DRS41" s="498"/>
      <c r="DRT41" s="498"/>
      <c r="DRU41" s="498"/>
      <c r="DRV41" s="498"/>
      <c r="DRW41" s="498"/>
      <c r="DRX41" s="498"/>
      <c r="DRY41" s="498"/>
      <c r="DRZ41" s="498"/>
      <c r="DSA41" s="498"/>
      <c r="DSB41" s="498"/>
      <c r="DSC41" s="498"/>
      <c r="DSD41" s="498"/>
      <c r="DSE41" s="498"/>
      <c r="DSF41" s="498"/>
      <c r="DSG41" s="498"/>
      <c r="DSH41" s="498"/>
      <c r="DSI41" s="498"/>
      <c r="DSJ41" s="498"/>
      <c r="DSK41" s="498"/>
      <c r="DSL41" s="498"/>
      <c r="DSM41" s="498"/>
      <c r="DSN41" s="498"/>
      <c r="DSO41" s="498"/>
      <c r="DSP41" s="498"/>
      <c r="DSQ41" s="498"/>
      <c r="DSR41" s="498"/>
      <c r="DSS41" s="498"/>
      <c r="DST41" s="498"/>
      <c r="DSU41" s="498"/>
      <c r="DSV41" s="498"/>
      <c r="DSW41" s="498"/>
      <c r="DSX41" s="498"/>
      <c r="DSY41" s="498"/>
      <c r="DSZ41" s="498"/>
      <c r="DTA41" s="498"/>
      <c r="DTB41" s="498"/>
      <c r="DTC41" s="498"/>
      <c r="DTD41" s="498"/>
      <c r="DTE41" s="498"/>
      <c r="DTF41" s="498"/>
      <c r="DTG41" s="498"/>
      <c r="DTH41" s="498"/>
      <c r="DTI41" s="498"/>
      <c r="DTJ41" s="498"/>
      <c r="DTK41" s="498"/>
      <c r="DTL41" s="498"/>
      <c r="DTM41" s="498"/>
      <c r="DTN41" s="498"/>
      <c r="DTO41" s="498"/>
      <c r="DTP41" s="498"/>
      <c r="DTQ41" s="498"/>
      <c r="DTR41" s="498"/>
      <c r="DTS41" s="498"/>
      <c r="DTT41" s="498"/>
      <c r="DTU41" s="498"/>
      <c r="DTV41" s="498"/>
      <c r="DTW41" s="498"/>
      <c r="DTX41" s="498"/>
      <c r="DTY41" s="498"/>
      <c r="DTZ41" s="498"/>
      <c r="DUA41" s="498"/>
      <c r="DUB41" s="498"/>
      <c r="DUC41" s="498"/>
      <c r="DUD41" s="498"/>
      <c r="DUE41" s="498"/>
      <c r="DUF41" s="498"/>
      <c r="DUG41" s="498"/>
      <c r="DUH41" s="498"/>
      <c r="DUI41" s="498"/>
      <c r="DUJ41" s="498"/>
      <c r="DUK41" s="498"/>
      <c r="DUL41" s="498"/>
      <c r="DUM41" s="498"/>
      <c r="DUN41" s="498"/>
      <c r="DUO41" s="498"/>
      <c r="DUP41" s="498"/>
      <c r="DUQ41" s="498"/>
      <c r="DUR41" s="498"/>
      <c r="DUS41" s="498"/>
      <c r="DUT41" s="498"/>
      <c r="DUU41" s="498"/>
      <c r="DUV41" s="498"/>
      <c r="DUW41" s="498"/>
      <c r="DUX41" s="498"/>
      <c r="DUY41" s="498"/>
      <c r="DUZ41" s="498"/>
      <c r="DVA41" s="498"/>
      <c r="DVB41" s="498"/>
      <c r="DVC41" s="498"/>
      <c r="DVD41" s="498"/>
      <c r="DVE41" s="498"/>
      <c r="DVF41" s="498"/>
      <c r="DVG41" s="498"/>
      <c r="DVH41" s="498"/>
      <c r="DVI41" s="498"/>
      <c r="DVJ41" s="498"/>
      <c r="DVK41" s="498"/>
      <c r="DVL41" s="498"/>
      <c r="DVM41" s="498"/>
      <c r="DVN41" s="498"/>
      <c r="DVO41" s="498"/>
      <c r="DVP41" s="498"/>
      <c r="DVQ41" s="498"/>
      <c r="DVR41" s="498"/>
      <c r="DVS41" s="498"/>
      <c r="DVT41" s="498"/>
      <c r="DVU41" s="498"/>
      <c r="DVV41" s="498"/>
      <c r="DVW41" s="498"/>
      <c r="DVX41" s="498"/>
      <c r="DVY41" s="498"/>
      <c r="DVZ41" s="498"/>
      <c r="DWA41" s="498"/>
      <c r="DWB41" s="498"/>
      <c r="DWC41" s="498"/>
      <c r="DWD41" s="498"/>
      <c r="DWE41" s="498"/>
      <c r="DWF41" s="498"/>
      <c r="DWG41" s="498"/>
      <c r="DWH41" s="498"/>
      <c r="DWI41" s="498"/>
      <c r="DWJ41" s="498"/>
      <c r="DWK41" s="498"/>
      <c r="DWL41" s="498"/>
      <c r="DWM41" s="498"/>
      <c r="DWN41" s="498"/>
      <c r="DWO41" s="498"/>
      <c r="DWP41" s="498"/>
      <c r="DWQ41" s="498"/>
      <c r="DWR41" s="498"/>
      <c r="DWS41" s="498"/>
      <c r="DWT41" s="498"/>
      <c r="DWU41" s="498"/>
      <c r="DWV41" s="498"/>
      <c r="DWW41" s="498"/>
      <c r="DWX41" s="498"/>
      <c r="DWY41" s="498"/>
      <c r="DWZ41" s="498"/>
      <c r="DXA41" s="498"/>
      <c r="DXB41" s="498"/>
      <c r="DXC41" s="498"/>
      <c r="DXD41" s="498"/>
      <c r="DXE41" s="498"/>
      <c r="DXF41" s="498"/>
      <c r="DXG41" s="498"/>
      <c r="DXH41" s="498"/>
      <c r="DXI41" s="498"/>
      <c r="DXJ41" s="498"/>
      <c r="DXK41" s="498"/>
      <c r="DXL41" s="498"/>
      <c r="DXM41" s="498"/>
      <c r="DXN41" s="498"/>
      <c r="DXO41" s="498"/>
      <c r="DXP41" s="498"/>
      <c r="DXQ41" s="498"/>
      <c r="DXR41" s="498"/>
      <c r="DXS41" s="498"/>
      <c r="DXT41" s="498"/>
      <c r="DXU41" s="498"/>
      <c r="DXV41" s="498"/>
      <c r="DXW41" s="498"/>
      <c r="DXX41" s="498"/>
      <c r="DXY41" s="498"/>
      <c r="DXZ41" s="498"/>
      <c r="DYA41" s="498"/>
      <c r="DYB41" s="498"/>
      <c r="DYC41" s="498"/>
      <c r="DYD41" s="498"/>
      <c r="DYE41" s="498"/>
      <c r="DYF41" s="498"/>
      <c r="DYG41" s="498"/>
      <c r="DYH41" s="498"/>
      <c r="DYI41" s="498"/>
      <c r="DYJ41" s="498"/>
      <c r="DYK41" s="498"/>
      <c r="DYL41" s="498"/>
      <c r="DYM41" s="498"/>
      <c r="DYN41" s="498"/>
      <c r="DYO41" s="498"/>
      <c r="DYP41" s="498"/>
      <c r="DYQ41" s="498"/>
      <c r="DYR41" s="498"/>
      <c r="DYS41" s="498"/>
      <c r="DYT41" s="498"/>
      <c r="DYU41" s="498"/>
      <c r="DYV41" s="498"/>
      <c r="DYW41" s="498"/>
      <c r="DYX41" s="498"/>
      <c r="DYY41" s="498"/>
      <c r="DYZ41" s="498"/>
      <c r="DZA41" s="498"/>
      <c r="DZB41" s="498"/>
      <c r="DZC41" s="498"/>
      <c r="DZD41" s="498"/>
      <c r="DZE41" s="498"/>
      <c r="DZF41" s="498"/>
      <c r="DZG41" s="498"/>
      <c r="DZH41" s="498"/>
      <c r="DZI41" s="498"/>
      <c r="DZJ41" s="498"/>
      <c r="DZK41" s="498"/>
      <c r="DZL41" s="498"/>
      <c r="DZM41" s="498"/>
      <c r="DZN41" s="498"/>
      <c r="DZO41" s="498"/>
      <c r="DZP41" s="498"/>
      <c r="DZQ41" s="498"/>
      <c r="DZR41" s="498"/>
      <c r="DZS41" s="498"/>
      <c r="DZT41" s="498"/>
      <c r="DZU41" s="498"/>
      <c r="DZV41" s="498"/>
      <c r="DZW41" s="498"/>
      <c r="DZX41" s="498"/>
      <c r="DZY41" s="498"/>
      <c r="DZZ41" s="498"/>
      <c r="EAA41" s="498"/>
      <c r="EAB41" s="498"/>
      <c r="EAC41" s="498"/>
      <c r="EAD41" s="498"/>
      <c r="EAE41" s="498"/>
      <c r="EAF41" s="498"/>
      <c r="EAG41" s="498"/>
      <c r="EAH41" s="498"/>
      <c r="EAI41" s="498"/>
      <c r="EAJ41" s="498"/>
      <c r="EAK41" s="498"/>
      <c r="EAL41" s="498"/>
      <c r="EAM41" s="498"/>
      <c r="EAN41" s="498"/>
      <c r="EAO41" s="498"/>
      <c r="EAP41" s="498"/>
      <c r="EAQ41" s="498"/>
      <c r="EAR41" s="498"/>
      <c r="EAS41" s="498"/>
      <c r="EAT41" s="498"/>
      <c r="EAU41" s="498"/>
      <c r="EAV41" s="498"/>
      <c r="EAW41" s="498"/>
      <c r="EAX41" s="498"/>
      <c r="EAY41" s="498"/>
      <c r="EAZ41" s="498"/>
      <c r="EBA41" s="498"/>
      <c r="EBB41" s="498"/>
      <c r="EBC41" s="498"/>
      <c r="EBD41" s="498"/>
      <c r="EBE41" s="498"/>
      <c r="EBF41" s="498"/>
      <c r="EBG41" s="498"/>
      <c r="EBH41" s="498"/>
      <c r="EBI41" s="498"/>
      <c r="EBJ41" s="498"/>
      <c r="EBK41" s="498"/>
      <c r="EBL41" s="498"/>
      <c r="EBM41" s="498"/>
      <c r="EBN41" s="498"/>
      <c r="EBO41" s="498"/>
      <c r="EBP41" s="498"/>
      <c r="EBQ41" s="498"/>
      <c r="EBR41" s="498"/>
      <c r="EBS41" s="498"/>
      <c r="EBT41" s="498"/>
      <c r="EBU41" s="498"/>
      <c r="EBV41" s="498"/>
      <c r="EBW41" s="498"/>
      <c r="EBX41" s="498"/>
      <c r="EBY41" s="498"/>
      <c r="EBZ41" s="498"/>
      <c r="ECA41" s="498"/>
      <c r="ECB41" s="498"/>
      <c r="ECC41" s="498"/>
      <c r="ECD41" s="498"/>
      <c r="ECE41" s="498"/>
      <c r="ECF41" s="498"/>
      <c r="ECG41" s="498"/>
      <c r="ECH41" s="498"/>
      <c r="ECI41" s="498"/>
      <c r="ECJ41" s="498"/>
      <c r="ECK41" s="498"/>
      <c r="ECL41" s="498"/>
      <c r="ECM41" s="498"/>
      <c r="ECN41" s="498"/>
      <c r="ECO41" s="498"/>
      <c r="ECP41" s="498"/>
      <c r="ECQ41" s="498"/>
      <c r="ECR41" s="498"/>
      <c r="ECS41" s="498"/>
      <c r="ECT41" s="498"/>
      <c r="ECU41" s="498"/>
      <c r="ECV41" s="498"/>
      <c r="ECW41" s="498"/>
      <c r="ECX41" s="498"/>
      <c r="ECY41" s="498"/>
      <c r="ECZ41" s="498"/>
      <c r="EDA41" s="498"/>
      <c r="EDB41" s="498"/>
      <c r="EDC41" s="498"/>
      <c r="EDD41" s="498"/>
      <c r="EDE41" s="498"/>
      <c r="EDF41" s="498"/>
      <c r="EDG41" s="498"/>
      <c r="EDH41" s="498"/>
      <c r="EDI41" s="498"/>
      <c r="EDJ41" s="498"/>
      <c r="EDK41" s="498"/>
      <c r="EDL41" s="498"/>
      <c r="EDM41" s="498"/>
      <c r="EDN41" s="498"/>
      <c r="EDO41" s="498"/>
      <c r="EDP41" s="498"/>
      <c r="EDQ41" s="498"/>
      <c r="EDR41" s="498"/>
      <c r="EDS41" s="498"/>
      <c r="EDT41" s="498"/>
      <c r="EDU41" s="498"/>
      <c r="EDV41" s="498"/>
      <c r="EDW41" s="498"/>
      <c r="EDX41" s="498"/>
      <c r="EDY41" s="498"/>
      <c r="EDZ41" s="498"/>
      <c r="EEA41" s="498"/>
      <c r="EEB41" s="498"/>
      <c r="EEC41" s="498"/>
      <c r="EED41" s="498"/>
      <c r="EEE41" s="498"/>
      <c r="EEF41" s="498"/>
      <c r="EEG41" s="498"/>
      <c r="EEH41" s="498"/>
      <c r="EEI41" s="498"/>
      <c r="EEJ41" s="498"/>
      <c r="EEK41" s="498"/>
      <c r="EEL41" s="498"/>
      <c r="EEM41" s="498"/>
      <c r="EEN41" s="498"/>
      <c r="EEO41" s="498"/>
      <c r="EEP41" s="498"/>
      <c r="EEQ41" s="498"/>
      <c r="EER41" s="498"/>
      <c r="EES41" s="498"/>
      <c r="EET41" s="498"/>
      <c r="EEU41" s="498"/>
      <c r="EEV41" s="498"/>
      <c r="EEW41" s="498"/>
      <c r="EEX41" s="498"/>
      <c r="EEY41" s="498"/>
      <c r="EEZ41" s="498"/>
      <c r="EFA41" s="498"/>
      <c r="EFB41" s="498"/>
      <c r="EFC41" s="498"/>
      <c r="EFD41" s="498"/>
      <c r="EFE41" s="498"/>
      <c r="EFF41" s="498"/>
      <c r="EFG41" s="498"/>
      <c r="EFH41" s="498"/>
      <c r="EFI41" s="498"/>
      <c r="EFJ41" s="498"/>
      <c r="EFK41" s="498"/>
      <c r="EFL41" s="498"/>
      <c r="EFM41" s="498"/>
      <c r="EFN41" s="498"/>
      <c r="EFO41" s="498"/>
      <c r="EFP41" s="498"/>
      <c r="EFQ41" s="498"/>
      <c r="EFR41" s="498"/>
      <c r="EFS41" s="498"/>
      <c r="EFT41" s="498"/>
      <c r="EFU41" s="498"/>
      <c r="EFV41" s="498"/>
      <c r="EFW41" s="498"/>
      <c r="EFX41" s="498"/>
      <c r="EFY41" s="498"/>
      <c r="EFZ41" s="498"/>
      <c r="EGA41" s="498"/>
      <c r="EGB41" s="498"/>
      <c r="EGC41" s="498"/>
      <c r="EGD41" s="498"/>
      <c r="EGE41" s="498"/>
      <c r="EGF41" s="498"/>
      <c r="EGG41" s="498"/>
      <c r="EGH41" s="498"/>
      <c r="EGI41" s="498"/>
      <c r="EGJ41" s="498"/>
      <c r="EGK41" s="498"/>
      <c r="EGL41" s="498"/>
      <c r="EGM41" s="498"/>
      <c r="EGN41" s="498"/>
      <c r="EGO41" s="498"/>
      <c r="EGP41" s="498"/>
      <c r="EGQ41" s="498"/>
      <c r="EGR41" s="498"/>
      <c r="EGS41" s="498"/>
      <c r="EGT41" s="498"/>
      <c r="EGU41" s="498"/>
      <c r="EGV41" s="498"/>
      <c r="EGW41" s="498"/>
      <c r="EGX41" s="498"/>
      <c r="EGY41" s="498"/>
      <c r="EGZ41" s="498"/>
      <c r="EHA41" s="498"/>
      <c r="EHB41" s="498"/>
      <c r="EHC41" s="498"/>
      <c r="EHD41" s="498"/>
      <c r="EHE41" s="498"/>
      <c r="EHF41" s="498"/>
      <c r="EHG41" s="498"/>
      <c r="EHH41" s="498"/>
      <c r="EHI41" s="498"/>
      <c r="EHJ41" s="498"/>
      <c r="EHK41" s="498"/>
      <c r="EHL41" s="498"/>
      <c r="EHM41" s="498"/>
      <c r="EHN41" s="498"/>
      <c r="EHO41" s="498"/>
      <c r="EHP41" s="498"/>
      <c r="EHQ41" s="498"/>
      <c r="EHR41" s="498"/>
      <c r="EHS41" s="498"/>
      <c r="EHT41" s="498"/>
      <c r="EHU41" s="498"/>
      <c r="EHV41" s="498"/>
      <c r="EHW41" s="498"/>
      <c r="EHX41" s="498"/>
      <c r="EHY41" s="498"/>
      <c r="EHZ41" s="498"/>
      <c r="EIA41" s="498"/>
      <c r="EIB41" s="498"/>
      <c r="EIC41" s="498"/>
      <c r="EID41" s="498"/>
      <c r="EIE41" s="498"/>
      <c r="EIF41" s="498"/>
      <c r="EIG41" s="498"/>
      <c r="EIH41" s="498"/>
      <c r="EII41" s="498"/>
      <c r="EIJ41" s="498"/>
      <c r="EIK41" s="498"/>
      <c r="EIL41" s="498"/>
      <c r="EIM41" s="498"/>
      <c r="EIN41" s="498"/>
      <c r="EIO41" s="498"/>
      <c r="EIP41" s="498"/>
      <c r="EIQ41" s="498"/>
      <c r="EIR41" s="498"/>
      <c r="EIS41" s="498"/>
      <c r="EIT41" s="498"/>
      <c r="EIU41" s="498"/>
      <c r="EIV41" s="498"/>
      <c r="EIW41" s="498"/>
      <c r="EIX41" s="498"/>
      <c r="EIY41" s="498"/>
      <c r="EIZ41" s="498"/>
      <c r="EJA41" s="498"/>
      <c r="EJB41" s="498"/>
      <c r="EJC41" s="498"/>
      <c r="EJD41" s="498"/>
      <c r="EJE41" s="498"/>
      <c r="EJF41" s="498"/>
      <c r="EJG41" s="498"/>
      <c r="EJH41" s="498"/>
      <c r="EJI41" s="498"/>
      <c r="EJJ41" s="498"/>
      <c r="EJK41" s="498"/>
      <c r="EJL41" s="498"/>
      <c r="EJM41" s="498"/>
      <c r="EJN41" s="498"/>
      <c r="EJO41" s="498"/>
      <c r="EJP41" s="498"/>
      <c r="EJQ41" s="498"/>
      <c r="EJR41" s="498"/>
      <c r="EJS41" s="498"/>
      <c r="EJT41" s="498"/>
      <c r="EJU41" s="498"/>
      <c r="EJV41" s="498"/>
      <c r="EJW41" s="498"/>
      <c r="EJX41" s="498"/>
      <c r="EJY41" s="498"/>
      <c r="EJZ41" s="498"/>
      <c r="EKA41" s="498"/>
      <c r="EKB41" s="498"/>
      <c r="EKC41" s="498"/>
      <c r="EKD41" s="498"/>
      <c r="EKE41" s="498"/>
      <c r="EKF41" s="498"/>
      <c r="EKG41" s="498"/>
      <c r="EKH41" s="498"/>
      <c r="EKI41" s="498"/>
      <c r="EKJ41" s="498"/>
      <c r="EKK41" s="498"/>
      <c r="EKL41" s="498"/>
      <c r="EKM41" s="498"/>
      <c r="EKN41" s="498"/>
      <c r="EKO41" s="498"/>
      <c r="EKP41" s="498"/>
      <c r="EKQ41" s="498"/>
      <c r="EKR41" s="498"/>
      <c r="EKS41" s="498"/>
      <c r="EKT41" s="498"/>
      <c r="EKU41" s="498"/>
      <c r="EKV41" s="498"/>
      <c r="EKW41" s="498"/>
      <c r="EKX41" s="498"/>
      <c r="EKY41" s="498"/>
      <c r="EKZ41" s="498"/>
      <c r="ELA41" s="498"/>
      <c r="ELB41" s="498"/>
      <c r="ELC41" s="498"/>
      <c r="ELD41" s="498"/>
      <c r="ELE41" s="498"/>
      <c r="ELF41" s="498"/>
      <c r="ELG41" s="498"/>
      <c r="ELH41" s="498"/>
      <c r="ELI41" s="498"/>
      <c r="ELJ41" s="498"/>
      <c r="ELK41" s="498"/>
      <c r="ELL41" s="498"/>
      <c r="ELM41" s="498"/>
      <c r="ELN41" s="498"/>
      <c r="ELO41" s="498"/>
      <c r="ELP41" s="498"/>
      <c r="ELQ41" s="498"/>
      <c r="ELR41" s="498"/>
      <c r="ELS41" s="498"/>
      <c r="ELT41" s="498"/>
      <c r="ELU41" s="498"/>
      <c r="ELV41" s="498"/>
      <c r="ELW41" s="498"/>
      <c r="ELX41" s="498"/>
      <c r="ELY41" s="498"/>
      <c r="ELZ41" s="498"/>
      <c r="EMA41" s="498"/>
      <c r="EMB41" s="498"/>
      <c r="EMC41" s="498"/>
      <c r="EMD41" s="498"/>
      <c r="EME41" s="498"/>
      <c r="EMF41" s="498"/>
      <c r="EMG41" s="498"/>
      <c r="EMH41" s="498"/>
      <c r="EMI41" s="498"/>
      <c r="EMJ41" s="498"/>
      <c r="EMK41" s="498"/>
      <c r="EML41" s="498"/>
      <c r="EMM41" s="498"/>
      <c r="EMN41" s="498"/>
      <c r="EMO41" s="498"/>
      <c r="EMP41" s="498"/>
      <c r="EMQ41" s="498"/>
      <c r="EMR41" s="498"/>
      <c r="EMS41" s="498"/>
      <c r="EMT41" s="498"/>
      <c r="EMU41" s="498"/>
      <c r="EMV41" s="498"/>
      <c r="EMW41" s="498"/>
      <c r="EMX41" s="498"/>
      <c r="EMY41" s="498"/>
      <c r="EMZ41" s="498"/>
      <c r="ENA41" s="498"/>
      <c r="ENB41" s="498"/>
      <c r="ENC41" s="498"/>
      <c r="END41" s="498"/>
      <c r="ENE41" s="498"/>
      <c r="ENF41" s="498"/>
      <c r="ENG41" s="498"/>
      <c r="ENH41" s="498"/>
      <c r="ENI41" s="498"/>
      <c r="ENJ41" s="498"/>
      <c r="ENK41" s="498"/>
      <c r="ENL41" s="498"/>
      <c r="ENM41" s="498"/>
      <c r="ENN41" s="498"/>
      <c r="ENO41" s="498"/>
      <c r="ENP41" s="498"/>
      <c r="ENQ41" s="498"/>
      <c r="ENR41" s="498"/>
      <c r="ENS41" s="498"/>
      <c r="ENT41" s="498"/>
      <c r="ENU41" s="498"/>
      <c r="ENV41" s="498"/>
      <c r="ENW41" s="498"/>
      <c r="ENX41" s="498"/>
      <c r="ENY41" s="498"/>
      <c r="ENZ41" s="498"/>
      <c r="EOA41" s="498"/>
      <c r="EOB41" s="498"/>
      <c r="EOC41" s="498"/>
      <c r="EOD41" s="498"/>
      <c r="EOE41" s="498"/>
      <c r="EOF41" s="498"/>
      <c r="EOG41" s="498"/>
      <c r="EOH41" s="498"/>
      <c r="EOI41" s="498"/>
      <c r="EOJ41" s="498"/>
      <c r="EOK41" s="498"/>
      <c r="EOL41" s="498"/>
      <c r="EOM41" s="498"/>
      <c r="EON41" s="498"/>
      <c r="EOO41" s="498"/>
      <c r="EOP41" s="498"/>
      <c r="EOQ41" s="498"/>
      <c r="EOR41" s="498"/>
      <c r="EOS41" s="498"/>
      <c r="EOT41" s="498"/>
      <c r="EOU41" s="498"/>
      <c r="EOV41" s="498"/>
      <c r="EOW41" s="498"/>
      <c r="EOX41" s="498"/>
      <c r="EOY41" s="498"/>
      <c r="EOZ41" s="498"/>
      <c r="EPA41" s="498"/>
      <c r="EPB41" s="498"/>
      <c r="EPC41" s="498"/>
      <c r="EPD41" s="498"/>
      <c r="EPE41" s="498"/>
      <c r="EPF41" s="498"/>
      <c r="EPG41" s="498"/>
      <c r="EPH41" s="498"/>
      <c r="EPI41" s="498"/>
      <c r="EPJ41" s="498"/>
      <c r="EPK41" s="498"/>
      <c r="EPL41" s="498"/>
      <c r="EPM41" s="498"/>
      <c r="EPN41" s="498"/>
      <c r="EPO41" s="498"/>
      <c r="EPP41" s="498"/>
      <c r="EPQ41" s="498"/>
      <c r="EPR41" s="498"/>
      <c r="EPS41" s="498"/>
      <c r="EPT41" s="498"/>
      <c r="EPU41" s="498"/>
      <c r="EPV41" s="498"/>
      <c r="EPW41" s="498"/>
      <c r="EPX41" s="498"/>
      <c r="EPY41" s="498"/>
      <c r="EPZ41" s="498"/>
      <c r="EQA41" s="498"/>
      <c r="EQB41" s="498"/>
      <c r="EQC41" s="498"/>
      <c r="EQD41" s="498"/>
      <c r="EQE41" s="498"/>
      <c r="EQF41" s="498"/>
      <c r="EQG41" s="498"/>
      <c r="EQH41" s="498"/>
      <c r="EQI41" s="498"/>
      <c r="EQJ41" s="498"/>
      <c r="EQK41" s="498"/>
      <c r="EQL41" s="498"/>
      <c r="EQM41" s="498"/>
      <c r="EQN41" s="498"/>
      <c r="EQO41" s="498"/>
      <c r="EQP41" s="498"/>
      <c r="EQQ41" s="498"/>
      <c r="EQR41" s="498"/>
      <c r="EQS41" s="498"/>
      <c r="EQT41" s="498"/>
      <c r="EQU41" s="498"/>
      <c r="EQV41" s="498"/>
      <c r="EQW41" s="498"/>
      <c r="EQX41" s="498"/>
      <c r="EQY41" s="498"/>
      <c r="EQZ41" s="498"/>
      <c r="ERA41" s="498"/>
      <c r="ERB41" s="498"/>
      <c r="ERC41" s="498"/>
      <c r="ERD41" s="498"/>
      <c r="ERE41" s="498"/>
      <c r="ERF41" s="498"/>
      <c r="ERG41" s="498"/>
      <c r="ERH41" s="498"/>
      <c r="ERI41" s="498"/>
      <c r="ERJ41" s="498"/>
      <c r="ERK41" s="498"/>
      <c r="ERL41" s="498"/>
      <c r="ERM41" s="498"/>
      <c r="ERN41" s="498"/>
      <c r="ERO41" s="498"/>
      <c r="ERP41" s="498"/>
      <c r="ERQ41" s="498"/>
      <c r="ERR41" s="498"/>
      <c r="ERS41" s="498"/>
      <c r="ERT41" s="498"/>
      <c r="ERU41" s="498"/>
      <c r="ERV41" s="498"/>
      <c r="ERW41" s="498"/>
      <c r="ERX41" s="498"/>
      <c r="ERY41" s="498"/>
      <c r="ERZ41" s="498"/>
      <c r="ESA41" s="498"/>
      <c r="ESB41" s="498"/>
      <c r="ESC41" s="498"/>
      <c r="ESD41" s="498"/>
      <c r="ESE41" s="498"/>
      <c r="ESF41" s="498"/>
      <c r="ESG41" s="498"/>
      <c r="ESH41" s="498"/>
      <c r="ESI41" s="498"/>
      <c r="ESJ41" s="498"/>
      <c r="ESK41" s="498"/>
      <c r="ESL41" s="498"/>
      <c r="ESM41" s="498"/>
      <c r="ESN41" s="498"/>
      <c r="ESO41" s="498"/>
      <c r="ESP41" s="498"/>
      <c r="ESQ41" s="498"/>
      <c r="ESR41" s="498"/>
      <c r="ESS41" s="498"/>
      <c r="EST41" s="498"/>
      <c r="ESU41" s="498"/>
      <c r="ESV41" s="498"/>
      <c r="ESW41" s="498"/>
      <c r="ESX41" s="498"/>
      <c r="ESY41" s="498"/>
      <c r="ESZ41" s="498"/>
      <c r="ETA41" s="498"/>
      <c r="ETB41" s="498"/>
      <c r="ETC41" s="498"/>
      <c r="ETD41" s="498"/>
      <c r="ETE41" s="498"/>
      <c r="ETF41" s="498"/>
      <c r="ETG41" s="498"/>
      <c r="ETH41" s="498"/>
      <c r="ETI41" s="498"/>
      <c r="ETJ41" s="498"/>
      <c r="ETK41" s="498"/>
      <c r="ETL41" s="498"/>
      <c r="ETM41" s="498"/>
      <c r="ETN41" s="498"/>
      <c r="ETO41" s="498"/>
      <c r="ETP41" s="498"/>
      <c r="ETQ41" s="498"/>
      <c r="ETR41" s="498"/>
      <c r="ETS41" s="498"/>
      <c r="ETT41" s="498"/>
      <c r="ETU41" s="498"/>
      <c r="ETV41" s="498"/>
      <c r="ETW41" s="498"/>
      <c r="ETX41" s="498"/>
      <c r="ETY41" s="498"/>
      <c r="ETZ41" s="498"/>
      <c r="EUA41" s="498"/>
      <c r="EUB41" s="498"/>
      <c r="EUC41" s="498"/>
      <c r="EUD41" s="498"/>
      <c r="EUE41" s="498"/>
      <c r="EUF41" s="498"/>
      <c r="EUG41" s="498"/>
      <c r="EUH41" s="498"/>
      <c r="EUI41" s="498"/>
      <c r="EUJ41" s="498"/>
      <c r="EUK41" s="498"/>
      <c r="EUL41" s="498"/>
      <c r="EUM41" s="498"/>
      <c r="EUN41" s="498"/>
      <c r="EUO41" s="498"/>
      <c r="EUP41" s="498"/>
      <c r="EUQ41" s="498"/>
      <c r="EUR41" s="498"/>
      <c r="EUS41" s="498"/>
      <c r="EUT41" s="498"/>
      <c r="EUU41" s="498"/>
      <c r="EUV41" s="498"/>
      <c r="EUW41" s="498"/>
      <c r="EUX41" s="498"/>
      <c r="EUY41" s="498"/>
      <c r="EUZ41" s="498"/>
      <c r="EVA41" s="498"/>
      <c r="EVB41" s="498"/>
      <c r="EVC41" s="498"/>
      <c r="EVD41" s="498"/>
      <c r="EVE41" s="498"/>
      <c r="EVF41" s="498"/>
      <c r="EVG41" s="498"/>
      <c r="EVH41" s="498"/>
      <c r="EVI41" s="498"/>
      <c r="EVJ41" s="498"/>
      <c r="EVK41" s="498"/>
      <c r="EVL41" s="498"/>
      <c r="EVM41" s="498"/>
      <c r="EVN41" s="498"/>
      <c r="EVO41" s="498"/>
      <c r="EVP41" s="498"/>
      <c r="EVQ41" s="498"/>
      <c r="EVR41" s="498"/>
      <c r="EVS41" s="498"/>
      <c r="EVT41" s="498"/>
      <c r="EVU41" s="498"/>
      <c r="EVV41" s="498"/>
      <c r="EVW41" s="498"/>
      <c r="EVX41" s="498"/>
      <c r="EVY41" s="498"/>
      <c r="EVZ41" s="498"/>
      <c r="EWA41" s="498"/>
      <c r="EWB41" s="498"/>
      <c r="EWC41" s="498"/>
      <c r="EWD41" s="498"/>
      <c r="EWE41" s="498"/>
      <c r="EWF41" s="498"/>
      <c r="EWG41" s="498"/>
      <c r="EWH41" s="498"/>
      <c r="EWI41" s="498"/>
      <c r="EWJ41" s="498"/>
      <c r="EWK41" s="498"/>
      <c r="EWL41" s="498"/>
      <c r="EWM41" s="498"/>
      <c r="EWN41" s="498"/>
      <c r="EWO41" s="498"/>
      <c r="EWP41" s="498"/>
      <c r="EWQ41" s="498"/>
      <c r="EWR41" s="498"/>
      <c r="EWS41" s="498"/>
      <c r="EWT41" s="498"/>
      <c r="EWU41" s="498"/>
      <c r="EWV41" s="498"/>
      <c r="EWW41" s="498"/>
      <c r="EWX41" s="498"/>
      <c r="EWY41" s="498"/>
      <c r="EWZ41" s="498"/>
      <c r="EXA41" s="498"/>
      <c r="EXB41" s="498"/>
      <c r="EXC41" s="498"/>
      <c r="EXD41" s="498"/>
      <c r="EXE41" s="498"/>
      <c r="EXF41" s="498"/>
      <c r="EXG41" s="498"/>
      <c r="EXH41" s="498"/>
      <c r="EXI41" s="498"/>
      <c r="EXJ41" s="498"/>
      <c r="EXK41" s="498"/>
      <c r="EXL41" s="498"/>
      <c r="EXM41" s="498"/>
      <c r="EXN41" s="498"/>
      <c r="EXO41" s="498"/>
      <c r="EXP41" s="498"/>
      <c r="EXQ41" s="498"/>
      <c r="EXR41" s="498"/>
      <c r="EXS41" s="498"/>
      <c r="EXT41" s="498"/>
      <c r="EXU41" s="498"/>
      <c r="EXV41" s="498"/>
      <c r="EXW41" s="498"/>
      <c r="EXX41" s="498"/>
      <c r="EXY41" s="498"/>
      <c r="EXZ41" s="498"/>
      <c r="EYA41" s="498"/>
      <c r="EYB41" s="498"/>
      <c r="EYC41" s="498"/>
      <c r="EYD41" s="498"/>
      <c r="EYE41" s="498"/>
      <c r="EYF41" s="498"/>
      <c r="EYG41" s="498"/>
      <c r="EYH41" s="498"/>
      <c r="EYI41" s="498"/>
      <c r="EYJ41" s="498"/>
      <c r="EYK41" s="498"/>
      <c r="EYL41" s="498"/>
      <c r="EYM41" s="498"/>
      <c r="EYN41" s="498"/>
      <c r="EYO41" s="498"/>
      <c r="EYP41" s="498"/>
      <c r="EYQ41" s="498"/>
      <c r="EYR41" s="498"/>
      <c r="EYS41" s="498"/>
      <c r="EYT41" s="498"/>
      <c r="EYU41" s="498"/>
      <c r="EYV41" s="498"/>
      <c r="EYW41" s="498"/>
      <c r="EYX41" s="498"/>
      <c r="EYY41" s="498"/>
      <c r="EYZ41" s="498"/>
      <c r="EZA41" s="498"/>
      <c r="EZB41" s="498"/>
      <c r="EZC41" s="498"/>
      <c r="EZD41" s="498"/>
      <c r="EZE41" s="498"/>
      <c r="EZF41" s="498"/>
      <c r="EZG41" s="498"/>
      <c r="EZH41" s="498"/>
      <c r="EZI41" s="498"/>
      <c r="EZJ41" s="498"/>
      <c r="EZK41" s="498"/>
      <c r="EZL41" s="498"/>
      <c r="EZM41" s="498"/>
      <c r="EZN41" s="498"/>
      <c r="EZO41" s="498"/>
      <c r="EZP41" s="498"/>
      <c r="EZQ41" s="498"/>
      <c r="EZR41" s="498"/>
      <c r="EZS41" s="498"/>
      <c r="EZT41" s="498"/>
      <c r="EZU41" s="498"/>
      <c r="EZV41" s="498"/>
      <c r="EZW41" s="498"/>
      <c r="EZX41" s="498"/>
      <c r="EZY41" s="498"/>
      <c r="EZZ41" s="498"/>
      <c r="FAA41" s="498"/>
      <c r="FAB41" s="498"/>
      <c r="FAC41" s="498"/>
      <c r="FAD41" s="498"/>
      <c r="FAE41" s="498"/>
      <c r="FAF41" s="498"/>
      <c r="FAG41" s="498"/>
      <c r="FAH41" s="498"/>
      <c r="FAI41" s="498"/>
      <c r="FAJ41" s="498"/>
      <c r="FAK41" s="498"/>
      <c r="FAL41" s="498"/>
      <c r="FAM41" s="498"/>
      <c r="FAN41" s="498"/>
      <c r="FAO41" s="498"/>
      <c r="FAP41" s="498"/>
      <c r="FAQ41" s="498"/>
      <c r="FAR41" s="498"/>
      <c r="FAS41" s="498"/>
      <c r="FAT41" s="498"/>
      <c r="FAU41" s="498"/>
      <c r="FAV41" s="498"/>
      <c r="FAW41" s="498"/>
      <c r="FAX41" s="498"/>
      <c r="FAY41" s="498"/>
      <c r="FAZ41" s="498"/>
      <c r="FBA41" s="498"/>
      <c r="FBB41" s="498"/>
      <c r="FBC41" s="498"/>
      <c r="FBD41" s="498"/>
      <c r="FBE41" s="498"/>
      <c r="FBF41" s="498"/>
      <c r="FBG41" s="498"/>
      <c r="FBH41" s="498"/>
      <c r="FBI41" s="498"/>
      <c r="FBJ41" s="498"/>
      <c r="FBK41" s="498"/>
      <c r="FBL41" s="498"/>
      <c r="FBM41" s="498"/>
      <c r="FBN41" s="498"/>
      <c r="FBO41" s="498"/>
      <c r="FBP41" s="498"/>
      <c r="FBQ41" s="498"/>
      <c r="FBR41" s="498"/>
      <c r="FBS41" s="498"/>
      <c r="FBT41" s="498"/>
      <c r="FBU41" s="498"/>
      <c r="FBV41" s="498"/>
      <c r="FBW41" s="498"/>
      <c r="FBX41" s="498"/>
      <c r="FBY41" s="498"/>
      <c r="FBZ41" s="498"/>
      <c r="FCA41" s="498"/>
      <c r="FCB41" s="498"/>
      <c r="FCC41" s="498"/>
      <c r="FCD41" s="498"/>
      <c r="FCE41" s="498"/>
      <c r="FCF41" s="498"/>
      <c r="FCG41" s="498"/>
      <c r="FCH41" s="498"/>
      <c r="FCI41" s="498"/>
      <c r="FCJ41" s="498"/>
      <c r="FCK41" s="498"/>
      <c r="FCL41" s="498"/>
      <c r="FCM41" s="498"/>
      <c r="FCN41" s="498"/>
      <c r="FCO41" s="498"/>
      <c r="FCP41" s="498"/>
      <c r="FCQ41" s="498"/>
      <c r="FCR41" s="498"/>
      <c r="FCS41" s="498"/>
      <c r="FCT41" s="498"/>
      <c r="FCU41" s="498"/>
      <c r="FCV41" s="498"/>
      <c r="FCW41" s="498"/>
      <c r="FCX41" s="498"/>
      <c r="FCY41" s="498"/>
      <c r="FCZ41" s="498"/>
      <c r="FDA41" s="498"/>
      <c r="FDB41" s="498"/>
      <c r="FDC41" s="498"/>
      <c r="FDD41" s="498"/>
      <c r="FDE41" s="498"/>
      <c r="FDF41" s="498"/>
      <c r="FDG41" s="498"/>
      <c r="FDH41" s="498"/>
      <c r="FDI41" s="498"/>
      <c r="FDJ41" s="498"/>
      <c r="FDK41" s="498"/>
      <c r="FDL41" s="498"/>
      <c r="FDM41" s="498"/>
      <c r="FDN41" s="498"/>
      <c r="FDO41" s="498"/>
      <c r="FDP41" s="498"/>
      <c r="FDQ41" s="498"/>
      <c r="FDR41" s="498"/>
      <c r="FDS41" s="498"/>
      <c r="FDT41" s="498"/>
      <c r="FDU41" s="498"/>
      <c r="FDV41" s="498"/>
      <c r="FDW41" s="498"/>
      <c r="FDX41" s="498"/>
      <c r="FDY41" s="498"/>
      <c r="FDZ41" s="498"/>
      <c r="FEA41" s="498"/>
      <c r="FEB41" s="498"/>
      <c r="FEC41" s="498"/>
      <c r="FED41" s="498"/>
      <c r="FEE41" s="498"/>
      <c r="FEF41" s="498"/>
      <c r="FEG41" s="498"/>
      <c r="FEH41" s="498"/>
      <c r="FEI41" s="498"/>
      <c r="FEJ41" s="498"/>
      <c r="FEK41" s="498"/>
      <c r="FEL41" s="498"/>
      <c r="FEM41" s="498"/>
      <c r="FEN41" s="498"/>
      <c r="FEO41" s="498"/>
      <c r="FEP41" s="498"/>
      <c r="FEQ41" s="498"/>
      <c r="FER41" s="498"/>
      <c r="FES41" s="498"/>
      <c r="FET41" s="498"/>
      <c r="FEU41" s="498"/>
      <c r="FEV41" s="498"/>
      <c r="FEW41" s="498"/>
      <c r="FEX41" s="498"/>
      <c r="FEY41" s="498"/>
      <c r="FEZ41" s="498"/>
      <c r="FFA41" s="498"/>
      <c r="FFB41" s="498"/>
      <c r="FFC41" s="498"/>
      <c r="FFD41" s="498"/>
      <c r="FFE41" s="498"/>
      <c r="FFF41" s="498"/>
      <c r="FFG41" s="498"/>
      <c r="FFH41" s="498"/>
      <c r="FFI41" s="498"/>
      <c r="FFJ41" s="498"/>
      <c r="FFK41" s="498"/>
      <c r="FFL41" s="498"/>
      <c r="FFM41" s="498"/>
      <c r="FFN41" s="498"/>
      <c r="FFO41" s="498"/>
      <c r="FFP41" s="498"/>
      <c r="FFQ41" s="498"/>
      <c r="FFR41" s="498"/>
      <c r="FFS41" s="498"/>
      <c r="FFT41" s="498"/>
      <c r="FFU41" s="498"/>
      <c r="FFV41" s="498"/>
      <c r="FFW41" s="498"/>
      <c r="FFX41" s="498"/>
      <c r="FFY41" s="498"/>
      <c r="FFZ41" s="498"/>
      <c r="FGA41" s="498"/>
      <c r="FGB41" s="498"/>
      <c r="FGC41" s="498"/>
      <c r="FGD41" s="498"/>
      <c r="FGE41" s="498"/>
      <c r="FGF41" s="498"/>
      <c r="FGG41" s="498"/>
      <c r="FGH41" s="498"/>
      <c r="FGI41" s="498"/>
      <c r="FGJ41" s="498"/>
      <c r="FGK41" s="498"/>
      <c r="FGL41" s="498"/>
      <c r="FGM41" s="498"/>
      <c r="FGN41" s="498"/>
      <c r="FGO41" s="498"/>
      <c r="FGP41" s="498"/>
      <c r="FGQ41" s="498"/>
      <c r="FGR41" s="498"/>
      <c r="FGS41" s="498"/>
      <c r="FGT41" s="498"/>
      <c r="FGU41" s="498"/>
      <c r="FGV41" s="498"/>
      <c r="FGW41" s="498"/>
      <c r="FGX41" s="498"/>
      <c r="FGY41" s="498"/>
      <c r="FGZ41" s="498"/>
      <c r="FHA41" s="498"/>
      <c r="FHB41" s="498"/>
      <c r="FHC41" s="498"/>
      <c r="FHD41" s="498"/>
      <c r="FHE41" s="498"/>
      <c r="FHF41" s="498"/>
      <c r="FHG41" s="498"/>
      <c r="FHH41" s="498"/>
      <c r="FHI41" s="498"/>
      <c r="FHJ41" s="498"/>
      <c r="FHK41" s="498"/>
      <c r="FHL41" s="498"/>
      <c r="FHM41" s="498"/>
      <c r="FHN41" s="498"/>
      <c r="FHO41" s="498"/>
      <c r="FHP41" s="498"/>
      <c r="FHQ41" s="498"/>
      <c r="FHR41" s="498"/>
      <c r="FHS41" s="498"/>
      <c r="FHT41" s="498"/>
      <c r="FHU41" s="498"/>
      <c r="FHV41" s="498"/>
      <c r="FHW41" s="498"/>
      <c r="FHX41" s="498"/>
      <c r="FHY41" s="498"/>
      <c r="FHZ41" s="498"/>
      <c r="FIA41" s="498"/>
      <c r="FIB41" s="498"/>
      <c r="FIC41" s="498"/>
      <c r="FID41" s="498"/>
      <c r="FIE41" s="498"/>
      <c r="FIF41" s="498"/>
      <c r="FIG41" s="498"/>
      <c r="FIH41" s="498"/>
      <c r="FII41" s="498"/>
      <c r="FIJ41" s="498"/>
      <c r="FIK41" s="498"/>
      <c r="FIL41" s="498"/>
      <c r="FIM41" s="498"/>
      <c r="FIN41" s="498"/>
      <c r="FIO41" s="498"/>
      <c r="FIP41" s="498"/>
      <c r="FIQ41" s="498"/>
      <c r="FIR41" s="498"/>
      <c r="FIS41" s="498"/>
      <c r="FIT41" s="498"/>
      <c r="FIU41" s="498"/>
      <c r="FIV41" s="498"/>
      <c r="FIW41" s="498"/>
      <c r="FIX41" s="498"/>
      <c r="FIY41" s="498"/>
      <c r="FIZ41" s="498"/>
      <c r="FJA41" s="498"/>
      <c r="FJB41" s="498"/>
      <c r="FJC41" s="498"/>
      <c r="FJD41" s="498"/>
      <c r="FJE41" s="498"/>
      <c r="FJF41" s="498"/>
      <c r="FJG41" s="498"/>
      <c r="FJH41" s="498"/>
      <c r="FJI41" s="498"/>
      <c r="FJJ41" s="498"/>
      <c r="FJK41" s="498"/>
      <c r="FJL41" s="498"/>
      <c r="FJM41" s="498"/>
      <c r="FJN41" s="498"/>
      <c r="FJO41" s="498"/>
      <c r="FJP41" s="498"/>
      <c r="FJQ41" s="498"/>
      <c r="FJR41" s="498"/>
      <c r="FJS41" s="498"/>
      <c r="FJT41" s="498"/>
      <c r="FJU41" s="498"/>
      <c r="FJV41" s="498"/>
      <c r="FJW41" s="498"/>
      <c r="FJX41" s="498"/>
      <c r="FJY41" s="498"/>
      <c r="FJZ41" s="498"/>
      <c r="FKA41" s="498"/>
      <c r="FKB41" s="498"/>
      <c r="FKC41" s="498"/>
      <c r="FKD41" s="498"/>
      <c r="FKE41" s="498"/>
      <c r="FKF41" s="498"/>
      <c r="FKG41" s="498"/>
      <c r="FKH41" s="498"/>
      <c r="FKI41" s="498"/>
      <c r="FKJ41" s="498"/>
      <c r="FKK41" s="498"/>
      <c r="FKL41" s="498"/>
      <c r="FKM41" s="498"/>
      <c r="FKN41" s="498"/>
      <c r="FKO41" s="498"/>
      <c r="FKP41" s="498"/>
      <c r="FKQ41" s="498"/>
      <c r="FKR41" s="498"/>
      <c r="FKS41" s="498"/>
      <c r="FKT41" s="498"/>
      <c r="FKU41" s="498"/>
      <c r="FKV41" s="498"/>
      <c r="FKW41" s="498"/>
      <c r="FKX41" s="498"/>
      <c r="FKY41" s="498"/>
      <c r="FKZ41" s="498"/>
      <c r="FLA41" s="498"/>
      <c r="FLB41" s="498"/>
      <c r="FLC41" s="498"/>
      <c r="FLD41" s="498"/>
      <c r="FLE41" s="498"/>
      <c r="FLF41" s="498"/>
      <c r="FLG41" s="498"/>
      <c r="FLH41" s="498"/>
      <c r="FLI41" s="498"/>
      <c r="FLJ41" s="498"/>
      <c r="FLK41" s="498"/>
      <c r="FLL41" s="498"/>
      <c r="FLM41" s="498"/>
      <c r="FLN41" s="498"/>
      <c r="FLO41" s="498"/>
      <c r="FLP41" s="498"/>
      <c r="FLQ41" s="498"/>
      <c r="FLR41" s="498"/>
      <c r="FLS41" s="498"/>
      <c r="FLT41" s="498"/>
      <c r="FLU41" s="498"/>
      <c r="FLV41" s="498"/>
      <c r="FLW41" s="498"/>
      <c r="FLX41" s="498"/>
      <c r="FLY41" s="498"/>
      <c r="FLZ41" s="498"/>
      <c r="FMA41" s="498"/>
      <c r="FMB41" s="498"/>
      <c r="FMC41" s="498"/>
      <c r="FMD41" s="498"/>
      <c r="FME41" s="498"/>
      <c r="FMF41" s="498"/>
      <c r="FMG41" s="498"/>
      <c r="FMH41" s="498"/>
      <c r="FMI41" s="498"/>
      <c r="FMJ41" s="498"/>
      <c r="FMK41" s="498"/>
      <c r="FML41" s="498"/>
      <c r="FMM41" s="498"/>
      <c r="FMN41" s="498"/>
      <c r="FMO41" s="498"/>
      <c r="FMP41" s="498"/>
      <c r="FMQ41" s="498"/>
      <c r="FMR41" s="498"/>
      <c r="FMS41" s="498"/>
      <c r="FMT41" s="498"/>
      <c r="FMU41" s="498"/>
      <c r="FMV41" s="498"/>
      <c r="FMW41" s="498"/>
      <c r="FMX41" s="498"/>
      <c r="FMY41" s="498"/>
      <c r="FMZ41" s="498"/>
      <c r="FNA41" s="498"/>
      <c r="FNB41" s="498"/>
      <c r="FNC41" s="498"/>
      <c r="FND41" s="498"/>
      <c r="FNE41" s="498"/>
      <c r="FNF41" s="498"/>
      <c r="FNG41" s="498"/>
      <c r="FNH41" s="498"/>
      <c r="FNI41" s="498"/>
      <c r="FNJ41" s="498"/>
      <c r="FNK41" s="498"/>
      <c r="FNL41" s="498"/>
      <c r="FNM41" s="498"/>
      <c r="FNN41" s="498"/>
      <c r="FNO41" s="498"/>
      <c r="FNP41" s="498"/>
      <c r="FNQ41" s="498"/>
      <c r="FNR41" s="498"/>
      <c r="FNS41" s="498"/>
      <c r="FNT41" s="498"/>
      <c r="FNU41" s="498"/>
      <c r="FNV41" s="498"/>
      <c r="FNW41" s="498"/>
      <c r="FNX41" s="498"/>
      <c r="FNY41" s="498"/>
      <c r="FNZ41" s="498"/>
      <c r="FOA41" s="498"/>
      <c r="FOB41" s="498"/>
      <c r="FOC41" s="498"/>
      <c r="FOD41" s="498"/>
      <c r="FOE41" s="498"/>
      <c r="FOF41" s="498"/>
      <c r="FOG41" s="498"/>
      <c r="FOH41" s="498"/>
      <c r="FOI41" s="498"/>
      <c r="FOJ41" s="498"/>
      <c r="FOK41" s="498"/>
      <c r="FOL41" s="498"/>
      <c r="FOM41" s="498"/>
      <c r="FON41" s="498"/>
      <c r="FOO41" s="498"/>
      <c r="FOP41" s="498"/>
      <c r="FOQ41" s="498"/>
      <c r="FOR41" s="498"/>
      <c r="FOS41" s="498"/>
      <c r="FOT41" s="498"/>
      <c r="FOU41" s="498"/>
      <c r="FOV41" s="498"/>
      <c r="FOW41" s="498"/>
      <c r="FOX41" s="498"/>
      <c r="FOY41" s="498"/>
      <c r="FOZ41" s="498"/>
      <c r="FPA41" s="498"/>
      <c r="FPB41" s="498"/>
      <c r="FPC41" s="498"/>
      <c r="FPD41" s="498"/>
      <c r="FPE41" s="498"/>
      <c r="FPF41" s="498"/>
      <c r="FPG41" s="498"/>
      <c r="FPH41" s="498"/>
      <c r="FPI41" s="498"/>
      <c r="FPJ41" s="498"/>
      <c r="FPK41" s="498"/>
      <c r="FPL41" s="498"/>
      <c r="FPM41" s="498"/>
      <c r="FPN41" s="498"/>
      <c r="FPO41" s="498"/>
      <c r="FPP41" s="498"/>
      <c r="FPQ41" s="498"/>
      <c r="FPR41" s="498"/>
      <c r="FPS41" s="498"/>
      <c r="FPT41" s="498"/>
      <c r="FPU41" s="498"/>
      <c r="FPV41" s="498"/>
      <c r="FPW41" s="498"/>
      <c r="FPX41" s="498"/>
      <c r="FPY41" s="498"/>
      <c r="FPZ41" s="498"/>
      <c r="FQA41" s="498"/>
      <c r="FQB41" s="498"/>
      <c r="FQC41" s="498"/>
      <c r="FQD41" s="498"/>
      <c r="FQE41" s="498"/>
      <c r="FQF41" s="498"/>
      <c r="FQG41" s="498"/>
      <c r="FQH41" s="498"/>
      <c r="FQI41" s="498"/>
      <c r="FQJ41" s="498"/>
      <c r="FQK41" s="498"/>
      <c r="FQL41" s="498"/>
      <c r="FQM41" s="498"/>
      <c r="FQN41" s="498"/>
      <c r="FQO41" s="498"/>
      <c r="FQP41" s="498"/>
      <c r="FQQ41" s="498"/>
      <c r="FQR41" s="498"/>
      <c r="FQS41" s="498"/>
      <c r="FQT41" s="498"/>
      <c r="FQU41" s="498"/>
      <c r="FQV41" s="498"/>
      <c r="FQW41" s="498"/>
      <c r="FQX41" s="498"/>
      <c r="FQY41" s="498"/>
      <c r="FQZ41" s="498"/>
      <c r="FRA41" s="498"/>
      <c r="FRB41" s="498"/>
      <c r="FRC41" s="498"/>
      <c r="FRD41" s="498"/>
      <c r="FRE41" s="498"/>
      <c r="FRF41" s="498"/>
      <c r="FRG41" s="498"/>
      <c r="FRH41" s="498"/>
      <c r="FRI41" s="498"/>
      <c r="FRJ41" s="498"/>
      <c r="FRK41" s="498"/>
      <c r="FRL41" s="498"/>
      <c r="FRM41" s="498"/>
      <c r="FRN41" s="498"/>
      <c r="FRO41" s="498"/>
      <c r="FRP41" s="498"/>
      <c r="FRQ41" s="498"/>
      <c r="FRR41" s="498"/>
      <c r="FRS41" s="498"/>
      <c r="FRT41" s="498"/>
      <c r="FRU41" s="498"/>
      <c r="FRV41" s="498"/>
      <c r="FRW41" s="498"/>
      <c r="FRX41" s="498"/>
      <c r="FRY41" s="498"/>
      <c r="FRZ41" s="498"/>
      <c r="FSA41" s="498"/>
      <c r="FSB41" s="498"/>
      <c r="FSC41" s="498"/>
      <c r="FSD41" s="498"/>
      <c r="FSE41" s="498"/>
      <c r="FSF41" s="498"/>
      <c r="FSG41" s="498"/>
      <c r="FSH41" s="498"/>
      <c r="FSI41" s="498"/>
      <c r="FSJ41" s="498"/>
      <c r="FSK41" s="498"/>
      <c r="FSL41" s="498"/>
      <c r="FSM41" s="498"/>
      <c r="FSN41" s="498"/>
      <c r="FSO41" s="498"/>
      <c r="FSP41" s="498"/>
      <c r="FSQ41" s="498"/>
      <c r="FSR41" s="498"/>
      <c r="FSS41" s="498"/>
      <c r="FST41" s="498"/>
      <c r="FSU41" s="498"/>
      <c r="FSV41" s="498"/>
      <c r="FSW41" s="498"/>
      <c r="FSX41" s="498"/>
      <c r="FSY41" s="498"/>
      <c r="FSZ41" s="498"/>
      <c r="FTA41" s="498"/>
      <c r="FTB41" s="498"/>
      <c r="FTC41" s="498"/>
      <c r="FTD41" s="498"/>
      <c r="FTE41" s="498"/>
      <c r="FTF41" s="498"/>
      <c r="FTG41" s="498"/>
      <c r="FTH41" s="498"/>
      <c r="FTI41" s="498"/>
      <c r="FTJ41" s="498"/>
      <c r="FTK41" s="498"/>
      <c r="FTL41" s="498"/>
      <c r="FTM41" s="498"/>
      <c r="FTN41" s="498"/>
      <c r="FTO41" s="498"/>
      <c r="FTP41" s="498"/>
      <c r="FTQ41" s="498"/>
      <c r="FTR41" s="498"/>
      <c r="FTS41" s="498"/>
      <c r="FTT41" s="498"/>
      <c r="FTU41" s="498"/>
      <c r="FTV41" s="498"/>
      <c r="FTW41" s="498"/>
      <c r="FTX41" s="498"/>
      <c r="FTY41" s="498"/>
      <c r="FTZ41" s="498"/>
      <c r="FUA41" s="498"/>
      <c r="FUB41" s="498"/>
      <c r="FUC41" s="498"/>
      <c r="FUD41" s="498"/>
      <c r="FUE41" s="498"/>
      <c r="FUF41" s="498"/>
      <c r="FUG41" s="498"/>
      <c r="FUH41" s="498"/>
      <c r="FUI41" s="498"/>
      <c r="FUJ41" s="498"/>
      <c r="FUK41" s="498"/>
      <c r="FUL41" s="498"/>
      <c r="FUM41" s="498"/>
      <c r="FUN41" s="498"/>
      <c r="FUO41" s="498"/>
      <c r="FUP41" s="498"/>
      <c r="FUQ41" s="498"/>
      <c r="FUR41" s="498"/>
      <c r="FUS41" s="498"/>
      <c r="FUT41" s="498"/>
      <c r="FUU41" s="498"/>
      <c r="FUV41" s="498"/>
      <c r="FUW41" s="498"/>
      <c r="FUX41" s="498"/>
      <c r="FUY41" s="498"/>
      <c r="FUZ41" s="498"/>
      <c r="FVA41" s="498"/>
      <c r="FVB41" s="498"/>
      <c r="FVC41" s="498"/>
      <c r="FVD41" s="498"/>
      <c r="FVE41" s="498"/>
      <c r="FVF41" s="498"/>
      <c r="FVG41" s="498"/>
      <c r="FVH41" s="498"/>
      <c r="FVI41" s="498"/>
      <c r="FVJ41" s="498"/>
      <c r="FVK41" s="498"/>
      <c r="FVL41" s="498"/>
      <c r="FVM41" s="498"/>
      <c r="FVN41" s="498"/>
      <c r="FVO41" s="498"/>
      <c r="FVP41" s="498"/>
      <c r="FVQ41" s="498"/>
      <c r="FVR41" s="498"/>
      <c r="FVS41" s="498"/>
      <c r="FVT41" s="498"/>
      <c r="FVU41" s="498"/>
      <c r="FVV41" s="498"/>
      <c r="FVW41" s="498"/>
      <c r="FVX41" s="498"/>
      <c r="FVY41" s="498"/>
      <c r="FVZ41" s="498"/>
      <c r="FWA41" s="498"/>
      <c r="FWB41" s="498"/>
      <c r="FWC41" s="498"/>
      <c r="FWD41" s="498"/>
      <c r="FWE41" s="498"/>
      <c r="FWF41" s="498"/>
      <c r="FWG41" s="498"/>
      <c r="FWH41" s="498"/>
      <c r="FWI41" s="498"/>
      <c r="FWJ41" s="498"/>
      <c r="FWK41" s="498"/>
      <c r="FWL41" s="498"/>
      <c r="FWM41" s="498"/>
      <c r="FWN41" s="498"/>
      <c r="FWO41" s="498"/>
      <c r="FWP41" s="498"/>
      <c r="FWQ41" s="498"/>
      <c r="FWR41" s="498"/>
      <c r="FWS41" s="498"/>
      <c r="FWT41" s="498"/>
      <c r="FWU41" s="498"/>
      <c r="FWV41" s="498"/>
      <c r="FWW41" s="498"/>
      <c r="FWX41" s="498"/>
      <c r="FWY41" s="498"/>
      <c r="FWZ41" s="498"/>
      <c r="FXA41" s="498"/>
      <c r="FXB41" s="498"/>
      <c r="FXC41" s="498"/>
      <c r="FXD41" s="498"/>
      <c r="FXE41" s="498"/>
      <c r="FXF41" s="498"/>
      <c r="FXG41" s="498"/>
      <c r="FXH41" s="498"/>
      <c r="FXI41" s="498"/>
      <c r="FXJ41" s="498"/>
      <c r="FXK41" s="498"/>
      <c r="FXL41" s="498"/>
      <c r="FXM41" s="498"/>
      <c r="FXN41" s="498"/>
      <c r="FXO41" s="498"/>
      <c r="FXP41" s="498"/>
      <c r="FXQ41" s="498"/>
      <c r="FXR41" s="498"/>
      <c r="FXS41" s="498"/>
      <c r="FXT41" s="498"/>
      <c r="FXU41" s="498"/>
      <c r="FXV41" s="498"/>
      <c r="FXW41" s="498"/>
      <c r="FXX41" s="498"/>
      <c r="FXY41" s="498"/>
      <c r="FXZ41" s="498"/>
      <c r="FYA41" s="498"/>
      <c r="FYB41" s="498"/>
      <c r="FYC41" s="498"/>
      <c r="FYD41" s="498"/>
      <c r="FYE41" s="498"/>
      <c r="FYF41" s="498"/>
      <c r="FYG41" s="498"/>
      <c r="FYH41" s="498"/>
      <c r="FYI41" s="498"/>
      <c r="FYJ41" s="498"/>
      <c r="FYK41" s="498"/>
      <c r="FYL41" s="498"/>
      <c r="FYM41" s="498"/>
      <c r="FYN41" s="498"/>
      <c r="FYO41" s="498"/>
      <c r="FYP41" s="498"/>
      <c r="FYQ41" s="498"/>
      <c r="FYR41" s="498"/>
      <c r="FYS41" s="498"/>
      <c r="FYT41" s="498"/>
      <c r="FYU41" s="498"/>
      <c r="FYV41" s="498"/>
      <c r="FYW41" s="498"/>
      <c r="FYX41" s="498"/>
      <c r="FYY41" s="498"/>
      <c r="FYZ41" s="498"/>
      <c r="FZA41" s="498"/>
      <c r="FZB41" s="498"/>
      <c r="FZC41" s="498"/>
      <c r="FZD41" s="498"/>
      <c r="FZE41" s="498"/>
      <c r="FZF41" s="498"/>
      <c r="FZG41" s="498"/>
      <c r="FZH41" s="498"/>
      <c r="FZI41" s="498"/>
      <c r="FZJ41" s="498"/>
      <c r="FZK41" s="498"/>
      <c r="FZL41" s="498"/>
      <c r="FZM41" s="498"/>
      <c r="FZN41" s="498"/>
      <c r="FZO41" s="498"/>
      <c r="FZP41" s="498"/>
      <c r="FZQ41" s="498"/>
      <c r="FZR41" s="498"/>
      <c r="FZS41" s="498"/>
      <c r="FZT41" s="498"/>
      <c r="FZU41" s="498"/>
      <c r="FZV41" s="498"/>
      <c r="FZW41" s="498"/>
      <c r="FZX41" s="498"/>
      <c r="FZY41" s="498"/>
      <c r="FZZ41" s="498"/>
      <c r="GAA41" s="498"/>
      <c r="GAB41" s="498"/>
      <c r="GAC41" s="498"/>
      <c r="GAD41" s="498"/>
      <c r="GAE41" s="498"/>
      <c r="GAF41" s="498"/>
      <c r="GAG41" s="498"/>
      <c r="GAH41" s="498"/>
      <c r="GAI41" s="498"/>
      <c r="GAJ41" s="498"/>
      <c r="GAK41" s="498"/>
      <c r="GAL41" s="498"/>
      <c r="GAM41" s="498"/>
      <c r="GAN41" s="498"/>
      <c r="GAO41" s="498"/>
      <c r="GAP41" s="498"/>
      <c r="GAQ41" s="498"/>
      <c r="GAR41" s="498"/>
      <c r="GAS41" s="498"/>
      <c r="GAT41" s="498"/>
      <c r="GAU41" s="498"/>
      <c r="GAV41" s="498"/>
      <c r="GAW41" s="498"/>
      <c r="GAX41" s="498"/>
      <c r="GAY41" s="498"/>
      <c r="GAZ41" s="498"/>
      <c r="GBA41" s="498"/>
      <c r="GBB41" s="498"/>
      <c r="GBC41" s="498"/>
      <c r="GBD41" s="498"/>
      <c r="GBE41" s="498"/>
      <c r="GBF41" s="498"/>
      <c r="GBG41" s="498"/>
      <c r="GBH41" s="498"/>
      <c r="GBI41" s="498"/>
      <c r="GBJ41" s="498"/>
      <c r="GBK41" s="498"/>
      <c r="GBL41" s="498"/>
      <c r="GBM41" s="498"/>
      <c r="GBN41" s="498"/>
      <c r="GBO41" s="498"/>
      <c r="GBP41" s="498"/>
      <c r="GBQ41" s="498"/>
      <c r="GBR41" s="498"/>
      <c r="GBS41" s="498"/>
      <c r="GBT41" s="498"/>
      <c r="GBU41" s="498"/>
      <c r="GBV41" s="498"/>
      <c r="GBW41" s="498"/>
      <c r="GBX41" s="498"/>
      <c r="GBY41" s="498"/>
      <c r="GBZ41" s="498"/>
      <c r="GCA41" s="498"/>
      <c r="GCB41" s="498"/>
      <c r="GCC41" s="498"/>
      <c r="GCD41" s="498"/>
      <c r="GCE41" s="498"/>
      <c r="GCF41" s="498"/>
      <c r="GCG41" s="498"/>
      <c r="GCH41" s="498"/>
      <c r="GCI41" s="498"/>
      <c r="GCJ41" s="498"/>
      <c r="GCK41" s="498"/>
      <c r="GCL41" s="498"/>
      <c r="GCM41" s="498"/>
      <c r="GCN41" s="498"/>
      <c r="GCO41" s="498"/>
      <c r="GCP41" s="498"/>
      <c r="GCQ41" s="498"/>
      <c r="GCR41" s="498"/>
      <c r="GCS41" s="498"/>
      <c r="GCT41" s="498"/>
      <c r="GCU41" s="498"/>
      <c r="GCV41" s="498"/>
      <c r="GCW41" s="498"/>
      <c r="GCX41" s="498"/>
      <c r="GCY41" s="498"/>
      <c r="GCZ41" s="498"/>
      <c r="GDA41" s="498"/>
      <c r="GDB41" s="498"/>
      <c r="GDC41" s="498"/>
      <c r="GDD41" s="498"/>
      <c r="GDE41" s="498"/>
      <c r="GDF41" s="498"/>
      <c r="GDG41" s="498"/>
      <c r="GDH41" s="498"/>
      <c r="GDI41" s="498"/>
      <c r="GDJ41" s="498"/>
      <c r="GDK41" s="498"/>
      <c r="GDL41" s="498"/>
      <c r="GDM41" s="498"/>
      <c r="GDN41" s="498"/>
      <c r="GDO41" s="498"/>
      <c r="GDP41" s="498"/>
      <c r="GDQ41" s="498"/>
      <c r="GDR41" s="498"/>
      <c r="GDS41" s="498"/>
      <c r="GDT41" s="498"/>
      <c r="GDU41" s="498"/>
      <c r="GDV41" s="498"/>
      <c r="GDW41" s="498"/>
      <c r="GDX41" s="498"/>
      <c r="GDY41" s="498"/>
      <c r="GDZ41" s="498"/>
      <c r="GEA41" s="498"/>
      <c r="GEB41" s="498"/>
      <c r="GEC41" s="498"/>
      <c r="GED41" s="498"/>
      <c r="GEE41" s="498"/>
      <c r="GEF41" s="498"/>
      <c r="GEG41" s="498"/>
      <c r="GEH41" s="498"/>
      <c r="GEI41" s="498"/>
      <c r="GEJ41" s="498"/>
      <c r="GEK41" s="498"/>
      <c r="GEL41" s="498"/>
      <c r="GEM41" s="498"/>
      <c r="GEN41" s="498"/>
      <c r="GEO41" s="498"/>
      <c r="GEP41" s="498"/>
      <c r="GEQ41" s="498"/>
      <c r="GER41" s="498"/>
      <c r="GES41" s="498"/>
      <c r="GET41" s="498"/>
      <c r="GEU41" s="498"/>
      <c r="GEV41" s="498"/>
      <c r="GEW41" s="498"/>
      <c r="GEX41" s="498"/>
      <c r="GEY41" s="498"/>
      <c r="GEZ41" s="498"/>
      <c r="GFA41" s="498"/>
      <c r="GFB41" s="498"/>
      <c r="GFC41" s="498"/>
      <c r="GFD41" s="498"/>
      <c r="GFE41" s="498"/>
      <c r="GFF41" s="498"/>
      <c r="GFG41" s="498"/>
      <c r="GFH41" s="498"/>
      <c r="GFI41" s="498"/>
      <c r="GFJ41" s="498"/>
      <c r="GFK41" s="498"/>
      <c r="GFL41" s="498"/>
      <c r="GFM41" s="498"/>
      <c r="GFN41" s="498"/>
      <c r="GFO41" s="498"/>
      <c r="GFP41" s="498"/>
      <c r="GFQ41" s="498"/>
      <c r="GFR41" s="498"/>
      <c r="GFS41" s="498"/>
      <c r="GFT41" s="498"/>
      <c r="GFU41" s="498"/>
      <c r="GFV41" s="498"/>
      <c r="GFW41" s="498"/>
      <c r="GFX41" s="498"/>
      <c r="GFY41" s="498"/>
      <c r="GFZ41" s="498"/>
      <c r="GGA41" s="498"/>
      <c r="GGB41" s="498"/>
      <c r="GGC41" s="498"/>
      <c r="GGD41" s="498"/>
      <c r="GGE41" s="498"/>
      <c r="GGF41" s="498"/>
      <c r="GGG41" s="498"/>
      <c r="GGH41" s="498"/>
      <c r="GGI41" s="498"/>
      <c r="GGJ41" s="498"/>
      <c r="GGK41" s="498"/>
      <c r="GGL41" s="498"/>
      <c r="GGM41" s="498"/>
      <c r="GGN41" s="498"/>
      <c r="GGO41" s="498"/>
      <c r="GGP41" s="498"/>
      <c r="GGQ41" s="498"/>
      <c r="GGR41" s="498"/>
      <c r="GGS41" s="498"/>
      <c r="GGT41" s="498"/>
      <c r="GGU41" s="498"/>
      <c r="GGV41" s="498"/>
      <c r="GGW41" s="498"/>
      <c r="GGX41" s="498"/>
      <c r="GGY41" s="498"/>
      <c r="GGZ41" s="498"/>
      <c r="GHA41" s="498"/>
      <c r="GHB41" s="498"/>
      <c r="GHC41" s="498"/>
      <c r="GHD41" s="498"/>
      <c r="GHE41" s="498"/>
      <c r="GHF41" s="498"/>
      <c r="GHG41" s="498"/>
      <c r="GHH41" s="498"/>
      <c r="GHI41" s="498"/>
      <c r="GHJ41" s="498"/>
      <c r="GHK41" s="498"/>
      <c r="GHL41" s="498"/>
      <c r="GHM41" s="498"/>
      <c r="GHN41" s="498"/>
      <c r="GHO41" s="498"/>
      <c r="GHP41" s="498"/>
      <c r="GHQ41" s="498"/>
      <c r="GHR41" s="498"/>
      <c r="GHS41" s="498"/>
      <c r="GHT41" s="498"/>
      <c r="GHU41" s="498"/>
      <c r="GHV41" s="498"/>
      <c r="GHW41" s="498"/>
      <c r="GHX41" s="498"/>
      <c r="GHY41" s="498"/>
      <c r="GHZ41" s="498"/>
      <c r="GIA41" s="498"/>
      <c r="GIB41" s="498"/>
      <c r="GIC41" s="498"/>
      <c r="GID41" s="498"/>
      <c r="GIE41" s="498"/>
      <c r="GIF41" s="498"/>
      <c r="GIG41" s="498"/>
      <c r="GIH41" s="498"/>
      <c r="GII41" s="498"/>
      <c r="GIJ41" s="498"/>
      <c r="GIK41" s="498"/>
      <c r="GIL41" s="498"/>
      <c r="GIM41" s="498"/>
      <c r="GIN41" s="498"/>
      <c r="GIO41" s="498"/>
      <c r="GIP41" s="498"/>
      <c r="GIQ41" s="498"/>
      <c r="GIR41" s="498"/>
      <c r="GIS41" s="498"/>
      <c r="GIT41" s="498"/>
      <c r="GIU41" s="498"/>
      <c r="GIV41" s="498"/>
      <c r="GIW41" s="498"/>
      <c r="GIX41" s="498"/>
      <c r="GIY41" s="498"/>
      <c r="GIZ41" s="498"/>
      <c r="GJA41" s="498"/>
      <c r="GJB41" s="498"/>
      <c r="GJC41" s="498"/>
      <c r="GJD41" s="498"/>
      <c r="GJE41" s="498"/>
      <c r="GJF41" s="498"/>
      <c r="GJG41" s="498"/>
      <c r="GJH41" s="498"/>
      <c r="GJI41" s="498"/>
      <c r="GJJ41" s="498"/>
      <c r="GJK41" s="498"/>
      <c r="GJL41" s="498"/>
      <c r="GJM41" s="498"/>
      <c r="GJN41" s="498"/>
      <c r="GJO41" s="498"/>
      <c r="GJP41" s="498"/>
      <c r="GJQ41" s="498"/>
      <c r="GJR41" s="498"/>
      <c r="GJS41" s="498"/>
      <c r="GJT41" s="498"/>
      <c r="GJU41" s="498"/>
      <c r="GJV41" s="498"/>
      <c r="GJW41" s="498"/>
      <c r="GJX41" s="498"/>
      <c r="GJY41" s="498"/>
      <c r="GJZ41" s="498"/>
      <c r="GKA41" s="498"/>
      <c r="GKB41" s="498"/>
      <c r="GKC41" s="498"/>
      <c r="GKD41" s="498"/>
      <c r="GKE41" s="498"/>
      <c r="GKF41" s="498"/>
      <c r="GKG41" s="498"/>
      <c r="GKH41" s="498"/>
      <c r="GKI41" s="498"/>
      <c r="GKJ41" s="498"/>
      <c r="GKK41" s="498"/>
      <c r="GKL41" s="498"/>
      <c r="GKM41" s="498"/>
      <c r="GKN41" s="498"/>
      <c r="GKO41" s="498"/>
      <c r="GKP41" s="498"/>
      <c r="GKQ41" s="498"/>
      <c r="GKR41" s="498"/>
      <c r="GKS41" s="498"/>
      <c r="GKT41" s="498"/>
      <c r="GKU41" s="498"/>
      <c r="GKV41" s="498"/>
      <c r="GKW41" s="498"/>
      <c r="GKX41" s="498"/>
      <c r="GKY41" s="498"/>
      <c r="GKZ41" s="498"/>
      <c r="GLA41" s="498"/>
      <c r="GLB41" s="498"/>
      <c r="GLC41" s="498"/>
      <c r="GLD41" s="498"/>
      <c r="GLE41" s="498"/>
      <c r="GLF41" s="498"/>
      <c r="GLG41" s="498"/>
      <c r="GLH41" s="498"/>
      <c r="GLI41" s="498"/>
      <c r="GLJ41" s="498"/>
      <c r="GLK41" s="498"/>
      <c r="GLL41" s="498"/>
      <c r="GLM41" s="498"/>
      <c r="GLN41" s="498"/>
      <c r="GLO41" s="498"/>
      <c r="GLP41" s="498"/>
      <c r="GLQ41" s="498"/>
      <c r="GLR41" s="498"/>
      <c r="GLS41" s="498"/>
      <c r="GLT41" s="498"/>
      <c r="GLU41" s="498"/>
      <c r="GLV41" s="498"/>
      <c r="GLW41" s="498"/>
      <c r="GLX41" s="498"/>
      <c r="GLY41" s="498"/>
      <c r="GLZ41" s="498"/>
      <c r="GMA41" s="498"/>
      <c r="GMB41" s="498"/>
      <c r="GMC41" s="498"/>
      <c r="GMD41" s="498"/>
      <c r="GME41" s="498"/>
      <c r="GMF41" s="498"/>
      <c r="GMG41" s="498"/>
      <c r="GMH41" s="498"/>
      <c r="GMI41" s="498"/>
      <c r="GMJ41" s="498"/>
      <c r="GMK41" s="498"/>
      <c r="GML41" s="498"/>
      <c r="GMM41" s="498"/>
      <c r="GMN41" s="498"/>
      <c r="GMO41" s="498"/>
      <c r="GMP41" s="498"/>
      <c r="GMQ41" s="498"/>
      <c r="GMR41" s="498"/>
      <c r="GMS41" s="498"/>
      <c r="GMT41" s="498"/>
      <c r="GMU41" s="498"/>
      <c r="GMV41" s="498"/>
      <c r="GMW41" s="498"/>
      <c r="GMX41" s="498"/>
      <c r="GMY41" s="498"/>
      <c r="GMZ41" s="498"/>
      <c r="GNA41" s="498"/>
      <c r="GNB41" s="498"/>
      <c r="GNC41" s="498"/>
      <c r="GND41" s="498"/>
      <c r="GNE41" s="498"/>
      <c r="GNF41" s="498"/>
      <c r="GNG41" s="498"/>
      <c r="GNH41" s="498"/>
      <c r="GNI41" s="498"/>
      <c r="GNJ41" s="498"/>
      <c r="GNK41" s="498"/>
      <c r="GNL41" s="498"/>
      <c r="GNM41" s="498"/>
      <c r="GNN41" s="498"/>
      <c r="GNO41" s="498"/>
      <c r="GNP41" s="498"/>
      <c r="GNQ41" s="498"/>
      <c r="GNR41" s="498"/>
      <c r="GNS41" s="498"/>
      <c r="GNT41" s="498"/>
      <c r="GNU41" s="498"/>
      <c r="GNV41" s="498"/>
      <c r="GNW41" s="498"/>
      <c r="GNX41" s="498"/>
      <c r="GNY41" s="498"/>
      <c r="GNZ41" s="498"/>
      <c r="GOA41" s="498"/>
      <c r="GOB41" s="498"/>
      <c r="GOC41" s="498"/>
      <c r="GOD41" s="498"/>
      <c r="GOE41" s="498"/>
      <c r="GOF41" s="498"/>
      <c r="GOG41" s="498"/>
      <c r="GOH41" s="498"/>
      <c r="GOI41" s="498"/>
      <c r="GOJ41" s="498"/>
      <c r="GOK41" s="498"/>
      <c r="GOL41" s="498"/>
      <c r="GOM41" s="498"/>
      <c r="GON41" s="498"/>
      <c r="GOO41" s="498"/>
      <c r="GOP41" s="498"/>
      <c r="GOQ41" s="498"/>
      <c r="GOR41" s="498"/>
      <c r="GOS41" s="498"/>
      <c r="GOT41" s="498"/>
      <c r="GOU41" s="498"/>
      <c r="GOV41" s="498"/>
      <c r="GOW41" s="498"/>
      <c r="GOX41" s="498"/>
      <c r="GOY41" s="498"/>
      <c r="GOZ41" s="498"/>
      <c r="GPA41" s="498"/>
      <c r="GPB41" s="498"/>
      <c r="GPC41" s="498"/>
      <c r="GPD41" s="498"/>
      <c r="GPE41" s="498"/>
      <c r="GPF41" s="498"/>
      <c r="GPG41" s="498"/>
      <c r="GPH41" s="498"/>
      <c r="GPI41" s="498"/>
      <c r="GPJ41" s="498"/>
      <c r="GPK41" s="498"/>
      <c r="GPL41" s="498"/>
      <c r="GPM41" s="498"/>
      <c r="GPN41" s="498"/>
      <c r="GPO41" s="498"/>
      <c r="GPP41" s="498"/>
      <c r="GPQ41" s="498"/>
      <c r="GPR41" s="498"/>
      <c r="GPS41" s="498"/>
      <c r="GPT41" s="498"/>
      <c r="GPU41" s="498"/>
      <c r="GPV41" s="498"/>
      <c r="GPW41" s="498"/>
      <c r="GPX41" s="498"/>
      <c r="GPY41" s="498"/>
      <c r="GPZ41" s="498"/>
      <c r="GQA41" s="498"/>
      <c r="GQB41" s="498"/>
      <c r="GQC41" s="498"/>
      <c r="GQD41" s="498"/>
      <c r="GQE41" s="498"/>
      <c r="GQF41" s="498"/>
      <c r="GQG41" s="498"/>
      <c r="GQH41" s="498"/>
      <c r="GQI41" s="498"/>
      <c r="GQJ41" s="498"/>
      <c r="GQK41" s="498"/>
      <c r="GQL41" s="498"/>
      <c r="GQM41" s="498"/>
      <c r="GQN41" s="498"/>
      <c r="GQO41" s="498"/>
      <c r="GQP41" s="498"/>
      <c r="GQQ41" s="498"/>
      <c r="GQR41" s="498"/>
      <c r="GQS41" s="498"/>
      <c r="GQT41" s="498"/>
      <c r="GQU41" s="498"/>
      <c r="GQV41" s="498"/>
      <c r="GQW41" s="498"/>
      <c r="GQX41" s="498"/>
      <c r="GQY41" s="498"/>
      <c r="GQZ41" s="498"/>
      <c r="GRA41" s="498"/>
      <c r="GRB41" s="498"/>
      <c r="GRC41" s="498"/>
      <c r="GRD41" s="498"/>
      <c r="GRE41" s="498"/>
      <c r="GRF41" s="498"/>
      <c r="GRG41" s="498"/>
      <c r="GRH41" s="498"/>
      <c r="GRI41" s="498"/>
      <c r="GRJ41" s="498"/>
      <c r="GRK41" s="498"/>
      <c r="GRL41" s="498"/>
      <c r="GRM41" s="498"/>
      <c r="GRN41" s="498"/>
      <c r="GRO41" s="498"/>
      <c r="GRP41" s="498"/>
      <c r="GRQ41" s="498"/>
      <c r="GRR41" s="498"/>
      <c r="GRS41" s="498"/>
      <c r="GRT41" s="498"/>
      <c r="GRU41" s="498"/>
      <c r="GRV41" s="498"/>
      <c r="GRW41" s="498"/>
      <c r="GRX41" s="498"/>
      <c r="GRY41" s="498"/>
      <c r="GRZ41" s="498"/>
      <c r="GSA41" s="498"/>
      <c r="GSB41" s="498"/>
      <c r="GSC41" s="498"/>
      <c r="GSD41" s="498"/>
      <c r="GSE41" s="498"/>
      <c r="GSF41" s="498"/>
      <c r="GSG41" s="498"/>
      <c r="GSH41" s="498"/>
      <c r="GSI41" s="498"/>
      <c r="GSJ41" s="498"/>
      <c r="GSK41" s="498"/>
      <c r="GSL41" s="498"/>
      <c r="GSM41" s="498"/>
      <c r="GSN41" s="498"/>
      <c r="GSO41" s="498"/>
      <c r="GSP41" s="498"/>
      <c r="GSQ41" s="498"/>
      <c r="GSR41" s="498"/>
      <c r="GSS41" s="498"/>
      <c r="GST41" s="498"/>
      <c r="GSU41" s="498"/>
      <c r="GSV41" s="498"/>
      <c r="GSW41" s="498"/>
      <c r="GSX41" s="498"/>
      <c r="GSY41" s="498"/>
      <c r="GSZ41" s="498"/>
      <c r="GTA41" s="498"/>
      <c r="GTB41" s="498"/>
      <c r="GTC41" s="498"/>
      <c r="GTD41" s="498"/>
      <c r="GTE41" s="498"/>
      <c r="GTF41" s="498"/>
      <c r="GTG41" s="498"/>
      <c r="GTH41" s="498"/>
      <c r="GTI41" s="498"/>
      <c r="GTJ41" s="498"/>
      <c r="GTK41" s="498"/>
      <c r="GTL41" s="498"/>
      <c r="GTM41" s="498"/>
      <c r="GTN41" s="498"/>
      <c r="GTO41" s="498"/>
      <c r="GTP41" s="498"/>
      <c r="GTQ41" s="498"/>
      <c r="GTR41" s="498"/>
      <c r="GTS41" s="498"/>
      <c r="GTT41" s="498"/>
      <c r="GTU41" s="498"/>
      <c r="GTV41" s="498"/>
      <c r="GTW41" s="498"/>
      <c r="GTX41" s="498"/>
      <c r="GTY41" s="498"/>
      <c r="GTZ41" s="498"/>
      <c r="GUA41" s="498"/>
      <c r="GUB41" s="498"/>
      <c r="GUC41" s="498"/>
      <c r="GUD41" s="498"/>
      <c r="GUE41" s="498"/>
      <c r="GUF41" s="498"/>
      <c r="GUG41" s="498"/>
      <c r="GUH41" s="498"/>
      <c r="GUI41" s="498"/>
      <c r="GUJ41" s="498"/>
      <c r="GUK41" s="498"/>
      <c r="GUL41" s="498"/>
      <c r="GUM41" s="498"/>
      <c r="GUN41" s="498"/>
      <c r="GUO41" s="498"/>
      <c r="GUP41" s="498"/>
      <c r="GUQ41" s="498"/>
      <c r="GUR41" s="498"/>
      <c r="GUS41" s="498"/>
      <c r="GUT41" s="498"/>
      <c r="GUU41" s="498"/>
      <c r="GUV41" s="498"/>
      <c r="GUW41" s="498"/>
      <c r="GUX41" s="498"/>
      <c r="GUY41" s="498"/>
      <c r="GUZ41" s="498"/>
      <c r="GVA41" s="498"/>
      <c r="GVB41" s="498"/>
      <c r="GVC41" s="498"/>
      <c r="GVD41" s="498"/>
      <c r="GVE41" s="498"/>
      <c r="GVF41" s="498"/>
      <c r="GVG41" s="498"/>
      <c r="GVH41" s="498"/>
      <c r="GVI41" s="498"/>
      <c r="GVJ41" s="498"/>
      <c r="GVK41" s="498"/>
      <c r="GVL41" s="498"/>
      <c r="GVM41" s="498"/>
      <c r="GVN41" s="498"/>
      <c r="GVO41" s="498"/>
      <c r="GVP41" s="498"/>
      <c r="GVQ41" s="498"/>
      <c r="GVR41" s="498"/>
      <c r="GVS41" s="498"/>
      <c r="GVT41" s="498"/>
      <c r="GVU41" s="498"/>
      <c r="GVV41" s="498"/>
      <c r="GVW41" s="498"/>
      <c r="GVX41" s="498"/>
      <c r="GVY41" s="498"/>
      <c r="GVZ41" s="498"/>
      <c r="GWA41" s="498"/>
      <c r="GWB41" s="498"/>
      <c r="GWC41" s="498"/>
      <c r="GWD41" s="498"/>
      <c r="GWE41" s="498"/>
      <c r="GWF41" s="498"/>
      <c r="GWG41" s="498"/>
      <c r="GWH41" s="498"/>
      <c r="GWI41" s="498"/>
      <c r="GWJ41" s="498"/>
      <c r="GWK41" s="498"/>
      <c r="GWL41" s="498"/>
      <c r="GWM41" s="498"/>
      <c r="GWN41" s="498"/>
      <c r="GWO41" s="498"/>
      <c r="GWP41" s="498"/>
      <c r="GWQ41" s="498"/>
      <c r="GWR41" s="498"/>
      <c r="GWS41" s="498"/>
      <c r="GWT41" s="498"/>
      <c r="GWU41" s="498"/>
      <c r="GWV41" s="498"/>
      <c r="GWW41" s="498"/>
      <c r="GWX41" s="498"/>
      <c r="GWY41" s="498"/>
      <c r="GWZ41" s="498"/>
      <c r="GXA41" s="498"/>
      <c r="GXB41" s="498"/>
      <c r="GXC41" s="498"/>
      <c r="GXD41" s="498"/>
      <c r="GXE41" s="498"/>
      <c r="GXF41" s="498"/>
      <c r="GXG41" s="498"/>
      <c r="GXH41" s="498"/>
      <c r="GXI41" s="498"/>
      <c r="GXJ41" s="498"/>
      <c r="GXK41" s="498"/>
      <c r="GXL41" s="498"/>
      <c r="GXM41" s="498"/>
      <c r="GXN41" s="498"/>
      <c r="GXO41" s="498"/>
      <c r="GXP41" s="498"/>
      <c r="GXQ41" s="498"/>
      <c r="GXR41" s="498"/>
      <c r="GXS41" s="498"/>
      <c r="GXT41" s="498"/>
      <c r="GXU41" s="498"/>
      <c r="GXV41" s="498"/>
      <c r="GXW41" s="498"/>
      <c r="GXX41" s="498"/>
      <c r="GXY41" s="498"/>
      <c r="GXZ41" s="498"/>
      <c r="GYA41" s="498"/>
      <c r="GYB41" s="498"/>
      <c r="GYC41" s="498"/>
      <c r="GYD41" s="498"/>
      <c r="GYE41" s="498"/>
      <c r="GYF41" s="498"/>
      <c r="GYG41" s="498"/>
      <c r="GYH41" s="498"/>
      <c r="GYI41" s="498"/>
      <c r="GYJ41" s="498"/>
      <c r="GYK41" s="498"/>
      <c r="GYL41" s="498"/>
      <c r="GYM41" s="498"/>
      <c r="GYN41" s="498"/>
      <c r="GYO41" s="498"/>
      <c r="GYP41" s="498"/>
      <c r="GYQ41" s="498"/>
      <c r="GYR41" s="498"/>
      <c r="GYS41" s="498"/>
      <c r="GYT41" s="498"/>
      <c r="GYU41" s="498"/>
      <c r="GYV41" s="498"/>
      <c r="GYW41" s="498"/>
      <c r="GYX41" s="498"/>
      <c r="GYY41" s="498"/>
      <c r="GYZ41" s="498"/>
      <c r="GZA41" s="498"/>
      <c r="GZB41" s="498"/>
      <c r="GZC41" s="498"/>
      <c r="GZD41" s="498"/>
      <c r="GZE41" s="498"/>
      <c r="GZF41" s="498"/>
      <c r="GZG41" s="498"/>
      <c r="GZH41" s="498"/>
      <c r="GZI41" s="498"/>
      <c r="GZJ41" s="498"/>
      <c r="GZK41" s="498"/>
      <c r="GZL41" s="498"/>
      <c r="GZM41" s="498"/>
      <c r="GZN41" s="498"/>
      <c r="GZO41" s="498"/>
      <c r="GZP41" s="498"/>
      <c r="GZQ41" s="498"/>
      <c r="GZR41" s="498"/>
      <c r="GZS41" s="498"/>
      <c r="GZT41" s="498"/>
      <c r="GZU41" s="498"/>
      <c r="GZV41" s="498"/>
      <c r="GZW41" s="498"/>
      <c r="GZX41" s="498"/>
      <c r="GZY41" s="498"/>
      <c r="GZZ41" s="498"/>
      <c r="HAA41" s="498"/>
      <c r="HAB41" s="498"/>
      <c r="HAC41" s="498"/>
      <c r="HAD41" s="498"/>
      <c r="HAE41" s="498"/>
      <c r="HAF41" s="498"/>
      <c r="HAG41" s="498"/>
      <c r="HAH41" s="498"/>
      <c r="HAI41" s="498"/>
      <c r="HAJ41" s="498"/>
      <c r="HAK41" s="498"/>
      <c r="HAL41" s="498"/>
      <c r="HAM41" s="498"/>
      <c r="HAN41" s="498"/>
      <c r="HAO41" s="498"/>
      <c r="HAP41" s="498"/>
      <c r="HAQ41" s="498"/>
      <c r="HAR41" s="498"/>
      <c r="HAS41" s="498"/>
      <c r="HAT41" s="498"/>
      <c r="HAU41" s="498"/>
      <c r="HAV41" s="498"/>
      <c r="HAW41" s="498"/>
      <c r="HAX41" s="498"/>
      <c r="HAY41" s="498"/>
      <c r="HAZ41" s="498"/>
      <c r="HBA41" s="498"/>
      <c r="HBB41" s="498"/>
      <c r="HBC41" s="498"/>
      <c r="HBD41" s="498"/>
      <c r="HBE41" s="498"/>
      <c r="HBF41" s="498"/>
      <c r="HBG41" s="498"/>
      <c r="HBH41" s="498"/>
      <c r="HBI41" s="498"/>
      <c r="HBJ41" s="498"/>
      <c r="HBK41" s="498"/>
      <c r="HBL41" s="498"/>
      <c r="HBM41" s="498"/>
      <c r="HBN41" s="498"/>
      <c r="HBO41" s="498"/>
      <c r="HBP41" s="498"/>
      <c r="HBQ41" s="498"/>
      <c r="HBR41" s="498"/>
      <c r="HBS41" s="498"/>
      <c r="HBT41" s="498"/>
      <c r="HBU41" s="498"/>
      <c r="HBV41" s="498"/>
      <c r="HBW41" s="498"/>
      <c r="HBX41" s="498"/>
      <c r="HBY41" s="498"/>
      <c r="HBZ41" s="498"/>
      <c r="HCA41" s="498"/>
      <c r="HCB41" s="498"/>
      <c r="HCC41" s="498"/>
      <c r="HCD41" s="498"/>
      <c r="HCE41" s="498"/>
      <c r="HCF41" s="498"/>
      <c r="HCG41" s="498"/>
      <c r="HCH41" s="498"/>
      <c r="HCI41" s="498"/>
      <c r="HCJ41" s="498"/>
      <c r="HCK41" s="498"/>
      <c r="HCL41" s="498"/>
      <c r="HCM41" s="498"/>
      <c r="HCN41" s="498"/>
      <c r="HCO41" s="498"/>
      <c r="HCP41" s="498"/>
      <c r="HCQ41" s="498"/>
      <c r="HCR41" s="498"/>
      <c r="HCS41" s="498"/>
      <c r="HCT41" s="498"/>
      <c r="HCU41" s="498"/>
      <c r="HCV41" s="498"/>
      <c r="HCW41" s="498"/>
      <c r="HCX41" s="498"/>
      <c r="HCY41" s="498"/>
      <c r="HCZ41" s="498"/>
      <c r="HDA41" s="498"/>
      <c r="HDB41" s="498"/>
      <c r="HDC41" s="498"/>
      <c r="HDD41" s="498"/>
      <c r="HDE41" s="498"/>
      <c r="HDF41" s="498"/>
      <c r="HDG41" s="498"/>
      <c r="HDH41" s="498"/>
      <c r="HDI41" s="498"/>
      <c r="HDJ41" s="498"/>
      <c r="HDK41" s="498"/>
      <c r="HDL41" s="498"/>
      <c r="HDM41" s="498"/>
      <c r="HDN41" s="498"/>
      <c r="HDO41" s="498"/>
      <c r="HDP41" s="498"/>
      <c r="HDQ41" s="498"/>
      <c r="HDR41" s="498"/>
      <c r="HDS41" s="498"/>
      <c r="HDT41" s="498"/>
      <c r="HDU41" s="498"/>
      <c r="HDV41" s="498"/>
      <c r="HDW41" s="498"/>
      <c r="HDX41" s="498"/>
      <c r="HDY41" s="498"/>
      <c r="HDZ41" s="498"/>
      <c r="HEA41" s="498"/>
      <c r="HEB41" s="498"/>
      <c r="HEC41" s="498"/>
      <c r="HED41" s="498"/>
      <c r="HEE41" s="498"/>
      <c r="HEF41" s="498"/>
      <c r="HEG41" s="498"/>
      <c r="HEH41" s="498"/>
      <c r="HEI41" s="498"/>
      <c r="HEJ41" s="498"/>
      <c r="HEK41" s="498"/>
      <c r="HEL41" s="498"/>
      <c r="HEM41" s="498"/>
      <c r="HEN41" s="498"/>
      <c r="HEO41" s="498"/>
      <c r="HEP41" s="498"/>
      <c r="HEQ41" s="498"/>
      <c r="HER41" s="498"/>
      <c r="HES41" s="498"/>
      <c r="HET41" s="498"/>
      <c r="HEU41" s="498"/>
      <c r="HEV41" s="498"/>
      <c r="HEW41" s="498"/>
      <c r="HEX41" s="498"/>
      <c r="HEY41" s="498"/>
      <c r="HEZ41" s="498"/>
      <c r="HFA41" s="498"/>
      <c r="HFB41" s="498"/>
      <c r="HFC41" s="498"/>
      <c r="HFD41" s="498"/>
      <c r="HFE41" s="498"/>
      <c r="HFF41" s="498"/>
      <c r="HFG41" s="498"/>
      <c r="HFH41" s="498"/>
      <c r="HFI41" s="498"/>
      <c r="HFJ41" s="498"/>
      <c r="HFK41" s="498"/>
      <c r="HFL41" s="498"/>
      <c r="HFM41" s="498"/>
      <c r="HFN41" s="498"/>
      <c r="HFO41" s="498"/>
      <c r="HFP41" s="498"/>
      <c r="HFQ41" s="498"/>
      <c r="HFR41" s="498"/>
      <c r="HFS41" s="498"/>
      <c r="HFT41" s="498"/>
      <c r="HFU41" s="498"/>
      <c r="HFV41" s="498"/>
      <c r="HFW41" s="498"/>
      <c r="HFX41" s="498"/>
      <c r="HFY41" s="498"/>
      <c r="HFZ41" s="498"/>
      <c r="HGA41" s="498"/>
      <c r="HGB41" s="498"/>
      <c r="HGC41" s="498"/>
      <c r="HGD41" s="498"/>
      <c r="HGE41" s="498"/>
      <c r="HGF41" s="498"/>
      <c r="HGG41" s="498"/>
      <c r="HGH41" s="498"/>
      <c r="HGI41" s="498"/>
      <c r="HGJ41" s="498"/>
      <c r="HGK41" s="498"/>
      <c r="HGL41" s="498"/>
      <c r="HGM41" s="498"/>
      <c r="HGN41" s="498"/>
      <c r="HGO41" s="498"/>
      <c r="HGP41" s="498"/>
      <c r="HGQ41" s="498"/>
      <c r="HGR41" s="498"/>
      <c r="HGS41" s="498"/>
      <c r="HGT41" s="498"/>
      <c r="HGU41" s="498"/>
      <c r="HGV41" s="498"/>
      <c r="HGW41" s="498"/>
      <c r="HGX41" s="498"/>
      <c r="HGY41" s="498"/>
      <c r="HGZ41" s="498"/>
      <c r="HHA41" s="498"/>
      <c r="HHB41" s="498"/>
      <c r="HHC41" s="498"/>
      <c r="HHD41" s="498"/>
      <c r="HHE41" s="498"/>
      <c r="HHF41" s="498"/>
      <c r="HHG41" s="498"/>
      <c r="HHH41" s="498"/>
      <c r="HHI41" s="498"/>
      <c r="HHJ41" s="498"/>
      <c r="HHK41" s="498"/>
      <c r="HHL41" s="498"/>
      <c r="HHM41" s="498"/>
      <c r="HHN41" s="498"/>
      <c r="HHO41" s="498"/>
      <c r="HHP41" s="498"/>
      <c r="HHQ41" s="498"/>
      <c r="HHR41" s="498"/>
      <c r="HHS41" s="498"/>
      <c r="HHT41" s="498"/>
      <c r="HHU41" s="498"/>
      <c r="HHV41" s="498"/>
      <c r="HHW41" s="498"/>
      <c r="HHX41" s="498"/>
      <c r="HHY41" s="498"/>
      <c r="HHZ41" s="498"/>
      <c r="HIA41" s="498"/>
      <c r="HIB41" s="498"/>
      <c r="HIC41" s="498"/>
      <c r="HID41" s="498"/>
      <c r="HIE41" s="498"/>
      <c r="HIF41" s="498"/>
      <c r="HIG41" s="498"/>
      <c r="HIH41" s="498"/>
      <c r="HII41" s="498"/>
      <c r="HIJ41" s="498"/>
      <c r="HIK41" s="498"/>
      <c r="HIL41" s="498"/>
      <c r="HIM41" s="498"/>
      <c r="HIN41" s="498"/>
      <c r="HIO41" s="498"/>
      <c r="HIP41" s="498"/>
      <c r="HIQ41" s="498"/>
      <c r="HIR41" s="498"/>
      <c r="HIS41" s="498"/>
      <c r="HIT41" s="498"/>
      <c r="HIU41" s="498"/>
      <c r="HIV41" s="498"/>
      <c r="HIW41" s="498"/>
      <c r="HIX41" s="498"/>
      <c r="HIY41" s="498"/>
      <c r="HIZ41" s="498"/>
      <c r="HJA41" s="498"/>
      <c r="HJB41" s="498"/>
      <c r="HJC41" s="498"/>
      <c r="HJD41" s="498"/>
      <c r="HJE41" s="498"/>
      <c r="HJF41" s="498"/>
      <c r="HJG41" s="498"/>
      <c r="HJH41" s="498"/>
      <c r="HJI41" s="498"/>
      <c r="HJJ41" s="498"/>
      <c r="HJK41" s="498"/>
      <c r="HJL41" s="498"/>
      <c r="HJM41" s="498"/>
      <c r="HJN41" s="498"/>
      <c r="HJO41" s="498"/>
      <c r="HJP41" s="498"/>
      <c r="HJQ41" s="498"/>
      <c r="HJR41" s="498"/>
      <c r="HJS41" s="498"/>
      <c r="HJT41" s="498"/>
      <c r="HJU41" s="498"/>
      <c r="HJV41" s="498"/>
      <c r="HJW41" s="498"/>
      <c r="HJX41" s="498"/>
      <c r="HJY41" s="498"/>
      <c r="HJZ41" s="498"/>
      <c r="HKA41" s="498"/>
      <c r="HKB41" s="498"/>
      <c r="HKC41" s="498"/>
      <c r="HKD41" s="498"/>
      <c r="HKE41" s="498"/>
      <c r="HKF41" s="498"/>
      <c r="HKG41" s="498"/>
      <c r="HKH41" s="498"/>
      <c r="HKI41" s="498"/>
      <c r="HKJ41" s="498"/>
      <c r="HKK41" s="498"/>
      <c r="HKL41" s="498"/>
      <c r="HKM41" s="498"/>
      <c r="HKN41" s="498"/>
      <c r="HKO41" s="498"/>
      <c r="HKP41" s="498"/>
      <c r="HKQ41" s="498"/>
      <c r="HKR41" s="498"/>
      <c r="HKS41" s="498"/>
      <c r="HKT41" s="498"/>
      <c r="HKU41" s="498"/>
      <c r="HKV41" s="498"/>
      <c r="HKW41" s="498"/>
      <c r="HKX41" s="498"/>
      <c r="HKY41" s="498"/>
      <c r="HKZ41" s="498"/>
      <c r="HLA41" s="498"/>
      <c r="HLB41" s="498"/>
      <c r="HLC41" s="498"/>
      <c r="HLD41" s="498"/>
      <c r="HLE41" s="498"/>
      <c r="HLF41" s="498"/>
      <c r="HLG41" s="498"/>
      <c r="HLH41" s="498"/>
      <c r="HLI41" s="498"/>
      <c r="HLJ41" s="498"/>
      <c r="HLK41" s="498"/>
      <c r="HLL41" s="498"/>
      <c r="HLM41" s="498"/>
      <c r="HLN41" s="498"/>
      <c r="HLO41" s="498"/>
      <c r="HLP41" s="498"/>
      <c r="HLQ41" s="498"/>
      <c r="HLR41" s="498"/>
      <c r="HLS41" s="498"/>
      <c r="HLT41" s="498"/>
      <c r="HLU41" s="498"/>
      <c r="HLV41" s="498"/>
      <c r="HLW41" s="498"/>
      <c r="HLX41" s="498"/>
      <c r="HLY41" s="498"/>
      <c r="HLZ41" s="498"/>
      <c r="HMA41" s="498"/>
      <c r="HMB41" s="498"/>
      <c r="HMC41" s="498"/>
      <c r="HMD41" s="498"/>
      <c r="HME41" s="498"/>
      <c r="HMF41" s="498"/>
      <c r="HMG41" s="498"/>
      <c r="HMH41" s="498"/>
      <c r="HMI41" s="498"/>
      <c r="HMJ41" s="498"/>
      <c r="HMK41" s="498"/>
      <c r="HML41" s="498"/>
      <c r="HMM41" s="498"/>
      <c r="HMN41" s="498"/>
      <c r="HMO41" s="498"/>
      <c r="HMP41" s="498"/>
      <c r="HMQ41" s="498"/>
      <c r="HMR41" s="498"/>
      <c r="HMS41" s="498"/>
      <c r="HMT41" s="498"/>
      <c r="HMU41" s="498"/>
      <c r="HMV41" s="498"/>
      <c r="HMW41" s="498"/>
      <c r="HMX41" s="498"/>
      <c r="HMY41" s="498"/>
      <c r="HMZ41" s="498"/>
      <c r="HNA41" s="498"/>
      <c r="HNB41" s="498"/>
      <c r="HNC41" s="498"/>
      <c r="HND41" s="498"/>
      <c r="HNE41" s="498"/>
      <c r="HNF41" s="498"/>
      <c r="HNG41" s="498"/>
      <c r="HNH41" s="498"/>
      <c r="HNI41" s="498"/>
      <c r="HNJ41" s="498"/>
      <c r="HNK41" s="498"/>
      <c r="HNL41" s="498"/>
      <c r="HNM41" s="498"/>
      <c r="HNN41" s="498"/>
      <c r="HNO41" s="498"/>
      <c r="HNP41" s="498"/>
      <c r="HNQ41" s="498"/>
      <c r="HNR41" s="498"/>
      <c r="HNS41" s="498"/>
      <c r="HNT41" s="498"/>
      <c r="HNU41" s="498"/>
      <c r="HNV41" s="498"/>
      <c r="HNW41" s="498"/>
      <c r="HNX41" s="498"/>
      <c r="HNY41" s="498"/>
      <c r="HNZ41" s="498"/>
      <c r="HOA41" s="498"/>
      <c r="HOB41" s="498"/>
      <c r="HOC41" s="498"/>
      <c r="HOD41" s="498"/>
      <c r="HOE41" s="498"/>
      <c r="HOF41" s="498"/>
      <c r="HOG41" s="498"/>
      <c r="HOH41" s="498"/>
      <c r="HOI41" s="498"/>
      <c r="HOJ41" s="498"/>
      <c r="HOK41" s="498"/>
      <c r="HOL41" s="498"/>
      <c r="HOM41" s="498"/>
      <c r="HON41" s="498"/>
      <c r="HOO41" s="498"/>
      <c r="HOP41" s="498"/>
      <c r="HOQ41" s="498"/>
      <c r="HOR41" s="498"/>
      <c r="HOS41" s="498"/>
      <c r="HOT41" s="498"/>
      <c r="HOU41" s="498"/>
      <c r="HOV41" s="498"/>
      <c r="HOW41" s="498"/>
      <c r="HOX41" s="498"/>
      <c r="HOY41" s="498"/>
      <c r="HOZ41" s="498"/>
      <c r="HPA41" s="498"/>
      <c r="HPB41" s="498"/>
      <c r="HPC41" s="498"/>
      <c r="HPD41" s="498"/>
      <c r="HPE41" s="498"/>
      <c r="HPF41" s="498"/>
      <c r="HPG41" s="498"/>
      <c r="HPH41" s="498"/>
      <c r="HPI41" s="498"/>
      <c r="HPJ41" s="498"/>
      <c r="HPK41" s="498"/>
      <c r="HPL41" s="498"/>
      <c r="HPM41" s="498"/>
      <c r="HPN41" s="498"/>
      <c r="HPO41" s="498"/>
      <c r="HPP41" s="498"/>
      <c r="HPQ41" s="498"/>
      <c r="HPR41" s="498"/>
      <c r="HPS41" s="498"/>
      <c r="HPT41" s="498"/>
      <c r="HPU41" s="498"/>
      <c r="HPV41" s="498"/>
      <c r="HPW41" s="498"/>
      <c r="HPX41" s="498"/>
      <c r="HPY41" s="498"/>
      <c r="HPZ41" s="498"/>
      <c r="HQA41" s="498"/>
      <c r="HQB41" s="498"/>
      <c r="HQC41" s="498"/>
      <c r="HQD41" s="498"/>
      <c r="HQE41" s="498"/>
      <c r="HQF41" s="498"/>
      <c r="HQG41" s="498"/>
      <c r="HQH41" s="498"/>
      <c r="HQI41" s="498"/>
      <c r="HQJ41" s="498"/>
      <c r="HQK41" s="498"/>
      <c r="HQL41" s="498"/>
      <c r="HQM41" s="498"/>
      <c r="HQN41" s="498"/>
      <c r="HQO41" s="498"/>
      <c r="HQP41" s="498"/>
      <c r="HQQ41" s="498"/>
      <c r="HQR41" s="498"/>
      <c r="HQS41" s="498"/>
      <c r="HQT41" s="498"/>
      <c r="HQU41" s="498"/>
      <c r="HQV41" s="498"/>
      <c r="HQW41" s="498"/>
      <c r="HQX41" s="498"/>
      <c r="HQY41" s="498"/>
      <c r="HQZ41" s="498"/>
      <c r="HRA41" s="498"/>
      <c r="HRB41" s="498"/>
      <c r="HRC41" s="498"/>
      <c r="HRD41" s="498"/>
      <c r="HRE41" s="498"/>
      <c r="HRF41" s="498"/>
      <c r="HRG41" s="498"/>
      <c r="HRH41" s="498"/>
      <c r="HRI41" s="498"/>
      <c r="HRJ41" s="498"/>
      <c r="HRK41" s="498"/>
      <c r="HRL41" s="498"/>
      <c r="HRM41" s="498"/>
      <c r="HRN41" s="498"/>
      <c r="HRO41" s="498"/>
      <c r="HRP41" s="498"/>
      <c r="HRQ41" s="498"/>
      <c r="HRR41" s="498"/>
      <c r="HRS41" s="498"/>
      <c r="HRT41" s="498"/>
      <c r="HRU41" s="498"/>
      <c r="HRV41" s="498"/>
      <c r="HRW41" s="498"/>
      <c r="HRX41" s="498"/>
      <c r="HRY41" s="498"/>
      <c r="HRZ41" s="498"/>
      <c r="HSA41" s="498"/>
      <c r="HSB41" s="498"/>
      <c r="HSC41" s="498"/>
      <c r="HSD41" s="498"/>
      <c r="HSE41" s="498"/>
      <c r="HSF41" s="498"/>
      <c r="HSG41" s="498"/>
      <c r="HSH41" s="498"/>
      <c r="HSI41" s="498"/>
      <c r="HSJ41" s="498"/>
      <c r="HSK41" s="498"/>
      <c r="HSL41" s="498"/>
      <c r="HSM41" s="498"/>
      <c r="HSN41" s="498"/>
      <c r="HSO41" s="498"/>
      <c r="HSP41" s="498"/>
      <c r="HSQ41" s="498"/>
      <c r="HSR41" s="498"/>
      <c r="HSS41" s="498"/>
      <c r="HST41" s="498"/>
      <c r="HSU41" s="498"/>
      <c r="HSV41" s="498"/>
      <c r="HSW41" s="498"/>
      <c r="HSX41" s="498"/>
      <c r="HSY41" s="498"/>
      <c r="HSZ41" s="498"/>
      <c r="HTA41" s="498"/>
      <c r="HTB41" s="498"/>
      <c r="HTC41" s="498"/>
      <c r="HTD41" s="498"/>
      <c r="HTE41" s="498"/>
      <c r="HTF41" s="498"/>
      <c r="HTG41" s="498"/>
      <c r="HTH41" s="498"/>
      <c r="HTI41" s="498"/>
      <c r="HTJ41" s="498"/>
      <c r="HTK41" s="498"/>
      <c r="HTL41" s="498"/>
      <c r="HTM41" s="498"/>
      <c r="HTN41" s="498"/>
      <c r="HTO41" s="498"/>
      <c r="HTP41" s="498"/>
      <c r="HTQ41" s="498"/>
      <c r="HTR41" s="498"/>
      <c r="HTS41" s="498"/>
      <c r="HTT41" s="498"/>
      <c r="HTU41" s="498"/>
      <c r="HTV41" s="498"/>
      <c r="HTW41" s="498"/>
      <c r="HTX41" s="498"/>
      <c r="HTY41" s="498"/>
      <c r="HTZ41" s="498"/>
      <c r="HUA41" s="498"/>
      <c r="HUB41" s="498"/>
      <c r="HUC41" s="498"/>
      <c r="HUD41" s="498"/>
      <c r="HUE41" s="498"/>
      <c r="HUF41" s="498"/>
      <c r="HUG41" s="498"/>
      <c r="HUH41" s="498"/>
      <c r="HUI41" s="498"/>
      <c r="HUJ41" s="498"/>
      <c r="HUK41" s="498"/>
      <c r="HUL41" s="498"/>
      <c r="HUM41" s="498"/>
      <c r="HUN41" s="498"/>
      <c r="HUO41" s="498"/>
      <c r="HUP41" s="498"/>
      <c r="HUQ41" s="498"/>
      <c r="HUR41" s="498"/>
      <c r="HUS41" s="498"/>
      <c r="HUT41" s="498"/>
      <c r="HUU41" s="498"/>
      <c r="HUV41" s="498"/>
      <c r="HUW41" s="498"/>
      <c r="HUX41" s="498"/>
      <c r="HUY41" s="498"/>
      <c r="HUZ41" s="498"/>
      <c r="HVA41" s="498"/>
      <c r="HVB41" s="498"/>
      <c r="HVC41" s="498"/>
      <c r="HVD41" s="498"/>
      <c r="HVE41" s="498"/>
      <c r="HVF41" s="498"/>
      <c r="HVG41" s="498"/>
      <c r="HVH41" s="498"/>
      <c r="HVI41" s="498"/>
      <c r="HVJ41" s="498"/>
      <c r="HVK41" s="498"/>
      <c r="HVL41" s="498"/>
      <c r="HVM41" s="498"/>
      <c r="HVN41" s="498"/>
      <c r="HVO41" s="498"/>
      <c r="HVP41" s="498"/>
      <c r="HVQ41" s="498"/>
      <c r="HVR41" s="498"/>
      <c r="HVS41" s="498"/>
      <c r="HVT41" s="498"/>
      <c r="HVU41" s="498"/>
      <c r="HVV41" s="498"/>
      <c r="HVW41" s="498"/>
      <c r="HVX41" s="498"/>
      <c r="HVY41" s="498"/>
      <c r="HVZ41" s="498"/>
      <c r="HWA41" s="498"/>
      <c r="HWB41" s="498"/>
      <c r="HWC41" s="498"/>
      <c r="HWD41" s="498"/>
      <c r="HWE41" s="498"/>
      <c r="HWF41" s="498"/>
      <c r="HWG41" s="498"/>
      <c r="HWH41" s="498"/>
      <c r="HWI41" s="498"/>
      <c r="HWJ41" s="498"/>
      <c r="HWK41" s="498"/>
      <c r="HWL41" s="498"/>
      <c r="HWM41" s="498"/>
      <c r="HWN41" s="498"/>
      <c r="HWO41" s="498"/>
      <c r="HWP41" s="498"/>
      <c r="HWQ41" s="498"/>
      <c r="HWR41" s="498"/>
      <c r="HWS41" s="498"/>
      <c r="HWT41" s="498"/>
      <c r="HWU41" s="498"/>
      <c r="HWV41" s="498"/>
      <c r="HWW41" s="498"/>
      <c r="HWX41" s="498"/>
      <c r="HWY41" s="498"/>
      <c r="HWZ41" s="498"/>
      <c r="HXA41" s="498"/>
      <c r="HXB41" s="498"/>
      <c r="HXC41" s="498"/>
      <c r="HXD41" s="498"/>
      <c r="HXE41" s="498"/>
      <c r="HXF41" s="498"/>
      <c r="HXG41" s="498"/>
      <c r="HXH41" s="498"/>
      <c r="HXI41" s="498"/>
      <c r="HXJ41" s="498"/>
      <c r="HXK41" s="498"/>
      <c r="HXL41" s="498"/>
      <c r="HXM41" s="498"/>
      <c r="HXN41" s="498"/>
      <c r="HXO41" s="498"/>
      <c r="HXP41" s="498"/>
      <c r="HXQ41" s="498"/>
      <c r="HXR41" s="498"/>
      <c r="HXS41" s="498"/>
      <c r="HXT41" s="498"/>
      <c r="HXU41" s="498"/>
      <c r="HXV41" s="498"/>
      <c r="HXW41" s="498"/>
      <c r="HXX41" s="498"/>
      <c r="HXY41" s="498"/>
      <c r="HXZ41" s="498"/>
      <c r="HYA41" s="498"/>
      <c r="HYB41" s="498"/>
      <c r="HYC41" s="498"/>
      <c r="HYD41" s="498"/>
      <c r="HYE41" s="498"/>
      <c r="HYF41" s="498"/>
      <c r="HYG41" s="498"/>
      <c r="HYH41" s="498"/>
      <c r="HYI41" s="498"/>
      <c r="HYJ41" s="498"/>
      <c r="HYK41" s="498"/>
      <c r="HYL41" s="498"/>
      <c r="HYM41" s="498"/>
      <c r="HYN41" s="498"/>
      <c r="HYO41" s="498"/>
      <c r="HYP41" s="498"/>
      <c r="HYQ41" s="498"/>
      <c r="HYR41" s="498"/>
      <c r="HYS41" s="498"/>
      <c r="HYT41" s="498"/>
      <c r="HYU41" s="498"/>
      <c r="HYV41" s="498"/>
      <c r="HYW41" s="498"/>
      <c r="HYX41" s="498"/>
      <c r="HYY41" s="498"/>
      <c r="HYZ41" s="498"/>
      <c r="HZA41" s="498"/>
      <c r="HZB41" s="498"/>
      <c r="HZC41" s="498"/>
      <c r="HZD41" s="498"/>
      <c r="HZE41" s="498"/>
      <c r="HZF41" s="498"/>
      <c r="HZG41" s="498"/>
      <c r="HZH41" s="498"/>
      <c r="HZI41" s="498"/>
      <c r="HZJ41" s="498"/>
      <c r="HZK41" s="498"/>
      <c r="HZL41" s="498"/>
      <c r="HZM41" s="498"/>
      <c r="HZN41" s="498"/>
      <c r="HZO41" s="498"/>
      <c r="HZP41" s="498"/>
      <c r="HZQ41" s="498"/>
      <c r="HZR41" s="498"/>
      <c r="HZS41" s="498"/>
      <c r="HZT41" s="498"/>
      <c r="HZU41" s="498"/>
      <c r="HZV41" s="498"/>
      <c r="HZW41" s="498"/>
      <c r="HZX41" s="498"/>
      <c r="HZY41" s="498"/>
      <c r="HZZ41" s="498"/>
      <c r="IAA41" s="498"/>
      <c r="IAB41" s="498"/>
      <c r="IAC41" s="498"/>
      <c r="IAD41" s="498"/>
      <c r="IAE41" s="498"/>
      <c r="IAF41" s="498"/>
      <c r="IAG41" s="498"/>
      <c r="IAH41" s="498"/>
      <c r="IAI41" s="498"/>
      <c r="IAJ41" s="498"/>
      <c r="IAK41" s="498"/>
      <c r="IAL41" s="498"/>
      <c r="IAM41" s="498"/>
      <c r="IAN41" s="498"/>
      <c r="IAO41" s="498"/>
      <c r="IAP41" s="498"/>
      <c r="IAQ41" s="498"/>
      <c r="IAR41" s="498"/>
      <c r="IAS41" s="498"/>
      <c r="IAT41" s="498"/>
      <c r="IAU41" s="498"/>
      <c r="IAV41" s="498"/>
      <c r="IAW41" s="498"/>
      <c r="IAX41" s="498"/>
      <c r="IAY41" s="498"/>
      <c r="IAZ41" s="498"/>
      <c r="IBA41" s="498"/>
      <c r="IBB41" s="498"/>
      <c r="IBC41" s="498"/>
      <c r="IBD41" s="498"/>
      <c r="IBE41" s="498"/>
      <c r="IBF41" s="498"/>
      <c r="IBG41" s="498"/>
      <c r="IBH41" s="498"/>
      <c r="IBI41" s="498"/>
      <c r="IBJ41" s="498"/>
      <c r="IBK41" s="498"/>
      <c r="IBL41" s="498"/>
      <c r="IBM41" s="498"/>
      <c r="IBN41" s="498"/>
      <c r="IBO41" s="498"/>
      <c r="IBP41" s="498"/>
      <c r="IBQ41" s="498"/>
      <c r="IBR41" s="498"/>
      <c r="IBS41" s="498"/>
      <c r="IBT41" s="498"/>
      <c r="IBU41" s="498"/>
      <c r="IBV41" s="498"/>
      <c r="IBW41" s="498"/>
      <c r="IBX41" s="498"/>
      <c r="IBY41" s="498"/>
      <c r="IBZ41" s="498"/>
      <c r="ICA41" s="498"/>
      <c r="ICB41" s="498"/>
      <c r="ICC41" s="498"/>
      <c r="ICD41" s="498"/>
      <c r="ICE41" s="498"/>
      <c r="ICF41" s="498"/>
      <c r="ICG41" s="498"/>
      <c r="ICH41" s="498"/>
      <c r="ICI41" s="498"/>
      <c r="ICJ41" s="498"/>
      <c r="ICK41" s="498"/>
      <c r="ICL41" s="498"/>
      <c r="ICM41" s="498"/>
      <c r="ICN41" s="498"/>
      <c r="ICO41" s="498"/>
      <c r="ICP41" s="498"/>
      <c r="ICQ41" s="498"/>
      <c r="ICR41" s="498"/>
      <c r="ICS41" s="498"/>
      <c r="ICT41" s="498"/>
      <c r="ICU41" s="498"/>
      <c r="ICV41" s="498"/>
      <c r="ICW41" s="498"/>
      <c r="ICX41" s="498"/>
      <c r="ICY41" s="498"/>
      <c r="ICZ41" s="498"/>
      <c r="IDA41" s="498"/>
      <c r="IDB41" s="498"/>
      <c r="IDC41" s="498"/>
      <c r="IDD41" s="498"/>
      <c r="IDE41" s="498"/>
      <c r="IDF41" s="498"/>
      <c r="IDG41" s="498"/>
      <c r="IDH41" s="498"/>
      <c r="IDI41" s="498"/>
      <c r="IDJ41" s="498"/>
      <c r="IDK41" s="498"/>
      <c r="IDL41" s="498"/>
      <c r="IDM41" s="498"/>
      <c r="IDN41" s="498"/>
      <c r="IDO41" s="498"/>
      <c r="IDP41" s="498"/>
      <c r="IDQ41" s="498"/>
      <c r="IDR41" s="498"/>
      <c r="IDS41" s="498"/>
      <c r="IDT41" s="498"/>
      <c r="IDU41" s="498"/>
      <c r="IDV41" s="498"/>
      <c r="IDW41" s="498"/>
      <c r="IDX41" s="498"/>
      <c r="IDY41" s="498"/>
      <c r="IDZ41" s="498"/>
      <c r="IEA41" s="498"/>
      <c r="IEB41" s="498"/>
      <c r="IEC41" s="498"/>
      <c r="IED41" s="498"/>
      <c r="IEE41" s="498"/>
      <c r="IEF41" s="498"/>
      <c r="IEG41" s="498"/>
      <c r="IEH41" s="498"/>
      <c r="IEI41" s="498"/>
      <c r="IEJ41" s="498"/>
      <c r="IEK41" s="498"/>
      <c r="IEL41" s="498"/>
      <c r="IEM41" s="498"/>
      <c r="IEN41" s="498"/>
      <c r="IEO41" s="498"/>
      <c r="IEP41" s="498"/>
      <c r="IEQ41" s="498"/>
      <c r="IER41" s="498"/>
      <c r="IES41" s="498"/>
      <c r="IET41" s="498"/>
      <c r="IEU41" s="498"/>
      <c r="IEV41" s="498"/>
      <c r="IEW41" s="498"/>
      <c r="IEX41" s="498"/>
      <c r="IEY41" s="498"/>
      <c r="IEZ41" s="498"/>
      <c r="IFA41" s="498"/>
      <c r="IFB41" s="498"/>
      <c r="IFC41" s="498"/>
      <c r="IFD41" s="498"/>
      <c r="IFE41" s="498"/>
      <c r="IFF41" s="498"/>
      <c r="IFG41" s="498"/>
      <c r="IFH41" s="498"/>
      <c r="IFI41" s="498"/>
      <c r="IFJ41" s="498"/>
      <c r="IFK41" s="498"/>
      <c r="IFL41" s="498"/>
      <c r="IFM41" s="498"/>
      <c r="IFN41" s="498"/>
      <c r="IFO41" s="498"/>
      <c r="IFP41" s="498"/>
      <c r="IFQ41" s="498"/>
      <c r="IFR41" s="498"/>
      <c r="IFS41" s="498"/>
      <c r="IFT41" s="498"/>
      <c r="IFU41" s="498"/>
      <c r="IFV41" s="498"/>
      <c r="IFW41" s="498"/>
      <c r="IFX41" s="498"/>
      <c r="IFY41" s="498"/>
      <c r="IFZ41" s="498"/>
      <c r="IGA41" s="498"/>
      <c r="IGB41" s="498"/>
      <c r="IGC41" s="498"/>
      <c r="IGD41" s="498"/>
      <c r="IGE41" s="498"/>
      <c r="IGF41" s="498"/>
      <c r="IGG41" s="498"/>
      <c r="IGH41" s="498"/>
      <c r="IGI41" s="498"/>
      <c r="IGJ41" s="498"/>
      <c r="IGK41" s="498"/>
      <c r="IGL41" s="498"/>
      <c r="IGM41" s="498"/>
      <c r="IGN41" s="498"/>
      <c r="IGO41" s="498"/>
      <c r="IGP41" s="498"/>
      <c r="IGQ41" s="498"/>
      <c r="IGR41" s="498"/>
      <c r="IGS41" s="498"/>
      <c r="IGT41" s="498"/>
      <c r="IGU41" s="498"/>
      <c r="IGV41" s="498"/>
      <c r="IGW41" s="498"/>
      <c r="IGX41" s="498"/>
      <c r="IGY41" s="498"/>
      <c r="IGZ41" s="498"/>
      <c r="IHA41" s="498"/>
      <c r="IHB41" s="498"/>
      <c r="IHC41" s="498"/>
      <c r="IHD41" s="498"/>
      <c r="IHE41" s="498"/>
      <c r="IHF41" s="498"/>
      <c r="IHG41" s="498"/>
      <c r="IHH41" s="498"/>
      <c r="IHI41" s="498"/>
      <c r="IHJ41" s="498"/>
      <c r="IHK41" s="498"/>
      <c r="IHL41" s="498"/>
      <c r="IHM41" s="498"/>
      <c r="IHN41" s="498"/>
      <c r="IHO41" s="498"/>
      <c r="IHP41" s="498"/>
      <c r="IHQ41" s="498"/>
      <c r="IHR41" s="498"/>
      <c r="IHS41" s="498"/>
      <c r="IHT41" s="498"/>
      <c r="IHU41" s="498"/>
      <c r="IHV41" s="498"/>
      <c r="IHW41" s="498"/>
      <c r="IHX41" s="498"/>
      <c r="IHY41" s="498"/>
      <c r="IHZ41" s="498"/>
      <c r="IIA41" s="498"/>
      <c r="IIB41" s="498"/>
      <c r="IIC41" s="498"/>
      <c r="IID41" s="498"/>
      <c r="IIE41" s="498"/>
      <c r="IIF41" s="498"/>
      <c r="IIG41" s="498"/>
      <c r="IIH41" s="498"/>
      <c r="III41" s="498"/>
      <c r="IIJ41" s="498"/>
      <c r="IIK41" s="498"/>
      <c r="IIL41" s="498"/>
      <c r="IIM41" s="498"/>
      <c r="IIN41" s="498"/>
      <c r="IIO41" s="498"/>
      <c r="IIP41" s="498"/>
      <c r="IIQ41" s="498"/>
      <c r="IIR41" s="498"/>
      <c r="IIS41" s="498"/>
      <c r="IIT41" s="498"/>
      <c r="IIU41" s="498"/>
      <c r="IIV41" s="498"/>
      <c r="IIW41" s="498"/>
      <c r="IIX41" s="498"/>
      <c r="IIY41" s="498"/>
      <c r="IIZ41" s="498"/>
      <c r="IJA41" s="498"/>
      <c r="IJB41" s="498"/>
      <c r="IJC41" s="498"/>
      <c r="IJD41" s="498"/>
      <c r="IJE41" s="498"/>
      <c r="IJF41" s="498"/>
      <c r="IJG41" s="498"/>
      <c r="IJH41" s="498"/>
      <c r="IJI41" s="498"/>
      <c r="IJJ41" s="498"/>
      <c r="IJK41" s="498"/>
      <c r="IJL41" s="498"/>
      <c r="IJM41" s="498"/>
      <c r="IJN41" s="498"/>
      <c r="IJO41" s="498"/>
      <c r="IJP41" s="498"/>
      <c r="IJQ41" s="498"/>
      <c r="IJR41" s="498"/>
      <c r="IJS41" s="498"/>
      <c r="IJT41" s="498"/>
      <c r="IJU41" s="498"/>
      <c r="IJV41" s="498"/>
      <c r="IJW41" s="498"/>
      <c r="IJX41" s="498"/>
      <c r="IJY41" s="498"/>
      <c r="IJZ41" s="498"/>
      <c r="IKA41" s="498"/>
      <c r="IKB41" s="498"/>
      <c r="IKC41" s="498"/>
      <c r="IKD41" s="498"/>
      <c r="IKE41" s="498"/>
      <c r="IKF41" s="498"/>
      <c r="IKG41" s="498"/>
      <c r="IKH41" s="498"/>
      <c r="IKI41" s="498"/>
      <c r="IKJ41" s="498"/>
      <c r="IKK41" s="498"/>
      <c r="IKL41" s="498"/>
      <c r="IKM41" s="498"/>
      <c r="IKN41" s="498"/>
      <c r="IKO41" s="498"/>
      <c r="IKP41" s="498"/>
      <c r="IKQ41" s="498"/>
      <c r="IKR41" s="498"/>
      <c r="IKS41" s="498"/>
      <c r="IKT41" s="498"/>
      <c r="IKU41" s="498"/>
      <c r="IKV41" s="498"/>
      <c r="IKW41" s="498"/>
      <c r="IKX41" s="498"/>
      <c r="IKY41" s="498"/>
      <c r="IKZ41" s="498"/>
      <c r="ILA41" s="498"/>
      <c r="ILB41" s="498"/>
      <c r="ILC41" s="498"/>
      <c r="ILD41" s="498"/>
      <c r="ILE41" s="498"/>
      <c r="ILF41" s="498"/>
      <c r="ILG41" s="498"/>
      <c r="ILH41" s="498"/>
      <c r="ILI41" s="498"/>
      <c r="ILJ41" s="498"/>
      <c r="ILK41" s="498"/>
      <c r="ILL41" s="498"/>
      <c r="ILM41" s="498"/>
      <c r="ILN41" s="498"/>
      <c r="ILO41" s="498"/>
      <c r="ILP41" s="498"/>
      <c r="ILQ41" s="498"/>
      <c r="ILR41" s="498"/>
      <c r="ILS41" s="498"/>
      <c r="ILT41" s="498"/>
      <c r="ILU41" s="498"/>
      <c r="ILV41" s="498"/>
      <c r="ILW41" s="498"/>
      <c r="ILX41" s="498"/>
      <c r="ILY41" s="498"/>
      <c r="ILZ41" s="498"/>
      <c r="IMA41" s="498"/>
      <c r="IMB41" s="498"/>
      <c r="IMC41" s="498"/>
      <c r="IMD41" s="498"/>
      <c r="IME41" s="498"/>
      <c r="IMF41" s="498"/>
      <c r="IMG41" s="498"/>
      <c r="IMH41" s="498"/>
      <c r="IMI41" s="498"/>
      <c r="IMJ41" s="498"/>
      <c r="IMK41" s="498"/>
      <c r="IML41" s="498"/>
      <c r="IMM41" s="498"/>
      <c r="IMN41" s="498"/>
      <c r="IMO41" s="498"/>
      <c r="IMP41" s="498"/>
      <c r="IMQ41" s="498"/>
      <c r="IMR41" s="498"/>
      <c r="IMS41" s="498"/>
      <c r="IMT41" s="498"/>
      <c r="IMU41" s="498"/>
      <c r="IMV41" s="498"/>
      <c r="IMW41" s="498"/>
      <c r="IMX41" s="498"/>
      <c r="IMY41" s="498"/>
      <c r="IMZ41" s="498"/>
      <c r="INA41" s="498"/>
      <c r="INB41" s="498"/>
      <c r="INC41" s="498"/>
      <c r="IND41" s="498"/>
      <c r="INE41" s="498"/>
      <c r="INF41" s="498"/>
      <c r="ING41" s="498"/>
      <c r="INH41" s="498"/>
      <c r="INI41" s="498"/>
      <c r="INJ41" s="498"/>
      <c r="INK41" s="498"/>
      <c r="INL41" s="498"/>
      <c r="INM41" s="498"/>
      <c r="INN41" s="498"/>
      <c r="INO41" s="498"/>
      <c r="INP41" s="498"/>
      <c r="INQ41" s="498"/>
      <c r="INR41" s="498"/>
      <c r="INS41" s="498"/>
      <c r="INT41" s="498"/>
      <c r="INU41" s="498"/>
      <c r="INV41" s="498"/>
      <c r="INW41" s="498"/>
      <c r="INX41" s="498"/>
      <c r="INY41" s="498"/>
      <c r="INZ41" s="498"/>
      <c r="IOA41" s="498"/>
      <c r="IOB41" s="498"/>
      <c r="IOC41" s="498"/>
      <c r="IOD41" s="498"/>
      <c r="IOE41" s="498"/>
      <c r="IOF41" s="498"/>
      <c r="IOG41" s="498"/>
      <c r="IOH41" s="498"/>
      <c r="IOI41" s="498"/>
      <c r="IOJ41" s="498"/>
      <c r="IOK41" s="498"/>
      <c r="IOL41" s="498"/>
      <c r="IOM41" s="498"/>
      <c r="ION41" s="498"/>
      <c r="IOO41" s="498"/>
      <c r="IOP41" s="498"/>
      <c r="IOQ41" s="498"/>
      <c r="IOR41" s="498"/>
      <c r="IOS41" s="498"/>
      <c r="IOT41" s="498"/>
      <c r="IOU41" s="498"/>
      <c r="IOV41" s="498"/>
      <c r="IOW41" s="498"/>
      <c r="IOX41" s="498"/>
      <c r="IOY41" s="498"/>
      <c r="IOZ41" s="498"/>
      <c r="IPA41" s="498"/>
      <c r="IPB41" s="498"/>
      <c r="IPC41" s="498"/>
      <c r="IPD41" s="498"/>
      <c r="IPE41" s="498"/>
      <c r="IPF41" s="498"/>
      <c r="IPG41" s="498"/>
      <c r="IPH41" s="498"/>
      <c r="IPI41" s="498"/>
      <c r="IPJ41" s="498"/>
      <c r="IPK41" s="498"/>
      <c r="IPL41" s="498"/>
      <c r="IPM41" s="498"/>
      <c r="IPN41" s="498"/>
      <c r="IPO41" s="498"/>
      <c r="IPP41" s="498"/>
      <c r="IPQ41" s="498"/>
      <c r="IPR41" s="498"/>
      <c r="IPS41" s="498"/>
      <c r="IPT41" s="498"/>
      <c r="IPU41" s="498"/>
      <c r="IPV41" s="498"/>
      <c r="IPW41" s="498"/>
      <c r="IPX41" s="498"/>
      <c r="IPY41" s="498"/>
      <c r="IPZ41" s="498"/>
      <c r="IQA41" s="498"/>
      <c r="IQB41" s="498"/>
      <c r="IQC41" s="498"/>
      <c r="IQD41" s="498"/>
      <c r="IQE41" s="498"/>
      <c r="IQF41" s="498"/>
      <c r="IQG41" s="498"/>
      <c r="IQH41" s="498"/>
      <c r="IQI41" s="498"/>
      <c r="IQJ41" s="498"/>
      <c r="IQK41" s="498"/>
      <c r="IQL41" s="498"/>
      <c r="IQM41" s="498"/>
      <c r="IQN41" s="498"/>
      <c r="IQO41" s="498"/>
      <c r="IQP41" s="498"/>
      <c r="IQQ41" s="498"/>
      <c r="IQR41" s="498"/>
      <c r="IQS41" s="498"/>
      <c r="IQT41" s="498"/>
      <c r="IQU41" s="498"/>
      <c r="IQV41" s="498"/>
      <c r="IQW41" s="498"/>
      <c r="IQX41" s="498"/>
      <c r="IQY41" s="498"/>
      <c r="IQZ41" s="498"/>
      <c r="IRA41" s="498"/>
      <c r="IRB41" s="498"/>
      <c r="IRC41" s="498"/>
      <c r="IRD41" s="498"/>
      <c r="IRE41" s="498"/>
      <c r="IRF41" s="498"/>
      <c r="IRG41" s="498"/>
      <c r="IRH41" s="498"/>
      <c r="IRI41" s="498"/>
      <c r="IRJ41" s="498"/>
      <c r="IRK41" s="498"/>
      <c r="IRL41" s="498"/>
      <c r="IRM41" s="498"/>
      <c r="IRN41" s="498"/>
      <c r="IRO41" s="498"/>
      <c r="IRP41" s="498"/>
      <c r="IRQ41" s="498"/>
      <c r="IRR41" s="498"/>
      <c r="IRS41" s="498"/>
      <c r="IRT41" s="498"/>
      <c r="IRU41" s="498"/>
      <c r="IRV41" s="498"/>
      <c r="IRW41" s="498"/>
      <c r="IRX41" s="498"/>
      <c r="IRY41" s="498"/>
      <c r="IRZ41" s="498"/>
      <c r="ISA41" s="498"/>
      <c r="ISB41" s="498"/>
      <c r="ISC41" s="498"/>
      <c r="ISD41" s="498"/>
      <c r="ISE41" s="498"/>
      <c r="ISF41" s="498"/>
      <c r="ISG41" s="498"/>
      <c r="ISH41" s="498"/>
      <c r="ISI41" s="498"/>
      <c r="ISJ41" s="498"/>
      <c r="ISK41" s="498"/>
      <c r="ISL41" s="498"/>
      <c r="ISM41" s="498"/>
      <c r="ISN41" s="498"/>
      <c r="ISO41" s="498"/>
      <c r="ISP41" s="498"/>
      <c r="ISQ41" s="498"/>
      <c r="ISR41" s="498"/>
      <c r="ISS41" s="498"/>
      <c r="IST41" s="498"/>
      <c r="ISU41" s="498"/>
      <c r="ISV41" s="498"/>
      <c r="ISW41" s="498"/>
      <c r="ISX41" s="498"/>
      <c r="ISY41" s="498"/>
      <c r="ISZ41" s="498"/>
      <c r="ITA41" s="498"/>
      <c r="ITB41" s="498"/>
      <c r="ITC41" s="498"/>
      <c r="ITD41" s="498"/>
      <c r="ITE41" s="498"/>
      <c r="ITF41" s="498"/>
      <c r="ITG41" s="498"/>
      <c r="ITH41" s="498"/>
      <c r="ITI41" s="498"/>
      <c r="ITJ41" s="498"/>
      <c r="ITK41" s="498"/>
      <c r="ITL41" s="498"/>
      <c r="ITM41" s="498"/>
      <c r="ITN41" s="498"/>
      <c r="ITO41" s="498"/>
      <c r="ITP41" s="498"/>
      <c r="ITQ41" s="498"/>
      <c r="ITR41" s="498"/>
      <c r="ITS41" s="498"/>
      <c r="ITT41" s="498"/>
      <c r="ITU41" s="498"/>
      <c r="ITV41" s="498"/>
      <c r="ITW41" s="498"/>
      <c r="ITX41" s="498"/>
      <c r="ITY41" s="498"/>
      <c r="ITZ41" s="498"/>
      <c r="IUA41" s="498"/>
      <c r="IUB41" s="498"/>
      <c r="IUC41" s="498"/>
      <c r="IUD41" s="498"/>
      <c r="IUE41" s="498"/>
      <c r="IUF41" s="498"/>
      <c r="IUG41" s="498"/>
      <c r="IUH41" s="498"/>
      <c r="IUI41" s="498"/>
      <c r="IUJ41" s="498"/>
      <c r="IUK41" s="498"/>
      <c r="IUL41" s="498"/>
      <c r="IUM41" s="498"/>
      <c r="IUN41" s="498"/>
      <c r="IUO41" s="498"/>
      <c r="IUP41" s="498"/>
      <c r="IUQ41" s="498"/>
      <c r="IUR41" s="498"/>
      <c r="IUS41" s="498"/>
      <c r="IUT41" s="498"/>
      <c r="IUU41" s="498"/>
      <c r="IUV41" s="498"/>
      <c r="IUW41" s="498"/>
      <c r="IUX41" s="498"/>
      <c r="IUY41" s="498"/>
      <c r="IUZ41" s="498"/>
      <c r="IVA41" s="498"/>
      <c r="IVB41" s="498"/>
      <c r="IVC41" s="498"/>
      <c r="IVD41" s="498"/>
      <c r="IVE41" s="498"/>
      <c r="IVF41" s="498"/>
      <c r="IVG41" s="498"/>
      <c r="IVH41" s="498"/>
      <c r="IVI41" s="498"/>
      <c r="IVJ41" s="498"/>
      <c r="IVK41" s="498"/>
      <c r="IVL41" s="498"/>
      <c r="IVM41" s="498"/>
      <c r="IVN41" s="498"/>
      <c r="IVO41" s="498"/>
      <c r="IVP41" s="498"/>
      <c r="IVQ41" s="498"/>
      <c r="IVR41" s="498"/>
      <c r="IVS41" s="498"/>
      <c r="IVT41" s="498"/>
      <c r="IVU41" s="498"/>
      <c r="IVV41" s="498"/>
      <c r="IVW41" s="498"/>
      <c r="IVX41" s="498"/>
      <c r="IVY41" s="498"/>
      <c r="IVZ41" s="498"/>
      <c r="IWA41" s="498"/>
      <c r="IWB41" s="498"/>
      <c r="IWC41" s="498"/>
      <c r="IWD41" s="498"/>
      <c r="IWE41" s="498"/>
      <c r="IWF41" s="498"/>
      <c r="IWG41" s="498"/>
      <c r="IWH41" s="498"/>
      <c r="IWI41" s="498"/>
      <c r="IWJ41" s="498"/>
      <c r="IWK41" s="498"/>
      <c r="IWL41" s="498"/>
      <c r="IWM41" s="498"/>
      <c r="IWN41" s="498"/>
      <c r="IWO41" s="498"/>
      <c r="IWP41" s="498"/>
      <c r="IWQ41" s="498"/>
      <c r="IWR41" s="498"/>
      <c r="IWS41" s="498"/>
      <c r="IWT41" s="498"/>
      <c r="IWU41" s="498"/>
      <c r="IWV41" s="498"/>
      <c r="IWW41" s="498"/>
      <c r="IWX41" s="498"/>
      <c r="IWY41" s="498"/>
      <c r="IWZ41" s="498"/>
      <c r="IXA41" s="498"/>
      <c r="IXB41" s="498"/>
      <c r="IXC41" s="498"/>
      <c r="IXD41" s="498"/>
      <c r="IXE41" s="498"/>
      <c r="IXF41" s="498"/>
      <c r="IXG41" s="498"/>
      <c r="IXH41" s="498"/>
      <c r="IXI41" s="498"/>
      <c r="IXJ41" s="498"/>
      <c r="IXK41" s="498"/>
      <c r="IXL41" s="498"/>
      <c r="IXM41" s="498"/>
      <c r="IXN41" s="498"/>
      <c r="IXO41" s="498"/>
      <c r="IXP41" s="498"/>
      <c r="IXQ41" s="498"/>
      <c r="IXR41" s="498"/>
      <c r="IXS41" s="498"/>
      <c r="IXT41" s="498"/>
      <c r="IXU41" s="498"/>
      <c r="IXV41" s="498"/>
      <c r="IXW41" s="498"/>
      <c r="IXX41" s="498"/>
      <c r="IXY41" s="498"/>
      <c r="IXZ41" s="498"/>
      <c r="IYA41" s="498"/>
      <c r="IYB41" s="498"/>
      <c r="IYC41" s="498"/>
      <c r="IYD41" s="498"/>
      <c r="IYE41" s="498"/>
      <c r="IYF41" s="498"/>
      <c r="IYG41" s="498"/>
      <c r="IYH41" s="498"/>
      <c r="IYI41" s="498"/>
      <c r="IYJ41" s="498"/>
      <c r="IYK41" s="498"/>
      <c r="IYL41" s="498"/>
      <c r="IYM41" s="498"/>
      <c r="IYN41" s="498"/>
      <c r="IYO41" s="498"/>
      <c r="IYP41" s="498"/>
      <c r="IYQ41" s="498"/>
      <c r="IYR41" s="498"/>
      <c r="IYS41" s="498"/>
      <c r="IYT41" s="498"/>
      <c r="IYU41" s="498"/>
      <c r="IYV41" s="498"/>
      <c r="IYW41" s="498"/>
      <c r="IYX41" s="498"/>
      <c r="IYY41" s="498"/>
      <c r="IYZ41" s="498"/>
      <c r="IZA41" s="498"/>
      <c r="IZB41" s="498"/>
      <c r="IZC41" s="498"/>
      <c r="IZD41" s="498"/>
      <c r="IZE41" s="498"/>
      <c r="IZF41" s="498"/>
      <c r="IZG41" s="498"/>
      <c r="IZH41" s="498"/>
      <c r="IZI41" s="498"/>
      <c r="IZJ41" s="498"/>
      <c r="IZK41" s="498"/>
      <c r="IZL41" s="498"/>
      <c r="IZM41" s="498"/>
      <c r="IZN41" s="498"/>
      <c r="IZO41" s="498"/>
      <c r="IZP41" s="498"/>
      <c r="IZQ41" s="498"/>
      <c r="IZR41" s="498"/>
      <c r="IZS41" s="498"/>
      <c r="IZT41" s="498"/>
      <c r="IZU41" s="498"/>
      <c r="IZV41" s="498"/>
      <c r="IZW41" s="498"/>
      <c r="IZX41" s="498"/>
      <c r="IZY41" s="498"/>
      <c r="IZZ41" s="498"/>
      <c r="JAA41" s="498"/>
      <c r="JAB41" s="498"/>
      <c r="JAC41" s="498"/>
      <c r="JAD41" s="498"/>
      <c r="JAE41" s="498"/>
      <c r="JAF41" s="498"/>
      <c r="JAG41" s="498"/>
      <c r="JAH41" s="498"/>
      <c r="JAI41" s="498"/>
      <c r="JAJ41" s="498"/>
      <c r="JAK41" s="498"/>
      <c r="JAL41" s="498"/>
      <c r="JAM41" s="498"/>
      <c r="JAN41" s="498"/>
      <c r="JAO41" s="498"/>
      <c r="JAP41" s="498"/>
      <c r="JAQ41" s="498"/>
      <c r="JAR41" s="498"/>
      <c r="JAS41" s="498"/>
      <c r="JAT41" s="498"/>
      <c r="JAU41" s="498"/>
      <c r="JAV41" s="498"/>
      <c r="JAW41" s="498"/>
      <c r="JAX41" s="498"/>
      <c r="JAY41" s="498"/>
      <c r="JAZ41" s="498"/>
      <c r="JBA41" s="498"/>
      <c r="JBB41" s="498"/>
      <c r="JBC41" s="498"/>
      <c r="JBD41" s="498"/>
      <c r="JBE41" s="498"/>
      <c r="JBF41" s="498"/>
      <c r="JBG41" s="498"/>
      <c r="JBH41" s="498"/>
      <c r="JBI41" s="498"/>
      <c r="JBJ41" s="498"/>
      <c r="JBK41" s="498"/>
      <c r="JBL41" s="498"/>
      <c r="JBM41" s="498"/>
      <c r="JBN41" s="498"/>
      <c r="JBO41" s="498"/>
      <c r="JBP41" s="498"/>
      <c r="JBQ41" s="498"/>
      <c r="JBR41" s="498"/>
      <c r="JBS41" s="498"/>
      <c r="JBT41" s="498"/>
      <c r="JBU41" s="498"/>
      <c r="JBV41" s="498"/>
      <c r="JBW41" s="498"/>
      <c r="JBX41" s="498"/>
      <c r="JBY41" s="498"/>
      <c r="JBZ41" s="498"/>
      <c r="JCA41" s="498"/>
      <c r="JCB41" s="498"/>
      <c r="JCC41" s="498"/>
      <c r="JCD41" s="498"/>
      <c r="JCE41" s="498"/>
      <c r="JCF41" s="498"/>
      <c r="JCG41" s="498"/>
      <c r="JCH41" s="498"/>
      <c r="JCI41" s="498"/>
      <c r="JCJ41" s="498"/>
      <c r="JCK41" s="498"/>
      <c r="JCL41" s="498"/>
      <c r="JCM41" s="498"/>
      <c r="JCN41" s="498"/>
      <c r="JCO41" s="498"/>
      <c r="JCP41" s="498"/>
      <c r="JCQ41" s="498"/>
      <c r="JCR41" s="498"/>
      <c r="JCS41" s="498"/>
      <c r="JCT41" s="498"/>
      <c r="JCU41" s="498"/>
      <c r="JCV41" s="498"/>
      <c r="JCW41" s="498"/>
      <c r="JCX41" s="498"/>
      <c r="JCY41" s="498"/>
      <c r="JCZ41" s="498"/>
      <c r="JDA41" s="498"/>
      <c r="JDB41" s="498"/>
      <c r="JDC41" s="498"/>
      <c r="JDD41" s="498"/>
      <c r="JDE41" s="498"/>
      <c r="JDF41" s="498"/>
      <c r="JDG41" s="498"/>
      <c r="JDH41" s="498"/>
      <c r="JDI41" s="498"/>
      <c r="JDJ41" s="498"/>
      <c r="JDK41" s="498"/>
      <c r="JDL41" s="498"/>
      <c r="JDM41" s="498"/>
      <c r="JDN41" s="498"/>
      <c r="JDO41" s="498"/>
      <c r="JDP41" s="498"/>
      <c r="JDQ41" s="498"/>
      <c r="JDR41" s="498"/>
      <c r="JDS41" s="498"/>
      <c r="JDT41" s="498"/>
      <c r="JDU41" s="498"/>
      <c r="JDV41" s="498"/>
      <c r="JDW41" s="498"/>
      <c r="JDX41" s="498"/>
      <c r="JDY41" s="498"/>
      <c r="JDZ41" s="498"/>
      <c r="JEA41" s="498"/>
      <c r="JEB41" s="498"/>
      <c r="JEC41" s="498"/>
      <c r="JED41" s="498"/>
      <c r="JEE41" s="498"/>
      <c r="JEF41" s="498"/>
      <c r="JEG41" s="498"/>
      <c r="JEH41" s="498"/>
      <c r="JEI41" s="498"/>
      <c r="JEJ41" s="498"/>
      <c r="JEK41" s="498"/>
      <c r="JEL41" s="498"/>
      <c r="JEM41" s="498"/>
      <c r="JEN41" s="498"/>
      <c r="JEO41" s="498"/>
      <c r="JEP41" s="498"/>
      <c r="JEQ41" s="498"/>
      <c r="JER41" s="498"/>
      <c r="JES41" s="498"/>
      <c r="JET41" s="498"/>
      <c r="JEU41" s="498"/>
      <c r="JEV41" s="498"/>
      <c r="JEW41" s="498"/>
      <c r="JEX41" s="498"/>
      <c r="JEY41" s="498"/>
      <c r="JEZ41" s="498"/>
      <c r="JFA41" s="498"/>
      <c r="JFB41" s="498"/>
      <c r="JFC41" s="498"/>
      <c r="JFD41" s="498"/>
      <c r="JFE41" s="498"/>
      <c r="JFF41" s="498"/>
      <c r="JFG41" s="498"/>
      <c r="JFH41" s="498"/>
      <c r="JFI41" s="498"/>
      <c r="JFJ41" s="498"/>
      <c r="JFK41" s="498"/>
      <c r="JFL41" s="498"/>
      <c r="JFM41" s="498"/>
      <c r="JFN41" s="498"/>
      <c r="JFO41" s="498"/>
      <c r="JFP41" s="498"/>
      <c r="JFQ41" s="498"/>
      <c r="JFR41" s="498"/>
      <c r="JFS41" s="498"/>
      <c r="JFT41" s="498"/>
      <c r="JFU41" s="498"/>
      <c r="JFV41" s="498"/>
      <c r="JFW41" s="498"/>
      <c r="JFX41" s="498"/>
      <c r="JFY41" s="498"/>
      <c r="JFZ41" s="498"/>
      <c r="JGA41" s="498"/>
      <c r="JGB41" s="498"/>
      <c r="JGC41" s="498"/>
      <c r="JGD41" s="498"/>
      <c r="JGE41" s="498"/>
      <c r="JGF41" s="498"/>
      <c r="JGG41" s="498"/>
      <c r="JGH41" s="498"/>
      <c r="JGI41" s="498"/>
      <c r="JGJ41" s="498"/>
      <c r="JGK41" s="498"/>
      <c r="JGL41" s="498"/>
      <c r="JGM41" s="498"/>
      <c r="JGN41" s="498"/>
      <c r="JGO41" s="498"/>
      <c r="JGP41" s="498"/>
      <c r="JGQ41" s="498"/>
      <c r="JGR41" s="498"/>
      <c r="JGS41" s="498"/>
      <c r="JGT41" s="498"/>
      <c r="JGU41" s="498"/>
      <c r="JGV41" s="498"/>
      <c r="JGW41" s="498"/>
      <c r="JGX41" s="498"/>
      <c r="JGY41" s="498"/>
      <c r="JGZ41" s="498"/>
      <c r="JHA41" s="498"/>
      <c r="JHB41" s="498"/>
      <c r="JHC41" s="498"/>
      <c r="JHD41" s="498"/>
      <c r="JHE41" s="498"/>
      <c r="JHF41" s="498"/>
      <c r="JHG41" s="498"/>
      <c r="JHH41" s="498"/>
      <c r="JHI41" s="498"/>
      <c r="JHJ41" s="498"/>
      <c r="JHK41" s="498"/>
      <c r="JHL41" s="498"/>
      <c r="JHM41" s="498"/>
      <c r="JHN41" s="498"/>
      <c r="JHO41" s="498"/>
      <c r="JHP41" s="498"/>
      <c r="JHQ41" s="498"/>
      <c r="JHR41" s="498"/>
      <c r="JHS41" s="498"/>
      <c r="JHT41" s="498"/>
      <c r="JHU41" s="498"/>
      <c r="JHV41" s="498"/>
      <c r="JHW41" s="498"/>
      <c r="JHX41" s="498"/>
      <c r="JHY41" s="498"/>
      <c r="JHZ41" s="498"/>
      <c r="JIA41" s="498"/>
      <c r="JIB41" s="498"/>
      <c r="JIC41" s="498"/>
      <c r="JID41" s="498"/>
      <c r="JIE41" s="498"/>
      <c r="JIF41" s="498"/>
      <c r="JIG41" s="498"/>
      <c r="JIH41" s="498"/>
      <c r="JII41" s="498"/>
      <c r="JIJ41" s="498"/>
      <c r="JIK41" s="498"/>
      <c r="JIL41" s="498"/>
      <c r="JIM41" s="498"/>
      <c r="JIN41" s="498"/>
      <c r="JIO41" s="498"/>
      <c r="JIP41" s="498"/>
      <c r="JIQ41" s="498"/>
      <c r="JIR41" s="498"/>
      <c r="JIS41" s="498"/>
      <c r="JIT41" s="498"/>
      <c r="JIU41" s="498"/>
      <c r="JIV41" s="498"/>
      <c r="JIW41" s="498"/>
      <c r="JIX41" s="498"/>
      <c r="JIY41" s="498"/>
      <c r="JIZ41" s="498"/>
      <c r="JJA41" s="498"/>
      <c r="JJB41" s="498"/>
      <c r="JJC41" s="498"/>
      <c r="JJD41" s="498"/>
      <c r="JJE41" s="498"/>
      <c r="JJF41" s="498"/>
      <c r="JJG41" s="498"/>
      <c r="JJH41" s="498"/>
      <c r="JJI41" s="498"/>
      <c r="JJJ41" s="498"/>
      <c r="JJK41" s="498"/>
      <c r="JJL41" s="498"/>
      <c r="JJM41" s="498"/>
      <c r="JJN41" s="498"/>
      <c r="JJO41" s="498"/>
      <c r="JJP41" s="498"/>
      <c r="JJQ41" s="498"/>
      <c r="JJR41" s="498"/>
      <c r="JJS41" s="498"/>
      <c r="JJT41" s="498"/>
      <c r="JJU41" s="498"/>
      <c r="JJV41" s="498"/>
      <c r="JJW41" s="498"/>
      <c r="JJX41" s="498"/>
      <c r="JJY41" s="498"/>
      <c r="JJZ41" s="498"/>
      <c r="JKA41" s="498"/>
      <c r="JKB41" s="498"/>
      <c r="JKC41" s="498"/>
      <c r="JKD41" s="498"/>
      <c r="JKE41" s="498"/>
      <c r="JKF41" s="498"/>
      <c r="JKG41" s="498"/>
      <c r="JKH41" s="498"/>
      <c r="JKI41" s="498"/>
      <c r="JKJ41" s="498"/>
      <c r="JKK41" s="498"/>
      <c r="JKL41" s="498"/>
      <c r="JKM41" s="498"/>
      <c r="JKN41" s="498"/>
      <c r="JKO41" s="498"/>
      <c r="JKP41" s="498"/>
      <c r="JKQ41" s="498"/>
      <c r="JKR41" s="498"/>
      <c r="JKS41" s="498"/>
      <c r="JKT41" s="498"/>
      <c r="JKU41" s="498"/>
      <c r="JKV41" s="498"/>
      <c r="JKW41" s="498"/>
      <c r="JKX41" s="498"/>
      <c r="JKY41" s="498"/>
      <c r="JKZ41" s="498"/>
      <c r="JLA41" s="498"/>
      <c r="JLB41" s="498"/>
      <c r="JLC41" s="498"/>
      <c r="JLD41" s="498"/>
      <c r="JLE41" s="498"/>
      <c r="JLF41" s="498"/>
      <c r="JLG41" s="498"/>
      <c r="JLH41" s="498"/>
      <c r="JLI41" s="498"/>
      <c r="JLJ41" s="498"/>
      <c r="JLK41" s="498"/>
      <c r="JLL41" s="498"/>
      <c r="JLM41" s="498"/>
      <c r="JLN41" s="498"/>
      <c r="JLO41" s="498"/>
      <c r="JLP41" s="498"/>
      <c r="JLQ41" s="498"/>
      <c r="JLR41" s="498"/>
      <c r="JLS41" s="498"/>
      <c r="JLT41" s="498"/>
      <c r="JLU41" s="498"/>
      <c r="JLV41" s="498"/>
      <c r="JLW41" s="498"/>
      <c r="JLX41" s="498"/>
      <c r="JLY41" s="498"/>
      <c r="JLZ41" s="498"/>
      <c r="JMA41" s="498"/>
      <c r="JMB41" s="498"/>
      <c r="JMC41" s="498"/>
      <c r="JMD41" s="498"/>
      <c r="JME41" s="498"/>
      <c r="JMF41" s="498"/>
      <c r="JMG41" s="498"/>
      <c r="JMH41" s="498"/>
      <c r="JMI41" s="498"/>
      <c r="JMJ41" s="498"/>
      <c r="JMK41" s="498"/>
      <c r="JML41" s="498"/>
      <c r="JMM41" s="498"/>
      <c r="JMN41" s="498"/>
      <c r="JMO41" s="498"/>
      <c r="JMP41" s="498"/>
      <c r="JMQ41" s="498"/>
      <c r="JMR41" s="498"/>
      <c r="JMS41" s="498"/>
      <c r="JMT41" s="498"/>
      <c r="JMU41" s="498"/>
      <c r="JMV41" s="498"/>
      <c r="JMW41" s="498"/>
      <c r="JMX41" s="498"/>
      <c r="JMY41" s="498"/>
      <c r="JMZ41" s="498"/>
      <c r="JNA41" s="498"/>
      <c r="JNB41" s="498"/>
      <c r="JNC41" s="498"/>
      <c r="JND41" s="498"/>
      <c r="JNE41" s="498"/>
      <c r="JNF41" s="498"/>
      <c r="JNG41" s="498"/>
      <c r="JNH41" s="498"/>
      <c r="JNI41" s="498"/>
      <c r="JNJ41" s="498"/>
      <c r="JNK41" s="498"/>
      <c r="JNL41" s="498"/>
      <c r="JNM41" s="498"/>
      <c r="JNN41" s="498"/>
      <c r="JNO41" s="498"/>
      <c r="JNP41" s="498"/>
      <c r="JNQ41" s="498"/>
      <c r="JNR41" s="498"/>
      <c r="JNS41" s="498"/>
      <c r="JNT41" s="498"/>
      <c r="JNU41" s="498"/>
      <c r="JNV41" s="498"/>
      <c r="JNW41" s="498"/>
      <c r="JNX41" s="498"/>
      <c r="JNY41" s="498"/>
      <c r="JNZ41" s="498"/>
      <c r="JOA41" s="498"/>
      <c r="JOB41" s="498"/>
      <c r="JOC41" s="498"/>
      <c r="JOD41" s="498"/>
      <c r="JOE41" s="498"/>
      <c r="JOF41" s="498"/>
      <c r="JOG41" s="498"/>
      <c r="JOH41" s="498"/>
      <c r="JOI41" s="498"/>
      <c r="JOJ41" s="498"/>
      <c r="JOK41" s="498"/>
      <c r="JOL41" s="498"/>
      <c r="JOM41" s="498"/>
      <c r="JON41" s="498"/>
      <c r="JOO41" s="498"/>
      <c r="JOP41" s="498"/>
      <c r="JOQ41" s="498"/>
      <c r="JOR41" s="498"/>
      <c r="JOS41" s="498"/>
      <c r="JOT41" s="498"/>
      <c r="JOU41" s="498"/>
      <c r="JOV41" s="498"/>
      <c r="JOW41" s="498"/>
      <c r="JOX41" s="498"/>
      <c r="JOY41" s="498"/>
      <c r="JOZ41" s="498"/>
      <c r="JPA41" s="498"/>
      <c r="JPB41" s="498"/>
      <c r="JPC41" s="498"/>
      <c r="JPD41" s="498"/>
      <c r="JPE41" s="498"/>
      <c r="JPF41" s="498"/>
      <c r="JPG41" s="498"/>
      <c r="JPH41" s="498"/>
      <c r="JPI41" s="498"/>
      <c r="JPJ41" s="498"/>
      <c r="JPK41" s="498"/>
      <c r="JPL41" s="498"/>
      <c r="JPM41" s="498"/>
      <c r="JPN41" s="498"/>
      <c r="JPO41" s="498"/>
      <c r="JPP41" s="498"/>
      <c r="JPQ41" s="498"/>
      <c r="JPR41" s="498"/>
      <c r="JPS41" s="498"/>
      <c r="JPT41" s="498"/>
      <c r="JPU41" s="498"/>
      <c r="JPV41" s="498"/>
      <c r="JPW41" s="498"/>
      <c r="JPX41" s="498"/>
      <c r="JPY41" s="498"/>
      <c r="JPZ41" s="498"/>
      <c r="JQA41" s="498"/>
      <c r="JQB41" s="498"/>
      <c r="JQC41" s="498"/>
      <c r="JQD41" s="498"/>
      <c r="JQE41" s="498"/>
      <c r="JQF41" s="498"/>
      <c r="JQG41" s="498"/>
      <c r="JQH41" s="498"/>
      <c r="JQI41" s="498"/>
      <c r="JQJ41" s="498"/>
      <c r="JQK41" s="498"/>
      <c r="JQL41" s="498"/>
      <c r="JQM41" s="498"/>
      <c r="JQN41" s="498"/>
      <c r="JQO41" s="498"/>
      <c r="JQP41" s="498"/>
      <c r="JQQ41" s="498"/>
      <c r="JQR41" s="498"/>
      <c r="JQS41" s="498"/>
      <c r="JQT41" s="498"/>
      <c r="JQU41" s="498"/>
      <c r="JQV41" s="498"/>
      <c r="JQW41" s="498"/>
      <c r="JQX41" s="498"/>
      <c r="JQY41" s="498"/>
      <c r="JQZ41" s="498"/>
      <c r="JRA41" s="498"/>
      <c r="JRB41" s="498"/>
      <c r="JRC41" s="498"/>
      <c r="JRD41" s="498"/>
      <c r="JRE41" s="498"/>
      <c r="JRF41" s="498"/>
      <c r="JRG41" s="498"/>
      <c r="JRH41" s="498"/>
      <c r="JRI41" s="498"/>
      <c r="JRJ41" s="498"/>
      <c r="JRK41" s="498"/>
      <c r="JRL41" s="498"/>
      <c r="JRM41" s="498"/>
      <c r="JRN41" s="498"/>
      <c r="JRO41" s="498"/>
      <c r="JRP41" s="498"/>
      <c r="JRQ41" s="498"/>
      <c r="JRR41" s="498"/>
      <c r="JRS41" s="498"/>
      <c r="JRT41" s="498"/>
      <c r="JRU41" s="498"/>
      <c r="JRV41" s="498"/>
      <c r="JRW41" s="498"/>
      <c r="JRX41" s="498"/>
      <c r="JRY41" s="498"/>
      <c r="JRZ41" s="498"/>
      <c r="JSA41" s="498"/>
      <c r="JSB41" s="498"/>
      <c r="JSC41" s="498"/>
      <c r="JSD41" s="498"/>
      <c r="JSE41" s="498"/>
      <c r="JSF41" s="498"/>
      <c r="JSG41" s="498"/>
      <c r="JSH41" s="498"/>
      <c r="JSI41" s="498"/>
      <c r="JSJ41" s="498"/>
      <c r="JSK41" s="498"/>
      <c r="JSL41" s="498"/>
      <c r="JSM41" s="498"/>
      <c r="JSN41" s="498"/>
      <c r="JSO41" s="498"/>
      <c r="JSP41" s="498"/>
      <c r="JSQ41" s="498"/>
      <c r="JSR41" s="498"/>
      <c r="JSS41" s="498"/>
      <c r="JST41" s="498"/>
      <c r="JSU41" s="498"/>
      <c r="JSV41" s="498"/>
      <c r="JSW41" s="498"/>
      <c r="JSX41" s="498"/>
      <c r="JSY41" s="498"/>
      <c r="JSZ41" s="498"/>
      <c r="JTA41" s="498"/>
      <c r="JTB41" s="498"/>
      <c r="JTC41" s="498"/>
      <c r="JTD41" s="498"/>
      <c r="JTE41" s="498"/>
      <c r="JTF41" s="498"/>
      <c r="JTG41" s="498"/>
      <c r="JTH41" s="498"/>
      <c r="JTI41" s="498"/>
      <c r="JTJ41" s="498"/>
      <c r="JTK41" s="498"/>
      <c r="JTL41" s="498"/>
      <c r="JTM41" s="498"/>
      <c r="JTN41" s="498"/>
      <c r="JTO41" s="498"/>
      <c r="JTP41" s="498"/>
      <c r="JTQ41" s="498"/>
      <c r="JTR41" s="498"/>
      <c r="JTS41" s="498"/>
      <c r="JTT41" s="498"/>
      <c r="JTU41" s="498"/>
      <c r="JTV41" s="498"/>
      <c r="JTW41" s="498"/>
      <c r="JTX41" s="498"/>
      <c r="JTY41" s="498"/>
      <c r="JTZ41" s="498"/>
      <c r="JUA41" s="498"/>
      <c r="JUB41" s="498"/>
      <c r="JUC41" s="498"/>
      <c r="JUD41" s="498"/>
      <c r="JUE41" s="498"/>
      <c r="JUF41" s="498"/>
      <c r="JUG41" s="498"/>
      <c r="JUH41" s="498"/>
      <c r="JUI41" s="498"/>
      <c r="JUJ41" s="498"/>
      <c r="JUK41" s="498"/>
      <c r="JUL41" s="498"/>
      <c r="JUM41" s="498"/>
      <c r="JUN41" s="498"/>
      <c r="JUO41" s="498"/>
      <c r="JUP41" s="498"/>
      <c r="JUQ41" s="498"/>
      <c r="JUR41" s="498"/>
      <c r="JUS41" s="498"/>
      <c r="JUT41" s="498"/>
      <c r="JUU41" s="498"/>
      <c r="JUV41" s="498"/>
      <c r="JUW41" s="498"/>
      <c r="JUX41" s="498"/>
      <c r="JUY41" s="498"/>
      <c r="JUZ41" s="498"/>
      <c r="JVA41" s="498"/>
      <c r="JVB41" s="498"/>
      <c r="JVC41" s="498"/>
      <c r="JVD41" s="498"/>
      <c r="JVE41" s="498"/>
      <c r="JVF41" s="498"/>
      <c r="JVG41" s="498"/>
      <c r="JVH41" s="498"/>
      <c r="JVI41" s="498"/>
      <c r="JVJ41" s="498"/>
      <c r="JVK41" s="498"/>
      <c r="JVL41" s="498"/>
      <c r="JVM41" s="498"/>
      <c r="JVN41" s="498"/>
      <c r="JVO41" s="498"/>
      <c r="JVP41" s="498"/>
      <c r="JVQ41" s="498"/>
      <c r="JVR41" s="498"/>
      <c r="JVS41" s="498"/>
      <c r="JVT41" s="498"/>
      <c r="JVU41" s="498"/>
      <c r="JVV41" s="498"/>
      <c r="JVW41" s="498"/>
      <c r="JVX41" s="498"/>
      <c r="JVY41" s="498"/>
      <c r="JVZ41" s="498"/>
      <c r="JWA41" s="498"/>
      <c r="JWB41" s="498"/>
      <c r="JWC41" s="498"/>
      <c r="JWD41" s="498"/>
      <c r="JWE41" s="498"/>
      <c r="JWF41" s="498"/>
      <c r="JWG41" s="498"/>
      <c r="JWH41" s="498"/>
      <c r="JWI41" s="498"/>
      <c r="JWJ41" s="498"/>
      <c r="JWK41" s="498"/>
      <c r="JWL41" s="498"/>
      <c r="JWM41" s="498"/>
      <c r="JWN41" s="498"/>
      <c r="JWO41" s="498"/>
      <c r="JWP41" s="498"/>
      <c r="JWQ41" s="498"/>
      <c r="JWR41" s="498"/>
      <c r="JWS41" s="498"/>
      <c r="JWT41" s="498"/>
      <c r="JWU41" s="498"/>
      <c r="JWV41" s="498"/>
      <c r="JWW41" s="498"/>
      <c r="JWX41" s="498"/>
      <c r="JWY41" s="498"/>
      <c r="JWZ41" s="498"/>
      <c r="JXA41" s="498"/>
      <c r="JXB41" s="498"/>
      <c r="JXC41" s="498"/>
      <c r="JXD41" s="498"/>
      <c r="JXE41" s="498"/>
      <c r="JXF41" s="498"/>
      <c r="JXG41" s="498"/>
      <c r="JXH41" s="498"/>
      <c r="JXI41" s="498"/>
      <c r="JXJ41" s="498"/>
      <c r="JXK41" s="498"/>
      <c r="JXL41" s="498"/>
      <c r="JXM41" s="498"/>
      <c r="JXN41" s="498"/>
      <c r="JXO41" s="498"/>
      <c r="JXP41" s="498"/>
      <c r="JXQ41" s="498"/>
      <c r="JXR41" s="498"/>
      <c r="JXS41" s="498"/>
      <c r="JXT41" s="498"/>
      <c r="JXU41" s="498"/>
      <c r="JXV41" s="498"/>
      <c r="JXW41" s="498"/>
      <c r="JXX41" s="498"/>
      <c r="JXY41" s="498"/>
      <c r="JXZ41" s="498"/>
      <c r="JYA41" s="498"/>
      <c r="JYB41" s="498"/>
      <c r="JYC41" s="498"/>
      <c r="JYD41" s="498"/>
      <c r="JYE41" s="498"/>
      <c r="JYF41" s="498"/>
      <c r="JYG41" s="498"/>
      <c r="JYH41" s="498"/>
      <c r="JYI41" s="498"/>
      <c r="JYJ41" s="498"/>
      <c r="JYK41" s="498"/>
      <c r="JYL41" s="498"/>
      <c r="JYM41" s="498"/>
      <c r="JYN41" s="498"/>
      <c r="JYO41" s="498"/>
      <c r="JYP41" s="498"/>
      <c r="JYQ41" s="498"/>
      <c r="JYR41" s="498"/>
      <c r="JYS41" s="498"/>
      <c r="JYT41" s="498"/>
      <c r="JYU41" s="498"/>
      <c r="JYV41" s="498"/>
      <c r="JYW41" s="498"/>
      <c r="JYX41" s="498"/>
      <c r="JYY41" s="498"/>
      <c r="JYZ41" s="498"/>
      <c r="JZA41" s="498"/>
      <c r="JZB41" s="498"/>
      <c r="JZC41" s="498"/>
      <c r="JZD41" s="498"/>
      <c r="JZE41" s="498"/>
      <c r="JZF41" s="498"/>
      <c r="JZG41" s="498"/>
      <c r="JZH41" s="498"/>
      <c r="JZI41" s="498"/>
      <c r="JZJ41" s="498"/>
      <c r="JZK41" s="498"/>
      <c r="JZL41" s="498"/>
      <c r="JZM41" s="498"/>
      <c r="JZN41" s="498"/>
      <c r="JZO41" s="498"/>
      <c r="JZP41" s="498"/>
      <c r="JZQ41" s="498"/>
      <c r="JZR41" s="498"/>
      <c r="JZS41" s="498"/>
      <c r="JZT41" s="498"/>
      <c r="JZU41" s="498"/>
      <c r="JZV41" s="498"/>
      <c r="JZW41" s="498"/>
      <c r="JZX41" s="498"/>
      <c r="JZY41" s="498"/>
      <c r="JZZ41" s="498"/>
      <c r="KAA41" s="498"/>
      <c r="KAB41" s="498"/>
      <c r="KAC41" s="498"/>
      <c r="KAD41" s="498"/>
      <c r="KAE41" s="498"/>
      <c r="KAF41" s="498"/>
      <c r="KAG41" s="498"/>
      <c r="KAH41" s="498"/>
      <c r="KAI41" s="498"/>
      <c r="KAJ41" s="498"/>
      <c r="KAK41" s="498"/>
      <c r="KAL41" s="498"/>
      <c r="KAM41" s="498"/>
      <c r="KAN41" s="498"/>
      <c r="KAO41" s="498"/>
      <c r="KAP41" s="498"/>
      <c r="KAQ41" s="498"/>
      <c r="KAR41" s="498"/>
      <c r="KAS41" s="498"/>
      <c r="KAT41" s="498"/>
      <c r="KAU41" s="498"/>
      <c r="KAV41" s="498"/>
      <c r="KAW41" s="498"/>
      <c r="KAX41" s="498"/>
      <c r="KAY41" s="498"/>
      <c r="KAZ41" s="498"/>
      <c r="KBA41" s="498"/>
      <c r="KBB41" s="498"/>
      <c r="KBC41" s="498"/>
      <c r="KBD41" s="498"/>
      <c r="KBE41" s="498"/>
      <c r="KBF41" s="498"/>
      <c r="KBG41" s="498"/>
      <c r="KBH41" s="498"/>
      <c r="KBI41" s="498"/>
      <c r="KBJ41" s="498"/>
      <c r="KBK41" s="498"/>
      <c r="KBL41" s="498"/>
      <c r="KBM41" s="498"/>
      <c r="KBN41" s="498"/>
      <c r="KBO41" s="498"/>
      <c r="KBP41" s="498"/>
      <c r="KBQ41" s="498"/>
      <c r="KBR41" s="498"/>
      <c r="KBS41" s="498"/>
      <c r="KBT41" s="498"/>
      <c r="KBU41" s="498"/>
      <c r="KBV41" s="498"/>
      <c r="KBW41" s="498"/>
      <c r="KBX41" s="498"/>
      <c r="KBY41" s="498"/>
      <c r="KBZ41" s="498"/>
      <c r="KCA41" s="498"/>
      <c r="KCB41" s="498"/>
      <c r="KCC41" s="498"/>
      <c r="KCD41" s="498"/>
      <c r="KCE41" s="498"/>
      <c r="KCF41" s="498"/>
      <c r="KCG41" s="498"/>
      <c r="KCH41" s="498"/>
      <c r="KCI41" s="498"/>
      <c r="KCJ41" s="498"/>
      <c r="KCK41" s="498"/>
      <c r="KCL41" s="498"/>
      <c r="KCM41" s="498"/>
      <c r="KCN41" s="498"/>
      <c r="KCO41" s="498"/>
      <c r="KCP41" s="498"/>
      <c r="KCQ41" s="498"/>
      <c r="KCR41" s="498"/>
      <c r="KCS41" s="498"/>
      <c r="KCT41" s="498"/>
      <c r="KCU41" s="498"/>
      <c r="KCV41" s="498"/>
      <c r="KCW41" s="498"/>
      <c r="KCX41" s="498"/>
      <c r="KCY41" s="498"/>
      <c r="KCZ41" s="498"/>
      <c r="KDA41" s="498"/>
      <c r="KDB41" s="498"/>
      <c r="KDC41" s="498"/>
      <c r="KDD41" s="498"/>
      <c r="KDE41" s="498"/>
      <c r="KDF41" s="498"/>
      <c r="KDG41" s="498"/>
      <c r="KDH41" s="498"/>
      <c r="KDI41" s="498"/>
      <c r="KDJ41" s="498"/>
      <c r="KDK41" s="498"/>
      <c r="KDL41" s="498"/>
      <c r="KDM41" s="498"/>
      <c r="KDN41" s="498"/>
      <c r="KDO41" s="498"/>
      <c r="KDP41" s="498"/>
      <c r="KDQ41" s="498"/>
      <c r="KDR41" s="498"/>
      <c r="KDS41" s="498"/>
      <c r="KDT41" s="498"/>
      <c r="KDU41" s="498"/>
      <c r="KDV41" s="498"/>
      <c r="KDW41" s="498"/>
      <c r="KDX41" s="498"/>
      <c r="KDY41" s="498"/>
      <c r="KDZ41" s="498"/>
      <c r="KEA41" s="498"/>
      <c r="KEB41" s="498"/>
      <c r="KEC41" s="498"/>
      <c r="KED41" s="498"/>
      <c r="KEE41" s="498"/>
      <c r="KEF41" s="498"/>
      <c r="KEG41" s="498"/>
      <c r="KEH41" s="498"/>
      <c r="KEI41" s="498"/>
      <c r="KEJ41" s="498"/>
      <c r="KEK41" s="498"/>
      <c r="KEL41" s="498"/>
      <c r="KEM41" s="498"/>
      <c r="KEN41" s="498"/>
      <c r="KEO41" s="498"/>
      <c r="KEP41" s="498"/>
      <c r="KEQ41" s="498"/>
      <c r="KER41" s="498"/>
      <c r="KES41" s="498"/>
      <c r="KET41" s="498"/>
      <c r="KEU41" s="498"/>
      <c r="KEV41" s="498"/>
      <c r="KEW41" s="498"/>
      <c r="KEX41" s="498"/>
      <c r="KEY41" s="498"/>
      <c r="KEZ41" s="498"/>
      <c r="KFA41" s="498"/>
      <c r="KFB41" s="498"/>
      <c r="KFC41" s="498"/>
      <c r="KFD41" s="498"/>
      <c r="KFE41" s="498"/>
      <c r="KFF41" s="498"/>
      <c r="KFG41" s="498"/>
      <c r="KFH41" s="498"/>
      <c r="KFI41" s="498"/>
      <c r="KFJ41" s="498"/>
      <c r="KFK41" s="498"/>
      <c r="KFL41" s="498"/>
      <c r="KFM41" s="498"/>
      <c r="KFN41" s="498"/>
      <c r="KFO41" s="498"/>
      <c r="KFP41" s="498"/>
      <c r="KFQ41" s="498"/>
      <c r="KFR41" s="498"/>
      <c r="KFS41" s="498"/>
      <c r="KFT41" s="498"/>
      <c r="KFU41" s="498"/>
      <c r="KFV41" s="498"/>
      <c r="KFW41" s="498"/>
      <c r="KFX41" s="498"/>
      <c r="KFY41" s="498"/>
      <c r="KFZ41" s="498"/>
      <c r="KGA41" s="498"/>
      <c r="KGB41" s="498"/>
      <c r="KGC41" s="498"/>
      <c r="KGD41" s="498"/>
      <c r="KGE41" s="498"/>
      <c r="KGF41" s="498"/>
      <c r="KGG41" s="498"/>
      <c r="KGH41" s="498"/>
      <c r="KGI41" s="498"/>
      <c r="KGJ41" s="498"/>
      <c r="KGK41" s="498"/>
      <c r="KGL41" s="498"/>
      <c r="KGM41" s="498"/>
      <c r="KGN41" s="498"/>
      <c r="KGO41" s="498"/>
      <c r="KGP41" s="498"/>
      <c r="KGQ41" s="498"/>
      <c r="KGR41" s="498"/>
      <c r="KGS41" s="498"/>
      <c r="KGT41" s="498"/>
      <c r="KGU41" s="498"/>
      <c r="KGV41" s="498"/>
      <c r="KGW41" s="498"/>
      <c r="KGX41" s="498"/>
      <c r="KGY41" s="498"/>
      <c r="KGZ41" s="498"/>
      <c r="KHA41" s="498"/>
      <c r="KHB41" s="498"/>
      <c r="KHC41" s="498"/>
      <c r="KHD41" s="498"/>
      <c r="KHE41" s="498"/>
      <c r="KHF41" s="498"/>
      <c r="KHG41" s="498"/>
      <c r="KHH41" s="498"/>
      <c r="KHI41" s="498"/>
      <c r="KHJ41" s="498"/>
      <c r="KHK41" s="498"/>
      <c r="KHL41" s="498"/>
      <c r="KHM41" s="498"/>
      <c r="KHN41" s="498"/>
      <c r="KHO41" s="498"/>
      <c r="KHP41" s="498"/>
      <c r="KHQ41" s="498"/>
      <c r="KHR41" s="498"/>
      <c r="KHS41" s="498"/>
      <c r="KHT41" s="498"/>
      <c r="KHU41" s="498"/>
      <c r="KHV41" s="498"/>
      <c r="KHW41" s="498"/>
      <c r="KHX41" s="498"/>
      <c r="KHY41" s="498"/>
      <c r="KHZ41" s="498"/>
      <c r="KIA41" s="498"/>
      <c r="KIB41" s="498"/>
      <c r="KIC41" s="498"/>
      <c r="KID41" s="498"/>
      <c r="KIE41" s="498"/>
      <c r="KIF41" s="498"/>
      <c r="KIG41" s="498"/>
      <c r="KIH41" s="498"/>
      <c r="KII41" s="498"/>
      <c r="KIJ41" s="498"/>
      <c r="KIK41" s="498"/>
      <c r="KIL41" s="498"/>
      <c r="KIM41" s="498"/>
      <c r="KIN41" s="498"/>
      <c r="KIO41" s="498"/>
      <c r="KIP41" s="498"/>
      <c r="KIQ41" s="498"/>
      <c r="KIR41" s="498"/>
      <c r="KIS41" s="498"/>
      <c r="KIT41" s="498"/>
      <c r="KIU41" s="498"/>
      <c r="KIV41" s="498"/>
      <c r="KIW41" s="498"/>
      <c r="KIX41" s="498"/>
      <c r="KIY41" s="498"/>
      <c r="KIZ41" s="498"/>
      <c r="KJA41" s="498"/>
      <c r="KJB41" s="498"/>
      <c r="KJC41" s="498"/>
      <c r="KJD41" s="498"/>
      <c r="KJE41" s="498"/>
      <c r="KJF41" s="498"/>
      <c r="KJG41" s="498"/>
      <c r="KJH41" s="498"/>
      <c r="KJI41" s="498"/>
      <c r="KJJ41" s="498"/>
      <c r="KJK41" s="498"/>
      <c r="KJL41" s="498"/>
      <c r="KJM41" s="498"/>
      <c r="KJN41" s="498"/>
      <c r="KJO41" s="498"/>
      <c r="KJP41" s="498"/>
      <c r="KJQ41" s="498"/>
      <c r="KJR41" s="498"/>
      <c r="KJS41" s="498"/>
      <c r="KJT41" s="498"/>
      <c r="KJU41" s="498"/>
      <c r="KJV41" s="498"/>
      <c r="KJW41" s="498"/>
      <c r="KJX41" s="498"/>
      <c r="KJY41" s="498"/>
      <c r="KJZ41" s="498"/>
      <c r="KKA41" s="498"/>
      <c r="KKB41" s="498"/>
      <c r="KKC41" s="498"/>
      <c r="KKD41" s="498"/>
      <c r="KKE41" s="498"/>
      <c r="KKF41" s="498"/>
      <c r="KKG41" s="498"/>
      <c r="KKH41" s="498"/>
      <c r="KKI41" s="498"/>
      <c r="KKJ41" s="498"/>
      <c r="KKK41" s="498"/>
      <c r="KKL41" s="498"/>
      <c r="KKM41" s="498"/>
      <c r="KKN41" s="498"/>
      <c r="KKO41" s="498"/>
      <c r="KKP41" s="498"/>
      <c r="KKQ41" s="498"/>
      <c r="KKR41" s="498"/>
      <c r="KKS41" s="498"/>
      <c r="KKT41" s="498"/>
      <c r="KKU41" s="498"/>
      <c r="KKV41" s="498"/>
      <c r="KKW41" s="498"/>
      <c r="KKX41" s="498"/>
      <c r="KKY41" s="498"/>
      <c r="KKZ41" s="498"/>
      <c r="KLA41" s="498"/>
      <c r="KLB41" s="498"/>
      <c r="KLC41" s="498"/>
      <c r="KLD41" s="498"/>
      <c r="KLE41" s="498"/>
      <c r="KLF41" s="498"/>
      <c r="KLG41" s="498"/>
      <c r="KLH41" s="498"/>
      <c r="KLI41" s="498"/>
      <c r="KLJ41" s="498"/>
      <c r="KLK41" s="498"/>
      <c r="KLL41" s="498"/>
      <c r="KLM41" s="498"/>
      <c r="KLN41" s="498"/>
      <c r="KLO41" s="498"/>
      <c r="KLP41" s="498"/>
      <c r="KLQ41" s="498"/>
      <c r="KLR41" s="498"/>
      <c r="KLS41" s="498"/>
      <c r="KLT41" s="498"/>
      <c r="KLU41" s="498"/>
      <c r="KLV41" s="498"/>
      <c r="KLW41" s="498"/>
      <c r="KLX41" s="498"/>
      <c r="KLY41" s="498"/>
      <c r="KLZ41" s="498"/>
      <c r="KMA41" s="498"/>
      <c r="KMB41" s="498"/>
      <c r="KMC41" s="498"/>
      <c r="KMD41" s="498"/>
      <c r="KME41" s="498"/>
      <c r="KMF41" s="498"/>
      <c r="KMG41" s="498"/>
      <c r="KMH41" s="498"/>
      <c r="KMI41" s="498"/>
      <c r="KMJ41" s="498"/>
      <c r="KMK41" s="498"/>
      <c r="KML41" s="498"/>
      <c r="KMM41" s="498"/>
      <c r="KMN41" s="498"/>
      <c r="KMO41" s="498"/>
      <c r="KMP41" s="498"/>
      <c r="KMQ41" s="498"/>
      <c r="KMR41" s="498"/>
      <c r="KMS41" s="498"/>
      <c r="KMT41" s="498"/>
      <c r="KMU41" s="498"/>
      <c r="KMV41" s="498"/>
      <c r="KMW41" s="498"/>
      <c r="KMX41" s="498"/>
      <c r="KMY41" s="498"/>
      <c r="KMZ41" s="498"/>
      <c r="KNA41" s="498"/>
      <c r="KNB41" s="498"/>
      <c r="KNC41" s="498"/>
      <c r="KND41" s="498"/>
      <c r="KNE41" s="498"/>
      <c r="KNF41" s="498"/>
      <c r="KNG41" s="498"/>
      <c r="KNH41" s="498"/>
      <c r="KNI41" s="498"/>
      <c r="KNJ41" s="498"/>
      <c r="KNK41" s="498"/>
      <c r="KNL41" s="498"/>
      <c r="KNM41" s="498"/>
      <c r="KNN41" s="498"/>
      <c r="KNO41" s="498"/>
      <c r="KNP41" s="498"/>
      <c r="KNQ41" s="498"/>
      <c r="KNR41" s="498"/>
      <c r="KNS41" s="498"/>
      <c r="KNT41" s="498"/>
      <c r="KNU41" s="498"/>
      <c r="KNV41" s="498"/>
      <c r="KNW41" s="498"/>
      <c r="KNX41" s="498"/>
      <c r="KNY41" s="498"/>
      <c r="KNZ41" s="498"/>
      <c r="KOA41" s="498"/>
      <c r="KOB41" s="498"/>
      <c r="KOC41" s="498"/>
      <c r="KOD41" s="498"/>
      <c r="KOE41" s="498"/>
      <c r="KOF41" s="498"/>
      <c r="KOG41" s="498"/>
      <c r="KOH41" s="498"/>
      <c r="KOI41" s="498"/>
      <c r="KOJ41" s="498"/>
      <c r="KOK41" s="498"/>
      <c r="KOL41" s="498"/>
      <c r="KOM41" s="498"/>
      <c r="KON41" s="498"/>
      <c r="KOO41" s="498"/>
      <c r="KOP41" s="498"/>
      <c r="KOQ41" s="498"/>
      <c r="KOR41" s="498"/>
      <c r="KOS41" s="498"/>
      <c r="KOT41" s="498"/>
      <c r="KOU41" s="498"/>
      <c r="KOV41" s="498"/>
      <c r="KOW41" s="498"/>
      <c r="KOX41" s="498"/>
      <c r="KOY41" s="498"/>
      <c r="KOZ41" s="498"/>
      <c r="KPA41" s="498"/>
      <c r="KPB41" s="498"/>
      <c r="KPC41" s="498"/>
      <c r="KPD41" s="498"/>
      <c r="KPE41" s="498"/>
      <c r="KPF41" s="498"/>
      <c r="KPG41" s="498"/>
      <c r="KPH41" s="498"/>
      <c r="KPI41" s="498"/>
      <c r="KPJ41" s="498"/>
      <c r="KPK41" s="498"/>
      <c r="KPL41" s="498"/>
      <c r="KPM41" s="498"/>
      <c r="KPN41" s="498"/>
      <c r="KPO41" s="498"/>
      <c r="KPP41" s="498"/>
      <c r="KPQ41" s="498"/>
      <c r="KPR41" s="498"/>
      <c r="KPS41" s="498"/>
      <c r="KPT41" s="498"/>
      <c r="KPU41" s="498"/>
      <c r="KPV41" s="498"/>
      <c r="KPW41" s="498"/>
      <c r="KPX41" s="498"/>
      <c r="KPY41" s="498"/>
      <c r="KPZ41" s="498"/>
      <c r="KQA41" s="498"/>
      <c r="KQB41" s="498"/>
      <c r="KQC41" s="498"/>
      <c r="KQD41" s="498"/>
      <c r="KQE41" s="498"/>
      <c r="KQF41" s="498"/>
      <c r="KQG41" s="498"/>
      <c r="KQH41" s="498"/>
      <c r="KQI41" s="498"/>
      <c r="KQJ41" s="498"/>
      <c r="KQK41" s="498"/>
      <c r="KQL41" s="498"/>
      <c r="KQM41" s="498"/>
      <c r="KQN41" s="498"/>
      <c r="KQO41" s="498"/>
      <c r="KQP41" s="498"/>
      <c r="KQQ41" s="498"/>
      <c r="KQR41" s="498"/>
      <c r="KQS41" s="498"/>
      <c r="KQT41" s="498"/>
      <c r="KQU41" s="498"/>
      <c r="KQV41" s="498"/>
      <c r="KQW41" s="498"/>
      <c r="KQX41" s="498"/>
      <c r="KQY41" s="498"/>
      <c r="KQZ41" s="498"/>
      <c r="KRA41" s="498"/>
      <c r="KRB41" s="498"/>
      <c r="KRC41" s="498"/>
      <c r="KRD41" s="498"/>
      <c r="KRE41" s="498"/>
      <c r="KRF41" s="498"/>
      <c r="KRG41" s="498"/>
      <c r="KRH41" s="498"/>
      <c r="KRI41" s="498"/>
      <c r="KRJ41" s="498"/>
      <c r="KRK41" s="498"/>
      <c r="KRL41" s="498"/>
      <c r="KRM41" s="498"/>
      <c r="KRN41" s="498"/>
      <c r="KRO41" s="498"/>
      <c r="KRP41" s="498"/>
      <c r="KRQ41" s="498"/>
      <c r="KRR41" s="498"/>
      <c r="KRS41" s="498"/>
      <c r="KRT41" s="498"/>
      <c r="KRU41" s="498"/>
      <c r="KRV41" s="498"/>
      <c r="KRW41" s="498"/>
      <c r="KRX41" s="498"/>
      <c r="KRY41" s="498"/>
      <c r="KRZ41" s="498"/>
      <c r="KSA41" s="498"/>
      <c r="KSB41" s="498"/>
      <c r="KSC41" s="498"/>
      <c r="KSD41" s="498"/>
      <c r="KSE41" s="498"/>
      <c r="KSF41" s="498"/>
      <c r="KSG41" s="498"/>
      <c r="KSH41" s="498"/>
      <c r="KSI41" s="498"/>
      <c r="KSJ41" s="498"/>
      <c r="KSK41" s="498"/>
      <c r="KSL41" s="498"/>
      <c r="KSM41" s="498"/>
      <c r="KSN41" s="498"/>
      <c r="KSO41" s="498"/>
      <c r="KSP41" s="498"/>
      <c r="KSQ41" s="498"/>
      <c r="KSR41" s="498"/>
      <c r="KSS41" s="498"/>
      <c r="KST41" s="498"/>
      <c r="KSU41" s="498"/>
      <c r="KSV41" s="498"/>
      <c r="KSW41" s="498"/>
      <c r="KSX41" s="498"/>
      <c r="KSY41" s="498"/>
      <c r="KSZ41" s="498"/>
      <c r="KTA41" s="498"/>
      <c r="KTB41" s="498"/>
      <c r="KTC41" s="498"/>
      <c r="KTD41" s="498"/>
      <c r="KTE41" s="498"/>
      <c r="KTF41" s="498"/>
      <c r="KTG41" s="498"/>
      <c r="KTH41" s="498"/>
      <c r="KTI41" s="498"/>
      <c r="KTJ41" s="498"/>
      <c r="KTK41" s="498"/>
      <c r="KTL41" s="498"/>
      <c r="KTM41" s="498"/>
      <c r="KTN41" s="498"/>
      <c r="KTO41" s="498"/>
      <c r="KTP41" s="498"/>
      <c r="KTQ41" s="498"/>
      <c r="KTR41" s="498"/>
      <c r="KTS41" s="498"/>
      <c r="KTT41" s="498"/>
      <c r="KTU41" s="498"/>
      <c r="KTV41" s="498"/>
      <c r="KTW41" s="498"/>
      <c r="KTX41" s="498"/>
      <c r="KTY41" s="498"/>
      <c r="KTZ41" s="498"/>
      <c r="KUA41" s="498"/>
      <c r="KUB41" s="498"/>
      <c r="KUC41" s="498"/>
      <c r="KUD41" s="498"/>
      <c r="KUE41" s="498"/>
      <c r="KUF41" s="498"/>
      <c r="KUG41" s="498"/>
      <c r="KUH41" s="498"/>
      <c r="KUI41" s="498"/>
      <c r="KUJ41" s="498"/>
      <c r="KUK41" s="498"/>
      <c r="KUL41" s="498"/>
      <c r="KUM41" s="498"/>
      <c r="KUN41" s="498"/>
      <c r="KUO41" s="498"/>
      <c r="KUP41" s="498"/>
      <c r="KUQ41" s="498"/>
      <c r="KUR41" s="498"/>
      <c r="KUS41" s="498"/>
      <c r="KUT41" s="498"/>
      <c r="KUU41" s="498"/>
      <c r="KUV41" s="498"/>
      <c r="KUW41" s="498"/>
      <c r="KUX41" s="498"/>
      <c r="KUY41" s="498"/>
      <c r="KUZ41" s="498"/>
      <c r="KVA41" s="498"/>
      <c r="KVB41" s="498"/>
      <c r="KVC41" s="498"/>
      <c r="KVD41" s="498"/>
      <c r="KVE41" s="498"/>
      <c r="KVF41" s="498"/>
      <c r="KVG41" s="498"/>
      <c r="KVH41" s="498"/>
      <c r="KVI41" s="498"/>
      <c r="KVJ41" s="498"/>
      <c r="KVK41" s="498"/>
      <c r="KVL41" s="498"/>
      <c r="KVM41" s="498"/>
      <c r="KVN41" s="498"/>
      <c r="KVO41" s="498"/>
      <c r="KVP41" s="498"/>
      <c r="KVQ41" s="498"/>
      <c r="KVR41" s="498"/>
      <c r="KVS41" s="498"/>
      <c r="KVT41" s="498"/>
      <c r="KVU41" s="498"/>
      <c r="KVV41" s="498"/>
      <c r="KVW41" s="498"/>
      <c r="KVX41" s="498"/>
      <c r="KVY41" s="498"/>
      <c r="KVZ41" s="498"/>
      <c r="KWA41" s="498"/>
      <c r="KWB41" s="498"/>
      <c r="KWC41" s="498"/>
      <c r="KWD41" s="498"/>
      <c r="KWE41" s="498"/>
      <c r="KWF41" s="498"/>
      <c r="KWG41" s="498"/>
      <c r="KWH41" s="498"/>
      <c r="KWI41" s="498"/>
      <c r="KWJ41" s="498"/>
      <c r="KWK41" s="498"/>
      <c r="KWL41" s="498"/>
      <c r="KWM41" s="498"/>
      <c r="KWN41" s="498"/>
      <c r="KWO41" s="498"/>
      <c r="KWP41" s="498"/>
      <c r="KWQ41" s="498"/>
      <c r="KWR41" s="498"/>
      <c r="KWS41" s="498"/>
      <c r="KWT41" s="498"/>
      <c r="KWU41" s="498"/>
      <c r="KWV41" s="498"/>
      <c r="KWW41" s="498"/>
      <c r="KWX41" s="498"/>
      <c r="KWY41" s="498"/>
      <c r="KWZ41" s="498"/>
      <c r="KXA41" s="498"/>
      <c r="KXB41" s="498"/>
      <c r="KXC41" s="498"/>
      <c r="KXD41" s="498"/>
      <c r="KXE41" s="498"/>
      <c r="KXF41" s="498"/>
      <c r="KXG41" s="498"/>
      <c r="KXH41" s="498"/>
      <c r="KXI41" s="498"/>
      <c r="KXJ41" s="498"/>
      <c r="KXK41" s="498"/>
      <c r="KXL41" s="498"/>
      <c r="KXM41" s="498"/>
      <c r="KXN41" s="498"/>
      <c r="KXO41" s="498"/>
      <c r="KXP41" s="498"/>
      <c r="KXQ41" s="498"/>
      <c r="KXR41" s="498"/>
      <c r="KXS41" s="498"/>
      <c r="KXT41" s="498"/>
      <c r="KXU41" s="498"/>
      <c r="KXV41" s="498"/>
      <c r="KXW41" s="498"/>
      <c r="KXX41" s="498"/>
      <c r="KXY41" s="498"/>
      <c r="KXZ41" s="498"/>
      <c r="KYA41" s="498"/>
      <c r="KYB41" s="498"/>
      <c r="KYC41" s="498"/>
      <c r="KYD41" s="498"/>
      <c r="KYE41" s="498"/>
      <c r="KYF41" s="498"/>
      <c r="KYG41" s="498"/>
      <c r="KYH41" s="498"/>
      <c r="KYI41" s="498"/>
      <c r="KYJ41" s="498"/>
      <c r="KYK41" s="498"/>
      <c r="KYL41" s="498"/>
      <c r="KYM41" s="498"/>
      <c r="KYN41" s="498"/>
      <c r="KYO41" s="498"/>
      <c r="KYP41" s="498"/>
      <c r="KYQ41" s="498"/>
      <c r="KYR41" s="498"/>
      <c r="KYS41" s="498"/>
      <c r="KYT41" s="498"/>
      <c r="KYU41" s="498"/>
      <c r="KYV41" s="498"/>
      <c r="KYW41" s="498"/>
      <c r="KYX41" s="498"/>
      <c r="KYY41" s="498"/>
      <c r="KYZ41" s="498"/>
      <c r="KZA41" s="498"/>
      <c r="KZB41" s="498"/>
      <c r="KZC41" s="498"/>
      <c r="KZD41" s="498"/>
      <c r="KZE41" s="498"/>
      <c r="KZF41" s="498"/>
      <c r="KZG41" s="498"/>
      <c r="KZH41" s="498"/>
      <c r="KZI41" s="498"/>
      <c r="KZJ41" s="498"/>
      <c r="KZK41" s="498"/>
      <c r="KZL41" s="498"/>
      <c r="KZM41" s="498"/>
      <c r="KZN41" s="498"/>
      <c r="KZO41" s="498"/>
      <c r="KZP41" s="498"/>
      <c r="KZQ41" s="498"/>
      <c r="KZR41" s="498"/>
      <c r="KZS41" s="498"/>
      <c r="KZT41" s="498"/>
      <c r="KZU41" s="498"/>
      <c r="KZV41" s="498"/>
      <c r="KZW41" s="498"/>
      <c r="KZX41" s="498"/>
      <c r="KZY41" s="498"/>
      <c r="KZZ41" s="498"/>
      <c r="LAA41" s="498"/>
      <c r="LAB41" s="498"/>
      <c r="LAC41" s="498"/>
      <c r="LAD41" s="498"/>
      <c r="LAE41" s="498"/>
      <c r="LAF41" s="498"/>
      <c r="LAG41" s="498"/>
      <c r="LAH41" s="498"/>
      <c r="LAI41" s="498"/>
      <c r="LAJ41" s="498"/>
      <c r="LAK41" s="498"/>
      <c r="LAL41" s="498"/>
      <c r="LAM41" s="498"/>
      <c r="LAN41" s="498"/>
      <c r="LAO41" s="498"/>
      <c r="LAP41" s="498"/>
      <c r="LAQ41" s="498"/>
      <c r="LAR41" s="498"/>
      <c r="LAS41" s="498"/>
      <c r="LAT41" s="498"/>
      <c r="LAU41" s="498"/>
      <c r="LAV41" s="498"/>
      <c r="LAW41" s="498"/>
      <c r="LAX41" s="498"/>
      <c r="LAY41" s="498"/>
      <c r="LAZ41" s="498"/>
      <c r="LBA41" s="498"/>
      <c r="LBB41" s="498"/>
      <c r="LBC41" s="498"/>
      <c r="LBD41" s="498"/>
      <c r="LBE41" s="498"/>
      <c r="LBF41" s="498"/>
      <c r="LBG41" s="498"/>
      <c r="LBH41" s="498"/>
      <c r="LBI41" s="498"/>
      <c r="LBJ41" s="498"/>
      <c r="LBK41" s="498"/>
      <c r="LBL41" s="498"/>
      <c r="LBM41" s="498"/>
      <c r="LBN41" s="498"/>
      <c r="LBO41" s="498"/>
      <c r="LBP41" s="498"/>
      <c r="LBQ41" s="498"/>
      <c r="LBR41" s="498"/>
      <c r="LBS41" s="498"/>
      <c r="LBT41" s="498"/>
      <c r="LBU41" s="498"/>
      <c r="LBV41" s="498"/>
      <c r="LBW41" s="498"/>
      <c r="LBX41" s="498"/>
      <c r="LBY41" s="498"/>
      <c r="LBZ41" s="498"/>
      <c r="LCA41" s="498"/>
      <c r="LCB41" s="498"/>
      <c r="LCC41" s="498"/>
      <c r="LCD41" s="498"/>
      <c r="LCE41" s="498"/>
      <c r="LCF41" s="498"/>
      <c r="LCG41" s="498"/>
      <c r="LCH41" s="498"/>
      <c r="LCI41" s="498"/>
      <c r="LCJ41" s="498"/>
      <c r="LCK41" s="498"/>
      <c r="LCL41" s="498"/>
      <c r="LCM41" s="498"/>
      <c r="LCN41" s="498"/>
      <c r="LCO41" s="498"/>
      <c r="LCP41" s="498"/>
      <c r="LCQ41" s="498"/>
      <c r="LCR41" s="498"/>
      <c r="LCS41" s="498"/>
      <c r="LCT41" s="498"/>
      <c r="LCU41" s="498"/>
      <c r="LCV41" s="498"/>
      <c r="LCW41" s="498"/>
      <c r="LCX41" s="498"/>
      <c r="LCY41" s="498"/>
      <c r="LCZ41" s="498"/>
      <c r="LDA41" s="498"/>
      <c r="LDB41" s="498"/>
      <c r="LDC41" s="498"/>
      <c r="LDD41" s="498"/>
      <c r="LDE41" s="498"/>
      <c r="LDF41" s="498"/>
      <c r="LDG41" s="498"/>
      <c r="LDH41" s="498"/>
      <c r="LDI41" s="498"/>
      <c r="LDJ41" s="498"/>
      <c r="LDK41" s="498"/>
      <c r="LDL41" s="498"/>
      <c r="LDM41" s="498"/>
      <c r="LDN41" s="498"/>
      <c r="LDO41" s="498"/>
      <c r="LDP41" s="498"/>
      <c r="LDQ41" s="498"/>
      <c r="LDR41" s="498"/>
      <c r="LDS41" s="498"/>
      <c r="LDT41" s="498"/>
      <c r="LDU41" s="498"/>
      <c r="LDV41" s="498"/>
      <c r="LDW41" s="498"/>
      <c r="LDX41" s="498"/>
      <c r="LDY41" s="498"/>
      <c r="LDZ41" s="498"/>
      <c r="LEA41" s="498"/>
      <c r="LEB41" s="498"/>
      <c r="LEC41" s="498"/>
      <c r="LED41" s="498"/>
      <c r="LEE41" s="498"/>
      <c r="LEF41" s="498"/>
      <c r="LEG41" s="498"/>
      <c r="LEH41" s="498"/>
      <c r="LEI41" s="498"/>
      <c r="LEJ41" s="498"/>
      <c r="LEK41" s="498"/>
      <c r="LEL41" s="498"/>
      <c r="LEM41" s="498"/>
      <c r="LEN41" s="498"/>
      <c r="LEO41" s="498"/>
      <c r="LEP41" s="498"/>
      <c r="LEQ41" s="498"/>
      <c r="LER41" s="498"/>
      <c r="LES41" s="498"/>
      <c r="LET41" s="498"/>
      <c r="LEU41" s="498"/>
      <c r="LEV41" s="498"/>
      <c r="LEW41" s="498"/>
      <c r="LEX41" s="498"/>
      <c r="LEY41" s="498"/>
      <c r="LEZ41" s="498"/>
      <c r="LFA41" s="498"/>
      <c r="LFB41" s="498"/>
      <c r="LFC41" s="498"/>
      <c r="LFD41" s="498"/>
      <c r="LFE41" s="498"/>
      <c r="LFF41" s="498"/>
      <c r="LFG41" s="498"/>
      <c r="LFH41" s="498"/>
      <c r="LFI41" s="498"/>
      <c r="LFJ41" s="498"/>
      <c r="LFK41" s="498"/>
      <c r="LFL41" s="498"/>
      <c r="LFM41" s="498"/>
      <c r="LFN41" s="498"/>
      <c r="LFO41" s="498"/>
      <c r="LFP41" s="498"/>
      <c r="LFQ41" s="498"/>
      <c r="LFR41" s="498"/>
      <c r="LFS41" s="498"/>
      <c r="LFT41" s="498"/>
      <c r="LFU41" s="498"/>
      <c r="LFV41" s="498"/>
      <c r="LFW41" s="498"/>
      <c r="LFX41" s="498"/>
      <c r="LFY41" s="498"/>
      <c r="LFZ41" s="498"/>
      <c r="LGA41" s="498"/>
      <c r="LGB41" s="498"/>
      <c r="LGC41" s="498"/>
      <c r="LGD41" s="498"/>
      <c r="LGE41" s="498"/>
      <c r="LGF41" s="498"/>
      <c r="LGG41" s="498"/>
      <c r="LGH41" s="498"/>
      <c r="LGI41" s="498"/>
      <c r="LGJ41" s="498"/>
      <c r="LGK41" s="498"/>
      <c r="LGL41" s="498"/>
      <c r="LGM41" s="498"/>
      <c r="LGN41" s="498"/>
      <c r="LGO41" s="498"/>
      <c r="LGP41" s="498"/>
      <c r="LGQ41" s="498"/>
      <c r="LGR41" s="498"/>
      <c r="LGS41" s="498"/>
      <c r="LGT41" s="498"/>
      <c r="LGU41" s="498"/>
      <c r="LGV41" s="498"/>
      <c r="LGW41" s="498"/>
      <c r="LGX41" s="498"/>
      <c r="LGY41" s="498"/>
      <c r="LGZ41" s="498"/>
      <c r="LHA41" s="498"/>
      <c r="LHB41" s="498"/>
      <c r="LHC41" s="498"/>
      <c r="LHD41" s="498"/>
      <c r="LHE41" s="498"/>
      <c r="LHF41" s="498"/>
      <c r="LHG41" s="498"/>
      <c r="LHH41" s="498"/>
      <c r="LHI41" s="498"/>
      <c r="LHJ41" s="498"/>
      <c r="LHK41" s="498"/>
      <c r="LHL41" s="498"/>
      <c r="LHM41" s="498"/>
      <c r="LHN41" s="498"/>
      <c r="LHO41" s="498"/>
      <c r="LHP41" s="498"/>
      <c r="LHQ41" s="498"/>
      <c r="LHR41" s="498"/>
      <c r="LHS41" s="498"/>
      <c r="LHT41" s="498"/>
      <c r="LHU41" s="498"/>
      <c r="LHV41" s="498"/>
      <c r="LHW41" s="498"/>
      <c r="LHX41" s="498"/>
      <c r="LHY41" s="498"/>
      <c r="LHZ41" s="498"/>
      <c r="LIA41" s="498"/>
      <c r="LIB41" s="498"/>
      <c r="LIC41" s="498"/>
      <c r="LID41" s="498"/>
      <c r="LIE41" s="498"/>
      <c r="LIF41" s="498"/>
      <c r="LIG41" s="498"/>
      <c r="LIH41" s="498"/>
      <c r="LII41" s="498"/>
      <c r="LIJ41" s="498"/>
      <c r="LIK41" s="498"/>
      <c r="LIL41" s="498"/>
      <c r="LIM41" s="498"/>
      <c r="LIN41" s="498"/>
      <c r="LIO41" s="498"/>
      <c r="LIP41" s="498"/>
      <c r="LIQ41" s="498"/>
      <c r="LIR41" s="498"/>
      <c r="LIS41" s="498"/>
      <c r="LIT41" s="498"/>
      <c r="LIU41" s="498"/>
      <c r="LIV41" s="498"/>
      <c r="LIW41" s="498"/>
      <c r="LIX41" s="498"/>
      <c r="LIY41" s="498"/>
      <c r="LIZ41" s="498"/>
      <c r="LJA41" s="498"/>
      <c r="LJB41" s="498"/>
      <c r="LJC41" s="498"/>
      <c r="LJD41" s="498"/>
      <c r="LJE41" s="498"/>
      <c r="LJF41" s="498"/>
      <c r="LJG41" s="498"/>
      <c r="LJH41" s="498"/>
      <c r="LJI41" s="498"/>
      <c r="LJJ41" s="498"/>
      <c r="LJK41" s="498"/>
      <c r="LJL41" s="498"/>
      <c r="LJM41" s="498"/>
      <c r="LJN41" s="498"/>
      <c r="LJO41" s="498"/>
      <c r="LJP41" s="498"/>
      <c r="LJQ41" s="498"/>
      <c r="LJR41" s="498"/>
      <c r="LJS41" s="498"/>
      <c r="LJT41" s="498"/>
      <c r="LJU41" s="498"/>
      <c r="LJV41" s="498"/>
      <c r="LJW41" s="498"/>
      <c r="LJX41" s="498"/>
      <c r="LJY41" s="498"/>
      <c r="LJZ41" s="498"/>
      <c r="LKA41" s="498"/>
      <c r="LKB41" s="498"/>
      <c r="LKC41" s="498"/>
      <c r="LKD41" s="498"/>
      <c r="LKE41" s="498"/>
      <c r="LKF41" s="498"/>
      <c r="LKG41" s="498"/>
      <c r="LKH41" s="498"/>
      <c r="LKI41" s="498"/>
      <c r="LKJ41" s="498"/>
      <c r="LKK41" s="498"/>
      <c r="LKL41" s="498"/>
      <c r="LKM41" s="498"/>
      <c r="LKN41" s="498"/>
      <c r="LKO41" s="498"/>
      <c r="LKP41" s="498"/>
      <c r="LKQ41" s="498"/>
      <c r="LKR41" s="498"/>
      <c r="LKS41" s="498"/>
      <c r="LKT41" s="498"/>
      <c r="LKU41" s="498"/>
      <c r="LKV41" s="498"/>
      <c r="LKW41" s="498"/>
      <c r="LKX41" s="498"/>
      <c r="LKY41" s="498"/>
      <c r="LKZ41" s="498"/>
      <c r="LLA41" s="498"/>
      <c r="LLB41" s="498"/>
      <c r="LLC41" s="498"/>
      <c r="LLD41" s="498"/>
      <c r="LLE41" s="498"/>
      <c r="LLF41" s="498"/>
      <c r="LLG41" s="498"/>
      <c r="LLH41" s="498"/>
      <c r="LLI41" s="498"/>
      <c r="LLJ41" s="498"/>
      <c r="LLK41" s="498"/>
      <c r="LLL41" s="498"/>
      <c r="LLM41" s="498"/>
      <c r="LLN41" s="498"/>
      <c r="LLO41" s="498"/>
      <c r="LLP41" s="498"/>
      <c r="LLQ41" s="498"/>
      <c r="LLR41" s="498"/>
      <c r="LLS41" s="498"/>
      <c r="LLT41" s="498"/>
      <c r="LLU41" s="498"/>
      <c r="LLV41" s="498"/>
      <c r="LLW41" s="498"/>
      <c r="LLX41" s="498"/>
      <c r="LLY41" s="498"/>
      <c r="LLZ41" s="498"/>
      <c r="LMA41" s="498"/>
      <c r="LMB41" s="498"/>
      <c r="LMC41" s="498"/>
      <c r="LMD41" s="498"/>
      <c r="LME41" s="498"/>
      <c r="LMF41" s="498"/>
      <c r="LMG41" s="498"/>
      <c r="LMH41" s="498"/>
      <c r="LMI41" s="498"/>
      <c r="LMJ41" s="498"/>
      <c r="LMK41" s="498"/>
      <c r="LML41" s="498"/>
      <c r="LMM41" s="498"/>
      <c r="LMN41" s="498"/>
      <c r="LMO41" s="498"/>
      <c r="LMP41" s="498"/>
      <c r="LMQ41" s="498"/>
      <c r="LMR41" s="498"/>
      <c r="LMS41" s="498"/>
      <c r="LMT41" s="498"/>
      <c r="LMU41" s="498"/>
      <c r="LMV41" s="498"/>
      <c r="LMW41" s="498"/>
      <c r="LMX41" s="498"/>
      <c r="LMY41" s="498"/>
      <c r="LMZ41" s="498"/>
      <c r="LNA41" s="498"/>
      <c r="LNB41" s="498"/>
      <c r="LNC41" s="498"/>
      <c r="LND41" s="498"/>
      <c r="LNE41" s="498"/>
      <c r="LNF41" s="498"/>
      <c r="LNG41" s="498"/>
      <c r="LNH41" s="498"/>
      <c r="LNI41" s="498"/>
      <c r="LNJ41" s="498"/>
      <c r="LNK41" s="498"/>
      <c r="LNL41" s="498"/>
      <c r="LNM41" s="498"/>
      <c r="LNN41" s="498"/>
      <c r="LNO41" s="498"/>
      <c r="LNP41" s="498"/>
      <c r="LNQ41" s="498"/>
      <c r="LNR41" s="498"/>
      <c r="LNS41" s="498"/>
      <c r="LNT41" s="498"/>
      <c r="LNU41" s="498"/>
      <c r="LNV41" s="498"/>
      <c r="LNW41" s="498"/>
      <c r="LNX41" s="498"/>
      <c r="LNY41" s="498"/>
      <c r="LNZ41" s="498"/>
      <c r="LOA41" s="498"/>
      <c r="LOB41" s="498"/>
      <c r="LOC41" s="498"/>
      <c r="LOD41" s="498"/>
      <c r="LOE41" s="498"/>
      <c r="LOF41" s="498"/>
      <c r="LOG41" s="498"/>
      <c r="LOH41" s="498"/>
      <c r="LOI41" s="498"/>
      <c r="LOJ41" s="498"/>
      <c r="LOK41" s="498"/>
      <c r="LOL41" s="498"/>
      <c r="LOM41" s="498"/>
      <c r="LON41" s="498"/>
      <c r="LOO41" s="498"/>
      <c r="LOP41" s="498"/>
      <c r="LOQ41" s="498"/>
      <c r="LOR41" s="498"/>
      <c r="LOS41" s="498"/>
      <c r="LOT41" s="498"/>
      <c r="LOU41" s="498"/>
      <c r="LOV41" s="498"/>
      <c r="LOW41" s="498"/>
      <c r="LOX41" s="498"/>
      <c r="LOY41" s="498"/>
      <c r="LOZ41" s="498"/>
      <c r="LPA41" s="498"/>
      <c r="LPB41" s="498"/>
      <c r="LPC41" s="498"/>
      <c r="LPD41" s="498"/>
      <c r="LPE41" s="498"/>
      <c r="LPF41" s="498"/>
      <c r="LPG41" s="498"/>
      <c r="LPH41" s="498"/>
      <c r="LPI41" s="498"/>
      <c r="LPJ41" s="498"/>
      <c r="LPK41" s="498"/>
      <c r="LPL41" s="498"/>
      <c r="LPM41" s="498"/>
      <c r="LPN41" s="498"/>
      <c r="LPO41" s="498"/>
      <c r="LPP41" s="498"/>
      <c r="LPQ41" s="498"/>
      <c r="LPR41" s="498"/>
      <c r="LPS41" s="498"/>
      <c r="LPT41" s="498"/>
      <c r="LPU41" s="498"/>
      <c r="LPV41" s="498"/>
      <c r="LPW41" s="498"/>
      <c r="LPX41" s="498"/>
      <c r="LPY41" s="498"/>
      <c r="LPZ41" s="498"/>
      <c r="LQA41" s="498"/>
      <c r="LQB41" s="498"/>
      <c r="LQC41" s="498"/>
      <c r="LQD41" s="498"/>
      <c r="LQE41" s="498"/>
      <c r="LQF41" s="498"/>
      <c r="LQG41" s="498"/>
      <c r="LQH41" s="498"/>
      <c r="LQI41" s="498"/>
      <c r="LQJ41" s="498"/>
      <c r="LQK41" s="498"/>
      <c r="LQL41" s="498"/>
      <c r="LQM41" s="498"/>
      <c r="LQN41" s="498"/>
      <c r="LQO41" s="498"/>
      <c r="LQP41" s="498"/>
      <c r="LQQ41" s="498"/>
      <c r="LQR41" s="498"/>
      <c r="LQS41" s="498"/>
      <c r="LQT41" s="498"/>
      <c r="LQU41" s="498"/>
      <c r="LQV41" s="498"/>
      <c r="LQW41" s="498"/>
      <c r="LQX41" s="498"/>
      <c r="LQY41" s="498"/>
      <c r="LQZ41" s="498"/>
      <c r="LRA41" s="498"/>
      <c r="LRB41" s="498"/>
      <c r="LRC41" s="498"/>
      <c r="LRD41" s="498"/>
      <c r="LRE41" s="498"/>
      <c r="LRF41" s="498"/>
      <c r="LRG41" s="498"/>
      <c r="LRH41" s="498"/>
      <c r="LRI41" s="498"/>
      <c r="LRJ41" s="498"/>
      <c r="LRK41" s="498"/>
      <c r="LRL41" s="498"/>
      <c r="LRM41" s="498"/>
      <c r="LRN41" s="498"/>
      <c r="LRO41" s="498"/>
      <c r="LRP41" s="498"/>
      <c r="LRQ41" s="498"/>
      <c r="LRR41" s="498"/>
      <c r="LRS41" s="498"/>
      <c r="LRT41" s="498"/>
      <c r="LRU41" s="498"/>
      <c r="LRV41" s="498"/>
      <c r="LRW41" s="498"/>
      <c r="LRX41" s="498"/>
      <c r="LRY41" s="498"/>
      <c r="LRZ41" s="498"/>
      <c r="LSA41" s="498"/>
      <c r="LSB41" s="498"/>
      <c r="LSC41" s="498"/>
      <c r="LSD41" s="498"/>
      <c r="LSE41" s="498"/>
      <c r="LSF41" s="498"/>
      <c r="LSG41" s="498"/>
      <c r="LSH41" s="498"/>
      <c r="LSI41" s="498"/>
      <c r="LSJ41" s="498"/>
      <c r="LSK41" s="498"/>
      <c r="LSL41" s="498"/>
      <c r="LSM41" s="498"/>
      <c r="LSN41" s="498"/>
      <c r="LSO41" s="498"/>
      <c r="LSP41" s="498"/>
      <c r="LSQ41" s="498"/>
      <c r="LSR41" s="498"/>
      <c r="LSS41" s="498"/>
      <c r="LST41" s="498"/>
      <c r="LSU41" s="498"/>
      <c r="LSV41" s="498"/>
      <c r="LSW41" s="498"/>
      <c r="LSX41" s="498"/>
      <c r="LSY41" s="498"/>
      <c r="LSZ41" s="498"/>
      <c r="LTA41" s="498"/>
      <c r="LTB41" s="498"/>
      <c r="LTC41" s="498"/>
      <c r="LTD41" s="498"/>
      <c r="LTE41" s="498"/>
      <c r="LTF41" s="498"/>
      <c r="LTG41" s="498"/>
      <c r="LTH41" s="498"/>
      <c r="LTI41" s="498"/>
      <c r="LTJ41" s="498"/>
      <c r="LTK41" s="498"/>
      <c r="LTL41" s="498"/>
      <c r="LTM41" s="498"/>
      <c r="LTN41" s="498"/>
      <c r="LTO41" s="498"/>
      <c r="LTP41" s="498"/>
      <c r="LTQ41" s="498"/>
      <c r="LTR41" s="498"/>
      <c r="LTS41" s="498"/>
      <c r="LTT41" s="498"/>
      <c r="LTU41" s="498"/>
      <c r="LTV41" s="498"/>
      <c r="LTW41" s="498"/>
      <c r="LTX41" s="498"/>
      <c r="LTY41" s="498"/>
      <c r="LTZ41" s="498"/>
      <c r="LUA41" s="498"/>
      <c r="LUB41" s="498"/>
      <c r="LUC41" s="498"/>
      <c r="LUD41" s="498"/>
      <c r="LUE41" s="498"/>
      <c r="LUF41" s="498"/>
      <c r="LUG41" s="498"/>
      <c r="LUH41" s="498"/>
      <c r="LUI41" s="498"/>
      <c r="LUJ41" s="498"/>
      <c r="LUK41" s="498"/>
      <c r="LUL41" s="498"/>
      <c r="LUM41" s="498"/>
      <c r="LUN41" s="498"/>
      <c r="LUO41" s="498"/>
      <c r="LUP41" s="498"/>
      <c r="LUQ41" s="498"/>
      <c r="LUR41" s="498"/>
      <c r="LUS41" s="498"/>
      <c r="LUT41" s="498"/>
      <c r="LUU41" s="498"/>
      <c r="LUV41" s="498"/>
      <c r="LUW41" s="498"/>
      <c r="LUX41" s="498"/>
      <c r="LUY41" s="498"/>
      <c r="LUZ41" s="498"/>
      <c r="LVA41" s="498"/>
      <c r="LVB41" s="498"/>
      <c r="LVC41" s="498"/>
      <c r="LVD41" s="498"/>
      <c r="LVE41" s="498"/>
      <c r="LVF41" s="498"/>
      <c r="LVG41" s="498"/>
      <c r="LVH41" s="498"/>
      <c r="LVI41" s="498"/>
      <c r="LVJ41" s="498"/>
      <c r="LVK41" s="498"/>
      <c r="LVL41" s="498"/>
      <c r="LVM41" s="498"/>
      <c r="LVN41" s="498"/>
      <c r="LVO41" s="498"/>
      <c r="LVP41" s="498"/>
      <c r="LVQ41" s="498"/>
      <c r="LVR41" s="498"/>
      <c r="LVS41" s="498"/>
      <c r="LVT41" s="498"/>
      <c r="LVU41" s="498"/>
      <c r="LVV41" s="498"/>
      <c r="LVW41" s="498"/>
      <c r="LVX41" s="498"/>
      <c r="LVY41" s="498"/>
      <c r="LVZ41" s="498"/>
      <c r="LWA41" s="498"/>
      <c r="LWB41" s="498"/>
      <c r="LWC41" s="498"/>
      <c r="LWD41" s="498"/>
      <c r="LWE41" s="498"/>
      <c r="LWF41" s="498"/>
      <c r="LWG41" s="498"/>
      <c r="LWH41" s="498"/>
      <c r="LWI41" s="498"/>
      <c r="LWJ41" s="498"/>
      <c r="LWK41" s="498"/>
      <c r="LWL41" s="498"/>
      <c r="LWM41" s="498"/>
      <c r="LWN41" s="498"/>
      <c r="LWO41" s="498"/>
      <c r="LWP41" s="498"/>
      <c r="LWQ41" s="498"/>
      <c r="LWR41" s="498"/>
      <c r="LWS41" s="498"/>
      <c r="LWT41" s="498"/>
      <c r="LWU41" s="498"/>
      <c r="LWV41" s="498"/>
      <c r="LWW41" s="498"/>
      <c r="LWX41" s="498"/>
      <c r="LWY41" s="498"/>
      <c r="LWZ41" s="498"/>
      <c r="LXA41" s="498"/>
      <c r="LXB41" s="498"/>
      <c r="LXC41" s="498"/>
      <c r="LXD41" s="498"/>
      <c r="LXE41" s="498"/>
      <c r="LXF41" s="498"/>
      <c r="LXG41" s="498"/>
      <c r="LXH41" s="498"/>
      <c r="LXI41" s="498"/>
      <c r="LXJ41" s="498"/>
      <c r="LXK41" s="498"/>
      <c r="LXL41" s="498"/>
      <c r="LXM41" s="498"/>
      <c r="LXN41" s="498"/>
      <c r="LXO41" s="498"/>
      <c r="LXP41" s="498"/>
      <c r="LXQ41" s="498"/>
      <c r="LXR41" s="498"/>
      <c r="LXS41" s="498"/>
      <c r="LXT41" s="498"/>
      <c r="LXU41" s="498"/>
      <c r="LXV41" s="498"/>
      <c r="LXW41" s="498"/>
      <c r="LXX41" s="498"/>
      <c r="LXY41" s="498"/>
      <c r="LXZ41" s="498"/>
      <c r="LYA41" s="498"/>
      <c r="LYB41" s="498"/>
      <c r="LYC41" s="498"/>
      <c r="LYD41" s="498"/>
      <c r="LYE41" s="498"/>
      <c r="LYF41" s="498"/>
      <c r="LYG41" s="498"/>
      <c r="LYH41" s="498"/>
      <c r="LYI41" s="498"/>
      <c r="LYJ41" s="498"/>
      <c r="LYK41" s="498"/>
      <c r="LYL41" s="498"/>
      <c r="LYM41" s="498"/>
      <c r="LYN41" s="498"/>
      <c r="LYO41" s="498"/>
      <c r="LYP41" s="498"/>
      <c r="LYQ41" s="498"/>
      <c r="LYR41" s="498"/>
      <c r="LYS41" s="498"/>
      <c r="LYT41" s="498"/>
      <c r="LYU41" s="498"/>
      <c r="LYV41" s="498"/>
      <c r="LYW41" s="498"/>
      <c r="LYX41" s="498"/>
      <c r="LYY41" s="498"/>
      <c r="LYZ41" s="498"/>
      <c r="LZA41" s="498"/>
      <c r="LZB41" s="498"/>
      <c r="LZC41" s="498"/>
      <c r="LZD41" s="498"/>
      <c r="LZE41" s="498"/>
      <c r="LZF41" s="498"/>
      <c r="LZG41" s="498"/>
      <c r="LZH41" s="498"/>
      <c r="LZI41" s="498"/>
      <c r="LZJ41" s="498"/>
      <c r="LZK41" s="498"/>
      <c r="LZL41" s="498"/>
      <c r="LZM41" s="498"/>
      <c r="LZN41" s="498"/>
      <c r="LZO41" s="498"/>
      <c r="LZP41" s="498"/>
      <c r="LZQ41" s="498"/>
      <c r="LZR41" s="498"/>
      <c r="LZS41" s="498"/>
      <c r="LZT41" s="498"/>
      <c r="LZU41" s="498"/>
      <c r="LZV41" s="498"/>
      <c r="LZW41" s="498"/>
      <c r="LZX41" s="498"/>
      <c r="LZY41" s="498"/>
      <c r="LZZ41" s="498"/>
      <c r="MAA41" s="498"/>
      <c r="MAB41" s="498"/>
      <c r="MAC41" s="498"/>
      <c r="MAD41" s="498"/>
      <c r="MAE41" s="498"/>
      <c r="MAF41" s="498"/>
      <c r="MAG41" s="498"/>
      <c r="MAH41" s="498"/>
      <c r="MAI41" s="498"/>
      <c r="MAJ41" s="498"/>
      <c r="MAK41" s="498"/>
      <c r="MAL41" s="498"/>
      <c r="MAM41" s="498"/>
      <c r="MAN41" s="498"/>
      <c r="MAO41" s="498"/>
      <c r="MAP41" s="498"/>
      <c r="MAQ41" s="498"/>
      <c r="MAR41" s="498"/>
      <c r="MAS41" s="498"/>
      <c r="MAT41" s="498"/>
      <c r="MAU41" s="498"/>
      <c r="MAV41" s="498"/>
      <c r="MAW41" s="498"/>
      <c r="MAX41" s="498"/>
      <c r="MAY41" s="498"/>
      <c r="MAZ41" s="498"/>
      <c r="MBA41" s="498"/>
      <c r="MBB41" s="498"/>
      <c r="MBC41" s="498"/>
      <c r="MBD41" s="498"/>
      <c r="MBE41" s="498"/>
      <c r="MBF41" s="498"/>
      <c r="MBG41" s="498"/>
      <c r="MBH41" s="498"/>
      <c r="MBI41" s="498"/>
      <c r="MBJ41" s="498"/>
      <c r="MBK41" s="498"/>
      <c r="MBL41" s="498"/>
      <c r="MBM41" s="498"/>
      <c r="MBN41" s="498"/>
      <c r="MBO41" s="498"/>
      <c r="MBP41" s="498"/>
      <c r="MBQ41" s="498"/>
      <c r="MBR41" s="498"/>
      <c r="MBS41" s="498"/>
      <c r="MBT41" s="498"/>
      <c r="MBU41" s="498"/>
      <c r="MBV41" s="498"/>
      <c r="MBW41" s="498"/>
      <c r="MBX41" s="498"/>
      <c r="MBY41" s="498"/>
      <c r="MBZ41" s="498"/>
      <c r="MCA41" s="498"/>
      <c r="MCB41" s="498"/>
      <c r="MCC41" s="498"/>
      <c r="MCD41" s="498"/>
      <c r="MCE41" s="498"/>
      <c r="MCF41" s="498"/>
      <c r="MCG41" s="498"/>
      <c r="MCH41" s="498"/>
      <c r="MCI41" s="498"/>
      <c r="MCJ41" s="498"/>
      <c r="MCK41" s="498"/>
      <c r="MCL41" s="498"/>
      <c r="MCM41" s="498"/>
      <c r="MCN41" s="498"/>
      <c r="MCO41" s="498"/>
      <c r="MCP41" s="498"/>
      <c r="MCQ41" s="498"/>
      <c r="MCR41" s="498"/>
      <c r="MCS41" s="498"/>
      <c r="MCT41" s="498"/>
      <c r="MCU41" s="498"/>
      <c r="MCV41" s="498"/>
      <c r="MCW41" s="498"/>
      <c r="MCX41" s="498"/>
      <c r="MCY41" s="498"/>
      <c r="MCZ41" s="498"/>
      <c r="MDA41" s="498"/>
      <c r="MDB41" s="498"/>
      <c r="MDC41" s="498"/>
      <c r="MDD41" s="498"/>
      <c r="MDE41" s="498"/>
      <c r="MDF41" s="498"/>
      <c r="MDG41" s="498"/>
      <c r="MDH41" s="498"/>
      <c r="MDI41" s="498"/>
      <c r="MDJ41" s="498"/>
      <c r="MDK41" s="498"/>
      <c r="MDL41" s="498"/>
      <c r="MDM41" s="498"/>
      <c r="MDN41" s="498"/>
      <c r="MDO41" s="498"/>
      <c r="MDP41" s="498"/>
      <c r="MDQ41" s="498"/>
      <c r="MDR41" s="498"/>
      <c r="MDS41" s="498"/>
      <c r="MDT41" s="498"/>
      <c r="MDU41" s="498"/>
      <c r="MDV41" s="498"/>
      <c r="MDW41" s="498"/>
      <c r="MDX41" s="498"/>
      <c r="MDY41" s="498"/>
      <c r="MDZ41" s="498"/>
      <c r="MEA41" s="498"/>
      <c r="MEB41" s="498"/>
      <c r="MEC41" s="498"/>
      <c r="MED41" s="498"/>
      <c r="MEE41" s="498"/>
      <c r="MEF41" s="498"/>
      <c r="MEG41" s="498"/>
      <c r="MEH41" s="498"/>
      <c r="MEI41" s="498"/>
      <c r="MEJ41" s="498"/>
      <c r="MEK41" s="498"/>
      <c r="MEL41" s="498"/>
      <c r="MEM41" s="498"/>
      <c r="MEN41" s="498"/>
      <c r="MEO41" s="498"/>
      <c r="MEP41" s="498"/>
      <c r="MEQ41" s="498"/>
      <c r="MER41" s="498"/>
      <c r="MES41" s="498"/>
      <c r="MET41" s="498"/>
      <c r="MEU41" s="498"/>
      <c r="MEV41" s="498"/>
      <c r="MEW41" s="498"/>
      <c r="MEX41" s="498"/>
      <c r="MEY41" s="498"/>
      <c r="MEZ41" s="498"/>
      <c r="MFA41" s="498"/>
      <c r="MFB41" s="498"/>
      <c r="MFC41" s="498"/>
      <c r="MFD41" s="498"/>
      <c r="MFE41" s="498"/>
      <c r="MFF41" s="498"/>
      <c r="MFG41" s="498"/>
      <c r="MFH41" s="498"/>
      <c r="MFI41" s="498"/>
      <c r="MFJ41" s="498"/>
      <c r="MFK41" s="498"/>
      <c r="MFL41" s="498"/>
      <c r="MFM41" s="498"/>
      <c r="MFN41" s="498"/>
      <c r="MFO41" s="498"/>
      <c r="MFP41" s="498"/>
      <c r="MFQ41" s="498"/>
      <c r="MFR41" s="498"/>
      <c r="MFS41" s="498"/>
      <c r="MFT41" s="498"/>
      <c r="MFU41" s="498"/>
      <c r="MFV41" s="498"/>
      <c r="MFW41" s="498"/>
      <c r="MFX41" s="498"/>
      <c r="MFY41" s="498"/>
      <c r="MFZ41" s="498"/>
      <c r="MGA41" s="498"/>
      <c r="MGB41" s="498"/>
      <c r="MGC41" s="498"/>
      <c r="MGD41" s="498"/>
      <c r="MGE41" s="498"/>
      <c r="MGF41" s="498"/>
      <c r="MGG41" s="498"/>
      <c r="MGH41" s="498"/>
      <c r="MGI41" s="498"/>
      <c r="MGJ41" s="498"/>
      <c r="MGK41" s="498"/>
      <c r="MGL41" s="498"/>
      <c r="MGM41" s="498"/>
      <c r="MGN41" s="498"/>
      <c r="MGO41" s="498"/>
      <c r="MGP41" s="498"/>
      <c r="MGQ41" s="498"/>
      <c r="MGR41" s="498"/>
      <c r="MGS41" s="498"/>
      <c r="MGT41" s="498"/>
      <c r="MGU41" s="498"/>
      <c r="MGV41" s="498"/>
      <c r="MGW41" s="498"/>
      <c r="MGX41" s="498"/>
      <c r="MGY41" s="498"/>
      <c r="MGZ41" s="498"/>
      <c r="MHA41" s="498"/>
      <c r="MHB41" s="498"/>
      <c r="MHC41" s="498"/>
      <c r="MHD41" s="498"/>
      <c r="MHE41" s="498"/>
      <c r="MHF41" s="498"/>
      <c r="MHG41" s="498"/>
      <c r="MHH41" s="498"/>
      <c r="MHI41" s="498"/>
      <c r="MHJ41" s="498"/>
      <c r="MHK41" s="498"/>
      <c r="MHL41" s="498"/>
      <c r="MHM41" s="498"/>
      <c r="MHN41" s="498"/>
      <c r="MHO41" s="498"/>
      <c r="MHP41" s="498"/>
      <c r="MHQ41" s="498"/>
      <c r="MHR41" s="498"/>
      <c r="MHS41" s="498"/>
      <c r="MHT41" s="498"/>
      <c r="MHU41" s="498"/>
      <c r="MHV41" s="498"/>
      <c r="MHW41" s="498"/>
      <c r="MHX41" s="498"/>
      <c r="MHY41" s="498"/>
      <c r="MHZ41" s="498"/>
      <c r="MIA41" s="498"/>
      <c r="MIB41" s="498"/>
      <c r="MIC41" s="498"/>
      <c r="MID41" s="498"/>
      <c r="MIE41" s="498"/>
      <c r="MIF41" s="498"/>
      <c r="MIG41" s="498"/>
      <c r="MIH41" s="498"/>
      <c r="MII41" s="498"/>
      <c r="MIJ41" s="498"/>
      <c r="MIK41" s="498"/>
      <c r="MIL41" s="498"/>
      <c r="MIM41" s="498"/>
      <c r="MIN41" s="498"/>
      <c r="MIO41" s="498"/>
      <c r="MIP41" s="498"/>
      <c r="MIQ41" s="498"/>
      <c r="MIR41" s="498"/>
      <c r="MIS41" s="498"/>
      <c r="MIT41" s="498"/>
      <c r="MIU41" s="498"/>
      <c r="MIV41" s="498"/>
      <c r="MIW41" s="498"/>
      <c r="MIX41" s="498"/>
      <c r="MIY41" s="498"/>
      <c r="MIZ41" s="498"/>
      <c r="MJA41" s="498"/>
      <c r="MJB41" s="498"/>
      <c r="MJC41" s="498"/>
      <c r="MJD41" s="498"/>
      <c r="MJE41" s="498"/>
      <c r="MJF41" s="498"/>
      <c r="MJG41" s="498"/>
      <c r="MJH41" s="498"/>
      <c r="MJI41" s="498"/>
      <c r="MJJ41" s="498"/>
      <c r="MJK41" s="498"/>
      <c r="MJL41" s="498"/>
      <c r="MJM41" s="498"/>
      <c r="MJN41" s="498"/>
      <c r="MJO41" s="498"/>
      <c r="MJP41" s="498"/>
      <c r="MJQ41" s="498"/>
      <c r="MJR41" s="498"/>
      <c r="MJS41" s="498"/>
      <c r="MJT41" s="498"/>
      <c r="MJU41" s="498"/>
      <c r="MJV41" s="498"/>
      <c r="MJW41" s="498"/>
      <c r="MJX41" s="498"/>
      <c r="MJY41" s="498"/>
      <c r="MJZ41" s="498"/>
      <c r="MKA41" s="498"/>
      <c r="MKB41" s="498"/>
      <c r="MKC41" s="498"/>
      <c r="MKD41" s="498"/>
      <c r="MKE41" s="498"/>
      <c r="MKF41" s="498"/>
      <c r="MKG41" s="498"/>
      <c r="MKH41" s="498"/>
      <c r="MKI41" s="498"/>
      <c r="MKJ41" s="498"/>
      <c r="MKK41" s="498"/>
      <c r="MKL41" s="498"/>
      <c r="MKM41" s="498"/>
      <c r="MKN41" s="498"/>
      <c r="MKO41" s="498"/>
      <c r="MKP41" s="498"/>
      <c r="MKQ41" s="498"/>
      <c r="MKR41" s="498"/>
      <c r="MKS41" s="498"/>
      <c r="MKT41" s="498"/>
      <c r="MKU41" s="498"/>
      <c r="MKV41" s="498"/>
      <c r="MKW41" s="498"/>
      <c r="MKX41" s="498"/>
      <c r="MKY41" s="498"/>
      <c r="MKZ41" s="498"/>
      <c r="MLA41" s="498"/>
      <c r="MLB41" s="498"/>
      <c r="MLC41" s="498"/>
      <c r="MLD41" s="498"/>
      <c r="MLE41" s="498"/>
      <c r="MLF41" s="498"/>
      <c r="MLG41" s="498"/>
      <c r="MLH41" s="498"/>
      <c r="MLI41" s="498"/>
      <c r="MLJ41" s="498"/>
      <c r="MLK41" s="498"/>
      <c r="MLL41" s="498"/>
      <c r="MLM41" s="498"/>
      <c r="MLN41" s="498"/>
      <c r="MLO41" s="498"/>
      <c r="MLP41" s="498"/>
      <c r="MLQ41" s="498"/>
      <c r="MLR41" s="498"/>
      <c r="MLS41" s="498"/>
      <c r="MLT41" s="498"/>
      <c r="MLU41" s="498"/>
      <c r="MLV41" s="498"/>
      <c r="MLW41" s="498"/>
      <c r="MLX41" s="498"/>
      <c r="MLY41" s="498"/>
      <c r="MLZ41" s="498"/>
      <c r="MMA41" s="498"/>
      <c r="MMB41" s="498"/>
      <c r="MMC41" s="498"/>
      <c r="MMD41" s="498"/>
      <c r="MME41" s="498"/>
      <c r="MMF41" s="498"/>
      <c r="MMG41" s="498"/>
      <c r="MMH41" s="498"/>
      <c r="MMI41" s="498"/>
      <c r="MMJ41" s="498"/>
      <c r="MMK41" s="498"/>
      <c r="MML41" s="498"/>
      <c r="MMM41" s="498"/>
      <c r="MMN41" s="498"/>
      <c r="MMO41" s="498"/>
      <c r="MMP41" s="498"/>
      <c r="MMQ41" s="498"/>
      <c r="MMR41" s="498"/>
      <c r="MMS41" s="498"/>
      <c r="MMT41" s="498"/>
      <c r="MMU41" s="498"/>
      <c r="MMV41" s="498"/>
      <c r="MMW41" s="498"/>
      <c r="MMX41" s="498"/>
      <c r="MMY41" s="498"/>
      <c r="MMZ41" s="498"/>
      <c r="MNA41" s="498"/>
      <c r="MNB41" s="498"/>
      <c r="MNC41" s="498"/>
      <c r="MND41" s="498"/>
      <c r="MNE41" s="498"/>
      <c r="MNF41" s="498"/>
      <c r="MNG41" s="498"/>
      <c r="MNH41" s="498"/>
      <c r="MNI41" s="498"/>
      <c r="MNJ41" s="498"/>
      <c r="MNK41" s="498"/>
      <c r="MNL41" s="498"/>
      <c r="MNM41" s="498"/>
      <c r="MNN41" s="498"/>
      <c r="MNO41" s="498"/>
      <c r="MNP41" s="498"/>
      <c r="MNQ41" s="498"/>
      <c r="MNR41" s="498"/>
      <c r="MNS41" s="498"/>
      <c r="MNT41" s="498"/>
      <c r="MNU41" s="498"/>
      <c r="MNV41" s="498"/>
      <c r="MNW41" s="498"/>
      <c r="MNX41" s="498"/>
      <c r="MNY41" s="498"/>
      <c r="MNZ41" s="498"/>
      <c r="MOA41" s="498"/>
      <c r="MOB41" s="498"/>
      <c r="MOC41" s="498"/>
      <c r="MOD41" s="498"/>
      <c r="MOE41" s="498"/>
      <c r="MOF41" s="498"/>
      <c r="MOG41" s="498"/>
      <c r="MOH41" s="498"/>
      <c r="MOI41" s="498"/>
      <c r="MOJ41" s="498"/>
      <c r="MOK41" s="498"/>
      <c r="MOL41" s="498"/>
      <c r="MOM41" s="498"/>
      <c r="MON41" s="498"/>
      <c r="MOO41" s="498"/>
      <c r="MOP41" s="498"/>
      <c r="MOQ41" s="498"/>
      <c r="MOR41" s="498"/>
      <c r="MOS41" s="498"/>
      <c r="MOT41" s="498"/>
      <c r="MOU41" s="498"/>
      <c r="MOV41" s="498"/>
      <c r="MOW41" s="498"/>
      <c r="MOX41" s="498"/>
      <c r="MOY41" s="498"/>
      <c r="MOZ41" s="498"/>
      <c r="MPA41" s="498"/>
      <c r="MPB41" s="498"/>
      <c r="MPC41" s="498"/>
      <c r="MPD41" s="498"/>
      <c r="MPE41" s="498"/>
      <c r="MPF41" s="498"/>
      <c r="MPG41" s="498"/>
      <c r="MPH41" s="498"/>
      <c r="MPI41" s="498"/>
      <c r="MPJ41" s="498"/>
      <c r="MPK41" s="498"/>
      <c r="MPL41" s="498"/>
      <c r="MPM41" s="498"/>
      <c r="MPN41" s="498"/>
      <c r="MPO41" s="498"/>
      <c r="MPP41" s="498"/>
      <c r="MPQ41" s="498"/>
      <c r="MPR41" s="498"/>
      <c r="MPS41" s="498"/>
      <c r="MPT41" s="498"/>
      <c r="MPU41" s="498"/>
      <c r="MPV41" s="498"/>
      <c r="MPW41" s="498"/>
      <c r="MPX41" s="498"/>
      <c r="MPY41" s="498"/>
      <c r="MPZ41" s="498"/>
      <c r="MQA41" s="498"/>
      <c r="MQB41" s="498"/>
      <c r="MQC41" s="498"/>
      <c r="MQD41" s="498"/>
      <c r="MQE41" s="498"/>
      <c r="MQF41" s="498"/>
      <c r="MQG41" s="498"/>
      <c r="MQH41" s="498"/>
      <c r="MQI41" s="498"/>
      <c r="MQJ41" s="498"/>
      <c r="MQK41" s="498"/>
      <c r="MQL41" s="498"/>
      <c r="MQM41" s="498"/>
      <c r="MQN41" s="498"/>
      <c r="MQO41" s="498"/>
      <c r="MQP41" s="498"/>
      <c r="MQQ41" s="498"/>
      <c r="MQR41" s="498"/>
      <c r="MQS41" s="498"/>
      <c r="MQT41" s="498"/>
      <c r="MQU41" s="498"/>
      <c r="MQV41" s="498"/>
      <c r="MQW41" s="498"/>
      <c r="MQX41" s="498"/>
      <c r="MQY41" s="498"/>
      <c r="MQZ41" s="498"/>
      <c r="MRA41" s="498"/>
      <c r="MRB41" s="498"/>
      <c r="MRC41" s="498"/>
      <c r="MRD41" s="498"/>
      <c r="MRE41" s="498"/>
      <c r="MRF41" s="498"/>
      <c r="MRG41" s="498"/>
      <c r="MRH41" s="498"/>
      <c r="MRI41" s="498"/>
      <c r="MRJ41" s="498"/>
      <c r="MRK41" s="498"/>
      <c r="MRL41" s="498"/>
      <c r="MRM41" s="498"/>
      <c r="MRN41" s="498"/>
      <c r="MRO41" s="498"/>
      <c r="MRP41" s="498"/>
      <c r="MRQ41" s="498"/>
      <c r="MRR41" s="498"/>
      <c r="MRS41" s="498"/>
      <c r="MRT41" s="498"/>
      <c r="MRU41" s="498"/>
      <c r="MRV41" s="498"/>
      <c r="MRW41" s="498"/>
      <c r="MRX41" s="498"/>
      <c r="MRY41" s="498"/>
      <c r="MRZ41" s="498"/>
      <c r="MSA41" s="498"/>
      <c r="MSB41" s="498"/>
      <c r="MSC41" s="498"/>
      <c r="MSD41" s="498"/>
      <c r="MSE41" s="498"/>
      <c r="MSF41" s="498"/>
      <c r="MSG41" s="498"/>
      <c r="MSH41" s="498"/>
      <c r="MSI41" s="498"/>
      <c r="MSJ41" s="498"/>
      <c r="MSK41" s="498"/>
      <c r="MSL41" s="498"/>
      <c r="MSM41" s="498"/>
      <c r="MSN41" s="498"/>
      <c r="MSO41" s="498"/>
      <c r="MSP41" s="498"/>
      <c r="MSQ41" s="498"/>
      <c r="MSR41" s="498"/>
      <c r="MSS41" s="498"/>
      <c r="MST41" s="498"/>
      <c r="MSU41" s="498"/>
      <c r="MSV41" s="498"/>
      <c r="MSW41" s="498"/>
      <c r="MSX41" s="498"/>
      <c r="MSY41" s="498"/>
      <c r="MSZ41" s="498"/>
      <c r="MTA41" s="498"/>
      <c r="MTB41" s="498"/>
      <c r="MTC41" s="498"/>
      <c r="MTD41" s="498"/>
      <c r="MTE41" s="498"/>
      <c r="MTF41" s="498"/>
      <c r="MTG41" s="498"/>
      <c r="MTH41" s="498"/>
      <c r="MTI41" s="498"/>
      <c r="MTJ41" s="498"/>
      <c r="MTK41" s="498"/>
      <c r="MTL41" s="498"/>
      <c r="MTM41" s="498"/>
      <c r="MTN41" s="498"/>
      <c r="MTO41" s="498"/>
      <c r="MTP41" s="498"/>
      <c r="MTQ41" s="498"/>
      <c r="MTR41" s="498"/>
      <c r="MTS41" s="498"/>
      <c r="MTT41" s="498"/>
      <c r="MTU41" s="498"/>
      <c r="MTV41" s="498"/>
      <c r="MTW41" s="498"/>
      <c r="MTX41" s="498"/>
      <c r="MTY41" s="498"/>
      <c r="MTZ41" s="498"/>
      <c r="MUA41" s="498"/>
      <c r="MUB41" s="498"/>
      <c r="MUC41" s="498"/>
      <c r="MUD41" s="498"/>
      <c r="MUE41" s="498"/>
      <c r="MUF41" s="498"/>
      <c r="MUG41" s="498"/>
      <c r="MUH41" s="498"/>
      <c r="MUI41" s="498"/>
      <c r="MUJ41" s="498"/>
      <c r="MUK41" s="498"/>
      <c r="MUL41" s="498"/>
      <c r="MUM41" s="498"/>
      <c r="MUN41" s="498"/>
      <c r="MUO41" s="498"/>
      <c r="MUP41" s="498"/>
      <c r="MUQ41" s="498"/>
      <c r="MUR41" s="498"/>
      <c r="MUS41" s="498"/>
      <c r="MUT41" s="498"/>
      <c r="MUU41" s="498"/>
      <c r="MUV41" s="498"/>
      <c r="MUW41" s="498"/>
      <c r="MUX41" s="498"/>
      <c r="MUY41" s="498"/>
      <c r="MUZ41" s="498"/>
      <c r="MVA41" s="498"/>
      <c r="MVB41" s="498"/>
      <c r="MVC41" s="498"/>
      <c r="MVD41" s="498"/>
      <c r="MVE41" s="498"/>
      <c r="MVF41" s="498"/>
      <c r="MVG41" s="498"/>
      <c r="MVH41" s="498"/>
      <c r="MVI41" s="498"/>
      <c r="MVJ41" s="498"/>
      <c r="MVK41" s="498"/>
      <c r="MVL41" s="498"/>
      <c r="MVM41" s="498"/>
      <c r="MVN41" s="498"/>
      <c r="MVO41" s="498"/>
      <c r="MVP41" s="498"/>
      <c r="MVQ41" s="498"/>
      <c r="MVR41" s="498"/>
      <c r="MVS41" s="498"/>
      <c r="MVT41" s="498"/>
      <c r="MVU41" s="498"/>
      <c r="MVV41" s="498"/>
      <c r="MVW41" s="498"/>
      <c r="MVX41" s="498"/>
      <c r="MVY41" s="498"/>
      <c r="MVZ41" s="498"/>
      <c r="MWA41" s="498"/>
      <c r="MWB41" s="498"/>
      <c r="MWC41" s="498"/>
      <c r="MWD41" s="498"/>
      <c r="MWE41" s="498"/>
      <c r="MWF41" s="498"/>
      <c r="MWG41" s="498"/>
      <c r="MWH41" s="498"/>
      <c r="MWI41" s="498"/>
      <c r="MWJ41" s="498"/>
      <c r="MWK41" s="498"/>
      <c r="MWL41" s="498"/>
      <c r="MWM41" s="498"/>
      <c r="MWN41" s="498"/>
      <c r="MWO41" s="498"/>
      <c r="MWP41" s="498"/>
      <c r="MWQ41" s="498"/>
      <c r="MWR41" s="498"/>
      <c r="MWS41" s="498"/>
      <c r="MWT41" s="498"/>
      <c r="MWU41" s="498"/>
      <c r="MWV41" s="498"/>
      <c r="MWW41" s="498"/>
      <c r="MWX41" s="498"/>
      <c r="MWY41" s="498"/>
      <c r="MWZ41" s="498"/>
      <c r="MXA41" s="498"/>
      <c r="MXB41" s="498"/>
      <c r="MXC41" s="498"/>
      <c r="MXD41" s="498"/>
      <c r="MXE41" s="498"/>
      <c r="MXF41" s="498"/>
      <c r="MXG41" s="498"/>
      <c r="MXH41" s="498"/>
      <c r="MXI41" s="498"/>
      <c r="MXJ41" s="498"/>
      <c r="MXK41" s="498"/>
      <c r="MXL41" s="498"/>
      <c r="MXM41" s="498"/>
      <c r="MXN41" s="498"/>
      <c r="MXO41" s="498"/>
      <c r="MXP41" s="498"/>
      <c r="MXQ41" s="498"/>
      <c r="MXR41" s="498"/>
      <c r="MXS41" s="498"/>
      <c r="MXT41" s="498"/>
      <c r="MXU41" s="498"/>
      <c r="MXV41" s="498"/>
      <c r="MXW41" s="498"/>
      <c r="MXX41" s="498"/>
      <c r="MXY41" s="498"/>
      <c r="MXZ41" s="498"/>
      <c r="MYA41" s="498"/>
      <c r="MYB41" s="498"/>
      <c r="MYC41" s="498"/>
      <c r="MYD41" s="498"/>
      <c r="MYE41" s="498"/>
      <c r="MYF41" s="498"/>
      <c r="MYG41" s="498"/>
      <c r="MYH41" s="498"/>
      <c r="MYI41" s="498"/>
      <c r="MYJ41" s="498"/>
      <c r="MYK41" s="498"/>
      <c r="MYL41" s="498"/>
      <c r="MYM41" s="498"/>
      <c r="MYN41" s="498"/>
      <c r="MYO41" s="498"/>
      <c r="MYP41" s="498"/>
      <c r="MYQ41" s="498"/>
      <c r="MYR41" s="498"/>
      <c r="MYS41" s="498"/>
      <c r="MYT41" s="498"/>
      <c r="MYU41" s="498"/>
      <c r="MYV41" s="498"/>
      <c r="MYW41" s="498"/>
      <c r="MYX41" s="498"/>
      <c r="MYY41" s="498"/>
      <c r="MYZ41" s="498"/>
      <c r="MZA41" s="498"/>
      <c r="MZB41" s="498"/>
      <c r="MZC41" s="498"/>
      <c r="MZD41" s="498"/>
      <c r="MZE41" s="498"/>
      <c r="MZF41" s="498"/>
      <c r="MZG41" s="498"/>
      <c r="MZH41" s="498"/>
      <c r="MZI41" s="498"/>
      <c r="MZJ41" s="498"/>
      <c r="MZK41" s="498"/>
      <c r="MZL41" s="498"/>
      <c r="MZM41" s="498"/>
      <c r="MZN41" s="498"/>
      <c r="MZO41" s="498"/>
      <c r="MZP41" s="498"/>
      <c r="MZQ41" s="498"/>
      <c r="MZR41" s="498"/>
      <c r="MZS41" s="498"/>
      <c r="MZT41" s="498"/>
      <c r="MZU41" s="498"/>
      <c r="MZV41" s="498"/>
      <c r="MZW41" s="498"/>
      <c r="MZX41" s="498"/>
      <c r="MZY41" s="498"/>
      <c r="MZZ41" s="498"/>
      <c r="NAA41" s="498"/>
      <c r="NAB41" s="498"/>
      <c r="NAC41" s="498"/>
      <c r="NAD41" s="498"/>
      <c r="NAE41" s="498"/>
      <c r="NAF41" s="498"/>
      <c r="NAG41" s="498"/>
      <c r="NAH41" s="498"/>
      <c r="NAI41" s="498"/>
      <c r="NAJ41" s="498"/>
      <c r="NAK41" s="498"/>
      <c r="NAL41" s="498"/>
      <c r="NAM41" s="498"/>
      <c r="NAN41" s="498"/>
      <c r="NAO41" s="498"/>
      <c r="NAP41" s="498"/>
      <c r="NAQ41" s="498"/>
      <c r="NAR41" s="498"/>
      <c r="NAS41" s="498"/>
      <c r="NAT41" s="498"/>
      <c r="NAU41" s="498"/>
      <c r="NAV41" s="498"/>
      <c r="NAW41" s="498"/>
      <c r="NAX41" s="498"/>
      <c r="NAY41" s="498"/>
      <c r="NAZ41" s="498"/>
      <c r="NBA41" s="498"/>
      <c r="NBB41" s="498"/>
      <c r="NBC41" s="498"/>
      <c r="NBD41" s="498"/>
      <c r="NBE41" s="498"/>
      <c r="NBF41" s="498"/>
      <c r="NBG41" s="498"/>
      <c r="NBH41" s="498"/>
      <c r="NBI41" s="498"/>
      <c r="NBJ41" s="498"/>
      <c r="NBK41" s="498"/>
      <c r="NBL41" s="498"/>
      <c r="NBM41" s="498"/>
      <c r="NBN41" s="498"/>
      <c r="NBO41" s="498"/>
      <c r="NBP41" s="498"/>
      <c r="NBQ41" s="498"/>
      <c r="NBR41" s="498"/>
      <c r="NBS41" s="498"/>
      <c r="NBT41" s="498"/>
      <c r="NBU41" s="498"/>
      <c r="NBV41" s="498"/>
      <c r="NBW41" s="498"/>
      <c r="NBX41" s="498"/>
      <c r="NBY41" s="498"/>
      <c r="NBZ41" s="498"/>
      <c r="NCA41" s="498"/>
      <c r="NCB41" s="498"/>
      <c r="NCC41" s="498"/>
      <c r="NCD41" s="498"/>
      <c r="NCE41" s="498"/>
      <c r="NCF41" s="498"/>
      <c r="NCG41" s="498"/>
      <c r="NCH41" s="498"/>
      <c r="NCI41" s="498"/>
      <c r="NCJ41" s="498"/>
      <c r="NCK41" s="498"/>
      <c r="NCL41" s="498"/>
      <c r="NCM41" s="498"/>
      <c r="NCN41" s="498"/>
      <c r="NCO41" s="498"/>
      <c r="NCP41" s="498"/>
      <c r="NCQ41" s="498"/>
      <c r="NCR41" s="498"/>
      <c r="NCS41" s="498"/>
      <c r="NCT41" s="498"/>
      <c r="NCU41" s="498"/>
      <c r="NCV41" s="498"/>
      <c r="NCW41" s="498"/>
      <c r="NCX41" s="498"/>
      <c r="NCY41" s="498"/>
      <c r="NCZ41" s="498"/>
      <c r="NDA41" s="498"/>
      <c r="NDB41" s="498"/>
      <c r="NDC41" s="498"/>
      <c r="NDD41" s="498"/>
      <c r="NDE41" s="498"/>
      <c r="NDF41" s="498"/>
      <c r="NDG41" s="498"/>
      <c r="NDH41" s="498"/>
      <c r="NDI41" s="498"/>
      <c r="NDJ41" s="498"/>
      <c r="NDK41" s="498"/>
      <c r="NDL41" s="498"/>
      <c r="NDM41" s="498"/>
      <c r="NDN41" s="498"/>
      <c r="NDO41" s="498"/>
      <c r="NDP41" s="498"/>
      <c r="NDQ41" s="498"/>
      <c r="NDR41" s="498"/>
      <c r="NDS41" s="498"/>
      <c r="NDT41" s="498"/>
      <c r="NDU41" s="498"/>
      <c r="NDV41" s="498"/>
      <c r="NDW41" s="498"/>
      <c r="NDX41" s="498"/>
      <c r="NDY41" s="498"/>
      <c r="NDZ41" s="498"/>
      <c r="NEA41" s="498"/>
      <c r="NEB41" s="498"/>
      <c r="NEC41" s="498"/>
      <c r="NED41" s="498"/>
      <c r="NEE41" s="498"/>
      <c r="NEF41" s="498"/>
      <c r="NEG41" s="498"/>
      <c r="NEH41" s="498"/>
      <c r="NEI41" s="498"/>
      <c r="NEJ41" s="498"/>
      <c r="NEK41" s="498"/>
      <c r="NEL41" s="498"/>
      <c r="NEM41" s="498"/>
      <c r="NEN41" s="498"/>
      <c r="NEO41" s="498"/>
      <c r="NEP41" s="498"/>
      <c r="NEQ41" s="498"/>
      <c r="NER41" s="498"/>
      <c r="NES41" s="498"/>
      <c r="NET41" s="498"/>
      <c r="NEU41" s="498"/>
      <c r="NEV41" s="498"/>
      <c r="NEW41" s="498"/>
      <c r="NEX41" s="498"/>
      <c r="NEY41" s="498"/>
      <c r="NEZ41" s="498"/>
      <c r="NFA41" s="498"/>
      <c r="NFB41" s="498"/>
      <c r="NFC41" s="498"/>
      <c r="NFD41" s="498"/>
      <c r="NFE41" s="498"/>
      <c r="NFF41" s="498"/>
      <c r="NFG41" s="498"/>
      <c r="NFH41" s="498"/>
      <c r="NFI41" s="498"/>
      <c r="NFJ41" s="498"/>
      <c r="NFK41" s="498"/>
      <c r="NFL41" s="498"/>
      <c r="NFM41" s="498"/>
      <c r="NFN41" s="498"/>
      <c r="NFO41" s="498"/>
      <c r="NFP41" s="498"/>
      <c r="NFQ41" s="498"/>
      <c r="NFR41" s="498"/>
      <c r="NFS41" s="498"/>
      <c r="NFT41" s="498"/>
      <c r="NFU41" s="498"/>
      <c r="NFV41" s="498"/>
      <c r="NFW41" s="498"/>
      <c r="NFX41" s="498"/>
      <c r="NFY41" s="498"/>
      <c r="NFZ41" s="498"/>
      <c r="NGA41" s="498"/>
      <c r="NGB41" s="498"/>
      <c r="NGC41" s="498"/>
      <c r="NGD41" s="498"/>
      <c r="NGE41" s="498"/>
      <c r="NGF41" s="498"/>
      <c r="NGG41" s="498"/>
      <c r="NGH41" s="498"/>
      <c r="NGI41" s="498"/>
      <c r="NGJ41" s="498"/>
      <c r="NGK41" s="498"/>
      <c r="NGL41" s="498"/>
      <c r="NGM41" s="498"/>
      <c r="NGN41" s="498"/>
      <c r="NGO41" s="498"/>
      <c r="NGP41" s="498"/>
      <c r="NGQ41" s="498"/>
      <c r="NGR41" s="498"/>
      <c r="NGS41" s="498"/>
      <c r="NGT41" s="498"/>
      <c r="NGU41" s="498"/>
      <c r="NGV41" s="498"/>
      <c r="NGW41" s="498"/>
      <c r="NGX41" s="498"/>
      <c r="NGY41" s="498"/>
      <c r="NGZ41" s="498"/>
      <c r="NHA41" s="498"/>
      <c r="NHB41" s="498"/>
      <c r="NHC41" s="498"/>
      <c r="NHD41" s="498"/>
      <c r="NHE41" s="498"/>
      <c r="NHF41" s="498"/>
      <c r="NHG41" s="498"/>
      <c r="NHH41" s="498"/>
      <c r="NHI41" s="498"/>
      <c r="NHJ41" s="498"/>
      <c r="NHK41" s="498"/>
      <c r="NHL41" s="498"/>
      <c r="NHM41" s="498"/>
      <c r="NHN41" s="498"/>
      <c r="NHO41" s="498"/>
      <c r="NHP41" s="498"/>
      <c r="NHQ41" s="498"/>
      <c r="NHR41" s="498"/>
      <c r="NHS41" s="498"/>
      <c r="NHT41" s="498"/>
      <c r="NHU41" s="498"/>
      <c r="NHV41" s="498"/>
      <c r="NHW41" s="498"/>
      <c r="NHX41" s="498"/>
      <c r="NHY41" s="498"/>
      <c r="NHZ41" s="498"/>
      <c r="NIA41" s="498"/>
      <c r="NIB41" s="498"/>
      <c r="NIC41" s="498"/>
      <c r="NID41" s="498"/>
      <c r="NIE41" s="498"/>
      <c r="NIF41" s="498"/>
      <c r="NIG41" s="498"/>
      <c r="NIH41" s="498"/>
      <c r="NII41" s="498"/>
      <c r="NIJ41" s="498"/>
      <c r="NIK41" s="498"/>
      <c r="NIL41" s="498"/>
      <c r="NIM41" s="498"/>
      <c r="NIN41" s="498"/>
      <c r="NIO41" s="498"/>
      <c r="NIP41" s="498"/>
      <c r="NIQ41" s="498"/>
      <c r="NIR41" s="498"/>
      <c r="NIS41" s="498"/>
      <c r="NIT41" s="498"/>
      <c r="NIU41" s="498"/>
      <c r="NIV41" s="498"/>
      <c r="NIW41" s="498"/>
      <c r="NIX41" s="498"/>
      <c r="NIY41" s="498"/>
      <c r="NIZ41" s="498"/>
      <c r="NJA41" s="498"/>
      <c r="NJB41" s="498"/>
      <c r="NJC41" s="498"/>
      <c r="NJD41" s="498"/>
      <c r="NJE41" s="498"/>
      <c r="NJF41" s="498"/>
      <c r="NJG41" s="498"/>
      <c r="NJH41" s="498"/>
      <c r="NJI41" s="498"/>
      <c r="NJJ41" s="498"/>
      <c r="NJK41" s="498"/>
      <c r="NJL41" s="498"/>
      <c r="NJM41" s="498"/>
      <c r="NJN41" s="498"/>
      <c r="NJO41" s="498"/>
      <c r="NJP41" s="498"/>
      <c r="NJQ41" s="498"/>
      <c r="NJR41" s="498"/>
      <c r="NJS41" s="498"/>
      <c r="NJT41" s="498"/>
      <c r="NJU41" s="498"/>
      <c r="NJV41" s="498"/>
      <c r="NJW41" s="498"/>
      <c r="NJX41" s="498"/>
      <c r="NJY41" s="498"/>
      <c r="NJZ41" s="498"/>
      <c r="NKA41" s="498"/>
      <c r="NKB41" s="498"/>
      <c r="NKC41" s="498"/>
      <c r="NKD41" s="498"/>
      <c r="NKE41" s="498"/>
      <c r="NKF41" s="498"/>
      <c r="NKG41" s="498"/>
      <c r="NKH41" s="498"/>
      <c r="NKI41" s="498"/>
      <c r="NKJ41" s="498"/>
      <c r="NKK41" s="498"/>
      <c r="NKL41" s="498"/>
      <c r="NKM41" s="498"/>
      <c r="NKN41" s="498"/>
      <c r="NKO41" s="498"/>
      <c r="NKP41" s="498"/>
      <c r="NKQ41" s="498"/>
      <c r="NKR41" s="498"/>
      <c r="NKS41" s="498"/>
      <c r="NKT41" s="498"/>
      <c r="NKU41" s="498"/>
      <c r="NKV41" s="498"/>
      <c r="NKW41" s="498"/>
      <c r="NKX41" s="498"/>
      <c r="NKY41" s="498"/>
      <c r="NKZ41" s="498"/>
      <c r="NLA41" s="498"/>
      <c r="NLB41" s="498"/>
      <c r="NLC41" s="498"/>
      <c r="NLD41" s="498"/>
      <c r="NLE41" s="498"/>
      <c r="NLF41" s="498"/>
      <c r="NLG41" s="498"/>
      <c r="NLH41" s="498"/>
      <c r="NLI41" s="498"/>
      <c r="NLJ41" s="498"/>
      <c r="NLK41" s="498"/>
      <c r="NLL41" s="498"/>
      <c r="NLM41" s="498"/>
      <c r="NLN41" s="498"/>
      <c r="NLO41" s="498"/>
      <c r="NLP41" s="498"/>
      <c r="NLQ41" s="498"/>
      <c r="NLR41" s="498"/>
      <c r="NLS41" s="498"/>
      <c r="NLT41" s="498"/>
      <c r="NLU41" s="498"/>
      <c r="NLV41" s="498"/>
      <c r="NLW41" s="498"/>
      <c r="NLX41" s="498"/>
      <c r="NLY41" s="498"/>
      <c r="NLZ41" s="498"/>
      <c r="NMA41" s="498"/>
      <c r="NMB41" s="498"/>
      <c r="NMC41" s="498"/>
      <c r="NMD41" s="498"/>
      <c r="NME41" s="498"/>
      <c r="NMF41" s="498"/>
      <c r="NMG41" s="498"/>
      <c r="NMH41" s="498"/>
      <c r="NMI41" s="498"/>
      <c r="NMJ41" s="498"/>
      <c r="NMK41" s="498"/>
      <c r="NML41" s="498"/>
      <c r="NMM41" s="498"/>
      <c r="NMN41" s="498"/>
      <c r="NMO41" s="498"/>
      <c r="NMP41" s="498"/>
      <c r="NMQ41" s="498"/>
      <c r="NMR41" s="498"/>
      <c r="NMS41" s="498"/>
      <c r="NMT41" s="498"/>
      <c r="NMU41" s="498"/>
      <c r="NMV41" s="498"/>
      <c r="NMW41" s="498"/>
      <c r="NMX41" s="498"/>
      <c r="NMY41" s="498"/>
      <c r="NMZ41" s="498"/>
      <c r="NNA41" s="498"/>
      <c r="NNB41" s="498"/>
      <c r="NNC41" s="498"/>
      <c r="NND41" s="498"/>
      <c r="NNE41" s="498"/>
      <c r="NNF41" s="498"/>
      <c r="NNG41" s="498"/>
      <c r="NNH41" s="498"/>
      <c r="NNI41" s="498"/>
      <c r="NNJ41" s="498"/>
      <c r="NNK41" s="498"/>
      <c r="NNL41" s="498"/>
      <c r="NNM41" s="498"/>
      <c r="NNN41" s="498"/>
      <c r="NNO41" s="498"/>
      <c r="NNP41" s="498"/>
      <c r="NNQ41" s="498"/>
      <c r="NNR41" s="498"/>
      <c r="NNS41" s="498"/>
      <c r="NNT41" s="498"/>
      <c r="NNU41" s="498"/>
      <c r="NNV41" s="498"/>
      <c r="NNW41" s="498"/>
      <c r="NNX41" s="498"/>
      <c r="NNY41" s="498"/>
      <c r="NNZ41" s="498"/>
      <c r="NOA41" s="498"/>
      <c r="NOB41" s="498"/>
      <c r="NOC41" s="498"/>
      <c r="NOD41" s="498"/>
      <c r="NOE41" s="498"/>
      <c r="NOF41" s="498"/>
      <c r="NOG41" s="498"/>
      <c r="NOH41" s="498"/>
      <c r="NOI41" s="498"/>
      <c r="NOJ41" s="498"/>
      <c r="NOK41" s="498"/>
      <c r="NOL41" s="498"/>
      <c r="NOM41" s="498"/>
      <c r="NON41" s="498"/>
      <c r="NOO41" s="498"/>
      <c r="NOP41" s="498"/>
      <c r="NOQ41" s="498"/>
      <c r="NOR41" s="498"/>
      <c r="NOS41" s="498"/>
      <c r="NOT41" s="498"/>
      <c r="NOU41" s="498"/>
      <c r="NOV41" s="498"/>
      <c r="NOW41" s="498"/>
      <c r="NOX41" s="498"/>
      <c r="NOY41" s="498"/>
      <c r="NOZ41" s="498"/>
      <c r="NPA41" s="498"/>
      <c r="NPB41" s="498"/>
      <c r="NPC41" s="498"/>
      <c r="NPD41" s="498"/>
      <c r="NPE41" s="498"/>
      <c r="NPF41" s="498"/>
      <c r="NPG41" s="498"/>
      <c r="NPH41" s="498"/>
      <c r="NPI41" s="498"/>
      <c r="NPJ41" s="498"/>
      <c r="NPK41" s="498"/>
      <c r="NPL41" s="498"/>
      <c r="NPM41" s="498"/>
      <c r="NPN41" s="498"/>
      <c r="NPO41" s="498"/>
      <c r="NPP41" s="498"/>
      <c r="NPQ41" s="498"/>
      <c r="NPR41" s="498"/>
      <c r="NPS41" s="498"/>
      <c r="NPT41" s="498"/>
      <c r="NPU41" s="498"/>
      <c r="NPV41" s="498"/>
      <c r="NPW41" s="498"/>
      <c r="NPX41" s="498"/>
      <c r="NPY41" s="498"/>
      <c r="NPZ41" s="498"/>
      <c r="NQA41" s="498"/>
      <c r="NQB41" s="498"/>
      <c r="NQC41" s="498"/>
      <c r="NQD41" s="498"/>
      <c r="NQE41" s="498"/>
      <c r="NQF41" s="498"/>
      <c r="NQG41" s="498"/>
      <c r="NQH41" s="498"/>
      <c r="NQI41" s="498"/>
      <c r="NQJ41" s="498"/>
      <c r="NQK41" s="498"/>
      <c r="NQL41" s="498"/>
      <c r="NQM41" s="498"/>
      <c r="NQN41" s="498"/>
      <c r="NQO41" s="498"/>
      <c r="NQP41" s="498"/>
      <c r="NQQ41" s="498"/>
      <c r="NQR41" s="498"/>
      <c r="NQS41" s="498"/>
      <c r="NQT41" s="498"/>
      <c r="NQU41" s="498"/>
      <c r="NQV41" s="498"/>
      <c r="NQW41" s="498"/>
      <c r="NQX41" s="498"/>
      <c r="NQY41" s="498"/>
      <c r="NQZ41" s="498"/>
      <c r="NRA41" s="498"/>
      <c r="NRB41" s="498"/>
      <c r="NRC41" s="498"/>
      <c r="NRD41" s="498"/>
      <c r="NRE41" s="498"/>
      <c r="NRF41" s="498"/>
      <c r="NRG41" s="498"/>
      <c r="NRH41" s="498"/>
      <c r="NRI41" s="498"/>
      <c r="NRJ41" s="498"/>
      <c r="NRK41" s="498"/>
      <c r="NRL41" s="498"/>
      <c r="NRM41" s="498"/>
      <c r="NRN41" s="498"/>
      <c r="NRO41" s="498"/>
      <c r="NRP41" s="498"/>
      <c r="NRQ41" s="498"/>
      <c r="NRR41" s="498"/>
      <c r="NRS41" s="498"/>
      <c r="NRT41" s="498"/>
      <c r="NRU41" s="498"/>
      <c r="NRV41" s="498"/>
      <c r="NRW41" s="498"/>
      <c r="NRX41" s="498"/>
      <c r="NRY41" s="498"/>
      <c r="NRZ41" s="498"/>
      <c r="NSA41" s="498"/>
      <c r="NSB41" s="498"/>
      <c r="NSC41" s="498"/>
      <c r="NSD41" s="498"/>
      <c r="NSE41" s="498"/>
      <c r="NSF41" s="498"/>
      <c r="NSG41" s="498"/>
      <c r="NSH41" s="498"/>
      <c r="NSI41" s="498"/>
      <c r="NSJ41" s="498"/>
      <c r="NSK41" s="498"/>
      <c r="NSL41" s="498"/>
      <c r="NSM41" s="498"/>
      <c r="NSN41" s="498"/>
      <c r="NSO41" s="498"/>
      <c r="NSP41" s="498"/>
      <c r="NSQ41" s="498"/>
      <c r="NSR41" s="498"/>
      <c r="NSS41" s="498"/>
      <c r="NST41" s="498"/>
      <c r="NSU41" s="498"/>
      <c r="NSV41" s="498"/>
      <c r="NSW41" s="498"/>
      <c r="NSX41" s="498"/>
      <c r="NSY41" s="498"/>
      <c r="NSZ41" s="498"/>
      <c r="NTA41" s="498"/>
      <c r="NTB41" s="498"/>
      <c r="NTC41" s="498"/>
      <c r="NTD41" s="498"/>
      <c r="NTE41" s="498"/>
      <c r="NTF41" s="498"/>
      <c r="NTG41" s="498"/>
      <c r="NTH41" s="498"/>
      <c r="NTI41" s="498"/>
      <c r="NTJ41" s="498"/>
      <c r="NTK41" s="498"/>
      <c r="NTL41" s="498"/>
      <c r="NTM41" s="498"/>
      <c r="NTN41" s="498"/>
      <c r="NTO41" s="498"/>
      <c r="NTP41" s="498"/>
      <c r="NTQ41" s="498"/>
      <c r="NTR41" s="498"/>
      <c r="NTS41" s="498"/>
      <c r="NTT41" s="498"/>
      <c r="NTU41" s="498"/>
      <c r="NTV41" s="498"/>
      <c r="NTW41" s="498"/>
      <c r="NTX41" s="498"/>
      <c r="NTY41" s="498"/>
      <c r="NTZ41" s="498"/>
      <c r="NUA41" s="498"/>
      <c r="NUB41" s="498"/>
      <c r="NUC41" s="498"/>
      <c r="NUD41" s="498"/>
      <c r="NUE41" s="498"/>
      <c r="NUF41" s="498"/>
      <c r="NUG41" s="498"/>
      <c r="NUH41" s="498"/>
      <c r="NUI41" s="498"/>
      <c r="NUJ41" s="498"/>
      <c r="NUK41" s="498"/>
      <c r="NUL41" s="498"/>
      <c r="NUM41" s="498"/>
      <c r="NUN41" s="498"/>
      <c r="NUO41" s="498"/>
      <c r="NUP41" s="498"/>
      <c r="NUQ41" s="498"/>
      <c r="NUR41" s="498"/>
      <c r="NUS41" s="498"/>
      <c r="NUT41" s="498"/>
      <c r="NUU41" s="498"/>
      <c r="NUV41" s="498"/>
      <c r="NUW41" s="498"/>
      <c r="NUX41" s="498"/>
      <c r="NUY41" s="498"/>
      <c r="NUZ41" s="498"/>
      <c r="NVA41" s="498"/>
      <c r="NVB41" s="498"/>
      <c r="NVC41" s="498"/>
      <c r="NVD41" s="498"/>
      <c r="NVE41" s="498"/>
      <c r="NVF41" s="498"/>
      <c r="NVG41" s="498"/>
      <c r="NVH41" s="498"/>
      <c r="NVI41" s="498"/>
      <c r="NVJ41" s="498"/>
      <c r="NVK41" s="498"/>
      <c r="NVL41" s="498"/>
      <c r="NVM41" s="498"/>
      <c r="NVN41" s="498"/>
      <c r="NVO41" s="498"/>
      <c r="NVP41" s="498"/>
      <c r="NVQ41" s="498"/>
      <c r="NVR41" s="498"/>
      <c r="NVS41" s="498"/>
      <c r="NVT41" s="498"/>
      <c r="NVU41" s="498"/>
      <c r="NVV41" s="498"/>
      <c r="NVW41" s="498"/>
      <c r="NVX41" s="498"/>
      <c r="NVY41" s="498"/>
      <c r="NVZ41" s="498"/>
      <c r="NWA41" s="498"/>
      <c r="NWB41" s="498"/>
      <c r="NWC41" s="498"/>
      <c r="NWD41" s="498"/>
      <c r="NWE41" s="498"/>
      <c r="NWF41" s="498"/>
      <c r="NWG41" s="498"/>
      <c r="NWH41" s="498"/>
      <c r="NWI41" s="498"/>
      <c r="NWJ41" s="498"/>
      <c r="NWK41" s="498"/>
      <c r="NWL41" s="498"/>
      <c r="NWM41" s="498"/>
      <c r="NWN41" s="498"/>
      <c r="NWO41" s="498"/>
      <c r="NWP41" s="498"/>
      <c r="NWQ41" s="498"/>
      <c r="NWR41" s="498"/>
      <c r="NWS41" s="498"/>
      <c r="NWT41" s="498"/>
      <c r="NWU41" s="498"/>
      <c r="NWV41" s="498"/>
      <c r="NWW41" s="498"/>
      <c r="NWX41" s="498"/>
      <c r="NWY41" s="498"/>
      <c r="NWZ41" s="498"/>
      <c r="NXA41" s="498"/>
      <c r="NXB41" s="498"/>
      <c r="NXC41" s="498"/>
      <c r="NXD41" s="498"/>
      <c r="NXE41" s="498"/>
      <c r="NXF41" s="498"/>
      <c r="NXG41" s="498"/>
      <c r="NXH41" s="498"/>
      <c r="NXI41" s="498"/>
      <c r="NXJ41" s="498"/>
      <c r="NXK41" s="498"/>
      <c r="NXL41" s="498"/>
      <c r="NXM41" s="498"/>
      <c r="NXN41" s="498"/>
      <c r="NXO41" s="498"/>
      <c r="NXP41" s="498"/>
      <c r="NXQ41" s="498"/>
      <c r="NXR41" s="498"/>
      <c r="NXS41" s="498"/>
      <c r="NXT41" s="498"/>
      <c r="NXU41" s="498"/>
      <c r="NXV41" s="498"/>
      <c r="NXW41" s="498"/>
      <c r="NXX41" s="498"/>
      <c r="NXY41" s="498"/>
      <c r="NXZ41" s="498"/>
      <c r="NYA41" s="498"/>
      <c r="NYB41" s="498"/>
      <c r="NYC41" s="498"/>
      <c r="NYD41" s="498"/>
      <c r="NYE41" s="498"/>
      <c r="NYF41" s="498"/>
      <c r="NYG41" s="498"/>
      <c r="NYH41" s="498"/>
      <c r="NYI41" s="498"/>
      <c r="NYJ41" s="498"/>
      <c r="NYK41" s="498"/>
      <c r="NYL41" s="498"/>
      <c r="NYM41" s="498"/>
      <c r="NYN41" s="498"/>
      <c r="NYO41" s="498"/>
      <c r="NYP41" s="498"/>
      <c r="NYQ41" s="498"/>
      <c r="NYR41" s="498"/>
      <c r="NYS41" s="498"/>
      <c r="NYT41" s="498"/>
      <c r="NYU41" s="498"/>
      <c r="NYV41" s="498"/>
      <c r="NYW41" s="498"/>
      <c r="NYX41" s="498"/>
      <c r="NYY41" s="498"/>
      <c r="NYZ41" s="498"/>
      <c r="NZA41" s="498"/>
      <c r="NZB41" s="498"/>
      <c r="NZC41" s="498"/>
      <c r="NZD41" s="498"/>
      <c r="NZE41" s="498"/>
      <c r="NZF41" s="498"/>
      <c r="NZG41" s="498"/>
      <c r="NZH41" s="498"/>
      <c r="NZI41" s="498"/>
      <c r="NZJ41" s="498"/>
      <c r="NZK41" s="498"/>
      <c r="NZL41" s="498"/>
      <c r="NZM41" s="498"/>
      <c r="NZN41" s="498"/>
      <c r="NZO41" s="498"/>
      <c r="NZP41" s="498"/>
      <c r="NZQ41" s="498"/>
      <c r="NZR41" s="498"/>
      <c r="NZS41" s="498"/>
      <c r="NZT41" s="498"/>
      <c r="NZU41" s="498"/>
      <c r="NZV41" s="498"/>
      <c r="NZW41" s="498"/>
      <c r="NZX41" s="498"/>
      <c r="NZY41" s="498"/>
      <c r="NZZ41" s="498"/>
      <c r="OAA41" s="498"/>
      <c r="OAB41" s="498"/>
      <c r="OAC41" s="498"/>
      <c r="OAD41" s="498"/>
      <c r="OAE41" s="498"/>
      <c r="OAF41" s="498"/>
      <c r="OAG41" s="498"/>
      <c r="OAH41" s="498"/>
      <c r="OAI41" s="498"/>
      <c r="OAJ41" s="498"/>
      <c r="OAK41" s="498"/>
      <c r="OAL41" s="498"/>
      <c r="OAM41" s="498"/>
      <c r="OAN41" s="498"/>
      <c r="OAO41" s="498"/>
      <c r="OAP41" s="498"/>
      <c r="OAQ41" s="498"/>
      <c r="OAR41" s="498"/>
      <c r="OAS41" s="498"/>
      <c r="OAT41" s="498"/>
      <c r="OAU41" s="498"/>
      <c r="OAV41" s="498"/>
      <c r="OAW41" s="498"/>
      <c r="OAX41" s="498"/>
      <c r="OAY41" s="498"/>
      <c r="OAZ41" s="498"/>
      <c r="OBA41" s="498"/>
      <c r="OBB41" s="498"/>
      <c r="OBC41" s="498"/>
      <c r="OBD41" s="498"/>
      <c r="OBE41" s="498"/>
      <c r="OBF41" s="498"/>
      <c r="OBG41" s="498"/>
      <c r="OBH41" s="498"/>
      <c r="OBI41" s="498"/>
      <c r="OBJ41" s="498"/>
      <c r="OBK41" s="498"/>
      <c r="OBL41" s="498"/>
      <c r="OBM41" s="498"/>
      <c r="OBN41" s="498"/>
      <c r="OBO41" s="498"/>
      <c r="OBP41" s="498"/>
      <c r="OBQ41" s="498"/>
      <c r="OBR41" s="498"/>
      <c r="OBS41" s="498"/>
      <c r="OBT41" s="498"/>
      <c r="OBU41" s="498"/>
      <c r="OBV41" s="498"/>
      <c r="OBW41" s="498"/>
      <c r="OBX41" s="498"/>
      <c r="OBY41" s="498"/>
      <c r="OBZ41" s="498"/>
      <c r="OCA41" s="498"/>
      <c r="OCB41" s="498"/>
      <c r="OCC41" s="498"/>
      <c r="OCD41" s="498"/>
      <c r="OCE41" s="498"/>
      <c r="OCF41" s="498"/>
      <c r="OCG41" s="498"/>
      <c r="OCH41" s="498"/>
      <c r="OCI41" s="498"/>
      <c r="OCJ41" s="498"/>
      <c r="OCK41" s="498"/>
      <c r="OCL41" s="498"/>
      <c r="OCM41" s="498"/>
      <c r="OCN41" s="498"/>
      <c r="OCO41" s="498"/>
      <c r="OCP41" s="498"/>
      <c r="OCQ41" s="498"/>
      <c r="OCR41" s="498"/>
      <c r="OCS41" s="498"/>
      <c r="OCT41" s="498"/>
      <c r="OCU41" s="498"/>
      <c r="OCV41" s="498"/>
      <c r="OCW41" s="498"/>
      <c r="OCX41" s="498"/>
      <c r="OCY41" s="498"/>
      <c r="OCZ41" s="498"/>
      <c r="ODA41" s="498"/>
      <c r="ODB41" s="498"/>
      <c r="ODC41" s="498"/>
      <c r="ODD41" s="498"/>
      <c r="ODE41" s="498"/>
      <c r="ODF41" s="498"/>
      <c r="ODG41" s="498"/>
      <c r="ODH41" s="498"/>
      <c r="ODI41" s="498"/>
      <c r="ODJ41" s="498"/>
      <c r="ODK41" s="498"/>
      <c r="ODL41" s="498"/>
      <c r="ODM41" s="498"/>
      <c r="ODN41" s="498"/>
      <c r="ODO41" s="498"/>
      <c r="ODP41" s="498"/>
      <c r="ODQ41" s="498"/>
      <c r="ODR41" s="498"/>
      <c r="ODS41" s="498"/>
      <c r="ODT41" s="498"/>
      <c r="ODU41" s="498"/>
      <c r="ODV41" s="498"/>
      <c r="ODW41" s="498"/>
      <c r="ODX41" s="498"/>
      <c r="ODY41" s="498"/>
      <c r="ODZ41" s="498"/>
      <c r="OEA41" s="498"/>
      <c r="OEB41" s="498"/>
      <c r="OEC41" s="498"/>
      <c r="OED41" s="498"/>
      <c r="OEE41" s="498"/>
      <c r="OEF41" s="498"/>
      <c r="OEG41" s="498"/>
      <c r="OEH41" s="498"/>
      <c r="OEI41" s="498"/>
      <c r="OEJ41" s="498"/>
      <c r="OEK41" s="498"/>
      <c r="OEL41" s="498"/>
      <c r="OEM41" s="498"/>
      <c r="OEN41" s="498"/>
      <c r="OEO41" s="498"/>
      <c r="OEP41" s="498"/>
      <c r="OEQ41" s="498"/>
      <c r="OER41" s="498"/>
      <c r="OES41" s="498"/>
      <c r="OET41" s="498"/>
      <c r="OEU41" s="498"/>
      <c r="OEV41" s="498"/>
      <c r="OEW41" s="498"/>
      <c r="OEX41" s="498"/>
      <c r="OEY41" s="498"/>
      <c r="OEZ41" s="498"/>
      <c r="OFA41" s="498"/>
      <c r="OFB41" s="498"/>
      <c r="OFC41" s="498"/>
      <c r="OFD41" s="498"/>
      <c r="OFE41" s="498"/>
      <c r="OFF41" s="498"/>
      <c r="OFG41" s="498"/>
      <c r="OFH41" s="498"/>
      <c r="OFI41" s="498"/>
      <c r="OFJ41" s="498"/>
      <c r="OFK41" s="498"/>
      <c r="OFL41" s="498"/>
      <c r="OFM41" s="498"/>
      <c r="OFN41" s="498"/>
      <c r="OFO41" s="498"/>
      <c r="OFP41" s="498"/>
      <c r="OFQ41" s="498"/>
      <c r="OFR41" s="498"/>
      <c r="OFS41" s="498"/>
      <c r="OFT41" s="498"/>
      <c r="OFU41" s="498"/>
      <c r="OFV41" s="498"/>
      <c r="OFW41" s="498"/>
      <c r="OFX41" s="498"/>
      <c r="OFY41" s="498"/>
      <c r="OFZ41" s="498"/>
      <c r="OGA41" s="498"/>
      <c r="OGB41" s="498"/>
      <c r="OGC41" s="498"/>
      <c r="OGD41" s="498"/>
      <c r="OGE41" s="498"/>
      <c r="OGF41" s="498"/>
      <c r="OGG41" s="498"/>
      <c r="OGH41" s="498"/>
      <c r="OGI41" s="498"/>
      <c r="OGJ41" s="498"/>
      <c r="OGK41" s="498"/>
      <c r="OGL41" s="498"/>
      <c r="OGM41" s="498"/>
      <c r="OGN41" s="498"/>
      <c r="OGO41" s="498"/>
      <c r="OGP41" s="498"/>
      <c r="OGQ41" s="498"/>
      <c r="OGR41" s="498"/>
      <c r="OGS41" s="498"/>
      <c r="OGT41" s="498"/>
      <c r="OGU41" s="498"/>
      <c r="OGV41" s="498"/>
      <c r="OGW41" s="498"/>
      <c r="OGX41" s="498"/>
      <c r="OGY41" s="498"/>
      <c r="OGZ41" s="498"/>
      <c r="OHA41" s="498"/>
      <c r="OHB41" s="498"/>
      <c r="OHC41" s="498"/>
      <c r="OHD41" s="498"/>
      <c r="OHE41" s="498"/>
      <c r="OHF41" s="498"/>
      <c r="OHG41" s="498"/>
      <c r="OHH41" s="498"/>
      <c r="OHI41" s="498"/>
      <c r="OHJ41" s="498"/>
      <c r="OHK41" s="498"/>
      <c r="OHL41" s="498"/>
      <c r="OHM41" s="498"/>
      <c r="OHN41" s="498"/>
      <c r="OHO41" s="498"/>
      <c r="OHP41" s="498"/>
      <c r="OHQ41" s="498"/>
      <c r="OHR41" s="498"/>
      <c r="OHS41" s="498"/>
      <c r="OHT41" s="498"/>
      <c r="OHU41" s="498"/>
      <c r="OHV41" s="498"/>
      <c r="OHW41" s="498"/>
      <c r="OHX41" s="498"/>
      <c r="OHY41" s="498"/>
      <c r="OHZ41" s="498"/>
      <c r="OIA41" s="498"/>
      <c r="OIB41" s="498"/>
      <c r="OIC41" s="498"/>
      <c r="OID41" s="498"/>
      <c r="OIE41" s="498"/>
      <c r="OIF41" s="498"/>
      <c r="OIG41" s="498"/>
      <c r="OIH41" s="498"/>
      <c r="OII41" s="498"/>
      <c r="OIJ41" s="498"/>
      <c r="OIK41" s="498"/>
      <c r="OIL41" s="498"/>
      <c r="OIM41" s="498"/>
      <c r="OIN41" s="498"/>
      <c r="OIO41" s="498"/>
      <c r="OIP41" s="498"/>
      <c r="OIQ41" s="498"/>
      <c r="OIR41" s="498"/>
      <c r="OIS41" s="498"/>
      <c r="OIT41" s="498"/>
      <c r="OIU41" s="498"/>
      <c r="OIV41" s="498"/>
      <c r="OIW41" s="498"/>
      <c r="OIX41" s="498"/>
      <c r="OIY41" s="498"/>
      <c r="OIZ41" s="498"/>
      <c r="OJA41" s="498"/>
      <c r="OJB41" s="498"/>
      <c r="OJC41" s="498"/>
      <c r="OJD41" s="498"/>
      <c r="OJE41" s="498"/>
      <c r="OJF41" s="498"/>
      <c r="OJG41" s="498"/>
      <c r="OJH41" s="498"/>
      <c r="OJI41" s="498"/>
      <c r="OJJ41" s="498"/>
      <c r="OJK41" s="498"/>
      <c r="OJL41" s="498"/>
      <c r="OJM41" s="498"/>
      <c r="OJN41" s="498"/>
      <c r="OJO41" s="498"/>
      <c r="OJP41" s="498"/>
      <c r="OJQ41" s="498"/>
      <c r="OJR41" s="498"/>
      <c r="OJS41" s="498"/>
      <c r="OJT41" s="498"/>
      <c r="OJU41" s="498"/>
      <c r="OJV41" s="498"/>
      <c r="OJW41" s="498"/>
      <c r="OJX41" s="498"/>
      <c r="OJY41" s="498"/>
      <c r="OJZ41" s="498"/>
      <c r="OKA41" s="498"/>
      <c r="OKB41" s="498"/>
      <c r="OKC41" s="498"/>
      <c r="OKD41" s="498"/>
      <c r="OKE41" s="498"/>
      <c r="OKF41" s="498"/>
      <c r="OKG41" s="498"/>
      <c r="OKH41" s="498"/>
      <c r="OKI41" s="498"/>
      <c r="OKJ41" s="498"/>
      <c r="OKK41" s="498"/>
      <c r="OKL41" s="498"/>
      <c r="OKM41" s="498"/>
      <c r="OKN41" s="498"/>
      <c r="OKO41" s="498"/>
      <c r="OKP41" s="498"/>
      <c r="OKQ41" s="498"/>
      <c r="OKR41" s="498"/>
      <c r="OKS41" s="498"/>
      <c r="OKT41" s="498"/>
      <c r="OKU41" s="498"/>
      <c r="OKV41" s="498"/>
      <c r="OKW41" s="498"/>
      <c r="OKX41" s="498"/>
      <c r="OKY41" s="498"/>
      <c r="OKZ41" s="498"/>
      <c r="OLA41" s="498"/>
      <c r="OLB41" s="498"/>
      <c r="OLC41" s="498"/>
      <c r="OLD41" s="498"/>
      <c r="OLE41" s="498"/>
      <c r="OLF41" s="498"/>
      <c r="OLG41" s="498"/>
      <c r="OLH41" s="498"/>
      <c r="OLI41" s="498"/>
      <c r="OLJ41" s="498"/>
      <c r="OLK41" s="498"/>
      <c r="OLL41" s="498"/>
      <c r="OLM41" s="498"/>
      <c r="OLN41" s="498"/>
      <c r="OLO41" s="498"/>
      <c r="OLP41" s="498"/>
      <c r="OLQ41" s="498"/>
      <c r="OLR41" s="498"/>
      <c r="OLS41" s="498"/>
      <c r="OLT41" s="498"/>
      <c r="OLU41" s="498"/>
      <c r="OLV41" s="498"/>
      <c r="OLW41" s="498"/>
      <c r="OLX41" s="498"/>
      <c r="OLY41" s="498"/>
      <c r="OLZ41" s="498"/>
      <c r="OMA41" s="498"/>
      <c r="OMB41" s="498"/>
      <c r="OMC41" s="498"/>
      <c r="OMD41" s="498"/>
      <c r="OME41" s="498"/>
      <c r="OMF41" s="498"/>
      <c r="OMG41" s="498"/>
      <c r="OMH41" s="498"/>
      <c r="OMI41" s="498"/>
      <c r="OMJ41" s="498"/>
      <c r="OMK41" s="498"/>
      <c r="OML41" s="498"/>
      <c r="OMM41" s="498"/>
      <c r="OMN41" s="498"/>
      <c r="OMO41" s="498"/>
      <c r="OMP41" s="498"/>
      <c r="OMQ41" s="498"/>
      <c r="OMR41" s="498"/>
      <c r="OMS41" s="498"/>
      <c r="OMT41" s="498"/>
      <c r="OMU41" s="498"/>
      <c r="OMV41" s="498"/>
      <c r="OMW41" s="498"/>
      <c r="OMX41" s="498"/>
      <c r="OMY41" s="498"/>
      <c r="OMZ41" s="498"/>
      <c r="ONA41" s="498"/>
      <c r="ONB41" s="498"/>
      <c r="ONC41" s="498"/>
      <c r="OND41" s="498"/>
      <c r="ONE41" s="498"/>
      <c r="ONF41" s="498"/>
      <c r="ONG41" s="498"/>
      <c r="ONH41" s="498"/>
      <c r="ONI41" s="498"/>
      <c r="ONJ41" s="498"/>
      <c r="ONK41" s="498"/>
      <c r="ONL41" s="498"/>
      <c r="ONM41" s="498"/>
      <c r="ONN41" s="498"/>
      <c r="ONO41" s="498"/>
      <c r="ONP41" s="498"/>
      <c r="ONQ41" s="498"/>
      <c r="ONR41" s="498"/>
      <c r="ONS41" s="498"/>
      <c r="ONT41" s="498"/>
      <c r="ONU41" s="498"/>
      <c r="ONV41" s="498"/>
      <c r="ONW41" s="498"/>
      <c r="ONX41" s="498"/>
      <c r="ONY41" s="498"/>
      <c r="ONZ41" s="498"/>
      <c r="OOA41" s="498"/>
      <c r="OOB41" s="498"/>
      <c r="OOC41" s="498"/>
      <c r="OOD41" s="498"/>
      <c r="OOE41" s="498"/>
      <c r="OOF41" s="498"/>
      <c r="OOG41" s="498"/>
      <c r="OOH41" s="498"/>
      <c r="OOI41" s="498"/>
      <c r="OOJ41" s="498"/>
      <c r="OOK41" s="498"/>
      <c r="OOL41" s="498"/>
      <c r="OOM41" s="498"/>
      <c r="OON41" s="498"/>
      <c r="OOO41" s="498"/>
      <c r="OOP41" s="498"/>
      <c r="OOQ41" s="498"/>
      <c r="OOR41" s="498"/>
      <c r="OOS41" s="498"/>
      <c r="OOT41" s="498"/>
      <c r="OOU41" s="498"/>
      <c r="OOV41" s="498"/>
      <c r="OOW41" s="498"/>
      <c r="OOX41" s="498"/>
      <c r="OOY41" s="498"/>
      <c r="OOZ41" s="498"/>
      <c r="OPA41" s="498"/>
      <c r="OPB41" s="498"/>
      <c r="OPC41" s="498"/>
      <c r="OPD41" s="498"/>
      <c r="OPE41" s="498"/>
      <c r="OPF41" s="498"/>
      <c r="OPG41" s="498"/>
      <c r="OPH41" s="498"/>
      <c r="OPI41" s="498"/>
      <c r="OPJ41" s="498"/>
      <c r="OPK41" s="498"/>
      <c r="OPL41" s="498"/>
      <c r="OPM41" s="498"/>
      <c r="OPN41" s="498"/>
      <c r="OPO41" s="498"/>
      <c r="OPP41" s="498"/>
      <c r="OPQ41" s="498"/>
      <c r="OPR41" s="498"/>
      <c r="OPS41" s="498"/>
      <c r="OPT41" s="498"/>
      <c r="OPU41" s="498"/>
      <c r="OPV41" s="498"/>
      <c r="OPW41" s="498"/>
      <c r="OPX41" s="498"/>
      <c r="OPY41" s="498"/>
      <c r="OPZ41" s="498"/>
      <c r="OQA41" s="498"/>
      <c r="OQB41" s="498"/>
      <c r="OQC41" s="498"/>
      <c r="OQD41" s="498"/>
      <c r="OQE41" s="498"/>
      <c r="OQF41" s="498"/>
      <c r="OQG41" s="498"/>
      <c r="OQH41" s="498"/>
      <c r="OQI41" s="498"/>
      <c r="OQJ41" s="498"/>
      <c r="OQK41" s="498"/>
      <c r="OQL41" s="498"/>
      <c r="OQM41" s="498"/>
      <c r="OQN41" s="498"/>
      <c r="OQO41" s="498"/>
      <c r="OQP41" s="498"/>
      <c r="OQQ41" s="498"/>
      <c r="OQR41" s="498"/>
      <c r="OQS41" s="498"/>
      <c r="OQT41" s="498"/>
      <c r="OQU41" s="498"/>
      <c r="OQV41" s="498"/>
      <c r="OQW41" s="498"/>
      <c r="OQX41" s="498"/>
      <c r="OQY41" s="498"/>
      <c r="OQZ41" s="498"/>
      <c r="ORA41" s="498"/>
      <c r="ORB41" s="498"/>
      <c r="ORC41" s="498"/>
      <c r="ORD41" s="498"/>
      <c r="ORE41" s="498"/>
      <c r="ORF41" s="498"/>
      <c r="ORG41" s="498"/>
      <c r="ORH41" s="498"/>
      <c r="ORI41" s="498"/>
      <c r="ORJ41" s="498"/>
      <c r="ORK41" s="498"/>
      <c r="ORL41" s="498"/>
      <c r="ORM41" s="498"/>
      <c r="ORN41" s="498"/>
      <c r="ORO41" s="498"/>
      <c r="ORP41" s="498"/>
      <c r="ORQ41" s="498"/>
      <c r="ORR41" s="498"/>
      <c r="ORS41" s="498"/>
      <c r="ORT41" s="498"/>
      <c r="ORU41" s="498"/>
      <c r="ORV41" s="498"/>
      <c r="ORW41" s="498"/>
      <c r="ORX41" s="498"/>
      <c r="ORY41" s="498"/>
      <c r="ORZ41" s="498"/>
      <c r="OSA41" s="498"/>
      <c r="OSB41" s="498"/>
      <c r="OSC41" s="498"/>
      <c r="OSD41" s="498"/>
      <c r="OSE41" s="498"/>
      <c r="OSF41" s="498"/>
      <c r="OSG41" s="498"/>
      <c r="OSH41" s="498"/>
      <c r="OSI41" s="498"/>
      <c r="OSJ41" s="498"/>
      <c r="OSK41" s="498"/>
      <c r="OSL41" s="498"/>
      <c r="OSM41" s="498"/>
      <c r="OSN41" s="498"/>
      <c r="OSO41" s="498"/>
      <c r="OSP41" s="498"/>
      <c r="OSQ41" s="498"/>
      <c r="OSR41" s="498"/>
      <c r="OSS41" s="498"/>
      <c r="OST41" s="498"/>
      <c r="OSU41" s="498"/>
      <c r="OSV41" s="498"/>
      <c r="OSW41" s="498"/>
      <c r="OSX41" s="498"/>
      <c r="OSY41" s="498"/>
      <c r="OSZ41" s="498"/>
      <c r="OTA41" s="498"/>
      <c r="OTB41" s="498"/>
      <c r="OTC41" s="498"/>
      <c r="OTD41" s="498"/>
      <c r="OTE41" s="498"/>
      <c r="OTF41" s="498"/>
      <c r="OTG41" s="498"/>
      <c r="OTH41" s="498"/>
      <c r="OTI41" s="498"/>
      <c r="OTJ41" s="498"/>
      <c r="OTK41" s="498"/>
      <c r="OTL41" s="498"/>
      <c r="OTM41" s="498"/>
      <c r="OTN41" s="498"/>
      <c r="OTO41" s="498"/>
      <c r="OTP41" s="498"/>
      <c r="OTQ41" s="498"/>
      <c r="OTR41" s="498"/>
      <c r="OTS41" s="498"/>
      <c r="OTT41" s="498"/>
      <c r="OTU41" s="498"/>
      <c r="OTV41" s="498"/>
      <c r="OTW41" s="498"/>
      <c r="OTX41" s="498"/>
      <c r="OTY41" s="498"/>
      <c r="OTZ41" s="498"/>
      <c r="OUA41" s="498"/>
      <c r="OUB41" s="498"/>
      <c r="OUC41" s="498"/>
      <c r="OUD41" s="498"/>
      <c r="OUE41" s="498"/>
      <c r="OUF41" s="498"/>
      <c r="OUG41" s="498"/>
      <c r="OUH41" s="498"/>
      <c r="OUI41" s="498"/>
      <c r="OUJ41" s="498"/>
      <c r="OUK41" s="498"/>
      <c r="OUL41" s="498"/>
      <c r="OUM41" s="498"/>
      <c r="OUN41" s="498"/>
      <c r="OUO41" s="498"/>
      <c r="OUP41" s="498"/>
      <c r="OUQ41" s="498"/>
      <c r="OUR41" s="498"/>
      <c r="OUS41" s="498"/>
      <c r="OUT41" s="498"/>
      <c r="OUU41" s="498"/>
      <c r="OUV41" s="498"/>
      <c r="OUW41" s="498"/>
      <c r="OUX41" s="498"/>
      <c r="OUY41" s="498"/>
      <c r="OUZ41" s="498"/>
      <c r="OVA41" s="498"/>
      <c r="OVB41" s="498"/>
      <c r="OVC41" s="498"/>
      <c r="OVD41" s="498"/>
      <c r="OVE41" s="498"/>
      <c r="OVF41" s="498"/>
      <c r="OVG41" s="498"/>
      <c r="OVH41" s="498"/>
      <c r="OVI41" s="498"/>
      <c r="OVJ41" s="498"/>
      <c r="OVK41" s="498"/>
      <c r="OVL41" s="498"/>
      <c r="OVM41" s="498"/>
      <c r="OVN41" s="498"/>
      <c r="OVO41" s="498"/>
      <c r="OVP41" s="498"/>
      <c r="OVQ41" s="498"/>
      <c r="OVR41" s="498"/>
      <c r="OVS41" s="498"/>
      <c r="OVT41" s="498"/>
      <c r="OVU41" s="498"/>
      <c r="OVV41" s="498"/>
      <c r="OVW41" s="498"/>
      <c r="OVX41" s="498"/>
      <c r="OVY41" s="498"/>
      <c r="OVZ41" s="498"/>
      <c r="OWA41" s="498"/>
      <c r="OWB41" s="498"/>
      <c r="OWC41" s="498"/>
      <c r="OWD41" s="498"/>
      <c r="OWE41" s="498"/>
      <c r="OWF41" s="498"/>
      <c r="OWG41" s="498"/>
      <c r="OWH41" s="498"/>
      <c r="OWI41" s="498"/>
      <c r="OWJ41" s="498"/>
      <c r="OWK41" s="498"/>
      <c r="OWL41" s="498"/>
      <c r="OWM41" s="498"/>
      <c r="OWN41" s="498"/>
      <c r="OWO41" s="498"/>
      <c r="OWP41" s="498"/>
      <c r="OWQ41" s="498"/>
      <c r="OWR41" s="498"/>
      <c r="OWS41" s="498"/>
      <c r="OWT41" s="498"/>
      <c r="OWU41" s="498"/>
      <c r="OWV41" s="498"/>
      <c r="OWW41" s="498"/>
      <c r="OWX41" s="498"/>
      <c r="OWY41" s="498"/>
      <c r="OWZ41" s="498"/>
      <c r="OXA41" s="498"/>
      <c r="OXB41" s="498"/>
      <c r="OXC41" s="498"/>
      <c r="OXD41" s="498"/>
      <c r="OXE41" s="498"/>
      <c r="OXF41" s="498"/>
      <c r="OXG41" s="498"/>
      <c r="OXH41" s="498"/>
      <c r="OXI41" s="498"/>
      <c r="OXJ41" s="498"/>
      <c r="OXK41" s="498"/>
      <c r="OXL41" s="498"/>
      <c r="OXM41" s="498"/>
      <c r="OXN41" s="498"/>
      <c r="OXO41" s="498"/>
      <c r="OXP41" s="498"/>
      <c r="OXQ41" s="498"/>
      <c r="OXR41" s="498"/>
      <c r="OXS41" s="498"/>
      <c r="OXT41" s="498"/>
      <c r="OXU41" s="498"/>
      <c r="OXV41" s="498"/>
      <c r="OXW41" s="498"/>
      <c r="OXX41" s="498"/>
      <c r="OXY41" s="498"/>
      <c r="OXZ41" s="498"/>
      <c r="OYA41" s="498"/>
      <c r="OYB41" s="498"/>
      <c r="OYC41" s="498"/>
      <c r="OYD41" s="498"/>
      <c r="OYE41" s="498"/>
      <c r="OYF41" s="498"/>
      <c r="OYG41" s="498"/>
      <c r="OYH41" s="498"/>
      <c r="OYI41" s="498"/>
      <c r="OYJ41" s="498"/>
      <c r="OYK41" s="498"/>
      <c r="OYL41" s="498"/>
      <c r="OYM41" s="498"/>
      <c r="OYN41" s="498"/>
      <c r="OYO41" s="498"/>
      <c r="OYP41" s="498"/>
      <c r="OYQ41" s="498"/>
      <c r="OYR41" s="498"/>
      <c r="OYS41" s="498"/>
      <c r="OYT41" s="498"/>
      <c r="OYU41" s="498"/>
      <c r="OYV41" s="498"/>
      <c r="OYW41" s="498"/>
      <c r="OYX41" s="498"/>
      <c r="OYY41" s="498"/>
      <c r="OYZ41" s="498"/>
      <c r="OZA41" s="498"/>
      <c r="OZB41" s="498"/>
      <c r="OZC41" s="498"/>
      <c r="OZD41" s="498"/>
      <c r="OZE41" s="498"/>
      <c r="OZF41" s="498"/>
      <c r="OZG41" s="498"/>
      <c r="OZH41" s="498"/>
      <c r="OZI41" s="498"/>
      <c r="OZJ41" s="498"/>
      <c r="OZK41" s="498"/>
      <c r="OZL41" s="498"/>
      <c r="OZM41" s="498"/>
      <c r="OZN41" s="498"/>
      <c r="OZO41" s="498"/>
      <c r="OZP41" s="498"/>
      <c r="OZQ41" s="498"/>
      <c r="OZR41" s="498"/>
      <c r="OZS41" s="498"/>
      <c r="OZT41" s="498"/>
      <c r="OZU41" s="498"/>
      <c r="OZV41" s="498"/>
      <c r="OZW41" s="498"/>
      <c r="OZX41" s="498"/>
      <c r="OZY41" s="498"/>
      <c r="OZZ41" s="498"/>
      <c r="PAA41" s="498"/>
      <c r="PAB41" s="498"/>
      <c r="PAC41" s="498"/>
      <c r="PAD41" s="498"/>
      <c r="PAE41" s="498"/>
      <c r="PAF41" s="498"/>
      <c r="PAG41" s="498"/>
      <c r="PAH41" s="498"/>
      <c r="PAI41" s="498"/>
      <c r="PAJ41" s="498"/>
      <c r="PAK41" s="498"/>
      <c r="PAL41" s="498"/>
      <c r="PAM41" s="498"/>
      <c r="PAN41" s="498"/>
      <c r="PAO41" s="498"/>
      <c r="PAP41" s="498"/>
      <c r="PAQ41" s="498"/>
      <c r="PAR41" s="498"/>
      <c r="PAS41" s="498"/>
      <c r="PAT41" s="498"/>
      <c r="PAU41" s="498"/>
      <c r="PAV41" s="498"/>
      <c r="PAW41" s="498"/>
      <c r="PAX41" s="498"/>
      <c r="PAY41" s="498"/>
      <c r="PAZ41" s="498"/>
      <c r="PBA41" s="498"/>
      <c r="PBB41" s="498"/>
      <c r="PBC41" s="498"/>
      <c r="PBD41" s="498"/>
      <c r="PBE41" s="498"/>
      <c r="PBF41" s="498"/>
      <c r="PBG41" s="498"/>
      <c r="PBH41" s="498"/>
      <c r="PBI41" s="498"/>
      <c r="PBJ41" s="498"/>
      <c r="PBK41" s="498"/>
      <c r="PBL41" s="498"/>
      <c r="PBM41" s="498"/>
      <c r="PBN41" s="498"/>
      <c r="PBO41" s="498"/>
      <c r="PBP41" s="498"/>
      <c r="PBQ41" s="498"/>
      <c r="PBR41" s="498"/>
      <c r="PBS41" s="498"/>
      <c r="PBT41" s="498"/>
      <c r="PBU41" s="498"/>
      <c r="PBV41" s="498"/>
      <c r="PBW41" s="498"/>
      <c r="PBX41" s="498"/>
      <c r="PBY41" s="498"/>
      <c r="PBZ41" s="498"/>
      <c r="PCA41" s="498"/>
      <c r="PCB41" s="498"/>
      <c r="PCC41" s="498"/>
      <c r="PCD41" s="498"/>
      <c r="PCE41" s="498"/>
      <c r="PCF41" s="498"/>
      <c r="PCG41" s="498"/>
      <c r="PCH41" s="498"/>
      <c r="PCI41" s="498"/>
      <c r="PCJ41" s="498"/>
      <c r="PCK41" s="498"/>
      <c r="PCL41" s="498"/>
      <c r="PCM41" s="498"/>
      <c r="PCN41" s="498"/>
      <c r="PCO41" s="498"/>
      <c r="PCP41" s="498"/>
      <c r="PCQ41" s="498"/>
      <c r="PCR41" s="498"/>
      <c r="PCS41" s="498"/>
      <c r="PCT41" s="498"/>
      <c r="PCU41" s="498"/>
      <c r="PCV41" s="498"/>
      <c r="PCW41" s="498"/>
      <c r="PCX41" s="498"/>
      <c r="PCY41" s="498"/>
      <c r="PCZ41" s="498"/>
      <c r="PDA41" s="498"/>
      <c r="PDB41" s="498"/>
      <c r="PDC41" s="498"/>
      <c r="PDD41" s="498"/>
      <c r="PDE41" s="498"/>
      <c r="PDF41" s="498"/>
      <c r="PDG41" s="498"/>
      <c r="PDH41" s="498"/>
      <c r="PDI41" s="498"/>
      <c r="PDJ41" s="498"/>
      <c r="PDK41" s="498"/>
      <c r="PDL41" s="498"/>
      <c r="PDM41" s="498"/>
      <c r="PDN41" s="498"/>
      <c r="PDO41" s="498"/>
      <c r="PDP41" s="498"/>
      <c r="PDQ41" s="498"/>
      <c r="PDR41" s="498"/>
      <c r="PDS41" s="498"/>
      <c r="PDT41" s="498"/>
      <c r="PDU41" s="498"/>
      <c r="PDV41" s="498"/>
      <c r="PDW41" s="498"/>
      <c r="PDX41" s="498"/>
      <c r="PDY41" s="498"/>
      <c r="PDZ41" s="498"/>
      <c r="PEA41" s="498"/>
      <c r="PEB41" s="498"/>
      <c r="PEC41" s="498"/>
      <c r="PED41" s="498"/>
      <c r="PEE41" s="498"/>
      <c r="PEF41" s="498"/>
      <c r="PEG41" s="498"/>
      <c r="PEH41" s="498"/>
      <c r="PEI41" s="498"/>
      <c r="PEJ41" s="498"/>
      <c r="PEK41" s="498"/>
      <c r="PEL41" s="498"/>
      <c r="PEM41" s="498"/>
      <c r="PEN41" s="498"/>
      <c r="PEO41" s="498"/>
      <c r="PEP41" s="498"/>
      <c r="PEQ41" s="498"/>
      <c r="PER41" s="498"/>
      <c r="PES41" s="498"/>
      <c r="PET41" s="498"/>
      <c r="PEU41" s="498"/>
      <c r="PEV41" s="498"/>
      <c r="PEW41" s="498"/>
      <c r="PEX41" s="498"/>
      <c r="PEY41" s="498"/>
      <c r="PEZ41" s="498"/>
      <c r="PFA41" s="498"/>
      <c r="PFB41" s="498"/>
      <c r="PFC41" s="498"/>
      <c r="PFD41" s="498"/>
      <c r="PFE41" s="498"/>
      <c r="PFF41" s="498"/>
      <c r="PFG41" s="498"/>
      <c r="PFH41" s="498"/>
      <c r="PFI41" s="498"/>
      <c r="PFJ41" s="498"/>
      <c r="PFK41" s="498"/>
      <c r="PFL41" s="498"/>
      <c r="PFM41" s="498"/>
      <c r="PFN41" s="498"/>
      <c r="PFO41" s="498"/>
      <c r="PFP41" s="498"/>
      <c r="PFQ41" s="498"/>
      <c r="PFR41" s="498"/>
      <c r="PFS41" s="498"/>
      <c r="PFT41" s="498"/>
      <c r="PFU41" s="498"/>
      <c r="PFV41" s="498"/>
      <c r="PFW41" s="498"/>
      <c r="PFX41" s="498"/>
      <c r="PFY41" s="498"/>
      <c r="PFZ41" s="498"/>
      <c r="PGA41" s="498"/>
      <c r="PGB41" s="498"/>
      <c r="PGC41" s="498"/>
      <c r="PGD41" s="498"/>
      <c r="PGE41" s="498"/>
      <c r="PGF41" s="498"/>
      <c r="PGG41" s="498"/>
      <c r="PGH41" s="498"/>
      <c r="PGI41" s="498"/>
      <c r="PGJ41" s="498"/>
      <c r="PGK41" s="498"/>
      <c r="PGL41" s="498"/>
      <c r="PGM41" s="498"/>
      <c r="PGN41" s="498"/>
      <c r="PGO41" s="498"/>
      <c r="PGP41" s="498"/>
      <c r="PGQ41" s="498"/>
      <c r="PGR41" s="498"/>
      <c r="PGS41" s="498"/>
      <c r="PGT41" s="498"/>
      <c r="PGU41" s="498"/>
      <c r="PGV41" s="498"/>
      <c r="PGW41" s="498"/>
      <c r="PGX41" s="498"/>
      <c r="PGY41" s="498"/>
      <c r="PGZ41" s="498"/>
      <c r="PHA41" s="498"/>
      <c r="PHB41" s="498"/>
      <c r="PHC41" s="498"/>
      <c r="PHD41" s="498"/>
      <c r="PHE41" s="498"/>
      <c r="PHF41" s="498"/>
      <c r="PHG41" s="498"/>
      <c r="PHH41" s="498"/>
      <c r="PHI41" s="498"/>
      <c r="PHJ41" s="498"/>
      <c r="PHK41" s="498"/>
      <c r="PHL41" s="498"/>
      <c r="PHM41" s="498"/>
      <c r="PHN41" s="498"/>
      <c r="PHO41" s="498"/>
      <c r="PHP41" s="498"/>
      <c r="PHQ41" s="498"/>
      <c r="PHR41" s="498"/>
      <c r="PHS41" s="498"/>
      <c r="PHT41" s="498"/>
      <c r="PHU41" s="498"/>
      <c r="PHV41" s="498"/>
      <c r="PHW41" s="498"/>
      <c r="PHX41" s="498"/>
      <c r="PHY41" s="498"/>
      <c r="PHZ41" s="498"/>
      <c r="PIA41" s="498"/>
      <c r="PIB41" s="498"/>
      <c r="PIC41" s="498"/>
      <c r="PID41" s="498"/>
      <c r="PIE41" s="498"/>
      <c r="PIF41" s="498"/>
      <c r="PIG41" s="498"/>
      <c r="PIH41" s="498"/>
      <c r="PII41" s="498"/>
      <c r="PIJ41" s="498"/>
      <c r="PIK41" s="498"/>
      <c r="PIL41" s="498"/>
      <c r="PIM41" s="498"/>
      <c r="PIN41" s="498"/>
      <c r="PIO41" s="498"/>
      <c r="PIP41" s="498"/>
      <c r="PIQ41" s="498"/>
      <c r="PIR41" s="498"/>
      <c r="PIS41" s="498"/>
      <c r="PIT41" s="498"/>
      <c r="PIU41" s="498"/>
      <c r="PIV41" s="498"/>
      <c r="PIW41" s="498"/>
      <c r="PIX41" s="498"/>
      <c r="PIY41" s="498"/>
      <c r="PIZ41" s="498"/>
      <c r="PJA41" s="498"/>
      <c r="PJB41" s="498"/>
      <c r="PJC41" s="498"/>
      <c r="PJD41" s="498"/>
      <c r="PJE41" s="498"/>
      <c r="PJF41" s="498"/>
      <c r="PJG41" s="498"/>
      <c r="PJH41" s="498"/>
      <c r="PJI41" s="498"/>
      <c r="PJJ41" s="498"/>
      <c r="PJK41" s="498"/>
      <c r="PJL41" s="498"/>
      <c r="PJM41" s="498"/>
      <c r="PJN41" s="498"/>
      <c r="PJO41" s="498"/>
      <c r="PJP41" s="498"/>
      <c r="PJQ41" s="498"/>
      <c r="PJR41" s="498"/>
      <c r="PJS41" s="498"/>
      <c r="PJT41" s="498"/>
      <c r="PJU41" s="498"/>
      <c r="PJV41" s="498"/>
      <c r="PJW41" s="498"/>
      <c r="PJX41" s="498"/>
      <c r="PJY41" s="498"/>
      <c r="PJZ41" s="498"/>
      <c r="PKA41" s="498"/>
      <c r="PKB41" s="498"/>
      <c r="PKC41" s="498"/>
      <c r="PKD41" s="498"/>
      <c r="PKE41" s="498"/>
      <c r="PKF41" s="498"/>
      <c r="PKG41" s="498"/>
      <c r="PKH41" s="498"/>
      <c r="PKI41" s="498"/>
      <c r="PKJ41" s="498"/>
      <c r="PKK41" s="498"/>
      <c r="PKL41" s="498"/>
      <c r="PKM41" s="498"/>
      <c r="PKN41" s="498"/>
      <c r="PKO41" s="498"/>
      <c r="PKP41" s="498"/>
      <c r="PKQ41" s="498"/>
      <c r="PKR41" s="498"/>
      <c r="PKS41" s="498"/>
      <c r="PKT41" s="498"/>
      <c r="PKU41" s="498"/>
      <c r="PKV41" s="498"/>
      <c r="PKW41" s="498"/>
      <c r="PKX41" s="498"/>
      <c r="PKY41" s="498"/>
      <c r="PKZ41" s="498"/>
      <c r="PLA41" s="498"/>
      <c r="PLB41" s="498"/>
      <c r="PLC41" s="498"/>
      <c r="PLD41" s="498"/>
      <c r="PLE41" s="498"/>
      <c r="PLF41" s="498"/>
      <c r="PLG41" s="498"/>
      <c r="PLH41" s="498"/>
      <c r="PLI41" s="498"/>
      <c r="PLJ41" s="498"/>
      <c r="PLK41" s="498"/>
      <c r="PLL41" s="498"/>
      <c r="PLM41" s="498"/>
      <c r="PLN41" s="498"/>
      <c r="PLO41" s="498"/>
      <c r="PLP41" s="498"/>
      <c r="PLQ41" s="498"/>
      <c r="PLR41" s="498"/>
      <c r="PLS41" s="498"/>
      <c r="PLT41" s="498"/>
      <c r="PLU41" s="498"/>
      <c r="PLV41" s="498"/>
      <c r="PLW41" s="498"/>
      <c r="PLX41" s="498"/>
      <c r="PLY41" s="498"/>
      <c r="PLZ41" s="498"/>
      <c r="PMA41" s="498"/>
      <c r="PMB41" s="498"/>
      <c r="PMC41" s="498"/>
      <c r="PMD41" s="498"/>
      <c r="PME41" s="498"/>
      <c r="PMF41" s="498"/>
      <c r="PMG41" s="498"/>
      <c r="PMH41" s="498"/>
      <c r="PMI41" s="498"/>
      <c r="PMJ41" s="498"/>
      <c r="PMK41" s="498"/>
      <c r="PML41" s="498"/>
      <c r="PMM41" s="498"/>
      <c r="PMN41" s="498"/>
      <c r="PMO41" s="498"/>
      <c r="PMP41" s="498"/>
      <c r="PMQ41" s="498"/>
      <c r="PMR41" s="498"/>
      <c r="PMS41" s="498"/>
      <c r="PMT41" s="498"/>
      <c r="PMU41" s="498"/>
      <c r="PMV41" s="498"/>
      <c r="PMW41" s="498"/>
      <c r="PMX41" s="498"/>
      <c r="PMY41" s="498"/>
      <c r="PMZ41" s="498"/>
      <c r="PNA41" s="498"/>
      <c r="PNB41" s="498"/>
      <c r="PNC41" s="498"/>
      <c r="PND41" s="498"/>
      <c r="PNE41" s="498"/>
      <c r="PNF41" s="498"/>
      <c r="PNG41" s="498"/>
      <c r="PNH41" s="498"/>
      <c r="PNI41" s="498"/>
      <c r="PNJ41" s="498"/>
      <c r="PNK41" s="498"/>
      <c r="PNL41" s="498"/>
      <c r="PNM41" s="498"/>
      <c r="PNN41" s="498"/>
      <c r="PNO41" s="498"/>
      <c r="PNP41" s="498"/>
      <c r="PNQ41" s="498"/>
      <c r="PNR41" s="498"/>
      <c r="PNS41" s="498"/>
      <c r="PNT41" s="498"/>
      <c r="PNU41" s="498"/>
      <c r="PNV41" s="498"/>
      <c r="PNW41" s="498"/>
      <c r="PNX41" s="498"/>
      <c r="PNY41" s="498"/>
      <c r="PNZ41" s="498"/>
      <c r="POA41" s="498"/>
      <c r="POB41" s="498"/>
      <c r="POC41" s="498"/>
      <c r="POD41" s="498"/>
      <c r="POE41" s="498"/>
      <c r="POF41" s="498"/>
      <c r="POG41" s="498"/>
      <c r="POH41" s="498"/>
      <c r="POI41" s="498"/>
      <c r="POJ41" s="498"/>
      <c r="POK41" s="498"/>
      <c r="POL41" s="498"/>
      <c r="POM41" s="498"/>
      <c r="PON41" s="498"/>
      <c r="POO41" s="498"/>
      <c r="POP41" s="498"/>
      <c r="POQ41" s="498"/>
      <c r="POR41" s="498"/>
      <c r="POS41" s="498"/>
      <c r="POT41" s="498"/>
      <c r="POU41" s="498"/>
      <c r="POV41" s="498"/>
      <c r="POW41" s="498"/>
      <c r="POX41" s="498"/>
      <c r="POY41" s="498"/>
      <c r="POZ41" s="498"/>
      <c r="PPA41" s="498"/>
      <c r="PPB41" s="498"/>
      <c r="PPC41" s="498"/>
      <c r="PPD41" s="498"/>
      <c r="PPE41" s="498"/>
      <c r="PPF41" s="498"/>
      <c r="PPG41" s="498"/>
      <c r="PPH41" s="498"/>
      <c r="PPI41" s="498"/>
      <c r="PPJ41" s="498"/>
      <c r="PPK41" s="498"/>
      <c r="PPL41" s="498"/>
      <c r="PPM41" s="498"/>
      <c r="PPN41" s="498"/>
      <c r="PPO41" s="498"/>
      <c r="PPP41" s="498"/>
      <c r="PPQ41" s="498"/>
      <c r="PPR41" s="498"/>
      <c r="PPS41" s="498"/>
      <c r="PPT41" s="498"/>
      <c r="PPU41" s="498"/>
      <c r="PPV41" s="498"/>
      <c r="PPW41" s="498"/>
      <c r="PPX41" s="498"/>
      <c r="PPY41" s="498"/>
      <c r="PPZ41" s="498"/>
      <c r="PQA41" s="498"/>
      <c r="PQB41" s="498"/>
      <c r="PQC41" s="498"/>
      <c r="PQD41" s="498"/>
      <c r="PQE41" s="498"/>
      <c r="PQF41" s="498"/>
      <c r="PQG41" s="498"/>
      <c r="PQH41" s="498"/>
      <c r="PQI41" s="498"/>
      <c r="PQJ41" s="498"/>
      <c r="PQK41" s="498"/>
      <c r="PQL41" s="498"/>
      <c r="PQM41" s="498"/>
      <c r="PQN41" s="498"/>
      <c r="PQO41" s="498"/>
      <c r="PQP41" s="498"/>
      <c r="PQQ41" s="498"/>
      <c r="PQR41" s="498"/>
      <c r="PQS41" s="498"/>
      <c r="PQT41" s="498"/>
      <c r="PQU41" s="498"/>
      <c r="PQV41" s="498"/>
      <c r="PQW41" s="498"/>
      <c r="PQX41" s="498"/>
      <c r="PQY41" s="498"/>
      <c r="PQZ41" s="498"/>
      <c r="PRA41" s="498"/>
      <c r="PRB41" s="498"/>
      <c r="PRC41" s="498"/>
      <c r="PRD41" s="498"/>
      <c r="PRE41" s="498"/>
      <c r="PRF41" s="498"/>
      <c r="PRG41" s="498"/>
      <c r="PRH41" s="498"/>
      <c r="PRI41" s="498"/>
      <c r="PRJ41" s="498"/>
      <c r="PRK41" s="498"/>
      <c r="PRL41" s="498"/>
      <c r="PRM41" s="498"/>
      <c r="PRN41" s="498"/>
      <c r="PRO41" s="498"/>
      <c r="PRP41" s="498"/>
      <c r="PRQ41" s="498"/>
      <c r="PRR41" s="498"/>
      <c r="PRS41" s="498"/>
      <c r="PRT41" s="498"/>
      <c r="PRU41" s="498"/>
      <c r="PRV41" s="498"/>
      <c r="PRW41" s="498"/>
      <c r="PRX41" s="498"/>
      <c r="PRY41" s="498"/>
      <c r="PRZ41" s="498"/>
      <c r="PSA41" s="498"/>
      <c r="PSB41" s="498"/>
      <c r="PSC41" s="498"/>
      <c r="PSD41" s="498"/>
      <c r="PSE41" s="498"/>
      <c r="PSF41" s="498"/>
      <c r="PSG41" s="498"/>
      <c r="PSH41" s="498"/>
      <c r="PSI41" s="498"/>
      <c r="PSJ41" s="498"/>
      <c r="PSK41" s="498"/>
      <c r="PSL41" s="498"/>
      <c r="PSM41" s="498"/>
      <c r="PSN41" s="498"/>
      <c r="PSO41" s="498"/>
      <c r="PSP41" s="498"/>
      <c r="PSQ41" s="498"/>
      <c r="PSR41" s="498"/>
      <c r="PSS41" s="498"/>
      <c r="PST41" s="498"/>
      <c r="PSU41" s="498"/>
      <c r="PSV41" s="498"/>
      <c r="PSW41" s="498"/>
      <c r="PSX41" s="498"/>
      <c r="PSY41" s="498"/>
      <c r="PSZ41" s="498"/>
      <c r="PTA41" s="498"/>
      <c r="PTB41" s="498"/>
      <c r="PTC41" s="498"/>
      <c r="PTD41" s="498"/>
      <c r="PTE41" s="498"/>
      <c r="PTF41" s="498"/>
      <c r="PTG41" s="498"/>
      <c r="PTH41" s="498"/>
      <c r="PTI41" s="498"/>
      <c r="PTJ41" s="498"/>
      <c r="PTK41" s="498"/>
      <c r="PTL41" s="498"/>
      <c r="PTM41" s="498"/>
      <c r="PTN41" s="498"/>
      <c r="PTO41" s="498"/>
      <c r="PTP41" s="498"/>
      <c r="PTQ41" s="498"/>
      <c r="PTR41" s="498"/>
      <c r="PTS41" s="498"/>
      <c r="PTT41" s="498"/>
      <c r="PTU41" s="498"/>
      <c r="PTV41" s="498"/>
      <c r="PTW41" s="498"/>
      <c r="PTX41" s="498"/>
      <c r="PTY41" s="498"/>
      <c r="PTZ41" s="498"/>
      <c r="PUA41" s="498"/>
      <c r="PUB41" s="498"/>
      <c r="PUC41" s="498"/>
      <c r="PUD41" s="498"/>
      <c r="PUE41" s="498"/>
      <c r="PUF41" s="498"/>
      <c r="PUG41" s="498"/>
      <c r="PUH41" s="498"/>
      <c r="PUI41" s="498"/>
      <c r="PUJ41" s="498"/>
      <c r="PUK41" s="498"/>
      <c r="PUL41" s="498"/>
      <c r="PUM41" s="498"/>
      <c r="PUN41" s="498"/>
      <c r="PUO41" s="498"/>
      <c r="PUP41" s="498"/>
      <c r="PUQ41" s="498"/>
      <c r="PUR41" s="498"/>
      <c r="PUS41" s="498"/>
      <c r="PUT41" s="498"/>
      <c r="PUU41" s="498"/>
      <c r="PUV41" s="498"/>
      <c r="PUW41" s="498"/>
      <c r="PUX41" s="498"/>
      <c r="PUY41" s="498"/>
      <c r="PUZ41" s="498"/>
      <c r="PVA41" s="498"/>
      <c r="PVB41" s="498"/>
      <c r="PVC41" s="498"/>
      <c r="PVD41" s="498"/>
      <c r="PVE41" s="498"/>
      <c r="PVF41" s="498"/>
      <c r="PVG41" s="498"/>
      <c r="PVH41" s="498"/>
      <c r="PVI41" s="498"/>
      <c r="PVJ41" s="498"/>
      <c r="PVK41" s="498"/>
      <c r="PVL41" s="498"/>
      <c r="PVM41" s="498"/>
      <c r="PVN41" s="498"/>
      <c r="PVO41" s="498"/>
      <c r="PVP41" s="498"/>
      <c r="PVQ41" s="498"/>
      <c r="PVR41" s="498"/>
      <c r="PVS41" s="498"/>
      <c r="PVT41" s="498"/>
      <c r="PVU41" s="498"/>
      <c r="PVV41" s="498"/>
      <c r="PVW41" s="498"/>
      <c r="PVX41" s="498"/>
      <c r="PVY41" s="498"/>
      <c r="PVZ41" s="498"/>
      <c r="PWA41" s="498"/>
      <c r="PWB41" s="498"/>
      <c r="PWC41" s="498"/>
      <c r="PWD41" s="498"/>
      <c r="PWE41" s="498"/>
      <c r="PWF41" s="498"/>
      <c r="PWG41" s="498"/>
      <c r="PWH41" s="498"/>
      <c r="PWI41" s="498"/>
      <c r="PWJ41" s="498"/>
      <c r="PWK41" s="498"/>
      <c r="PWL41" s="498"/>
      <c r="PWM41" s="498"/>
      <c r="PWN41" s="498"/>
      <c r="PWO41" s="498"/>
      <c r="PWP41" s="498"/>
      <c r="PWQ41" s="498"/>
      <c r="PWR41" s="498"/>
      <c r="PWS41" s="498"/>
      <c r="PWT41" s="498"/>
      <c r="PWU41" s="498"/>
      <c r="PWV41" s="498"/>
      <c r="PWW41" s="498"/>
      <c r="PWX41" s="498"/>
      <c r="PWY41" s="498"/>
      <c r="PWZ41" s="498"/>
      <c r="PXA41" s="498"/>
      <c r="PXB41" s="498"/>
      <c r="PXC41" s="498"/>
      <c r="PXD41" s="498"/>
      <c r="PXE41" s="498"/>
      <c r="PXF41" s="498"/>
      <c r="PXG41" s="498"/>
      <c r="PXH41" s="498"/>
      <c r="PXI41" s="498"/>
      <c r="PXJ41" s="498"/>
      <c r="PXK41" s="498"/>
      <c r="PXL41" s="498"/>
      <c r="PXM41" s="498"/>
      <c r="PXN41" s="498"/>
      <c r="PXO41" s="498"/>
      <c r="PXP41" s="498"/>
      <c r="PXQ41" s="498"/>
      <c r="PXR41" s="498"/>
      <c r="PXS41" s="498"/>
      <c r="PXT41" s="498"/>
      <c r="PXU41" s="498"/>
      <c r="PXV41" s="498"/>
      <c r="PXW41" s="498"/>
      <c r="PXX41" s="498"/>
      <c r="PXY41" s="498"/>
      <c r="PXZ41" s="498"/>
      <c r="PYA41" s="498"/>
      <c r="PYB41" s="498"/>
      <c r="PYC41" s="498"/>
      <c r="PYD41" s="498"/>
      <c r="PYE41" s="498"/>
      <c r="PYF41" s="498"/>
      <c r="PYG41" s="498"/>
      <c r="PYH41" s="498"/>
      <c r="PYI41" s="498"/>
      <c r="PYJ41" s="498"/>
      <c r="PYK41" s="498"/>
      <c r="PYL41" s="498"/>
      <c r="PYM41" s="498"/>
      <c r="PYN41" s="498"/>
      <c r="PYO41" s="498"/>
      <c r="PYP41" s="498"/>
      <c r="PYQ41" s="498"/>
      <c r="PYR41" s="498"/>
      <c r="PYS41" s="498"/>
      <c r="PYT41" s="498"/>
      <c r="PYU41" s="498"/>
      <c r="PYV41" s="498"/>
      <c r="PYW41" s="498"/>
      <c r="PYX41" s="498"/>
      <c r="PYY41" s="498"/>
      <c r="PYZ41" s="498"/>
      <c r="PZA41" s="498"/>
      <c r="PZB41" s="498"/>
      <c r="PZC41" s="498"/>
      <c r="PZD41" s="498"/>
      <c r="PZE41" s="498"/>
      <c r="PZF41" s="498"/>
      <c r="PZG41" s="498"/>
      <c r="PZH41" s="498"/>
      <c r="PZI41" s="498"/>
      <c r="PZJ41" s="498"/>
      <c r="PZK41" s="498"/>
      <c r="PZL41" s="498"/>
      <c r="PZM41" s="498"/>
      <c r="PZN41" s="498"/>
      <c r="PZO41" s="498"/>
      <c r="PZP41" s="498"/>
      <c r="PZQ41" s="498"/>
      <c r="PZR41" s="498"/>
      <c r="PZS41" s="498"/>
      <c r="PZT41" s="498"/>
      <c r="PZU41" s="498"/>
      <c r="PZV41" s="498"/>
      <c r="PZW41" s="498"/>
      <c r="PZX41" s="498"/>
      <c r="PZY41" s="498"/>
      <c r="PZZ41" s="498"/>
      <c r="QAA41" s="498"/>
      <c r="QAB41" s="498"/>
      <c r="QAC41" s="498"/>
      <c r="QAD41" s="498"/>
      <c r="QAE41" s="498"/>
      <c r="QAF41" s="498"/>
      <c r="QAG41" s="498"/>
      <c r="QAH41" s="498"/>
      <c r="QAI41" s="498"/>
      <c r="QAJ41" s="498"/>
      <c r="QAK41" s="498"/>
      <c r="QAL41" s="498"/>
      <c r="QAM41" s="498"/>
      <c r="QAN41" s="498"/>
      <c r="QAO41" s="498"/>
      <c r="QAP41" s="498"/>
      <c r="QAQ41" s="498"/>
      <c r="QAR41" s="498"/>
      <c r="QAS41" s="498"/>
      <c r="QAT41" s="498"/>
      <c r="QAU41" s="498"/>
      <c r="QAV41" s="498"/>
      <c r="QAW41" s="498"/>
      <c r="QAX41" s="498"/>
      <c r="QAY41" s="498"/>
      <c r="QAZ41" s="498"/>
      <c r="QBA41" s="498"/>
      <c r="QBB41" s="498"/>
      <c r="QBC41" s="498"/>
      <c r="QBD41" s="498"/>
      <c r="QBE41" s="498"/>
      <c r="QBF41" s="498"/>
      <c r="QBG41" s="498"/>
      <c r="QBH41" s="498"/>
      <c r="QBI41" s="498"/>
      <c r="QBJ41" s="498"/>
      <c r="QBK41" s="498"/>
      <c r="QBL41" s="498"/>
      <c r="QBM41" s="498"/>
      <c r="QBN41" s="498"/>
      <c r="QBO41" s="498"/>
      <c r="QBP41" s="498"/>
      <c r="QBQ41" s="498"/>
      <c r="QBR41" s="498"/>
      <c r="QBS41" s="498"/>
      <c r="QBT41" s="498"/>
      <c r="QBU41" s="498"/>
      <c r="QBV41" s="498"/>
      <c r="QBW41" s="498"/>
      <c r="QBX41" s="498"/>
      <c r="QBY41" s="498"/>
      <c r="QBZ41" s="498"/>
      <c r="QCA41" s="498"/>
      <c r="QCB41" s="498"/>
      <c r="QCC41" s="498"/>
      <c r="QCD41" s="498"/>
      <c r="QCE41" s="498"/>
      <c r="QCF41" s="498"/>
      <c r="QCG41" s="498"/>
      <c r="QCH41" s="498"/>
      <c r="QCI41" s="498"/>
      <c r="QCJ41" s="498"/>
      <c r="QCK41" s="498"/>
      <c r="QCL41" s="498"/>
      <c r="QCM41" s="498"/>
      <c r="QCN41" s="498"/>
      <c r="QCO41" s="498"/>
      <c r="QCP41" s="498"/>
      <c r="QCQ41" s="498"/>
      <c r="QCR41" s="498"/>
      <c r="QCS41" s="498"/>
      <c r="QCT41" s="498"/>
      <c r="QCU41" s="498"/>
      <c r="QCV41" s="498"/>
      <c r="QCW41" s="498"/>
      <c r="QCX41" s="498"/>
      <c r="QCY41" s="498"/>
      <c r="QCZ41" s="498"/>
      <c r="QDA41" s="498"/>
      <c r="QDB41" s="498"/>
      <c r="QDC41" s="498"/>
      <c r="QDD41" s="498"/>
      <c r="QDE41" s="498"/>
      <c r="QDF41" s="498"/>
      <c r="QDG41" s="498"/>
      <c r="QDH41" s="498"/>
      <c r="QDI41" s="498"/>
      <c r="QDJ41" s="498"/>
      <c r="QDK41" s="498"/>
      <c r="QDL41" s="498"/>
      <c r="QDM41" s="498"/>
      <c r="QDN41" s="498"/>
      <c r="QDO41" s="498"/>
      <c r="QDP41" s="498"/>
      <c r="QDQ41" s="498"/>
      <c r="QDR41" s="498"/>
      <c r="QDS41" s="498"/>
      <c r="QDT41" s="498"/>
      <c r="QDU41" s="498"/>
      <c r="QDV41" s="498"/>
      <c r="QDW41" s="498"/>
      <c r="QDX41" s="498"/>
      <c r="QDY41" s="498"/>
      <c r="QDZ41" s="498"/>
      <c r="QEA41" s="498"/>
      <c r="QEB41" s="498"/>
      <c r="QEC41" s="498"/>
      <c r="QED41" s="498"/>
      <c r="QEE41" s="498"/>
      <c r="QEF41" s="498"/>
      <c r="QEG41" s="498"/>
      <c r="QEH41" s="498"/>
      <c r="QEI41" s="498"/>
      <c r="QEJ41" s="498"/>
      <c r="QEK41" s="498"/>
      <c r="QEL41" s="498"/>
      <c r="QEM41" s="498"/>
      <c r="QEN41" s="498"/>
      <c r="QEO41" s="498"/>
      <c r="QEP41" s="498"/>
      <c r="QEQ41" s="498"/>
      <c r="QER41" s="498"/>
      <c r="QES41" s="498"/>
      <c r="QET41" s="498"/>
      <c r="QEU41" s="498"/>
      <c r="QEV41" s="498"/>
      <c r="QEW41" s="498"/>
      <c r="QEX41" s="498"/>
      <c r="QEY41" s="498"/>
      <c r="QEZ41" s="498"/>
      <c r="QFA41" s="498"/>
      <c r="QFB41" s="498"/>
      <c r="QFC41" s="498"/>
      <c r="QFD41" s="498"/>
      <c r="QFE41" s="498"/>
      <c r="QFF41" s="498"/>
      <c r="QFG41" s="498"/>
      <c r="QFH41" s="498"/>
      <c r="QFI41" s="498"/>
      <c r="QFJ41" s="498"/>
      <c r="QFK41" s="498"/>
      <c r="QFL41" s="498"/>
      <c r="QFM41" s="498"/>
      <c r="QFN41" s="498"/>
      <c r="QFO41" s="498"/>
      <c r="QFP41" s="498"/>
      <c r="QFQ41" s="498"/>
      <c r="QFR41" s="498"/>
      <c r="QFS41" s="498"/>
      <c r="QFT41" s="498"/>
      <c r="QFU41" s="498"/>
      <c r="QFV41" s="498"/>
      <c r="QFW41" s="498"/>
      <c r="QFX41" s="498"/>
      <c r="QFY41" s="498"/>
      <c r="QFZ41" s="498"/>
      <c r="QGA41" s="498"/>
      <c r="QGB41" s="498"/>
      <c r="QGC41" s="498"/>
      <c r="QGD41" s="498"/>
      <c r="QGE41" s="498"/>
      <c r="QGF41" s="498"/>
      <c r="QGG41" s="498"/>
      <c r="QGH41" s="498"/>
      <c r="QGI41" s="498"/>
      <c r="QGJ41" s="498"/>
      <c r="QGK41" s="498"/>
      <c r="QGL41" s="498"/>
      <c r="QGM41" s="498"/>
      <c r="QGN41" s="498"/>
      <c r="QGO41" s="498"/>
      <c r="QGP41" s="498"/>
      <c r="QGQ41" s="498"/>
      <c r="QGR41" s="498"/>
      <c r="QGS41" s="498"/>
      <c r="QGT41" s="498"/>
      <c r="QGU41" s="498"/>
      <c r="QGV41" s="498"/>
      <c r="QGW41" s="498"/>
      <c r="QGX41" s="498"/>
      <c r="QGY41" s="498"/>
      <c r="QGZ41" s="498"/>
      <c r="QHA41" s="498"/>
      <c r="QHB41" s="498"/>
      <c r="QHC41" s="498"/>
      <c r="QHD41" s="498"/>
      <c r="QHE41" s="498"/>
      <c r="QHF41" s="498"/>
      <c r="QHG41" s="498"/>
      <c r="QHH41" s="498"/>
      <c r="QHI41" s="498"/>
      <c r="QHJ41" s="498"/>
      <c r="QHK41" s="498"/>
      <c r="QHL41" s="498"/>
      <c r="QHM41" s="498"/>
      <c r="QHN41" s="498"/>
      <c r="QHO41" s="498"/>
      <c r="QHP41" s="498"/>
      <c r="QHQ41" s="498"/>
      <c r="QHR41" s="498"/>
      <c r="QHS41" s="498"/>
      <c r="QHT41" s="498"/>
      <c r="QHU41" s="498"/>
      <c r="QHV41" s="498"/>
      <c r="QHW41" s="498"/>
      <c r="QHX41" s="498"/>
      <c r="QHY41" s="498"/>
      <c r="QHZ41" s="498"/>
      <c r="QIA41" s="498"/>
      <c r="QIB41" s="498"/>
      <c r="QIC41" s="498"/>
      <c r="QID41" s="498"/>
      <c r="QIE41" s="498"/>
      <c r="QIF41" s="498"/>
      <c r="QIG41" s="498"/>
      <c r="QIH41" s="498"/>
      <c r="QII41" s="498"/>
      <c r="QIJ41" s="498"/>
      <c r="QIK41" s="498"/>
      <c r="QIL41" s="498"/>
      <c r="QIM41" s="498"/>
      <c r="QIN41" s="498"/>
      <c r="QIO41" s="498"/>
      <c r="QIP41" s="498"/>
      <c r="QIQ41" s="498"/>
      <c r="QIR41" s="498"/>
      <c r="QIS41" s="498"/>
      <c r="QIT41" s="498"/>
      <c r="QIU41" s="498"/>
      <c r="QIV41" s="498"/>
      <c r="QIW41" s="498"/>
      <c r="QIX41" s="498"/>
      <c r="QIY41" s="498"/>
      <c r="QIZ41" s="498"/>
      <c r="QJA41" s="498"/>
      <c r="QJB41" s="498"/>
      <c r="QJC41" s="498"/>
      <c r="QJD41" s="498"/>
      <c r="QJE41" s="498"/>
      <c r="QJF41" s="498"/>
      <c r="QJG41" s="498"/>
      <c r="QJH41" s="498"/>
      <c r="QJI41" s="498"/>
      <c r="QJJ41" s="498"/>
      <c r="QJK41" s="498"/>
      <c r="QJL41" s="498"/>
      <c r="QJM41" s="498"/>
      <c r="QJN41" s="498"/>
      <c r="QJO41" s="498"/>
      <c r="QJP41" s="498"/>
      <c r="QJQ41" s="498"/>
      <c r="QJR41" s="498"/>
      <c r="QJS41" s="498"/>
      <c r="QJT41" s="498"/>
      <c r="QJU41" s="498"/>
      <c r="QJV41" s="498"/>
      <c r="QJW41" s="498"/>
      <c r="QJX41" s="498"/>
      <c r="QJY41" s="498"/>
      <c r="QJZ41" s="498"/>
      <c r="QKA41" s="498"/>
      <c r="QKB41" s="498"/>
      <c r="QKC41" s="498"/>
      <c r="QKD41" s="498"/>
      <c r="QKE41" s="498"/>
      <c r="QKF41" s="498"/>
      <c r="QKG41" s="498"/>
      <c r="QKH41" s="498"/>
      <c r="QKI41" s="498"/>
      <c r="QKJ41" s="498"/>
      <c r="QKK41" s="498"/>
      <c r="QKL41" s="498"/>
      <c r="QKM41" s="498"/>
      <c r="QKN41" s="498"/>
      <c r="QKO41" s="498"/>
      <c r="QKP41" s="498"/>
      <c r="QKQ41" s="498"/>
      <c r="QKR41" s="498"/>
      <c r="QKS41" s="498"/>
      <c r="QKT41" s="498"/>
      <c r="QKU41" s="498"/>
      <c r="QKV41" s="498"/>
      <c r="QKW41" s="498"/>
      <c r="QKX41" s="498"/>
      <c r="QKY41" s="498"/>
      <c r="QKZ41" s="498"/>
      <c r="QLA41" s="498"/>
      <c r="QLB41" s="498"/>
      <c r="QLC41" s="498"/>
      <c r="QLD41" s="498"/>
      <c r="QLE41" s="498"/>
      <c r="QLF41" s="498"/>
      <c r="QLG41" s="498"/>
      <c r="QLH41" s="498"/>
      <c r="QLI41" s="498"/>
      <c r="QLJ41" s="498"/>
      <c r="QLK41" s="498"/>
      <c r="QLL41" s="498"/>
      <c r="QLM41" s="498"/>
      <c r="QLN41" s="498"/>
      <c r="QLO41" s="498"/>
      <c r="QLP41" s="498"/>
      <c r="QLQ41" s="498"/>
      <c r="QLR41" s="498"/>
      <c r="QLS41" s="498"/>
      <c r="QLT41" s="498"/>
      <c r="QLU41" s="498"/>
      <c r="QLV41" s="498"/>
      <c r="QLW41" s="498"/>
      <c r="QLX41" s="498"/>
      <c r="QLY41" s="498"/>
      <c r="QLZ41" s="498"/>
      <c r="QMA41" s="498"/>
      <c r="QMB41" s="498"/>
      <c r="QMC41" s="498"/>
      <c r="QMD41" s="498"/>
      <c r="QME41" s="498"/>
      <c r="QMF41" s="498"/>
      <c r="QMG41" s="498"/>
      <c r="QMH41" s="498"/>
      <c r="QMI41" s="498"/>
      <c r="QMJ41" s="498"/>
      <c r="QMK41" s="498"/>
      <c r="QML41" s="498"/>
      <c r="QMM41" s="498"/>
      <c r="QMN41" s="498"/>
      <c r="QMO41" s="498"/>
      <c r="QMP41" s="498"/>
      <c r="QMQ41" s="498"/>
      <c r="QMR41" s="498"/>
      <c r="QMS41" s="498"/>
      <c r="QMT41" s="498"/>
      <c r="QMU41" s="498"/>
      <c r="QMV41" s="498"/>
      <c r="QMW41" s="498"/>
      <c r="QMX41" s="498"/>
      <c r="QMY41" s="498"/>
      <c r="QMZ41" s="498"/>
      <c r="QNA41" s="498"/>
      <c r="QNB41" s="498"/>
      <c r="QNC41" s="498"/>
      <c r="QND41" s="498"/>
      <c r="QNE41" s="498"/>
      <c r="QNF41" s="498"/>
      <c r="QNG41" s="498"/>
      <c r="QNH41" s="498"/>
      <c r="QNI41" s="498"/>
      <c r="QNJ41" s="498"/>
      <c r="QNK41" s="498"/>
      <c r="QNL41" s="498"/>
      <c r="QNM41" s="498"/>
      <c r="QNN41" s="498"/>
      <c r="QNO41" s="498"/>
      <c r="QNP41" s="498"/>
      <c r="QNQ41" s="498"/>
      <c r="QNR41" s="498"/>
      <c r="QNS41" s="498"/>
      <c r="QNT41" s="498"/>
      <c r="QNU41" s="498"/>
      <c r="QNV41" s="498"/>
      <c r="QNW41" s="498"/>
      <c r="QNX41" s="498"/>
      <c r="QNY41" s="498"/>
      <c r="QNZ41" s="498"/>
      <c r="QOA41" s="498"/>
      <c r="QOB41" s="498"/>
      <c r="QOC41" s="498"/>
      <c r="QOD41" s="498"/>
      <c r="QOE41" s="498"/>
      <c r="QOF41" s="498"/>
      <c r="QOG41" s="498"/>
      <c r="QOH41" s="498"/>
      <c r="QOI41" s="498"/>
      <c r="QOJ41" s="498"/>
      <c r="QOK41" s="498"/>
      <c r="QOL41" s="498"/>
      <c r="QOM41" s="498"/>
      <c r="QON41" s="498"/>
      <c r="QOO41" s="498"/>
      <c r="QOP41" s="498"/>
      <c r="QOQ41" s="498"/>
      <c r="QOR41" s="498"/>
      <c r="QOS41" s="498"/>
      <c r="QOT41" s="498"/>
      <c r="QOU41" s="498"/>
      <c r="QOV41" s="498"/>
      <c r="QOW41" s="498"/>
      <c r="QOX41" s="498"/>
      <c r="QOY41" s="498"/>
      <c r="QOZ41" s="498"/>
      <c r="QPA41" s="498"/>
      <c r="QPB41" s="498"/>
      <c r="QPC41" s="498"/>
      <c r="QPD41" s="498"/>
      <c r="QPE41" s="498"/>
      <c r="QPF41" s="498"/>
      <c r="QPG41" s="498"/>
      <c r="QPH41" s="498"/>
      <c r="QPI41" s="498"/>
      <c r="QPJ41" s="498"/>
      <c r="QPK41" s="498"/>
      <c r="QPL41" s="498"/>
      <c r="QPM41" s="498"/>
      <c r="QPN41" s="498"/>
      <c r="QPO41" s="498"/>
      <c r="QPP41" s="498"/>
      <c r="QPQ41" s="498"/>
      <c r="QPR41" s="498"/>
      <c r="QPS41" s="498"/>
      <c r="QPT41" s="498"/>
      <c r="QPU41" s="498"/>
      <c r="QPV41" s="498"/>
      <c r="QPW41" s="498"/>
      <c r="QPX41" s="498"/>
      <c r="QPY41" s="498"/>
      <c r="QPZ41" s="498"/>
      <c r="QQA41" s="498"/>
      <c r="QQB41" s="498"/>
      <c r="QQC41" s="498"/>
      <c r="QQD41" s="498"/>
      <c r="QQE41" s="498"/>
      <c r="QQF41" s="498"/>
      <c r="QQG41" s="498"/>
      <c r="QQH41" s="498"/>
      <c r="QQI41" s="498"/>
      <c r="QQJ41" s="498"/>
      <c r="QQK41" s="498"/>
      <c r="QQL41" s="498"/>
      <c r="QQM41" s="498"/>
      <c r="QQN41" s="498"/>
      <c r="QQO41" s="498"/>
      <c r="QQP41" s="498"/>
      <c r="QQQ41" s="498"/>
      <c r="QQR41" s="498"/>
      <c r="QQS41" s="498"/>
      <c r="QQT41" s="498"/>
      <c r="QQU41" s="498"/>
      <c r="QQV41" s="498"/>
      <c r="QQW41" s="498"/>
      <c r="QQX41" s="498"/>
      <c r="QQY41" s="498"/>
      <c r="QQZ41" s="498"/>
      <c r="QRA41" s="498"/>
      <c r="QRB41" s="498"/>
      <c r="QRC41" s="498"/>
      <c r="QRD41" s="498"/>
      <c r="QRE41" s="498"/>
      <c r="QRF41" s="498"/>
      <c r="QRG41" s="498"/>
      <c r="QRH41" s="498"/>
      <c r="QRI41" s="498"/>
      <c r="QRJ41" s="498"/>
      <c r="QRK41" s="498"/>
      <c r="QRL41" s="498"/>
      <c r="QRM41" s="498"/>
      <c r="QRN41" s="498"/>
      <c r="QRO41" s="498"/>
      <c r="QRP41" s="498"/>
      <c r="QRQ41" s="498"/>
      <c r="QRR41" s="498"/>
      <c r="QRS41" s="498"/>
      <c r="QRT41" s="498"/>
      <c r="QRU41" s="498"/>
      <c r="QRV41" s="498"/>
      <c r="QRW41" s="498"/>
      <c r="QRX41" s="498"/>
      <c r="QRY41" s="498"/>
      <c r="QRZ41" s="498"/>
      <c r="QSA41" s="498"/>
      <c r="QSB41" s="498"/>
      <c r="QSC41" s="498"/>
      <c r="QSD41" s="498"/>
      <c r="QSE41" s="498"/>
      <c r="QSF41" s="498"/>
      <c r="QSG41" s="498"/>
      <c r="QSH41" s="498"/>
      <c r="QSI41" s="498"/>
      <c r="QSJ41" s="498"/>
      <c r="QSK41" s="498"/>
      <c r="QSL41" s="498"/>
      <c r="QSM41" s="498"/>
      <c r="QSN41" s="498"/>
      <c r="QSO41" s="498"/>
      <c r="QSP41" s="498"/>
      <c r="QSQ41" s="498"/>
      <c r="QSR41" s="498"/>
      <c r="QSS41" s="498"/>
      <c r="QST41" s="498"/>
      <c r="QSU41" s="498"/>
      <c r="QSV41" s="498"/>
      <c r="QSW41" s="498"/>
      <c r="QSX41" s="498"/>
      <c r="QSY41" s="498"/>
      <c r="QSZ41" s="498"/>
      <c r="QTA41" s="498"/>
      <c r="QTB41" s="498"/>
      <c r="QTC41" s="498"/>
      <c r="QTD41" s="498"/>
      <c r="QTE41" s="498"/>
      <c r="QTF41" s="498"/>
      <c r="QTG41" s="498"/>
      <c r="QTH41" s="498"/>
      <c r="QTI41" s="498"/>
      <c r="QTJ41" s="498"/>
      <c r="QTK41" s="498"/>
      <c r="QTL41" s="498"/>
      <c r="QTM41" s="498"/>
      <c r="QTN41" s="498"/>
      <c r="QTO41" s="498"/>
      <c r="QTP41" s="498"/>
      <c r="QTQ41" s="498"/>
      <c r="QTR41" s="498"/>
      <c r="QTS41" s="498"/>
      <c r="QTT41" s="498"/>
      <c r="QTU41" s="498"/>
      <c r="QTV41" s="498"/>
      <c r="QTW41" s="498"/>
      <c r="QTX41" s="498"/>
      <c r="QTY41" s="498"/>
      <c r="QTZ41" s="498"/>
      <c r="QUA41" s="498"/>
      <c r="QUB41" s="498"/>
      <c r="QUC41" s="498"/>
      <c r="QUD41" s="498"/>
      <c r="QUE41" s="498"/>
      <c r="QUF41" s="498"/>
      <c r="QUG41" s="498"/>
      <c r="QUH41" s="498"/>
      <c r="QUI41" s="498"/>
      <c r="QUJ41" s="498"/>
      <c r="QUK41" s="498"/>
      <c r="QUL41" s="498"/>
      <c r="QUM41" s="498"/>
      <c r="QUN41" s="498"/>
      <c r="QUO41" s="498"/>
      <c r="QUP41" s="498"/>
      <c r="QUQ41" s="498"/>
      <c r="QUR41" s="498"/>
      <c r="QUS41" s="498"/>
      <c r="QUT41" s="498"/>
      <c r="QUU41" s="498"/>
      <c r="QUV41" s="498"/>
      <c r="QUW41" s="498"/>
      <c r="QUX41" s="498"/>
      <c r="QUY41" s="498"/>
      <c r="QUZ41" s="498"/>
      <c r="QVA41" s="498"/>
      <c r="QVB41" s="498"/>
      <c r="QVC41" s="498"/>
      <c r="QVD41" s="498"/>
      <c r="QVE41" s="498"/>
      <c r="QVF41" s="498"/>
      <c r="QVG41" s="498"/>
      <c r="QVH41" s="498"/>
      <c r="QVI41" s="498"/>
      <c r="QVJ41" s="498"/>
      <c r="QVK41" s="498"/>
      <c r="QVL41" s="498"/>
      <c r="QVM41" s="498"/>
      <c r="QVN41" s="498"/>
      <c r="QVO41" s="498"/>
      <c r="QVP41" s="498"/>
      <c r="QVQ41" s="498"/>
      <c r="QVR41" s="498"/>
      <c r="QVS41" s="498"/>
      <c r="QVT41" s="498"/>
      <c r="QVU41" s="498"/>
      <c r="QVV41" s="498"/>
      <c r="QVW41" s="498"/>
      <c r="QVX41" s="498"/>
      <c r="QVY41" s="498"/>
      <c r="QVZ41" s="498"/>
      <c r="QWA41" s="498"/>
      <c r="QWB41" s="498"/>
      <c r="QWC41" s="498"/>
      <c r="QWD41" s="498"/>
      <c r="QWE41" s="498"/>
      <c r="QWF41" s="498"/>
      <c r="QWG41" s="498"/>
      <c r="QWH41" s="498"/>
      <c r="QWI41" s="498"/>
      <c r="QWJ41" s="498"/>
      <c r="QWK41" s="498"/>
      <c r="QWL41" s="498"/>
      <c r="QWM41" s="498"/>
      <c r="QWN41" s="498"/>
      <c r="QWO41" s="498"/>
      <c r="QWP41" s="498"/>
      <c r="QWQ41" s="498"/>
      <c r="QWR41" s="498"/>
      <c r="QWS41" s="498"/>
      <c r="QWT41" s="498"/>
      <c r="QWU41" s="498"/>
      <c r="QWV41" s="498"/>
      <c r="QWW41" s="498"/>
      <c r="QWX41" s="498"/>
      <c r="QWY41" s="498"/>
      <c r="QWZ41" s="498"/>
      <c r="QXA41" s="498"/>
      <c r="QXB41" s="498"/>
      <c r="QXC41" s="498"/>
      <c r="QXD41" s="498"/>
      <c r="QXE41" s="498"/>
      <c r="QXF41" s="498"/>
      <c r="QXG41" s="498"/>
      <c r="QXH41" s="498"/>
      <c r="QXI41" s="498"/>
      <c r="QXJ41" s="498"/>
      <c r="QXK41" s="498"/>
      <c r="QXL41" s="498"/>
      <c r="QXM41" s="498"/>
      <c r="QXN41" s="498"/>
      <c r="QXO41" s="498"/>
      <c r="QXP41" s="498"/>
      <c r="QXQ41" s="498"/>
      <c r="QXR41" s="498"/>
      <c r="QXS41" s="498"/>
      <c r="QXT41" s="498"/>
      <c r="QXU41" s="498"/>
      <c r="QXV41" s="498"/>
      <c r="QXW41" s="498"/>
      <c r="QXX41" s="498"/>
      <c r="QXY41" s="498"/>
      <c r="QXZ41" s="498"/>
      <c r="QYA41" s="498"/>
      <c r="QYB41" s="498"/>
      <c r="QYC41" s="498"/>
      <c r="QYD41" s="498"/>
      <c r="QYE41" s="498"/>
      <c r="QYF41" s="498"/>
      <c r="QYG41" s="498"/>
      <c r="QYH41" s="498"/>
      <c r="QYI41" s="498"/>
      <c r="QYJ41" s="498"/>
      <c r="QYK41" s="498"/>
      <c r="QYL41" s="498"/>
      <c r="QYM41" s="498"/>
      <c r="QYN41" s="498"/>
      <c r="QYO41" s="498"/>
      <c r="QYP41" s="498"/>
      <c r="QYQ41" s="498"/>
      <c r="QYR41" s="498"/>
      <c r="QYS41" s="498"/>
      <c r="QYT41" s="498"/>
      <c r="QYU41" s="498"/>
      <c r="QYV41" s="498"/>
      <c r="QYW41" s="498"/>
      <c r="QYX41" s="498"/>
      <c r="QYY41" s="498"/>
      <c r="QYZ41" s="498"/>
      <c r="QZA41" s="498"/>
      <c r="QZB41" s="498"/>
      <c r="QZC41" s="498"/>
      <c r="QZD41" s="498"/>
      <c r="QZE41" s="498"/>
      <c r="QZF41" s="498"/>
      <c r="QZG41" s="498"/>
      <c r="QZH41" s="498"/>
      <c r="QZI41" s="498"/>
      <c r="QZJ41" s="498"/>
      <c r="QZK41" s="498"/>
      <c r="QZL41" s="498"/>
      <c r="QZM41" s="498"/>
      <c r="QZN41" s="498"/>
      <c r="QZO41" s="498"/>
      <c r="QZP41" s="498"/>
      <c r="QZQ41" s="498"/>
      <c r="QZR41" s="498"/>
      <c r="QZS41" s="498"/>
      <c r="QZT41" s="498"/>
      <c r="QZU41" s="498"/>
      <c r="QZV41" s="498"/>
      <c r="QZW41" s="498"/>
      <c r="QZX41" s="498"/>
      <c r="QZY41" s="498"/>
      <c r="QZZ41" s="498"/>
      <c r="RAA41" s="498"/>
      <c r="RAB41" s="498"/>
      <c r="RAC41" s="498"/>
      <c r="RAD41" s="498"/>
      <c r="RAE41" s="498"/>
      <c r="RAF41" s="498"/>
      <c r="RAG41" s="498"/>
      <c r="RAH41" s="498"/>
      <c r="RAI41" s="498"/>
      <c r="RAJ41" s="498"/>
      <c r="RAK41" s="498"/>
      <c r="RAL41" s="498"/>
      <c r="RAM41" s="498"/>
      <c r="RAN41" s="498"/>
      <c r="RAO41" s="498"/>
      <c r="RAP41" s="498"/>
      <c r="RAQ41" s="498"/>
      <c r="RAR41" s="498"/>
      <c r="RAS41" s="498"/>
      <c r="RAT41" s="498"/>
      <c r="RAU41" s="498"/>
      <c r="RAV41" s="498"/>
      <c r="RAW41" s="498"/>
      <c r="RAX41" s="498"/>
      <c r="RAY41" s="498"/>
      <c r="RAZ41" s="498"/>
      <c r="RBA41" s="498"/>
      <c r="RBB41" s="498"/>
      <c r="RBC41" s="498"/>
      <c r="RBD41" s="498"/>
      <c r="RBE41" s="498"/>
      <c r="RBF41" s="498"/>
      <c r="RBG41" s="498"/>
      <c r="RBH41" s="498"/>
      <c r="RBI41" s="498"/>
      <c r="RBJ41" s="498"/>
      <c r="RBK41" s="498"/>
      <c r="RBL41" s="498"/>
      <c r="RBM41" s="498"/>
      <c r="RBN41" s="498"/>
      <c r="RBO41" s="498"/>
      <c r="RBP41" s="498"/>
      <c r="RBQ41" s="498"/>
      <c r="RBR41" s="498"/>
      <c r="RBS41" s="498"/>
      <c r="RBT41" s="498"/>
      <c r="RBU41" s="498"/>
      <c r="RBV41" s="498"/>
      <c r="RBW41" s="498"/>
      <c r="RBX41" s="498"/>
      <c r="RBY41" s="498"/>
      <c r="RBZ41" s="498"/>
      <c r="RCA41" s="498"/>
      <c r="RCB41" s="498"/>
      <c r="RCC41" s="498"/>
      <c r="RCD41" s="498"/>
      <c r="RCE41" s="498"/>
      <c r="RCF41" s="498"/>
      <c r="RCG41" s="498"/>
      <c r="RCH41" s="498"/>
      <c r="RCI41" s="498"/>
      <c r="RCJ41" s="498"/>
      <c r="RCK41" s="498"/>
      <c r="RCL41" s="498"/>
      <c r="RCM41" s="498"/>
      <c r="RCN41" s="498"/>
      <c r="RCO41" s="498"/>
      <c r="RCP41" s="498"/>
      <c r="RCQ41" s="498"/>
      <c r="RCR41" s="498"/>
      <c r="RCS41" s="498"/>
      <c r="RCT41" s="498"/>
      <c r="RCU41" s="498"/>
      <c r="RCV41" s="498"/>
      <c r="RCW41" s="498"/>
      <c r="RCX41" s="498"/>
      <c r="RCY41" s="498"/>
      <c r="RCZ41" s="498"/>
      <c r="RDA41" s="498"/>
      <c r="RDB41" s="498"/>
      <c r="RDC41" s="498"/>
      <c r="RDD41" s="498"/>
      <c r="RDE41" s="498"/>
      <c r="RDF41" s="498"/>
      <c r="RDG41" s="498"/>
      <c r="RDH41" s="498"/>
      <c r="RDI41" s="498"/>
      <c r="RDJ41" s="498"/>
      <c r="RDK41" s="498"/>
      <c r="RDL41" s="498"/>
      <c r="RDM41" s="498"/>
      <c r="RDN41" s="498"/>
      <c r="RDO41" s="498"/>
      <c r="RDP41" s="498"/>
      <c r="RDQ41" s="498"/>
      <c r="RDR41" s="498"/>
      <c r="RDS41" s="498"/>
      <c r="RDT41" s="498"/>
      <c r="RDU41" s="498"/>
      <c r="RDV41" s="498"/>
      <c r="RDW41" s="498"/>
      <c r="RDX41" s="498"/>
      <c r="RDY41" s="498"/>
      <c r="RDZ41" s="498"/>
      <c r="REA41" s="498"/>
      <c r="REB41" s="498"/>
      <c r="REC41" s="498"/>
      <c r="RED41" s="498"/>
      <c r="REE41" s="498"/>
      <c r="REF41" s="498"/>
      <c r="REG41" s="498"/>
      <c r="REH41" s="498"/>
      <c r="REI41" s="498"/>
      <c r="REJ41" s="498"/>
      <c r="REK41" s="498"/>
      <c r="REL41" s="498"/>
      <c r="REM41" s="498"/>
      <c r="REN41" s="498"/>
      <c r="REO41" s="498"/>
      <c r="REP41" s="498"/>
      <c r="REQ41" s="498"/>
      <c r="RER41" s="498"/>
      <c r="RES41" s="498"/>
      <c r="RET41" s="498"/>
      <c r="REU41" s="498"/>
      <c r="REV41" s="498"/>
      <c r="REW41" s="498"/>
      <c r="REX41" s="498"/>
      <c r="REY41" s="498"/>
      <c r="REZ41" s="498"/>
      <c r="RFA41" s="498"/>
      <c r="RFB41" s="498"/>
      <c r="RFC41" s="498"/>
      <c r="RFD41" s="498"/>
      <c r="RFE41" s="498"/>
      <c r="RFF41" s="498"/>
      <c r="RFG41" s="498"/>
      <c r="RFH41" s="498"/>
      <c r="RFI41" s="498"/>
      <c r="RFJ41" s="498"/>
      <c r="RFK41" s="498"/>
      <c r="RFL41" s="498"/>
      <c r="RFM41" s="498"/>
      <c r="RFN41" s="498"/>
      <c r="RFO41" s="498"/>
      <c r="RFP41" s="498"/>
      <c r="RFQ41" s="498"/>
      <c r="RFR41" s="498"/>
      <c r="RFS41" s="498"/>
      <c r="RFT41" s="498"/>
      <c r="RFU41" s="498"/>
      <c r="RFV41" s="498"/>
      <c r="RFW41" s="498"/>
      <c r="RFX41" s="498"/>
      <c r="RFY41" s="498"/>
      <c r="RFZ41" s="498"/>
      <c r="RGA41" s="498"/>
      <c r="RGB41" s="498"/>
      <c r="RGC41" s="498"/>
      <c r="RGD41" s="498"/>
      <c r="RGE41" s="498"/>
      <c r="RGF41" s="498"/>
      <c r="RGG41" s="498"/>
      <c r="RGH41" s="498"/>
      <c r="RGI41" s="498"/>
      <c r="RGJ41" s="498"/>
      <c r="RGK41" s="498"/>
      <c r="RGL41" s="498"/>
      <c r="RGM41" s="498"/>
      <c r="RGN41" s="498"/>
      <c r="RGO41" s="498"/>
      <c r="RGP41" s="498"/>
      <c r="RGQ41" s="498"/>
      <c r="RGR41" s="498"/>
      <c r="RGS41" s="498"/>
      <c r="RGT41" s="498"/>
      <c r="RGU41" s="498"/>
      <c r="RGV41" s="498"/>
      <c r="RGW41" s="498"/>
      <c r="RGX41" s="498"/>
      <c r="RGY41" s="498"/>
      <c r="RGZ41" s="498"/>
      <c r="RHA41" s="498"/>
      <c r="RHB41" s="498"/>
      <c r="RHC41" s="498"/>
      <c r="RHD41" s="498"/>
      <c r="RHE41" s="498"/>
      <c r="RHF41" s="498"/>
      <c r="RHG41" s="498"/>
      <c r="RHH41" s="498"/>
      <c r="RHI41" s="498"/>
      <c r="RHJ41" s="498"/>
      <c r="RHK41" s="498"/>
      <c r="RHL41" s="498"/>
      <c r="RHM41" s="498"/>
      <c r="RHN41" s="498"/>
      <c r="RHO41" s="498"/>
      <c r="RHP41" s="498"/>
      <c r="RHQ41" s="498"/>
      <c r="RHR41" s="498"/>
      <c r="RHS41" s="498"/>
      <c r="RHT41" s="498"/>
      <c r="RHU41" s="498"/>
      <c r="RHV41" s="498"/>
      <c r="RHW41" s="498"/>
      <c r="RHX41" s="498"/>
      <c r="RHY41" s="498"/>
      <c r="RHZ41" s="498"/>
      <c r="RIA41" s="498"/>
      <c r="RIB41" s="498"/>
      <c r="RIC41" s="498"/>
      <c r="RID41" s="498"/>
      <c r="RIE41" s="498"/>
      <c r="RIF41" s="498"/>
      <c r="RIG41" s="498"/>
      <c r="RIH41" s="498"/>
      <c r="RII41" s="498"/>
      <c r="RIJ41" s="498"/>
      <c r="RIK41" s="498"/>
      <c r="RIL41" s="498"/>
      <c r="RIM41" s="498"/>
      <c r="RIN41" s="498"/>
      <c r="RIO41" s="498"/>
      <c r="RIP41" s="498"/>
      <c r="RIQ41" s="498"/>
      <c r="RIR41" s="498"/>
      <c r="RIS41" s="498"/>
      <c r="RIT41" s="498"/>
      <c r="RIU41" s="498"/>
      <c r="RIV41" s="498"/>
      <c r="RIW41" s="498"/>
      <c r="RIX41" s="498"/>
      <c r="RIY41" s="498"/>
      <c r="RIZ41" s="498"/>
      <c r="RJA41" s="498"/>
      <c r="RJB41" s="498"/>
      <c r="RJC41" s="498"/>
      <c r="RJD41" s="498"/>
      <c r="RJE41" s="498"/>
      <c r="RJF41" s="498"/>
      <c r="RJG41" s="498"/>
      <c r="RJH41" s="498"/>
      <c r="RJI41" s="498"/>
      <c r="RJJ41" s="498"/>
      <c r="RJK41" s="498"/>
      <c r="RJL41" s="498"/>
      <c r="RJM41" s="498"/>
      <c r="RJN41" s="498"/>
      <c r="RJO41" s="498"/>
      <c r="RJP41" s="498"/>
      <c r="RJQ41" s="498"/>
      <c r="RJR41" s="498"/>
      <c r="RJS41" s="498"/>
      <c r="RJT41" s="498"/>
      <c r="RJU41" s="498"/>
      <c r="RJV41" s="498"/>
      <c r="RJW41" s="498"/>
      <c r="RJX41" s="498"/>
      <c r="RJY41" s="498"/>
      <c r="RJZ41" s="498"/>
      <c r="RKA41" s="498"/>
      <c r="RKB41" s="498"/>
      <c r="RKC41" s="498"/>
      <c r="RKD41" s="498"/>
      <c r="RKE41" s="498"/>
      <c r="RKF41" s="498"/>
      <c r="RKG41" s="498"/>
      <c r="RKH41" s="498"/>
      <c r="RKI41" s="498"/>
      <c r="RKJ41" s="498"/>
      <c r="RKK41" s="498"/>
      <c r="RKL41" s="498"/>
      <c r="RKM41" s="498"/>
      <c r="RKN41" s="498"/>
      <c r="RKO41" s="498"/>
      <c r="RKP41" s="498"/>
      <c r="RKQ41" s="498"/>
      <c r="RKR41" s="498"/>
      <c r="RKS41" s="498"/>
      <c r="RKT41" s="498"/>
      <c r="RKU41" s="498"/>
      <c r="RKV41" s="498"/>
      <c r="RKW41" s="498"/>
      <c r="RKX41" s="498"/>
      <c r="RKY41" s="498"/>
      <c r="RKZ41" s="498"/>
      <c r="RLA41" s="498"/>
      <c r="RLB41" s="498"/>
      <c r="RLC41" s="498"/>
      <c r="RLD41" s="498"/>
      <c r="RLE41" s="498"/>
      <c r="RLF41" s="498"/>
      <c r="RLG41" s="498"/>
      <c r="RLH41" s="498"/>
      <c r="RLI41" s="498"/>
      <c r="RLJ41" s="498"/>
      <c r="RLK41" s="498"/>
      <c r="RLL41" s="498"/>
      <c r="RLM41" s="498"/>
      <c r="RLN41" s="498"/>
      <c r="RLO41" s="498"/>
      <c r="RLP41" s="498"/>
      <c r="RLQ41" s="498"/>
      <c r="RLR41" s="498"/>
      <c r="RLS41" s="498"/>
      <c r="RLT41" s="498"/>
      <c r="RLU41" s="498"/>
      <c r="RLV41" s="498"/>
      <c r="RLW41" s="498"/>
      <c r="RLX41" s="498"/>
      <c r="RLY41" s="498"/>
      <c r="RLZ41" s="498"/>
      <c r="RMA41" s="498"/>
      <c r="RMB41" s="498"/>
      <c r="RMC41" s="498"/>
      <c r="RMD41" s="498"/>
      <c r="RME41" s="498"/>
      <c r="RMF41" s="498"/>
      <c r="RMG41" s="498"/>
      <c r="RMH41" s="498"/>
      <c r="RMI41" s="498"/>
      <c r="RMJ41" s="498"/>
      <c r="RMK41" s="498"/>
      <c r="RML41" s="498"/>
      <c r="RMM41" s="498"/>
      <c r="RMN41" s="498"/>
      <c r="RMO41" s="498"/>
      <c r="RMP41" s="498"/>
      <c r="RMQ41" s="498"/>
      <c r="RMR41" s="498"/>
      <c r="RMS41" s="498"/>
      <c r="RMT41" s="498"/>
      <c r="RMU41" s="498"/>
      <c r="RMV41" s="498"/>
      <c r="RMW41" s="498"/>
      <c r="RMX41" s="498"/>
      <c r="RMY41" s="498"/>
      <c r="RMZ41" s="498"/>
      <c r="RNA41" s="498"/>
      <c r="RNB41" s="498"/>
      <c r="RNC41" s="498"/>
      <c r="RND41" s="498"/>
      <c r="RNE41" s="498"/>
      <c r="RNF41" s="498"/>
      <c r="RNG41" s="498"/>
      <c r="RNH41" s="498"/>
      <c r="RNI41" s="498"/>
      <c r="RNJ41" s="498"/>
      <c r="RNK41" s="498"/>
      <c r="RNL41" s="498"/>
      <c r="RNM41" s="498"/>
      <c r="RNN41" s="498"/>
      <c r="RNO41" s="498"/>
      <c r="RNP41" s="498"/>
      <c r="RNQ41" s="498"/>
      <c r="RNR41" s="498"/>
      <c r="RNS41" s="498"/>
      <c r="RNT41" s="498"/>
      <c r="RNU41" s="498"/>
      <c r="RNV41" s="498"/>
      <c r="RNW41" s="498"/>
      <c r="RNX41" s="498"/>
      <c r="RNY41" s="498"/>
      <c r="RNZ41" s="498"/>
      <c r="ROA41" s="498"/>
      <c r="ROB41" s="498"/>
      <c r="ROC41" s="498"/>
      <c r="ROD41" s="498"/>
      <c r="ROE41" s="498"/>
      <c r="ROF41" s="498"/>
      <c r="ROG41" s="498"/>
      <c r="ROH41" s="498"/>
      <c r="ROI41" s="498"/>
      <c r="ROJ41" s="498"/>
      <c r="ROK41" s="498"/>
      <c r="ROL41" s="498"/>
      <c r="ROM41" s="498"/>
      <c r="RON41" s="498"/>
      <c r="ROO41" s="498"/>
      <c r="ROP41" s="498"/>
      <c r="ROQ41" s="498"/>
      <c r="ROR41" s="498"/>
      <c r="ROS41" s="498"/>
      <c r="ROT41" s="498"/>
      <c r="ROU41" s="498"/>
      <c r="ROV41" s="498"/>
      <c r="ROW41" s="498"/>
      <c r="ROX41" s="498"/>
      <c r="ROY41" s="498"/>
      <c r="ROZ41" s="498"/>
      <c r="RPA41" s="498"/>
      <c r="RPB41" s="498"/>
      <c r="RPC41" s="498"/>
      <c r="RPD41" s="498"/>
      <c r="RPE41" s="498"/>
      <c r="RPF41" s="498"/>
      <c r="RPG41" s="498"/>
      <c r="RPH41" s="498"/>
      <c r="RPI41" s="498"/>
      <c r="RPJ41" s="498"/>
      <c r="RPK41" s="498"/>
      <c r="RPL41" s="498"/>
      <c r="RPM41" s="498"/>
      <c r="RPN41" s="498"/>
      <c r="RPO41" s="498"/>
      <c r="RPP41" s="498"/>
      <c r="RPQ41" s="498"/>
      <c r="RPR41" s="498"/>
      <c r="RPS41" s="498"/>
      <c r="RPT41" s="498"/>
      <c r="RPU41" s="498"/>
      <c r="RPV41" s="498"/>
      <c r="RPW41" s="498"/>
      <c r="RPX41" s="498"/>
      <c r="RPY41" s="498"/>
      <c r="RPZ41" s="498"/>
      <c r="RQA41" s="498"/>
      <c r="RQB41" s="498"/>
      <c r="RQC41" s="498"/>
      <c r="RQD41" s="498"/>
      <c r="RQE41" s="498"/>
      <c r="RQF41" s="498"/>
      <c r="RQG41" s="498"/>
      <c r="RQH41" s="498"/>
      <c r="RQI41" s="498"/>
      <c r="RQJ41" s="498"/>
      <c r="RQK41" s="498"/>
      <c r="RQL41" s="498"/>
      <c r="RQM41" s="498"/>
      <c r="RQN41" s="498"/>
      <c r="RQO41" s="498"/>
      <c r="RQP41" s="498"/>
      <c r="RQQ41" s="498"/>
      <c r="RQR41" s="498"/>
      <c r="RQS41" s="498"/>
      <c r="RQT41" s="498"/>
      <c r="RQU41" s="498"/>
      <c r="RQV41" s="498"/>
      <c r="RQW41" s="498"/>
      <c r="RQX41" s="498"/>
      <c r="RQY41" s="498"/>
      <c r="RQZ41" s="498"/>
      <c r="RRA41" s="498"/>
      <c r="RRB41" s="498"/>
      <c r="RRC41" s="498"/>
      <c r="RRD41" s="498"/>
      <c r="RRE41" s="498"/>
      <c r="RRF41" s="498"/>
      <c r="RRG41" s="498"/>
      <c r="RRH41" s="498"/>
      <c r="RRI41" s="498"/>
      <c r="RRJ41" s="498"/>
      <c r="RRK41" s="498"/>
      <c r="RRL41" s="498"/>
      <c r="RRM41" s="498"/>
      <c r="RRN41" s="498"/>
      <c r="RRO41" s="498"/>
      <c r="RRP41" s="498"/>
      <c r="RRQ41" s="498"/>
      <c r="RRR41" s="498"/>
      <c r="RRS41" s="498"/>
      <c r="RRT41" s="498"/>
      <c r="RRU41" s="498"/>
      <c r="RRV41" s="498"/>
      <c r="RRW41" s="498"/>
      <c r="RRX41" s="498"/>
      <c r="RRY41" s="498"/>
      <c r="RRZ41" s="498"/>
      <c r="RSA41" s="498"/>
      <c r="RSB41" s="498"/>
      <c r="RSC41" s="498"/>
      <c r="RSD41" s="498"/>
      <c r="RSE41" s="498"/>
      <c r="RSF41" s="498"/>
      <c r="RSG41" s="498"/>
      <c r="RSH41" s="498"/>
      <c r="RSI41" s="498"/>
      <c r="RSJ41" s="498"/>
      <c r="RSK41" s="498"/>
      <c r="RSL41" s="498"/>
      <c r="RSM41" s="498"/>
      <c r="RSN41" s="498"/>
      <c r="RSO41" s="498"/>
      <c r="RSP41" s="498"/>
      <c r="RSQ41" s="498"/>
      <c r="RSR41" s="498"/>
      <c r="RSS41" s="498"/>
      <c r="RST41" s="498"/>
      <c r="RSU41" s="498"/>
      <c r="RSV41" s="498"/>
      <c r="RSW41" s="498"/>
      <c r="RSX41" s="498"/>
      <c r="RSY41" s="498"/>
      <c r="RSZ41" s="498"/>
      <c r="RTA41" s="498"/>
      <c r="RTB41" s="498"/>
      <c r="RTC41" s="498"/>
      <c r="RTD41" s="498"/>
      <c r="RTE41" s="498"/>
      <c r="RTF41" s="498"/>
      <c r="RTG41" s="498"/>
      <c r="RTH41" s="498"/>
      <c r="RTI41" s="498"/>
      <c r="RTJ41" s="498"/>
      <c r="RTK41" s="498"/>
      <c r="RTL41" s="498"/>
      <c r="RTM41" s="498"/>
      <c r="RTN41" s="498"/>
      <c r="RTO41" s="498"/>
      <c r="RTP41" s="498"/>
      <c r="RTQ41" s="498"/>
      <c r="RTR41" s="498"/>
      <c r="RTS41" s="498"/>
      <c r="RTT41" s="498"/>
      <c r="RTU41" s="498"/>
      <c r="RTV41" s="498"/>
      <c r="RTW41" s="498"/>
      <c r="RTX41" s="498"/>
      <c r="RTY41" s="498"/>
      <c r="RTZ41" s="498"/>
      <c r="RUA41" s="498"/>
      <c r="RUB41" s="498"/>
      <c r="RUC41" s="498"/>
      <c r="RUD41" s="498"/>
      <c r="RUE41" s="498"/>
      <c r="RUF41" s="498"/>
      <c r="RUG41" s="498"/>
      <c r="RUH41" s="498"/>
      <c r="RUI41" s="498"/>
      <c r="RUJ41" s="498"/>
      <c r="RUK41" s="498"/>
      <c r="RUL41" s="498"/>
      <c r="RUM41" s="498"/>
      <c r="RUN41" s="498"/>
      <c r="RUO41" s="498"/>
      <c r="RUP41" s="498"/>
      <c r="RUQ41" s="498"/>
      <c r="RUR41" s="498"/>
      <c r="RUS41" s="498"/>
      <c r="RUT41" s="498"/>
      <c r="RUU41" s="498"/>
      <c r="RUV41" s="498"/>
      <c r="RUW41" s="498"/>
      <c r="RUX41" s="498"/>
      <c r="RUY41" s="498"/>
      <c r="RUZ41" s="498"/>
      <c r="RVA41" s="498"/>
      <c r="RVB41" s="498"/>
      <c r="RVC41" s="498"/>
      <c r="RVD41" s="498"/>
      <c r="RVE41" s="498"/>
      <c r="RVF41" s="498"/>
      <c r="RVG41" s="498"/>
      <c r="RVH41" s="498"/>
      <c r="RVI41" s="498"/>
      <c r="RVJ41" s="498"/>
      <c r="RVK41" s="498"/>
      <c r="RVL41" s="498"/>
      <c r="RVM41" s="498"/>
      <c r="RVN41" s="498"/>
      <c r="RVO41" s="498"/>
      <c r="RVP41" s="498"/>
      <c r="RVQ41" s="498"/>
      <c r="RVR41" s="498"/>
      <c r="RVS41" s="498"/>
      <c r="RVT41" s="498"/>
      <c r="RVU41" s="498"/>
      <c r="RVV41" s="498"/>
      <c r="RVW41" s="498"/>
      <c r="RVX41" s="498"/>
      <c r="RVY41" s="498"/>
      <c r="RVZ41" s="498"/>
      <c r="RWA41" s="498"/>
      <c r="RWB41" s="498"/>
      <c r="RWC41" s="498"/>
      <c r="RWD41" s="498"/>
      <c r="RWE41" s="498"/>
      <c r="RWF41" s="498"/>
      <c r="RWG41" s="498"/>
      <c r="RWH41" s="498"/>
      <c r="RWI41" s="498"/>
      <c r="RWJ41" s="498"/>
      <c r="RWK41" s="498"/>
      <c r="RWL41" s="498"/>
      <c r="RWM41" s="498"/>
      <c r="RWN41" s="498"/>
      <c r="RWO41" s="498"/>
      <c r="RWP41" s="498"/>
      <c r="RWQ41" s="498"/>
      <c r="RWR41" s="498"/>
      <c r="RWS41" s="498"/>
      <c r="RWT41" s="498"/>
      <c r="RWU41" s="498"/>
      <c r="RWV41" s="498"/>
      <c r="RWW41" s="498"/>
      <c r="RWX41" s="498"/>
      <c r="RWY41" s="498"/>
      <c r="RWZ41" s="498"/>
      <c r="RXA41" s="498"/>
      <c r="RXB41" s="498"/>
      <c r="RXC41" s="498"/>
      <c r="RXD41" s="498"/>
      <c r="RXE41" s="498"/>
      <c r="RXF41" s="498"/>
      <c r="RXG41" s="498"/>
      <c r="RXH41" s="498"/>
      <c r="RXI41" s="498"/>
      <c r="RXJ41" s="498"/>
      <c r="RXK41" s="498"/>
      <c r="RXL41" s="498"/>
      <c r="RXM41" s="498"/>
      <c r="RXN41" s="498"/>
      <c r="RXO41" s="498"/>
      <c r="RXP41" s="498"/>
      <c r="RXQ41" s="498"/>
      <c r="RXR41" s="498"/>
      <c r="RXS41" s="498"/>
      <c r="RXT41" s="498"/>
      <c r="RXU41" s="498"/>
      <c r="RXV41" s="498"/>
      <c r="RXW41" s="498"/>
      <c r="RXX41" s="498"/>
      <c r="RXY41" s="498"/>
      <c r="RXZ41" s="498"/>
      <c r="RYA41" s="498"/>
      <c r="RYB41" s="498"/>
      <c r="RYC41" s="498"/>
      <c r="RYD41" s="498"/>
      <c r="RYE41" s="498"/>
      <c r="RYF41" s="498"/>
      <c r="RYG41" s="498"/>
      <c r="RYH41" s="498"/>
      <c r="RYI41" s="498"/>
      <c r="RYJ41" s="498"/>
      <c r="RYK41" s="498"/>
      <c r="RYL41" s="498"/>
      <c r="RYM41" s="498"/>
      <c r="RYN41" s="498"/>
      <c r="RYO41" s="498"/>
      <c r="RYP41" s="498"/>
      <c r="RYQ41" s="498"/>
      <c r="RYR41" s="498"/>
      <c r="RYS41" s="498"/>
      <c r="RYT41" s="498"/>
      <c r="RYU41" s="498"/>
      <c r="RYV41" s="498"/>
      <c r="RYW41" s="498"/>
      <c r="RYX41" s="498"/>
      <c r="RYY41" s="498"/>
      <c r="RYZ41" s="498"/>
      <c r="RZA41" s="498"/>
      <c r="RZB41" s="498"/>
      <c r="RZC41" s="498"/>
      <c r="RZD41" s="498"/>
      <c r="RZE41" s="498"/>
      <c r="RZF41" s="498"/>
      <c r="RZG41" s="498"/>
      <c r="RZH41" s="498"/>
      <c r="RZI41" s="498"/>
      <c r="RZJ41" s="498"/>
      <c r="RZK41" s="498"/>
      <c r="RZL41" s="498"/>
      <c r="RZM41" s="498"/>
      <c r="RZN41" s="498"/>
      <c r="RZO41" s="498"/>
      <c r="RZP41" s="498"/>
      <c r="RZQ41" s="498"/>
      <c r="RZR41" s="498"/>
      <c r="RZS41" s="498"/>
      <c r="RZT41" s="498"/>
      <c r="RZU41" s="498"/>
      <c r="RZV41" s="498"/>
      <c r="RZW41" s="498"/>
      <c r="RZX41" s="498"/>
      <c r="RZY41" s="498"/>
      <c r="RZZ41" s="498"/>
      <c r="SAA41" s="498"/>
      <c r="SAB41" s="498"/>
      <c r="SAC41" s="498"/>
      <c r="SAD41" s="498"/>
      <c r="SAE41" s="498"/>
      <c r="SAF41" s="498"/>
      <c r="SAG41" s="498"/>
      <c r="SAH41" s="498"/>
      <c r="SAI41" s="498"/>
      <c r="SAJ41" s="498"/>
      <c r="SAK41" s="498"/>
      <c r="SAL41" s="498"/>
      <c r="SAM41" s="498"/>
      <c r="SAN41" s="498"/>
      <c r="SAO41" s="498"/>
      <c r="SAP41" s="498"/>
      <c r="SAQ41" s="498"/>
      <c r="SAR41" s="498"/>
      <c r="SAS41" s="498"/>
      <c r="SAT41" s="498"/>
      <c r="SAU41" s="498"/>
      <c r="SAV41" s="498"/>
      <c r="SAW41" s="498"/>
      <c r="SAX41" s="498"/>
      <c r="SAY41" s="498"/>
      <c r="SAZ41" s="498"/>
      <c r="SBA41" s="498"/>
      <c r="SBB41" s="498"/>
      <c r="SBC41" s="498"/>
      <c r="SBD41" s="498"/>
      <c r="SBE41" s="498"/>
      <c r="SBF41" s="498"/>
      <c r="SBG41" s="498"/>
      <c r="SBH41" s="498"/>
      <c r="SBI41" s="498"/>
      <c r="SBJ41" s="498"/>
      <c r="SBK41" s="498"/>
      <c r="SBL41" s="498"/>
      <c r="SBM41" s="498"/>
      <c r="SBN41" s="498"/>
      <c r="SBO41" s="498"/>
      <c r="SBP41" s="498"/>
      <c r="SBQ41" s="498"/>
      <c r="SBR41" s="498"/>
      <c r="SBS41" s="498"/>
      <c r="SBT41" s="498"/>
      <c r="SBU41" s="498"/>
      <c r="SBV41" s="498"/>
      <c r="SBW41" s="498"/>
      <c r="SBX41" s="498"/>
      <c r="SBY41" s="498"/>
      <c r="SBZ41" s="498"/>
      <c r="SCA41" s="498"/>
      <c r="SCB41" s="498"/>
      <c r="SCC41" s="498"/>
      <c r="SCD41" s="498"/>
      <c r="SCE41" s="498"/>
      <c r="SCF41" s="498"/>
      <c r="SCG41" s="498"/>
      <c r="SCH41" s="498"/>
      <c r="SCI41" s="498"/>
      <c r="SCJ41" s="498"/>
      <c r="SCK41" s="498"/>
      <c r="SCL41" s="498"/>
      <c r="SCM41" s="498"/>
      <c r="SCN41" s="498"/>
      <c r="SCO41" s="498"/>
      <c r="SCP41" s="498"/>
      <c r="SCQ41" s="498"/>
      <c r="SCR41" s="498"/>
      <c r="SCS41" s="498"/>
      <c r="SCT41" s="498"/>
      <c r="SCU41" s="498"/>
      <c r="SCV41" s="498"/>
      <c r="SCW41" s="498"/>
      <c r="SCX41" s="498"/>
      <c r="SCY41" s="498"/>
      <c r="SCZ41" s="498"/>
      <c r="SDA41" s="498"/>
      <c r="SDB41" s="498"/>
      <c r="SDC41" s="498"/>
      <c r="SDD41" s="498"/>
      <c r="SDE41" s="498"/>
      <c r="SDF41" s="498"/>
      <c r="SDG41" s="498"/>
      <c r="SDH41" s="498"/>
      <c r="SDI41" s="498"/>
      <c r="SDJ41" s="498"/>
      <c r="SDK41" s="498"/>
      <c r="SDL41" s="498"/>
      <c r="SDM41" s="498"/>
      <c r="SDN41" s="498"/>
      <c r="SDO41" s="498"/>
      <c r="SDP41" s="498"/>
      <c r="SDQ41" s="498"/>
      <c r="SDR41" s="498"/>
      <c r="SDS41" s="498"/>
      <c r="SDT41" s="498"/>
      <c r="SDU41" s="498"/>
      <c r="SDV41" s="498"/>
      <c r="SDW41" s="498"/>
      <c r="SDX41" s="498"/>
      <c r="SDY41" s="498"/>
      <c r="SDZ41" s="498"/>
      <c r="SEA41" s="498"/>
      <c r="SEB41" s="498"/>
      <c r="SEC41" s="498"/>
      <c r="SED41" s="498"/>
      <c r="SEE41" s="498"/>
      <c r="SEF41" s="498"/>
      <c r="SEG41" s="498"/>
      <c r="SEH41" s="498"/>
      <c r="SEI41" s="498"/>
      <c r="SEJ41" s="498"/>
      <c r="SEK41" s="498"/>
      <c r="SEL41" s="498"/>
      <c r="SEM41" s="498"/>
      <c r="SEN41" s="498"/>
      <c r="SEO41" s="498"/>
      <c r="SEP41" s="498"/>
      <c r="SEQ41" s="498"/>
      <c r="SER41" s="498"/>
      <c r="SES41" s="498"/>
      <c r="SET41" s="498"/>
      <c r="SEU41" s="498"/>
      <c r="SEV41" s="498"/>
      <c r="SEW41" s="498"/>
      <c r="SEX41" s="498"/>
      <c r="SEY41" s="498"/>
      <c r="SEZ41" s="498"/>
      <c r="SFA41" s="498"/>
      <c r="SFB41" s="498"/>
      <c r="SFC41" s="498"/>
      <c r="SFD41" s="498"/>
      <c r="SFE41" s="498"/>
      <c r="SFF41" s="498"/>
      <c r="SFG41" s="498"/>
      <c r="SFH41" s="498"/>
      <c r="SFI41" s="498"/>
      <c r="SFJ41" s="498"/>
      <c r="SFK41" s="498"/>
      <c r="SFL41" s="498"/>
      <c r="SFM41" s="498"/>
      <c r="SFN41" s="498"/>
      <c r="SFO41" s="498"/>
      <c r="SFP41" s="498"/>
      <c r="SFQ41" s="498"/>
      <c r="SFR41" s="498"/>
      <c r="SFS41" s="498"/>
      <c r="SFT41" s="498"/>
      <c r="SFU41" s="498"/>
      <c r="SFV41" s="498"/>
      <c r="SFW41" s="498"/>
      <c r="SFX41" s="498"/>
      <c r="SFY41" s="498"/>
      <c r="SFZ41" s="498"/>
      <c r="SGA41" s="498"/>
      <c r="SGB41" s="498"/>
      <c r="SGC41" s="498"/>
      <c r="SGD41" s="498"/>
      <c r="SGE41" s="498"/>
      <c r="SGF41" s="498"/>
      <c r="SGG41" s="498"/>
      <c r="SGH41" s="498"/>
      <c r="SGI41" s="498"/>
      <c r="SGJ41" s="498"/>
      <c r="SGK41" s="498"/>
      <c r="SGL41" s="498"/>
      <c r="SGM41" s="498"/>
      <c r="SGN41" s="498"/>
      <c r="SGO41" s="498"/>
      <c r="SGP41" s="498"/>
      <c r="SGQ41" s="498"/>
      <c r="SGR41" s="498"/>
      <c r="SGS41" s="498"/>
      <c r="SGT41" s="498"/>
      <c r="SGU41" s="498"/>
      <c r="SGV41" s="498"/>
      <c r="SGW41" s="498"/>
      <c r="SGX41" s="498"/>
      <c r="SGY41" s="498"/>
      <c r="SGZ41" s="498"/>
      <c r="SHA41" s="498"/>
      <c r="SHB41" s="498"/>
      <c r="SHC41" s="498"/>
      <c r="SHD41" s="498"/>
      <c r="SHE41" s="498"/>
      <c r="SHF41" s="498"/>
      <c r="SHG41" s="498"/>
      <c r="SHH41" s="498"/>
      <c r="SHI41" s="498"/>
      <c r="SHJ41" s="498"/>
      <c r="SHK41" s="498"/>
      <c r="SHL41" s="498"/>
      <c r="SHM41" s="498"/>
      <c r="SHN41" s="498"/>
      <c r="SHO41" s="498"/>
      <c r="SHP41" s="498"/>
      <c r="SHQ41" s="498"/>
      <c r="SHR41" s="498"/>
      <c r="SHS41" s="498"/>
      <c r="SHT41" s="498"/>
      <c r="SHU41" s="498"/>
      <c r="SHV41" s="498"/>
      <c r="SHW41" s="498"/>
      <c r="SHX41" s="498"/>
      <c r="SHY41" s="498"/>
      <c r="SHZ41" s="498"/>
      <c r="SIA41" s="498"/>
      <c r="SIB41" s="498"/>
      <c r="SIC41" s="498"/>
      <c r="SID41" s="498"/>
      <c r="SIE41" s="498"/>
      <c r="SIF41" s="498"/>
      <c r="SIG41" s="498"/>
      <c r="SIH41" s="498"/>
      <c r="SII41" s="498"/>
      <c r="SIJ41" s="498"/>
      <c r="SIK41" s="498"/>
      <c r="SIL41" s="498"/>
      <c r="SIM41" s="498"/>
      <c r="SIN41" s="498"/>
      <c r="SIO41" s="498"/>
      <c r="SIP41" s="498"/>
      <c r="SIQ41" s="498"/>
      <c r="SIR41" s="498"/>
      <c r="SIS41" s="498"/>
      <c r="SIT41" s="498"/>
      <c r="SIU41" s="498"/>
      <c r="SIV41" s="498"/>
      <c r="SIW41" s="498"/>
      <c r="SIX41" s="498"/>
      <c r="SIY41" s="498"/>
      <c r="SIZ41" s="498"/>
      <c r="SJA41" s="498"/>
      <c r="SJB41" s="498"/>
      <c r="SJC41" s="498"/>
      <c r="SJD41" s="498"/>
      <c r="SJE41" s="498"/>
      <c r="SJF41" s="498"/>
      <c r="SJG41" s="498"/>
      <c r="SJH41" s="498"/>
      <c r="SJI41" s="498"/>
      <c r="SJJ41" s="498"/>
      <c r="SJK41" s="498"/>
      <c r="SJL41" s="498"/>
      <c r="SJM41" s="498"/>
      <c r="SJN41" s="498"/>
      <c r="SJO41" s="498"/>
      <c r="SJP41" s="498"/>
      <c r="SJQ41" s="498"/>
      <c r="SJR41" s="498"/>
      <c r="SJS41" s="498"/>
      <c r="SJT41" s="498"/>
      <c r="SJU41" s="498"/>
      <c r="SJV41" s="498"/>
      <c r="SJW41" s="498"/>
      <c r="SJX41" s="498"/>
      <c r="SJY41" s="498"/>
      <c r="SJZ41" s="498"/>
      <c r="SKA41" s="498"/>
      <c r="SKB41" s="498"/>
      <c r="SKC41" s="498"/>
      <c r="SKD41" s="498"/>
      <c r="SKE41" s="498"/>
      <c r="SKF41" s="498"/>
      <c r="SKG41" s="498"/>
      <c r="SKH41" s="498"/>
      <c r="SKI41" s="498"/>
      <c r="SKJ41" s="498"/>
      <c r="SKK41" s="498"/>
      <c r="SKL41" s="498"/>
      <c r="SKM41" s="498"/>
      <c r="SKN41" s="498"/>
      <c r="SKO41" s="498"/>
      <c r="SKP41" s="498"/>
      <c r="SKQ41" s="498"/>
      <c r="SKR41" s="498"/>
      <c r="SKS41" s="498"/>
      <c r="SKT41" s="498"/>
      <c r="SKU41" s="498"/>
      <c r="SKV41" s="498"/>
      <c r="SKW41" s="498"/>
      <c r="SKX41" s="498"/>
      <c r="SKY41" s="498"/>
      <c r="SKZ41" s="498"/>
      <c r="SLA41" s="498"/>
      <c r="SLB41" s="498"/>
      <c r="SLC41" s="498"/>
      <c r="SLD41" s="498"/>
      <c r="SLE41" s="498"/>
      <c r="SLF41" s="498"/>
      <c r="SLG41" s="498"/>
      <c r="SLH41" s="498"/>
      <c r="SLI41" s="498"/>
      <c r="SLJ41" s="498"/>
      <c r="SLK41" s="498"/>
      <c r="SLL41" s="498"/>
      <c r="SLM41" s="498"/>
      <c r="SLN41" s="498"/>
      <c r="SLO41" s="498"/>
      <c r="SLP41" s="498"/>
      <c r="SLQ41" s="498"/>
      <c r="SLR41" s="498"/>
      <c r="SLS41" s="498"/>
      <c r="SLT41" s="498"/>
      <c r="SLU41" s="498"/>
      <c r="SLV41" s="498"/>
      <c r="SLW41" s="498"/>
      <c r="SLX41" s="498"/>
      <c r="SLY41" s="498"/>
      <c r="SLZ41" s="498"/>
      <c r="SMA41" s="498"/>
      <c r="SMB41" s="498"/>
      <c r="SMC41" s="498"/>
      <c r="SMD41" s="498"/>
      <c r="SME41" s="498"/>
      <c r="SMF41" s="498"/>
      <c r="SMG41" s="498"/>
      <c r="SMH41" s="498"/>
      <c r="SMI41" s="498"/>
      <c r="SMJ41" s="498"/>
      <c r="SMK41" s="498"/>
      <c r="SML41" s="498"/>
      <c r="SMM41" s="498"/>
      <c r="SMN41" s="498"/>
      <c r="SMO41" s="498"/>
      <c r="SMP41" s="498"/>
      <c r="SMQ41" s="498"/>
      <c r="SMR41" s="498"/>
      <c r="SMS41" s="498"/>
      <c r="SMT41" s="498"/>
      <c r="SMU41" s="498"/>
      <c r="SMV41" s="498"/>
      <c r="SMW41" s="498"/>
      <c r="SMX41" s="498"/>
      <c r="SMY41" s="498"/>
      <c r="SMZ41" s="498"/>
      <c r="SNA41" s="498"/>
      <c r="SNB41" s="498"/>
      <c r="SNC41" s="498"/>
      <c r="SND41" s="498"/>
      <c r="SNE41" s="498"/>
      <c r="SNF41" s="498"/>
      <c r="SNG41" s="498"/>
      <c r="SNH41" s="498"/>
      <c r="SNI41" s="498"/>
      <c r="SNJ41" s="498"/>
      <c r="SNK41" s="498"/>
      <c r="SNL41" s="498"/>
      <c r="SNM41" s="498"/>
      <c r="SNN41" s="498"/>
      <c r="SNO41" s="498"/>
      <c r="SNP41" s="498"/>
      <c r="SNQ41" s="498"/>
      <c r="SNR41" s="498"/>
      <c r="SNS41" s="498"/>
      <c r="SNT41" s="498"/>
      <c r="SNU41" s="498"/>
      <c r="SNV41" s="498"/>
      <c r="SNW41" s="498"/>
      <c r="SNX41" s="498"/>
      <c r="SNY41" s="498"/>
      <c r="SNZ41" s="498"/>
      <c r="SOA41" s="498"/>
      <c r="SOB41" s="498"/>
      <c r="SOC41" s="498"/>
      <c r="SOD41" s="498"/>
      <c r="SOE41" s="498"/>
      <c r="SOF41" s="498"/>
      <c r="SOG41" s="498"/>
      <c r="SOH41" s="498"/>
      <c r="SOI41" s="498"/>
      <c r="SOJ41" s="498"/>
      <c r="SOK41" s="498"/>
      <c r="SOL41" s="498"/>
      <c r="SOM41" s="498"/>
      <c r="SON41" s="498"/>
      <c r="SOO41" s="498"/>
      <c r="SOP41" s="498"/>
      <c r="SOQ41" s="498"/>
      <c r="SOR41" s="498"/>
      <c r="SOS41" s="498"/>
      <c r="SOT41" s="498"/>
      <c r="SOU41" s="498"/>
      <c r="SOV41" s="498"/>
      <c r="SOW41" s="498"/>
      <c r="SOX41" s="498"/>
      <c r="SOY41" s="498"/>
      <c r="SOZ41" s="498"/>
      <c r="SPA41" s="498"/>
      <c r="SPB41" s="498"/>
      <c r="SPC41" s="498"/>
      <c r="SPD41" s="498"/>
      <c r="SPE41" s="498"/>
      <c r="SPF41" s="498"/>
      <c r="SPG41" s="498"/>
      <c r="SPH41" s="498"/>
      <c r="SPI41" s="498"/>
      <c r="SPJ41" s="498"/>
      <c r="SPK41" s="498"/>
      <c r="SPL41" s="498"/>
      <c r="SPM41" s="498"/>
      <c r="SPN41" s="498"/>
      <c r="SPO41" s="498"/>
      <c r="SPP41" s="498"/>
      <c r="SPQ41" s="498"/>
      <c r="SPR41" s="498"/>
      <c r="SPS41" s="498"/>
      <c r="SPT41" s="498"/>
      <c r="SPU41" s="498"/>
      <c r="SPV41" s="498"/>
      <c r="SPW41" s="498"/>
      <c r="SPX41" s="498"/>
      <c r="SPY41" s="498"/>
      <c r="SPZ41" s="498"/>
      <c r="SQA41" s="498"/>
      <c r="SQB41" s="498"/>
      <c r="SQC41" s="498"/>
      <c r="SQD41" s="498"/>
      <c r="SQE41" s="498"/>
      <c r="SQF41" s="498"/>
      <c r="SQG41" s="498"/>
      <c r="SQH41" s="498"/>
      <c r="SQI41" s="498"/>
      <c r="SQJ41" s="498"/>
      <c r="SQK41" s="498"/>
      <c r="SQL41" s="498"/>
      <c r="SQM41" s="498"/>
      <c r="SQN41" s="498"/>
      <c r="SQO41" s="498"/>
      <c r="SQP41" s="498"/>
      <c r="SQQ41" s="498"/>
      <c r="SQR41" s="498"/>
      <c r="SQS41" s="498"/>
      <c r="SQT41" s="498"/>
      <c r="SQU41" s="498"/>
      <c r="SQV41" s="498"/>
      <c r="SQW41" s="498"/>
      <c r="SQX41" s="498"/>
      <c r="SQY41" s="498"/>
      <c r="SQZ41" s="498"/>
      <c r="SRA41" s="498"/>
      <c r="SRB41" s="498"/>
      <c r="SRC41" s="498"/>
      <c r="SRD41" s="498"/>
      <c r="SRE41" s="498"/>
      <c r="SRF41" s="498"/>
      <c r="SRG41" s="498"/>
      <c r="SRH41" s="498"/>
      <c r="SRI41" s="498"/>
      <c r="SRJ41" s="498"/>
      <c r="SRK41" s="498"/>
      <c r="SRL41" s="498"/>
      <c r="SRM41" s="498"/>
      <c r="SRN41" s="498"/>
      <c r="SRO41" s="498"/>
      <c r="SRP41" s="498"/>
      <c r="SRQ41" s="498"/>
      <c r="SRR41" s="498"/>
      <c r="SRS41" s="498"/>
      <c r="SRT41" s="498"/>
      <c r="SRU41" s="498"/>
      <c r="SRV41" s="498"/>
      <c r="SRW41" s="498"/>
      <c r="SRX41" s="498"/>
      <c r="SRY41" s="498"/>
      <c r="SRZ41" s="498"/>
      <c r="SSA41" s="498"/>
      <c r="SSB41" s="498"/>
      <c r="SSC41" s="498"/>
      <c r="SSD41" s="498"/>
      <c r="SSE41" s="498"/>
      <c r="SSF41" s="498"/>
      <c r="SSG41" s="498"/>
      <c r="SSH41" s="498"/>
      <c r="SSI41" s="498"/>
      <c r="SSJ41" s="498"/>
      <c r="SSK41" s="498"/>
      <c r="SSL41" s="498"/>
      <c r="SSM41" s="498"/>
      <c r="SSN41" s="498"/>
      <c r="SSO41" s="498"/>
      <c r="SSP41" s="498"/>
      <c r="SSQ41" s="498"/>
      <c r="SSR41" s="498"/>
      <c r="SSS41" s="498"/>
      <c r="SST41" s="498"/>
      <c r="SSU41" s="498"/>
      <c r="SSV41" s="498"/>
      <c r="SSW41" s="498"/>
      <c r="SSX41" s="498"/>
      <c r="SSY41" s="498"/>
      <c r="SSZ41" s="498"/>
      <c r="STA41" s="498"/>
      <c r="STB41" s="498"/>
      <c r="STC41" s="498"/>
      <c r="STD41" s="498"/>
      <c r="STE41" s="498"/>
      <c r="STF41" s="498"/>
      <c r="STG41" s="498"/>
      <c r="STH41" s="498"/>
      <c r="STI41" s="498"/>
      <c r="STJ41" s="498"/>
      <c r="STK41" s="498"/>
      <c r="STL41" s="498"/>
      <c r="STM41" s="498"/>
      <c r="STN41" s="498"/>
      <c r="STO41" s="498"/>
      <c r="STP41" s="498"/>
      <c r="STQ41" s="498"/>
      <c r="STR41" s="498"/>
      <c r="STS41" s="498"/>
      <c r="STT41" s="498"/>
      <c r="STU41" s="498"/>
      <c r="STV41" s="498"/>
      <c r="STW41" s="498"/>
      <c r="STX41" s="498"/>
      <c r="STY41" s="498"/>
      <c r="STZ41" s="498"/>
      <c r="SUA41" s="498"/>
      <c r="SUB41" s="498"/>
      <c r="SUC41" s="498"/>
      <c r="SUD41" s="498"/>
      <c r="SUE41" s="498"/>
      <c r="SUF41" s="498"/>
      <c r="SUG41" s="498"/>
      <c r="SUH41" s="498"/>
      <c r="SUI41" s="498"/>
      <c r="SUJ41" s="498"/>
      <c r="SUK41" s="498"/>
      <c r="SUL41" s="498"/>
      <c r="SUM41" s="498"/>
      <c r="SUN41" s="498"/>
      <c r="SUO41" s="498"/>
      <c r="SUP41" s="498"/>
      <c r="SUQ41" s="498"/>
      <c r="SUR41" s="498"/>
      <c r="SUS41" s="498"/>
      <c r="SUT41" s="498"/>
      <c r="SUU41" s="498"/>
      <c r="SUV41" s="498"/>
      <c r="SUW41" s="498"/>
      <c r="SUX41" s="498"/>
      <c r="SUY41" s="498"/>
      <c r="SUZ41" s="498"/>
      <c r="SVA41" s="498"/>
      <c r="SVB41" s="498"/>
      <c r="SVC41" s="498"/>
      <c r="SVD41" s="498"/>
      <c r="SVE41" s="498"/>
      <c r="SVF41" s="498"/>
      <c r="SVG41" s="498"/>
      <c r="SVH41" s="498"/>
      <c r="SVI41" s="498"/>
      <c r="SVJ41" s="498"/>
      <c r="SVK41" s="498"/>
      <c r="SVL41" s="498"/>
      <c r="SVM41" s="498"/>
      <c r="SVN41" s="498"/>
      <c r="SVO41" s="498"/>
      <c r="SVP41" s="498"/>
      <c r="SVQ41" s="498"/>
      <c r="SVR41" s="498"/>
      <c r="SVS41" s="498"/>
      <c r="SVT41" s="498"/>
      <c r="SVU41" s="498"/>
      <c r="SVV41" s="498"/>
      <c r="SVW41" s="498"/>
      <c r="SVX41" s="498"/>
      <c r="SVY41" s="498"/>
      <c r="SVZ41" s="498"/>
      <c r="SWA41" s="498"/>
      <c r="SWB41" s="498"/>
      <c r="SWC41" s="498"/>
      <c r="SWD41" s="498"/>
      <c r="SWE41" s="498"/>
      <c r="SWF41" s="498"/>
      <c r="SWG41" s="498"/>
      <c r="SWH41" s="498"/>
      <c r="SWI41" s="498"/>
      <c r="SWJ41" s="498"/>
      <c r="SWK41" s="498"/>
      <c r="SWL41" s="498"/>
      <c r="SWM41" s="498"/>
      <c r="SWN41" s="498"/>
      <c r="SWO41" s="498"/>
      <c r="SWP41" s="498"/>
      <c r="SWQ41" s="498"/>
      <c r="SWR41" s="498"/>
      <c r="SWS41" s="498"/>
      <c r="SWT41" s="498"/>
      <c r="SWU41" s="498"/>
      <c r="SWV41" s="498"/>
      <c r="SWW41" s="498"/>
      <c r="SWX41" s="498"/>
      <c r="SWY41" s="498"/>
      <c r="SWZ41" s="498"/>
      <c r="SXA41" s="498"/>
      <c r="SXB41" s="498"/>
      <c r="SXC41" s="498"/>
      <c r="SXD41" s="498"/>
      <c r="SXE41" s="498"/>
      <c r="SXF41" s="498"/>
      <c r="SXG41" s="498"/>
      <c r="SXH41" s="498"/>
      <c r="SXI41" s="498"/>
      <c r="SXJ41" s="498"/>
      <c r="SXK41" s="498"/>
      <c r="SXL41" s="498"/>
      <c r="SXM41" s="498"/>
      <c r="SXN41" s="498"/>
      <c r="SXO41" s="498"/>
      <c r="SXP41" s="498"/>
      <c r="SXQ41" s="498"/>
      <c r="SXR41" s="498"/>
      <c r="SXS41" s="498"/>
      <c r="SXT41" s="498"/>
      <c r="SXU41" s="498"/>
      <c r="SXV41" s="498"/>
      <c r="SXW41" s="498"/>
      <c r="SXX41" s="498"/>
      <c r="SXY41" s="498"/>
      <c r="SXZ41" s="498"/>
      <c r="SYA41" s="498"/>
      <c r="SYB41" s="498"/>
      <c r="SYC41" s="498"/>
      <c r="SYD41" s="498"/>
      <c r="SYE41" s="498"/>
      <c r="SYF41" s="498"/>
      <c r="SYG41" s="498"/>
      <c r="SYH41" s="498"/>
      <c r="SYI41" s="498"/>
      <c r="SYJ41" s="498"/>
      <c r="SYK41" s="498"/>
      <c r="SYL41" s="498"/>
      <c r="SYM41" s="498"/>
      <c r="SYN41" s="498"/>
      <c r="SYO41" s="498"/>
      <c r="SYP41" s="498"/>
      <c r="SYQ41" s="498"/>
      <c r="SYR41" s="498"/>
      <c r="SYS41" s="498"/>
      <c r="SYT41" s="498"/>
      <c r="SYU41" s="498"/>
      <c r="SYV41" s="498"/>
      <c r="SYW41" s="498"/>
      <c r="SYX41" s="498"/>
      <c r="SYY41" s="498"/>
      <c r="SYZ41" s="498"/>
      <c r="SZA41" s="498"/>
      <c r="SZB41" s="498"/>
      <c r="SZC41" s="498"/>
      <c r="SZD41" s="498"/>
      <c r="SZE41" s="498"/>
      <c r="SZF41" s="498"/>
      <c r="SZG41" s="498"/>
      <c r="SZH41" s="498"/>
      <c r="SZI41" s="498"/>
      <c r="SZJ41" s="498"/>
      <c r="SZK41" s="498"/>
      <c r="SZL41" s="498"/>
      <c r="SZM41" s="498"/>
      <c r="SZN41" s="498"/>
      <c r="SZO41" s="498"/>
      <c r="SZP41" s="498"/>
      <c r="SZQ41" s="498"/>
      <c r="SZR41" s="498"/>
      <c r="SZS41" s="498"/>
      <c r="SZT41" s="498"/>
      <c r="SZU41" s="498"/>
      <c r="SZV41" s="498"/>
      <c r="SZW41" s="498"/>
      <c r="SZX41" s="498"/>
      <c r="SZY41" s="498"/>
      <c r="SZZ41" s="498"/>
      <c r="TAA41" s="498"/>
      <c r="TAB41" s="498"/>
      <c r="TAC41" s="498"/>
      <c r="TAD41" s="498"/>
      <c r="TAE41" s="498"/>
      <c r="TAF41" s="498"/>
      <c r="TAG41" s="498"/>
      <c r="TAH41" s="498"/>
      <c r="TAI41" s="498"/>
      <c r="TAJ41" s="498"/>
      <c r="TAK41" s="498"/>
      <c r="TAL41" s="498"/>
      <c r="TAM41" s="498"/>
      <c r="TAN41" s="498"/>
      <c r="TAO41" s="498"/>
      <c r="TAP41" s="498"/>
      <c r="TAQ41" s="498"/>
      <c r="TAR41" s="498"/>
      <c r="TAS41" s="498"/>
      <c r="TAT41" s="498"/>
      <c r="TAU41" s="498"/>
      <c r="TAV41" s="498"/>
      <c r="TAW41" s="498"/>
      <c r="TAX41" s="498"/>
      <c r="TAY41" s="498"/>
      <c r="TAZ41" s="498"/>
      <c r="TBA41" s="498"/>
      <c r="TBB41" s="498"/>
      <c r="TBC41" s="498"/>
      <c r="TBD41" s="498"/>
      <c r="TBE41" s="498"/>
      <c r="TBF41" s="498"/>
      <c r="TBG41" s="498"/>
      <c r="TBH41" s="498"/>
      <c r="TBI41" s="498"/>
      <c r="TBJ41" s="498"/>
      <c r="TBK41" s="498"/>
      <c r="TBL41" s="498"/>
      <c r="TBM41" s="498"/>
      <c r="TBN41" s="498"/>
      <c r="TBO41" s="498"/>
      <c r="TBP41" s="498"/>
      <c r="TBQ41" s="498"/>
      <c r="TBR41" s="498"/>
      <c r="TBS41" s="498"/>
      <c r="TBT41" s="498"/>
      <c r="TBU41" s="498"/>
      <c r="TBV41" s="498"/>
      <c r="TBW41" s="498"/>
      <c r="TBX41" s="498"/>
      <c r="TBY41" s="498"/>
      <c r="TBZ41" s="498"/>
      <c r="TCA41" s="498"/>
      <c r="TCB41" s="498"/>
      <c r="TCC41" s="498"/>
      <c r="TCD41" s="498"/>
      <c r="TCE41" s="498"/>
      <c r="TCF41" s="498"/>
      <c r="TCG41" s="498"/>
      <c r="TCH41" s="498"/>
      <c r="TCI41" s="498"/>
      <c r="TCJ41" s="498"/>
      <c r="TCK41" s="498"/>
      <c r="TCL41" s="498"/>
      <c r="TCM41" s="498"/>
      <c r="TCN41" s="498"/>
      <c r="TCO41" s="498"/>
      <c r="TCP41" s="498"/>
      <c r="TCQ41" s="498"/>
      <c r="TCR41" s="498"/>
      <c r="TCS41" s="498"/>
      <c r="TCT41" s="498"/>
      <c r="TCU41" s="498"/>
      <c r="TCV41" s="498"/>
      <c r="TCW41" s="498"/>
      <c r="TCX41" s="498"/>
      <c r="TCY41" s="498"/>
      <c r="TCZ41" s="498"/>
      <c r="TDA41" s="498"/>
      <c r="TDB41" s="498"/>
      <c r="TDC41" s="498"/>
      <c r="TDD41" s="498"/>
      <c r="TDE41" s="498"/>
      <c r="TDF41" s="498"/>
      <c r="TDG41" s="498"/>
      <c r="TDH41" s="498"/>
      <c r="TDI41" s="498"/>
      <c r="TDJ41" s="498"/>
      <c r="TDK41" s="498"/>
      <c r="TDL41" s="498"/>
      <c r="TDM41" s="498"/>
      <c r="TDN41" s="498"/>
      <c r="TDO41" s="498"/>
      <c r="TDP41" s="498"/>
      <c r="TDQ41" s="498"/>
      <c r="TDR41" s="498"/>
      <c r="TDS41" s="498"/>
      <c r="TDT41" s="498"/>
      <c r="TDU41" s="498"/>
      <c r="TDV41" s="498"/>
      <c r="TDW41" s="498"/>
      <c r="TDX41" s="498"/>
      <c r="TDY41" s="498"/>
      <c r="TDZ41" s="498"/>
      <c r="TEA41" s="498"/>
      <c r="TEB41" s="498"/>
      <c r="TEC41" s="498"/>
      <c r="TED41" s="498"/>
      <c r="TEE41" s="498"/>
      <c r="TEF41" s="498"/>
      <c r="TEG41" s="498"/>
      <c r="TEH41" s="498"/>
      <c r="TEI41" s="498"/>
      <c r="TEJ41" s="498"/>
      <c r="TEK41" s="498"/>
      <c r="TEL41" s="498"/>
      <c r="TEM41" s="498"/>
      <c r="TEN41" s="498"/>
      <c r="TEO41" s="498"/>
      <c r="TEP41" s="498"/>
      <c r="TEQ41" s="498"/>
      <c r="TER41" s="498"/>
      <c r="TES41" s="498"/>
      <c r="TET41" s="498"/>
      <c r="TEU41" s="498"/>
      <c r="TEV41" s="498"/>
      <c r="TEW41" s="498"/>
      <c r="TEX41" s="498"/>
      <c r="TEY41" s="498"/>
      <c r="TEZ41" s="498"/>
      <c r="TFA41" s="498"/>
      <c r="TFB41" s="498"/>
      <c r="TFC41" s="498"/>
      <c r="TFD41" s="498"/>
      <c r="TFE41" s="498"/>
      <c r="TFF41" s="498"/>
      <c r="TFG41" s="498"/>
      <c r="TFH41" s="498"/>
      <c r="TFI41" s="498"/>
      <c r="TFJ41" s="498"/>
      <c r="TFK41" s="498"/>
      <c r="TFL41" s="498"/>
      <c r="TFM41" s="498"/>
      <c r="TFN41" s="498"/>
      <c r="TFO41" s="498"/>
      <c r="TFP41" s="498"/>
      <c r="TFQ41" s="498"/>
      <c r="TFR41" s="498"/>
      <c r="TFS41" s="498"/>
      <c r="TFT41" s="498"/>
      <c r="TFU41" s="498"/>
      <c r="TFV41" s="498"/>
      <c r="TFW41" s="498"/>
      <c r="TFX41" s="498"/>
      <c r="TFY41" s="498"/>
      <c r="TFZ41" s="498"/>
      <c r="TGA41" s="498"/>
      <c r="TGB41" s="498"/>
      <c r="TGC41" s="498"/>
      <c r="TGD41" s="498"/>
      <c r="TGE41" s="498"/>
      <c r="TGF41" s="498"/>
      <c r="TGG41" s="498"/>
      <c r="TGH41" s="498"/>
      <c r="TGI41" s="498"/>
      <c r="TGJ41" s="498"/>
      <c r="TGK41" s="498"/>
      <c r="TGL41" s="498"/>
      <c r="TGM41" s="498"/>
      <c r="TGN41" s="498"/>
      <c r="TGO41" s="498"/>
      <c r="TGP41" s="498"/>
      <c r="TGQ41" s="498"/>
      <c r="TGR41" s="498"/>
      <c r="TGS41" s="498"/>
      <c r="TGT41" s="498"/>
      <c r="TGU41" s="498"/>
      <c r="TGV41" s="498"/>
      <c r="TGW41" s="498"/>
      <c r="TGX41" s="498"/>
      <c r="TGY41" s="498"/>
      <c r="TGZ41" s="498"/>
      <c r="THA41" s="498"/>
      <c r="THB41" s="498"/>
      <c r="THC41" s="498"/>
      <c r="THD41" s="498"/>
      <c r="THE41" s="498"/>
      <c r="THF41" s="498"/>
      <c r="THG41" s="498"/>
      <c r="THH41" s="498"/>
      <c r="THI41" s="498"/>
      <c r="THJ41" s="498"/>
      <c r="THK41" s="498"/>
      <c r="THL41" s="498"/>
      <c r="THM41" s="498"/>
      <c r="THN41" s="498"/>
      <c r="THO41" s="498"/>
      <c r="THP41" s="498"/>
      <c r="THQ41" s="498"/>
      <c r="THR41" s="498"/>
      <c r="THS41" s="498"/>
      <c r="THT41" s="498"/>
      <c r="THU41" s="498"/>
      <c r="THV41" s="498"/>
      <c r="THW41" s="498"/>
      <c r="THX41" s="498"/>
      <c r="THY41" s="498"/>
      <c r="THZ41" s="498"/>
      <c r="TIA41" s="498"/>
      <c r="TIB41" s="498"/>
      <c r="TIC41" s="498"/>
      <c r="TID41" s="498"/>
      <c r="TIE41" s="498"/>
      <c r="TIF41" s="498"/>
      <c r="TIG41" s="498"/>
      <c r="TIH41" s="498"/>
      <c r="TII41" s="498"/>
      <c r="TIJ41" s="498"/>
      <c r="TIK41" s="498"/>
      <c r="TIL41" s="498"/>
      <c r="TIM41" s="498"/>
      <c r="TIN41" s="498"/>
      <c r="TIO41" s="498"/>
      <c r="TIP41" s="498"/>
      <c r="TIQ41" s="498"/>
      <c r="TIR41" s="498"/>
      <c r="TIS41" s="498"/>
      <c r="TIT41" s="498"/>
      <c r="TIU41" s="498"/>
      <c r="TIV41" s="498"/>
      <c r="TIW41" s="498"/>
      <c r="TIX41" s="498"/>
      <c r="TIY41" s="498"/>
      <c r="TIZ41" s="498"/>
      <c r="TJA41" s="498"/>
      <c r="TJB41" s="498"/>
      <c r="TJC41" s="498"/>
      <c r="TJD41" s="498"/>
      <c r="TJE41" s="498"/>
      <c r="TJF41" s="498"/>
      <c r="TJG41" s="498"/>
      <c r="TJH41" s="498"/>
      <c r="TJI41" s="498"/>
      <c r="TJJ41" s="498"/>
      <c r="TJK41" s="498"/>
      <c r="TJL41" s="498"/>
      <c r="TJM41" s="498"/>
      <c r="TJN41" s="498"/>
      <c r="TJO41" s="498"/>
      <c r="TJP41" s="498"/>
      <c r="TJQ41" s="498"/>
      <c r="TJR41" s="498"/>
      <c r="TJS41" s="498"/>
      <c r="TJT41" s="498"/>
      <c r="TJU41" s="498"/>
      <c r="TJV41" s="498"/>
      <c r="TJW41" s="498"/>
      <c r="TJX41" s="498"/>
      <c r="TJY41" s="498"/>
      <c r="TJZ41" s="498"/>
      <c r="TKA41" s="498"/>
      <c r="TKB41" s="498"/>
      <c r="TKC41" s="498"/>
      <c r="TKD41" s="498"/>
      <c r="TKE41" s="498"/>
      <c r="TKF41" s="498"/>
      <c r="TKG41" s="498"/>
      <c r="TKH41" s="498"/>
      <c r="TKI41" s="498"/>
      <c r="TKJ41" s="498"/>
      <c r="TKK41" s="498"/>
      <c r="TKL41" s="498"/>
      <c r="TKM41" s="498"/>
      <c r="TKN41" s="498"/>
      <c r="TKO41" s="498"/>
      <c r="TKP41" s="498"/>
      <c r="TKQ41" s="498"/>
      <c r="TKR41" s="498"/>
      <c r="TKS41" s="498"/>
      <c r="TKT41" s="498"/>
      <c r="TKU41" s="498"/>
      <c r="TKV41" s="498"/>
      <c r="TKW41" s="498"/>
      <c r="TKX41" s="498"/>
      <c r="TKY41" s="498"/>
      <c r="TKZ41" s="498"/>
      <c r="TLA41" s="498"/>
      <c r="TLB41" s="498"/>
      <c r="TLC41" s="498"/>
      <c r="TLD41" s="498"/>
      <c r="TLE41" s="498"/>
      <c r="TLF41" s="498"/>
      <c r="TLG41" s="498"/>
      <c r="TLH41" s="498"/>
      <c r="TLI41" s="498"/>
      <c r="TLJ41" s="498"/>
      <c r="TLK41" s="498"/>
      <c r="TLL41" s="498"/>
      <c r="TLM41" s="498"/>
      <c r="TLN41" s="498"/>
      <c r="TLO41" s="498"/>
      <c r="TLP41" s="498"/>
      <c r="TLQ41" s="498"/>
      <c r="TLR41" s="498"/>
      <c r="TLS41" s="498"/>
      <c r="TLT41" s="498"/>
      <c r="TLU41" s="498"/>
      <c r="TLV41" s="498"/>
      <c r="TLW41" s="498"/>
      <c r="TLX41" s="498"/>
      <c r="TLY41" s="498"/>
      <c r="TLZ41" s="498"/>
      <c r="TMA41" s="498"/>
      <c r="TMB41" s="498"/>
      <c r="TMC41" s="498"/>
      <c r="TMD41" s="498"/>
      <c r="TME41" s="498"/>
      <c r="TMF41" s="498"/>
      <c r="TMG41" s="498"/>
      <c r="TMH41" s="498"/>
      <c r="TMI41" s="498"/>
      <c r="TMJ41" s="498"/>
      <c r="TMK41" s="498"/>
      <c r="TML41" s="498"/>
      <c r="TMM41" s="498"/>
      <c r="TMN41" s="498"/>
      <c r="TMO41" s="498"/>
      <c r="TMP41" s="498"/>
      <c r="TMQ41" s="498"/>
      <c r="TMR41" s="498"/>
      <c r="TMS41" s="498"/>
      <c r="TMT41" s="498"/>
      <c r="TMU41" s="498"/>
      <c r="TMV41" s="498"/>
      <c r="TMW41" s="498"/>
      <c r="TMX41" s="498"/>
      <c r="TMY41" s="498"/>
      <c r="TMZ41" s="498"/>
      <c r="TNA41" s="498"/>
      <c r="TNB41" s="498"/>
      <c r="TNC41" s="498"/>
      <c r="TND41" s="498"/>
      <c r="TNE41" s="498"/>
      <c r="TNF41" s="498"/>
      <c r="TNG41" s="498"/>
      <c r="TNH41" s="498"/>
      <c r="TNI41" s="498"/>
      <c r="TNJ41" s="498"/>
      <c r="TNK41" s="498"/>
      <c r="TNL41" s="498"/>
      <c r="TNM41" s="498"/>
      <c r="TNN41" s="498"/>
      <c r="TNO41" s="498"/>
      <c r="TNP41" s="498"/>
      <c r="TNQ41" s="498"/>
      <c r="TNR41" s="498"/>
      <c r="TNS41" s="498"/>
      <c r="TNT41" s="498"/>
      <c r="TNU41" s="498"/>
      <c r="TNV41" s="498"/>
      <c r="TNW41" s="498"/>
      <c r="TNX41" s="498"/>
      <c r="TNY41" s="498"/>
      <c r="TNZ41" s="498"/>
      <c r="TOA41" s="498"/>
      <c r="TOB41" s="498"/>
      <c r="TOC41" s="498"/>
      <c r="TOD41" s="498"/>
      <c r="TOE41" s="498"/>
      <c r="TOF41" s="498"/>
      <c r="TOG41" s="498"/>
      <c r="TOH41" s="498"/>
      <c r="TOI41" s="498"/>
      <c r="TOJ41" s="498"/>
      <c r="TOK41" s="498"/>
      <c r="TOL41" s="498"/>
      <c r="TOM41" s="498"/>
      <c r="TON41" s="498"/>
      <c r="TOO41" s="498"/>
      <c r="TOP41" s="498"/>
      <c r="TOQ41" s="498"/>
      <c r="TOR41" s="498"/>
      <c r="TOS41" s="498"/>
      <c r="TOT41" s="498"/>
      <c r="TOU41" s="498"/>
      <c r="TOV41" s="498"/>
      <c r="TOW41" s="498"/>
      <c r="TOX41" s="498"/>
      <c r="TOY41" s="498"/>
      <c r="TOZ41" s="498"/>
      <c r="TPA41" s="498"/>
      <c r="TPB41" s="498"/>
      <c r="TPC41" s="498"/>
      <c r="TPD41" s="498"/>
      <c r="TPE41" s="498"/>
      <c r="TPF41" s="498"/>
      <c r="TPG41" s="498"/>
      <c r="TPH41" s="498"/>
      <c r="TPI41" s="498"/>
      <c r="TPJ41" s="498"/>
      <c r="TPK41" s="498"/>
      <c r="TPL41" s="498"/>
      <c r="TPM41" s="498"/>
      <c r="TPN41" s="498"/>
      <c r="TPO41" s="498"/>
      <c r="TPP41" s="498"/>
      <c r="TPQ41" s="498"/>
      <c r="TPR41" s="498"/>
      <c r="TPS41" s="498"/>
      <c r="TPT41" s="498"/>
      <c r="TPU41" s="498"/>
      <c r="TPV41" s="498"/>
      <c r="TPW41" s="498"/>
      <c r="TPX41" s="498"/>
      <c r="TPY41" s="498"/>
      <c r="TPZ41" s="498"/>
      <c r="TQA41" s="498"/>
      <c r="TQB41" s="498"/>
      <c r="TQC41" s="498"/>
      <c r="TQD41" s="498"/>
      <c r="TQE41" s="498"/>
      <c r="TQF41" s="498"/>
      <c r="TQG41" s="498"/>
      <c r="TQH41" s="498"/>
      <c r="TQI41" s="498"/>
      <c r="TQJ41" s="498"/>
      <c r="TQK41" s="498"/>
      <c r="TQL41" s="498"/>
      <c r="TQM41" s="498"/>
      <c r="TQN41" s="498"/>
      <c r="TQO41" s="498"/>
      <c r="TQP41" s="498"/>
      <c r="TQQ41" s="498"/>
      <c r="TQR41" s="498"/>
      <c r="TQS41" s="498"/>
      <c r="TQT41" s="498"/>
      <c r="TQU41" s="498"/>
      <c r="TQV41" s="498"/>
      <c r="TQW41" s="498"/>
      <c r="TQX41" s="498"/>
      <c r="TQY41" s="498"/>
      <c r="TQZ41" s="498"/>
      <c r="TRA41" s="498"/>
      <c r="TRB41" s="498"/>
      <c r="TRC41" s="498"/>
      <c r="TRD41" s="498"/>
      <c r="TRE41" s="498"/>
      <c r="TRF41" s="498"/>
      <c r="TRG41" s="498"/>
      <c r="TRH41" s="498"/>
      <c r="TRI41" s="498"/>
      <c r="TRJ41" s="498"/>
      <c r="TRK41" s="498"/>
      <c r="TRL41" s="498"/>
      <c r="TRM41" s="498"/>
      <c r="TRN41" s="498"/>
      <c r="TRO41" s="498"/>
      <c r="TRP41" s="498"/>
      <c r="TRQ41" s="498"/>
      <c r="TRR41" s="498"/>
      <c r="TRS41" s="498"/>
      <c r="TRT41" s="498"/>
      <c r="TRU41" s="498"/>
      <c r="TRV41" s="498"/>
      <c r="TRW41" s="498"/>
      <c r="TRX41" s="498"/>
      <c r="TRY41" s="498"/>
      <c r="TRZ41" s="498"/>
      <c r="TSA41" s="498"/>
      <c r="TSB41" s="498"/>
      <c r="TSC41" s="498"/>
      <c r="TSD41" s="498"/>
      <c r="TSE41" s="498"/>
      <c r="TSF41" s="498"/>
      <c r="TSG41" s="498"/>
      <c r="TSH41" s="498"/>
      <c r="TSI41" s="498"/>
      <c r="TSJ41" s="498"/>
      <c r="TSK41" s="498"/>
      <c r="TSL41" s="498"/>
      <c r="TSM41" s="498"/>
      <c r="TSN41" s="498"/>
      <c r="TSO41" s="498"/>
      <c r="TSP41" s="498"/>
      <c r="TSQ41" s="498"/>
      <c r="TSR41" s="498"/>
      <c r="TSS41" s="498"/>
      <c r="TST41" s="498"/>
      <c r="TSU41" s="498"/>
      <c r="TSV41" s="498"/>
      <c r="TSW41" s="498"/>
      <c r="TSX41" s="498"/>
      <c r="TSY41" s="498"/>
      <c r="TSZ41" s="498"/>
      <c r="TTA41" s="498"/>
      <c r="TTB41" s="498"/>
      <c r="TTC41" s="498"/>
      <c r="TTD41" s="498"/>
      <c r="TTE41" s="498"/>
      <c r="TTF41" s="498"/>
      <c r="TTG41" s="498"/>
      <c r="TTH41" s="498"/>
      <c r="TTI41" s="498"/>
      <c r="TTJ41" s="498"/>
      <c r="TTK41" s="498"/>
      <c r="TTL41" s="498"/>
      <c r="TTM41" s="498"/>
      <c r="TTN41" s="498"/>
      <c r="TTO41" s="498"/>
      <c r="TTP41" s="498"/>
      <c r="TTQ41" s="498"/>
      <c r="TTR41" s="498"/>
      <c r="TTS41" s="498"/>
      <c r="TTT41" s="498"/>
      <c r="TTU41" s="498"/>
      <c r="TTV41" s="498"/>
      <c r="TTW41" s="498"/>
      <c r="TTX41" s="498"/>
      <c r="TTY41" s="498"/>
      <c r="TTZ41" s="498"/>
      <c r="TUA41" s="498"/>
      <c r="TUB41" s="498"/>
      <c r="TUC41" s="498"/>
      <c r="TUD41" s="498"/>
      <c r="TUE41" s="498"/>
      <c r="TUF41" s="498"/>
      <c r="TUG41" s="498"/>
      <c r="TUH41" s="498"/>
      <c r="TUI41" s="498"/>
      <c r="TUJ41" s="498"/>
      <c r="TUK41" s="498"/>
      <c r="TUL41" s="498"/>
      <c r="TUM41" s="498"/>
      <c r="TUN41" s="498"/>
      <c r="TUO41" s="498"/>
      <c r="TUP41" s="498"/>
      <c r="TUQ41" s="498"/>
      <c r="TUR41" s="498"/>
      <c r="TUS41" s="498"/>
      <c r="TUT41" s="498"/>
      <c r="TUU41" s="498"/>
      <c r="TUV41" s="498"/>
      <c r="TUW41" s="498"/>
      <c r="TUX41" s="498"/>
      <c r="TUY41" s="498"/>
      <c r="TUZ41" s="498"/>
      <c r="TVA41" s="498"/>
      <c r="TVB41" s="498"/>
      <c r="TVC41" s="498"/>
      <c r="TVD41" s="498"/>
      <c r="TVE41" s="498"/>
      <c r="TVF41" s="498"/>
      <c r="TVG41" s="498"/>
      <c r="TVH41" s="498"/>
      <c r="TVI41" s="498"/>
      <c r="TVJ41" s="498"/>
      <c r="TVK41" s="498"/>
      <c r="TVL41" s="498"/>
      <c r="TVM41" s="498"/>
      <c r="TVN41" s="498"/>
      <c r="TVO41" s="498"/>
      <c r="TVP41" s="498"/>
      <c r="TVQ41" s="498"/>
      <c r="TVR41" s="498"/>
      <c r="TVS41" s="498"/>
      <c r="TVT41" s="498"/>
      <c r="TVU41" s="498"/>
      <c r="TVV41" s="498"/>
      <c r="TVW41" s="498"/>
      <c r="TVX41" s="498"/>
      <c r="TVY41" s="498"/>
      <c r="TVZ41" s="498"/>
      <c r="TWA41" s="498"/>
      <c r="TWB41" s="498"/>
      <c r="TWC41" s="498"/>
      <c r="TWD41" s="498"/>
      <c r="TWE41" s="498"/>
      <c r="TWF41" s="498"/>
      <c r="TWG41" s="498"/>
      <c r="TWH41" s="498"/>
      <c r="TWI41" s="498"/>
      <c r="TWJ41" s="498"/>
      <c r="TWK41" s="498"/>
      <c r="TWL41" s="498"/>
      <c r="TWM41" s="498"/>
      <c r="TWN41" s="498"/>
      <c r="TWO41" s="498"/>
      <c r="TWP41" s="498"/>
      <c r="TWQ41" s="498"/>
      <c r="TWR41" s="498"/>
      <c r="TWS41" s="498"/>
      <c r="TWT41" s="498"/>
      <c r="TWU41" s="498"/>
      <c r="TWV41" s="498"/>
      <c r="TWW41" s="498"/>
      <c r="TWX41" s="498"/>
      <c r="TWY41" s="498"/>
      <c r="TWZ41" s="498"/>
      <c r="TXA41" s="498"/>
      <c r="TXB41" s="498"/>
      <c r="TXC41" s="498"/>
      <c r="TXD41" s="498"/>
      <c r="TXE41" s="498"/>
      <c r="TXF41" s="498"/>
      <c r="TXG41" s="498"/>
      <c r="TXH41" s="498"/>
      <c r="TXI41" s="498"/>
      <c r="TXJ41" s="498"/>
      <c r="TXK41" s="498"/>
      <c r="TXL41" s="498"/>
      <c r="TXM41" s="498"/>
      <c r="TXN41" s="498"/>
      <c r="TXO41" s="498"/>
      <c r="TXP41" s="498"/>
      <c r="TXQ41" s="498"/>
      <c r="TXR41" s="498"/>
      <c r="TXS41" s="498"/>
      <c r="TXT41" s="498"/>
      <c r="TXU41" s="498"/>
      <c r="TXV41" s="498"/>
      <c r="TXW41" s="498"/>
      <c r="TXX41" s="498"/>
      <c r="TXY41" s="498"/>
      <c r="TXZ41" s="498"/>
      <c r="TYA41" s="498"/>
      <c r="TYB41" s="498"/>
      <c r="TYC41" s="498"/>
      <c r="TYD41" s="498"/>
      <c r="TYE41" s="498"/>
      <c r="TYF41" s="498"/>
      <c r="TYG41" s="498"/>
      <c r="TYH41" s="498"/>
      <c r="TYI41" s="498"/>
      <c r="TYJ41" s="498"/>
      <c r="TYK41" s="498"/>
      <c r="TYL41" s="498"/>
      <c r="TYM41" s="498"/>
      <c r="TYN41" s="498"/>
      <c r="TYO41" s="498"/>
      <c r="TYP41" s="498"/>
      <c r="TYQ41" s="498"/>
      <c r="TYR41" s="498"/>
      <c r="TYS41" s="498"/>
      <c r="TYT41" s="498"/>
      <c r="TYU41" s="498"/>
      <c r="TYV41" s="498"/>
      <c r="TYW41" s="498"/>
      <c r="TYX41" s="498"/>
      <c r="TYY41" s="498"/>
      <c r="TYZ41" s="498"/>
      <c r="TZA41" s="498"/>
      <c r="TZB41" s="498"/>
      <c r="TZC41" s="498"/>
      <c r="TZD41" s="498"/>
      <c r="TZE41" s="498"/>
      <c r="TZF41" s="498"/>
      <c r="TZG41" s="498"/>
      <c r="TZH41" s="498"/>
      <c r="TZI41" s="498"/>
      <c r="TZJ41" s="498"/>
      <c r="TZK41" s="498"/>
      <c r="TZL41" s="498"/>
      <c r="TZM41" s="498"/>
      <c r="TZN41" s="498"/>
      <c r="TZO41" s="498"/>
      <c r="TZP41" s="498"/>
      <c r="TZQ41" s="498"/>
      <c r="TZR41" s="498"/>
      <c r="TZS41" s="498"/>
      <c r="TZT41" s="498"/>
      <c r="TZU41" s="498"/>
      <c r="TZV41" s="498"/>
      <c r="TZW41" s="498"/>
      <c r="TZX41" s="498"/>
      <c r="TZY41" s="498"/>
      <c r="TZZ41" s="498"/>
      <c r="UAA41" s="498"/>
      <c r="UAB41" s="498"/>
      <c r="UAC41" s="498"/>
      <c r="UAD41" s="498"/>
      <c r="UAE41" s="498"/>
      <c r="UAF41" s="498"/>
      <c r="UAG41" s="498"/>
      <c r="UAH41" s="498"/>
      <c r="UAI41" s="498"/>
      <c r="UAJ41" s="498"/>
      <c r="UAK41" s="498"/>
      <c r="UAL41" s="498"/>
      <c r="UAM41" s="498"/>
      <c r="UAN41" s="498"/>
      <c r="UAO41" s="498"/>
      <c r="UAP41" s="498"/>
      <c r="UAQ41" s="498"/>
      <c r="UAR41" s="498"/>
      <c r="UAS41" s="498"/>
      <c r="UAT41" s="498"/>
      <c r="UAU41" s="498"/>
      <c r="UAV41" s="498"/>
      <c r="UAW41" s="498"/>
      <c r="UAX41" s="498"/>
      <c r="UAY41" s="498"/>
      <c r="UAZ41" s="498"/>
      <c r="UBA41" s="498"/>
      <c r="UBB41" s="498"/>
      <c r="UBC41" s="498"/>
      <c r="UBD41" s="498"/>
      <c r="UBE41" s="498"/>
      <c r="UBF41" s="498"/>
      <c r="UBG41" s="498"/>
      <c r="UBH41" s="498"/>
      <c r="UBI41" s="498"/>
      <c r="UBJ41" s="498"/>
      <c r="UBK41" s="498"/>
      <c r="UBL41" s="498"/>
      <c r="UBM41" s="498"/>
      <c r="UBN41" s="498"/>
      <c r="UBO41" s="498"/>
      <c r="UBP41" s="498"/>
      <c r="UBQ41" s="498"/>
      <c r="UBR41" s="498"/>
      <c r="UBS41" s="498"/>
      <c r="UBT41" s="498"/>
      <c r="UBU41" s="498"/>
      <c r="UBV41" s="498"/>
      <c r="UBW41" s="498"/>
      <c r="UBX41" s="498"/>
      <c r="UBY41" s="498"/>
      <c r="UBZ41" s="498"/>
      <c r="UCA41" s="498"/>
      <c r="UCB41" s="498"/>
      <c r="UCC41" s="498"/>
      <c r="UCD41" s="498"/>
      <c r="UCE41" s="498"/>
      <c r="UCF41" s="498"/>
      <c r="UCG41" s="498"/>
      <c r="UCH41" s="498"/>
      <c r="UCI41" s="498"/>
      <c r="UCJ41" s="498"/>
      <c r="UCK41" s="498"/>
      <c r="UCL41" s="498"/>
      <c r="UCM41" s="498"/>
      <c r="UCN41" s="498"/>
      <c r="UCO41" s="498"/>
      <c r="UCP41" s="498"/>
      <c r="UCQ41" s="498"/>
      <c r="UCR41" s="498"/>
      <c r="UCS41" s="498"/>
      <c r="UCT41" s="498"/>
      <c r="UCU41" s="498"/>
      <c r="UCV41" s="498"/>
      <c r="UCW41" s="498"/>
      <c r="UCX41" s="498"/>
      <c r="UCY41" s="498"/>
      <c r="UCZ41" s="498"/>
      <c r="UDA41" s="498"/>
      <c r="UDB41" s="498"/>
      <c r="UDC41" s="498"/>
      <c r="UDD41" s="498"/>
      <c r="UDE41" s="498"/>
      <c r="UDF41" s="498"/>
      <c r="UDG41" s="498"/>
      <c r="UDH41" s="498"/>
      <c r="UDI41" s="498"/>
      <c r="UDJ41" s="498"/>
      <c r="UDK41" s="498"/>
      <c r="UDL41" s="498"/>
      <c r="UDM41" s="498"/>
      <c r="UDN41" s="498"/>
      <c r="UDO41" s="498"/>
      <c r="UDP41" s="498"/>
      <c r="UDQ41" s="498"/>
      <c r="UDR41" s="498"/>
      <c r="UDS41" s="498"/>
      <c r="UDT41" s="498"/>
      <c r="UDU41" s="498"/>
      <c r="UDV41" s="498"/>
      <c r="UDW41" s="498"/>
      <c r="UDX41" s="498"/>
      <c r="UDY41" s="498"/>
      <c r="UDZ41" s="498"/>
      <c r="UEA41" s="498"/>
      <c r="UEB41" s="498"/>
      <c r="UEC41" s="498"/>
      <c r="UED41" s="498"/>
      <c r="UEE41" s="498"/>
      <c r="UEF41" s="498"/>
      <c r="UEG41" s="498"/>
      <c r="UEH41" s="498"/>
      <c r="UEI41" s="498"/>
      <c r="UEJ41" s="498"/>
      <c r="UEK41" s="498"/>
      <c r="UEL41" s="498"/>
      <c r="UEM41" s="498"/>
      <c r="UEN41" s="498"/>
      <c r="UEO41" s="498"/>
      <c r="UEP41" s="498"/>
      <c r="UEQ41" s="498"/>
      <c r="UER41" s="498"/>
      <c r="UES41" s="498"/>
      <c r="UET41" s="498"/>
      <c r="UEU41" s="498"/>
      <c r="UEV41" s="498"/>
      <c r="UEW41" s="498"/>
      <c r="UEX41" s="498"/>
      <c r="UEY41" s="498"/>
      <c r="UEZ41" s="498"/>
      <c r="UFA41" s="498"/>
      <c r="UFB41" s="498"/>
      <c r="UFC41" s="498"/>
      <c r="UFD41" s="498"/>
      <c r="UFE41" s="498"/>
      <c r="UFF41" s="498"/>
      <c r="UFG41" s="498"/>
      <c r="UFH41" s="498"/>
      <c r="UFI41" s="498"/>
      <c r="UFJ41" s="498"/>
      <c r="UFK41" s="498"/>
      <c r="UFL41" s="498"/>
      <c r="UFM41" s="498"/>
      <c r="UFN41" s="498"/>
      <c r="UFO41" s="498"/>
      <c r="UFP41" s="498"/>
      <c r="UFQ41" s="498"/>
      <c r="UFR41" s="498"/>
      <c r="UFS41" s="498"/>
      <c r="UFT41" s="498"/>
      <c r="UFU41" s="498"/>
      <c r="UFV41" s="498"/>
      <c r="UFW41" s="498"/>
      <c r="UFX41" s="498"/>
      <c r="UFY41" s="498"/>
      <c r="UFZ41" s="498"/>
      <c r="UGA41" s="498"/>
      <c r="UGB41" s="498"/>
      <c r="UGC41" s="498"/>
      <c r="UGD41" s="498"/>
      <c r="UGE41" s="498"/>
      <c r="UGF41" s="498"/>
      <c r="UGG41" s="498"/>
      <c r="UGH41" s="498"/>
      <c r="UGI41" s="498"/>
      <c r="UGJ41" s="498"/>
      <c r="UGK41" s="498"/>
      <c r="UGL41" s="498"/>
      <c r="UGM41" s="498"/>
      <c r="UGN41" s="498"/>
      <c r="UGO41" s="498"/>
      <c r="UGP41" s="498"/>
      <c r="UGQ41" s="498"/>
      <c r="UGR41" s="498"/>
      <c r="UGS41" s="498"/>
      <c r="UGT41" s="498"/>
      <c r="UGU41" s="498"/>
      <c r="UGV41" s="498"/>
      <c r="UGW41" s="498"/>
      <c r="UGX41" s="498"/>
      <c r="UGY41" s="498"/>
      <c r="UGZ41" s="498"/>
      <c r="UHA41" s="498"/>
      <c r="UHB41" s="498"/>
      <c r="UHC41" s="498"/>
      <c r="UHD41" s="498"/>
      <c r="UHE41" s="498"/>
      <c r="UHF41" s="498"/>
      <c r="UHG41" s="498"/>
      <c r="UHH41" s="498"/>
      <c r="UHI41" s="498"/>
      <c r="UHJ41" s="498"/>
      <c r="UHK41" s="498"/>
      <c r="UHL41" s="498"/>
      <c r="UHM41" s="498"/>
      <c r="UHN41" s="498"/>
      <c r="UHO41" s="498"/>
      <c r="UHP41" s="498"/>
      <c r="UHQ41" s="498"/>
      <c r="UHR41" s="498"/>
      <c r="UHS41" s="498"/>
      <c r="UHT41" s="498"/>
      <c r="UHU41" s="498"/>
      <c r="UHV41" s="498"/>
      <c r="UHW41" s="498"/>
      <c r="UHX41" s="498"/>
      <c r="UHY41" s="498"/>
      <c r="UHZ41" s="498"/>
      <c r="UIA41" s="498"/>
      <c r="UIB41" s="498"/>
      <c r="UIC41" s="498"/>
      <c r="UID41" s="498"/>
      <c r="UIE41" s="498"/>
      <c r="UIF41" s="498"/>
      <c r="UIG41" s="498"/>
      <c r="UIH41" s="498"/>
      <c r="UII41" s="498"/>
      <c r="UIJ41" s="498"/>
      <c r="UIK41" s="498"/>
      <c r="UIL41" s="498"/>
      <c r="UIM41" s="498"/>
      <c r="UIN41" s="498"/>
      <c r="UIO41" s="498"/>
      <c r="UIP41" s="498"/>
      <c r="UIQ41" s="498"/>
      <c r="UIR41" s="498"/>
      <c r="UIS41" s="498"/>
      <c r="UIT41" s="498"/>
      <c r="UIU41" s="498"/>
      <c r="UIV41" s="498"/>
      <c r="UIW41" s="498"/>
      <c r="UIX41" s="498"/>
      <c r="UIY41" s="498"/>
      <c r="UIZ41" s="498"/>
      <c r="UJA41" s="498"/>
      <c r="UJB41" s="498"/>
      <c r="UJC41" s="498"/>
      <c r="UJD41" s="498"/>
      <c r="UJE41" s="498"/>
      <c r="UJF41" s="498"/>
      <c r="UJG41" s="498"/>
      <c r="UJH41" s="498"/>
      <c r="UJI41" s="498"/>
      <c r="UJJ41" s="498"/>
      <c r="UJK41" s="498"/>
      <c r="UJL41" s="498"/>
      <c r="UJM41" s="498"/>
      <c r="UJN41" s="498"/>
      <c r="UJO41" s="498"/>
      <c r="UJP41" s="498"/>
      <c r="UJQ41" s="498"/>
      <c r="UJR41" s="498"/>
      <c r="UJS41" s="498"/>
      <c r="UJT41" s="498"/>
      <c r="UJU41" s="498"/>
      <c r="UJV41" s="498"/>
      <c r="UJW41" s="498"/>
      <c r="UJX41" s="498"/>
      <c r="UJY41" s="498"/>
      <c r="UJZ41" s="498"/>
      <c r="UKA41" s="498"/>
      <c r="UKB41" s="498"/>
      <c r="UKC41" s="498"/>
      <c r="UKD41" s="498"/>
      <c r="UKE41" s="498"/>
      <c r="UKF41" s="498"/>
      <c r="UKG41" s="498"/>
      <c r="UKH41" s="498"/>
      <c r="UKI41" s="498"/>
      <c r="UKJ41" s="498"/>
      <c r="UKK41" s="498"/>
      <c r="UKL41" s="498"/>
      <c r="UKM41" s="498"/>
      <c r="UKN41" s="498"/>
      <c r="UKO41" s="498"/>
      <c r="UKP41" s="498"/>
      <c r="UKQ41" s="498"/>
      <c r="UKR41" s="498"/>
      <c r="UKS41" s="498"/>
      <c r="UKT41" s="498"/>
      <c r="UKU41" s="498"/>
      <c r="UKV41" s="498"/>
      <c r="UKW41" s="498"/>
      <c r="UKX41" s="498"/>
      <c r="UKY41" s="498"/>
      <c r="UKZ41" s="498"/>
      <c r="ULA41" s="498"/>
      <c r="ULB41" s="498"/>
      <c r="ULC41" s="498"/>
      <c r="ULD41" s="498"/>
      <c r="ULE41" s="498"/>
      <c r="ULF41" s="498"/>
      <c r="ULG41" s="498"/>
      <c r="ULH41" s="498"/>
      <c r="ULI41" s="498"/>
      <c r="ULJ41" s="498"/>
      <c r="ULK41" s="498"/>
      <c r="ULL41" s="498"/>
      <c r="ULM41" s="498"/>
      <c r="ULN41" s="498"/>
      <c r="ULO41" s="498"/>
      <c r="ULP41" s="498"/>
      <c r="ULQ41" s="498"/>
      <c r="ULR41" s="498"/>
      <c r="ULS41" s="498"/>
      <c r="ULT41" s="498"/>
      <c r="ULU41" s="498"/>
      <c r="ULV41" s="498"/>
      <c r="ULW41" s="498"/>
      <c r="ULX41" s="498"/>
      <c r="ULY41" s="498"/>
      <c r="ULZ41" s="498"/>
      <c r="UMA41" s="498"/>
      <c r="UMB41" s="498"/>
      <c r="UMC41" s="498"/>
      <c r="UMD41" s="498"/>
      <c r="UME41" s="498"/>
      <c r="UMF41" s="498"/>
      <c r="UMG41" s="498"/>
      <c r="UMH41" s="498"/>
      <c r="UMI41" s="498"/>
      <c r="UMJ41" s="498"/>
      <c r="UMK41" s="498"/>
      <c r="UML41" s="498"/>
      <c r="UMM41" s="498"/>
      <c r="UMN41" s="498"/>
      <c r="UMO41" s="498"/>
      <c r="UMP41" s="498"/>
      <c r="UMQ41" s="498"/>
      <c r="UMR41" s="498"/>
      <c r="UMS41" s="498"/>
      <c r="UMT41" s="498"/>
      <c r="UMU41" s="498"/>
      <c r="UMV41" s="498"/>
      <c r="UMW41" s="498"/>
      <c r="UMX41" s="498"/>
      <c r="UMY41" s="498"/>
      <c r="UMZ41" s="498"/>
      <c r="UNA41" s="498"/>
      <c r="UNB41" s="498"/>
      <c r="UNC41" s="498"/>
      <c r="UND41" s="498"/>
      <c r="UNE41" s="498"/>
      <c r="UNF41" s="498"/>
      <c r="UNG41" s="498"/>
      <c r="UNH41" s="498"/>
      <c r="UNI41" s="498"/>
      <c r="UNJ41" s="498"/>
      <c r="UNK41" s="498"/>
      <c r="UNL41" s="498"/>
      <c r="UNM41" s="498"/>
      <c r="UNN41" s="498"/>
      <c r="UNO41" s="498"/>
      <c r="UNP41" s="498"/>
      <c r="UNQ41" s="498"/>
      <c r="UNR41" s="498"/>
      <c r="UNS41" s="498"/>
      <c r="UNT41" s="498"/>
      <c r="UNU41" s="498"/>
      <c r="UNV41" s="498"/>
      <c r="UNW41" s="498"/>
      <c r="UNX41" s="498"/>
      <c r="UNY41" s="498"/>
      <c r="UNZ41" s="498"/>
      <c r="UOA41" s="498"/>
      <c r="UOB41" s="498"/>
      <c r="UOC41" s="498"/>
      <c r="UOD41" s="498"/>
      <c r="UOE41" s="498"/>
      <c r="UOF41" s="498"/>
      <c r="UOG41" s="498"/>
      <c r="UOH41" s="498"/>
      <c r="UOI41" s="498"/>
      <c r="UOJ41" s="498"/>
      <c r="UOK41" s="498"/>
      <c r="UOL41" s="498"/>
      <c r="UOM41" s="498"/>
      <c r="UON41" s="498"/>
      <c r="UOO41" s="498"/>
      <c r="UOP41" s="498"/>
      <c r="UOQ41" s="498"/>
      <c r="UOR41" s="498"/>
      <c r="UOS41" s="498"/>
      <c r="UOT41" s="498"/>
      <c r="UOU41" s="498"/>
      <c r="UOV41" s="498"/>
      <c r="UOW41" s="498"/>
      <c r="UOX41" s="498"/>
      <c r="UOY41" s="498"/>
      <c r="UOZ41" s="498"/>
      <c r="UPA41" s="498"/>
      <c r="UPB41" s="498"/>
      <c r="UPC41" s="498"/>
      <c r="UPD41" s="498"/>
      <c r="UPE41" s="498"/>
      <c r="UPF41" s="498"/>
      <c r="UPG41" s="498"/>
      <c r="UPH41" s="498"/>
      <c r="UPI41" s="498"/>
      <c r="UPJ41" s="498"/>
      <c r="UPK41" s="498"/>
      <c r="UPL41" s="498"/>
      <c r="UPM41" s="498"/>
      <c r="UPN41" s="498"/>
      <c r="UPO41" s="498"/>
      <c r="UPP41" s="498"/>
      <c r="UPQ41" s="498"/>
      <c r="UPR41" s="498"/>
      <c r="UPS41" s="498"/>
      <c r="UPT41" s="498"/>
      <c r="UPU41" s="498"/>
      <c r="UPV41" s="498"/>
      <c r="UPW41" s="498"/>
      <c r="UPX41" s="498"/>
      <c r="UPY41" s="498"/>
      <c r="UPZ41" s="498"/>
      <c r="UQA41" s="498"/>
      <c r="UQB41" s="498"/>
      <c r="UQC41" s="498"/>
      <c r="UQD41" s="498"/>
      <c r="UQE41" s="498"/>
      <c r="UQF41" s="498"/>
      <c r="UQG41" s="498"/>
      <c r="UQH41" s="498"/>
      <c r="UQI41" s="498"/>
      <c r="UQJ41" s="498"/>
      <c r="UQK41" s="498"/>
      <c r="UQL41" s="498"/>
      <c r="UQM41" s="498"/>
      <c r="UQN41" s="498"/>
      <c r="UQO41" s="498"/>
      <c r="UQP41" s="498"/>
      <c r="UQQ41" s="498"/>
      <c r="UQR41" s="498"/>
      <c r="UQS41" s="498"/>
      <c r="UQT41" s="498"/>
      <c r="UQU41" s="498"/>
      <c r="UQV41" s="498"/>
      <c r="UQW41" s="498"/>
      <c r="UQX41" s="498"/>
      <c r="UQY41" s="498"/>
      <c r="UQZ41" s="498"/>
      <c r="URA41" s="498"/>
      <c r="URB41" s="498"/>
      <c r="URC41" s="498"/>
      <c r="URD41" s="498"/>
      <c r="URE41" s="498"/>
      <c r="URF41" s="498"/>
      <c r="URG41" s="498"/>
      <c r="URH41" s="498"/>
      <c r="URI41" s="498"/>
      <c r="URJ41" s="498"/>
      <c r="URK41" s="498"/>
      <c r="URL41" s="498"/>
      <c r="URM41" s="498"/>
      <c r="URN41" s="498"/>
      <c r="URO41" s="498"/>
      <c r="URP41" s="498"/>
      <c r="URQ41" s="498"/>
      <c r="URR41" s="498"/>
      <c r="URS41" s="498"/>
      <c r="URT41" s="498"/>
      <c r="URU41" s="498"/>
      <c r="URV41" s="498"/>
      <c r="URW41" s="498"/>
      <c r="URX41" s="498"/>
      <c r="URY41" s="498"/>
      <c r="URZ41" s="498"/>
      <c r="USA41" s="498"/>
      <c r="USB41" s="498"/>
      <c r="USC41" s="498"/>
      <c r="USD41" s="498"/>
      <c r="USE41" s="498"/>
      <c r="USF41" s="498"/>
      <c r="USG41" s="498"/>
      <c r="USH41" s="498"/>
      <c r="USI41" s="498"/>
      <c r="USJ41" s="498"/>
      <c r="USK41" s="498"/>
      <c r="USL41" s="498"/>
      <c r="USM41" s="498"/>
      <c r="USN41" s="498"/>
      <c r="USO41" s="498"/>
      <c r="USP41" s="498"/>
      <c r="USQ41" s="498"/>
      <c r="USR41" s="498"/>
      <c r="USS41" s="498"/>
      <c r="UST41" s="498"/>
      <c r="USU41" s="498"/>
      <c r="USV41" s="498"/>
      <c r="USW41" s="498"/>
      <c r="USX41" s="498"/>
      <c r="USY41" s="498"/>
      <c r="USZ41" s="498"/>
      <c r="UTA41" s="498"/>
      <c r="UTB41" s="498"/>
      <c r="UTC41" s="498"/>
      <c r="UTD41" s="498"/>
      <c r="UTE41" s="498"/>
      <c r="UTF41" s="498"/>
      <c r="UTG41" s="498"/>
      <c r="UTH41" s="498"/>
      <c r="UTI41" s="498"/>
      <c r="UTJ41" s="498"/>
      <c r="UTK41" s="498"/>
      <c r="UTL41" s="498"/>
      <c r="UTM41" s="498"/>
      <c r="UTN41" s="498"/>
      <c r="UTO41" s="498"/>
      <c r="UTP41" s="498"/>
      <c r="UTQ41" s="498"/>
      <c r="UTR41" s="498"/>
      <c r="UTS41" s="498"/>
      <c r="UTT41" s="498"/>
      <c r="UTU41" s="498"/>
      <c r="UTV41" s="498"/>
      <c r="UTW41" s="498"/>
      <c r="UTX41" s="498"/>
      <c r="UTY41" s="498"/>
      <c r="UTZ41" s="498"/>
      <c r="UUA41" s="498"/>
      <c r="UUB41" s="498"/>
      <c r="UUC41" s="498"/>
      <c r="UUD41" s="498"/>
      <c r="UUE41" s="498"/>
      <c r="UUF41" s="498"/>
      <c r="UUG41" s="498"/>
      <c r="UUH41" s="498"/>
      <c r="UUI41" s="498"/>
      <c r="UUJ41" s="498"/>
      <c r="UUK41" s="498"/>
      <c r="UUL41" s="498"/>
      <c r="UUM41" s="498"/>
      <c r="UUN41" s="498"/>
      <c r="UUO41" s="498"/>
      <c r="UUP41" s="498"/>
      <c r="UUQ41" s="498"/>
      <c r="UUR41" s="498"/>
      <c r="UUS41" s="498"/>
      <c r="UUT41" s="498"/>
      <c r="UUU41" s="498"/>
      <c r="UUV41" s="498"/>
      <c r="UUW41" s="498"/>
      <c r="UUX41" s="498"/>
      <c r="UUY41" s="498"/>
      <c r="UUZ41" s="498"/>
      <c r="UVA41" s="498"/>
      <c r="UVB41" s="498"/>
      <c r="UVC41" s="498"/>
      <c r="UVD41" s="498"/>
      <c r="UVE41" s="498"/>
      <c r="UVF41" s="498"/>
      <c r="UVG41" s="498"/>
      <c r="UVH41" s="498"/>
      <c r="UVI41" s="498"/>
      <c r="UVJ41" s="498"/>
      <c r="UVK41" s="498"/>
      <c r="UVL41" s="498"/>
      <c r="UVM41" s="498"/>
      <c r="UVN41" s="498"/>
      <c r="UVO41" s="498"/>
      <c r="UVP41" s="498"/>
      <c r="UVQ41" s="498"/>
      <c r="UVR41" s="498"/>
      <c r="UVS41" s="498"/>
      <c r="UVT41" s="498"/>
      <c r="UVU41" s="498"/>
      <c r="UVV41" s="498"/>
      <c r="UVW41" s="498"/>
      <c r="UVX41" s="498"/>
      <c r="UVY41" s="498"/>
      <c r="UVZ41" s="498"/>
      <c r="UWA41" s="498"/>
      <c r="UWB41" s="498"/>
      <c r="UWC41" s="498"/>
      <c r="UWD41" s="498"/>
      <c r="UWE41" s="498"/>
      <c r="UWF41" s="498"/>
      <c r="UWG41" s="498"/>
      <c r="UWH41" s="498"/>
      <c r="UWI41" s="498"/>
      <c r="UWJ41" s="498"/>
      <c r="UWK41" s="498"/>
      <c r="UWL41" s="498"/>
      <c r="UWM41" s="498"/>
      <c r="UWN41" s="498"/>
      <c r="UWO41" s="498"/>
      <c r="UWP41" s="498"/>
      <c r="UWQ41" s="498"/>
      <c r="UWR41" s="498"/>
      <c r="UWS41" s="498"/>
      <c r="UWT41" s="498"/>
      <c r="UWU41" s="498"/>
      <c r="UWV41" s="498"/>
      <c r="UWW41" s="498"/>
      <c r="UWX41" s="498"/>
      <c r="UWY41" s="498"/>
      <c r="UWZ41" s="498"/>
      <c r="UXA41" s="498"/>
      <c r="UXB41" s="498"/>
      <c r="UXC41" s="498"/>
      <c r="UXD41" s="498"/>
      <c r="UXE41" s="498"/>
      <c r="UXF41" s="498"/>
      <c r="UXG41" s="498"/>
      <c r="UXH41" s="498"/>
      <c r="UXI41" s="498"/>
      <c r="UXJ41" s="498"/>
      <c r="UXK41" s="498"/>
      <c r="UXL41" s="498"/>
      <c r="UXM41" s="498"/>
      <c r="UXN41" s="498"/>
      <c r="UXO41" s="498"/>
      <c r="UXP41" s="498"/>
      <c r="UXQ41" s="498"/>
      <c r="UXR41" s="498"/>
      <c r="UXS41" s="498"/>
      <c r="UXT41" s="498"/>
      <c r="UXU41" s="498"/>
      <c r="UXV41" s="498"/>
      <c r="UXW41" s="498"/>
      <c r="UXX41" s="498"/>
      <c r="UXY41" s="498"/>
      <c r="UXZ41" s="498"/>
      <c r="UYA41" s="498"/>
      <c r="UYB41" s="498"/>
      <c r="UYC41" s="498"/>
      <c r="UYD41" s="498"/>
      <c r="UYE41" s="498"/>
      <c r="UYF41" s="498"/>
      <c r="UYG41" s="498"/>
      <c r="UYH41" s="498"/>
      <c r="UYI41" s="498"/>
      <c r="UYJ41" s="498"/>
      <c r="UYK41" s="498"/>
      <c r="UYL41" s="498"/>
      <c r="UYM41" s="498"/>
      <c r="UYN41" s="498"/>
      <c r="UYO41" s="498"/>
      <c r="UYP41" s="498"/>
      <c r="UYQ41" s="498"/>
      <c r="UYR41" s="498"/>
      <c r="UYS41" s="498"/>
      <c r="UYT41" s="498"/>
      <c r="UYU41" s="498"/>
      <c r="UYV41" s="498"/>
      <c r="UYW41" s="498"/>
      <c r="UYX41" s="498"/>
      <c r="UYY41" s="498"/>
      <c r="UYZ41" s="498"/>
      <c r="UZA41" s="498"/>
      <c r="UZB41" s="498"/>
      <c r="UZC41" s="498"/>
      <c r="UZD41" s="498"/>
      <c r="UZE41" s="498"/>
      <c r="UZF41" s="498"/>
      <c r="UZG41" s="498"/>
      <c r="UZH41" s="498"/>
      <c r="UZI41" s="498"/>
      <c r="UZJ41" s="498"/>
      <c r="UZK41" s="498"/>
      <c r="UZL41" s="498"/>
      <c r="UZM41" s="498"/>
      <c r="UZN41" s="498"/>
      <c r="UZO41" s="498"/>
      <c r="UZP41" s="498"/>
      <c r="UZQ41" s="498"/>
      <c r="UZR41" s="498"/>
      <c r="UZS41" s="498"/>
      <c r="UZT41" s="498"/>
      <c r="UZU41" s="498"/>
      <c r="UZV41" s="498"/>
      <c r="UZW41" s="498"/>
      <c r="UZX41" s="498"/>
      <c r="UZY41" s="498"/>
      <c r="UZZ41" s="498"/>
      <c r="VAA41" s="498"/>
      <c r="VAB41" s="498"/>
      <c r="VAC41" s="498"/>
      <c r="VAD41" s="498"/>
      <c r="VAE41" s="498"/>
      <c r="VAF41" s="498"/>
      <c r="VAG41" s="498"/>
      <c r="VAH41" s="498"/>
      <c r="VAI41" s="498"/>
      <c r="VAJ41" s="498"/>
      <c r="VAK41" s="498"/>
      <c r="VAL41" s="498"/>
      <c r="VAM41" s="498"/>
      <c r="VAN41" s="498"/>
      <c r="VAO41" s="498"/>
      <c r="VAP41" s="498"/>
      <c r="VAQ41" s="498"/>
      <c r="VAR41" s="498"/>
      <c r="VAS41" s="498"/>
      <c r="VAT41" s="498"/>
      <c r="VAU41" s="498"/>
      <c r="VAV41" s="498"/>
      <c r="VAW41" s="498"/>
      <c r="VAX41" s="498"/>
      <c r="VAY41" s="498"/>
      <c r="VAZ41" s="498"/>
      <c r="VBA41" s="498"/>
      <c r="VBB41" s="498"/>
      <c r="VBC41" s="498"/>
      <c r="VBD41" s="498"/>
      <c r="VBE41" s="498"/>
      <c r="VBF41" s="498"/>
      <c r="VBG41" s="498"/>
      <c r="VBH41" s="498"/>
      <c r="VBI41" s="498"/>
      <c r="VBJ41" s="498"/>
      <c r="VBK41" s="498"/>
      <c r="VBL41" s="498"/>
      <c r="VBM41" s="498"/>
      <c r="VBN41" s="498"/>
      <c r="VBO41" s="498"/>
      <c r="VBP41" s="498"/>
      <c r="VBQ41" s="498"/>
      <c r="VBR41" s="498"/>
      <c r="VBS41" s="498"/>
      <c r="VBT41" s="498"/>
      <c r="VBU41" s="498"/>
      <c r="VBV41" s="498"/>
      <c r="VBW41" s="498"/>
      <c r="VBX41" s="498"/>
      <c r="VBY41" s="498"/>
      <c r="VBZ41" s="498"/>
      <c r="VCA41" s="498"/>
      <c r="VCB41" s="498"/>
      <c r="VCC41" s="498"/>
      <c r="VCD41" s="498"/>
      <c r="VCE41" s="498"/>
      <c r="VCF41" s="498"/>
      <c r="VCG41" s="498"/>
      <c r="VCH41" s="498"/>
      <c r="VCI41" s="498"/>
      <c r="VCJ41" s="498"/>
      <c r="VCK41" s="498"/>
      <c r="VCL41" s="498"/>
      <c r="VCM41" s="498"/>
      <c r="VCN41" s="498"/>
      <c r="VCO41" s="498"/>
      <c r="VCP41" s="498"/>
      <c r="VCQ41" s="498"/>
      <c r="VCR41" s="498"/>
      <c r="VCS41" s="498"/>
      <c r="VCT41" s="498"/>
      <c r="VCU41" s="498"/>
      <c r="VCV41" s="498"/>
      <c r="VCW41" s="498"/>
      <c r="VCX41" s="498"/>
      <c r="VCY41" s="498"/>
      <c r="VCZ41" s="498"/>
      <c r="VDA41" s="498"/>
      <c r="VDB41" s="498"/>
      <c r="VDC41" s="498"/>
      <c r="VDD41" s="498"/>
      <c r="VDE41" s="498"/>
      <c r="VDF41" s="498"/>
      <c r="VDG41" s="498"/>
      <c r="VDH41" s="498"/>
      <c r="VDI41" s="498"/>
      <c r="VDJ41" s="498"/>
      <c r="VDK41" s="498"/>
      <c r="VDL41" s="498"/>
      <c r="VDM41" s="498"/>
      <c r="VDN41" s="498"/>
      <c r="VDO41" s="498"/>
      <c r="VDP41" s="498"/>
      <c r="VDQ41" s="498"/>
      <c r="VDR41" s="498"/>
      <c r="VDS41" s="498"/>
      <c r="VDT41" s="498"/>
      <c r="VDU41" s="498"/>
      <c r="VDV41" s="498"/>
      <c r="VDW41" s="498"/>
      <c r="VDX41" s="498"/>
      <c r="VDY41" s="498"/>
      <c r="VDZ41" s="498"/>
      <c r="VEA41" s="498"/>
      <c r="VEB41" s="498"/>
      <c r="VEC41" s="498"/>
      <c r="VED41" s="498"/>
      <c r="VEE41" s="498"/>
      <c r="VEF41" s="498"/>
      <c r="VEG41" s="498"/>
      <c r="VEH41" s="498"/>
      <c r="VEI41" s="498"/>
      <c r="VEJ41" s="498"/>
      <c r="VEK41" s="498"/>
      <c r="VEL41" s="498"/>
      <c r="VEM41" s="498"/>
      <c r="VEN41" s="498"/>
      <c r="VEO41" s="498"/>
      <c r="VEP41" s="498"/>
      <c r="VEQ41" s="498"/>
      <c r="VER41" s="498"/>
      <c r="VES41" s="498"/>
      <c r="VET41" s="498"/>
      <c r="VEU41" s="498"/>
      <c r="VEV41" s="498"/>
      <c r="VEW41" s="498"/>
      <c r="VEX41" s="498"/>
      <c r="VEY41" s="498"/>
      <c r="VEZ41" s="498"/>
      <c r="VFA41" s="498"/>
      <c r="VFB41" s="498"/>
      <c r="VFC41" s="498"/>
      <c r="VFD41" s="498"/>
      <c r="VFE41" s="498"/>
      <c r="VFF41" s="498"/>
      <c r="VFG41" s="498"/>
      <c r="VFH41" s="498"/>
      <c r="VFI41" s="498"/>
      <c r="VFJ41" s="498"/>
      <c r="VFK41" s="498"/>
      <c r="VFL41" s="498"/>
      <c r="VFM41" s="498"/>
      <c r="VFN41" s="498"/>
      <c r="VFO41" s="498"/>
      <c r="VFP41" s="498"/>
      <c r="VFQ41" s="498"/>
      <c r="VFR41" s="498"/>
      <c r="VFS41" s="498"/>
      <c r="VFT41" s="498"/>
      <c r="VFU41" s="498"/>
      <c r="VFV41" s="498"/>
      <c r="VFW41" s="498"/>
      <c r="VFX41" s="498"/>
      <c r="VFY41" s="498"/>
      <c r="VFZ41" s="498"/>
      <c r="VGA41" s="498"/>
      <c r="VGB41" s="498"/>
      <c r="VGC41" s="498"/>
      <c r="VGD41" s="498"/>
      <c r="VGE41" s="498"/>
      <c r="VGF41" s="498"/>
      <c r="VGG41" s="498"/>
      <c r="VGH41" s="498"/>
      <c r="VGI41" s="498"/>
      <c r="VGJ41" s="498"/>
      <c r="VGK41" s="498"/>
      <c r="VGL41" s="498"/>
      <c r="VGM41" s="498"/>
      <c r="VGN41" s="498"/>
      <c r="VGO41" s="498"/>
      <c r="VGP41" s="498"/>
      <c r="VGQ41" s="498"/>
      <c r="VGR41" s="498"/>
      <c r="VGS41" s="498"/>
      <c r="VGT41" s="498"/>
      <c r="VGU41" s="498"/>
      <c r="VGV41" s="498"/>
      <c r="VGW41" s="498"/>
      <c r="VGX41" s="498"/>
      <c r="VGY41" s="498"/>
      <c r="VGZ41" s="498"/>
      <c r="VHA41" s="498"/>
      <c r="VHB41" s="498"/>
      <c r="VHC41" s="498"/>
      <c r="VHD41" s="498"/>
      <c r="VHE41" s="498"/>
      <c r="VHF41" s="498"/>
      <c r="VHG41" s="498"/>
      <c r="VHH41" s="498"/>
      <c r="VHI41" s="498"/>
      <c r="VHJ41" s="498"/>
      <c r="VHK41" s="498"/>
      <c r="VHL41" s="498"/>
      <c r="VHM41" s="498"/>
      <c r="VHN41" s="498"/>
      <c r="VHO41" s="498"/>
      <c r="VHP41" s="498"/>
      <c r="VHQ41" s="498"/>
      <c r="VHR41" s="498"/>
      <c r="VHS41" s="498"/>
      <c r="VHT41" s="498"/>
      <c r="VHU41" s="498"/>
      <c r="VHV41" s="498"/>
      <c r="VHW41" s="498"/>
      <c r="VHX41" s="498"/>
      <c r="VHY41" s="498"/>
      <c r="VHZ41" s="498"/>
      <c r="VIA41" s="498"/>
      <c r="VIB41" s="498"/>
      <c r="VIC41" s="498"/>
      <c r="VID41" s="498"/>
      <c r="VIE41" s="498"/>
      <c r="VIF41" s="498"/>
      <c r="VIG41" s="498"/>
      <c r="VIH41" s="498"/>
      <c r="VII41" s="498"/>
      <c r="VIJ41" s="498"/>
      <c r="VIK41" s="498"/>
      <c r="VIL41" s="498"/>
      <c r="VIM41" s="498"/>
      <c r="VIN41" s="498"/>
      <c r="VIO41" s="498"/>
      <c r="VIP41" s="498"/>
      <c r="VIQ41" s="498"/>
      <c r="VIR41" s="498"/>
      <c r="VIS41" s="498"/>
      <c r="VIT41" s="498"/>
      <c r="VIU41" s="498"/>
      <c r="VIV41" s="498"/>
      <c r="VIW41" s="498"/>
      <c r="VIX41" s="498"/>
      <c r="VIY41" s="498"/>
      <c r="VIZ41" s="498"/>
      <c r="VJA41" s="498"/>
      <c r="VJB41" s="498"/>
      <c r="VJC41" s="498"/>
      <c r="VJD41" s="498"/>
      <c r="VJE41" s="498"/>
      <c r="VJF41" s="498"/>
      <c r="VJG41" s="498"/>
      <c r="VJH41" s="498"/>
      <c r="VJI41" s="498"/>
      <c r="VJJ41" s="498"/>
      <c r="VJK41" s="498"/>
      <c r="VJL41" s="498"/>
      <c r="VJM41" s="498"/>
      <c r="VJN41" s="498"/>
      <c r="VJO41" s="498"/>
      <c r="VJP41" s="498"/>
      <c r="VJQ41" s="498"/>
      <c r="VJR41" s="498"/>
      <c r="VJS41" s="498"/>
      <c r="VJT41" s="498"/>
      <c r="VJU41" s="498"/>
      <c r="VJV41" s="498"/>
      <c r="VJW41" s="498"/>
      <c r="VJX41" s="498"/>
      <c r="VJY41" s="498"/>
      <c r="VJZ41" s="498"/>
      <c r="VKA41" s="498"/>
      <c r="VKB41" s="498"/>
      <c r="VKC41" s="498"/>
      <c r="VKD41" s="498"/>
      <c r="VKE41" s="498"/>
      <c r="VKF41" s="498"/>
      <c r="VKG41" s="498"/>
      <c r="VKH41" s="498"/>
      <c r="VKI41" s="498"/>
      <c r="VKJ41" s="498"/>
      <c r="VKK41" s="498"/>
      <c r="VKL41" s="498"/>
      <c r="VKM41" s="498"/>
      <c r="VKN41" s="498"/>
      <c r="VKO41" s="498"/>
      <c r="VKP41" s="498"/>
      <c r="VKQ41" s="498"/>
      <c r="VKR41" s="498"/>
      <c r="VKS41" s="498"/>
      <c r="VKT41" s="498"/>
      <c r="VKU41" s="498"/>
      <c r="VKV41" s="498"/>
      <c r="VKW41" s="498"/>
      <c r="VKX41" s="498"/>
      <c r="VKY41" s="498"/>
      <c r="VKZ41" s="498"/>
      <c r="VLA41" s="498"/>
      <c r="VLB41" s="498"/>
      <c r="VLC41" s="498"/>
      <c r="VLD41" s="498"/>
      <c r="VLE41" s="498"/>
      <c r="VLF41" s="498"/>
      <c r="VLG41" s="498"/>
      <c r="VLH41" s="498"/>
      <c r="VLI41" s="498"/>
      <c r="VLJ41" s="498"/>
      <c r="VLK41" s="498"/>
      <c r="VLL41" s="498"/>
      <c r="VLM41" s="498"/>
      <c r="VLN41" s="498"/>
      <c r="VLO41" s="498"/>
      <c r="VLP41" s="498"/>
      <c r="VLQ41" s="498"/>
      <c r="VLR41" s="498"/>
      <c r="VLS41" s="498"/>
      <c r="VLT41" s="498"/>
      <c r="VLU41" s="498"/>
      <c r="VLV41" s="498"/>
      <c r="VLW41" s="498"/>
      <c r="VLX41" s="498"/>
      <c r="VLY41" s="498"/>
      <c r="VLZ41" s="498"/>
      <c r="VMA41" s="498"/>
      <c r="VMB41" s="498"/>
      <c r="VMC41" s="498"/>
      <c r="VMD41" s="498"/>
      <c r="VME41" s="498"/>
      <c r="VMF41" s="498"/>
      <c r="VMG41" s="498"/>
      <c r="VMH41" s="498"/>
      <c r="VMI41" s="498"/>
      <c r="VMJ41" s="498"/>
      <c r="VMK41" s="498"/>
      <c r="VML41" s="498"/>
      <c r="VMM41" s="498"/>
      <c r="VMN41" s="498"/>
      <c r="VMO41" s="498"/>
      <c r="VMP41" s="498"/>
      <c r="VMQ41" s="498"/>
      <c r="VMR41" s="498"/>
      <c r="VMS41" s="498"/>
      <c r="VMT41" s="498"/>
      <c r="VMU41" s="498"/>
      <c r="VMV41" s="498"/>
      <c r="VMW41" s="498"/>
      <c r="VMX41" s="498"/>
      <c r="VMY41" s="498"/>
      <c r="VMZ41" s="498"/>
      <c r="VNA41" s="498"/>
      <c r="VNB41" s="498"/>
      <c r="VNC41" s="498"/>
      <c r="VND41" s="498"/>
      <c r="VNE41" s="498"/>
      <c r="VNF41" s="498"/>
      <c r="VNG41" s="498"/>
      <c r="VNH41" s="498"/>
      <c r="VNI41" s="498"/>
      <c r="VNJ41" s="498"/>
      <c r="VNK41" s="498"/>
      <c r="VNL41" s="498"/>
      <c r="VNM41" s="498"/>
      <c r="VNN41" s="498"/>
      <c r="VNO41" s="498"/>
      <c r="VNP41" s="498"/>
      <c r="VNQ41" s="498"/>
      <c r="VNR41" s="498"/>
      <c r="VNS41" s="498"/>
      <c r="VNT41" s="498"/>
      <c r="VNU41" s="498"/>
      <c r="VNV41" s="498"/>
      <c r="VNW41" s="498"/>
      <c r="VNX41" s="498"/>
      <c r="VNY41" s="498"/>
      <c r="VNZ41" s="498"/>
      <c r="VOA41" s="498"/>
      <c r="VOB41" s="498"/>
      <c r="VOC41" s="498"/>
      <c r="VOD41" s="498"/>
      <c r="VOE41" s="498"/>
      <c r="VOF41" s="498"/>
      <c r="VOG41" s="498"/>
      <c r="VOH41" s="498"/>
      <c r="VOI41" s="498"/>
      <c r="VOJ41" s="498"/>
      <c r="VOK41" s="498"/>
      <c r="VOL41" s="498"/>
      <c r="VOM41" s="498"/>
      <c r="VON41" s="498"/>
      <c r="VOO41" s="498"/>
      <c r="VOP41" s="498"/>
      <c r="VOQ41" s="498"/>
      <c r="VOR41" s="498"/>
      <c r="VOS41" s="498"/>
      <c r="VOT41" s="498"/>
      <c r="VOU41" s="498"/>
      <c r="VOV41" s="498"/>
      <c r="VOW41" s="498"/>
      <c r="VOX41" s="498"/>
      <c r="VOY41" s="498"/>
      <c r="VOZ41" s="498"/>
      <c r="VPA41" s="498"/>
      <c r="VPB41" s="498"/>
      <c r="VPC41" s="498"/>
      <c r="VPD41" s="498"/>
      <c r="VPE41" s="498"/>
      <c r="VPF41" s="498"/>
      <c r="VPG41" s="498"/>
      <c r="VPH41" s="498"/>
      <c r="VPI41" s="498"/>
      <c r="VPJ41" s="498"/>
      <c r="VPK41" s="498"/>
      <c r="VPL41" s="498"/>
      <c r="VPM41" s="498"/>
      <c r="VPN41" s="498"/>
      <c r="VPO41" s="498"/>
      <c r="VPP41" s="498"/>
      <c r="VPQ41" s="498"/>
      <c r="VPR41" s="498"/>
      <c r="VPS41" s="498"/>
      <c r="VPT41" s="498"/>
      <c r="VPU41" s="498"/>
      <c r="VPV41" s="498"/>
      <c r="VPW41" s="498"/>
      <c r="VPX41" s="498"/>
      <c r="VPY41" s="498"/>
      <c r="VPZ41" s="498"/>
      <c r="VQA41" s="498"/>
      <c r="VQB41" s="498"/>
      <c r="VQC41" s="498"/>
      <c r="VQD41" s="498"/>
      <c r="VQE41" s="498"/>
      <c r="VQF41" s="498"/>
      <c r="VQG41" s="498"/>
      <c r="VQH41" s="498"/>
      <c r="VQI41" s="498"/>
      <c r="VQJ41" s="498"/>
      <c r="VQK41" s="498"/>
      <c r="VQL41" s="498"/>
      <c r="VQM41" s="498"/>
      <c r="VQN41" s="498"/>
      <c r="VQO41" s="498"/>
      <c r="VQP41" s="498"/>
      <c r="VQQ41" s="498"/>
      <c r="VQR41" s="498"/>
      <c r="VQS41" s="498"/>
      <c r="VQT41" s="498"/>
      <c r="VQU41" s="498"/>
      <c r="VQV41" s="498"/>
      <c r="VQW41" s="498"/>
      <c r="VQX41" s="498"/>
      <c r="VQY41" s="498"/>
      <c r="VQZ41" s="498"/>
      <c r="VRA41" s="498"/>
      <c r="VRB41" s="498"/>
      <c r="VRC41" s="498"/>
      <c r="VRD41" s="498"/>
      <c r="VRE41" s="498"/>
      <c r="VRF41" s="498"/>
      <c r="VRG41" s="498"/>
      <c r="VRH41" s="498"/>
      <c r="VRI41" s="498"/>
      <c r="VRJ41" s="498"/>
      <c r="VRK41" s="498"/>
      <c r="VRL41" s="498"/>
      <c r="VRM41" s="498"/>
      <c r="VRN41" s="498"/>
      <c r="VRO41" s="498"/>
      <c r="VRP41" s="498"/>
      <c r="VRQ41" s="498"/>
      <c r="VRR41" s="498"/>
      <c r="VRS41" s="498"/>
      <c r="VRT41" s="498"/>
      <c r="VRU41" s="498"/>
      <c r="VRV41" s="498"/>
      <c r="VRW41" s="498"/>
      <c r="VRX41" s="498"/>
      <c r="VRY41" s="498"/>
      <c r="VRZ41" s="498"/>
      <c r="VSA41" s="498"/>
      <c r="VSB41" s="498"/>
      <c r="VSC41" s="498"/>
      <c r="VSD41" s="498"/>
      <c r="VSE41" s="498"/>
      <c r="VSF41" s="498"/>
      <c r="VSG41" s="498"/>
      <c r="VSH41" s="498"/>
      <c r="VSI41" s="498"/>
      <c r="VSJ41" s="498"/>
      <c r="VSK41" s="498"/>
      <c r="VSL41" s="498"/>
      <c r="VSM41" s="498"/>
      <c r="VSN41" s="498"/>
      <c r="VSO41" s="498"/>
      <c r="VSP41" s="498"/>
      <c r="VSQ41" s="498"/>
      <c r="VSR41" s="498"/>
      <c r="VSS41" s="498"/>
      <c r="VST41" s="498"/>
      <c r="VSU41" s="498"/>
      <c r="VSV41" s="498"/>
      <c r="VSW41" s="498"/>
      <c r="VSX41" s="498"/>
      <c r="VSY41" s="498"/>
      <c r="VSZ41" s="498"/>
      <c r="VTA41" s="498"/>
      <c r="VTB41" s="498"/>
      <c r="VTC41" s="498"/>
      <c r="VTD41" s="498"/>
      <c r="VTE41" s="498"/>
      <c r="VTF41" s="498"/>
      <c r="VTG41" s="498"/>
      <c r="VTH41" s="498"/>
      <c r="VTI41" s="498"/>
      <c r="VTJ41" s="498"/>
      <c r="VTK41" s="498"/>
      <c r="VTL41" s="498"/>
      <c r="VTM41" s="498"/>
      <c r="VTN41" s="498"/>
      <c r="VTO41" s="498"/>
      <c r="VTP41" s="498"/>
      <c r="VTQ41" s="498"/>
      <c r="VTR41" s="498"/>
      <c r="VTS41" s="498"/>
      <c r="VTT41" s="498"/>
      <c r="VTU41" s="498"/>
      <c r="VTV41" s="498"/>
      <c r="VTW41" s="498"/>
      <c r="VTX41" s="498"/>
      <c r="VTY41" s="498"/>
      <c r="VTZ41" s="498"/>
      <c r="VUA41" s="498"/>
      <c r="VUB41" s="498"/>
      <c r="VUC41" s="498"/>
      <c r="VUD41" s="498"/>
      <c r="VUE41" s="498"/>
      <c r="VUF41" s="498"/>
      <c r="VUG41" s="498"/>
      <c r="VUH41" s="498"/>
      <c r="VUI41" s="498"/>
      <c r="VUJ41" s="498"/>
      <c r="VUK41" s="498"/>
      <c r="VUL41" s="498"/>
      <c r="VUM41" s="498"/>
      <c r="VUN41" s="498"/>
      <c r="VUO41" s="498"/>
      <c r="VUP41" s="498"/>
      <c r="VUQ41" s="498"/>
      <c r="VUR41" s="498"/>
      <c r="VUS41" s="498"/>
      <c r="VUT41" s="498"/>
      <c r="VUU41" s="498"/>
      <c r="VUV41" s="498"/>
      <c r="VUW41" s="498"/>
      <c r="VUX41" s="498"/>
      <c r="VUY41" s="498"/>
      <c r="VUZ41" s="498"/>
      <c r="VVA41" s="498"/>
      <c r="VVB41" s="498"/>
      <c r="VVC41" s="498"/>
      <c r="VVD41" s="498"/>
      <c r="VVE41" s="498"/>
      <c r="VVF41" s="498"/>
      <c r="VVG41" s="498"/>
      <c r="VVH41" s="498"/>
      <c r="VVI41" s="498"/>
      <c r="VVJ41" s="498"/>
      <c r="VVK41" s="498"/>
      <c r="VVL41" s="498"/>
      <c r="VVM41" s="498"/>
      <c r="VVN41" s="498"/>
      <c r="VVO41" s="498"/>
      <c r="VVP41" s="498"/>
      <c r="VVQ41" s="498"/>
      <c r="VVR41" s="498"/>
      <c r="VVS41" s="498"/>
      <c r="VVT41" s="498"/>
      <c r="VVU41" s="498"/>
      <c r="VVV41" s="498"/>
      <c r="VVW41" s="498"/>
      <c r="VVX41" s="498"/>
      <c r="VVY41" s="498"/>
      <c r="VVZ41" s="498"/>
      <c r="VWA41" s="498"/>
      <c r="VWB41" s="498"/>
      <c r="VWC41" s="498"/>
      <c r="VWD41" s="498"/>
      <c r="VWE41" s="498"/>
      <c r="VWF41" s="498"/>
      <c r="VWG41" s="498"/>
      <c r="VWH41" s="498"/>
      <c r="VWI41" s="498"/>
      <c r="VWJ41" s="498"/>
      <c r="VWK41" s="498"/>
      <c r="VWL41" s="498"/>
      <c r="VWM41" s="498"/>
      <c r="VWN41" s="498"/>
      <c r="VWO41" s="498"/>
      <c r="VWP41" s="498"/>
      <c r="VWQ41" s="498"/>
      <c r="VWR41" s="498"/>
      <c r="VWS41" s="498"/>
      <c r="VWT41" s="498"/>
      <c r="VWU41" s="498"/>
      <c r="VWV41" s="498"/>
      <c r="VWW41" s="498"/>
      <c r="VWX41" s="498"/>
      <c r="VWY41" s="498"/>
      <c r="VWZ41" s="498"/>
      <c r="VXA41" s="498"/>
      <c r="VXB41" s="498"/>
      <c r="VXC41" s="498"/>
      <c r="VXD41" s="498"/>
      <c r="VXE41" s="498"/>
      <c r="VXF41" s="498"/>
      <c r="VXG41" s="498"/>
      <c r="VXH41" s="498"/>
      <c r="VXI41" s="498"/>
      <c r="VXJ41" s="498"/>
      <c r="VXK41" s="498"/>
      <c r="VXL41" s="498"/>
      <c r="VXM41" s="498"/>
      <c r="VXN41" s="498"/>
      <c r="VXO41" s="498"/>
      <c r="VXP41" s="498"/>
      <c r="VXQ41" s="498"/>
      <c r="VXR41" s="498"/>
      <c r="VXS41" s="498"/>
      <c r="VXT41" s="498"/>
      <c r="VXU41" s="498"/>
      <c r="VXV41" s="498"/>
      <c r="VXW41" s="498"/>
      <c r="VXX41" s="498"/>
      <c r="VXY41" s="498"/>
      <c r="VXZ41" s="498"/>
      <c r="VYA41" s="498"/>
      <c r="VYB41" s="498"/>
      <c r="VYC41" s="498"/>
      <c r="VYD41" s="498"/>
      <c r="VYE41" s="498"/>
      <c r="VYF41" s="498"/>
      <c r="VYG41" s="498"/>
      <c r="VYH41" s="498"/>
      <c r="VYI41" s="498"/>
      <c r="VYJ41" s="498"/>
      <c r="VYK41" s="498"/>
      <c r="VYL41" s="498"/>
      <c r="VYM41" s="498"/>
      <c r="VYN41" s="498"/>
      <c r="VYO41" s="498"/>
      <c r="VYP41" s="498"/>
      <c r="VYQ41" s="498"/>
      <c r="VYR41" s="498"/>
      <c r="VYS41" s="498"/>
      <c r="VYT41" s="498"/>
      <c r="VYU41" s="498"/>
      <c r="VYV41" s="498"/>
      <c r="VYW41" s="498"/>
      <c r="VYX41" s="498"/>
      <c r="VYY41" s="498"/>
      <c r="VYZ41" s="498"/>
      <c r="VZA41" s="498"/>
      <c r="VZB41" s="498"/>
      <c r="VZC41" s="498"/>
      <c r="VZD41" s="498"/>
      <c r="VZE41" s="498"/>
      <c r="VZF41" s="498"/>
      <c r="VZG41" s="498"/>
      <c r="VZH41" s="498"/>
      <c r="VZI41" s="498"/>
      <c r="VZJ41" s="498"/>
      <c r="VZK41" s="498"/>
      <c r="VZL41" s="498"/>
      <c r="VZM41" s="498"/>
      <c r="VZN41" s="498"/>
      <c r="VZO41" s="498"/>
      <c r="VZP41" s="498"/>
      <c r="VZQ41" s="498"/>
      <c r="VZR41" s="498"/>
      <c r="VZS41" s="498"/>
      <c r="VZT41" s="498"/>
      <c r="VZU41" s="498"/>
      <c r="VZV41" s="498"/>
      <c r="VZW41" s="498"/>
      <c r="VZX41" s="498"/>
      <c r="VZY41" s="498"/>
      <c r="VZZ41" s="498"/>
      <c r="WAA41" s="498"/>
      <c r="WAB41" s="498"/>
      <c r="WAC41" s="498"/>
      <c r="WAD41" s="498"/>
      <c r="WAE41" s="498"/>
      <c r="WAF41" s="498"/>
      <c r="WAG41" s="498"/>
      <c r="WAH41" s="498"/>
      <c r="WAI41" s="498"/>
      <c r="WAJ41" s="498"/>
      <c r="WAK41" s="498"/>
      <c r="WAL41" s="498"/>
      <c r="WAM41" s="498"/>
      <c r="WAN41" s="498"/>
      <c r="WAO41" s="498"/>
      <c r="WAP41" s="498"/>
      <c r="WAQ41" s="498"/>
      <c r="WAR41" s="498"/>
      <c r="WAS41" s="498"/>
      <c r="WAT41" s="498"/>
      <c r="WAU41" s="498"/>
      <c r="WAV41" s="498"/>
      <c r="WAW41" s="498"/>
      <c r="WAX41" s="498"/>
      <c r="WAY41" s="498"/>
      <c r="WAZ41" s="498"/>
      <c r="WBA41" s="498"/>
      <c r="WBB41" s="498"/>
      <c r="WBC41" s="498"/>
      <c r="WBD41" s="498"/>
      <c r="WBE41" s="498"/>
      <c r="WBF41" s="498"/>
      <c r="WBG41" s="498"/>
      <c r="WBH41" s="498"/>
      <c r="WBI41" s="498"/>
      <c r="WBJ41" s="498"/>
      <c r="WBK41" s="498"/>
      <c r="WBL41" s="498"/>
      <c r="WBM41" s="498"/>
      <c r="WBN41" s="498"/>
      <c r="WBO41" s="498"/>
      <c r="WBP41" s="498"/>
      <c r="WBQ41" s="498"/>
      <c r="WBR41" s="498"/>
      <c r="WBS41" s="498"/>
      <c r="WBT41" s="498"/>
      <c r="WBU41" s="498"/>
      <c r="WBV41" s="498"/>
      <c r="WBW41" s="498"/>
      <c r="WBX41" s="498"/>
      <c r="WBY41" s="498"/>
      <c r="WBZ41" s="498"/>
      <c r="WCA41" s="498"/>
      <c r="WCB41" s="498"/>
      <c r="WCC41" s="498"/>
      <c r="WCD41" s="498"/>
      <c r="WCE41" s="498"/>
      <c r="WCF41" s="498"/>
      <c r="WCG41" s="498"/>
      <c r="WCH41" s="498"/>
      <c r="WCI41" s="498"/>
      <c r="WCJ41" s="498"/>
      <c r="WCK41" s="498"/>
      <c r="WCL41" s="498"/>
      <c r="WCM41" s="498"/>
      <c r="WCN41" s="498"/>
      <c r="WCO41" s="498"/>
      <c r="WCP41" s="498"/>
      <c r="WCQ41" s="498"/>
      <c r="WCR41" s="498"/>
      <c r="WCS41" s="498"/>
      <c r="WCT41" s="498"/>
      <c r="WCU41" s="498"/>
      <c r="WCV41" s="498"/>
      <c r="WCW41" s="498"/>
      <c r="WCX41" s="498"/>
      <c r="WCY41" s="498"/>
      <c r="WCZ41" s="498"/>
      <c r="WDA41" s="498"/>
      <c r="WDB41" s="498"/>
      <c r="WDC41" s="498"/>
      <c r="WDD41" s="498"/>
      <c r="WDE41" s="498"/>
      <c r="WDF41" s="498"/>
      <c r="WDG41" s="498"/>
      <c r="WDH41" s="498"/>
      <c r="WDI41" s="498"/>
      <c r="WDJ41" s="498"/>
      <c r="WDK41" s="498"/>
      <c r="WDL41" s="498"/>
      <c r="WDM41" s="498"/>
      <c r="WDN41" s="498"/>
      <c r="WDO41" s="498"/>
      <c r="WDP41" s="498"/>
      <c r="WDQ41" s="498"/>
      <c r="WDR41" s="498"/>
      <c r="WDS41" s="498"/>
      <c r="WDT41" s="498"/>
      <c r="WDU41" s="498"/>
      <c r="WDV41" s="498"/>
      <c r="WDW41" s="498"/>
      <c r="WDX41" s="498"/>
      <c r="WDY41" s="498"/>
      <c r="WDZ41" s="498"/>
      <c r="WEA41" s="498"/>
      <c r="WEB41" s="498"/>
      <c r="WEC41" s="498"/>
      <c r="WED41" s="498"/>
      <c r="WEE41" s="498"/>
      <c r="WEF41" s="498"/>
      <c r="WEG41" s="498"/>
      <c r="WEH41" s="498"/>
      <c r="WEI41" s="498"/>
      <c r="WEJ41" s="498"/>
      <c r="WEK41" s="498"/>
      <c r="WEL41" s="498"/>
      <c r="WEM41" s="498"/>
      <c r="WEN41" s="498"/>
      <c r="WEO41" s="498"/>
      <c r="WEP41" s="498"/>
      <c r="WEQ41" s="498"/>
      <c r="WER41" s="498"/>
      <c r="WES41" s="498"/>
      <c r="WET41" s="498"/>
      <c r="WEU41" s="498"/>
      <c r="WEV41" s="498"/>
      <c r="WEW41" s="498"/>
      <c r="WEX41" s="498"/>
      <c r="WEY41" s="498"/>
      <c r="WEZ41" s="498"/>
      <c r="WFA41" s="498"/>
      <c r="WFB41" s="498"/>
      <c r="WFC41" s="498"/>
      <c r="WFD41" s="498"/>
      <c r="WFE41" s="498"/>
      <c r="WFF41" s="498"/>
      <c r="WFG41" s="498"/>
      <c r="WFH41" s="498"/>
      <c r="WFI41" s="498"/>
      <c r="WFJ41" s="498"/>
      <c r="WFK41" s="498"/>
      <c r="WFL41" s="498"/>
      <c r="WFM41" s="498"/>
      <c r="WFN41" s="498"/>
      <c r="WFO41" s="498"/>
      <c r="WFP41" s="498"/>
      <c r="WFQ41" s="498"/>
      <c r="WFR41" s="498"/>
      <c r="WFS41" s="498"/>
      <c r="WFT41" s="498"/>
      <c r="WFU41" s="498"/>
      <c r="WFV41" s="498"/>
      <c r="WFW41" s="498"/>
      <c r="WFX41" s="498"/>
      <c r="WFY41" s="498"/>
      <c r="WFZ41" s="498"/>
      <c r="WGA41" s="498"/>
      <c r="WGB41" s="498"/>
      <c r="WGC41" s="498"/>
      <c r="WGD41" s="498"/>
      <c r="WGE41" s="498"/>
      <c r="WGF41" s="498"/>
      <c r="WGG41" s="498"/>
      <c r="WGH41" s="498"/>
      <c r="WGI41" s="498"/>
      <c r="WGJ41" s="498"/>
      <c r="WGK41" s="498"/>
      <c r="WGL41" s="498"/>
      <c r="WGM41" s="498"/>
      <c r="WGN41" s="498"/>
      <c r="WGO41" s="498"/>
      <c r="WGP41" s="498"/>
      <c r="WGQ41" s="498"/>
      <c r="WGR41" s="498"/>
      <c r="WGS41" s="498"/>
      <c r="WGT41" s="498"/>
      <c r="WGU41" s="498"/>
      <c r="WGV41" s="498"/>
      <c r="WGW41" s="498"/>
      <c r="WGX41" s="498"/>
      <c r="WGY41" s="498"/>
      <c r="WGZ41" s="498"/>
      <c r="WHA41" s="498"/>
      <c r="WHB41" s="498"/>
      <c r="WHC41" s="498"/>
      <c r="WHD41" s="498"/>
      <c r="WHE41" s="498"/>
      <c r="WHF41" s="498"/>
      <c r="WHG41" s="498"/>
      <c r="WHH41" s="498"/>
      <c r="WHI41" s="498"/>
      <c r="WHJ41" s="498"/>
      <c r="WHK41" s="498"/>
      <c r="WHL41" s="498"/>
      <c r="WHM41" s="498"/>
      <c r="WHN41" s="498"/>
      <c r="WHO41" s="498"/>
      <c r="WHP41" s="498"/>
      <c r="WHQ41" s="498"/>
      <c r="WHR41" s="498"/>
      <c r="WHS41" s="498"/>
      <c r="WHT41" s="498"/>
      <c r="WHU41" s="498"/>
      <c r="WHV41" s="498"/>
      <c r="WHW41" s="498"/>
      <c r="WHX41" s="498"/>
      <c r="WHY41" s="498"/>
      <c r="WHZ41" s="498"/>
      <c r="WIA41" s="498"/>
      <c r="WIB41" s="498"/>
      <c r="WIC41" s="498"/>
      <c r="WID41" s="498"/>
      <c r="WIE41" s="498"/>
      <c r="WIF41" s="498"/>
      <c r="WIG41" s="498"/>
      <c r="WIH41" s="498"/>
      <c r="WII41" s="498"/>
      <c r="WIJ41" s="498"/>
      <c r="WIK41" s="498"/>
      <c r="WIL41" s="498"/>
      <c r="WIM41" s="498"/>
      <c r="WIN41" s="498"/>
      <c r="WIO41" s="498"/>
      <c r="WIP41" s="498"/>
      <c r="WIQ41" s="498"/>
      <c r="WIR41" s="498"/>
      <c r="WIS41" s="498"/>
      <c r="WIT41" s="498"/>
      <c r="WIU41" s="498"/>
      <c r="WIV41" s="498"/>
      <c r="WIW41" s="498"/>
      <c r="WIX41" s="498"/>
      <c r="WIY41" s="498"/>
      <c r="WIZ41" s="498"/>
      <c r="WJA41" s="498"/>
      <c r="WJB41" s="498"/>
      <c r="WJC41" s="498"/>
      <c r="WJD41" s="498"/>
      <c r="WJE41" s="498"/>
      <c r="WJF41" s="498"/>
      <c r="WJG41" s="498"/>
      <c r="WJH41" s="498"/>
      <c r="WJI41" s="498"/>
      <c r="WJJ41" s="498"/>
      <c r="WJK41" s="498"/>
      <c r="WJL41" s="498"/>
      <c r="WJM41" s="498"/>
      <c r="WJN41" s="498"/>
      <c r="WJO41" s="498"/>
      <c r="WJP41" s="498"/>
      <c r="WJQ41" s="498"/>
      <c r="WJR41" s="498"/>
      <c r="WJS41" s="498"/>
      <c r="WJT41" s="498"/>
      <c r="WJU41" s="498"/>
      <c r="WJV41" s="498"/>
      <c r="WJW41" s="498"/>
      <c r="WJX41" s="498"/>
      <c r="WJY41" s="498"/>
      <c r="WJZ41" s="498"/>
      <c r="WKA41" s="498"/>
      <c r="WKB41" s="498"/>
      <c r="WKC41" s="498"/>
      <c r="WKD41" s="498"/>
      <c r="WKE41" s="498"/>
      <c r="WKF41" s="498"/>
      <c r="WKG41" s="498"/>
      <c r="WKH41" s="498"/>
      <c r="WKI41" s="498"/>
      <c r="WKJ41" s="498"/>
      <c r="WKK41" s="498"/>
      <c r="WKL41" s="498"/>
      <c r="WKM41" s="498"/>
      <c r="WKN41" s="498"/>
      <c r="WKO41" s="498"/>
      <c r="WKP41" s="498"/>
      <c r="WKQ41" s="498"/>
      <c r="WKR41" s="498"/>
      <c r="WKS41" s="498"/>
      <c r="WKT41" s="498"/>
      <c r="WKU41" s="498"/>
      <c r="WKV41" s="498"/>
      <c r="WKW41" s="498"/>
      <c r="WKX41" s="498"/>
      <c r="WKY41" s="498"/>
      <c r="WKZ41" s="498"/>
      <c r="WLA41" s="498"/>
      <c r="WLB41" s="498"/>
      <c r="WLC41" s="498"/>
      <c r="WLD41" s="498"/>
      <c r="WLE41" s="498"/>
      <c r="WLF41" s="498"/>
      <c r="WLG41" s="498"/>
      <c r="WLH41" s="498"/>
      <c r="WLI41" s="498"/>
      <c r="WLJ41" s="498"/>
      <c r="WLK41" s="498"/>
      <c r="WLL41" s="498"/>
      <c r="WLM41" s="498"/>
      <c r="WLN41" s="498"/>
      <c r="WLO41" s="498"/>
      <c r="WLP41" s="498"/>
      <c r="WLQ41" s="498"/>
      <c r="WLR41" s="498"/>
      <c r="WLS41" s="498"/>
      <c r="WLT41" s="498"/>
      <c r="WLU41" s="498"/>
      <c r="WLV41" s="498"/>
      <c r="WLW41" s="498"/>
      <c r="WLX41" s="498"/>
      <c r="WLY41" s="498"/>
      <c r="WLZ41" s="498"/>
      <c r="WMA41" s="498"/>
      <c r="WMB41" s="498"/>
      <c r="WMC41" s="498"/>
      <c r="WMD41" s="498"/>
      <c r="WME41" s="498"/>
      <c r="WMF41" s="498"/>
      <c r="WMG41" s="498"/>
      <c r="WMH41" s="498"/>
      <c r="WMI41" s="498"/>
      <c r="WMJ41" s="498"/>
      <c r="WMK41" s="498"/>
      <c r="WML41" s="498"/>
      <c r="WMM41" s="498"/>
      <c r="WMN41" s="498"/>
      <c r="WMO41" s="498"/>
      <c r="WMP41" s="498"/>
      <c r="WMQ41" s="498"/>
      <c r="WMR41" s="498"/>
      <c r="WMS41" s="498"/>
      <c r="WMT41" s="498"/>
      <c r="WMU41" s="498"/>
      <c r="WMV41" s="498"/>
      <c r="WMW41" s="498"/>
      <c r="WMX41" s="498"/>
      <c r="WMY41" s="498"/>
      <c r="WMZ41" s="498"/>
      <c r="WNA41" s="498"/>
      <c r="WNB41" s="498"/>
      <c r="WNC41" s="498"/>
      <c r="WND41" s="498"/>
      <c r="WNE41" s="498"/>
      <c r="WNF41" s="498"/>
      <c r="WNG41" s="498"/>
      <c r="WNH41" s="498"/>
      <c r="WNI41" s="498"/>
      <c r="WNJ41" s="498"/>
      <c r="WNK41" s="498"/>
      <c r="WNL41" s="498"/>
      <c r="WNM41" s="498"/>
      <c r="WNN41" s="498"/>
      <c r="WNO41" s="498"/>
      <c r="WNP41" s="498"/>
      <c r="WNQ41" s="498"/>
      <c r="WNR41" s="498"/>
      <c r="WNS41" s="498"/>
      <c r="WNT41" s="498"/>
      <c r="WNU41" s="498"/>
      <c r="WNV41" s="498"/>
      <c r="WNW41" s="498"/>
      <c r="WNX41" s="498"/>
      <c r="WNY41" s="498"/>
      <c r="WNZ41" s="498"/>
      <c r="WOA41" s="498"/>
      <c r="WOB41" s="498"/>
      <c r="WOC41" s="498"/>
      <c r="WOD41" s="498"/>
      <c r="WOE41" s="498"/>
      <c r="WOF41" s="498"/>
      <c r="WOG41" s="498"/>
      <c r="WOH41" s="498"/>
      <c r="WOI41" s="498"/>
      <c r="WOJ41" s="498"/>
      <c r="WOK41" s="498"/>
      <c r="WOL41" s="498"/>
      <c r="WOM41" s="498"/>
      <c r="WON41" s="498"/>
      <c r="WOO41" s="498"/>
      <c r="WOP41" s="498"/>
      <c r="WOQ41" s="498"/>
      <c r="WOR41" s="498"/>
      <c r="WOS41" s="498"/>
      <c r="WOT41" s="498"/>
      <c r="WOU41" s="498"/>
      <c r="WOV41" s="498"/>
      <c r="WOW41" s="498"/>
      <c r="WOX41" s="498"/>
      <c r="WOY41" s="498"/>
      <c r="WOZ41" s="498"/>
      <c r="WPA41" s="498"/>
      <c r="WPB41" s="498"/>
      <c r="WPC41" s="498"/>
      <c r="WPD41" s="498"/>
      <c r="WPE41" s="498"/>
      <c r="WPF41" s="498"/>
      <c r="WPG41" s="498"/>
      <c r="WPH41" s="498"/>
      <c r="WPI41" s="498"/>
      <c r="WPJ41" s="498"/>
      <c r="WPK41" s="498"/>
      <c r="WPL41" s="498"/>
      <c r="WPM41" s="498"/>
      <c r="WPN41" s="498"/>
      <c r="WPO41" s="498"/>
      <c r="WPP41" s="498"/>
      <c r="WPQ41" s="498"/>
      <c r="WPR41" s="498"/>
      <c r="WPS41" s="498"/>
      <c r="WPT41" s="498"/>
      <c r="WPU41" s="498"/>
      <c r="WPV41" s="498"/>
      <c r="WPW41" s="498"/>
      <c r="WPX41" s="498"/>
      <c r="WPY41" s="498"/>
      <c r="WPZ41" s="498"/>
      <c r="WQA41" s="498"/>
      <c r="WQB41" s="498"/>
      <c r="WQC41" s="498"/>
      <c r="WQD41" s="498"/>
      <c r="WQE41" s="498"/>
      <c r="WQF41" s="498"/>
      <c r="WQG41" s="498"/>
      <c r="WQH41" s="498"/>
      <c r="WQI41" s="498"/>
      <c r="WQJ41" s="498"/>
      <c r="WQK41" s="498"/>
      <c r="WQL41" s="498"/>
      <c r="WQM41" s="498"/>
      <c r="WQN41" s="498"/>
      <c r="WQO41" s="498"/>
      <c r="WQP41" s="498"/>
      <c r="WQQ41" s="498"/>
      <c r="WQR41" s="498"/>
      <c r="WQS41" s="498"/>
      <c r="WQT41" s="498"/>
      <c r="WQU41" s="498"/>
      <c r="WQV41" s="498"/>
      <c r="WQW41" s="498"/>
      <c r="WQX41" s="498"/>
      <c r="WQY41" s="498"/>
      <c r="WQZ41" s="498"/>
      <c r="WRA41" s="498"/>
      <c r="WRB41" s="498"/>
      <c r="WRC41" s="498"/>
      <c r="WRD41" s="498"/>
      <c r="WRE41" s="498"/>
      <c r="WRF41" s="498"/>
      <c r="WRG41" s="498"/>
      <c r="WRH41" s="498"/>
      <c r="WRI41" s="498"/>
      <c r="WRJ41" s="498"/>
      <c r="WRK41" s="498"/>
      <c r="WRL41" s="498"/>
      <c r="WRM41" s="498"/>
      <c r="WRN41" s="498"/>
      <c r="WRO41" s="498"/>
      <c r="WRP41" s="498"/>
      <c r="WRQ41" s="498"/>
      <c r="WRR41" s="498"/>
      <c r="WRS41" s="498"/>
      <c r="WRT41" s="498"/>
      <c r="WRU41" s="498"/>
      <c r="WRV41" s="498"/>
      <c r="WRW41" s="498"/>
      <c r="WRX41" s="498"/>
      <c r="WRY41" s="498"/>
      <c r="WRZ41" s="498"/>
      <c r="WSA41" s="498"/>
      <c r="WSB41" s="498"/>
      <c r="WSC41" s="498"/>
      <c r="WSD41" s="498"/>
      <c r="WSE41" s="498"/>
      <c r="WSF41" s="498"/>
      <c r="WSG41" s="498"/>
      <c r="WSH41" s="498"/>
      <c r="WSI41" s="498"/>
      <c r="WSJ41" s="498"/>
      <c r="WSK41" s="498"/>
      <c r="WSL41" s="498"/>
      <c r="WSM41" s="498"/>
      <c r="WSN41" s="498"/>
      <c r="WSO41" s="498"/>
      <c r="WSP41" s="498"/>
      <c r="WSQ41" s="498"/>
      <c r="WSR41" s="498"/>
      <c r="WSS41" s="498"/>
      <c r="WST41" s="498"/>
      <c r="WSU41" s="498"/>
      <c r="WSV41" s="498"/>
      <c r="WSW41" s="498"/>
      <c r="WSX41" s="498"/>
      <c r="WSY41" s="498"/>
      <c r="WSZ41" s="498"/>
      <c r="WTA41" s="498"/>
      <c r="WTB41" s="498"/>
      <c r="WTC41" s="498"/>
      <c r="WTD41" s="498"/>
      <c r="WTE41" s="498"/>
      <c r="WTF41" s="498"/>
      <c r="WTG41" s="498"/>
      <c r="WTH41" s="498"/>
      <c r="WTI41" s="498"/>
      <c r="WTJ41" s="498"/>
      <c r="WTK41" s="498"/>
      <c r="WTL41" s="498"/>
      <c r="WTM41" s="498"/>
      <c r="WTN41" s="498"/>
      <c r="WTO41" s="498"/>
      <c r="WTP41" s="498"/>
      <c r="WTQ41" s="498"/>
      <c r="WTR41" s="498"/>
      <c r="WTS41" s="498"/>
      <c r="WTT41" s="498"/>
      <c r="WTU41" s="498"/>
      <c r="WTV41" s="498"/>
      <c r="WTW41" s="498"/>
      <c r="WTX41" s="498"/>
      <c r="WTY41" s="498"/>
      <c r="WTZ41" s="498"/>
      <c r="WUA41" s="498"/>
      <c r="WUB41" s="498"/>
      <c r="WUC41" s="498"/>
      <c r="WUD41" s="498"/>
      <c r="WUE41" s="498"/>
      <c r="WUF41" s="498"/>
      <c r="WUG41" s="498"/>
      <c r="WUH41" s="498"/>
      <c r="WUI41" s="498"/>
      <c r="WUJ41" s="498"/>
      <c r="WUK41" s="498"/>
      <c r="WUL41" s="498"/>
      <c r="WUM41" s="498"/>
      <c r="WUN41" s="498"/>
      <c r="WUO41" s="498"/>
      <c r="WUP41" s="498"/>
      <c r="WUQ41" s="498"/>
      <c r="WUR41" s="498"/>
      <c r="WUS41" s="498"/>
      <c r="WUT41" s="498"/>
      <c r="WUU41" s="498"/>
      <c r="WUV41" s="498"/>
      <c r="WUW41" s="498"/>
      <c r="WUX41" s="498"/>
      <c r="WUY41" s="498"/>
      <c r="WUZ41" s="498"/>
      <c r="WVA41" s="498"/>
      <c r="WVB41" s="498"/>
      <c r="WVC41" s="498"/>
      <c r="WVD41" s="498"/>
      <c r="WVE41" s="498"/>
      <c r="WVF41" s="498"/>
      <c r="WVG41" s="498"/>
      <c r="WVH41" s="498"/>
      <c r="WVI41" s="498"/>
      <c r="WVJ41" s="498"/>
      <c r="WVK41" s="498"/>
      <c r="WVL41" s="498"/>
      <c r="WVM41" s="498"/>
      <c r="WVN41" s="498"/>
      <c r="WVO41" s="498"/>
      <c r="WVP41" s="498"/>
      <c r="WVQ41" s="498"/>
      <c r="WVR41" s="498"/>
      <c r="WVS41" s="498"/>
      <c r="WVT41" s="498"/>
      <c r="WVU41" s="498"/>
      <c r="WVV41" s="498"/>
      <c r="WVW41" s="498"/>
      <c r="WVX41" s="498"/>
      <c r="WVY41" s="498"/>
      <c r="WVZ41" s="498"/>
      <c r="WWA41" s="498"/>
      <c r="WWB41" s="498"/>
      <c r="WWC41" s="498"/>
      <c r="WWD41" s="498"/>
      <c r="WWE41" s="498"/>
      <c r="WWF41" s="498"/>
      <c r="WWG41" s="498"/>
      <c r="WWH41" s="498"/>
      <c r="WWI41" s="498"/>
      <c r="WWJ41" s="498"/>
      <c r="WWK41" s="498"/>
      <c r="WWL41" s="498"/>
      <c r="WWM41" s="498"/>
      <c r="WWN41" s="498"/>
      <c r="WWO41" s="498"/>
      <c r="WWP41" s="498"/>
      <c r="WWQ41" s="498"/>
      <c r="WWR41" s="498"/>
      <c r="WWS41" s="498"/>
      <c r="WWT41" s="498"/>
      <c r="WWU41" s="498"/>
      <c r="WWV41" s="498"/>
      <c r="WWW41" s="498"/>
      <c r="WWX41" s="498"/>
      <c r="WWY41" s="498"/>
      <c r="WWZ41" s="498"/>
      <c r="WXA41" s="498"/>
      <c r="WXB41" s="498"/>
      <c r="WXC41" s="498"/>
      <c r="WXD41" s="498"/>
      <c r="WXE41" s="498"/>
      <c r="WXF41" s="498"/>
      <c r="WXG41" s="498"/>
      <c r="WXH41" s="498"/>
      <c r="WXI41" s="498"/>
      <c r="WXJ41" s="498"/>
      <c r="WXK41" s="498"/>
      <c r="WXL41" s="498"/>
      <c r="WXM41" s="498"/>
      <c r="WXN41" s="498"/>
      <c r="WXO41" s="498"/>
      <c r="WXP41" s="498"/>
      <c r="WXQ41" s="498"/>
      <c r="WXR41" s="498"/>
      <c r="WXS41" s="498"/>
      <c r="WXT41" s="498"/>
      <c r="WXU41" s="498"/>
      <c r="WXV41" s="498"/>
      <c r="WXW41" s="498"/>
      <c r="WXX41" s="498"/>
      <c r="WXY41" s="498"/>
      <c r="WXZ41" s="498"/>
      <c r="WYA41" s="498"/>
      <c r="WYB41" s="498"/>
      <c r="WYC41" s="498"/>
      <c r="WYD41" s="498"/>
      <c r="WYE41" s="498"/>
      <c r="WYF41" s="498"/>
      <c r="WYG41" s="498"/>
      <c r="WYH41" s="498"/>
      <c r="WYI41" s="498"/>
      <c r="WYJ41" s="498"/>
      <c r="WYK41" s="498"/>
      <c r="WYL41" s="498"/>
      <c r="WYM41" s="498"/>
      <c r="WYN41" s="498"/>
      <c r="WYO41" s="498"/>
      <c r="WYP41" s="498"/>
      <c r="WYQ41" s="498"/>
      <c r="WYR41" s="498"/>
      <c r="WYS41" s="498"/>
      <c r="WYT41" s="498"/>
      <c r="WYU41" s="498"/>
      <c r="WYV41" s="498"/>
      <c r="WYW41" s="498"/>
      <c r="WYX41" s="498"/>
      <c r="WYY41" s="498"/>
      <c r="WYZ41" s="498"/>
      <c r="WZA41" s="498"/>
      <c r="WZB41" s="498"/>
      <c r="WZC41" s="498"/>
      <c r="WZD41" s="498"/>
      <c r="WZE41" s="498"/>
      <c r="WZF41" s="498"/>
      <c r="WZG41" s="498"/>
      <c r="WZH41" s="498"/>
      <c r="WZI41" s="498"/>
      <c r="WZJ41" s="498"/>
      <c r="WZK41" s="498"/>
      <c r="WZL41" s="498"/>
      <c r="WZM41" s="498"/>
      <c r="WZN41" s="498"/>
      <c r="WZO41" s="498"/>
      <c r="WZP41" s="498"/>
      <c r="WZQ41" s="498"/>
      <c r="WZR41" s="498"/>
      <c r="WZS41" s="498"/>
      <c r="WZT41" s="498"/>
      <c r="WZU41" s="498"/>
      <c r="WZV41" s="498"/>
      <c r="WZW41" s="498"/>
      <c r="WZX41" s="498"/>
      <c r="WZY41" s="498"/>
      <c r="WZZ41" s="498"/>
      <c r="XAA41" s="498"/>
      <c r="XAB41" s="498"/>
      <c r="XAC41" s="498"/>
      <c r="XAD41" s="498"/>
      <c r="XAE41" s="498"/>
      <c r="XAF41" s="498"/>
      <c r="XAG41" s="498"/>
      <c r="XAH41" s="498"/>
      <c r="XAI41" s="498"/>
      <c r="XAJ41" s="498"/>
      <c r="XAK41" s="498"/>
      <c r="XAL41" s="498"/>
      <c r="XAM41" s="498"/>
      <c r="XAN41" s="498"/>
      <c r="XAO41" s="498"/>
      <c r="XAP41" s="498"/>
      <c r="XAQ41" s="498"/>
      <c r="XAR41" s="498"/>
      <c r="XAS41" s="498"/>
      <c r="XAT41" s="498"/>
      <c r="XAU41" s="498"/>
      <c r="XAV41" s="498"/>
      <c r="XAW41" s="498"/>
      <c r="XAX41" s="498"/>
      <c r="XAY41" s="498"/>
      <c r="XAZ41" s="498"/>
      <c r="XBA41" s="498"/>
      <c r="XBB41" s="498"/>
      <c r="XBC41" s="498"/>
      <c r="XBD41" s="498"/>
      <c r="XBE41" s="498"/>
      <c r="XBF41" s="498"/>
      <c r="XBG41" s="498"/>
      <c r="XBH41" s="498"/>
      <c r="XBI41" s="498"/>
      <c r="XBJ41" s="498"/>
      <c r="XBK41" s="498"/>
      <c r="XBL41" s="498"/>
      <c r="XBM41" s="498"/>
      <c r="XBN41" s="498"/>
      <c r="XBO41" s="498"/>
      <c r="XBP41" s="498"/>
      <c r="XBQ41" s="498"/>
      <c r="XBR41" s="498"/>
      <c r="XBS41" s="498"/>
      <c r="XBT41" s="498"/>
      <c r="XBU41" s="498"/>
      <c r="XBV41" s="498"/>
      <c r="XBW41" s="498"/>
      <c r="XBX41" s="498"/>
      <c r="XBY41" s="498"/>
      <c r="XBZ41" s="498"/>
      <c r="XCA41" s="498"/>
      <c r="XCB41" s="498"/>
      <c r="XCC41" s="498"/>
      <c r="XCD41" s="498"/>
      <c r="XCE41" s="498"/>
      <c r="XCF41" s="498"/>
      <c r="XCG41" s="498"/>
      <c r="XCH41" s="498"/>
      <c r="XCI41" s="498"/>
      <c r="XCJ41" s="498"/>
      <c r="XCK41" s="498"/>
      <c r="XCL41" s="498"/>
      <c r="XCM41" s="498"/>
      <c r="XCN41" s="498"/>
      <c r="XCO41" s="498"/>
      <c r="XCP41" s="498"/>
      <c r="XCQ41" s="498"/>
      <c r="XCR41" s="498"/>
      <c r="XCS41" s="498"/>
      <c r="XCT41" s="498"/>
      <c r="XCU41" s="498"/>
      <c r="XCV41" s="498"/>
      <c r="XCW41" s="498"/>
      <c r="XCX41" s="498"/>
      <c r="XCY41" s="498"/>
      <c r="XCZ41" s="498"/>
      <c r="XDA41" s="498"/>
      <c r="XDB41" s="498"/>
      <c r="XDC41" s="498"/>
      <c r="XDD41" s="498"/>
      <c r="XDE41" s="498"/>
      <c r="XDF41" s="498"/>
      <c r="XDG41" s="498"/>
      <c r="XDH41" s="498"/>
      <c r="XDI41" s="498"/>
      <c r="XDJ41" s="498"/>
      <c r="XDK41" s="498"/>
      <c r="XDL41" s="498"/>
      <c r="XDM41" s="498"/>
      <c r="XDN41" s="498"/>
      <c r="XDO41" s="498"/>
      <c r="XDP41" s="498"/>
      <c r="XDQ41" s="498"/>
      <c r="XDR41" s="498"/>
      <c r="XDS41" s="498"/>
      <c r="XDT41" s="498"/>
      <c r="XDU41" s="498"/>
      <c r="XDV41" s="498"/>
      <c r="XDW41" s="498"/>
      <c r="XDX41" s="498"/>
      <c r="XDY41" s="498"/>
      <c r="XDZ41" s="498"/>
      <c r="XEA41" s="498"/>
      <c r="XEB41" s="498"/>
      <c r="XEC41" s="498"/>
      <c r="XED41" s="498"/>
      <c r="XEE41" s="498"/>
      <c r="XEF41" s="498"/>
      <c r="XEG41" s="498"/>
      <c r="XEH41" s="498"/>
      <c r="XEI41" s="498"/>
      <c r="XEJ41" s="498"/>
      <c r="XEK41" s="498"/>
      <c r="XEL41" s="498"/>
      <c r="XEM41" s="498"/>
      <c r="XEN41" s="498"/>
      <c r="XEO41" s="498"/>
      <c r="XEP41" s="498"/>
      <c r="XEQ41" s="498"/>
      <c r="XER41" s="498"/>
      <c r="XES41" s="498"/>
      <c r="XET41" s="498"/>
      <c r="XEU41" s="498"/>
      <c r="XEV41" s="498"/>
      <c r="XEW41" s="498"/>
      <c r="XEX41" s="498"/>
      <c r="XEY41" s="498"/>
      <c r="XEZ41" s="498"/>
      <c r="XFA41" s="498"/>
      <c r="XFB41" s="498"/>
      <c r="XFC41" s="498"/>
      <c r="XFD41" s="498"/>
    </row>
    <row r="42" spans="1:16384" ht="15.9">
      <c r="A42" s="498" t="s">
        <v>1265</v>
      </c>
      <c r="B42" s="498"/>
      <c r="C42" s="498"/>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8"/>
      <c r="AE42" s="498"/>
      <c r="AF42" s="498"/>
      <c r="AG42" s="498"/>
      <c r="AH42" s="498"/>
      <c r="AI42" s="498"/>
      <c r="AJ42" s="498"/>
      <c r="AK42" s="498"/>
      <c r="AL42" s="498"/>
      <c r="AM42" s="498"/>
      <c r="AN42" s="498"/>
      <c r="AO42" s="498"/>
      <c r="AP42" s="498"/>
      <c r="AQ42" s="498"/>
      <c r="AR42" s="498"/>
      <c r="AS42" s="498"/>
      <c r="AT42" s="498"/>
      <c r="AU42" s="498"/>
      <c r="AV42" s="498"/>
      <c r="AW42" s="498"/>
      <c r="AX42" s="498"/>
      <c r="AY42" s="498"/>
      <c r="AZ42" s="498"/>
      <c r="BA42" s="498"/>
      <c r="BB42" s="498"/>
      <c r="BC42" s="498"/>
      <c r="BD42" s="498"/>
      <c r="BE42" s="498"/>
      <c r="BF42" s="498"/>
      <c r="BG42" s="498"/>
      <c r="BH42" s="498"/>
      <c r="BI42" s="498"/>
      <c r="BJ42" s="498"/>
      <c r="BK42" s="498"/>
      <c r="BL42" s="498"/>
      <c r="BM42" s="498"/>
      <c r="BN42" s="498"/>
      <c r="BO42" s="498"/>
      <c r="BP42" s="498"/>
      <c r="BQ42" s="498"/>
      <c r="BR42" s="498"/>
      <c r="BS42" s="498"/>
      <c r="BT42" s="498"/>
      <c r="BU42" s="498"/>
      <c r="BV42" s="498"/>
      <c r="BW42" s="498"/>
      <c r="BX42" s="498"/>
      <c r="BY42" s="498"/>
      <c r="BZ42" s="498"/>
      <c r="CA42" s="498"/>
      <c r="CB42" s="498"/>
      <c r="CC42" s="498"/>
      <c r="CD42" s="498"/>
      <c r="CE42" s="498"/>
      <c r="CF42" s="498"/>
      <c r="CG42" s="498"/>
      <c r="CH42" s="498"/>
      <c r="CI42" s="498"/>
      <c r="CJ42" s="498"/>
      <c r="CK42" s="498"/>
      <c r="CL42" s="498"/>
      <c r="CM42" s="498"/>
      <c r="CN42" s="498"/>
      <c r="CO42" s="498"/>
      <c r="CP42" s="498"/>
      <c r="CQ42" s="498"/>
      <c r="CR42" s="498"/>
      <c r="CS42" s="498"/>
      <c r="CT42" s="498"/>
      <c r="CU42" s="498"/>
      <c r="CV42" s="498"/>
      <c r="CW42" s="498"/>
      <c r="CX42" s="498"/>
      <c r="CY42" s="498"/>
      <c r="CZ42" s="498"/>
      <c r="DA42" s="498"/>
      <c r="DB42" s="498"/>
      <c r="DC42" s="498"/>
      <c r="DD42" s="498"/>
      <c r="DE42" s="498"/>
      <c r="DF42" s="498"/>
      <c r="DG42" s="498"/>
      <c r="DH42" s="498"/>
      <c r="DI42" s="498"/>
      <c r="DJ42" s="498"/>
      <c r="DK42" s="498"/>
      <c r="DL42" s="498"/>
      <c r="DM42" s="498"/>
      <c r="DN42" s="498"/>
      <c r="DO42" s="498"/>
      <c r="DP42" s="498"/>
      <c r="DQ42" s="498"/>
      <c r="DR42" s="498"/>
      <c r="DS42" s="498"/>
      <c r="DT42" s="498"/>
      <c r="DU42" s="498"/>
      <c r="DV42" s="498"/>
      <c r="DW42" s="498"/>
      <c r="DX42" s="498"/>
      <c r="DY42" s="498"/>
      <c r="DZ42" s="498"/>
      <c r="EA42" s="498"/>
      <c r="EB42" s="498"/>
      <c r="EC42" s="498"/>
      <c r="ED42" s="498"/>
      <c r="EE42" s="498"/>
      <c r="EF42" s="498"/>
      <c r="EG42" s="498"/>
      <c r="EH42" s="498"/>
      <c r="EI42" s="498"/>
      <c r="EJ42" s="498"/>
      <c r="EK42" s="498"/>
      <c r="EL42" s="498"/>
      <c r="EM42" s="498"/>
      <c r="EN42" s="498"/>
      <c r="EO42" s="498"/>
      <c r="EP42" s="498"/>
      <c r="EQ42" s="498"/>
      <c r="ER42" s="498"/>
      <c r="ES42" s="498"/>
      <c r="ET42" s="498"/>
      <c r="EU42" s="498"/>
      <c r="EV42" s="498"/>
      <c r="EW42" s="498"/>
      <c r="EX42" s="498"/>
      <c r="EY42" s="498"/>
      <c r="EZ42" s="498"/>
      <c r="FA42" s="498"/>
      <c r="FB42" s="498"/>
      <c r="FC42" s="498"/>
      <c r="FD42" s="498"/>
      <c r="FE42" s="498"/>
      <c r="FF42" s="498"/>
      <c r="FG42" s="498"/>
      <c r="FH42" s="498"/>
      <c r="FI42" s="498"/>
      <c r="FJ42" s="498"/>
      <c r="FK42" s="498"/>
      <c r="FL42" s="498"/>
      <c r="FM42" s="498"/>
      <c r="FN42" s="498"/>
      <c r="FO42" s="498"/>
      <c r="FP42" s="498"/>
      <c r="FQ42" s="498"/>
      <c r="FR42" s="498"/>
      <c r="FS42" s="498"/>
      <c r="FT42" s="498"/>
      <c r="FU42" s="498"/>
      <c r="FV42" s="498"/>
      <c r="FW42" s="498"/>
      <c r="FX42" s="498"/>
      <c r="FY42" s="498"/>
      <c r="FZ42" s="498"/>
      <c r="GA42" s="498"/>
      <c r="GB42" s="498"/>
      <c r="GC42" s="498"/>
      <c r="GD42" s="498"/>
      <c r="GE42" s="498"/>
      <c r="GF42" s="498"/>
      <c r="GG42" s="498"/>
      <c r="GH42" s="498"/>
      <c r="GI42" s="498"/>
      <c r="GJ42" s="498"/>
      <c r="GK42" s="498"/>
      <c r="GL42" s="498"/>
      <c r="GM42" s="498"/>
      <c r="GN42" s="498"/>
      <c r="GO42" s="498"/>
      <c r="GP42" s="498"/>
      <c r="GQ42" s="498"/>
      <c r="GR42" s="498"/>
      <c r="GS42" s="498"/>
      <c r="GT42" s="498"/>
      <c r="GU42" s="498"/>
      <c r="GV42" s="498"/>
      <c r="GW42" s="498"/>
      <c r="GX42" s="498"/>
      <c r="GY42" s="498"/>
      <c r="GZ42" s="498"/>
      <c r="HA42" s="498"/>
      <c r="HB42" s="498"/>
      <c r="HC42" s="498"/>
      <c r="HD42" s="498"/>
      <c r="HE42" s="498"/>
      <c r="HF42" s="498"/>
      <c r="HG42" s="498"/>
      <c r="HH42" s="498"/>
      <c r="HI42" s="498"/>
      <c r="HJ42" s="498"/>
      <c r="HK42" s="498"/>
      <c r="HL42" s="498"/>
      <c r="HM42" s="498"/>
      <c r="HN42" s="498"/>
      <c r="HO42" s="498"/>
      <c r="HP42" s="498"/>
      <c r="HQ42" s="498"/>
      <c r="HR42" s="498"/>
      <c r="HS42" s="498"/>
      <c r="HT42" s="498"/>
      <c r="HU42" s="498"/>
      <c r="HV42" s="498"/>
      <c r="HW42" s="498"/>
      <c r="HX42" s="498"/>
      <c r="HY42" s="498"/>
      <c r="HZ42" s="498"/>
      <c r="IA42" s="498"/>
      <c r="IB42" s="498"/>
      <c r="IC42" s="498"/>
      <c r="ID42" s="498"/>
      <c r="IE42" s="498"/>
      <c r="IF42" s="498"/>
      <c r="IG42" s="498"/>
      <c r="IH42" s="498"/>
      <c r="II42" s="498"/>
      <c r="IJ42" s="498"/>
      <c r="IK42" s="498"/>
      <c r="IL42" s="498"/>
      <c r="IM42" s="498"/>
      <c r="IN42" s="498"/>
      <c r="IO42" s="498"/>
      <c r="IP42" s="498"/>
      <c r="IQ42" s="498"/>
      <c r="IR42" s="498"/>
      <c r="IS42" s="498"/>
      <c r="IT42" s="498"/>
      <c r="IU42" s="498"/>
      <c r="IV42" s="498"/>
      <c r="IW42" s="498"/>
      <c r="IX42" s="498"/>
      <c r="IY42" s="498"/>
      <c r="IZ42" s="498"/>
      <c r="JA42" s="498"/>
      <c r="JB42" s="498"/>
      <c r="JC42" s="498"/>
      <c r="JD42" s="498"/>
      <c r="JE42" s="498"/>
      <c r="JF42" s="498"/>
      <c r="JG42" s="498"/>
      <c r="JH42" s="498"/>
      <c r="JI42" s="498"/>
      <c r="JJ42" s="498"/>
      <c r="JK42" s="498"/>
      <c r="JL42" s="498"/>
      <c r="JM42" s="498"/>
      <c r="JN42" s="498"/>
      <c r="JO42" s="498"/>
      <c r="JP42" s="498"/>
      <c r="JQ42" s="498"/>
      <c r="JR42" s="498"/>
      <c r="JS42" s="498"/>
      <c r="JT42" s="498"/>
      <c r="JU42" s="498"/>
      <c r="JV42" s="498"/>
      <c r="JW42" s="498"/>
      <c r="JX42" s="498"/>
      <c r="JY42" s="498"/>
      <c r="JZ42" s="498"/>
      <c r="KA42" s="498"/>
      <c r="KB42" s="498"/>
      <c r="KC42" s="498"/>
      <c r="KD42" s="498"/>
      <c r="KE42" s="498"/>
      <c r="KF42" s="498"/>
      <c r="KG42" s="498"/>
      <c r="KH42" s="498"/>
      <c r="KI42" s="498"/>
      <c r="KJ42" s="498"/>
      <c r="KK42" s="498"/>
      <c r="KL42" s="498"/>
      <c r="KM42" s="498"/>
      <c r="KN42" s="498"/>
      <c r="KO42" s="498"/>
      <c r="KP42" s="498"/>
      <c r="KQ42" s="498"/>
      <c r="KR42" s="498"/>
      <c r="KS42" s="498"/>
      <c r="KT42" s="498"/>
      <c r="KU42" s="498"/>
      <c r="KV42" s="498"/>
      <c r="KW42" s="498"/>
      <c r="KX42" s="498"/>
      <c r="KY42" s="498"/>
      <c r="KZ42" s="498"/>
      <c r="LA42" s="498"/>
      <c r="LB42" s="498"/>
      <c r="LC42" s="498"/>
      <c r="LD42" s="498"/>
      <c r="LE42" s="498"/>
      <c r="LF42" s="498"/>
      <c r="LG42" s="498"/>
      <c r="LH42" s="498"/>
      <c r="LI42" s="498"/>
      <c r="LJ42" s="498"/>
      <c r="LK42" s="498"/>
      <c r="LL42" s="498"/>
      <c r="LM42" s="498"/>
      <c r="LN42" s="498"/>
      <c r="LO42" s="498"/>
      <c r="LP42" s="498"/>
      <c r="LQ42" s="498"/>
      <c r="LR42" s="498"/>
      <c r="LS42" s="498"/>
      <c r="LT42" s="498"/>
      <c r="LU42" s="498"/>
      <c r="LV42" s="498"/>
      <c r="LW42" s="498"/>
      <c r="LX42" s="498"/>
      <c r="LY42" s="498"/>
      <c r="LZ42" s="498"/>
      <c r="MA42" s="498"/>
      <c r="MB42" s="498"/>
      <c r="MC42" s="498"/>
      <c r="MD42" s="498"/>
      <c r="ME42" s="498"/>
      <c r="MF42" s="498"/>
      <c r="MG42" s="498"/>
      <c r="MH42" s="498"/>
      <c r="MI42" s="498"/>
      <c r="MJ42" s="498"/>
      <c r="MK42" s="498"/>
      <c r="ML42" s="498"/>
      <c r="MM42" s="498"/>
      <c r="MN42" s="498"/>
      <c r="MO42" s="498"/>
      <c r="MP42" s="498"/>
      <c r="MQ42" s="498"/>
      <c r="MR42" s="498"/>
      <c r="MS42" s="498"/>
      <c r="MT42" s="498"/>
      <c r="MU42" s="498"/>
      <c r="MV42" s="498"/>
      <c r="MW42" s="498"/>
      <c r="MX42" s="498"/>
      <c r="MY42" s="498"/>
      <c r="MZ42" s="498"/>
      <c r="NA42" s="498"/>
      <c r="NB42" s="498"/>
      <c r="NC42" s="498"/>
      <c r="ND42" s="498"/>
      <c r="NE42" s="498"/>
      <c r="NF42" s="498"/>
      <c r="NG42" s="498"/>
      <c r="NH42" s="498"/>
      <c r="NI42" s="498"/>
      <c r="NJ42" s="498"/>
      <c r="NK42" s="498"/>
      <c r="NL42" s="498"/>
      <c r="NM42" s="498"/>
      <c r="NN42" s="498"/>
      <c r="NO42" s="498"/>
      <c r="NP42" s="498"/>
      <c r="NQ42" s="498"/>
      <c r="NR42" s="498"/>
      <c r="NS42" s="498"/>
      <c r="NT42" s="498"/>
      <c r="NU42" s="498"/>
      <c r="NV42" s="498"/>
      <c r="NW42" s="498"/>
      <c r="NX42" s="498"/>
      <c r="NY42" s="498"/>
      <c r="NZ42" s="498"/>
      <c r="OA42" s="498"/>
      <c r="OB42" s="498"/>
      <c r="OC42" s="498"/>
      <c r="OD42" s="498"/>
      <c r="OE42" s="498"/>
      <c r="OF42" s="498"/>
      <c r="OG42" s="498"/>
      <c r="OH42" s="498"/>
      <c r="OI42" s="498"/>
      <c r="OJ42" s="498"/>
      <c r="OK42" s="498"/>
      <c r="OL42" s="498"/>
      <c r="OM42" s="498"/>
      <c r="ON42" s="498"/>
      <c r="OO42" s="498"/>
      <c r="OP42" s="498"/>
      <c r="OQ42" s="498"/>
      <c r="OR42" s="498"/>
      <c r="OS42" s="498"/>
      <c r="OT42" s="498"/>
      <c r="OU42" s="498"/>
      <c r="OV42" s="498"/>
      <c r="OW42" s="498"/>
      <c r="OX42" s="498"/>
      <c r="OY42" s="498"/>
      <c r="OZ42" s="498"/>
      <c r="PA42" s="498"/>
      <c r="PB42" s="498"/>
      <c r="PC42" s="498"/>
      <c r="PD42" s="498"/>
      <c r="PE42" s="498"/>
      <c r="PF42" s="498"/>
      <c r="PG42" s="498"/>
      <c r="PH42" s="498"/>
      <c r="PI42" s="498"/>
      <c r="PJ42" s="498"/>
      <c r="PK42" s="498"/>
      <c r="PL42" s="498"/>
      <c r="PM42" s="498"/>
      <c r="PN42" s="498"/>
      <c r="PO42" s="498"/>
      <c r="PP42" s="498"/>
      <c r="PQ42" s="498"/>
      <c r="PR42" s="498"/>
      <c r="PS42" s="498"/>
      <c r="PT42" s="498"/>
      <c r="PU42" s="498"/>
      <c r="PV42" s="498"/>
      <c r="PW42" s="498"/>
      <c r="PX42" s="498"/>
      <c r="PY42" s="498"/>
      <c r="PZ42" s="498"/>
      <c r="QA42" s="498"/>
      <c r="QB42" s="498"/>
      <c r="QC42" s="498"/>
      <c r="QD42" s="498"/>
      <c r="QE42" s="498"/>
      <c r="QF42" s="498"/>
      <c r="QG42" s="498"/>
      <c r="QH42" s="498"/>
      <c r="QI42" s="498"/>
      <c r="QJ42" s="498"/>
      <c r="QK42" s="498"/>
      <c r="QL42" s="498"/>
      <c r="QM42" s="498"/>
      <c r="QN42" s="498"/>
      <c r="QO42" s="498"/>
      <c r="QP42" s="498"/>
      <c r="QQ42" s="498"/>
      <c r="QR42" s="498"/>
      <c r="QS42" s="498"/>
      <c r="QT42" s="498"/>
      <c r="QU42" s="498"/>
      <c r="QV42" s="498"/>
      <c r="QW42" s="498"/>
      <c r="QX42" s="498"/>
      <c r="QY42" s="498"/>
      <c r="QZ42" s="498"/>
      <c r="RA42" s="498"/>
      <c r="RB42" s="498"/>
      <c r="RC42" s="498"/>
      <c r="RD42" s="498"/>
      <c r="RE42" s="498"/>
      <c r="RF42" s="498"/>
      <c r="RG42" s="498"/>
      <c r="RH42" s="498"/>
      <c r="RI42" s="498"/>
      <c r="RJ42" s="498"/>
      <c r="RK42" s="498"/>
      <c r="RL42" s="498"/>
      <c r="RM42" s="498"/>
      <c r="RN42" s="498"/>
      <c r="RO42" s="498"/>
      <c r="RP42" s="498"/>
      <c r="RQ42" s="498"/>
      <c r="RR42" s="498"/>
      <c r="RS42" s="498"/>
      <c r="RT42" s="498"/>
      <c r="RU42" s="498"/>
      <c r="RV42" s="498"/>
      <c r="RW42" s="498"/>
      <c r="RX42" s="498"/>
      <c r="RY42" s="498"/>
      <c r="RZ42" s="498"/>
      <c r="SA42" s="498"/>
      <c r="SB42" s="498"/>
      <c r="SC42" s="498"/>
      <c r="SD42" s="498"/>
      <c r="SE42" s="498"/>
      <c r="SF42" s="498"/>
      <c r="SG42" s="498"/>
      <c r="SH42" s="498"/>
      <c r="SI42" s="498"/>
      <c r="SJ42" s="498"/>
      <c r="SK42" s="498"/>
      <c r="SL42" s="498"/>
      <c r="SM42" s="498"/>
      <c r="SN42" s="498"/>
      <c r="SO42" s="498"/>
      <c r="SP42" s="498"/>
      <c r="SQ42" s="498"/>
      <c r="SR42" s="498"/>
      <c r="SS42" s="498"/>
      <c r="ST42" s="498"/>
      <c r="SU42" s="498"/>
      <c r="SV42" s="498"/>
      <c r="SW42" s="498"/>
      <c r="SX42" s="498"/>
      <c r="SY42" s="498"/>
      <c r="SZ42" s="498"/>
      <c r="TA42" s="498"/>
      <c r="TB42" s="498"/>
      <c r="TC42" s="498"/>
      <c r="TD42" s="498"/>
      <c r="TE42" s="498"/>
      <c r="TF42" s="498"/>
      <c r="TG42" s="498"/>
      <c r="TH42" s="498"/>
      <c r="TI42" s="498"/>
      <c r="TJ42" s="498"/>
      <c r="TK42" s="498"/>
      <c r="TL42" s="498"/>
      <c r="TM42" s="498"/>
      <c r="TN42" s="498"/>
      <c r="TO42" s="498"/>
      <c r="TP42" s="498"/>
      <c r="TQ42" s="498"/>
      <c r="TR42" s="498"/>
      <c r="TS42" s="498"/>
      <c r="TT42" s="498"/>
      <c r="TU42" s="498"/>
      <c r="TV42" s="498"/>
      <c r="TW42" s="498"/>
      <c r="TX42" s="498"/>
      <c r="TY42" s="498"/>
      <c r="TZ42" s="498"/>
      <c r="UA42" s="498"/>
      <c r="UB42" s="498"/>
      <c r="UC42" s="498"/>
      <c r="UD42" s="498"/>
      <c r="UE42" s="498"/>
      <c r="UF42" s="498"/>
      <c r="UG42" s="498"/>
      <c r="UH42" s="498"/>
      <c r="UI42" s="498"/>
      <c r="UJ42" s="498"/>
      <c r="UK42" s="498"/>
      <c r="UL42" s="498"/>
      <c r="UM42" s="498"/>
      <c r="UN42" s="498"/>
      <c r="UO42" s="498"/>
      <c r="UP42" s="498"/>
      <c r="UQ42" s="498"/>
      <c r="UR42" s="498"/>
      <c r="US42" s="498"/>
      <c r="UT42" s="498"/>
      <c r="UU42" s="498"/>
      <c r="UV42" s="498"/>
      <c r="UW42" s="498"/>
      <c r="UX42" s="498"/>
      <c r="UY42" s="498"/>
      <c r="UZ42" s="498"/>
      <c r="VA42" s="498"/>
      <c r="VB42" s="498"/>
      <c r="VC42" s="498"/>
      <c r="VD42" s="498"/>
      <c r="VE42" s="498"/>
      <c r="VF42" s="498"/>
      <c r="VG42" s="498"/>
      <c r="VH42" s="498"/>
      <c r="VI42" s="498"/>
      <c r="VJ42" s="498"/>
      <c r="VK42" s="498"/>
      <c r="VL42" s="498"/>
      <c r="VM42" s="498"/>
      <c r="VN42" s="498"/>
      <c r="VO42" s="498"/>
      <c r="VP42" s="498"/>
      <c r="VQ42" s="498"/>
      <c r="VR42" s="498"/>
      <c r="VS42" s="498"/>
      <c r="VT42" s="498"/>
      <c r="VU42" s="498"/>
      <c r="VV42" s="498"/>
      <c r="VW42" s="498"/>
      <c r="VX42" s="498"/>
      <c r="VY42" s="498"/>
      <c r="VZ42" s="498"/>
      <c r="WA42" s="498"/>
      <c r="WB42" s="498"/>
      <c r="WC42" s="498"/>
      <c r="WD42" s="498"/>
      <c r="WE42" s="498"/>
      <c r="WF42" s="498"/>
      <c r="WG42" s="498"/>
      <c r="WH42" s="498"/>
      <c r="WI42" s="498"/>
      <c r="WJ42" s="498"/>
      <c r="WK42" s="498"/>
      <c r="WL42" s="498"/>
      <c r="WM42" s="498"/>
      <c r="WN42" s="498"/>
      <c r="WO42" s="498"/>
      <c r="WP42" s="498"/>
      <c r="WQ42" s="498"/>
      <c r="WR42" s="498"/>
      <c r="WS42" s="498"/>
      <c r="WT42" s="498"/>
      <c r="WU42" s="498"/>
      <c r="WV42" s="498"/>
      <c r="WW42" s="498"/>
      <c r="WX42" s="498"/>
      <c r="WY42" s="498"/>
      <c r="WZ42" s="498"/>
      <c r="XA42" s="498"/>
      <c r="XB42" s="498"/>
      <c r="XC42" s="498"/>
      <c r="XD42" s="498"/>
      <c r="XE42" s="498"/>
      <c r="XF42" s="498"/>
      <c r="XG42" s="498"/>
      <c r="XH42" s="498"/>
      <c r="XI42" s="498"/>
      <c r="XJ42" s="498"/>
      <c r="XK42" s="498"/>
      <c r="XL42" s="498"/>
      <c r="XM42" s="498"/>
      <c r="XN42" s="498"/>
      <c r="XO42" s="498"/>
      <c r="XP42" s="498"/>
      <c r="XQ42" s="498"/>
      <c r="XR42" s="498"/>
      <c r="XS42" s="498"/>
      <c r="XT42" s="498"/>
      <c r="XU42" s="498"/>
      <c r="XV42" s="498"/>
      <c r="XW42" s="498"/>
      <c r="XX42" s="498"/>
      <c r="XY42" s="498"/>
      <c r="XZ42" s="498"/>
      <c r="YA42" s="498"/>
      <c r="YB42" s="498"/>
      <c r="YC42" s="498"/>
      <c r="YD42" s="498"/>
      <c r="YE42" s="498"/>
      <c r="YF42" s="498"/>
      <c r="YG42" s="498"/>
      <c r="YH42" s="498"/>
      <c r="YI42" s="498"/>
      <c r="YJ42" s="498"/>
      <c r="YK42" s="498"/>
      <c r="YL42" s="498"/>
      <c r="YM42" s="498"/>
      <c r="YN42" s="498"/>
      <c r="YO42" s="498"/>
      <c r="YP42" s="498"/>
      <c r="YQ42" s="498"/>
      <c r="YR42" s="498"/>
      <c r="YS42" s="498"/>
      <c r="YT42" s="498"/>
      <c r="YU42" s="498"/>
      <c r="YV42" s="498"/>
      <c r="YW42" s="498"/>
      <c r="YX42" s="498"/>
      <c r="YY42" s="498"/>
      <c r="YZ42" s="498"/>
      <c r="ZA42" s="498"/>
      <c r="ZB42" s="498"/>
      <c r="ZC42" s="498"/>
      <c r="ZD42" s="498"/>
      <c r="ZE42" s="498"/>
      <c r="ZF42" s="498"/>
      <c r="ZG42" s="498"/>
      <c r="ZH42" s="498"/>
      <c r="ZI42" s="498"/>
      <c r="ZJ42" s="498"/>
      <c r="ZK42" s="498"/>
      <c r="ZL42" s="498"/>
      <c r="ZM42" s="498"/>
      <c r="ZN42" s="498"/>
      <c r="ZO42" s="498"/>
      <c r="ZP42" s="498"/>
      <c r="ZQ42" s="498"/>
      <c r="ZR42" s="498"/>
      <c r="ZS42" s="498"/>
      <c r="ZT42" s="498"/>
      <c r="ZU42" s="498"/>
      <c r="ZV42" s="498"/>
      <c r="ZW42" s="498"/>
      <c r="ZX42" s="498"/>
      <c r="ZY42" s="498"/>
      <c r="ZZ42" s="498"/>
      <c r="AAA42" s="498"/>
      <c r="AAB42" s="498"/>
      <c r="AAC42" s="498"/>
      <c r="AAD42" s="498"/>
      <c r="AAE42" s="498"/>
      <c r="AAF42" s="498"/>
      <c r="AAG42" s="498"/>
      <c r="AAH42" s="498"/>
      <c r="AAI42" s="498"/>
      <c r="AAJ42" s="498"/>
      <c r="AAK42" s="498"/>
      <c r="AAL42" s="498"/>
      <c r="AAM42" s="498"/>
      <c r="AAN42" s="498"/>
      <c r="AAO42" s="498"/>
      <c r="AAP42" s="498"/>
      <c r="AAQ42" s="498"/>
      <c r="AAR42" s="498"/>
      <c r="AAS42" s="498"/>
      <c r="AAT42" s="498"/>
      <c r="AAU42" s="498"/>
      <c r="AAV42" s="498"/>
      <c r="AAW42" s="498"/>
      <c r="AAX42" s="498"/>
      <c r="AAY42" s="498"/>
      <c r="AAZ42" s="498"/>
      <c r="ABA42" s="498"/>
      <c r="ABB42" s="498"/>
      <c r="ABC42" s="498"/>
      <c r="ABD42" s="498"/>
      <c r="ABE42" s="498"/>
      <c r="ABF42" s="498"/>
      <c r="ABG42" s="498"/>
      <c r="ABH42" s="498"/>
      <c r="ABI42" s="498"/>
      <c r="ABJ42" s="498"/>
      <c r="ABK42" s="498"/>
      <c r="ABL42" s="498"/>
      <c r="ABM42" s="498"/>
      <c r="ABN42" s="498"/>
      <c r="ABO42" s="498"/>
      <c r="ABP42" s="498"/>
      <c r="ABQ42" s="498"/>
      <c r="ABR42" s="498"/>
      <c r="ABS42" s="498"/>
      <c r="ABT42" s="498"/>
      <c r="ABU42" s="498"/>
      <c r="ABV42" s="498"/>
      <c r="ABW42" s="498"/>
      <c r="ABX42" s="498"/>
      <c r="ABY42" s="498"/>
      <c r="ABZ42" s="498"/>
      <c r="ACA42" s="498"/>
      <c r="ACB42" s="498"/>
      <c r="ACC42" s="498"/>
      <c r="ACD42" s="498"/>
      <c r="ACE42" s="498"/>
      <c r="ACF42" s="498"/>
      <c r="ACG42" s="498"/>
      <c r="ACH42" s="498"/>
      <c r="ACI42" s="498"/>
      <c r="ACJ42" s="498"/>
      <c r="ACK42" s="498"/>
      <c r="ACL42" s="498"/>
      <c r="ACM42" s="498"/>
      <c r="ACN42" s="498"/>
      <c r="ACO42" s="498"/>
      <c r="ACP42" s="498"/>
      <c r="ACQ42" s="498"/>
      <c r="ACR42" s="498"/>
      <c r="ACS42" s="498"/>
      <c r="ACT42" s="498"/>
      <c r="ACU42" s="498"/>
      <c r="ACV42" s="498"/>
      <c r="ACW42" s="498"/>
      <c r="ACX42" s="498"/>
      <c r="ACY42" s="498"/>
      <c r="ACZ42" s="498"/>
      <c r="ADA42" s="498"/>
      <c r="ADB42" s="498"/>
      <c r="ADC42" s="498"/>
      <c r="ADD42" s="498"/>
      <c r="ADE42" s="498"/>
      <c r="ADF42" s="498"/>
      <c r="ADG42" s="498"/>
      <c r="ADH42" s="498"/>
      <c r="ADI42" s="498"/>
      <c r="ADJ42" s="498"/>
      <c r="ADK42" s="498"/>
      <c r="ADL42" s="498"/>
      <c r="ADM42" s="498"/>
      <c r="ADN42" s="498"/>
      <c r="ADO42" s="498"/>
      <c r="ADP42" s="498"/>
      <c r="ADQ42" s="498"/>
      <c r="ADR42" s="498"/>
      <c r="ADS42" s="498"/>
      <c r="ADT42" s="498"/>
      <c r="ADU42" s="498"/>
      <c r="ADV42" s="498"/>
      <c r="ADW42" s="498"/>
      <c r="ADX42" s="498"/>
      <c r="ADY42" s="498"/>
      <c r="ADZ42" s="498"/>
      <c r="AEA42" s="498"/>
      <c r="AEB42" s="498"/>
      <c r="AEC42" s="498"/>
      <c r="AED42" s="498"/>
      <c r="AEE42" s="498"/>
      <c r="AEF42" s="498"/>
      <c r="AEG42" s="498"/>
      <c r="AEH42" s="498"/>
      <c r="AEI42" s="498"/>
      <c r="AEJ42" s="498"/>
      <c r="AEK42" s="498"/>
      <c r="AEL42" s="498"/>
      <c r="AEM42" s="498"/>
      <c r="AEN42" s="498"/>
      <c r="AEO42" s="498"/>
      <c r="AEP42" s="498"/>
      <c r="AEQ42" s="498"/>
      <c r="AER42" s="498"/>
      <c r="AES42" s="498"/>
      <c r="AET42" s="498"/>
      <c r="AEU42" s="498"/>
      <c r="AEV42" s="498"/>
      <c r="AEW42" s="498"/>
      <c r="AEX42" s="498"/>
      <c r="AEY42" s="498"/>
      <c r="AEZ42" s="498"/>
      <c r="AFA42" s="498"/>
      <c r="AFB42" s="498"/>
      <c r="AFC42" s="498"/>
      <c r="AFD42" s="498"/>
      <c r="AFE42" s="498"/>
      <c r="AFF42" s="498"/>
      <c r="AFG42" s="498"/>
      <c r="AFH42" s="498"/>
      <c r="AFI42" s="498"/>
      <c r="AFJ42" s="498"/>
      <c r="AFK42" s="498"/>
      <c r="AFL42" s="498"/>
      <c r="AFM42" s="498"/>
      <c r="AFN42" s="498"/>
      <c r="AFO42" s="498"/>
      <c r="AFP42" s="498"/>
      <c r="AFQ42" s="498"/>
      <c r="AFR42" s="498"/>
      <c r="AFS42" s="498"/>
      <c r="AFT42" s="498"/>
      <c r="AFU42" s="498"/>
      <c r="AFV42" s="498"/>
      <c r="AFW42" s="498"/>
      <c r="AFX42" s="498"/>
      <c r="AFY42" s="498"/>
      <c r="AFZ42" s="498"/>
      <c r="AGA42" s="498"/>
      <c r="AGB42" s="498"/>
      <c r="AGC42" s="498"/>
      <c r="AGD42" s="498"/>
      <c r="AGE42" s="498"/>
      <c r="AGF42" s="498"/>
      <c r="AGG42" s="498"/>
      <c r="AGH42" s="498"/>
      <c r="AGI42" s="498"/>
      <c r="AGJ42" s="498"/>
      <c r="AGK42" s="498"/>
      <c r="AGL42" s="498"/>
      <c r="AGM42" s="498"/>
      <c r="AGN42" s="498"/>
      <c r="AGO42" s="498"/>
      <c r="AGP42" s="498"/>
      <c r="AGQ42" s="498"/>
      <c r="AGR42" s="498"/>
      <c r="AGS42" s="498"/>
      <c r="AGT42" s="498"/>
      <c r="AGU42" s="498"/>
      <c r="AGV42" s="498"/>
      <c r="AGW42" s="498"/>
      <c r="AGX42" s="498"/>
      <c r="AGY42" s="498"/>
      <c r="AGZ42" s="498"/>
      <c r="AHA42" s="498"/>
      <c r="AHB42" s="498"/>
      <c r="AHC42" s="498"/>
      <c r="AHD42" s="498"/>
      <c r="AHE42" s="498"/>
      <c r="AHF42" s="498"/>
      <c r="AHG42" s="498"/>
      <c r="AHH42" s="498"/>
      <c r="AHI42" s="498"/>
      <c r="AHJ42" s="498"/>
      <c r="AHK42" s="498"/>
      <c r="AHL42" s="498"/>
      <c r="AHM42" s="498"/>
      <c r="AHN42" s="498"/>
      <c r="AHO42" s="498"/>
      <c r="AHP42" s="498"/>
      <c r="AHQ42" s="498"/>
      <c r="AHR42" s="498"/>
      <c r="AHS42" s="498"/>
      <c r="AHT42" s="498"/>
      <c r="AHU42" s="498"/>
      <c r="AHV42" s="498"/>
      <c r="AHW42" s="498"/>
      <c r="AHX42" s="498"/>
      <c r="AHY42" s="498"/>
      <c r="AHZ42" s="498"/>
      <c r="AIA42" s="498"/>
      <c r="AIB42" s="498"/>
      <c r="AIC42" s="498"/>
      <c r="AID42" s="498"/>
      <c r="AIE42" s="498"/>
      <c r="AIF42" s="498"/>
      <c r="AIG42" s="498"/>
      <c r="AIH42" s="498"/>
      <c r="AII42" s="498"/>
      <c r="AIJ42" s="498"/>
      <c r="AIK42" s="498"/>
      <c r="AIL42" s="498"/>
      <c r="AIM42" s="498"/>
      <c r="AIN42" s="498"/>
      <c r="AIO42" s="498"/>
      <c r="AIP42" s="498"/>
      <c r="AIQ42" s="498"/>
      <c r="AIR42" s="498"/>
      <c r="AIS42" s="498"/>
      <c r="AIT42" s="498"/>
      <c r="AIU42" s="498"/>
      <c r="AIV42" s="498"/>
      <c r="AIW42" s="498"/>
      <c r="AIX42" s="498"/>
      <c r="AIY42" s="498"/>
      <c r="AIZ42" s="498"/>
      <c r="AJA42" s="498"/>
      <c r="AJB42" s="498"/>
      <c r="AJC42" s="498"/>
      <c r="AJD42" s="498"/>
      <c r="AJE42" s="498"/>
      <c r="AJF42" s="498"/>
      <c r="AJG42" s="498"/>
      <c r="AJH42" s="498"/>
      <c r="AJI42" s="498"/>
      <c r="AJJ42" s="498"/>
      <c r="AJK42" s="498"/>
      <c r="AJL42" s="498"/>
      <c r="AJM42" s="498"/>
      <c r="AJN42" s="498"/>
      <c r="AJO42" s="498"/>
      <c r="AJP42" s="498"/>
      <c r="AJQ42" s="498"/>
      <c r="AJR42" s="498"/>
      <c r="AJS42" s="498"/>
      <c r="AJT42" s="498"/>
      <c r="AJU42" s="498"/>
      <c r="AJV42" s="498"/>
      <c r="AJW42" s="498"/>
      <c r="AJX42" s="498"/>
      <c r="AJY42" s="498"/>
      <c r="AJZ42" s="498"/>
      <c r="AKA42" s="498"/>
      <c r="AKB42" s="498"/>
      <c r="AKC42" s="498"/>
      <c r="AKD42" s="498"/>
      <c r="AKE42" s="498"/>
      <c r="AKF42" s="498"/>
      <c r="AKG42" s="498"/>
      <c r="AKH42" s="498"/>
      <c r="AKI42" s="498"/>
      <c r="AKJ42" s="498"/>
      <c r="AKK42" s="498"/>
      <c r="AKL42" s="498"/>
      <c r="AKM42" s="498"/>
      <c r="AKN42" s="498"/>
      <c r="AKO42" s="498"/>
      <c r="AKP42" s="498"/>
      <c r="AKQ42" s="498"/>
      <c r="AKR42" s="498"/>
      <c r="AKS42" s="498"/>
      <c r="AKT42" s="498"/>
      <c r="AKU42" s="498"/>
      <c r="AKV42" s="498"/>
      <c r="AKW42" s="498"/>
      <c r="AKX42" s="498"/>
      <c r="AKY42" s="498"/>
      <c r="AKZ42" s="498"/>
      <c r="ALA42" s="498"/>
      <c r="ALB42" s="498"/>
      <c r="ALC42" s="498"/>
      <c r="ALD42" s="498"/>
      <c r="ALE42" s="498"/>
      <c r="ALF42" s="498"/>
      <c r="ALG42" s="498"/>
      <c r="ALH42" s="498"/>
      <c r="ALI42" s="498"/>
      <c r="ALJ42" s="498"/>
      <c r="ALK42" s="498"/>
      <c r="ALL42" s="498"/>
      <c r="ALM42" s="498"/>
      <c r="ALN42" s="498"/>
      <c r="ALO42" s="498"/>
      <c r="ALP42" s="498"/>
      <c r="ALQ42" s="498"/>
      <c r="ALR42" s="498"/>
      <c r="ALS42" s="498"/>
      <c r="ALT42" s="498"/>
      <c r="ALU42" s="498"/>
      <c r="ALV42" s="498"/>
      <c r="ALW42" s="498"/>
      <c r="ALX42" s="498"/>
      <c r="ALY42" s="498"/>
      <c r="ALZ42" s="498"/>
      <c r="AMA42" s="498"/>
      <c r="AMB42" s="498"/>
      <c r="AMC42" s="498"/>
      <c r="AMD42" s="498"/>
      <c r="AME42" s="498"/>
      <c r="AMF42" s="498"/>
      <c r="AMG42" s="498"/>
      <c r="AMH42" s="498"/>
      <c r="AMI42" s="498"/>
      <c r="AMJ42" s="498"/>
      <c r="AMK42" s="498"/>
      <c r="AML42" s="498"/>
      <c r="AMM42" s="498"/>
      <c r="AMN42" s="498"/>
      <c r="AMO42" s="498"/>
      <c r="AMP42" s="498"/>
      <c r="AMQ42" s="498"/>
      <c r="AMR42" s="498"/>
      <c r="AMS42" s="498"/>
      <c r="AMT42" s="498"/>
      <c r="AMU42" s="498"/>
      <c r="AMV42" s="498"/>
      <c r="AMW42" s="498"/>
      <c r="AMX42" s="498"/>
      <c r="AMY42" s="498"/>
      <c r="AMZ42" s="498"/>
      <c r="ANA42" s="498"/>
      <c r="ANB42" s="498"/>
      <c r="ANC42" s="498"/>
      <c r="AND42" s="498"/>
      <c r="ANE42" s="498"/>
      <c r="ANF42" s="498"/>
      <c r="ANG42" s="498"/>
      <c r="ANH42" s="498"/>
      <c r="ANI42" s="498"/>
      <c r="ANJ42" s="498"/>
      <c r="ANK42" s="498"/>
      <c r="ANL42" s="498"/>
      <c r="ANM42" s="498"/>
      <c r="ANN42" s="498"/>
      <c r="ANO42" s="498"/>
      <c r="ANP42" s="498"/>
      <c r="ANQ42" s="498"/>
      <c r="ANR42" s="498"/>
      <c r="ANS42" s="498"/>
      <c r="ANT42" s="498"/>
      <c r="ANU42" s="498"/>
      <c r="ANV42" s="498"/>
      <c r="ANW42" s="498"/>
      <c r="ANX42" s="498"/>
      <c r="ANY42" s="498"/>
      <c r="ANZ42" s="498"/>
      <c r="AOA42" s="498"/>
      <c r="AOB42" s="498"/>
      <c r="AOC42" s="498"/>
      <c r="AOD42" s="498"/>
      <c r="AOE42" s="498"/>
      <c r="AOF42" s="498"/>
      <c r="AOG42" s="498"/>
      <c r="AOH42" s="498"/>
      <c r="AOI42" s="498"/>
      <c r="AOJ42" s="498"/>
      <c r="AOK42" s="498"/>
      <c r="AOL42" s="498"/>
      <c r="AOM42" s="498"/>
      <c r="AON42" s="498"/>
      <c r="AOO42" s="498"/>
      <c r="AOP42" s="498"/>
      <c r="AOQ42" s="498"/>
      <c r="AOR42" s="498"/>
      <c r="AOS42" s="498"/>
      <c r="AOT42" s="498"/>
      <c r="AOU42" s="498"/>
      <c r="AOV42" s="498"/>
      <c r="AOW42" s="498"/>
      <c r="AOX42" s="498"/>
      <c r="AOY42" s="498"/>
      <c r="AOZ42" s="498"/>
      <c r="APA42" s="498"/>
      <c r="APB42" s="498"/>
      <c r="APC42" s="498"/>
      <c r="APD42" s="498"/>
      <c r="APE42" s="498"/>
      <c r="APF42" s="498"/>
      <c r="APG42" s="498"/>
      <c r="APH42" s="498"/>
      <c r="API42" s="498"/>
      <c r="APJ42" s="498"/>
      <c r="APK42" s="498"/>
      <c r="APL42" s="498"/>
      <c r="APM42" s="498"/>
      <c r="APN42" s="498"/>
      <c r="APO42" s="498"/>
      <c r="APP42" s="498"/>
      <c r="APQ42" s="498"/>
      <c r="APR42" s="498"/>
      <c r="APS42" s="498"/>
      <c r="APT42" s="498"/>
      <c r="APU42" s="498"/>
      <c r="APV42" s="498"/>
      <c r="APW42" s="498"/>
      <c r="APX42" s="498"/>
      <c r="APY42" s="498"/>
      <c r="APZ42" s="498"/>
      <c r="AQA42" s="498"/>
      <c r="AQB42" s="498"/>
      <c r="AQC42" s="498"/>
      <c r="AQD42" s="498"/>
      <c r="AQE42" s="498"/>
      <c r="AQF42" s="498"/>
      <c r="AQG42" s="498"/>
      <c r="AQH42" s="498"/>
      <c r="AQI42" s="498"/>
      <c r="AQJ42" s="498"/>
      <c r="AQK42" s="498"/>
      <c r="AQL42" s="498"/>
      <c r="AQM42" s="498"/>
      <c r="AQN42" s="498"/>
      <c r="AQO42" s="498"/>
      <c r="AQP42" s="498"/>
      <c r="AQQ42" s="498"/>
      <c r="AQR42" s="498"/>
      <c r="AQS42" s="498"/>
      <c r="AQT42" s="498"/>
      <c r="AQU42" s="498"/>
      <c r="AQV42" s="498"/>
      <c r="AQW42" s="498"/>
      <c r="AQX42" s="498"/>
      <c r="AQY42" s="498"/>
      <c r="AQZ42" s="498"/>
      <c r="ARA42" s="498"/>
      <c r="ARB42" s="498"/>
      <c r="ARC42" s="498"/>
      <c r="ARD42" s="498"/>
      <c r="ARE42" s="498"/>
      <c r="ARF42" s="498"/>
      <c r="ARG42" s="498"/>
      <c r="ARH42" s="498"/>
      <c r="ARI42" s="498"/>
      <c r="ARJ42" s="498"/>
      <c r="ARK42" s="498"/>
      <c r="ARL42" s="498"/>
      <c r="ARM42" s="498"/>
      <c r="ARN42" s="498"/>
      <c r="ARO42" s="498"/>
      <c r="ARP42" s="498"/>
      <c r="ARQ42" s="498"/>
      <c r="ARR42" s="498"/>
      <c r="ARS42" s="498"/>
      <c r="ART42" s="498"/>
      <c r="ARU42" s="498"/>
      <c r="ARV42" s="498"/>
      <c r="ARW42" s="498"/>
      <c r="ARX42" s="498"/>
      <c r="ARY42" s="498"/>
      <c r="ARZ42" s="498"/>
      <c r="ASA42" s="498"/>
      <c r="ASB42" s="498"/>
      <c r="ASC42" s="498"/>
      <c r="ASD42" s="498"/>
      <c r="ASE42" s="498"/>
      <c r="ASF42" s="498"/>
      <c r="ASG42" s="498"/>
      <c r="ASH42" s="498"/>
      <c r="ASI42" s="498"/>
      <c r="ASJ42" s="498"/>
      <c r="ASK42" s="498"/>
      <c r="ASL42" s="498"/>
      <c r="ASM42" s="498"/>
      <c r="ASN42" s="498"/>
      <c r="ASO42" s="498"/>
      <c r="ASP42" s="498"/>
      <c r="ASQ42" s="498"/>
      <c r="ASR42" s="498"/>
      <c r="ASS42" s="498"/>
      <c r="AST42" s="498"/>
      <c r="ASU42" s="498"/>
      <c r="ASV42" s="498"/>
      <c r="ASW42" s="498"/>
      <c r="ASX42" s="498"/>
      <c r="ASY42" s="498"/>
      <c r="ASZ42" s="498"/>
      <c r="ATA42" s="498"/>
      <c r="ATB42" s="498"/>
      <c r="ATC42" s="498"/>
      <c r="ATD42" s="498"/>
      <c r="ATE42" s="498"/>
      <c r="ATF42" s="498"/>
      <c r="ATG42" s="498"/>
      <c r="ATH42" s="498"/>
      <c r="ATI42" s="498"/>
      <c r="ATJ42" s="498"/>
      <c r="ATK42" s="498"/>
      <c r="ATL42" s="498"/>
      <c r="ATM42" s="498"/>
      <c r="ATN42" s="498"/>
      <c r="ATO42" s="498"/>
      <c r="ATP42" s="498"/>
      <c r="ATQ42" s="498"/>
      <c r="ATR42" s="498"/>
      <c r="ATS42" s="498"/>
      <c r="ATT42" s="498"/>
      <c r="ATU42" s="498"/>
      <c r="ATV42" s="498"/>
      <c r="ATW42" s="498"/>
      <c r="ATX42" s="498"/>
      <c r="ATY42" s="498"/>
      <c r="ATZ42" s="498"/>
      <c r="AUA42" s="498"/>
      <c r="AUB42" s="498"/>
      <c r="AUC42" s="498"/>
      <c r="AUD42" s="498"/>
      <c r="AUE42" s="498"/>
      <c r="AUF42" s="498"/>
      <c r="AUG42" s="498"/>
      <c r="AUH42" s="498"/>
      <c r="AUI42" s="498"/>
      <c r="AUJ42" s="498"/>
      <c r="AUK42" s="498"/>
      <c r="AUL42" s="498"/>
      <c r="AUM42" s="498"/>
      <c r="AUN42" s="498"/>
      <c r="AUO42" s="498"/>
      <c r="AUP42" s="498"/>
      <c r="AUQ42" s="498"/>
      <c r="AUR42" s="498"/>
      <c r="AUS42" s="498"/>
      <c r="AUT42" s="498"/>
      <c r="AUU42" s="498"/>
      <c r="AUV42" s="498"/>
      <c r="AUW42" s="498"/>
      <c r="AUX42" s="498"/>
      <c r="AUY42" s="498"/>
      <c r="AUZ42" s="498"/>
      <c r="AVA42" s="498"/>
      <c r="AVB42" s="498"/>
      <c r="AVC42" s="498"/>
      <c r="AVD42" s="498"/>
      <c r="AVE42" s="498"/>
      <c r="AVF42" s="498"/>
      <c r="AVG42" s="498"/>
      <c r="AVH42" s="498"/>
      <c r="AVI42" s="498"/>
      <c r="AVJ42" s="498"/>
      <c r="AVK42" s="498"/>
      <c r="AVL42" s="498"/>
      <c r="AVM42" s="498"/>
      <c r="AVN42" s="498"/>
      <c r="AVO42" s="498"/>
      <c r="AVP42" s="498"/>
      <c r="AVQ42" s="498"/>
      <c r="AVR42" s="498"/>
      <c r="AVS42" s="498"/>
      <c r="AVT42" s="498"/>
      <c r="AVU42" s="498"/>
      <c r="AVV42" s="498"/>
      <c r="AVW42" s="498"/>
      <c r="AVX42" s="498"/>
      <c r="AVY42" s="498"/>
      <c r="AVZ42" s="498"/>
      <c r="AWA42" s="498"/>
      <c r="AWB42" s="498"/>
      <c r="AWC42" s="498"/>
      <c r="AWD42" s="498"/>
      <c r="AWE42" s="498"/>
      <c r="AWF42" s="498"/>
      <c r="AWG42" s="498"/>
      <c r="AWH42" s="498"/>
      <c r="AWI42" s="498"/>
      <c r="AWJ42" s="498"/>
      <c r="AWK42" s="498"/>
      <c r="AWL42" s="498"/>
      <c r="AWM42" s="498"/>
      <c r="AWN42" s="498"/>
      <c r="AWO42" s="498"/>
      <c r="AWP42" s="498"/>
      <c r="AWQ42" s="498"/>
      <c r="AWR42" s="498"/>
      <c r="AWS42" s="498"/>
      <c r="AWT42" s="498"/>
      <c r="AWU42" s="498"/>
      <c r="AWV42" s="498"/>
      <c r="AWW42" s="498"/>
      <c r="AWX42" s="498"/>
      <c r="AWY42" s="498"/>
      <c r="AWZ42" s="498"/>
      <c r="AXA42" s="498"/>
      <c r="AXB42" s="498"/>
      <c r="AXC42" s="498"/>
      <c r="AXD42" s="498"/>
      <c r="AXE42" s="498"/>
      <c r="AXF42" s="498"/>
      <c r="AXG42" s="498"/>
      <c r="AXH42" s="498"/>
      <c r="AXI42" s="498"/>
      <c r="AXJ42" s="498"/>
      <c r="AXK42" s="498"/>
      <c r="AXL42" s="498"/>
      <c r="AXM42" s="498"/>
      <c r="AXN42" s="498"/>
      <c r="AXO42" s="498"/>
      <c r="AXP42" s="498"/>
      <c r="AXQ42" s="498"/>
      <c r="AXR42" s="498"/>
      <c r="AXS42" s="498"/>
      <c r="AXT42" s="498"/>
      <c r="AXU42" s="498"/>
      <c r="AXV42" s="498"/>
      <c r="AXW42" s="498"/>
      <c r="AXX42" s="498"/>
      <c r="AXY42" s="498"/>
      <c r="AXZ42" s="498"/>
      <c r="AYA42" s="498"/>
      <c r="AYB42" s="498"/>
      <c r="AYC42" s="498"/>
      <c r="AYD42" s="498"/>
      <c r="AYE42" s="498"/>
      <c r="AYF42" s="498"/>
      <c r="AYG42" s="498"/>
      <c r="AYH42" s="498"/>
      <c r="AYI42" s="498"/>
      <c r="AYJ42" s="498"/>
      <c r="AYK42" s="498"/>
      <c r="AYL42" s="498"/>
      <c r="AYM42" s="498"/>
      <c r="AYN42" s="498"/>
      <c r="AYO42" s="498"/>
      <c r="AYP42" s="498"/>
      <c r="AYQ42" s="498"/>
      <c r="AYR42" s="498"/>
      <c r="AYS42" s="498"/>
      <c r="AYT42" s="498"/>
      <c r="AYU42" s="498"/>
      <c r="AYV42" s="498"/>
      <c r="AYW42" s="498"/>
      <c r="AYX42" s="498"/>
      <c r="AYY42" s="498"/>
      <c r="AYZ42" s="498"/>
      <c r="AZA42" s="498"/>
      <c r="AZB42" s="498"/>
      <c r="AZC42" s="498"/>
      <c r="AZD42" s="498"/>
      <c r="AZE42" s="498"/>
      <c r="AZF42" s="498"/>
      <c r="AZG42" s="498"/>
      <c r="AZH42" s="498"/>
      <c r="AZI42" s="498"/>
      <c r="AZJ42" s="498"/>
      <c r="AZK42" s="498"/>
      <c r="AZL42" s="498"/>
      <c r="AZM42" s="498"/>
      <c r="AZN42" s="498"/>
      <c r="AZO42" s="498"/>
      <c r="AZP42" s="498"/>
      <c r="AZQ42" s="498"/>
      <c r="AZR42" s="498"/>
      <c r="AZS42" s="498"/>
      <c r="AZT42" s="498"/>
      <c r="AZU42" s="498"/>
      <c r="AZV42" s="498"/>
      <c r="AZW42" s="498"/>
      <c r="AZX42" s="498"/>
      <c r="AZY42" s="498"/>
      <c r="AZZ42" s="498"/>
      <c r="BAA42" s="498"/>
      <c r="BAB42" s="498"/>
      <c r="BAC42" s="498"/>
      <c r="BAD42" s="498"/>
      <c r="BAE42" s="498"/>
      <c r="BAF42" s="498"/>
      <c r="BAG42" s="498"/>
      <c r="BAH42" s="498"/>
      <c r="BAI42" s="498"/>
      <c r="BAJ42" s="498"/>
      <c r="BAK42" s="498"/>
      <c r="BAL42" s="498"/>
      <c r="BAM42" s="498"/>
      <c r="BAN42" s="498"/>
      <c r="BAO42" s="498"/>
      <c r="BAP42" s="498"/>
      <c r="BAQ42" s="498"/>
      <c r="BAR42" s="498"/>
      <c r="BAS42" s="498"/>
      <c r="BAT42" s="498"/>
      <c r="BAU42" s="498"/>
      <c r="BAV42" s="498"/>
      <c r="BAW42" s="498"/>
      <c r="BAX42" s="498"/>
      <c r="BAY42" s="498"/>
      <c r="BAZ42" s="498"/>
      <c r="BBA42" s="498"/>
      <c r="BBB42" s="498"/>
      <c r="BBC42" s="498"/>
      <c r="BBD42" s="498"/>
      <c r="BBE42" s="498"/>
      <c r="BBF42" s="498"/>
      <c r="BBG42" s="498"/>
      <c r="BBH42" s="498"/>
      <c r="BBI42" s="498"/>
      <c r="BBJ42" s="498"/>
      <c r="BBK42" s="498"/>
      <c r="BBL42" s="498"/>
      <c r="BBM42" s="498"/>
      <c r="BBN42" s="498"/>
      <c r="BBO42" s="498"/>
      <c r="BBP42" s="498"/>
      <c r="BBQ42" s="498"/>
      <c r="BBR42" s="498"/>
      <c r="BBS42" s="498"/>
      <c r="BBT42" s="498"/>
      <c r="BBU42" s="498"/>
      <c r="BBV42" s="498"/>
      <c r="BBW42" s="498"/>
      <c r="BBX42" s="498"/>
      <c r="BBY42" s="498"/>
      <c r="BBZ42" s="498"/>
      <c r="BCA42" s="498"/>
      <c r="BCB42" s="498"/>
      <c r="BCC42" s="498"/>
      <c r="BCD42" s="498"/>
      <c r="BCE42" s="498"/>
      <c r="BCF42" s="498"/>
      <c r="BCG42" s="498"/>
      <c r="BCH42" s="498"/>
      <c r="BCI42" s="498"/>
      <c r="BCJ42" s="498"/>
      <c r="BCK42" s="498"/>
      <c r="BCL42" s="498"/>
      <c r="BCM42" s="498"/>
      <c r="BCN42" s="498"/>
      <c r="BCO42" s="498"/>
      <c r="BCP42" s="498"/>
      <c r="BCQ42" s="498"/>
      <c r="BCR42" s="498"/>
      <c r="BCS42" s="498"/>
      <c r="BCT42" s="498"/>
      <c r="BCU42" s="498"/>
      <c r="BCV42" s="498"/>
      <c r="BCW42" s="498"/>
      <c r="BCX42" s="498"/>
      <c r="BCY42" s="498"/>
      <c r="BCZ42" s="498"/>
      <c r="BDA42" s="498"/>
      <c r="BDB42" s="498"/>
      <c r="BDC42" s="498"/>
      <c r="BDD42" s="498"/>
      <c r="BDE42" s="498"/>
      <c r="BDF42" s="498"/>
      <c r="BDG42" s="498"/>
      <c r="BDH42" s="498"/>
      <c r="BDI42" s="498"/>
      <c r="BDJ42" s="498"/>
      <c r="BDK42" s="498"/>
      <c r="BDL42" s="498"/>
      <c r="BDM42" s="498"/>
      <c r="BDN42" s="498"/>
      <c r="BDO42" s="498"/>
      <c r="BDP42" s="498"/>
      <c r="BDQ42" s="498"/>
      <c r="BDR42" s="498"/>
      <c r="BDS42" s="498"/>
      <c r="BDT42" s="498"/>
      <c r="BDU42" s="498"/>
      <c r="BDV42" s="498"/>
      <c r="BDW42" s="498"/>
      <c r="BDX42" s="498"/>
      <c r="BDY42" s="498"/>
      <c r="BDZ42" s="498"/>
      <c r="BEA42" s="498"/>
      <c r="BEB42" s="498"/>
      <c r="BEC42" s="498"/>
      <c r="BED42" s="498"/>
      <c r="BEE42" s="498"/>
      <c r="BEF42" s="498"/>
      <c r="BEG42" s="498"/>
      <c r="BEH42" s="498"/>
      <c r="BEI42" s="498"/>
      <c r="BEJ42" s="498"/>
      <c r="BEK42" s="498"/>
      <c r="BEL42" s="498"/>
      <c r="BEM42" s="498"/>
      <c r="BEN42" s="498"/>
      <c r="BEO42" s="498"/>
      <c r="BEP42" s="498"/>
      <c r="BEQ42" s="498"/>
      <c r="BER42" s="498"/>
      <c r="BES42" s="498"/>
      <c r="BET42" s="498"/>
      <c r="BEU42" s="498"/>
      <c r="BEV42" s="498"/>
      <c r="BEW42" s="498"/>
      <c r="BEX42" s="498"/>
      <c r="BEY42" s="498"/>
      <c r="BEZ42" s="498"/>
      <c r="BFA42" s="498"/>
      <c r="BFB42" s="498"/>
      <c r="BFC42" s="498"/>
      <c r="BFD42" s="498"/>
      <c r="BFE42" s="498"/>
      <c r="BFF42" s="498"/>
      <c r="BFG42" s="498"/>
      <c r="BFH42" s="498"/>
      <c r="BFI42" s="498"/>
      <c r="BFJ42" s="498"/>
      <c r="BFK42" s="498"/>
      <c r="BFL42" s="498"/>
      <c r="BFM42" s="498"/>
      <c r="BFN42" s="498"/>
      <c r="BFO42" s="498"/>
      <c r="BFP42" s="498"/>
      <c r="BFQ42" s="498"/>
      <c r="BFR42" s="498"/>
      <c r="BFS42" s="498"/>
      <c r="BFT42" s="498"/>
      <c r="BFU42" s="498"/>
      <c r="BFV42" s="498"/>
      <c r="BFW42" s="498"/>
      <c r="BFX42" s="498"/>
      <c r="BFY42" s="498"/>
      <c r="BFZ42" s="498"/>
      <c r="BGA42" s="498"/>
      <c r="BGB42" s="498"/>
      <c r="BGC42" s="498"/>
      <c r="BGD42" s="498"/>
      <c r="BGE42" s="498"/>
      <c r="BGF42" s="498"/>
      <c r="BGG42" s="498"/>
      <c r="BGH42" s="498"/>
      <c r="BGI42" s="498"/>
      <c r="BGJ42" s="498"/>
      <c r="BGK42" s="498"/>
      <c r="BGL42" s="498"/>
      <c r="BGM42" s="498"/>
      <c r="BGN42" s="498"/>
      <c r="BGO42" s="498"/>
      <c r="BGP42" s="498"/>
      <c r="BGQ42" s="498"/>
      <c r="BGR42" s="498"/>
      <c r="BGS42" s="498"/>
      <c r="BGT42" s="498"/>
      <c r="BGU42" s="498"/>
      <c r="BGV42" s="498"/>
      <c r="BGW42" s="498"/>
      <c r="BGX42" s="498"/>
      <c r="BGY42" s="498"/>
      <c r="BGZ42" s="498"/>
      <c r="BHA42" s="498"/>
      <c r="BHB42" s="498"/>
      <c r="BHC42" s="498"/>
      <c r="BHD42" s="498"/>
      <c r="BHE42" s="498"/>
      <c r="BHF42" s="498"/>
      <c r="BHG42" s="498"/>
      <c r="BHH42" s="498"/>
      <c r="BHI42" s="498"/>
      <c r="BHJ42" s="498"/>
      <c r="BHK42" s="498"/>
      <c r="BHL42" s="498"/>
      <c r="BHM42" s="498"/>
      <c r="BHN42" s="498"/>
      <c r="BHO42" s="498"/>
      <c r="BHP42" s="498"/>
      <c r="BHQ42" s="498"/>
      <c r="BHR42" s="498"/>
      <c r="BHS42" s="498"/>
      <c r="BHT42" s="498"/>
      <c r="BHU42" s="498"/>
      <c r="BHV42" s="498"/>
      <c r="BHW42" s="498"/>
      <c r="BHX42" s="498"/>
      <c r="BHY42" s="498"/>
      <c r="BHZ42" s="498"/>
      <c r="BIA42" s="498"/>
      <c r="BIB42" s="498"/>
      <c r="BIC42" s="498"/>
      <c r="BID42" s="498"/>
      <c r="BIE42" s="498"/>
      <c r="BIF42" s="498"/>
      <c r="BIG42" s="498"/>
      <c r="BIH42" s="498"/>
      <c r="BII42" s="498"/>
      <c r="BIJ42" s="498"/>
      <c r="BIK42" s="498"/>
      <c r="BIL42" s="498"/>
      <c r="BIM42" s="498"/>
      <c r="BIN42" s="498"/>
      <c r="BIO42" s="498"/>
      <c r="BIP42" s="498"/>
      <c r="BIQ42" s="498"/>
      <c r="BIR42" s="498"/>
      <c r="BIS42" s="498"/>
      <c r="BIT42" s="498"/>
      <c r="BIU42" s="498"/>
      <c r="BIV42" s="498"/>
      <c r="BIW42" s="498"/>
      <c r="BIX42" s="498"/>
      <c r="BIY42" s="498"/>
      <c r="BIZ42" s="498"/>
      <c r="BJA42" s="498"/>
      <c r="BJB42" s="498"/>
      <c r="BJC42" s="498"/>
      <c r="BJD42" s="498"/>
      <c r="BJE42" s="498"/>
      <c r="BJF42" s="498"/>
      <c r="BJG42" s="498"/>
      <c r="BJH42" s="498"/>
      <c r="BJI42" s="498"/>
      <c r="BJJ42" s="498"/>
      <c r="BJK42" s="498"/>
      <c r="BJL42" s="498"/>
      <c r="BJM42" s="498"/>
      <c r="BJN42" s="498"/>
      <c r="BJO42" s="498"/>
      <c r="BJP42" s="498"/>
      <c r="BJQ42" s="498"/>
      <c r="BJR42" s="498"/>
      <c r="BJS42" s="498"/>
      <c r="BJT42" s="498"/>
      <c r="BJU42" s="498"/>
      <c r="BJV42" s="498"/>
      <c r="BJW42" s="498"/>
      <c r="BJX42" s="498"/>
      <c r="BJY42" s="498"/>
      <c r="BJZ42" s="498"/>
      <c r="BKA42" s="498"/>
      <c r="BKB42" s="498"/>
      <c r="BKC42" s="498"/>
      <c r="BKD42" s="498"/>
      <c r="BKE42" s="498"/>
      <c r="BKF42" s="498"/>
      <c r="BKG42" s="498"/>
      <c r="BKH42" s="498"/>
      <c r="BKI42" s="498"/>
      <c r="BKJ42" s="498"/>
      <c r="BKK42" s="498"/>
      <c r="BKL42" s="498"/>
      <c r="BKM42" s="498"/>
      <c r="BKN42" s="498"/>
      <c r="BKO42" s="498"/>
      <c r="BKP42" s="498"/>
      <c r="BKQ42" s="498"/>
      <c r="BKR42" s="498"/>
      <c r="BKS42" s="498"/>
      <c r="BKT42" s="498"/>
      <c r="BKU42" s="498"/>
      <c r="BKV42" s="498"/>
      <c r="BKW42" s="498"/>
      <c r="BKX42" s="498"/>
      <c r="BKY42" s="498"/>
      <c r="BKZ42" s="498"/>
      <c r="BLA42" s="498"/>
      <c r="BLB42" s="498"/>
      <c r="BLC42" s="498"/>
      <c r="BLD42" s="498"/>
      <c r="BLE42" s="498"/>
      <c r="BLF42" s="498"/>
      <c r="BLG42" s="498"/>
      <c r="BLH42" s="498"/>
      <c r="BLI42" s="498"/>
      <c r="BLJ42" s="498"/>
      <c r="BLK42" s="498"/>
      <c r="BLL42" s="498"/>
      <c r="BLM42" s="498"/>
      <c r="BLN42" s="498"/>
      <c r="BLO42" s="498"/>
      <c r="BLP42" s="498"/>
      <c r="BLQ42" s="498"/>
      <c r="BLR42" s="498"/>
      <c r="BLS42" s="498"/>
      <c r="BLT42" s="498"/>
      <c r="BLU42" s="498"/>
      <c r="BLV42" s="498"/>
      <c r="BLW42" s="498"/>
      <c r="BLX42" s="498"/>
      <c r="BLY42" s="498"/>
      <c r="BLZ42" s="498"/>
      <c r="BMA42" s="498"/>
      <c r="BMB42" s="498"/>
      <c r="BMC42" s="498"/>
      <c r="BMD42" s="498"/>
      <c r="BME42" s="498"/>
      <c r="BMF42" s="498"/>
      <c r="BMG42" s="498"/>
      <c r="BMH42" s="498"/>
      <c r="BMI42" s="498"/>
      <c r="BMJ42" s="498"/>
      <c r="BMK42" s="498"/>
      <c r="BML42" s="498"/>
      <c r="BMM42" s="498"/>
      <c r="BMN42" s="498"/>
      <c r="BMO42" s="498"/>
      <c r="BMP42" s="498"/>
      <c r="BMQ42" s="498"/>
      <c r="BMR42" s="498"/>
      <c r="BMS42" s="498"/>
      <c r="BMT42" s="498"/>
      <c r="BMU42" s="498"/>
      <c r="BMV42" s="498"/>
      <c r="BMW42" s="498"/>
      <c r="BMX42" s="498"/>
      <c r="BMY42" s="498"/>
      <c r="BMZ42" s="498"/>
      <c r="BNA42" s="498"/>
      <c r="BNB42" s="498"/>
      <c r="BNC42" s="498"/>
      <c r="BND42" s="498"/>
      <c r="BNE42" s="498"/>
      <c r="BNF42" s="498"/>
      <c r="BNG42" s="498"/>
      <c r="BNH42" s="498"/>
      <c r="BNI42" s="498"/>
      <c r="BNJ42" s="498"/>
      <c r="BNK42" s="498"/>
      <c r="BNL42" s="498"/>
      <c r="BNM42" s="498"/>
      <c r="BNN42" s="498"/>
      <c r="BNO42" s="498"/>
      <c r="BNP42" s="498"/>
      <c r="BNQ42" s="498"/>
      <c r="BNR42" s="498"/>
      <c r="BNS42" s="498"/>
      <c r="BNT42" s="498"/>
      <c r="BNU42" s="498"/>
      <c r="BNV42" s="498"/>
      <c r="BNW42" s="498"/>
      <c r="BNX42" s="498"/>
      <c r="BNY42" s="498"/>
      <c r="BNZ42" s="498"/>
      <c r="BOA42" s="498"/>
      <c r="BOB42" s="498"/>
      <c r="BOC42" s="498"/>
      <c r="BOD42" s="498"/>
      <c r="BOE42" s="498"/>
      <c r="BOF42" s="498"/>
      <c r="BOG42" s="498"/>
      <c r="BOH42" s="498"/>
      <c r="BOI42" s="498"/>
      <c r="BOJ42" s="498"/>
      <c r="BOK42" s="498"/>
      <c r="BOL42" s="498"/>
      <c r="BOM42" s="498"/>
      <c r="BON42" s="498"/>
      <c r="BOO42" s="498"/>
      <c r="BOP42" s="498"/>
      <c r="BOQ42" s="498"/>
      <c r="BOR42" s="498"/>
      <c r="BOS42" s="498"/>
      <c r="BOT42" s="498"/>
      <c r="BOU42" s="498"/>
      <c r="BOV42" s="498"/>
      <c r="BOW42" s="498"/>
      <c r="BOX42" s="498"/>
      <c r="BOY42" s="498"/>
      <c r="BOZ42" s="498"/>
      <c r="BPA42" s="498"/>
      <c r="BPB42" s="498"/>
      <c r="BPC42" s="498"/>
      <c r="BPD42" s="498"/>
      <c r="BPE42" s="498"/>
      <c r="BPF42" s="498"/>
      <c r="BPG42" s="498"/>
      <c r="BPH42" s="498"/>
      <c r="BPI42" s="498"/>
      <c r="BPJ42" s="498"/>
      <c r="BPK42" s="498"/>
      <c r="BPL42" s="498"/>
      <c r="BPM42" s="498"/>
      <c r="BPN42" s="498"/>
      <c r="BPO42" s="498"/>
      <c r="BPP42" s="498"/>
      <c r="BPQ42" s="498"/>
      <c r="BPR42" s="498"/>
      <c r="BPS42" s="498"/>
      <c r="BPT42" s="498"/>
      <c r="BPU42" s="498"/>
      <c r="BPV42" s="498"/>
      <c r="BPW42" s="498"/>
      <c r="BPX42" s="498"/>
      <c r="BPY42" s="498"/>
      <c r="BPZ42" s="498"/>
      <c r="BQA42" s="498"/>
      <c r="BQB42" s="498"/>
      <c r="BQC42" s="498"/>
      <c r="BQD42" s="498"/>
      <c r="BQE42" s="498"/>
      <c r="BQF42" s="498"/>
      <c r="BQG42" s="498"/>
      <c r="BQH42" s="498"/>
      <c r="BQI42" s="498"/>
      <c r="BQJ42" s="498"/>
      <c r="BQK42" s="498"/>
      <c r="BQL42" s="498"/>
      <c r="BQM42" s="498"/>
      <c r="BQN42" s="498"/>
      <c r="BQO42" s="498"/>
      <c r="BQP42" s="498"/>
      <c r="BQQ42" s="498"/>
      <c r="BQR42" s="498"/>
      <c r="BQS42" s="498"/>
      <c r="BQT42" s="498"/>
      <c r="BQU42" s="498"/>
      <c r="BQV42" s="498"/>
      <c r="BQW42" s="498"/>
      <c r="BQX42" s="498"/>
      <c r="BQY42" s="498"/>
      <c r="BQZ42" s="498"/>
      <c r="BRA42" s="498"/>
      <c r="BRB42" s="498"/>
      <c r="BRC42" s="498"/>
      <c r="BRD42" s="498"/>
      <c r="BRE42" s="498"/>
      <c r="BRF42" s="498"/>
      <c r="BRG42" s="498"/>
      <c r="BRH42" s="498"/>
      <c r="BRI42" s="498"/>
      <c r="BRJ42" s="498"/>
      <c r="BRK42" s="498"/>
      <c r="BRL42" s="498"/>
      <c r="BRM42" s="498"/>
      <c r="BRN42" s="498"/>
      <c r="BRO42" s="498"/>
      <c r="BRP42" s="498"/>
      <c r="BRQ42" s="498"/>
      <c r="BRR42" s="498"/>
      <c r="BRS42" s="498"/>
      <c r="BRT42" s="498"/>
      <c r="BRU42" s="498"/>
      <c r="BRV42" s="498"/>
      <c r="BRW42" s="498"/>
      <c r="BRX42" s="498"/>
      <c r="BRY42" s="498"/>
      <c r="BRZ42" s="498"/>
      <c r="BSA42" s="498"/>
      <c r="BSB42" s="498"/>
      <c r="BSC42" s="498"/>
      <c r="BSD42" s="498"/>
      <c r="BSE42" s="498"/>
      <c r="BSF42" s="498"/>
      <c r="BSG42" s="498"/>
      <c r="BSH42" s="498"/>
      <c r="BSI42" s="498"/>
      <c r="BSJ42" s="498"/>
      <c r="BSK42" s="498"/>
      <c r="BSL42" s="498"/>
      <c r="BSM42" s="498"/>
      <c r="BSN42" s="498"/>
      <c r="BSO42" s="498"/>
      <c r="BSP42" s="498"/>
      <c r="BSQ42" s="498"/>
      <c r="BSR42" s="498"/>
      <c r="BSS42" s="498"/>
      <c r="BST42" s="498"/>
      <c r="BSU42" s="498"/>
      <c r="BSV42" s="498"/>
      <c r="BSW42" s="498"/>
      <c r="BSX42" s="498"/>
      <c r="BSY42" s="498"/>
      <c r="BSZ42" s="498"/>
      <c r="BTA42" s="498"/>
      <c r="BTB42" s="498"/>
      <c r="BTC42" s="498"/>
      <c r="BTD42" s="498"/>
      <c r="BTE42" s="498"/>
      <c r="BTF42" s="498"/>
      <c r="BTG42" s="498"/>
      <c r="BTH42" s="498"/>
      <c r="BTI42" s="498"/>
      <c r="BTJ42" s="498"/>
      <c r="BTK42" s="498"/>
      <c r="BTL42" s="498"/>
      <c r="BTM42" s="498"/>
      <c r="BTN42" s="498"/>
      <c r="BTO42" s="498"/>
      <c r="BTP42" s="498"/>
      <c r="BTQ42" s="498"/>
      <c r="BTR42" s="498"/>
      <c r="BTS42" s="498"/>
      <c r="BTT42" s="498"/>
      <c r="BTU42" s="498"/>
      <c r="BTV42" s="498"/>
      <c r="BTW42" s="498"/>
      <c r="BTX42" s="498"/>
      <c r="BTY42" s="498"/>
      <c r="BTZ42" s="498"/>
      <c r="BUA42" s="498"/>
      <c r="BUB42" s="498"/>
      <c r="BUC42" s="498"/>
      <c r="BUD42" s="498"/>
      <c r="BUE42" s="498"/>
      <c r="BUF42" s="498"/>
      <c r="BUG42" s="498"/>
      <c r="BUH42" s="498"/>
      <c r="BUI42" s="498"/>
      <c r="BUJ42" s="498"/>
      <c r="BUK42" s="498"/>
      <c r="BUL42" s="498"/>
      <c r="BUM42" s="498"/>
      <c r="BUN42" s="498"/>
      <c r="BUO42" s="498"/>
      <c r="BUP42" s="498"/>
      <c r="BUQ42" s="498"/>
      <c r="BUR42" s="498"/>
      <c r="BUS42" s="498"/>
      <c r="BUT42" s="498"/>
      <c r="BUU42" s="498"/>
      <c r="BUV42" s="498"/>
      <c r="BUW42" s="498"/>
      <c r="BUX42" s="498"/>
      <c r="BUY42" s="498"/>
      <c r="BUZ42" s="498"/>
      <c r="BVA42" s="498"/>
      <c r="BVB42" s="498"/>
      <c r="BVC42" s="498"/>
      <c r="BVD42" s="498"/>
      <c r="BVE42" s="498"/>
      <c r="BVF42" s="498"/>
      <c r="BVG42" s="498"/>
      <c r="BVH42" s="498"/>
      <c r="BVI42" s="498"/>
      <c r="BVJ42" s="498"/>
      <c r="BVK42" s="498"/>
      <c r="BVL42" s="498"/>
      <c r="BVM42" s="498"/>
      <c r="BVN42" s="498"/>
      <c r="BVO42" s="498"/>
      <c r="BVP42" s="498"/>
      <c r="BVQ42" s="498"/>
      <c r="BVR42" s="498"/>
      <c r="BVS42" s="498"/>
      <c r="BVT42" s="498"/>
      <c r="BVU42" s="498"/>
      <c r="BVV42" s="498"/>
      <c r="BVW42" s="498"/>
      <c r="BVX42" s="498"/>
      <c r="BVY42" s="498"/>
      <c r="BVZ42" s="498"/>
      <c r="BWA42" s="498"/>
      <c r="BWB42" s="498"/>
      <c r="BWC42" s="498"/>
      <c r="BWD42" s="498"/>
      <c r="BWE42" s="498"/>
      <c r="BWF42" s="498"/>
      <c r="BWG42" s="498"/>
      <c r="BWH42" s="498"/>
      <c r="BWI42" s="498"/>
      <c r="BWJ42" s="498"/>
      <c r="BWK42" s="498"/>
      <c r="BWL42" s="498"/>
      <c r="BWM42" s="498"/>
      <c r="BWN42" s="498"/>
      <c r="BWO42" s="498"/>
      <c r="BWP42" s="498"/>
      <c r="BWQ42" s="498"/>
      <c r="BWR42" s="498"/>
      <c r="BWS42" s="498"/>
      <c r="BWT42" s="498"/>
      <c r="BWU42" s="498"/>
      <c r="BWV42" s="498"/>
      <c r="BWW42" s="498"/>
      <c r="BWX42" s="498"/>
      <c r="BWY42" s="498"/>
      <c r="BWZ42" s="498"/>
      <c r="BXA42" s="498"/>
      <c r="BXB42" s="498"/>
      <c r="BXC42" s="498"/>
      <c r="BXD42" s="498"/>
      <c r="BXE42" s="498"/>
      <c r="BXF42" s="498"/>
      <c r="BXG42" s="498"/>
      <c r="BXH42" s="498"/>
      <c r="BXI42" s="498"/>
      <c r="BXJ42" s="498"/>
      <c r="BXK42" s="498"/>
      <c r="BXL42" s="498"/>
      <c r="BXM42" s="498"/>
      <c r="BXN42" s="498"/>
      <c r="BXO42" s="498"/>
      <c r="BXP42" s="498"/>
      <c r="BXQ42" s="498"/>
      <c r="BXR42" s="498"/>
      <c r="BXS42" s="498"/>
      <c r="BXT42" s="498"/>
      <c r="BXU42" s="498"/>
      <c r="BXV42" s="498"/>
      <c r="BXW42" s="498"/>
      <c r="BXX42" s="498"/>
      <c r="BXY42" s="498"/>
      <c r="BXZ42" s="498"/>
      <c r="BYA42" s="498"/>
      <c r="BYB42" s="498"/>
      <c r="BYC42" s="498"/>
      <c r="BYD42" s="498"/>
      <c r="BYE42" s="498"/>
      <c r="BYF42" s="498"/>
      <c r="BYG42" s="498"/>
      <c r="BYH42" s="498"/>
      <c r="BYI42" s="498"/>
      <c r="BYJ42" s="498"/>
      <c r="BYK42" s="498"/>
      <c r="BYL42" s="498"/>
      <c r="BYM42" s="498"/>
      <c r="BYN42" s="498"/>
      <c r="BYO42" s="498"/>
      <c r="BYP42" s="498"/>
      <c r="BYQ42" s="498"/>
      <c r="BYR42" s="498"/>
      <c r="BYS42" s="498"/>
      <c r="BYT42" s="498"/>
      <c r="BYU42" s="498"/>
      <c r="BYV42" s="498"/>
      <c r="BYW42" s="498"/>
      <c r="BYX42" s="498"/>
      <c r="BYY42" s="498"/>
      <c r="BYZ42" s="498"/>
      <c r="BZA42" s="498"/>
      <c r="BZB42" s="498"/>
      <c r="BZC42" s="498"/>
      <c r="BZD42" s="498"/>
      <c r="BZE42" s="498"/>
      <c r="BZF42" s="498"/>
      <c r="BZG42" s="498"/>
      <c r="BZH42" s="498"/>
      <c r="BZI42" s="498"/>
      <c r="BZJ42" s="498"/>
      <c r="BZK42" s="498"/>
      <c r="BZL42" s="498"/>
      <c r="BZM42" s="498"/>
      <c r="BZN42" s="498"/>
      <c r="BZO42" s="498"/>
      <c r="BZP42" s="498"/>
      <c r="BZQ42" s="498"/>
      <c r="BZR42" s="498"/>
      <c r="BZS42" s="498"/>
      <c r="BZT42" s="498"/>
      <c r="BZU42" s="498"/>
      <c r="BZV42" s="498"/>
      <c r="BZW42" s="498"/>
      <c r="BZX42" s="498"/>
      <c r="BZY42" s="498"/>
      <c r="BZZ42" s="498"/>
      <c r="CAA42" s="498"/>
      <c r="CAB42" s="498"/>
      <c r="CAC42" s="498"/>
      <c r="CAD42" s="498"/>
      <c r="CAE42" s="498"/>
      <c r="CAF42" s="498"/>
      <c r="CAG42" s="498"/>
      <c r="CAH42" s="498"/>
      <c r="CAI42" s="498"/>
      <c r="CAJ42" s="498"/>
      <c r="CAK42" s="498"/>
      <c r="CAL42" s="498"/>
      <c r="CAM42" s="498"/>
      <c r="CAN42" s="498"/>
      <c r="CAO42" s="498"/>
      <c r="CAP42" s="498"/>
      <c r="CAQ42" s="498"/>
      <c r="CAR42" s="498"/>
      <c r="CAS42" s="498"/>
      <c r="CAT42" s="498"/>
      <c r="CAU42" s="498"/>
      <c r="CAV42" s="498"/>
      <c r="CAW42" s="498"/>
      <c r="CAX42" s="498"/>
      <c r="CAY42" s="498"/>
      <c r="CAZ42" s="498"/>
      <c r="CBA42" s="498"/>
      <c r="CBB42" s="498"/>
      <c r="CBC42" s="498"/>
      <c r="CBD42" s="498"/>
      <c r="CBE42" s="498"/>
      <c r="CBF42" s="498"/>
      <c r="CBG42" s="498"/>
      <c r="CBH42" s="498"/>
      <c r="CBI42" s="498"/>
      <c r="CBJ42" s="498"/>
      <c r="CBK42" s="498"/>
      <c r="CBL42" s="498"/>
      <c r="CBM42" s="498"/>
      <c r="CBN42" s="498"/>
      <c r="CBO42" s="498"/>
      <c r="CBP42" s="498"/>
      <c r="CBQ42" s="498"/>
      <c r="CBR42" s="498"/>
      <c r="CBS42" s="498"/>
      <c r="CBT42" s="498"/>
      <c r="CBU42" s="498"/>
      <c r="CBV42" s="498"/>
      <c r="CBW42" s="498"/>
      <c r="CBX42" s="498"/>
      <c r="CBY42" s="498"/>
      <c r="CBZ42" s="498"/>
      <c r="CCA42" s="498"/>
      <c r="CCB42" s="498"/>
      <c r="CCC42" s="498"/>
      <c r="CCD42" s="498"/>
      <c r="CCE42" s="498"/>
      <c r="CCF42" s="498"/>
      <c r="CCG42" s="498"/>
      <c r="CCH42" s="498"/>
      <c r="CCI42" s="498"/>
      <c r="CCJ42" s="498"/>
      <c r="CCK42" s="498"/>
      <c r="CCL42" s="498"/>
      <c r="CCM42" s="498"/>
      <c r="CCN42" s="498"/>
      <c r="CCO42" s="498"/>
      <c r="CCP42" s="498"/>
      <c r="CCQ42" s="498"/>
      <c r="CCR42" s="498"/>
      <c r="CCS42" s="498"/>
      <c r="CCT42" s="498"/>
      <c r="CCU42" s="498"/>
      <c r="CCV42" s="498"/>
      <c r="CCW42" s="498"/>
      <c r="CCX42" s="498"/>
      <c r="CCY42" s="498"/>
      <c r="CCZ42" s="498"/>
      <c r="CDA42" s="498"/>
      <c r="CDB42" s="498"/>
      <c r="CDC42" s="498"/>
      <c r="CDD42" s="498"/>
      <c r="CDE42" s="498"/>
      <c r="CDF42" s="498"/>
      <c r="CDG42" s="498"/>
      <c r="CDH42" s="498"/>
      <c r="CDI42" s="498"/>
      <c r="CDJ42" s="498"/>
      <c r="CDK42" s="498"/>
      <c r="CDL42" s="498"/>
      <c r="CDM42" s="498"/>
      <c r="CDN42" s="498"/>
      <c r="CDO42" s="498"/>
      <c r="CDP42" s="498"/>
      <c r="CDQ42" s="498"/>
      <c r="CDR42" s="498"/>
      <c r="CDS42" s="498"/>
      <c r="CDT42" s="498"/>
      <c r="CDU42" s="498"/>
      <c r="CDV42" s="498"/>
      <c r="CDW42" s="498"/>
      <c r="CDX42" s="498"/>
      <c r="CDY42" s="498"/>
      <c r="CDZ42" s="498"/>
      <c r="CEA42" s="498"/>
      <c r="CEB42" s="498"/>
      <c r="CEC42" s="498"/>
      <c r="CED42" s="498"/>
      <c r="CEE42" s="498"/>
      <c r="CEF42" s="498"/>
      <c r="CEG42" s="498"/>
      <c r="CEH42" s="498"/>
      <c r="CEI42" s="498"/>
      <c r="CEJ42" s="498"/>
      <c r="CEK42" s="498"/>
      <c r="CEL42" s="498"/>
      <c r="CEM42" s="498"/>
      <c r="CEN42" s="498"/>
      <c r="CEO42" s="498"/>
      <c r="CEP42" s="498"/>
      <c r="CEQ42" s="498"/>
      <c r="CER42" s="498"/>
      <c r="CES42" s="498"/>
      <c r="CET42" s="498"/>
      <c r="CEU42" s="498"/>
      <c r="CEV42" s="498"/>
      <c r="CEW42" s="498"/>
      <c r="CEX42" s="498"/>
      <c r="CEY42" s="498"/>
      <c r="CEZ42" s="498"/>
      <c r="CFA42" s="498"/>
      <c r="CFB42" s="498"/>
      <c r="CFC42" s="498"/>
      <c r="CFD42" s="498"/>
      <c r="CFE42" s="498"/>
      <c r="CFF42" s="498"/>
      <c r="CFG42" s="498"/>
      <c r="CFH42" s="498"/>
      <c r="CFI42" s="498"/>
      <c r="CFJ42" s="498"/>
      <c r="CFK42" s="498"/>
      <c r="CFL42" s="498"/>
      <c r="CFM42" s="498"/>
      <c r="CFN42" s="498"/>
      <c r="CFO42" s="498"/>
      <c r="CFP42" s="498"/>
      <c r="CFQ42" s="498"/>
      <c r="CFR42" s="498"/>
      <c r="CFS42" s="498"/>
      <c r="CFT42" s="498"/>
      <c r="CFU42" s="498"/>
      <c r="CFV42" s="498"/>
      <c r="CFW42" s="498"/>
      <c r="CFX42" s="498"/>
      <c r="CFY42" s="498"/>
      <c r="CFZ42" s="498"/>
      <c r="CGA42" s="498"/>
      <c r="CGB42" s="498"/>
      <c r="CGC42" s="498"/>
      <c r="CGD42" s="498"/>
      <c r="CGE42" s="498"/>
      <c r="CGF42" s="498"/>
      <c r="CGG42" s="498"/>
      <c r="CGH42" s="498"/>
      <c r="CGI42" s="498"/>
      <c r="CGJ42" s="498"/>
      <c r="CGK42" s="498"/>
      <c r="CGL42" s="498"/>
      <c r="CGM42" s="498"/>
      <c r="CGN42" s="498"/>
      <c r="CGO42" s="498"/>
      <c r="CGP42" s="498"/>
      <c r="CGQ42" s="498"/>
      <c r="CGR42" s="498"/>
      <c r="CGS42" s="498"/>
      <c r="CGT42" s="498"/>
      <c r="CGU42" s="498"/>
      <c r="CGV42" s="498"/>
      <c r="CGW42" s="498"/>
      <c r="CGX42" s="498"/>
      <c r="CGY42" s="498"/>
      <c r="CGZ42" s="498"/>
      <c r="CHA42" s="498"/>
      <c r="CHB42" s="498"/>
      <c r="CHC42" s="498"/>
      <c r="CHD42" s="498"/>
      <c r="CHE42" s="498"/>
      <c r="CHF42" s="498"/>
      <c r="CHG42" s="498"/>
      <c r="CHH42" s="498"/>
      <c r="CHI42" s="498"/>
      <c r="CHJ42" s="498"/>
      <c r="CHK42" s="498"/>
      <c r="CHL42" s="498"/>
      <c r="CHM42" s="498"/>
      <c r="CHN42" s="498"/>
      <c r="CHO42" s="498"/>
      <c r="CHP42" s="498"/>
      <c r="CHQ42" s="498"/>
      <c r="CHR42" s="498"/>
      <c r="CHS42" s="498"/>
      <c r="CHT42" s="498"/>
      <c r="CHU42" s="498"/>
      <c r="CHV42" s="498"/>
      <c r="CHW42" s="498"/>
      <c r="CHX42" s="498"/>
      <c r="CHY42" s="498"/>
      <c r="CHZ42" s="498"/>
      <c r="CIA42" s="498"/>
      <c r="CIB42" s="498"/>
      <c r="CIC42" s="498"/>
      <c r="CID42" s="498"/>
      <c r="CIE42" s="498"/>
      <c r="CIF42" s="498"/>
      <c r="CIG42" s="498"/>
      <c r="CIH42" s="498"/>
      <c r="CII42" s="498"/>
      <c r="CIJ42" s="498"/>
      <c r="CIK42" s="498"/>
      <c r="CIL42" s="498"/>
      <c r="CIM42" s="498"/>
      <c r="CIN42" s="498"/>
      <c r="CIO42" s="498"/>
      <c r="CIP42" s="498"/>
      <c r="CIQ42" s="498"/>
      <c r="CIR42" s="498"/>
      <c r="CIS42" s="498"/>
      <c r="CIT42" s="498"/>
      <c r="CIU42" s="498"/>
      <c r="CIV42" s="498"/>
      <c r="CIW42" s="498"/>
      <c r="CIX42" s="498"/>
      <c r="CIY42" s="498"/>
      <c r="CIZ42" s="498"/>
      <c r="CJA42" s="498"/>
      <c r="CJB42" s="498"/>
      <c r="CJC42" s="498"/>
      <c r="CJD42" s="498"/>
      <c r="CJE42" s="498"/>
      <c r="CJF42" s="498"/>
      <c r="CJG42" s="498"/>
      <c r="CJH42" s="498"/>
      <c r="CJI42" s="498"/>
      <c r="CJJ42" s="498"/>
      <c r="CJK42" s="498"/>
      <c r="CJL42" s="498"/>
      <c r="CJM42" s="498"/>
      <c r="CJN42" s="498"/>
      <c r="CJO42" s="498"/>
      <c r="CJP42" s="498"/>
      <c r="CJQ42" s="498"/>
      <c r="CJR42" s="498"/>
      <c r="CJS42" s="498"/>
      <c r="CJT42" s="498"/>
      <c r="CJU42" s="498"/>
      <c r="CJV42" s="498"/>
      <c r="CJW42" s="498"/>
      <c r="CJX42" s="498"/>
      <c r="CJY42" s="498"/>
      <c r="CJZ42" s="498"/>
      <c r="CKA42" s="498"/>
      <c r="CKB42" s="498"/>
      <c r="CKC42" s="498"/>
      <c r="CKD42" s="498"/>
      <c r="CKE42" s="498"/>
      <c r="CKF42" s="498"/>
      <c r="CKG42" s="498"/>
      <c r="CKH42" s="498"/>
      <c r="CKI42" s="498"/>
      <c r="CKJ42" s="498"/>
      <c r="CKK42" s="498"/>
      <c r="CKL42" s="498"/>
      <c r="CKM42" s="498"/>
      <c r="CKN42" s="498"/>
      <c r="CKO42" s="498"/>
      <c r="CKP42" s="498"/>
      <c r="CKQ42" s="498"/>
      <c r="CKR42" s="498"/>
      <c r="CKS42" s="498"/>
      <c r="CKT42" s="498"/>
      <c r="CKU42" s="498"/>
      <c r="CKV42" s="498"/>
      <c r="CKW42" s="498"/>
      <c r="CKX42" s="498"/>
      <c r="CKY42" s="498"/>
      <c r="CKZ42" s="498"/>
      <c r="CLA42" s="498"/>
      <c r="CLB42" s="498"/>
      <c r="CLC42" s="498"/>
      <c r="CLD42" s="498"/>
      <c r="CLE42" s="498"/>
      <c r="CLF42" s="498"/>
      <c r="CLG42" s="498"/>
      <c r="CLH42" s="498"/>
      <c r="CLI42" s="498"/>
      <c r="CLJ42" s="498"/>
      <c r="CLK42" s="498"/>
      <c r="CLL42" s="498"/>
      <c r="CLM42" s="498"/>
      <c r="CLN42" s="498"/>
      <c r="CLO42" s="498"/>
      <c r="CLP42" s="498"/>
      <c r="CLQ42" s="498"/>
      <c r="CLR42" s="498"/>
      <c r="CLS42" s="498"/>
      <c r="CLT42" s="498"/>
      <c r="CLU42" s="498"/>
      <c r="CLV42" s="498"/>
      <c r="CLW42" s="498"/>
      <c r="CLX42" s="498"/>
      <c r="CLY42" s="498"/>
      <c r="CLZ42" s="498"/>
      <c r="CMA42" s="498"/>
      <c r="CMB42" s="498"/>
      <c r="CMC42" s="498"/>
      <c r="CMD42" s="498"/>
      <c r="CME42" s="498"/>
      <c r="CMF42" s="498"/>
      <c r="CMG42" s="498"/>
      <c r="CMH42" s="498"/>
      <c r="CMI42" s="498"/>
      <c r="CMJ42" s="498"/>
      <c r="CMK42" s="498"/>
      <c r="CML42" s="498"/>
      <c r="CMM42" s="498"/>
      <c r="CMN42" s="498"/>
      <c r="CMO42" s="498"/>
      <c r="CMP42" s="498"/>
      <c r="CMQ42" s="498"/>
      <c r="CMR42" s="498"/>
      <c r="CMS42" s="498"/>
      <c r="CMT42" s="498"/>
      <c r="CMU42" s="498"/>
      <c r="CMV42" s="498"/>
      <c r="CMW42" s="498"/>
      <c r="CMX42" s="498"/>
      <c r="CMY42" s="498"/>
      <c r="CMZ42" s="498"/>
      <c r="CNA42" s="498"/>
      <c r="CNB42" s="498"/>
      <c r="CNC42" s="498"/>
      <c r="CND42" s="498"/>
      <c r="CNE42" s="498"/>
      <c r="CNF42" s="498"/>
      <c r="CNG42" s="498"/>
      <c r="CNH42" s="498"/>
      <c r="CNI42" s="498"/>
      <c r="CNJ42" s="498"/>
      <c r="CNK42" s="498"/>
      <c r="CNL42" s="498"/>
      <c r="CNM42" s="498"/>
      <c r="CNN42" s="498"/>
      <c r="CNO42" s="498"/>
      <c r="CNP42" s="498"/>
      <c r="CNQ42" s="498"/>
      <c r="CNR42" s="498"/>
      <c r="CNS42" s="498"/>
      <c r="CNT42" s="498"/>
      <c r="CNU42" s="498"/>
      <c r="CNV42" s="498"/>
      <c r="CNW42" s="498"/>
      <c r="CNX42" s="498"/>
      <c r="CNY42" s="498"/>
      <c r="CNZ42" s="498"/>
      <c r="COA42" s="498"/>
      <c r="COB42" s="498"/>
      <c r="COC42" s="498"/>
      <c r="COD42" s="498"/>
      <c r="COE42" s="498"/>
      <c r="COF42" s="498"/>
      <c r="COG42" s="498"/>
      <c r="COH42" s="498"/>
      <c r="COI42" s="498"/>
      <c r="COJ42" s="498"/>
      <c r="COK42" s="498"/>
      <c r="COL42" s="498"/>
      <c r="COM42" s="498"/>
      <c r="CON42" s="498"/>
      <c r="COO42" s="498"/>
      <c r="COP42" s="498"/>
      <c r="COQ42" s="498"/>
      <c r="COR42" s="498"/>
      <c r="COS42" s="498"/>
      <c r="COT42" s="498"/>
      <c r="COU42" s="498"/>
      <c r="COV42" s="498"/>
      <c r="COW42" s="498"/>
      <c r="COX42" s="498"/>
      <c r="COY42" s="498"/>
      <c r="COZ42" s="498"/>
      <c r="CPA42" s="498"/>
      <c r="CPB42" s="498"/>
      <c r="CPC42" s="498"/>
      <c r="CPD42" s="498"/>
      <c r="CPE42" s="498"/>
      <c r="CPF42" s="498"/>
      <c r="CPG42" s="498"/>
      <c r="CPH42" s="498"/>
      <c r="CPI42" s="498"/>
      <c r="CPJ42" s="498"/>
      <c r="CPK42" s="498"/>
      <c r="CPL42" s="498"/>
      <c r="CPM42" s="498"/>
      <c r="CPN42" s="498"/>
      <c r="CPO42" s="498"/>
      <c r="CPP42" s="498"/>
      <c r="CPQ42" s="498"/>
      <c r="CPR42" s="498"/>
      <c r="CPS42" s="498"/>
      <c r="CPT42" s="498"/>
      <c r="CPU42" s="498"/>
      <c r="CPV42" s="498"/>
      <c r="CPW42" s="498"/>
      <c r="CPX42" s="498"/>
      <c r="CPY42" s="498"/>
      <c r="CPZ42" s="498"/>
      <c r="CQA42" s="498"/>
      <c r="CQB42" s="498"/>
      <c r="CQC42" s="498"/>
      <c r="CQD42" s="498"/>
      <c r="CQE42" s="498"/>
      <c r="CQF42" s="498"/>
      <c r="CQG42" s="498"/>
      <c r="CQH42" s="498"/>
      <c r="CQI42" s="498"/>
      <c r="CQJ42" s="498"/>
      <c r="CQK42" s="498"/>
      <c r="CQL42" s="498"/>
      <c r="CQM42" s="498"/>
      <c r="CQN42" s="498"/>
      <c r="CQO42" s="498"/>
      <c r="CQP42" s="498"/>
      <c r="CQQ42" s="498"/>
      <c r="CQR42" s="498"/>
      <c r="CQS42" s="498"/>
      <c r="CQT42" s="498"/>
      <c r="CQU42" s="498"/>
      <c r="CQV42" s="498"/>
      <c r="CQW42" s="498"/>
      <c r="CQX42" s="498"/>
      <c r="CQY42" s="498"/>
      <c r="CQZ42" s="498"/>
      <c r="CRA42" s="498"/>
      <c r="CRB42" s="498"/>
      <c r="CRC42" s="498"/>
      <c r="CRD42" s="498"/>
      <c r="CRE42" s="498"/>
      <c r="CRF42" s="498"/>
      <c r="CRG42" s="498"/>
      <c r="CRH42" s="498"/>
      <c r="CRI42" s="498"/>
      <c r="CRJ42" s="498"/>
      <c r="CRK42" s="498"/>
      <c r="CRL42" s="498"/>
      <c r="CRM42" s="498"/>
      <c r="CRN42" s="498"/>
      <c r="CRO42" s="498"/>
      <c r="CRP42" s="498"/>
      <c r="CRQ42" s="498"/>
      <c r="CRR42" s="498"/>
      <c r="CRS42" s="498"/>
      <c r="CRT42" s="498"/>
      <c r="CRU42" s="498"/>
      <c r="CRV42" s="498"/>
      <c r="CRW42" s="498"/>
      <c r="CRX42" s="498"/>
      <c r="CRY42" s="498"/>
      <c r="CRZ42" s="498"/>
      <c r="CSA42" s="498"/>
      <c r="CSB42" s="498"/>
      <c r="CSC42" s="498"/>
      <c r="CSD42" s="498"/>
      <c r="CSE42" s="498"/>
      <c r="CSF42" s="498"/>
      <c r="CSG42" s="498"/>
      <c r="CSH42" s="498"/>
      <c r="CSI42" s="498"/>
      <c r="CSJ42" s="498"/>
      <c r="CSK42" s="498"/>
      <c r="CSL42" s="498"/>
      <c r="CSM42" s="498"/>
      <c r="CSN42" s="498"/>
      <c r="CSO42" s="498"/>
      <c r="CSP42" s="498"/>
      <c r="CSQ42" s="498"/>
      <c r="CSR42" s="498"/>
      <c r="CSS42" s="498"/>
      <c r="CST42" s="498"/>
      <c r="CSU42" s="498"/>
      <c r="CSV42" s="498"/>
      <c r="CSW42" s="498"/>
      <c r="CSX42" s="498"/>
      <c r="CSY42" s="498"/>
      <c r="CSZ42" s="498"/>
      <c r="CTA42" s="498"/>
      <c r="CTB42" s="498"/>
      <c r="CTC42" s="498"/>
      <c r="CTD42" s="498"/>
      <c r="CTE42" s="498"/>
      <c r="CTF42" s="498"/>
      <c r="CTG42" s="498"/>
      <c r="CTH42" s="498"/>
      <c r="CTI42" s="498"/>
      <c r="CTJ42" s="498"/>
      <c r="CTK42" s="498"/>
      <c r="CTL42" s="498"/>
      <c r="CTM42" s="498"/>
      <c r="CTN42" s="498"/>
      <c r="CTO42" s="498"/>
      <c r="CTP42" s="498"/>
      <c r="CTQ42" s="498"/>
      <c r="CTR42" s="498"/>
      <c r="CTS42" s="498"/>
      <c r="CTT42" s="498"/>
      <c r="CTU42" s="498"/>
      <c r="CTV42" s="498"/>
      <c r="CTW42" s="498"/>
      <c r="CTX42" s="498"/>
      <c r="CTY42" s="498"/>
      <c r="CTZ42" s="498"/>
      <c r="CUA42" s="498"/>
      <c r="CUB42" s="498"/>
      <c r="CUC42" s="498"/>
      <c r="CUD42" s="498"/>
      <c r="CUE42" s="498"/>
      <c r="CUF42" s="498"/>
      <c r="CUG42" s="498"/>
      <c r="CUH42" s="498"/>
      <c r="CUI42" s="498"/>
      <c r="CUJ42" s="498"/>
      <c r="CUK42" s="498"/>
      <c r="CUL42" s="498"/>
      <c r="CUM42" s="498"/>
      <c r="CUN42" s="498"/>
      <c r="CUO42" s="498"/>
      <c r="CUP42" s="498"/>
      <c r="CUQ42" s="498"/>
      <c r="CUR42" s="498"/>
      <c r="CUS42" s="498"/>
      <c r="CUT42" s="498"/>
      <c r="CUU42" s="498"/>
      <c r="CUV42" s="498"/>
      <c r="CUW42" s="498"/>
      <c r="CUX42" s="498"/>
      <c r="CUY42" s="498"/>
      <c r="CUZ42" s="498"/>
      <c r="CVA42" s="498"/>
      <c r="CVB42" s="498"/>
      <c r="CVC42" s="498"/>
      <c r="CVD42" s="498"/>
      <c r="CVE42" s="498"/>
      <c r="CVF42" s="498"/>
      <c r="CVG42" s="498"/>
      <c r="CVH42" s="498"/>
      <c r="CVI42" s="498"/>
      <c r="CVJ42" s="498"/>
      <c r="CVK42" s="498"/>
      <c r="CVL42" s="498"/>
      <c r="CVM42" s="498"/>
      <c r="CVN42" s="498"/>
      <c r="CVO42" s="498"/>
      <c r="CVP42" s="498"/>
      <c r="CVQ42" s="498"/>
      <c r="CVR42" s="498"/>
      <c r="CVS42" s="498"/>
      <c r="CVT42" s="498"/>
      <c r="CVU42" s="498"/>
      <c r="CVV42" s="498"/>
      <c r="CVW42" s="498"/>
      <c r="CVX42" s="498"/>
      <c r="CVY42" s="498"/>
      <c r="CVZ42" s="498"/>
      <c r="CWA42" s="498"/>
      <c r="CWB42" s="498"/>
      <c r="CWC42" s="498"/>
      <c r="CWD42" s="498"/>
      <c r="CWE42" s="498"/>
      <c r="CWF42" s="498"/>
      <c r="CWG42" s="498"/>
      <c r="CWH42" s="498"/>
      <c r="CWI42" s="498"/>
      <c r="CWJ42" s="498"/>
      <c r="CWK42" s="498"/>
      <c r="CWL42" s="498"/>
      <c r="CWM42" s="498"/>
      <c r="CWN42" s="498"/>
      <c r="CWO42" s="498"/>
      <c r="CWP42" s="498"/>
      <c r="CWQ42" s="498"/>
      <c r="CWR42" s="498"/>
      <c r="CWS42" s="498"/>
      <c r="CWT42" s="498"/>
      <c r="CWU42" s="498"/>
      <c r="CWV42" s="498"/>
      <c r="CWW42" s="498"/>
      <c r="CWX42" s="498"/>
      <c r="CWY42" s="498"/>
      <c r="CWZ42" s="498"/>
      <c r="CXA42" s="498"/>
      <c r="CXB42" s="498"/>
      <c r="CXC42" s="498"/>
      <c r="CXD42" s="498"/>
      <c r="CXE42" s="498"/>
      <c r="CXF42" s="498"/>
      <c r="CXG42" s="498"/>
      <c r="CXH42" s="498"/>
      <c r="CXI42" s="498"/>
      <c r="CXJ42" s="498"/>
      <c r="CXK42" s="498"/>
      <c r="CXL42" s="498"/>
      <c r="CXM42" s="498"/>
      <c r="CXN42" s="498"/>
      <c r="CXO42" s="498"/>
      <c r="CXP42" s="498"/>
      <c r="CXQ42" s="498"/>
      <c r="CXR42" s="498"/>
      <c r="CXS42" s="498"/>
      <c r="CXT42" s="498"/>
      <c r="CXU42" s="498"/>
      <c r="CXV42" s="498"/>
      <c r="CXW42" s="498"/>
      <c r="CXX42" s="498"/>
      <c r="CXY42" s="498"/>
      <c r="CXZ42" s="498"/>
      <c r="CYA42" s="498"/>
      <c r="CYB42" s="498"/>
      <c r="CYC42" s="498"/>
      <c r="CYD42" s="498"/>
      <c r="CYE42" s="498"/>
      <c r="CYF42" s="498"/>
      <c r="CYG42" s="498"/>
      <c r="CYH42" s="498"/>
      <c r="CYI42" s="498"/>
      <c r="CYJ42" s="498"/>
      <c r="CYK42" s="498"/>
      <c r="CYL42" s="498"/>
      <c r="CYM42" s="498"/>
      <c r="CYN42" s="498"/>
      <c r="CYO42" s="498"/>
      <c r="CYP42" s="498"/>
      <c r="CYQ42" s="498"/>
      <c r="CYR42" s="498"/>
      <c r="CYS42" s="498"/>
      <c r="CYT42" s="498"/>
      <c r="CYU42" s="498"/>
      <c r="CYV42" s="498"/>
      <c r="CYW42" s="498"/>
      <c r="CYX42" s="498"/>
      <c r="CYY42" s="498"/>
      <c r="CYZ42" s="498"/>
      <c r="CZA42" s="498"/>
      <c r="CZB42" s="498"/>
      <c r="CZC42" s="498"/>
      <c r="CZD42" s="498"/>
      <c r="CZE42" s="498"/>
      <c r="CZF42" s="498"/>
      <c r="CZG42" s="498"/>
      <c r="CZH42" s="498"/>
      <c r="CZI42" s="498"/>
      <c r="CZJ42" s="498"/>
      <c r="CZK42" s="498"/>
      <c r="CZL42" s="498"/>
      <c r="CZM42" s="498"/>
      <c r="CZN42" s="498"/>
      <c r="CZO42" s="498"/>
      <c r="CZP42" s="498"/>
      <c r="CZQ42" s="498"/>
      <c r="CZR42" s="498"/>
      <c r="CZS42" s="498"/>
      <c r="CZT42" s="498"/>
      <c r="CZU42" s="498"/>
      <c r="CZV42" s="498"/>
      <c r="CZW42" s="498"/>
      <c r="CZX42" s="498"/>
      <c r="CZY42" s="498"/>
      <c r="CZZ42" s="498"/>
      <c r="DAA42" s="498"/>
      <c r="DAB42" s="498"/>
      <c r="DAC42" s="498"/>
      <c r="DAD42" s="498"/>
      <c r="DAE42" s="498"/>
      <c r="DAF42" s="498"/>
      <c r="DAG42" s="498"/>
      <c r="DAH42" s="498"/>
      <c r="DAI42" s="498"/>
      <c r="DAJ42" s="498"/>
      <c r="DAK42" s="498"/>
      <c r="DAL42" s="498"/>
      <c r="DAM42" s="498"/>
      <c r="DAN42" s="498"/>
      <c r="DAO42" s="498"/>
      <c r="DAP42" s="498"/>
      <c r="DAQ42" s="498"/>
      <c r="DAR42" s="498"/>
      <c r="DAS42" s="498"/>
      <c r="DAT42" s="498"/>
      <c r="DAU42" s="498"/>
      <c r="DAV42" s="498"/>
      <c r="DAW42" s="498"/>
      <c r="DAX42" s="498"/>
      <c r="DAY42" s="498"/>
      <c r="DAZ42" s="498"/>
      <c r="DBA42" s="498"/>
      <c r="DBB42" s="498"/>
      <c r="DBC42" s="498"/>
      <c r="DBD42" s="498"/>
      <c r="DBE42" s="498"/>
      <c r="DBF42" s="498"/>
      <c r="DBG42" s="498"/>
      <c r="DBH42" s="498"/>
      <c r="DBI42" s="498"/>
      <c r="DBJ42" s="498"/>
      <c r="DBK42" s="498"/>
      <c r="DBL42" s="498"/>
      <c r="DBM42" s="498"/>
      <c r="DBN42" s="498"/>
      <c r="DBO42" s="498"/>
      <c r="DBP42" s="498"/>
      <c r="DBQ42" s="498"/>
      <c r="DBR42" s="498"/>
      <c r="DBS42" s="498"/>
      <c r="DBT42" s="498"/>
      <c r="DBU42" s="498"/>
      <c r="DBV42" s="498"/>
      <c r="DBW42" s="498"/>
      <c r="DBX42" s="498"/>
      <c r="DBY42" s="498"/>
      <c r="DBZ42" s="498"/>
      <c r="DCA42" s="498"/>
      <c r="DCB42" s="498"/>
      <c r="DCC42" s="498"/>
      <c r="DCD42" s="498"/>
      <c r="DCE42" s="498"/>
      <c r="DCF42" s="498"/>
      <c r="DCG42" s="498"/>
      <c r="DCH42" s="498"/>
      <c r="DCI42" s="498"/>
      <c r="DCJ42" s="498"/>
      <c r="DCK42" s="498"/>
      <c r="DCL42" s="498"/>
      <c r="DCM42" s="498"/>
      <c r="DCN42" s="498"/>
      <c r="DCO42" s="498"/>
      <c r="DCP42" s="498"/>
      <c r="DCQ42" s="498"/>
      <c r="DCR42" s="498"/>
      <c r="DCS42" s="498"/>
      <c r="DCT42" s="498"/>
      <c r="DCU42" s="498"/>
      <c r="DCV42" s="498"/>
      <c r="DCW42" s="498"/>
      <c r="DCX42" s="498"/>
      <c r="DCY42" s="498"/>
      <c r="DCZ42" s="498"/>
      <c r="DDA42" s="498"/>
      <c r="DDB42" s="498"/>
      <c r="DDC42" s="498"/>
      <c r="DDD42" s="498"/>
      <c r="DDE42" s="498"/>
      <c r="DDF42" s="498"/>
      <c r="DDG42" s="498"/>
      <c r="DDH42" s="498"/>
      <c r="DDI42" s="498"/>
      <c r="DDJ42" s="498"/>
      <c r="DDK42" s="498"/>
      <c r="DDL42" s="498"/>
      <c r="DDM42" s="498"/>
      <c r="DDN42" s="498"/>
      <c r="DDO42" s="498"/>
      <c r="DDP42" s="498"/>
      <c r="DDQ42" s="498"/>
      <c r="DDR42" s="498"/>
      <c r="DDS42" s="498"/>
      <c r="DDT42" s="498"/>
      <c r="DDU42" s="498"/>
      <c r="DDV42" s="498"/>
      <c r="DDW42" s="498"/>
      <c r="DDX42" s="498"/>
      <c r="DDY42" s="498"/>
      <c r="DDZ42" s="498"/>
      <c r="DEA42" s="498"/>
      <c r="DEB42" s="498"/>
      <c r="DEC42" s="498"/>
      <c r="DED42" s="498"/>
      <c r="DEE42" s="498"/>
      <c r="DEF42" s="498"/>
      <c r="DEG42" s="498"/>
      <c r="DEH42" s="498"/>
      <c r="DEI42" s="498"/>
      <c r="DEJ42" s="498"/>
      <c r="DEK42" s="498"/>
      <c r="DEL42" s="498"/>
      <c r="DEM42" s="498"/>
      <c r="DEN42" s="498"/>
      <c r="DEO42" s="498"/>
      <c r="DEP42" s="498"/>
      <c r="DEQ42" s="498"/>
      <c r="DER42" s="498"/>
      <c r="DES42" s="498"/>
      <c r="DET42" s="498"/>
      <c r="DEU42" s="498"/>
      <c r="DEV42" s="498"/>
      <c r="DEW42" s="498"/>
      <c r="DEX42" s="498"/>
      <c r="DEY42" s="498"/>
      <c r="DEZ42" s="498"/>
      <c r="DFA42" s="498"/>
      <c r="DFB42" s="498"/>
      <c r="DFC42" s="498"/>
      <c r="DFD42" s="498"/>
      <c r="DFE42" s="498"/>
      <c r="DFF42" s="498"/>
      <c r="DFG42" s="498"/>
      <c r="DFH42" s="498"/>
      <c r="DFI42" s="498"/>
      <c r="DFJ42" s="498"/>
      <c r="DFK42" s="498"/>
      <c r="DFL42" s="498"/>
      <c r="DFM42" s="498"/>
      <c r="DFN42" s="498"/>
      <c r="DFO42" s="498"/>
      <c r="DFP42" s="498"/>
      <c r="DFQ42" s="498"/>
      <c r="DFR42" s="498"/>
      <c r="DFS42" s="498"/>
      <c r="DFT42" s="498"/>
      <c r="DFU42" s="498"/>
      <c r="DFV42" s="498"/>
      <c r="DFW42" s="498"/>
      <c r="DFX42" s="498"/>
      <c r="DFY42" s="498"/>
      <c r="DFZ42" s="498"/>
      <c r="DGA42" s="498"/>
      <c r="DGB42" s="498"/>
      <c r="DGC42" s="498"/>
      <c r="DGD42" s="498"/>
      <c r="DGE42" s="498"/>
      <c r="DGF42" s="498"/>
      <c r="DGG42" s="498"/>
      <c r="DGH42" s="498"/>
      <c r="DGI42" s="498"/>
      <c r="DGJ42" s="498"/>
      <c r="DGK42" s="498"/>
      <c r="DGL42" s="498"/>
      <c r="DGM42" s="498"/>
      <c r="DGN42" s="498"/>
      <c r="DGO42" s="498"/>
      <c r="DGP42" s="498"/>
      <c r="DGQ42" s="498"/>
      <c r="DGR42" s="498"/>
      <c r="DGS42" s="498"/>
      <c r="DGT42" s="498"/>
      <c r="DGU42" s="498"/>
      <c r="DGV42" s="498"/>
      <c r="DGW42" s="498"/>
      <c r="DGX42" s="498"/>
      <c r="DGY42" s="498"/>
      <c r="DGZ42" s="498"/>
      <c r="DHA42" s="498"/>
      <c r="DHB42" s="498"/>
      <c r="DHC42" s="498"/>
      <c r="DHD42" s="498"/>
      <c r="DHE42" s="498"/>
      <c r="DHF42" s="498"/>
      <c r="DHG42" s="498"/>
      <c r="DHH42" s="498"/>
      <c r="DHI42" s="498"/>
      <c r="DHJ42" s="498"/>
      <c r="DHK42" s="498"/>
      <c r="DHL42" s="498"/>
      <c r="DHM42" s="498"/>
      <c r="DHN42" s="498"/>
      <c r="DHO42" s="498"/>
      <c r="DHP42" s="498"/>
      <c r="DHQ42" s="498"/>
      <c r="DHR42" s="498"/>
      <c r="DHS42" s="498"/>
      <c r="DHT42" s="498"/>
      <c r="DHU42" s="498"/>
      <c r="DHV42" s="498"/>
      <c r="DHW42" s="498"/>
      <c r="DHX42" s="498"/>
      <c r="DHY42" s="498"/>
      <c r="DHZ42" s="498"/>
      <c r="DIA42" s="498"/>
      <c r="DIB42" s="498"/>
      <c r="DIC42" s="498"/>
      <c r="DID42" s="498"/>
      <c r="DIE42" s="498"/>
      <c r="DIF42" s="498"/>
      <c r="DIG42" s="498"/>
      <c r="DIH42" s="498"/>
      <c r="DII42" s="498"/>
      <c r="DIJ42" s="498"/>
      <c r="DIK42" s="498"/>
      <c r="DIL42" s="498"/>
      <c r="DIM42" s="498"/>
      <c r="DIN42" s="498"/>
      <c r="DIO42" s="498"/>
      <c r="DIP42" s="498"/>
      <c r="DIQ42" s="498"/>
      <c r="DIR42" s="498"/>
      <c r="DIS42" s="498"/>
      <c r="DIT42" s="498"/>
      <c r="DIU42" s="498"/>
      <c r="DIV42" s="498"/>
      <c r="DIW42" s="498"/>
      <c r="DIX42" s="498"/>
      <c r="DIY42" s="498"/>
      <c r="DIZ42" s="498"/>
      <c r="DJA42" s="498"/>
      <c r="DJB42" s="498"/>
      <c r="DJC42" s="498"/>
      <c r="DJD42" s="498"/>
      <c r="DJE42" s="498"/>
      <c r="DJF42" s="498"/>
      <c r="DJG42" s="498"/>
      <c r="DJH42" s="498"/>
      <c r="DJI42" s="498"/>
      <c r="DJJ42" s="498"/>
      <c r="DJK42" s="498"/>
      <c r="DJL42" s="498"/>
      <c r="DJM42" s="498"/>
      <c r="DJN42" s="498"/>
      <c r="DJO42" s="498"/>
      <c r="DJP42" s="498"/>
      <c r="DJQ42" s="498"/>
      <c r="DJR42" s="498"/>
      <c r="DJS42" s="498"/>
      <c r="DJT42" s="498"/>
      <c r="DJU42" s="498"/>
      <c r="DJV42" s="498"/>
      <c r="DJW42" s="498"/>
      <c r="DJX42" s="498"/>
      <c r="DJY42" s="498"/>
      <c r="DJZ42" s="498"/>
      <c r="DKA42" s="498"/>
      <c r="DKB42" s="498"/>
      <c r="DKC42" s="498"/>
      <c r="DKD42" s="498"/>
      <c r="DKE42" s="498"/>
      <c r="DKF42" s="498"/>
      <c r="DKG42" s="498"/>
      <c r="DKH42" s="498"/>
      <c r="DKI42" s="498"/>
      <c r="DKJ42" s="498"/>
      <c r="DKK42" s="498"/>
      <c r="DKL42" s="498"/>
      <c r="DKM42" s="498"/>
      <c r="DKN42" s="498"/>
      <c r="DKO42" s="498"/>
      <c r="DKP42" s="498"/>
      <c r="DKQ42" s="498"/>
      <c r="DKR42" s="498"/>
      <c r="DKS42" s="498"/>
      <c r="DKT42" s="498"/>
      <c r="DKU42" s="498"/>
      <c r="DKV42" s="498"/>
      <c r="DKW42" s="498"/>
      <c r="DKX42" s="498"/>
      <c r="DKY42" s="498"/>
      <c r="DKZ42" s="498"/>
      <c r="DLA42" s="498"/>
      <c r="DLB42" s="498"/>
      <c r="DLC42" s="498"/>
      <c r="DLD42" s="498"/>
      <c r="DLE42" s="498"/>
      <c r="DLF42" s="498"/>
      <c r="DLG42" s="498"/>
      <c r="DLH42" s="498"/>
      <c r="DLI42" s="498"/>
      <c r="DLJ42" s="498"/>
      <c r="DLK42" s="498"/>
      <c r="DLL42" s="498"/>
      <c r="DLM42" s="498"/>
      <c r="DLN42" s="498"/>
      <c r="DLO42" s="498"/>
      <c r="DLP42" s="498"/>
      <c r="DLQ42" s="498"/>
      <c r="DLR42" s="498"/>
      <c r="DLS42" s="498"/>
      <c r="DLT42" s="498"/>
      <c r="DLU42" s="498"/>
      <c r="DLV42" s="498"/>
      <c r="DLW42" s="498"/>
      <c r="DLX42" s="498"/>
      <c r="DLY42" s="498"/>
      <c r="DLZ42" s="498"/>
      <c r="DMA42" s="498"/>
      <c r="DMB42" s="498"/>
      <c r="DMC42" s="498"/>
      <c r="DMD42" s="498"/>
      <c r="DME42" s="498"/>
      <c r="DMF42" s="498"/>
      <c r="DMG42" s="498"/>
      <c r="DMH42" s="498"/>
      <c r="DMI42" s="498"/>
      <c r="DMJ42" s="498"/>
      <c r="DMK42" s="498"/>
      <c r="DML42" s="498"/>
      <c r="DMM42" s="498"/>
      <c r="DMN42" s="498"/>
      <c r="DMO42" s="498"/>
      <c r="DMP42" s="498"/>
      <c r="DMQ42" s="498"/>
      <c r="DMR42" s="498"/>
      <c r="DMS42" s="498"/>
      <c r="DMT42" s="498"/>
      <c r="DMU42" s="498"/>
      <c r="DMV42" s="498"/>
      <c r="DMW42" s="498"/>
      <c r="DMX42" s="498"/>
      <c r="DMY42" s="498"/>
      <c r="DMZ42" s="498"/>
      <c r="DNA42" s="498"/>
      <c r="DNB42" s="498"/>
      <c r="DNC42" s="498"/>
      <c r="DND42" s="498"/>
      <c r="DNE42" s="498"/>
      <c r="DNF42" s="498"/>
      <c r="DNG42" s="498"/>
      <c r="DNH42" s="498"/>
      <c r="DNI42" s="498"/>
      <c r="DNJ42" s="498"/>
      <c r="DNK42" s="498"/>
      <c r="DNL42" s="498"/>
      <c r="DNM42" s="498"/>
      <c r="DNN42" s="498"/>
      <c r="DNO42" s="498"/>
      <c r="DNP42" s="498"/>
      <c r="DNQ42" s="498"/>
      <c r="DNR42" s="498"/>
      <c r="DNS42" s="498"/>
      <c r="DNT42" s="498"/>
      <c r="DNU42" s="498"/>
      <c r="DNV42" s="498"/>
      <c r="DNW42" s="498"/>
      <c r="DNX42" s="498"/>
      <c r="DNY42" s="498"/>
      <c r="DNZ42" s="498"/>
      <c r="DOA42" s="498"/>
      <c r="DOB42" s="498"/>
      <c r="DOC42" s="498"/>
      <c r="DOD42" s="498"/>
      <c r="DOE42" s="498"/>
      <c r="DOF42" s="498"/>
      <c r="DOG42" s="498"/>
      <c r="DOH42" s="498"/>
      <c r="DOI42" s="498"/>
      <c r="DOJ42" s="498"/>
      <c r="DOK42" s="498"/>
      <c r="DOL42" s="498"/>
      <c r="DOM42" s="498"/>
      <c r="DON42" s="498"/>
      <c r="DOO42" s="498"/>
      <c r="DOP42" s="498"/>
      <c r="DOQ42" s="498"/>
      <c r="DOR42" s="498"/>
      <c r="DOS42" s="498"/>
      <c r="DOT42" s="498"/>
      <c r="DOU42" s="498"/>
      <c r="DOV42" s="498"/>
      <c r="DOW42" s="498"/>
      <c r="DOX42" s="498"/>
      <c r="DOY42" s="498"/>
      <c r="DOZ42" s="498"/>
      <c r="DPA42" s="498"/>
      <c r="DPB42" s="498"/>
      <c r="DPC42" s="498"/>
      <c r="DPD42" s="498"/>
      <c r="DPE42" s="498"/>
      <c r="DPF42" s="498"/>
      <c r="DPG42" s="498"/>
      <c r="DPH42" s="498"/>
      <c r="DPI42" s="498"/>
      <c r="DPJ42" s="498"/>
      <c r="DPK42" s="498"/>
      <c r="DPL42" s="498"/>
      <c r="DPM42" s="498"/>
      <c r="DPN42" s="498"/>
      <c r="DPO42" s="498"/>
      <c r="DPP42" s="498"/>
      <c r="DPQ42" s="498"/>
      <c r="DPR42" s="498"/>
      <c r="DPS42" s="498"/>
      <c r="DPT42" s="498"/>
      <c r="DPU42" s="498"/>
      <c r="DPV42" s="498"/>
      <c r="DPW42" s="498"/>
      <c r="DPX42" s="498"/>
      <c r="DPY42" s="498"/>
      <c r="DPZ42" s="498"/>
      <c r="DQA42" s="498"/>
      <c r="DQB42" s="498"/>
      <c r="DQC42" s="498"/>
      <c r="DQD42" s="498"/>
      <c r="DQE42" s="498"/>
      <c r="DQF42" s="498"/>
      <c r="DQG42" s="498"/>
      <c r="DQH42" s="498"/>
      <c r="DQI42" s="498"/>
      <c r="DQJ42" s="498"/>
      <c r="DQK42" s="498"/>
      <c r="DQL42" s="498"/>
      <c r="DQM42" s="498"/>
      <c r="DQN42" s="498"/>
      <c r="DQO42" s="498"/>
      <c r="DQP42" s="498"/>
      <c r="DQQ42" s="498"/>
      <c r="DQR42" s="498"/>
      <c r="DQS42" s="498"/>
      <c r="DQT42" s="498"/>
      <c r="DQU42" s="498"/>
      <c r="DQV42" s="498"/>
      <c r="DQW42" s="498"/>
      <c r="DQX42" s="498"/>
      <c r="DQY42" s="498"/>
      <c r="DQZ42" s="498"/>
      <c r="DRA42" s="498"/>
      <c r="DRB42" s="498"/>
      <c r="DRC42" s="498"/>
      <c r="DRD42" s="498"/>
      <c r="DRE42" s="498"/>
      <c r="DRF42" s="498"/>
      <c r="DRG42" s="498"/>
      <c r="DRH42" s="498"/>
      <c r="DRI42" s="498"/>
      <c r="DRJ42" s="498"/>
      <c r="DRK42" s="498"/>
      <c r="DRL42" s="498"/>
      <c r="DRM42" s="498"/>
      <c r="DRN42" s="498"/>
      <c r="DRO42" s="498"/>
      <c r="DRP42" s="498"/>
      <c r="DRQ42" s="498"/>
      <c r="DRR42" s="498"/>
      <c r="DRS42" s="498"/>
      <c r="DRT42" s="498"/>
      <c r="DRU42" s="498"/>
      <c r="DRV42" s="498"/>
      <c r="DRW42" s="498"/>
      <c r="DRX42" s="498"/>
      <c r="DRY42" s="498"/>
      <c r="DRZ42" s="498"/>
      <c r="DSA42" s="498"/>
      <c r="DSB42" s="498"/>
      <c r="DSC42" s="498"/>
      <c r="DSD42" s="498"/>
      <c r="DSE42" s="498"/>
      <c r="DSF42" s="498"/>
      <c r="DSG42" s="498"/>
      <c r="DSH42" s="498"/>
      <c r="DSI42" s="498"/>
      <c r="DSJ42" s="498"/>
      <c r="DSK42" s="498"/>
      <c r="DSL42" s="498"/>
      <c r="DSM42" s="498"/>
      <c r="DSN42" s="498"/>
      <c r="DSO42" s="498"/>
      <c r="DSP42" s="498"/>
      <c r="DSQ42" s="498"/>
      <c r="DSR42" s="498"/>
      <c r="DSS42" s="498"/>
      <c r="DST42" s="498"/>
      <c r="DSU42" s="498"/>
      <c r="DSV42" s="498"/>
      <c r="DSW42" s="498"/>
      <c r="DSX42" s="498"/>
      <c r="DSY42" s="498"/>
      <c r="DSZ42" s="498"/>
      <c r="DTA42" s="498"/>
      <c r="DTB42" s="498"/>
      <c r="DTC42" s="498"/>
      <c r="DTD42" s="498"/>
      <c r="DTE42" s="498"/>
      <c r="DTF42" s="498"/>
      <c r="DTG42" s="498"/>
      <c r="DTH42" s="498"/>
      <c r="DTI42" s="498"/>
      <c r="DTJ42" s="498"/>
      <c r="DTK42" s="498"/>
      <c r="DTL42" s="498"/>
      <c r="DTM42" s="498"/>
      <c r="DTN42" s="498"/>
      <c r="DTO42" s="498"/>
      <c r="DTP42" s="498"/>
      <c r="DTQ42" s="498"/>
      <c r="DTR42" s="498"/>
      <c r="DTS42" s="498"/>
      <c r="DTT42" s="498"/>
      <c r="DTU42" s="498"/>
      <c r="DTV42" s="498"/>
      <c r="DTW42" s="498"/>
      <c r="DTX42" s="498"/>
      <c r="DTY42" s="498"/>
      <c r="DTZ42" s="498"/>
      <c r="DUA42" s="498"/>
      <c r="DUB42" s="498"/>
      <c r="DUC42" s="498"/>
      <c r="DUD42" s="498"/>
      <c r="DUE42" s="498"/>
      <c r="DUF42" s="498"/>
      <c r="DUG42" s="498"/>
      <c r="DUH42" s="498"/>
      <c r="DUI42" s="498"/>
      <c r="DUJ42" s="498"/>
      <c r="DUK42" s="498"/>
      <c r="DUL42" s="498"/>
      <c r="DUM42" s="498"/>
      <c r="DUN42" s="498"/>
      <c r="DUO42" s="498"/>
      <c r="DUP42" s="498"/>
      <c r="DUQ42" s="498"/>
      <c r="DUR42" s="498"/>
      <c r="DUS42" s="498"/>
      <c r="DUT42" s="498"/>
      <c r="DUU42" s="498"/>
      <c r="DUV42" s="498"/>
      <c r="DUW42" s="498"/>
      <c r="DUX42" s="498"/>
      <c r="DUY42" s="498"/>
      <c r="DUZ42" s="498"/>
      <c r="DVA42" s="498"/>
      <c r="DVB42" s="498"/>
      <c r="DVC42" s="498"/>
      <c r="DVD42" s="498"/>
      <c r="DVE42" s="498"/>
      <c r="DVF42" s="498"/>
      <c r="DVG42" s="498"/>
      <c r="DVH42" s="498"/>
      <c r="DVI42" s="498"/>
      <c r="DVJ42" s="498"/>
      <c r="DVK42" s="498"/>
      <c r="DVL42" s="498"/>
      <c r="DVM42" s="498"/>
      <c r="DVN42" s="498"/>
      <c r="DVO42" s="498"/>
      <c r="DVP42" s="498"/>
      <c r="DVQ42" s="498"/>
      <c r="DVR42" s="498"/>
      <c r="DVS42" s="498"/>
      <c r="DVT42" s="498"/>
      <c r="DVU42" s="498"/>
      <c r="DVV42" s="498"/>
      <c r="DVW42" s="498"/>
      <c r="DVX42" s="498"/>
      <c r="DVY42" s="498"/>
      <c r="DVZ42" s="498"/>
      <c r="DWA42" s="498"/>
      <c r="DWB42" s="498"/>
      <c r="DWC42" s="498"/>
      <c r="DWD42" s="498"/>
      <c r="DWE42" s="498"/>
      <c r="DWF42" s="498"/>
      <c r="DWG42" s="498"/>
      <c r="DWH42" s="498"/>
      <c r="DWI42" s="498"/>
      <c r="DWJ42" s="498"/>
      <c r="DWK42" s="498"/>
      <c r="DWL42" s="498"/>
      <c r="DWM42" s="498"/>
      <c r="DWN42" s="498"/>
      <c r="DWO42" s="498"/>
      <c r="DWP42" s="498"/>
      <c r="DWQ42" s="498"/>
      <c r="DWR42" s="498"/>
      <c r="DWS42" s="498"/>
      <c r="DWT42" s="498"/>
      <c r="DWU42" s="498"/>
      <c r="DWV42" s="498"/>
      <c r="DWW42" s="498"/>
      <c r="DWX42" s="498"/>
      <c r="DWY42" s="498"/>
      <c r="DWZ42" s="498"/>
      <c r="DXA42" s="498"/>
      <c r="DXB42" s="498"/>
      <c r="DXC42" s="498"/>
      <c r="DXD42" s="498"/>
      <c r="DXE42" s="498"/>
      <c r="DXF42" s="498"/>
      <c r="DXG42" s="498"/>
      <c r="DXH42" s="498"/>
      <c r="DXI42" s="498"/>
      <c r="DXJ42" s="498"/>
      <c r="DXK42" s="498"/>
      <c r="DXL42" s="498"/>
      <c r="DXM42" s="498"/>
      <c r="DXN42" s="498"/>
      <c r="DXO42" s="498"/>
      <c r="DXP42" s="498"/>
      <c r="DXQ42" s="498"/>
      <c r="DXR42" s="498"/>
      <c r="DXS42" s="498"/>
      <c r="DXT42" s="498"/>
      <c r="DXU42" s="498"/>
      <c r="DXV42" s="498"/>
      <c r="DXW42" s="498"/>
      <c r="DXX42" s="498"/>
      <c r="DXY42" s="498"/>
      <c r="DXZ42" s="498"/>
      <c r="DYA42" s="498"/>
      <c r="DYB42" s="498"/>
      <c r="DYC42" s="498"/>
      <c r="DYD42" s="498"/>
      <c r="DYE42" s="498"/>
      <c r="DYF42" s="498"/>
      <c r="DYG42" s="498"/>
      <c r="DYH42" s="498"/>
      <c r="DYI42" s="498"/>
      <c r="DYJ42" s="498"/>
      <c r="DYK42" s="498"/>
      <c r="DYL42" s="498"/>
      <c r="DYM42" s="498"/>
      <c r="DYN42" s="498"/>
      <c r="DYO42" s="498"/>
      <c r="DYP42" s="498"/>
      <c r="DYQ42" s="498"/>
      <c r="DYR42" s="498"/>
      <c r="DYS42" s="498"/>
      <c r="DYT42" s="498"/>
      <c r="DYU42" s="498"/>
      <c r="DYV42" s="498"/>
      <c r="DYW42" s="498"/>
      <c r="DYX42" s="498"/>
      <c r="DYY42" s="498"/>
      <c r="DYZ42" s="498"/>
      <c r="DZA42" s="498"/>
      <c r="DZB42" s="498"/>
      <c r="DZC42" s="498"/>
      <c r="DZD42" s="498"/>
      <c r="DZE42" s="498"/>
      <c r="DZF42" s="498"/>
      <c r="DZG42" s="498"/>
      <c r="DZH42" s="498"/>
      <c r="DZI42" s="498"/>
      <c r="DZJ42" s="498"/>
      <c r="DZK42" s="498"/>
      <c r="DZL42" s="498"/>
      <c r="DZM42" s="498"/>
      <c r="DZN42" s="498"/>
      <c r="DZO42" s="498"/>
      <c r="DZP42" s="498"/>
      <c r="DZQ42" s="498"/>
      <c r="DZR42" s="498"/>
      <c r="DZS42" s="498"/>
      <c r="DZT42" s="498"/>
      <c r="DZU42" s="498"/>
      <c r="DZV42" s="498"/>
      <c r="DZW42" s="498"/>
      <c r="DZX42" s="498"/>
      <c r="DZY42" s="498"/>
      <c r="DZZ42" s="498"/>
      <c r="EAA42" s="498"/>
      <c r="EAB42" s="498"/>
      <c r="EAC42" s="498"/>
      <c r="EAD42" s="498"/>
      <c r="EAE42" s="498"/>
      <c r="EAF42" s="498"/>
      <c r="EAG42" s="498"/>
      <c r="EAH42" s="498"/>
      <c r="EAI42" s="498"/>
      <c r="EAJ42" s="498"/>
      <c r="EAK42" s="498"/>
      <c r="EAL42" s="498"/>
      <c r="EAM42" s="498"/>
      <c r="EAN42" s="498"/>
      <c r="EAO42" s="498"/>
      <c r="EAP42" s="498"/>
      <c r="EAQ42" s="498"/>
      <c r="EAR42" s="498"/>
      <c r="EAS42" s="498"/>
      <c r="EAT42" s="498"/>
      <c r="EAU42" s="498"/>
      <c r="EAV42" s="498"/>
      <c r="EAW42" s="498"/>
      <c r="EAX42" s="498"/>
      <c r="EAY42" s="498"/>
      <c r="EAZ42" s="498"/>
      <c r="EBA42" s="498"/>
      <c r="EBB42" s="498"/>
      <c r="EBC42" s="498"/>
      <c r="EBD42" s="498"/>
      <c r="EBE42" s="498"/>
      <c r="EBF42" s="498"/>
      <c r="EBG42" s="498"/>
      <c r="EBH42" s="498"/>
      <c r="EBI42" s="498"/>
      <c r="EBJ42" s="498"/>
      <c r="EBK42" s="498"/>
      <c r="EBL42" s="498"/>
      <c r="EBM42" s="498"/>
      <c r="EBN42" s="498"/>
      <c r="EBO42" s="498"/>
      <c r="EBP42" s="498"/>
      <c r="EBQ42" s="498"/>
      <c r="EBR42" s="498"/>
      <c r="EBS42" s="498"/>
      <c r="EBT42" s="498"/>
      <c r="EBU42" s="498"/>
      <c r="EBV42" s="498"/>
      <c r="EBW42" s="498"/>
      <c r="EBX42" s="498"/>
      <c r="EBY42" s="498"/>
      <c r="EBZ42" s="498"/>
      <c r="ECA42" s="498"/>
      <c r="ECB42" s="498"/>
      <c r="ECC42" s="498"/>
      <c r="ECD42" s="498"/>
      <c r="ECE42" s="498"/>
      <c r="ECF42" s="498"/>
      <c r="ECG42" s="498"/>
      <c r="ECH42" s="498"/>
      <c r="ECI42" s="498"/>
      <c r="ECJ42" s="498"/>
      <c r="ECK42" s="498"/>
      <c r="ECL42" s="498"/>
      <c r="ECM42" s="498"/>
      <c r="ECN42" s="498"/>
      <c r="ECO42" s="498"/>
      <c r="ECP42" s="498"/>
      <c r="ECQ42" s="498"/>
      <c r="ECR42" s="498"/>
      <c r="ECS42" s="498"/>
      <c r="ECT42" s="498"/>
      <c r="ECU42" s="498"/>
      <c r="ECV42" s="498"/>
      <c r="ECW42" s="498"/>
      <c r="ECX42" s="498"/>
      <c r="ECY42" s="498"/>
      <c r="ECZ42" s="498"/>
      <c r="EDA42" s="498"/>
      <c r="EDB42" s="498"/>
      <c r="EDC42" s="498"/>
      <c r="EDD42" s="498"/>
      <c r="EDE42" s="498"/>
      <c r="EDF42" s="498"/>
      <c r="EDG42" s="498"/>
      <c r="EDH42" s="498"/>
      <c r="EDI42" s="498"/>
      <c r="EDJ42" s="498"/>
      <c r="EDK42" s="498"/>
      <c r="EDL42" s="498"/>
      <c r="EDM42" s="498"/>
      <c r="EDN42" s="498"/>
      <c r="EDO42" s="498"/>
      <c r="EDP42" s="498"/>
      <c r="EDQ42" s="498"/>
      <c r="EDR42" s="498"/>
      <c r="EDS42" s="498"/>
      <c r="EDT42" s="498"/>
      <c r="EDU42" s="498"/>
      <c r="EDV42" s="498"/>
      <c r="EDW42" s="498"/>
      <c r="EDX42" s="498"/>
      <c r="EDY42" s="498"/>
      <c r="EDZ42" s="498"/>
      <c r="EEA42" s="498"/>
      <c r="EEB42" s="498"/>
      <c r="EEC42" s="498"/>
      <c r="EED42" s="498"/>
      <c r="EEE42" s="498"/>
      <c r="EEF42" s="498"/>
      <c r="EEG42" s="498"/>
      <c r="EEH42" s="498"/>
      <c r="EEI42" s="498"/>
      <c r="EEJ42" s="498"/>
      <c r="EEK42" s="498"/>
      <c r="EEL42" s="498"/>
      <c r="EEM42" s="498"/>
      <c r="EEN42" s="498"/>
      <c r="EEO42" s="498"/>
      <c r="EEP42" s="498"/>
      <c r="EEQ42" s="498"/>
      <c r="EER42" s="498"/>
      <c r="EES42" s="498"/>
      <c r="EET42" s="498"/>
      <c r="EEU42" s="498"/>
      <c r="EEV42" s="498"/>
      <c r="EEW42" s="498"/>
      <c r="EEX42" s="498"/>
      <c r="EEY42" s="498"/>
      <c r="EEZ42" s="498"/>
      <c r="EFA42" s="498"/>
      <c r="EFB42" s="498"/>
      <c r="EFC42" s="498"/>
      <c r="EFD42" s="498"/>
      <c r="EFE42" s="498"/>
      <c r="EFF42" s="498"/>
      <c r="EFG42" s="498"/>
      <c r="EFH42" s="498"/>
      <c r="EFI42" s="498"/>
      <c r="EFJ42" s="498"/>
      <c r="EFK42" s="498"/>
      <c r="EFL42" s="498"/>
      <c r="EFM42" s="498"/>
      <c r="EFN42" s="498"/>
      <c r="EFO42" s="498"/>
      <c r="EFP42" s="498"/>
      <c r="EFQ42" s="498"/>
      <c r="EFR42" s="498"/>
      <c r="EFS42" s="498"/>
      <c r="EFT42" s="498"/>
      <c r="EFU42" s="498"/>
      <c r="EFV42" s="498"/>
      <c r="EFW42" s="498"/>
      <c r="EFX42" s="498"/>
      <c r="EFY42" s="498"/>
      <c r="EFZ42" s="498"/>
      <c r="EGA42" s="498"/>
      <c r="EGB42" s="498"/>
      <c r="EGC42" s="498"/>
      <c r="EGD42" s="498"/>
      <c r="EGE42" s="498"/>
      <c r="EGF42" s="498"/>
      <c r="EGG42" s="498"/>
      <c r="EGH42" s="498"/>
      <c r="EGI42" s="498"/>
      <c r="EGJ42" s="498"/>
      <c r="EGK42" s="498"/>
      <c r="EGL42" s="498"/>
      <c r="EGM42" s="498"/>
      <c r="EGN42" s="498"/>
      <c r="EGO42" s="498"/>
      <c r="EGP42" s="498"/>
      <c r="EGQ42" s="498"/>
      <c r="EGR42" s="498"/>
      <c r="EGS42" s="498"/>
      <c r="EGT42" s="498"/>
      <c r="EGU42" s="498"/>
      <c r="EGV42" s="498"/>
      <c r="EGW42" s="498"/>
      <c r="EGX42" s="498"/>
      <c r="EGY42" s="498"/>
      <c r="EGZ42" s="498"/>
      <c r="EHA42" s="498"/>
      <c r="EHB42" s="498"/>
      <c r="EHC42" s="498"/>
      <c r="EHD42" s="498"/>
      <c r="EHE42" s="498"/>
      <c r="EHF42" s="498"/>
      <c r="EHG42" s="498"/>
      <c r="EHH42" s="498"/>
      <c r="EHI42" s="498"/>
      <c r="EHJ42" s="498"/>
      <c r="EHK42" s="498"/>
      <c r="EHL42" s="498"/>
      <c r="EHM42" s="498"/>
      <c r="EHN42" s="498"/>
      <c r="EHO42" s="498"/>
      <c r="EHP42" s="498"/>
      <c r="EHQ42" s="498"/>
      <c r="EHR42" s="498"/>
      <c r="EHS42" s="498"/>
      <c r="EHT42" s="498"/>
      <c r="EHU42" s="498"/>
      <c r="EHV42" s="498"/>
      <c r="EHW42" s="498"/>
      <c r="EHX42" s="498"/>
      <c r="EHY42" s="498"/>
      <c r="EHZ42" s="498"/>
      <c r="EIA42" s="498"/>
      <c r="EIB42" s="498"/>
      <c r="EIC42" s="498"/>
      <c r="EID42" s="498"/>
      <c r="EIE42" s="498"/>
      <c r="EIF42" s="498"/>
      <c r="EIG42" s="498"/>
      <c r="EIH42" s="498"/>
      <c r="EII42" s="498"/>
      <c r="EIJ42" s="498"/>
      <c r="EIK42" s="498"/>
      <c r="EIL42" s="498"/>
      <c r="EIM42" s="498"/>
      <c r="EIN42" s="498"/>
      <c r="EIO42" s="498"/>
      <c r="EIP42" s="498"/>
      <c r="EIQ42" s="498"/>
      <c r="EIR42" s="498"/>
      <c r="EIS42" s="498"/>
      <c r="EIT42" s="498"/>
      <c r="EIU42" s="498"/>
      <c r="EIV42" s="498"/>
      <c r="EIW42" s="498"/>
      <c r="EIX42" s="498"/>
      <c r="EIY42" s="498"/>
      <c r="EIZ42" s="498"/>
      <c r="EJA42" s="498"/>
      <c r="EJB42" s="498"/>
      <c r="EJC42" s="498"/>
      <c r="EJD42" s="498"/>
      <c r="EJE42" s="498"/>
      <c r="EJF42" s="498"/>
      <c r="EJG42" s="498"/>
      <c r="EJH42" s="498"/>
      <c r="EJI42" s="498"/>
      <c r="EJJ42" s="498"/>
      <c r="EJK42" s="498"/>
      <c r="EJL42" s="498"/>
      <c r="EJM42" s="498"/>
      <c r="EJN42" s="498"/>
      <c r="EJO42" s="498"/>
      <c r="EJP42" s="498"/>
      <c r="EJQ42" s="498"/>
      <c r="EJR42" s="498"/>
      <c r="EJS42" s="498"/>
      <c r="EJT42" s="498"/>
      <c r="EJU42" s="498"/>
      <c r="EJV42" s="498"/>
      <c r="EJW42" s="498"/>
      <c r="EJX42" s="498"/>
      <c r="EJY42" s="498"/>
      <c r="EJZ42" s="498"/>
      <c r="EKA42" s="498"/>
      <c r="EKB42" s="498"/>
      <c r="EKC42" s="498"/>
      <c r="EKD42" s="498"/>
      <c r="EKE42" s="498"/>
      <c r="EKF42" s="498"/>
      <c r="EKG42" s="498"/>
      <c r="EKH42" s="498"/>
      <c r="EKI42" s="498"/>
      <c r="EKJ42" s="498"/>
      <c r="EKK42" s="498"/>
      <c r="EKL42" s="498"/>
      <c r="EKM42" s="498"/>
      <c r="EKN42" s="498"/>
      <c r="EKO42" s="498"/>
      <c r="EKP42" s="498"/>
      <c r="EKQ42" s="498"/>
      <c r="EKR42" s="498"/>
      <c r="EKS42" s="498"/>
      <c r="EKT42" s="498"/>
      <c r="EKU42" s="498"/>
      <c r="EKV42" s="498"/>
      <c r="EKW42" s="498"/>
      <c r="EKX42" s="498"/>
      <c r="EKY42" s="498"/>
      <c r="EKZ42" s="498"/>
      <c r="ELA42" s="498"/>
      <c r="ELB42" s="498"/>
      <c r="ELC42" s="498"/>
      <c r="ELD42" s="498"/>
      <c r="ELE42" s="498"/>
      <c r="ELF42" s="498"/>
      <c r="ELG42" s="498"/>
      <c r="ELH42" s="498"/>
      <c r="ELI42" s="498"/>
      <c r="ELJ42" s="498"/>
      <c r="ELK42" s="498"/>
      <c r="ELL42" s="498"/>
      <c r="ELM42" s="498"/>
      <c r="ELN42" s="498"/>
      <c r="ELO42" s="498"/>
      <c r="ELP42" s="498"/>
      <c r="ELQ42" s="498"/>
      <c r="ELR42" s="498"/>
      <c r="ELS42" s="498"/>
      <c r="ELT42" s="498"/>
      <c r="ELU42" s="498"/>
      <c r="ELV42" s="498"/>
      <c r="ELW42" s="498"/>
      <c r="ELX42" s="498"/>
      <c r="ELY42" s="498"/>
      <c r="ELZ42" s="498"/>
      <c r="EMA42" s="498"/>
      <c r="EMB42" s="498"/>
      <c r="EMC42" s="498"/>
      <c r="EMD42" s="498"/>
      <c r="EME42" s="498"/>
      <c r="EMF42" s="498"/>
      <c r="EMG42" s="498"/>
      <c r="EMH42" s="498"/>
      <c r="EMI42" s="498"/>
      <c r="EMJ42" s="498"/>
      <c r="EMK42" s="498"/>
      <c r="EML42" s="498"/>
      <c r="EMM42" s="498"/>
      <c r="EMN42" s="498"/>
      <c r="EMO42" s="498"/>
      <c r="EMP42" s="498"/>
      <c r="EMQ42" s="498"/>
      <c r="EMR42" s="498"/>
      <c r="EMS42" s="498"/>
      <c r="EMT42" s="498"/>
      <c r="EMU42" s="498"/>
      <c r="EMV42" s="498"/>
      <c r="EMW42" s="498"/>
      <c r="EMX42" s="498"/>
      <c r="EMY42" s="498"/>
      <c r="EMZ42" s="498"/>
      <c r="ENA42" s="498"/>
      <c r="ENB42" s="498"/>
      <c r="ENC42" s="498"/>
      <c r="END42" s="498"/>
      <c r="ENE42" s="498"/>
      <c r="ENF42" s="498"/>
      <c r="ENG42" s="498"/>
      <c r="ENH42" s="498"/>
      <c r="ENI42" s="498"/>
      <c r="ENJ42" s="498"/>
      <c r="ENK42" s="498"/>
      <c r="ENL42" s="498"/>
      <c r="ENM42" s="498"/>
      <c r="ENN42" s="498"/>
      <c r="ENO42" s="498"/>
      <c r="ENP42" s="498"/>
      <c r="ENQ42" s="498"/>
      <c r="ENR42" s="498"/>
      <c r="ENS42" s="498"/>
      <c r="ENT42" s="498"/>
      <c r="ENU42" s="498"/>
      <c r="ENV42" s="498"/>
      <c r="ENW42" s="498"/>
      <c r="ENX42" s="498"/>
      <c r="ENY42" s="498"/>
      <c r="ENZ42" s="498"/>
      <c r="EOA42" s="498"/>
      <c r="EOB42" s="498"/>
      <c r="EOC42" s="498"/>
      <c r="EOD42" s="498"/>
      <c r="EOE42" s="498"/>
      <c r="EOF42" s="498"/>
      <c r="EOG42" s="498"/>
      <c r="EOH42" s="498"/>
      <c r="EOI42" s="498"/>
      <c r="EOJ42" s="498"/>
      <c r="EOK42" s="498"/>
      <c r="EOL42" s="498"/>
      <c r="EOM42" s="498"/>
      <c r="EON42" s="498"/>
      <c r="EOO42" s="498"/>
      <c r="EOP42" s="498"/>
      <c r="EOQ42" s="498"/>
      <c r="EOR42" s="498"/>
      <c r="EOS42" s="498"/>
      <c r="EOT42" s="498"/>
      <c r="EOU42" s="498"/>
      <c r="EOV42" s="498"/>
      <c r="EOW42" s="498"/>
      <c r="EOX42" s="498"/>
      <c r="EOY42" s="498"/>
      <c r="EOZ42" s="498"/>
      <c r="EPA42" s="498"/>
      <c r="EPB42" s="498"/>
      <c r="EPC42" s="498"/>
      <c r="EPD42" s="498"/>
      <c r="EPE42" s="498"/>
      <c r="EPF42" s="498"/>
      <c r="EPG42" s="498"/>
      <c r="EPH42" s="498"/>
      <c r="EPI42" s="498"/>
      <c r="EPJ42" s="498"/>
      <c r="EPK42" s="498"/>
      <c r="EPL42" s="498"/>
      <c r="EPM42" s="498"/>
      <c r="EPN42" s="498"/>
      <c r="EPO42" s="498"/>
      <c r="EPP42" s="498"/>
      <c r="EPQ42" s="498"/>
      <c r="EPR42" s="498"/>
      <c r="EPS42" s="498"/>
      <c r="EPT42" s="498"/>
      <c r="EPU42" s="498"/>
      <c r="EPV42" s="498"/>
      <c r="EPW42" s="498"/>
      <c r="EPX42" s="498"/>
      <c r="EPY42" s="498"/>
      <c r="EPZ42" s="498"/>
      <c r="EQA42" s="498"/>
      <c r="EQB42" s="498"/>
      <c r="EQC42" s="498"/>
      <c r="EQD42" s="498"/>
      <c r="EQE42" s="498"/>
      <c r="EQF42" s="498"/>
      <c r="EQG42" s="498"/>
      <c r="EQH42" s="498"/>
      <c r="EQI42" s="498"/>
      <c r="EQJ42" s="498"/>
      <c r="EQK42" s="498"/>
      <c r="EQL42" s="498"/>
      <c r="EQM42" s="498"/>
      <c r="EQN42" s="498"/>
      <c r="EQO42" s="498"/>
      <c r="EQP42" s="498"/>
      <c r="EQQ42" s="498"/>
      <c r="EQR42" s="498"/>
      <c r="EQS42" s="498"/>
      <c r="EQT42" s="498"/>
      <c r="EQU42" s="498"/>
      <c r="EQV42" s="498"/>
      <c r="EQW42" s="498"/>
      <c r="EQX42" s="498"/>
      <c r="EQY42" s="498"/>
      <c r="EQZ42" s="498"/>
      <c r="ERA42" s="498"/>
      <c r="ERB42" s="498"/>
      <c r="ERC42" s="498"/>
      <c r="ERD42" s="498"/>
      <c r="ERE42" s="498"/>
      <c r="ERF42" s="498"/>
      <c r="ERG42" s="498"/>
      <c r="ERH42" s="498"/>
      <c r="ERI42" s="498"/>
      <c r="ERJ42" s="498"/>
      <c r="ERK42" s="498"/>
      <c r="ERL42" s="498"/>
      <c r="ERM42" s="498"/>
      <c r="ERN42" s="498"/>
      <c r="ERO42" s="498"/>
      <c r="ERP42" s="498"/>
      <c r="ERQ42" s="498"/>
      <c r="ERR42" s="498"/>
      <c r="ERS42" s="498"/>
      <c r="ERT42" s="498"/>
      <c r="ERU42" s="498"/>
      <c r="ERV42" s="498"/>
      <c r="ERW42" s="498"/>
      <c r="ERX42" s="498"/>
      <c r="ERY42" s="498"/>
      <c r="ERZ42" s="498"/>
      <c r="ESA42" s="498"/>
      <c r="ESB42" s="498"/>
      <c r="ESC42" s="498"/>
      <c r="ESD42" s="498"/>
      <c r="ESE42" s="498"/>
      <c r="ESF42" s="498"/>
      <c r="ESG42" s="498"/>
      <c r="ESH42" s="498"/>
      <c r="ESI42" s="498"/>
      <c r="ESJ42" s="498"/>
      <c r="ESK42" s="498"/>
      <c r="ESL42" s="498"/>
      <c r="ESM42" s="498"/>
      <c r="ESN42" s="498"/>
      <c r="ESO42" s="498"/>
      <c r="ESP42" s="498"/>
      <c r="ESQ42" s="498"/>
      <c r="ESR42" s="498"/>
      <c r="ESS42" s="498"/>
      <c r="EST42" s="498"/>
      <c r="ESU42" s="498"/>
      <c r="ESV42" s="498"/>
      <c r="ESW42" s="498"/>
      <c r="ESX42" s="498"/>
      <c r="ESY42" s="498"/>
      <c r="ESZ42" s="498"/>
      <c r="ETA42" s="498"/>
      <c r="ETB42" s="498"/>
      <c r="ETC42" s="498"/>
      <c r="ETD42" s="498"/>
      <c r="ETE42" s="498"/>
      <c r="ETF42" s="498"/>
      <c r="ETG42" s="498"/>
      <c r="ETH42" s="498"/>
      <c r="ETI42" s="498"/>
      <c r="ETJ42" s="498"/>
      <c r="ETK42" s="498"/>
      <c r="ETL42" s="498"/>
      <c r="ETM42" s="498"/>
      <c r="ETN42" s="498"/>
      <c r="ETO42" s="498"/>
      <c r="ETP42" s="498"/>
      <c r="ETQ42" s="498"/>
      <c r="ETR42" s="498"/>
      <c r="ETS42" s="498"/>
      <c r="ETT42" s="498"/>
      <c r="ETU42" s="498"/>
      <c r="ETV42" s="498"/>
      <c r="ETW42" s="498"/>
      <c r="ETX42" s="498"/>
      <c r="ETY42" s="498"/>
      <c r="ETZ42" s="498"/>
      <c r="EUA42" s="498"/>
      <c r="EUB42" s="498"/>
      <c r="EUC42" s="498"/>
      <c r="EUD42" s="498"/>
      <c r="EUE42" s="498"/>
      <c r="EUF42" s="498"/>
      <c r="EUG42" s="498"/>
      <c r="EUH42" s="498"/>
      <c r="EUI42" s="498"/>
      <c r="EUJ42" s="498"/>
      <c r="EUK42" s="498"/>
      <c r="EUL42" s="498"/>
      <c r="EUM42" s="498"/>
      <c r="EUN42" s="498"/>
      <c r="EUO42" s="498"/>
      <c r="EUP42" s="498"/>
      <c r="EUQ42" s="498"/>
      <c r="EUR42" s="498"/>
      <c r="EUS42" s="498"/>
      <c r="EUT42" s="498"/>
      <c r="EUU42" s="498"/>
      <c r="EUV42" s="498"/>
      <c r="EUW42" s="498"/>
      <c r="EUX42" s="498"/>
      <c r="EUY42" s="498"/>
      <c r="EUZ42" s="498"/>
      <c r="EVA42" s="498"/>
      <c r="EVB42" s="498"/>
      <c r="EVC42" s="498"/>
      <c r="EVD42" s="498"/>
      <c r="EVE42" s="498"/>
      <c r="EVF42" s="498"/>
      <c r="EVG42" s="498"/>
      <c r="EVH42" s="498"/>
      <c r="EVI42" s="498"/>
      <c r="EVJ42" s="498"/>
      <c r="EVK42" s="498"/>
      <c r="EVL42" s="498"/>
      <c r="EVM42" s="498"/>
      <c r="EVN42" s="498"/>
      <c r="EVO42" s="498"/>
      <c r="EVP42" s="498"/>
      <c r="EVQ42" s="498"/>
      <c r="EVR42" s="498"/>
      <c r="EVS42" s="498"/>
      <c r="EVT42" s="498"/>
      <c r="EVU42" s="498"/>
      <c r="EVV42" s="498"/>
      <c r="EVW42" s="498"/>
      <c r="EVX42" s="498"/>
      <c r="EVY42" s="498"/>
      <c r="EVZ42" s="498"/>
      <c r="EWA42" s="498"/>
      <c r="EWB42" s="498"/>
      <c r="EWC42" s="498"/>
      <c r="EWD42" s="498"/>
      <c r="EWE42" s="498"/>
      <c r="EWF42" s="498"/>
      <c r="EWG42" s="498"/>
      <c r="EWH42" s="498"/>
      <c r="EWI42" s="498"/>
      <c r="EWJ42" s="498"/>
      <c r="EWK42" s="498"/>
      <c r="EWL42" s="498"/>
      <c r="EWM42" s="498"/>
      <c r="EWN42" s="498"/>
      <c r="EWO42" s="498"/>
      <c r="EWP42" s="498"/>
      <c r="EWQ42" s="498"/>
      <c r="EWR42" s="498"/>
      <c r="EWS42" s="498"/>
      <c r="EWT42" s="498"/>
      <c r="EWU42" s="498"/>
      <c r="EWV42" s="498"/>
      <c r="EWW42" s="498"/>
      <c r="EWX42" s="498"/>
      <c r="EWY42" s="498"/>
      <c r="EWZ42" s="498"/>
      <c r="EXA42" s="498"/>
      <c r="EXB42" s="498"/>
      <c r="EXC42" s="498"/>
      <c r="EXD42" s="498"/>
      <c r="EXE42" s="498"/>
      <c r="EXF42" s="498"/>
      <c r="EXG42" s="498"/>
      <c r="EXH42" s="498"/>
      <c r="EXI42" s="498"/>
      <c r="EXJ42" s="498"/>
      <c r="EXK42" s="498"/>
      <c r="EXL42" s="498"/>
      <c r="EXM42" s="498"/>
      <c r="EXN42" s="498"/>
      <c r="EXO42" s="498"/>
      <c r="EXP42" s="498"/>
      <c r="EXQ42" s="498"/>
      <c r="EXR42" s="498"/>
      <c r="EXS42" s="498"/>
      <c r="EXT42" s="498"/>
      <c r="EXU42" s="498"/>
      <c r="EXV42" s="498"/>
      <c r="EXW42" s="498"/>
      <c r="EXX42" s="498"/>
      <c r="EXY42" s="498"/>
      <c r="EXZ42" s="498"/>
      <c r="EYA42" s="498"/>
      <c r="EYB42" s="498"/>
      <c r="EYC42" s="498"/>
      <c r="EYD42" s="498"/>
      <c r="EYE42" s="498"/>
      <c r="EYF42" s="498"/>
      <c r="EYG42" s="498"/>
      <c r="EYH42" s="498"/>
      <c r="EYI42" s="498"/>
      <c r="EYJ42" s="498"/>
      <c r="EYK42" s="498"/>
      <c r="EYL42" s="498"/>
      <c r="EYM42" s="498"/>
      <c r="EYN42" s="498"/>
      <c r="EYO42" s="498"/>
      <c r="EYP42" s="498"/>
      <c r="EYQ42" s="498"/>
      <c r="EYR42" s="498"/>
      <c r="EYS42" s="498"/>
      <c r="EYT42" s="498"/>
      <c r="EYU42" s="498"/>
      <c r="EYV42" s="498"/>
      <c r="EYW42" s="498"/>
      <c r="EYX42" s="498"/>
      <c r="EYY42" s="498"/>
      <c r="EYZ42" s="498"/>
      <c r="EZA42" s="498"/>
      <c r="EZB42" s="498"/>
      <c r="EZC42" s="498"/>
      <c r="EZD42" s="498"/>
      <c r="EZE42" s="498"/>
      <c r="EZF42" s="498"/>
      <c r="EZG42" s="498"/>
      <c r="EZH42" s="498"/>
      <c r="EZI42" s="498"/>
      <c r="EZJ42" s="498"/>
      <c r="EZK42" s="498"/>
      <c r="EZL42" s="498"/>
      <c r="EZM42" s="498"/>
      <c r="EZN42" s="498"/>
      <c r="EZO42" s="498"/>
      <c r="EZP42" s="498"/>
      <c r="EZQ42" s="498"/>
      <c r="EZR42" s="498"/>
      <c r="EZS42" s="498"/>
      <c r="EZT42" s="498"/>
      <c r="EZU42" s="498"/>
      <c r="EZV42" s="498"/>
      <c r="EZW42" s="498"/>
      <c r="EZX42" s="498"/>
      <c r="EZY42" s="498"/>
      <c r="EZZ42" s="498"/>
      <c r="FAA42" s="498"/>
      <c r="FAB42" s="498"/>
      <c r="FAC42" s="498"/>
      <c r="FAD42" s="498"/>
      <c r="FAE42" s="498"/>
      <c r="FAF42" s="498"/>
      <c r="FAG42" s="498"/>
      <c r="FAH42" s="498"/>
      <c r="FAI42" s="498"/>
      <c r="FAJ42" s="498"/>
      <c r="FAK42" s="498"/>
      <c r="FAL42" s="498"/>
      <c r="FAM42" s="498"/>
      <c r="FAN42" s="498"/>
      <c r="FAO42" s="498"/>
      <c r="FAP42" s="498"/>
      <c r="FAQ42" s="498"/>
      <c r="FAR42" s="498"/>
      <c r="FAS42" s="498"/>
      <c r="FAT42" s="498"/>
      <c r="FAU42" s="498"/>
      <c r="FAV42" s="498"/>
      <c r="FAW42" s="498"/>
      <c r="FAX42" s="498"/>
      <c r="FAY42" s="498"/>
      <c r="FAZ42" s="498"/>
      <c r="FBA42" s="498"/>
      <c r="FBB42" s="498"/>
      <c r="FBC42" s="498"/>
      <c r="FBD42" s="498"/>
      <c r="FBE42" s="498"/>
      <c r="FBF42" s="498"/>
      <c r="FBG42" s="498"/>
      <c r="FBH42" s="498"/>
      <c r="FBI42" s="498"/>
      <c r="FBJ42" s="498"/>
      <c r="FBK42" s="498"/>
      <c r="FBL42" s="498"/>
      <c r="FBM42" s="498"/>
      <c r="FBN42" s="498"/>
      <c r="FBO42" s="498"/>
      <c r="FBP42" s="498"/>
      <c r="FBQ42" s="498"/>
      <c r="FBR42" s="498"/>
      <c r="FBS42" s="498"/>
      <c r="FBT42" s="498"/>
      <c r="FBU42" s="498"/>
      <c r="FBV42" s="498"/>
      <c r="FBW42" s="498"/>
      <c r="FBX42" s="498"/>
      <c r="FBY42" s="498"/>
      <c r="FBZ42" s="498"/>
      <c r="FCA42" s="498"/>
      <c r="FCB42" s="498"/>
      <c r="FCC42" s="498"/>
      <c r="FCD42" s="498"/>
      <c r="FCE42" s="498"/>
      <c r="FCF42" s="498"/>
      <c r="FCG42" s="498"/>
      <c r="FCH42" s="498"/>
      <c r="FCI42" s="498"/>
      <c r="FCJ42" s="498"/>
      <c r="FCK42" s="498"/>
      <c r="FCL42" s="498"/>
      <c r="FCM42" s="498"/>
      <c r="FCN42" s="498"/>
      <c r="FCO42" s="498"/>
      <c r="FCP42" s="498"/>
      <c r="FCQ42" s="498"/>
      <c r="FCR42" s="498"/>
      <c r="FCS42" s="498"/>
      <c r="FCT42" s="498"/>
      <c r="FCU42" s="498"/>
      <c r="FCV42" s="498"/>
      <c r="FCW42" s="498"/>
      <c r="FCX42" s="498"/>
      <c r="FCY42" s="498"/>
      <c r="FCZ42" s="498"/>
      <c r="FDA42" s="498"/>
      <c r="FDB42" s="498"/>
      <c r="FDC42" s="498"/>
      <c r="FDD42" s="498"/>
      <c r="FDE42" s="498"/>
      <c r="FDF42" s="498"/>
      <c r="FDG42" s="498"/>
      <c r="FDH42" s="498"/>
      <c r="FDI42" s="498"/>
      <c r="FDJ42" s="498"/>
      <c r="FDK42" s="498"/>
      <c r="FDL42" s="498"/>
      <c r="FDM42" s="498"/>
      <c r="FDN42" s="498"/>
      <c r="FDO42" s="498"/>
      <c r="FDP42" s="498"/>
      <c r="FDQ42" s="498"/>
      <c r="FDR42" s="498"/>
      <c r="FDS42" s="498"/>
      <c r="FDT42" s="498"/>
      <c r="FDU42" s="498"/>
      <c r="FDV42" s="498"/>
      <c r="FDW42" s="498"/>
      <c r="FDX42" s="498"/>
      <c r="FDY42" s="498"/>
      <c r="FDZ42" s="498"/>
      <c r="FEA42" s="498"/>
      <c r="FEB42" s="498"/>
      <c r="FEC42" s="498"/>
      <c r="FED42" s="498"/>
      <c r="FEE42" s="498"/>
      <c r="FEF42" s="498"/>
      <c r="FEG42" s="498"/>
      <c r="FEH42" s="498"/>
      <c r="FEI42" s="498"/>
      <c r="FEJ42" s="498"/>
      <c r="FEK42" s="498"/>
      <c r="FEL42" s="498"/>
      <c r="FEM42" s="498"/>
      <c r="FEN42" s="498"/>
      <c r="FEO42" s="498"/>
      <c r="FEP42" s="498"/>
      <c r="FEQ42" s="498"/>
      <c r="FER42" s="498"/>
      <c r="FES42" s="498"/>
      <c r="FET42" s="498"/>
      <c r="FEU42" s="498"/>
      <c r="FEV42" s="498"/>
      <c r="FEW42" s="498"/>
      <c r="FEX42" s="498"/>
      <c r="FEY42" s="498"/>
      <c r="FEZ42" s="498"/>
      <c r="FFA42" s="498"/>
      <c r="FFB42" s="498"/>
      <c r="FFC42" s="498"/>
      <c r="FFD42" s="498"/>
      <c r="FFE42" s="498"/>
      <c r="FFF42" s="498"/>
      <c r="FFG42" s="498"/>
      <c r="FFH42" s="498"/>
      <c r="FFI42" s="498"/>
      <c r="FFJ42" s="498"/>
      <c r="FFK42" s="498"/>
      <c r="FFL42" s="498"/>
      <c r="FFM42" s="498"/>
      <c r="FFN42" s="498"/>
      <c r="FFO42" s="498"/>
      <c r="FFP42" s="498"/>
      <c r="FFQ42" s="498"/>
      <c r="FFR42" s="498"/>
      <c r="FFS42" s="498"/>
      <c r="FFT42" s="498"/>
      <c r="FFU42" s="498"/>
      <c r="FFV42" s="498"/>
      <c r="FFW42" s="498"/>
      <c r="FFX42" s="498"/>
      <c r="FFY42" s="498"/>
      <c r="FFZ42" s="498"/>
      <c r="FGA42" s="498"/>
      <c r="FGB42" s="498"/>
      <c r="FGC42" s="498"/>
      <c r="FGD42" s="498"/>
      <c r="FGE42" s="498"/>
      <c r="FGF42" s="498"/>
      <c r="FGG42" s="498"/>
      <c r="FGH42" s="498"/>
      <c r="FGI42" s="498"/>
      <c r="FGJ42" s="498"/>
      <c r="FGK42" s="498"/>
      <c r="FGL42" s="498"/>
      <c r="FGM42" s="498"/>
      <c r="FGN42" s="498"/>
      <c r="FGO42" s="498"/>
      <c r="FGP42" s="498"/>
      <c r="FGQ42" s="498"/>
      <c r="FGR42" s="498"/>
      <c r="FGS42" s="498"/>
      <c r="FGT42" s="498"/>
      <c r="FGU42" s="498"/>
      <c r="FGV42" s="498"/>
      <c r="FGW42" s="498"/>
      <c r="FGX42" s="498"/>
      <c r="FGY42" s="498"/>
      <c r="FGZ42" s="498"/>
      <c r="FHA42" s="498"/>
      <c r="FHB42" s="498"/>
      <c r="FHC42" s="498"/>
      <c r="FHD42" s="498"/>
      <c r="FHE42" s="498"/>
      <c r="FHF42" s="498"/>
      <c r="FHG42" s="498"/>
      <c r="FHH42" s="498"/>
      <c r="FHI42" s="498"/>
      <c r="FHJ42" s="498"/>
      <c r="FHK42" s="498"/>
      <c r="FHL42" s="498"/>
      <c r="FHM42" s="498"/>
      <c r="FHN42" s="498"/>
      <c r="FHO42" s="498"/>
      <c r="FHP42" s="498"/>
      <c r="FHQ42" s="498"/>
      <c r="FHR42" s="498"/>
      <c r="FHS42" s="498"/>
      <c r="FHT42" s="498"/>
      <c r="FHU42" s="498"/>
      <c r="FHV42" s="498"/>
      <c r="FHW42" s="498"/>
      <c r="FHX42" s="498"/>
      <c r="FHY42" s="498"/>
      <c r="FHZ42" s="498"/>
      <c r="FIA42" s="498"/>
      <c r="FIB42" s="498"/>
      <c r="FIC42" s="498"/>
      <c r="FID42" s="498"/>
      <c r="FIE42" s="498"/>
      <c r="FIF42" s="498"/>
      <c r="FIG42" s="498"/>
      <c r="FIH42" s="498"/>
      <c r="FII42" s="498"/>
      <c r="FIJ42" s="498"/>
      <c r="FIK42" s="498"/>
      <c r="FIL42" s="498"/>
      <c r="FIM42" s="498"/>
      <c r="FIN42" s="498"/>
      <c r="FIO42" s="498"/>
      <c r="FIP42" s="498"/>
      <c r="FIQ42" s="498"/>
      <c r="FIR42" s="498"/>
      <c r="FIS42" s="498"/>
      <c r="FIT42" s="498"/>
      <c r="FIU42" s="498"/>
      <c r="FIV42" s="498"/>
      <c r="FIW42" s="498"/>
      <c r="FIX42" s="498"/>
      <c r="FIY42" s="498"/>
      <c r="FIZ42" s="498"/>
      <c r="FJA42" s="498"/>
      <c r="FJB42" s="498"/>
      <c r="FJC42" s="498"/>
      <c r="FJD42" s="498"/>
      <c r="FJE42" s="498"/>
      <c r="FJF42" s="498"/>
      <c r="FJG42" s="498"/>
      <c r="FJH42" s="498"/>
      <c r="FJI42" s="498"/>
      <c r="FJJ42" s="498"/>
      <c r="FJK42" s="498"/>
      <c r="FJL42" s="498"/>
      <c r="FJM42" s="498"/>
      <c r="FJN42" s="498"/>
      <c r="FJO42" s="498"/>
      <c r="FJP42" s="498"/>
      <c r="FJQ42" s="498"/>
      <c r="FJR42" s="498"/>
      <c r="FJS42" s="498"/>
      <c r="FJT42" s="498"/>
      <c r="FJU42" s="498"/>
      <c r="FJV42" s="498"/>
      <c r="FJW42" s="498"/>
      <c r="FJX42" s="498"/>
      <c r="FJY42" s="498"/>
      <c r="FJZ42" s="498"/>
      <c r="FKA42" s="498"/>
      <c r="FKB42" s="498"/>
      <c r="FKC42" s="498"/>
      <c r="FKD42" s="498"/>
      <c r="FKE42" s="498"/>
      <c r="FKF42" s="498"/>
      <c r="FKG42" s="498"/>
      <c r="FKH42" s="498"/>
      <c r="FKI42" s="498"/>
      <c r="FKJ42" s="498"/>
      <c r="FKK42" s="498"/>
      <c r="FKL42" s="498"/>
      <c r="FKM42" s="498"/>
      <c r="FKN42" s="498"/>
      <c r="FKO42" s="498"/>
      <c r="FKP42" s="498"/>
      <c r="FKQ42" s="498"/>
      <c r="FKR42" s="498"/>
      <c r="FKS42" s="498"/>
      <c r="FKT42" s="498"/>
      <c r="FKU42" s="498"/>
      <c r="FKV42" s="498"/>
      <c r="FKW42" s="498"/>
      <c r="FKX42" s="498"/>
      <c r="FKY42" s="498"/>
      <c r="FKZ42" s="498"/>
      <c r="FLA42" s="498"/>
      <c r="FLB42" s="498"/>
      <c r="FLC42" s="498"/>
      <c r="FLD42" s="498"/>
      <c r="FLE42" s="498"/>
      <c r="FLF42" s="498"/>
      <c r="FLG42" s="498"/>
      <c r="FLH42" s="498"/>
      <c r="FLI42" s="498"/>
      <c r="FLJ42" s="498"/>
      <c r="FLK42" s="498"/>
      <c r="FLL42" s="498"/>
      <c r="FLM42" s="498"/>
      <c r="FLN42" s="498"/>
      <c r="FLO42" s="498"/>
      <c r="FLP42" s="498"/>
      <c r="FLQ42" s="498"/>
      <c r="FLR42" s="498"/>
      <c r="FLS42" s="498"/>
      <c r="FLT42" s="498"/>
      <c r="FLU42" s="498"/>
      <c r="FLV42" s="498"/>
      <c r="FLW42" s="498"/>
      <c r="FLX42" s="498"/>
      <c r="FLY42" s="498"/>
      <c r="FLZ42" s="498"/>
      <c r="FMA42" s="498"/>
      <c r="FMB42" s="498"/>
      <c r="FMC42" s="498"/>
      <c r="FMD42" s="498"/>
      <c r="FME42" s="498"/>
      <c r="FMF42" s="498"/>
      <c r="FMG42" s="498"/>
      <c r="FMH42" s="498"/>
      <c r="FMI42" s="498"/>
      <c r="FMJ42" s="498"/>
      <c r="FMK42" s="498"/>
      <c r="FML42" s="498"/>
      <c r="FMM42" s="498"/>
      <c r="FMN42" s="498"/>
      <c r="FMO42" s="498"/>
      <c r="FMP42" s="498"/>
      <c r="FMQ42" s="498"/>
      <c r="FMR42" s="498"/>
      <c r="FMS42" s="498"/>
      <c r="FMT42" s="498"/>
      <c r="FMU42" s="498"/>
      <c r="FMV42" s="498"/>
      <c r="FMW42" s="498"/>
      <c r="FMX42" s="498"/>
      <c r="FMY42" s="498"/>
      <c r="FMZ42" s="498"/>
      <c r="FNA42" s="498"/>
      <c r="FNB42" s="498"/>
      <c r="FNC42" s="498"/>
      <c r="FND42" s="498"/>
      <c r="FNE42" s="498"/>
      <c r="FNF42" s="498"/>
      <c r="FNG42" s="498"/>
      <c r="FNH42" s="498"/>
      <c r="FNI42" s="498"/>
      <c r="FNJ42" s="498"/>
      <c r="FNK42" s="498"/>
      <c r="FNL42" s="498"/>
      <c r="FNM42" s="498"/>
      <c r="FNN42" s="498"/>
      <c r="FNO42" s="498"/>
      <c r="FNP42" s="498"/>
      <c r="FNQ42" s="498"/>
      <c r="FNR42" s="498"/>
      <c r="FNS42" s="498"/>
      <c r="FNT42" s="498"/>
      <c r="FNU42" s="498"/>
      <c r="FNV42" s="498"/>
      <c r="FNW42" s="498"/>
      <c r="FNX42" s="498"/>
      <c r="FNY42" s="498"/>
      <c r="FNZ42" s="498"/>
      <c r="FOA42" s="498"/>
      <c r="FOB42" s="498"/>
      <c r="FOC42" s="498"/>
      <c r="FOD42" s="498"/>
      <c r="FOE42" s="498"/>
      <c r="FOF42" s="498"/>
      <c r="FOG42" s="498"/>
      <c r="FOH42" s="498"/>
      <c r="FOI42" s="498"/>
      <c r="FOJ42" s="498"/>
      <c r="FOK42" s="498"/>
      <c r="FOL42" s="498"/>
      <c r="FOM42" s="498"/>
      <c r="FON42" s="498"/>
      <c r="FOO42" s="498"/>
      <c r="FOP42" s="498"/>
      <c r="FOQ42" s="498"/>
      <c r="FOR42" s="498"/>
      <c r="FOS42" s="498"/>
      <c r="FOT42" s="498"/>
      <c r="FOU42" s="498"/>
      <c r="FOV42" s="498"/>
      <c r="FOW42" s="498"/>
      <c r="FOX42" s="498"/>
      <c r="FOY42" s="498"/>
      <c r="FOZ42" s="498"/>
      <c r="FPA42" s="498"/>
      <c r="FPB42" s="498"/>
      <c r="FPC42" s="498"/>
      <c r="FPD42" s="498"/>
      <c r="FPE42" s="498"/>
      <c r="FPF42" s="498"/>
      <c r="FPG42" s="498"/>
      <c r="FPH42" s="498"/>
      <c r="FPI42" s="498"/>
      <c r="FPJ42" s="498"/>
      <c r="FPK42" s="498"/>
      <c r="FPL42" s="498"/>
      <c r="FPM42" s="498"/>
      <c r="FPN42" s="498"/>
      <c r="FPO42" s="498"/>
      <c r="FPP42" s="498"/>
      <c r="FPQ42" s="498"/>
      <c r="FPR42" s="498"/>
      <c r="FPS42" s="498"/>
      <c r="FPT42" s="498"/>
      <c r="FPU42" s="498"/>
      <c r="FPV42" s="498"/>
      <c r="FPW42" s="498"/>
      <c r="FPX42" s="498"/>
      <c r="FPY42" s="498"/>
      <c r="FPZ42" s="498"/>
      <c r="FQA42" s="498"/>
      <c r="FQB42" s="498"/>
      <c r="FQC42" s="498"/>
      <c r="FQD42" s="498"/>
      <c r="FQE42" s="498"/>
      <c r="FQF42" s="498"/>
      <c r="FQG42" s="498"/>
      <c r="FQH42" s="498"/>
      <c r="FQI42" s="498"/>
      <c r="FQJ42" s="498"/>
      <c r="FQK42" s="498"/>
      <c r="FQL42" s="498"/>
      <c r="FQM42" s="498"/>
      <c r="FQN42" s="498"/>
      <c r="FQO42" s="498"/>
      <c r="FQP42" s="498"/>
      <c r="FQQ42" s="498"/>
      <c r="FQR42" s="498"/>
      <c r="FQS42" s="498"/>
      <c r="FQT42" s="498"/>
      <c r="FQU42" s="498"/>
      <c r="FQV42" s="498"/>
      <c r="FQW42" s="498"/>
      <c r="FQX42" s="498"/>
      <c r="FQY42" s="498"/>
      <c r="FQZ42" s="498"/>
      <c r="FRA42" s="498"/>
      <c r="FRB42" s="498"/>
      <c r="FRC42" s="498"/>
      <c r="FRD42" s="498"/>
      <c r="FRE42" s="498"/>
      <c r="FRF42" s="498"/>
      <c r="FRG42" s="498"/>
      <c r="FRH42" s="498"/>
      <c r="FRI42" s="498"/>
      <c r="FRJ42" s="498"/>
      <c r="FRK42" s="498"/>
      <c r="FRL42" s="498"/>
      <c r="FRM42" s="498"/>
      <c r="FRN42" s="498"/>
      <c r="FRO42" s="498"/>
      <c r="FRP42" s="498"/>
      <c r="FRQ42" s="498"/>
      <c r="FRR42" s="498"/>
      <c r="FRS42" s="498"/>
      <c r="FRT42" s="498"/>
      <c r="FRU42" s="498"/>
      <c r="FRV42" s="498"/>
      <c r="FRW42" s="498"/>
      <c r="FRX42" s="498"/>
      <c r="FRY42" s="498"/>
      <c r="FRZ42" s="498"/>
      <c r="FSA42" s="498"/>
      <c r="FSB42" s="498"/>
      <c r="FSC42" s="498"/>
      <c r="FSD42" s="498"/>
      <c r="FSE42" s="498"/>
      <c r="FSF42" s="498"/>
      <c r="FSG42" s="498"/>
      <c r="FSH42" s="498"/>
      <c r="FSI42" s="498"/>
      <c r="FSJ42" s="498"/>
      <c r="FSK42" s="498"/>
      <c r="FSL42" s="498"/>
      <c r="FSM42" s="498"/>
      <c r="FSN42" s="498"/>
      <c r="FSO42" s="498"/>
      <c r="FSP42" s="498"/>
      <c r="FSQ42" s="498"/>
      <c r="FSR42" s="498"/>
      <c r="FSS42" s="498"/>
      <c r="FST42" s="498"/>
      <c r="FSU42" s="498"/>
      <c r="FSV42" s="498"/>
      <c r="FSW42" s="498"/>
      <c r="FSX42" s="498"/>
      <c r="FSY42" s="498"/>
      <c r="FSZ42" s="498"/>
      <c r="FTA42" s="498"/>
      <c r="FTB42" s="498"/>
      <c r="FTC42" s="498"/>
      <c r="FTD42" s="498"/>
      <c r="FTE42" s="498"/>
      <c r="FTF42" s="498"/>
      <c r="FTG42" s="498"/>
      <c r="FTH42" s="498"/>
      <c r="FTI42" s="498"/>
      <c r="FTJ42" s="498"/>
      <c r="FTK42" s="498"/>
      <c r="FTL42" s="498"/>
      <c r="FTM42" s="498"/>
      <c r="FTN42" s="498"/>
      <c r="FTO42" s="498"/>
      <c r="FTP42" s="498"/>
      <c r="FTQ42" s="498"/>
      <c r="FTR42" s="498"/>
      <c r="FTS42" s="498"/>
      <c r="FTT42" s="498"/>
      <c r="FTU42" s="498"/>
      <c r="FTV42" s="498"/>
      <c r="FTW42" s="498"/>
      <c r="FTX42" s="498"/>
      <c r="FTY42" s="498"/>
      <c r="FTZ42" s="498"/>
      <c r="FUA42" s="498"/>
      <c r="FUB42" s="498"/>
      <c r="FUC42" s="498"/>
      <c r="FUD42" s="498"/>
      <c r="FUE42" s="498"/>
      <c r="FUF42" s="498"/>
      <c r="FUG42" s="498"/>
      <c r="FUH42" s="498"/>
      <c r="FUI42" s="498"/>
      <c r="FUJ42" s="498"/>
      <c r="FUK42" s="498"/>
      <c r="FUL42" s="498"/>
      <c r="FUM42" s="498"/>
      <c r="FUN42" s="498"/>
      <c r="FUO42" s="498"/>
      <c r="FUP42" s="498"/>
      <c r="FUQ42" s="498"/>
      <c r="FUR42" s="498"/>
      <c r="FUS42" s="498"/>
      <c r="FUT42" s="498"/>
      <c r="FUU42" s="498"/>
      <c r="FUV42" s="498"/>
      <c r="FUW42" s="498"/>
      <c r="FUX42" s="498"/>
      <c r="FUY42" s="498"/>
      <c r="FUZ42" s="498"/>
      <c r="FVA42" s="498"/>
      <c r="FVB42" s="498"/>
      <c r="FVC42" s="498"/>
      <c r="FVD42" s="498"/>
      <c r="FVE42" s="498"/>
      <c r="FVF42" s="498"/>
      <c r="FVG42" s="498"/>
      <c r="FVH42" s="498"/>
      <c r="FVI42" s="498"/>
      <c r="FVJ42" s="498"/>
      <c r="FVK42" s="498"/>
      <c r="FVL42" s="498"/>
      <c r="FVM42" s="498"/>
      <c r="FVN42" s="498"/>
      <c r="FVO42" s="498"/>
      <c r="FVP42" s="498"/>
      <c r="FVQ42" s="498"/>
      <c r="FVR42" s="498"/>
      <c r="FVS42" s="498"/>
      <c r="FVT42" s="498"/>
      <c r="FVU42" s="498"/>
      <c r="FVV42" s="498"/>
      <c r="FVW42" s="498"/>
      <c r="FVX42" s="498"/>
      <c r="FVY42" s="498"/>
      <c r="FVZ42" s="498"/>
      <c r="FWA42" s="498"/>
      <c r="FWB42" s="498"/>
      <c r="FWC42" s="498"/>
      <c r="FWD42" s="498"/>
      <c r="FWE42" s="498"/>
      <c r="FWF42" s="498"/>
      <c r="FWG42" s="498"/>
      <c r="FWH42" s="498"/>
      <c r="FWI42" s="498"/>
      <c r="FWJ42" s="498"/>
      <c r="FWK42" s="498"/>
      <c r="FWL42" s="498"/>
      <c r="FWM42" s="498"/>
      <c r="FWN42" s="498"/>
      <c r="FWO42" s="498"/>
      <c r="FWP42" s="498"/>
      <c r="FWQ42" s="498"/>
      <c r="FWR42" s="498"/>
      <c r="FWS42" s="498"/>
      <c r="FWT42" s="498"/>
      <c r="FWU42" s="498"/>
      <c r="FWV42" s="498"/>
      <c r="FWW42" s="498"/>
      <c r="FWX42" s="498"/>
      <c r="FWY42" s="498"/>
      <c r="FWZ42" s="498"/>
      <c r="FXA42" s="498"/>
      <c r="FXB42" s="498"/>
      <c r="FXC42" s="498"/>
      <c r="FXD42" s="498"/>
      <c r="FXE42" s="498"/>
      <c r="FXF42" s="498"/>
      <c r="FXG42" s="498"/>
      <c r="FXH42" s="498"/>
      <c r="FXI42" s="498"/>
      <c r="FXJ42" s="498"/>
      <c r="FXK42" s="498"/>
      <c r="FXL42" s="498"/>
      <c r="FXM42" s="498"/>
      <c r="FXN42" s="498"/>
      <c r="FXO42" s="498"/>
      <c r="FXP42" s="498"/>
      <c r="FXQ42" s="498"/>
      <c r="FXR42" s="498"/>
      <c r="FXS42" s="498"/>
      <c r="FXT42" s="498"/>
      <c r="FXU42" s="498"/>
      <c r="FXV42" s="498"/>
      <c r="FXW42" s="498"/>
      <c r="FXX42" s="498"/>
      <c r="FXY42" s="498"/>
      <c r="FXZ42" s="498"/>
      <c r="FYA42" s="498"/>
      <c r="FYB42" s="498"/>
      <c r="FYC42" s="498"/>
      <c r="FYD42" s="498"/>
      <c r="FYE42" s="498"/>
      <c r="FYF42" s="498"/>
      <c r="FYG42" s="498"/>
      <c r="FYH42" s="498"/>
      <c r="FYI42" s="498"/>
      <c r="FYJ42" s="498"/>
      <c r="FYK42" s="498"/>
      <c r="FYL42" s="498"/>
      <c r="FYM42" s="498"/>
      <c r="FYN42" s="498"/>
      <c r="FYO42" s="498"/>
      <c r="FYP42" s="498"/>
      <c r="FYQ42" s="498"/>
      <c r="FYR42" s="498"/>
      <c r="FYS42" s="498"/>
      <c r="FYT42" s="498"/>
      <c r="FYU42" s="498"/>
      <c r="FYV42" s="498"/>
      <c r="FYW42" s="498"/>
      <c r="FYX42" s="498"/>
      <c r="FYY42" s="498"/>
      <c r="FYZ42" s="498"/>
      <c r="FZA42" s="498"/>
      <c r="FZB42" s="498"/>
      <c r="FZC42" s="498"/>
      <c r="FZD42" s="498"/>
      <c r="FZE42" s="498"/>
      <c r="FZF42" s="498"/>
      <c r="FZG42" s="498"/>
      <c r="FZH42" s="498"/>
      <c r="FZI42" s="498"/>
      <c r="FZJ42" s="498"/>
      <c r="FZK42" s="498"/>
      <c r="FZL42" s="498"/>
      <c r="FZM42" s="498"/>
      <c r="FZN42" s="498"/>
      <c r="FZO42" s="498"/>
      <c r="FZP42" s="498"/>
      <c r="FZQ42" s="498"/>
      <c r="FZR42" s="498"/>
      <c r="FZS42" s="498"/>
      <c r="FZT42" s="498"/>
      <c r="FZU42" s="498"/>
      <c r="FZV42" s="498"/>
      <c r="FZW42" s="498"/>
      <c r="FZX42" s="498"/>
      <c r="FZY42" s="498"/>
      <c r="FZZ42" s="498"/>
      <c r="GAA42" s="498"/>
      <c r="GAB42" s="498"/>
      <c r="GAC42" s="498"/>
      <c r="GAD42" s="498"/>
      <c r="GAE42" s="498"/>
      <c r="GAF42" s="498"/>
      <c r="GAG42" s="498"/>
      <c r="GAH42" s="498"/>
      <c r="GAI42" s="498"/>
      <c r="GAJ42" s="498"/>
      <c r="GAK42" s="498"/>
      <c r="GAL42" s="498"/>
      <c r="GAM42" s="498"/>
      <c r="GAN42" s="498"/>
      <c r="GAO42" s="498"/>
      <c r="GAP42" s="498"/>
      <c r="GAQ42" s="498"/>
      <c r="GAR42" s="498"/>
      <c r="GAS42" s="498"/>
      <c r="GAT42" s="498"/>
      <c r="GAU42" s="498"/>
      <c r="GAV42" s="498"/>
      <c r="GAW42" s="498"/>
      <c r="GAX42" s="498"/>
      <c r="GAY42" s="498"/>
      <c r="GAZ42" s="498"/>
      <c r="GBA42" s="498"/>
      <c r="GBB42" s="498"/>
      <c r="GBC42" s="498"/>
      <c r="GBD42" s="498"/>
      <c r="GBE42" s="498"/>
      <c r="GBF42" s="498"/>
      <c r="GBG42" s="498"/>
      <c r="GBH42" s="498"/>
      <c r="GBI42" s="498"/>
      <c r="GBJ42" s="498"/>
      <c r="GBK42" s="498"/>
      <c r="GBL42" s="498"/>
      <c r="GBM42" s="498"/>
      <c r="GBN42" s="498"/>
      <c r="GBO42" s="498"/>
      <c r="GBP42" s="498"/>
      <c r="GBQ42" s="498"/>
      <c r="GBR42" s="498"/>
      <c r="GBS42" s="498"/>
      <c r="GBT42" s="498"/>
      <c r="GBU42" s="498"/>
      <c r="GBV42" s="498"/>
      <c r="GBW42" s="498"/>
      <c r="GBX42" s="498"/>
      <c r="GBY42" s="498"/>
      <c r="GBZ42" s="498"/>
      <c r="GCA42" s="498"/>
      <c r="GCB42" s="498"/>
      <c r="GCC42" s="498"/>
      <c r="GCD42" s="498"/>
      <c r="GCE42" s="498"/>
      <c r="GCF42" s="498"/>
      <c r="GCG42" s="498"/>
      <c r="GCH42" s="498"/>
      <c r="GCI42" s="498"/>
      <c r="GCJ42" s="498"/>
      <c r="GCK42" s="498"/>
      <c r="GCL42" s="498"/>
      <c r="GCM42" s="498"/>
      <c r="GCN42" s="498"/>
      <c r="GCO42" s="498"/>
      <c r="GCP42" s="498"/>
      <c r="GCQ42" s="498"/>
      <c r="GCR42" s="498"/>
      <c r="GCS42" s="498"/>
      <c r="GCT42" s="498"/>
      <c r="GCU42" s="498"/>
      <c r="GCV42" s="498"/>
      <c r="GCW42" s="498"/>
      <c r="GCX42" s="498"/>
      <c r="GCY42" s="498"/>
      <c r="GCZ42" s="498"/>
      <c r="GDA42" s="498"/>
      <c r="GDB42" s="498"/>
      <c r="GDC42" s="498"/>
      <c r="GDD42" s="498"/>
      <c r="GDE42" s="498"/>
      <c r="GDF42" s="498"/>
      <c r="GDG42" s="498"/>
      <c r="GDH42" s="498"/>
      <c r="GDI42" s="498"/>
      <c r="GDJ42" s="498"/>
      <c r="GDK42" s="498"/>
      <c r="GDL42" s="498"/>
      <c r="GDM42" s="498"/>
      <c r="GDN42" s="498"/>
      <c r="GDO42" s="498"/>
      <c r="GDP42" s="498"/>
      <c r="GDQ42" s="498"/>
      <c r="GDR42" s="498"/>
      <c r="GDS42" s="498"/>
      <c r="GDT42" s="498"/>
      <c r="GDU42" s="498"/>
      <c r="GDV42" s="498"/>
      <c r="GDW42" s="498"/>
      <c r="GDX42" s="498"/>
      <c r="GDY42" s="498"/>
      <c r="GDZ42" s="498"/>
      <c r="GEA42" s="498"/>
      <c r="GEB42" s="498"/>
      <c r="GEC42" s="498"/>
      <c r="GED42" s="498"/>
      <c r="GEE42" s="498"/>
      <c r="GEF42" s="498"/>
      <c r="GEG42" s="498"/>
      <c r="GEH42" s="498"/>
      <c r="GEI42" s="498"/>
      <c r="GEJ42" s="498"/>
      <c r="GEK42" s="498"/>
      <c r="GEL42" s="498"/>
      <c r="GEM42" s="498"/>
      <c r="GEN42" s="498"/>
      <c r="GEO42" s="498"/>
      <c r="GEP42" s="498"/>
      <c r="GEQ42" s="498"/>
      <c r="GER42" s="498"/>
      <c r="GES42" s="498"/>
      <c r="GET42" s="498"/>
      <c r="GEU42" s="498"/>
      <c r="GEV42" s="498"/>
      <c r="GEW42" s="498"/>
      <c r="GEX42" s="498"/>
      <c r="GEY42" s="498"/>
      <c r="GEZ42" s="498"/>
      <c r="GFA42" s="498"/>
      <c r="GFB42" s="498"/>
      <c r="GFC42" s="498"/>
      <c r="GFD42" s="498"/>
      <c r="GFE42" s="498"/>
      <c r="GFF42" s="498"/>
      <c r="GFG42" s="498"/>
      <c r="GFH42" s="498"/>
      <c r="GFI42" s="498"/>
      <c r="GFJ42" s="498"/>
      <c r="GFK42" s="498"/>
      <c r="GFL42" s="498"/>
      <c r="GFM42" s="498"/>
      <c r="GFN42" s="498"/>
      <c r="GFO42" s="498"/>
      <c r="GFP42" s="498"/>
      <c r="GFQ42" s="498"/>
      <c r="GFR42" s="498"/>
      <c r="GFS42" s="498"/>
      <c r="GFT42" s="498"/>
      <c r="GFU42" s="498"/>
      <c r="GFV42" s="498"/>
      <c r="GFW42" s="498"/>
      <c r="GFX42" s="498"/>
      <c r="GFY42" s="498"/>
      <c r="GFZ42" s="498"/>
      <c r="GGA42" s="498"/>
      <c r="GGB42" s="498"/>
      <c r="GGC42" s="498"/>
      <c r="GGD42" s="498"/>
      <c r="GGE42" s="498"/>
      <c r="GGF42" s="498"/>
      <c r="GGG42" s="498"/>
      <c r="GGH42" s="498"/>
      <c r="GGI42" s="498"/>
      <c r="GGJ42" s="498"/>
      <c r="GGK42" s="498"/>
      <c r="GGL42" s="498"/>
      <c r="GGM42" s="498"/>
      <c r="GGN42" s="498"/>
      <c r="GGO42" s="498"/>
      <c r="GGP42" s="498"/>
      <c r="GGQ42" s="498"/>
      <c r="GGR42" s="498"/>
      <c r="GGS42" s="498"/>
      <c r="GGT42" s="498"/>
      <c r="GGU42" s="498"/>
      <c r="GGV42" s="498"/>
      <c r="GGW42" s="498"/>
      <c r="GGX42" s="498"/>
      <c r="GGY42" s="498"/>
      <c r="GGZ42" s="498"/>
      <c r="GHA42" s="498"/>
      <c r="GHB42" s="498"/>
      <c r="GHC42" s="498"/>
      <c r="GHD42" s="498"/>
      <c r="GHE42" s="498"/>
      <c r="GHF42" s="498"/>
      <c r="GHG42" s="498"/>
      <c r="GHH42" s="498"/>
      <c r="GHI42" s="498"/>
      <c r="GHJ42" s="498"/>
      <c r="GHK42" s="498"/>
      <c r="GHL42" s="498"/>
      <c r="GHM42" s="498"/>
      <c r="GHN42" s="498"/>
      <c r="GHO42" s="498"/>
      <c r="GHP42" s="498"/>
      <c r="GHQ42" s="498"/>
      <c r="GHR42" s="498"/>
      <c r="GHS42" s="498"/>
      <c r="GHT42" s="498"/>
      <c r="GHU42" s="498"/>
      <c r="GHV42" s="498"/>
      <c r="GHW42" s="498"/>
      <c r="GHX42" s="498"/>
      <c r="GHY42" s="498"/>
      <c r="GHZ42" s="498"/>
      <c r="GIA42" s="498"/>
      <c r="GIB42" s="498"/>
      <c r="GIC42" s="498"/>
      <c r="GID42" s="498"/>
      <c r="GIE42" s="498"/>
      <c r="GIF42" s="498"/>
      <c r="GIG42" s="498"/>
      <c r="GIH42" s="498"/>
      <c r="GII42" s="498"/>
      <c r="GIJ42" s="498"/>
      <c r="GIK42" s="498"/>
      <c r="GIL42" s="498"/>
      <c r="GIM42" s="498"/>
      <c r="GIN42" s="498"/>
      <c r="GIO42" s="498"/>
      <c r="GIP42" s="498"/>
      <c r="GIQ42" s="498"/>
      <c r="GIR42" s="498"/>
      <c r="GIS42" s="498"/>
      <c r="GIT42" s="498"/>
      <c r="GIU42" s="498"/>
      <c r="GIV42" s="498"/>
      <c r="GIW42" s="498"/>
      <c r="GIX42" s="498"/>
      <c r="GIY42" s="498"/>
      <c r="GIZ42" s="498"/>
      <c r="GJA42" s="498"/>
      <c r="GJB42" s="498"/>
      <c r="GJC42" s="498"/>
      <c r="GJD42" s="498"/>
      <c r="GJE42" s="498"/>
      <c r="GJF42" s="498"/>
      <c r="GJG42" s="498"/>
      <c r="GJH42" s="498"/>
      <c r="GJI42" s="498"/>
      <c r="GJJ42" s="498"/>
      <c r="GJK42" s="498"/>
      <c r="GJL42" s="498"/>
      <c r="GJM42" s="498"/>
      <c r="GJN42" s="498"/>
      <c r="GJO42" s="498"/>
      <c r="GJP42" s="498"/>
      <c r="GJQ42" s="498"/>
      <c r="GJR42" s="498"/>
      <c r="GJS42" s="498"/>
      <c r="GJT42" s="498"/>
      <c r="GJU42" s="498"/>
      <c r="GJV42" s="498"/>
      <c r="GJW42" s="498"/>
      <c r="GJX42" s="498"/>
      <c r="GJY42" s="498"/>
      <c r="GJZ42" s="498"/>
      <c r="GKA42" s="498"/>
      <c r="GKB42" s="498"/>
      <c r="GKC42" s="498"/>
      <c r="GKD42" s="498"/>
      <c r="GKE42" s="498"/>
      <c r="GKF42" s="498"/>
      <c r="GKG42" s="498"/>
      <c r="GKH42" s="498"/>
      <c r="GKI42" s="498"/>
      <c r="GKJ42" s="498"/>
      <c r="GKK42" s="498"/>
      <c r="GKL42" s="498"/>
      <c r="GKM42" s="498"/>
      <c r="GKN42" s="498"/>
      <c r="GKO42" s="498"/>
      <c r="GKP42" s="498"/>
      <c r="GKQ42" s="498"/>
      <c r="GKR42" s="498"/>
      <c r="GKS42" s="498"/>
      <c r="GKT42" s="498"/>
      <c r="GKU42" s="498"/>
      <c r="GKV42" s="498"/>
      <c r="GKW42" s="498"/>
      <c r="GKX42" s="498"/>
      <c r="GKY42" s="498"/>
      <c r="GKZ42" s="498"/>
      <c r="GLA42" s="498"/>
      <c r="GLB42" s="498"/>
      <c r="GLC42" s="498"/>
      <c r="GLD42" s="498"/>
      <c r="GLE42" s="498"/>
      <c r="GLF42" s="498"/>
      <c r="GLG42" s="498"/>
      <c r="GLH42" s="498"/>
      <c r="GLI42" s="498"/>
      <c r="GLJ42" s="498"/>
      <c r="GLK42" s="498"/>
      <c r="GLL42" s="498"/>
      <c r="GLM42" s="498"/>
      <c r="GLN42" s="498"/>
      <c r="GLO42" s="498"/>
      <c r="GLP42" s="498"/>
      <c r="GLQ42" s="498"/>
      <c r="GLR42" s="498"/>
      <c r="GLS42" s="498"/>
      <c r="GLT42" s="498"/>
      <c r="GLU42" s="498"/>
      <c r="GLV42" s="498"/>
      <c r="GLW42" s="498"/>
      <c r="GLX42" s="498"/>
      <c r="GLY42" s="498"/>
      <c r="GLZ42" s="498"/>
      <c r="GMA42" s="498"/>
      <c r="GMB42" s="498"/>
      <c r="GMC42" s="498"/>
      <c r="GMD42" s="498"/>
      <c r="GME42" s="498"/>
      <c r="GMF42" s="498"/>
      <c r="GMG42" s="498"/>
      <c r="GMH42" s="498"/>
      <c r="GMI42" s="498"/>
      <c r="GMJ42" s="498"/>
      <c r="GMK42" s="498"/>
      <c r="GML42" s="498"/>
      <c r="GMM42" s="498"/>
      <c r="GMN42" s="498"/>
      <c r="GMO42" s="498"/>
      <c r="GMP42" s="498"/>
      <c r="GMQ42" s="498"/>
      <c r="GMR42" s="498"/>
      <c r="GMS42" s="498"/>
      <c r="GMT42" s="498"/>
      <c r="GMU42" s="498"/>
      <c r="GMV42" s="498"/>
      <c r="GMW42" s="498"/>
      <c r="GMX42" s="498"/>
      <c r="GMY42" s="498"/>
      <c r="GMZ42" s="498"/>
      <c r="GNA42" s="498"/>
      <c r="GNB42" s="498"/>
      <c r="GNC42" s="498"/>
      <c r="GND42" s="498"/>
      <c r="GNE42" s="498"/>
      <c r="GNF42" s="498"/>
      <c r="GNG42" s="498"/>
      <c r="GNH42" s="498"/>
      <c r="GNI42" s="498"/>
      <c r="GNJ42" s="498"/>
      <c r="GNK42" s="498"/>
      <c r="GNL42" s="498"/>
      <c r="GNM42" s="498"/>
      <c r="GNN42" s="498"/>
      <c r="GNO42" s="498"/>
      <c r="GNP42" s="498"/>
      <c r="GNQ42" s="498"/>
      <c r="GNR42" s="498"/>
      <c r="GNS42" s="498"/>
      <c r="GNT42" s="498"/>
      <c r="GNU42" s="498"/>
      <c r="GNV42" s="498"/>
      <c r="GNW42" s="498"/>
      <c r="GNX42" s="498"/>
      <c r="GNY42" s="498"/>
      <c r="GNZ42" s="498"/>
      <c r="GOA42" s="498"/>
      <c r="GOB42" s="498"/>
      <c r="GOC42" s="498"/>
      <c r="GOD42" s="498"/>
      <c r="GOE42" s="498"/>
      <c r="GOF42" s="498"/>
      <c r="GOG42" s="498"/>
      <c r="GOH42" s="498"/>
      <c r="GOI42" s="498"/>
      <c r="GOJ42" s="498"/>
      <c r="GOK42" s="498"/>
      <c r="GOL42" s="498"/>
      <c r="GOM42" s="498"/>
      <c r="GON42" s="498"/>
      <c r="GOO42" s="498"/>
      <c r="GOP42" s="498"/>
      <c r="GOQ42" s="498"/>
      <c r="GOR42" s="498"/>
      <c r="GOS42" s="498"/>
      <c r="GOT42" s="498"/>
      <c r="GOU42" s="498"/>
      <c r="GOV42" s="498"/>
      <c r="GOW42" s="498"/>
      <c r="GOX42" s="498"/>
      <c r="GOY42" s="498"/>
      <c r="GOZ42" s="498"/>
      <c r="GPA42" s="498"/>
      <c r="GPB42" s="498"/>
      <c r="GPC42" s="498"/>
      <c r="GPD42" s="498"/>
      <c r="GPE42" s="498"/>
      <c r="GPF42" s="498"/>
      <c r="GPG42" s="498"/>
      <c r="GPH42" s="498"/>
      <c r="GPI42" s="498"/>
      <c r="GPJ42" s="498"/>
      <c r="GPK42" s="498"/>
      <c r="GPL42" s="498"/>
      <c r="GPM42" s="498"/>
      <c r="GPN42" s="498"/>
      <c r="GPO42" s="498"/>
      <c r="GPP42" s="498"/>
      <c r="GPQ42" s="498"/>
      <c r="GPR42" s="498"/>
      <c r="GPS42" s="498"/>
      <c r="GPT42" s="498"/>
      <c r="GPU42" s="498"/>
      <c r="GPV42" s="498"/>
      <c r="GPW42" s="498"/>
      <c r="GPX42" s="498"/>
      <c r="GPY42" s="498"/>
      <c r="GPZ42" s="498"/>
      <c r="GQA42" s="498"/>
      <c r="GQB42" s="498"/>
      <c r="GQC42" s="498"/>
      <c r="GQD42" s="498"/>
      <c r="GQE42" s="498"/>
      <c r="GQF42" s="498"/>
      <c r="GQG42" s="498"/>
      <c r="GQH42" s="498"/>
      <c r="GQI42" s="498"/>
      <c r="GQJ42" s="498"/>
      <c r="GQK42" s="498"/>
      <c r="GQL42" s="498"/>
      <c r="GQM42" s="498"/>
      <c r="GQN42" s="498"/>
      <c r="GQO42" s="498"/>
      <c r="GQP42" s="498"/>
      <c r="GQQ42" s="498"/>
      <c r="GQR42" s="498"/>
      <c r="GQS42" s="498"/>
      <c r="GQT42" s="498"/>
      <c r="GQU42" s="498"/>
      <c r="GQV42" s="498"/>
      <c r="GQW42" s="498"/>
      <c r="GQX42" s="498"/>
      <c r="GQY42" s="498"/>
      <c r="GQZ42" s="498"/>
      <c r="GRA42" s="498"/>
      <c r="GRB42" s="498"/>
      <c r="GRC42" s="498"/>
      <c r="GRD42" s="498"/>
      <c r="GRE42" s="498"/>
      <c r="GRF42" s="498"/>
      <c r="GRG42" s="498"/>
      <c r="GRH42" s="498"/>
      <c r="GRI42" s="498"/>
      <c r="GRJ42" s="498"/>
      <c r="GRK42" s="498"/>
      <c r="GRL42" s="498"/>
      <c r="GRM42" s="498"/>
      <c r="GRN42" s="498"/>
      <c r="GRO42" s="498"/>
      <c r="GRP42" s="498"/>
      <c r="GRQ42" s="498"/>
      <c r="GRR42" s="498"/>
      <c r="GRS42" s="498"/>
      <c r="GRT42" s="498"/>
      <c r="GRU42" s="498"/>
      <c r="GRV42" s="498"/>
      <c r="GRW42" s="498"/>
      <c r="GRX42" s="498"/>
      <c r="GRY42" s="498"/>
      <c r="GRZ42" s="498"/>
      <c r="GSA42" s="498"/>
      <c r="GSB42" s="498"/>
      <c r="GSC42" s="498"/>
      <c r="GSD42" s="498"/>
      <c r="GSE42" s="498"/>
      <c r="GSF42" s="498"/>
      <c r="GSG42" s="498"/>
      <c r="GSH42" s="498"/>
      <c r="GSI42" s="498"/>
      <c r="GSJ42" s="498"/>
      <c r="GSK42" s="498"/>
      <c r="GSL42" s="498"/>
      <c r="GSM42" s="498"/>
      <c r="GSN42" s="498"/>
      <c r="GSO42" s="498"/>
      <c r="GSP42" s="498"/>
      <c r="GSQ42" s="498"/>
      <c r="GSR42" s="498"/>
      <c r="GSS42" s="498"/>
      <c r="GST42" s="498"/>
      <c r="GSU42" s="498"/>
      <c r="GSV42" s="498"/>
      <c r="GSW42" s="498"/>
      <c r="GSX42" s="498"/>
      <c r="GSY42" s="498"/>
      <c r="GSZ42" s="498"/>
      <c r="GTA42" s="498"/>
      <c r="GTB42" s="498"/>
      <c r="GTC42" s="498"/>
      <c r="GTD42" s="498"/>
      <c r="GTE42" s="498"/>
      <c r="GTF42" s="498"/>
      <c r="GTG42" s="498"/>
      <c r="GTH42" s="498"/>
      <c r="GTI42" s="498"/>
      <c r="GTJ42" s="498"/>
      <c r="GTK42" s="498"/>
      <c r="GTL42" s="498"/>
      <c r="GTM42" s="498"/>
      <c r="GTN42" s="498"/>
      <c r="GTO42" s="498"/>
      <c r="GTP42" s="498"/>
      <c r="GTQ42" s="498"/>
      <c r="GTR42" s="498"/>
      <c r="GTS42" s="498"/>
      <c r="GTT42" s="498"/>
      <c r="GTU42" s="498"/>
      <c r="GTV42" s="498"/>
      <c r="GTW42" s="498"/>
      <c r="GTX42" s="498"/>
      <c r="GTY42" s="498"/>
      <c r="GTZ42" s="498"/>
      <c r="GUA42" s="498"/>
      <c r="GUB42" s="498"/>
      <c r="GUC42" s="498"/>
      <c r="GUD42" s="498"/>
      <c r="GUE42" s="498"/>
      <c r="GUF42" s="498"/>
      <c r="GUG42" s="498"/>
      <c r="GUH42" s="498"/>
      <c r="GUI42" s="498"/>
      <c r="GUJ42" s="498"/>
      <c r="GUK42" s="498"/>
      <c r="GUL42" s="498"/>
      <c r="GUM42" s="498"/>
      <c r="GUN42" s="498"/>
      <c r="GUO42" s="498"/>
      <c r="GUP42" s="498"/>
      <c r="GUQ42" s="498"/>
      <c r="GUR42" s="498"/>
      <c r="GUS42" s="498"/>
      <c r="GUT42" s="498"/>
      <c r="GUU42" s="498"/>
      <c r="GUV42" s="498"/>
      <c r="GUW42" s="498"/>
      <c r="GUX42" s="498"/>
      <c r="GUY42" s="498"/>
      <c r="GUZ42" s="498"/>
      <c r="GVA42" s="498"/>
      <c r="GVB42" s="498"/>
      <c r="GVC42" s="498"/>
      <c r="GVD42" s="498"/>
      <c r="GVE42" s="498"/>
      <c r="GVF42" s="498"/>
      <c r="GVG42" s="498"/>
      <c r="GVH42" s="498"/>
      <c r="GVI42" s="498"/>
      <c r="GVJ42" s="498"/>
      <c r="GVK42" s="498"/>
      <c r="GVL42" s="498"/>
      <c r="GVM42" s="498"/>
      <c r="GVN42" s="498"/>
      <c r="GVO42" s="498"/>
      <c r="GVP42" s="498"/>
      <c r="GVQ42" s="498"/>
      <c r="GVR42" s="498"/>
      <c r="GVS42" s="498"/>
      <c r="GVT42" s="498"/>
      <c r="GVU42" s="498"/>
      <c r="GVV42" s="498"/>
      <c r="GVW42" s="498"/>
      <c r="GVX42" s="498"/>
      <c r="GVY42" s="498"/>
      <c r="GVZ42" s="498"/>
      <c r="GWA42" s="498"/>
      <c r="GWB42" s="498"/>
      <c r="GWC42" s="498"/>
      <c r="GWD42" s="498"/>
      <c r="GWE42" s="498"/>
      <c r="GWF42" s="498"/>
      <c r="GWG42" s="498"/>
      <c r="GWH42" s="498"/>
      <c r="GWI42" s="498"/>
      <c r="GWJ42" s="498"/>
      <c r="GWK42" s="498"/>
      <c r="GWL42" s="498"/>
      <c r="GWM42" s="498"/>
      <c r="GWN42" s="498"/>
      <c r="GWO42" s="498"/>
      <c r="GWP42" s="498"/>
      <c r="GWQ42" s="498"/>
      <c r="GWR42" s="498"/>
      <c r="GWS42" s="498"/>
      <c r="GWT42" s="498"/>
      <c r="GWU42" s="498"/>
      <c r="GWV42" s="498"/>
      <c r="GWW42" s="498"/>
      <c r="GWX42" s="498"/>
      <c r="GWY42" s="498"/>
      <c r="GWZ42" s="498"/>
      <c r="GXA42" s="498"/>
      <c r="GXB42" s="498"/>
      <c r="GXC42" s="498"/>
      <c r="GXD42" s="498"/>
      <c r="GXE42" s="498"/>
      <c r="GXF42" s="498"/>
      <c r="GXG42" s="498"/>
      <c r="GXH42" s="498"/>
      <c r="GXI42" s="498"/>
      <c r="GXJ42" s="498"/>
      <c r="GXK42" s="498"/>
      <c r="GXL42" s="498"/>
      <c r="GXM42" s="498"/>
      <c r="GXN42" s="498"/>
      <c r="GXO42" s="498"/>
      <c r="GXP42" s="498"/>
      <c r="GXQ42" s="498"/>
      <c r="GXR42" s="498"/>
      <c r="GXS42" s="498"/>
      <c r="GXT42" s="498"/>
      <c r="GXU42" s="498"/>
      <c r="GXV42" s="498"/>
      <c r="GXW42" s="498"/>
      <c r="GXX42" s="498"/>
      <c r="GXY42" s="498"/>
      <c r="GXZ42" s="498"/>
      <c r="GYA42" s="498"/>
      <c r="GYB42" s="498"/>
      <c r="GYC42" s="498"/>
      <c r="GYD42" s="498"/>
      <c r="GYE42" s="498"/>
      <c r="GYF42" s="498"/>
      <c r="GYG42" s="498"/>
      <c r="GYH42" s="498"/>
      <c r="GYI42" s="498"/>
      <c r="GYJ42" s="498"/>
      <c r="GYK42" s="498"/>
      <c r="GYL42" s="498"/>
      <c r="GYM42" s="498"/>
      <c r="GYN42" s="498"/>
      <c r="GYO42" s="498"/>
      <c r="GYP42" s="498"/>
      <c r="GYQ42" s="498"/>
      <c r="GYR42" s="498"/>
      <c r="GYS42" s="498"/>
      <c r="GYT42" s="498"/>
      <c r="GYU42" s="498"/>
      <c r="GYV42" s="498"/>
      <c r="GYW42" s="498"/>
      <c r="GYX42" s="498"/>
      <c r="GYY42" s="498"/>
      <c r="GYZ42" s="498"/>
      <c r="GZA42" s="498"/>
      <c r="GZB42" s="498"/>
      <c r="GZC42" s="498"/>
      <c r="GZD42" s="498"/>
      <c r="GZE42" s="498"/>
      <c r="GZF42" s="498"/>
      <c r="GZG42" s="498"/>
      <c r="GZH42" s="498"/>
      <c r="GZI42" s="498"/>
      <c r="GZJ42" s="498"/>
      <c r="GZK42" s="498"/>
      <c r="GZL42" s="498"/>
      <c r="GZM42" s="498"/>
      <c r="GZN42" s="498"/>
      <c r="GZO42" s="498"/>
      <c r="GZP42" s="498"/>
      <c r="GZQ42" s="498"/>
      <c r="GZR42" s="498"/>
      <c r="GZS42" s="498"/>
      <c r="GZT42" s="498"/>
      <c r="GZU42" s="498"/>
      <c r="GZV42" s="498"/>
      <c r="GZW42" s="498"/>
      <c r="GZX42" s="498"/>
      <c r="GZY42" s="498"/>
      <c r="GZZ42" s="498"/>
      <c r="HAA42" s="498"/>
      <c r="HAB42" s="498"/>
      <c r="HAC42" s="498"/>
      <c r="HAD42" s="498"/>
      <c r="HAE42" s="498"/>
      <c r="HAF42" s="498"/>
      <c r="HAG42" s="498"/>
      <c r="HAH42" s="498"/>
      <c r="HAI42" s="498"/>
      <c r="HAJ42" s="498"/>
      <c r="HAK42" s="498"/>
      <c r="HAL42" s="498"/>
      <c r="HAM42" s="498"/>
      <c r="HAN42" s="498"/>
      <c r="HAO42" s="498"/>
      <c r="HAP42" s="498"/>
      <c r="HAQ42" s="498"/>
      <c r="HAR42" s="498"/>
      <c r="HAS42" s="498"/>
      <c r="HAT42" s="498"/>
      <c r="HAU42" s="498"/>
      <c r="HAV42" s="498"/>
      <c r="HAW42" s="498"/>
      <c r="HAX42" s="498"/>
      <c r="HAY42" s="498"/>
      <c r="HAZ42" s="498"/>
      <c r="HBA42" s="498"/>
      <c r="HBB42" s="498"/>
      <c r="HBC42" s="498"/>
      <c r="HBD42" s="498"/>
      <c r="HBE42" s="498"/>
      <c r="HBF42" s="498"/>
      <c r="HBG42" s="498"/>
      <c r="HBH42" s="498"/>
      <c r="HBI42" s="498"/>
      <c r="HBJ42" s="498"/>
      <c r="HBK42" s="498"/>
      <c r="HBL42" s="498"/>
      <c r="HBM42" s="498"/>
      <c r="HBN42" s="498"/>
      <c r="HBO42" s="498"/>
      <c r="HBP42" s="498"/>
      <c r="HBQ42" s="498"/>
      <c r="HBR42" s="498"/>
      <c r="HBS42" s="498"/>
      <c r="HBT42" s="498"/>
      <c r="HBU42" s="498"/>
      <c r="HBV42" s="498"/>
      <c r="HBW42" s="498"/>
      <c r="HBX42" s="498"/>
      <c r="HBY42" s="498"/>
      <c r="HBZ42" s="498"/>
      <c r="HCA42" s="498"/>
      <c r="HCB42" s="498"/>
      <c r="HCC42" s="498"/>
      <c r="HCD42" s="498"/>
      <c r="HCE42" s="498"/>
      <c r="HCF42" s="498"/>
      <c r="HCG42" s="498"/>
      <c r="HCH42" s="498"/>
      <c r="HCI42" s="498"/>
      <c r="HCJ42" s="498"/>
      <c r="HCK42" s="498"/>
      <c r="HCL42" s="498"/>
      <c r="HCM42" s="498"/>
      <c r="HCN42" s="498"/>
      <c r="HCO42" s="498"/>
      <c r="HCP42" s="498"/>
      <c r="HCQ42" s="498"/>
      <c r="HCR42" s="498"/>
      <c r="HCS42" s="498"/>
      <c r="HCT42" s="498"/>
      <c r="HCU42" s="498"/>
      <c r="HCV42" s="498"/>
      <c r="HCW42" s="498"/>
      <c r="HCX42" s="498"/>
      <c r="HCY42" s="498"/>
      <c r="HCZ42" s="498"/>
      <c r="HDA42" s="498"/>
      <c r="HDB42" s="498"/>
      <c r="HDC42" s="498"/>
      <c r="HDD42" s="498"/>
      <c r="HDE42" s="498"/>
      <c r="HDF42" s="498"/>
      <c r="HDG42" s="498"/>
      <c r="HDH42" s="498"/>
      <c r="HDI42" s="498"/>
      <c r="HDJ42" s="498"/>
      <c r="HDK42" s="498"/>
      <c r="HDL42" s="498"/>
      <c r="HDM42" s="498"/>
      <c r="HDN42" s="498"/>
      <c r="HDO42" s="498"/>
      <c r="HDP42" s="498"/>
      <c r="HDQ42" s="498"/>
      <c r="HDR42" s="498"/>
      <c r="HDS42" s="498"/>
      <c r="HDT42" s="498"/>
      <c r="HDU42" s="498"/>
      <c r="HDV42" s="498"/>
      <c r="HDW42" s="498"/>
      <c r="HDX42" s="498"/>
      <c r="HDY42" s="498"/>
      <c r="HDZ42" s="498"/>
      <c r="HEA42" s="498"/>
      <c r="HEB42" s="498"/>
      <c r="HEC42" s="498"/>
      <c r="HED42" s="498"/>
      <c r="HEE42" s="498"/>
      <c r="HEF42" s="498"/>
      <c r="HEG42" s="498"/>
      <c r="HEH42" s="498"/>
      <c r="HEI42" s="498"/>
      <c r="HEJ42" s="498"/>
      <c r="HEK42" s="498"/>
      <c r="HEL42" s="498"/>
      <c r="HEM42" s="498"/>
      <c r="HEN42" s="498"/>
      <c r="HEO42" s="498"/>
      <c r="HEP42" s="498"/>
      <c r="HEQ42" s="498"/>
      <c r="HER42" s="498"/>
      <c r="HES42" s="498"/>
      <c r="HET42" s="498"/>
      <c r="HEU42" s="498"/>
      <c r="HEV42" s="498"/>
      <c r="HEW42" s="498"/>
      <c r="HEX42" s="498"/>
      <c r="HEY42" s="498"/>
      <c r="HEZ42" s="498"/>
      <c r="HFA42" s="498"/>
      <c r="HFB42" s="498"/>
      <c r="HFC42" s="498"/>
      <c r="HFD42" s="498"/>
      <c r="HFE42" s="498"/>
      <c r="HFF42" s="498"/>
      <c r="HFG42" s="498"/>
      <c r="HFH42" s="498"/>
      <c r="HFI42" s="498"/>
      <c r="HFJ42" s="498"/>
      <c r="HFK42" s="498"/>
      <c r="HFL42" s="498"/>
      <c r="HFM42" s="498"/>
      <c r="HFN42" s="498"/>
      <c r="HFO42" s="498"/>
      <c r="HFP42" s="498"/>
      <c r="HFQ42" s="498"/>
      <c r="HFR42" s="498"/>
      <c r="HFS42" s="498"/>
      <c r="HFT42" s="498"/>
      <c r="HFU42" s="498"/>
      <c r="HFV42" s="498"/>
      <c r="HFW42" s="498"/>
      <c r="HFX42" s="498"/>
      <c r="HFY42" s="498"/>
      <c r="HFZ42" s="498"/>
      <c r="HGA42" s="498"/>
      <c r="HGB42" s="498"/>
      <c r="HGC42" s="498"/>
      <c r="HGD42" s="498"/>
      <c r="HGE42" s="498"/>
      <c r="HGF42" s="498"/>
      <c r="HGG42" s="498"/>
      <c r="HGH42" s="498"/>
      <c r="HGI42" s="498"/>
      <c r="HGJ42" s="498"/>
      <c r="HGK42" s="498"/>
      <c r="HGL42" s="498"/>
      <c r="HGM42" s="498"/>
      <c r="HGN42" s="498"/>
      <c r="HGO42" s="498"/>
      <c r="HGP42" s="498"/>
      <c r="HGQ42" s="498"/>
      <c r="HGR42" s="498"/>
      <c r="HGS42" s="498"/>
      <c r="HGT42" s="498"/>
      <c r="HGU42" s="498"/>
      <c r="HGV42" s="498"/>
      <c r="HGW42" s="498"/>
      <c r="HGX42" s="498"/>
      <c r="HGY42" s="498"/>
      <c r="HGZ42" s="498"/>
      <c r="HHA42" s="498"/>
      <c r="HHB42" s="498"/>
      <c r="HHC42" s="498"/>
      <c r="HHD42" s="498"/>
      <c r="HHE42" s="498"/>
      <c r="HHF42" s="498"/>
      <c r="HHG42" s="498"/>
      <c r="HHH42" s="498"/>
      <c r="HHI42" s="498"/>
      <c r="HHJ42" s="498"/>
      <c r="HHK42" s="498"/>
      <c r="HHL42" s="498"/>
      <c r="HHM42" s="498"/>
      <c r="HHN42" s="498"/>
      <c r="HHO42" s="498"/>
      <c r="HHP42" s="498"/>
      <c r="HHQ42" s="498"/>
      <c r="HHR42" s="498"/>
      <c r="HHS42" s="498"/>
      <c r="HHT42" s="498"/>
      <c r="HHU42" s="498"/>
      <c r="HHV42" s="498"/>
      <c r="HHW42" s="498"/>
      <c r="HHX42" s="498"/>
      <c r="HHY42" s="498"/>
      <c r="HHZ42" s="498"/>
      <c r="HIA42" s="498"/>
      <c r="HIB42" s="498"/>
      <c r="HIC42" s="498"/>
      <c r="HID42" s="498"/>
      <c r="HIE42" s="498"/>
      <c r="HIF42" s="498"/>
      <c r="HIG42" s="498"/>
      <c r="HIH42" s="498"/>
      <c r="HII42" s="498"/>
      <c r="HIJ42" s="498"/>
      <c r="HIK42" s="498"/>
      <c r="HIL42" s="498"/>
      <c r="HIM42" s="498"/>
      <c r="HIN42" s="498"/>
      <c r="HIO42" s="498"/>
      <c r="HIP42" s="498"/>
      <c r="HIQ42" s="498"/>
      <c r="HIR42" s="498"/>
      <c r="HIS42" s="498"/>
      <c r="HIT42" s="498"/>
      <c r="HIU42" s="498"/>
      <c r="HIV42" s="498"/>
      <c r="HIW42" s="498"/>
      <c r="HIX42" s="498"/>
      <c r="HIY42" s="498"/>
      <c r="HIZ42" s="498"/>
      <c r="HJA42" s="498"/>
      <c r="HJB42" s="498"/>
      <c r="HJC42" s="498"/>
      <c r="HJD42" s="498"/>
      <c r="HJE42" s="498"/>
      <c r="HJF42" s="498"/>
      <c r="HJG42" s="498"/>
      <c r="HJH42" s="498"/>
      <c r="HJI42" s="498"/>
      <c r="HJJ42" s="498"/>
      <c r="HJK42" s="498"/>
      <c r="HJL42" s="498"/>
      <c r="HJM42" s="498"/>
      <c r="HJN42" s="498"/>
      <c r="HJO42" s="498"/>
      <c r="HJP42" s="498"/>
      <c r="HJQ42" s="498"/>
      <c r="HJR42" s="498"/>
      <c r="HJS42" s="498"/>
      <c r="HJT42" s="498"/>
      <c r="HJU42" s="498"/>
      <c r="HJV42" s="498"/>
      <c r="HJW42" s="498"/>
      <c r="HJX42" s="498"/>
      <c r="HJY42" s="498"/>
      <c r="HJZ42" s="498"/>
      <c r="HKA42" s="498"/>
      <c r="HKB42" s="498"/>
      <c r="HKC42" s="498"/>
      <c r="HKD42" s="498"/>
      <c r="HKE42" s="498"/>
      <c r="HKF42" s="498"/>
      <c r="HKG42" s="498"/>
      <c r="HKH42" s="498"/>
      <c r="HKI42" s="498"/>
      <c r="HKJ42" s="498"/>
      <c r="HKK42" s="498"/>
      <c r="HKL42" s="498"/>
      <c r="HKM42" s="498"/>
      <c r="HKN42" s="498"/>
      <c r="HKO42" s="498"/>
      <c r="HKP42" s="498"/>
      <c r="HKQ42" s="498"/>
      <c r="HKR42" s="498"/>
      <c r="HKS42" s="498"/>
      <c r="HKT42" s="498"/>
      <c r="HKU42" s="498"/>
      <c r="HKV42" s="498"/>
      <c r="HKW42" s="498"/>
      <c r="HKX42" s="498"/>
      <c r="HKY42" s="498"/>
      <c r="HKZ42" s="498"/>
      <c r="HLA42" s="498"/>
      <c r="HLB42" s="498"/>
      <c r="HLC42" s="498"/>
      <c r="HLD42" s="498"/>
      <c r="HLE42" s="498"/>
      <c r="HLF42" s="498"/>
      <c r="HLG42" s="498"/>
      <c r="HLH42" s="498"/>
      <c r="HLI42" s="498"/>
      <c r="HLJ42" s="498"/>
      <c r="HLK42" s="498"/>
      <c r="HLL42" s="498"/>
      <c r="HLM42" s="498"/>
      <c r="HLN42" s="498"/>
      <c r="HLO42" s="498"/>
      <c r="HLP42" s="498"/>
      <c r="HLQ42" s="498"/>
      <c r="HLR42" s="498"/>
      <c r="HLS42" s="498"/>
      <c r="HLT42" s="498"/>
      <c r="HLU42" s="498"/>
      <c r="HLV42" s="498"/>
      <c r="HLW42" s="498"/>
      <c r="HLX42" s="498"/>
      <c r="HLY42" s="498"/>
      <c r="HLZ42" s="498"/>
      <c r="HMA42" s="498"/>
      <c r="HMB42" s="498"/>
      <c r="HMC42" s="498"/>
      <c r="HMD42" s="498"/>
      <c r="HME42" s="498"/>
      <c r="HMF42" s="498"/>
      <c r="HMG42" s="498"/>
      <c r="HMH42" s="498"/>
      <c r="HMI42" s="498"/>
      <c r="HMJ42" s="498"/>
      <c r="HMK42" s="498"/>
      <c r="HML42" s="498"/>
      <c r="HMM42" s="498"/>
      <c r="HMN42" s="498"/>
      <c r="HMO42" s="498"/>
      <c r="HMP42" s="498"/>
      <c r="HMQ42" s="498"/>
      <c r="HMR42" s="498"/>
      <c r="HMS42" s="498"/>
      <c r="HMT42" s="498"/>
      <c r="HMU42" s="498"/>
      <c r="HMV42" s="498"/>
      <c r="HMW42" s="498"/>
      <c r="HMX42" s="498"/>
      <c r="HMY42" s="498"/>
      <c r="HMZ42" s="498"/>
      <c r="HNA42" s="498"/>
      <c r="HNB42" s="498"/>
      <c r="HNC42" s="498"/>
      <c r="HND42" s="498"/>
      <c r="HNE42" s="498"/>
      <c r="HNF42" s="498"/>
      <c r="HNG42" s="498"/>
      <c r="HNH42" s="498"/>
      <c r="HNI42" s="498"/>
      <c r="HNJ42" s="498"/>
      <c r="HNK42" s="498"/>
      <c r="HNL42" s="498"/>
      <c r="HNM42" s="498"/>
      <c r="HNN42" s="498"/>
      <c r="HNO42" s="498"/>
      <c r="HNP42" s="498"/>
      <c r="HNQ42" s="498"/>
      <c r="HNR42" s="498"/>
      <c r="HNS42" s="498"/>
      <c r="HNT42" s="498"/>
      <c r="HNU42" s="498"/>
      <c r="HNV42" s="498"/>
      <c r="HNW42" s="498"/>
      <c r="HNX42" s="498"/>
      <c r="HNY42" s="498"/>
      <c r="HNZ42" s="498"/>
      <c r="HOA42" s="498"/>
      <c r="HOB42" s="498"/>
      <c r="HOC42" s="498"/>
      <c r="HOD42" s="498"/>
      <c r="HOE42" s="498"/>
      <c r="HOF42" s="498"/>
      <c r="HOG42" s="498"/>
      <c r="HOH42" s="498"/>
      <c r="HOI42" s="498"/>
      <c r="HOJ42" s="498"/>
      <c r="HOK42" s="498"/>
      <c r="HOL42" s="498"/>
      <c r="HOM42" s="498"/>
      <c r="HON42" s="498"/>
      <c r="HOO42" s="498"/>
      <c r="HOP42" s="498"/>
      <c r="HOQ42" s="498"/>
      <c r="HOR42" s="498"/>
      <c r="HOS42" s="498"/>
      <c r="HOT42" s="498"/>
      <c r="HOU42" s="498"/>
      <c r="HOV42" s="498"/>
      <c r="HOW42" s="498"/>
      <c r="HOX42" s="498"/>
      <c r="HOY42" s="498"/>
      <c r="HOZ42" s="498"/>
      <c r="HPA42" s="498"/>
      <c r="HPB42" s="498"/>
      <c r="HPC42" s="498"/>
      <c r="HPD42" s="498"/>
      <c r="HPE42" s="498"/>
      <c r="HPF42" s="498"/>
      <c r="HPG42" s="498"/>
      <c r="HPH42" s="498"/>
      <c r="HPI42" s="498"/>
      <c r="HPJ42" s="498"/>
      <c r="HPK42" s="498"/>
      <c r="HPL42" s="498"/>
      <c r="HPM42" s="498"/>
      <c r="HPN42" s="498"/>
      <c r="HPO42" s="498"/>
      <c r="HPP42" s="498"/>
      <c r="HPQ42" s="498"/>
      <c r="HPR42" s="498"/>
      <c r="HPS42" s="498"/>
      <c r="HPT42" s="498"/>
      <c r="HPU42" s="498"/>
      <c r="HPV42" s="498"/>
      <c r="HPW42" s="498"/>
      <c r="HPX42" s="498"/>
      <c r="HPY42" s="498"/>
      <c r="HPZ42" s="498"/>
      <c r="HQA42" s="498"/>
      <c r="HQB42" s="498"/>
      <c r="HQC42" s="498"/>
      <c r="HQD42" s="498"/>
      <c r="HQE42" s="498"/>
      <c r="HQF42" s="498"/>
      <c r="HQG42" s="498"/>
      <c r="HQH42" s="498"/>
      <c r="HQI42" s="498"/>
      <c r="HQJ42" s="498"/>
      <c r="HQK42" s="498"/>
      <c r="HQL42" s="498"/>
      <c r="HQM42" s="498"/>
      <c r="HQN42" s="498"/>
      <c r="HQO42" s="498"/>
      <c r="HQP42" s="498"/>
      <c r="HQQ42" s="498"/>
      <c r="HQR42" s="498"/>
      <c r="HQS42" s="498"/>
      <c r="HQT42" s="498"/>
      <c r="HQU42" s="498"/>
      <c r="HQV42" s="498"/>
      <c r="HQW42" s="498"/>
      <c r="HQX42" s="498"/>
      <c r="HQY42" s="498"/>
      <c r="HQZ42" s="498"/>
      <c r="HRA42" s="498"/>
      <c r="HRB42" s="498"/>
      <c r="HRC42" s="498"/>
      <c r="HRD42" s="498"/>
      <c r="HRE42" s="498"/>
      <c r="HRF42" s="498"/>
      <c r="HRG42" s="498"/>
      <c r="HRH42" s="498"/>
      <c r="HRI42" s="498"/>
      <c r="HRJ42" s="498"/>
      <c r="HRK42" s="498"/>
      <c r="HRL42" s="498"/>
      <c r="HRM42" s="498"/>
      <c r="HRN42" s="498"/>
      <c r="HRO42" s="498"/>
      <c r="HRP42" s="498"/>
      <c r="HRQ42" s="498"/>
      <c r="HRR42" s="498"/>
      <c r="HRS42" s="498"/>
      <c r="HRT42" s="498"/>
      <c r="HRU42" s="498"/>
      <c r="HRV42" s="498"/>
      <c r="HRW42" s="498"/>
      <c r="HRX42" s="498"/>
      <c r="HRY42" s="498"/>
      <c r="HRZ42" s="498"/>
      <c r="HSA42" s="498"/>
      <c r="HSB42" s="498"/>
      <c r="HSC42" s="498"/>
      <c r="HSD42" s="498"/>
      <c r="HSE42" s="498"/>
      <c r="HSF42" s="498"/>
      <c r="HSG42" s="498"/>
      <c r="HSH42" s="498"/>
      <c r="HSI42" s="498"/>
      <c r="HSJ42" s="498"/>
      <c r="HSK42" s="498"/>
      <c r="HSL42" s="498"/>
      <c r="HSM42" s="498"/>
      <c r="HSN42" s="498"/>
      <c r="HSO42" s="498"/>
      <c r="HSP42" s="498"/>
      <c r="HSQ42" s="498"/>
      <c r="HSR42" s="498"/>
      <c r="HSS42" s="498"/>
      <c r="HST42" s="498"/>
      <c r="HSU42" s="498"/>
      <c r="HSV42" s="498"/>
      <c r="HSW42" s="498"/>
      <c r="HSX42" s="498"/>
      <c r="HSY42" s="498"/>
      <c r="HSZ42" s="498"/>
      <c r="HTA42" s="498"/>
      <c r="HTB42" s="498"/>
      <c r="HTC42" s="498"/>
      <c r="HTD42" s="498"/>
      <c r="HTE42" s="498"/>
      <c r="HTF42" s="498"/>
      <c r="HTG42" s="498"/>
      <c r="HTH42" s="498"/>
      <c r="HTI42" s="498"/>
      <c r="HTJ42" s="498"/>
      <c r="HTK42" s="498"/>
      <c r="HTL42" s="498"/>
      <c r="HTM42" s="498"/>
      <c r="HTN42" s="498"/>
      <c r="HTO42" s="498"/>
      <c r="HTP42" s="498"/>
      <c r="HTQ42" s="498"/>
      <c r="HTR42" s="498"/>
      <c r="HTS42" s="498"/>
      <c r="HTT42" s="498"/>
      <c r="HTU42" s="498"/>
      <c r="HTV42" s="498"/>
      <c r="HTW42" s="498"/>
      <c r="HTX42" s="498"/>
      <c r="HTY42" s="498"/>
      <c r="HTZ42" s="498"/>
      <c r="HUA42" s="498"/>
      <c r="HUB42" s="498"/>
      <c r="HUC42" s="498"/>
      <c r="HUD42" s="498"/>
      <c r="HUE42" s="498"/>
      <c r="HUF42" s="498"/>
      <c r="HUG42" s="498"/>
      <c r="HUH42" s="498"/>
      <c r="HUI42" s="498"/>
      <c r="HUJ42" s="498"/>
      <c r="HUK42" s="498"/>
      <c r="HUL42" s="498"/>
      <c r="HUM42" s="498"/>
      <c r="HUN42" s="498"/>
      <c r="HUO42" s="498"/>
      <c r="HUP42" s="498"/>
      <c r="HUQ42" s="498"/>
      <c r="HUR42" s="498"/>
      <c r="HUS42" s="498"/>
      <c r="HUT42" s="498"/>
      <c r="HUU42" s="498"/>
      <c r="HUV42" s="498"/>
      <c r="HUW42" s="498"/>
      <c r="HUX42" s="498"/>
      <c r="HUY42" s="498"/>
      <c r="HUZ42" s="498"/>
      <c r="HVA42" s="498"/>
      <c r="HVB42" s="498"/>
      <c r="HVC42" s="498"/>
      <c r="HVD42" s="498"/>
      <c r="HVE42" s="498"/>
      <c r="HVF42" s="498"/>
      <c r="HVG42" s="498"/>
      <c r="HVH42" s="498"/>
      <c r="HVI42" s="498"/>
      <c r="HVJ42" s="498"/>
      <c r="HVK42" s="498"/>
      <c r="HVL42" s="498"/>
      <c r="HVM42" s="498"/>
      <c r="HVN42" s="498"/>
      <c r="HVO42" s="498"/>
      <c r="HVP42" s="498"/>
      <c r="HVQ42" s="498"/>
      <c r="HVR42" s="498"/>
      <c r="HVS42" s="498"/>
      <c r="HVT42" s="498"/>
      <c r="HVU42" s="498"/>
      <c r="HVV42" s="498"/>
      <c r="HVW42" s="498"/>
      <c r="HVX42" s="498"/>
      <c r="HVY42" s="498"/>
      <c r="HVZ42" s="498"/>
      <c r="HWA42" s="498"/>
      <c r="HWB42" s="498"/>
      <c r="HWC42" s="498"/>
      <c r="HWD42" s="498"/>
      <c r="HWE42" s="498"/>
      <c r="HWF42" s="498"/>
      <c r="HWG42" s="498"/>
      <c r="HWH42" s="498"/>
      <c r="HWI42" s="498"/>
      <c r="HWJ42" s="498"/>
      <c r="HWK42" s="498"/>
      <c r="HWL42" s="498"/>
      <c r="HWM42" s="498"/>
      <c r="HWN42" s="498"/>
      <c r="HWO42" s="498"/>
      <c r="HWP42" s="498"/>
      <c r="HWQ42" s="498"/>
      <c r="HWR42" s="498"/>
      <c r="HWS42" s="498"/>
      <c r="HWT42" s="498"/>
      <c r="HWU42" s="498"/>
      <c r="HWV42" s="498"/>
      <c r="HWW42" s="498"/>
      <c r="HWX42" s="498"/>
      <c r="HWY42" s="498"/>
      <c r="HWZ42" s="498"/>
      <c r="HXA42" s="498"/>
      <c r="HXB42" s="498"/>
      <c r="HXC42" s="498"/>
      <c r="HXD42" s="498"/>
      <c r="HXE42" s="498"/>
      <c r="HXF42" s="498"/>
      <c r="HXG42" s="498"/>
      <c r="HXH42" s="498"/>
      <c r="HXI42" s="498"/>
      <c r="HXJ42" s="498"/>
      <c r="HXK42" s="498"/>
      <c r="HXL42" s="498"/>
      <c r="HXM42" s="498"/>
      <c r="HXN42" s="498"/>
      <c r="HXO42" s="498"/>
      <c r="HXP42" s="498"/>
      <c r="HXQ42" s="498"/>
      <c r="HXR42" s="498"/>
      <c r="HXS42" s="498"/>
      <c r="HXT42" s="498"/>
      <c r="HXU42" s="498"/>
      <c r="HXV42" s="498"/>
      <c r="HXW42" s="498"/>
      <c r="HXX42" s="498"/>
      <c r="HXY42" s="498"/>
      <c r="HXZ42" s="498"/>
      <c r="HYA42" s="498"/>
      <c r="HYB42" s="498"/>
      <c r="HYC42" s="498"/>
      <c r="HYD42" s="498"/>
      <c r="HYE42" s="498"/>
      <c r="HYF42" s="498"/>
      <c r="HYG42" s="498"/>
      <c r="HYH42" s="498"/>
      <c r="HYI42" s="498"/>
      <c r="HYJ42" s="498"/>
      <c r="HYK42" s="498"/>
      <c r="HYL42" s="498"/>
      <c r="HYM42" s="498"/>
      <c r="HYN42" s="498"/>
      <c r="HYO42" s="498"/>
      <c r="HYP42" s="498"/>
      <c r="HYQ42" s="498"/>
      <c r="HYR42" s="498"/>
      <c r="HYS42" s="498"/>
      <c r="HYT42" s="498"/>
      <c r="HYU42" s="498"/>
      <c r="HYV42" s="498"/>
      <c r="HYW42" s="498"/>
      <c r="HYX42" s="498"/>
      <c r="HYY42" s="498"/>
      <c r="HYZ42" s="498"/>
      <c r="HZA42" s="498"/>
      <c r="HZB42" s="498"/>
      <c r="HZC42" s="498"/>
      <c r="HZD42" s="498"/>
      <c r="HZE42" s="498"/>
      <c r="HZF42" s="498"/>
      <c r="HZG42" s="498"/>
      <c r="HZH42" s="498"/>
      <c r="HZI42" s="498"/>
      <c r="HZJ42" s="498"/>
      <c r="HZK42" s="498"/>
      <c r="HZL42" s="498"/>
      <c r="HZM42" s="498"/>
      <c r="HZN42" s="498"/>
      <c r="HZO42" s="498"/>
      <c r="HZP42" s="498"/>
      <c r="HZQ42" s="498"/>
      <c r="HZR42" s="498"/>
      <c r="HZS42" s="498"/>
      <c r="HZT42" s="498"/>
      <c r="HZU42" s="498"/>
      <c r="HZV42" s="498"/>
      <c r="HZW42" s="498"/>
      <c r="HZX42" s="498"/>
      <c r="HZY42" s="498"/>
      <c r="HZZ42" s="498"/>
      <c r="IAA42" s="498"/>
      <c r="IAB42" s="498"/>
      <c r="IAC42" s="498"/>
      <c r="IAD42" s="498"/>
      <c r="IAE42" s="498"/>
      <c r="IAF42" s="498"/>
      <c r="IAG42" s="498"/>
      <c r="IAH42" s="498"/>
      <c r="IAI42" s="498"/>
      <c r="IAJ42" s="498"/>
      <c r="IAK42" s="498"/>
      <c r="IAL42" s="498"/>
      <c r="IAM42" s="498"/>
      <c r="IAN42" s="498"/>
      <c r="IAO42" s="498"/>
      <c r="IAP42" s="498"/>
      <c r="IAQ42" s="498"/>
      <c r="IAR42" s="498"/>
      <c r="IAS42" s="498"/>
      <c r="IAT42" s="498"/>
      <c r="IAU42" s="498"/>
      <c r="IAV42" s="498"/>
      <c r="IAW42" s="498"/>
      <c r="IAX42" s="498"/>
      <c r="IAY42" s="498"/>
      <c r="IAZ42" s="498"/>
      <c r="IBA42" s="498"/>
      <c r="IBB42" s="498"/>
      <c r="IBC42" s="498"/>
      <c r="IBD42" s="498"/>
      <c r="IBE42" s="498"/>
      <c r="IBF42" s="498"/>
      <c r="IBG42" s="498"/>
      <c r="IBH42" s="498"/>
      <c r="IBI42" s="498"/>
      <c r="IBJ42" s="498"/>
      <c r="IBK42" s="498"/>
      <c r="IBL42" s="498"/>
      <c r="IBM42" s="498"/>
      <c r="IBN42" s="498"/>
      <c r="IBO42" s="498"/>
      <c r="IBP42" s="498"/>
      <c r="IBQ42" s="498"/>
      <c r="IBR42" s="498"/>
      <c r="IBS42" s="498"/>
      <c r="IBT42" s="498"/>
      <c r="IBU42" s="498"/>
      <c r="IBV42" s="498"/>
      <c r="IBW42" s="498"/>
      <c r="IBX42" s="498"/>
      <c r="IBY42" s="498"/>
      <c r="IBZ42" s="498"/>
      <c r="ICA42" s="498"/>
      <c r="ICB42" s="498"/>
      <c r="ICC42" s="498"/>
      <c r="ICD42" s="498"/>
      <c r="ICE42" s="498"/>
      <c r="ICF42" s="498"/>
      <c r="ICG42" s="498"/>
      <c r="ICH42" s="498"/>
      <c r="ICI42" s="498"/>
      <c r="ICJ42" s="498"/>
      <c r="ICK42" s="498"/>
      <c r="ICL42" s="498"/>
      <c r="ICM42" s="498"/>
      <c r="ICN42" s="498"/>
      <c r="ICO42" s="498"/>
      <c r="ICP42" s="498"/>
      <c r="ICQ42" s="498"/>
      <c r="ICR42" s="498"/>
      <c r="ICS42" s="498"/>
      <c r="ICT42" s="498"/>
      <c r="ICU42" s="498"/>
      <c r="ICV42" s="498"/>
      <c r="ICW42" s="498"/>
      <c r="ICX42" s="498"/>
      <c r="ICY42" s="498"/>
      <c r="ICZ42" s="498"/>
      <c r="IDA42" s="498"/>
      <c r="IDB42" s="498"/>
      <c r="IDC42" s="498"/>
      <c r="IDD42" s="498"/>
      <c r="IDE42" s="498"/>
      <c r="IDF42" s="498"/>
      <c r="IDG42" s="498"/>
      <c r="IDH42" s="498"/>
      <c r="IDI42" s="498"/>
      <c r="IDJ42" s="498"/>
      <c r="IDK42" s="498"/>
      <c r="IDL42" s="498"/>
      <c r="IDM42" s="498"/>
      <c r="IDN42" s="498"/>
      <c r="IDO42" s="498"/>
      <c r="IDP42" s="498"/>
      <c r="IDQ42" s="498"/>
      <c r="IDR42" s="498"/>
      <c r="IDS42" s="498"/>
      <c r="IDT42" s="498"/>
      <c r="IDU42" s="498"/>
      <c r="IDV42" s="498"/>
      <c r="IDW42" s="498"/>
      <c r="IDX42" s="498"/>
      <c r="IDY42" s="498"/>
      <c r="IDZ42" s="498"/>
      <c r="IEA42" s="498"/>
      <c r="IEB42" s="498"/>
      <c r="IEC42" s="498"/>
      <c r="IED42" s="498"/>
      <c r="IEE42" s="498"/>
      <c r="IEF42" s="498"/>
      <c r="IEG42" s="498"/>
      <c r="IEH42" s="498"/>
      <c r="IEI42" s="498"/>
      <c r="IEJ42" s="498"/>
      <c r="IEK42" s="498"/>
      <c r="IEL42" s="498"/>
      <c r="IEM42" s="498"/>
      <c r="IEN42" s="498"/>
      <c r="IEO42" s="498"/>
      <c r="IEP42" s="498"/>
      <c r="IEQ42" s="498"/>
      <c r="IER42" s="498"/>
      <c r="IES42" s="498"/>
      <c r="IET42" s="498"/>
      <c r="IEU42" s="498"/>
      <c r="IEV42" s="498"/>
      <c r="IEW42" s="498"/>
      <c r="IEX42" s="498"/>
      <c r="IEY42" s="498"/>
      <c r="IEZ42" s="498"/>
      <c r="IFA42" s="498"/>
      <c r="IFB42" s="498"/>
      <c r="IFC42" s="498"/>
      <c r="IFD42" s="498"/>
      <c r="IFE42" s="498"/>
      <c r="IFF42" s="498"/>
      <c r="IFG42" s="498"/>
      <c r="IFH42" s="498"/>
      <c r="IFI42" s="498"/>
      <c r="IFJ42" s="498"/>
      <c r="IFK42" s="498"/>
      <c r="IFL42" s="498"/>
      <c r="IFM42" s="498"/>
      <c r="IFN42" s="498"/>
      <c r="IFO42" s="498"/>
      <c r="IFP42" s="498"/>
      <c r="IFQ42" s="498"/>
      <c r="IFR42" s="498"/>
      <c r="IFS42" s="498"/>
      <c r="IFT42" s="498"/>
      <c r="IFU42" s="498"/>
      <c r="IFV42" s="498"/>
      <c r="IFW42" s="498"/>
      <c r="IFX42" s="498"/>
      <c r="IFY42" s="498"/>
      <c r="IFZ42" s="498"/>
      <c r="IGA42" s="498"/>
      <c r="IGB42" s="498"/>
      <c r="IGC42" s="498"/>
      <c r="IGD42" s="498"/>
      <c r="IGE42" s="498"/>
      <c r="IGF42" s="498"/>
      <c r="IGG42" s="498"/>
      <c r="IGH42" s="498"/>
      <c r="IGI42" s="498"/>
      <c r="IGJ42" s="498"/>
      <c r="IGK42" s="498"/>
      <c r="IGL42" s="498"/>
      <c r="IGM42" s="498"/>
      <c r="IGN42" s="498"/>
      <c r="IGO42" s="498"/>
      <c r="IGP42" s="498"/>
      <c r="IGQ42" s="498"/>
      <c r="IGR42" s="498"/>
      <c r="IGS42" s="498"/>
      <c r="IGT42" s="498"/>
      <c r="IGU42" s="498"/>
      <c r="IGV42" s="498"/>
      <c r="IGW42" s="498"/>
      <c r="IGX42" s="498"/>
      <c r="IGY42" s="498"/>
      <c r="IGZ42" s="498"/>
      <c r="IHA42" s="498"/>
      <c r="IHB42" s="498"/>
      <c r="IHC42" s="498"/>
      <c r="IHD42" s="498"/>
      <c r="IHE42" s="498"/>
      <c r="IHF42" s="498"/>
      <c r="IHG42" s="498"/>
      <c r="IHH42" s="498"/>
      <c r="IHI42" s="498"/>
      <c r="IHJ42" s="498"/>
      <c r="IHK42" s="498"/>
      <c r="IHL42" s="498"/>
      <c r="IHM42" s="498"/>
      <c r="IHN42" s="498"/>
      <c r="IHO42" s="498"/>
      <c r="IHP42" s="498"/>
      <c r="IHQ42" s="498"/>
      <c r="IHR42" s="498"/>
      <c r="IHS42" s="498"/>
      <c r="IHT42" s="498"/>
      <c r="IHU42" s="498"/>
      <c r="IHV42" s="498"/>
      <c r="IHW42" s="498"/>
      <c r="IHX42" s="498"/>
      <c r="IHY42" s="498"/>
      <c r="IHZ42" s="498"/>
      <c r="IIA42" s="498"/>
      <c r="IIB42" s="498"/>
      <c r="IIC42" s="498"/>
      <c r="IID42" s="498"/>
      <c r="IIE42" s="498"/>
      <c r="IIF42" s="498"/>
      <c r="IIG42" s="498"/>
      <c r="IIH42" s="498"/>
      <c r="III42" s="498"/>
      <c r="IIJ42" s="498"/>
      <c r="IIK42" s="498"/>
      <c r="IIL42" s="498"/>
      <c r="IIM42" s="498"/>
      <c r="IIN42" s="498"/>
      <c r="IIO42" s="498"/>
      <c r="IIP42" s="498"/>
      <c r="IIQ42" s="498"/>
      <c r="IIR42" s="498"/>
      <c r="IIS42" s="498"/>
      <c r="IIT42" s="498"/>
      <c r="IIU42" s="498"/>
      <c r="IIV42" s="498"/>
      <c r="IIW42" s="498"/>
      <c r="IIX42" s="498"/>
      <c r="IIY42" s="498"/>
      <c r="IIZ42" s="498"/>
      <c r="IJA42" s="498"/>
      <c r="IJB42" s="498"/>
      <c r="IJC42" s="498"/>
      <c r="IJD42" s="498"/>
      <c r="IJE42" s="498"/>
      <c r="IJF42" s="498"/>
      <c r="IJG42" s="498"/>
      <c r="IJH42" s="498"/>
      <c r="IJI42" s="498"/>
      <c r="IJJ42" s="498"/>
      <c r="IJK42" s="498"/>
      <c r="IJL42" s="498"/>
      <c r="IJM42" s="498"/>
      <c r="IJN42" s="498"/>
      <c r="IJO42" s="498"/>
      <c r="IJP42" s="498"/>
      <c r="IJQ42" s="498"/>
      <c r="IJR42" s="498"/>
      <c r="IJS42" s="498"/>
      <c r="IJT42" s="498"/>
      <c r="IJU42" s="498"/>
      <c r="IJV42" s="498"/>
      <c r="IJW42" s="498"/>
      <c r="IJX42" s="498"/>
      <c r="IJY42" s="498"/>
      <c r="IJZ42" s="498"/>
      <c r="IKA42" s="498"/>
      <c r="IKB42" s="498"/>
      <c r="IKC42" s="498"/>
      <c r="IKD42" s="498"/>
      <c r="IKE42" s="498"/>
      <c r="IKF42" s="498"/>
      <c r="IKG42" s="498"/>
      <c r="IKH42" s="498"/>
      <c r="IKI42" s="498"/>
      <c r="IKJ42" s="498"/>
      <c r="IKK42" s="498"/>
      <c r="IKL42" s="498"/>
      <c r="IKM42" s="498"/>
      <c r="IKN42" s="498"/>
      <c r="IKO42" s="498"/>
      <c r="IKP42" s="498"/>
      <c r="IKQ42" s="498"/>
      <c r="IKR42" s="498"/>
      <c r="IKS42" s="498"/>
      <c r="IKT42" s="498"/>
      <c r="IKU42" s="498"/>
      <c r="IKV42" s="498"/>
      <c r="IKW42" s="498"/>
      <c r="IKX42" s="498"/>
      <c r="IKY42" s="498"/>
      <c r="IKZ42" s="498"/>
      <c r="ILA42" s="498"/>
      <c r="ILB42" s="498"/>
      <c r="ILC42" s="498"/>
      <c r="ILD42" s="498"/>
      <c r="ILE42" s="498"/>
      <c r="ILF42" s="498"/>
      <c r="ILG42" s="498"/>
      <c r="ILH42" s="498"/>
      <c r="ILI42" s="498"/>
      <c r="ILJ42" s="498"/>
      <c r="ILK42" s="498"/>
      <c r="ILL42" s="498"/>
      <c r="ILM42" s="498"/>
      <c r="ILN42" s="498"/>
      <c r="ILO42" s="498"/>
      <c r="ILP42" s="498"/>
      <c r="ILQ42" s="498"/>
      <c r="ILR42" s="498"/>
      <c r="ILS42" s="498"/>
      <c r="ILT42" s="498"/>
      <c r="ILU42" s="498"/>
      <c r="ILV42" s="498"/>
      <c r="ILW42" s="498"/>
      <c r="ILX42" s="498"/>
      <c r="ILY42" s="498"/>
      <c r="ILZ42" s="498"/>
      <c r="IMA42" s="498"/>
      <c r="IMB42" s="498"/>
      <c r="IMC42" s="498"/>
      <c r="IMD42" s="498"/>
      <c r="IME42" s="498"/>
      <c r="IMF42" s="498"/>
      <c r="IMG42" s="498"/>
      <c r="IMH42" s="498"/>
      <c r="IMI42" s="498"/>
      <c r="IMJ42" s="498"/>
      <c r="IMK42" s="498"/>
      <c r="IML42" s="498"/>
      <c r="IMM42" s="498"/>
      <c r="IMN42" s="498"/>
      <c r="IMO42" s="498"/>
      <c r="IMP42" s="498"/>
      <c r="IMQ42" s="498"/>
      <c r="IMR42" s="498"/>
      <c r="IMS42" s="498"/>
      <c r="IMT42" s="498"/>
      <c r="IMU42" s="498"/>
      <c r="IMV42" s="498"/>
      <c r="IMW42" s="498"/>
      <c r="IMX42" s="498"/>
      <c r="IMY42" s="498"/>
      <c r="IMZ42" s="498"/>
      <c r="INA42" s="498"/>
      <c r="INB42" s="498"/>
      <c r="INC42" s="498"/>
      <c r="IND42" s="498"/>
      <c r="INE42" s="498"/>
      <c r="INF42" s="498"/>
      <c r="ING42" s="498"/>
      <c r="INH42" s="498"/>
      <c r="INI42" s="498"/>
      <c r="INJ42" s="498"/>
      <c r="INK42" s="498"/>
      <c r="INL42" s="498"/>
      <c r="INM42" s="498"/>
      <c r="INN42" s="498"/>
      <c r="INO42" s="498"/>
      <c r="INP42" s="498"/>
      <c r="INQ42" s="498"/>
      <c r="INR42" s="498"/>
      <c r="INS42" s="498"/>
      <c r="INT42" s="498"/>
      <c r="INU42" s="498"/>
      <c r="INV42" s="498"/>
      <c r="INW42" s="498"/>
      <c r="INX42" s="498"/>
      <c r="INY42" s="498"/>
      <c r="INZ42" s="498"/>
      <c r="IOA42" s="498"/>
      <c r="IOB42" s="498"/>
      <c r="IOC42" s="498"/>
      <c r="IOD42" s="498"/>
      <c r="IOE42" s="498"/>
      <c r="IOF42" s="498"/>
      <c r="IOG42" s="498"/>
      <c r="IOH42" s="498"/>
      <c r="IOI42" s="498"/>
      <c r="IOJ42" s="498"/>
      <c r="IOK42" s="498"/>
      <c r="IOL42" s="498"/>
      <c r="IOM42" s="498"/>
      <c r="ION42" s="498"/>
      <c r="IOO42" s="498"/>
      <c r="IOP42" s="498"/>
      <c r="IOQ42" s="498"/>
      <c r="IOR42" s="498"/>
      <c r="IOS42" s="498"/>
      <c r="IOT42" s="498"/>
      <c r="IOU42" s="498"/>
      <c r="IOV42" s="498"/>
      <c r="IOW42" s="498"/>
      <c r="IOX42" s="498"/>
      <c r="IOY42" s="498"/>
      <c r="IOZ42" s="498"/>
      <c r="IPA42" s="498"/>
      <c r="IPB42" s="498"/>
      <c r="IPC42" s="498"/>
      <c r="IPD42" s="498"/>
      <c r="IPE42" s="498"/>
      <c r="IPF42" s="498"/>
      <c r="IPG42" s="498"/>
      <c r="IPH42" s="498"/>
      <c r="IPI42" s="498"/>
      <c r="IPJ42" s="498"/>
      <c r="IPK42" s="498"/>
      <c r="IPL42" s="498"/>
      <c r="IPM42" s="498"/>
      <c r="IPN42" s="498"/>
      <c r="IPO42" s="498"/>
      <c r="IPP42" s="498"/>
      <c r="IPQ42" s="498"/>
      <c r="IPR42" s="498"/>
      <c r="IPS42" s="498"/>
      <c r="IPT42" s="498"/>
      <c r="IPU42" s="498"/>
      <c r="IPV42" s="498"/>
      <c r="IPW42" s="498"/>
      <c r="IPX42" s="498"/>
      <c r="IPY42" s="498"/>
      <c r="IPZ42" s="498"/>
      <c r="IQA42" s="498"/>
      <c r="IQB42" s="498"/>
      <c r="IQC42" s="498"/>
      <c r="IQD42" s="498"/>
      <c r="IQE42" s="498"/>
      <c r="IQF42" s="498"/>
      <c r="IQG42" s="498"/>
      <c r="IQH42" s="498"/>
      <c r="IQI42" s="498"/>
      <c r="IQJ42" s="498"/>
      <c r="IQK42" s="498"/>
      <c r="IQL42" s="498"/>
      <c r="IQM42" s="498"/>
      <c r="IQN42" s="498"/>
      <c r="IQO42" s="498"/>
      <c r="IQP42" s="498"/>
      <c r="IQQ42" s="498"/>
      <c r="IQR42" s="498"/>
      <c r="IQS42" s="498"/>
      <c r="IQT42" s="498"/>
      <c r="IQU42" s="498"/>
      <c r="IQV42" s="498"/>
      <c r="IQW42" s="498"/>
      <c r="IQX42" s="498"/>
      <c r="IQY42" s="498"/>
      <c r="IQZ42" s="498"/>
      <c r="IRA42" s="498"/>
      <c r="IRB42" s="498"/>
      <c r="IRC42" s="498"/>
      <c r="IRD42" s="498"/>
      <c r="IRE42" s="498"/>
      <c r="IRF42" s="498"/>
      <c r="IRG42" s="498"/>
      <c r="IRH42" s="498"/>
      <c r="IRI42" s="498"/>
      <c r="IRJ42" s="498"/>
      <c r="IRK42" s="498"/>
      <c r="IRL42" s="498"/>
      <c r="IRM42" s="498"/>
      <c r="IRN42" s="498"/>
      <c r="IRO42" s="498"/>
      <c r="IRP42" s="498"/>
      <c r="IRQ42" s="498"/>
      <c r="IRR42" s="498"/>
      <c r="IRS42" s="498"/>
      <c r="IRT42" s="498"/>
      <c r="IRU42" s="498"/>
      <c r="IRV42" s="498"/>
      <c r="IRW42" s="498"/>
      <c r="IRX42" s="498"/>
      <c r="IRY42" s="498"/>
      <c r="IRZ42" s="498"/>
      <c r="ISA42" s="498"/>
      <c r="ISB42" s="498"/>
      <c r="ISC42" s="498"/>
      <c r="ISD42" s="498"/>
      <c r="ISE42" s="498"/>
      <c r="ISF42" s="498"/>
      <c r="ISG42" s="498"/>
      <c r="ISH42" s="498"/>
      <c r="ISI42" s="498"/>
      <c r="ISJ42" s="498"/>
      <c r="ISK42" s="498"/>
      <c r="ISL42" s="498"/>
      <c r="ISM42" s="498"/>
      <c r="ISN42" s="498"/>
      <c r="ISO42" s="498"/>
      <c r="ISP42" s="498"/>
      <c r="ISQ42" s="498"/>
      <c r="ISR42" s="498"/>
      <c r="ISS42" s="498"/>
      <c r="IST42" s="498"/>
      <c r="ISU42" s="498"/>
      <c r="ISV42" s="498"/>
      <c r="ISW42" s="498"/>
      <c r="ISX42" s="498"/>
      <c r="ISY42" s="498"/>
      <c r="ISZ42" s="498"/>
      <c r="ITA42" s="498"/>
      <c r="ITB42" s="498"/>
      <c r="ITC42" s="498"/>
      <c r="ITD42" s="498"/>
      <c r="ITE42" s="498"/>
      <c r="ITF42" s="498"/>
      <c r="ITG42" s="498"/>
      <c r="ITH42" s="498"/>
      <c r="ITI42" s="498"/>
      <c r="ITJ42" s="498"/>
      <c r="ITK42" s="498"/>
      <c r="ITL42" s="498"/>
      <c r="ITM42" s="498"/>
      <c r="ITN42" s="498"/>
      <c r="ITO42" s="498"/>
      <c r="ITP42" s="498"/>
      <c r="ITQ42" s="498"/>
      <c r="ITR42" s="498"/>
      <c r="ITS42" s="498"/>
      <c r="ITT42" s="498"/>
      <c r="ITU42" s="498"/>
      <c r="ITV42" s="498"/>
      <c r="ITW42" s="498"/>
      <c r="ITX42" s="498"/>
      <c r="ITY42" s="498"/>
      <c r="ITZ42" s="498"/>
      <c r="IUA42" s="498"/>
      <c r="IUB42" s="498"/>
      <c r="IUC42" s="498"/>
      <c r="IUD42" s="498"/>
      <c r="IUE42" s="498"/>
      <c r="IUF42" s="498"/>
      <c r="IUG42" s="498"/>
      <c r="IUH42" s="498"/>
      <c r="IUI42" s="498"/>
      <c r="IUJ42" s="498"/>
      <c r="IUK42" s="498"/>
      <c r="IUL42" s="498"/>
      <c r="IUM42" s="498"/>
      <c r="IUN42" s="498"/>
      <c r="IUO42" s="498"/>
      <c r="IUP42" s="498"/>
      <c r="IUQ42" s="498"/>
      <c r="IUR42" s="498"/>
      <c r="IUS42" s="498"/>
      <c r="IUT42" s="498"/>
      <c r="IUU42" s="498"/>
      <c r="IUV42" s="498"/>
      <c r="IUW42" s="498"/>
      <c r="IUX42" s="498"/>
      <c r="IUY42" s="498"/>
      <c r="IUZ42" s="498"/>
      <c r="IVA42" s="498"/>
      <c r="IVB42" s="498"/>
      <c r="IVC42" s="498"/>
      <c r="IVD42" s="498"/>
      <c r="IVE42" s="498"/>
      <c r="IVF42" s="498"/>
      <c r="IVG42" s="498"/>
      <c r="IVH42" s="498"/>
      <c r="IVI42" s="498"/>
      <c r="IVJ42" s="498"/>
      <c r="IVK42" s="498"/>
      <c r="IVL42" s="498"/>
      <c r="IVM42" s="498"/>
      <c r="IVN42" s="498"/>
      <c r="IVO42" s="498"/>
      <c r="IVP42" s="498"/>
      <c r="IVQ42" s="498"/>
      <c r="IVR42" s="498"/>
      <c r="IVS42" s="498"/>
      <c r="IVT42" s="498"/>
      <c r="IVU42" s="498"/>
      <c r="IVV42" s="498"/>
      <c r="IVW42" s="498"/>
      <c r="IVX42" s="498"/>
      <c r="IVY42" s="498"/>
      <c r="IVZ42" s="498"/>
      <c r="IWA42" s="498"/>
      <c r="IWB42" s="498"/>
      <c r="IWC42" s="498"/>
      <c r="IWD42" s="498"/>
      <c r="IWE42" s="498"/>
      <c r="IWF42" s="498"/>
      <c r="IWG42" s="498"/>
      <c r="IWH42" s="498"/>
      <c r="IWI42" s="498"/>
      <c r="IWJ42" s="498"/>
      <c r="IWK42" s="498"/>
      <c r="IWL42" s="498"/>
      <c r="IWM42" s="498"/>
      <c r="IWN42" s="498"/>
      <c r="IWO42" s="498"/>
      <c r="IWP42" s="498"/>
      <c r="IWQ42" s="498"/>
      <c r="IWR42" s="498"/>
      <c r="IWS42" s="498"/>
      <c r="IWT42" s="498"/>
      <c r="IWU42" s="498"/>
      <c r="IWV42" s="498"/>
      <c r="IWW42" s="498"/>
      <c r="IWX42" s="498"/>
      <c r="IWY42" s="498"/>
      <c r="IWZ42" s="498"/>
      <c r="IXA42" s="498"/>
      <c r="IXB42" s="498"/>
      <c r="IXC42" s="498"/>
      <c r="IXD42" s="498"/>
      <c r="IXE42" s="498"/>
      <c r="IXF42" s="498"/>
      <c r="IXG42" s="498"/>
      <c r="IXH42" s="498"/>
      <c r="IXI42" s="498"/>
      <c r="IXJ42" s="498"/>
      <c r="IXK42" s="498"/>
      <c r="IXL42" s="498"/>
      <c r="IXM42" s="498"/>
      <c r="IXN42" s="498"/>
      <c r="IXO42" s="498"/>
      <c r="IXP42" s="498"/>
      <c r="IXQ42" s="498"/>
      <c r="IXR42" s="498"/>
      <c r="IXS42" s="498"/>
      <c r="IXT42" s="498"/>
      <c r="IXU42" s="498"/>
      <c r="IXV42" s="498"/>
      <c r="IXW42" s="498"/>
      <c r="IXX42" s="498"/>
      <c r="IXY42" s="498"/>
      <c r="IXZ42" s="498"/>
      <c r="IYA42" s="498"/>
      <c r="IYB42" s="498"/>
      <c r="IYC42" s="498"/>
      <c r="IYD42" s="498"/>
      <c r="IYE42" s="498"/>
      <c r="IYF42" s="498"/>
      <c r="IYG42" s="498"/>
      <c r="IYH42" s="498"/>
      <c r="IYI42" s="498"/>
      <c r="IYJ42" s="498"/>
      <c r="IYK42" s="498"/>
      <c r="IYL42" s="498"/>
      <c r="IYM42" s="498"/>
      <c r="IYN42" s="498"/>
      <c r="IYO42" s="498"/>
      <c r="IYP42" s="498"/>
      <c r="IYQ42" s="498"/>
      <c r="IYR42" s="498"/>
      <c r="IYS42" s="498"/>
      <c r="IYT42" s="498"/>
      <c r="IYU42" s="498"/>
      <c r="IYV42" s="498"/>
      <c r="IYW42" s="498"/>
      <c r="IYX42" s="498"/>
      <c r="IYY42" s="498"/>
      <c r="IYZ42" s="498"/>
      <c r="IZA42" s="498"/>
      <c r="IZB42" s="498"/>
      <c r="IZC42" s="498"/>
      <c r="IZD42" s="498"/>
      <c r="IZE42" s="498"/>
      <c r="IZF42" s="498"/>
      <c r="IZG42" s="498"/>
      <c r="IZH42" s="498"/>
      <c r="IZI42" s="498"/>
      <c r="IZJ42" s="498"/>
      <c r="IZK42" s="498"/>
      <c r="IZL42" s="498"/>
      <c r="IZM42" s="498"/>
      <c r="IZN42" s="498"/>
      <c r="IZO42" s="498"/>
      <c r="IZP42" s="498"/>
      <c r="IZQ42" s="498"/>
      <c r="IZR42" s="498"/>
      <c r="IZS42" s="498"/>
      <c r="IZT42" s="498"/>
      <c r="IZU42" s="498"/>
      <c r="IZV42" s="498"/>
      <c r="IZW42" s="498"/>
      <c r="IZX42" s="498"/>
      <c r="IZY42" s="498"/>
      <c r="IZZ42" s="498"/>
      <c r="JAA42" s="498"/>
      <c r="JAB42" s="498"/>
      <c r="JAC42" s="498"/>
      <c r="JAD42" s="498"/>
      <c r="JAE42" s="498"/>
      <c r="JAF42" s="498"/>
      <c r="JAG42" s="498"/>
      <c r="JAH42" s="498"/>
      <c r="JAI42" s="498"/>
      <c r="JAJ42" s="498"/>
      <c r="JAK42" s="498"/>
      <c r="JAL42" s="498"/>
      <c r="JAM42" s="498"/>
      <c r="JAN42" s="498"/>
      <c r="JAO42" s="498"/>
      <c r="JAP42" s="498"/>
      <c r="JAQ42" s="498"/>
      <c r="JAR42" s="498"/>
      <c r="JAS42" s="498"/>
      <c r="JAT42" s="498"/>
      <c r="JAU42" s="498"/>
      <c r="JAV42" s="498"/>
      <c r="JAW42" s="498"/>
      <c r="JAX42" s="498"/>
      <c r="JAY42" s="498"/>
      <c r="JAZ42" s="498"/>
      <c r="JBA42" s="498"/>
      <c r="JBB42" s="498"/>
      <c r="JBC42" s="498"/>
      <c r="JBD42" s="498"/>
      <c r="JBE42" s="498"/>
      <c r="JBF42" s="498"/>
      <c r="JBG42" s="498"/>
      <c r="JBH42" s="498"/>
      <c r="JBI42" s="498"/>
      <c r="JBJ42" s="498"/>
      <c r="JBK42" s="498"/>
      <c r="JBL42" s="498"/>
      <c r="JBM42" s="498"/>
      <c r="JBN42" s="498"/>
      <c r="JBO42" s="498"/>
      <c r="JBP42" s="498"/>
      <c r="JBQ42" s="498"/>
      <c r="JBR42" s="498"/>
      <c r="JBS42" s="498"/>
      <c r="JBT42" s="498"/>
      <c r="JBU42" s="498"/>
      <c r="JBV42" s="498"/>
      <c r="JBW42" s="498"/>
      <c r="JBX42" s="498"/>
      <c r="JBY42" s="498"/>
      <c r="JBZ42" s="498"/>
      <c r="JCA42" s="498"/>
      <c r="JCB42" s="498"/>
      <c r="JCC42" s="498"/>
      <c r="JCD42" s="498"/>
      <c r="JCE42" s="498"/>
      <c r="JCF42" s="498"/>
      <c r="JCG42" s="498"/>
      <c r="JCH42" s="498"/>
      <c r="JCI42" s="498"/>
      <c r="JCJ42" s="498"/>
      <c r="JCK42" s="498"/>
      <c r="JCL42" s="498"/>
      <c r="JCM42" s="498"/>
      <c r="JCN42" s="498"/>
      <c r="JCO42" s="498"/>
      <c r="JCP42" s="498"/>
      <c r="JCQ42" s="498"/>
      <c r="JCR42" s="498"/>
      <c r="JCS42" s="498"/>
      <c r="JCT42" s="498"/>
      <c r="JCU42" s="498"/>
      <c r="JCV42" s="498"/>
      <c r="JCW42" s="498"/>
      <c r="JCX42" s="498"/>
      <c r="JCY42" s="498"/>
      <c r="JCZ42" s="498"/>
      <c r="JDA42" s="498"/>
      <c r="JDB42" s="498"/>
      <c r="JDC42" s="498"/>
      <c r="JDD42" s="498"/>
      <c r="JDE42" s="498"/>
      <c r="JDF42" s="498"/>
      <c r="JDG42" s="498"/>
      <c r="JDH42" s="498"/>
      <c r="JDI42" s="498"/>
      <c r="JDJ42" s="498"/>
      <c r="JDK42" s="498"/>
      <c r="JDL42" s="498"/>
      <c r="JDM42" s="498"/>
      <c r="JDN42" s="498"/>
      <c r="JDO42" s="498"/>
      <c r="JDP42" s="498"/>
      <c r="JDQ42" s="498"/>
      <c r="JDR42" s="498"/>
      <c r="JDS42" s="498"/>
      <c r="JDT42" s="498"/>
      <c r="JDU42" s="498"/>
      <c r="JDV42" s="498"/>
      <c r="JDW42" s="498"/>
      <c r="JDX42" s="498"/>
      <c r="JDY42" s="498"/>
      <c r="JDZ42" s="498"/>
      <c r="JEA42" s="498"/>
      <c r="JEB42" s="498"/>
      <c r="JEC42" s="498"/>
      <c r="JED42" s="498"/>
      <c r="JEE42" s="498"/>
      <c r="JEF42" s="498"/>
      <c r="JEG42" s="498"/>
      <c r="JEH42" s="498"/>
      <c r="JEI42" s="498"/>
      <c r="JEJ42" s="498"/>
      <c r="JEK42" s="498"/>
      <c r="JEL42" s="498"/>
      <c r="JEM42" s="498"/>
      <c r="JEN42" s="498"/>
      <c r="JEO42" s="498"/>
      <c r="JEP42" s="498"/>
      <c r="JEQ42" s="498"/>
      <c r="JER42" s="498"/>
      <c r="JES42" s="498"/>
      <c r="JET42" s="498"/>
      <c r="JEU42" s="498"/>
      <c r="JEV42" s="498"/>
      <c r="JEW42" s="498"/>
      <c r="JEX42" s="498"/>
      <c r="JEY42" s="498"/>
      <c r="JEZ42" s="498"/>
      <c r="JFA42" s="498"/>
      <c r="JFB42" s="498"/>
      <c r="JFC42" s="498"/>
      <c r="JFD42" s="498"/>
      <c r="JFE42" s="498"/>
      <c r="JFF42" s="498"/>
      <c r="JFG42" s="498"/>
      <c r="JFH42" s="498"/>
      <c r="JFI42" s="498"/>
      <c r="JFJ42" s="498"/>
      <c r="JFK42" s="498"/>
      <c r="JFL42" s="498"/>
      <c r="JFM42" s="498"/>
      <c r="JFN42" s="498"/>
      <c r="JFO42" s="498"/>
      <c r="JFP42" s="498"/>
      <c r="JFQ42" s="498"/>
      <c r="JFR42" s="498"/>
      <c r="JFS42" s="498"/>
      <c r="JFT42" s="498"/>
      <c r="JFU42" s="498"/>
      <c r="JFV42" s="498"/>
      <c r="JFW42" s="498"/>
      <c r="JFX42" s="498"/>
      <c r="JFY42" s="498"/>
      <c r="JFZ42" s="498"/>
      <c r="JGA42" s="498"/>
      <c r="JGB42" s="498"/>
      <c r="JGC42" s="498"/>
      <c r="JGD42" s="498"/>
      <c r="JGE42" s="498"/>
      <c r="JGF42" s="498"/>
      <c r="JGG42" s="498"/>
      <c r="JGH42" s="498"/>
      <c r="JGI42" s="498"/>
      <c r="JGJ42" s="498"/>
      <c r="JGK42" s="498"/>
      <c r="JGL42" s="498"/>
      <c r="JGM42" s="498"/>
      <c r="JGN42" s="498"/>
      <c r="JGO42" s="498"/>
      <c r="JGP42" s="498"/>
      <c r="JGQ42" s="498"/>
      <c r="JGR42" s="498"/>
      <c r="JGS42" s="498"/>
      <c r="JGT42" s="498"/>
      <c r="JGU42" s="498"/>
      <c r="JGV42" s="498"/>
      <c r="JGW42" s="498"/>
      <c r="JGX42" s="498"/>
      <c r="JGY42" s="498"/>
      <c r="JGZ42" s="498"/>
      <c r="JHA42" s="498"/>
      <c r="JHB42" s="498"/>
      <c r="JHC42" s="498"/>
      <c r="JHD42" s="498"/>
      <c r="JHE42" s="498"/>
      <c r="JHF42" s="498"/>
      <c r="JHG42" s="498"/>
      <c r="JHH42" s="498"/>
      <c r="JHI42" s="498"/>
      <c r="JHJ42" s="498"/>
      <c r="JHK42" s="498"/>
      <c r="JHL42" s="498"/>
      <c r="JHM42" s="498"/>
      <c r="JHN42" s="498"/>
      <c r="JHO42" s="498"/>
      <c r="JHP42" s="498"/>
      <c r="JHQ42" s="498"/>
      <c r="JHR42" s="498"/>
      <c r="JHS42" s="498"/>
      <c r="JHT42" s="498"/>
      <c r="JHU42" s="498"/>
      <c r="JHV42" s="498"/>
      <c r="JHW42" s="498"/>
      <c r="JHX42" s="498"/>
      <c r="JHY42" s="498"/>
      <c r="JHZ42" s="498"/>
      <c r="JIA42" s="498"/>
      <c r="JIB42" s="498"/>
      <c r="JIC42" s="498"/>
      <c r="JID42" s="498"/>
      <c r="JIE42" s="498"/>
      <c r="JIF42" s="498"/>
      <c r="JIG42" s="498"/>
      <c r="JIH42" s="498"/>
      <c r="JII42" s="498"/>
      <c r="JIJ42" s="498"/>
      <c r="JIK42" s="498"/>
      <c r="JIL42" s="498"/>
      <c r="JIM42" s="498"/>
      <c r="JIN42" s="498"/>
      <c r="JIO42" s="498"/>
      <c r="JIP42" s="498"/>
      <c r="JIQ42" s="498"/>
      <c r="JIR42" s="498"/>
      <c r="JIS42" s="498"/>
      <c r="JIT42" s="498"/>
      <c r="JIU42" s="498"/>
      <c r="JIV42" s="498"/>
      <c r="JIW42" s="498"/>
      <c r="JIX42" s="498"/>
      <c r="JIY42" s="498"/>
      <c r="JIZ42" s="498"/>
      <c r="JJA42" s="498"/>
      <c r="JJB42" s="498"/>
      <c r="JJC42" s="498"/>
      <c r="JJD42" s="498"/>
      <c r="JJE42" s="498"/>
      <c r="JJF42" s="498"/>
      <c r="JJG42" s="498"/>
      <c r="JJH42" s="498"/>
      <c r="JJI42" s="498"/>
      <c r="JJJ42" s="498"/>
      <c r="JJK42" s="498"/>
      <c r="JJL42" s="498"/>
      <c r="JJM42" s="498"/>
      <c r="JJN42" s="498"/>
      <c r="JJO42" s="498"/>
      <c r="JJP42" s="498"/>
      <c r="JJQ42" s="498"/>
      <c r="JJR42" s="498"/>
      <c r="JJS42" s="498"/>
      <c r="JJT42" s="498"/>
      <c r="JJU42" s="498"/>
      <c r="JJV42" s="498"/>
      <c r="JJW42" s="498"/>
      <c r="JJX42" s="498"/>
      <c r="JJY42" s="498"/>
      <c r="JJZ42" s="498"/>
      <c r="JKA42" s="498"/>
      <c r="JKB42" s="498"/>
      <c r="JKC42" s="498"/>
      <c r="JKD42" s="498"/>
      <c r="JKE42" s="498"/>
      <c r="JKF42" s="498"/>
      <c r="JKG42" s="498"/>
      <c r="JKH42" s="498"/>
      <c r="JKI42" s="498"/>
      <c r="JKJ42" s="498"/>
      <c r="JKK42" s="498"/>
      <c r="JKL42" s="498"/>
      <c r="JKM42" s="498"/>
      <c r="JKN42" s="498"/>
      <c r="JKO42" s="498"/>
      <c r="JKP42" s="498"/>
      <c r="JKQ42" s="498"/>
      <c r="JKR42" s="498"/>
      <c r="JKS42" s="498"/>
      <c r="JKT42" s="498"/>
      <c r="JKU42" s="498"/>
      <c r="JKV42" s="498"/>
      <c r="JKW42" s="498"/>
      <c r="JKX42" s="498"/>
      <c r="JKY42" s="498"/>
      <c r="JKZ42" s="498"/>
      <c r="JLA42" s="498"/>
      <c r="JLB42" s="498"/>
      <c r="JLC42" s="498"/>
      <c r="JLD42" s="498"/>
      <c r="JLE42" s="498"/>
      <c r="JLF42" s="498"/>
      <c r="JLG42" s="498"/>
      <c r="JLH42" s="498"/>
      <c r="JLI42" s="498"/>
      <c r="JLJ42" s="498"/>
      <c r="JLK42" s="498"/>
      <c r="JLL42" s="498"/>
      <c r="JLM42" s="498"/>
      <c r="JLN42" s="498"/>
      <c r="JLO42" s="498"/>
      <c r="JLP42" s="498"/>
      <c r="JLQ42" s="498"/>
      <c r="JLR42" s="498"/>
      <c r="JLS42" s="498"/>
      <c r="JLT42" s="498"/>
      <c r="JLU42" s="498"/>
      <c r="JLV42" s="498"/>
      <c r="JLW42" s="498"/>
      <c r="JLX42" s="498"/>
      <c r="JLY42" s="498"/>
      <c r="JLZ42" s="498"/>
      <c r="JMA42" s="498"/>
      <c r="JMB42" s="498"/>
      <c r="JMC42" s="498"/>
      <c r="JMD42" s="498"/>
      <c r="JME42" s="498"/>
      <c r="JMF42" s="498"/>
      <c r="JMG42" s="498"/>
      <c r="JMH42" s="498"/>
      <c r="JMI42" s="498"/>
      <c r="JMJ42" s="498"/>
      <c r="JMK42" s="498"/>
      <c r="JML42" s="498"/>
      <c r="JMM42" s="498"/>
      <c r="JMN42" s="498"/>
      <c r="JMO42" s="498"/>
      <c r="JMP42" s="498"/>
      <c r="JMQ42" s="498"/>
      <c r="JMR42" s="498"/>
      <c r="JMS42" s="498"/>
      <c r="JMT42" s="498"/>
      <c r="JMU42" s="498"/>
      <c r="JMV42" s="498"/>
      <c r="JMW42" s="498"/>
      <c r="JMX42" s="498"/>
      <c r="JMY42" s="498"/>
      <c r="JMZ42" s="498"/>
      <c r="JNA42" s="498"/>
      <c r="JNB42" s="498"/>
      <c r="JNC42" s="498"/>
      <c r="JND42" s="498"/>
      <c r="JNE42" s="498"/>
      <c r="JNF42" s="498"/>
      <c r="JNG42" s="498"/>
      <c r="JNH42" s="498"/>
      <c r="JNI42" s="498"/>
      <c r="JNJ42" s="498"/>
      <c r="JNK42" s="498"/>
      <c r="JNL42" s="498"/>
      <c r="JNM42" s="498"/>
      <c r="JNN42" s="498"/>
      <c r="JNO42" s="498"/>
      <c r="JNP42" s="498"/>
      <c r="JNQ42" s="498"/>
      <c r="JNR42" s="498"/>
      <c r="JNS42" s="498"/>
      <c r="JNT42" s="498"/>
      <c r="JNU42" s="498"/>
      <c r="JNV42" s="498"/>
      <c r="JNW42" s="498"/>
      <c r="JNX42" s="498"/>
      <c r="JNY42" s="498"/>
      <c r="JNZ42" s="498"/>
      <c r="JOA42" s="498"/>
      <c r="JOB42" s="498"/>
      <c r="JOC42" s="498"/>
      <c r="JOD42" s="498"/>
      <c r="JOE42" s="498"/>
      <c r="JOF42" s="498"/>
      <c r="JOG42" s="498"/>
      <c r="JOH42" s="498"/>
      <c r="JOI42" s="498"/>
      <c r="JOJ42" s="498"/>
      <c r="JOK42" s="498"/>
      <c r="JOL42" s="498"/>
      <c r="JOM42" s="498"/>
      <c r="JON42" s="498"/>
      <c r="JOO42" s="498"/>
      <c r="JOP42" s="498"/>
      <c r="JOQ42" s="498"/>
      <c r="JOR42" s="498"/>
      <c r="JOS42" s="498"/>
      <c r="JOT42" s="498"/>
      <c r="JOU42" s="498"/>
      <c r="JOV42" s="498"/>
      <c r="JOW42" s="498"/>
      <c r="JOX42" s="498"/>
      <c r="JOY42" s="498"/>
      <c r="JOZ42" s="498"/>
      <c r="JPA42" s="498"/>
      <c r="JPB42" s="498"/>
      <c r="JPC42" s="498"/>
      <c r="JPD42" s="498"/>
      <c r="JPE42" s="498"/>
      <c r="JPF42" s="498"/>
      <c r="JPG42" s="498"/>
      <c r="JPH42" s="498"/>
      <c r="JPI42" s="498"/>
      <c r="JPJ42" s="498"/>
      <c r="JPK42" s="498"/>
      <c r="JPL42" s="498"/>
      <c r="JPM42" s="498"/>
      <c r="JPN42" s="498"/>
      <c r="JPO42" s="498"/>
      <c r="JPP42" s="498"/>
      <c r="JPQ42" s="498"/>
      <c r="JPR42" s="498"/>
      <c r="JPS42" s="498"/>
      <c r="JPT42" s="498"/>
      <c r="JPU42" s="498"/>
      <c r="JPV42" s="498"/>
      <c r="JPW42" s="498"/>
      <c r="JPX42" s="498"/>
      <c r="JPY42" s="498"/>
      <c r="JPZ42" s="498"/>
      <c r="JQA42" s="498"/>
      <c r="JQB42" s="498"/>
      <c r="JQC42" s="498"/>
      <c r="JQD42" s="498"/>
      <c r="JQE42" s="498"/>
      <c r="JQF42" s="498"/>
      <c r="JQG42" s="498"/>
      <c r="JQH42" s="498"/>
      <c r="JQI42" s="498"/>
      <c r="JQJ42" s="498"/>
      <c r="JQK42" s="498"/>
      <c r="JQL42" s="498"/>
      <c r="JQM42" s="498"/>
      <c r="JQN42" s="498"/>
      <c r="JQO42" s="498"/>
      <c r="JQP42" s="498"/>
      <c r="JQQ42" s="498"/>
      <c r="JQR42" s="498"/>
      <c r="JQS42" s="498"/>
      <c r="JQT42" s="498"/>
      <c r="JQU42" s="498"/>
      <c r="JQV42" s="498"/>
      <c r="JQW42" s="498"/>
      <c r="JQX42" s="498"/>
      <c r="JQY42" s="498"/>
      <c r="JQZ42" s="498"/>
      <c r="JRA42" s="498"/>
      <c r="JRB42" s="498"/>
      <c r="JRC42" s="498"/>
      <c r="JRD42" s="498"/>
      <c r="JRE42" s="498"/>
      <c r="JRF42" s="498"/>
      <c r="JRG42" s="498"/>
      <c r="JRH42" s="498"/>
      <c r="JRI42" s="498"/>
      <c r="JRJ42" s="498"/>
      <c r="JRK42" s="498"/>
      <c r="JRL42" s="498"/>
      <c r="JRM42" s="498"/>
      <c r="JRN42" s="498"/>
      <c r="JRO42" s="498"/>
      <c r="JRP42" s="498"/>
      <c r="JRQ42" s="498"/>
      <c r="JRR42" s="498"/>
      <c r="JRS42" s="498"/>
      <c r="JRT42" s="498"/>
      <c r="JRU42" s="498"/>
      <c r="JRV42" s="498"/>
      <c r="JRW42" s="498"/>
      <c r="JRX42" s="498"/>
      <c r="JRY42" s="498"/>
      <c r="JRZ42" s="498"/>
      <c r="JSA42" s="498"/>
      <c r="JSB42" s="498"/>
      <c r="JSC42" s="498"/>
      <c r="JSD42" s="498"/>
      <c r="JSE42" s="498"/>
      <c r="JSF42" s="498"/>
      <c r="JSG42" s="498"/>
      <c r="JSH42" s="498"/>
      <c r="JSI42" s="498"/>
      <c r="JSJ42" s="498"/>
      <c r="JSK42" s="498"/>
      <c r="JSL42" s="498"/>
      <c r="JSM42" s="498"/>
      <c r="JSN42" s="498"/>
      <c r="JSO42" s="498"/>
      <c r="JSP42" s="498"/>
      <c r="JSQ42" s="498"/>
      <c r="JSR42" s="498"/>
      <c r="JSS42" s="498"/>
      <c r="JST42" s="498"/>
      <c r="JSU42" s="498"/>
      <c r="JSV42" s="498"/>
      <c r="JSW42" s="498"/>
      <c r="JSX42" s="498"/>
      <c r="JSY42" s="498"/>
      <c r="JSZ42" s="498"/>
      <c r="JTA42" s="498"/>
      <c r="JTB42" s="498"/>
      <c r="JTC42" s="498"/>
      <c r="JTD42" s="498"/>
      <c r="JTE42" s="498"/>
      <c r="JTF42" s="498"/>
      <c r="JTG42" s="498"/>
      <c r="JTH42" s="498"/>
      <c r="JTI42" s="498"/>
      <c r="JTJ42" s="498"/>
      <c r="JTK42" s="498"/>
      <c r="JTL42" s="498"/>
      <c r="JTM42" s="498"/>
      <c r="JTN42" s="498"/>
      <c r="JTO42" s="498"/>
      <c r="JTP42" s="498"/>
      <c r="JTQ42" s="498"/>
      <c r="JTR42" s="498"/>
      <c r="JTS42" s="498"/>
      <c r="JTT42" s="498"/>
      <c r="JTU42" s="498"/>
      <c r="JTV42" s="498"/>
      <c r="JTW42" s="498"/>
      <c r="JTX42" s="498"/>
      <c r="JTY42" s="498"/>
      <c r="JTZ42" s="498"/>
      <c r="JUA42" s="498"/>
      <c r="JUB42" s="498"/>
      <c r="JUC42" s="498"/>
      <c r="JUD42" s="498"/>
      <c r="JUE42" s="498"/>
      <c r="JUF42" s="498"/>
      <c r="JUG42" s="498"/>
      <c r="JUH42" s="498"/>
      <c r="JUI42" s="498"/>
      <c r="JUJ42" s="498"/>
      <c r="JUK42" s="498"/>
      <c r="JUL42" s="498"/>
      <c r="JUM42" s="498"/>
      <c r="JUN42" s="498"/>
      <c r="JUO42" s="498"/>
      <c r="JUP42" s="498"/>
      <c r="JUQ42" s="498"/>
      <c r="JUR42" s="498"/>
      <c r="JUS42" s="498"/>
      <c r="JUT42" s="498"/>
      <c r="JUU42" s="498"/>
      <c r="JUV42" s="498"/>
      <c r="JUW42" s="498"/>
      <c r="JUX42" s="498"/>
      <c r="JUY42" s="498"/>
      <c r="JUZ42" s="498"/>
      <c r="JVA42" s="498"/>
      <c r="JVB42" s="498"/>
      <c r="JVC42" s="498"/>
      <c r="JVD42" s="498"/>
      <c r="JVE42" s="498"/>
      <c r="JVF42" s="498"/>
      <c r="JVG42" s="498"/>
      <c r="JVH42" s="498"/>
      <c r="JVI42" s="498"/>
      <c r="JVJ42" s="498"/>
      <c r="JVK42" s="498"/>
      <c r="JVL42" s="498"/>
      <c r="JVM42" s="498"/>
      <c r="JVN42" s="498"/>
      <c r="JVO42" s="498"/>
      <c r="JVP42" s="498"/>
      <c r="JVQ42" s="498"/>
      <c r="JVR42" s="498"/>
      <c r="JVS42" s="498"/>
      <c r="JVT42" s="498"/>
      <c r="JVU42" s="498"/>
      <c r="JVV42" s="498"/>
      <c r="JVW42" s="498"/>
      <c r="JVX42" s="498"/>
      <c r="JVY42" s="498"/>
      <c r="JVZ42" s="498"/>
      <c r="JWA42" s="498"/>
      <c r="JWB42" s="498"/>
      <c r="JWC42" s="498"/>
      <c r="JWD42" s="498"/>
      <c r="JWE42" s="498"/>
      <c r="JWF42" s="498"/>
      <c r="JWG42" s="498"/>
      <c r="JWH42" s="498"/>
      <c r="JWI42" s="498"/>
      <c r="JWJ42" s="498"/>
      <c r="JWK42" s="498"/>
      <c r="JWL42" s="498"/>
      <c r="JWM42" s="498"/>
      <c r="JWN42" s="498"/>
      <c r="JWO42" s="498"/>
      <c r="JWP42" s="498"/>
      <c r="JWQ42" s="498"/>
      <c r="JWR42" s="498"/>
      <c r="JWS42" s="498"/>
      <c r="JWT42" s="498"/>
      <c r="JWU42" s="498"/>
      <c r="JWV42" s="498"/>
      <c r="JWW42" s="498"/>
      <c r="JWX42" s="498"/>
      <c r="JWY42" s="498"/>
      <c r="JWZ42" s="498"/>
      <c r="JXA42" s="498"/>
      <c r="JXB42" s="498"/>
      <c r="JXC42" s="498"/>
      <c r="JXD42" s="498"/>
      <c r="JXE42" s="498"/>
      <c r="JXF42" s="498"/>
      <c r="JXG42" s="498"/>
      <c r="JXH42" s="498"/>
      <c r="JXI42" s="498"/>
      <c r="JXJ42" s="498"/>
      <c r="JXK42" s="498"/>
      <c r="JXL42" s="498"/>
      <c r="JXM42" s="498"/>
      <c r="JXN42" s="498"/>
      <c r="JXO42" s="498"/>
      <c r="JXP42" s="498"/>
      <c r="JXQ42" s="498"/>
      <c r="JXR42" s="498"/>
      <c r="JXS42" s="498"/>
      <c r="JXT42" s="498"/>
      <c r="JXU42" s="498"/>
      <c r="JXV42" s="498"/>
      <c r="JXW42" s="498"/>
      <c r="JXX42" s="498"/>
      <c r="JXY42" s="498"/>
      <c r="JXZ42" s="498"/>
      <c r="JYA42" s="498"/>
      <c r="JYB42" s="498"/>
      <c r="JYC42" s="498"/>
      <c r="JYD42" s="498"/>
      <c r="JYE42" s="498"/>
      <c r="JYF42" s="498"/>
      <c r="JYG42" s="498"/>
      <c r="JYH42" s="498"/>
      <c r="JYI42" s="498"/>
      <c r="JYJ42" s="498"/>
      <c r="JYK42" s="498"/>
      <c r="JYL42" s="498"/>
      <c r="JYM42" s="498"/>
      <c r="JYN42" s="498"/>
      <c r="JYO42" s="498"/>
      <c r="JYP42" s="498"/>
      <c r="JYQ42" s="498"/>
      <c r="JYR42" s="498"/>
      <c r="JYS42" s="498"/>
      <c r="JYT42" s="498"/>
      <c r="JYU42" s="498"/>
      <c r="JYV42" s="498"/>
      <c r="JYW42" s="498"/>
      <c r="JYX42" s="498"/>
      <c r="JYY42" s="498"/>
      <c r="JYZ42" s="498"/>
      <c r="JZA42" s="498"/>
      <c r="JZB42" s="498"/>
      <c r="JZC42" s="498"/>
      <c r="JZD42" s="498"/>
      <c r="JZE42" s="498"/>
      <c r="JZF42" s="498"/>
      <c r="JZG42" s="498"/>
      <c r="JZH42" s="498"/>
      <c r="JZI42" s="498"/>
      <c r="JZJ42" s="498"/>
      <c r="JZK42" s="498"/>
      <c r="JZL42" s="498"/>
      <c r="JZM42" s="498"/>
      <c r="JZN42" s="498"/>
      <c r="JZO42" s="498"/>
      <c r="JZP42" s="498"/>
      <c r="JZQ42" s="498"/>
      <c r="JZR42" s="498"/>
      <c r="JZS42" s="498"/>
      <c r="JZT42" s="498"/>
      <c r="JZU42" s="498"/>
      <c r="JZV42" s="498"/>
      <c r="JZW42" s="498"/>
      <c r="JZX42" s="498"/>
      <c r="JZY42" s="498"/>
      <c r="JZZ42" s="498"/>
      <c r="KAA42" s="498"/>
      <c r="KAB42" s="498"/>
      <c r="KAC42" s="498"/>
      <c r="KAD42" s="498"/>
      <c r="KAE42" s="498"/>
      <c r="KAF42" s="498"/>
      <c r="KAG42" s="498"/>
      <c r="KAH42" s="498"/>
      <c r="KAI42" s="498"/>
      <c r="KAJ42" s="498"/>
      <c r="KAK42" s="498"/>
      <c r="KAL42" s="498"/>
      <c r="KAM42" s="498"/>
      <c r="KAN42" s="498"/>
      <c r="KAO42" s="498"/>
      <c r="KAP42" s="498"/>
      <c r="KAQ42" s="498"/>
      <c r="KAR42" s="498"/>
      <c r="KAS42" s="498"/>
      <c r="KAT42" s="498"/>
      <c r="KAU42" s="498"/>
      <c r="KAV42" s="498"/>
      <c r="KAW42" s="498"/>
      <c r="KAX42" s="498"/>
      <c r="KAY42" s="498"/>
      <c r="KAZ42" s="498"/>
      <c r="KBA42" s="498"/>
      <c r="KBB42" s="498"/>
      <c r="KBC42" s="498"/>
      <c r="KBD42" s="498"/>
      <c r="KBE42" s="498"/>
      <c r="KBF42" s="498"/>
      <c r="KBG42" s="498"/>
      <c r="KBH42" s="498"/>
      <c r="KBI42" s="498"/>
      <c r="KBJ42" s="498"/>
      <c r="KBK42" s="498"/>
      <c r="KBL42" s="498"/>
      <c r="KBM42" s="498"/>
      <c r="KBN42" s="498"/>
      <c r="KBO42" s="498"/>
      <c r="KBP42" s="498"/>
      <c r="KBQ42" s="498"/>
      <c r="KBR42" s="498"/>
      <c r="KBS42" s="498"/>
      <c r="KBT42" s="498"/>
      <c r="KBU42" s="498"/>
      <c r="KBV42" s="498"/>
      <c r="KBW42" s="498"/>
      <c r="KBX42" s="498"/>
      <c r="KBY42" s="498"/>
      <c r="KBZ42" s="498"/>
      <c r="KCA42" s="498"/>
      <c r="KCB42" s="498"/>
      <c r="KCC42" s="498"/>
      <c r="KCD42" s="498"/>
      <c r="KCE42" s="498"/>
      <c r="KCF42" s="498"/>
      <c r="KCG42" s="498"/>
      <c r="KCH42" s="498"/>
      <c r="KCI42" s="498"/>
      <c r="KCJ42" s="498"/>
      <c r="KCK42" s="498"/>
      <c r="KCL42" s="498"/>
      <c r="KCM42" s="498"/>
      <c r="KCN42" s="498"/>
      <c r="KCO42" s="498"/>
      <c r="KCP42" s="498"/>
      <c r="KCQ42" s="498"/>
      <c r="KCR42" s="498"/>
      <c r="KCS42" s="498"/>
      <c r="KCT42" s="498"/>
      <c r="KCU42" s="498"/>
      <c r="KCV42" s="498"/>
      <c r="KCW42" s="498"/>
      <c r="KCX42" s="498"/>
      <c r="KCY42" s="498"/>
      <c r="KCZ42" s="498"/>
      <c r="KDA42" s="498"/>
      <c r="KDB42" s="498"/>
      <c r="KDC42" s="498"/>
      <c r="KDD42" s="498"/>
      <c r="KDE42" s="498"/>
      <c r="KDF42" s="498"/>
      <c r="KDG42" s="498"/>
      <c r="KDH42" s="498"/>
      <c r="KDI42" s="498"/>
      <c r="KDJ42" s="498"/>
      <c r="KDK42" s="498"/>
      <c r="KDL42" s="498"/>
      <c r="KDM42" s="498"/>
      <c r="KDN42" s="498"/>
      <c r="KDO42" s="498"/>
      <c r="KDP42" s="498"/>
      <c r="KDQ42" s="498"/>
      <c r="KDR42" s="498"/>
      <c r="KDS42" s="498"/>
      <c r="KDT42" s="498"/>
      <c r="KDU42" s="498"/>
      <c r="KDV42" s="498"/>
      <c r="KDW42" s="498"/>
      <c r="KDX42" s="498"/>
      <c r="KDY42" s="498"/>
      <c r="KDZ42" s="498"/>
      <c r="KEA42" s="498"/>
      <c r="KEB42" s="498"/>
      <c r="KEC42" s="498"/>
      <c r="KED42" s="498"/>
      <c r="KEE42" s="498"/>
      <c r="KEF42" s="498"/>
      <c r="KEG42" s="498"/>
      <c r="KEH42" s="498"/>
      <c r="KEI42" s="498"/>
      <c r="KEJ42" s="498"/>
      <c r="KEK42" s="498"/>
      <c r="KEL42" s="498"/>
      <c r="KEM42" s="498"/>
      <c r="KEN42" s="498"/>
      <c r="KEO42" s="498"/>
      <c r="KEP42" s="498"/>
      <c r="KEQ42" s="498"/>
      <c r="KER42" s="498"/>
      <c r="KES42" s="498"/>
      <c r="KET42" s="498"/>
      <c r="KEU42" s="498"/>
      <c r="KEV42" s="498"/>
      <c r="KEW42" s="498"/>
      <c r="KEX42" s="498"/>
      <c r="KEY42" s="498"/>
      <c r="KEZ42" s="498"/>
      <c r="KFA42" s="498"/>
      <c r="KFB42" s="498"/>
      <c r="KFC42" s="498"/>
      <c r="KFD42" s="498"/>
      <c r="KFE42" s="498"/>
      <c r="KFF42" s="498"/>
      <c r="KFG42" s="498"/>
      <c r="KFH42" s="498"/>
      <c r="KFI42" s="498"/>
      <c r="KFJ42" s="498"/>
      <c r="KFK42" s="498"/>
      <c r="KFL42" s="498"/>
      <c r="KFM42" s="498"/>
      <c r="KFN42" s="498"/>
      <c r="KFO42" s="498"/>
      <c r="KFP42" s="498"/>
      <c r="KFQ42" s="498"/>
      <c r="KFR42" s="498"/>
      <c r="KFS42" s="498"/>
      <c r="KFT42" s="498"/>
      <c r="KFU42" s="498"/>
      <c r="KFV42" s="498"/>
      <c r="KFW42" s="498"/>
      <c r="KFX42" s="498"/>
      <c r="KFY42" s="498"/>
      <c r="KFZ42" s="498"/>
      <c r="KGA42" s="498"/>
      <c r="KGB42" s="498"/>
      <c r="KGC42" s="498"/>
      <c r="KGD42" s="498"/>
      <c r="KGE42" s="498"/>
      <c r="KGF42" s="498"/>
      <c r="KGG42" s="498"/>
      <c r="KGH42" s="498"/>
      <c r="KGI42" s="498"/>
      <c r="KGJ42" s="498"/>
      <c r="KGK42" s="498"/>
      <c r="KGL42" s="498"/>
      <c r="KGM42" s="498"/>
      <c r="KGN42" s="498"/>
      <c r="KGO42" s="498"/>
      <c r="KGP42" s="498"/>
      <c r="KGQ42" s="498"/>
      <c r="KGR42" s="498"/>
      <c r="KGS42" s="498"/>
      <c r="KGT42" s="498"/>
      <c r="KGU42" s="498"/>
      <c r="KGV42" s="498"/>
      <c r="KGW42" s="498"/>
      <c r="KGX42" s="498"/>
      <c r="KGY42" s="498"/>
      <c r="KGZ42" s="498"/>
      <c r="KHA42" s="498"/>
      <c r="KHB42" s="498"/>
      <c r="KHC42" s="498"/>
      <c r="KHD42" s="498"/>
      <c r="KHE42" s="498"/>
      <c r="KHF42" s="498"/>
      <c r="KHG42" s="498"/>
      <c r="KHH42" s="498"/>
      <c r="KHI42" s="498"/>
      <c r="KHJ42" s="498"/>
      <c r="KHK42" s="498"/>
      <c r="KHL42" s="498"/>
      <c r="KHM42" s="498"/>
      <c r="KHN42" s="498"/>
      <c r="KHO42" s="498"/>
      <c r="KHP42" s="498"/>
      <c r="KHQ42" s="498"/>
      <c r="KHR42" s="498"/>
      <c r="KHS42" s="498"/>
      <c r="KHT42" s="498"/>
      <c r="KHU42" s="498"/>
      <c r="KHV42" s="498"/>
      <c r="KHW42" s="498"/>
      <c r="KHX42" s="498"/>
      <c r="KHY42" s="498"/>
      <c r="KHZ42" s="498"/>
      <c r="KIA42" s="498"/>
      <c r="KIB42" s="498"/>
      <c r="KIC42" s="498"/>
      <c r="KID42" s="498"/>
      <c r="KIE42" s="498"/>
      <c r="KIF42" s="498"/>
      <c r="KIG42" s="498"/>
      <c r="KIH42" s="498"/>
      <c r="KII42" s="498"/>
      <c r="KIJ42" s="498"/>
      <c r="KIK42" s="498"/>
      <c r="KIL42" s="498"/>
      <c r="KIM42" s="498"/>
      <c r="KIN42" s="498"/>
      <c r="KIO42" s="498"/>
      <c r="KIP42" s="498"/>
      <c r="KIQ42" s="498"/>
      <c r="KIR42" s="498"/>
      <c r="KIS42" s="498"/>
      <c r="KIT42" s="498"/>
      <c r="KIU42" s="498"/>
      <c r="KIV42" s="498"/>
      <c r="KIW42" s="498"/>
      <c r="KIX42" s="498"/>
      <c r="KIY42" s="498"/>
      <c r="KIZ42" s="498"/>
      <c r="KJA42" s="498"/>
      <c r="KJB42" s="498"/>
      <c r="KJC42" s="498"/>
      <c r="KJD42" s="498"/>
      <c r="KJE42" s="498"/>
      <c r="KJF42" s="498"/>
      <c r="KJG42" s="498"/>
      <c r="KJH42" s="498"/>
      <c r="KJI42" s="498"/>
      <c r="KJJ42" s="498"/>
      <c r="KJK42" s="498"/>
      <c r="KJL42" s="498"/>
      <c r="KJM42" s="498"/>
      <c r="KJN42" s="498"/>
      <c r="KJO42" s="498"/>
      <c r="KJP42" s="498"/>
      <c r="KJQ42" s="498"/>
      <c r="KJR42" s="498"/>
      <c r="KJS42" s="498"/>
      <c r="KJT42" s="498"/>
      <c r="KJU42" s="498"/>
      <c r="KJV42" s="498"/>
      <c r="KJW42" s="498"/>
      <c r="KJX42" s="498"/>
      <c r="KJY42" s="498"/>
      <c r="KJZ42" s="498"/>
      <c r="KKA42" s="498"/>
      <c r="KKB42" s="498"/>
      <c r="KKC42" s="498"/>
      <c r="KKD42" s="498"/>
      <c r="KKE42" s="498"/>
      <c r="KKF42" s="498"/>
      <c r="KKG42" s="498"/>
      <c r="KKH42" s="498"/>
      <c r="KKI42" s="498"/>
      <c r="KKJ42" s="498"/>
      <c r="KKK42" s="498"/>
      <c r="KKL42" s="498"/>
      <c r="KKM42" s="498"/>
      <c r="KKN42" s="498"/>
      <c r="KKO42" s="498"/>
      <c r="KKP42" s="498"/>
      <c r="KKQ42" s="498"/>
      <c r="KKR42" s="498"/>
      <c r="KKS42" s="498"/>
      <c r="KKT42" s="498"/>
      <c r="KKU42" s="498"/>
      <c r="KKV42" s="498"/>
      <c r="KKW42" s="498"/>
      <c r="KKX42" s="498"/>
      <c r="KKY42" s="498"/>
      <c r="KKZ42" s="498"/>
      <c r="KLA42" s="498"/>
      <c r="KLB42" s="498"/>
      <c r="KLC42" s="498"/>
      <c r="KLD42" s="498"/>
      <c r="KLE42" s="498"/>
      <c r="KLF42" s="498"/>
      <c r="KLG42" s="498"/>
      <c r="KLH42" s="498"/>
      <c r="KLI42" s="498"/>
      <c r="KLJ42" s="498"/>
      <c r="KLK42" s="498"/>
      <c r="KLL42" s="498"/>
      <c r="KLM42" s="498"/>
      <c r="KLN42" s="498"/>
      <c r="KLO42" s="498"/>
      <c r="KLP42" s="498"/>
      <c r="KLQ42" s="498"/>
      <c r="KLR42" s="498"/>
      <c r="KLS42" s="498"/>
      <c r="KLT42" s="498"/>
      <c r="KLU42" s="498"/>
      <c r="KLV42" s="498"/>
      <c r="KLW42" s="498"/>
      <c r="KLX42" s="498"/>
      <c r="KLY42" s="498"/>
      <c r="KLZ42" s="498"/>
      <c r="KMA42" s="498"/>
      <c r="KMB42" s="498"/>
      <c r="KMC42" s="498"/>
      <c r="KMD42" s="498"/>
      <c r="KME42" s="498"/>
      <c r="KMF42" s="498"/>
      <c r="KMG42" s="498"/>
      <c r="KMH42" s="498"/>
      <c r="KMI42" s="498"/>
      <c r="KMJ42" s="498"/>
      <c r="KMK42" s="498"/>
      <c r="KML42" s="498"/>
      <c r="KMM42" s="498"/>
      <c r="KMN42" s="498"/>
      <c r="KMO42" s="498"/>
      <c r="KMP42" s="498"/>
      <c r="KMQ42" s="498"/>
      <c r="KMR42" s="498"/>
      <c r="KMS42" s="498"/>
      <c r="KMT42" s="498"/>
      <c r="KMU42" s="498"/>
      <c r="KMV42" s="498"/>
      <c r="KMW42" s="498"/>
      <c r="KMX42" s="498"/>
      <c r="KMY42" s="498"/>
      <c r="KMZ42" s="498"/>
      <c r="KNA42" s="498"/>
      <c r="KNB42" s="498"/>
      <c r="KNC42" s="498"/>
      <c r="KND42" s="498"/>
      <c r="KNE42" s="498"/>
      <c r="KNF42" s="498"/>
      <c r="KNG42" s="498"/>
      <c r="KNH42" s="498"/>
      <c r="KNI42" s="498"/>
      <c r="KNJ42" s="498"/>
      <c r="KNK42" s="498"/>
      <c r="KNL42" s="498"/>
      <c r="KNM42" s="498"/>
      <c r="KNN42" s="498"/>
      <c r="KNO42" s="498"/>
      <c r="KNP42" s="498"/>
      <c r="KNQ42" s="498"/>
      <c r="KNR42" s="498"/>
      <c r="KNS42" s="498"/>
      <c r="KNT42" s="498"/>
      <c r="KNU42" s="498"/>
      <c r="KNV42" s="498"/>
      <c r="KNW42" s="498"/>
      <c r="KNX42" s="498"/>
      <c r="KNY42" s="498"/>
      <c r="KNZ42" s="498"/>
      <c r="KOA42" s="498"/>
      <c r="KOB42" s="498"/>
      <c r="KOC42" s="498"/>
      <c r="KOD42" s="498"/>
      <c r="KOE42" s="498"/>
      <c r="KOF42" s="498"/>
      <c r="KOG42" s="498"/>
      <c r="KOH42" s="498"/>
      <c r="KOI42" s="498"/>
      <c r="KOJ42" s="498"/>
      <c r="KOK42" s="498"/>
      <c r="KOL42" s="498"/>
      <c r="KOM42" s="498"/>
      <c r="KON42" s="498"/>
      <c r="KOO42" s="498"/>
      <c r="KOP42" s="498"/>
      <c r="KOQ42" s="498"/>
      <c r="KOR42" s="498"/>
      <c r="KOS42" s="498"/>
      <c r="KOT42" s="498"/>
      <c r="KOU42" s="498"/>
      <c r="KOV42" s="498"/>
      <c r="KOW42" s="498"/>
      <c r="KOX42" s="498"/>
      <c r="KOY42" s="498"/>
      <c r="KOZ42" s="498"/>
      <c r="KPA42" s="498"/>
      <c r="KPB42" s="498"/>
      <c r="KPC42" s="498"/>
      <c r="KPD42" s="498"/>
      <c r="KPE42" s="498"/>
      <c r="KPF42" s="498"/>
      <c r="KPG42" s="498"/>
      <c r="KPH42" s="498"/>
      <c r="KPI42" s="498"/>
      <c r="KPJ42" s="498"/>
      <c r="KPK42" s="498"/>
      <c r="KPL42" s="498"/>
      <c r="KPM42" s="498"/>
      <c r="KPN42" s="498"/>
      <c r="KPO42" s="498"/>
      <c r="KPP42" s="498"/>
      <c r="KPQ42" s="498"/>
      <c r="KPR42" s="498"/>
      <c r="KPS42" s="498"/>
      <c r="KPT42" s="498"/>
      <c r="KPU42" s="498"/>
      <c r="KPV42" s="498"/>
      <c r="KPW42" s="498"/>
      <c r="KPX42" s="498"/>
      <c r="KPY42" s="498"/>
      <c r="KPZ42" s="498"/>
      <c r="KQA42" s="498"/>
      <c r="KQB42" s="498"/>
      <c r="KQC42" s="498"/>
      <c r="KQD42" s="498"/>
      <c r="KQE42" s="498"/>
      <c r="KQF42" s="498"/>
      <c r="KQG42" s="498"/>
      <c r="KQH42" s="498"/>
      <c r="KQI42" s="498"/>
      <c r="KQJ42" s="498"/>
      <c r="KQK42" s="498"/>
      <c r="KQL42" s="498"/>
      <c r="KQM42" s="498"/>
      <c r="KQN42" s="498"/>
      <c r="KQO42" s="498"/>
      <c r="KQP42" s="498"/>
      <c r="KQQ42" s="498"/>
      <c r="KQR42" s="498"/>
      <c r="KQS42" s="498"/>
      <c r="KQT42" s="498"/>
      <c r="KQU42" s="498"/>
      <c r="KQV42" s="498"/>
      <c r="KQW42" s="498"/>
      <c r="KQX42" s="498"/>
      <c r="KQY42" s="498"/>
      <c r="KQZ42" s="498"/>
      <c r="KRA42" s="498"/>
      <c r="KRB42" s="498"/>
      <c r="KRC42" s="498"/>
      <c r="KRD42" s="498"/>
      <c r="KRE42" s="498"/>
      <c r="KRF42" s="498"/>
      <c r="KRG42" s="498"/>
      <c r="KRH42" s="498"/>
      <c r="KRI42" s="498"/>
      <c r="KRJ42" s="498"/>
      <c r="KRK42" s="498"/>
      <c r="KRL42" s="498"/>
      <c r="KRM42" s="498"/>
      <c r="KRN42" s="498"/>
      <c r="KRO42" s="498"/>
      <c r="KRP42" s="498"/>
      <c r="KRQ42" s="498"/>
      <c r="KRR42" s="498"/>
      <c r="KRS42" s="498"/>
      <c r="KRT42" s="498"/>
      <c r="KRU42" s="498"/>
      <c r="KRV42" s="498"/>
      <c r="KRW42" s="498"/>
      <c r="KRX42" s="498"/>
      <c r="KRY42" s="498"/>
      <c r="KRZ42" s="498"/>
      <c r="KSA42" s="498"/>
      <c r="KSB42" s="498"/>
      <c r="KSC42" s="498"/>
      <c r="KSD42" s="498"/>
      <c r="KSE42" s="498"/>
      <c r="KSF42" s="498"/>
      <c r="KSG42" s="498"/>
      <c r="KSH42" s="498"/>
      <c r="KSI42" s="498"/>
      <c r="KSJ42" s="498"/>
      <c r="KSK42" s="498"/>
      <c r="KSL42" s="498"/>
      <c r="KSM42" s="498"/>
      <c r="KSN42" s="498"/>
      <c r="KSO42" s="498"/>
      <c r="KSP42" s="498"/>
      <c r="KSQ42" s="498"/>
      <c r="KSR42" s="498"/>
      <c r="KSS42" s="498"/>
      <c r="KST42" s="498"/>
      <c r="KSU42" s="498"/>
      <c r="KSV42" s="498"/>
      <c r="KSW42" s="498"/>
      <c r="KSX42" s="498"/>
      <c r="KSY42" s="498"/>
      <c r="KSZ42" s="498"/>
      <c r="KTA42" s="498"/>
      <c r="KTB42" s="498"/>
      <c r="KTC42" s="498"/>
      <c r="KTD42" s="498"/>
      <c r="KTE42" s="498"/>
      <c r="KTF42" s="498"/>
      <c r="KTG42" s="498"/>
      <c r="KTH42" s="498"/>
      <c r="KTI42" s="498"/>
      <c r="KTJ42" s="498"/>
      <c r="KTK42" s="498"/>
      <c r="KTL42" s="498"/>
      <c r="KTM42" s="498"/>
      <c r="KTN42" s="498"/>
      <c r="KTO42" s="498"/>
      <c r="KTP42" s="498"/>
      <c r="KTQ42" s="498"/>
      <c r="KTR42" s="498"/>
      <c r="KTS42" s="498"/>
      <c r="KTT42" s="498"/>
      <c r="KTU42" s="498"/>
      <c r="KTV42" s="498"/>
      <c r="KTW42" s="498"/>
      <c r="KTX42" s="498"/>
      <c r="KTY42" s="498"/>
      <c r="KTZ42" s="498"/>
      <c r="KUA42" s="498"/>
      <c r="KUB42" s="498"/>
      <c r="KUC42" s="498"/>
      <c r="KUD42" s="498"/>
      <c r="KUE42" s="498"/>
      <c r="KUF42" s="498"/>
      <c r="KUG42" s="498"/>
      <c r="KUH42" s="498"/>
      <c r="KUI42" s="498"/>
      <c r="KUJ42" s="498"/>
      <c r="KUK42" s="498"/>
      <c r="KUL42" s="498"/>
      <c r="KUM42" s="498"/>
      <c r="KUN42" s="498"/>
      <c r="KUO42" s="498"/>
      <c r="KUP42" s="498"/>
      <c r="KUQ42" s="498"/>
      <c r="KUR42" s="498"/>
      <c r="KUS42" s="498"/>
      <c r="KUT42" s="498"/>
      <c r="KUU42" s="498"/>
      <c r="KUV42" s="498"/>
      <c r="KUW42" s="498"/>
      <c r="KUX42" s="498"/>
      <c r="KUY42" s="498"/>
      <c r="KUZ42" s="498"/>
      <c r="KVA42" s="498"/>
      <c r="KVB42" s="498"/>
      <c r="KVC42" s="498"/>
      <c r="KVD42" s="498"/>
      <c r="KVE42" s="498"/>
      <c r="KVF42" s="498"/>
      <c r="KVG42" s="498"/>
      <c r="KVH42" s="498"/>
      <c r="KVI42" s="498"/>
      <c r="KVJ42" s="498"/>
      <c r="KVK42" s="498"/>
      <c r="KVL42" s="498"/>
      <c r="KVM42" s="498"/>
      <c r="KVN42" s="498"/>
      <c r="KVO42" s="498"/>
      <c r="KVP42" s="498"/>
      <c r="KVQ42" s="498"/>
      <c r="KVR42" s="498"/>
      <c r="KVS42" s="498"/>
      <c r="KVT42" s="498"/>
      <c r="KVU42" s="498"/>
      <c r="KVV42" s="498"/>
      <c r="KVW42" s="498"/>
      <c r="KVX42" s="498"/>
      <c r="KVY42" s="498"/>
      <c r="KVZ42" s="498"/>
      <c r="KWA42" s="498"/>
      <c r="KWB42" s="498"/>
      <c r="KWC42" s="498"/>
      <c r="KWD42" s="498"/>
      <c r="KWE42" s="498"/>
      <c r="KWF42" s="498"/>
      <c r="KWG42" s="498"/>
      <c r="KWH42" s="498"/>
      <c r="KWI42" s="498"/>
      <c r="KWJ42" s="498"/>
      <c r="KWK42" s="498"/>
      <c r="KWL42" s="498"/>
      <c r="KWM42" s="498"/>
      <c r="KWN42" s="498"/>
      <c r="KWO42" s="498"/>
      <c r="KWP42" s="498"/>
      <c r="KWQ42" s="498"/>
      <c r="KWR42" s="498"/>
      <c r="KWS42" s="498"/>
      <c r="KWT42" s="498"/>
      <c r="KWU42" s="498"/>
      <c r="KWV42" s="498"/>
      <c r="KWW42" s="498"/>
      <c r="KWX42" s="498"/>
      <c r="KWY42" s="498"/>
      <c r="KWZ42" s="498"/>
      <c r="KXA42" s="498"/>
      <c r="KXB42" s="498"/>
      <c r="KXC42" s="498"/>
      <c r="KXD42" s="498"/>
      <c r="KXE42" s="498"/>
      <c r="KXF42" s="498"/>
      <c r="KXG42" s="498"/>
      <c r="KXH42" s="498"/>
      <c r="KXI42" s="498"/>
      <c r="KXJ42" s="498"/>
      <c r="KXK42" s="498"/>
      <c r="KXL42" s="498"/>
      <c r="KXM42" s="498"/>
      <c r="KXN42" s="498"/>
      <c r="KXO42" s="498"/>
      <c r="KXP42" s="498"/>
      <c r="KXQ42" s="498"/>
      <c r="KXR42" s="498"/>
      <c r="KXS42" s="498"/>
      <c r="KXT42" s="498"/>
      <c r="KXU42" s="498"/>
      <c r="KXV42" s="498"/>
      <c r="KXW42" s="498"/>
      <c r="KXX42" s="498"/>
      <c r="KXY42" s="498"/>
      <c r="KXZ42" s="498"/>
      <c r="KYA42" s="498"/>
      <c r="KYB42" s="498"/>
      <c r="KYC42" s="498"/>
      <c r="KYD42" s="498"/>
      <c r="KYE42" s="498"/>
      <c r="KYF42" s="498"/>
      <c r="KYG42" s="498"/>
      <c r="KYH42" s="498"/>
      <c r="KYI42" s="498"/>
      <c r="KYJ42" s="498"/>
      <c r="KYK42" s="498"/>
      <c r="KYL42" s="498"/>
      <c r="KYM42" s="498"/>
      <c r="KYN42" s="498"/>
      <c r="KYO42" s="498"/>
      <c r="KYP42" s="498"/>
      <c r="KYQ42" s="498"/>
      <c r="KYR42" s="498"/>
      <c r="KYS42" s="498"/>
      <c r="KYT42" s="498"/>
      <c r="KYU42" s="498"/>
      <c r="KYV42" s="498"/>
      <c r="KYW42" s="498"/>
      <c r="KYX42" s="498"/>
      <c r="KYY42" s="498"/>
      <c r="KYZ42" s="498"/>
      <c r="KZA42" s="498"/>
      <c r="KZB42" s="498"/>
      <c r="KZC42" s="498"/>
      <c r="KZD42" s="498"/>
      <c r="KZE42" s="498"/>
      <c r="KZF42" s="498"/>
      <c r="KZG42" s="498"/>
      <c r="KZH42" s="498"/>
      <c r="KZI42" s="498"/>
      <c r="KZJ42" s="498"/>
      <c r="KZK42" s="498"/>
      <c r="KZL42" s="498"/>
      <c r="KZM42" s="498"/>
      <c r="KZN42" s="498"/>
      <c r="KZO42" s="498"/>
      <c r="KZP42" s="498"/>
      <c r="KZQ42" s="498"/>
      <c r="KZR42" s="498"/>
      <c r="KZS42" s="498"/>
      <c r="KZT42" s="498"/>
      <c r="KZU42" s="498"/>
      <c r="KZV42" s="498"/>
      <c r="KZW42" s="498"/>
      <c r="KZX42" s="498"/>
      <c r="KZY42" s="498"/>
      <c r="KZZ42" s="498"/>
      <c r="LAA42" s="498"/>
      <c r="LAB42" s="498"/>
      <c r="LAC42" s="498"/>
      <c r="LAD42" s="498"/>
      <c r="LAE42" s="498"/>
      <c r="LAF42" s="498"/>
      <c r="LAG42" s="498"/>
      <c r="LAH42" s="498"/>
      <c r="LAI42" s="498"/>
      <c r="LAJ42" s="498"/>
      <c r="LAK42" s="498"/>
      <c r="LAL42" s="498"/>
      <c r="LAM42" s="498"/>
      <c r="LAN42" s="498"/>
      <c r="LAO42" s="498"/>
      <c r="LAP42" s="498"/>
      <c r="LAQ42" s="498"/>
      <c r="LAR42" s="498"/>
      <c r="LAS42" s="498"/>
      <c r="LAT42" s="498"/>
      <c r="LAU42" s="498"/>
      <c r="LAV42" s="498"/>
      <c r="LAW42" s="498"/>
      <c r="LAX42" s="498"/>
      <c r="LAY42" s="498"/>
      <c r="LAZ42" s="498"/>
      <c r="LBA42" s="498"/>
      <c r="LBB42" s="498"/>
      <c r="LBC42" s="498"/>
      <c r="LBD42" s="498"/>
      <c r="LBE42" s="498"/>
      <c r="LBF42" s="498"/>
      <c r="LBG42" s="498"/>
      <c r="LBH42" s="498"/>
      <c r="LBI42" s="498"/>
      <c r="LBJ42" s="498"/>
      <c r="LBK42" s="498"/>
      <c r="LBL42" s="498"/>
      <c r="LBM42" s="498"/>
      <c r="LBN42" s="498"/>
      <c r="LBO42" s="498"/>
      <c r="LBP42" s="498"/>
      <c r="LBQ42" s="498"/>
      <c r="LBR42" s="498"/>
      <c r="LBS42" s="498"/>
      <c r="LBT42" s="498"/>
      <c r="LBU42" s="498"/>
      <c r="LBV42" s="498"/>
      <c r="LBW42" s="498"/>
      <c r="LBX42" s="498"/>
      <c r="LBY42" s="498"/>
      <c r="LBZ42" s="498"/>
      <c r="LCA42" s="498"/>
      <c r="LCB42" s="498"/>
      <c r="LCC42" s="498"/>
      <c r="LCD42" s="498"/>
      <c r="LCE42" s="498"/>
      <c r="LCF42" s="498"/>
      <c r="LCG42" s="498"/>
      <c r="LCH42" s="498"/>
      <c r="LCI42" s="498"/>
      <c r="LCJ42" s="498"/>
      <c r="LCK42" s="498"/>
      <c r="LCL42" s="498"/>
      <c r="LCM42" s="498"/>
      <c r="LCN42" s="498"/>
      <c r="LCO42" s="498"/>
      <c r="LCP42" s="498"/>
      <c r="LCQ42" s="498"/>
      <c r="LCR42" s="498"/>
      <c r="LCS42" s="498"/>
      <c r="LCT42" s="498"/>
      <c r="LCU42" s="498"/>
      <c r="LCV42" s="498"/>
      <c r="LCW42" s="498"/>
      <c r="LCX42" s="498"/>
      <c r="LCY42" s="498"/>
      <c r="LCZ42" s="498"/>
      <c r="LDA42" s="498"/>
      <c r="LDB42" s="498"/>
      <c r="LDC42" s="498"/>
      <c r="LDD42" s="498"/>
      <c r="LDE42" s="498"/>
      <c r="LDF42" s="498"/>
      <c r="LDG42" s="498"/>
      <c r="LDH42" s="498"/>
      <c r="LDI42" s="498"/>
      <c r="LDJ42" s="498"/>
      <c r="LDK42" s="498"/>
      <c r="LDL42" s="498"/>
      <c r="LDM42" s="498"/>
      <c r="LDN42" s="498"/>
      <c r="LDO42" s="498"/>
      <c r="LDP42" s="498"/>
      <c r="LDQ42" s="498"/>
      <c r="LDR42" s="498"/>
      <c r="LDS42" s="498"/>
      <c r="LDT42" s="498"/>
      <c r="LDU42" s="498"/>
      <c r="LDV42" s="498"/>
      <c r="LDW42" s="498"/>
      <c r="LDX42" s="498"/>
      <c r="LDY42" s="498"/>
      <c r="LDZ42" s="498"/>
      <c r="LEA42" s="498"/>
      <c r="LEB42" s="498"/>
      <c r="LEC42" s="498"/>
      <c r="LED42" s="498"/>
      <c r="LEE42" s="498"/>
      <c r="LEF42" s="498"/>
      <c r="LEG42" s="498"/>
      <c r="LEH42" s="498"/>
      <c r="LEI42" s="498"/>
      <c r="LEJ42" s="498"/>
      <c r="LEK42" s="498"/>
      <c r="LEL42" s="498"/>
      <c r="LEM42" s="498"/>
      <c r="LEN42" s="498"/>
      <c r="LEO42" s="498"/>
      <c r="LEP42" s="498"/>
      <c r="LEQ42" s="498"/>
      <c r="LER42" s="498"/>
      <c r="LES42" s="498"/>
      <c r="LET42" s="498"/>
      <c r="LEU42" s="498"/>
      <c r="LEV42" s="498"/>
      <c r="LEW42" s="498"/>
      <c r="LEX42" s="498"/>
      <c r="LEY42" s="498"/>
      <c r="LEZ42" s="498"/>
      <c r="LFA42" s="498"/>
      <c r="LFB42" s="498"/>
      <c r="LFC42" s="498"/>
      <c r="LFD42" s="498"/>
      <c r="LFE42" s="498"/>
      <c r="LFF42" s="498"/>
      <c r="LFG42" s="498"/>
      <c r="LFH42" s="498"/>
      <c r="LFI42" s="498"/>
      <c r="LFJ42" s="498"/>
      <c r="LFK42" s="498"/>
      <c r="LFL42" s="498"/>
      <c r="LFM42" s="498"/>
      <c r="LFN42" s="498"/>
      <c r="LFO42" s="498"/>
      <c r="LFP42" s="498"/>
      <c r="LFQ42" s="498"/>
      <c r="LFR42" s="498"/>
      <c r="LFS42" s="498"/>
      <c r="LFT42" s="498"/>
      <c r="LFU42" s="498"/>
      <c r="LFV42" s="498"/>
      <c r="LFW42" s="498"/>
      <c r="LFX42" s="498"/>
      <c r="LFY42" s="498"/>
      <c r="LFZ42" s="498"/>
      <c r="LGA42" s="498"/>
      <c r="LGB42" s="498"/>
      <c r="LGC42" s="498"/>
      <c r="LGD42" s="498"/>
      <c r="LGE42" s="498"/>
      <c r="LGF42" s="498"/>
      <c r="LGG42" s="498"/>
      <c r="LGH42" s="498"/>
      <c r="LGI42" s="498"/>
      <c r="LGJ42" s="498"/>
      <c r="LGK42" s="498"/>
      <c r="LGL42" s="498"/>
      <c r="LGM42" s="498"/>
      <c r="LGN42" s="498"/>
      <c r="LGO42" s="498"/>
      <c r="LGP42" s="498"/>
      <c r="LGQ42" s="498"/>
      <c r="LGR42" s="498"/>
      <c r="LGS42" s="498"/>
      <c r="LGT42" s="498"/>
      <c r="LGU42" s="498"/>
      <c r="LGV42" s="498"/>
      <c r="LGW42" s="498"/>
      <c r="LGX42" s="498"/>
      <c r="LGY42" s="498"/>
      <c r="LGZ42" s="498"/>
      <c r="LHA42" s="498"/>
      <c r="LHB42" s="498"/>
      <c r="LHC42" s="498"/>
      <c r="LHD42" s="498"/>
      <c r="LHE42" s="498"/>
      <c r="LHF42" s="498"/>
      <c r="LHG42" s="498"/>
      <c r="LHH42" s="498"/>
      <c r="LHI42" s="498"/>
      <c r="LHJ42" s="498"/>
      <c r="LHK42" s="498"/>
      <c r="LHL42" s="498"/>
      <c r="LHM42" s="498"/>
      <c r="LHN42" s="498"/>
      <c r="LHO42" s="498"/>
      <c r="LHP42" s="498"/>
      <c r="LHQ42" s="498"/>
      <c r="LHR42" s="498"/>
      <c r="LHS42" s="498"/>
      <c r="LHT42" s="498"/>
      <c r="LHU42" s="498"/>
      <c r="LHV42" s="498"/>
      <c r="LHW42" s="498"/>
      <c r="LHX42" s="498"/>
      <c r="LHY42" s="498"/>
      <c r="LHZ42" s="498"/>
      <c r="LIA42" s="498"/>
      <c r="LIB42" s="498"/>
      <c r="LIC42" s="498"/>
      <c r="LID42" s="498"/>
      <c r="LIE42" s="498"/>
      <c r="LIF42" s="498"/>
      <c r="LIG42" s="498"/>
      <c r="LIH42" s="498"/>
      <c r="LII42" s="498"/>
      <c r="LIJ42" s="498"/>
      <c r="LIK42" s="498"/>
      <c r="LIL42" s="498"/>
      <c r="LIM42" s="498"/>
      <c r="LIN42" s="498"/>
      <c r="LIO42" s="498"/>
      <c r="LIP42" s="498"/>
      <c r="LIQ42" s="498"/>
      <c r="LIR42" s="498"/>
      <c r="LIS42" s="498"/>
      <c r="LIT42" s="498"/>
      <c r="LIU42" s="498"/>
      <c r="LIV42" s="498"/>
      <c r="LIW42" s="498"/>
      <c r="LIX42" s="498"/>
      <c r="LIY42" s="498"/>
      <c r="LIZ42" s="498"/>
      <c r="LJA42" s="498"/>
      <c r="LJB42" s="498"/>
      <c r="LJC42" s="498"/>
      <c r="LJD42" s="498"/>
      <c r="LJE42" s="498"/>
      <c r="LJF42" s="498"/>
      <c r="LJG42" s="498"/>
      <c r="LJH42" s="498"/>
      <c r="LJI42" s="498"/>
      <c r="LJJ42" s="498"/>
      <c r="LJK42" s="498"/>
      <c r="LJL42" s="498"/>
      <c r="LJM42" s="498"/>
      <c r="LJN42" s="498"/>
      <c r="LJO42" s="498"/>
      <c r="LJP42" s="498"/>
      <c r="LJQ42" s="498"/>
      <c r="LJR42" s="498"/>
      <c r="LJS42" s="498"/>
      <c r="LJT42" s="498"/>
      <c r="LJU42" s="498"/>
      <c r="LJV42" s="498"/>
      <c r="LJW42" s="498"/>
      <c r="LJX42" s="498"/>
      <c r="LJY42" s="498"/>
      <c r="LJZ42" s="498"/>
      <c r="LKA42" s="498"/>
      <c r="LKB42" s="498"/>
      <c r="LKC42" s="498"/>
      <c r="LKD42" s="498"/>
      <c r="LKE42" s="498"/>
      <c r="LKF42" s="498"/>
      <c r="LKG42" s="498"/>
      <c r="LKH42" s="498"/>
      <c r="LKI42" s="498"/>
      <c r="LKJ42" s="498"/>
      <c r="LKK42" s="498"/>
      <c r="LKL42" s="498"/>
      <c r="LKM42" s="498"/>
      <c r="LKN42" s="498"/>
      <c r="LKO42" s="498"/>
      <c r="LKP42" s="498"/>
      <c r="LKQ42" s="498"/>
      <c r="LKR42" s="498"/>
      <c r="LKS42" s="498"/>
      <c r="LKT42" s="498"/>
      <c r="LKU42" s="498"/>
      <c r="LKV42" s="498"/>
      <c r="LKW42" s="498"/>
      <c r="LKX42" s="498"/>
      <c r="LKY42" s="498"/>
      <c r="LKZ42" s="498"/>
      <c r="LLA42" s="498"/>
      <c r="LLB42" s="498"/>
      <c r="LLC42" s="498"/>
      <c r="LLD42" s="498"/>
      <c r="LLE42" s="498"/>
      <c r="LLF42" s="498"/>
      <c r="LLG42" s="498"/>
      <c r="LLH42" s="498"/>
      <c r="LLI42" s="498"/>
      <c r="LLJ42" s="498"/>
      <c r="LLK42" s="498"/>
      <c r="LLL42" s="498"/>
      <c r="LLM42" s="498"/>
      <c r="LLN42" s="498"/>
      <c r="LLO42" s="498"/>
      <c r="LLP42" s="498"/>
      <c r="LLQ42" s="498"/>
      <c r="LLR42" s="498"/>
      <c r="LLS42" s="498"/>
      <c r="LLT42" s="498"/>
      <c r="LLU42" s="498"/>
      <c r="LLV42" s="498"/>
      <c r="LLW42" s="498"/>
      <c r="LLX42" s="498"/>
      <c r="LLY42" s="498"/>
      <c r="LLZ42" s="498"/>
      <c r="LMA42" s="498"/>
      <c r="LMB42" s="498"/>
      <c r="LMC42" s="498"/>
      <c r="LMD42" s="498"/>
      <c r="LME42" s="498"/>
      <c r="LMF42" s="498"/>
      <c r="LMG42" s="498"/>
      <c r="LMH42" s="498"/>
      <c r="LMI42" s="498"/>
      <c r="LMJ42" s="498"/>
      <c r="LMK42" s="498"/>
      <c r="LML42" s="498"/>
      <c r="LMM42" s="498"/>
      <c r="LMN42" s="498"/>
      <c r="LMO42" s="498"/>
      <c r="LMP42" s="498"/>
      <c r="LMQ42" s="498"/>
      <c r="LMR42" s="498"/>
      <c r="LMS42" s="498"/>
      <c r="LMT42" s="498"/>
      <c r="LMU42" s="498"/>
      <c r="LMV42" s="498"/>
      <c r="LMW42" s="498"/>
      <c r="LMX42" s="498"/>
      <c r="LMY42" s="498"/>
      <c r="LMZ42" s="498"/>
      <c r="LNA42" s="498"/>
      <c r="LNB42" s="498"/>
      <c r="LNC42" s="498"/>
      <c r="LND42" s="498"/>
      <c r="LNE42" s="498"/>
      <c r="LNF42" s="498"/>
      <c r="LNG42" s="498"/>
      <c r="LNH42" s="498"/>
      <c r="LNI42" s="498"/>
      <c r="LNJ42" s="498"/>
      <c r="LNK42" s="498"/>
      <c r="LNL42" s="498"/>
      <c r="LNM42" s="498"/>
      <c r="LNN42" s="498"/>
      <c r="LNO42" s="498"/>
      <c r="LNP42" s="498"/>
      <c r="LNQ42" s="498"/>
      <c r="LNR42" s="498"/>
      <c r="LNS42" s="498"/>
      <c r="LNT42" s="498"/>
      <c r="LNU42" s="498"/>
      <c r="LNV42" s="498"/>
      <c r="LNW42" s="498"/>
      <c r="LNX42" s="498"/>
      <c r="LNY42" s="498"/>
      <c r="LNZ42" s="498"/>
      <c r="LOA42" s="498"/>
      <c r="LOB42" s="498"/>
      <c r="LOC42" s="498"/>
      <c r="LOD42" s="498"/>
      <c r="LOE42" s="498"/>
      <c r="LOF42" s="498"/>
      <c r="LOG42" s="498"/>
      <c r="LOH42" s="498"/>
      <c r="LOI42" s="498"/>
      <c r="LOJ42" s="498"/>
      <c r="LOK42" s="498"/>
      <c r="LOL42" s="498"/>
      <c r="LOM42" s="498"/>
      <c r="LON42" s="498"/>
      <c r="LOO42" s="498"/>
      <c r="LOP42" s="498"/>
      <c r="LOQ42" s="498"/>
      <c r="LOR42" s="498"/>
      <c r="LOS42" s="498"/>
      <c r="LOT42" s="498"/>
      <c r="LOU42" s="498"/>
      <c r="LOV42" s="498"/>
      <c r="LOW42" s="498"/>
      <c r="LOX42" s="498"/>
      <c r="LOY42" s="498"/>
      <c r="LOZ42" s="498"/>
      <c r="LPA42" s="498"/>
      <c r="LPB42" s="498"/>
      <c r="LPC42" s="498"/>
      <c r="LPD42" s="498"/>
      <c r="LPE42" s="498"/>
      <c r="LPF42" s="498"/>
      <c r="LPG42" s="498"/>
      <c r="LPH42" s="498"/>
      <c r="LPI42" s="498"/>
      <c r="LPJ42" s="498"/>
      <c r="LPK42" s="498"/>
      <c r="LPL42" s="498"/>
      <c r="LPM42" s="498"/>
      <c r="LPN42" s="498"/>
      <c r="LPO42" s="498"/>
      <c r="LPP42" s="498"/>
      <c r="LPQ42" s="498"/>
      <c r="LPR42" s="498"/>
      <c r="LPS42" s="498"/>
      <c r="LPT42" s="498"/>
      <c r="LPU42" s="498"/>
      <c r="LPV42" s="498"/>
      <c r="LPW42" s="498"/>
      <c r="LPX42" s="498"/>
      <c r="LPY42" s="498"/>
      <c r="LPZ42" s="498"/>
      <c r="LQA42" s="498"/>
      <c r="LQB42" s="498"/>
      <c r="LQC42" s="498"/>
      <c r="LQD42" s="498"/>
      <c r="LQE42" s="498"/>
      <c r="LQF42" s="498"/>
      <c r="LQG42" s="498"/>
      <c r="LQH42" s="498"/>
      <c r="LQI42" s="498"/>
      <c r="LQJ42" s="498"/>
      <c r="LQK42" s="498"/>
      <c r="LQL42" s="498"/>
      <c r="LQM42" s="498"/>
      <c r="LQN42" s="498"/>
      <c r="LQO42" s="498"/>
      <c r="LQP42" s="498"/>
      <c r="LQQ42" s="498"/>
      <c r="LQR42" s="498"/>
      <c r="LQS42" s="498"/>
      <c r="LQT42" s="498"/>
      <c r="LQU42" s="498"/>
      <c r="LQV42" s="498"/>
      <c r="LQW42" s="498"/>
      <c r="LQX42" s="498"/>
      <c r="LQY42" s="498"/>
      <c r="LQZ42" s="498"/>
      <c r="LRA42" s="498"/>
      <c r="LRB42" s="498"/>
      <c r="LRC42" s="498"/>
      <c r="LRD42" s="498"/>
      <c r="LRE42" s="498"/>
      <c r="LRF42" s="498"/>
      <c r="LRG42" s="498"/>
      <c r="LRH42" s="498"/>
      <c r="LRI42" s="498"/>
      <c r="LRJ42" s="498"/>
      <c r="LRK42" s="498"/>
      <c r="LRL42" s="498"/>
      <c r="LRM42" s="498"/>
      <c r="LRN42" s="498"/>
      <c r="LRO42" s="498"/>
      <c r="LRP42" s="498"/>
      <c r="LRQ42" s="498"/>
      <c r="LRR42" s="498"/>
      <c r="LRS42" s="498"/>
      <c r="LRT42" s="498"/>
      <c r="LRU42" s="498"/>
      <c r="LRV42" s="498"/>
      <c r="LRW42" s="498"/>
      <c r="LRX42" s="498"/>
      <c r="LRY42" s="498"/>
      <c r="LRZ42" s="498"/>
      <c r="LSA42" s="498"/>
      <c r="LSB42" s="498"/>
      <c r="LSC42" s="498"/>
      <c r="LSD42" s="498"/>
      <c r="LSE42" s="498"/>
      <c r="LSF42" s="498"/>
      <c r="LSG42" s="498"/>
      <c r="LSH42" s="498"/>
      <c r="LSI42" s="498"/>
      <c r="LSJ42" s="498"/>
      <c r="LSK42" s="498"/>
      <c r="LSL42" s="498"/>
      <c r="LSM42" s="498"/>
      <c r="LSN42" s="498"/>
      <c r="LSO42" s="498"/>
      <c r="LSP42" s="498"/>
      <c r="LSQ42" s="498"/>
      <c r="LSR42" s="498"/>
      <c r="LSS42" s="498"/>
      <c r="LST42" s="498"/>
      <c r="LSU42" s="498"/>
      <c r="LSV42" s="498"/>
      <c r="LSW42" s="498"/>
      <c r="LSX42" s="498"/>
      <c r="LSY42" s="498"/>
      <c r="LSZ42" s="498"/>
      <c r="LTA42" s="498"/>
      <c r="LTB42" s="498"/>
      <c r="LTC42" s="498"/>
      <c r="LTD42" s="498"/>
      <c r="LTE42" s="498"/>
      <c r="LTF42" s="498"/>
      <c r="LTG42" s="498"/>
      <c r="LTH42" s="498"/>
      <c r="LTI42" s="498"/>
      <c r="LTJ42" s="498"/>
      <c r="LTK42" s="498"/>
      <c r="LTL42" s="498"/>
      <c r="LTM42" s="498"/>
      <c r="LTN42" s="498"/>
      <c r="LTO42" s="498"/>
      <c r="LTP42" s="498"/>
      <c r="LTQ42" s="498"/>
      <c r="LTR42" s="498"/>
      <c r="LTS42" s="498"/>
      <c r="LTT42" s="498"/>
      <c r="LTU42" s="498"/>
      <c r="LTV42" s="498"/>
      <c r="LTW42" s="498"/>
      <c r="LTX42" s="498"/>
      <c r="LTY42" s="498"/>
      <c r="LTZ42" s="498"/>
      <c r="LUA42" s="498"/>
      <c r="LUB42" s="498"/>
      <c r="LUC42" s="498"/>
      <c r="LUD42" s="498"/>
      <c r="LUE42" s="498"/>
      <c r="LUF42" s="498"/>
      <c r="LUG42" s="498"/>
      <c r="LUH42" s="498"/>
      <c r="LUI42" s="498"/>
      <c r="LUJ42" s="498"/>
      <c r="LUK42" s="498"/>
      <c r="LUL42" s="498"/>
      <c r="LUM42" s="498"/>
      <c r="LUN42" s="498"/>
      <c r="LUO42" s="498"/>
      <c r="LUP42" s="498"/>
      <c r="LUQ42" s="498"/>
      <c r="LUR42" s="498"/>
      <c r="LUS42" s="498"/>
      <c r="LUT42" s="498"/>
      <c r="LUU42" s="498"/>
      <c r="LUV42" s="498"/>
      <c r="LUW42" s="498"/>
      <c r="LUX42" s="498"/>
      <c r="LUY42" s="498"/>
      <c r="LUZ42" s="498"/>
      <c r="LVA42" s="498"/>
      <c r="LVB42" s="498"/>
      <c r="LVC42" s="498"/>
      <c r="LVD42" s="498"/>
      <c r="LVE42" s="498"/>
      <c r="LVF42" s="498"/>
      <c r="LVG42" s="498"/>
      <c r="LVH42" s="498"/>
      <c r="LVI42" s="498"/>
      <c r="LVJ42" s="498"/>
      <c r="LVK42" s="498"/>
      <c r="LVL42" s="498"/>
      <c r="LVM42" s="498"/>
      <c r="LVN42" s="498"/>
      <c r="LVO42" s="498"/>
      <c r="LVP42" s="498"/>
      <c r="LVQ42" s="498"/>
      <c r="LVR42" s="498"/>
      <c r="LVS42" s="498"/>
      <c r="LVT42" s="498"/>
      <c r="LVU42" s="498"/>
      <c r="LVV42" s="498"/>
      <c r="LVW42" s="498"/>
      <c r="LVX42" s="498"/>
      <c r="LVY42" s="498"/>
      <c r="LVZ42" s="498"/>
      <c r="LWA42" s="498"/>
      <c r="LWB42" s="498"/>
      <c r="LWC42" s="498"/>
      <c r="LWD42" s="498"/>
      <c r="LWE42" s="498"/>
      <c r="LWF42" s="498"/>
      <c r="LWG42" s="498"/>
      <c r="LWH42" s="498"/>
      <c r="LWI42" s="498"/>
      <c r="LWJ42" s="498"/>
      <c r="LWK42" s="498"/>
      <c r="LWL42" s="498"/>
      <c r="LWM42" s="498"/>
      <c r="LWN42" s="498"/>
      <c r="LWO42" s="498"/>
      <c r="LWP42" s="498"/>
      <c r="LWQ42" s="498"/>
      <c r="LWR42" s="498"/>
      <c r="LWS42" s="498"/>
      <c r="LWT42" s="498"/>
      <c r="LWU42" s="498"/>
      <c r="LWV42" s="498"/>
      <c r="LWW42" s="498"/>
      <c r="LWX42" s="498"/>
      <c r="LWY42" s="498"/>
      <c r="LWZ42" s="498"/>
      <c r="LXA42" s="498"/>
      <c r="LXB42" s="498"/>
      <c r="LXC42" s="498"/>
      <c r="LXD42" s="498"/>
      <c r="LXE42" s="498"/>
      <c r="LXF42" s="498"/>
      <c r="LXG42" s="498"/>
      <c r="LXH42" s="498"/>
      <c r="LXI42" s="498"/>
      <c r="LXJ42" s="498"/>
      <c r="LXK42" s="498"/>
      <c r="LXL42" s="498"/>
      <c r="LXM42" s="498"/>
      <c r="LXN42" s="498"/>
      <c r="LXO42" s="498"/>
      <c r="LXP42" s="498"/>
      <c r="LXQ42" s="498"/>
      <c r="LXR42" s="498"/>
      <c r="LXS42" s="498"/>
      <c r="LXT42" s="498"/>
      <c r="LXU42" s="498"/>
      <c r="LXV42" s="498"/>
      <c r="LXW42" s="498"/>
      <c r="LXX42" s="498"/>
      <c r="LXY42" s="498"/>
      <c r="LXZ42" s="498"/>
      <c r="LYA42" s="498"/>
      <c r="LYB42" s="498"/>
      <c r="LYC42" s="498"/>
      <c r="LYD42" s="498"/>
      <c r="LYE42" s="498"/>
      <c r="LYF42" s="498"/>
      <c r="LYG42" s="498"/>
      <c r="LYH42" s="498"/>
      <c r="LYI42" s="498"/>
      <c r="LYJ42" s="498"/>
      <c r="LYK42" s="498"/>
      <c r="LYL42" s="498"/>
      <c r="LYM42" s="498"/>
      <c r="LYN42" s="498"/>
      <c r="LYO42" s="498"/>
      <c r="LYP42" s="498"/>
      <c r="LYQ42" s="498"/>
      <c r="LYR42" s="498"/>
      <c r="LYS42" s="498"/>
      <c r="LYT42" s="498"/>
      <c r="LYU42" s="498"/>
      <c r="LYV42" s="498"/>
      <c r="LYW42" s="498"/>
      <c r="LYX42" s="498"/>
      <c r="LYY42" s="498"/>
      <c r="LYZ42" s="498"/>
      <c r="LZA42" s="498"/>
      <c r="LZB42" s="498"/>
      <c r="LZC42" s="498"/>
      <c r="LZD42" s="498"/>
      <c r="LZE42" s="498"/>
      <c r="LZF42" s="498"/>
      <c r="LZG42" s="498"/>
      <c r="LZH42" s="498"/>
      <c r="LZI42" s="498"/>
      <c r="LZJ42" s="498"/>
      <c r="LZK42" s="498"/>
      <c r="LZL42" s="498"/>
      <c r="LZM42" s="498"/>
      <c r="LZN42" s="498"/>
      <c r="LZO42" s="498"/>
      <c r="LZP42" s="498"/>
      <c r="LZQ42" s="498"/>
      <c r="LZR42" s="498"/>
      <c r="LZS42" s="498"/>
      <c r="LZT42" s="498"/>
      <c r="LZU42" s="498"/>
      <c r="LZV42" s="498"/>
      <c r="LZW42" s="498"/>
      <c r="LZX42" s="498"/>
      <c r="LZY42" s="498"/>
      <c r="LZZ42" s="498"/>
      <c r="MAA42" s="498"/>
      <c r="MAB42" s="498"/>
      <c r="MAC42" s="498"/>
      <c r="MAD42" s="498"/>
      <c r="MAE42" s="498"/>
      <c r="MAF42" s="498"/>
      <c r="MAG42" s="498"/>
      <c r="MAH42" s="498"/>
      <c r="MAI42" s="498"/>
      <c r="MAJ42" s="498"/>
      <c r="MAK42" s="498"/>
      <c r="MAL42" s="498"/>
      <c r="MAM42" s="498"/>
      <c r="MAN42" s="498"/>
      <c r="MAO42" s="498"/>
      <c r="MAP42" s="498"/>
      <c r="MAQ42" s="498"/>
      <c r="MAR42" s="498"/>
      <c r="MAS42" s="498"/>
      <c r="MAT42" s="498"/>
      <c r="MAU42" s="498"/>
      <c r="MAV42" s="498"/>
      <c r="MAW42" s="498"/>
      <c r="MAX42" s="498"/>
      <c r="MAY42" s="498"/>
      <c r="MAZ42" s="498"/>
      <c r="MBA42" s="498"/>
      <c r="MBB42" s="498"/>
      <c r="MBC42" s="498"/>
      <c r="MBD42" s="498"/>
      <c r="MBE42" s="498"/>
      <c r="MBF42" s="498"/>
      <c r="MBG42" s="498"/>
      <c r="MBH42" s="498"/>
      <c r="MBI42" s="498"/>
      <c r="MBJ42" s="498"/>
      <c r="MBK42" s="498"/>
      <c r="MBL42" s="498"/>
      <c r="MBM42" s="498"/>
      <c r="MBN42" s="498"/>
      <c r="MBO42" s="498"/>
      <c r="MBP42" s="498"/>
      <c r="MBQ42" s="498"/>
      <c r="MBR42" s="498"/>
      <c r="MBS42" s="498"/>
      <c r="MBT42" s="498"/>
      <c r="MBU42" s="498"/>
      <c r="MBV42" s="498"/>
      <c r="MBW42" s="498"/>
      <c r="MBX42" s="498"/>
      <c r="MBY42" s="498"/>
      <c r="MBZ42" s="498"/>
      <c r="MCA42" s="498"/>
      <c r="MCB42" s="498"/>
      <c r="MCC42" s="498"/>
      <c r="MCD42" s="498"/>
      <c r="MCE42" s="498"/>
      <c r="MCF42" s="498"/>
      <c r="MCG42" s="498"/>
      <c r="MCH42" s="498"/>
      <c r="MCI42" s="498"/>
      <c r="MCJ42" s="498"/>
      <c r="MCK42" s="498"/>
      <c r="MCL42" s="498"/>
      <c r="MCM42" s="498"/>
      <c r="MCN42" s="498"/>
      <c r="MCO42" s="498"/>
      <c r="MCP42" s="498"/>
      <c r="MCQ42" s="498"/>
      <c r="MCR42" s="498"/>
      <c r="MCS42" s="498"/>
      <c r="MCT42" s="498"/>
      <c r="MCU42" s="498"/>
      <c r="MCV42" s="498"/>
      <c r="MCW42" s="498"/>
      <c r="MCX42" s="498"/>
      <c r="MCY42" s="498"/>
      <c r="MCZ42" s="498"/>
      <c r="MDA42" s="498"/>
      <c r="MDB42" s="498"/>
      <c r="MDC42" s="498"/>
      <c r="MDD42" s="498"/>
      <c r="MDE42" s="498"/>
      <c r="MDF42" s="498"/>
      <c r="MDG42" s="498"/>
      <c r="MDH42" s="498"/>
      <c r="MDI42" s="498"/>
      <c r="MDJ42" s="498"/>
      <c r="MDK42" s="498"/>
      <c r="MDL42" s="498"/>
      <c r="MDM42" s="498"/>
      <c r="MDN42" s="498"/>
      <c r="MDO42" s="498"/>
      <c r="MDP42" s="498"/>
      <c r="MDQ42" s="498"/>
      <c r="MDR42" s="498"/>
      <c r="MDS42" s="498"/>
      <c r="MDT42" s="498"/>
      <c r="MDU42" s="498"/>
      <c r="MDV42" s="498"/>
      <c r="MDW42" s="498"/>
      <c r="MDX42" s="498"/>
      <c r="MDY42" s="498"/>
      <c r="MDZ42" s="498"/>
      <c r="MEA42" s="498"/>
      <c r="MEB42" s="498"/>
      <c r="MEC42" s="498"/>
      <c r="MED42" s="498"/>
      <c r="MEE42" s="498"/>
      <c r="MEF42" s="498"/>
      <c r="MEG42" s="498"/>
      <c r="MEH42" s="498"/>
      <c r="MEI42" s="498"/>
      <c r="MEJ42" s="498"/>
      <c r="MEK42" s="498"/>
      <c r="MEL42" s="498"/>
      <c r="MEM42" s="498"/>
      <c r="MEN42" s="498"/>
      <c r="MEO42" s="498"/>
      <c r="MEP42" s="498"/>
      <c r="MEQ42" s="498"/>
      <c r="MER42" s="498"/>
      <c r="MES42" s="498"/>
      <c r="MET42" s="498"/>
      <c r="MEU42" s="498"/>
      <c r="MEV42" s="498"/>
      <c r="MEW42" s="498"/>
      <c r="MEX42" s="498"/>
      <c r="MEY42" s="498"/>
      <c r="MEZ42" s="498"/>
      <c r="MFA42" s="498"/>
      <c r="MFB42" s="498"/>
      <c r="MFC42" s="498"/>
      <c r="MFD42" s="498"/>
      <c r="MFE42" s="498"/>
      <c r="MFF42" s="498"/>
      <c r="MFG42" s="498"/>
      <c r="MFH42" s="498"/>
      <c r="MFI42" s="498"/>
      <c r="MFJ42" s="498"/>
      <c r="MFK42" s="498"/>
      <c r="MFL42" s="498"/>
      <c r="MFM42" s="498"/>
      <c r="MFN42" s="498"/>
      <c r="MFO42" s="498"/>
      <c r="MFP42" s="498"/>
      <c r="MFQ42" s="498"/>
      <c r="MFR42" s="498"/>
      <c r="MFS42" s="498"/>
      <c r="MFT42" s="498"/>
      <c r="MFU42" s="498"/>
      <c r="MFV42" s="498"/>
      <c r="MFW42" s="498"/>
      <c r="MFX42" s="498"/>
      <c r="MFY42" s="498"/>
      <c r="MFZ42" s="498"/>
      <c r="MGA42" s="498"/>
      <c r="MGB42" s="498"/>
      <c r="MGC42" s="498"/>
      <c r="MGD42" s="498"/>
      <c r="MGE42" s="498"/>
      <c r="MGF42" s="498"/>
      <c r="MGG42" s="498"/>
      <c r="MGH42" s="498"/>
      <c r="MGI42" s="498"/>
      <c r="MGJ42" s="498"/>
      <c r="MGK42" s="498"/>
      <c r="MGL42" s="498"/>
      <c r="MGM42" s="498"/>
      <c r="MGN42" s="498"/>
      <c r="MGO42" s="498"/>
      <c r="MGP42" s="498"/>
      <c r="MGQ42" s="498"/>
      <c r="MGR42" s="498"/>
      <c r="MGS42" s="498"/>
      <c r="MGT42" s="498"/>
      <c r="MGU42" s="498"/>
      <c r="MGV42" s="498"/>
      <c r="MGW42" s="498"/>
      <c r="MGX42" s="498"/>
      <c r="MGY42" s="498"/>
      <c r="MGZ42" s="498"/>
      <c r="MHA42" s="498"/>
      <c r="MHB42" s="498"/>
      <c r="MHC42" s="498"/>
      <c r="MHD42" s="498"/>
      <c r="MHE42" s="498"/>
      <c r="MHF42" s="498"/>
      <c r="MHG42" s="498"/>
      <c r="MHH42" s="498"/>
      <c r="MHI42" s="498"/>
      <c r="MHJ42" s="498"/>
      <c r="MHK42" s="498"/>
      <c r="MHL42" s="498"/>
      <c r="MHM42" s="498"/>
      <c r="MHN42" s="498"/>
      <c r="MHO42" s="498"/>
      <c r="MHP42" s="498"/>
      <c r="MHQ42" s="498"/>
      <c r="MHR42" s="498"/>
      <c r="MHS42" s="498"/>
      <c r="MHT42" s="498"/>
      <c r="MHU42" s="498"/>
      <c r="MHV42" s="498"/>
      <c r="MHW42" s="498"/>
      <c r="MHX42" s="498"/>
      <c r="MHY42" s="498"/>
      <c r="MHZ42" s="498"/>
      <c r="MIA42" s="498"/>
      <c r="MIB42" s="498"/>
      <c r="MIC42" s="498"/>
      <c r="MID42" s="498"/>
      <c r="MIE42" s="498"/>
      <c r="MIF42" s="498"/>
      <c r="MIG42" s="498"/>
      <c r="MIH42" s="498"/>
      <c r="MII42" s="498"/>
      <c r="MIJ42" s="498"/>
      <c r="MIK42" s="498"/>
      <c r="MIL42" s="498"/>
      <c r="MIM42" s="498"/>
      <c r="MIN42" s="498"/>
      <c r="MIO42" s="498"/>
      <c r="MIP42" s="498"/>
      <c r="MIQ42" s="498"/>
      <c r="MIR42" s="498"/>
      <c r="MIS42" s="498"/>
      <c r="MIT42" s="498"/>
      <c r="MIU42" s="498"/>
      <c r="MIV42" s="498"/>
      <c r="MIW42" s="498"/>
      <c r="MIX42" s="498"/>
      <c r="MIY42" s="498"/>
      <c r="MIZ42" s="498"/>
      <c r="MJA42" s="498"/>
      <c r="MJB42" s="498"/>
      <c r="MJC42" s="498"/>
      <c r="MJD42" s="498"/>
      <c r="MJE42" s="498"/>
      <c r="MJF42" s="498"/>
      <c r="MJG42" s="498"/>
      <c r="MJH42" s="498"/>
      <c r="MJI42" s="498"/>
      <c r="MJJ42" s="498"/>
      <c r="MJK42" s="498"/>
      <c r="MJL42" s="498"/>
      <c r="MJM42" s="498"/>
      <c r="MJN42" s="498"/>
      <c r="MJO42" s="498"/>
      <c r="MJP42" s="498"/>
      <c r="MJQ42" s="498"/>
      <c r="MJR42" s="498"/>
      <c r="MJS42" s="498"/>
      <c r="MJT42" s="498"/>
      <c r="MJU42" s="498"/>
      <c r="MJV42" s="498"/>
      <c r="MJW42" s="498"/>
      <c r="MJX42" s="498"/>
      <c r="MJY42" s="498"/>
      <c r="MJZ42" s="498"/>
      <c r="MKA42" s="498"/>
      <c r="MKB42" s="498"/>
      <c r="MKC42" s="498"/>
      <c r="MKD42" s="498"/>
      <c r="MKE42" s="498"/>
      <c r="MKF42" s="498"/>
      <c r="MKG42" s="498"/>
      <c r="MKH42" s="498"/>
      <c r="MKI42" s="498"/>
      <c r="MKJ42" s="498"/>
      <c r="MKK42" s="498"/>
      <c r="MKL42" s="498"/>
      <c r="MKM42" s="498"/>
      <c r="MKN42" s="498"/>
      <c r="MKO42" s="498"/>
      <c r="MKP42" s="498"/>
      <c r="MKQ42" s="498"/>
      <c r="MKR42" s="498"/>
      <c r="MKS42" s="498"/>
      <c r="MKT42" s="498"/>
      <c r="MKU42" s="498"/>
      <c r="MKV42" s="498"/>
      <c r="MKW42" s="498"/>
      <c r="MKX42" s="498"/>
      <c r="MKY42" s="498"/>
      <c r="MKZ42" s="498"/>
      <c r="MLA42" s="498"/>
      <c r="MLB42" s="498"/>
      <c r="MLC42" s="498"/>
      <c r="MLD42" s="498"/>
      <c r="MLE42" s="498"/>
      <c r="MLF42" s="498"/>
      <c r="MLG42" s="498"/>
      <c r="MLH42" s="498"/>
      <c r="MLI42" s="498"/>
      <c r="MLJ42" s="498"/>
      <c r="MLK42" s="498"/>
      <c r="MLL42" s="498"/>
      <c r="MLM42" s="498"/>
      <c r="MLN42" s="498"/>
      <c r="MLO42" s="498"/>
      <c r="MLP42" s="498"/>
      <c r="MLQ42" s="498"/>
      <c r="MLR42" s="498"/>
      <c r="MLS42" s="498"/>
      <c r="MLT42" s="498"/>
      <c r="MLU42" s="498"/>
      <c r="MLV42" s="498"/>
      <c r="MLW42" s="498"/>
      <c r="MLX42" s="498"/>
      <c r="MLY42" s="498"/>
      <c r="MLZ42" s="498"/>
      <c r="MMA42" s="498"/>
      <c r="MMB42" s="498"/>
      <c r="MMC42" s="498"/>
      <c r="MMD42" s="498"/>
      <c r="MME42" s="498"/>
      <c r="MMF42" s="498"/>
      <c r="MMG42" s="498"/>
      <c r="MMH42" s="498"/>
      <c r="MMI42" s="498"/>
      <c r="MMJ42" s="498"/>
      <c r="MMK42" s="498"/>
      <c r="MML42" s="498"/>
      <c r="MMM42" s="498"/>
      <c r="MMN42" s="498"/>
      <c r="MMO42" s="498"/>
      <c r="MMP42" s="498"/>
      <c r="MMQ42" s="498"/>
      <c r="MMR42" s="498"/>
      <c r="MMS42" s="498"/>
      <c r="MMT42" s="498"/>
      <c r="MMU42" s="498"/>
      <c r="MMV42" s="498"/>
      <c r="MMW42" s="498"/>
      <c r="MMX42" s="498"/>
      <c r="MMY42" s="498"/>
      <c r="MMZ42" s="498"/>
      <c r="MNA42" s="498"/>
      <c r="MNB42" s="498"/>
      <c r="MNC42" s="498"/>
      <c r="MND42" s="498"/>
      <c r="MNE42" s="498"/>
      <c r="MNF42" s="498"/>
      <c r="MNG42" s="498"/>
      <c r="MNH42" s="498"/>
      <c r="MNI42" s="498"/>
      <c r="MNJ42" s="498"/>
      <c r="MNK42" s="498"/>
      <c r="MNL42" s="498"/>
      <c r="MNM42" s="498"/>
      <c r="MNN42" s="498"/>
      <c r="MNO42" s="498"/>
      <c r="MNP42" s="498"/>
      <c r="MNQ42" s="498"/>
      <c r="MNR42" s="498"/>
      <c r="MNS42" s="498"/>
      <c r="MNT42" s="498"/>
      <c r="MNU42" s="498"/>
      <c r="MNV42" s="498"/>
      <c r="MNW42" s="498"/>
      <c r="MNX42" s="498"/>
      <c r="MNY42" s="498"/>
      <c r="MNZ42" s="498"/>
      <c r="MOA42" s="498"/>
      <c r="MOB42" s="498"/>
      <c r="MOC42" s="498"/>
      <c r="MOD42" s="498"/>
      <c r="MOE42" s="498"/>
      <c r="MOF42" s="498"/>
      <c r="MOG42" s="498"/>
      <c r="MOH42" s="498"/>
      <c r="MOI42" s="498"/>
      <c r="MOJ42" s="498"/>
      <c r="MOK42" s="498"/>
      <c r="MOL42" s="498"/>
      <c r="MOM42" s="498"/>
      <c r="MON42" s="498"/>
      <c r="MOO42" s="498"/>
      <c r="MOP42" s="498"/>
      <c r="MOQ42" s="498"/>
      <c r="MOR42" s="498"/>
      <c r="MOS42" s="498"/>
      <c r="MOT42" s="498"/>
      <c r="MOU42" s="498"/>
      <c r="MOV42" s="498"/>
      <c r="MOW42" s="498"/>
      <c r="MOX42" s="498"/>
      <c r="MOY42" s="498"/>
      <c r="MOZ42" s="498"/>
      <c r="MPA42" s="498"/>
      <c r="MPB42" s="498"/>
      <c r="MPC42" s="498"/>
      <c r="MPD42" s="498"/>
      <c r="MPE42" s="498"/>
      <c r="MPF42" s="498"/>
      <c r="MPG42" s="498"/>
      <c r="MPH42" s="498"/>
      <c r="MPI42" s="498"/>
      <c r="MPJ42" s="498"/>
      <c r="MPK42" s="498"/>
      <c r="MPL42" s="498"/>
      <c r="MPM42" s="498"/>
      <c r="MPN42" s="498"/>
      <c r="MPO42" s="498"/>
      <c r="MPP42" s="498"/>
      <c r="MPQ42" s="498"/>
      <c r="MPR42" s="498"/>
      <c r="MPS42" s="498"/>
      <c r="MPT42" s="498"/>
      <c r="MPU42" s="498"/>
      <c r="MPV42" s="498"/>
      <c r="MPW42" s="498"/>
      <c r="MPX42" s="498"/>
      <c r="MPY42" s="498"/>
      <c r="MPZ42" s="498"/>
      <c r="MQA42" s="498"/>
      <c r="MQB42" s="498"/>
      <c r="MQC42" s="498"/>
      <c r="MQD42" s="498"/>
      <c r="MQE42" s="498"/>
      <c r="MQF42" s="498"/>
      <c r="MQG42" s="498"/>
      <c r="MQH42" s="498"/>
      <c r="MQI42" s="498"/>
      <c r="MQJ42" s="498"/>
      <c r="MQK42" s="498"/>
      <c r="MQL42" s="498"/>
      <c r="MQM42" s="498"/>
      <c r="MQN42" s="498"/>
      <c r="MQO42" s="498"/>
      <c r="MQP42" s="498"/>
      <c r="MQQ42" s="498"/>
      <c r="MQR42" s="498"/>
      <c r="MQS42" s="498"/>
      <c r="MQT42" s="498"/>
      <c r="MQU42" s="498"/>
      <c r="MQV42" s="498"/>
      <c r="MQW42" s="498"/>
      <c r="MQX42" s="498"/>
      <c r="MQY42" s="498"/>
      <c r="MQZ42" s="498"/>
      <c r="MRA42" s="498"/>
      <c r="MRB42" s="498"/>
      <c r="MRC42" s="498"/>
      <c r="MRD42" s="498"/>
      <c r="MRE42" s="498"/>
      <c r="MRF42" s="498"/>
      <c r="MRG42" s="498"/>
      <c r="MRH42" s="498"/>
      <c r="MRI42" s="498"/>
      <c r="MRJ42" s="498"/>
      <c r="MRK42" s="498"/>
      <c r="MRL42" s="498"/>
      <c r="MRM42" s="498"/>
      <c r="MRN42" s="498"/>
      <c r="MRO42" s="498"/>
      <c r="MRP42" s="498"/>
      <c r="MRQ42" s="498"/>
      <c r="MRR42" s="498"/>
      <c r="MRS42" s="498"/>
      <c r="MRT42" s="498"/>
      <c r="MRU42" s="498"/>
      <c r="MRV42" s="498"/>
      <c r="MRW42" s="498"/>
      <c r="MRX42" s="498"/>
      <c r="MRY42" s="498"/>
      <c r="MRZ42" s="498"/>
      <c r="MSA42" s="498"/>
      <c r="MSB42" s="498"/>
      <c r="MSC42" s="498"/>
      <c r="MSD42" s="498"/>
      <c r="MSE42" s="498"/>
      <c r="MSF42" s="498"/>
      <c r="MSG42" s="498"/>
      <c r="MSH42" s="498"/>
      <c r="MSI42" s="498"/>
      <c r="MSJ42" s="498"/>
      <c r="MSK42" s="498"/>
      <c r="MSL42" s="498"/>
      <c r="MSM42" s="498"/>
      <c r="MSN42" s="498"/>
      <c r="MSO42" s="498"/>
      <c r="MSP42" s="498"/>
      <c r="MSQ42" s="498"/>
      <c r="MSR42" s="498"/>
      <c r="MSS42" s="498"/>
      <c r="MST42" s="498"/>
      <c r="MSU42" s="498"/>
      <c r="MSV42" s="498"/>
      <c r="MSW42" s="498"/>
      <c r="MSX42" s="498"/>
      <c r="MSY42" s="498"/>
      <c r="MSZ42" s="498"/>
      <c r="MTA42" s="498"/>
      <c r="MTB42" s="498"/>
      <c r="MTC42" s="498"/>
      <c r="MTD42" s="498"/>
      <c r="MTE42" s="498"/>
      <c r="MTF42" s="498"/>
      <c r="MTG42" s="498"/>
      <c r="MTH42" s="498"/>
      <c r="MTI42" s="498"/>
      <c r="MTJ42" s="498"/>
      <c r="MTK42" s="498"/>
      <c r="MTL42" s="498"/>
      <c r="MTM42" s="498"/>
      <c r="MTN42" s="498"/>
      <c r="MTO42" s="498"/>
      <c r="MTP42" s="498"/>
      <c r="MTQ42" s="498"/>
      <c r="MTR42" s="498"/>
      <c r="MTS42" s="498"/>
      <c r="MTT42" s="498"/>
      <c r="MTU42" s="498"/>
      <c r="MTV42" s="498"/>
      <c r="MTW42" s="498"/>
      <c r="MTX42" s="498"/>
      <c r="MTY42" s="498"/>
      <c r="MTZ42" s="498"/>
      <c r="MUA42" s="498"/>
      <c r="MUB42" s="498"/>
      <c r="MUC42" s="498"/>
      <c r="MUD42" s="498"/>
      <c r="MUE42" s="498"/>
      <c r="MUF42" s="498"/>
      <c r="MUG42" s="498"/>
      <c r="MUH42" s="498"/>
      <c r="MUI42" s="498"/>
      <c r="MUJ42" s="498"/>
      <c r="MUK42" s="498"/>
      <c r="MUL42" s="498"/>
      <c r="MUM42" s="498"/>
      <c r="MUN42" s="498"/>
      <c r="MUO42" s="498"/>
      <c r="MUP42" s="498"/>
      <c r="MUQ42" s="498"/>
      <c r="MUR42" s="498"/>
      <c r="MUS42" s="498"/>
      <c r="MUT42" s="498"/>
      <c r="MUU42" s="498"/>
      <c r="MUV42" s="498"/>
      <c r="MUW42" s="498"/>
      <c r="MUX42" s="498"/>
      <c r="MUY42" s="498"/>
      <c r="MUZ42" s="498"/>
      <c r="MVA42" s="498"/>
      <c r="MVB42" s="498"/>
      <c r="MVC42" s="498"/>
      <c r="MVD42" s="498"/>
      <c r="MVE42" s="498"/>
      <c r="MVF42" s="498"/>
      <c r="MVG42" s="498"/>
      <c r="MVH42" s="498"/>
      <c r="MVI42" s="498"/>
      <c r="MVJ42" s="498"/>
      <c r="MVK42" s="498"/>
      <c r="MVL42" s="498"/>
      <c r="MVM42" s="498"/>
      <c r="MVN42" s="498"/>
      <c r="MVO42" s="498"/>
      <c r="MVP42" s="498"/>
      <c r="MVQ42" s="498"/>
      <c r="MVR42" s="498"/>
      <c r="MVS42" s="498"/>
      <c r="MVT42" s="498"/>
      <c r="MVU42" s="498"/>
      <c r="MVV42" s="498"/>
      <c r="MVW42" s="498"/>
      <c r="MVX42" s="498"/>
      <c r="MVY42" s="498"/>
      <c r="MVZ42" s="498"/>
      <c r="MWA42" s="498"/>
      <c r="MWB42" s="498"/>
      <c r="MWC42" s="498"/>
      <c r="MWD42" s="498"/>
      <c r="MWE42" s="498"/>
      <c r="MWF42" s="498"/>
      <c r="MWG42" s="498"/>
      <c r="MWH42" s="498"/>
      <c r="MWI42" s="498"/>
      <c r="MWJ42" s="498"/>
      <c r="MWK42" s="498"/>
      <c r="MWL42" s="498"/>
      <c r="MWM42" s="498"/>
      <c r="MWN42" s="498"/>
      <c r="MWO42" s="498"/>
      <c r="MWP42" s="498"/>
      <c r="MWQ42" s="498"/>
      <c r="MWR42" s="498"/>
      <c r="MWS42" s="498"/>
      <c r="MWT42" s="498"/>
      <c r="MWU42" s="498"/>
      <c r="MWV42" s="498"/>
      <c r="MWW42" s="498"/>
      <c r="MWX42" s="498"/>
      <c r="MWY42" s="498"/>
      <c r="MWZ42" s="498"/>
      <c r="MXA42" s="498"/>
      <c r="MXB42" s="498"/>
      <c r="MXC42" s="498"/>
      <c r="MXD42" s="498"/>
      <c r="MXE42" s="498"/>
      <c r="MXF42" s="498"/>
      <c r="MXG42" s="498"/>
      <c r="MXH42" s="498"/>
      <c r="MXI42" s="498"/>
      <c r="MXJ42" s="498"/>
      <c r="MXK42" s="498"/>
      <c r="MXL42" s="498"/>
      <c r="MXM42" s="498"/>
      <c r="MXN42" s="498"/>
      <c r="MXO42" s="498"/>
      <c r="MXP42" s="498"/>
      <c r="MXQ42" s="498"/>
      <c r="MXR42" s="498"/>
      <c r="MXS42" s="498"/>
      <c r="MXT42" s="498"/>
      <c r="MXU42" s="498"/>
      <c r="MXV42" s="498"/>
      <c r="MXW42" s="498"/>
      <c r="MXX42" s="498"/>
      <c r="MXY42" s="498"/>
      <c r="MXZ42" s="498"/>
      <c r="MYA42" s="498"/>
      <c r="MYB42" s="498"/>
      <c r="MYC42" s="498"/>
      <c r="MYD42" s="498"/>
      <c r="MYE42" s="498"/>
      <c r="MYF42" s="498"/>
      <c r="MYG42" s="498"/>
      <c r="MYH42" s="498"/>
      <c r="MYI42" s="498"/>
      <c r="MYJ42" s="498"/>
      <c r="MYK42" s="498"/>
      <c r="MYL42" s="498"/>
      <c r="MYM42" s="498"/>
      <c r="MYN42" s="498"/>
      <c r="MYO42" s="498"/>
      <c r="MYP42" s="498"/>
      <c r="MYQ42" s="498"/>
      <c r="MYR42" s="498"/>
      <c r="MYS42" s="498"/>
      <c r="MYT42" s="498"/>
      <c r="MYU42" s="498"/>
      <c r="MYV42" s="498"/>
      <c r="MYW42" s="498"/>
      <c r="MYX42" s="498"/>
      <c r="MYY42" s="498"/>
      <c r="MYZ42" s="498"/>
      <c r="MZA42" s="498"/>
      <c r="MZB42" s="498"/>
      <c r="MZC42" s="498"/>
      <c r="MZD42" s="498"/>
      <c r="MZE42" s="498"/>
      <c r="MZF42" s="498"/>
      <c r="MZG42" s="498"/>
      <c r="MZH42" s="498"/>
      <c r="MZI42" s="498"/>
      <c r="MZJ42" s="498"/>
      <c r="MZK42" s="498"/>
      <c r="MZL42" s="498"/>
      <c r="MZM42" s="498"/>
      <c r="MZN42" s="498"/>
      <c r="MZO42" s="498"/>
      <c r="MZP42" s="498"/>
      <c r="MZQ42" s="498"/>
      <c r="MZR42" s="498"/>
      <c r="MZS42" s="498"/>
      <c r="MZT42" s="498"/>
      <c r="MZU42" s="498"/>
      <c r="MZV42" s="498"/>
      <c r="MZW42" s="498"/>
      <c r="MZX42" s="498"/>
      <c r="MZY42" s="498"/>
      <c r="MZZ42" s="498"/>
      <c r="NAA42" s="498"/>
      <c r="NAB42" s="498"/>
      <c r="NAC42" s="498"/>
      <c r="NAD42" s="498"/>
      <c r="NAE42" s="498"/>
      <c r="NAF42" s="498"/>
      <c r="NAG42" s="498"/>
      <c r="NAH42" s="498"/>
      <c r="NAI42" s="498"/>
      <c r="NAJ42" s="498"/>
      <c r="NAK42" s="498"/>
      <c r="NAL42" s="498"/>
      <c r="NAM42" s="498"/>
      <c r="NAN42" s="498"/>
      <c r="NAO42" s="498"/>
      <c r="NAP42" s="498"/>
      <c r="NAQ42" s="498"/>
      <c r="NAR42" s="498"/>
      <c r="NAS42" s="498"/>
      <c r="NAT42" s="498"/>
      <c r="NAU42" s="498"/>
      <c r="NAV42" s="498"/>
      <c r="NAW42" s="498"/>
      <c r="NAX42" s="498"/>
      <c r="NAY42" s="498"/>
      <c r="NAZ42" s="498"/>
      <c r="NBA42" s="498"/>
      <c r="NBB42" s="498"/>
      <c r="NBC42" s="498"/>
      <c r="NBD42" s="498"/>
      <c r="NBE42" s="498"/>
      <c r="NBF42" s="498"/>
      <c r="NBG42" s="498"/>
      <c r="NBH42" s="498"/>
      <c r="NBI42" s="498"/>
      <c r="NBJ42" s="498"/>
      <c r="NBK42" s="498"/>
      <c r="NBL42" s="498"/>
      <c r="NBM42" s="498"/>
      <c r="NBN42" s="498"/>
      <c r="NBO42" s="498"/>
      <c r="NBP42" s="498"/>
      <c r="NBQ42" s="498"/>
      <c r="NBR42" s="498"/>
      <c r="NBS42" s="498"/>
      <c r="NBT42" s="498"/>
      <c r="NBU42" s="498"/>
      <c r="NBV42" s="498"/>
      <c r="NBW42" s="498"/>
      <c r="NBX42" s="498"/>
      <c r="NBY42" s="498"/>
      <c r="NBZ42" s="498"/>
      <c r="NCA42" s="498"/>
      <c r="NCB42" s="498"/>
      <c r="NCC42" s="498"/>
      <c r="NCD42" s="498"/>
      <c r="NCE42" s="498"/>
      <c r="NCF42" s="498"/>
      <c r="NCG42" s="498"/>
      <c r="NCH42" s="498"/>
      <c r="NCI42" s="498"/>
      <c r="NCJ42" s="498"/>
      <c r="NCK42" s="498"/>
      <c r="NCL42" s="498"/>
      <c r="NCM42" s="498"/>
      <c r="NCN42" s="498"/>
      <c r="NCO42" s="498"/>
      <c r="NCP42" s="498"/>
      <c r="NCQ42" s="498"/>
      <c r="NCR42" s="498"/>
      <c r="NCS42" s="498"/>
      <c r="NCT42" s="498"/>
      <c r="NCU42" s="498"/>
      <c r="NCV42" s="498"/>
      <c r="NCW42" s="498"/>
      <c r="NCX42" s="498"/>
      <c r="NCY42" s="498"/>
      <c r="NCZ42" s="498"/>
      <c r="NDA42" s="498"/>
      <c r="NDB42" s="498"/>
      <c r="NDC42" s="498"/>
      <c r="NDD42" s="498"/>
      <c r="NDE42" s="498"/>
      <c r="NDF42" s="498"/>
      <c r="NDG42" s="498"/>
      <c r="NDH42" s="498"/>
      <c r="NDI42" s="498"/>
      <c r="NDJ42" s="498"/>
      <c r="NDK42" s="498"/>
      <c r="NDL42" s="498"/>
      <c r="NDM42" s="498"/>
      <c r="NDN42" s="498"/>
      <c r="NDO42" s="498"/>
      <c r="NDP42" s="498"/>
      <c r="NDQ42" s="498"/>
      <c r="NDR42" s="498"/>
      <c r="NDS42" s="498"/>
      <c r="NDT42" s="498"/>
      <c r="NDU42" s="498"/>
      <c r="NDV42" s="498"/>
      <c r="NDW42" s="498"/>
      <c r="NDX42" s="498"/>
      <c r="NDY42" s="498"/>
      <c r="NDZ42" s="498"/>
      <c r="NEA42" s="498"/>
      <c r="NEB42" s="498"/>
      <c r="NEC42" s="498"/>
      <c r="NED42" s="498"/>
      <c r="NEE42" s="498"/>
      <c r="NEF42" s="498"/>
      <c r="NEG42" s="498"/>
      <c r="NEH42" s="498"/>
      <c r="NEI42" s="498"/>
      <c r="NEJ42" s="498"/>
      <c r="NEK42" s="498"/>
      <c r="NEL42" s="498"/>
      <c r="NEM42" s="498"/>
      <c r="NEN42" s="498"/>
      <c r="NEO42" s="498"/>
      <c r="NEP42" s="498"/>
      <c r="NEQ42" s="498"/>
      <c r="NER42" s="498"/>
      <c r="NES42" s="498"/>
      <c r="NET42" s="498"/>
      <c r="NEU42" s="498"/>
      <c r="NEV42" s="498"/>
      <c r="NEW42" s="498"/>
      <c r="NEX42" s="498"/>
      <c r="NEY42" s="498"/>
      <c r="NEZ42" s="498"/>
      <c r="NFA42" s="498"/>
      <c r="NFB42" s="498"/>
      <c r="NFC42" s="498"/>
      <c r="NFD42" s="498"/>
      <c r="NFE42" s="498"/>
      <c r="NFF42" s="498"/>
      <c r="NFG42" s="498"/>
      <c r="NFH42" s="498"/>
      <c r="NFI42" s="498"/>
      <c r="NFJ42" s="498"/>
      <c r="NFK42" s="498"/>
      <c r="NFL42" s="498"/>
      <c r="NFM42" s="498"/>
      <c r="NFN42" s="498"/>
      <c r="NFO42" s="498"/>
      <c r="NFP42" s="498"/>
      <c r="NFQ42" s="498"/>
      <c r="NFR42" s="498"/>
      <c r="NFS42" s="498"/>
      <c r="NFT42" s="498"/>
      <c r="NFU42" s="498"/>
      <c r="NFV42" s="498"/>
      <c r="NFW42" s="498"/>
      <c r="NFX42" s="498"/>
      <c r="NFY42" s="498"/>
      <c r="NFZ42" s="498"/>
      <c r="NGA42" s="498"/>
      <c r="NGB42" s="498"/>
      <c r="NGC42" s="498"/>
      <c r="NGD42" s="498"/>
      <c r="NGE42" s="498"/>
      <c r="NGF42" s="498"/>
      <c r="NGG42" s="498"/>
      <c r="NGH42" s="498"/>
      <c r="NGI42" s="498"/>
      <c r="NGJ42" s="498"/>
      <c r="NGK42" s="498"/>
      <c r="NGL42" s="498"/>
      <c r="NGM42" s="498"/>
      <c r="NGN42" s="498"/>
      <c r="NGO42" s="498"/>
      <c r="NGP42" s="498"/>
      <c r="NGQ42" s="498"/>
      <c r="NGR42" s="498"/>
      <c r="NGS42" s="498"/>
      <c r="NGT42" s="498"/>
      <c r="NGU42" s="498"/>
      <c r="NGV42" s="498"/>
      <c r="NGW42" s="498"/>
      <c r="NGX42" s="498"/>
      <c r="NGY42" s="498"/>
      <c r="NGZ42" s="498"/>
      <c r="NHA42" s="498"/>
      <c r="NHB42" s="498"/>
      <c r="NHC42" s="498"/>
      <c r="NHD42" s="498"/>
      <c r="NHE42" s="498"/>
      <c r="NHF42" s="498"/>
      <c r="NHG42" s="498"/>
      <c r="NHH42" s="498"/>
      <c r="NHI42" s="498"/>
      <c r="NHJ42" s="498"/>
      <c r="NHK42" s="498"/>
      <c r="NHL42" s="498"/>
      <c r="NHM42" s="498"/>
      <c r="NHN42" s="498"/>
      <c r="NHO42" s="498"/>
      <c r="NHP42" s="498"/>
      <c r="NHQ42" s="498"/>
      <c r="NHR42" s="498"/>
      <c r="NHS42" s="498"/>
      <c r="NHT42" s="498"/>
      <c r="NHU42" s="498"/>
      <c r="NHV42" s="498"/>
      <c r="NHW42" s="498"/>
      <c r="NHX42" s="498"/>
      <c r="NHY42" s="498"/>
      <c r="NHZ42" s="498"/>
      <c r="NIA42" s="498"/>
      <c r="NIB42" s="498"/>
      <c r="NIC42" s="498"/>
      <c r="NID42" s="498"/>
      <c r="NIE42" s="498"/>
      <c r="NIF42" s="498"/>
      <c r="NIG42" s="498"/>
      <c r="NIH42" s="498"/>
      <c r="NII42" s="498"/>
      <c r="NIJ42" s="498"/>
      <c r="NIK42" s="498"/>
      <c r="NIL42" s="498"/>
      <c r="NIM42" s="498"/>
      <c r="NIN42" s="498"/>
      <c r="NIO42" s="498"/>
      <c r="NIP42" s="498"/>
      <c r="NIQ42" s="498"/>
      <c r="NIR42" s="498"/>
      <c r="NIS42" s="498"/>
      <c r="NIT42" s="498"/>
      <c r="NIU42" s="498"/>
      <c r="NIV42" s="498"/>
      <c r="NIW42" s="498"/>
      <c r="NIX42" s="498"/>
      <c r="NIY42" s="498"/>
      <c r="NIZ42" s="498"/>
      <c r="NJA42" s="498"/>
      <c r="NJB42" s="498"/>
      <c r="NJC42" s="498"/>
      <c r="NJD42" s="498"/>
      <c r="NJE42" s="498"/>
      <c r="NJF42" s="498"/>
      <c r="NJG42" s="498"/>
      <c r="NJH42" s="498"/>
      <c r="NJI42" s="498"/>
      <c r="NJJ42" s="498"/>
      <c r="NJK42" s="498"/>
      <c r="NJL42" s="498"/>
      <c r="NJM42" s="498"/>
      <c r="NJN42" s="498"/>
      <c r="NJO42" s="498"/>
      <c r="NJP42" s="498"/>
      <c r="NJQ42" s="498"/>
      <c r="NJR42" s="498"/>
      <c r="NJS42" s="498"/>
      <c r="NJT42" s="498"/>
      <c r="NJU42" s="498"/>
      <c r="NJV42" s="498"/>
      <c r="NJW42" s="498"/>
      <c r="NJX42" s="498"/>
      <c r="NJY42" s="498"/>
      <c r="NJZ42" s="498"/>
      <c r="NKA42" s="498"/>
      <c r="NKB42" s="498"/>
      <c r="NKC42" s="498"/>
      <c r="NKD42" s="498"/>
      <c r="NKE42" s="498"/>
      <c r="NKF42" s="498"/>
      <c r="NKG42" s="498"/>
      <c r="NKH42" s="498"/>
      <c r="NKI42" s="498"/>
      <c r="NKJ42" s="498"/>
      <c r="NKK42" s="498"/>
      <c r="NKL42" s="498"/>
      <c r="NKM42" s="498"/>
      <c r="NKN42" s="498"/>
      <c r="NKO42" s="498"/>
      <c r="NKP42" s="498"/>
      <c r="NKQ42" s="498"/>
      <c r="NKR42" s="498"/>
      <c r="NKS42" s="498"/>
      <c r="NKT42" s="498"/>
      <c r="NKU42" s="498"/>
      <c r="NKV42" s="498"/>
      <c r="NKW42" s="498"/>
      <c r="NKX42" s="498"/>
      <c r="NKY42" s="498"/>
      <c r="NKZ42" s="498"/>
      <c r="NLA42" s="498"/>
      <c r="NLB42" s="498"/>
      <c r="NLC42" s="498"/>
      <c r="NLD42" s="498"/>
      <c r="NLE42" s="498"/>
      <c r="NLF42" s="498"/>
      <c r="NLG42" s="498"/>
      <c r="NLH42" s="498"/>
      <c r="NLI42" s="498"/>
      <c r="NLJ42" s="498"/>
      <c r="NLK42" s="498"/>
      <c r="NLL42" s="498"/>
      <c r="NLM42" s="498"/>
      <c r="NLN42" s="498"/>
      <c r="NLO42" s="498"/>
      <c r="NLP42" s="498"/>
      <c r="NLQ42" s="498"/>
      <c r="NLR42" s="498"/>
      <c r="NLS42" s="498"/>
      <c r="NLT42" s="498"/>
      <c r="NLU42" s="498"/>
      <c r="NLV42" s="498"/>
      <c r="NLW42" s="498"/>
      <c r="NLX42" s="498"/>
      <c r="NLY42" s="498"/>
      <c r="NLZ42" s="498"/>
      <c r="NMA42" s="498"/>
      <c r="NMB42" s="498"/>
      <c r="NMC42" s="498"/>
      <c r="NMD42" s="498"/>
      <c r="NME42" s="498"/>
      <c r="NMF42" s="498"/>
      <c r="NMG42" s="498"/>
      <c r="NMH42" s="498"/>
      <c r="NMI42" s="498"/>
      <c r="NMJ42" s="498"/>
      <c r="NMK42" s="498"/>
      <c r="NML42" s="498"/>
      <c r="NMM42" s="498"/>
      <c r="NMN42" s="498"/>
      <c r="NMO42" s="498"/>
      <c r="NMP42" s="498"/>
      <c r="NMQ42" s="498"/>
      <c r="NMR42" s="498"/>
      <c r="NMS42" s="498"/>
      <c r="NMT42" s="498"/>
      <c r="NMU42" s="498"/>
      <c r="NMV42" s="498"/>
      <c r="NMW42" s="498"/>
      <c r="NMX42" s="498"/>
      <c r="NMY42" s="498"/>
      <c r="NMZ42" s="498"/>
      <c r="NNA42" s="498"/>
      <c r="NNB42" s="498"/>
      <c r="NNC42" s="498"/>
      <c r="NND42" s="498"/>
      <c r="NNE42" s="498"/>
      <c r="NNF42" s="498"/>
      <c r="NNG42" s="498"/>
      <c r="NNH42" s="498"/>
      <c r="NNI42" s="498"/>
      <c r="NNJ42" s="498"/>
      <c r="NNK42" s="498"/>
      <c r="NNL42" s="498"/>
      <c r="NNM42" s="498"/>
      <c r="NNN42" s="498"/>
      <c r="NNO42" s="498"/>
      <c r="NNP42" s="498"/>
      <c r="NNQ42" s="498"/>
      <c r="NNR42" s="498"/>
      <c r="NNS42" s="498"/>
      <c r="NNT42" s="498"/>
      <c r="NNU42" s="498"/>
      <c r="NNV42" s="498"/>
      <c r="NNW42" s="498"/>
      <c r="NNX42" s="498"/>
      <c r="NNY42" s="498"/>
      <c r="NNZ42" s="498"/>
      <c r="NOA42" s="498"/>
      <c r="NOB42" s="498"/>
      <c r="NOC42" s="498"/>
      <c r="NOD42" s="498"/>
      <c r="NOE42" s="498"/>
      <c r="NOF42" s="498"/>
      <c r="NOG42" s="498"/>
      <c r="NOH42" s="498"/>
      <c r="NOI42" s="498"/>
      <c r="NOJ42" s="498"/>
      <c r="NOK42" s="498"/>
      <c r="NOL42" s="498"/>
      <c r="NOM42" s="498"/>
      <c r="NON42" s="498"/>
      <c r="NOO42" s="498"/>
      <c r="NOP42" s="498"/>
      <c r="NOQ42" s="498"/>
      <c r="NOR42" s="498"/>
      <c r="NOS42" s="498"/>
      <c r="NOT42" s="498"/>
      <c r="NOU42" s="498"/>
      <c r="NOV42" s="498"/>
      <c r="NOW42" s="498"/>
      <c r="NOX42" s="498"/>
      <c r="NOY42" s="498"/>
      <c r="NOZ42" s="498"/>
      <c r="NPA42" s="498"/>
      <c r="NPB42" s="498"/>
      <c r="NPC42" s="498"/>
      <c r="NPD42" s="498"/>
      <c r="NPE42" s="498"/>
      <c r="NPF42" s="498"/>
      <c r="NPG42" s="498"/>
      <c r="NPH42" s="498"/>
      <c r="NPI42" s="498"/>
      <c r="NPJ42" s="498"/>
      <c r="NPK42" s="498"/>
      <c r="NPL42" s="498"/>
      <c r="NPM42" s="498"/>
      <c r="NPN42" s="498"/>
      <c r="NPO42" s="498"/>
      <c r="NPP42" s="498"/>
      <c r="NPQ42" s="498"/>
      <c r="NPR42" s="498"/>
      <c r="NPS42" s="498"/>
      <c r="NPT42" s="498"/>
      <c r="NPU42" s="498"/>
      <c r="NPV42" s="498"/>
      <c r="NPW42" s="498"/>
      <c r="NPX42" s="498"/>
      <c r="NPY42" s="498"/>
      <c r="NPZ42" s="498"/>
      <c r="NQA42" s="498"/>
      <c r="NQB42" s="498"/>
      <c r="NQC42" s="498"/>
      <c r="NQD42" s="498"/>
      <c r="NQE42" s="498"/>
      <c r="NQF42" s="498"/>
      <c r="NQG42" s="498"/>
      <c r="NQH42" s="498"/>
      <c r="NQI42" s="498"/>
      <c r="NQJ42" s="498"/>
      <c r="NQK42" s="498"/>
      <c r="NQL42" s="498"/>
      <c r="NQM42" s="498"/>
      <c r="NQN42" s="498"/>
      <c r="NQO42" s="498"/>
      <c r="NQP42" s="498"/>
      <c r="NQQ42" s="498"/>
      <c r="NQR42" s="498"/>
      <c r="NQS42" s="498"/>
      <c r="NQT42" s="498"/>
      <c r="NQU42" s="498"/>
      <c r="NQV42" s="498"/>
      <c r="NQW42" s="498"/>
      <c r="NQX42" s="498"/>
      <c r="NQY42" s="498"/>
      <c r="NQZ42" s="498"/>
      <c r="NRA42" s="498"/>
      <c r="NRB42" s="498"/>
      <c r="NRC42" s="498"/>
      <c r="NRD42" s="498"/>
      <c r="NRE42" s="498"/>
      <c r="NRF42" s="498"/>
      <c r="NRG42" s="498"/>
      <c r="NRH42" s="498"/>
      <c r="NRI42" s="498"/>
      <c r="NRJ42" s="498"/>
      <c r="NRK42" s="498"/>
      <c r="NRL42" s="498"/>
      <c r="NRM42" s="498"/>
      <c r="NRN42" s="498"/>
      <c r="NRO42" s="498"/>
      <c r="NRP42" s="498"/>
      <c r="NRQ42" s="498"/>
      <c r="NRR42" s="498"/>
      <c r="NRS42" s="498"/>
      <c r="NRT42" s="498"/>
      <c r="NRU42" s="498"/>
      <c r="NRV42" s="498"/>
      <c r="NRW42" s="498"/>
      <c r="NRX42" s="498"/>
      <c r="NRY42" s="498"/>
      <c r="NRZ42" s="498"/>
      <c r="NSA42" s="498"/>
      <c r="NSB42" s="498"/>
      <c r="NSC42" s="498"/>
      <c r="NSD42" s="498"/>
      <c r="NSE42" s="498"/>
      <c r="NSF42" s="498"/>
      <c r="NSG42" s="498"/>
      <c r="NSH42" s="498"/>
      <c r="NSI42" s="498"/>
      <c r="NSJ42" s="498"/>
      <c r="NSK42" s="498"/>
      <c r="NSL42" s="498"/>
      <c r="NSM42" s="498"/>
      <c r="NSN42" s="498"/>
      <c r="NSO42" s="498"/>
      <c r="NSP42" s="498"/>
      <c r="NSQ42" s="498"/>
      <c r="NSR42" s="498"/>
      <c r="NSS42" s="498"/>
      <c r="NST42" s="498"/>
      <c r="NSU42" s="498"/>
      <c r="NSV42" s="498"/>
      <c r="NSW42" s="498"/>
      <c r="NSX42" s="498"/>
      <c r="NSY42" s="498"/>
      <c r="NSZ42" s="498"/>
      <c r="NTA42" s="498"/>
      <c r="NTB42" s="498"/>
      <c r="NTC42" s="498"/>
      <c r="NTD42" s="498"/>
      <c r="NTE42" s="498"/>
      <c r="NTF42" s="498"/>
      <c r="NTG42" s="498"/>
      <c r="NTH42" s="498"/>
      <c r="NTI42" s="498"/>
      <c r="NTJ42" s="498"/>
      <c r="NTK42" s="498"/>
      <c r="NTL42" s="498"/>
      <c r="NTM42" s="498"/>
      <c r="NTN42" s="498"/>
      <c r="NTO42" s="498"/>
      <c r="NTP42" s="498"/>
      <c r="NTQ42" s="498"/>
      <c r="NTR42" s="498"/>
      <c r="NTS42" s="498"/>
      <c r="NTT42" s="498"/>
      <c r="NTU42" s="498"/>
      <c r="NTV42" s="498"/>
      <c r="NTW42" s="498"/>
      <c r="NTX42" s="498"/>
      <c r="NTY42" s="498"/>
      <c r="NTZ42" s="498"/>
      <c r="NUA42" s="498"/>
      <c r="NUB42" s="498"/>
      <c r="NUC42" s="498"/>
      <c r="NUD42" s="498"/>
      <c r="NUE42" s="498"/>
      <c r="NUF42" s="498"/>
      <c r="NUG42" s="498"/>
      <c r="NUH42" s="498"/>
      <c r="NUI42" s="498"/>
      <c r="NUJ42" s="498"/>
      <c r="NUK42" s="498"/>
      <c r="NUL42" s="498"/>
      <c r="NUM42" s="498"/>
      <c r="NUN42" s="498"/>
      <c r="NUO42" s="498"/>
      <c r="NUP42" s="498"/>
      <c r="NUQ42" s="498"/>
      <c r="NUR42" s="498"/>
      <c r="NUS42" s="498"/>
      <c r="NUT42" s="498"/>
      <c r="NUU42" s="498"/>
      <c r="NUV42" s="498"/>
      <c r="NUW42" s="498"/>
      <c r="NUX42" s="498"/>
      <c r="NUY42" s="498"/>
      <c r="NUZ42" s="498"/>
      <c r="NVA42" s="498"/>
      <c r="NVB42" s="498"/>
      <c r="NVC42" s="498"/>
      <c r="NVD42" s="498"/>
      <c r="NVE42" s="498"/>
      <c r="NVF42" s="498"/>
      <c r="NVG42" s="498"/>
      <c r="NVH42" s="498"/>
      <c r="NVI42" s="498"/>
      <c r="NVJ42" s="498"/>
      <c r="NVK42" s="498"/>
      <c r="NVL42" s="498"/>
      <c r="NVM42" s="498"/>
      <c r="NVN42" s="498"/>
      <c r="NVO42" s="498"/>
      <c r="NVP42" s="498"/>
      <c r="NVQ42" s="498"/>
      <c r="NVR42" s="498"/>
      <c r="NVS42" s="498"/>
      <c r="NVT42" s="498"/>
      <c r="NVU42" s="498"/>
      <c r="NVV42" s="498"/>
      <c r="NVW42" s="498"/>
      <c r="NVX42" s="498"/>
      <c r="NVY42" s="498"/>
      <c r="NVZ42" s="498"/>
      <c r="NWA42" s="498"/>
      <c r="NWB42" s="498"/>
      <c r="NWC42" s="498"/>
      <c r="NWD42" s="498"/>
      <c r="NWE42" s="498"/>
      <c r="NWF42" s="498"/>
      <c r="NWG42" s="498"/>
      <c r="NWH42" s="498"/>
      <c r="NWI42" s="498"/>
      <c r="NWJ42" s="498"/>
      <c r="NWK42" s="498"/>
      <c r="NWL42" s="498"/>
      <c r="NWM42" s="498"/>
      <c r="NWN42" s="498"/>
      <c r="NWO42" s="498"/>
      <c r="NWP42" s="498"/>
      <c r="NWQ42" s="498"/>
      <c r="NWR42" s="498"/>
      <c r="NWS42" s="498"/>
      <c r="NWT42" s="498"/>
      <c r="NWU42" s="498"/>
      <c r="NWV42" s="498"/>
      <c r="NWW42" s="498"/>
      <c r="NWX42" s="498"/>
      <c r="NWY42" s="498"/>
      <c r="NWZ42" s="498"/>
      <c r="NXA42" s="498"/>
      <c r="NXB42" s="498"/>
      <c r="NXC42" s="498"/>
      <c r="NXD42" s="498"/>
      <c r="NXE42" s="498"/>
      <c r="NXF42" s="498"/>
      <c r="NXG42" s="498"/>
      <c r="NXH42" s="498"/>
      <c r="NXI42" s="498"/>
      <c r="NXJ42" s="498"/>
      <c r="NXK42" s="498"/>
      <c r="NXL42" s="498"/>
      <c r="NXM42" s="498"/>
      <c r="NXN42" s="498"/>
      <c r="NXO42" s="498"/>
      <c r="NXP42" s="498"/>
      <c r="NXQ42" s="498"/>
      <c r="NXR42" s="498"/>
      <c r="NXS42" s="498"/>
      <c r="NXT42" s="498"/>
      <c r="NXU42" s="498"/>
      <c r="NXV42" s="498"/>
      <c r="NXW42" s="498"/>
      <c r="NXX42" s="498"/>
      <c r="NXY42" s="498"/>
      <c r="NXZ42" s="498"/>
      <c r="NYA42" s="498"/>
      <c r="NYB42" s="498"/>
      <c r="NYC42" s="498"/>
      <c r="NYD42" s="498"/>
      <c r="NYE42" s="498"/>
      <c r="NYF42" s="498"/>
      <c r="NYG42" s="498"/>
      <c r="NYH42" s="498"/>
      <c r="NYI42" s="498"/>
      <c r="NYJ42" s="498"/>
      <c r="NYK42" s="498"/>
      <c r="NYL42" s="498"/>
      <c r="NYM42" s="498"/>
      <c r="NYN42" s="498"/>
      <c r="NYO42" s="498"/>
      <c r="NYP42" s="498"/>
      <c r="NYQ42" s="498"/>
      <c r="NYR42" s="498"/>
      <c r="NYS42" s="498"/>
      <c r="NYT42" s="498"/>
      <c r="NYU42" s="498"/>
      <c r="NYV42" s="498"/>
      <c r="NYW42" s="498"/>
      <c r="NYX42" s="498"/>
      <c r="NYY42" s="498"/>
      <c r="NYZ42" s="498"/>
      <c r="NZA42" s="498"/>
      <c r="NZB42" s="498"/>
      <c r="NZC42" s="498"/>
      <c r="NZD42" s="498"/>
      <c r="NZE42" s="498"/>
      <c r="NZF42" s="498"/>
      <c r="NZG42" s="498"/>
      <c r="NZH42" s="498"/>
      <c r="NZI42" s="498"/>
      <c r="NZJ42" s="498"/>
      <c r="NZK42" s="498"/>
      <c r="NZL42" s="498"/>
      <c r="NZM42" s="498"/>
      <c r="NZN42" s="498"/>
      <c r="NZO42" s="498"/>
      <c r="NZP42" s="498"/>
      <c r="NZQ42" s="498"/>
      <c r="NZR42" s="498"/>
      <c r="NZS42" s="498"/>
      <c r="NZT42" s="498"/>
      <c r="NZU42" s="498"/>
      <c r="NZV42" s="498"/>
      <c r="NZW42" s="498"/>
      <c r="NZX42" s="498"/>
      <c r="NZY42" s="498"/>
      <c r="NZZ42" s="498"/>
      <c r="OAA42" s="498"/>
      <c r="OAB42" s="498"/>
      <c r="OAC42" s="498"/>
      <c r="OAD42" s="498"/>
      <c r="OAE42" s="498"/>
      <c r="OAF42" s="498"/>
      <c r="OAG42" s="498"/>
      <c r="OAH42" s="498"/>
      <c r="OAI42" s="498"/>
      <c r="OAJ42" s="498"/>
      <c r="OAK42" s="498"/>
      <c r="OAL42" s="498"/>
      <c r="OAM42" s="498"/>
      <c r="OAN42" s="498"/>
      <c r="OAO42" s="498"/>
      <c r="OAP42" s="498"/>
      <c r="OAQ42" s="498"/>
      <c r="OAR42" s="498"/>
      <c r="OAS42" s="498"/>
      <c r="OAT42" s="498"/>
      <c r="OAU42" s="498"/>
      <c r="OAV42" s="498"/>
      <c r="OAW42" s="498"/>
      <c r="OAX42" s="498"/>
      <c r="OAY42" s="498"/>
      <c r="OAZ42" s="498"/>
      <c r="OBA42" s="498"/>
      <c r="OBB42" s="498"/>
      <c r="OBC42" s="498"/>
      <c r="OBD42" s="498"/>
      <c r="OBE42" s="498"/>
      <c r="OBF42" s="498"/>
      <c r="OBG42" s="498"/>
      <c r="OBH42" s="498"/>
      <c r="OBI42" s="498"/>
      <c r="OBJ42" s="498"/>
      <c r="OBK42" s="498"/>
      <c r="OBL42" s="498"/>
      <c r="OBM42" s="498"/>
      <c r="OBN42" s="498"/>
      <c r="OBO42" s="498"/>
      <c r="OBP42" s="498"/>
      <c r="OBQ42" s="498"/>
      <c r="OBR42" s="498"/>
      <c r="OBS42" s="498"/>
      <c r="OBT42" s="498"/>
      <c r="OBU42" s="498"/>
      <c r="OBV42" s="498"/>
      <c r="OBW42" s="498"/>
      <c r="OBX42" s="498"/>
      <c r="OBY42" s="498"/>
      <c r="OBZ42" s="498"/>
      <c r="OCA42" s="498"/>
      <c r="OCB42" s="498"/>
      <c r="OCC42" s="498"/>
      <c r="OCD42" s="498"/>
      <c r="OCE42" s="498"/>
      <c r="OCF42" s="498"/>
      <c r="OCG42" s="498"/>
      <c r="OCH42" s="498"/>
      <c r="OCI42" s="498"/>
      <c r="OCJ42" s="498"/>
      <c r="OCK42" s="498"/>
      <c r="OCL42" s="498"/>
      <c r="OCM42" s="498"/>
      <c r="OCN42" s="498"/>
      <c r="OCO42" s="498"/>
      <c r="OCP42" s="498"/>
      <c r="OCQ42" s="498"/>
      <c r="OCR42" s="498"/>
      <c r="OCS42" s="498"/>
      <c r="OCT42" s="498"/>
      <c r="OCU42" s="498"/>
      <c r="OCV42" s="498"/>
      <c r="OCW42" s="498"/>
      <c r="OCX42" s="498"/>
      <c r="OCY42" s="498"/>
      <c r="OCZ42" s="498"/>
      <c r="ODA42" s="498"/>
      <c r="ODB42" s="498"/>
      <c r="ODC42" s="498"/>
      <c r="ODD42" s="498"/>
      <c r="ODE42" s="498"/>
      <c r="ODF42" s="498"/>
      <c r="ODG42" s="498"/>
      <c r="ODH42" s="498"/>
      <c r="ODI42" s="498"/>
      <c r="ODJ42" s="498"/>
      <c r="ODK42" s="498"/>
      <c r="ODL42" s="498"/>
      <c r="ODM42" s="498"/>
      <c r="ODN42" s="498"/>
      <c r="ODO42" s="498"/>
      <c r="ODP42" s="498"/>
      <c r="ODQ42" s="498"/>
      <c r="ODR42" s="498"/>
      <c r="ODS42" s="498"/>
      <c r="ODT42" s="498"/>
      <c r="ODU42" s="498"/>
      <c r="ODV42" s="498"/>
      <c r="ODW42" s="498"/>
      <c r="ODX42" s="498"/>
      <c r="ODY42" s="498"/>
      <c r="ODZ42" s="498"/>
      <c r="OEA42" s="498"/>
      <c r="OEB42" s="498"/>
      <c r="OEC42" s="498"/>
      <c r="OED42" s="498"/>
      <c r="OEE42" s="498"/>
      <c r="OEF42" s="498"/>
      <c r="OEG42" s="498"/>
      <c r="OEH42" s="498"/>
      <c r="OEI42" s="498"/>
      <c r="OEJ42" s="498"/>
      <c r="OEK42" s="498"/>
      <c r="OEL42" s="498"/>
      <c r="OEM42" s="498"/>
      <c r="OEN42" s="498"/>
      <c r="OEO42" s="498"/>
      <c r="OEP42" s="498"/>
      <c r="OEQ42" s="498"/>
      <c r="OER42" s="498"/>
      <c r="OES42" s="498"/>
      <c r="OET42" s="498"/>
      <c r="OEU42" s="498"/>
      <c r="OEV42" s="498"/>
      <c r="OEW42" s="498"/>
      <c r="OEX42" s="498"/>
      <c r="OEY42" s="498"/>
      <c r="OEZ42" s="498"/>
      <c r="OFA42" s="498"/>
      <c r="OFB42" s="498"/>
      <c r="OFC42" s="498"/>
      <c r="OFD42" s="498"/>
      <c r="OFE42" s="498"/>
      <c r="OFF42" s="498"/>
      <c r="OFG42" s="498"/>
      <c r="OFH42" s="498"/>
      <c r="OFI42" s="498"/>
      <c r="OFJ42" s="498"/>
      <c r="OFK42" s="498"/>
      <c r="OFL42" s="498"/>
      <c r="OFM42" s="498"/>
      <c r="OFN42" s="498"/>
      <c r="OFO42" s="498"/>
      <c r="OFP42" s="498"/>
      <c r="OFQ42" s="498"/>
      <c r="OFR42" s="498"/>
      <c r="OFS42" s="498"/>
      <c r="OFT42" s="498"/>
      <c r="OFU42" s="498"/>
      <c r="OFV42" s="498"/>
      <c r="OFW42" s="498"/>
      <c r="OFX42" s="498"/>
      <c r="OFY42" s="498"/>
      <c r="OFZ42" s="498"/>
      <c r="OGA42" s="498"/>
      <c r="OGB42" s="498"/>
      <c r="OGC42" s="498"/>
      <c r="OGD42" s="498"/>
      <c r="OGE42" s="498"/>
      <c r="OGF42" s="498"/>
      <c r="OGG42" s="498"/>
      <c r="OGH42" s="498"/>
      <c r="OGI42" s="498"/>
      <c r="OGJ42" s="498"/>
      <c r="OGK42" s="498"/>
      <c r="OGL42" s="498"/>
      <c r="OGM42" s="498"/>
      <c r="OGN42" s="498"/>
      <c r="OGO42" s="498"/>
      <c r="OGP42" s="498"/>
      <c r="OGQ42" s="498"/>
      <c r="OGR42" s="498"/>
      <c r="OGS42" s="498"/>
      <c r="OGT42" s="498"/>
      <c r="OGU42" s="498"/>
      <c r="OGV42" s="498"/>
      <c r="OGW42" s="498"/>
      <c r="OGX42" s="498"/>
      <c r="OGY42" s="498"/>
      <c r="OGZ42" s="498"/>
      <c r="OHA42" s="498"/>
      <c r="OHB42" s="498"/>
      <c r="OHC42" s="498"/>
      <c r="OHD42" s="498"/>
      <c r="OHE42" s="498"/>
      <c r="OHF42" s="498"/>
      <c r="OHG42" s="498"/>
      <c r="OHH42" s="498"/>
      <c r="OHI42" s="498"/>
      <c r="OHJ42" s="498"/>
      <c r="OHK42" s="498"/>
      <c r="OHL42" s="498"/>
      <c r="OHM42" s="498"/>
      <c r="OHN42" s="498"/>
      <c r="OHO42" s="498"/>
      <c r="OHP42" s="498"/>
      <c r="OHQ42" s="498"/>
      <c r="OHR42" s="498"/>
      <c r="OHS42" s="498"/>
      <c r="OHT42" s="498"/>
      <c r="OHU42" s="498"/>
      <c r="OHV42" s="498"/>
      <c r="OHW42" s="498"/>
      <c r="OHX42" s="498"/>
      <c r="OHY42" s="498"/>
      <c r="OHZ42" s="498"/>
      <c r="OIA42" s="498"/>
      <c r="OIB42" s="498"/>
      <c r="OIC42" s="498"/>
      <c r="OID42" s="498"/>
      <c r="OIE42" s="498"/>
      <c r="OIF42" s="498"/>
      <c r="OIG42" s="498"/>
      <c r="OIH42" s="498"/>
      <c r="OII42" s="498"/>
      <c r="OIJ42" s="498"/>
      <c r="OIK42" s="498"/>
      <c r="OIL42" s="498"/>
      <c r="OIM42" s="498"/>
      <c r="OIN42" s="498"/>
      <c r="OIO42" s="498"/>
      <c r="OIP42" s="498"/>
      <c r="OIQ42" s="498"/>
      <c r="OIR42" s="498"/>
      <c r="OIS42" s="498"/>
      <c r="OIT42" s="498"/>
      <c r="OIU42" s="498"/>
      <c r="OIV42" s="498"/>
      <c r="OIW42" s="498"/>
      <c r="OIX42" s="498"/>
      <c r="OIY42" s="498"/>
      <c r="OIZ42" s="498"/>
      <c r="OJA42" s="498"/>
      <c r="OJB42" s="498"/>
      <c r="OJC42" s="498"/>
      <c r="OJD42" s="498"/>
      <c r="OJE42" s="498"/>
      <c r="OJF42" s="498"/>
      <c r="OJG42" s="498"/>
      <c r="OJH42" s="498"/>
      <c r="OJI42" s="498"/>
      <c r="OJJ42" s="498"/>
      <c r="OJK42" s="498"/>
      <c r="OJL42" s="498"/>
      <c r="OJM42" s="498"/>
      <c r="OJN42" s="498"/>
      <c r="OJO42" s="498"/>
      <c r="OJP42" s="498"/>
      <c r="OJQ42" s="498"/>
      <c r="OJR42" s="498"/>
      <c r="OJS42" s="498"/>
      <c r="OJT42" s="498"/>
      <c r="OJU42" s="498"/>
      <c r="OJV42" s="498"/>
      <c r="OJW42" s="498"/>
      <c r="OJX42" s="498"/>
      <c r="OJY42" s="498"/>
      <c r="OJZ42" s="498"/>
      <c r="OKA42" s="498"/>
      <c r="OKB42" s="498"/>
      <c r="OKC42" s="498"/>
      <c r="OKD42" s="498"/>
      <c r="OKE42" s="498"/>
      <c r="OKF42" s="498"/>
      <c r="OKG42" s="498"/>
      <c r="OKH42" s="498"/>
      <c r="OKI42" s="498"/>
      <c r="OKJ42" s="498"/>
      <c r="OKK42" s="498"/>
      <c r="OKL42" s="498"/>
      <c r="OKM42" s="498"/>
      <c r="OKN42" s="498"/>
      <c r="OKO42" s="498"/>
      <c r="OKP42" s="498"/>
      <c r="OKQ42" s="498"/>
      <c r="OKR42" s="498"/>
      <c r="OKS42" s="498"/>
      <c r="OKT42" s="498"/>
      <c r="OKU42" s="498"/>
      <c r="OKV42" s="498"/>
      <c r="OKW42" s="498"/>
      <c r="OKX42" s="498"/>
      <c r="OKY42" s="498"/>
      <c r="OKZ42" s="498"/>
      <c r="OLA42" s="498"/>
      <c r="OLB42" s="498"/>
      <c r="OLC42" s="498"/>
      <c r="OLD42" s="498"/>
      <c r="OLE42" s="498"/>
      <c r="OLF42" s="498"/>
      <c r="OLG42" s="498"/>
      <c r="OLH42" s="498"/>
      <c r="OLI42" s="498"/>
      <c r="OLJ42" s="498"/>
      <c r="OLK42" s="498"/>
      <c r="OLL42" s="498"/>
      <c r="OLM42" s="498"/>
      <c r="OLN42" s="498"/>
      <c r="OLO42" s="498"/>
      <c r="OLP42" s="498"/>
      <c r="OLQ42" s="498"/>
      <c r="OLR42" s="498"/>
      <c r="OLS42" s="498"/>
      <c r="OLT42" s="498"/>
      <c r="OLU42" s="498"/>
      <c r="OLV42" s="498"/>
      <c r="OLW42" s="498"/>
      <c r="OLX42" s="498"/>
      <c r="OLY42" s="498"/>
      <c r="OLZ42" s="498"/>
      <c r="OMA42" s="498"/>
      <c r="OMB42" s="498"/>
      <c r="OMC42" s="498"/>
      <c r="OMD42" s="498"/>
      <c r="OME42" s="498"/>
      <c r="OMF42" s="498"/>
      <c r="OMG42" s="498"/>
      <c r="OMH42" s="498"/>
      <c r="OMI42" s="498"/>
      <c r="OMJ42" s="498"/>
      <c r="OMK42" s="498"/>
      <c r="OML42" s="498"/>
      <c r="OMM42" s="498"/>
      <c r="OMN42" s="498"/>
      <c r="OMO42" s="498"/>
      <c r="OMP42" s="498"/>
      <c r="OMQ42" s="498"/>
      <c r="OMR42" s="498"/>
      <c r="OMS42" s="498"/>
      <c r="OMT42" s="498"/>
      <c r="OMU42" s="498"/>
      <c r="OMV42" s="498"/>
      <c r="OMW42" s="498"/>
      <c r="OMX42" s="498"/>
      <c r="OMY42" s="498"/>
      <c r="OMZ42" s="498"/>
      <c r="ONA42" s="498"/>
      <c r="ONB42" s="498"/>
      <c r="ONC42" s="498"/>
      <c r="OND42" s="498"/>
      <c r="ONE42" s="498"/>
      <c r="ONF42" s="498"/>
      <c r="ONG42" s="498"/>
      <c r="ONH42" s="498"/>
      <c r="ONI42" s="498"/>
      <c r="ONJ42" s="498"/>
      <c r="ONK42" s="498"/>
      <c r="ONL42" s="498"/>
      <c r="ONM42" s="498"/>
      <c r="ONN42" s="498"/>
      <c r="ONO42" s="498"/>
      <c r="ONP42" s="498"/>
      <c r="ONQ42" s="498"/>
      <c r="ONR42" s="498"/>
      <c r="ONS42" s="498"/>
      <c r="ONT42" s="498"/>
      <c r="ONU42" s="498"/>
      <c r="ONV42" s="498"/>
      <c r="ONW42" s="498"/>
      <c r="ONX42" s="498"/>
      <c r="ONY42" s="498"/>
      <c r="ONZ42" s="498"/>
      <c r="OOA42" s="498"/>
      <c r="OOB42" s="498"/>
      <c r="OOC42" s="498"/>
      <c r="OOD42" s="498"/>
      <c r="OOE42" s="498"/>
      <c r="OOF42" s="498"/>
      <c r="OOG42" s="498"/>
      <c r="OOH42" s="498"/>
      <c r="OOI42" s="498"/>
      <c r="OOJ42" s="498"/>
      <c r="OOK42" s="498"/>
      <c r="OOL42" s="498"/>
      <c r="OOM42" s="498"/>
      <c r="OON42" s="498"/>
      <c r="OOO42" s="498"/>
      <c r="OOP42" s="498"/>
      <c r="OOQ42" s="498"/>
      <c r="OOR42" s="498"/>
      <c r="OOS42" s="498"/>
      <c r="OOT42" s="498"/>
      <c r="OOU42" s="498"/>
      <c r="OOV42" s="498"/>
      <c r="OOW42" s="498"/>
      <c r="OOX42" s="498"/>
      <c r="OOY42" s="498"/>
      <c r="OOZ42" s="498"/>
      <c r="OPA42" s="498"/>
      <c r="OPB42" s="498"/>
      <c r="OPC42" s="498"/>
      <c r="OPD42" s="498"/>
      <c r="OPE42" s="498"/>
      <c r="OPF42" s="498"/>
      <c r="OPG42" s="498"/>
      <c r="OPH42" s="498"/>
      <c r="OPI42" s="498"/>
      <c r="OPJ42" s="498"/>
      <c r="OPK42" s="498"/>
      <c r="OPL42" s="498"/>
      <c r="OPM42" s="498"/>
      <c r="OPN42" s="498"/>
      <c r="OPO42" s="498"/>
      <c r="OPP42" s="498"/>
      <c r="OPQ42" s="498"/>
      <c r="OPR42" s="498"/>
      <c r="OPS42" s="498"/>
      <c r="OPT42" s="498"/>
      <c r="OPU42" s="498"/>
      <c r="OPV42" s="498"/>
      <c r="OPW42" s="498"/>
      <c r="OPX42" s="498"/>
      <c r="OPY42" s="498"/>
      <c r="OPZ42" s="498"/>
      <c r="OQA42" s="498"/>
      <c r="OQB42" s="498"/>
      <c r="OQC42" s="498"/>
      <c r="OQD42" s="498"/>
      <c r="OQE42" s="498"/>
      <c r="OQF42" s="498"/>
      <c r="OQG42" s="498"/>
      <c r="OQH42" s="498"/>
      <c r="OQI42" s="498"/>
      <c r="OQJ42" s="498"/>
      <c r="OQK42" s="498"/>
      <c r="OQL42" s="498"/>
      <c r="OQM42" s="498"/>
      <c r="OQN42" s="498"/>
      <c r="OQO42" s="498"/>
      <c r="OQP42" s="498"/>
      <c r="OQQ42" s="498"/>
      <c r="OQR42" s="498"/>
      <c r="OQS42" s="498"/>
      <c r="OQT42" s="498"/>
      <c r="OQU42" s="498"/>
      <c r="OQV42" s="498"/>
      <c r="OQW42" s="498"/>
      <c r="OQX42" s="498"/>
      <c r="OQY42" s="498"/>
      <c r="OQZ42" s="498"/>
      <c r="ORA42" s="498"/>
      <c r="ORB42" s="498"/>
      <c r="ORC42" s="498"/>
      <c r="ORD42" s="498"/>
      <c r="ORE42" s="498"/>
      <c r="ORF42" s="498"/>
      <c r="ORG42" s="498"/>
      <c r="ORH42" s="498"/>
      <c r="ORI42" s="498"/>
      <c r="ORJ42" s="498"/>
      <c r="ORK42" s="498"/>
      <c r="ORL42" s="498"/>
      <c r="ORM42" s="498"/>
      <c r="ORN42" s="498"/>
      <c r="ORO42" s="498"/>
      <c r="ORP42" s="498"/>
      <c r="ORQ42" s="498"/>
      <c r="ORR42" s="498"/>
      <c r="ORS42" s="498"/>
      <c r="ORT42" s="498"/>
      <c r="ORU42" s="498"/>
      <c r="ORV42" s="498"/>
      <c r="ORW42" s="498"/>
      <c r="ORX42" s="498"/>
      <c r="ORY42" s="498"/>
      <c r="ORZ42" s="498"/>
      <c r="OSA42" s="498"/>
      <c r="OSB42" s="498"/>
      <c r="OSC42" s="498"/>
      <c r="OSD42" s="498"/>
      <c r="OSE42" s="498"/>
      <c r="OSF42" s="498"/>
      <c r="OSG42" s="498"/>
      <c r="OSH42" s="498"/>
      <c r="OSI42" s="498"/>
      <c r="OSJ42" s="498"/>
      <c r="OSK42" s="498"/>
      <c r="OSL42" s="498"/>
      <c r="OSM42" s="498"/>
      <c r="OSN42" s="498"/>
      <c r="OSO42" s="498"/>
      <c r="OSP42" s="498"/>
      <c r="OSQ42" s="498"/>
      <c r="OSR42" s="498"/>
      <c r="OSS42" s="498"/>
      <c r="OST42" s="498"/>
      <c r="OSU42" s="498"/>
      <c r="OSV42" s="498"/>
      <c r="OSW42" s="498"/>
      <c r="OSX42" s="498"/>
      <c r="OSY42" s="498"/>
      <c r="OSZ42" s="498"/>
      <c r="OTA42" s="498"/>
      <c r="OTB42" s="498"/>
      <c r="OTC42" s="498"/>
      <c r="OTD42" s="498"/>
      <c r="OTE42" s="498"/>
      <c r="OTF42" s="498"/>
      <c r="OTG42" s="498"/>
      <c r="OTH42" s="498"/>
      <c r="OTI42" s="498"/>
      <c r="OTJ42" s="498"/>
      <c r="OTK42" s="498"/>
      <c r="OTL42" s="498"/>
      <c r="OTM42" s="498"/>
      <c r="OTN42" s="498"/>
      <c r="OTO42" s="498"/>
      <c r="OTP42" s="498"/>
      <c r="OTQ42" s="498"/>
      <c r="OTR42" s="498"/>
      <c r="OTS42" s="498"/>
      <c r="OTT42" s="498"/>
      <c r="OTU42" s="498"/>
      <c r="OTV42" s="498"/>
      <c r="OTW42" s="498"/>
      <c r="OTX42" s="498"/>
      <c r="OTY42" s="498"/>
      <c r="OTZ42" s="498"/>
      <c r="OUA42" s="498"/>
      <c r="OUB42" s="498"/>
      <c r="OUC42" s="498"/>
      <c r="OUD42" s="498"/>
      <c r="OUE42" s="498"/>
      <c r="OUF42" s="498"/>
      <c r="OUG42" s="498"/>
      <c r="OUH42" s="498"/>
      <c r="OUI42" s="498"/>
      <c r="OUJ42" s="498"/>
      <c r="OUK42" s="498"/>
      <c r="OUL42" s="498"/>
      <c r="OUM42" s="498"/>
      <c r="OUN42" s="498"/>
      <c r="OUO42" s="498"/>
      <c r="OUP42" s="498"/>
      <c r="OUQ42" s="498"/>
      <c r="OUR42" s="498"/>
      <c r="OUS42" s="498"/>
      <c r="OUT42" s="498"/>
      <c r="OUU42" s="498"/>
      <c r="OUV42" s="498"/>
      <c r="OUW42" s="498"/>
      <c r="OUX42" s="498"/>
      <c r="OUY42" s="498"/>
      <c r="OUZ42" s="498"/>
      <c r="OVA42" s="498"/>
      <c r="OVB42" s="498"/>
      <c r="OVC42" s="498"/>
      <c r="OVD42" s="498"/>
      <c r="OVE42" s="498"/>
      <c r="OVF42" s="498"/>
      <c r="OVG42" s="498"/>
      <c r="OVH42" s="498"/>
      <c r="OVI42" s="498"/>
      <c r="OVJ42" s="498"/>
      <c r="OVK42" s="498"/>
      <c r="OVL42" s="498"/>
      <c r="OVM42" s="498"/>
      <c r="OVN42" s="498"/>
      <c r="OVO42" s="498"/>
      <c r="OVP42" s="498"/>
      <c r="OVQ42" s="498"/>
      <c r="OVR42" s="498"/>
      <c r="OVS42" s="498"/>
      <c r="OVT42" s="498"/>
      <c r="OVU42" s="498"/>
      <c r="OVV42" s="498"/>
      <c r="OVW42" s="498"/>
      <c r="OVX42" s="498"/>
      <c r="OVY42" s="498"/>
      <c r="OVZ42" s="498"/>
      <c r="OWA42" s="498"/>
      <c r="OWB42" s="498"/>
      <c r="OWC42" s="498"/>
      <c r="OWD42" s="498"/>
      <c r="OWE42" s="498"/>
      <c r="OWF42" s="498"/>
      <c r="OWG42" s="498"/>
      <c r="OWH42" s="498"/>
      <c r="OWI42" s="498"/>
      <c r="OWJ42" s="498"/>
      <c r="OWK42" s="498"/>
      <c r="OWL42" s="498"/>
      <c r="OWM42" s="498"/>
      <c r="OWN42" s="498"/>
      <c r="OWO42" s="498"/>
      <c r="OWP42" s="498"/>
      <c r="OWQ42" s="498"/>
      <c r="OWR42" s="498"/>
      <c r="OWS42" s="498"/>
      <c r="OWT42" s="498"/>
      <c r="OWU42" s="498"/>
      <c r="OWV42" s="498"/>
      <c r="OWW42" s="498"/>
      <c r="OWX42" s="498"/>
      <c r="OWY42" s="498"/>
      <c r="OWZ42" s="498"/>
      <c r="OXA42" s="498"/>
      <c r="OXB42" s="498"/>
      <c r="OXC42" s="498"/>
      <c r="OXD42" s="498"/>
      <c r="OXE42" s="498"/>
      <c r="OXF42" s="498"/>
      <c r="OXG42" s="498"/>
      <c r="OXH42" s="498"/>
      <c r="OXI42" s="498"/>
      <c r="OXJ42" s="498"/>
      <c r="OXK42" s="498"/>
      <c r="OXL42" s="498"/>
      <c r="OXM42" s="498"/>
      <c r="OXN42" s="498"/>
      <c r="OXO42" s="498"/>
      <c r="OXP42" s="498"/>
      <c r="OXQ42" s="498"/>
      <c r="OXR42" s="498"/>
      <c r="OXS42" s="498"/>
      <c r="OXT42" s="498"/>
      <c r="OXU42" s="498"/>
      <c r="OXV42" s="498"/>
      <c r="OXW42" s="498"/>
      <c r="OXX42" s="498"/>
      <c r="OXY42" s="498"/>
      <c r="OXZ42" s="498"/>
      <c r="OYA42" s="498"/>
      <c r="OYB42" s="498"/>
      <c r="OYC42" s="498"/>
      <c r="OYD42" s="498"/>
      <c r="OYE42" s="498"/>
      <c r="OYF42" s="498"/>
      <c r="OYG42" s="498"/>
      <c r="OYH42" s="498"/>
      <c r="OYI42" s="498"/>
      <c r="OYJ42" s="498"/>
      <c r="OYK42" s="498"/>
      <c r="OYL42" s="498"/>
      <c r="OYM42" s="498"/>
      <c r="OYN42" s="498"/>
      <c r="OYO42" s="498"/>
      <c r="OYP42" s="498"/>
      <c r="OYQ42" s="498"/>
      <c r="OYR42" s="498"/>
      <c r="OYS42" s="498"/>
      <c r="OYT42" s="498"/>
      <c r="OYU42" s="498"/>
      <c r="OYV42" s="498"/>
      <c r="OYW42" s="498"/>
      <c r="OYX42" s="498"/>
      <c r="OYY42" s="498"/>
      <c r="OYZ42" s="498"/>
      <c r="OZA42" s="498"/>
      <c r="OZB42" s="498"/>
      <c r="OZC42" s="498"/>
      <c r="OZD42" s="498"/>
      <c r="OZE42" s="498"/>
      <c r="OZF42" s="498"/>
      <c r="OZG42" s="498"/>
      <c r="OZH42" s="498"/>
      <c r="OZI42" s="498"/>
      <c r="OZJ42" s="498"/>
      <c r="OZK42" s="498"/>
      <c r="OZL42" s="498"/>
      <c r="OZM42" s="498"/>
      <c r="OZN42" s="498"/>
      <c r="OZO42" s="498"/>
      <c r="OZP42" s="498"/>
      <c r="OZQ42" s="498"/>
      <c r="OZR42" s="498"/>
      <c r="OZS42" s="498"/>
      <c r="OZT42" s="498"/>
      <c r="OZU42" s="498"/>
      <c r="OZV42" s="498"/>
      <c r="OZW42" s="498"/>
      <c r="OZX42" s="498"/>
      <c r="OZY42" s="498"/>
      <c r="OZZ42" s="498"/>
      <c r="PAA42" s="498"/>
      <c r="PAB42" s="498"/>
      <c r="PAC42" s="498"/>
      <c r="PAD42" s="498"/>
      <c r="PAE42" s="498"/>
      <c r="PAF42" s="498"/>
      <c r="PAG42" s="498"/>
      <c r="PAH42" s="498"/>
      <c r="PAI42" s="498"/>
      <c r="PAJ42" s="498"/>
      <c r="PAK42" s="498"/>
      <c r="PAL42" s="498"/>
      <c r="PAM42" s="498"/>
      <c r="PAN42" s="498"/>
      <c r="PAO42" s="498"/>
      <c r="PAP42" s="498"/>
      <c r="PAQ42" s="498"/>
      <c r="PAR42" s="498"/>
      <c r="PAS42" s="498"/>
      <c r="PAT42" s="498"/>
      <c r="PAU42" s="498"/>
      <c r="PAV42" s="498"/>
      <c r="PAW42" s="498"/>
      <c r="PAX42" s="498"/>
      <c r="PAY42" s="498"/>
      <c r="PAZ42" s="498"/>
      <c r="PBA42" s="498"/>
      <c r="PBB42" s="498"/>
      <c r="PBC42" s="498"/>
      <c r="PBD42" s="498"/>
      <c r="PBE42" s="498"/>
      <c r="PBF42" s="498"/>
      <c r="PBG42" s="498"/>
      <c r="PBH42" s="498"/>
      <c r="PBI42" s="498"/>
      <c r="PBJ42" s="498"/>
      <c r="PBK42" s="498"/>
      <c r="PBL42" s="498"/>
      <c r="PBM42" s="498"/>
      <c r="PBN42" s="498"/>
      <c r="PBO42" s="498"/>
      <c r="PBP42" s="498"/>
      <c r="PBQ42" s="498"/>
      <c r="PBR42" s="498"/>
      <c r="PBS42" s="498"/>
      <c r="PBT42" s="498"/>
      <c r="PBU42" s="498"/>
      <c r="PBV42" s="498"/>
      <c r="PBW42" s="498"/>
      <c r="PBX42" s="498"/>
      <c r="PBY42" s="498"/>
      <c r="PBZ42" s="498"/>
      <c r="PCA42" s="498"/>
      <c r="PCB42" s="498"/>
      <c r="PCC42" s="498"/>
      <c r="PCD42" s="498"/>
      <c r="PCE42" s="498"/>
      <c r="PCF42" s="498"/>
      <c r="PCG42" s="498"/>
      <c r="PCH42" s="498"/>
      <c r="PCI42" s="498"/>
      <c r="PCJ42" s="498"/>
      <c r="PCK42" s="498"/>
      <c r="PCL42" s="498"/>
      <c r="PCM42" s="498"/>
      <c r="PCN42" s="498"/>
      <c r="PCO42" s="498"/>
      <c r="PCP42" s="498"/>
      <c r="PCQ42" s="498"/>
      <c r="PCR42" s="498"/>
      <c r="PCS42" s="498"/>
      <c r="PCT42" s="498"/>
      <c r="PCU42" s="498"/>
      <c r="PCV42" s="498"/>
      <c r="PCW42" s="498"/>
      <c r="PCX42" s="498"/>
      <c r="PCY42" s="498"/>
      <c r="PCZ42" s="498"/>
      <c r="PDA42" s="498"/>
      <c r="PDB42" s="498"/>
      <c r="PDC42" s="498"/>
      <c r="PDD42" s="498"/>
      <c r="PDE42" s="498"/>
      <c r="PDF42" s="498"/>
      <c r="PDG42" s="498"/>
      <c r="PDH42" s="498"/>
      <c r="PDI42" s="498"/>
      <c r="PDJ42" s="498"/>
      <c r="PDK42" s="498"/>
      <c r="PDL42" s="498"/>
      <c r="PDM42" s="498"/>
      <c r="PDN42" s="498"/>
      <c r="PDO42" s="498"/>
      <c r="PDP42" s="498"/>
      <c r="PDQ42" s="498"/>
      <c r="PDR42" s="498"/>
      <c r="PDS42" s="498"/>
      <c r="PDT42" s="498"/>
      <c r="PDU42" s="498"/>
      <c r="PDV42" s="498"/>
      <c r="PDW42" s="498"/>
      <c r="PDX42" s="498"/>
      <c r="PDY42" s="498"/>
      <c r="PDZ42" s="498"/>
      <c r="PEA42" s="498"/>
      <c r="PEB42" s="498"/>
      <c r="PEC42" s="498"/>
      <c r="PED42" s="498"/>
      <c r="PEE42" s="498"/>
      <c r="PEF42" s="498"/>
      <c r="PEG42" s="498"/>
      <c r="PEH42" s="498"/>
      <c r="PEI42" s="498"/>
      <c r="PEJ42" s="498"/>
      <c r="PEK42" s="498"/>
      <c r="PEL42" s="498"/>
      <c r="PEM42" s="498"/>
      <c r="PEN42" s="498"/>
      <c r="PEO42" s="498"/>
      <c r="PEP42" s="498"/>
      <c r="PEQ42" s="498"/>
      <c r="PER42" s="498"/>
      <c r="PES42" s="498"/>
      <c r="PET42" s="498"/>
      <c r="PEU42" s="498"/>
      <c r="PEV42" s="498"/>
      <c r="PEW42" s="498"/>
      <c r="PEX42" s="498"/>
      <c r="PEY42" s="498"/>
      <c r="PEZ42" s="498"/>
      <c r="PFA42" s="498"/>
      <c r="PFB42" s="498"/>
      <c r="PFC42" s="498"/>
      <c r="PFD42" s="498"/>
      <c r="PFE42" s="498"/>
      <c r="PFF42" s="498"/>
      <c r="PFG42" s="498"/>
      <c r="PFH42" s="498"/>
      <c r="PFI42" s="498"/>
      <c r="PFJ42" s="498"/>
      <c r="PFK42" s="498"/>
      <c r="PFL42" s="498"/>
      <c r="PFM42" s="498"/>
      <c r="PFN42" s="498"/>
      <c r="PFO42" s="498"/>
      <c r="PFP42" s="498"/>
      <c r="PFQ42" s="498"/>
      <c r="PFR42" s="498"/>
      <c r="PFS42" s="498"/>
      <c r="PFT42" s="498"/>
      <c r="PFU42" s="498"/>
      <c r="PFV42" s="498"/>
      <c r="PFW42" s="498"/>
      <c r="PFX42" s="498"/>
      <c r="PFY42" s="498"/>
      <c r="PFZ42" s="498"/>
      <c r="PGA42" s="498"/>
      <c r="PGB42" s="498"/>
      <c r="PGC42" s="498"/>
      <c r="PGD42" s="498"/>
      <c r="PGE42" s="498"/>
      <c r="PGF42" s="498"/>
      <c r="PGG42" s="498"/>
      <c r="PGH42" s="498"/>
      <c r="PGI42" s="498"/>
      <c r="PGJ42" s="498"/>
      <c r="PGK42" s="498"/>
      <c r="PGL42" s="498"/>
      <c r="PGM42" s="498"/>
      <c r="PGN42" s="498"/>
      <c r="PGO42" s="498"/>
      <c r="PGP42" s="498"/>
      <c r="PGQ42" s="498"/>
      <c r="PGR42" s="498"/>
      <c r="PGS42" s="498"/>
      <c r="PGT42" s="498"/>
      <c r="PGU42" s="498"/>
      <c r="PGV42" s="498"/>
      <c r="PGW42" s="498"/>
      <c r="PGX42" s="498"/>
      <c r="PGY42" s="498"/>
      <c r="PGZ42" s="498"/>
      <c r="PHA42" s="498"/>
      <c r="PHB42" s="498"/>
      <c r="PHC42" s="498"/>
      <c r="PHD42" s="498"/>
      <c r="PHE42" s="498"/>
      <c r="PHF42" s="498"/>
      <c r="PHG42" s="498"/>
      <c r="PHH42" s="498"/>
      <c r="PHI42" s="498"/>
      <c r="PHJ42" s="498"/>
      <c r="PHK42" s="498"/>
      <c r="PHL42" s="498"/>
      <c r="PHM42" s="498"/>
      <c r="PHN42" s="498"/>
      <c r="PHO42" s="498"/>
      <c r="PHP42" s="498"/>
      <c r="PHQ42" s="498"/>
      <c r="PHR42" s="498"/>
      <c r="PHS42" s="498"/>
      <c r="PHT42" s="498"/>
      <c r="PHU42" s="498"/>
      <c r="PHV42" s="498"/>
      <c r="PHW42" s="498"/>
      <c r="PHX42" s="498"/>
      <c r="PHY42" s="498"/>
      <c r="PHZ42" s="498"/>
      <c r="PIA42" s="498"/>
      <c r="PIB42" s="498"/>
      <c r="PIC42" s="498"/>
      <c r="PID42" s="498"/>
      <c r="PIE42" s="498"/>
      <c r="PIF42" s="498"/>
      <c r="PIG42" s="498"/>
      <c r="PIH42" s="498"/>
      <c r="PII42" s="498"/>
      <c r="PIJ42" s="498"/>
      <c r="PIK42" s="498"/>
      <c r="PIL42" s="498"/>
      <c r="PIM42" s="498"/>
      <c r="PIN42" s="498"/>
      <c r="PIO42" s="498"/>
      <c r="PIP42" s="498"/>
      <c r="PIQ42" s="498"/>
      <c r="PIR42" s="498"/>
      <c r="PIS42" s="498"/>
      <c r="PIT42" s="498"/>
      <c r="PIU42" s="498"/>
      <c r="PIV42" s="498"/>
      <c r="PIW42" s="498"/>
      <c r="PIX42" s="498"/>
      <c r="PIY42" s="498"/>
      <c r="PIZ42" s="498"/>
      <c r="PJA42" s="498"/>
      <c r="PJB42" s="498"/>
      <c r="PJC42" s="498"/>
      <c r="PJD42" s="498"/>
      <c r="PJE42" s="498"/>
      <c r="PJF42" s="498"/>
      <c r="PJG42" s="498"/>
      <c r="PJH42" s="498"/>
      <c r="PJI42" s="498"/>
      <c r="PJJ42" s="498"/>
      <c r="PJK42" s="498"/>
      <c r="PJL42" s="498"/>
      <c r="PJM42" s="498"/>
      <c r="PJN42" s="498"/>
      <c r="PJO42" s="498"/>
      <c r="PJP42" s="498"/>
      <c r="PJQ42" s="498"/>
      <c r="PJR42" s="498"/>
      <c r="PJS42" s="498"/>
      <c r="PJT42" s="498"/>
      <c r="PJU42" s="498"/>
      <c r="PJV42" s="498"/>
      <c r="PJW42" s="498"/>
      <c r="PJX42" s="498"/>
      <c r="PJY42" s="498"/>
      <c r="PJZ42" s="498"/>
      <c r="PKA42" s="498"/>
      <c r="PKB42" s="498"/>
      <c r="PKC42" s="498"/>
      <c r="PKD42" s="498"/>
      <c r="PKE42" s="498"/>
      <c r="PKF42" s="498"/>
      <c r="PKG42" s="498"/>
      <c r="PKH42" s="498"/>
      <c r="PKI42" s="498"/>
      <c r="PKJ42" s="498"/>
      <c r="PKK42" s="498"/>
      <c r="PKL42" s="498"/>
      <c r="PKM42" s="498"/>
      <c r="PKN42" s="498"/>
      <c r="PKO42" s="498"/>
      <c r="PKP42" s="498"/>
      <c r="PKQ42" s="498"/>
      <c r="PKR42" s="498"/>
      <c r="PKS42" s="498"/>
      <c r="PKT42" s="498"/>
      <c r="PKU42" s="498"/>
      <c r="PKV42" s="498"/>
      <c r="PKW42" s="498"/>
      <c r="PKX42" s="498"/>
      <c r="PKY42" s="498"/>
      <c r="PKZ42" s="498"/>
      <c r="PLA42" s="498"/>
      <c r="PLB42" s="498"/>
      <c r="PLC42" s="498"/>
      <c r="PLD42" s="498"/>
      <c r="PLE42" s="498"/>
      <c r="PLF42" s="498"/>
      <c r="PLG42" s="498"/>
      <c r="PLH42" s="498"/>
      <c r="PLI42" s="498"/>
      <c r="PLJ42" s="498"/>
      <c r="PLK42" s="498"/>
      <c r="PLL42" s="498"/>
      <c r="PLM42" s="498"/>
      <c r="PLN42" s="498"/>
      <c r="PLO42" s="498"/>
      <c r="PLP42" s="498"/>
      <c r="PLQ42" s="498"/>
      <c r="PLR42" s="498"/>
      <c r="PLS42" s="498"/>
      <c r="PLT42" s="498"/>
      <c r="PLU42" s="498"/>
      <c r="PLV42" s="498"/>
      <c r="PLW42" s="498"/>
      <c r="PLX42" s="498"/>
      <c r="PLY42" s="498"/>
      <c r="PLZ42" s="498"/>
      <c r="PMA42" s="498"/>
      <c r="PMB42" s="498"/>
      <c r="PMC42" s="498"/>
      <c r="PMD42" s="498"/>
      <c r="PME42" s="498"/>
      <c r="PMF42" s="498"/>
      <c r="PMG42" s="498"/>
      <c r="PMH42" s="498"/>
      <c r="PMI42" s="498"/>
      <c r="PMJ42" s="498"/>
      <c r="PMK42" s="498"/>
      <c r="PML42" s="498"/>
      <c r="PMM42" s="498"/>
      <c r="PMN42" s="498"/>
      <c r="PMO42" s="498"/>
      <c r="PMP42" s="498"/>
      <c r="PMQ42" s="498"/>
      <c r="PMR42" s="498"/>
      <c r="PMS42" s="498"/>
      <c r="PMT42" s="498"/>
      <c r="PMU42" s="498"/>
      <c r="PMV42" s="498"/>
      <c r="PMW42" s="498"/>
      <c r="PMX42" s="498"/>
      <c r="PMY42" s="498"/>
      <c r="PMZ42" s="498"/>
      <c r="PNA42" s="498"/>
      <c r="PNB42" s="498"/>
      <c r="PNC42" s="498"/>
      <c r="PND42" s="498"/>
      <c r="PNE42" s="498"/>
      <c r="PNF42" s="498"/>
      <c r="PNG42" s="498"/>
      <c r="PNH42" s="498"/>
      <c r="PNI42" s="498"/>
      <c r="PNJ42" s="498"/>
      <c r="PNK42" s="498"/>
      <c r="PNL42" s="498"/>
      <c r="PNM42" s="498"/>
      <c r="PNN42" s="498"/>
      <c r="PNO42" s="498"/>
      <c r="PNP42" s="498"/>
      <c r="PNQ42" s="498"/>
      <c r="PNR42" s="498"/>
      <c r="PNS42" s="498"/>
      <c r="PNT42" s="498"/>
      <c r="PNU42" s="498"/>
      <c r="PNV42" s="498"/>
      <c r="PNW42" s="498"/>
      <c r="PNX42" s="498"/>
      <c r="PNY42" s="498"/>
      <c r="PNZ42" s="498"/>
      <c r="POA42" s="498"/>
      <c r="POB42" s="498"/>
      <c r="POC42" s="498"/>
      <c r="POD42" s="498"/>
      <c r="POE42" s="498"/>
      <c r="POF42" s="498"/>
      <c r="POG42" s="498"/>
      <c r="POH42" s="498"/>
      <c r="POI42" s="498"/>
      <c r="POJ42" s="498"/>
      <c r="POK42" s="498"/>
      <c r="POL42" s="498"/>
      <c r="POM42" s="498"/>
      <c r="PON42" s="498"/>
      <c r="POO42" s="498"/>
      <c r="POP42" s="498"/>
      <c r="POQ42" s="498"/>
      <c r="POR42" s="498"/>
      <c r="POS42" s="498"/>
      <c r="POT42" s="498"/>
      <c r="POU42" s="498"/>
      <c r="POV42" s="498"/>
      <c r="POW42" s="498"/>
      <c r="POX42" s="498"/>
      <c r="POY42" s="498"/>
      <c r="POZ42" s="498"/>
      <c r="PPA42" s="498"/>
      <c r="PPB42" s="498"/>
      <c r="PPC42" s="498"/>
      <c r="PPD42" s="498"/>
      <c r="PPE42" s="498"/>
      <c r="PPF42" s="498"/>
      <c r="PPG42" s="498"/>
      <c r="PPH42" s="498"/>
      <c r="PPI42" s="498"/>
      <c r="PPJ42" s="498"/>
      <c r="PPK42" s="498"/>
      <c r="PPL42" s="498"/>
      <c r="PPM42" s="498"/>
      <c r="PPN42" s="498"/>
      <c r="PPO42" s="498"/>
      <c r="PPP42" s="498"/>
      <c r="PPQ42" s="498"/>
      <c r="PPR42" s="498"/>
      <c r="PPS42" s="498"/>
      <c r="PPT42" s="498"/>
      <c r="PPU42" s="498"/>
      <c r="PPV42" s="498"/>
      <c r="PPW42" s="498"/>
      <c r="PPX42" s="498"/>
      <c r="PPY42" s="498"/>
      <c r="PPZ42" s="498"/>
      <c r="PQA42" s="498"/>
      <c r="PQB42" s="498"/>
      <c r="PQC42" s="498"/>
      <c r="PQD42" s="498"/>
      <c r="PQE42" s="498"/>
      <c r="PQF42" s="498"/>
      <c r="PQG42" s="498"/>
      <c r="PQH42" s="498"/>
      <c r="PQI42" s="498"/>
      <c r="PQJ42" s="498"/>
      <c r="PQK42" s="498"/>
      <c r="PQL42" s="498"/>
      <c r="PQM42" s="498"/>
      <c r="PQN42" s="498"/>
      <c r="PQO42" s="498"/>
      <c r="PQP42" s="498"/>
      <c r="PQQ42" s="498"/>
      <c r="PQR42" s="498"/>
      <c r="PQS42" s="498"/>
      <c r="PQT42" s="498"/>
      <c r="PQU42" s="498"/>
      <c r="PQV42" s="498"/>
      <c r="PQW42" s="498"/>
      <c r="PQX42" s="498"/>
      <c r="PQY42" s="498"/>
      <c r="PQZ42" s="498"/>
      <c r="PRA42" s="498"/>
      <c r="PRB42" s="498"/>
      <c r="PRC42" s="498"/>
      <c r="PRD42" s="498"/>
      <c r="PRE42" s="498"/>
      <c r="PRF42" s="498"/>
      <c r="PRG42" s="498"/>
      <c r="PRH42" s="498"/>
      <c r="PRI42" s="498"/>
      <c r="PRJ42" s="498"/>
      <c r="PRK42" s="498"/>
      <c r="PRL42" s="498"/>
      <c r="PRM42" s="498"/>
      <c r="PRN42" s="498"/>
      <c r="PRO42" s="498"/>
      <c r="PRP42" s="498"/>
      <c r="PRQ42" s="498"/>
      <c r="PRR42" s="498"/>
      <c r="PRS42" s="498"/>
      <c r="PRT42" s="498"/>
      <c r="PRU42" s="498"/>
      <c r="PRV42" s="498"/>
      <c r="PRW42" s="498"/>
      <c r="PRX42" s="498"/>
      <c r="PRY42" s="498"/>
      <c r="PRZ42" s="498"/>
      <c r="PSA42" s="498"/>
      <c r="PSB42" s="498"/>
      <c r="PSC42" s="498"/>
      <c r="PSD42" s="498"/>
      <c r="PSE42" s="498"/>
      <c r="PSF42" s="498"/>
      <c r="PSG42" s="498"/>
      <c r="PSH42" s="498"/>
      <c r="PSI42" s="498"/>
      <c r="PSJ42" s="498"/>
      <c r="PSK42" s="498"/>
      <c r="PSL42" s="498"/>
      <c r="PSM42" s="498"/>
      <c r="PSN42" s="498"/>
      <c r="PSO42" s="498"/>
      <c r="PSP42" s="498"/>
      <c r="PSQ42" s="498"/>
      <c r="PSR42" s="498"/>
      <c r="PSS42" s="498"/>
      <c r="PST42" s="498"/>
      <c r="PSU42" s="498"/>
      <c r="PSV42" s="498"/>
      <c r="PSW42" s="498"/>
      <c r="PSX42" s="498"/>
      <c r="PSY42" s="498"/>
      <c r="PSZ42" s="498"/>
      <c r="PTA42" s="498"/>
      <c r="PTB42" s="498"/>
      <c r="PTC42" s="498"/>
      <c r="PTD42" s="498"/>
      <c r="PTE42" s="498"/>
      <c r="PTF42" s="498"/>
      <c r="PTG42" s="498"/>
      <c r="PTH42" s="498"/>
      <c r="PTI42" s="498"/>
      <c r="PTJ42" s="498"/>
      <c r="PTK42" s="498"/>
      <c r="PTL42" s="498"/>
      <c r="PTM42" s="498"/>
      <c r="PTN42" s="498"/>
      <c r="PTO42" s="498"/>
      <c r="PTP42" s="498"/>
      <c r="PTQ42" s="498"/>
      <c r="PTR42" s="498"/>
      <c r="PTS42" s="498"/>
      <c r="PTT42" s="498"/>
      <c r="PTU42" s="498"/>
      <c r="PTV42" s="498"/>
      <c r="PTW42" s="498"/>
      <c r="PTX42" s="498"/>
      <c r="PTY42" s="498"/>
      <c r="PTZ42" s="498"/>
      <c r="PUA42" s="498"/>
      <c r="PUB42" s="498"/>
      <c r="PUC42" s="498"/>
      <c r="PUD42" s="498"/>
      <c r="PUE42" s="498"/>
      <c r="PUF42" s="498"/>
      <c r="PUG42" s="498"/>
      <c r="PUH42" s="498"/>
      <c r="PUI42" s="498"/>
      <c r="PUJ42" s="498"/>
      <c r="PUK42" s="498"/>
      <c r="PUL42" s="498"/>
      <c r="PUM42" s="498"/>
      <c r="PUN42" s="498"/>
      <c r="PUO42" s="498"/>
      <c r="PUP42" s="498"/>
      <c r="PUQ42" s="498"/>
      <c r="PUR42" s="498"/>
      <c r="PUS42" s="498"/>
      <c r="PUT42" s="498"/>
      <c r="PUU42" s="498"/>
      <c r="PUV42" s="498"/>
      <c r="PUW42" s="498"/>
      <c r="PUX42" s="498"/>
      <c r="PUY42" s="498"/>
      <c r="PUZ42" s="498"/>
      <c r="PVA42" s="498"/>
      <c r="PVB42" s="498"/>
      <c r="PVC42" s="498"/>
      <c r="PVD42" s="498"/>
      <c r="PVE42" s="498"/>
      <c r="PVF42" s="498"/>
      <c r="PVG42" s="498"/>
      <c r="PVH42" s="498"/>
      <c r="PVI42" s="498"/>
      <c r="PVJ42" s="498"/>
      <c r="PVK42" s="498"/>
      <c r="PVL42" s="498"/>
      <c r="PVM42" s="498"/>
      <c r="PVN42" s="498"/>
      <c r="PVO42" s="498"/>
      <c r="PVP42" s="498"/>
      <c r="PVQ42" s="498"/>
      <c r="PVR42" s="498"/>
      <c r="PVS42" s="498"/>
      <c r="PVT42" s="498"/>
      <c r="PVU42" s="498"/>
      <c r="PVV42" s="498"/>
      <c r="PVW42" s="498"/>
      <c r="PVX42" s="498"/>
      <c r="PVY42" s="498"/>
      <c r="PVZ42" s="498"/>
      <c r="PWA42" s="498"/>
      <c r="PWB42" s="498"/>
      <c r="PWC42" s="498"/>
      <c r="PWD42" s="498"/>
      <c r="PWE42" s="498"/>
      <c r="PWF42" s="498"/>
      <c r="PWG42" s="498"/>
      <c r="PWH42" s="498"/>
      <c r="PWI42" s="498"/>
      <c r="PWJ42" s="498"/>
      <c r="PWK42" s="498"/>
      <c r="PWL42" s="498"/>
      <c r="PWM42" s="498"/>
      <c r="PWN42" s="498"/>
      <c r="PWO42" s="498"/>
      <c r="PWP42" s="498"/>
      <c r="PWQ42" s="498"/>
      <c r="PWR42" s="498"/>
      <c r="PWS42" s="498"/>
      <c r="PWT42" s="498"/>
      <c r="PWU42" s="498"/>
      <c r="PWV42" s="498"/>
      <c r="PWW42" s="498"/>
      <c r="PWX42" s="498"/>
      <c r="PWY42" s="498"/>
      <c r="PWZ42" s="498"/>
      <c r="PXA42" s="498"/>
      <c r="PXB42" s="498"/>
      <c r="PXC42" s="498"/>
      <c r="PXD42" s="498"/>
      <c r="PXE42" s="498"/>
      <c r="PXF42" s="498"/>
      <c r="PXG42" s="498"/>
      <c r="PXH42" s="498"/>
      <c r="PXI42" s="498"/>
      <c r="PXJ42" s="498"/>
      <c r="PXK42" s="498"/>
      <c r="PXL42" s="498"/>
      <c r="PXM42" s="498"/>
      <c r="PXN42" s="498"/>
      <c r="PXO42" s="498"/>
      <c r="PXP42" s="498"/>
      <c r="PXQ42" s="498"/>
      <c r="PXR42" s="498"/>
      <c r="PXS42" s="498"/>
      <c r="PXT42" s="498"/>
      <c r="PXU42" s="498"/>
      <c r="PXV42" s="498"/>
      <c r="PXW42" s="498"/>
      <c r="PXX42" s="498"/>
      <c r="PXY42" s="498"/>
      <c r="PXZ42" s="498"/>
      <c r="PYA42" s="498"/>
      <c r="PYB42" s="498"/>
      <c r="PYC42" s="498"/>
      <c r="PYD42" s="498"/>
      <c r="PYE42" s="498"/>
      <c r="PYF42" s="498"/>
      <c r="PYG42" s="498"/>
      <c r="PYH42" s="498"/>
      <c r="PYI42" s="498"/>
      <c r="PYJ42" s="498"/>
      <c r="PYK42" s="498"/>
      <c r="PYL42" s="498"/>
      <c r="PYM42" s="498"/>
      <c r="PYN42" s="498"/>
      <c r="PYO42" s="498"/>
      <c r="PYP42" s="498"/>
      <c r="PYQ42" s="498"/>
      <c r="PYR42" s="498"/>
      <c r="PYS42" s="498"/>
      <c r="PYT42" s="498"/>
      <c r="PYU42" s="498"/>
      <c r="PYV42" s="498"/>
      <c r="PYW42" s="498"/>
      <c r="PYX42" s="498"/>
      <c r="PYY42" s="498"/>
      <c r="PYZ42" s="498"/>
      <c r="PZA42" s="498"/>
      <c r="PZB42" s="498"/>
      <c r="PZC42" s="498"/>
      <c r="PZD42" s="498"/>
      <c r="PZE42" s="498"/>
      <c r="PZF42" s="498"/>
      <c r="PZG42" s="498"/>
      <c r="PZH42" s="498"/>
      <c r="PZI42" s="498"/>
      <c r="PZJ42" s="498"/>
      <c r="PZK42" s="498"/>
      <c r="PZL42" s="498"/>
      <c r="PZM42" s="498"/>
      <c r="PZN42" s="498"/>
      <c r="PZO42" s="498"/>
      <c r="PZP42" s="498"/>
      <c r="PZQ42" s="498"/>
      <c r="PZR42" s="498"/>
      <c r="PZS42" s="498"/>
      <c r="PZT42" s="498"/>
      <c r="PZU42" s="498"/>
      <c r="PZV42" s="498"/>
      <c r="PZW42" s="498"/>
      <c r="PZX42" s="498"/>
      <c r="PZY42" s="498"/>
      <c r="PZZ42" s="498"/>
      <c r="QAA42" s="498"/>
      <c r="QAB42" s="498"/>
      <c r="QAC42" s="498"/>
      <c r="QAD42" s="498"/>
      <c r="QAE42" s="498"/>
      <c r="QAF42" s="498"/>
      <c r="QAG42" s="498"/>
      <c r="QAH42" s="498"/>
      <c r="QAI42" s="498"/>
      <c r="QAJ42" s="498"/>
      <c r="QAK42" s="498"/>
      <c r="QAL42" s="498"/>
      <c r="QAM42" s="498"/>
      <c r="QAN42" s="498"/>
      <c r="QAO42" s="498"/>
      <c r="QAP42" s="498"/>
      <c r="QAQ42" s="498"/>
      <c r="QAR42" s="498"/>
      <c r="QAS42" s="498"/>
      <c r="QAT42" s="498"/>
      <c r="QAU42" s="498"/>
      <c r="QAV42" s="498"/>
      <c r="QAW42" s="498"/>
      <c r="QAX42" s="498"/>
      <c r="QAY42" s="498"/>
      <c r="QAZ42" s="498"/>
      <c r="QBA42" s="498"/>
      <c r="QBB42" s="498"/>
      <c r="QBC42" s="498"/>
      <c r="QBD42" s="498"/>
      <c r="QBE42" s="498"/>
      <c r="QBF42" s="498"/>
      <c r="QBG42" s="498"/>
      <c r="QBH42" s="498"/>
      <c r="QBI42" s="498"/>
      <c r="QBJ42" s="498"/>
      <c r="QBK42" s="498"/>
      <c r="QBL42" s="498"/>
      <c r="QBM42" s="498"/>
      <c r="QBN42" s="498"/>
      <c r="QBO42" s="498"/>
      <c r="QBP42" s="498"/>
      <c r="QBQ42" s="498"/>
      <c r="QBR42" s="498"/>
      <c r="QBS42" s="498"/>
      <c r="QBT42" s="498"/>
      <c r="QBU42" s="498"/>
      <c r="QBV42" s="498"/>
      <c r="QBW42" s="498"/>
      <c r="QBX42" s="498"/>
      <c r="QBY42" s="498"/>
      <c r="QBZ42" s="498"/>
      <c r="QCA42" s="498"/>
      <c r="QCB42" s="498"/>
      <c r="QCC42" s="498"/>
      <c r="QCD42" s="498"/>
      <c r="QCE42" s="498"/>
      <c r="QCF42" s="498"/>
      <c r="QCG42" s="498"/>
      <c r="QCH42" s="498"/>
      <c r="QCI42" s="498"/>
      <c r="QCJ42" s="498"/>
      <c r="QCK42" s="498"/>
      <c r="QCL42" s="498"/>
      <c r="QCM42" s="498"/>
      <c r="QCN42" s="498"/>
      <c r="QCO42" s="498"/>
      <c r="QCP42" s="498"/>
      <c r="QCQ42" s="498"/>
      <c r="QCR42" s="498"/>
      <c r="QCS42" s="498"/>
      <c r="QCT42" s="498"/>
      <c r="QCU42" s="498"/>
      <c r="QCV42" s="498"/>
      <c r="QCW42" s="498"/>
      <c r="QCX42" s="498"/>
      <c r="QCY42" s="498"/>
      <c r="QCZ42" s="498"/>
      <c r="QDA42" s="498"/>
      <c r="QDB42" s="498"/>
      <c r="QDC42" s="498"/>
      <c r="QDD42" s="498"/>
      <c r="QDE42" s="498"/>
      <c r="QDF42" s="498"/>
      <c r="QDG42" s="498"/>
      <c r="QDH42" s="498"/>
      <c r="QDI42" s="498"/>
      <c r="QDJ42" s="498"/>
      <c r="QDK42" s="498"/>
      <c r="QDL42" s="498"/>
      <c r="QDM42" s="498"/>
      <c r="QDN42" s="498"/>
      <c r="QDO42" s="498"/>
      <c r="QDP42" s="498"/>
      <c r="QDQ42" s="498"/>
      <c r="QDR42" s="498"/>
      <c r="QDS42" s="498"/>
      <c r="QDT42" s="498"/>
      <c r="QDU42" s="498"/>
      <c r="QDV42" s="498"/>
      <c r="QDW42" s="498"/>
      <c r="QDX42" s="498"/>
      <c r="QDY42" s="498"/>
      <c r="QDZ42" s="498"/>
      <c r="QEA42" s="498"/>
      <c r="QEB42" s="498"/>
      <c r="QEC42" s="498"/>
      <c r="QED42" s="498"/>
      <c r="QEE42" s="498"/>
      <c r="QEF42" s="498"/>
      <c r="QEG42" s="498"/>
      <c r="QEH42" s="498"/>
      <c r="QEI42" s="498"/>
      <c r="QEJ42" s="498"/>
      <c r="QEK42" s="498"/>
      <c r="QEL42" s="498"/>
      <c r="QEM42" s="498"/>
      <c r="QEN42" s="498"/>
      <c r="QEO42" s="498"/>
      <c r="QEP42" s="498"/>
      <c r="QEQ42" s="498"/>
      <c r="QER42" s="498"/>
      <c r="QES42" s="498"/>
      <c r="QET42" s="498"/>
      <c r="QEU42" s="498"/>
      <c r="QEV42" s="498"/>
      <c r="QEW42" s="498"/>
      <c r="QEX42" s="498"/>
      <c r="QEY42" s="498"/>
      <c r="QEZ42" s="498"/>
      <c r="QFA42" s="498"/>
      <c r="QFB42" s="498"/>
      <c r="QFC42" s="498"/>
      <c r="QFD42" s="498"/>
      <c r="QFE42" s="498"/>
      <c r="QFF42" s="498"/>
      <c r="QFG42" s="498"/>
      <c r="QFH42" s="498"/>
      <c r="QFI42" s="498"/>
      <c r="QFJ42" s="498"/>
      <c r="QFK42" s="498"/>
      <c r="QFL42" s="498"/>
      <c r="QFM42" s="498"/>
      <c r="QFN42" s="498"/>
      <c r="QFO42" s="498"/>
      <c r="QFP42" s="498"/>
      <c r="QFQ42" s="498"/>
      <c r="QFR42" s="498"/>
      <c r="QFS42" s="498"/>
      <c r="QFT42" s="498"/>
      <c r="QFU42" s="498"/>
      <c r="QFV42" s="498"/>
      <c r="QFW42" s="498"/>
      <c r="QFX42" s="498"/>
      <c r="QFY42" s="498"/>
      <c r="QFZ42" s="498"/>
      <c r="QGA42" s="498"/>
      <c r="QGB42" s="498"/>
      <c r="QGC42" s="498"/>
      <c r="QGD42" s="498"/>
      <c r="QGE42" s="498"/>
      <c r="QGF42" s="498"/>
      <c r="QGG42" s="498"/>
      <c r="QGH42" s="498"/>
      <c r="QGI42" s="498"/>
      <c r="QGJ42" s="498"/>
      <c r="QGK42" s="498"/>
      <c r="QGL42" s="498"/>
      <c r="QGM42" s="498"/>
      <c r="QGN42" s="498"/>
      <c r="QGO42" s="498"/>
      <c r="QGP42" s="498"/>
      <c r="QGQ42" s="498"/>
      <c r="QGR42" s="498"/>
      <c r="QGS42" s="498"/>
      <c r="QGT42" s="498"/>
      <c r="QGU42" s="498"/>
      <c r="QGV42" s="498"/>
      <c r="QGW42" s="498"/>
      <c r="QGX42" s="498"/>
      <c r="QGY42" s="498"/>
      <c r="QGZ42" s="498"/>
      <c r="QHA42" s="498"/>
      <c r="QHB42" s="498"/>
      <c r="QHC42" s="498"/>
      <c r="QHD42" s="498"/>
      <c r="QHE42" s="498"/>
      <c r="QHF42" s="498"/>
      <c r="QHG42" s="498"/>
      <c r="QHH42" s="498"/>
      <c r="QHI42" s="498"/>
      <c r="QHJ42" s="498"/>
      <c r="QHK42" s="498"/>
      <c r="QHL42" s="498"/>
      <c r="QHM42" s="498"/>
      <c r="QHN42" s="498"/>
      <c r="QHO42" s="498"/>
      <c r="QHP42" s="498"/>
      <c r="QHQ42" s="498"/>
      <c r="QHR42" s="498"/>
      <c r="QHS42" s="498"/>
      <c r="QHT42" s="498"/>
      <c r="QHU42" s="498"/>
      <c r="QHV42" s="498"/>
      <c r="QHW42" s="498"/>
      <c r="QHX42" s="498"/>
      <c r="QHY42" s="498"/>
      <c r="QHZ42" s="498"/>
      <c r="QIA42" s="498"/>
      <c r="QIB42" s="498"/>
      <c r="QIC42" s="498"/>
      <c r="QID42" s="498"/>
      <c r="QIE42" s="498"/>
      <c r="QIF42" s="498"/>
      <c r="QIG42" s="498"/>
      <c r="QIH42" s="498"/>
      <c r="QII42" s="498"/>
      <c r="QIJ42" s="498"/>
      <c r="QIK42" s="498"/>
      <c r="QIL42" s="498"/>
      <c r="QIM42" s="498"/>
      <c r="QIN42" s="498"/>
      <c r="QIO42" s="498"/>
      <c r="QIP42" s="498"/>
      <c r="QIQ42" s="498"/>
      <c r="QIR42" s="498"/>
      <c r="QIS42" s="498"/>
      <c r="QIT42" s="498"/>
      <c r="QIU42" s="498"/>
      <c r="QIV42" s="498"/>
      <c r="QIW42" s="498"/>
      <c r="QIX42" s="498"/>
      <c r="QIY42" s="498"/>
      <c r="QIZ42" s="498"/>
      <c r="QJA42" s="498"/>
      <c r="QJB42" s="498"/>
      <c r="QJC42" s="498"/>
      <c r="QJD42" s="498"/>
      <c r="QJE42" s="498"/>
      <c r="QJF42" s="498"/>
      <c r="QJG42" s="498"/>
      <c r="QJH42" s="498"/>
      <c r="QJI42" s="498"/>
      <c r="QJJ42" s="498"/>
      <c r="QJK42" s="498"/>
      <c r="QJL42" s="498"/>
      <c r="QJM42" s="498"/>
      <c r="QJN42" s="498"/>
      <c r="QJO42" s="498"/>
      <c r="QJP42" s="498"/>
      <c r="QJQ42" s="498"/>
      <c r="QJR42" s="498"/>
      <c r="QJS42" s="498"/>
      <c r="QJT42" s="498"/>
      <c r="QJU42" s="498"/>
      <c r="QJV42" s="498"/>
      <c r="QJW42" s="498"/>
      <c r="QJX42" s="498"/>
      <c r="QJY42" s="498"/>
      <c r="QJZ42" s="498"/>
      <c r="QKA42" s="498"/>
      <c r="QKB42" s="498"/>
      <c r="QKC42" s="498"/>
      <c r="QKD42" s="498"/>
      <c r="QKE42" s="498"/>
      <c r="QKF42" s="498"/>
      <c r="QKG42" s="498"/>
      <c r="QKH42" s="498"/>
      <c r="QKI42" s="498"/>
      <c r="QKJ42" s="498"/>
      <c r="QKK42" s="498"/>
      <c r="QKL42" s="498"/>
      <c r="QKM42" s="498"/>
      <c r="QKN42" s="498"/>
      <c r="QKO42" s="498"/>
      <c r="QKP42" s="498"/>
      <c r="QKQ42" s="498"/>
      <c r="QKR42" s="498"/>
      <c r="QKS42" s="498"/>
      <c r="QKT42" s="498"/>
      <c r="QKU42" s="498"/>
      <c r="QKV42" s="498"/>
      <c r="QKW42" s="498"/>
      <c r="QKX42" s="498"/>
      <c r="QKY42" s="498"/>
      <c r="QKZ42" s="498"/>
      <c r="QLA42" s="498"/>
      <c r="QLB42" s="498"/>
      <c r="QLC42" s="498"/>
      <c r="QLD42" s="498"/>
      <c r="QLE42" s="498"/>
      <c r="QLF42" s="498"/>
      <c r="QLG42" s="498"/>
      <c r="QLH42" s="498"/>
      <c r="QLI42" s="498"/>
      <c r="QLJ42" s="498"/>
      <c r="QLK42" s="498"/>
      <c r="QLL42" s="498"/>
      <c r="QLM42" s="498"/>
      <c r="QLN42" s="498"/>
      <c r="QLO42" s="498"/>
      <c r="QLP42" s="498"/>
      <c r="QLQ42" s="498"/>
      <c r="QLR42" s="498"/>
      <c r="QLS42" s="498"/>
      <c r="QLT42" s="498"/>
      <c r="QLU42" s="498"/>
      <c r="QLV42" s="498"/>
      <c r="QLW42" s="498"/>
      <c r="QLX42" s="498"/>
      <c r="QLY42" s="498"/>
      <c r="QLZ42" s="498"/>
      <c r="QMA42" s="498"/>
      <c r="QMB42" s="498"/>
      <c r="QMC42" s="498"/>
      <c r="QMD42" s="498"/>
      <c r="QME42" s="498"/>
      <c r="QMF42" s="498"/>
      <c r="QMG42" s="498"/>
      <c r="QMH42" s="498"/>
      <c r="QMI42" s="498"/>
      <c r="QMJ42" s="498"/>
      <c r="QMK42" s="498"/>
      <c r="QML42" s="498"/>
      <c r="QMM42" s="498"/>
      <c r="QMN42" s="498"/>
      <c r="QMO42" s="498"/>
      <c r="QMP42" s="498"/>
      <c r="QMQ42" s="498"/>
      <c r="QMR42" s="498"/>
      <c r="QMS42" s="498"/>
      <c r="QMT42" s="498"/>
      <c r="QMU42" s="498"/>
      <c r="QMV42" s="498"/>
      <c r="QMW42" s="498"/>
      <c r="QMX42" s="498"/>
      <c r="QMY42" s="498"/>
      <c r="QMZ42" s="498"/>
      <c r="QNA42" s="498"/>
      <c r="QNB42" s="498"/>
      <c r="QNC42" s="498"/>
      <c r="QND42" s="498"/>
      <c r="QNE42" s="498"/>
      <c r="QNF42" s="498"/>
      <c r="QNG42" s="498"/>
      <c r="QNH42" s="498"/>
      <c r="QNI42" s="498"/>
      <c r="QNJ42" s="498"/>
      <c r="QNK42" s="498"/>
      <c r="QNL42" s="498"/>
      <c r="QNM42" s="498"/>
      <c r="QNN42" s="498"/>
      <c r="QNO42" s="498"/>
      <c r="QNP42" s="498"/>
      <c r="QNQ42" s="498"/>
      <c r="QNR42" s="498"/>
      <c r="QNS42" s="498"/>
      <c r="QNT42" s="498"/>
      <c r="QNU42" s="498"/>
      <c r="QNV42" s="498"/>
      <c r="QNW42" s="498"/>
      <c r="QNX42" s="498"/>
      <c r="QNY42" s="498"/>
      <c r="QNZ42" s="498"/>
      <c r="QOA42" s="498"/>
      <c r="QOB42" s="498"/>
      <c r="QOC42" s="498"/>
      <c r="QOD42" s="498"/>
      <c r="QOE42" s="498"/>
      <c r="QOF42" s="498"/>
      <c r="QOG42" s="498"/>
      <c r="QOH42" s="498"/>
      <c r="QOI42" s="498"/>
      <c r="QOJ42" s="498"/>
      <c r="QOK42" s="498"/>
      <c r="QOL42" s="498"/>
      <c r="QOM42" s="498"/>
      <c r="QON42" s="498"/>
      <c r="QOO42" s="498"/>
      <c r="QOP42" s="498"/>
      <c r="QOQ42" s="498"/>
      <c r="QOR42" s="498"/>
      <c r="QOS42" s="498"/>
      <c r="QOT42" s="498"/>
      <c r="QOU42" s="498"/>
      <c r="QOV42" s="498"/>
      <c r="QOW42" s="498"/>
      <c r="QOX42" s="498"/>
      <c r="QOY42" s="498"/>
      <c r="QOZ42" s="498"/>
      <c r="QPA42" s="498"/>
      <c r="QPB42" s="498"/>
      <c r="QPC42" s="498"/>
      <c r="QPD42" s="498"/>
      <c r="QPE42" s="498"/>
      <c r="QPF42" s="498"/>
      <c r="QPG42" s="498"/>
      <c r="QPH42" s="498"/>
      <c r="QPI42" s="498"/>
      <c r="QPJ42" s="498"/>
      <c r="QPK42" s="498"/>
      <c r="QPL42" s="498"/>
      <c r="QPM42" s="498"/>
      <c r="QPN42" s="498"/>
      <c r="QPO42" s="498"/>
      <c r="QPP42" s="498"/>
      <c r="QPQ42" s="498"/>
      <c r="QPR42" s="498"/>
      <c r="QPS42" s="498"/>
      <c r="QPT42" s="498"/>
      <c r="QPU42" s="498"/>
      <c r="QPV42" s="498"/>
      <c r="QPW42" s="498"/>
      <c r="QPX42" s="498"/>
      <c r="QPY42" s="498"/>
      <c r="QPZ42" s="498"/>
      <c r="QQA42" s="498"/>
      <c r="QQB42" s="498"/>
      <c r="QQC42" s="498"/>
      <c r="QQD42" s="498"/>
      <c r="QQE42" s="498"/>
      <c r="QQF42" s="498"/>
      <c r="QQG42" s="498"/>
      <c r="QQH42" s="498"/>
      <c r="QQI42" s="498"/>
      <c r="QQJ42" s="498"/>
      <c r="QQK42" s="498"/>
      <c r="QQL42" s="498"/>
      <c r="QQM42" s="498"/>
      <c r="QQN42" s="498"/>
      <c r="QQO42" s="498"/>
      <c r="QQP42" s="498"/>
      <c r="QQQ42" s="498"/>
      <c r="QQR42" s="498"/>
      <c r="QQS42" s="498"/>
      <c r="QQT42" s="498"/>
      <c r="QQU42" s="498"/>
      <c r="QQV42" s="498"/>
      <c r="QQW42" s="498"/>
      <c r="QQX42" s="498"/>
      <c r="QQY42" s="498"/>
      <c r="QQZ42" s="498"/>
      <c r="QRA42" s="498"/>
      <c r="QRB42" s="498"/>
      <c r="QRC42" s="498"/>
      <c r="QRD42" s="498"/>
      <c r="QRE42" s="498"/>
      <c r="QRF42" s="498"/>
      <c r="QRG42" s="498"/>
      <c r="QRH42" s="498"/>
      <c r="QRI42" s="498"/>
      <c r="QRJ42" s="498"/>
      <c r="QRK42" s="498"/>
      <c r="QRL42" s="498"/>
      <c r="QRM42" s="498"/>
      <c r="QRN42" s="498"/>
      <c r="QRO42" s="498"/>
      <c r="QRP42" s="498"/>
      <c r="QRQ42" s="498"/>
      <c r="QRR42" s="498"/>
      <c r="QRS42" s="498"/>
      <c r="QRT42" s="498"/>
      <c r="QRU42" s="498"/>
      <c r="QRV42" s="498"/>
      <c r="QRW42" s="498"/>
      <c r="QRX42" s="498"/>
      <c r="QRY42" s="498"/>
      <c r="QRZ42" s="498"/>
      <c r="QSA42" s="498"/>
      <c r="QSB42" s="498"/>
      <c r="QSC42" s="498"/>
      <c r="QSD42" s="498"/>
      <c r="QSE42" s="498"/>
      <c r="QSF42" s="498"/>
      <c r="QSG42" s="498"/>
      <c r="QSH42" s="498"/>
      <c r="QSI42" s="498"/>
      <c r="QSJ42" s="498"/>
      <c r="QSK42" s="498"/>
      <c r="QSL42" s="498"/>
      <c r="QSM42" s="498"/>
      <c r="QSN42" s="498"/>
      <c r="QSO42" s="498"/>
      <c r="QSP42" s="498"/>
      <c r="QSQ42" s="498"/>
      <c r="QSR42" s="498"/>
      <c r="QSS42" s="498"/>
      <c r="QST42" s="498"/>
      <c r="QSU42" s="498"/>
      <c r="QSV42" s="498"/>
      <c r="QSW42" s="498"/>
      <c r="QSX42" s="498"/>
      <c r="QSY42" s="498"/>
      <c r="QSZ42" s="498"/>
      <c r="QTA42" s="498"/>
      <c r="QTB42" s="498"/>
      <c r="QTC42" s="498"/>
      <c r="QTD42" s="498"/>
      <c r="QTE42" s="498"/>
      <c r="QTF42" s="498"/>
      <c r="QTG42" s="498"/>
      <c r="QTH42" s="498"/>
      <c r="QTI42" s="498"/>
      <c r="QTJ42" s="498"/>
      <c r="QTK42" s="498"/>
      <c r="QTL42" s="498"/>
      <c r="QTM42" s="498"/>
      <c r="QTN42" s="498"/>
      <c r="QTO42" s="498"/>
      <c r="QTP42" s="498"/>
      <c r="QTQ42" s="498"/>
      <c r="QTR42" s="498"/>
      <c r="QTS42" s="498"/>
      <c r="QTT42" s="498"/>
      <c r="QTU42" s="498"/>
      <c r="QTV42" s="498"/>
      <c r="QTW42" s="498"/>
      <c r="QTX42" s="498"/>
      <c r="QTY42" s="498"/>
      <c r="QTZ42" s="498"/>
      <c r="QUA42" s="498"/>
      <c r="QUB42" s="498"/>
      <c r="QUC42" s="498"/>
      <c r="QUD42" s="498"/>
      <c r="QUE42" s="498"/>
      <c r="QUF42" s="498"/>
      <c r="QUG42" s="498"/>
      <c r="QUH42" s="498"/>
      <c r="QUI42" s="498"/>
      <c r="QUJ42" s="498"/>
      <c r="QUK42" s="498"/>
      <c r="QUL42" s="498"/>
      <c r="QUM42" s="498"/>
      <c r="QUN42" s="498"/>
      <c r="QUO42" s="498"/>
      <c r="QUP42" s="498"/>
      <c r="QUQ42" s="498"/>
      <c r="QUR42" s="498"/>
      <c r="QUS42" s="498"/>
      <c r="QUT42" s="498"/>
      <c r="QUU42" s="498"/>
      <c r="QUV42" s="498"/>
      <c r="QUW42" s="498"/>
      <c r="QUX42" s="498"/>
      <c r="QUY42" s="498"/>
      <c r="QUZ42" s="498"/>
      <c r="QVA42" s="498"/>
      <c r="QVB42" s="498"/>
      <c r="QVC42" s="498"/>
      <c r="QVD42" s="498"/>
      <c r="QVE42" s="498"/>
      <c r="QVF42" s="498"/>
      <c r="QVG42" s="498"/>
      <c r="QVH42" s="498"/>
      <c r="QVI42" s="498"/>
      <c r="QVJ42" s="498"/>
      <c r="QVK42" s="498"/>
      <c r="QVL42" s="498"/>
      <c r="QVM42" s="498"/>
      <c r="QVN42" s="498"/>
      <c r="QVO42" s="498"/>
      <c r="QVP42" s="498"/>
      <c r="QVQ42" s="498"/>
      <c r="QVR42" s="498"/>
      <c r="QVS42" s="498"/>
      <c r="QVT42" s="498"/>
      <c r="QVU42" s="498"/>
      <c r="QVV42" s="498"/>
      <c r="QVW42" s="498"/>
      <c r="QVX42" s="498"/>
      <c r="QVY42" s="498"/>
      <c r="QVZ42" s="498"/>
      <c r="QWA42" s="498"/>
      <c r="QWB42" s="498"/>
      <c r="QWC42" s="498"/>
      <c r="QWD42" s="498"/>
      <c r="QWE42" s="498"/>
      <c r="QWF42" s="498"/>
      <c r="QWG42" s="498"/>
      <c r="QWH42" s="498"/>
      <c r="QWI42" s="498"/>
      <c r="QWJ42" s="498"/>
      <c r="QWK42" s="498"/>
      <c r="QWL42" s="498"/>
      <c r="QWM42" s="498"/>
      <c r="QWN42" s="498"/>
      <c r="QWO42" s="498"/>
      <c r="QWP42" s="498"/>
      <c r="QWQ42" s="498"/>
      <c r="QWR42" s="498"/>
      <c r="QWS42" s="498"/>
      <c r="QWT42" s="498"/>
      <c r="QWU42" s="498"/>
      <c r="QWV42" s="498"/>
      <c r="QWW42" s="498"/>
      <c r="QWX42" s="498"/>
      <c r="QWY42" s="498"/>
      <c r="QWZ42" s="498"/>
      <c r="QXA42" s="498"/>
      <c r="QXB42" s="498"/>
      <c r="QXC42" s="498"/>
      <c r="QXD42" s="498"/>
      <c r="QXE42" s="498"/>
      <c r="QXF42" s="498"/>
      <c r="QXG42" s="498"/>
      <c r="QXH42" s="498"/>
      <c r="QXI42" s="498"/>
      <c r="QXJ42" s="498"/>
      <c r="QXK42" s="498"/>
      <c r="QXL42" s="498"/>
      <c r="QXM42" s="498"/>
      <c r="QXN42" s="498"/>
      <c r="QXO42" s="498"/>
      <c r="QXP42" s="498"/>
      <c r="QXQ42" s="498"/>
      <c r="QXR42" s="498"/>
      <c r="QXS42" s="498"/>
      <c r="QXT42" s="498"/>
      <c r="QXU42" s="498"/>
      <c r="QXV42" s="498"/>
      <c r="QXW42" s="498"/>
      <c r="QXX42" s="498"/>
      <c r="QXY42" s="498"/>
      <c r="QXZ42" s="498"/>
      <c r="QYA42" s="498"/>
      <c r="QYB42" s="498"/>
      <c r="QYC42" s="498"/>
      <c r="QYD42" s="498"/>
      <c r="QYE42" s="498"/>
      <c r="QYF42" s="498"/>
      <c r="QYG42" s="498"/>
      <c r="QYH42" s="498"/>
      <c r="QYI42" s="498"/>
      <c r="QYJ42" s="498"/>
      <c r="QYK42" s="498"/>
      <c r="QYL42" s="498"/>
      <c r="QYM42" s="498"/>
      <c r="QYN42" s="498"/>
      <c r="QYO42" s="498"/>
      <c r="QYP42" s="498"/>
      <c r="QYQ42" s="498"/>
      <c r="QYR42" s="498"/>
      <c r="QYS42" s="498"/>
      <c r="QYT42" s="498"/>
      <c r="QYU42" s="498"/>
      <c r="QYV42" s="498"/>
      <c r="QYW42" s="498"/>
      <c r="QYX42" s="498"/>
      <c r="QYY42" s="498"/>
      <c r="QYZ42" s="498"/>
      <c r="QZA42" s="498"/>
      <c r="QZB42" s="498"/>
      <c r="QZC42" s="498"/>
      <c r="QZD42" s="498"/>
      <c r="QZE42" s="498"/>
      <c r="QZF42" s="498"/>
      <c r="QZG42" s="498"/>
      <c r="QZH42" s="498"/>
      <c r="QZI42" s="498"/>
      <c r="QZJ42" s="498"/>
      <c r="QZK42" s="498"/>
      <c r="QZL42" s="498"/>
      <c r="QZM42" s="498"/>
      <c r="QZN42" s="498"/>
      <c r="QZO42" s="498"/>
      <c r="QZP42" s="498"/>
      <c r="QZQ42" s="498"/>
      <c r="QZR42" s="498"/>
      <c r="QZS42" s="498"/>
      <c r="QZT42" s="498"/>
      <c r="QZU42" s="498"/>
      <c r="QZV42" s="498"/>
      <c r="QZW42" s="498"/>
      <c r="QZX42" s="498"/>
      <c r="QZY42" s="498"/>
      <c r="QZZ42" s="498"/>
      <c r="RAA42" s="498"/>
      <c r="RAB42" s="498"/>
      <c r="RAC42" s="498"/>
      <c r="RAD42" s="498"/>
      <c r="RAE42" s="498"/>
      <c r="RAF42" s="498"/>
      <c r="RAG42" s="498"/>
      <c r="RAH42" s="498"/>
      <c r="RAI42" s="498"/>
      <c r="RAJ42" s="498"/>
      <c r="RAK42" s="498"/>
      <c r="RAL42" s="498"/>
      <c r="RAM42" s="498"/>
      <c r="RAN42" s="498"/>
      <c r="RAO42" s="498"/>
      <c r="RAP42" s="498"/>
      <c r="RAQ42" s="498"/>
      <c r="RAR42" s="498"/>
      <c r="RAS42" s="498"/>
      <c r="RAT42" s="498"/>
      <c r="RAU42" s="498"/>
      <c r="RAV42" s="498"/>
      <c r="RAW42" s="498"/>
      <c r="RAX42" s="498"/>
      <c r="RAY42" s="498"/>
      <c r="RAZ42" s="498"/>
      <c r="RBA42" s="498"/>
      <c r="RBB42" s="498"/>
      <c r="RBC42" s="498"/>
      <c r="RBD42" s="498"/>
      <c r="RBE42" s="498"/>
      <c r="RBF42" s="498"/>
      <c r="RBG42" s="498"/>
      <c r="RBH42" s="498"/>
      <c r="RBI42" s="498"/>
      <c r="RBJ42" s="498"/>
      <c r="RBK42" s="498"/>
      <c r="RBL42" s="498"/>
      <c r="RBM42" s="498"/>
      <c r="RBN42" s="498"/>
      <c r="RBO42" s="498"/>
      <c r="RBP42" s="498"/>
      <c r="RBQ42" s="498"/>
      <c r="RBR42" s="498"/>
      <c r="RBS42" s="498"/>
      <c r="RBT42" s="498"/>
      <c r="RBU42" s="498"/>
      <c r="RBV42" s="498"/>
      <c r="RBW42" s="498"/>
      <c r="RBX42" s="498"/>
      <c r="RBY42" s="498"/>
      <c r="RBZ42" s="498"/>
      <c r="RCA42" s="498"/>
      <c r="RCB42" s="498"/>
      <c r="RCC42" s="498"/>
      <c r="RCD42" s="498"/>
      <c r="RCE42" s="498"/>
      <c r="RCF42" s="498"/>
      <c r="RCG42" s="498"/>
      <c r="RCH42" s="498"/>
      <c r="RCI42" s="498"/>
      <c r="RCJ42" s="498"/>
      <c r="RCK42" s="498"/>
      <c r="RCL42" s="498"/>
      <c r="RCM42" s="498"/>
      <c r="RCN42" s="498"/>
      <c r="RCO42" s="498"/>
      <c r="RCP42" s="498"/>
      <c r="RCQ42" s="498"/>
      <c r="RCR42" s="498"/>
      <c r="RCS42" s="498"/>
      <c r="RCT42" s="498"/>
      <c r="RCU42" s="498"/>
      <c r="RCV42" s="498"/>
      <c r="RCW42" s="498"/>
      <c r="RCX42" s="498"/>
      <c r="RCY42" s="498"/>
      <c r="RCZ42" s="498"/>
      <c r="RDA42" s="498"/>
      <c r="RDB42" s="498"/>
      <c r="RDC42" s="498"/>
      <c r="RDD42" s="498"/>
      <c r="RDE42" s="498"/>
      <c r="RDF42" s="498"/>
      <c r="RDG42" s="498"/>
      <c r="RDH42" s="498"/>
      <c r="RDI42" s="498"/>
      <c r="RDJ42" s="498"/>
      <c r="RDK42" s="498"/>
      <c r="RDL42" s="498"/>
      <c r="RDM42" s="498"/>
      <c r="RDN42" s="498"/>
      <c r="RDO42" s="498"/>
      <c r="RDP42" s="498"/>
      <c r="RDQ42" s="498"/>
      <c r="RDR42" s="498"/>
      <c r="RDS42" s="498"/>
      <c r="RDT42" s="498"/>
      <c r="RDU42" s="498"/>
      <c r="RDV42" s="498"/>
      <c r="RDW42" s="498"/>
      <c r="RDX42" s="498"/>
      <c r="RDY42" s="498"/>
      <c r="RDZ42" s="498"/>
      <c r="REA42" s="498"/>
      <c r="REB42" s="498"/>
      <c r="REC42" s="498"/>
      <c r="RED42" s="498"/>
      <c r="REE42" s="498"/>
      <c r="REF42" s="498"/>
      <c r="REG42" s="498"/>
      <c r="REH42" s="498"/>
      <c r="REI42" s="498"/>
      <c r="REJ42" s="498"/>
      <c r="REK42" s="498"/>
      <c r="REL42" s="498"/>
      <c r="REM42" s="498"/>
      <c r="REN42" s="498"/>
      <c r="REO42" s="498"/>
      <c r="REP42" s="498"/>
      <c r="REQ42" s="498"/>
      <c r="RER42" s="498"/>
      <c r="RES42" s="498"/>
      <c r="RET42" s="498"/>
      <c r="REU42" s="498"/>
      <c r="REV42" s="498"/>
      <c r="REW42" s="498"/>
      <c r="REX42" s="498"/>
      <c r="REY42" s="498"/>
      <c r="REZ42" s="498"/>
      <c r="RFA42" s="498"/>
      <c r="RFB42" s="498"/>
      <c r="RFC42" s="498"/>
      <c r="RFD42" s="498"/>
      <c r="RFE42" s="498"/>
      <c r="RFF42" s="498"/>
      <c r="RFG42" s="498"/>
      <c r="RFH42" s="498"/>
      <c r="RFI42" s="498"/>
      <c r="RFJ42" s="498"/>
      <c r="RFK42" s="498"/>
      <c r="RFL42" s="498"/>
      <c r="RFM42" s="498"/>
      <c r="RFN42" s="498"/>
      <c r="RFO42" s="498"/>
      <c r="RFP42" s="498"/>
      <c r="RFQ42" s="498"/>
      <c r="RFR42" s="498"/>
      <c r="RFS42" s="498"/>
      <c r="RFT42" s="498"/>
      <c r="RFU42" s="498"/>
      <c r="RFV42" s="498"/>
      <c r="RFW42" s="498"/>
      <c r="RFX42" s="498"/>
      <c r="RFY42" s="498"/>
      <c r="RFZ42" s="498"/>
      <c r="RGA42" s="498"/>
      <c r="RGB42" s="498"/>
      <c r="RGC42" s="498"/>
      <c r="RGD42" s="498"/>
      <c r="RGE42" s="498"/>
      <c r="RGF42" s="498"/>
      <c r="RGG42" s="498"/>
      <c r="RGH42" s="498"/>
      <c r="RGI42" s="498"/>
      <c r="RGJ42" s="498"/>
      <c r="RGK42" s="498"/>
      <c r="RGL42" s="498"/>
      <c r="RGM42" s="498"/>
      <c r="RGN42" s="498"/>
      <c r="RGO42" s="498"/>
      <c r="RGP42" s="498"/>
      <c r="RGQ42" s="498"/>
      <c r="RGR42" s="498"/>
      <c r="RGS42" s="498"/>
      <c r="RGT42" s="498"/>
      <c r="RGU42" s="498"/>
      <c r="RGV42" s="498"/>
      <c r="RGW42" s="498"/>
      <c r="RGX42" s="498"/>
      <c r="RGY42" s="498"/>
      <c r="RGZ42" s="498"/>
      <c r="RHA42" s="498"/>
      <c r="RHB42" s="498"/>
      <c r="RHC42" s="498"/>
      <c r="RHD42" s="498"/>
      <c r="RHE42" s="498"/>
      <c r="RHF42" s="498"/>
      <c r="RHG42" s="498"/>
      <c r="RHH42" s="498"/>
      <c r="RHI42" s="498"/>
      <c r="RHJ42" s="498"/>
      <c r="RHK42" s="498"/>
      <c r="RHL42" s="498"/>
      <c r="RHM42" s="498"/>
      <c r="RHN42" s="498"/>
      <c r="RHO42" s="498"/>
      <c r="RHP42" s="498"/>
      <c r="RHQ42" s="498"/>
      <c r="RHR42" s="498"/>
      <c r="RHS42" s="498"/>
      <c r="RHT42" s="498"/>
      <c r="RHU42" s="498"/>
      <c r="RHV42" s="498"/>
      <c r="RHW42" s="498"/>
      <c r="RHX42" s="498"/>
      <c r="RHY42" s="498"/>
      <c r="RHZ42" s="498"/>
      <c r="RIA42" s="498"/>
      <c r="RIB42" s="498"/>
      <c r="RIC42" s="498"/>
      <c r="RID42" s="498"/>
      <c r="RIE42" s="498"/>
      <c r="RIF42" s="498"/>
      <c r="RIG42" s="498"/>
      <c r="RIH42" s="498"/>
      <c r="RII42" s="498"/>
      <c r="RIJ42" s="498"/>
      <c r="RIK42" s="498"/>
      <c r="RIL42" s="498"/>
      <c r="RIM42" s="498"/>
      <c r="RIN42" s="498"/>
      <c r="RIO42" s="498"/>
      <c r="RIP42" s="498"/>
      <c r="RIQ42" s="498"/>
      <c r="RIR42" s="498"/>
      <c r="RIS42" s="498"/>
      <c r="RIT42" s="498"/>
      <c r="RIU42" s="498"/>
      <c r="RIV42" s="498"/>
      <c r="RIW42" s="498"/>
      <c r="RIX42" s="498"/>
      <c r="RIY42" s="498"/>
      <c r="RIZ42" s="498"/>
      <c r="RJA42" s="498"/>
      <c r="RJB42" s="498"/>
      <c r="RJC42" s="498"/>
      <c r="RJD42" s="498"/>
      <c r="RJE42" s="498"/>
      <c r="RJF42" s="498"/>
      <c r="RJG42" s="498"/>
      <c r="RJH42" s="498"/>
      <c r="RJI42" s="498"/>
      <c r="RJJ42" s="498"/>
      <c r="RJK42" s="498"/>
      <c r="RJL42" s="498"/>
      <c r="RJM42" s="498"/>
      <c r="RJN42" s="498"/>
      <c r="RJO42" s="498"/>
      <c r="RJP42" s="498"/>
      <c r="RJQ42" s="498"/>
      <c r="RJR42" s="498"/>
      <c r="RJS42" s="498"/>
      <c r="RJT42" s="498"/>
      <c r="RJU42" s="498"/>
      <c r="RJV42" s="498"/>
      <c r="RJW42" s="498"/>
      <c r="RJX42" s="498"/>
      <c r="RJY42" s="498"/>
      <c r="RJZ42" s="498"/>
      <c r="RKA42" s="498"/>
      <c r="RKB42" s="498"/>
      <c r="RKC42" s="498"/>
      <c r="RKD42" s="498"/>
      <c r="RKE42" s="498"/>
      <c r="RKF42" s="498"/>
      <c r="RKG42" s="498"/>
      <c r="RKH42" s="498"/>
      <c r="RKI42" s="498"/>
      <c r="RKJ42" s="498"/>
      <c r="RKK42" s="498"/>
      <c r="RKL42" s="498"/>
      <c r="RKM42" s="498"/>
      <c r="RKN42" s="498"/>
      <c r="RKO42" s="498"/>
      <c r="RKP42" s="498"/>
      <c r="RKQ42" s="498"/>
      <c r="RKR42" s="498"/>
      <c r="RKS42" s="498"/>
      <c r="RKT42" s="498"/>
      <c r="RKU42" s="498"/>
      <c r="RKV42" s="498"/>
      <c r="RKW42" s="498"/>
      <c r="RKX42" s="498"/>
      <c r="RKY42" s="498"/>
      <c r="RKZ42" s="498"/>
      <c r="RLA42" s="498"/>
      <c r="RLB42" s="498"/>
      <c r="RLC42" s="498"/>
      <c r="RLD42" s="498"/>
      <c r="RLE42" s="498"/>
      <c r="RLF42" s="498"/>
      <c r="RLG42" s="498"/>
      <c r="RLH42" s="498"/>
      <c r="RLI42" s="498"/>
      <c r="RLJ42" s="498"/>
      <c r="RLK42" s="498"/>
      <c r="RLL42" s="498"/>
      <c r="RLM42" s="498"/>
      <c r="RLN42" s="498"/>
      <c r="RLO42" s="498"/>
      <c r="RLP42" s="498"/>
      <c r="RLQ42" s="498"/>
      <c r="RLR42" s="498"/>
      <c r="RLS42" s="498"/>
      <c r="RLT42" s="498"/>
      <c r="RLU42" s="498"/>
      <c r="RLV42" s="498"/>
      <c r="RLW42" s="498"/>
      <c r="RLX42" s="498"/>
      <c r="RLY42" s="498"/>
      <c r="RLZ42" s="498"/>
      <c r="RMA42" s="498"/>
      <c r="RMB42" s="498"/>
      <c r="RMC42" s="498"/>
      <c r="RMD42" s="498"/>
      <c r="RME42" s="498"/>
      <c r="RMF42" s="498"/>
      <c r="RMG42" s="498"/>
      <c r="RMH42" s="498"/>
      <c r="RMI42" s="498"/>
      <c r="RMJ42" s="498"/>
      <c r="RMK42" s="498"/>
      <c r="RML42" s="498"/>
      <c r="RMM42" s="498"/>
      <c r="RMN42" s="498"/>
      <c r="RMO42" s="498"/>
      <c r="RMP42" s="498"/>
      <c r="RMQ42" s="498"/>
      <c r="RMR42" s="498"/>
      <c r="RMS42" s="498"/>
      <c r="RMT42" s="498"/>
      <c r="RMU42" s="498"/>
      <c r="RMV42" s="498"/>
      <c r="RMW42" s="498"/>
      <c r="RMX42" s="498"/>
      <c r="RMY42" s="498"/>
      <c r="RMZ42" s="498"/>
      <c r="RNA42" s="498"/>
      <c r="RNB42" s="498"/>
      <c r="RNC42" s="498"/>
      <c r="RND42" s="498"/>
      <c r="RNE42" s="498"/>
      <c r="RNF42" s="498"/>
      <c r="RNG42" s="498"/>
      <c r="RNH42" s="498"/>
      <c r="RNI42" s="498"/>
      <c r="RNJ42" s="498"/>
      <c r="RNK42" s="498"/>
      <c r="RNL42" s="498"/>
      <c r="RNM42" s="498"/>
      <c r="RNN42" s="498"/>
      <c r="RNO42" s="498"/>
      <c r="RNP42" s="498"/>
      <c r="RNQ42" s="498"/>
      <c r="RNR42" s="498"/>
      <c r="RNS42" s="498"/>
      <c r="RNT42" s="498"/>
      <c r="RNU42" s="498"/>
      <c r="RNV42" s="498"/>
      <c r="RNW42" s="498"/>
      <c r="RNX42" s="498"/>
      <c r="RNY42" s="498"/>
      <c r="RNZ42" s="498"/>
      <c r="ROA42" s="498"/>
      <c r="ROB42" s="498"/>
      <c r="ROC42" s="498"/>
      <c r="ROD42" s="498"/>
      <c r="ROE42" s="498"/>
      <c r="ROF42" s="498"/>
      <c r="ROG42" s="498"/>
      <c r="ROH42" s="498"/>
      <c r="ROI42" s="498"/>
      <c r="ROJ42" s="498"/>
      <c r="ROK42" s="498"/>
      <c r="ROL42" s="498"/>
      <c r="ROM42" s="498"/>
      <c r="RON42" s="498"/>
      <c r="ROO42" s="498"/>
      <c r="ROP42" s="498"/>
      <c r="ROQ42" s="498"/>
      <c r="ROR42" s="498"/>
      <c r="ROS42" s="498"/>
      <c r="ROT42" s="498"/>
      <c r="ROU42" s="498"/>
      <c r="ROV42" s="498"/>
      <c r="ROW42" s="498"/>
      <c r="ROX42" s="498"/>
      <c r="ROY42" s="498"/>
      <c r="ROZ42" s="498"/>
      <c r="RPA42" s="498"/>
      <c r="RPB42" s="498"/>
      <c r="RPC42" s="498"/>
      <c r="RPD42" s="498"/>
      <c r="RPE42" s="498"/>
      <c r="RPF42" s="498"/>
      <c r="RPG42" s="498"/>
      <c r="RPH42" s="498"/>
      <c r="RPI42" s="498"/>
      <c r="RPJ42" s="498"/>
      <c r="RPK42" s="498"/>
      <c r="RPL42" s="498"/>
      <c r="RPM42" s="498"/>
      <c r="RPN42" s="498"/>
      <c r="RPO42" s="498"/>
      <c r="RPP42" s="498"/>
      <c r="RPQ42" s="498"/>
      <c r="RPR42" s="498"/>
      <c r="RPS42" s="498"/>
      <c r="RPT42" s="498"/>
      <c r="RPU42" s="498"/>
      <c r="RPV42" s="498"/>
      <c r="RPW42" s="498"/>
      <c r="RPX42" s="498"/>
      <c r="RPY42" s="498"/>
      <c r="RPZ42" s="498"/>
      <c r="RQA42" s="498"/>
      <c r="RQB42" s="498"/>
      <c r="RQC42" s="498"/>
      <c r="RQD42" s="498"/>
      <c r="RQE42" s="498"/>
      <c r="RQF42" s="498"/>
      <c r="RQG42" s="498"/>
      <c r="RQH42" s="498"/>
      <c r="RQI42" s="498"/>
      <c r="RQJ42" s="498"/>
      <c r="RQK42" s="498"/>
      <c r="RQL42" s="498"/>
      <c r="RQM42" s="498"/>
      <c r="RQN42" s="498"/>
      <c r="RQO42" s="498"/>
      <c r="RQP42" s="498"/>
      <c r="RQQ42" s="498"/>
      <c r="RQR42" s="498"/>
      <c r="RQS42" s="498"/>
      <c r="RQT42" s="498"/>
      <c r="RQU42" s="498"/>
      <c r="RQV42" s="498"/>
      <c r="RQW42" s="498"/>
      <c r="RQX42" s="498"/>
      <c r="RQY42" s="498"/>
      <c r="RQZ42" s="498"/>
      <c r="RRA42" s="498"/>
      <c r="RRB42" s="498"/>
      <c r="RRC42" s="498"/>
      <c r="RRD42" s="498"/>
      <c r="RRE42" s="498"/>
      <c r="RRF42" s="498"/>
      <c r="RRG42" s="498"/>
      <c r="RRH42" s="498"/>
      <c r="RRI42" s="498"/>
      <c r="RRJ42" s="498"/>
      <c r="RRK42" s="498"/>
      <c r="RRL42" s="498"/>
      <c r="RRM42" s="498"/>
      <c r="RRN42" s="498"/>
      <c r="RRO42" s="498"/>
      <c r="RRP42" s="498"/>
      <c r="RRQ42" s="498"/>
      <c r="RRR42" s="498"/>
      <c r="RRS42" s="498"/>
      <c r="RRT42" s="498"/>
      <c r="RRU42" s="498"/>
      <c r="RRV42" s="498"/>
      <c r="RRW42" s="498"/>
      <c r="RRX42" s="498"/>
      <c r="RRY42" s="498"/>
      <c r="RRZ42" s="498"/>
      <c r="RSA42" s="498"/>
      <c r="RSB42" s="498"/>
      <c r="RSC42" s="498"/>
      <c r="RSD42" s="498"/>
      <c r="RSE42" s="498"/>
      <c r="RSF42" s="498"/>
      <c r="RSG42" s="498"/>
      <c r="RSH42" s="498"/>
      <c r="RSI42" s="498"/>
      <c r="RSJ42" s="498"/>
      <c r="RSK42" s="498"/>
      <c r="RSL42" s="498"/>
      <c r="RSM42" s="498"/>
      <c r="RSN42" s="498"/>
      <c r="RSO42" s="498"/>
      <c r="RSP42" s="498"/>
      <c r="RSQ42" s="498"/>
      <c r="RSR42" s="498"/>
      <c r="RSS42" s="498"/>
      <c r="RST42" s="498"/>
      <c r="RSU42" s="498"/>
      <c r="RSV42" s="498"/>
      <c r="RSW42" s="498"/>
      <c r="RSX42" s="498"/>
      <c r="RSY42" s="498"/>
      <c r="RSZ42" s="498"/>
      <c r="RTA42" s="498"/>
      <c r="RTB42" s="498"/>
      <c r="RTC42" s="498"/>
      <c r="RTD42" s="498"/>
      <c r="RTE42" s="498"/>
      <c r="RTF42" s="498"/>
      <c r="RTG42" s="498"/>
      <c r="RTH42" s="498"/>
      <c r="RTI42" s="498"/>
      <c r="RTJ42" s="498"/>
      <c r="RTK42" s="498"/>
      <c r="RTL42" s="498"/>
      <c r="RTM42" s="498"/>
      <c r="RTN42" s="498"/>
      <c r="RTO42" s="498"/>
      <c r="RTP42" s="498"/>
      <c r="RTQ42" s="498"/>
      <c r="RTR42" s="498"/>
      <c r="RTS42" s="498"/>
      <c r="RTT42" s="498"/>
      <c r="RTU42" s="498"/>
      <c r="RTV42" s="498"/>
      <c r="RTW42" s="498"/>
      <c r="RTX42" s="498"/>
      <c r="RTY42" s="498"/>
      <c r="RTZ42" s="498"/>
      <c r="RUA42" s="498"/>
      <c r="RUB42" s="498"/>
      <c r="RUC42" s="498"/>
      <c r="RUD42" s="498"/>
      <c r="RUE42" s="498"/>
      <c r="RUF42" s="498"/>
      <c r="RUG42" s="498"/>
      <c r="RUH42" s="498"/>
      <c r="RUI42" s="498"/>
      <c r="RUJ42" s="498"/>
      <c r="RUK42" s="498"/>
      <c r="RUL42" s="498"/>
      <c r="RUM42" s="498"/>
      <c r="RUN42" s="498"/>
      <c r="RUO42" s="498"/>
      <c r="RUP42" s="498"/>
      <c r="RUQ42" s="498"/>
      <c r="RUR42" s="498"/>
      <c r="RUS42" s="498"/>
      <c r="RUT42" s="498"/>
      <c r="RUU42" s="498"/>
      <c r="RUV42" s="498"/>
      <c r="RUW42" s="498"/>
      <c r="RUX42" s="498"/>
      <c r="RUY42" s="498"/>
      <c r="RUZ42" s="498"/>
      <c r="RVA42" s="498"/>
      <c r="RVB42" s="498"/>
      <c r="RVC42" s="498"/>
      <c r="RVD42" s="498"/>
      <c r="RVE42" s="498"/>
      <c r="RVF42" s="498"/>
      <c r="RVG42" s="498"/>
      <c r="RVH42" s="498"/>
      <c r="RVI42" s="498"/>
      <c r="RVJ42" s="498"/>
      <c r="RVK42" s="498"/>
      <c r="RVL42" s="498"/>
      <c r="RVM42" s="498"/>
      <c r="RVN42" s="498"/>
      <c r="RVO42" s="498"/>
      <c r="RVP42" s="498"/>
      <c r="RVQ42" s="498"/>
      <c r="RVR42" s="498"/>
      <c r="RVS42" s="498"/>
      <c r="RVT42" s="498"/>
      <c r="RVU42" s="498"/>
      <c r="RVV42" s="498"/>
      <c r="RVW42" s="498"/>
      <c r="RVX42" s="498"/>
      <c r="RVY42" s="498"/>
      <c r="RVZ42" s="498"/>
      <c r="RWA42" s="498"/>
      <c r="RWB42" s="498"/>
      <c r="RWC42" s="498"/>
      <c r="RWD42" s="498"/>
      <c r="RWE42" s="498"/>
      <c r="RWF42" s="498"/>
      <c r="RWG42" s="498"/>
      <c r="RWH42" s="498"/>
      <c r="RWI42" s="498"/>
      <c r="RWJ42" s="498"/>
      <c r="RWK42" s="498"/>
      <c r="RWL42" s="498"/>
      <c r="RWM42" s="498"/>
      <c r="RWN42" s="498"/>
      <c r="RWO42" s="498"/>
      <c r="RWP42" s="498"/>
      <c r="RWQ42" s="498"/>
      <c r="RWR42" s="498"/>
      <c r="RWS42" s="498"/>
      <c r="RWT42" s="498"/>
      <c r="RWU42" s="498"/>
      <c r="RWV42" s="498"/>
      <c r="RWW42" s="498"/>
      <c r="RWX42" s="498"/>
      <c r="RWY42" s="498"/>
      <c r="RWZ42" s="498"/>
      <c r="RXA42" s="498"/>
      <c r="RXB42" s="498"/>
      <c r="RXC42" s="498"/>
      <c r="RXD42" s="498"/>
      <c r="RXE42" s="498"/>
      <c r="RXF42" s="498"/>
      <c r="RXG42" s="498"/>
      <c r="RXH42" s="498"/>
      <c r="RXI42" s="498"/>
      <c r="RXJ42" s="498"/>
      <c r="RXK42" s="498"/>
      <c r="RXL42" s="498"/>
      <c r="RXM42" s="498"/>
      <c r="RXN42" s="498"/>
      <c r="RXO42" s="498"/>
      <c r="RXP42" s="498"/>
      <c r="RXQ42" s="498"/>
      <c r="RXR42" s="498"/>
      <c r="RXS42" s="498"/>
      <c r="RXT42" s="498"/>
      <c r="RXU42" s="498"/>
      <c r="RXV42" s="498"/>
      <c r="RXW42" s="498"/>
      <c r="RXX42" s="498"/>
      <c r="RXY42" s="498"/>
      <c r="RXZ42" s="498"/>
      <c r="RYA42" s="498"/>
      <c r="RYB42" s="498"/>
      <c r="RYC42" s="498"/>
      <c r="RYD42" s="498"/>
      <c r="RYE42" s="498"/>
      <c r="RYF42" s="498"/>
      <c r="RYG42" s="498"/>
      <c r="RYH42" s="498"/>
      <c r="RYI42" s="498"/>
      <c r="RYJ42" s="498"/>
      <c r="RYK42" s="498"/>
      <c r="RYL42" s="498"/>
      <c r="RYM42" s="498"/>
      <c r="RYN42" s="498"/>
      <c r="RYO42" s="498"/>
      <c r="RYP42" s="498"/>
      <c r="RYQ42" s="498"/>
      <c r="RYR42" s="498"/>
      <c r="RYS42" s="498"/>
      <c r="RYT42" s="498"/>
      <c r="RYU42" s="498"/>
      <c r="RYV42" s="498"/>
      <c r="RYW42" s="498"/>
      <c r="RYX42" s="498"/>
      <c r="RYY42" s="498"/>
      <c r="RYZ42" s="498"/>
      <c r="RZA42" s="498"/>
      <c r="RZB42" s="498"/>
      <c r="RZC42" s="498"/>
      <c r="RZD42" s="498"/>
      <c r="RZE42" s="498"/>
      <c r="RZF42" s="498"/>
      <c r="RZG42" s="498"/>
      <c r="RZH42" s="498"/>
      <c r="RZI42" s="498"/>
      <c r="RZJ42" s="498"/>
      <c r="RZK42" s="498"/>
      <c r="RZL42" s="498"/>
      <c r="RZM42" s="498"/>
      <c r="RZN42" s="498"/>
      <c r="RZO42" s="498"/>
      <c r="RZP42" s="498"/>
      <c r="RZQ42" s="498"/>
      <c r="RZR42" s="498"/>
      <c r="RZS42" s="498"/>
      <c r="RZT42" s="498"/>
      <c r="RZU42" s="498"/>
      <c r="RZV42" s="498"/>
      <c r="RZW42" s="498"/>
      <c r="RZX42" s="498"/>
      <c r="RZY42" s="498"/>
      <c r="RZZ42" s="498"/>
      <c r="SAA42" s="498"/>
      <c r="SAB42" s="498"/>
      <c r="SAC42" s="498"/>
      <c r="SAD42" s="498"/>
      <c r="SAE42" s="498"/>
      <c r="SAF42" s="498"/>
      <c r="SAG42" s="498"/>
      <c r="SAH42" s="498"/>
      <c r="SAI42" s="498"/>
      <c r="SAJ42" s="498"/>
      <c r="SAK42" s="498"/>
      <c r="SAL42" s="498"/>
      <c r="SAM42" s="498"/>
      <c r="SAN42" s="498"/>
      <c r="SAO42" s="498"/>
      <c r="SAP42" s="498"/>
      <c r="SAQ42" s="498"/>
      <c r="SAR42" s="498"/>
      <c r="SAS42" s="498"/>
      <c r="SAT42" s="498"/>
      <c r="SAU42" s="498"/>
      <c r="SAV42" s="498"/>
      <c r="SAW42" s="498"/>
      <c r="SAX42" s="498"/>
      <c r="SAY42" s="498"/>
      <c r="SAZ42" s="498"/>
      <c r="SBA42" s="498"/>
      <c r="SBB42" s="498"/>
      <c r="SBC42" s="498"/>
      <c r="SBD42" s="498"/>
      <c r="SBE42" s="498"/>
      <c r="SBF42" s="498"/>
      <c r="SBG42" s="498"/>
      <c r="SBH42" s="498"/>
      <c r="SBI42" s="498"/>
      <c r="SBJ42" s="498"/>
      <c r="SBK42" s="498"/>
      <c r="SBL42" s="498"/>
      <c r="SBM42" s="498"/>
      <c r="SBN42" s="498"/>
      <c r="SBO42" s="498"/>
      <c r="SBP42" s="498"/>
      <c r="SBQ42" s="498"/>
      <c r="SBR42" s="498"/>
      <c r="SBS42" s="498"/>
      <c r="SBT42" s="498"/>
      <c r="SBU42" s="498"/>
      <c r="SBV42" s="498"/>
      <c r="SBW42" s="498"/>
      <c r="SBX42" s="498"/>
      <c r="SBY42" s="498"/>
      <c r="SBZ42" s="498"/>
      <c r="SCA42" s="498"/>
      <c r="SCB42" s="498"/>
      <c r="SCC42" s="498"/>
      <c r="SCD42" s="498"/>
      <c r="SCE42" s="498"/>
      <c r="SCF42" s="498"/>
      <c r="SCG42" s="498"/>
      <c r="SCH42" s="498"/>
      <c r="SCI42" s="498"/>
      <c r="SCJ42" s="498"/>
      <c r="SCK42" s="498"/>
      <c r="SCL42" s="498"/>
      <c r="SCM42" s="498"/>
      <c r="SCN42" s="498"/>
      <c r="SCO42" s="498"/>
      <c r="SCP42" s="498"/>
      <c r="SCQ42" s="498"/>
      <c r="SCR42" s="498"/>
      <c r="SCS42" s="498"/>
      <c r="SCT42" s="498"/>
      <c r="SCU42" s="498"/>
      <c r="SCV42" s="498"/>
      <c r="SCW42" s="498"/>
      <c r="SCX42" s="498"/>
      <c r="SCY42" s="498"/>
      <c r="SCZ42" s="498"/>
      <c r="SDA42" s="498"/>
      <c r="SDB42" s="498"/>
      <c r="SDC42" s="498"/>
      <c r="SDD42" s="498"/>
      <c r="SDE42" s="498"/>
      <c r="SDF42" s="498"/>
      <c r="SDG42" s="498"/>
      <c r="SDH42" s="498"/>
      <c r="SDI42" s="498"/>
      <c r="SDJ42" s="498"/>
      <c r="SDK42" s="498"/>
      <c r="SDL42" s="498"/>
      <c r="SDM42" s="498"/>
      <c r="SDN42" s="498"/>
      <c r="SDO42" s="498"/>
      <c r="SDP42" s="498"/>
      <c r="SDQ42" s="498"/>
      <c r="SDR42" s="498"/>
      <c r="SDS42" s="498"/>
      <c r="SDT42" s="498"/>
      <c r="SDU42" s="498"/>
      <c r="SDV42" s="498"/>
      <c r="SDW42" s="498"/>
      <c r="SDX42" s="498"/>
      <c r="SDY42" s="498"/>
      <c r="SDZ42" s="498"/>
      <c r="SEA42" s="498"/>
      <c r="SEB42" s="498"/>
      <c r="SEC42" s="498"/>
      <c r="SED42" s="498"/>
      <c r="SEE42" s="498"/>
      <c r="SEF42" s="498"/>
      <c r="SEG42" s="498"/>
      <c r="SEH42" s="498"/>
      <c r="SEI42" s="498"/>
      <c r="SEJ42" s="498"/>
      <c r="SEK42" s="498"/>
      <c r="SEL42" s="498"/>
      <c r="SEM42" s="498"/>
      <c r="SEN42" s="498"/>
      <c r="SEO42" s="498"/>
      <c r="SEP42" s="498"/>
      <c r="SEQ42" s="498"/>
      <c r="SER42" s="498"/>
      <c r="SES42" s="498"/>
      <c r="SET42" s="498"/>
      <c r="SEU42" s="498"/>
      <c r="SEV42" s="498"/>
      <c r="SEW42" s="498"/>
      <c r="SEX42" s="498"/>
      <c r="SEY42" s="498"/>
      <c r="SEZ42" s="498"/>
      <c r="SFA42" s="498"/>
      <c r="SFB42" s="498"/>
      <c r="SFC42" s="498"/>
      <c r="SFD42" s="498"/>
      <c r="SFE42" s="498"/>
      <c r="SFF42" s="498"/>
      <c r="SFG42" s="498"/>
      <c r="SFH42" s="498"/>
      <c r="SFI42" s="498"/>
      <c r="SFJ42" s="498"/>
      <c r="SFK42" s="498"/>
      <c r="SFL42" s="498"/>
      <c r="SFM42" s="498"/>
      <c r="SFN42" s="498"/>
      <c r="SFO42" s="498"/>
      <c r="SFP42" s="498"/>
      <c r="SFQ42" s="498"/>
      <c r="SFR42" s="498"/>
      <c r="SFS42" s="498"/>
      <c r="SFT42" s="498"/>
      <c r="SFU42" s="498"/>
      <c r="SFV42" s="498"/>
      <c r="SFW42" s="498"/>
      <c r="SFX42" s="498"/>
      <c r="SFY42" s="498"/>
      <c r="SFZ42" s="498"/>
      <c r="SGA42" s="498"/>
      <c r="SGB42" s="498"/>
      <c r="SGC42" s="498"/>
      <c r="SGD42" s="498"/>
      <c r="SGE42" s="498"/>
      <c r="SGF42" s="498"/>
      <c r="SGG42" s="498"/>
      <c r="SGH42" s="498"/>
      <c r="SGI42" s="498"/>
      <c r="SGJ42" s="498"/>
      <c r="SGK42" s="498"/>
      <c r="SGL42" s="498"/>
      <c r="SGM42" s="498"/>
      <c r="SGN42" s="498"/>
      <c r="SGO42" s="498"/>
      <c r="SGP42" s="498"/>
      <c r="SGQ42" s="498"/>
      <c r="SGR42" s="498"/>
      <c r="SGS42" s="498"/>
      <c r="SGT42" s="498"/>
      <c r="SGU42" s="498"/>
      <c r="SGV42" s="498"/>
      <c r="SGW42" s="498"/>
      <c r="SGX42" s="498"/>
      <c r="SGY42" s="498"/>
      <c r="SGZ42" s="498"/>
      <c r="SHA42" s="498"/>
      <c r="SHB42" s="498"/>
      <c r="SHC42" s="498"/>
      <c r="SHD42" s="498"/>
      <c r="SHE42" s="498"/>
      <c r="SHF42" s="498"/>
      <c r="SHG42" s="498"/>
      <c r="SHH42" s="498"/>
      <c r="SHI42" s="498"/>
      <c r="SHJ42" s="498"/>
      <c r="SHK42" s="498"/>
      <c r="SHL42" s="498"/>
      <c r="SHM42" s="498"/>
      <c r="SHN42" s="498"/>
      <c r="SHO42" s="498"/>
      <c r="SHP42" s="498"/>
      <c r="SHQ42" s="498"/>
      <c r="SHR42" s="498"/>
      <c r="SHS42" s="498"/>
      <c r="SHT42" s="498"/>
      <c r="SHU42" s="498"/>
      <c r="SHV42" s="498"/>
      <c r="SHW42" s="498"/>
      <c r="SHX42" s="498"/>
      <c r="SHY42" s="498"/>
      <c r="SHZ42" s="498"/>
      <c r="SIA42" s="498"/>
      <c r="SIB42" s="498"/>
      <c r="SIC42" s="498"/>
      <c r="SID42" s="498"/>
      <c r="SIE42" s="498"/>
      <c r="SIF42" s="498"/>
      <c r="SIG42" s="498"/>
      <c r="SIH42" s="498"/>
      <c r="SII42" s="498"/>
      <c r="SIJ42" s="498"/>
      <c r="SIK42" s="498"/>
      <c r="SIL42" s="498"/>
      <c r="SIM42" s="498"/>
      <c r="SIN42" s="498"/>
      <c r="SIO42" s="498"/>
      <c r="SIP42" s="498"/>
      <c r="SIQ42" s="498"/>
      <c r="SIR42" s="498"/>
      <c r="SIS42" s="498"/>
      <c r="SIT42" s="498"/>
      <c r="SIU42" s="498"/>
      <c r="SIV42" s="498"/>
      <c r="SIW42" s="498"/>
      <c r="SIX42" s="498"/>
      <c r="SIY42" s="498"/>
      <c r="SIZ42" s="498"/>
      <c r="SJA42" s="498"/>
      <c r="SJB42" s="498"/>
      <c r="SJC42" s="498"/>
      <c r="SJD42" s="498"/>
      <c r="SJE42" s="498"/>
      <c r="SJF42" s="498"/>
      <c r="SJG42" s="498"/>
      <c r="SJH42" s="498"/>
      <c r="SJI42" s="498"/>
      <c r="SJJ42" s="498"/>
      <c r="SJK42" s="498"/>
      <c r="SJL42" s="498"/>
      <c r="SJM42" s="498"/>
      <c r="SJN42" s="498"/>
      <c r="SJO42" s="498"/>
      <c r="SJP42" s="498"/>
      <c r="SJQ42" s="498"/>
      <c r="SJR42" s="498"/>
      <c r="SJS42" s="498"/>
      <c r="SJT42" s="498"/>
      <c r="SJU42" s="498"/>
      <c r="SJV42" s="498"/>
      <c r="SJW42" s="498"/>
      <c r="SJX42" s="498"/>
      <c r="SJY42" s="498"/>
      <c r="SJZ42" s="498"/>
      <c r="SKA42" s="498"/>
      <c r="SKB42" s="498"/>
      <c r="SKC42" s="498"/>
      <c r="SKD42" s="498"/>
      <c r="SKE42" s="498"/>
      <c r="SKF42" s="498"/>
      <c r="SKG42" s="498"/>
      <c r="SKH42" s="498"/>
      <c r="SKI42" s="498"/>
      <c r="SKJ42" s="498"/>
      <c r="SKK42" s="498"/>
      <c r="SKL42" s="498"/>
      <c r="SKM42" s="498"/>
      <c r="SKN42" s="498"/>
      <c r="SKO42" s="498"/>
      <c r="SKP42" s="498"/>
      <c r="SKQ42" s="498"/>
      <c r="SKR42" s="498"/>
      <c r="SKS42" s="498"/>
      <c r="SKT42" s="498"/>
      <c r="SKU42" s="498"/>
      <c r="SKV42" s="498"/>
      <c r="SKW42" s="498"/>
      <c r="SKX42" s="498"/>
      <c r="SKY42" s="498"/>
      <c r="SKZ42" s="498"/>
      <c r="SLA42" s="498"/>
      <c r="SLB42" s="498"/>
      <c r="SLC42" s="498"/>
      <c r="SLD42" s="498"/>
      <c r="SLE42" s="498"/>
      <c r="SLF42" s="498"/>
      <c r="SLG42" s="498"/>
      <c r="SLH42" s="498"/>
      <c r="SLI42" s="498"/>
      <c r="SLJ42" s="498"/>
      <c r="SLK42" s="498"/>
      <c r="SLL42" s="498"/>
      <c r="SLM42" s="498"/>
      <c r="SLN42" s="498"/>
      <c r="SLO42" s="498"/>
      <c r="SLP42" s="498"/>
      <c r="SLQ42" s="498"/>
      <c r="SLR42" s="498"/>
      <c r="SLS42" s="498"/>
      <c r="SLT42" s="498"/>
      <c r="SLU42" s="498"/>
      <c r="SLV42" s="498"/>
      <c r="SLW42" s="498"/>
      <c r="SLX42" s="498"/>
      <c r="SLY42" s="498"/>
      <c r="SLZ42" s="498"/>
      <c r="SMA42" s="498"/>
      <c r="SMB42" s="498"/>
      <c r="SMC42" s="498"/>
      <c r="SMD42" s="498"/>
      <c r="SME42" s="498"/>
      <c r="SMF42" s="498"/>
      <c r="SMG42" s="498"/>
      <c r="SMH42" s="498"/>
      <c r="SMI42" s="498"/>
      <c r="SMJ42" s="498"/>
      <c r="SMK42" s="498"/>
      <c r="SML42" s="498"/>
      <c r="SMM42" s="498"/>
      <c r="SMN42" s="498"/>
      <c r="SMO42" s="498"/>
      <c r="SMP42" s="498"/>
      <c r="SMQ42" s="498"/>
      <c r="SMR42" s="498"/>
      <c r="SMS42" s="498"/>
      <c r="SMT42" s="498"/>
      <c r="SMU42" s="498"/>
      <c r="SMV42" s="498"/>
      <c r="SMW42" s="498"/>
      <c r="SMX42" s="498"/>
      <c r="SMY42" s="498"/>
      <c r="SMZ42" s="498"/>
      <c r="SNA42" s="498"/>
      <c r="SNB42" s="498"/>
      <c r="SNC42" s="498"/>
      <c r="SND42" s="498"/>
      <c r="SNE42" s="498"/>
      <c r="SNF42" s="498"/>
      <c r="SNG42" s="498"/>
      <c r="SNH42" s="498"/>
      <c r="SNI42" s="498"/>
      <c r="SNJ42" s="498"/>
      <c r="SNK42" s="498"/>
      <c r="SNL42" s="498"/>
      <c r="SNM42" s="498"/>
      <c r="SNN42" s="498"/>
      <c r="SNO42" s="498"/>
      <c r="SNP42" s="498"/>
      <c r="SNQ42" s="498"/>
      <c r="SNR42" s="498"/>
      <c r="SNS42" s="498"/>
      <c r="SNT42" s="498"/>
      <c r="SNU42" s="498"/>
      <c r="SNV42" s="498"/>
      <c r="SNW42" s="498"/>
      <c r="SNX42" s="498"/>
      <c r="SNY42" s="498"/>
      <c r="SNZ42" s="498"/>
      <c r="SOA42" s="498"/>
      <c r="SOB42" s="498"/>
      <c r="SOC42" s="498"/>
      <c r="SOD42" s="498"/>
      <c r="SOE42" s="498"/>
      <c r="SOF42" s="498"/>
      <c r="SOG42" s="498"/>
      <c r="SOH42" s="498"/>
      <c r="SOI42" s="498"/>
      <c r="SOJ42" s="498"/>
      <c r="SOK42" s="498"/>
      <c r="SOL42" s="498"/>
      <c r="SOM42" s="498"/>
      <c r="SON42" s="498"/>
      <c r="SOO42" s="498"/>
      <c r="SOP42" s="498"/>
      <c r="SOQ42" s="498"/>
      <c r="SOR42" s="498"/>
      <c r="SOS42" s="498"/>
      <c r="SOT42" s="498"/>
      <c r="SOU42" s="498"/>
      <c r="SOV42" s="498"/>
      <c r="SOW42" s="498"/>
      <c r="SOX42" s="498"/>
      <c r="SOY42" s="498"/>
      <c r="SOZ42" s="498"/>
      <c r="SPA42" s="498"/>
      <c r="SPB42" s="498"/>
      <c r="SPC42" s="498"/>
      <c r="SPD42" s="498"/>
      <c r="SPE42" s="498"/>
      <c r="SPF42" s="498"/>
      <c r="SPG42" s="498"/>
      <c r="SPH42" s="498"/>
      <c r="SPI42" s="498"/>
      <c r="SPJ42" s="498"/>
      <c r="SPK42" s="498"/>
      <c r="SPL42" s="498"/>
      <c r="SPM42" s="498"/>
      <c r="SPN42" s="498"/>
      <c r="SPO42" s="498"/>
      <c r="SPP42" s="498"/>
      <c r="SPQ42" s="498"/>
      <c r="SPR42" s="498"/>
      <c r="SPS42" s="498"/>
      <c r="SPT42" s="498"/>
      <c r="SPU42" s="498"/>
      <c r="SPV42" s="498"/>
      <c r="SPW42" s="498"/>
      <c r="SPX42" s="498"/>
      <c r="SPY42" s="498"/>
      <c r="SPZ42" s="498"/>
      <c r="SQA42" s="498"/>
      <c r="SQB42" s="498"/>
      <c r="SQC42" s="498"/>
      <c r="SQD42" s="498"/>
      <c r="SQE42" s="498"/>
      <c r="SQF42" s="498"/>
      <c r="SQG42" s="498"/>
      <c r="SQH42" s="498"/>
      <c r="SQI42" s="498"/>
      <c r="SQJ42" s="498"/>
      <c r="SQK42" s="498"/>
      <c r="SQL42" s="498"/>
      <c r="SQM42" s="498"/>
      <c r="SQN42" s="498"/>
      <c r="SQO42" s="498"/>
      <c r="SQP42" s="498"/>
      <c r="SQQ42" s="498"/>
      <c r="SQR42" s="498"/>
      <c r="SQS42" s="498"/>
      <c r="SQT42" s="498"/>
      <c r="SQU42" s="498"/>
      <c r="SQV42" s="498"/>
      <c r="SQW42" s="498"/>
      <c r="SQX42" s="498"/>
      <c r="SQY42" s="498"/>
      <c r="SQZ42" s="498"/>
      <c r="SRA42" s="498"/>
      <c r="SRB42" s="498"/>
      <c r="SRC42" s="498"/>
      <c r="SRD42" s="498"/>
      <c r="SRE42" s="498"/>
      <c r="SRF42" s="498"/>
      <c r="SRG42" s="498"/>
      <c r="SRH42" s="498"/>
      <c r="SRI42" s="498"/>
      <c r="SRJ42" s="498"/>
      <c r="SRK42" s="498"/>
      <c r="SRL42" s="498"/>
      <c r="SRM42" s="498"/>
      <c r="SRN42" s="498"/>
      <c r="SRO42" s="498"/>
      <c r="SRP42" s="498"/>
      <c r="SRQ42" s="498"/>
      <c r="SRR42" s="498"/>
      <c r="SRS42" s="498"/>
      <c r="SRT42" s="498"/>
      <c r="SRU42" s="498"/>
      <c r="SRV42" s="498"/>
      <c r="SRW42" s="498"/>
      <c r="SRX42" s="498"/>
      <c r="SRY42" s="498"/>
      <c r="SRZ42" s="498"/>
      <c r="SSA42" s="498"/>
      <c r="SSB42" s="498"/>
      <c r="SSC42" s="498"/>
      <c r="SSD42" s="498"/>
      <c r="SSE42" s="498"/>
      <c r="SSF42" s="498"/>
      <c r="SSG42" s="498"/>
      <c r="SSH42" s="498"/>
      <c r="SSI42" s="498"/>
      <c r="SSJ42" s="498"/>
      <c r="SSK42" s="498"/>
      <c r="SSL42" s="498"/>
      <c r="SSM42" s="498"/>
      <c r="SSN42" s="498"/>
      <c r="SSO42" s="498"/>
      <c r="SSP42" s="498"/>
      <c r="SSQ42" s="498"/>
      <c r="SSR42" s="498"/>
      <c r="SSS42" s="498"/>
      <c r="SST42" s="498"/>
      <c r="SSU42" s="498"/>
      <c r="SSV42" s="498"/>
      <c r="SSW42" s="498"/>
      <c r="SSX42" s="498"/>
      <c r="SSY42" s="498"/>
      <c r="SSZ42" s="498"/>
      <c r="STA42" s="498"/>
      <c r="STB42" s="498"/>
      <c r="STC42" s="498"/>
      <c r="STD42" s="498"/>
      <c r="STE42" s="498"/>
      <c r="STF42" s="498"/>
      <c r="STG42" s="498"/>
      <c r="STH42" s="498"/>
      <c r="STI42" s="498"/>
      <c r="STJ42" s="498"/>
      <c r="STK42" s="498"/>
      <c r="STL42" s="498"/>
      <c r="STM42" s="498"/>
      <c r="STN42" s="498"/>
      <c r="STO42" s="498"/>
      <c r="STP42" s="498"/>
      <c r="STQ42" s="498"/>
      <c r="STR42" s="498"/>
      <c r="STS42" s="498"/>
      <c r="STT42" s="498"/>
      <c r="STU42" s="498"/>
      <c r="STV42" s="498"/>
      <c r="STW42" s="498"/>
      <c r="STX42" s="498"/>
      <c r="STY42" s="498"/>
      <c r="STZ42" s="498"/>
      <c r="SUA42" s="498"/>
      <c r="SUB42" s="498"/>
      <c r="SUC42" s="498"/>
      <c r="SUD42" s="498"/>
      <c r="SUE42" s="498"/>
      <c r="SUF42" s="498"/>
      <c r="SUG42" s="498"/>
      <c r="SUH42" s="498"/>
      <c r="SUI42" s="498"/>
      <c r="SUJ42" s="498"/>
      <c r="SUK42" s="498"/>
      <c r="SUL42" s="498"/>
      <c r="SUM42" s="498"/>
      <c r="SUN42" s="498"/>
      <c r="SUO42" s="498"/>
      <c r="SUP42" s="498"/>
      <c r="SUQ42" s="498"/>
      <c r="SUR42" s="498"/>
      <c r="SUS42" s="498"/>
      <c r="SUT42" s="498"/>
      <c r="SUU42" s="498"/>
      <c r="SUV42" s="498"/>
      <c r="SUW42" s="498"/>
      <c r="SUX42" s="498"/>
      <c r="SUY42" s="498"/>
      <c r="SUZ42" s="498"/>
      <c r="SVA42" s="498"/>
      <c r="SVB42" s="498"/>
      <c r="SVC42" s="498"/>
      <c r="SVD42" s="498"/>
      <c r="SVE42" s="498"/>
      <c r="SVF42" s="498"/>
      <c r="SVG42" s="498"/>
      <c r="SVH42" s="498"/>
      <c r="SVI42" s="498"/>
      <c r="SVJ42" s="498"/>
      <c r="SVK42" s="498"/>
      <c r="SVL42" s="498"/>
      <c r="SVM42" s="498"/>
      <c r="SVN42" s="498"/>
      <c r="SVO42" s="498"/>
      <c r="SVP42" s="498"/>
      <c r="SVQ42" s="498"/>
      <c r="SVR42" s="498"/>
      <c r="SVS42" s="498"/>
      <c r="SVT42" s="498"/>
      <c r="SVU42" s="498"/>
      <c r="SVV42" s="498"/>
      <c r="SVW42" s="498"/>
      <c r="SVX42" s="498"/>
      <c r="SVY42" s="498"/>
      <c r="SVZ42" s="498"/>
      <c r="SWA42" s="498"/>
      <c r="SWB42" s="498"/>
      <c r="SWC42" s="498"/>
      <c r="SWD42" s="498"/>
      <c r="SWE42" s="498"/>
      <c r="SWF42" s="498"/>
      <c r="SWG42" s="498"/>
      <c r="SWH42" s="498"/>
      <c r="SWI42" s="498"/>
      <c r="SWJ42" s="498"/>
      <c r="SWK42" s="498"/>
      <c r="SWL42" s="498"/>
      <c r="SWM42" s="498"/>
      <c r="SWN42" s="498"/>
      <c r="SWO42" s="498"/>
      <c r="SWP42" s="498"/>
      <c r="SWQ42" s="498"/>
      <c r="SWR42" s="498"/>
      <c r="SWS42" s="498"/>
      <c r="SWT42" s="498"/>
      <c r="SWU42" s="498"/>
      <c r="SWV42" s="498"/>
      <c r="SWW42" s="498"/>
      <c r="SWX42" s="498"/>
      <c r="SWY42" s="498"/>
      <c r="SWZ42" s="498"/>
      <c r="SXA42" s="498"/>
      <c r="SXB42" s="498"/>
      <c r="SXC42" s="498"/>
      <c r="SXD42" s="498"/>
      <c r="SXE42" s="498"/>
      <c r="SXF42" s="498"/>
      <c r="SXG42" s="498"/>
      <c r="SXH42" s="498"/>
      <c r="SXI42" s="498"/>
      <c r="SXJ42" s="498"/>
      <c r="SXK42" s="498"/>
      <c r="SXL42" s="498"/>
      <c r="SXM42" s="498"/>
      <c r="SXN42" s="498"/>
      <c r="SXO42" s="498"/>
      <c r="SXP42" s="498"/>
      <c r="SXQ42" s="498"/>
      <c r="SXR42" s="498"/>
      <c r="SXS42" s="498"/>
      <c r="SXT42" s="498"/>
      <c r="SXU42" s="498"/>
      <c r="SXV42" s="498"/>
      <c r="SXW42" s="498"/>
      <c r="SXX42" s="498"/>
      <c r="SXY42" s="498"/>
      <c r="SXZ42" s="498"/>
      <c r="SYA42" s="498"/>
      <c r="SYB42" s="498"/>
      <c r="SYC42" s="498"/>
      <c r="SYD42" s="498"/>
      <c r="SYE42" s="498"/>
      <c r="SYF42" s="498"/>
      <c r="SYG42" s="498"/>
      <c r="SYH42" s="498"/>
      <c r="SYI42" s="498"/>
      <c r="SYJ42" s="498"/>
      <c r="SYK42" s="498"/>
      <c r="SYL42" s="498"/>
      <c r="SYM42" s="498"/>
      <c r="SYN42" s="498"/>
      <c r="SYO42" s="498"/>
      <c r="SYP42" s="498"/>
      <c r="SYQ42" s="498"/>
      <c r="SYR42" s="498"/>
      <c r="SYS42" s="498"/>
      <c r="SYT42" s="498"/>
      <c r="SYU42" s="498"/>
      <c r="SYV42" s="498"/>
      <c r="SYW42" s="498"/>
      <c r="SYX42" s="498"/>
      <c r="SYY42" s="498"/>
      <c r="SYZ42" s="498"/>
      <c r="SZA42" s="498"/>
      <c r="SZB42" s="498"/>
      <c r="SZC42" s="498"/>
      <c r="SZD42" s="498"/>
      <c r="SZE42" s="498"/>
      <c r="SZF42" s="498"/>
      <c r="SZG42" s="498"/>
      <c r="SZH42" s="498"/>
      <c r="SZI42" s="498"/>
      <c r="SZJ42" s="498"/>
      <c r="SZK42" s="498"/>
      <c r="SZL42" s="498"/>
      <c r="SZM42" s="498"/>
      <c r="SZN42" s="498"/>
      <c r="SZO42" s="498"/>
      <c r="SZP42" s="498"/>
      <c r="SZQ42" s="498"/>
      <c r="SZR42" s="498"/>
      <c r="SZS42" s="498"/>
      <c r="SZT42" s="498"/>
      <c r="SZU42" s="498"/>
      <c r="SZV42" s="498"/>
      <c r="SZW42" s="498"/>
      <c r="SZX42" s="498"/>
      <c r="SZY42" s="498"/>
      <c r="SZZ42" s="498"/>
      <c r="TAA42" s="498"/>
      <c r="TAB42" s="498"/>
      <c r="TAC42" s="498"/>
      <c r="TAD42" s="498"/>
      <c r="TAE42" s="498"/>
      <c r="TAF42" s="498"/>
      <c r="TAG42" s="498"/>
      <c r="TAH42" s="498"/>
      <c r="TAI42" s="498"/>
      <c r="TAJ42" s="498"/>
      <c r="TAK42" s="498"/>
      <c r="TAL42" s="498"/>
      <c r="TAM42" s="498"/>
      <c r="TAN42" s="498"/>
      <c r="TAO42" s="498"/>
      <c r="TAP42" s="498"/>
      <c r="TAQ42" s="498"/>
      <c r="TAR42" s="498"/>
      <c r="TAS42" s="498"/>
      <c r="TAT42" s="498"/>
      <c r="TAU42" s="498"/>
      <c r="TAV42" s="498"/>
      <c r="TAW42" s="498"/>
      <c r="TAX42" s="498"/>
      <c r="TAY42" s="498"/>
      <c r="TAZ42" s="498"/>
      <c r="TBA42" s="498"/>
      <c r="TBB42" s="498"/>
      <c r="TBC42" s="498"/>
      <c r="TBD42" s="498"/>
      <c r="TBE42" s="498"/>
      <c r="TBF42" s="498"/>
      <c r="TBG42" s="498"/>
      <c r="TBH42" s="498"/>
      <c r="TBI42" s="498"/>
      <c r="TBJ42" s="498"/>
      <c r="TBK42" s="498"/>
      <c r="TBL42" s="498"/>
      <c r="TBM42" s="498"/>
      <c r="TBN42" s="498"/>
      <c r="TBO42" s="498"/>
      <c r="TBP42" s="498"/>
      <c r="TBQ42" s="498"/>
      <c r="TBR42" s="498"/>
      <c r="TBS42" s="498"/>
      <c r="TBT42" s="498"/>
      <c r="TBU42" s="498"/>
      <c r="TBV42" s="498"/>
      <c r="TBW42" s="498"/>
      <c r="TBX42" s="498"/>
      <c r="TBY42" s="498"/>
      <c r="TBZ42" s="498"/>
      <c r="TCA42" s="498"/>
      <c r="TCB42" s="498"/>
      <c r="TCC42" s="498"/>
      <c r="TCD42" s="498"/>
      <c r="TCE42" s="498"/>
      <c r="TCF42" s="498"/>
      <c r="TCG42" s="498"/>
      <c r="TCH42" s="498"/>
      <c r="TCI42" s="498"/>
      <c r="TCJ42" s="498"/>
      <c r="TCK42" s="498"/>
      <c r="TCL42" s="498"/>
      <c r="TCM42" s="498"/>
      <c r="TCN42" s="498"/>
      <c r="TCO42" s="498"/>
      <c r="TCP42" s="498"/>
      <c r="TCQ42" s="498"/>
      <c r="TCR42" s="498"/>
      <c r="TCS42" s="498"/>
      <c r="TCT42" s="498"/>
      <c r="TCU42" s="498"/>
      <c r="TCV42" s="498"/>
      <c r="TCW42" s="498"/>
      <c r="TCX42" s="498"/>
      <c r="TCY42" s="498"/>
      <c r="TCZ42" s="498"/>
      <c r="TDA42" s="498"/>
      <c r="TDB42" s="498"/>
      <c r="TDC42" s="498"/>
      <c r="TDD42" s="498"/>
      <c r="TDE42" s="498"/>
      <c r="TDF42" s="498"/>
      <c r="TDG42" s="498"/>
      <c r="TDH42" s="498"/>
      <c r="TDI42" s="498"/>
      <c r="TDJ42" s="498"/>
      <c r="TDK42" s="498"/>
      <c r="TDL42" s="498"/>
      <c r="TDM42" s="498"/>
      <c r="TDN42" s="498"/>
      <c r="TDO42" s="498"/>
      <c r="TDP42" s="498"/>
      <c r="TDQ42" s="498"/>
      <c r="TDR42" s="498"/>
      <c r="TDS42" s="498"/>
      <c r="TDT42" s="498"/>
      <c r="TDU42" s="498"/>
      <c r="TDV42" s="498"/>
      <c r="TDW42" s="498"/>
      <c r="TDX42" s="498"/>
      <c r="TDY42" s="498"/>
      <c r="TDZ42" s="498"/>
      <c r="TEA42" s="498"/>
      <c r="TEB42" s="498"/>
      <c r="TEC42" s="498"/>
      <c r="TED42" s="498"/>
      <c r="TEE42" s="498"/>
      <c r="TEF42" s="498"/>
      <c r="TEG42" s="498"/>
      <c r="TEH42" s="498"/>
      <c r="TEI42" s="498"/>
      <c r="TEJ42" s="498"/>
      <c r="TEK42" s="498"/>
      <c r="TEL42" s="498"/>
      <c r="TEM42" s="498"/>
      <c r="TEN42" s="498"/>
      <c r="TEO42" s="498"/>
      <c r="TEP42" s="498"/>
      <c r="TEQ42" s="498"/>
      <c r="TER42" s="498"/>
      <c r="TES42" s="498"/>
      <c r="TET42" s="498"/>
      <c r="TEU42" s="498"/>
      <c r="TEV42" s="498"/>
      <c r="TEW42" s="498"/>
      <c r="TEX42" s="498"/>
      <c r="TEY42" s="498"/>
      <c r="TEZ42" s="498"/>
      <c r="TFA42" s="498"/>
      <c r="TFB42" s="498"/>
      <c r="TFC42" s="498"/>
      <c r="TFD42" s="498"/>
      <c r="TFE42" s="498"/>
      <c r="TFF42" s="498"/>
      <c r="TFG42" s="498"/>
      <c r="TFH42" s="498"/>
      <c r="TFI42" s="498"/>
      <c r="TFJ42" s="498"/>
      <c r="TFK42" s="498"/>
      <c r="TFL42" s="498"/>
      <c r="TFM42" s="498"/>
      <c r="TFN42" s="498"/>
      <c r="TFO42" s="498"/>
      <c r="TFP42" s="498"/>
      <c r="TFQ42" s="498"/>
      <c r="TFR42" s="498"/>
      <c r="TFS42" s="498"/>
      <c r="TFT42" s="498"/>
      <c r="TFU42" s="498"/>
      <c r="TFV42" s="498"/>
      <c r="TFW42" s="498"/>
      <c r="TFX42" s="498"/>
      <c r="TFY42" s="498"/>
      <c r="TFZ42" s="498"/>
      <c r="TGA42" s="498"/>
      <c r="TGB42" s="498"/>
      <c r="TGC42" s="498"/>
      <c r="TGD42" s="498"/>
      <c r="TGE42" s="498"/>
      <c r="TGF42" s="498"/>
      <c r="TGG42" s="498"/>
      <c r="TGH42" s="498"/>
      <c r="TGI42" s="498"/>
      <c r="TGJ42" s="498"/>
      <c r="TGK42" s="498"/>
      <c r="TGL42" s="498"/>
      <c r="TGM42" s="498"/>
      <c r="TGN42" s="498"/>
      <c r="TGO42" s="498"/>
      <c r="TGP42" s="498"/>
      <c r="TGQ42" s="498"/>
      <c r="TGR42" s="498"/>
      <c r="TGS42" s="498"/>
      <c r="TGT42" s="498"/>
      <c r="TGU42" s="498"/>
      <c r="TGV42" s="498"/>
      <c r="TGW42" s="498"/>
      <c r="TGX42" s="498"/>
      <c r="TGY42" s="498"/>
      <c r="TGZ42" s="498"/>
      <c r="THA42" s="498"/>
      <c r="THB42" s="498"/>
      <c r="THC42" s="498"/>
      <c r="THD42" s="498"/>
      <c r="THE42" s="498"/>
      <c r="THF42" s="498"/>
      <c r="THG42" s="498"/>
      <c r="THH42" s="498"/>
      <c r="THI42" s="498"/>
      <c r="THJ42" s="498"/>
      <c r="THK42" s="498"/>
      <c r="THL42" s="498"/>
      <c r="THM42" s="498"/>
      <c r="THN42" s="498"/>
      <c r="THO42" s="498"/>
      <c r="THP42" s="498"/>
      <c r="THQ42" s="498"/>
      <c r="THR42" s="498"/>
      <c r="THS42" s="498"/>
      <c r="THT42" s="498"/>
      <c r="THU42" s="498"/>
      <c r="THV42" s="498"/>
      <c r="THW42" s="498"/>
      <c r="THX42" s="498"/>
      <c r="THY42" s="498"/>
      <c r="THZ42" s="498"/>
      <c r="TIA42" s="498"/>
      <c r="TIB42" s="498"/>
      <c r="TIC42" s="498"/>
      <c r="TID42" s="498"/>
      <c r="TIE42" s="498"/>
      <c r="TIF42" s="498"/>
      <c r="TIG42" s="498"/>
      <c r="TIH42" s="498"/>
      <c r="TII42" s="498"/>
      <c r="TIJ42" s="498"/>
      <c r="TIK42" s="498"/>
      <c r="TIL42" s="498"/>
      <c r="TIM42" s="498"/>
      <c r="TIN42" s="498"/>
      <c r="TIO42" s="498"/>
      <c r="TIP42" s="498"/>
      <c r="TIQ42" s="498"/>
      <c r="TIR42" s="498"/>
      <c r="TIS42" s="498"/>
      <c r="TIT42" s="498"/>
      <c r="TIU42" s="498"/>
      <c r="TIV42" s="498"/>
      <c r="TIW42" s="498"/>
      <c r="TIX42" s="498"/>
      <c r="TIY42" s="498"/>
      <c r="TIZ42" s="498"/>
      <c r="TJA42" s="498"/>
      <c r="TJB42" s="498"/>
      <c r="TJC42" s="498"/>
      <c r="TJD42" s="498"/>
      <c r="TJE42" s="498"/>
      <c r="TJF42" s="498"/>
      <c r="TJG42" s="498"/>
      <c r="TJH42" s="498"/>
      <c r="TJI42" s="498"/>
      <c r="TJJ42" s="498"/>
      <c r="TJK42" s="498"/>
      <c r="TJL42" s="498"/>
      <c r="TJM42" s="498"/>
      <c r="TJN42" s="498"/>
      <c r="TJO42" s="498"/>
      <c r="TJP42" s="498"/>
      <c r="TJQ42" s="498"/>
      <c r="TJR42" s="498"/>
      <c r="TJS42" s="498"/>
      <c r="TJT42" s="498"/>
      <c r="TJU42" s="498"/>
      <c r="TJV42" s="498"/>
      <c r="TJW42" s="498"/>
      <c r="TJX42" s="498"/>
      <c r="TJY42" s="498"/>
      <c r="TJZ42" s="498"/>
      <c r="TKA42" s="498"/>
      <c r="TKB42" s="498"/>
      <c r="TKC42" s="498"/>
      <c r="TKD42" s="498"/>
      <c r="TKE42" s="498"/>
      <c r="TKF42" s="498"/>
      <c r="TKG42" s="498"/>
      <c r="TKH42" s="498"/>
      <c r="TKI42" s="498"/>
      <c r="TKJ42" s="498"/>
      <c r="TKK42" s="498"/>
      <c r="TKL42" s="498"/>
      <c r="TKM42" s="498"/>
      <c r="TKN42" s="498"/>
      <c r="TKO42" s="498"/>
      <c r="TKP42" s="498"/>
      <c r="TKQ42" s="498"/>
      <c r="TKR42" s="498"/>
      <c r="TKS42" s="498"/>
      <c r="TKT42" s="498"/>
      <c r="TKU42" s="498"/>
      <c r="TKV42" s="498"/>
      <c r="TKW42" s="498"/>
      <c r="TKX42" s="498"/>
      <c r="TKY42" s="498"/>
      <c r="TKZ42" s="498"/>
      <c r="TLA42" s="498"/>
      <c r="TLB42" s="498"/>
      <c r="TLC42" s="498"/>
      <c r="TLD42" s="498"/>
      <c r="TLE42" s="498"/>
      <c r="TLF42" s="498"/>
      <c r="TLG42" s="498"/>
      <c r="TLH42" s="498"/>
      <c r="TLI42" s="498"/>
      <c r="TLJ42" s="498"/>
      <c r="TLK42" s="498"/>
      <c r="TLL42" s="498"/>
      <c r="TLM42" s="498"/>
      <c r="TLN42" s="498"/>
      <c r="TLO42" s="498"/>
      <c r="TLP42" s="498"/>
      <c r="TLQ42" s="498"/>
      <c r="TLR42" s="498"/>
      <c r="TLS42" s="498"/>
      <c r="TLT42" s="498"/>
      <c r="TLU42" s="498"/>
      <c r="TLV42" s="498"/>
      <c r="TLW42" s="498"/>
      <c r="TLX42" s="498"/>
      <c r="TLY42" s="498"/>
      <c r="TLZ42" s="498"/>
      <c r="TMA42" s="498"/>
      <c r="TMB42" s="498"/>
      <c r="TMC42" s="498"/>
      <c r="TMD42" s="498"/>
      <c r="TME42" s="498"/>
      <c r="TMF42" s="498"/>
      <c r="TMG42" s="498"/>
      <c r="TMH42" s="498"/>
      <c r="TMI42" s="498"/>
      <c r="TMJ42" s="498"/>
      <c r="TMK42" s="498"/>
      <c r="TML42" s="498"/>
      <c r="TMM42" s="498"/>
      <c r="TMN42" s="498"/>
      <c r="TMO42" s="498"/>
      <c r="TMP42" s="498"/>
      <c r="TMQ42" s="498"/>
      <c r="TMR42" s="498"/>
      <c r="TMS42" s="498"/>
      <c r="TMT42" s="498"/>
      <c r="TMU42" s="498"/>
      <c r="TMV42" s="498"/>
      <c r="TMW42" s="498"/>
      <c r="TMX42" s="498"/>
      <c r="TMY42" s="498"/>
      <c r="TMZ42" s="498"/>
      <c r="TNA42" s="498"/>
      <c r="TNB42" s="498"/>
      <c r="TNC42" s="498"/>
      <c r="TND42" s="498"/>
      <c r="TNE42" s="498"/>
      <c r="TNF42" s="498"/>
      <c r="TNG42" s="498"/>
      <c r="TNH42" s="498"/>
      <c r="TNI42" s="498"/>
      <c r="TNJ42" s="498"/>
      <c r="TNK42" s="498"/>
      <c r="TNL42" s="498"/>
      <c r="TNM42" s="498"/>
      <c r="TNN42" s="498"/>
      <c r="TNO42" s="498"/>
      <c r="TNP42" s="498"/>
      <c r="TNQ42" s="498"/>
      <c r="TNR42" s="498"/>
      <c r="TNS42" s="498"/>
      <c r="TNT42" s="498"/>
      <c r="TNU42" s="498"/>
      <c r="TNV42" s="498"/>
      <c r="TNW42" s="498"/>
      <c r="TNX42" s="498"/>
      <c r="TNY42" s="498"/>
      <c r="TNZ42" s="498"/>
      <c r="TOA42" s="498"/>
      <c r="TOB42" s="498"/>
      <c r="TOC42" s="498"/>
      <c r="TOD42" s="498"/>
      <c r="TOE42" s="498"/>
      <c r="TOF42" s="498"/>
      <c r="TOG42" s="498"/>
      <c r="TOH42" s="498"/>
      <c r="TOI42" s="498"/>
      <c r="TOJ42" s="498"/>
      <c r="TOK42" s="498"/>
      <c r="TOL42" s="498"/>
      <c r="TOM42" s="498"/>
      <c r="TON42" s="498"/>
      <c r="TOO42" s="498"/>
      <c r="TOP42" s="498"/>
      <c r="TOQ42" s="498"/>
      <c r="TOR42" s="498"/>
      <c r="TOS42" s="498"/>
      <c r="TOT42" s="498"/>
      <c r="TOU42" s="498"/>
      <c r="TOV42" s="498"/>
      <c r="TOW42" s="498"/>
      <c r="TOX42" s="498"/>
      <c r="TOY42" s="498"/>
      <c r="TOZ42" s="498"/>
      <c r="TPA42" s="498"/>
      <c r="TPB42" s="498"/>
      <c r="TPC42" s="498"/>
      <c r="TPD42" s="498"/>
      <c r="TPE42" s="498"/>
      <c r="TPF42" s="498"/>
      <c r="TPG42" s="498"/>
      <c r="TPH42" s="498"/>
      <c r="TPI42" s="498"/>
      <c r="TPJ42" s="498"/>
      <c r="TPK42" s="498"/>
      <c r="TPL42" s="498"/>
      <c r="TPM42" s="498"/>
      <c r="TPN42" s="498"/>
      <c r="TPO42" s="498"/>
      <c r="TPP42" s="498"/>
      <c r="TPQ42" s="498"/>
      <c r="TPR42" s="498"/>
      <c r="TPS42" s="498"/>
      <c r="TPT42" s="498"/>
      <c r="TPU42" s="498"/>
      <c r="TPV42" s="498"/>
      <c r="TPW42" s="498"/>
      <c r="TPX42" s="498"/>
      <c r="TPY42" s="498"/>
      <c r="TPZ42" s="498"/>
      <c r="TQA42" s="498"/>
      <c r="TQB42" s="498"/>
      <c r="TQC42" s="498"/>
      <c r="TQD42" s="498"/>
      <c r="TQE42" s="498"/>
      <c r="TQF42" s="498"/>
      <c r="TQG42" s="498"/>
      <c r="TQH42" s="498"/>
      <c r="TQI42" s="498"/>
      <c r="TQJ42" s="498"/>
      <c r="TQK42" s="498"/>
      <c r="TQL42" s="498"/>
      <c r="TQM42" s="498"/>
      <c r="TQN42" s="498"/>
      <c r="TQO42" s="498"/>
      <c r="TQP42" s="498"/>
      <c r="TQQ42" s="498"/>
      <c r="TQR42" s="498"/>
      <c r="TQS42" s="498"/>
      <c r="TQT42" s="498"/>
      <c r="TQU42" s="498"/>
      <c r="TQV42" s="498"/>
      <c r="TQW42" s="498"/>
      <c r="TQX42" s="498"/>
      <c r="TQY42" s="498"/>
      <c r="TQZ42" s="498"/>
      <c r="TRA42" s="498"/>
      <c r="TRB42" s="498"/>
      <c r="TRC42" s="498"/>
      <c r="TRD42" s="498"/>
      <c r="TRE42" s="498"/>
      <c r="TRF42" s="498"/>
      <c r="TRG42" s="498"/>
      <c r="TRH42" s="498"/>
      <c r="TRI42" s="498"/>
      <c r="TRJ42" s="498"/>
      <c r="TRK42" s="498"/>
      <c r="TRL42" s="498"/>
      <c r="TRM42" s="498"/>
      <c r="TRN42" s="498"/>
      <c r="TRO42" s="498"/>
      <c r="TRP42" s="498"/>
      <c r="TRQ42" s="498"/>
      <c r="TRR42" s="498"/>
      <c r="TRS42" s="498"/>
      <c r="TRT42" s="498"/>
      <c r="TRU42" s="498"/>
      <c r="TRV42" s="498"/>
      <c r="TRW42" s="498"/>
      <c r="TRX42" s="498"/>
      <c r="TRY42" s="498"/>
      <c r="TRZ42" s="498"/>
      <c r="TSA42" s="498"/>
      <c r="TSB42" s="498"/>
      <c r="TSC42" s="498"/>
      <c r="TSD42" s="498"/>
      <c r="TSE42" s="498"/>
      <c r="TSF42" s="498"/>
      <c r="TSG42" s="498"/>
      <c r="TSH42" s="498"/>
      <c r="TSI42" s="498"/>
      <c r="TSJ42" s="498"/>
      <c r="TSK42" s="498"/>
      <c r="TSL42" s="498"/>
      <c r="TSM42" s="498"/>
      <c r="TSN42" s="498"/>
      <c r="TSO42" s="498"/>
      <c r="TSP42" s="498"/>
      <c r="TSQ42" s="498"/>
      <c r="TSR42" s="498"/>
      <c r="TSS42" s="498"/>
      <c r="TST42" s="498"/>
      <c r="TSU42" s="498"/>
      <c r="TSV42" s="498"/>
      <c r="TSW42" s="498"/>
      <c r="TSX42" s="498"/>
      <c r="TSY42" s="498"/>
      <c r="TSZ42" s="498"/>
      <c r="TTA42" s="498"/>
      <c r="TTB42" s="498"/>
      <c r="TTC42" s="498"/>
      <c r="TTD42" s="498"/>
      <c r="TTE42" s="498"/>
      <c r="TTF42" s="498"/>
      <c r="TTG42" s="498"/>
      <c r="TTH42" s="498"/>
      <c r="TTI42" s="498"/>
      <c r="TTJ42" s="498"/>
      <c r="TTK42" s="498"/>
      <c r="TTL42" s="498"/>
      <c r="TTM42" s="498"/>
      <c r="TTN42" s="498"/>
      <c r="TTO42" s="498"/>
      <c r="TTP42" s="498"/>
      <c r="TTQ42" s="498"/>
      <c r="TTR42" s="498"/>
      <c r="TTS42" s="498"/>
      <c r="TTT42" s="498"/>
      <c r="TTU42" s="498"/>
      <c r="TTV42" s="498"/>
      <c r="TTW42" s="498"/>
      <c r="TTX42" s="498"/>
      <c r="TTY42" s="498"/>
      <c r="TTZ42" s="498"/>
      <c r="TUA42" s="498"/>
      <c r="TUB42" s="498"/>
      <c r="TUC42" s="498"/>
      <c r="TUD42" s="498"/>
      <c r="TUE42" s="498"/>
      <c r="TUF42" s="498"/>
      <c r="TUG42" s="498"/>
      <c r="TUH42" s="498"/>
      <c r="TUI42" s="498"/>
      <c r="TUJ42" s="498"/>
      <c r="TUK42" s="498"/>
      <c r="TUL42" s="498"/>
      <c r="TUM42" s="498"/>
      <c r="TUN42" s="498"/>
      <c r="TUO42" s="498"/>
      <c r="TUP42" s="498"/>
      <c r="TUQ42" s="498"/>
      <c r="TUR42" s="498"/>
      <c r="TUS42" s="498"/>
      <c r="TUT42" s="498"/>
      <c r="TUU42" s="498"/>
      <c r="TUV42" s="498"/>
      <c r="TUW42" s="498"/>
      <c r="TUX42" s="498"/>
      <c r="TUY42" s="498"/>
      <c r="TUZ42" s="498"/>
      <c r="TVA42" s="498"/>
      <c r="TVB42" s="498"/>
      <c r="TVC42" s="498"/>
      <c r="TVD42" s="498"/>
      <c r="TVE42" s="498"/>
      <c r="TVF42" s="498"/>
      <c r="TVG42" s="498"/>
      <c r="TVH42" s="498"/>
      <c r="TVI42" s="498"/>
      <c r="TVJ42" s="498"/>
      <c r="TVK42" s="498"/>
      <c r="TVL42" s="498"/>
      <c r="TVM42" s="498"/>
      <c r="TVN42" s="498"/>
      <c r="TVO42" s="498"/>
      <c r="TVP42" s="498"/>
      <c r="TVQ42" s="498"/>
      <c r="TVR42" s="498"/>
      <c r="TVS42" s="498"/>
      <c r="TVT42" s="498"/>
      <c r="TVU42" s="498"/>
      <c r="TVV42" s="498"/>
      <c r="TVW42" s="498"/>
      <c r="TVX42" s="498"/>
      <c r="TVY42" s="498"/>
      <c r="TVZ42" s="498"/>
      <c r="TWA42" s="498"/>
      <c r="TWB42" s="498"/>
      <c r="TWC42" s="498"/>
      <c r="TWD42" s="498"/>
      <c r="TWE42" s="498"/>
      <c r="TWF42" s="498"/>
      <c r="TWG42" s="498"/>
      <c r="TWH42" s="498"/>
      <c r="TWI42" s="498"/>
      <c r="TWJ42" s="498"/>
      <c r="TWK42" s="498"/>
      <c r="TWL42" s="498"/>
      <c r="TWM42" s="498"/>
      <c r="TWN42" s="498"/>
      <c r="TWO42" s="498"/>
      <c r="TWP42" s="498"/>
      <c r="TWQ42" s="498"/>
      <c r="TWR42" s="498"/>
      <c r="TWS42" s="498"/>
      <c r="TWT42" s="498"/>
      <c r="TWU42" s="498"/>
      <c r="TWV42" s="498"/>
      <c r="TWW42" s="498"/>
      <c r="TWX42" s="498"/>
      <c r="TWY42" s="498"/>
      <c r="TWZ42" s="498"/>
      <c r="TXA42" s="498"/>
      <c r="TXB42" s="498"/>
      <c r="TXC42" s="498"/>
      <c r="TXD42" s="498"/>
      <c r="TXE42" s="498"/>
      <c r="TXF42" s="498"/>
      <c r="TXG42" s="498"/>
      <c r="TXH42" s="498"/>
      <c r="TXI42" s="498"/>
      <c r="TXJ42" s="498"/>
      <c r="TXK42" s="498"/>
      <c r="TXL42" s="498"/>
      <c r="TXM42" s="498"/>
      <c r="TXN42" s="498"/>
      <c r="TXO42" s="498"/>
      <c r="TXP42" s="498"/>
      <c r="TXQ42" s="498"/>
      <c r="TXR42" s="498"/>
      <c r="TXS42" s="498"/>
      <c r="TXT42" s="498"/>
      <c r="TXU42" s="498"/>
      <c r="TXV42" s="498"/>
      <c r="TXW42" s="498"/>
      <c r="TXX42" s="498"/>
      <c r="TXY42" s="498"/>
      <c r="TXZ42" s="498"/>
      <c r="TYA42" s="498"/>
      <c r="TYB42" s="498"/>
      <c r="TYC42" s="498"/>
      <c r="TYD42" s="498"/>
      <c r="TYE42" s="498"/>
      <c r="TYF42" s="498"/>
      <c r="TYG42" s="498"/>
      <c r="TYH42" s="498"/>
      <c r="TYI42" s="498"/>
      <c r="TYJ42" s="498"/>
      <c r="TYK42" s="498"/>
      <c r="TYL42" s="498"/>
      <c r="TYM42" s="498"/>
      <c r="TYN42" s="498"/>
      <c r="TYO42" s="498"/>
      <c r="TYP42" s="498"/>
      <c r="TYQ42" s="498"/>
      <c r="TYR42" s="498"/>
      <c r="TYS42" s="498"/>
      <c r="TYT42" s="498"/>
      <c r="TYU42" s="498"/>
      <c r="TYV42" s="498"/>
      <c r="TYW42" s="498"/>
      <c r="TYX42" s="498"/>
      <c r="TYY42" s="498"/>
      <c r="TYZ42" s="498"/>
      <c r="TZA42" s="498"/>
      <c r="TZB42" s="498"/>
      <c r="TZC42" s="498"/>
      <c r="TZD42" s="498"/>
      <c r="TZE42" s="498"/>
      <c r="TZF42" s="498"/>
      <c r="TZG42" s="498"/>
      <c r="TZH42" s="498"/>
      <c r="TZI42" s="498"/>
      <c r="TZJ42" s="498"/>
      <c r="TZK42" s="498"/>
      <c r="TZL42" s="498"/>
      <c r="TZM42" s="498"/>
      <c r="TZN42" s="498"/>
      <c r="TZO42" s="498"/>
      <c r="TZP42" s="498"/>
      <c r="TZQ42" s="498"/>
      <c r="TZR42" s="498"/>
      <c r="TZS42" s="498"/>
      <c r="TZT42" s="498"/>
      <c r="TZU42" s="498"/>
      <c r="TZV42" s="498"/>
      <c r="TZW42" s="498"/>
      <c r="TZX42" s="498"/>
      <c r="TZY42" s="498"/>
      <c r="TZZ42" s="498"/>
      <c r="UAA42" s="498"/>
      <c r="UAB42" s="498"/>
      <c r="UAC42" s="498"/>
      <c r="UAD42" s="498"/>
      <c r="UAE42" s="498"/>
      <c r="UAF42" s="498"/>
      <c r="UAG42" s="498"/>
      <c r="UAH42" s="498"/>
      <c r="UAI42" s="498"/>
      <c r="UAJ42" s="498"/>
      <c r="UAK42" s="498"/>
      <c r="UAL42" s="498"/>
      <c r="UAM42" s="498"/>
      <c r="UAN42" s="498"/>
      <c r="UAO42" s="498"/>
      <c r="UAP42" s="498"/>
      <c r="UAQ42" s="498"/>
      <c r="UAR42" s="498"/>
      <c r="UAS42" s="498"/>
      <c r="UAT42" s="498"/>
      <c r="UAU42" s="498"/>
      <c r="UAV42" s="498"/>
      <c r="UAW42" s="498"/>
      <c r="UAX42" s="498"/>
      <c r="UAY42" s="498"/>
      <c r="UAZ42" s="498"/>
      <c r="UBA42" s="498"/>
      <c r="UBB42" s="498"/>
      <c r="UBC42" s="498"/>
      <c r="UBD42" s="498"/>
      <c r="UBE42" s="498"/>
      <c r="UBF42" s="498"/>
      <c r="UBG42" s="498"/>
      <c r="UBH42" s="498"/>
      <c r="UBI42" s="498"/>
      <c r="UBJ42" s="498"/>
      <c r="UBK42" s="498"/>
      <c r="UBL42" s="498"/>
      <c r="UBM42" s="498"/>
      <c r="UBN42" s="498"/>
      <c r="UBO42" s="498"/>
      <c r="UBP42" s="498"/>
      <c r="UBQ42" s="498"/>
      <c r="UBR42" s="498"/>
      <c r="UBS42" s="498"/>
      <c r="UBT42" s="498"/>
      <c r="UBU42" s="498"/>
      <c r="UBV42" s="498"/>
      <c r="UBW42" s="498"/>
      <c r="UBX42" s="498"/>
      <c r="UBY42" s="498"/>
      <c r="UBZ42" s="498"/>
      <c r="UCA42" s="498"/>
      <c r="UCB42" s="498"/>
      <c r="UCC42" s="498"/>
      <c r="UCD42" s="498"/>
      <c r="UCE42" s="498"/>
      <c r="UCF42" s="498"/>
      <c r="UCG42" s="498"/>
      <c r="UCH42" s="498"/>
      <c r="UCI42" s="498"/>
      <c r="UCJ42" s="498"/>
      <c r="UCK42" s="498"/>
      <c r="UCL42" s="498"/>
      <c r="UCM42" s="498"/>
      <c r="UCN42" s="498"/>
      <c r="UCO42" s="498"/>
      <c r="UCP42" s="498"/>
      <c r="UCQ42" s="498"/>
      <c r="UCR42" s="498"/>
      <c r="UCS42" s="498"/>
      <c r="UCT42" s="498"/>
      <c r="UCU42" s="498"/>
      <c r="UCV42" s="498"/>
      <c r="UCW42" s="498"/>
      <c r="UCX42" s="498"/>
      <c r="UCY42" s="498"/>
      <c r="UCZ42" s="498"/>
      <c r="UDA42" s="498"/>
      <c r="UDB42" s="498"/>
      <c r="UDC42" s="498"/>
      <c r="UDD42" s="498"/>
      <c r="UDE42" s="498"/>
      <c r="UDF42" s="498"/>
      <c r="UDG42" s="498"/>
      <c r="UDH42" s="498"/>
      <c r="UDI42" s="498"/>
      <c r="UDJ42" s="498"/>
      <c r="UDK42" s="498"/>
      <c r="UDL42" s="498"/>
      <c r="UDM42" s="498"/>
      <c r="UDN42" s="498"/>
      <c r="UDO42" s="498"/>
      <c r="UDP42" s="498"/>
      <c r="UDQ42" s="498"/>
      <c r="UDR42" s="498"/>
      <c r="UDS42" s="498"/>
      <c r="UDT42" s="498"/>
      <c r="UDU42" s="498"/>
      <c r="UDV42" s="498"/>
      <c r="UDW42" s="498"/>
      <c r="UDX42" s="498"/>
      <c r="UDY42" s="498"/>
      <c r="UDZ42" s="498"/>
      <c r="UEA42" s="498"/>
      <c r="UEB42" s="498"/>
      <c r="UEC42" s="498"/>
      <c r="UED42" s="498"/>
      <c r="UEE42" s="498"/>
      <c r="UEF42" s="498"/>
      <c r="UEG42" s="498"/>
      <c r="UEH42" s="498"/>
      <c r="UEI42" s="498"/>
      <c r="UEJ42" s="498"/>
      <c r="UEK42" s="498"/>
      <c r="UEL42" s="498"/>
      <c r="UEM42" s="498"/>
      <c r="UEN42" s="498"/>
      <c r="UEO42" s="498"/>
      <c r="UEP42" s="498"/>
      <c r="UEQ42" s="498"/>
      <c r="UER42" s="498"/>
      <c r="UES42" s="498"/>
      <c r="UET42" s="498"/>
      <c r="UEU42" s="498"/>
      <c r="UEV42" s="498"/>
      <c r="UEW42" s="498"/>
      <c r="UEX42" s="498"/>
      <c r="UEY42" s="498"/>
      <c r="UEZ42" s="498"/>
      <c r="UFA42" s="498"/>
      <c r="UFB42" s="498"/>
      <c r="UFC42" s="498"/>
      <c r="UFD42" s="498"/>
      <c r="UFE42" s="498"/>
      <c r="UFF42" s="498"/>
      <c r="UFG42" s="498"/>
      <c r="UFH42" s="498"/>
      <c r="UFI42" s="498"/>
      <c r="UFJ42" s="498"/>
      <c r="UFK42" s="498"/>
      <c r="UFL42" s="498"/>
      <c r="UFM42" s="498"/>
      <c r="UFN42" s="498"/>
      <c r="UFO42" s="498"/>
      <c r="UFP42" s="498"/>
      <c r="UFQ42" s="498"/>
      <c r="UFR42" s="498"/>
      <c r="UFS42" s="498"/>
      <c r="UFT42" s="498"/>
      <c r="UFU42" s="498"/>
      <c r="UFV42" s="498"/>
      <c r="UFW42" s="498"/>
      <c r="UFX42" s="498"/>
      <c r="UFY42" s="498"/>
      <c r="UFZ42" s="498"/>
      <c r="UGA42" s="498"/>
      <c r="UGB42" s="498"/>
      <c r="UGC42" s="498"/>
      <c r="UGD42" s="498"/>
      <c r="UGE42" s="498"/>
      <c r="UGF42" s="498"/>
      <c r="UGG42" s="498"/>
      <c r="UGH42" s="498"/>
      <c r="UGI42" s="498"/>
      <c r="UGJ42" s="498"/>
      <c r="UGK42" s="498"/>
      <c r="UGL42" s="498"/>
      <c r="UGM42" s="498"/>
      <c r="UGN42" s="498"/>
      <c r="UGO42" s="498"/>
      <c r="UGP42" s="498"/>
      <c r="UGQ42" s="498"/>
      <c r="UGR42" s="498"/>
      <c r="UGS42" s="498"/>
      <c r="UGT42" s="498"/>
      <c r="UGU42" s="498"/>
      <c r="UGV42" s="498"/>
      <c r="UGW42" s="498"/>
      <c r="UGX42" s="498"/>
      <c r="UGY42" s="498"/>
      <c r="UGZ42" s="498"/>
      <c r="UHA42" s="498"/>
      <c r="UHB42" s="498"/>
      <c r="UHC42" s="498"/>
      <c r="UHD42" s="498"/>
      <c r="UHE42" s="498"/>
      <c r="UHF42" s="498"/>
      <c r="UHG42" s="498"/>
      <c r="UHH42" s="498"/>
      <c r="UHI42" s="498"/>
      <c r="UHJ42" s="498"/>
      <c r="UHK42" s="498"/>
      <c r="UHL42" s="498"/>
      <c r="UHM42" s="498"/>
      <c r="UHN42" s="498"/>
      <c r="UHO42" s="498"/>
      <c r="UHP42" s="498"/>
      <c r="UHQ42" s="498"/>
      <c r="UHR42" s="498"/>
      <c r="UHS42" s="498"/>
      <c r="UHT42" s="498"/>
      <c r="UHU42" s="498"/>
      <c r="UHV42" s="498"/>
      <c r="UHW42" s="498"/>
      <c r="UHX42" s="498"/>
      <c r="UHY42" s="498"/>
      <c r="UHZ42" s="498"/>
      <c r="UIA42" s="498"/>
      <c r="UIB42" s="498"/>
      <c r="UIC42" s="498"/>
      <c r="UID42" s="498"/>
      <c r="UIE42" s="498"/>
      <c r="UIF42" s="498"/>
      <c r="UIG42" s="498"/>
      <c r="UIH42" s="498"/>
      <c r="UII42" s="498"/>
      <c r="UIJ42" s="498"/>
      <c r="UIK42" s="498"/>
      <c r="UIL42" s="498"/>
      <c r="UIM42" s="498"/>
      <c r="UIN42" s="498"/>
      <c r="UIO42" s="498"/>
      <c r="UIP42" s="498"/>
      <c r="UIQ42" s="498"/>
      <c r="UIR42" s="498"/>
      <c r="UIS42" s="498"/>
      <c r="UIT42" s="498"/>
      <c r="UIU42" s="498"/>
      <c r="UIV42" s="498"/>
      <c r="UIW42" s="498"/>
      <c r="UIX42" s="498"/>
      <c r="UIY42" s="498"/>
      <c r="UIZ42" s="498"/>
      <c r="UJA42" s="498"/>
      <c r="UJB42" s="498"/>
      <c r="UJC42" s="498"/>
      <c r="UJD42" s="498"/>
      <c r="UJE42" s="498"/>
      <c r="UJF42" s="498"/>
      <c r="UJG42" s="498"/>
      <c r="UJH42" s="498"/>
      <c r="UJI42" s="498"/>
      <c r="UJJ42" s="498"/>
      <c r="UJK42" s="498"/>
      <c r="UJL42" s="498"/>
      <c r="UJM42" s="498"/>
      <c r="UJN42" s="498"/>
      <c r="UJO42" s="498"/>
      <c r="UJP42" s="498"/>
      <c r="UJQ42" s="498"/>
      <c r="UJR42" s="498"/>
      <c r="UJS42" s="498"/>
      <c r="UJT42" s="498"/>
      <c r="UJU42" s="498"/>
      <c r="UJV42" s="498"/>
      <c r="UJW42" s="498"/>
      <c r="UJX42" s="498"/>
      <c r="UJY42" s="498"/>
      <c r="UJZ42" s="498"/>
      <c r="UKA42" s="498"/>
      <c r="UKB42" s="498"/>
      <c r="UKC42" s="498"/>
      <c r="UKD42" s="498"/>
      <c r="UKE42" s="498"/>
      <c r="UKF42" s="498"/>
      <c r="UKG42" s="498"/>
      <c r="UKH42" s="498"/>
      <c r="UKI42" s="498"/>
      <c r="UKJ42" s="498"/>
      <c r="UKK42" s="498"/>
      <c r="UKL42" s="498"/>
      <c r="UKM42" s="498"/>
      <c r="UKN42" s="498"/>
      <c r="UKO42" s="498"/>
      <c r="UKP42" s="498"/>
      <c r="UKQ42" s="498"/>
      <c r="UKR42" s="498"/>
      <c r="UKS42" s="498"/>
      <c r="UKT42" s="498"/>
      <c r="UKU42" s="498"/>
      <c r="UKV42" s="498"/>
      <c r="UKW42" s="498"/>
      <c r="UKX42" s="498"/>
      <c r="UKY42" s="498"/>
      <c r="UKZ42" s="498"/>
      <c r="ULA42" s="498"/>
      <c r="ULB42" s="498"/>
      <c r="ULC42" s="498"/>
      <c r="ULD42" s="498"/>
      <c r="ULE42" s="498"/>
      <c r="ULF42" s="498"/>
      <c r="ULG42" s="498"/>
      <c r="ULH42" s="498"/>
      <c r="ULI42" s="498"/>
      <c r="ULJ42" s="498"/>
      <c r="ULK42" s="498"/>
      <c r="ULL42" s="498"/>
      <c r="ULM42" s="498"/>
      <c r="ULN42" s="498"/>
      <c r="ULO42" s="498"/>
      <c r="ULP42" s="498"/>
      <c r="ULQ42" s="498"/>
      <c r="ULR42" s="498"/>
      <c r="ULS42" s="498"/>
      <c r="ULT42" s="498"/>
      <c r="ULU42" s="498"/>
      <c r="ULV42" s="498"/>
      <c r="ULW42" s="498"/>
      <c r="ULX42" s="498"/>
      <c r="ULY42" s="498"/>
      <c r="ULZ42" s="498"/>
      <c r="UMA42" s="498"/>
      <c r="UMB42" s="498"/>
      <c r="UMC42" s="498"/>
      <c r="UMD42" s="498"/>
      <c r="UME42" s="498"/>
      <c r="UMF42" s="498"/>
      <c r="UMG42" s="498"/>
      <c r="UMH42" s="498"/>
      <c r="UMI42" s="498"/>
      <c r="UMJ42" s="498"/>
      <c r="UMK42" s="498"/>
      <c r="UML42" s="498"/>
      <c r="UMM42" s="498"/>
      <c r="UMN42" s="498"/>
      <c r="UMO42" s="498"/>
      <c r="UMP42" s="498"/>
      <c r="UMQ42" s="498"/>
      <c r="UMR42" s="498"/>
      <c r="UMS42" s="498"/>
      <c r="UMT42" s="498"/>
      <c r="UMU42" s="498"/>
      <c r="UMV42" s="498"/>
      <c r="UMW42" s="498"/>
      <c r="UMX42" s="498"/>
      <c r="UMY42" s="498"/>
      <c r="UMZ42" s="498"/>
      <c r="UNA42" s="498"/>
      <c r="UNB42" s="498"/>
      <c r="UNC42" s="498"/>
      <c r="UND42" s="498"/>
      <c r="UNE42" s="498"/>
      <c r="UNF42" s="498"/>
      <c r="UNG42" s="498"/>
      <c r="UNH42" s="498"/>
      <c r="UNI42" s="498"/>
      <c r="UNJ42" s="498"/>
      <c r="UNK42" s="498"/>
      <c r="UNL42" s="498"/>
      <c r="UNM42" s="498"/>
      <c r="UNN42" s="498"/>
      <c r="UNO42" s="498"/>
      <c r="UNP42" s="498"/>
      <c r="UNQ42" s="498"/>
      <c r="UNR42" s="498"/>
      <c r="UNS42" s="498"/>
      <c r="UNT42" s="498"/>
      <c r="UNU42" s="498"/>
      <c r="UNV42" s="498"/>
      <c r="UNW42" s="498"/>
      <c r="UNX42" s="498"/>
      <c r="UNY42" s="498"/>
      <c r="UNZ42" s="498"/>
      <c r="UOA42" s="498"/>
      <c r="UOB42" s="498"/>
      <c r="UOC42" s="498"/>
      <c r="UOD42" s="498"/>
      <c r="UOE42" s="498"/>
      <c r="UOF42" s="498"/>
      <c r="UOG42" s="498"/>
      <c r="UOH42" s="498"/>
      <c r="UOI42" s="498"/>
      <c r="UOJ42" s="498"/>
      <c r="UOK42" s="498"/>
      <c r="UOL42" s="498"/>
      <c r="UOM42" s="498"/>
      <c r="UON42" s="498"/>
      <c r="UOO42" s="498"/>
      <c r="UOP42" s="498"/>
      <c r="UOQ42" s="498"/>
      <c r="UOR42" s="498"/>
      <c r="UOS42" s="498"/>
      <c r="UOT42" s="498"/>
      <c r="UOU42" s="498"/>
      <c r="UOV42" s="498"/>
      <c r="UOW42" s="498"/>
      <c r="UOX42" s="498"/>
      <c r="UOY42" s="498"/>
      <c r="UOZ42" s="498"/>
      <c r="UPA42" s="498"/>
      <c r="UPB42" s="498"/>
      <c r="UPC42" s="498"/>
      <c r="UPD42" s="498"/>
      <c r="UPE42" s="498"/>
      <c r="UPF42" s="498"/>
      <c r="UPG42" s="498"/>
      <c r="UPH42" s="498"/>
      <c r="UPI42" s="498"/>
      <c r="UPJ42" s="498"/>
      <c r="UPK42" s="498"/>
      <c r="UPL42" s="498"/>
      <c r="UPM42" s="498"/>
      <c r="UPN42" s="498"/>
      <c r="UPO42" s="498"/>
      <c r="UPP42" s="498"/>
      <c r="UPQ42" s="498"/>
      <c r="UPR42" s="498"/>
      <c r="UPS42" s="498"/>
      <c r="UPT42" s="498"/>
      <c r="UPU42" s="498"/>
      <c r="UPV42" s="498"/>
      <c r="UPW42" s="498"/>
      <c r="UPX42" s="498"/>
      <c r="UPY42" s="498"/>
      <c r="UPZ42" s="498"/>
      <c r="UQA42" s="498"/>
      <c r="UQB42" s="498"/>
      <c r="UQC42" s="498"/>
      <c r="UQD42" s="498"/>
      <c r="UQE42" s="498"/>
      <c r="UQF42" s="498"/>
      <c r="UQG42" s="498"/>
      <c r="UQH42" s="498"/>
      <c r="UQI42" s="498"/>
      <c r="UQJ42" s="498"/>
      <c r="UQK42" s="498"/>
      <c r="UQL42" s="498"/>
      <c r="UQM42" s="498"/>
      <c r="UQN42" s="498"/>
      <c r="UQO42" s="498"/>
      <c r="UQP42" s="498"/>
      <c r="UQQ42" s="498"/>
      <c r="UQR42" s="498"/>
      <c r="UQS42" s="498"/>
      <c r="UQT42" s="498"/>
      <c r="UQU42" s="498"/>
      <c r="UQV42" s="498"/>
      <c r="UQW42" s="498"/>
      <c r="UQX42" s="498"/>
      <c r="UQY42" s="498"/>
      <c r="UQZ42" s="498"/>
      <c r="URA42" s="498"/>
      <c r="URB42" s="498"/>
      <c r="URC42" s="498"/>
      <c r="URD42" s="498"/>
      <c r="URE42" s="498"/>
      <c r="URF42" s="498"/>
      <c r="URG42" s="498"/>
      <c r="URH42" s="498"/>
      <c r="URI42" s="498"/>
      <c r="URJ42" s="498"/>
      <c r="URK42" s="498"/>
      <c r="URL42" s="498"/>
      <c r="URM42" s="498"/>
      <c r="URN42" s="498"/>
      <c r="URO42" s="498"/>
      <c r="URP42" s="498"/>
      <c r="URQ42" s="498"/>
      <c r="URR42" s="498"/>
      <c r="URS42" s="498"/>
      <c r="URT42" s="498"/>
      <c r="URU42" s="498"/>
      <c r="URV42" s="498"/>
      <c r="URW42" s="498"/>
      <c r="URX42" s="498"/>
      <c r="URY42" s="498"/>
      <c r="URZ42" s="498"/>
      <c r="USA42" s="498"/>
      <c r="USB42" s="498"/>
      <c r="USC42" s="498"/>
      <c r="USD42" s="498"/>
      <c r="USE42" s="498"/>
      <c r="USF42" s="498"/>
      <c r="USG42" s="498"/>
      <c r="USH42" s="498"/>
      <c r="USI42" s="498"/>
      <c r="USJ42" s="498"/>
      <c r="USK42" s="498"/>
      <c r="USL42" s="498"/>
      <c r="USM42" s="498"/>
      <c r="USN42" s="498"/>
      <c r="USO42" s="498"/>
      <c r="USP42" s="498"/>
      <c r="USQ42" s="498"/>
      <c r="USR42" s="498"/>
      <c r="USS42" s="498"/>
      <c r="UST42" s="498"/>
      <c r="USU42" s="498"/>
      <c r="USV42" s="498"/>
      <c r="USW42" s="498"/>
      <c r="USX42" s="498"/>
      <c r="USY42" s="498"/>
      <c r="USZ42" s="498"/>
      <c r="UTA42" s="498"/>
      <c r="UTB42" s="498"/>
      <c r="UTC42" s="498"/>
      <c r="UTD42" s="498"/>
      <c r="UTE42" s="498"/>
      <c r="UTF42" s="498"/>
      <c r="UTG42" s="498"/>
      <c r="UTH42" s="498"/>
      <c r="UTI42" s="498"/>
      <c r="UTJ42" s="498"/>
      <c r="UTK42" s="498"/>
      <c r="UTL42" s="498"/>
      <c r="UTM42" s="498"/>
      <c r="UTN42" s="498"/>
      <c r="UTO42" s="498"/>
      <c r="UTP42" s="498"/>
      <c r="UTQ42" s="498"/>
      <c r="UTR42" s="498"/>
      <c r="UTS42" s="498"/>
      <c r="UTT42" s="498"/>
      <c r="UTU42" s="498"/>
      <c r="UTV42" s="498"/>
      <c r="UTW42" s="498"/>
      <c r="UTX42" s="498"/>
      <c r="UTY42" s="498"/>
      <c r="UTZ42" s="498"/>
      <c r="UUA42" s="498"/>
      <c r="UUB42" s="498"/>
      <c r="UUC42" s="498"/>
      <c r="UUD42" s="498"/>
      <c r="UUE42" s="498"/>
      <c r="UUF42" s="498"/>
      <c r="UUG42" s="498"/>
      <c r="UUH42" s="498"/>
      <c r="UUI42" s="498"/>
      <c r="UUJ42" s="498"/>
      <c r="UUK42" s="498"/>
      <c r="UUL42" s="498"/>
      <c r="UUM42" s="498"/>
      <c r="UUN42" s="498"/>
      <c r="UUO42" s="498"/>
      <c r="UUP42" s="498"/>
      <c r="UUQ42" s="498"/>
      <c r="UUR42" s="498"/>
      <c r="UUS42" s="498"/>
      <c r="UUT42" s="498"/>
      <c r="UUU42" s="498"/>
      <c r="UUV42" s="498"/>
      <c r="UUW42" s="498"/>
      <c r="UUX42" s="498"/>
      <c r="UUY42" s="498"/>
      <c r="UUZ42" s="498"/>
      <c r="UVA42" s="498"/>
      <c r="UVB42" s="498"/>
      <c r="UVC42" s="498"/>
      <c r="UVD42" s="498"/>
      <c r="UVE42" s="498"/>
      <c r="UVF42" s="498"/>
      <c r="UVG42" s="498"/>
      <c r="UVH42" s="498"/>
      <c r="UVI42" s="498"/>
      <c r="UVJ42" s="498"/>
      <c r="UVK42" s="498"/>
      <c r="UVL42" s="498"/>
      <c r="UVM42" s="498"/>
      <c r="UVN42" s="498"/>
      <c r="UVO42" s="498"/>
      <c r="UVP42" s="498"/>
      <c r="UVQ42" s="498"/>
      <c r="UVR42" s="498"/>
      <c r="UVS42" s="498"/>
      <c r="UVT42" s="498"/>
      <c r="UVU42" s="498"/>
      <c r="UVV42" s="498"/>
      <c r="UVW42" s="498"/>
      <c r="UVX42" s="498"/>
      <c r="UVY42" s="498"/>
      <c r="UVZ42" s="498"/>
      <c r="UWA42" s="498"/>
      <c r="UWB42" s="498"/>
      <c r="UWC42" s="498"/>
      <c r="UWD42" s="498"/>
      <c r="UWE42" s="498"/>
      <c r="UWF42" s="498"/>
      <c r="UWG42" s="498"/>
      <c r="UWH42" s="498"/>
      <c r="UWI42" s="498"/>
      <c r="UWJ42" s="498"/>
      <c r="UWK42" s="498"/>
      <c r="UWL42" s="498"/>
      <c r="UWM42" s="498"/>
      <c r="UWN42" s="498"/>
      <c r="UWO42" s="498"/>
      <c r="UWP42" s="498"/>
      <c r="UWQ42" s="498"/>
      <c r="UWR42" s="498"/>
      <c r="UWS42" s="498"/>
      <c r="UWT42" s="498"/>
      <c r="UWU42" s="498"/>
      <c r="UWV42" s="498"/>
      <c r="UWW42" s="498"/>
      <c r="UWX42" s="498"/>
      <c r="UWY42" s="498"/>
      <c r="UWZ42" s="498"/>
      <c r="UXA42" s="498"/>
      <c r="UXB42" s="498"/>
      <c r="UXC42" s="498"/>
      <c r="UXD42" s="498"/>
      <c r="UXE42" s="498"/>
      <c r="UXF42" s="498"/>
      <c r="UXG42" s="498"/>
      <c r="UXH42" s="498"/>
      <c r="UXI42" s="498"/>
      <c r="UXJ42" s="498"/>
      <c r="UXK42" s="498"/>
      <c r="UXL42" s="498"/>
      <c r="UXM42" s="498"/>
      <c r="UXN42" s="498"/>
      <c r="UXO42" s="498"/>
      <c r="UXP42" s="498"/>
      <c r="UXQ42" s="498"/>
      <c r="UXR42" s="498"/>
      <c r="UXS42" s="498"/>
      <c r="UXT42" s="498"/>
      <c r="UXU42" s="498"/>
      <c r="UXV42" s="498"/>
      <c r="UXW42" s="498"/>
      <c r="UXX42" s="498"/>
      <c r="UXY42" s="498"/>
      <c r="UXZ42" s="498"/>
      <c r="UYA42" s="498"/>
      <c r="UYB42" s="498"/>
      <c r="UYC42" s="498"/>
      <c r="UYD42" s="498"/>
      <c r="UYE42" s="498"/>
      <c r="UYF42" s="498"/>
      <c r="UYG42" s="498"/>
      <c r="UYH42" s="498"/>
      <c r="UYI42" s="498"/>
      <c r="UYJ42" s="498"/>
      <c r="UYK42" s="498"/>
      <c r="UYL42" s="498"/>
      <c r="UYM42" s="498"/>
      <c r="UYN42" s="498"/>
      <c r="UYO42" s="498"/>
      <c r="UYP42" s="498"/>
      <c r="UYQ42" s="498"/>
      <c r="UYR42" s="498"/>
      <c r="UYS42" s="498"/>
      <c r="UYT42" s="498"/>
      <c r="UYU42" s="498"/>
      <c r="UYV42" s="498"/>
      <c r="UYW42" s="498"/>
      <c r="UYX42" s="498"/>
      <c r="UYY42" s="498"/>
      <c r="UYZ42" s="498"/>
      <c r="UZA42" s="498"/>
      <c r="UZB42" s="498"/>
      <c r="UZC42" s="498"/>
      <c r="UZD42" s="498"/>
      <c r="UZE42" s="498"/>
      <c r="UZF42" s="498"/>
      <c r="UZG42" s="498"/>
      <c r="UZH42" s="498"/>
      <c r="UZI42" s="498"/>
      <c r="UZJ42" s="498"/>
      <c r="UZK42" s="498"/>
      <c r="UZL42" s="498"/>
      <c r="UZM42" s="498"/>
      <c r="UZN42" s="498"/>
      <c r="UZO42" s="498"/>
      <c r="UZP42" s="498"/>
      <c r="UZQ42" s="498"/>
      <c r="UZR42" s="498"/>
      <c r="UZS42" s="498"/>
      <c r="UZT42" s="498"/>
      <c r="UZU42" s="498"/>
      <c r="UZV42" s="498"/>
      <c r="UZW42" s="498"/>
      <c r="UZX42" s="498"/>
      <c r="UZY42" s="498"/>
      <c r="UZZ42" s="498"/>
      <c r="VAA42" s="498"/>
      <c r="VAB42" s="498"/>
      <c r="VAC42" s="498"/>
      <c r="VAD42" s="498"/>
      <c r="VAE42" s="498"/>
      <c r="VAF42" s="498"/>
      <c r="VAG42" s="498"/>
      <c r="VAH42" s="498"/>
      <c r="VAI42" s="498"/>
      <c r="VAJ42" s="498"/>
      <c r="VAK42" s="498"/>
      <c r="VAL42" s="498"/>
      <c r="VAM42" s="498"/>
      <c r="VAN42" s="498"/>
      <c r="VAO42" s="498"/>
      <c r="VAP42" s="498"/>
      <c r="VAQ42" s="498"/>
      <c r="VAR42" s="498"/>
      <c r="VAS42" s="498"/>
      <c r="VAT42" s="498"/>
      <c r="VAU42" s="498"/>
      <c r="VAV42" s="498"/>
      <c r="VAW42" s="498"/>
      <c r="VAX42" s="498"/>
      <c r="VAY42" s="498"/>
      <c r="VAZ42" s="498"/>
      <c r="VBA42" s="498"/>
      <c r="VBB42" s="498"/>
      <c r="VBC42" s="498"/>
      <c r="VBD42" s="498"/>
      <c r="VBE42" s="498"/>
      <c r="VBF42" s="498"/>
      <c r="VBG42" s="498"/>
      <c r="VBH42" s="498"/>
      <c r="VBI42" s="498"/>
      <c r="VBJ42" s="498"/>
      <c r="VBK42" s="498"/>
      <c r="VBL42" s="498"/>
      <c r="VBM42" s="498"/>
      <c r="VBN42" s="498"/>
      <c r="VBO42" s="498"/>
      <c r="VBP42" s="498"/>
      <c r="VBQ42" s="498"/>
      <c r="VBR42" s="498"/>
      <c r="VBS42" s="498"/>
      <c r="VBT42" s="498"/>
      <c r="VBU42" s="498"/>
      <c r="VBV42" s="498"/>
      <c r="VBW42" s="498"/>
      <c r="VBX42" s="498"/>
      <c r="VBY42" s="498"/>
      <c r="VBZ42" s="498"/>
      <c r="VCA42" s="498"/>
      <c r="VCB42" s="498"/>
      <c r="VCC42" s="498"/>
      <c r="VCD42" s="498"/>
      <c r="VCE42" s="498"/>
      <c r="VCF42" s="498"/>
      <c r="VCG42" s="498"/>
      <c r="VCH42" s="498"/>
      <c r="VCI42" s="498"/>
      <c r="VCJ42" s="498"/>
      <c r="VCK42" s="498"/>
      <c r="VCL42" s="498"/>
      <c r="VCM42" s="498"/>
      <c r="VCN42" s="498"/>
      <c r="VCO42" s="498"/>
      <c r="VCP42" s="498"/>
      <c r="VCQ42" s="498"/>
      <c r="VCR42" s="498"/>
      <c r="VCS42" s="498"/>
      <c r="VCT42" s="498"/>
      <c r="VCU42" s="498"/>
      <c r="VCV42" s="498"/>
      <c r="VCW42" s="498"/>
      <c r="VCX42" s="498"/>
      <c r="VCY42" s="498"/>
      <c r="VCZ42" s="498"/>
      <c r="VDA42" s="498"/>
      <c r="VDB42" s="498"/>
      <c r="VDC42" s="498"/>
      <c r="VDD42" s="498"/>
      <c r="VDE42" s="498"/>
      <c r="VDF42" s="498"/>
      <c r="VDG42" s="498"/>
      <c r="VDH42" s="498"/>
      <c r="VDI42" s="498"/>
      <c r="VDJ42" s="498"/>
      <c r="VDK42" s="498"/>
      <c r="VDL42" s="498"/>
      <c r="VDM42" s="498"/>
      <c r="VDN42" s="498"/>
      <c r="VDO42" s="498"/>
      <c r="VDP42" s="498"/>
      <c r="VDQ42" s="498"/>
      <c r="VDR42" s="498"/>
      <c r="VDS42" s="498"/>
      <c r="VDT42" s="498"/>
      <c r="VDU42" s="498"/>
      <c r="VDV42" s="498"/>
      <c r="VDW42" s="498"/>
      <c r="VDX42" s="498"/>
      <c r="VDY42" s="498"/>
      <c r="VDZ42" s="498"/>
      <c r="VEA42" s="498"/>
      <c r="VEB42" s="498"/>
      <c r="VEC42" s="498"/>
      <c r="VED42" s="498"/>
      <c r="VEE42" s="498"/>
      <c r="VEF42" s="498"/>
      <c r="VEG42" s="498"/>
      <c r="VEH42" s="498"/>
      <c r="VEI42" s="498"/>
      <c r="VEJ42" s="498"/>
      <c r="VEK42" s="498"/>
      <c r="VEL42" s="498"/>
      <c r="VEM42" s="498"/>
      <c r="VEN42" s="498"/>
      <c r="VEO42" s="498"/>
      <c r="VEP42" s="498"/>
      <c r="VEQ42" s="498"/>
      <c r="VER42" s="498"/>
      <c r="VES42" s="498"/>
      <c r="VET42" s="498"/>
      <c r="VEU42" s="498"/>
      <c r="VEV42" s="498"/>
      <c r="VEW42" s="498"/>
      <c r="VEX42" s="498"/>
      <c r="VEY42" s="498"/>
      <c r="VEZ42" s="498"/>
      <c r="VFA42" s="498"/>
      <c r="VFB42" s="498"/>
      <c r="VFC42" s="498"/>
      <c r="VFD42" s="498"/>
      <c r="VFE42" s="498"/>
      <c r="VFF42" s="498"/>
      <c r="VFG42" s="498"/>
      <c r="VFH42" s="498"/>
      <c r="VFI42" s="498"/>
      <c r="VFJ42" s="498"/>
      <c r="VFK42" s="498"/>
      <c r="VFL42" s="498"/>
      <c r="VFM42" s="498"/>
      <c r="VFN42" s="498"/>
      <c r="VFO42" s="498"/>
      <c r="VFP42" s="498"/>
      <c r="VFQ42" s="498"/>
      <c r="VFR42" s="498"/>
      <c r="VFS42" s="498"/>
      <c r="VFT42" s="498"/>
      <c r="VFU42" s="498"/>
      <c r="VFV42" s="498"/>
      <c r="VFW42" s="498"/>
      <c r="VFX42" s="498"/>
      <c r="VFY42" s="498"/>
      <c r="VFZ42" s="498"/>
      <c r="VGA42" s="498"/>
      <c r="VGB42" s="498"/>
      <c r="VGC42" s="498"/>
      <c r="VGD42" s="498"/>
      <c r="VGE42" s="498"/>
      <c r="VGF42" s="498"/>
      <c r="VGG42" s="498"/>
      <c r="VGH42" s="498"/>
      <c r="VGI42" s="498"/>
      <c r="VGJ42" s="498"/>
      <c r="VGK42" s="498"/>
      <c r="VGL42" s="498"/>
      <c r="VGM42" s="498"/>
      <c r="VGN42" s="498"/>
      <c r="VGO42" s="498"/>
      <c r="VGP42" s="498"/>
      <c r="VGQ42" s="498"/>
      <c r="VGR42" s="498"/>
      <c r="VGS42" s="498"/>
      <c r="VGT42" s="498"/>
      <c r="VGU42" s="498"/>
      <c r="VGV42" s="498"/>
      <c r="VGW42" s="498"/>
      <c r="VGX42" s="498"/>
      <c r="VGY42" s="498"/>
      <c r="VGZ42" s="498"/>
      <c r="VHA42" s="498"/>
      <c r="VHB42" s="498"/>
      <c r="VHC42" s="498"/>
      <c r="VHD42" s="498"/>
      <c r="VHE42" s="498"/>
      <c r="VHF42" s="498"/>
      <c r="VHG42" s="498"/>
      <c r="VHH42" s="498"/>
      <c r="VHI42" s="498"/>
      <c r="VHJ42" s="498"/>
      <c r="VHK42" s="498"/>
      <c r="VHL42" s="498"/>
      <c r="VHM42" s="498"/>
      <c r="VHN42" s="498"/>
      <c r="VHO42" s="498"/>
      <c r="VHP42" s="498"/>
      <c r="VHQ42" s="498"/>
      <c r="VHR42" s="498"/>
      <c r="VHS42" s="498"/>
      <c r="VHT42" s="498"/>
      <c r="VHU42" s="498"/>
      <c r="VHV42" s="498"/>
      <c r="VHW42" s="498"/>
      <c r="VHX42" s="498"/>
      <c r="VHY42" s="498"/>
      <c r="VHZ42" s="498"/>
      <c r="VIA42" s="498"/>
      <c r="VIB42" s="498"/>
      <c r="VIC42" s="498"/>
      <c r="VID42" s="498"/>
      <c r="VIE42" s="498"/>
      <c r="VIF42" s="498"/>
      <c r="VIG42" s="498"/>
      <c r="VIH42" s="498"/>
      <c r="VII42" s="498"/>
      <c r="VIJ42" s="498"/>
      <c r="VIK42" s="498"/>
      <c r="VIL42" s="498"/>
      <c r="VIM42" s="498"/>
      <c r="VIN42" s="498"/>
      <c r="VIO42" s="498"/>
      <c r="VIP42" s="498"/>
      <c r="VIQ42" s="498"/>
      <c r="VIR42" s="498"/>
      <c r="VIS42" s="498"/>
      <c r="VIT42" s="498"/>
      <c r="VIU42" s="498"/>
      <c r="VIV42" s="498"/>
      <c r="VIW42" s="498"/>
      <c r="VIX42" s="498"/>
      <c r="VIY42" s="498"/>
      <c r="VIZ42" s="498"/>
      <c r="VJA42" s="498"/>
      <c r="VJB42" s="498"/>
      <c r="VJC42" s="498"/>
      <c r="VJD42" s="498"/>
      <c r="VJE42" s="498"/>
      <c r="VJF42" s="498"/>
      <c r="VJG42" s="498"/>
      <c r="VJH42" s="498"/>
      <c r="VJI42" s="498"/>
      <c r="VJJ42" s="498"/>
      <c r="VJK42" s="498"/>
      <c r="VJL42" s="498"/>
      <c r="VJM42" s="498"/>
      <c r="VJN42" s="498"/>
      <c r="VJO42" s="498"/>
      <c r="VJP42" s="498"/>
      <c r="VJQ42" s="498"/>
      <c r="VJR42" s="498"/>
      <c r="VJS42" s="498"/>
      <c r="VJT42" s="498"/>
      <c r="VJU42" s="498"/>
      <c r="VJV42" s="498"/>
      <c r="VJW42" s="498"/>
      <c r="VJX42" s="498"/>
      <c r="VJY42" s="498"/>
      <c r="VJZ42" s="498"/>
      <c r="VKA42" s="498"/>
      <c r="VKB42" s="498"/>
      <c r="VKC42" s="498"/>
      <c r="VKD42" s="498"/>
      <c r="VKE42" s="498"/>
      <c r="VKF42" s="498"/>
      <c r="VKG42" s="498"/>
      <c r="VKH42" s="498"/>
      <c r="VKI42" s="498"/>
      <c r="VKJ42" s="498"/>
      <c r="VKK42" s="498"/>
      <c r="VKL42" s="498"/>
      <c r="VKM42" s="498"/>
      <c r="VKN42" s="498"/>
      <c r="VKO42" s="498"/>
      <c r="VKP42" s="498"/>
      <c r="VKQ42" s="498"/>
      <c r="VKR42" s="498"/>
      <c r="VKS42" s="498"/>
      <c r="VKT42" s="498"/>
      <c r="VKU42" s="498"/>
      <c r="VKV42" s="498"/>
      <c r="VKW42" s="498"/>
      <c r="VKX42" s="498"/>
      <c r="VKY42" s="498"/>
      <c r="VKZ42" s="498"/>
      <c r="VLA42" s="498"/>
      <c r="VLB42" s="498"/>
      <c r="VLC42" s="498"/>
      <c r="VLD42" s="498"/>
      <c r="VLE42" s="498"/>
      <c r="VLF42" s="498"/>
      <c r="VLG42" s="498"/>
      <c r="VLH42" s="498"/>
      <c r="VLI42" s="498"/>
      <c r="VLJ42" s="498"/>
      <c r="VLK42" s="498"/>
      <c r="VLL42" s="498"/>
      <c r="VLM42" s="498"/>
      <c r="VLN42" s="498"/>
      <c r="VLO42" s="498"/>
      <c r="VLP42" s="498"/>
      <c r="VLQ42" s="498"/>
      <c r="VLR42" s="498"/>
      <c r="VLS42" s="498"/>
      <c r="VLT42" s="498"/>
      <c r="VLU42" s="498"/>
      <c r="VLV42" s="498"/>
      <c r="VLW42" s="498"/>
      <c r="VLX42" s="498"/>
      <c r="VLY42" s="498"/>
      <c r="VLZ42" s="498"/>
      <c r="VMA42" s="498"/>
      <c r="VMB42" s="498"/>
      <c r="VMC42" s="498"/>
      <c r="VMD42" s="498"/>
      <c r="VME42" s="498"/>
      <c r="VMF42" s="498"/>
      <c r="VMG42" s="498"/>
      <c r="VMH42" s="498"/>
      <c r="VMI42" s="498"/>
      <c r="VMJ42" s="498"/>
      <c r="VMK42" s="498"/>
      <c r="VML42" s="498"/>
      <c r="VMM42" s="498"/>
      <c r="VMN42" s="498"/>
      <c r="VMO42" s="498"/>
      <c r="VMP42" s="498"/>
      <c r="VMQ42" s="498"/>
      <c r="VMR42" s="498"/>
      <c r="VMS42" s="498"/>
      <c r="VMT42" s="498"/>
      <c r="VMU42" s="498"/>
      <c r="VMV42" s="498"/>
      <c r="VMW42" s="498"/>
      <c r="VMX42" s="498"/>
      <c r="VMY42" s="498"/>
      <c r="VMZ42" s="498"/>
      <c r="VNA42" s="498"/>
      <c r="VNB42" s="498"/>
      <c r="VNC42" s="498"/>
      <c r="VND42" s="498"/>
      <c r="VNE42" s="498"/>
      <c r="VNF42" s="498"/>
      <c r="VNG42" s="498"/>
      <c r="VNH42" s="498"/>
      <c r="VNI42" s="498"/>
      <c r="VNJ42" s="498"/>
      <c r="VNK42" s="498"/>
      <c r="VNL42" s="498"/>
      <c r="VNM42" s="498"/>
      <c r="VNN42" s="498"/>
      <c r="VNO42" s="498"/>
      <c r="VNP42" s="498"/>
      <c r="VNQ42" s="498"/>
      <c r="VNR42" s="498"/>
      <c r="VNS42" s="498"/>
      <c r="VNT42" s="498"/>
      <c r="VNU42" s="498"/>
      <c r="VNV42" s="498"/>
      <c r="VNW42" s="498"/>
      <c r="VNX42" s="498"/>
      <c r="VNY42" s="498"/>
      <c r="VNZ42" s="498"/>
      <c r="VOA42" s="498"/>
      <c r="VOB42" s="498"/>
      <c r="VOC42" s="498"/>
      <c r="VOD42" s="498"/>
      <c r="VOE42" s="498"/>
      <c r="VOF42" s="498"/>
      <c r="VOG42" s="498"/>
      <c r="VOH42" s="498"/>
      <c r="VOI42" s="498"/>
      <c r="VOJ42" s="498"/>
      <c r="VOK42" s="498"/>
      <c r="VOL42" s="498"/>
      <c r="VOM42" s="498"/>
      <c r="VON42" s="498"/>
      <c r="VOO42" s="498"/>
      <c r="VOP42" s="498"/>
      <c r="VOQ42" s="498"/>
      <c r="VOR42" s="498"/>
      <c r="VOS42" s="498"/>
      <c r="VOT42" s="498"/>
      <c r="VOU42" s="498"/>
      <c r="VOV42" s="498"/>
      <c r="VOW42" s="498"/>
      <c r="VOX42" s="498"/>
      <c r="VOY42" s="498"/>
      <c r="VOZ42" s="498"/>
      <c r="VPA42" s="498"/>
      <c r="VPB42" s="498"/>
      <c r="VPC42" s="498"/>
      <c r="VPD42" s="498"/>
      <c r="VPE42" s="498"/>
      <c r="VPF42" s="498"/>
      <c r="VPG42" s="498"/>
      <c r="VPH42" s="498"/>
      <c r="VPI42" s="498"/>
      <c r="VPJ42" s="498"/>
      <c r="VPK42" s="498"/>
      <c r="VPL42" s="498"/>
      <c r="VPM42" s="498"/>
      <c r="VPN42" s="498"/>
      <c r="VPO42" s="498"/>
      <c r="VPP42" s="498"/>
      <c r="VPQ42" s="498"/>
      <c r="VPR42" s="498"/>
      <c r="VPS42" s="498"/>
      <c r="VPT42" s="498"/>
      <c r="VPU42" s="498"/>
      <c r="VPV42" s="498"/>
      <c r="VPW42" s="498"/>
      <c r="VPX42" s="498"/>
      <c r="VPY42" s="498"/>
      <c r="VPZ42" s="498"/>
      <c r="VQA42" s="498"/>
      <c r="VQB42" s="498"/>
      <c r="VQC42" s="498"/>
      <c r="VQD42" s="498"/>
      <c r="VQE42" s="498"/>
      <c r="VQF42" s="498"/>
      <c r="VQG42" s="498"/>
      <c r="VQH42" s="498"/>
      <c r="VQI42" s="498"/>
      <c r="VQJ42" s="498"/>
      <c r="VQK42" s="498"/>
      <c r="VQL42" s="498"/>
      <c r="VQM42" s="498"/>
      <c r="VQN42" s="498"/>
      <c r="VQO42" s="498"/>
      <c r="VQP42" s="498"/>
      <c r="VQQ42" s="498"/>
      <c r="VQR42" s="498"/>
      <c r="VQS42" s="498"/>
      <c r="VQT42" s="498"/>
      <c r="VQU42" s="498"/>
      <c r="VQV42" s="498"/>
      <c r="VQW42" s="498"/>
      <c r="VQX42" s="498"/>
      <c r="VQY42" s="498"/>
      <c r="VQZ42" s="498"/>
      <c r="VRA42" s="498"/>
      <c r="VRB42" s="498"/>
      <c r="VRC42" s="498"/>
      <c r="VRD42" s="498"/>
      <c r="VRE42" s="498"/>
      <c r="VRF42" s="498"/>
      <c r="VRG42" s="498"/>
      <c r="VRH42" s="498"/>
      <c r="VRI42" s="498"/>
      <c r="VRJ42" s="498"/>
      <c r="VRK42" s="498"/>
      <c r="VRL42" s="498"/>
      <c r="VRM42" s="498"/>
      <c r="VRN42" s="498"/>
      <c r="VRO42" s="498"/>
      <c r="VRP42" s="498"/>
      <c r="VRQ42" s="498"/>
      <c r="VRR42" s="498"/>
      <c r="VRS42" s="498"/>
      <c r="VRT42" s="498"/>
      <c r="VRU42" s="498"/>
      <c r="VRV42" s="498"/>
      <c r="VRW42" s="498"/>
      <c r="VRX42" s="498"/>
      <c r="VRY42" s="498"/>
      <c r="VRZ42" s="498"/>
      <c r="VSA42" s="498"/>
      <c r="VSB42" s="498"/>
      <c r="VSC42" s="498"/>
      <c r="VSD42" s="498"/>
      <c r="VSE42" s="498"/>
      <c r="VSF42" s="498"/>
      <c r="VSG42" s="498"/>
      <c r="VSH42" s="498"/>
      <c r="VSI42" s="498"/>
      <c r="VSJ42" s="498"/>
      <c r="VSK42" s="498"/>
      <c r="VSL42" s="498"/>
      <c r="VSM42" s="498"/>
      <c r="VSN42" s="498"/>
      <c r="VSO42" s="498"/>
      <c r="VSP42" s="498"/>
      <c r="VSQ42" s="498"/>
      <c r="VSR42" s="498"/>
      <c r="VSS42" s="498"/>
      <c r="VST42" s="498"/>
      <c r="VSU42" s="498"/>
      <c r="VSV42" s="498"/>
      <c r="VSW42" s="498"/>
      <c r="VSX42" s="498"/>
      <c r="VSY42" s="498"/>
      <c r="VSZ42" s="498"/>
      <c r="VTA42" s="498"/>
      <c r="VTB42" s="498"/>
      <c r="VTC42" s="498"/>
      <c r="VTD42" s="498"/>
      <c r="VTE42" s="498"/>
      <c r="VTF42" s="498"/>
      <c r="VTG42" s="498"/>
      <c r="VTH42" s="498"/>
      <c r="VTI42" s="498"/>
      <c r="VTJ42" s="498"/>
      <c r="VTK42" s="498"/>
      <c r="VTL42" s="498"/>
      <c r="VTM42" s="498"/>
      <c r="VTN42" s="498"/>
      <c r="VTO42" s="498"/>
      <c r="VTP42" s="498"/>
      <c r="VTQ42" s="498"/>
      <c r="VTR42" s="498"/>
      <c r="VTS42" s="498"/>
      <c r="VTT42" s="498"/>
      <c r="VTU42" s="498"/>
      <c r="VTV42" s="498"/>
      <c r="VTW42" s="498"/>
      <c r="VTX42" s="498"/>
      <c r="VTY42" s="498"/>
      <c r="VTZ42" s="498"/>
      <c r="VUA42" s="498"/>
      <c r="VUB42" s="498"/>
      <c r="VUC42" s="498"/>
      <c r="VUD42" s="498"/>
      <c r="VUE42" s="498"/>
      <c r="VUF42" s="498"/>
      <c r="VUG42" s="498"/>
      <c r="VUH42" s="498"/>
      <c r="VUI42" s="498"/>
      <c r="VUJ42" s="498"/>
      <c r="VUK42" s="498"/>
      <c r="VUL42" s="498"/>
      <c r="VUM42" s="498"/>
      <c r="VUN42" s="498"/>
      <c r="VUO42" s="498"/>
      <c r="VUP42" s="498"/>
      <c r="VUQ42" s="498"/>
      <c r="VUR42" s="498"/>
      <c r="VUS42" s="498"/>
      <c r="VUT42" s="498"/>
      <c r="VUU42" s="498"/>
      <c r="VUV42" s="498"/>
      <c r="VUW42" s="498"/>
      <c r="VUX42" s="498"/>
      <c r="VUY42" s="498"/>
      <c r="VUZ42" s="498"/>
      <c r="VVA42" s="498"/>
      <c r="VVB42" s="498"/>
      <c r="VVC42" s="498"/>
      <c r="VVD42" s="498"/>
      <c r="VVE42" s="498"/>
      <c r="VVF42" s="498"/>
      <c r="VVG42" s="498"/>
      <c r="VVH42" s="498"/>
      <c r="VVI42" s="498"/>
      <c r="VVJ42" s="498"/>
      <c r="VVK42" s="498"/>
      <c r="VVL42" s="498"/>
      <c r="VVM42" s="498"/>
      <c r="VVN42" s="498"/>
      <c r="VVO42" s="498"/>
      <c r="VVP42" s="498"/>
      <c r="VVQ42" s="498"/>
      <c r="VVR42" s="498"/>
      <c r="VVS42" s="498"/>
      <c r="VVT42" s="498"/>
      <c r="VVU42" s="498"/>
      <c r="VVV42" s="498"/>
      <c r="VVW42" s="498"/>
      <c r="VVX42" s="498"/>
      <c r="VVY42" s="498"/>
      <c r="VVZ42" s="498"/>
      <c r="VWA42" s="498"/>
      <c r="VWB42" s="498"/>
      <c r="VWC42" s="498"/>
      <c r="VWD42" s="498"/>
      <c r="VWE42" s="498"/>
      <c r="VWF42" s="498"/>
      <c r="VWG42" s="498"/>
      <c r="VWH42" s="498"/>
      <c r="VWI42" s="498"/>
      <c r="VWJ42" s="498"/>
      <c r="VWK42" s="498"/>
      <c r="VWL42" s="498"/>
      <c r="VWM42" s="498"/>
      <c r="VWN42" s="498"/>
      <c r="VWO42" s="498"/>
      <c r="VWP42" s="498"/>
      <c r="VWQ42" s="498"/>
      <c r="VWR42" s="498"/>
      <c r="VWS42" s="498"/>
      <c r="VWT42" s="498"/>
      <c r="VWU42" s="498"/>
      <c r="VWV42" s="498"/>
      <c r="VWW42" s="498"/>
      <c r="VWX42" s="498"/>
      <c r="VWY42" s="498"/>
      <c r="VWZ42" s="498"/>
      <c r="VXA42" s="498"/>
      <c r="VXB42" s="498"/>
      <c r="VXC42" s="498"/>
      <c r="VXD42" s="498"/>
      <c r="VXE42" s="498"/>
      <c r="VXF42" s="498"/>
      <c r="VXG42" s="498"/>
      <c r="VXH42" s="498"/>
      <c r="VXI42" s="498"/>
      <c r="VXJ42" s="498"/>
      <c r="VXK42" s="498"/>
      <c r="VXL42" s="498"/>
      <c r="VXM42" s="498"/>
      <c r="VXN42" s="498"/>
      <c r="VXO42" s="498"/>
      <c r="VXP42" s="498"/>
      <c r="VXQ42" s="498"/>
      <c r="VXR42" s="498"/>
      <c r="VXS42" s="498"/>
      <c r="VXT42" s="498"/>
      <c r="VXU42" s="498"/>
      <c r="VXV42" s="498"/>
      <c r="VXW42" s="498"/>
      <c r="VXX42" s="498"/>
      <c r="VXY42" s="498"/>
      <c r="VXZ42" s="498"/>
      <c r="VYA42" s="498"/>
      <c r="VYB42" s="498"/>
      <c r="VYC42" s="498"/>
      <c r="VYD42" s="498"/>
      <c r="VYE42" s="498"/>
      <c r="VYF42" s="498"/>
      <c r="VYG42" s="498"/>
      <c r="VYH42" s="498"/>
      <c r="VYI42" s="498"/>
      <c r="VYJ42" s="498"/>
      <c r="VYK42" s="498"/>
      <c r="VYL42" s="498"/>
      <c r="VYM42" s="498"/>
      <c r="VYN42" s="498"/>
      <c r="VYO42" s="498"/>
      <c r="VYP42" s="498"/>
      <c r="VYQ42" s="498"/>
      <c r="VYR42" s="498"/>
      <c r="VYS42" s="498"/>
      <c r="VYT42" s="498"/>
      <c r="VYU42" s="498"/>
      <c r="VYV42" s="498"/>
      <c r="VYW42" s="498"/>
      <c r="VYX42" s="498"/>
      <c r="VYY42" s="498"/>
      <c r="VYZ42" s="498"/>
      <c r="VZA42" s="498"/>
      <c r="VZB42" s="498"/>
      <c r="VZC42" s="498"/>
      <c r="VZD42" s="498"/>
      <c r="VZE42" s="498"/>
      <c r="VZF42" s="498"/>
      <c r="VZG42" s="498"/>
      <c r="VZH42" s="498"/>
      <c r="VZI42" s="498"/>
      <c r="VZJ42" s="498"/>
      <c r="VZK42" s="498"/>
      <c r="VZL42" s="498"/>
      <c r="VZM42" s="498"/>
      <c r="VZN42" s="498"/>
      <c r="VZO42" s="498"/>
      <c r="VZP42" s="498"/>
      <c r="VZQ42" s="498"/>
      <c r="VZR42" s="498"/>
      <c r="VZS42" s="498"/>
      <c r="VZT42" s="498"/>
      <c r="VZU42" s="498"/>
      <c r="VZV42" s="498"/>
      <c r="VZW42" s="498"/>
      <c r="VZX42" s="498"/>
      <c r="VZY42" s="498"/>
      <c r="VZZ42" s="498"/>
      <c r="WAA42" s="498"/>
      <c r="WAB42" s="498"/>
      <c r="WAC42" s="498"/>
      <c r="WAD42" s="498"/>
      <c r="WAE42" s="498"/>
      <c r="WAF42" s="498"/>
      <c r="WAG42" s="498"/>
      <c r="WAH42" s="498"/>
      <c r="WAI42" s="498"/>
      <c r="WAJ42" s="498"/>
      <c r="WAK42" s="498"/>
      <c r="WAL42" s="498"/>
      <c r="WAM42" s="498"/>
      <c r="WAN42" s="498"/>
      <c r="WAO42" s="498"/>
      <c r="WAP42" s="498"/>
      <c r="WAQ42" s="498"/>
      <c r="WAR42" s="498"/>
      <c r="WAS42" s="498"/>
      <c r="WAT42" s="498"/>
      <c r="WAU42" s="498"/>
      <c r="WAV42" s="498"/>
      <c r="WAW42" s="498"/>
      <c r="WAX42" s="498"/>
      <c r="WAY42" s="498"/>
      <c r="WAZ42" s="498"/>
      <c r="WBA42" s="498"/>
      <c r="WBB42" s="498"/>
      <c r="WBC42" s="498"/>
      <c r="WBD42" s="498"/>
      <c r="WBE42" s="498"/>
      <c r="WBF42" s="498"/>
      <c r="WBG42" s="498"/>
      <c r="WBH42" s="498"/>
      <c r="WBI42" s="498"/>
      <c r="WBJ42" s="498"/>
      <c r="WBK42" s="498"/>
      <c r="WBL42" s="498"/>
      <c r="WBM42" s="498"/>
      <c r="WBN42" s="498"/>
      <c r="WBO42" s="498"/>
      <c r="WBP42" s="498"/>
      <c r="WBQ42" s="498"/>
      <c r="WBR42" s="498"/>
      <c r="WBS42" s="498"/>
      <c r="WBT42" s="498"/>
      <c r="WBU42" s="498"/>
      <c r="WBV42" s="498"/>
      <c r="WBW42" s="498"/>
      <c r="WBX42" s="498"/>
      <c r="WBY42" s="498"/>
      <c r="WBZ42" s="498"/>
      <c r="WCA42" s="498"/>
      <c r="WCB42" s="498"/>
      <c r="WCC42" s="498"/>
      <c r="WCD42" s="498"/>
      <c r="WCE42" s="498"/>
      <c r="WCF42" s="498"/>
      <c r="WCG42" s="498"/>
      <c r="WCH42" s="498"/>
      <c r="WCI42" s="498"/>
      <c r="WCJ42" s="498"/>
      <c r="WCK42" s="498"/>
      <c r="WCL42" s="498"/>
      <c r="WCM42" s="498"/>
      <c r="WCN42" s="498"/>
      <c r="WCO42" s="498"/>
      <c r="WCP42" s="498"/>
      <c r="WCQ42" s="498"/>
      <c r="WCR42" s="498"/>
      <c r="WCS42" s="498"/>
      <c r="WCT42" s="498"/>
      <c r="WCU42" s="498"/>
      <c r="WCV42" s="498"/>
      <c r="WCW42" s="498"/>
      <c r="WCX42" s="498"/>
      <c r="WCY42" s="498"/>
      <c r="WCZ42" s="498"/>
      <c r="WDA42" s="498"/>
      <c r="WDB42" s="498"/>
      <c r="WDC42" s="498"/>
      <c r="WDD42" s="498"/>
      <c r="WDE42" s="498"/>
      <c r="WDF42" s="498"/>
      <c r="WDG42" s="498"/>
      <c r="WDH42" s="498"/>
      <c r="WDI42" s="498"/>
      <c r="WDJ42" s="498"/>
      <c r="WDK42" s="498"/>
      <c r="WDL42" s="498"/>
      <c r="WDM42" s="498"/>
      <c r="WDN42" s="498"/>
      <c r="WDO42" s="498"/>
      <c r="WDP42" s="498"/>
      <c r="WDQ42" s="498"/>
      <c r="WDR42" s="498"/>
      <c r="WDS42" s="498"/>
      <c r="WDT42" s="498"/>
      <c r="WDU42" s="498"/>
      <c r="WDV42" s="498"/>
      <c r="WDW42" s="498"/>
      <c r="WDX42" s="498"/>
      <c r="WDY42" s="498"/>
      <c r="WDZ42" s="498"/>
      <c r="WEA42" s="498"/>
      <c r="WEB42" s="498"/>
      <c r="WEC42" s="498"/>
      <c r="WED42" s="498"/>
      <c r="WEE42" s="498"/>
      <c r="WEF42" s="498"/>
      <c r="WEG42" s="498"/>
      <c r="WEH42" s="498"/>
      <c r="WEI42" s="498"/>
      <c r="WEJ42" s="498"/>
      <c r="WEK42" s="498"/>
      <c r="WEL42" s="498"/>
      <c r="WEM42" s="498"/>
      <c r="WEN42" s="498"/>
      <c r="WEO42" s="498"/>
      <c r="WEP42" s="498"/>
      <c r="WEQ42" s="498"/>
      <c r="WER42" s="498"/>
      <c r="WES42" s="498"/>
      <c r="WET42" s="498"/>
      <c r="WEU42" s="498"/>
      <c r="WEV42" s="498"/>
      <c r="WEW42" s="498"/>
      <c r="WEX42" s="498"/>
      <c r="WEY42" s="498"/>
      <c r="WEZ42" s="498"/>
      <c r="WFA42" s="498"/>
      <c r="WFB42" s="498"/>
      <c r="WFC42" s="498"/>
      <c r="WFD42" s="498"/>
      <c r="WFE42" s="498"/>
      <c r="WFF42" s="498"/>
      <c r="WFG42" s="498"/>
      <c r="WFH42" s="498"/>
      <c r="WFI42" s="498"/>
      <c r="WFJ42" s="498"/>
      <c r="WFK42" s="498"/>
      <c r="WFL42" s="498"/>
      <c r="WFM42" s="498"/>
      <c r="WFN42" s="498"/>
      <c r="WFO42" s="498"/>
      <c r="WFP42" s="498"/>
      <c r="WFQ42" s="498"/>
      <c r="WFR42" s="498"/>
      <c r="WFS42" s="498"/>
      <c r="WFT42" s="498"/>
      <c r="WFU42" s="498"/>
      <c r="WFV42" s="498"/>
      <c r="WFW42" s="498"/>
      <c r="WFX42" s="498"/>
      <c r="WFY42" s="498"/>
      <c r="WFZ42" s="498"/>
      <c r="WGA42" s="498"/>
      <c r="WGB42" s="498"/>
      <c r="WGC42" s="498"/>
      <c r="WGD42" s="498"/>
      <c r="WGE42" s="498"/>
      <c r="WGF42" s="498"/>
      <c r="WGG42" s="498"/>
      <c r="WGH42" s="498"/>
      <c r="WGI42" s="498"/>
      <c r="WGJ42" s="498"/>
      <c r="WGK42" s="498"/>
      <c r="WGL42" s="498"/>
      <c r="WGM42" s="498"/>
      <c r="WGN42" s="498"/>
      <c r="WGO42" s="498"/>
      <c r="WGP42" s="498"/>
      <c r="WGQ42" s="498"/>
      <c r="WGR42" s="498"/>
      <c r="WGS42" s="498"/>
      <c r="WGT42" s="498"/>
      <c r="WGU42" s="498"/>
      <c r="WGV42" s="498"/>
      <c r="WGW42" s="498"/>
      <c r="WGX42" s="498"/>
      <c r="WGY42" s="498"/>
      <c r="WGZ42" s="498"/>
      <c r="WHA42" s="498"/>
      <c r="WHB42" s="498"/>
      <c r="WHC42" s="498"/>
      <c r="WHD42" s="498"/>
      <c r="WHE42" s="498"/>
      <c r="WHF42" s="498"/>
      <c r="WHG42" s="498"/>
      <c r="WHH42" s="498"/>
      <c r="WHI42" s="498"/>
      <c r="WHJ42" s="498"/>
      <c r="WHK42" s="498"/>
      <c r="WHL42" s="498"/>
      <c r="WHM42" s="498"/>
      <c r="WHN42" s="498"/>
      <c r="WHO42" s="498"/>
      <c r="WHP42" s="498"/>
      <c r="WHQ42" s="498"/>
      <c r="WHR42" s="498"/>
      <c r="WHS42" s="498"/>
      <c r="WHT42" s="498"/>
      <c r="WHU42" s="498"/>
      <c r="WHV42" s="498"/>
      <c r="WHW42" s="498"/>
      <c r="WHX42" s="498"/>
      <c r="WHY42" s="498"/>
      <c r="WHZ42" s="498"/>
      <c r="WIA42" s="498"/>
      <c r="WIB42" s="498"/>
      <c r="WIC42" s="498"/>
      <c r="WID42" s="498"/>
      <c r="WIE42" s="498"/>
      <c r="WIF42" s="498"/>
      <c r="WIG42" s="498"/>
      <c r="WIH42" s="498"/>
      <c r="WII42" s="498"/>
      <c r="WIJ42" s="498"/>
      <c r="WIK42" s="498"/>
      <c r="WIL42" s="498"/>
      <c r="WIM42" s="498"/>
      <c r="WIN42" s="498"/>
      <c r="WIO42" s="498"/>
      <c r="WIP42" s="498"/>
      <c r="WIQ42" s="498"/>
      <c r="WIR42" s="498"/>
      <c r="WIS42" s="498"/>
      <c r="WIT42" s="498"/>
      <c r="WIU42" s="498"/>
      <c r="WIV42" s="498"/>
      <c r="WIW42" s="498"/>
      <c r="WIX42" s="498"/>
      <c r="WIY42" s="498"/>
      <c r="WIZ42" s="498"/>
      <c r="WJA42" s="498"/>
      <c r="WJB42" s="498"/>
      <c r="WJC42" s="498"/>
      <c r="WJD42" s="498"/>
      <c r="WJE42" s="498"/>
      <c r="WJF42" s="498"/>
      <c r="WJG42" s="498"/>
      <c r="WJH42" s="498"/>
      <c r="WJI42" s="498"/>
      <c r="WJJ42" s="498"/>
      <c r="WJK42" s="498"/>
      <c r="WJL42" s="498"/>
      <c r="WJM42" s="498"/>
      <c r="WJN42" s="498"/>
      <c r="WJO42" s="498"/>
      <c r="WJP42" s="498"/>
      <c r="WJQ42" s="498"/>
      <c r="WJR42" s="498"/>
      <c r="WJS42" s="498"/>
      <c r="WJT42" s="498"/>
      <c r="WJU42" s="498"/>
      <c r="WJV42" s="498"/>
      <c r="WJW42" s="498"/>
      <c r="WJX42" s="498"/>
      <c r="WJY42" s="498"/>
      <c r="WJZ42" s="498"/>
      <c r="WKA42" s="498"/>
      <c r="WKB42" s="498"/>
      <c r="WKC42" s="498"/>
      <c r="WKD42" s="498"/>
      <c r="WKE42" s="498"/>
      <c r="WKF42" s="498"/>
      <c r="WKG42" s="498"/>
      <c r="WKH42" s="498"/>
      <c r="WKI42" s="498"/>
      <c r="WKJ42" s="498"/>
      <c r="WKK42" s="498"/>
      <c r="WKL42" s="498"/>
      <c r="WKM42" s="498"/>
      <c r="WKN42" s="498"/>
      <c r="WKO42" s="498"/>
      <c r="WKP42" s="498"/>
      <c r="WKQ42" s="498"/>
      <c r="WKR42" s="498"/>
      <c r="WKS42" s="498"/>
      <c r="WKT42" s="498"/>
      <c r="WKU42" s="498"/>
      <c r="WKV42" s="498"/>
      <c r="WKW42" s="498"/>
      <c r="WKX42" s="498"/>
      <c r="WKY42" s="498"/>
      <c r="WKZ42" s="498"/>
      <c r="WLA42" s="498"/>
      <c r="WLB42" s="498"/>
      <c r="WLC42" s="498"/>
      <c r="WLD42" s="498"/>
      <c r="WLE42" s="498"/>
      <c r="WLF42" s="498"/>
      <c r="WLG42" s="498"/>
      <c r="WLH42" s="498"/>
      <c r="WLI42" s="498"/>
      <c r="WLJ42" s="498"/>
      <c r="WLK42" s="498"/>
      <c r="WLL42" s="498"/>
      <c r="WLM42" s="498"/>
      <c r="WLN42" s="498"/>
      <c r="WLO42" s="498"/>
      <c r="WLP42" s="498"/>
      <c r="WLQ42" s="498"/>
      <c r="WLR42" s="498"/>
      <c r="WLS42" s="498"/>
      <c r="WLT42" s="498"/>
      <c r="WLU42" s="498"/>
      <c r="WLV42" s="498"/>
      <c r="WLW42" s="498"/>
      <c r="WLX42" s="498"/>
      <c r="WLY42" s="498"/>
      <c r="WLZ42" s="498"/>
      <c r="WMA42" s="498"/>
      <c r="WMB42" s="498"/>
      <c r="WMC42" s="498"/>
      <c r="WMD42" s="498"/>
      <c r="WME42" s="498"/>
      <c r="WMF42" s="498"/>
      <c r="WMG42" s="498"/>
      <c r="WMH42" s="498"/>
      <c r="WMI42" s="498"/>
      <c r="WMJ42" s="498"/>
      <c r="WMK42" s="498"/>
      <c r="WML42" s="498"/>
      <c r="WMM42" s="498"/>
      <c r="WMN42" s="498"/>
      <c r="WMO42" s="498"/>
      <c r="WMP42" s="498"/>
      <c r="WMQ42" s="498"/>
      <c r="WMR42" s="498"/>
      <c r="WMS42" s="498"/>
      <c r="WMT42" s="498"/>
      <c r="WMU42" s="498"/>
      <c r="WMV42" s="498"/>
      <c r="WMW42" s="498"/>
      <c r="WMX42" s="498"/>
      <c r="WMY42" s="498"/>
      <c r="WMZ42" s="498"/>
      <c r="WNA42" s="498"/>
      <c r="WNB42" s="498"/>
      <c r="WNC42" s="498"/>
      <c r="WND42" s="498"/>
      <c r="WNE42" s="498"/>
      <c r="WNF42" s="498"/>
      <c r="WNG42" s="498"/>
      <c r="WNH42" s="498"/>
      <c r="WNI42" s="498"/>
      <c r="WNJ42" s="498"/>
      <c r="WNK42" s="498"/>
      <c r="WNL42" s="498"/>
      <c r="WNM42" s="498"/>
      <c r="WNN42" s="498"/>
      <c r="WNO42" s="498"/>
      <c r="WNP42" s="498"/>
      <c r="WNQ42" s="498"/>
      <c r="WNR42" s="498"/>
      <c r="WNS42" s="498"/>
      <c r="WNT42" s="498"/>
      <c r="WNU42" s="498"/>
      <c r="WNV42" s="498"/>
      <c r="WNW42" s="498"/>
      <c r="WNX42" s="498"/>
      <c r="WNY42" s="498"/>
      <c r="WNZ42" s="498"/>
      <c r="WOA42" s="498"/>
      <c r="WOB42" s="498"/>
      <c r="WOC42" s="498"/>
      <c r="WOD42" s="498"/>
      <c r="WOE42" s="498"/>
      <c r="WOF42" s="498"/>
      <c r="WOG42" s="498"/>
      <c r="WOH42" s="498"/>
      <c r="WOI42" s="498"/>
      <c r="WOJ42" s="498"/>
      <c r="WOK42" s="498"/>
      <c r="WOL42" s="498"/>
      <c r="WOM42" s="498"/>
      <c r="WON42" s="498"/>
      <c r="WOO42" s="498"/>
      <c r="WOP42" s="498"/>
      <c r="WOQ42" s="498"/>
      <c r="WOR42" s="498"/>
      <c r="WOS42" s="498"/>
      <c r="WOT42" s="498"/>
      <c r="WOU42" s="498"/>
      <c r="WOV42" s="498"/>
      <c r="WOW42" s="498"/>
      <c r="WOX42" s="498"/>
      <c r="WOY42" s="498"/>
      <c r="WOZ42" s="498"/>
      <c r="WPA42" s="498"/>
      <c r="WPB42" s="498"/>
      <c r="WPC42" s="498"/>
      <c r="WPD42" s="498"/>
      <c r="WPE42" s="498"/>
      <c r="WPF42" s="498"/>
      <c r="WPG42" s="498"/>
      <c r="WPH42" s="498"/>
      <c r="WPI42" s="498"/>
      <c r="WPJ42" s="498"/>
      <c r="WPK42" s="498"/>
      <c r="WPL42" s="498"/>
      <c r="WPM42" s="498"/>
      <c r="WPN42" s="498"/>
      <c r="WPO42" s="498"/>
      <c r="WPP42" s="498"/>
      <c r="WPQ42" s="498"/>
      <c r="WPR42" s="498"/>
      <c r="WPS42" s="498"/>
      <c r="WPT42" s="498"/>
      <c r="WPU42" s="498"/>
      <c r="WPV42" s="498"/>
      <c r="WPW42" s="498"/>
      <c r="WPX42" s="498"/>
      <c r="WPY42" s="498"/>
      <c r="WPZ42" s="498"/>
      <c r="WQA42" s="498"/>
      <c r="WQB42" s="498"/>
      <c r="WQC42" s="498"/>
      <c r="WQD42" s="498"/>
      <c r="WQE42" s="498"/>
      <c r="WQF42" s="498"/>
      <c r="WQG42" s="498"/>
      <c r="WQH42" s="498"/>
      <c r="WQI42" s="498"/>
      <c r="WQJ42" s="498"/>
      <c r="WQK42" s="498"/>
      <c r="WQL42" s="498"/>
      <c r="WQM42" s="498"/>
      <c r="WQN42" s="498"/>
      <c r="WQO42" s="498"/>
      <c r="WQP42" s="498"/>
      <c r="WQQ42" s="498"/>
      <c r="WQR42" s="498"/>
      <c r="WQS42" s="498"/>
      <c r="WQT42" s="498"/>
      <c r="WQU42" s="498"/>
      <c r="WQV42" s="498"/>
      <c r="WQW42" s="498"/>
      <c r="WQX42" s="498"/>
      <c r="WQY42" s="498"/>
      <c r="WQZ42" s="498"/>
      <c r="WRA42" s="498"/>
      <c r="WRB42" s="498"/>
      <c r="WRC42" s="498"/>
      <c r="WRD42" s="498"/>
      <c r="WRE42" s="498"/>
      <c r="WRF42" s="498"/>
      <c r="WRG42" s="498"/>
      <c r="WRH42" s="498"/>
      <c r="WRI42" s="498"/>
      <c r="WRJ42" s="498"/>
      <c r="WRK42" s="498"/>
      <c r="WRL42" s="498"/>
      <c r="WRM42" s="498"/>
      <c r="WRN42" s="498"/>
      <c r="WRO42" s="498"/>
      <c r="WRP42" s="498"/>
      <c r="WRQ42" s="498"/>
      <c r="WRR42" s="498"/>
      <c r="WRS42" s="498"/>
      <c r="WRT42" s="498"/>
      <c r="WRU42" s="498"/>
      <c r="WRV42" s="498"/>
      <c r="WRW42" s="498"/>
      <c r="WRX42" s="498"/>
      <c r="WRY42" s="498"/>
      <c r="WRZ42" s="498"/>
      <c r="WSA42" s="498"/>
      <c r="WSB42" s="498"/>
      <c r="WSC42" s="498"/>
      <c r="WSD42" s="498"/>
      <c r="WSE42" s="498"/>
      <c r="WSF42" s="498"/>
      <c r="WSG42" s="498"/>
      <c r="WSH42" s="498"/>
      <c r="WSI42" s="498"/>
      <c r="WSJ42" s="498"/>
      <c r="WSK42" s="498"/>
      <c r="WSL42" s="498"/>
      <c r="WSM42" s="498"/>
      <c r="WSN42" s="498"/>
      <c r="WSO42" s="498"/>
      <c r="WSP42" s="498"/>
      <c r="WSQ42" s="498"/>
      <c r="WSR42" s="498"/>
      <c r="WSS42" s="498"/>
      <c r="WST42" s="498"/>
      <c r="WSU42" s="498"/>
      <c r="WSV42" s="498"/>
      <c r="WSW42" s="498"/>
      <c r="WSX42" s="498"/>
      <c r="WSY42" s="498"/>
      <c r="WSZ42" s="498"/>
      <c r="WTA42" s="498"/>
      <c r="WTB42" s="498"/>
      <c r="WTC42" s="498"/>
      <c r="WTD42" s="498"/>
      <c r="WTE42" s="498"/>
      <c r="WTF42" s="498"/>
      <c r="WTG42" s="498"/>
      <c r="WTH42" s="498"/>
      <c r="WTI42" s="498"/>
      <c r="WTJ42" s="498"/>
      <c r="WTK42" s="498"/>
      <c r="WTL42" s="498"/>
      <c r="WTM42" s="498"/>
      <c r="WTN42" s="498"/>
      <c r="WTO42" s="498"/>
      <c r="WTP42" s="498"/>
      <c r="WTQ42" s="498"/>
      <c r="WTR42" s="498"/>
      <c r="WTS42" s="498"/>
      <c r="WTT42" s="498"/>
      <c r="WTU42" s="498"/>
      <c r="WTV42" s="498"/>
      <c r="WTW42" s="498"/>
      <c r="WTX42" s="498"/>
      <c r="WTY42" s="498"/>
      <c r="WTZ42" s="498"/>
      <c r="WUA42" s="498"/>
      <c r="WUB42" s="498"/>
      <c r="WUC42" s="498"/>
      <c r="WUD42" s="498"/>
      <c r="WUE42" s="498"/>
      <c r="WUF42" s="498"/>
      <c r="WUG42" s="498"/>
      <c r="WUH42" s="498"/>
      <c r="WUI42" s="498"/>
      <c r="WUJ42" s="498"/>
      <c r="WUK42" s="498"/>
      <c r="WUL42" s="498"/>
      <c r="WUM42" s="498"/>
      <c r="WUN42" s="498"/>
      <c r="WUO42" s="498"/>
      <c r="WUP42" s="498"/>
      <c r="WUQ42" s="498"/>
      <c r="WUR42" s="498"/>
      <c r="WUS42" s="498"/>
      <c r="WUT42" s="498"/>
      <c r="WUU42" s="498"/>
      <c r="WUV42" s="498"/>
      <c r="WUW42" s="498"/>
      <c r="WUX42" s="498"/>
      <c r="WUY42" s="498"/>
      <c r="WUZ42" s="498"/>
      <c r="WVA42" s="498"/>
      <c r="WVB42" s="498"/>
      <c r="WVC42" s="498"/>
      <c r="WVD42" s="498"/>
      <c r="WVE42" s="498"/>
      <c r="WVF42" s="498"/>
      <c r="WVG42" s="498"/>
      <c r="WVH42" s="498"/>
      <c r="WVI42" s="498"/>
      <c r="WVJ42" s="498"/>
      <c r="WVK42" s="498"/>
      <c r="WVL42" s="498"/>
      <c r="WVM42" s="498"/>
      <c r="WVN42" s="498"/>
      <c r="WVO42" s="498"/>
      <c r="WVP42" s="498"/>
      <c r="WVQ42" s="498"/>
      <c r="WVR42" s="498"/>
      <c r="WVS42" s="498"/>
      <c r="WVT42" s="498"/>
      <c r="WVU42" s="498"/>
      <c r="WVV42" s="498"/>
      <c r="WVW42" s="498"/>
      <c r="WVX42" s="498"/>
      <c r="WVY42" s="498"/>
      <c r="WVZ42" s="498"/>
      <c r="WWA42" s="498"/>
      <c r="WWB42" s="498"/>
      <c r="WWC42" s="498"/>
      <c r="WWD42" s="498"/>
      <c r="WWE42" s="498"/>
      <c r="WWF42" s="498"/>
      <c r="WWG42" s="498"/>
      <c r="WWH42" s="498"/>
      <c r="WWI42" s="498"/>
      <c r="WWJ42" s="498"/>
      <c r="WWK42" s="498"/>
      <c r="WWL42" s="498"/>
      <c r="WWM42" s="498"/>
      <c r="WWN42" s="498"/>
      <c r="WWO42" s="498"/>
      <c r="WWP42" s="498"/>
      <c r="WWQ42" s="498"/>
      <c r="WWR42" s="498"/>
      <c r="WWS42" s="498"/>
      <c r="WWT42" s="498"/>
      <c r="WWU42" s="498"/>
      <c r="WWV42" s="498"/>
      <c r="WWW42" s="498"/>
      <c r="WWX42" s="498"/>
      <c r="WWY42" s="498"/>
      <c r="WWZ42" s="498"/>
      <c r="WXA42" s="498"/>
      <c r="WXB42" s="498"/>
      <c r="WXC42" s="498"/>
      <c r="WXD42" s="498"/>
      <c r="WXE42" s="498"/>
      <c r="WXF42" s="498"/>
      <c r="WXG42" s="498"/>
      <c r="WXH42" s="498"/>
      <c r="WXI42" s="498"/>
      <c r="WXJ42" s="498"/>
      <c r="WXK42" s="498"/>
      <c r="WXL42" s="498"/>
      <c r="WXM42" s="498"/>
      <c r="WXN42" s="498"/>
      <c r="WXO42" s="498"/>
      <c r="WXP42" s="498"/>
      <c r="WXQ42" s="498"/>
      <c r="WXR42" s="498"/>
      <c r="WXS42" s="498"/>
      <c r="WXT42" s="498"/>
      <c r="WXU42" s="498"/>
      <c r="WXV42" s="498"/>
      <c r="WXW42" s="498"/>
      <c r="WXX42" s="498"/>
      <c r="WXY42" s="498"/>
      <c r="WXZ42" s="498"/>
      <c r="WYA42" s="498"/>
      <c r="WYB42" s="498"/>
      <c r="WYC42" s="498"/>
      <c r="WYD42" s="498"/>
      <c r="WYE42" s="498"/>
      <c r="WYF42" s="498"/>
      <c r="WYG42" s="498"/>
      <c r="WYH42" s="498"/>
      <c r="WYI42" s="498"/>
      <c r="WYJ42" s="498"/>
      <c r="WYK42" s="498"/>
      <c r="WYL42" s="498"/>
      <c r="WYM42" s="498"/>
      <c r="WYN42" s="498"/>
      <c r="WYO42" s="498"/>
      <c r="WYP42" s="498"/>
      <c r="WYQ42" s="498"/>
      <c r="WYR42" s="498"/>
      <c r="WYS42" s="498"/>
      <c r="WYT42" s="498"/>
      <c r="WYU42" s="498"/>
      <c r="WYV42" s="498"/>
      <c r="WYW42" s="498"/>
      <c r="WYX42" s="498"/>
      <c r="WYY42" s="498"/>
      <c r="WYZ42" s="498"/>
      <c r="WZA42" s="498"/>
      <c r="WZB42" s="498"/>
      <c r="WZC42" s="498"/>
      <c r="WZD42" s="498"/>
      <c r="WZE42" s="498"/>
      <c r="WZF42" s="498"/>
      <c r="WZG42" s="498"/>
      <c r="WZH42" s="498"/>
      <c r="WZI42" s="498"/>
      <c r="WZJ42" s="498"/>
      <c r="WZK42" s="498"/>
      <c r="WZL42" s="498"/>
      <c r="WZM42" s="498"/>
      <c r="WZN42" s="498"/>
      <c r="WZO42" s="498"/>
      <c r="WZP42" s="498"/>
      <c r="WZQ42" s="498"/>
      <c r="WZR42" s="498"/>
      <c r="WZS42" s="498"/>
      <c r="WZT42" s="498"/>
      <c r="WZU42" s="498"/>
      <c r="WZV42" s="498"/>
      <c r="WZW42" s="498"/>
      <c r="WZX42" s="498"/>
      <c r="WZY42" s="498"/>
      <c r="WZZ42" s="498"/>
      <c r="XAA42" s="498"/>
      <c r="XAB42" s="498"/>
      <c r="XAC42" s="498"/>
      <c r="XAD42" s="498"/>
      <c r="XAE42" s="498"/>
      <c r="XAF42" s="498"/>
      <c r="XAG42" s="498"/>
      <c r="XAH42" s="498"/>
      <c r="XAI42" s="498"/>
      <c r="XAJ42" s="498"/>
      <c r="XAK42" s="498"/>
      <c r="XAL42" s="498"/>
      <c r="XAM42" s="498"/>
      <c r="XAN42" s="498"/>
      <c r="XAO42" s="498"/>
      <c r="XAP42" s="498"/>
      <c r="XAQ42" s="498"/>
      <c r="XAR42" s="498"/>
      <c r="XAS42" s="498"/>
      <c r="XAT42" s="498"/>
      <c r="XAU42" s="498"/>
      <c r="XAV42" s="498"/>
      <c r="XAW42" s="498"/>
      <c r="XAX42" s="498"/>
      <c r="XAY42" s="498"/>
      <c r="XAZ42" s="498"/>
      <c r="XBA42" s="498"/>
      <c r="XBB42" s="498"/>
      <c r="XBC42" s="498"/>
      <c r="XBD42" s="498"/>
      <c r="XBE42" s="498"/>
      <c r="XBF42" s="498"/>
      <c r="XBG42" s="498"/>
      <c r="XBH42" s="498"/>
      <c r="XBI42" s="498"/>
      <c r="XBJ42" s="498"/>
      <c r="XBK42" s="498"/>
      <c r="XBL42" s="498"/>
      <c r="XBM42" s="498"/>
      <c r="XBN42" s="498"/>
      <c r="XBO42" s="498"/>
      <c r="XBP42" s="498"/>
      <c r="XBQ42" s="498"/>
      <c r="XBR42" s="498"/>
      <c r="XBS42" s="498"/>
      <c r="XBT42" s="498"/>
      <c r="XBU42" s="498"/>
      <c r="XBV42" s="498"/>
      <c r="XBW42" s="498"/>
      <c r="XBX42" s="498"/>
      <c r="XBY42" s="498"/>
      <c r="XBZ42" s="498"/>
      <c r="XCA42" s="498"/>
      <c r="XCB42" s="498"/>
      <c r="XCC42" s="498"/>
      <c r="XCD42" s="498"/>
      <c r="XCE42" s="498"/>
      <c r="XCF42" s="498"/>
      <c r="XCG42" s="498"/>
      <c r="XCH42" s="498"/>
      <c r="XCI42" s="498"/>
      <c r="XCJ42" s="498"/>
      <c r="XCK42" s="498"/>
      <c r="XCL42" s="498"/>
      <c r="XCM42" s="498"/>
      <c r="XCN42" s="498"/>
      <c r="XCO42" s="498"/>
      <c r="XCP42" s="498"/>
      <c r="XCQ42" s="498"/>
      <c r="XCR42" s="498"/>
      <c r="XCS42" s="498"/>
      <c r="XCT42" s="498"/>
      <c r="XCU42" s="498"/>
      <c r="XCV42" s="498"/>
      <c r="XCW42" s="498"/>
      <c r="XCX42" s="498"/>
      <c r="XCY42" s="498"/>
      <c r="XCZ42" s="498"/>
      <c r="XDA42" s="498"/>
      <c r="XDB42" s="498"/>
      <c r="XDC42" s="498"/>
      <c r="XDD42" s="498"/>
      <c r="XDE42" s="498"/>
      <c r="XDF42" s="498"/>
      <c r="XDG42" s="498"/>
      <c r="XDH42" s="498"/>
      <c r="XDI42" s="498"/>
      <c r="XDJ42" s="498"/>
      <c r="XDK42" s="498"/>
      <c r="XDL42" s="498"/>
      <c r="XDM42" s="498"/>
      <c r="XDN42" s="498"/>
      <c r="XDO42" s="498"/>
      <c r="XDP42" s="498"/>
      <c r="XDQ42" s="498"/>
      <c r="XDR42" s="498"/>
      <c r="XDS42" s="498"/>
      <c r="XDT42" s="498"/>
      <c r="XDU42" s="498"/>
      <c r="XDV42" s="498"/>
      <c r="XDW42" s="498"/>
      <c r="XDX42" s="498"/>
      <c r="XDY42" s="498"/>
      <c r="XDZ42" s="498"/>
      <c r="XEA42" s="498"/>
      <c r="XEB42" s="498"/>
      <c r="XEC42" s="498"/>
      <c r="XED42" s="498"/>
      <c r="XEE42" s="498"/>
      <c r="XEF42" s="498"/>
      <c r="XEG42" s="498"/>
      <c r="XEH42" s="498"/>
      <c r="XEI42" s="498"/>
      <c r="XEJ42" s="498"/>
      <c r="XEK42" s="498"/>
      <c r="XEL42" s="498"/>
      <c r="XEM42" s="498"/>
      <c r="XEN42" s="498"/>
      <c r="XEO42" s="498"/>
      <c r="XEP42" s="498"/>
      <c r="XEQ42" s="498"/>
      <c r="XER42" s="498"/>
      <c r="XES42" s="498"/>
      <c r="XET42" s="498"/>
      <c r="XEU42" s="498"/>
      <c r="XEV42" s="498"/>
      <c r="XEW42" s="498"/>
      <c r="XEX42" s="498"/>
      <c r="XEY42" s="498"/>
      <c r="XEZ42" s="498"/>
      <c r="XFA42" s="498"/>
      <c r="XFB42" s="498"/>
      <c r="XFC42" s="498"/>
      <c r="XFD42" s="498"/>
    </row>
    <row r="43" spans="1:16384" ht="15.9">
      <c r="A43" s="498" t="s">
        <v>1266</v>
      </c>
      <c r="B43" s="498"/>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c r="AK43" s="498"/>
      <c r="AL43" s="498"/>
      <c r="AM43" s="498"/>
      <c r="AN43" s="498"/>
      <c r="AO43" s="498"/>
      <c r="AP43" s="498"/>
      <c r="AQ43" s="498"/>
      <c r="AR43" s="498"/>
      <c r="AS43" s="498"/>
      <c r="AT43" s="498"/>
      <c r="AU43" s="498"/>
      <c r="AV43" s="498"/>
      <c r="AW43" s="498"/>
      <c r="AX43" s="498"/>
      <c r="AY43" s="498"/>
      <c r="AZ43" s="498"/>
      <c r="BA43" s="498"/>
      <c r="BB43" s="498"/>
      <c r="BC43" s="498"/>
      <c r="BD43" s="498"/>
      <c r="BE43" s="498"/>
      <c r="BF43" s="498"/>
      <c r="BG43" s="498"/>
      <c r="BH43" s="498"/>
      <c r="BI43" s="498"/>
      <c r="BJ43" s="498"/>
      <c r="BK43" s="498"/>
      <c r="BL43" s="498"/>
      <c r="BM43" s="498"/>
      <c r="BN43" s="498"/>
      <c r="BO43" s="498"/>
      <c r="BP43" s="498"/>
      <c r="BQ43" s="498"/>
      <c r="BR43" s="498"/>
      <c r="BS43" s="498"/>
      <c r="BT43" s="498"/>
      <c r="BU43" s="498"/>
      <c r="BV43" s="498"/>
      <c r="BW43" s="498"/>
      <c r="BX43" s="498"/>
      <c r="BY43" s="498"/>
      <c r="BZ43" s="498"/>
      <c r="CA43" s="498"/>
      <c r="CB43" s="498"/>
      <c r="CC43" s="498"/>
      <c r="CD43" s="498"/>
      <c r="CE43" s="498"/>
      <c r="CF43" s="498"/>
      <c r="CG43" s="498"/>
      <c r="CH43" s="498"/>
      <c r="CI43" s="498"/>
      <c r="CJ43" s="498"/>
      <c r="CK43" s="498"/>
      <c r="CL43" s="498"/>
      <c r="CM43" s="498"/>
      <c r="CN43" s="498"/>
      <c r="CO43" s="498"/>
      <c r="CP43" s="498"/>
      <c r="CQ43" s="498"/>
      <c r="CR43" s="498"/>
      <c r="CS43" s="498"/>
      <c r="CT43" s="498"/>
      <c r="CU43" s="498"/>
      <c r="CV43" s="498"/>
      <c r="CW43" s="498"/>
      <c r="CX43" s="498"/>
      <c r="CY43" s="498"/>
      <c r="CZ43" s="498"/>
      <c r="DA43" s="498"/>
      <c r="DB43" s="498"/>
      <c r="DC43" s="498"/>
      <c r="DD43" s="498"/>
      <c r="DE43" s="498"/>
      <c r="DF43" s="498"/>
      <c r="DG43" s="498"/>
      <c r="DH43" s="498"/>
      <c r="DI43" s="498"/>
      <c r="DJ43" s="498"/>
      <c r="DK43" s="498"/>
      <c r="DL43" s="498"/>
      <c r="DM43" s="498"/>
      <c r="DN43" s="498"/>
      <c r="DO43" s="498"/>
      <c r="DP43" s="498"/>
      <c r="DQ43" s="498"/>
      <c r="DR43" s="498"/>
      <c r="DS43" s="498"/>
      <c r="DT43" s="498"/>
      <c r="DU43" s="498"/>
      <c r="DV43" s="498"/>
      <c r="DW43" s="498"/>
      <c r="DX43" s="498"/>
      <c r="DY43" s="498"/>
      <c r="DZ43" s="498"/>
      <c r="EA43" s="498"/>
      <c r="EB43" s="498"/>
      <c r="EC43" s="498"/>
      <c r="ED43" s="498"/>
      <c r="EE43" s="498"/>
      <c r="EF43" s="498"/>
      <c r="EG43" s="498"/>
      <c r="EH43" s="498"/>
      <c r="EI43" s="498"/>
      <c r="EJ43" s="498"/>
      <c r="EK43" s="498"/>
      <c r="EL43" s="498"/>
      <c r="EM43" s="498"/>
      <c r="EN43" s="498"/>
      <c r="EO43" s="498"/>
      <c r="EP43" s="498"/>
      <c r="EQ43" s="498"/>
      <c r="ER43" s="498"/>
      <c r="ES43" s="498"/>
      <c r="ET43" s="498"/>
      <c r="EU43" s="498"/>
      <c r="EV43" s="498"/>
      <c r="EW43" s="498"/>
      <c r="EX43" s="498"/>
      <c r="EY43" s="498"/>
      <c r="EZ43" s="498"/>
      <c r="FA43" s="498"/>
      <c r="FB43" s="498"/>
      <c r="FC43" s="498"/>
      <c r="FD43" s="498"/>
      <c r="FE43" s="498"/>
      <c r="FF43" s="498"/>
      <c r="FG43" s="498"/>
      <c r="FH43" s="498"/>
      <c r="FI43" s="498"/>
      <c r="FJ43" s="498"/>
      <c r="FK43" s="498"/>
      <c r="FL43" s="498"/>
      <c r="FM43" s="498"/>
      <c r="FN43" s="498"/>
      <c r="FO43" s="498"/>
      <c r="FP43" s="498"/>
      <c r="FQ43" s="498"/>
      <c r="FR43" s="498"/>
      <c r="FS43" s="498"/>
      <c r="FT43" s="498"/>
      <c r="FU43" s="498"/>
      <c r="FV43" s="498"/>
      <c r="FW43" s="498"/>
      <c r="FX43" s="498"/>
      <c r="FY43" s="498"/>
      <c r="FZ43" s="498"/>
      <c r="GA43" s="498"/>
      <c r="GB43" s="498"/>
      <c r="GC43" s="498"/>
      <c r="GD43" s="498"/>
      <c r="GE43" s="498"/>
      <c r="GF43" s="498"/>
      <c r="GG43" s="498"/>
      <c r="GH43" s="498"/>
      <c r="GI43" s="498"/>
      <c r="GJ43" s="498"/>
      <c r="GK43" s="498"/>
      <c r="GL43" s="498"/>
      <c r="GM43" s="498"/>
      <c r="GN43" s="498"/>
      <c r="GO43" s="498"/>
      <c r="GP43" s="498"/>
      <c r="GQ43" s="498"/>
      <c r="GR43" s="498"/>
      <c r="GS43" s="498"/>
      <c r="GT43" s="498"/>
      <c r="GU43" s="498"/>
      <c r="GV43" s="498"/>
      <c r="GW43" s="498"/>
      <c r="GX43" s="498"/>
      <c r="GY43" s="498"/>
      <c r="GZ43" s="498"/>
      <c r="HA43" s="498"/>
      <c r="HB43" s="498"/>
      <c r="HC43" s="498"/>
      <c r="HD43" s="498"/>
      <c r="HE43" s="498"/>
      <c r="HF43" s="498"/>
      <c r="HG43" s="498"/>
      <c r="HH43" s="498"/>
      <c r="HI43" s="498"/>
      <c r="HJ43" s="498"/>
      <c r="HK43" s="498"/>
      <c r="HL43" s="498"/>
      <c r="HM43" s="498"/>
      <c r="HN43" s="498"/>
      <c r="HO43" s="498"/>
      <c r="HP43" s="498"/>
      <c r="HQ43" s="498"/>
      <c r="HR43" s="498"/>
      <c r="HS43" s="498"/>
      <c r="HT43" s="498"/>
      <c r="HU43" s="498"/>
      <c r="HV43" s="498"/>
      <c r="HW43" s="498"/>
      <c r="HX43" s="498"/>
      <c r="HY43" s="498"/>
      <c r="HZ43" s="498"/>
      <c r="IA43" s="498"/>
      <c r="IB43" s="498"/>
      <c r="IC43" s="498"/>
      <c r="ID43" s="498"/>
      <c r="IE43" s="498"/>
      <c r="IF43" s="498"/>
      <c r="IG43" s="498"/>
      <c r="IH43" s="498"/>
      <c r="II43" s="498"/>
      <c r="IJ43" s="498"/>
      <c r="IK43" s="498"/>
      <c r="IL43" s="498"/>
      <c r="IM43" s="498"/>
      <c r="IN43" s="498"/>
      <c r="IO43" s="498"/>
      <c r="IP43" s="498"/>
      <c r="IQ43" s="498"/>
      <c r="IR43" s="498"/>
      <c r="IS43" s="498"/>
      <c r="IT43" s="498"/>
      <c r="IU43" s="498"/>
      <c r="IV43" s="498"/>
      <c r="IW43" s="498"/>
      <c r="IX43" s="498"/>
      <c r="IY43" s="498"/>
      <c r="IZ43" s="498"/>
      <c r="JA43" s="498"/>
      <c r="JB43" s="498"/>
      <c r="JC43" s="498"/>
      <c r="JD43" s="498"/>
      <c r="JE43" s="498"/>
      <c r="JF43" s="498"/>
      <c r="JG43" s="498"/>
      <c r="JH43" s="498"/>
      <c r="JI43" s="498"/>
      <c r="JJ43" s="498"/>
      <c r="JK43" s="498"/>
      <c r="JL43" s="498"/>
      <c r="JM43" s="498"/>
      <c r="JN43" s="498"/>
      <c r="JO43" s="498"/>
      <c r="JP43" s="498"/>
      <c r="JQ43" s="498"/>
      <c r="JR43" s="498"/>
      <c r="JS43" s="498"/>
      <c r="JT43" s="498"/>
      <c r="JU43" s="498"/>
      <c r="JV43" s="498"/>
      <c r="JW43" s="498"/>
      <c r="JX43" s="498"/>
      <c r="JY43" s="498"/>
      <c r="JZ43" s="498"/>
      <c r="KA43" s="498"/>
      <c r="KB43" s="498"/>
      <c r="KC43" s="498"/>
      <c r="KD43" s="498"/>
      <c r="KE43" s="498"/>
      <c r="KF43" s="498"/>
      <c r="KG43" s="498"/>
      <c r="KH43" s="498"/>
      <c r="KI43" s="498"/>
      <c r="KJ43" s="498"/>
      <c r="KK43" s="498"/>
      <c r="KL43" s="498"/>
      <c r="KM43" s="498"/>
      <c r="KN43" s="498"/>
      <c r="KO43" s="498"/>
      <c r="KP43" s="498"/>
      <c r="KQ43" s="498"/>
      <c r="KR43" s="498"/>
      <c r="KS43" s="498"/>
      <c r="KT43" s="498"/>
      <c r="KU43" s="498"/>
      <c r="KV43" s="498"/>
      <c r="KW43" s="498"/>
      <c r="KX43" s="498"/>
      <c r="KY43" s="498"/>
      <c r="KZ43" s="498"/>
      <c r="LA43" s="498"/>
      <c r="LB43" s="498"/>
      <c r="LC43" s="498"/>
      <c r="LD43" s="498"/>
      <c r="LE43" s="498"/>
      <c r="LF43" s="498"/>
      <c r="LG43" s="498"/>
      <c r="LH43" s="498"/>
      <c r="LI43" s="498"/>
      <c r="LJ43" s="498"/>
      <c r="LK43" s="498"/>
      <c r="LL43" s="498"/>
      <c r="LM43" s="498"/>
      <c r="LN43" s="498"/>
      <c r="LO43" s="498"/>
      <c r="LP43" s="498"/>
      <c r="LQ43" s="498"/>
      <c r="LR43" s="498"/>
      <c r="LS43" s="498"/>
      <c r="LT43" s="498"/>
      <c r="LU43" s="498"/>
      <c r="LV43" s="498"/>
      <c r="LW43" s="498"/>
      <c r="LX43" s="498"/>
      <c r="LY43" s="498"/>
      <c r="LZ43" s="498"/>
      <c r="MA43" s="498"/>
      <c r="MB43" s="498"/>
      <c r="MC43" s="498"/>
      <c r="MD43" s="498"/>
      <c r="ME43" s="498"/>
      <c r="MF43" s="498"/>
      <c r="MG43" s="498"/>
      <c r="MH43" s="498"/>
      <c r="MI43" s="498"/>
      <c r="MJ43" s="498"/>
      <c r="MK43" s="498"/>
      <c r="ML43" s="498"/>
      <c r="MM43" s="498"/>
      <c r="MN43" s="498"/>
      <c r="MO43" s="498"/>
      <c r="MP43" s="498"/>
      <c r="MQ43" s="498"/>
      <c r="MR43" s="498"/>
      <c r="MS43" s="498"/>
      <c r="MT43" s="498"/>
      <c r="MU43" s="498"/>
      <c r="MV43" s="498"/>
      <c r="MW43" s="498"/>
      <c r="MX43" s="498"/>
      <c r="MY43" s="498"/>
      <c r="MZ43" s="498"/>
      <c r="NA43" s="498"/>
      <c r="NB43" s="498"/>
      <c r="NC43" s="498"/>
      <c r="ND43" s="498"/>
      <c r="NE43" s="498"/>
      <c r="NF43" s="498"/>
      <c r="NG43" s="498"/>
      <c r="NH43" s="498"/>
      <c r="NI43" s="498"/>
      <c r="NJ43" s="498"/>
      <c r="NK43" s="498"/>
      <c r="NL43" s="498"/>
      <c r="NM43" s="498"/>
      <c r="NN43" s="498"/>
      <c r="NO43" s="498"/>
      <c r="NP43" s="498"/>
      <c r="NQ43" s="498"/>
      <c r="NR43" s="498"/>
      <c r="NS43" s="498"/>
      <c r="NT43" s="498"/>
      <c r="NU43" s="498"/>
      <c r="NV43" s="498"/>
      <c r="NW43" s="498"/>
      <c r="NX43" s="498"/>
      <c r="NY43" s="498"/>
      <c r="NZ43" s="498"/>
      <c r="OA43" s="498"/>
      <c r="OB43" s="498"/>
      <c r="OC43" s="498"/>
      <c r="OD43" s="498"/>
      <c r="OE43" s="498"/>
      <c r="OF43" s="498"/>
      <c r="OG43" s="498"/>
      <c r="OH43" s="498"/>
      <c r="OI43" s="498"/>
      <c r="OJ43" s="498"/>
      <c r="OK43" s="498"/>
      <c r="OL43" s="498"/>
      <c r="OM43" s="498"/>
      <c r="ON43" s="498"/>
      <c r="OO43" s="498"/>
      <c r="OP43" s="498"/>
      <c r="OQ43" s="498"/>
      <c r="OR43" s="498"/>
      <c r="OS43" s="498"/>
      <c r="OT43" s="498"/>
      <c r="OU43" s="498"/>
      <c r="OV43" s="498"/>
      <c r="OW43" s="498"/>
      <c r="OX43" s="498"/>
      <c r="OY43" s="498"/>
      <c r="OZ43" s="498"/>
      <c r="PA43" s="498"/>
      <c r="PB43" s="498"/>
      <c r="PC43" s="498"/>
      <c r="PD43" s="498"/>
      <c r="PE43" s="498"/>
      <c r="PF43" s="498"/>
      <c r="PG43" s="498"/>
      <c r="PH43" s="498"/>
      <c r="PI43" s="498"/>
      <c r="PJ43" s="498"/>
      <c r="PK43" s="498"/>
      <c r="PL43" s="498"/>
      <c r="PM43" s="498"/>
      <c r="PN43" s="498"/>
      <c r="PO43" s="498"/>
      <c r="PP43" s="498"/>
      <c r="PQ43" s="498"/>
      <c r="PR43" s="498"/>
      <c r="PS43" s="498"/>
      <c r="PT43" s="498"/>
      <c r="PU43" s="498"/>
      <c r="PV43" s="498"/>
      <c r="PW43" s="498"/>
      <c r="PX43" s="498"/>
      <c r="PY43" s="498"/>
      <c r="PZ43" s="498"/>
      <c r="QA43" s="498"/>
      <c r="QB43" s="498"/>
      <c r="QC43" s="498"/>
      <c r="QD43" s="498"/>
      <c r="QE43" s="498"/>
      <c r="QF43" s="498"/>
      <c r="QG43" s="498"/>
      <c r="QH43" s="498"/>
      <c r="QI43" s="498"/>
      <c r="QJ43" s="498"/>
      <c r="QK43" s="498"/>
      <c r="QL43" s="498"/>
      <c r="QM43" s="498"/>
      <c r="QN43" s="498"/>
      <c r="QO43" s="498"/>
      <c r="QP43" s="498"/>
      <c r="QQ43" s="498"/>
      <c r="QR43" s="498"/>
      <c r="QS43" s="498"/>
      <c r="QT43" s="498"/>
      <c r="QU43" s="498"/>
      <c r="QV43" s="498"/>
      <c r="QW43" s="498"/>
      <c r="QX43" s="498"/>
      <c r="QY43" s="498"/>
      <c r="QZ43" s="498"/>
      <c r="RA43" s="498"/>
      <c r="RB43" s="498"/>
      <c r="RC43" s="498"/>
      <c r="RD43" s="498"/>
      <c r="RE43" s="498"/>
      <c r="RF43" s="498"/>
      <c r="RG43" s="498"/>
      <c r="RH43" s="498"/>
      <c r="RI43" s="498"/>
      <c r="RJ43" s="498"/>
      <c r="RK43" s="498"/>
      <c r="RL43" s="498"/>
      <c r="RM43" s="498"/>
      <c r="RN43" s="498"/>
      <c r="RO43" s="498"/>
      <c r="RP43" s="498"/>
      <c r="RQ43" s="498"/>
      <c r="RR43" s="498"/>
      <c r="RS43" s="498"/>
      <c r="RT43" s="498"/>
      <c r="RU43" s="498"/>
      <c r="RV43" s="498"/>
      <c r="RW43" s="498"/>
      <c r="RX43" s="498"/>
      <c r="RY43" s="498"/>
      <c r="RZ43" s="498"/>
      <c r="SA43" s="498"/>
      <c r="SB43" s="498"/>
      <c r="SC43" s="498"/>
      <c r="SD43" s="498"/>
      <c r="SE43" s="498"/>
      <c r="SF43" s="498"/>
      <c r="SG43" s="498"/>
      <c r="SH43" s="498"/>
      <c r="SI43" s="498"/>
      <c r="SJ43" s="498"/>
      <c r="SK43" s="498"/>
      <c r="SL43" s="498"/>
      <c r="SM43" s="498"/>
      <c r="SN43" s="498"/>
      <c r="SO43" s="498"/>
      <c r="SP43" s="498"/>
      <c r="SQ43" s="498"/>
      <c r="SR43" s="498"/>
      <c r="SS43" s="498"/>
      <c r="ST43" s="498"/>
      <c r="SU43" s="498"/>
      <c r="SV43" s="498"/>
      <c r="SW43" s="498"/>
      <c r="SX43" s="498"/>
      <c r="SY43" s="498"/>
      <c r="SZ43" s="498"/>
      <c r="TA43" s="498"/>
      <c r="TB43" s="498"/>
      <c r="TC43" s="498"/>
      <c r="TD43" s="498"/>
      <c r="TE43" s="498"/>
      <c r="TF43" s="498"/>
      <c r="TG43" s="498"/>
      <c r="TH43" s="498"/>
      <c r="TI43" s="498"/>
      <c r="TJ43" s="498"/>
      <c r="TK43" s="498"/>
      <c r="TL43" s="498"/>
      <c r="TM43" s="498"/>
      <c r="TN43" s="498"/>
      <c r="TO43" s="498"/>
      <c r="TP43" s="498"/>
      <c r="TQ43" s="498"/>
      <c r="TR43" s="498"/>
      <c r="TS43" s="498"/>
      <c r="TT43" s="498"/>
      <c r="TU43" s="498"/>
      <c r="TV43" s="498"/>
      <c r="TW43" s="498"/>
      <c r="TX43" s="498"/>
      <c r="TY43" s="498"/>
      <c r="TZ43" s="498"/>
      <c r="UA43" s="498"/>
      <c r="UB43" s="498"/>
      <c r="UC43" s="498"/>
      <c r="UD43" s="498"/>
      <c r="UE43" s="498"/>
      <c r="UF43" s="498"/>
      <c r="UG43" s="498"/>
      <c r="UH43" s="498"/>
      <c r="UI43" s="498"/>
      <c r="UJ43" s="498"/>
      <c r="UK43" s="498"/>
      <c r="UL43" s="498"/>
      <c r="UM43" s="498"/>
      <c r="UN43" s="498"/>
      <c r="UO43" s="498"/>
      <c r="UP43" s="498"/>
      <c r="UQ43" s="498"/>
      <c r="UR43" s="498"/>
      <c r="US43" s="498"/>
      <c r="UT43" s="498"/>
      <c r="UU43" s="498"/>
      <c r="UV43" s="498"/>
      <c r="UW43" s="498"/>
      <c r="UX43" s="498"/>
      <c r="UY43" s="498"/>
      <c r="UZ43" s="498"/>
      <c r="VA43" s="498"/>
      <c r="VB43" s="498"/>
      <c r="VC43" s="498"/>
      <c r="VD43" s="498"/>
      <c r="VE43" s="498"/>
      <c r="VF43" s="498"/>
      <c r="VG43" s="498"/>
      <c r="VH43" s="498"/>
      <c r="VI43" s="498"/>
      <c r="VJ43" s="498"/>
      <c r="VK43" s="498"/>
      <c r="VL43" s="498"/>
      <c r="VM43" s="498"/>
      <c r="VN43" s="498"/>
      <c r="VO43" s="498"/>
      <c r="VP43" s="498"/>
      <c r="VQ43" s="498"/>
      <c r="VR43" s="498"/>
      <c r="VS43" s="498"/>
      <c r="VT43" s="498"/>
      <c r="VU43" s="498"/>
      <c r="VV43" s="498"/>
      <c r="VW43" s="498"/>
      <c r="VX43" s="498"/>
      <c r="VY43" s="498"/>
      <c r="VZ43" s="498"/>
      <c r="WA43" s="498"/>
      <c r="WB43" s="498"/>
      <c r="WC43" s="498"/>
      <c r="WD43" s="498"/>
      <c r="WE43" s="498"/>
      <c r="WF43" s="498"/>
      <c r="WG43" s="498"/>
      <c r="WH43" s="498"/>
      <c r="WI43" s="498"/>
      <c r="WJ43" s="498"/>
      <c r="WK43" s="498"/>
      <c r="WL43" s="498"/>
      <c r="WM43" s="498"/>
      <c r="WN43" s="498"/>
      <c r="WO43" s="498"/>
      <c r="WP43" s="498"/>
      <c r="WQ43" s="498"/>
      <c r="WR43" s="498"/>
      <c r="WS43" s="498"/>
      <c r="WT43" s="498"/>
      <c r="WU43" s="498"/>
      <c r="WV43" s="498"/>
      <c r="WW43" s="498"/>
      <c r="WX43" s="498"/>
      <c r="WY43" s="498"/>
      <c r="WZ43" s="498"/>
      <c r="XA43" s="498"/>
      <c r="XB43" s="498"/>
      <c r="XC43" s="498"/>
      <c r="XD43" s="498"/>
      <c r="XE43" s="498"/>
      <c r="XF43" s="498"/>
      <c r="XG43" s="498"/>
      <c r="XH43" s="498"/>
      <c r="XI43" s="498"/>
      <c r="XJ43" s="498"/>
      <c r="XK43" s="498"/>
      <c r="XL43" s="498"/>
      <c r="XM43" s="498"/>
      <c r="XN43" s="498"/>
      <c r="XO43" s="498"/>
      <c r="XP43" s="498"/>
      <c r="XQ43" s="498"/>
      <c r="XR43" s="498"/>
      <c r="XS43" s="498"/>
      <c r="XT43" s="498"/>
      <c r="XU43" s="498"/>
      <c r="XV43" s="498"/>
      <c r="XW43" s="498"/>
      <c r="XX43" s="498"/>
      <c r="XY43" s="498"/>
      <c r="XZ43" s="498"/>
      <c r="YA43" s="498"/>
      <c r="YB43" s="498"/>
      <c r="YC43" s="498"/>
      <c r="YD43" s="498"/>
      <c r="YE43" s="498"/>
      <c r="YF43" s="498"/>
      <c r="YG43" s="498"/>
      <c r="YH43" s="498"/>
      <c r="YI43" s="498"/>
      <c r="YJ43" s="498"/>
      <c r="YK43" s="498"/>
      <c r="YL43" s="498"/>
      <c r="YM43" s="498"/>
      <c r="YN43" s="498"/>
      <c r="YO43" s="498"/>
      <c r="YP43" s="498"/>
      <c r="YQ43" s="498"/>
      <c r="YR43" s="498"/>
      <c r="YS43" s="498"/>
      <c r="YT43" s="498"/>
      <c r="YU43" s="498"/>
      <c r="YV43" s="498"/>
      <c r="YW43" s="498"/>
      <c r="YX43" s="498"/>
      <c r="YY43" s="498"/>
      <c r="YZ43" s="498"/>
      <c r="ZA43" s="498"/>
      <c r="ZB43" s="498"/>
      <c r="ZC43" s="498"/>
      <c r="ZD43" s="498"/>
      <c r="ZE43" s="498"/>
      <c r="ZF43" s="498"/>
      <c r="ZG43" s="498"/>
      <c r="ZH43" s="498"/>
      <c r="ZI43" s="498"/>
      <c r="ZJ43" s="498"/>
      <c r="ZK43" s="498"/>
      <c r="ZL43" s="498"/>
      <c r="ZM43" s="498"/>
      <c r="ZN43" s="498"/>
      <c r="ZO43" s="498"/>
      <c r="ZP43" s="498"/>
      <c r="ZQ43" s="498"/>
      <c r="ZR43" s="498"/>
      <c r="ZS43" s="498"/>
      <c r="ZT43" s="498"/>
      <c r="ZU43" s="498"/>
      <c r="ZV43" s="498"/>
      <c r="ZW43" s="498"/>
      <c r="ZX43" s="498"/>
      <c r="ZY43" s="498"/>
      <c r="ZZ43" s="498"/>
      <c r="AAA43" s="498"/>
      <c r="AAB43" s="498"/>
      <c r="AAC43" s="498"/>
      <c r="AAD43" s="498"/>
      <c r="AAE43" s="498"/>
      <c r="AAF43" s="498"/>
      <c r="AAG43" s="498"/>
      <c r="AAH43" s="498"/>
      <c r="AAI43" s="498"/>
      <c r="AAJ43" s="498"/>
      <c r="AAK43" s="498"/>
      <c r="AAL43" s="498"/>
      <c r="AAM43" s="498"/>
      <c r="AAN43" s="498"/>
      <c r="AAO43" s="498"/>
      <c r="AAP43" s="498"/>
      <c r="AAQ43" s="498"/>
      <c r="AAR43" s="498"/>
      <c r="AAS43" s="498"/>
      <c r="AAT43" s="498"/>
      <c r="AAU43" s="498"/>
      <c r="AAV43" s="498"/>
      <c r="AAW43" s="498"/>
      <c r="AAX43" s="498"/>
      <c r="AAY43" s="498"/>
      <c r="AAZ43" s="498"/>
      <c r="ABA43" s="498"/>
      <c r="ABB43" s="498"/>
      <c r="ABC43" s="498"/>
      <c r="ABD43" s="498"/>
      <c r="ABE43" s="498"/>
      <c r="ABF43" s="498"/>
      <c r="ABG43" s="498"/>
      <c r="ABH43" s="498"/>
      <c r="ABI43" s="498"/>
      <c r="ABJ43" s="498"/>
      <c r="ABK43" s="498"/>
      <c r="ABL43" s="498"/>
      <c r="ABM43" s="498"/>
      <c r="ABN43" s="498"/>
      <c r="ABO43" s="498"/>
      <c r="ABP43" s="498"/>
      <c r="ABQ43" s="498"/>
      <c r="ABR43" s="498"/>
      <c r="ABS43" s="498"/>
      <c r="ABT43" s="498"/>
      <c r="ABU43" s="498"/>
      <c r="ABV43" s="498"/>
      <c r="ABW43" s="498"/>
      <c r="ABX43" s="498"/>
      <c r="ABY43" s="498"/>
      <c r="ABZ43" s="498"/>
      <c r="ACA43" s="498"/>
      <c r="ACB43" s="498"/>
      <c r="ACC43" s="498"/>
      <c r="ACD43" s="498"/>
      <c r="ACE43" s="498"/>
      <c r="ACF43" s="498"/>
      <c r="ACG43" s="498"/>
      <c r="ACH43" s="498"/>
      <c r="ACI43" s="498"/>
      <c r="ACJ43" s="498"/>
      <c r="ACK43" s="498"/>
      <c r="ACL43" s="498"/>
      <c r="ACM43" s="498"/>
      <c r="ACN43" s="498"/>
      <c r="ACO43" s="498"/>
      <c r="ACP43" s="498"/>
      <c r="ACQ43" s="498"/>
      <c r="ACR43" s="498"/>
      <c r="ACS43" s="498"/>
      <c r="ACT43" s="498"/>
      <c r="ACU43" s="498"/>
      <c r="ACV43" s="498"/>
      <c r="ACW43" s="498"/>
      <c r="ACX43" s="498"/>
      <c r="ACY43" s="498"/>
      <c r="ACZ43" s="498"/>
      <c r="ADA43" s="498"/>
      <c r="ADB43" s="498"/>
      <c r="ADC43" s="498"/>
      <c r="ADD43" s="498"/>
      <c r="ADE43" s="498"/>
      <c r="ADF43" s="498"/>
      <c r="ADG43" s="498"/>
      <c r="ADH43" s="498"/>
      <c r="ADI43" s="498"/>
      <c r="ADJ43" s="498"/>
      <c r="ADK43" s="498"/>
      <c r="ADL43" s="498"/>
      <c r="ADM43" s="498"/>
      <c r="ADN43" s="498"/>
      <c r="ADO43" s="498"/>
      <c r="ADP43" s="498"/>
      <c r="ADQ43" s="498"/>
      <c r="ADR43" s="498"/>
      <c r="ADS43" s="498"/>
      <c r="ADT43" s="498"/>
      <c r="ADU43" s="498"/>
      <c r="ADV43" s="498"/>
      <c r="ADW43" s="498"/>
      <c r="ADX43" s="498"/>
      <c r="ADY43" s="498"/>
      <c r="ADZ43" s="498"/>
      <c r="AEA43" s="498"/>
      <c r="AEB43" s="498"/>
      <c r="AEC43" s="498"/>
      <c r="AED43" s="498"/>
      <c r="AEE43" s="498"/>
      <c r="AEF43" s="498"/>
      <c r="AEG43" s="498"/>
      <c r="AEH43" s="498"/>
      <c r="AEI43" s="498"/>
      <c r="AEJ43" s="498"/>
      <c r="AEK43" s="498"/>
      <c r="AEL43" s="498"/>
      <c r="AEM43" s="498"/>
      <c r="AEN43" s="498"/>
      <c r="AEO43" s="498"/>
      <c r="AEP43" s="498"/>
      <c r="AEQ43" s="498"/>
      <c r="AER43" s="498"/>
      <c r="AES43" s="498"/>
      <c r="AET43" s="498"/>
      <c r="AEU43" s="498"/>
      <c r="AEV43" s="498"/>
      <c r="AEW43" s="498"/>
      <c r="AEX43" s="498"/>
      <c r="AEY43" s="498"/>
      <c r="AEZ43" s="498"/>
      <c r="AFA43" s="498"/>
      <c r="AFB43" s="498"/>
      <c r="AFC43" s="498"/>
      <c r="AFD43" s="498"/>
      <c r="AFE43" s="498"/>
      <c r="AFF43" s="498"/>
      <c r="AFG43" s="498"/>
      <c r="AFH43" s="498"/>
      <c r="AFI43" s="498"/>
      <c r="AFJ43" s="498"/>
      <c r="AFK43" s="498"/>
      <c r="AFL43" s="498"/>
      <c r="AFM43" s="498"/>
      <c r="AFN43" s="498"/>
      <c r="AFO43" s="498"/>
      <c r="AFP43" s="498"/>
      <c r="AFQ43" s="498"/>
      <c r="AFR43" s="498"/>
      <c r="AFS43" s="498"/>
      <c r="AFT43" s="498"/>
      <c r="AFU43" s="498"/>
      <c r="AFV43" s="498"/>
      <c r="AFW43" s="498"/>
      <c r="AFX43" s="498"/>
      <c r="AFY43" s="498"/>
      <c r="AFZ43" s="498"/>
      <c r="AGA43" s="498"/>
      <c r="AGB43" s="498"/>
      <c r="AGC43" s="498"/>
      <c r="AGD43" s="498"/>
      <c r="AGE43" s="498"/>
      <c r="AGF43" s="498"/>
      <c r="AGG43" s="498"/>
      <c r="AGH43" s="498"/>
      <c r="AGI43" s="498"/>
      <c r="AGJ43" s="498"/>
      <c r="AGK43" s="498"/>
      <c r="AGL43" s="498"/>
      <c r="AGM43" s="498"/>
      <c r="AGN43" s="498"/>
      <c r="AGO43" s="498"/>
      <c r="AGP43" s="498"/>
      <c r="AGQ43" s="498"/>
      <c r="AGR43" s="498"/>
      <c r="AGS43" s="498"/>
      <c r="AGT43" s="498"/>
      <c r="AGU43" s="498"/>
      <c r="AGV43" s="498"/>
      <c r="AGW43" s="498"/>
      <c r="AGX43" s="498"/>
      <c r="AGY43" s="498"/>
      <c r="AGZ43" s="498"/>
      <c r="AHA43" s="498"/>
      <c r="AHB43" s="498"/>
      <c r="AHC43" s="498"/>
      <c r="AHD43" s="498"/>
      <c r="AHE43" s="498"/>
      <c r="AHF43" s="498"/>
      <c r="AHG43" s="498"/>
      <c r="AHH43" s="498"/>
      <c r="AHI43" s="498"/>
      <c r="AHJ43" s="498"/>
      <c r="AHK43" s="498"/>
      <c r="AHL43" s="498"/>
      <c r="AHM43" s="498"/>
      <c r="AHN43" s="498"/>
      <c r="AHO43" s="498"/>
      <c r="AHP43" s="498"/>
      <c r="AHQ43" s="498"/>
      <c r="AHR43" s="498"/>
      <c r="AHS43" s="498"/>
      <c r="AHT43" s="498"/>
      <c r="AHU43" s="498"/>
      <c r="AHV43" s="498"/>
      <c r="AHW43" s="498"/>
      <c r="AHX43" s="498"/>
      <c r="AHY43" s="498"/>
      <c r="AHZ43" s="498"/>
      <c r="AIA43" s="498"/>
      <c r="AIB43" s="498"/>
      <c r="AIC43" s="498"/>
      <c r="AID43" s="498"/>
      <c r="AIE43" s="498"/>
      <c r="AIF43" s="498"/>
      <c r="AIG43" s="498"/>
      <c r="AIH43" s="498"/>
      <c r="AII43" s="498"/>
      <c r="AIJ43" s="498"/>
      <c r="AIK43" s="498"/>
      <c r="AIL43" s="498"/>
      <c r="AIM43" s="498"/>
      <c r="AIN43" s="498"/>
      <c r="AIO43" s="498"/>
      <c r="AIP43" s="498"/>
      <c r="AIQ43" s="498"/>
      <c r="AIR43" s="498"/>
      <c r="AIS43" s="498"/>
      <c r="AIT43" s="498"/>
      <c r="AIU43" s="498"/>
      <c r="AIV43" s="498"/>
      <c r="AIW43" s="498"/>
      <c r="AIX43" s="498"/>
      <c r="AIY43" s="498"/>
      <c r="AIZ43" s="498"/>
      <c r="AJA43" s="498"/>
      <c r="AJB43" s="498"/>
      <c r="AJC43" s="498"/>
      <c r="AJD43" s="498"/>
      <c r="AJE43" s="498"/>
      <c r="AJF43" s="498"/>
      <c r="AJG43" s="498"/>
      <c r="AJH43" s="498"/>
      <c r="AJI43" s="498"/>
      <c r="AJJ43" s="498"/>
      <c r="AJK43" s="498"/>
      <c r="AJL43" s="498"/>
      <c r="AJM43" s="498"/>
      <c r="AJN43" s="498"/>
      <c r="AJO43" s="498"/>
      <c r="AJP43" s="498"/>
      <c r="AJQ43" s="498"/>
      <c r="AJR43" s="498"/>
      <c r="AJS43" s="498"/>
      <c r="AJT43" s="498"/>
      <c r="AJU43" s="498"/>
      <c r="AJV43" s="498"/>
      <c r="AJW43" s="498"/>
      <c r="AJX43" s="498"/>
      <c r="AJY43" s="498"/>
      <c r="AJZ43" s="498"/>
      <c r="AKA43" s="498"/>
      <c r="AKB43" s="498"/>
      <c r="AKC43" s="498"/>
      <c r="AKD43" s="498"/>
      <c r="AKE43" s="498"/>
      <c r="AKF43" s="498"/>
      <c r="AKG43" s="498"/>
      <c r="AKH43" s="498"/>
      <c r="AKI43" s="498"/>
      <c r="AKJ43" s="498"/>
      <c r="AKK43" s="498"/>
      <c r="AKL43" s="498"/>
      <c r="AKM43" s="498"/>
      <c r="AKN43" s="498"/>
      <c r="AKO43" s="498"/>
      <c r="AKP43" s="498"/>
      <c r="AKQ43" s="498"/>
      <c r="AKR43" s="498"/>
      <c r="AKS43" s="498"/>
      <c r="AKT43" s="498"/>
      <c r="AKU43" s="498"/>
      <c r="AKV43" s="498"/>
      <c r="AKW43" s="498"/>
      <c r="AKX43" s="498"/>
      <c r="AKY43" s="498"/>
      <c r="AKZ43" s="498"/>
      <c r="ALA43" s="498"/>
      <c r="ALB43" s="498"/>
      <c r="ALC43" s="498"/>
      <c r="ALD43" s="498"/>
      <c r="ALE43" s="498"/>
      <c r="ALF43" s="498"/>
      <c r="ALG43" s="498"/>
      <c r="ALH43" s="498"/>
      <c r="ALI43" s="498"/>
      <c r="ALJ43" s="498"/>
      <c r="ALK43" s="498"/>
      <c r="ALL43" s="498"/>
      <c r="ALM43" s="498"/>
      <c r="ALN43" s="498"/>
      <c r="ALO43" s="498"/>
      <c r="ALP43" s="498"/>
      <c r="ALQ43" s="498"/>
      <c r="ALR43" s="498"/>
      <c r="ALS43" s="498"/>
      <c r="ALT43" s="498"/>
      <c r="ALU43" s="498"/>
      <c r="ALV43" s="498"/>
      <c r="ALW43" s="498"/>
      <c r="ALX43" s="498"/>
      <c r="ALY43" s="498"/>
      <c r="ALZ43" s="498"/>
      <c r="AMA43" s="498"/>
      <c r="AMB43" s="498"/>
      <c r="AMC43" s="498"/>
      <c r="AMD43" s="498"/>
      <c r="AME43" s="498"/>
      <c r="AMF43" s="498"/>
      <c r="AMG43" s="498"/>
      <c r="AMH43" s="498"/>
      <c r="AMI43" s="498"/>
      <c r="AMJ43" s="498"/>
      <c r="AMK43" s="498"/>
      <c r="AML43" s="498"/>
      <c r="AMM43" s="498"/>
      <c r="AMN43" s="498"/>
      <c r="AMO43" s="498"/>
      <c r="AMP43" s="498"/>
      <c r="AMQ43" s="498"/>
      <c r="AMR43" s="498"/>
      <c r="AMS43" s="498"/>
      <c r="AMT43" s="498"/>
      <c r="AMU43" s="498"/>
      <c r="AMV43" s="498"/>
      <c r="AMW43" s="498"/>
      <c r="AMX43" s="498"/>
      <c r="AMY43" s="498"/>
      <c r="AMZ43" s="498"/>
      <c r="ANA43" s="498"/>
      <c r="ANB43" s="498"/>
      <c r="ANC43" s="498"/>
      <c r="AND43" s="498"/>
      <c r="ANE43" s="498"/>
      <c r="ANF43" s="498"/>
      <c r="ANG43" s="498"/>
      <c r="ANH43" s="498"/>
      <c r="ANI43" s="498"/>
      <c r="ANJ43" s="498"/>
      <c r="ANK43" s="498"/>
      <c r="ANL43" s="498"/>
      <c r="ANM43" s="498"/>
      <c r="ANN43" s="498"/>
      <c r="ANO43" s="498"/>
      <c r="ANP43" s="498"/>
      <c r="ANQ43" s="498"/>
      <c r="ANR43" s="498"/>
      <c r="ANS43" s="498"/>
      <c r="ANT43" s="498"/>
      <c r="ANU43" s="498"/>
      <c r="ANV43" s="498"/>
      <c r="ANW43" s="498"/>
      <c r="ANX43" s="498"/>
      <c r="ANY43" s="498"/>
      <c r="ANZ43" s="498"/>
      <c r="AOA43" s="498"/>
      <c r="AOB43" s="498"/>
      <c r="AOC43" s="498"/>
      <c r="AOD43" s="498"/>
      <c r="AOE43" s="498"/>
      <c r="AOF43" s="498"/>
      <c r="AOG43" s="498"/>
      <c r="AOH43" s="498"/>
      <c r="AOI43" s="498"/>
      <c r="AOJ43" s="498"/>
      <c r="AOK43" s="498"/>
      <c r="AOL43" s="498"/>
      <c r="AOM43" s="498"/>
      <c r="AON43" s="498"/>
      <c r="AOO43" s="498"/>
      <c r="AOP43" s="498"/>
      <c r="AOQ43" s="498"/>
      <c r="AOR43" s="498"/>
      <c r="AOS43" s="498"/>
      <c r="AOT43" s="498"/>
      <c r="AOU43" s="498"/>
      <c r="AOV43" s="498"/>
      <c r="AOW43" s="498"/>
      <c r="AOX43" s="498"/>
      <c r="AOY43" s="498"/>
      <c r="AOZ43" s="498"/>
      <c r="APA43" s="498"/>
      <c r="APB43" s="498"/>
      <c r="APC43" s="498"/>
      <c r="APD43" s="498"/>
      <c r="APE43" s="498"/>
      <c r="APF43" s="498"/>
      <c r="APG43" s="498"/>
      <c r="APH43" s="498"/>
      <c r="API43" s="498"/>
      <c r="APJ43" s="498"/>
      <c r="APK43" s="498"/>
      <c r="APL43" s="498"/>
      <c r="APM43" s="498"/>
      <c r="APN43" s="498"/>
      <c r="APO43" s="498"/>
      <c r="APP43" s="498"/>
      <c r="APQ43" s="498"/>
      <c r="APR43" s="498"/>
      <c r="APS43" s="498"/>
      <c r="APT43" s="498"/>
      <c r="APU43" s="498"/>
      <c r="APV43" s="498"/>
      <c r="APW43" s="498"/>
      <c r="APX43" s="498"/>
      <c r="APY43" s="498"/>
      <c r="APZ43" s="498"/>
      <c r="AQA43" s="498"/>
      <c r="AQB43" s="498"/>
      <c r="AQC43" s="498"/>
      <c r="AQD43" s="498"/>
      <c r="AQE43" s="498"/>
      <c r="AQF43" s="498"/>
      <c r="AQG43" s="498"/>
      <c r="AQH43" s="498"/>
      <c r="AQI43" s="498"/>
      <c r="AQJ43" s="498"/>
      <c r="AQK43" s="498"/>
      <c r="AQL43" s="498"/>
      <c r="AQM43" s="498"/>
      <c r="AQN43" s="498"/>
      <c r="AQO43" s="498"/>
      <c r="AQP43" s="498"/>
      <c r="AQQ43" s="498"/>
      <c r="AQR43" s="498"/>
      <c r="AQS43" s="498"/>
      <c r="AQT43" s="498"/>
      <c r="AQU43" s="498"/>
      <c r="AQV43" s="498"/>
      <c r="AQW43" s="498"/>
      <c r="AQX43" s="498"/>
      <c r="AQY43" s="498"/>
      <c r="AQZ43" s="498"/>
      <c r="ARA43" s="498"/>
      <c r="ARB43" s="498"/>
      <c r="ARC43" s="498"/>
      <c r="ARD43" s="498"/>
      <c r="ARE43" s="498"/>
      <c r="ARF43" s="498"/>
      <c r="ARG43" s="498"/>
      <c r="ARH43" s="498"/>
      <c r="ARI43" s="498"/>
      <c r="ARJ43" s="498"/>
      <c r="ARK43" s="498"/>
      <c r="ARL43" s="498"/>
      <c r="ARM43" s="498"/>
      <c r="ARN43" s="498"/>
      <c r="ARO43" s="498"/>
      <c r="ARP43" s="498"/>
      <c r="ARQ43" s="498"/>
      <c r="ARR43" s="498"/>
      <c r="ARS43" s="498"/>
      <c r="ART43" s="498"/>
      <c r="ARU43" s="498"/>
      <c r="ARV43" s="498"/>
      <c r="ARW43" s="498"/>
      <c r="ARX43" s="498"/>
      <c r="ARY43" s="498"/>
      <c r="ARZ43" s="498"/>
      <c r="ASA43" s="498"/>
      <c r="ASB43" s="498"/>
      <c r="ASC43" s="498"/>
      <c r="ASD43" s="498"/>
      <c r="ASE43" s="498"/>
      <c r="ASF43" s="498"/>
      <c r="ASG43" s="498"/>
      <c r="ASH43" s="498"/>
      <c r="ASI43" s="498"/>
      <c r="ASJ43" s="498"/>
      <c r="ASK43" s="498"/>
      <c r="ASL43" s="498"/>
      <c r="ASM43" s="498"/>
      <c r="ASN43" s="498"/>
      <c r="ASO43" s="498"/>
      <c r="ASP43" s="498"/>
      <c r="ASQ43" s="498"/>
      <c r="ASR43" s="498"/>
      <c r="ASS43" s="498"/>
      <c r="AST43" s="498"/>
      <c r="ASU43" s="498"/>
      <c r="ASV43" s="498"/>
      <c r="ASW43" s="498"/>
      <c r="ASX43" s="498"/>
      <c r="ASY43" s="498"/>
      <c r="ASZ43" s="498"/>
      <c r="ATA43" s="498"/>
      <c r="ATB43" s="498"/>
      <c r="ATC43" s="498"/>
      <c r="ATD43" s="498"/>
      <c r="ATE43" s="498"/>
      <c r="ATF43" s="498"/>
      <c r="ATG43" s="498"/>
      <c r="ATH43" s="498"/>
      <c r="ATI43" s="498"/>
      <c r="ATJ43" s="498"/>
      <c r="ATK43" s="498"/>
      <c r="ATL43" s="498"/>
      <c r="ATM43" s="498"/>
      <c r="ATN43" s="498"/>
      <c r="ATO43" s="498"/>
      <c r="ATP43" s="498"/>
      <c r="ATQ43" s="498"/>
      <c r="ATR43" s="498"/>
      <c r="ATS43" s="498"/>
      <c r="ATT43" s="498"/>
      <c r="ATU43" s="498"/>
      <c r="ATV43" s="498"/>
      <c r="ATW43" s="498"/>
      <c r="ATX43" s="498"/>
      <c r="ATY43" s="498"/>
      <c r="ATZ43" s="498"/>
      <c r="AUA43" s="498"/>
      <c r="AUB43" s="498"/>
      <c r="AUC43" s="498"/>
      <c r="AUD43" s="498"/>
      <c r="AUE43" s="498"/>
      <c r="AUF43" s="498"/>
      <c r="AUG43" s="498"/>
      <c r="AUH43" s="498"/>
      <c r="AUI43" s="498"/>
      <c r="AUJ43" s="498"/>
      <c r="AUK43" s="498"/>
      <c r="AUL43" s="498"/>
      <c r="AUM43" s="498"/>
      <c r="AUN43" s="498"/>
      <c r="AUO43" s="498"/>
      <c r="AUP43" s="498"/>
      <c r="AUQ43" s="498"/>
      <c r="AUR43" s="498"/>
      <c r="AUS43" s="498"/>
      <c r="AUT43" s="498"/>
      <c r="AUU43" s="498"/>
      <c r="AUV43" s="498"/>
      <c r="AUW43" s="498"/>
      <c r="AUX43" s="498"/>
      <c r="AUY43" s="498"/>
      <c r="AUZ43" s="498"/>
      <c r="AVA43" s="498"/>
      <c r="AVB43" s="498"/>
      <c r="AVC43" s="498"/>
      <c r="AVD43" s="498"/>
      <c r="AVE43" s="498"/>
      <c r="AVF43" s="498"/>
      <c r="AVG43" s="498"/>
      <c r="AVH43" s="498"/>
      <c r="AVI43" s="498"/>
      <c r="AVJ43" s="498"/>
      <c r="AVK43" s="498"/>
      <c r="AVL43" s="498"/>
      <c r="AVM43" s="498"/>
      <c r="AVN43" s="498"/>
      <c r="AVO43" s="498"/>
      <c r="AVP43" s="498"/>
      <c r="AVQ43" s="498"/>
      <c r="AVR43" s="498"/>
      <c r="AVS43" s="498"/>
      <c r="AVT43" s="498"/>
      <c r="AVU43" s="498"/>
      <c r="AVV43" s="498"/>
      <c r="AVW43" s="498"/>
      <c r="AVX43" s="498"/>
      <c r="AVY43" s="498"/>
      <c r="AVZ43" s="498"/>
      <c r="AWA43" s="498"/>
      <c r="AWB43" s="498"/>
      <c r="AWC43" s="498"/>
      <c r="AWD43" s="498"/>
      <c r="AWE43" s="498"/>
      <c r="AWF43" s="498"/>
      <c r="AWG43" s="498"/>
      <c r="AWH43" s="498"/>
      <c r="AWI43" s="498"/>
      <c r="AWJ43" s="498"/>
      <c r="AWK43" s="498"/>
      <c r="AWL43" s="498"/>
      <c r="AWM43" s="498"/>
      <c r="AWN43" s="498"/>
      <c r="AWO43" s="498"/>
      <c r="AWP43" s="498"/>
      <c r="AWQ43" s="498"/>
      <c r="AWR43" s="498"/>
      <c r="AWS43" s="498"/>
      <c r="AWT43" s="498"/>
      <c r="AWU43" s="498"/>
      <c r="AWV43" s="498"/>
      <c r="AWW43" s="498"/>
      <c r="AWX43" s="498"/>
      <c r="AWY43" s="498"/>
      <c r="AWZ43" s="498"/>
      <c r="AXA43" s="498"/>
      <c r="AXB43" s="498"/>
      <c r="AXC43" s="498"/>
      <c r="AXD43" s="498"/>
      <c r="AXE43" s="498"/>
      <c r="AXF43" s="498"/>
      <c r="AXG43" s="498"/>
      <c r="AXH43" s="498"/>
      <c r="AXI43" s="498"/>
      <c r="AXJ43" s="498"/>
      <c r="AXK43" s="498"/>
      <c r="AXL43" s="498"/>
      <c r="AXM43" s="498"/>
      <c r="AXN43" s="498"/>
      <c r="AXO43" s="498"/>
      <c r="AXP43" s="498"/>
      <c r="AXQ43" s="498"/>
      <c r="AXR43" s="498"/>
      <c r="AXS43" s="498"/>
      <c r="AXT43" s="498"/>
      <c r="AXU43" s="498"/>
      <c r="AXV43" s="498"/>
      <c r="AXW43" s="498"/>
      <c r="AXX43" s="498"/>
      <c r="AXY43" s="498"/>
      <c r="AXZ43" s="498"/>
      <c r="AYA43" s="498"/>
      <c r="AYB43" s="498"/>
      <c r="AYC43" s="498"/>
      <c r="AYD43" s="498"/>
      <c r="AYE43" s="498"/>
      <c r="AYF43" s="498"/>
      <c r="AYG43" s="498"/>
      <c r="AYH43" s="498"/>
      <c r="AYI43" s="498"/>
      <c r="AYJ43" s="498"/>
      <c r="AYK43" s="498"/>
      <c r="AYL43" s="498"/>
      <c r="AYM43" s="498"/>
      <c r="AYN43" s="498"/>
      <c r="AYO43" s="498"/>
      <c r="AYP43" s="498"/>
      <c r="AYQ43" s="498"/>
      <c r="AYR43" s="498"/>
      <c r="AYS43" s="498"/>
      <c r="AYT43" s="498"/>
      <c r="AYU43" s="498"/>
      <c r="AYV43" s="498"/>
      <c r="AYW43" s="498"/>
      <c r="AYX43" s="498"/>
      <c r="AYY43" s="498"/>
      <c r="AYZ43" s="498"/>
      <c r="AZA43" s="498"/>
      <c r="AZB43" s="498"/>
      <c r="AZC43" s="498"/>
      <c r="AZD43" s="498"/>
      <c r="AZE43" s="498"/>
      <c r="AZF43" s="498"/>
      <c r="AZG43" s="498"/>
      <c r="AZH43" s="498"/>
      <c r="AZI43" s="498"/>
      <c r="AZJ43" s="498"/>
      <c r="AZK43" s="498"/>
      <c r="AZL43" s="498"/>
      <c r="AZM43" s="498"/>
      <c r="AZN43" s="498"/>
      <c r="AZO43" s="498"/>
      <c r="AZP43" s="498"/>
      <c r="AZQ43" s="498"/>
      <c r="AZR43" s="498"/>
      <c r="AZS43" s="498"/>
      <c r="AZT43" s="498"/>
      <c r="AZU43" s="498"/>
      <c r="AZV43" s="498"/>
      <c r="AZW43" s="498"/>
      <c r="AZX43" s="498"/>
      <c r="AZY43" s="498"/>
      <c r="AZZ43" s="498"/>
      <c r="BAA43" s="498"/>
      <c r="BAB43" s="498"/>
      <c r="BAC43" s="498"/>
      <c r="BAD43" s="498"/>
      <c r="BAE43" s="498"/>
      <c r="BAF43" s="498"/>
      <c r="BAG43" s="498"/>
      <c r="BAH43" s="498"/>
      <c r="BAI43" s="498"/>
      <c r="BAJ43" s="498"/>
      <c r="BAK43" s="498"/>
      <c r="BAL43" s="498"/>
      <c r="BAM43" s="498"/>
      <c r="BAN43" s="498"/>
      <c r="BAO43" s="498"/>
      <c r="BAP43" s="498"/>
      <c r="BAQ43" s="498"/>
      <c r="BAR43" s="498"/>
      <c r="BAS43" s="498"/>
      <c r="BAT43" s="498"/>
      <c r="BAU43" s="498"/>
      <c r="BAV43" s="498"/>
      <c r="BAW43" s="498"/>
      <c r="BAX43" s="498"/>
      <c r="BAY43" s="498"/>
      <c r="BAZ43" s="498"/>
      <c r="BBA43" s="498"/>
      <c r="BBB43" s="498"/>
      <c r="BBC43" s="498"/>
      <c r="BBD43" s="498"/>
      <c r="BBE43" s="498"/>
      <c r="BBF43" s="498"/>
      <c r="BBG43" s="498"/>
      <c r="BBH43" s="498"/>
      <c r="BBI43" s="498"/>
      <c r="BBJ43" s="498"/>
      <c r="BBK43" s="498"/>
      <c r="BBL43" s="498"/>
      <c r="BBM43" s="498"/>
      <c r="BBN43" s="498"/>
      <c r="BBO43" s="498"/>
      <c r="BBP43" s="498"/>
      <c r="BBQ43" s="498"/>
      <c r="BBR43" s="498"/>
      <c r="BBS43" s="498"/>
      <c r="BBT43" s="498"/>
      <c r="BBU43" s="498"/>
      <c r="BBV43" s="498"/>
      <c r="BBW43" s="498"/>
      <c r="BBX43" s="498"/>
      <c r="BBY43" s="498"/>
      <c r="BBZ43" s="498"/>
      <c r="BCA43" s="498"/>
      <c r="BCB43" s="498"/>
      <c r="BCC43" s="498"/>
      <c r="BCD43" s="498"/>
      <c r="BCE43" s="498"/>
      <c r="BCF43" s="498"/>
      <c r="BCG43" s="498"/>
      <c r="BCH43" s="498"/>
      <c r="BCI43" s="498"/>
      <c r="BCJ43" s="498"/>
      <c r="BCK43" s="498"/>
      <c r="BCL43" s="498"/>
      <c r="BCM43" s="498"/>
      <c r="BCN43" s="498"/>
      <c r="BCO43" s="498"/>
      <c r="BCP43" s="498"/>
      <c r="BCQ43" s="498"/>
      <c r="BCR43" s="498"/>
      <c r="BCS43" s="498"/>
      <c r="BCT43" s="498"/>
      <c r="BCU43" s="498"/>
      <c r="BCV43" s="498"/>
      <c r="BCW43" s="498"/>
      <c r="BCX43" s="498"/>
      <c r="BCY43" s="498"/>
      <c r="BCZ43" s="498"/>
      <c r="BDA43" s="498"/>
      <c r="BDB43" s="498"/>
      <c r="BDC43" s="498"/>
      <c r="BDD43" s="498"/>
      <c r="BDE43" s="498"/>
      <c r="BDF43" s="498"/>
      <c r="BDG43" s="498"/>
      <c r="BDH43" s="498"/>
      <c r="BDI43" s="498"/>
      <c r="BDJ43" s="498"/>
      <c r="BDK43" s="498"/>
      <c r="BDL43" s="498"/>
      <c r="BDM43" s="498"/>
      <c r="BDN43" s="498"/>
      <c r="BDO43" s="498"/>
      <c r="BDP43" s="498"/>
      <c r="BDQ43" s="498"/>
      <c r="BDR43" s="498"/>
      <c r="BDS43" s="498"/>
      <c r="BDT43" s="498"/>
      <c r="BDU43" s="498"/>
      <c r="BDV43" s="498"/>
      <c r="BDW43" s="498"/>
      <c r="BDX43" s="498"/>
      <c r="BDY43" s="498"/>
      <c r="BDZ43" s="498"/>
      <c r="BEA43" s="498"/>
      <c r="BEB43" s="498"/>
      <c r="BEC43" s="498"/>
      <c r="BED43" s="498"/>
      <c r="BEE43" s="498"/>
      <c r="BEF43" s="498"/>
      <c r="BEG43" s="498"/>
      <c r="BEH43" s="498"/>
      <c r="BEI43" s="498"/>
      <c r="BEJ43" s="498"/>
      <c r="BEK43" s="498"/>
      <c r="BEL43" s="498"/>
      <c r="BEM43" s="498"/>
      <c r="BEN43" s="498"/>
      <c r="BEO43" s="498"/>
      <c r="BEP43" s="498"/>
      <c r="BEQ43" s="498"/>
      <c r="BER43" s="498"/>
      <c r="BES43" s="498"/>
      <c r="BET43" s="498"/>
      <c r="BEU43" s="498"/>
      <c r="BEV43" s="498"/>
      <c r="BEW43" s="498"/>
      <c r="BEX43" s="498"/>
      <c r="BEY43" s="498"/>
      <c r="BEZ43" s="498"/>
      <c r="BFA43" s="498"/>
      <c r="BFB43" s="498"/>
      <c r="BFC43" s="498"/>
      <c r="BFD43" s="498"/>
      <c r="BFE43" s="498"/>
      <c r="BFF43" s="498"/>
      <c r="BFG43" s="498"/>
      <c r="BFH43" s="498"/>
      <c r="BFI43" s="498"/>
      <c r="BFJ43" s="498"/>
      <c r="BFK43" s="498"/>
      <c r="BFL43" s="498"/>
      <c r="BFM43" s="498"/>
      <c r="BFN43" s="498"/>
      <c r="BFO43" s="498"/>
      <c r="BFP43" s="498"/>
      <c r="BFQ43" s="498"/>
      <c r="BFR43" s="498"/>
      <c r="BFS43" s="498"/>
      <c r="BFT43" s="498"/>
      <c r="BFU43" s="498"/>
      <c r="BFV43" s="498"/>
      <c r="BFW43" s="498"/>
      <c r="BFX43" s="498"/>
      <c r="BFY43" s="498"/>
      <c r="BFZ43" s="498"/>
      <c r="BGA43" s="498"/>
      <c r="BGB43" s="498"/>
      <c r="BGC43" s="498"/>
      <c r="BGD43" s="498"/>
      <c r="BGE43" s="498"/>
      <c r="BGF43" s="498"/>
      <c r="BGG43" s="498"/>
      <c r="BGH43" s="498"/>
      <c r="BGI43" s="498"/>
      <c r="BGJ43" s="498"/>
      <c r="BGK43" s="498"/>
      <c r="BGL43" s="498"/>
      <c r="BGM43" s="498"/>
      <c r="BGN43" s="498"/>
      <c r="BGO43" s="498"/>
      <c r="BGP43" s="498"/>
      <c r="BGQ43" s="498"/>
      <c r="BGR43" s="498"/>
      <c r="BGS43" s="498"/>
      <c r="BGT43" s="498"/>
      <c r="BGU43" s="498"/>
      <c r="BGV43" s="498"/>
      <c r="BGW43" s="498"/>
      <c r="BGX43" s="498"/>
      <c r="BGY43" s="498"/>
      <c r="BGZ43" s="498"/>
      <c r="BHA43" s="498"/>
      <c r="BHB43" s="498"/>
      <c r="BHC43" s="498"/>
      <c r="BHD43" s="498"/>
      <c r="BHE43" s="498"/>
      <c r="BHF43" s="498"/>
      <c r="BHG43" s="498"/>
      <c r="BHH43" s="498"/>
      <c r="BHI43" s="498"/>
      <c r="BHJ43" s="498"/>
      <c r="BHK43" s="498"/>
      <c r="BHL43" s="498"/>
      <c r="BHM43" s="498"/>
      <c r="BHN43" s="498"/>
      <c r="BHO43" s="498"/>
      <c r="BHP43" s="498"/>
      <c r="BHQ43" s="498"/>
      <c r="BHR43" s="498"/>
      <c r="BHS43" s="498"/>
      <c r="BHT43" s="498"/>
      <c r="BHU43" s="498"/>
      <c r="BHV43" s="498"/>
      <c r="BHW43" s="498"/>
      <c r="BHX43" s="498"/>
      <c r="BHY43" s="498"/>
      <c r="BHZ43" s="498"/>
      <c r="BIA43" s="498"/>
      <c r="BIB43" s="498"/>
      <c r="BIC43" s="498"/>
      <c r="BID43" s="498"/>
      <c r="BIE43" s="498"/>
      <c r="BIF43" s="498"/>
      <c r="BIG43" s="498"/>
      <c r="BIH43" s="498"/>
      <c r="BII43" s="498"/>
      <c r="BIJ43" s="498"/>
      <c r="BIK43" s="498"/>
      <c r="BIL43" s="498"/>
      <c r="BIM43" s="498"/>
      <c r="BIN43" s="498"/>
      <c r="BIO43" s="498"/>
      <c r="BIP43" s="498"/>
      <c r="BIQ43" s="498"/>
      <c r="BIR43" s="498"/>
      <c r="BIS43" s="498"/>
      <c r="BIT43" s="498"/>
      <c r="BIU43" s="498"/>
      <c r="BIV43" s="498"/>
      <c r="BIW43" s="498"/>
      <c r="BIX43" s="498"/>
      <c r="BIY43" s="498"/>
      <c r="BIZ43" s="498"/>
      <c r="BJA43" s="498"/>
      <c r="BJB43" s="498"/>
      <c r="BJC43" s="498"/>
      <c r="BJD43" s="498"/>
      <c r="BJE43" s="498"/>
      <c r="BJF43" s="498"/>
      <c r="BJG43" s="498"/>
      <c r="BJH43" s="498"/>
      <c r="BJI43" s="498"/>
      <c r="BJJ43" s="498"/>
      <c r="BJK43" s="498"/>
      <c r="BJL43" s="498"/>
      <c r="BJM43" s="498"/>
      <c r="BJN43" s="498"/>
      <c r="BJO43" s="498"/>
      <c r="BJP43" s="498"/>
      <c r="BJQ43" s="498"/>
      <c r="BJR43" s="498"/>
      <c r="BJS43" s="498"/>
      <c r="BJT43" s="498"/>
      <c r="BJU43" s="498"/>
      <c r="BJV43" s="498"/>
      <c r="BJW43" s="498"/>
      <c r="BJX43" s="498"/>
      <c r="BJY43" s="498"/>
      <c r="BJZ43" s="498"/>
      <c r="BKA43" s="498"/>
      <c r="BKB43" s="498"/>
      <c r="BKC43" s="498"/>
      <c r="BKD43" s="498"/>
      <c r="BKE43" s="498"/>
      <c r="BKF43" s="498"/>
      <c r="BKG43" s="498"/>
      <c r="BKH43" s="498"/>
      <c r="BKI43" s="498"/>
      <c r="BKJ43" s="498"/>
      <c r="BKK43" s="498"/>
      <c r="BKL43" s="498"/>
      <c r="BKM43" s="498"/>
      <c r="BKN43" s="498"/>
      <c r="BKO43" s="498"/>
      <c r="BKP43" s="498"/>
      <c r="BKQ43" s="498"/>
      <c r="BKR43" s="498"/>
      <c r="BKS43" s="498"/>
      <c r="BKT43" s="498"/>
      <c r="BKU43" s="498"/>
      <c r="BKV43" s="498"/>
      <c r="BKW43" s="498"/>
      <c r="BKX43" s="498"/>
      <c r="BKY43" s="498"/>
      <c r="BKZ43" s="498"/>
      <c r="BLA43" s="498"/>
      <c r="BLB43" s="498"/>
      <c r="BLC43" s="498"/>
      <c r="BLD43" s="498"/>
      <c r="BLE43" s="498"/>
      <c r="BLF43" s="498"/>
      <c r="BLG43" s="498"/>
      <c r="BLH43" s="498"/>
      <c r="BLI43" s="498"/>
      <c r="BLJ43" s="498"/>
      <c r="BLK43" s="498"/>
      <c r="BLL43" s="498"/>
      <c r="BLM43" s="498"/>
      <c r="BLN43" s="498"/>
      <c r="BLO43" s="498"/>
      <c r="BLP43" s="498"/>
      <c r="BLQ43" s="498"/>
      <c r="BLR43" s="498"/>
      <c r="BLS43" s="498"/>
      <c r="BLT43" s="498"/>
      <c r="BLU43" s="498"/>
      <c r="BLV43" s="498"/>
      <c r="BLW43" s="498"/>
      <c r="BLX43" s="498"/>
      <c r="BLY43" s="498"/>
      <c r="BLZ43" s="498"/>
      <c r="BMA43" s="498"/>
      <c r="BMB43" s="498"/>
      <c r="BMC43" s="498"/>
      <c r="BMD43" s="498"/>
      <c r="BME43" s="498"/>
      <c r="BMF43" s="498"/>
      <c r="BMG43" s="498"/>
      <c r="BMH43" s="498"/>
      <c r="BMI43" s="498"/>
      <c r="BMJ43" s="498"/>
      <c r="BMK43" s="498"/>
      <c r="BML43" s="498"/>
      <c r="BMM43" s="498"/>
      <c r="BMN43" s="498"/>
      <c r="BMO43" s="498"/>
      <c r="BMP43" s="498"/>
      <c r="BMQ43" s="498"/>
      <c r="BMR43" s="498"/>
      <c r="BMS43" s="498"/>
      <c r="BMT43" s="498"/>
      <c r="BMU43" s="498"/>
      <c r="BMV43" s="498"/>
      <c r="BMW43" s="498"/>
      <c r="BMX43" s="498"/>
      <c r="BMY43" s="498"/>
      <c r="BMZ43" s="498"/>
      <c r="BNA43" s="498"/>
      <c r="BNB43" s="498"/>
      <c r="BNC43" s="498"/>
      <c r="BND43" s="498"/>
      <c r="BNE43" s="498"/>
      <c r="BNF43" s="498"/>
      <c r="BNG43" s="498"/>
      <c r="BNH43" s="498"/>
      <c r="BNI43" s="498"/>
      <c r="BNJ43" s="498"/>
      <c r="BNK43" s="498"/>
      <c r="BNL43" s="498"/>
      <c r="BNM43" s="498"/>
      <c r="BNN43" s="498"/>
      <c r="BNO43" s="498"/>
      <c r="BNP43" s="498"/>
      <c r="BNQ43" s="498"/>
      <c r="BNR43" s="498"/>
      <c r="BNS43" s="498"/>
      <c r="BNT43" s="498"/>
      <c r="BNU43" s="498"/>
      <c r="BNV43" s="498"/>
      <c r="BNW43" s="498"/>
      <c r="BNX43" s="498"/>
      <c r="BNY43" s="498"/>
      <c r="BNZ43" s="498"/>
      <c r="BOA43" s="498"/>
      <c r="BOB43" s="498"/>
      <c r="BOC43" s="498"/>
      <c r="BOD43" s="498"/>
      <c r="BOE43" s="498"/>
      <c r="BOF43" s="498"/>
      <c r="BOG43" s="498"/>
      <c r="BOH43" s="498"/>
      <c r="BOI43" s="498"/>
      <c r="BOJ43" s="498"/>
      <c r="BOK43" s="498"/>
      <c r="BOL43" s="498"/>
      <c r="BOM43" s="498"/>
      <c r="BON43" s="498"/>
      <c r="BOO43" s="498"/>
      <c r="BOP43" s="498"/>
      <c r="BOQ43" s="498"/>
      <c r="BOR43" s="498"/>
      <c r="BOS43" s="498"/>
      <c r="BOT43" s="498"/>
      <c r="BOU43" s="498"/>
      <c r="BOV43" s="498"/>
      <c r="BOW43" s="498"/>
      <c r="BOX43" s="498"/>
      <c r="BOY43" s="498"/>
      <c r="BOZ43" s="498"/>
      <c r="BPA43" s="498"/>
      <c r="BPB43" s="498"/>
      <c r="BPC43" s="498"/>
      <c r="BPD43" s="498"/>
      <c r="BPE43" s="498"/>
      <c r="BPF43" s="498"/>
      <c r="BPG43" s="498"/>
      <c r="BPH43" s="498"/>
      <c r="BPI43" s="498"/>
      <c r="BPJ43" s="498"/>
      <c r="BPK43" s="498"/>
      <c r="BPL43" s="498"/>
      <c r="BPM43" s="498"/>
      <c r="BPN43" s="498"/>
      <c r="BPO43" s="498"/>
      <c r="BPP43" s="498"/>
      <c r="BPQ43" s="498"/>
      <c r="BPR43" s="498"/>
      <c r="BPS43" s="498"/>
      <c r="BPT43" s="498"/>
      <c r="BPU43" s="498"/>
      <c r="BPV43" s="498"/>
      <c r="BPW43" s="498"/>
      <c r="BPX43" s="498"/>
      <c r="BPY43" s="498"/>
      <c r="BPZ43" s="498"/>
      <c r="BQA43" s="498"/>
      <c r="BQB43" s="498"/>
      <c r="BQC43" s="498"/>
      <c r="BQD43" s="498"/>
      <c r="BQE43" s="498"/>
      <c r="BQF43" s="498"/>
      <c r="BQG43" s="498"/>
      <c r="BQH43" s="498"/>
      <c r="BQI43" s="498"/>
      <c r="BQJ43" s="498"/>
      <c r="BQK43" s="498"/>
      <c r="BQL43" s="498"/>
      <c r="BQM43" s="498"/>
      <c r="BQN43" s="498"/>
      <c r="BQO43" s="498"/>
      <c r="BQP43" s="498"/>
      <c r="BQQ43" s="498"/>
      <c r="BQR43" s="498"/>
      <c r="BQS43" s="498"/>
      <c r="BQT43" s="498"/>
      <c r="BQU43" s="498"/>
      <c r="BQV43" s="498"/>
      <c r="BQW43" s="498"/>
      <c r="BQX43" s="498"/>
      <c r="BQY43" s="498"/>
      <c r="BQZ43" s="498"/>
      <c r="BRA43" s="498"/>
      <c r="BRB43" s="498"/>
      <c r="BRC43" s="498"/>
      <c r="BRD43" s="498"/>
      <c r="BRE43" s="498"/>
      <c r="BRF43" s="498"/>
      <c r="BRG43" s="498"/>
      <c r="BRH43" s="498"/>
      <c r="BRI43" s="498"/>
      <c r="BRJ43" s="498"/>
      <c r="BRK43" s="498"/>
      <c r="BRL43" s="498"/>
      <c r="BRM43" s="498"/>
      <c r="BRN43" s="498"/>
      <c r="BRO43" s="498"/>
      <c r="BRP43" s="498"/>
      <c r="BRQ43" s="498"/>
      <c r="BRR43" s="498"/>
      <c r="BRS43" s="498"/>
      <c r="BRT43" s="498"/>
      <c r="BRU43" s="498"/>
      <c r="BRV43" s="498"/>
      <c r="BRW43" s="498"/>
      <c r="BRX43" s="498"/>
      <c r="BRY43" s="498"/>
      <c r="BRZ43" s="498"/>
      <c r="BSA43" s="498"/>
      <c r="BSB43" s="498"/>
      <c r="BSC43" s="498"/>
      <c r="BSD43" s="498"/>
      <c r="BSE43" s="498"/>
      <c r="BSF43" s="498"/>
      <c r="BSG43" s="498"/>
      <c r="BSH43" s="498"/>
      <c r="BSI43" s="498"/>
      <c r="BSJ43" s="498"/>
      <c r="BSK43" s="498"/>
      <c r="BSL43" s="498"/>
      <c r="BSM43" s="498"/>
      <c r="BSN43" s="498"/>
      <c r="BSO43" s="498"/>
      <c r="BSP43" s="498"/>
      <c r="BSQ43" s="498"/>
      <c r="BSR43" s="498"/>
      <c r="BSS43" s="498"/>
      <c r="BST43" s="498"/>
      <c r="BSU43" s="498"/>
      <c r="BSV43" s="498"/>
      <c r="BSW43" s="498"/>
      <c r="BSX43" s="498"/>
      <c r="BSY43" s="498"/>
      <c r="BSZ43" s="498"/>
      <c r="BTA43" s="498"/>
      <c r="BTB43" s="498"/>
      <c r="BTC43" s="498"/>
      <c r="BTD43" s="498"/>
      <c r="BTE43" s="498"/>
      <c r="BTF43" s="498"/>
      <c r="BTG43" s="498"/>
      <c r="BTH43" s="498"/>
      <c r="BTI43" s="498"/>
      <c r="BTJ43" s="498"/>
      <c r="BTK43" s="498"/>
      <c r="BTL43" s="498"/>
      <c r="BTM43" s="498"/>
      <c r="BTN43" s="498"/>
      <c r="BTO43" s="498"/>
      <c r="BTP43" s="498"/>
      <c r="BTQ43" s="498"/>
      <c r="BTR43" s="498"/>
      <c r="BTS43" s="498"/>
      <c r="BTT43" s="498"/>
      <c r="BTU43" s="498"/>
      <c r="BTV43" s="498"/>
      <c r="BTW43" s="498"/>
      <c r="BTX43" s="498"/>
      <c r="BTY43" s="498"/>
      <c r="BTZ43" s="498"/>
      <c r="BUA43" s="498"/>
      <c r="BUB43" s="498"/>
      <c r="BUC43" s="498"/>
      <c r="BUD43" s="498"/>
      <c r="BUE43" s="498"/>
      <c r="BUF43" s="498"/>
      <c r="BUG43" s="498"/>
      <c r="BUH43" s="498"/>
      <c r="BUI43" s="498"/>
      <c r="BUJ43" s="498"/>
      <c r="BUK43" s="498"/>
      <c r="BUL43" s="498"/>
      <c r="BUM43" s="498"/>
      <c r="BUN43" s="498"/>
      <c r="BUO43" s="498"/>
      <c r="BUP43" s="498"/>
      <c r="BUQ43" s="498"/>
      <c r="BUR43" s="498"/>
      <c r="BUS43" s="498"/>
      <c r="BUT43" s="498"/>
      <c r="BUU43" s="498"/>
      <c r="BUV43" s="498"/>
      <c r="BUW43" s="498"/>
      <c r="BUX43" s="498"/>
      <c r="BUY43" s="498"/>
      <c r="BUZ43" s="498"/>
      <c r="BVA43" s="498"/>
      <c r="BVB43" s="498"/>
      <c r="BVC43" s="498"/>
      <c r="BVD43" s="498"/>
      <c r="BVE43" s="498"/>
      <c r="BVF43" s="498"/>
      <c r="BVG43" s="498"/>
      <c r="BVH43" s="498"/>
      <c r="BVI43" s="498"/>
      <c r="BVJ43" s="498"/>
      <c r="BVK43" s="498"/>
      <c r="BVL43" s="498"/>
      <c r="BVM43" s="498"/>
      <c r="BVN43" s="498"/>
      <c r="BVO43" s="498"/>
      <c r="BVP43" s="498"/>
      <c r="BVQ43" s="498"/>
      <c r="BVR43" s="498"/>
      <c r="BVS43" s="498"/>
      <c r="BVT43" s="498"/>
      <c r="BVU43" s="498"/>
      <c r="BVV43" s="498"/>
      <c r="BVW43" s="498"/>
      <c r="BVX43" s="498"/>
      <c r="BVY43" s="498"/>
      <c r="BVZ43" s="498"/>
      <c r="BWA43" s="498"/>
      <c r="BWB43" s="498"/>
      <c r="BWC43" s="498"/>
      <c r="BWD43" s="498"/>
      <c r="BWE43" s="498"/>
      <c r="BWF43" s="498"/>
      <c r="BWG43" s="498"/>
      <c r="BWH43" s="498"/>
      <c r="BWI43" s="498"/>
      <c r="BWJ43" s="498"/>
      <c r="BWK43" s="498"/>
      <c r="BWL43" s="498"/>
      <c r="BWM43" s="498"/>
      <c r="BWN43" s="498"/>
      <c r="BWO43" s="498"/>
      <c r="BWP43" s="498"/>
      <c r="BWQ43" s="498"/>
      <c r="BWR43" s="498"/>
      <c r="BWS43" s="498"/>
      <c r="BWT43" s="498"/>
      <c r="BWU43" s="498"/>
      <c r="BWV43" s="498"/>
      <c r="BWW43" s="498"/>
      <c r="BWX43" s="498"/>
      <c r="BWY43" s="498"/>
      <c r="BWZ43" s="498"/>
      <c r="BXA43" s="498"/>
      <c r="BXB43" s="498"/>
      <c r="BXC43" s="498"/>
      <c r="BXD43" s="498"/>
      <c r="BXE43" s="498"/>
      <c r="BXF43" s="498"/>
      <c r="BXG43" s="498"/>
      <c r="BXH43" s="498"/>
      <c r="BXI43" s="498"/>
      <c r="BXJ43" s="498"/>
      <c r="BXK43" s="498"/>
      <c r="BXL43" s="498"/>
      <c r="BXM43" s="498"/>
      <c r="BXN43" s="498"/>
      <c r="BXO43" s="498"/>
      <c r="BXP43" s="498"/>
      <c r="BXQ43" s="498"/>
      <c r="BXR43" s="498"/>
      <c r="BXS43" s="498"/>
      <c r="BXT43" s="498"/>
      <c r="BXU43" s="498"/>
      <c r="BXV43" s="498"/>
      <c r="BXW43" s="498"/>
      <c r="BXX43" s="498"/>
      <c r="BXY43" s="498"/>
      <c r="BXZ43" s="498"/>
      <c r="BYA43" s="498"/>
      <c r="BYB43" s="498"/>
      <c r="BYC43" s="498"/>
      <c r="BYD43" s="498"/>
      <c r="BYE43" s="498"/>
      <c r="BYF43" s="498"/>
      <c r="BYG43" s="498"/>
      <c r="BYH43" s="498"/>
      <c r="BYI43" s="498"/>
      <c r="BYJ43" s="498"/>
      <c r="BYK43" s="498"/>
      <c r="BYL43" s="498"/>
      <c r="BYM43" s="498"/>
      <c r="BYN43" s="498"/>
      <c r="BYO43" s="498"/>
      <c r="BYP43" s="498"/>
      <c r="BYQ43" s="498"/>
      <c r="BYR43" s="498"/>
      <c r="BYS43" s="498"/>
      <c r="BYT43" s="498"/>
      <c r="BYU43" s="498"/>
      <c r="BYV43" s="498"/>
      <c r="BYW43" s="498"/>
      <c r="BYX43" s="498"/>
      <c r="BYY43" s="498"/>
      <c r="BYZ43" s="498"/>
      <c r="BZA43" s="498"/>
      <c r="BZB43" s="498"/>
      <c r="BZC43" s="498"/>
      <c r="BZD43" s="498"/>
      <c r="BZE43" s="498"/>
      <c r="BZF43" s="498"/>
      <c r="BZG43" s="498"/>
      <c r="BZH43" s="498"/>
      <c r="BZI43" s="498"/>
      <c r="BZJ43" s="498"/>
      <c r="BZK43" s="498"/>
      <c r="BZL43" s="498"/>
      <c r="BZM43" s="498"/>
      <c r="BZN43" s="498"/>
      <c r="BZO43" s="498"/>
      <c r="BZP43" s="498"/>
      <c r="BZQ43" s="498"/>
      <c r="BZR43" s="498"/>
      <c r="BZS43" s="498"/>
      <c r="BZT43" s="498"/>
      <c r="BZU43" s="498"/>
      <c r="BZV43" s="498"/>
      <c r="BZW43" s="498"/>
      <c r="BZX43" s="498"/>
      <c r="BZY43" s="498"/>
      <c r="BZZ43" s="498"/>
      <c r="CAA43" s="498"/>
      <c r="CAB43" s="498"/>
      <c r="CAC43" s="498"/>
      <c r="CAD43" s="498"/>
      <c r="CAE43" s="498"/>
      <c r="CAF43" s="498"/>
      <c r="CAG43" s="498"/>
      <c r="CAH43" s="498"/>
      <c r="CAI43" s="498"/>
      <c r="CAJ43" s="498"/>
      <c r="CAK43" s="498"/>
      <c r="CAL43" s="498"/>
      <c r="CAM43" s="498"/>
      <c r="CAN43" s="498"/>
      <c r="CAO43" s="498"/>
      <c r="CAP43" s="498"/>
      <c r="CAQ43" s="498"/>
      <c r="CAR43" s="498"/>
      <c r="CAS43" s="498"/>
      <c r="CAT43" s="498"/>
      <c r="CAU43" s="498"/>
      <c r="CAV43" s="498"/>
      <c r="CAW43" s="498"/>
      <c r="CAX43" s="498"/>
      <c r="CAY43" s="498"/>
      <c r="CAZ43" s="498"/>
      <c r="CBA43" s="498"/>
      <c r="CBB43" s="498"/>
      <c r="CBC43" s="498"/>
      <c r="CBD43" s="498"/>
      <c r="CBE43" s="498"/>
      <c r="CBF43" s="498"/>
      <c r="CBG43" s="498"/>
      <c r="CBH43" s="498"/>
      <c r="CBI43" s="498"/>
      <c r="CBJ43" s="498"/>
      <c r="CBK43" s="498"/>
      <c r="CBL43" s="498"/>
      <c r="CBM43" s="498"/>
      <c r="CBN43" s="498"/>
      <c r="CBO43" s="498"/>
      <c r="CBP43" s="498"/>
      <c r="CBQ43" s="498"/>
      <c r="CBR43" s="498"/>
      <c r="CBS43" s="498"/>
      <c r="CBT43" s="498"/>
      <c r="CBU43" s="498"/>
      <c r="CBV43" s="498"/>
      <c r="CBW43" s="498"/>
      <c r="CBX43" s="498"/>
      <c r="CBY43" s="498"/>
      <c r="CBZ43" s="498"/>
      <c r="CCA43" s="498"/>
      <c r="CCB43" s="498"/>
      <c r="CCC43" s="498"/>
      <c r="CCD43" s="498"/>
      <c r="CCE43" s="498"/>
      <c r="CCF43" s="498"/>
      <c r="CCG43" s="498"/>
      <c r="CCH43" s="498"/>
      <c r="CCI43" s="498"/>
      <c r="CCJ43" s="498"/>
      <c r="CCK43" s="498"/>
      <c r="CCL43" s="498"/>
      <c r="CCM43" s="498"/>
      <c r="CCN43" s="498"/>
      <c r="CCO43" s="498"/>
      <c r="CCP43" s="498"/>
      <c r="CCQ43" s="498"/>
      <c r="CCR43" s="498"/>
      <c r="CCS43" s="498"/>
      <c r="CCT43" s="498"/>
      <c r="CCU43" s="498"/>
      <c r="CCV43" s="498"/>
      <c r="CCW43" s="498"/>
      <c r="CCX43" s="498"/>
      <c r="CCY43" s="498"/>
      <c r="CCZ43" s="498"/>
      <c r="CDA43" s="498"/>
      <c r="CDB43" s="498"/>
      <c r="CDC43" s="498"/>
      <c r="CDD43" s="498"/>
      <c r="CDE43" s="498"/>
      <c r="CDF43" s="498"/>
      <c r="CDG43" s="498"/>
      <c r="CDH43" s="498"/>
      <c r="CDI43" s="498"/>
      <c r="CDJ43" s="498"/>
      <c r="CDK43" s="498"/>
      <c r="CDL43" s="498"/>
      <c r="CDM43" s="498"/>
      <c r="CDN43" s="498"/>
      <c r="CDO43" s="498"/>
      <c r="CDP43" s="498"/>
      <c r="CDQ43" s="498"/>
      <c r="CDR43" s="498"/>
      <c r="CDS43" s="498"/>
      <c r="CDT43" s="498"/>
      <c r="CDU43" s="498"/>
      <c r="CDV43" s="498"/>
      <c r="CDW43" s="498"/>
      <c r="CDX43" s="498"/>
      <c r="CDY43" s="498"/>
      <c r="CDZ43" s="498"/>
      <c r="CEA43" s="498"/>
      <c r="CEB43" s="498"/>
      <c r="CEC43" s="498"/>
      <c r="CED43" s="498"/>
      <c r="CEE43" s="498"/>
      <c r="CEF43" s="498"/>
      <c r="CEG43" s="498"/>
      <c r="CEH43" s="498"/>
      <c r="CEI43" s="498"/>
      <c r="CEJ43" s="498"/>
      <c r="CEK43" s="498"/>
      <c r="CEL43" s="498"/>
      <c r="CEM43" s="498"/>
      <c r="CEN43" s="498"/>
      <c r="CEO43" s="498"/>
      <c r="CEP43" s="498"/>
      <c r="CEQ43" s="498"/>
      <c r="CER43" s="498"/>
      <c r="CES43" s="498"/>
      <c r="CET43" s="498"/>
      <c r="CEU43" s="498"/>
      <c r="CEV43" s="498"/>
      <c r="CEW43" s="498"/>
      <c r="CEX43" s="498"/>
      <c r="CEY43" s="498"/>
      <c r="CEZ43" s="498"/>
      <c r="CFA43" s="498"/>
      <c r="CFB43" s="498"/>
      <c r="CFC43" s="498"/>
      <c r="CFD43" s="498"/>
      <c r="CFE43" s="498"/>
      <c r="CFF43" s="498"/>
      <c r="CFG43" s="498"/>
      <c r="CFH43" s="498"/>
      <c r="CFI43" s="498"/>
      <c r="CFJ43" s="498"/>
      <c r="CFK43" s="498"/>
      <c r="CFL43" s="498"/>
      <c r="CFM43" s="498"/>
      <c r="CFN43" s="498"/>
      <c r="CFO43" s="498"/>
      <c r="CFP43" s="498"/>
      <c r="CFQ43" s="498"/>
      <c r="CFR43" s="498"/>
      <c r="CFS43" s="498"/>
      <c r="CFT43" s="498"/>
      <c r="CFU43" s="498"/>
      <c r="CFV43" s="498"/>
      <c r="CFW43" s="498"/>
      <c r="CFX43" s="498"/>
      <c r="CFY43" s="498"/>
      <c r="CFZ43" s="498"/>
      <c r="CGA43" s="498"/>
      <c r="CGB43" s="498"/>
      <c r="CGC43" s="498"/>
      <c r="CGD43" s="498"/>
      <c r="CGE43" s="498"/>
      <c r="CGF43" s="498"/>
      <c r="CGG43" s="498"/>
      <c r="CGH43" s="498"/>
      <c r="CGI43" s="498"/>
      <c r="CGJ43" s="498"/>
      <c r="CGK43" s="498"/>
      <c r="CGL43" s="498"/>
      <c r="CGM43" s="498"/>
      <c r="CGN43" s="498"/>
      <c r="CGO43" s="498"/>
      <c r="CGP43" s="498"/>
      <c r="CGQ43" s="498"/>
      <c r="CGR43" s="498"/>
      <c r="CGS43" s="498"/>
      <c r="CGT43" s="498"/>
      <c r="CGU43" s="498"/>
      <c r="CGV43" s="498"/>
      <c r="CGW43" s="498"/>
      <c r="CGX43" s="498"/>
      <c r="CGY43" s="498"/>
      <c r="CGZ43" s="498"/>
      <c r="CHA43" s="498"/>
      <c r="CHB43" s="498"/>
      <c r="CHC43" s="498"/>
      <c r="CHD43" s="498"/>
      <c r="CHE43" s="498"/>
      <c r="CHF43" s="498"/>
      <c r="CHG43" s="498"/>
      <c r="CHH43" s="498"/>
      <c r="CHI43" s="498"/>
      <c r="CHJ43" s="498"/>
      <c r="CHK43" s="498"/>
      <c r="CHL43" s="498"/>
      <c r="CHM43" s="498"/>
      <c r="CHN43" s="498"/>
      <c r="CHO43" s="498"/>
      <c r="CHP43" s="498"/>
      <c r="CHQ43" s="498"/>
      <c r="CHR43" s="498"/>
      <c r="CHS43" s="498"/>
      <c r="CHT43" s="498"/>
      <c r="CHU43" s="498"/>
      <c r="CHV43" s="498"/>
      <c r="CHW43" s="498"/>
      <c r="CHX43" s="498"/>
      <c r="CHY43" s="498"/>
      <c r="CHZ43" s="498"/>
      <c r="CIA43" s="498"/>
      <c r="CIB43" s="498"/>
      <c r="CIC43" s="498"/>
      <c r="CID43" s="498"/>
      <c r="CIE43" s="498"/>
      <c r="CIF43" s="498"/>
      <c r="CIG43" s="498"/>
      <c r="CIH43" s="498"/>
      <c r="CII43" s="498"/>
      <c r="CIJ43" s="498"/>
      <c r="CIK43" s="498"/>
      <c r="CIL43" s="498"/>
      <c r="CIM43" s="498"/>
      <c r="CIN43" s="498"/>
      <c r="CIO43" s="498"/>
      <c r="CIP43" s="498"/>
      <c r="CIQ43" s="498"/>
      <c r="CIR43" s="498"/>
      <c r="CIS43" s="498"/>
      <c r="CIT43" s="498"/>
      <c r="CIU43" s="498"/>
      <c r="CIV43" s="498"/>
      <c r="CIW43" s="498"/>
      <c r="CIX43" s="498"/>
      <c r="CIY43" s="498"/>
      <c r="CIZ43" s="498"/>
      <c r="CJA43" s="498"/>
      <c r="CJB43" s="498"/>
      <c r="CJC43" s="498"/>
      <c r="CJD43" s="498"/>
      <c r="CJE43" s="498"/>
      <c r="CJF43" s="498"/>
      <c r="CJG43" s="498"/>
      <c r="CJH43" s="498"/>
      <c r="CJI43" s="498"/>
      <c r="CJJ43" s="498"/>
      <c r="CJK43" s="498"/>
      <c r="CJL43" s="498"/>
      <c r="CJM43" s="498"/>
      <c r="CJN43" s="498"/>
      <c r="CJO43" s="498"/>
      <c r="CJP43" s="498"/>
      <c r="CJQ43" s="498"/>
      <c r="CJR43" s="498"/>
      <c r="CJS43" s="498"/>
      <c r="CJT43" s="498"/>
      <c r="CJU43" s="498"/>
      <c r="CJV43" s="498"/>
      <c r="CJW43" s="498"/>
      <c r="CJX43" s="498"/>
      <c r="CJY43" s="498"/>
      <c r="CJZ43" s="498"/>
      <c r="CKA43" s="498"/>
      <c r="CKB43" s="498"/>
      <c r="CKC43" s="498"/>
      <c r="CKD43" s="498"/>
      <c r="CKE43" s="498"/>
      <c r="CKF43" s="498"/>
      <c r="CKG43" s="498"/>
      <c r="CKH43" s="498"/>
      <c r="CKI43" s="498"/>
      <c r="CKJ43" s="498"/>
      <c r="CKK43" s="498"/>
      <c r="CKL43" s="498"/>
      <c r="CKM43" s="498"/>
      <c r="CKN43" s="498"/>
      <c r="CKO43" s="498"/>
      <c r="CKP43" s="498"/>
      <c r="CKQ43" s="498"/>
      <c r="CKR43" s="498"/>
      <c r="CKS43" s="498"/>
      <c r="CKT43" s="498"/>
      <c r="CKU43" s="498"/>
      <c r="CKV43" s="498"/>
      <c r="CKW43" s="498"/>
      <c r="CKX43" s="498"/>
      <c r="CKY43" s="498"/>
      <c r="CKZ43" s="498"/>
      <c r="CLA43" s="498"/>
      <c r="CLB43" s="498"/>
      <c r="CLC43" s="498"/>
      <c r="CLD43" s="498"/>
      <c r="CLE43" s="498"/>
      <c r="CLF43" s="498"/>
      <c r="CLG43" s="498"/>
      <c r="CLH43" s="498"/>
      <c r="CLI43" s="498"/>
      <c r="CLJ43" s="498"/>
      <c r="CLK43" s="498"/>
      <c r="CLL43" s="498"/>
      <c r="CLM43" s="498"/>
      <c r="CLN43" s="498"/>
      <c r="CLO43" s="498"/>
      <c r="CLP43" s="498"/>
      <c r="CLQ43" s="498"/>
      <c r="CLR43" s="498"/>
      <c r="CLS43" s="498"/>
      <c r="CLT43" s="498"/>
      <c r="CLU43" s="498"/>
      <c r="CLV43" s="498"/>
      <c r="CLW43" s="498"/>
      <c r="CLX43" s="498"/>
      <c r="CLY43" s="498"/>
      <c r="CLZ43" s="498"/>
      <c r="CMA43" s="498"/>
      <c r="CMB43" s="498"/>
      <c r="CMC43" s="498"/>
      <c r="CMD43" s="498"/>
      <c r="CME43" s="498"/>
      <c r="CMF43" s="498"/>
      <c r="CMG43" s="498"/>
      <c r="CMH43" s="498"/>
      <c r="CMI43" s="498"/>
      <c r="CMJ43" s="498"/>
      <c r="CMK43" s="498"/>
      <c r="CML43" s="498"/>
      <c r="CMM43" s="498"/>
      <c r="CMN43" s="498"/>
      <c r="CMO43" s="498"/>
      <c r="CMP43" s="498"/>
      <c r="CMQ43" s="498"/>
      <c r="CMR43" s="498"/>
      <c r="CMS43" s="498"/>
      <c r="CMT43" s="498"/>
      <c r="CMU43" s="498"/>
      <c r="CMV43" s="498"/>
      <c r="CMW43" s="498"/>
      <c r="CMX43" s="498"/>
      <c r="CMY43" s="498"/>
      <c r="CMZ43" s="498"/>
      <c r="CNA43" s="498"/>
      <c r="CNB43" s="498"/>
      <c r="CNC43" s="498"/>
      <c r="CND43" s="498"/>
      <c r="CNE43" s="498"/>
      <c r="CNF43" s="498"/>
      <c r="CNG43" s="498"/>
      <c r="CNH43" s="498"/>
      <c r="CNI43" s="498"/>
      <c r="CNJ43" s="498"/>
      <c r="CNK43" s="498"/>
      <c r="CNL43" s="498"/>
      <c r="CNM43" s="498"/>
      <c r="CNN43" s="498"/>
      <c r="CNO43" s="498"/>
      <c r="CNP43" s="498"/>
      <c r="CNQ43" s="498"/>
      <c r="CNR43" s="498"/>
      <c r="CNS43" s="498"/>
      <c r="CNT43" s="498"/>
      <c r="CNU43" s="498"/>
      <c r="CNV43" s="498"/>
      <c r="CNW43" s="498"/>
      <c r="CNX43" s="498"/>
      <c r="CNY43" s="498"/>
      <c r="CNZ43" s="498"/>
      <c r="COA43" s="498"/>
      <c r="COB43" s="498"/>
      <c r="COC43" s="498"/>
      <c r="COD43" s="498"/>
      <c r="COE43" s="498"/>
      <c r="COF43" s="498"/>
      <c r="COG43" s="498"/>
      <c r="COH43" s="498"/>
      <c r="COI43" s="498"/>
      <c r="COJ43" s="498"/>
      <c r="COK43" s="498"/>
      <c r="COL43" s="498"/>
      <c r="COM43" s="498"/>
      <c r="CON43" s="498"/>
      <c r="COO43" s="498"/>
      <c r="COP43" s="498"/>
      <c r="COQ43" s="498"/>
      <c r="COR43" s="498"/>
      <c r="COS43" s="498"/>
      <c r="COT43" s="498"/>
      <c r="COU43" s="498"/>
      <c r="COV43" s="498"/>
      <c r="COW43" s="498"/>
      <c r="COX43" s="498"/>
      <c r="COY43" s="498"/>
      <c r="COZ43" s="498"/>
      <c r="CPA43" s="498"/>
      <c r="CPB43" s="498"/>
      <c r="CPC43" s="498"/>
      <c r="CPD43" s="498"/>
      <c r="CPE43" s="498"/>
      <c r="CPF43" s="498"/>
      <c r="CPG43" s="498"/>
      <c r="CPH43" s="498"/>
      <c r="CPI43" s="498"/>
      <c r="CPJ43" s="498"/>
      <c r="CPK43" s="498"/>
      <c r="CPL43" s="498"/>
      <c r="CPM43" s="498"/>
      <c r="CPN43" s="498"/>
      <c r="CPO43" s="498"/>
      <c r="CPP43" s="498"/>
      <c r="CPQ43" s="498"/>
      <c r="CPR43" s="498"/>
      <c r="CPS43" s="498"/>
      <c r="CPT43" s="498"/>
      <c r="CPU43" s="498"/>
      <c r="CPV43" s="498"/>
      <c r="CPW43" s="498"/>
      <c r="CPX43" s="498"/>
      <c r="CPY43" s="498"/>
      <c r="CPZ43" s="498"/>
      <c r="CQA43" s="498"/>
      <c r="CQB43" s="498"/>
      <c r="CQC43" s="498"/>
      <c r="CQD43" s="498"/>
      <c r="CQE43" s="498"/>
      <c r="CQF43" s="498"/>
      <c r="CQG43" s="498"/>
      <c r="CQH43" s="498"/>
      <c r="CQI43" s="498"/>
      <c r="CQJ43" s="498"/>
      <c r="CQK43" s="498"/>
      <c r="CQL43" s="498"/>
      <c r="CQM43" s="498"/>
      <c r="CQN43" s="498"/>
      <c r="CQO43" s="498"/>
      <c r="CQP43" s="498"/>
      <c r="CQQ43" s="498"/>
      <c r="CQR43" s="498"/>
      <c r="CQS43" s="498"/>
      <c r="CQT43" s="498"/>
      <c r="CQU43" s="498"/>
      <c r="CQV43" s="498"/>
      <c r="CQW43" s="498"/>
      <c r="CQX43" s="498"/>
      <c r="CQY43" s="498"/>
      <c r="CQZ43" s="498"/>
      <c r="CRA43" s="498"/>
      <c r="CRB43" s="498"/>
      <c r="CRC43" s="498"/>
      <c r="CRD43" s="498"/>
      <c r="CRE43" s="498"/>
      <c r="CRF43" s="498"/>
      <c r="CRG43" s="498"/>
      <c r="CRH43" s="498"/>
      <c r="CRI43" s="498"/>
      <c r="CRJ43" s="498"/>
      <c r="CRK43" s="498"/>
      <c r="CRL43" s="498"/>
      <c r="CRM43" s="498"/>
      <c r="CRN43" s="498"/>
      <c r="CRO43" s="498"/>
      <c r="CRP43" s="498"/>
      <c r="CRQ43" s="498"/>
      <c r="CRR43" s="498"/>
      <c r="CRS43" s="498"/>
      <c r="CRT43" s="498"/>
      <c r="CRU43" s="498"/>
      <c r="CRV43" s="498"/>
      <c r="CRW43" s="498"/>
      <c r="CRX43" s="498"/>
      <c r="CRY43" s="498"/>
      <c r="CRZ43" s="498"/>
      <c r="CSA43" s="498"/>
      <c r="CSB43" s="498"/>
      <c r="CSC43" s="498"/>
      <c r="CSD43" s="498"/>
      <c r="CSE43" s="498"/>
      <c r="CSF43" s="498"/>
      <c r="CSG43" s="498"/>
      <c r="CSH43" s="498"/>
      <c r="CSI43" s="498"/>
      <c r="CSJ43" s="498"/>
      <c r="CSK43" s="498"/>
      <c r="CSL43" s="498"/>
      <c r="CSM43" s="498"/>
      <c r="CSN43" s="498"/>
      <c r="CSO43" s="498"/>
      <c r="CSP43" s="498"/>
      <c r="CSQ43" s="498"/>
      <c r="CSR43" s="498"/>
      <c r="CSS43" s="498"/>
      <c r="CST43" s="498"/>
      <c r="CSU43" s="498"/>
      <c r="CSV43" s="498"/>
      <c r="CSW43" s="498"/>
      <c r="CSX43" s="498"/>
      <c r="CSY43" s="498"/>
      <c r="CSZ43" s="498"/>
      <c r="CTA43" s="498"/>
      <c r="CTB43" s="498"/>
      <c r="CTC43" s="498"/>
      <c r="CTD43" s="498"/>
      <c r="CTE43" s="498"/>
      <c r="CTF43" s="498"/>
      <c r="CTG43" s="498"/>
      <c r="CTH43" s="498"/>
      <c r="CTI43" s="498"/>
      <c r="CTJ43" s="498"/>
      <c r="CTK43" s="498"/>
      <c r="CTL43" s="498"/>
      <c r="CTM43" s="498"/>
      <c r="CTN43" s="498"/>
      <c r="CTO43" s="498"/>
      <c r="CTP43" s="498"/>
      <c r="CTQ43" s="498"/>
      <c r="CTR43" s="498"/>
      <c r="CTS43" s="498"/>
      <c r="CTT43" s="498"/>
      <c r="CTU43" s="498"/>
      <c r="CTV43" s="498"/>
      <c r="CTW43" s="498"/>
      <c r="CTX43" s="498"/>
      <c r="CTY43" s="498"/>
      <c r="CTZ43" s="498"/>
      <c r="CUA43" s="498"/>
      <c r="CUB43" s="498"/>
      <c r="CUC43" s="498"/>
      <c r="CUD43" s="498"/>
      <c r="CUE43" s="498"/>
      <c r="CUF43" s="498"/>
      <c r="CUG43" s="498"/>
      <c r="CUH43" s="498"/>
      <c r="CUI43" s="498"/>
      <c r="CUJ43" s="498"/>
      <c r="CUK43" s="498"/>
      <c r="CUL43" s="498"/>
      <c r="CUM43" s="498"/>
      <c r="CUN43" s="498"/>
      <c r="CUO43" s="498"/>
      <c r="CUP43" s="498"/>
      <c r="CUQ43" s="498"/>
      <c r="CUR43" s="498"/>
      <c r="CUS43" s="498"/>
      <c r="CUT43" s="498"/>
      <c r="CUU43" s="498"/>
      <c r="CUV43" s="498"/>
      <c r="CUW43" s="498"/>
      <c r="CUX43" s="498"/>
      <c r="CUY43" s="498"/>
      <c r="CUZ43" s="498"/>
      <c r="CVA43" s="498"/>
      <c r="CVB43" s="498"/>
      <c r="CVC43" s="498"/>
      <c r="CVD43" s="498"/>
      <c r="CVE43" s="498"/>
      <c r="CVF43" s="498"/>
      <c r="CVG43" s="498"/>
      <c r="CVH43" s="498"/>
      <c r="CVI43" s="498"/>
      <c r="CVJ43" s="498"/>
      <c r="CVK43" s="498"/>
      <c r="CVL43" s="498"/>
      <c r="CVM43" s="498"/>
      <c r="CVN43" s="498"/>
      <c r="CVO43" s="498"/>
      <c r="CVP43" s="498"/>
      <c r="CVQ43" s="498"/>
      <c r="CVR43" s="498"/>
      <c r="CVS43" s="498"/>
      <c r="CVT43" s="498"/>
      <c r="CVU43" s="498"/>
      <c r="CVV43" s="498"/>
      <c r="CVW43" s="498"/>
      <c r="CVX43" s="498"/>
      <c r="CVY43" s="498"/>
      <c r="CVZ43" s="498"/>
      <c r="CWA43" s="498"/>
      <c r="CWB43" s="498"/>
      <c r="CWC43" s="498"/>
      <c r="CWD43" s="498"/>
      <c r="CWE43" s="498"/>
      <c r="CWF43" s="498"/>
      <c r="CWG43" s="498"/>
      <c r="CWH43" s="498"/>
      <c r="CWI43" s="498"/>
      <c r="CWJ43" s="498"/>
      <c r="CWK43" s="498"/>
      <c r="CWL43" s="498"/>
      <c r="CWM43" s="498"/>
      <c r="CWN43" s="498"/>
      <c r="CWO43" s="498"/>
      <c r="CWP43" s="498"/>
      <c r="CWQ43" s="498"/>
      <c r="CWR43" s="498"/>
      <c r="CWS43" s="498"/>
      <c r="CWT43" s="498"/>
      <c r="CWU43" s="498"/>
      <c r="CWV43" s="498"/>
      <c r="CWW43" s="498"/>
      <c r="CWX43" s="498"/>
      <c r="CWY43" s="498"/>
      <c r="CWZ43" s="498"/>
      <c r="CXA43" s="498"/>
      <c r="CXB43" s="498"/>
      <c r="CXC43" s="498"/>
      <c r="CXD43" s="498"/>
      <c r="CXE43" s="498"/>
      <c r="CXF43" s="498"/>
      <c r="CXG43" s="498"/>
      <c r="CXH43" s="498"/>
      <c r="CXI43" s="498"/>
      <c r="CXJ43" s="498"/>
      <c r="CXK43" s="498"/>
      <c r="CXL43" s="498"/>
      <c r="CXM43" s="498"/>
      <c r="CXN43" s="498"/>
      <c r="CXO43" s="498"/>
      <c r="CXP43" s="498"/>
      <c r="CXQ43" s="498"/>
      <c r="CXR43" s="498"/>
      <c r="CXS43" s="498"/>
      <c r="CXT43" s="498"/>
      <c r="CXU43" s="498"/>
      <c r="CXV43" s="498"/>
      <c r="CXW43" s="498"/>
      <c r="CXX43" s="498"/>
      <c r="CXY43" s="498"/>
      <c r="CXZ43" s="498"/>
      <c r="CYA43" s="498"/>
      <c r="CYB43" s="498"/>
      <c r="CYC43" s="498"/>
      <c r="CYD43" s="498"/>
      <c r="CYE43" s="498"/>
      <c r="CYF43" s="498"/>
      <c r="CYG43" s="498"/>
      <c r="CYH43" s="498"/>
      <c r="CYI43" s="498"/>
      <c r="CYJ43" s="498"/>
      <c r="CYK43" s="498"/>
      <c r="CYL43" s="498"/>
      <c r="CYM43" s="498"/>
      <c r="CYN43" s="498"/>
      <c r="CYO43" s="498"/>
      <c r="CYP43" s="498"/>
      <c r="CYQ43" s="498"/>
      <c r="CYR43" s="498"/>
      <c r="CYS43" s="498"/>
      <c r="CYT43" s="498"/>
      <c r="CYU43" s="498"/>
      <c r="CYV43" s="498"/>
      <c r="CYW43" s="498"/>
      <c r="CYX43" s="498"/>
      <c r="CYY43" s="498"/>
      <c r="CYZ43" s="498"/>
      <c r="CZA43" s="498"/>
      <c r="CZB43" s="498"/>
      <c r="CZC43" s="498"/>
      <c r="CZD43" s="498"/>
      <c r="CZE43" s="498"/>
      <c r="CZF43" s="498"/>
      <c r="CZG43" s="498"/>
      <c r="CZH43" s="498"/>
      <c r="CZI43" s="498"/>
      <c r="CZJ43" s="498"/>
      <c r="CZK43" s="498"/>
      <c r="CZL43" s="498"/>
      <c r="CZM43" s="498"/>
      <c r="CZN43" s="498"/>
      <c r="CZO43" s="498"/>
      <c r="CZP43" s="498"/>
      <c r="CZQ43" s="498"/>
      <c r="CZR43" s="498"/>
      <c r="CZS43" s="498"/>
      <c r="CZT43" s="498"/>
      <c r="CZU43" s="498"/>
      <c r="CZV43" s="498"/>
      <c r="CZW43" s="498"/>
      <c r="CZX43" s="498"/>
      <c r="CZY43" s="498"/>
      <c r="CZZ43" s="498"/>
      <c r="DAA43" s="498"/>
      <c r="DAB43" s="498"/>
      <c r="DAC43" s="498"/>
      <c r="DAD43" s="498"/>
      <c r="DAE43" s="498"/>
      <c r="DAF43" s="498"/>
      <c r="DAG43" s="498"/>
      <c r="DAH43" s="498"/>
      <c r="DAI43" s="498"/>
      <c r="DAJ43" s="498"/>
      <c r="DAK43" s="498"/>
      <c r="DAL43" s="498"/>
      <c r="DAM43" s="498"/>
      <c r="DAN43" s="498"/>
      <c r="DAO43" s="498"/>
      <c r="DAP43" s="498"/>
      <c r="DAQ43" s="498"/>
      <c r="DAR43" s="498"/>
      <c r="DAS43" s="498"/>
      <c r="DAT43" s="498"/>
      <c r="DAU43" s="498"/>
      <c r="DAV43" s="498"/>
      <c r="DAW43" s="498"/>
      <c r="DAX43" s="498"/>
      <c r="DAY43" s="498"/>
      <c r="DAZ43" s="498"/>
      <c r="DBA43" s="498"/>
      <c r="DBB43" s="498"/>
      <c r="DBC43" s="498"/>
      <c r="DBD43" s="498"/>
      <c r="DBE43" s="498"/>
      <c r="DBF43" s="498"/>
      <c r="DBG43" s="498"/>
      <c r="DBH43" s="498"/>
      <c r="DBI43" s="498"/>
      <c r="DBJ43" s="498"/>
      <c r="DBK43" s="498"/>
      <c r="DBL43" s="498"/>
      <c r="DBM43" s="498"/>
      <c r="DBN43" s="498"/>
      <c r="DBO43" s="498"/>
      <c r="DBP43" s="498"/>
      <c r="DBQ43" s="498"/>
      <c r="DBR43" s="498"/>
      <c r="DBS43" s="498"/>
      <c r="DBT43" s="498"/>
      <c r="DBU43" s="498"/>
      <c r="DBV43" s="498"/>
      <c r="DBW43" s="498"/>
      <c r="DBX43" s="498"/>
      <c r="DBY43" s="498"/>
      <c r="DBZ43" s="498"/>
      <c r="DCA43" s="498"/>
      <c r="DCB43" s="498"/>
      <c r="DCC43" s="498"/>
      <c r="DCD43" s="498"/>
      <c r="DCE43" s="498"/>
      <c r="DCF43" s="498"/>
      <c r="DCG43" s="498"/>
      <c r="DCH43" s="498"/>
      <c r="DCI43" s="498"/>
      <c r="DCJ43" s="498"/>
      <c r="DCK43" s="498"/>
      <c r="DCL43" s="498"/>
      <c r="DCM43" s="498"/>
      <c r="DCN43" s="498"/>
      <c r="DCO43" s="498"/>
      <c r="DCP43" s="498"/>
      <c r="DCQ43" s="498"/>
      <c r="DCR43" s="498"/>
      <c r="DCS43" s="498"/>
      <c r="DCT43" s="498"/>
      <c r="DCU43" s="498"/>
      <c r="DCV43" s="498"/>
      <c r="DCW43" s="498"/>
      <c r="DCX43" s="498"/>
      <c r="DCY43" s="498"/>
      <c r="DCZ43" s="498"/>
      <c r="DDA43" s="498"/>
      <c r="DDB43" s="498"/>
      <c r="DDC43" s="498"/>
      <c r="DDD43" s="498"/>
      <c r="DDE43" s="498"/>
      <c r="DDF43" s="498"/>
      <c r="DDG43" s="498"/>
      <c r="DDH43" s="498"/>
      <c r="DDI43" s="498"/>
      <c r="DDJ43" s="498"/>
      <c r="DDK43" s="498"/>
      <c r="DDL43" s="498"/>
      <c r="DDM43" s="498"/>
      <c r="DDN43" s="498"/>
      <c r="DDO43" s="498"/>
      <c r="DDP43" s="498"/>
      <c r="DDQ43" s="498"/>
      <c r="DDR43" s="498"/>
      <c r="DDS43" s="498"/>
      <c r="DDT43" s="498"/>
      <c r="DDU43" s="498"/>
      <c r="DDV43" s="498"/>
      <c r="DDW43" s="498"/>
      <c r="DDX43" s="498"/>
      <c r="DDY43" s="498"/>
      <c r="DDZ43" s="498"/>
      <c r="DEA43" s="498"/>
      <c r="DEB43" s="498"/>
      <c r="DEC43" s="498"/>
      <c r="DED43" s="498"/>
      <c r="DEE43" s="498"/>
      <c r="DEF43" s="498"/>
      <c r="DEG43" s="498"/>
      <c r="DEH43" s="498"/>
      <c r="DEI43" s="498"/>
      <c r="DEJ43" s="498"/>
      <c r="DEK43" s="498"/>
      <c r="DEL43" s="498"/>
      <c r="DEM43" s="498"/>
      <c r="DEN43" s="498"/>
      <c r="DEO43" s="498"/>
      <c r="DEP43" s="498"/>
      <c r="DEQ43" s="498"/>
      <c r="DER43" s="498"/>
      <c r="DES43" s="498"/>
      <c r="DET43" s="498"/>
      <c r="DEU43" s="498"/>
      <c r="DEV43" s="498"/>
      <c r="DEW43" s="498"/>
      <c r="DEX43" s="498"/>
      <c r="DEY43" s="498"/>
      <c r="DEZ43" s="498"/>
      <c r="DFA43" s="498"/>
      <c r="DFB43" s="498"/>
      <c r="DFC43" s="498"/>
      <c r="DFD43" s="498"/>
      <c r="DFE43" s="498"/>
      <c r="DFF43" s="498"/>
      <c r="DFG43" s="498"/>
      <c r="DFH43" s="498"/>
      <c r="DFI43" s="498"/>
      <c r="DFJ43" s="498"/>
      <c r="DFK43" s="498"/>
      <c r="DFL43" s="498"/>
      <c r="DFM43" s="498"/>
      <c r="DFN43" s="498"/>
      <c r="DFO43" s="498"/>
      <c r="DFP43" s="498"/>
      <c r="DFQ43" s="498"/>
      <c r="DFR43" s="498"/>
      <c r="DFS43" s="498"/>
      <c r="DFT43" s="498"/>
      <c r="DFU43" s="498"/>
      <c r="DFV43" s="498"/>
      <c r="DFW43" s="498"/>
      <c r="DFX43" s="498"/>
      <c r="DFY43" s="498"/>
      <c r="DFZ43" s="498"/>
      <c r="DGA43" s="498"/>
      <c r="DGB43" s="498"/>
      <c r="DGC43" s="498"/>
      <c r="DGD43" s="498"/>
      <c r="DGE43" s="498"/>
      <c r="DGF43" s="498"/>
      <c r="DGG43" s="498"/>
      <c r="DGH43" s="498"/>
      <c r="DGI43" s="498"/>
      <c r="DGJ43" s="498"/>
      <c r="DGK43" s="498"/>
      <c r="DGL43" s="498"/>
      <c r="DGM43" s="498"/>
      <c r="DGN43" s="498"/>
      <c r="DGO43" s="498"/>
      <c r="DGP43" s="498"/>
      <c r="DGQ43" s="498"/>
      <c r="DGR43" s="498"/>
      <c r="DGS43" s="498"/>
      <c r="DGT43" s="498"/>
      <c r="DGU43" s="498"/>
      <c r="DGV43" s="498"/>
      <c r="DGW43" s="498"/>
      <c r="DGX43" s="498"/>
      <c r="DGY43" s="498"/>
      <c r="DGZ43" s="498"/>
      <c r="DHA43" s="498"/>
      <c r="DHB43" s="498"/>
      <c r="DHC43" s="498"/>
      <c r="DHD43" s="498"/>
      <c r="DHE43" s="498"/>
      <c r="DHF43" s="498"/>
      <c r="DHG43" s="498"/>
      <c r="DHH43" s="498"/>
      <c r="DHI43" s="498"/>
      <c r="DHJ43" s="498"/>
      <c r="DHK43" s="498"/>
      <c r="DHL43" s="498"/>
      <c r="DHM43" s="498"/>
      <c r="DHN43" s="498"/>
      <c r="DHO43" s="498"/>
      <c r="DHP43" s="498"/>
      <c r="DHQ43" s="498"/>
      <c r="DHR43" s="498"/>
      <c r="DHS43" s="498"/>
      <c r="DHT43" s="498"/>
      <c r="DHU43" s="498"/>
      <c r="DHV43" s="498"/>
      <c r="DHW43" s="498"/>
      <c r="DHX43" s="498"/>
      <c r="DHY43" s="498"/>
      <c r="DHZ43" s="498"/>
      <c r="DIA43" s="498"/>
      <c r="DIB43" s="498"/>
      <c r="DIC43" s="498"/>
      <c r="DID43" s="498"/>
      <c r="DIE43" s="498"/>
      <c r="DIF43" s="498"/>
      <c r="DIG43" s="498"/>
      <c r="DIH43" s="498"/>
      <c r="DII43" s="498"/>
      <c r="DIJ43" s="498"/>
      <c r="DIK43" s="498"/>
      <c r="DIL43" s="498"/>
      <c r="DIM43" s="498"/>
      <c r="DIN43" s="498"/>
      <c r="DIO43" s="498"/>
      <c r="DIP43" s="498"/>
      <c r="DIQ43" s="498"/>
      <c r="DIR43" s="498"/>
      <c r="DIS43" s="498"/>
      <c r="DIT43" s="498"/>
      <c r="DIU43" s="498"/>
      <c r="DIV43" s="498"/>
      <c r="DIW43" s="498"/>
      <c r="DIX43" s="498"/>
      <c r="DIY43" s="498"/>
      <c r="DIZ43" s="498"/>
      <c r="DJA43" s="498"/>
      <c r="DJB43" s="498"/>
      <c r="DJC43" s="498"/>
      <c r="DJD43" s="498"/>
      <c r="DJE43" s="498"/>
      <c r="DJF43" s="498"/>
      <c r="DJG43" s="498"/>
      <c r="DJH43" s="498"/>
      <c r="DJI43" s="498"/>
      <c r="DJJ43" s="498"/>
      <c r="DJK43" s="498"/>
      <c r="DJL43" s="498"/>
      <c r="DJM43" s="498"/>
      <c r="DJN43" s="498"/>
      <c r="DJO43" s="498"/>
      <c r="DJP43" s="498"/>
      <c r="DJQ43" s="498"/>
      <c r="DJR43" s="498"/>
      <c r="DJS43" s="498"/>
      <c r="DJT43" s="498"/>
      <c r="DJU43" s="498"/>
      <c r="DJV43" s="498"/>
      <c r="DJW43" s="498"/>
      <c r="DJX43" s="498"/>
      <c r="DJY43" s="498"/>
      <c r="DJZ43" s="498"/>
      <c r="DKA43" s="498"/>
      <c r="DKB43" s="498"/>
      <c r="DKC43" s="498"/>
      <c r="DKD43" s="498"/>
      <c r="DKE43" s="498"/>
      <c r="DKF43" s="498"/>
      <c r="DKG43" s="498"/>
      <c r="DKH43" s="498"/>
      <c r="DKI43" s="498"/>
      <c r="DKJ43" s="498"/>
      <c r="DKK43" s="498"/>
      <c r="DKL43" s="498"/>
      <c r="DKM43" s="498"/>
      <c r="DKN43" s="498"/>
      <c r="DKO43" s="498"/>
      <c r="DKP43" s="498"/>
      <c r="DKQ43" s="498"/>
      <c r="DKR43" s="498"/>
      <c r="DKS43" s="498"/>
      <c r="DKT43" s="498"/>
      <c r="DKU43" s="498"/>
      <c r="DKV43" s="498"/>
      <c r="DKW43" s="498"/>
      <c r="DKX43" s="498"/>
      <c r="DKY43" s="498"/>
      <c r="DKZ43" s="498"/>
      <c r="DLA43" s="498"/>
      <c r="DLB43" s="498"/>
      <c r="DLC43" s="498"/>
      <c r="DLD43" s="498"/>
      <c r="DLE43" s="498"/>
      <c r="DLF43" s="498"/>
      <c r="DLG43" s="498"/>
      <c r="DLH43" s="498"/>
      <c r="DLI43" s="498"/>
      <c r="DLJ43" s="498"/>
      <c r="DLK43" s="498"/>
      <c r="DLL43" s="498"/>
      <c r="DLM43" s="498"/>
      <c r="DLN43" s="498"/>
      <c r="DLO43" s="498"/>
      <c r="DLP43" s="498"/>
      <c r="DLQ43" s="498"/>
      <c r="DLR43" s="498"/>
      <c r="DLS43" s="498"/>
      <c r="DLT43" s="498"/>
      <c r="DLU43" s="498"/>
      <c r="DLV43" s="498"/>
      <c r="DLW43" s="498"/>
      <c r="DLX43" s="498"/>
      <c r="DLY43" s="498"/>
      <c r="DLZ43" s="498"/>
      <c r="DMA43" s="498"/>
      <c r="DMB43" s="498"/>
      <c r="DMC43" s="498"/>
      <c r="DMD43" s="498"/>
      <c r="DME43" s="498"/>
      <c r="DMF43" s="498"/>
      <c r="DMG43" s="498"/>
      <c r="DMH43" s="498"/>
      <c r="DMI43" s="498"/>
      <c r="DMJ43" s="498"/>
      <c r="DMK43" s="498"/>
      <c r="DML43" s="498"/>
      <c r="DMM43" s="498"/>
      <c r="DMN43" s="498"/>
      <c r="DMO43" s="498"/>
      <c r="DMP43" s="498"/>
      <c r="DMQ43" s="498"/>
      <c r="DMR43" s="498"/>
      <c r="DMS43" s="498"/>
      <c r="DMT43" s="498"/>
      <c r="DMU43" s="498"/>
      <c r="DMV43" s="498"/>
      <c r="DMW43" s="498"/>
      <c r="DMX43" s="498"/>
      <c r="DMY43" s="498"/>
      <c r="DMZ43" s="498"/>
      <c r="DNA43" s="498"/>
      <c r="DNB43" s="498"/>
      <c r="DNC43" s="498"/>
      <c r="DND43" s="498"/>
      <c r="DNE43" s="498"/>
      <c r="DNF43" s="498"/>
      <c r="DNG43" s="498"/>
      <c r="DNH43" s="498"/>
      <c r="DNI43" s="498"/>
      <c r="DNJ43" s="498"/>
      <c r="DNK43" s="498"/>
      <c r="DNL43" s="498"/>
      <c r="DNM43" s="498"/>
      <c r="DNN43" s="498"/>
      <c r="DNO43" s="498"/>
      <c r="DNP43" s="498"/>
      <c r="DNQ43" s="498"/>
      <c r="DNR43" s="498"/>
      <c r="DNS43" s="498"/>
      <c r="DNT43" s="498"/>
      <c r="DNU43" s="498"/>
      <c r="DNV43" s="498"/>
      <c r="DNW43" s="498"/>
      <c r="DNX43" s="498"/>
      <c r="DNY43" s="498"/>
      <c r="DNZ43" s="498"/>
      <c r="DOA43" s="498"/>
      <c r="DOB43" s="498"/>
      <c r="DOC43" s="498"/>
      <c r="DOD43" s="498"/>
      <c r="DOE43" s="498"/>
      <c r="DOF43" s="498"/>
      <c r="DOG43" s="498"/>
      <c r="DOH43" s="498"/>
      <c r="DOI43" s="498"/>
      <c r="DOJ43" s="498"/>
      <c r="DOK43" s="498"/>
      <c r="DOL43" s="498"/>
      <c r="DOM43" s="498"/>
      <c r="DON43" s="498"/>
      <c r="DOO43" s="498"/>
      <c r="DOP43" s="498"/>
      <c r="DOQ43" s="498"/>
      <c r="DOR43" s="498"/>
      <c r="DOS43" s="498"/>
      <c r="DOT43" s="498"/>
      <c r="DOU43" s="498"/>
      <c r="DOV43" s="498"/>
      <c r="DOW43" s="498"/>
      <c r="DOX43" s="498"/>
      <c r="DOY43" s="498"/>
      <c r="DOZ43" s="498"/>
      <c r="DPA43" s="498"/>
      <c r="DPB43" s="498"/>
      <c r="DPC43" s="498"/>
      <c r="DPD43" s="498"/>
      <c r="DPE43" s="498"/>
      <c r="DPF43" s="498"/>
      <c r="DPG43" s="498"/>
      <c r="DPH43" s="498"/>
      <c r="DPI43" s="498"/>
      <c r="DPJ43" s="498"/>
      <c r="DPK43" s="498"/>
      <c r="DPL43" s="498"/>
      <c r="DPM43" s="498"/>
      <c r="DPN43" s="498"/>
      <c r="DPO43" s="498"/>
      <c r="DPP43" s="498"/>
      <c r="DPQ43" s="498"/>
      <c r="DPR43" s="498"/>
      <c r="DPS43" s="498"/>
      <c r="DPT43" s="498"/>
      <c r="DPU43" s="498"/>
      <c r="DPV43" s="498"/>
      <c r="DPW43" s="498"/>
      <c r="DPX43" s="498"/>
      <c r="DPY43" s="498"/>
      <c r="DPZ43" s="498"/>
      <c r="DQA43" s="498"/>
      <c r="DQB43" s="498"/>
      <c r="DQC43" s="498"/>
      <c r="DQD43" s="498"/>
      <c r="DQE43" s="498"/>
      <c r="DQF43" s="498"/>
      <c r="DQG43" s="498"/>
      <c r="DQH43" s="498"/>
      <c r="DQI43" s="498"/>
      <c r="DQJ43" s="498"/>
      <c r="DQK43" s="498"/>
      <c r="DQL43" s="498"/>
      <c r="DQM43" s="498"/>
      <c r="DQN43" s="498"/>
      <c r="DQO43" s="498"/>
      <c r="DQP43" s="498"/>
      <c r="DQQ43" s="498"/>
      <c r="DQR43" s="498"/>
      <c r="DQS43" s="498"/>
      <c r="DQT43" s="498"/>
      <c r="DQU43" s="498"/>
      <c r="DQV43" s="498"/>
      <c r="DQW43" s="498"/>
      <c r="DQX43" s="498"/>
      <c r="DQY43" s="498"/>
      <c r="DQZ43" s="498"/>
      <c r="DRA43" s="498"/>
      <c r="DRB43" s="498"/>
      <c r="DRC43" s="498"/>
      <c r="DRD43" s="498"/>
      <c r="DRE43" s="498"/>
      <c r="DRF43" s="498"/>
      <c r="DRG43" s="498"/>
      <c r="DRH43" s="498"/>
      <c r="DRI43" s="498"/>
      <c r="DRJ43" s="498"/>
      <c r="DRK43" s="498"/>
      <c r="DRL43" s="498"/>
      <c r="DRM43" s="498"/>
      <c r="DRN43" s="498"/>
      <c r="DRO43" s="498"/>
      <c r="DRP43" s="498"/>
      <c r="DRQ43" s="498"/>
      <c r="DRR43" s="498"/>
      <c r="DRS43" s="498"/>
      <c r="DRT43" s="498"/>
      <c r="DRU43" s="498"/>
      <c r="DRV43" s="498"/>
      <c r="DRW43" s="498"/>
      <c r="DRX43" s="498"/>
      <c r="DRY43" s="498"/>
      <c r="DRZ43" s="498"/>
      <c r="DSA43" s="498"/>
      <c r="DSB43" s="498"/>
      <c r="DSC43" s="498"/>
      <c r="DSD43" s="498"/>
      <c r="DSE43" s="498"/>
      <c r="DSF43" s="498"/>
      <c r="DSG43" s="498"/>
      <c r="DSH43" s="498"/>
      <c r="DSI43" s="498"/>
      <c r="DSJ43" s="498"/>
      <c r="DSK43" s="498"/>
      <c r="DSL43" s="498"/>
      <c r="DSM43" s="498"/>
      <c r="DSN43" s="498"/>
      <c r="DSO43" s="498"/>
      <c r="DSP43" s="498"/>
      <c r="DSQ43" s="498"/>
      <c r="DSR43" s="498"/>
      <c r="DSS43" s="498"/>
      <c r="DST43" s="498"/>
      <c r="DSU43" s="498"/>
      <c r="DSV43" s="498"/>
      <c r="DSW43" s="498"/>
      <c r="DSX43" s="498"/>
      <c r="DSY43" s="498"/>
      <c r="DSZ43" s="498"/>
      <c r="DTA43" s="498"/>
      <c r="DTB43" s="498"/>
      <c r="DTC43" s="498"/>
      <c r="DTD43" s="498"/>
      <c r="DTE43" s="498"/>
      <c r="DTF43" s="498"/>
      <c r="DTG43" s="498"/>
      <c r="DTH43" s="498"/>
      <c r="DTI43" s="498"/>
      <c r="DTJ43" s="498"/>
      <c r="DTK43" s="498"/>
      <c r="DTL43" s="498"/>
      <c r="DTM43" s="498"/>
      <c r="DTN43" s="498"/>
      <c r="DTO43" s="498"/>
      <c r="DTP43" s="498"/>
      <c r="DTQ43" s="498"/>
      <c r="DTR43" s="498"/>
      <c r="DTS43" s="498"/>
      <c r="DTT43" s="498"/>
      <c r="DTU43" s="498"/>
      <c r="DTV43" s="498"/>
      <c r="DTW43" s="498"/>
      <c r="DTX43" s="498"/>
      <c r="DTY43" s="498"/>
      <c r="DTZ43" s="498"/>
      <c r="DUA43" s="498"/>
      <c r="DUB43" s="498"/>
      <c r="DUC43" s="498"/>
      <c r="DUD43" s="498"/>
      <c r="DUE43" s="498"/>
      <c r="DUF43" s="498"/>
      <c r="DUG43" s="498"/>
      <c r="DUH43" s="498"/>
      <c r="DUI43" s="498"/>
      <c r="DUJ43" s="498"/>
      <c r="DUK43" s="498"/>
      <c r="DUL43" s="498"/>
      <c r="DUM43" s="498"/>
      <c r="DUN43" s="498"/>
      <c r="DUO43" s="498"/>
      <c r="DUP43" s="498"/>
      <c r="DUQ43" s="498"/>
      <c r="DUR43" s="498"/>
      <c r="DUS43" s="498"/>
      <c r="DUT43" s="498"/>
      <c r="DUU43" s="498"/>
      <c r="DUV43" s="498"/>
      <c r="DUW43" s="498"/>
      <c r="DUX43" s="498"/>
      <c r="DUY43" s="498"/>
      <c r="DUZ43" s="498"/>
      <c r="DVA43" s="498"/>
      <c r="DVB43" s="498"/>
      <c r="DVC43" s="498"/>
      <c r="DVD43" s="498"/>
      <c r="DVE43" s="498"/>
      <c r="DVF43" s="498"/>
      <c r="DVG43" s="498"/>
      <c r="DVH43" s="498"/>
      <c r="DVI43" s="498"/>
      <c r="DVJ43" s="498"/>
      <c r="DVK43" s="498"/>
      <c r="DVL43" s="498"/>
      <c r="DVM43" s="498"/>
      <c r="DVN43" s="498"/>
      <c r="DVO43" s="498"/>
      <c r="DVP43" s="498"/>
      <c r="DVQ43" s="498"/>
      <c r="DVR43" s="498"/>
      <c r="DVS43" s="498"/>
      <c r="DVT43" s="498"/>
      <c r="DVU43" s="498"/>
      <c r="DVV43" s="498"/>
      <c r="DVW43" s="498"/>
      <c r="DVX43" s="498"/>
      <c r="DVY43" s="498"/>
      <c r="DVZ43" s="498"/>
      <c r="DWA43" s="498"/>
      <c r="DWB43" s="498"/>
      <c r="DWC43" s="498"/>
      <c r="DWD43" s="498"/>
      <c r="DWE43" s="498"/>
      <c r="DWF43" s="498"/>
      <c r="DWG43" s="498"/>
      <c r="DWH43" s="498"/>
      <c r="DWI43" s="498"/>
      <c r="DWJ43" s="498"/>
      <c r="DWK43" s="498"/>
      <c r="DWL43" s="498"/>
      <c r="DWM43" s="498"/>
      <c r="DWN43" s="498"/>
      <c r="DWO43" s="498"/>
      <c r="DWP43" s="498"/>
      <c r="DWQ43" s="498"/>
      <c r="DWR43" s="498"/>
      <c r="DWS43" s="498"/>
      <c r="DWT43" s="498"/>
      <c r="DWU43" s="498"/>
      <c r="DWV43" s="498"/>
      <c r="DWW43" s="498"/>
      <c r="DWX43" s="498"/>
      <c r="DWY43" s="498"/>
      <c r="DWZ43" s="498"/>
      <c r="DXA43" s="498"/>
      <c r="DXB43" s="498"/>
      <c r="DXC43" s="498"/>
      <c r="DXD43" s="498"/>
      <c r="DXE43" s="498"/>
      <c r="DXF43" s="498"/>
      <c r="DXG43" s="498"/>
      <c r="DXH43" s="498"/>
      <c r="DXI43" s="498"/>
      <c r="DXJ43" s="498"/>
      <c r="DXK43" s="498"/>
      <c r="DXL43" s="498"/>
      <c r="DXM43" s="498"/>
      <c r="DXN43" s="498"/>
      <c r="DXO43" s="498"/>
      <c r="DXP43" s="498"/>
      <c r="DXQ43" s="498"/>
      <c r="DXR43" s="498"/>
      <c r="DXS43" s="498"/>
      <c r="DXT43" s="498"/>
      <c r="DXU43" s="498"/>
      <c r="DXV43" s="498"/>
      <c r="DXW43" s="498"/>
      <c r="DXX43" s="498"/>
      <c r="DXY43" s="498"/>
      <c r="DXZ43" s="498"/>
      <c r="DYA43" s="498"/>
      <c r="DYB43" s="498"/>
      <c r="DYC43" s="498"/>
      <c r="DYD43" s="498"/>
      <c r="DYE43" s="498"/>
      <c r="DYF43" s="498"/>
      <c r="DYG43" s="498"/>
      <c r="DYH43" s="498"/>
      <c r="DYI43" s="498"/>
      <c r="DYJ43" s="498"/>
      <c r="DYK43" s="498"/>
      <c r="DYL43" s="498"/>
      <c r="DYM43" s="498"/>
      <c r="DYN43" s="498"/>
      <c r="DYO43" s="498"/>
      <c r="DYP43" s="498"/>
      <c r="DYQ43" s="498"/>
      <c r="DYR43" s="498"/>
      <c r="DYS43" s="498"/>
      <c r="DYT43" s="498"/>
      <c r="DYU43" s="498"/>
      <c r="DYV43" s="498"/>
      <c r="DYW43" s="498"/>
      <c r="DYX43" s="498"/>
      <c r="DYY43" s="498"/>
      <c r="DYZ43" s="498"/>
      <c r="DZA43" s="498"/>
      <c r="DZB43" s="498"/>
      <c r="DZC43" s="498"/>
      <c r="DZD43" s="498"/>
      <c r="DZE43" s="498"/>
      <c r="DZF43" s="498"/>
      <c r="DZG43" s="498"/>
      <c r="DZH43" s="498"/>
      <c r="DZI43" s="498"/>
      <c r="DZJ43" s="498"/>
      <c r="DZK43" s="498"/>
      <c r="DZL43" s="498"/>
      <c r="DZM43" s="498"/>
      <c r="DZN43" s="498"/>
      <c r="DZO43" s="498"/>
      <c r="DZP43" s="498"/>
      <c r="DZQ43" s="498"/>
      <c r="DZR43" s="498"/>
      <c r="DZS43" s="498"/>
      <c r="DZT43" s="498"/>
      <c r="DZU43" s="498"/>
      <c r="DZV43" s="498"/>
      <c r="DZW43" s="498"/>
      <c r="DZX43" s="498"/>
      <c r="DZY43" s="498"/>
      <c r="DZZ43" s="498"/>
      <c r="EAA43" s="498"/>
      <c r="EAB43" s="498"/>
      <c r="EAC43" s="498"/>
      <c r="EAD43" s="498"/>
      <c r="EAE43" s="498"/>
      <c r="EAF43" s="498"/>
      <c r="EAG43" s="498"/>
      <c r="EAH43" s="498"/>
      <c r="EAI43" s="498"/>
      <c r="EAJ43" s="498"/>
      <c r="EAK43" s="498"/>
      <c r="EAL43" s="498"/>
      <c r="EAM43" s="498"/>
      <c r="EAN43" s="498"/>
      <c r="EAO43" s="498"/>
      <c r="EAP43" s="498"/>
      <c r="EAQ43" s="498"/>
      <c r="EAR43" s="498"/>
      <c r="EAS43" s="498"/>
      <c r="EAT43" s="498"/>
      <c r="EAU43" s="498"/>
      <c r="EAV43" s="498"/>
      <c r="EAW43" s="498"/>
      <c r="EAX43" s="498"/>
      <c r="EAY43" s="498"/>
      <c r="EAZ43" s="498"/>
      <c r="EBA43" s="498"/>
      <c r="EBB43" s="498"/>
      <c r="EBC43" s="498"/>
      <c r="EBD43" s="498"/>
      <c r="EBE43" s="498"/>
      <c r="EBF43" s="498"/>
      <c r="EBG43" s="498"/>
      <c r="EBH43" s="498"/>
      <c r="EBI43" s="498"/>
      <c r="EBJ43" s="498"/>
      <c r="EBK43" s="498"/>
      <c r="EBL43" s="498"/>
      <c r="EBM43" s="498"/>
      <c r="EBN43" s="498"/>
      <c r="EBO43" s="498"/>
      <c r="EBP43" s="498"/>
      <c r="EBQ43" s="498"/>
      <c r="EBR43" s="498"/>
      <c r="EBS43" s="498"/>
      <c r="EBT43" s="498"/>
      <c r="EBU43" s="498"/>
      <c r="EBV43" s="498"/>
      <c r="EBW43" s="498"/>
      <c r="EBX43" s="498"/>
      <c r="EBY43" s="498"/>
      <c r="EBZ43" s="498"/>
      <c r="ECA43" s="498"/>
      <c r="ECB43" s="498"/>
      <c r="ECC43" s="498"/>
      <c r="ECD43" s="498"/>
      <c r="ECE43" s="498"/>
      <c r="ECF43" s="498"/>
      <c r="ECG43" s="498"/>
      <c r="ECH43" s="498"/>
      <c r="ECI43" s="498"/>
      <c r="ECJ43" s="498"/>
      <c r="ECK43" s="498"/>
      <c r="ECL43" s="498"/>
      <c r="ECM43" s="498"/>
      <c r="ECN43" s="498"/>
      <c r="ECO43" s="498"/>
      <c r="ECP43" s="498"/>
      <c r="ECQ43" s="498"/>
      <c r="ECR43" s="498"/>
      <c r="ECS43" s="498"/>
      <c r="ECT43" s="498"/>
      <c r="ECU43" s="498"/>
      <c r="ECV43" s="498"/>
      <c r="ECW43" s="498"/>
      <c r="ECX43" s="498"/>
      <c r="ECY43" s="498"/>
      <c r="ECZ43" s="498"/>
      <c r="EDA43" s="498"/>
      <c r="EDB43" s="498"/>
      <c r="EDC43" s="498"/>
      <c r="EDD43" s="498"/>
      <c r="EDE43" s="498"/>
      <c r="EDF43" s="498"/>
      <c r="EDG43" s="498"/>
      <c r="EDH43" s="498"/>
      <c r="EDI43" s="498"/>
      <c r="EDJ43" s="498"/>
      <c r="EDK43" s="498"/>
      <c r="EDL43" s="498"/>
      <c r="EDM43" s="498"/>
      <c r="EDN43" s="498"/>
      <c r="EDO43" s="498"/>
      <c r="EDP43" s="498"/>
      <c r="EDQ43" s="498"/>
      <c r="EDR43" s="498"/>
      <c r="EDS43" s="498"/>
      <c r="EDT43" s="498"/>
      <c r="EDU43" s="498"/>
      <c r="EDV43" s="498"/>
      <c r="EDW43" s="498"/>
      <c r="EDX43" s="498"/>
      <c r="EDY43" s="498"/>
      <c r="EDZ43" s="498"/>
      <c r="EEA43" s="498"/>
      <c r="EEB43" s="498"/>
      <c r="EEC43" s="498"/>
      <c r="EED43" s="498"/>
      <c r="EEE43" s="498"/>
      <c r="EEF43" s="498"/>
      <c r="EEG43" s="498"/>
      <c r="EEH43" s="498"/>
      <c r="EEI43" s="498"/>
      <c r="EEJ43" s="498"/>
      <c r="EEK43" s="498"/>
      <c r="EEL43" s="498"/>
      <c r="EEM43" s="498"/>
      <c r="EEN43" s="498"/>
      <c r="EEO43" s="498"/>
      <c r="EEP43" s="498"/>
      <c r="EEQ43" s="498"/>
      <c r="EER43" s="498"/>
      <c r="EES43" s="498"/>
      <c r="EET43" s="498"/>
      <c r="EEU43" s="498"/>
      <c r="EEV43" s="498"/>
      <c r="EEW43" s="498"/>
      <c r="EEX43" s="498"/>
      <c r="EEY43" s="498"/>
      <c r="EEZ43" s="498"/>
      <c r="EFA43" s="498"/>
      <c r="EFB43" s="498"/>
      <c r="EFC43" s="498"/>
      <c r="EFD43" s="498"/>
      <c r="EFE43" s="498"/>
      <c r="EFF43" s="498"/>
      <c r="EFG43" s="498"/>
      <c r="EFH43" s="498"/>
      <c r="EFI43" s="498"/>
      <c r="EFJ43" s="498"/>
      <c r="EFK43" s="498"/>
      <c r="EFL43" s="498"/>
      <c r="EFM43" s="498"/>
      <c r="EFN43" s="498"/>
      <c r="EFO43" s="498"/>
      <c r="EFP43" s="498"/>
      <c r="EFQ43" s="498"/>
      <c r="EFR43" s="498"/>
      <c r="EFS43" s="498"/>
      <c r="EFT43" s="498"/>
      <c r="EFU43" s="498"/>
      <c r="EFV43" s="498"/>
      <c r="EFW43" s="498"/>
      <c r="EFX43" s="498"/>
      <c r="EFY43" s="498"/>
      <c r="EFZ43" s="498"/>
      <c r="EGA43" s="498"/>
      <c r="EGB43" s="498"/>
      <c r="EGC43" s="498"/>
      <c r="EGD43" s="498"/>
      <c r="EGE43" s="498"/>
      <c r="EGF43" s="498"/>
      <c r="EGG43" s="498"/>
      <c r="EGH43" s="498"/>
      <c r="EGI43" s="498"/>
      <c r="EGJ43" s="498"/>
      <c r="EGK43" s="498"/>
      <c r="EGL43" s="498"/>
      <c r="EGM43" s="498"/>
      <c r="EGN43" s="498"/>
      <c r="EGO43" s="498"/>
      <c r="EGP43" s="498"/>
      <c r="EGQ43" s="498"/>
      <c r="EGR43" s="498"/>
      <c r="EGS43" s="498"/>
      <c r="EGT43" s="498"/>
      <c r="EGU43" s="498"/>
      <c r="EGV43" s="498"/>
      <c r="EGW43" s="498"/>
      <c r="EGX43" s="498"/>
      <c r="EGY43" s="498"/>
      <c r="EGZ43" s="498"/>
      <c r="EHA43" s="498"/>
      <c r="EHB43" s="498"/>
      <c r="EHC43" s="498"/>
      <c r="EHD43" s="498"/>
      <c r="EHE43" s="498"/>
      <c r="EHF43" s="498"/>
      <c r="EHG43" s="498"/>
      <c r="EHH43" s="498"/>
      <c r="EHI43" s="498"/>
      <c r="EHJ43" s="498"/>
      <c r="EHK43" s="498"/>
      <c r="EHL43" s="498"/>
      <c r="EHM43" s="498"/>
      <c r="EHN43" s="498"/>
      <c r="EHO43" s="498"/>
      <c r="EHP43" s="498"/>
      <c r="EHQ43" s="498"/>
      <c r="EHR43" s="498"/>
      <c r="EHS43" s="498"/>
      <c r="EHT43" s="498"/>
      <c r="EHU43" s="498"/>
      <c r="EHV43" s="498"/>
      <c r="EHW43" s="498"/>
      <c r="EHX43" s="498"/>
      <c r="EHY43" s="498"/>
      <c r="EHZ43" s="498"/>
      <c r="EIA43" s="498"/>
      <c r="EIB43" s="498"/>
      <c r="EIC43" s="498"/>
      <c r="EID43" s="498"/>
      <c r="EIE43" s="498"/>
      <c r="EIF43" s="498"/>
      <c r="EIG43" s="498"/>
      <c r="EIH43" s="498"/>
      <c r="EII43" s="498"/>
      <c r="EIJ43" s="498"/>
      <c r="EIK43" s="498"/>
      <c r="EIL43" s="498"/>
      <c r="EIM43" s="498"/>
      <c r="EIN43" s="498"/>
      <c r="EIO43" s="498"/>
      <c r="EIP43" s="498"/>
      <c r="EIQ43" s="498"/>
      <c r="EIR43" s="498"/>
      <c r="EIS43" s="498"/>
      <c r="EIT43" s="498"/>
      <c r="EIU43" s="498"/>
      <c r="EIV43" s="498"/>
      <c r="EIW43" s="498"/>
      <c r="EIX43" s="498"/>
      <c r="EIY43" s="498"/>
      <c r="EIZ43" s="498"/>
      <c r="EJA43" s="498"/>
      <c r="EJB43" s="498"/>
      <c r="EJC43" s="498"/>
      <c r="EJD43" s="498"/>
      <c r="EJE43" s="498"/>
      <c r="EJF43" s="498"/>
      <c r="EJG43" s="498"/>
      <c r="EJH43" s="498"/>
      <c r="EJI43" s="498"/>
      <c r="EJJ43" s="498"/>
      <c r="EJK43" s="498"/>
      <c r="EJL43" s="498"/>
      <c r="EJM43" s="498"/>
      <c r="EJN43" s="498"/>
      <c r="EJO43" s="498"/>
      <c r="EJP43" s="498"/>
      <c r="EJQ43" s="498"/>
      <c r="EJR43" s="498"/>
      <c r="EJS43" s="498"/>
      <c r="EJT43" s="498"/>
      <c r="EJU43" s="498"/>
      <c r="EJV43" s="498"/>
      <c r="EJW43" s="498"/>
      <c r="EJX43" s="498"/>
      <c r="EJY43" s="498"/>
      <c r="EJZ43" s="498"/>
      <c r="EKA43" s="498"/>
      <c r="EKB43" s="498"/>
      <c r="EKC43" s="498"/>
      <c r="EKD43" s="498"/>
      <c r="EKE43" s="498"/>
      <c r="EKF43" s="498"/>
      <c r="EKG43" s="498"/>
      <c r="EKH43" s="498"/>
      <c r="EKI43" s="498"/>
      <c r="EKJ43" s="498"/>
      <c r="EKK43" s="498"/>
      <c r="EKL43" s="498"/>
      <c r="EKM43" s="498"/>
      <c r="EKN43" s="498"/>
      <c r="EKO43" s="498"/>
      <c r="EKP43" s="498"/>
      <c r="EKQ43" s="498"/>
      <c r="EKR43" s="498"/>
      <c r="EKS43" s="498"/>
      <c r="EKT43" s="498"/>
      <c r="EKU43" s="498"/>
      <c r="EKV43" s="498"/>
      <c r="EKW43" s="498"/>
      <c r="EKX43" s="498"/>
      <c r="EKY43" s="498"/>
      <c r="EKZ43" s="498"/>
      <c r="ELA43" s="498"/>
      <c r="ELB43" s="498"/>
      <c r="ELC43" s="498"/>
      <c r="ELD43" s="498"/>
      <c r="ELE43" s="498"/>
      <c r="ELF43" s="498"/>
      <c r="ELG43" s="498"/>
      <c r="ELH43" s="498"/>
      <c r="ELI43" s="498"/>
      <c r="ELJ43" s="498"/>
      <c r="ELK43" s="498"/>
      <c r="ELL43" s="498"/>
      <c r="ELM43" s="498"/>
      <c r="ELN43" s="498"/>
      <c r="ELO43" s="498"/>
      <c r="ELP43" s="498"/>
      <c r="ELQ43" s="498"/>
      <c r="ELR43" s="498"/>
      <c r="ELS43" s="498"/>
      <c r="ELT43" s="498"/>
      <c r="ELU43" s="498"/>
      <c r="ELV43" s="498"/>
      <c r="ELW43" s="498"/>
      <c r="ELX43" s="498"/>
      <c r="ELY43" s="498"/>
      <c r="ELZ43" s="498"/>
      <c r="EMA43" s="498"/>
      <c r="EMB43" s="498"/>
      <c r="EMC43" s="498"/>
      <c r="EMD43" s="498"/>
      <c r="EME43" s="498"/>
      <c r="EMF43" s="498"/>
      <c r="EMG43" s="498"/>
      <c r="EMH43" s="498"/>
      <c r="EMI43" s="498"/>
      <c r="EMJ43" s="498"/>
      <c r="EMK43" s="498"/>
      <c r="EML43" s="498"/>
      <c r="EMM43" s="498"/>
      <c r="EMN43" s="498"/>
      <c r="EMO43" s="498"/>
      <c r="EMP43" s="498"/>
      <c r="EMQ43" s="498"/>
      <c r="EMR43" s="498"/>
      <c r="EMS43" s="498"/>
      <c r="EMT43" s="498"/>
      <c r="EMU43" s="498"/>
      <c r="EMV43" s="498"/>
      <c r="EMW43" s="498"/>
      <c r="EMX43" s="498"/>
      <c r="EMY43" s="498"/>
      <c r="EMZ43" s="498"/>
      <c r="ENA43" s="498"/>
      <c r="ENB43" s="498"/>
      <c r="ENC43" s="498"/>
      <c r="END43" s="498"/>
      <c r="ENE43" s="498"/>
      <c r="ENF43" s="498"/>
      <c r="ENG43" s="498"/>
      <c r="ENH43" s="498"/>
      <c r="ENI43" s="498"/>
      <c r="ENJ43" s="498"/>
      <c r="ENK43" s="498"/>
      <c r="ENL43" s="498"/>
      <c r="ENM43" s="498"/>
      <c r="ENN43" s="498"/>
      <c r="ENO43" s="498"/>
      <c r="ENP43" s="498"/>
      <c r="ENQ43" s="498"/>
      <c r="ENR43" s="498"/>
      <c r="ENS43" s="498"/>
      <c r="ENT43" s="498"/>
      <c r="ENU43" s="498"/>
      <c r="ENV43" s="498"/>
      <c r="ENW43" s="498"/>
      <c r="ENX43" s="498"/>
      <c r="ENY43" s="498"/>
      <c r="ENZ43" s="498"/>
      <c r="EOA43" s="498"/>
      <c r="EOB43" s="498"/>
      <c r="EOC43" s="498"/>
      <c r="EOD43" s="498"/>
      <c r="EOE43" s="498"/>
      <c r="EOF43" s="498"/>
      <c r="EOG43" s="498"/>
      <c r="EOH43" s="498"/>
      <c r="EOI43" s="498"/>
      <c r="EOJ43" s="498"/>
      <c r="EOK43" s="498"/>
      <c r="EOL43" s="498"/>
      <c r="EOM43" s="498"/>
      <c r="EON43" s="498"/>
      <c r="EOO43" s="498"/>
      <c r="EOP43" s="498"/>
      <c r="EOQ43" s="498"/>
      <c r="EOR43" s="498"/>
      <c r="EOS43" s="498"/>
      <c r="EOT43" s="498"/>
      <c r="EOU43" s="498"/>
      <c r="EOV43" s="498"/>
      <c r="EOW43" s="498"/>
      <c r="EOX43" s="498"/>
      <c r="EOY43" s="498"/>
      <c r="EOZ43" s="498"/>
      <c r="EPA43" s="498"/>
      <c r="EPB43" s="498"/>
      <c r="EPC43" s="498"/>
      <c r="EPD43" s="498"/>
      <c r="EPE43" s="498"/>
      <c r="EPF43" s="498"/>
      <c r="EPG43" s="498"/>
      <c r="EPH43" s="498"/>
      <c r="EPI43" s="498"/>
      <c r="EPJ43" s="498"/>
      <c r="EPK43" s="498"/>
      <c r="EPL43" s="498"/>
      <c r="EPM43" s="498"/>
      <c r="EPN43" s="498"/>
      <c r="EPO43" s="498"/>
      <c r="EPP43" s="498"/>
      <c r="EPQ43" s="498"/>
      <c r="EPR43" s="498"/>
      <c r="EPS43" s="498"/>
      <c r="EPT43" s="498"/>
      <c r="EPU43" s="498"/>
      <c r="EPV43" s="498"/>
      <c r="EPW43" s="498"/>
      <c r="EPX43" s="498"/>
      <c r="EPY43" s="498"/>
      <c r="EPZ43" s="498"/>
      <c r="EQA43" s="498"/>
      <c r="EQB43" s="498"/>
      <c r="EQC43" s="498"/>
      <c r="EQD43" s="498"/>
      <c r="EQE43" s="498"/>
      <c r="EQF43" s="498"/>
      <c r="EQG43" s="498"/>
      <c r="EQH43" s="498"/>
      <c r="EQI43" s="498"/>
      <c r="EQJ43" s="498"/>
      <c r="EQK43" s="498"/>
      <c r="EQL43" s="498"/>
      <c r="EQM43" s="498"/>
      <c r="EQN43" s="498"/>
      <c r="EQO43" s="498"/>
      <c r="EQP43" s="498"/>
      <c r="EQQ43" s="498"/>
      <c r="EQR43" s="498"/>
      <c r="EQS43" s="498"/>
      <c r="EQT43" s="498"/>
      <c r="EQU43" s="498"/>
      <c r="EQV43" s="498"/>
      <c r="EQW43" s="498"/>
      <c r="EQX43" s="498"/>
      <c r="EQY43" s="498"/>
      <c r="EQZ43" s="498"/>
      <c r="ERA43" s="498"/>
      <c r="ERB43" s="498"/>
      <c r="ERC43" s="498"/>
      <c r="ERD43" s="498"/>
      <c r="ERE43" s="498"/>
      <c r="ERF43" s="498"/>
      <c r="ERG43" s="498"/>
      <c r="ERH43" s="498"/>
      <c r="ERI43" s="498"/>
      <c r="ERJ43" s="498"/>
      <c r="ERK43" s="498"/>
      <c r="ERL43" s="498"/>
      <c r="ERM43" s="498"/>
      <c r="ERN43" s="498"/>
      <c r="ERO43" s="498"/>
      <c r="ERP43" s="498"/>
      <c r="ERQ43" s="498"/>
      <c r="ERR43" s="498"/>
      <c r="ERS43" s="498"/>
      <c r="ERT43" s="498"/>
      <c r="ERU43" s="498"/>
      <c r="ERV43" s="498"/>
      <c r="ERW43" s="498"/>
      <c r="ERX43" s="498"/>
      <c r="ERY43" s="498"/>
      <c r="ERZ43" s="498"/>
      <c r="ESA43" s="498"/>
      <c r="ESB43" s="498"/>
      <c r="ESC43" s="498"/>
      <c r="ESD43" s="498"/>
      <c r="ESE43" s="498"/>
      <c r="ESF43" s="498"/>
      <c r="ESG43" s="498"/>
      <c r="ESH43" s="498"/>
      <c r="ESI43" s="498"/>
      <c r="ESJ43" s="498"/>
      <c r="ESK43" s="498"/>
      <c r="ESL43" s="498"/>
      <c r="ESM43" s="498"/>
      <c r="ESN43" s="498"/>
      <c r="ESO43" s="498"/>
      <c r="ESP43" s="498"/>
      <c r="ESQ43" s="498"/>
      <c r="ESR43" s="498"/>
      <c r="ESS43" s="498"/>
      <c r="EST43" s="498"/>
      <c r="ESU43" s="498"/>
      <c r="ESV43" s="498"/>
      <c r="ESW43" s="498"/>
      <c r="ESX43" s="498"/>
      <c r="ESY43" s="498"/>
      <c r="ESZ43" s="498"/>
      <c r="ETA43" s="498"/>
      <c r="ETB43" s="498"/>
      <c r="ETC43" s="498"/>
      <c r="ETD43" s="498"/>
      <c r="ETE43" s="498"/>
      <c r="ETF43" s="498"/>
      <c r="ETG43" s="498"/>
      <c r="ETH43" s="498"/>
      <c r="ETI43" s="498"/>
      <c r="ETJ43" s="498"/>
      <c r="ETK43" s="498"/>
      <c r="ETL43" s="498"/>
      <c r="ETM43" s="498"/>
      <c r="ETN43" s="498"/>
      <c r="ETO43" s="498"/>
      <c r="ETP43" s="498"/>
      <c r="ETQ43" s="498"/>
      <c r="ETR43" s="498"/>
      <c r="ETS43" s="498"/>
      <c r="ETT43" s="498"/>
      <c r="ETU43" s="498"/>
      <c r="ETV43" s="498"/>
      <c r="ETW43" s="498"/>
      <c r="ETX43" s="498"/>
      <c r="ETY43" s="498"/>
      <c r="ETZ43" s="498"/>
      <c r="EUA43" s="498"/>
      <c r="EUB43" s="498"/>
      <c r="EUC43" s="498"/>
      <c r="EUD43" s="498"/>
      <c r="EUE43" s="498"/>
      <c r="EUF43" s="498"/>
      <c r="EUG43" s="498"/>
      <c r="EUH43" s="498"/>
      <c r="EUI43" s="498"/>
      <c r="EUJ43" s="498"/>
      <c r="EUK43" s="498"/>
      <c r="EUL43" s="498"/>
      <c r="EUM43" s="498"/>
      <c r="EUN43" s="498"/>
      <c r="EUO43" s="498"/>
      <c r="EUP43" s="498"/>
      <c r="EUQ43" s="498"/>
      <c r="EUR43" s="498"/>
      <c r="EUS43" s="498"/>
      <c r="EUT43" s="498"/>
      <c r="EUU43" s="498"/>
      <c r="EUV43" s="498"/>
      <c r="EUW43" s="498"/>
      <c r="EUX43" s="498"/>
      <c r="EUY43" s="498"/>
      <c r="EUZ43" s="498"/>
      <c r="EVA43" s="498"/>
      <c r="EVB43" s="498"/>
      <c r="EVC43" s="498"/>
      <c r="EVD43" s="498"/>
      <c r="EVE43" s="498"/>
      <c r="EVF43" s="498"/>
      <c r="EVG43" s="498"/>
      <c r="EVH43" s="498"/>
      <c r="EVI43" s="498"/>
      <c r="EVJ43" s="498"/>
      <c r="EVK43" s="498"/>
      <c r="EVL43" s="498"/>
      <c r="EVM43" s="498"/>
      <c r="EVN43" s="498"/>
      <c r="EVO43" s="498"/>
      <c r="EVP43" s="498"/>
      <c r="EVQ43" s="498"/>
      <c r="EVR43" s="498"/>
      <c r="EVS43" s="498"/>
      <c r="EVT43" s="498"/>
      <c r="EVU43" s="498"/>
      <c r="EVV43" s="498"/>
      <c r="EVW43" s="498"/>
      <c r="EVX43" s="498"/>
      <c r="EVY43" s="498"/>
      <c r="EVZ43" s="498"/>
      <c r="EWA43" s="498"/>
      <c r="EWB43" s="498"/>
      <c r="EWC43" s="498"/>
      <c r="EWD43" s="498"/>
      <c r="EWE43" s="498"/>
      <c r="EWF43" s="498"/>
      <c r="EWG43" s="498"/>
      <c r="EWH43" s="498"/>
      <c r="EWI43" s="498"/>
      <c r="EWJ43" s="498"/>
      <c r="EWK43" s="498"/>
      <c r="EWL43" s="498"/>
      <c r="EWM43" s="498"/>
      <c r="EWN43" s="498"/>
      <c r="EWO43" s="498"/>
      <c r="EWP43" s="498"/>
      <c r="EWQ43" s="498"/>
      <c r="EWR43" s="498"/>
      <c r="EWS43" s="498"/>
      <c r="EWT43" s="498"/>
      <c r="EWU43" s="498"/>
      <c r="EWV43" s="498"/>
      <c r="EWW43" s="498"/>
      <c r="EWX43" s="498"/>
      <c r="EWY43" s="498"/>
      <c r="EWZ43" s="498"/>
      <c r="EXA43" s="498"/>
      <c r="EXB43" s="498"/>
      <c r="EXC43" s="498"/>
      <c r="EXD43" s="498"/>
      <c r="EXE43" s="498"/>
      <c r="EXF43" s="498"/>
      <c r="EXG43" s="498"/>
      <c r="EXH43" s="498"/>
      <c r="EXI43" s="498"/>
      <c r="EXJ43" s="498"/>
      <c r="EXK43" s="498"/>
      <c r="EXL43" s="498"/>
      <c r="EXM43" s="498"/>
      <c r="EXN43" s="498"/>
      <c r="EXO43" s="498"/>
      <c r="EXP43" s="498"/>
      <c r="EXQ43" s="498"/>
      <c r="EXR43" s="498"/>
      <c r="EXS43" s="498"/>
      <c r="EXT43" s="498"/>
      <c r="EXU43" s="498"/>
      <c r="EXV43" s="498"/>
      <c r="EXW43" s="498"/>
      <c r="EXX43" s="498"/>
      <c r="EXY43" s="498"/>
      <c r="EXZ43" s="498"/>
      <c r="EYA43" s="498"/>
      <c r="EYB43" s="498"/>
      <c r="EYC43" s="498"/>
      <c r="EYD43" s="498"/>
      <c r="EYE43" s="498"/>
      <c r="EYF43" s="498"/>
      <c r="EYG43" s="498"/>
      <c r="EYH43" s="498"/>
      <c r="EYI43" s="498"/>
      <c r="EYJ43" s="498"/>
      <c r="EYK43" s="498"/>
      <c r="EYL43" s="498"/>
      <c r="EYM43" s="498"/>
      <c r="EYN43" s="498"/>
      <c r="EYO43" s="498"/>
      <c r="EYP43" s="498"/>
      <c r="EYQ43" s="498"/>
      <c r="EYR43" s="498"/>
      <c r="EYS43" s="498"/>
      <c r="EYT43" s="498"/>
      <c r="EYU43" s="498"/>
      <c r="EYV43" s="498"/>
      <c r="EYW43" s="498"/>
      <c r="EYX43" s="498"/>
      <c r="EYY43" s="498"/>
      <c r="EYZ43" s="498"/>
      <c r="EZA43" s="498"/>
      <c r="EZB43" s="498"/>
      <c r="EZC43" s="498"/>
      <c r="EZD43" s="498"/>
      <c r="EZE43" s="498"/>
      <c r="EZF43" s="498"/>
      <c r="EZG43" s="498"/>
      <c r="EZH43" s="498"/>
      <c r="EZI43" s="498"/>
      <c r="EZJ43" s="498"/>
      <c r="EZK43" s="498"/>
      <c r="EZL43" s="498"/>
      <c r="EZM43" s="498"/>
      <c r="EZN43" s="498"/>
      <c r="EZO43" s="498"/>
      <c r="EZP43" s="498"/>
      <c r="EZQ43" s="498"/>
      <c r="EZR43" s="498"/>
      <c r="EZS43" s="498"/>
      <c r="EZT43" s="498"/>
      <c r="EZU43" s="498"/>
      <c r="EZV43" s="498"/>
      <c r="EZW43" s="498"/>
      <c r="EZX43" s="498"/>
      <c r="EZY43" s="498"/>
      <c r="EZZ43" s="498"/>
      <c r="FAA43" s="498"/>
      <c r="FAB43" s="498"/>
      <c r="FAC43" s="498"/>
      <c r="FAD43" s="498"/>
      <c r="FAE43" s="498"/>
      <c r="FAF43" s="498"/>
      <c r="FAG43" s="498"/>
      <c r="FAH43" s="498"/>
      <c r="FAI43" s="498"/>
      <c r="FAJ43" s="498"/>
      <c r="FAK43" s="498"/>
      <c r="FAL43" s="498"/>
      <c r="FAM43" s="498"/>
      <c r="FAN43" s="498"/>
      <c r="FAO43" s="498"/>
      <c r="FAP43" s="498"/>
      <c r="FAQ43" s="498"/>
      <c r="FAR43" s="498"/>
      <c r="FAS43" s="498"/>
      <c r="FAT43" s="498"/>
      <c r="FAU43" s="498"/>
      <c r="FAV43" s="498"/>
      <c r="FAW43" s="498"/>
      <c r="FAX43" s="498"/>
      <c r="FAY43" s="498"/>
      <c r="FAZ43" s="498"/>
      <c r="FBA43" s="498"/>
      <c r="FBB43" s="498"/>
      <c r="FBC43" s="498"/>
      <c r="FBD43" s="498"/>
      <c r="FBE43" s="498"/>
      <c r="FBF43" s="498"/>
      <c r="FBG43" s="498"/>
      <c r="FBH43" s="498"/>
      <c r="FBI43" s="498"/>
      <c r="FBJ43" s="498"/>
      <c r="FBK43" s="498"/>
      <c r="FBL43" s="498"/>
      <c r="FBM43" s="498"/>
      <c r="FBN43" s="498"/>
      <c r="FBO43" s="498"/>
      <c r="FBP43" s="498"/>
      <c r="FBQ43" s="498"/>
      <c r="FBR43" s="498"/>
      <c r="FBS43" s="498"/>
      <c r="FBT43" s="498"/>
      <c r="FBU43" s="498"/>
      <c r="FBV43" s="498"/>
      <c r="FBW43" s="498"/>
      <c r="FBX43" s="498"/>
      <c r="FBY43" s="498"/>
      <c r="FBZ43" s="498"/>
      <c r="FCA43" s="498"/>
      <c r="FCB43" s="498"/>
      <c r="FCC43" s="498"/>
      <c r="FCD43" s="498"/>
      <c r="FCE43" s="498"/>
      <c r="FCF43" s="498"/>
      <c r="FCG43" s="498"/>
      <c r="FCH43" s="498"/>
      <c r="FCI43" s="498"/>
      <c r="FCJ43" s="498"/>
      <c r="FCK43" s="498"/>
      <c r="FCL43" s="498"/>
      <c r="FCM43" s="498"/>
      <c r="FCN43" s="498"/>
      <c r="FCO43" s="498"/>
      <c r="FCP43" s="498"/>
      <c r="FCQ43" s="498"/>
      <c r="FCR43" s="498"/>
      <c r="FCS43" s="498"/>
      <c r="FCT43" s="498"/>
      <c r="FCU43" s="498"/>
      <c r="FCV43" s="498"/>
      <c r="FCW43" s="498"/>
      <c r="FCX43" s="498"/>
      <c r="FCY43" s="498"/>
      <c r="FCZ43" s="498"/>
      <c r="FDA43" s="498"/>
      <c r="FDB43" s="498"/>
      <c r="FDC43" s="498"/>
      <c r="FDD43" s="498"/>
      <c r="FDE43" s="498"/>
      <c r="FDF43" s="498"/>
      <c r="FDG43" s="498"/>
      <c r="FDH43" s="498"/>
      <c r="FDI43" s="498"/>
      <c r="FDJ43" s="498"/>
      <c r="FDK43" s="498"/>
      <c r="FDL43" s="498"/>
      <c r="FDM43" s="498"/>
      <c r="FDN43" s="498"/>
      <c r="FDO43" s="498"/>
      <c r="FDP43" s="498"/>
      <c r="FDQ43" s="498"/>
      <c r="FDR43" s="498"/>
      <c r="FDS43" s="498"/>
      <c r="FDT43" s="498"/>
      <c r="FDU43" s="498"/>
      <c r="FDV43" s="498"/>
      <c r="FDW43" s="498"/>
      <c r="FDX43" s="498"/>
      <c r="FDY43" s="498"/>
      <c r="FDZ43" s="498"/>
      <c r="FEA43" s="498"/>
      <c r="FEB43" s="498"/>
      <c r="FEC43" s="498"/>
      <c r="FED43" s="498"/>
      <c r="FEE43" s="498"/>
      <c r="FEF43" s="498"/>
      <c r="FEG43" s="498"/>
      <c r="FEH43" s="498"/>
      <c r="FEI43" s="498"/>
      <c r="FEJ43" s="498"/>
      <c r="FEK43" s="498"/>
      <c r="FEL43" s="498"/>
      <c r="FEM43" s="498"/>
      <c r="FEN43" s="498"/>
      <c r="FEO43" s="498"/>
      <c r="FEP43" s="498"/>
      <c r="FEQ43" s="498"/>
      <c r="FER43" s="498"/>
      <c r="FES43" s="498"/>
      <c r="FET43" s="498"/>
      <c r="FEU43" s="498"/>
      <c r="FEV43" s="498"/>
      <c r="FEW43" s="498"/>
      <c r="FEX43" s="498"/>
      <c r="FEY43" s="498"/>
      <c r="FEZ43" s="498"/>
      <c r="FFA43" s="498"/>
      <c r="FFB43" s="498"/>
      <c r="FFC43" s="498"/>
      <c r="FFD43" s="498"/>
      <c r="FFE43" s="498"/>
      <c r="FFF43" s="498"/>
      <c r="FFG43" s="498"/>
      <c r="FFH43" s="498"/>
      <c r="FFI43" s="498"/>
      <c r="FFJ43" s="498"/>
      <c r="FFK43" s="498"/>
      <c r="FFL43" s="498"/>
      <c r="FFM43" s="498"/>
      <c r="FFN43" s="498"/>
      <c r="FFO43" s="498"/>
      <c r="FFP43" s="498"/>
      <c r="FFQ43" s="498"/>
      <c r="FFR43" s="498"/>
      <c r="FFS43" s="498"/>
      <c r="FFT43" s="498"/>
      <c r="FFU43" s="498"/>
      <c r="FFV43" s="498"/>
      <c r="FFW43" s="498"/>
      <c r="FFX43" s="498"/>
      <c r="FFY43" s="498"/>
      <c r="FFZ43" s="498"/>
      <c r="FGA43" s="498"/>
      <c r="FGB43" s="498"/>
      <c r="FGC43" s="498"/>
      <c r="FGD43" s="498"/>
      <c r="FGE43" s="498"/>
      <c r="FGF43" s="498"/>
      <c r="FGG43" s="498"/>
      <c r="FGH43" s="498"/>
      <c r="FGI43" s="498"/>
      <c r="FGJ43" s="498"/>
      <c r="FGK43" s="498"/>
      <c r="FGL43" s="498"/>
      <c r="FGM43" s="498"/>
      <c r="FGN43" s="498"/>
      <c r="FGO43" s="498"/>
      <c r="FGP43" s="498"/>
      <c r="FGQ43" s="498"/>
      <c r="FGR43" s="498"/>
      <c r="FGS43" s="498"/>
      <c r="FGT43" s="498"/>
      <c r="FGU43" s="498"/>
      <c r="FGV43" s="498"/>
      <c r="FGW43" s="498"/>
      <c r="FGX43" s="498"/>
      <c r="FGY43" s="498"/>
      <c r="FGZ43" s="498"/>
      <c r="FHA43" s="498"/>
      <c r="FHB43" s="498"/>
      <c r="FHC43" s="498"/>
      <c r="FHD43" s="498"/>
      <c r="FHE43" s="498"/>
      <c r="FHF43" s="498"/>
      <c r="FHG43" s="498"/>
      <c r="FHH43" s="498"/>
      <c r="FHI43" s="498"/>
      <c r="FHJ43" s="498"/>
      <c r="FHK43" s="498"/>
      <c r="FHL43" s="498"/>
      <c r="FHM43" s="498"/>
      <c r="FHN43" s="498"/>
      <c r="FHO43" s="498"/>
      <c r="FHP43" s="498"/>
      <c r="FHQ43" s="498"/>
      <c r="FHR43" s="498"/>
      <c r="FHS43" s="498"/>
      <c r="FHT43" s="498"/>
      <c r="FHU43" s="498"/>
      <c r="FHV43" s="498"/>
      <c r="FHW43" s="498"/>
      <c r="FHX43" s="498"/>
      <c r="FHY43" s="498"/>
      <c r="FHZ43" s="498"/>
      <c r="FIA43" s="498"/>
      <c r="FIB43" s="498"/>
      <c r="FIC43" s="498"/>
      <c r="FID43" s="498"/>
      <c r="FIE43" s="498"/>
      <c r="FIF43" s="498"/>
      <c r="FIG43" s="498"/>
      <c r="FIH43" s="498"/>
      <c r="FII43" s="498"/>
      <c r="FIJ43" s="498"/>
      <c r="FIK43" s="498"/>
      <c r="FIL43" s="498"/>
      <c r="FIM43" s="498"/>
      <c r="FIN43" s="498"/>
      <c r="FIO43" s="498"/>
      <c r="FIP43" s="498"/>
      <c r="FIQ43" s="498"/>
      <c r="FIR43" s="498"/>
      <c r="FIS43" s="498"/>
      <c r="FIT43" s="498"/>
      <c r="FIU43" s="498"/>
      <c r="FIV43" s="498"/>
      <c r="FIW43" s="498"/>
      <c r="FIX43" s="498"/>
      <c r="FIY43" s="498"/>
      <c r="FIZ43" s="498"/>
      <c r="FJA43" s="498"/>
      <c r="FJB43" s="498"/>
      <c r="FJC43" s="498"/>
      <c r="FJD43" s="498"/>
      <c r="FJE43" s="498"/>
      <c r="FJF43" s="498"/>
      <c r="FJG43" s="498"/>
      <c r="FJH43" s="498"/>
      <c r="FJI43" s="498"/>
      <c r="FJJ43" s="498"/>
      <c r="FJK43" s="498"/>
      <c r="FJL43" s="498"/>
      <c r="FJM43" s="498"/>
      <c r="FJN43" s="498"/>
      <c r="FJO43" s="498"/>
      <c r="FJP43" s="498"/>
      <c r="FJQ43" s="498"/>
      <c r="FJR43" s="498"/>
      <c r="FJS43" s="498"/>
      <c r="FJT43" s="498"/>
      <c r="FJU43" s="498"/>
      <c r="FJV43" s="498"/>
      <c r="FJW43" s="498"/>
      <c r="FJX43" s="498"/>
      <c r="FJY43" s="498"/>
      <c r="FJZ43" s="498"/>
      <c r="FKA43" s="498"/>
      <c r="FKB43" s="498"/>
      <c r="FKC43" s="498"/>
      <c r="FKD43" s="498"/>
      <c r="FKE43" s="498"/>
      <c r="FKF43" s="498"/>
      <c r="FKG43" s="498"/>
      <c r="FKH43" s="498"/>
      <c r="FKI43" s="498"/>
      <c r="FKJ43" s="498"/>
      <c r="FKK43" s="498"/>
      <c r="FKL43" s="498"/>
      <c r="FKM43" s="498"/>
      <c r="FKN43" s="498"/>
      <c r="FKO43" s="498"/>
      <c r="FKP43" s="498"/>
      <c r="FKQ43" s="498"/>
      <c r="FKR43" s="498"/>
      <c r="FKS43" s="498"/>
      <c r="FKT43" s="498"/>
      <c r="FKU43" s="498"/>
      <c r="FKV43" s="498"/>
      <c r="FKW43" s="498"/>
      <c r="FKX43" s="498"/>
      <c r="FKY43" s="498"/>
      <c r="FKZ43" s="498"/>
      <c r="FLA43" s="498"/>
      <c r="FLB43" s="498"/>
      <c r="FLC43" s="498"/>
      <c r="FLD43" s="498"/>
      <c r="FLE43" s="498"/>
      <c r="FLF43" s="498"/>
      <c r="FLG43" s="498"/>
      <c r="FLH43" s="498"/>
      <c r="FLI43" s="498"/>
      <c r="FLJ43" s="498"/>
      <c r="FLK43" s="498"/>
      <c r="FLL43" s="498"/>
      <c r="FLM43" s="498"/>
      <c r="FLN43" s="498"/>
      <c r="FLO43" s="498"/>
      <c r="FLP43" s="498"/>
      <c r="FLQ43" s="498"/>
      <c r="FLR43" s="498"/>
      <c r="FLS43" s="498"/>
      <c r="FLT43" s="498"/>
      <c r="FLU43" s="498"/>
      <c r="FLV43" s="498"/>
      <c r="FLW43" s="498"/>
      <c r="FLX43" s="498"/>
      <c r="FLY43" s="498"/>
      <c r="FLZ43" s="498"/>
      <c r="FMA43" s="498"/>
      <c r="FMB43" s="498"/>
      <c r="FMC43" s="498"/>
      <c r="FMD43" s="498"/>
      <c r="FME43" s="498"/>
      <c r="FMF43" s="498"/>
      <c r="FMG43" s="498"/>
      <c r="FMH43" s="498"/>
      <c r="FMI43" s="498"/>
      <c r="FMJ43" s="498"/>
      <c r="FMK43" s="498"/>
      <c r="FML43" s="498"/>
      <c r="FMM43" s="498"/>
      <c r="FMN43" s="498"/>
      <c r="FMO43" s="498"/>
      <c r="FMP43" s="498"/>
      <c r="FMQ43" s="498"/>
      <c r="FMR43" s="498"/>
      <c r="FMS43" s="498"/>
      <c r="FMT43" s="498"/>
      <c r="FMU43" s="498"/>
      <c r="FMV43" s="498"/>
      <c r="FMW43" s="498"/>
      <c r="FMX43" s="498"/>
      <c r="FMY43" s="498"/>
      <c r="FMZ43" s="498"/>
      <c r="FNA43" s="498"/>
      <c r="FNB43" s="498"/>
      <c r="FNC43" s="498"/>
      <c r="FND43" s="498"/>
      <c r="FNE43" s="498"/>
      <c r="FNF43" s="498"/>
      <c r="FNG43" s="498"/>
      <c r="FNH43" s="498"/>
      <c r="FNI43" s="498"/>
      <c r="FNJ43" s="498"/>
      <c r="FNK43" s="498"/>
      <c r="FNL43" s="498"/>
      <c r="FNM43" s="498"/>
      <c r="FNN43" s="498"/>
      <c r="FNO43" s="498"/>
      <c r="FNP43" s="498"/>
      <c r="FNQ43" s="498"/>
      <c r="FNR43" s="498"/>
      <c r="FNS43" s="498"/>
      <c r="FNT43" s="498"/>
      <c r="FNU43" s="498"/>
      <c r="FNV43" s="498"/>
      <c r="FNW43" s="498"/>
      <c r="FNX43" s="498"/>
      <c r="FNY43" s="498"/>
      <c r="FNZ43" s="498"/>
      <c r="FOA43" s="498"/>
      <c r="FOB43" s="498"/>
      <c r="FOC43" s="498"/>
      <c r="FOD43" s="498"/>
      <c r="FOE43" s="498"/>
      <c r="FOF43" s="498"/>
      <c r="FOG43" s="498"/>
      <c r="FOH43" s="498"/>
      <c r="FOI43" s="498"/>
      <c r="FOJ43" s="498"/>
      <c r="FOK43" s="498"/>
      <c r="FOL43" s="498"/>
      <c r="FOM43" s="498"/>
      <c r="FON43" s="498"/>
      <c r="FOO43" s="498"/>
      <c r="FOP43" s="498"/>
      <c r="FOQ43" s="498"/>
      <c r="FOR43" s="498"/>
      <c r="FOS43" s="498"/>
      <c r="FOT43" s="498"/>
      <c r="FOU43" s="498"/>
      <c r="FOV43" s="498"/>
      <c r="FOW43" s="498"/>
      <c r="FOX43" s="498"/>
      <c r="FOY43" s="498"/>
      <c r="FOZ43" s="498"/>
      <c r="FPA43" s="498"/>
      <c r="FPB43" s="498"/>
      <c r="FPC43" s="498"/>
      <c r="FPD43" s="498"/>
      <c r="FPE43" s="498"/>
      <c r="FPF43" s="498"/>
      <c r="FPG43" s="498"/>
      <c r="FPH43" s="498"/>
      <c r="FPI43" s="498"/>
      <c r="FPJ43" s="498"/>
      <c r="FPK43" s="498"/>
      <c r="FPL43" s="498"/>
      <c r="FPM43" s="498"/>
      <c r="FPN43" s="498"/>
      <c r="FPO43" s="498"/>
      <c r="FPP43" s="498"/>
      <c r="FPQ43" s="498"/>
      <c r="FPR43" s="498"/>
      <c r="FPS43" s="498"/>
      <c r="FPT43" s="498"/>
      <c r="FPU43" s="498"/>
      <c r="FPV43" s="498"/>
      <c r="FPW43" s="498"/>
      <c r="FPX43" s="498"/>
      <c r="FPY43" s="498"/>
      <c r="FPZ43" s="498"/>
      <c r="FQA43" s="498"/>
      <c r="FQB43" s="498"/>
      <c r="FQC43" s="498"/>
      <c r="FQD43" s="498"/>
      <c r="FQE43" s="498"/>
      <c r="FQF43" s="498"/>
      <c r="FQG43" s="498"/>
      <c r="FQH43" s="498"/>
      <c r="FQI43" s="498"/>
      <c r="FQJ43" s="498"/>
      <c r="FQK43" s="498"/>
      <c r="FQL43" s="498"/>
      <c r="FQM43" s="498"/>
      <c r="FQN43" s="498"/>
      <c r="FQO43" s="498"/>
      <c r="FQP43" s="498"/>
      <c r="FQQ43" s="498"/>
      <c r="FQR43" s="498"/>
      <c r="FQS43" s="498"/>
      <c r="FQT43" s="498"/>
      <c r="FQU43" s="498"/>
      <c r="FQV43" s="498"/>
      <c r="FQW43" s="498"/>
      <c r="FQX43" s="498"/>
      <c r="FQY43" s="498"/>
      <c r="FQZ43" s="498"/>
      <c r="FRA43" s="498"/>
      <c r="FRB43" s="498"/>
      <c r="FRC43" s="498"/>
      <c r="FRD43" s="498"/>
      <c r="FRE43" s="498"/>
      <c r="FRF43" s="498"/>
      <c r="FRG43" s="498"/>
      <c r="FRH43" s="498"/>
      <c r="FRI43" s="498"/>
      <c r="FRJ43" s="498"/>
      <c r="FRK43" s="498"/>
      <c r="FRL43" s="498"/>
      <c r="FRM43" s="498"/>
      <c r="FRN43" s="498"/>
      <c r="FRO43" s="498"/>
      <c r="FRP43" s="498"/>
      <c r="FRQ43" s="498"/>
      <c r="FRR43" s="498"/>
      <c r="FRS43" s="498"/>
      <c r="FRT43" s="498"/>
      <c r="FRU43" s="498"/>
      <c r="FRV43" s="498"/>
      <c r="FRW43" s="498"/>
      <c r="FRX43" s="498"/>
      <c r="FRY43" s="498"/>
      <c r="FRZ43" s="498"/>
      <c r="FSA43" s="498"/>
      <c r="FSB43" s="498"/>
      <c r="FSC43" s="498"/>
      <c r="FSD43" s="498"/>
      <c r="FSE43" s="498"/>
      <c r="FSF43" s="498"/>
      <c r="FSG43" s="498"/>
      <c r="FSH43" s="498"/>
      <c r="FSI43" s="498"/>
      <c r="FSJ43" s="498"/>
      <c r="FSK43" s="498"/>
      <c r="FSL43" s="498"/>
      <c r="FSM43" s="498"/>
      <c r="FSN43" s="498"/>
      <c r="FSO43" s="498"/>
      <c r="FSP43" s="498"/>
      <c r="FSQ43" s="498"/>
      <c r="FSR43" s="498"/>
      <c r="FSS43" s="498"/>
      <c r="FST43" s="498"/>
      <c r="FSU43" s="498"/>
      <c r="FSV43" s="498"/>
      <c r="FSW43" s="498"/>
      <c r="FSX43" s="498"/>
      <c r="FSY43" s="498"/>
      <c r="FSZ43" s="498"/>
      <c r="FTA43" s="498"/>
      <c r="FTB43" s="498"/>
      <c r="FTC43" s="498"/>
      <c r="FTD43" s="498"/>
      <c r="FTE43" s="498"/>
      <c r="FTF43" s="498"/>
      <c r="FTG43" s="498"/>
      <c r="FTH43" s="498"/>
      <c r="FTI43" s="498"/>
      <c r="FTJ43" s="498"/>
      <c r="FTK43" s="498"/>
      <c r="FTL43" s="498"/>
      <c r="FTM43" s="498"/>
      <c r="FTN43" s="498"/>
      <c r="FTO43" s="498"/>
      <c r="FTP43" s="498"/>
      <c r="FTQ43" s="498"/>
      <c r="FTR43" s="498"/>
      <c r="FTS43" s="498"/>
      <c r="FTT43" s="498"/>
      <c r="FTU43" s="498"/>
      <c r="FTV43" s="498"/>
      <c r="FTW43" s="498"/>
      <c r="FTX43" s="498"/>
      <c r="FTY43" s="498"/>
      <c r="FTZ43" s="498"/>
      <c r="FUA43" s="498"/>
      <c r="FUB43" s="498"/>
      <c r="FUC43" s="498"/>
      <c r="FUD43" s="498"/>
      <c r="FUE43" s="498"/>
      <c r="FUF43" s="498"/>
      <c r="FUG43" s="498"/>
      <c r="FUH43" s="498"/>
      <c r="FUI43" s="498"/>
      <c r="FUJ43" s="498"/>
      <c r="FUK43" s="498"/>
      <c r="FUL43" s="498"/>
      <c r="FUM43" s="498"/>
      <c r="FUN43" s="498"/>
      <c r="FUO43" s="498"/>
      <c r="FUP43" s="498"/>
      <c r="FUQ43" s="498"/>
      <c r="FUR43" s="498"/>
      <c r="FUS43" s="498"/>
      <c r="FUT43" s="498"/>
      <c r="FUU43" s="498"/>
      <c r="FUV43" s="498"/>
      <c r="FUW43" s="498"/>
      <c r="FUX43" s="498"/>
      <c r="FUY43" s="498"/>
      <c r="FUZ43" s="498"/>
      <c r="FVA43" s="498"/>
      <c r="FVB43" s="498"/>
      <c r="FVC43" s="498"/>
      <c r="FVD43" s="498"/>
      <c r="FVE43" s="498"/>
      <c r="FVF43" s="498"/>
      <c r="FVG43" s="498"/>
      <c r="FVH43" s="498"/>
      <c r="FVI43" s="498"/>
      <c r="FVJ43" s="498"/>
      <c r="FVK43" s="498"/>
      <c r="FVL43" s="498"/>
      <c r="FVM43" s="498"/>
      <c r="FVN43" s="498"/>
      <c r="FVO43" s="498"/>
      <c r="FVP43" s="498"/>
      <c r="FVQ43" s="498"/>
      <c r="FVR43" s="498"/>
      <c r="FVS43" s="498"/>
      <c r="FVT43" s="498"/>
      <c r="FVU43" s="498"/>
      <c r="FVV43" s="498"/>
      <c r="FVW43" s="498"/>
      <c r="FVX43" s="498"/>
      <c r="FVY43" s="498"/>
      <c r="FVZ43" s="498"/>
      <c r="FWA43" s="498"/>
      <c r="FWB43" s="498"/>
      <c r="FWC43" s="498"/>
      <c r="FWD43" s="498"/>
      <c r="FWE43" s="498"/>
      <c r="FWF43" s="498"/>
      <c r="FWG43" s="498"/>
      <c r="FWH43" s="498"/>
      <c r="FWI43" s="498"/>
      <c r="FWJ43" s="498"/>
      <c r="FWK43" s="498"/>
      <c r="FWL43" s="498"/>
      <c r="FWM43" s="498"/>
      <c r="FWN43" s="498"/>
      <c r="FWO43" s="498"/>
      <c r="FWP43" s="498"/>
      <c r="FWQ43" s="498"/>
      <c r="FWR43" s="498"/>
      <c r="FWS43" s="498"/>
      <c r="FWT43" s="498"/>
      <c r="FWU43" s="498"/>
      <c r="FWV43" s="498"/>
      <c r="FWW43" s="498"/>
      <c r="FWX43" s="498"/>
      <c r="FWY43" s="498"/>
      <c r="FWZ43" s="498"/>
      <c r="FXA43" s="498"/>
      <c r="FXB43" s="498"/>
      <c r="FXC43" s="498"/>
      <c r="FXD43" s="498"/>
      <c r="FXE43" s="498"/>
      <c r="FXF43" s="498"/>
      <c r="FXG43" s="498"/>
      <c r="FXH43" s="498"/>
      <c r="FXI43" s="498"/>
      <c r="FXJ43" s="498"/>
      <c r="FXK43" s="498"/>
      <c r="FXL43" s="498"/>
      <c r="FXM43" s="498"/>
      <c r="FXN43" s="498"/>
      <c r="FXO43" s="498"/>
      <c r="FXP43" s="498"/>
      <c r="FXQ43" s="498"/>
      <c r="FXR43" s="498"/>
      <c r="FXS43" s="498"/>
      <c r="FXT43" s="498"/>
      <c r="FXU43" s="498"/>
      <c r="FXV43" s="498"/>
      <c r="FXW43" s="498"/>
      <c r="FXX43" s="498"/>
      <c r="FXY43" s="498"/>
      <c r="FXZ43" s="498"/>
      <c r="FYA43" s="498"/>
      <c r="FYB43" s="498"/>
      <c r="FYC43" s="498"/>
      <c r="FYD43" s="498"/>
      <c r="FYE43" s="498"/>
      <c r="FYF43" s="498"/>
      <c r="FYG43" s="498"/>
      <c r="FYH43" s="498"/>
      <c r="FYI43" s="498"/>
      <c r="FYJ43" s="498"/>
      <c r="FYK43" s="498"/>
      <c r="FYL43" s="498"/>
      <c r="FYM43" s="498"/>
      <c r="FYN43" s="498"/>
      <c r="FYO43" s="498"/>
      <c r="FYP43" s="498"/>
      <c r="FYQ43" s="498"/>
      <c r="FYR43" s="498"/>
      <c r="FYS43" s="498"/>
      <c r="FYT43" s="498"/>
      <c r="FYU43" s="498"/>
      <c r="FYV43" s="498"/>
      <c r="FYW43" s="498"/>
      <c r="FYX43" s="498"/>
      <c r="FYY43" s="498"/>
      <c r="FYZ43" s="498"/>
      <c r="FZA43" s="498"/>
      <c r="FZB43" s="498"/>
      <c r="FZC43" s="498"/>
      <c r="FZD43" s="498"/>
      <c r="FZE43" s="498"/>
      <c r="FZF43" s="498"/>
      <c r="FZG43" s="498"/>
      <c r="FZH43" s="498"/>
      <c r="FZI43" s="498"/>
      <c r="FZJ43" s="498"/>
      <c r="FZK43" s="498"/>
      <c r="FZL43" s="498"/>
      <c r="FZM43" s="498"/>
      <c r="FZN43" s="498"/>
      <c r="FZO43" s="498"/>
      <c r="FZP43" s="498"/>
      <c r="FZQ43" s="498"/>
      <c r="FZR43" s="498"/>
      <c r="FZS43" s="498"/>
      <c r="FZT43" s="498"/>
      <c r="FZU43" s="498"/>
      <c r="FZV43" s="498"/>
      <c r="FZW43" s="498"/>
      <c r="FZX43" s="498"/>
      <c r="FZY43" s="498"/>
      <c r="FZZ43" s="498"/>
      <c r="GAA43" s="498"/>
      <c r="GAB43" s="498"/>
      <c r="GAC43" s="498"/>
      <c r="GAD43" s="498"/>
      <c r="GAE43" s="498"/>
      <c r="GAF43" s="498"/>
      <c r="GAG43" s="498"/>
      <c r="GAH43" s="498"/>
      <c r="GAI43" s="498"/>
      <c r="GAJ43" s="498"/>
      <c r="GAK43" s="498"/>
      <c r="GAL43" s="498"/>
      <c r="GAM43" s="498"/>
      <c r="GAN43" s="498"/>
      <c r="GAO43" s="498"/>
      <c r="GAP43" s="498"/>
      <c r="GAQ43" s="498"/>
      <c r="GAR43" s="498"/>
      <c r="GAS43" s="498"/>
      <c r="GAT43" s="498"/>
      <c r="GAU43" s="498"/>
      <c r="GAV43" s="498"/>
      <c r="GAW43" s="498"/>
      <c r="GAX43" s="498"/>
      <c r="GAY43" s="498"/>
      <c r="GAZ43" s="498"/>
      <c r="GBA43" s="498"/>
      <c r="GBB43" s="498"/>
      <c r="GBC43" s="498"/>
      <c r="GBD43" s="498"/>
      <c r="GBE43" s="498"/>
      <c r="GBF43" s="498"/>
      <c r="GBG43" s="498"/>
      <c r="GBH43" s="498"/>
      <c r="GBI43" s="498"/>
      <c r="GBJ43" s="498"/>
      <c r="GBK43" s="498"/>
      <c r="GBL43" s="498"/>
      <c r="GBM43" s="498"/>
      <c r="GBN43" s="498"/>
      <c r="GBO43" s="498"/>
      <c r="GBP43" s="498"/>
      <c r="GBQ43" s="498"/>
      <c r="GBR43" s="498"/>
      <c r="GBS43" s="498"/>
      <c r="GBT43" s="498"/>
      <c r="GBU43" s="498"/>
      <c r="GBV43" s="498"/>
      <c r="GBW43" s="498"/>
      <c r="GBX43" s="498"/>
      <c r="GBY43" s="498"/>
      <c r="GBZ43" s="498"/>
      <c r="GCA43" s="498"/>
      <c r="GCB43" s="498"/>
      <c r="GCC43" s="498"/>
      <c r="GCD43" s="498"/>
      <c r="GCE43" s="498"/>
      <c r="GCF43" s="498"/>
      <c r="GCG43" s="498"/>
      <c r="GCH43" s="498"/>
      <c r="GCI43" s="498"/>
      <c r="GCJ43" s="498"/>
      <c r="GCK43" s="498"/>
      <c r="GCL43" s="498"/>
      <c r="GCM43" s="498"/>
      <c r="GCN43" s="498"/>
      <c r="GCO43" s="498"/>
      <c r="GCP43" s="498"/>
      <c r="GCQ43" s="498"/>
      <c r="GCR43" s="498"/>
      <c r="GCS43" s="498"/>
      <c r="GCT43" s="498"/>
      <c r="GCU43" s="498"/>
      <c r="GCV43" s="498"/>
      <c r="GCW43" s="498"/>
      <c r="GCX43" s="498"/>
      <c r="GCY43" s="498"/>
      <c r="GCZ43" s="498"/>
      <c r="GDA43" s="498"/>
      <c r="GDB43" s="498"/>
      <c r="GDC43" s="498"/>
      <c r="GDD43" s="498"/>
      <c r="GDE43" s="498"/>
      <c r="GDF43" s="498"/>
      <c r="GDG43" s="498"/>
      <c r="GDH43" s="498"/>
      <c r="GDI43" s="498"/>
      <c r="GDJ43" s="498"/>
      <c r="GDK43" s="498"/>
      <c r="GDL43" s="498"/>
      <c r="GDM43" s="498"/>
      <c r="GDN43" s="498"/>
      <c r="GDO43" s="498"/>
      <c r="GDP43" s="498"/>
      <c r="GDQ43" s="498"/>
      <c r="GDR43" s="498"/>
      <c r="GDS43" s="498"/>
      <c r="GDT43" s="498"/>
      <c r="GDU43" s="498"/>
      <c r="GDV43" s="498"/>
      <c r="GDW43" s="498"/>
      <c r="GDX43" s="498"/>
      <c r="GDY43" s="498"/>
      <c r="GDZ43" s="498"/>
      <c r="GEA43" s="498"/>
      <c r="GEB43" s="498"/>
      <c r="GEC43" s="498"/>
      <c r="GED43" s="498"/>
      <c r="GEE43" s="498"/>
      <c r="GEF43" s="498"/>
      <c r="GEG43" s="498"/>
      <c r="GEH43" s="498"/>
      <c r="GEI43" s="498"/>
      <c r="GEJ43" s="498"/>
      <c r="GEK43" s="498"/>
      <c r="GEL43" s="498"/>
      <c r="GEM43" s="498"/>
      <c r="GEN43" s="498"/>
      <c r="GEO43" s="498"/>
      <c r="GEP43" s="498"/>
      <c r="GEQ43" s="498"/>
      <c r="GER43" s="498"/>
      <c r="GES43" s="498"/>
      <c r="GET43" s="498"/>
      <c r="GEU43" s="498"/>
      <c r="GEV43" s="498"/>
      <c r="GEW43" s="498"/>
      <c r="GEX43" s="498"/>
      <c r="GEY43" s="498"/>
      <c r="GEZ43" s="498"/>
      <c r="GFA43" s="498"/>
      <c r="GFB43" s="498"/>
      <c r="GFC43" s="498"/>
      <c r="GFD43" s="498"/>
      <c r="GFE43" s="498"/>
      <c r="GFF43" s="498"/>
      <c r="GFG43" s="498"/>
      <c r="GFH43" s="498"/>
      <c r="GFI43" s="498"/>
      <c r="GFJ43" s="498"/>
      <c r="GFK43" s="498"/>
      <c r="GFL43" s="498"/>
      <c r="GFM43" s="498"/>
      <c r="GFN43" s="498"/>
      <c r="GFO43" s="498"/>
      <c r="GFP43" s="498"/>
      <c r="GFQ43" s="498"/>
      <c r="GFR43" s="498"/>
      <c r="GFS43" s="498"/>
      <c r="GFT43" s="498"/>
      <c r="GFU43" s="498"/>
      <c r="GFV43" s="498"/>
      <c r="GFW43" s="498"/>
      <c r="GFX43" s="498"/>
      <c r="GFY43" s="498"/>
      <c r="GFZ43" s="498"/>
      <c r="GGA43" s="498"/>
      <c r="GGB43" s="498"/>
      <c r="GGC43" s="498"/>
      <c r="GGD43" s="498"/>
      <c r="GGE43" s="498"/>
      <c r="GGF43" s="498"/>
      <c r="GGG43" s="498"/>
      <c r="GGH43" s="498"/>
      <c r="GGI43" s="498"/>
      <c r="GGJ43" s="498"/>
      <c r="GGK43" s="498"/>
      <c r="GGL43" s="498"/>
      <c r="GGM43" s="498"/>
      <c r="GGN43" s="498"/>
      <c r="GGO43" s="498"/>
      <c r="GGP43" s="498"/>
      <c r="GGQ43" s="498"/>
      <c r="GGR43" s="498"/>
      <c r="GGS43" s="498"/>
      <c r="GGT43" s="498"/>
      <c r="GGU43" s="498"/>
      <c r="GGV43" s="498"/>
      <c r="GGW43" s="498"/>
      <c r="GGX43" s="498"/>
      <c r="GGY43" s="498"/>
      <c r="GGZ43" s="498"/>
      <c r="GHA43" s="498"/>
      <c r="GHB43" s="498"/>
      <c r="GHC43" s="498"/>
      <c r="GHD43" s="498"/>
      <c r="GHE43" s="498"/>
      <c r="GHF43" s="498"/>
      <c r="GHG43" s="498"/>
      <c r="GHH43" s="498"/>
      <c r="GHI43" s="498"/>
      <c r="GHJ43" s="498"/>
      <c r="GHK43" s="498"/>
      <c r="GHL43" s="498"/>
      <c r="GHM43" s="498"/>
      <c r="GHN43" s="498"/>
      <c r="GHO43" s="498"/>
      <c r="GHP43" s="498"/>
      <c r="GHQ43" s="498"/>
      <c r="GHR43" s="498"/>
      <c r="GHS43" s="498"/>
      <c r="GHT43" s="498"/>
      <c r="GHU43" s="498"/>
      <c r="GHV43" s="498"/>
      <c r="GHW43" s="498"/>
      <c r="GHX43" s="498"/>
      <c r="GHY43" s="498"/>
      <c r="GHZ43" s="498"/>
      <c r="GIA43" s="498"/>
      <c r="GIB43" s="498"/>
      <c r="GIC43" s="498"/>
      <c r="GID43" s="498"/>
      <c r="GIE43" s="498"/>
      <c r="GIF43" s="498"/>
      <c r="GIG43" s="498"/>
      <c r="GIH43" s="498"/>
      <c r="GII43" s="498"/>
      <c r="GIJ43" s="498"/>
      <c r="GIK43" s="498"/>
      <c r="GIL43" s="498"/>
      <c r="GIM43" s="498"/>
      <c r="GIN43" s="498"/>
      <c r="GIO43" s="498"/>
      <c r="GIP43" s="498"/>
      <c r="GIQ43" s="498"/>
      <c r="GIR43" s="498"/>
      <c r="GIS43" s="498"/>
      <c r="GIT43" s="498"/>
      <c r="GIU43" s="498"/>
      <c r="GIV43" s="498"/>
      <c r="GIW43" s="498"/>
      <c r="GIX43" s="498"/>
      <c r="GIY43" s="498"/>
      <c r="GIZ43" s="498"/>
      <c r="GJA43" s="498"/>
      <c r="GJB43" s="498"/>
      <c r="GJC43" s="498"/>
      <c r="GJD43" s="498"/>
      <c r="GJE43" s="498"/>
      <c r="GJF43" s="498"/>
      <c r="GJG43" s="498"/>
      <c r="GJH43" s="498"/>
      <c r="GJI43" s="498"/>
      <c r="GJJ43" s="498"/>
      <c r="GJK43" s="498"/>
      <c r="GJL43" s="498"/>
      <c r="GJM43" s="498"/>
      <c r="GJN43" s="498"/>
      <c r="GJO43" s="498"/>
      <c r="GJP43" s="498"/>
      <c r="GJQ43" s="498"/>
      <c r="GJR43" s="498"/>
      <c r="GJS43" s="498"/>
      <c r="GJT43" s="498"/>
      <c r="GJU43" s="498"/>
      <c r="GJV43" s="498"/>
      <c r="GJW43" s="498"/>
      <c r="GJX43" s="498"/>
      <c r="GJY43" s="498"/>
      <c r="GJZ43" s="498"/>
      <c r="GKA43" s="498"/>
      <c r="GKB43" s="498"/>
      <c r="GKC43" s="498"/>
      <c r="GKD43" s="498"/>
      <c r="GKE43" s="498"/>
      <c r="GKF43" s="498"/>
      <c r="GKG43" s="498"/>
      <c r="GKH43" s="498"/>
      <c r="GKI43" s="498"/>
      <c r="GKJ43" s="498"/>
      <c r="GKK43" s="498"/>
      <c r="GKL43" s="498"/>
      <c r="GKM43" s="498"/>
      <c r="GKN43" s="498"/>
      <c r="GKO43" s="498"/>
      <c r="GKP43" s="498"/>
      <c r="GKQ43" s="498"/>
      <c r="GKR43" s="498"/>
      <c r="GKS43" s="498"/>
      <c r="GKT43" s="498"/>
      <c r="GKU43" s="498"/>
      <c r="GKV43" s="498"/>
      <c r="GKW43" s="498"/>
      <c r="GKX43" s="498"/>
      <c r="GKY43" s="498"/>
      <c r="GKZ43" s="498"/>
      <c r="GLA43" s="498"/>
      <c r="GLB43" s="498"/>
      <c r="GLC43" s="498"/>
      <c r="GLD43" s="498"/>
      <c r="GLE43" s="498"/>
      <c r="GLF43" s="498"/>
      <c r="GLG43" s="498"/>
      <c r="GLH43" s="498"/>
      <c r="GLI43" s="498"/>
      <c r="GLJ43" s="498"/>
      <c r="GLK43" s="498"/>
      <c r="GLL43" s="498"/>
      <c r="GLM43" s="498"/>
      <c r="GLN43" s="498"/>
      <c r="GLO43" s="498"/>
      <c r="GLP43" s="498"/>
      <c r="GLQ43" s="498"/>
      <c r="GLR43" s="498"/>
      <c r="GLS43" s="498"/>
      <c r="GLT43" s="498"/>
      <c r="GLU43" s="498"/>
      <c r="GLV43" s="498"/>
      <c r="GLW43" s="498"/>
      <c r="GLX43" s="498"/>
      <c r="GLY43" s="498"/>
      <c r="GLZ43" s="498"/>
      <c r="GMA43" s="498"/>
      <c r="GMB43" s="498"/>
      <c r="GMC43" s="498"/>
      <c r="GMD43" s="498"/>
      <c r="GME43" s="498"/>
      <c r="GMF43" s="498"/>
      <c r="GMG43" s="498"/>
      <c r="GMH43" s="498"/>
      <c r="GMI43" s="498"/>
      <c r="GMJ43" s="498"/>
      <c r="GMK43" s="498"/>
      <c r="GML43" s="498"/>
      <c r="GMM43" s="498"/>
      <c r="GMN43" s="498"/>
      <c r="GMO43" s="498"/>
      <c r="GMP43" s="498"/>
      <c r="GMQ43" s="498"/>
      <c r="GMR43" s="498"/>
      <c r="GMS43" s="498"/>
      <c r="GMT43" s="498"/>
      <c r="GMU43" s="498"/>
      <c r="GMV43" s="498"/>
      <c r="GMW43" s="498"/>
      <c r="GMX43" s="498"/>
      <c r="GMY43" s="498"/>
      <c r="GMZ43" s="498"/>
      <c r="GNA43" s="498"/>
      <c r="GNB43" s="498"/>
      <c r="GNC43" s="498"/>
      <c r="GND43" s="498"/>
      <c r="GNE43" s="498"/>
      <c r="GNF43" s="498"/>
      <c r="GNG43" s="498"/>
      <c r="GNH43" s="498"/>
      <c r="GNI43" s="498"/>
      <c r="GNJ43" s="498"/>
      <c r="GNK43" s="498"/>
      <c r="GNL43" s="498"/>
      <c r="GNM43" s="498"/>
      <c r="GNN43" s="498"/>
      <c r="GNO43" s="498"/>
      <c r="GNP43" s="498"/>
      <c r="GNQ43" s="498"/>
      <c r="GNR43" s="498"/>
      <c r="GNS43" s="498"/>
      <c r="GNT43" s="498"/>
      <c r="GNU43" s="498"/>
      <c r="GNV43" s="498"/>
      <c r="GNW43" s="498"/>
      <c r="GNX43" s="498"/>
      <c r="GNY43" s="498"/>
      <c r="GNZ43" s="498"/>
      <c r="GOA43" s="498"/>
      <c r="GOB43" s="498"/>
      <c r="GOC43" s="498"/>
      <c r="GOD43" s="498"/>
      <c r="GOE43" s="498"/>
      <c r="GOF43" s="498"/>
      <c r="GOG43" s="498"/>
      <c r="GOH43" s="498"/>
      <c r="GOI43" s="498"/>
      <c r="GOJ43" s="498"/>
      <c r="GOK43" s="498"/>
      <c r="GOL43" s="498"/>
      <c r="GOM43" s="498"/>
      <c r="GON43" s="498"/>
      <c r="GOO43" s="498"/>
      <c r="GOP43" s="498"/>
      <c r="GOQ43" s="498"/>
      <c r="GOR43" s="498"/>
      <c r="GOS43" s="498"/>
      <c r="GOT43" s="498"/>
      <c r="GOU43" s="498"/>
      <c r="GOV43" s="498"/>
      <c r="GOW43" s="498"/>
      <c r="GOX43" s="498"/>
      <c r="GOY43" s="498"/>
      <c r="GOZ43" s="498"/>
      <c r="GPA43" s="498"/>
      <c r="GPB43" s="498"/>
      <c r="GPC43" s="498"/>
      <c r="GPD43" s="498"/>
      <c r="GPE43" s="498"/>
      <c r="GPF43" s="498"/>
      <c r="GPG43" s="498"/>
      <c r="GPH43" s="498"/>
      <c r="GPI43" s="498"/>
      <c r="GPJ43" s="498"/>
      <c r="GPK43" s="498"/>
      <c r="GPL43" s="498"/>
      <c r="GPM43" s="498"/>
      <c r="GPN43" s="498"/>
      <c r="GPO43" s="498"/>
      <c r="GPP43" s="498"/>
      <c r="GPQ43" s="498"/>
      <c r="GPR43" s="498"/>
      <c r="GPS43" s="498"/>
      <c r="GPT43" s="498"/>
      <c r="GPU43" s="498"/>
      <c r="GPV43" s="498"/>
      <c r="GPW43" s="498"/>
      <c r="GPX43" s="498"/>
      <c r="GPY43" s="498"/>
      <c r="GPZ43" s="498"/>
      <c r="GQA43" s="498"/>
      <c r="GQB43" s="498"/>
      <c r="GQC43" s="498"/>
      <c r="GQD43" s="498"/>
      <c r="GQE43" s="498"/>
      <c r="GQF43" s="498"/>
      <c r="GQG43" s="498"/>
      <c r="GQH43" s="498"/>
      <c r="GQI43" s="498"/>
      <c r="GQJ43" s="498"/>
      <c r="GQK43" s="498"/>
      <c r="GQL43" s="498"/>
      <c r="GQM43" s="498"/>
      <c r="GQN43" s="498"/>
      <c r="GQO43" s="498"/>
      <c r="GQP43" s="498"/>
      <c r="GQQ43" s="498"/>
      <c r="GQR43" s="498"/>
      <c r="GQS43" s="498"/>
      <c r="GQT43" s="498"/>
      <c r="GQU43" s="498"/>
      <c r="GQV43" s="498"/>
      <c r="GQW43" s="498"/>
      <c r="GQX43" s="498"/>
      <c r="GQY43" s="498"/>
      <c r="GQZ43" s="498"/>
      <c r="GRA43" s="498"/>
      <c r="GRB43" s="498"/>
      <c r="GRC43" s="498"/>
      <c r="GRD43" s="498"/>
      <c r="GRE43" s="498"/>
      <c r="GRF43" s="498"/>
      <c r="GRG43" s="498"/>
      <c r="GRH43" s="498"/>
      <c r="GRI43" s="498"/>
      <c r="GRJ43" s="498"/>
      <c r="GRK43" s="498"/>
      <c r="GRL43" s="498"/>
      <c r="GRM43" s="498"/>
      <c r="GRN43" s="498"/>
      <c r="GRO43" s="498"/>
      <c r="GRP43" s="498"/>
      <c r="GRQ43" s="498"/>
      <c r="GRR43" s="498"/>
      <c r="GRS43" s="498"/>
      <c r="GRT43" s="498"/>
      <c r="GRU43" s="498"/>
      <c r="GRV43" s="498"/>
      <c r="GRW43" s="498"/>
      <c r="GRX43" s="498"/>
      <c r="GRY43" s="498"/>
      <c r="GRZ43" s="498"/>
      <c r="GSA43" s="498"/>
      <c r="GSB43" s="498"/>
      <c r="GSC43" s="498"/>
      <c r="GSD43" s="498"/>
      <c r="GSE43" s="498"/>
      <c r="GSF43" s="498"/>
      <c r="GSG43" s="498"/>
      <c r="GSH43" s="498"/>
      <c r="GSI43" s="498"/>
      <c r="GSJ43" s="498"/>
      <c r="GSK43" s="498"/>
      <c r="GSL43" s="498"/>
      <c r="GSM43" s="498"/>
      <c r="GSN43" s="498"/>
      <c r="GSO43" s="498"/>
      <c r="GSP43" s="498"/>
      <c r="GSQ43" s="498"/>
      <c r="GSR43" s="498"/>
      <c r="GSS43" s="498"/>
      <c r="GST43" s="498"/>
      <c r="GSU43" s="498"/>
      <c r="GSV43" s="498"/>
      <c r="GSW43" s="498"/>
      <c r="GSX43" s="498"/>
      <c r="GSY43" s="498"/>
      <c r="GSZ43" s="498"/>
      <c r="GTA43" s="498"/>
      <c r="GTB43" s="498"/>
      <c r="GTC43" s="498"/>
      <c r="GTD43" s="498"/>
      <c r="GTE43" s="498"/>
      <c r="GTF43" s="498"/>
      <c r="GTG43" s="498"/>
      <c r="GTH43" s="498"/>
      <c r="GTI43" s="498"/>
      <c r="GTJ43" s="498"/>
      <c r="GTK43" s="498"/>
      <c r="GTL43" s="498"/>
      <c r="GTM43" s="498"/>
      <c r="GTN43" s="498"/>
      <c r="GTO43" s="498"/>
      <c r="GTP43" s="498"/>
      <c r="GTQ43" s="498"/>
      <c r="GTR43" s="498"/>
      <c r="GTS43" s="498"/>
      <c r="GTT43" s="498"/>
      <c r="GTU43" s="498"/>
      <c r="GTV43" s="498"/>
      <c r="GTW43" s="498"/>
      <c r="GTX43" s="498"/>
      <c r="GTY43" s="498"/>
      <c r="GTZ43" s="498"/>
      <c r="GUA43" s="498"/>
      <c r="GUB43" s="498"/>
      <c r="GUC43" s="498"/>
      <c r="GUD43" s="498"/>
      <c r="GUE43" s="498"/>
      <c r="GUF43" s="498"/>
      <c r="GUG43" s="498"/>
      <c r="GUH43" s="498"/>
      <c r="GUI43" s="498"/>
      <c r="GUJ43" s="498"/>
      <c r="GUK43" s="498"/>
      <c r="GUL43" s="498"/>
      <c r="GUM43" s="498"/>
      <c r="GUN43" s="498"/>
      <c r="GUO43" s="498"/>
      <c r="GUP43" s="498"/>
      <c r="GUQ43" s="498"/>
      <c r="GUR43" s="498"/>
      <c r="GUS43" s="498"/>
      <c r="GUT43" s="498"/>
      <c r="GUU43" s="498"/>
      <c r="GUV43" s="498"/>
      <c r="GUW43" s="498"/>
      <c r="GUX43" s="498"/>
      <c r="GUY43" s="498"/>
      <c r="GUZ43" s="498"/>
      <c r="GVA43" s="498"/>
      <c r="GVB43" s="498"/>
      <c r="GVC43" s="498"/>
      <c r="GVD43" s="498"/>
      <c r="GVE43" s="498"/>
      <c r="GVF43" s="498"/>
      <c r="GVG43" s="498"/>
      <c r="GVH43" s="498"/>
      <c r="GVI43" s="498"/>
      <c r="GVJ43" s="498"/>
      <c r="GVK43" s="498"/>
      <c r="GVL43" s="498"/>
      <c r="GVM43" s="498"/>
      <c r="GVN43" s="498"/>
      <c r="GVO43" s="498"/>
      <c r="GVP43" s="498"/>
      <c r="GVQ43" s="498"/>
      <c r="GVR43" s="498"/>
      <c r="GVS43" s="498"/>
      <c r="GVT43" s="498"/>
      <c r="GVU43" s="498"/>
      <c r="GVV43" s="498"/>
      <c r="GVW43" s="498"/>
      <c r="GVX43" s="498"/>
      <c r="GVY43" s="498"/>
      <c r="GVZ43" s="498"/>
      <c r="GWA43" s="498"/>
      <c r="GWB43" s="498"/>
      <c r="GWC43" s="498"/>
      <c r="GWD43" s="498"/>
      <c r="GWE43" s="498"/>
      <c r="GWF43" s="498"/>
      <c r="GWG43" s="498"/>
      <c r="GWH43" s="498"/>
      <c r="GWI43" s="498"/>
      <c r="GWJ43" s="498"/>
      <c r="GWK43" s="498"/>
      <c r="GWL43" s="498"/>
      <c r="GWM43" s="498"/>
      <c r="GWN43" s="498"/>
      <c r="GWO43" s="498"/>
      <c r="GWP43" s="498"/>
      <c r="GWQ43" s="498"/>
      <c r="GWR43" s="498"/>
      <c r="GWS43" s="498"/>
      <c r="GWT43" s="498"/>
      <c r="GWU43" s="498"/>
      <c r="GWV43" s="498"/>
      <c r="GWW43" s="498"/>
      <c r="GWX43" s="498"/>
      <c r="GWY43" s="498"/>
      <c r="GWZ43" s="498"/>
      <c r="GXA43" s="498"/>
      <c r="GXB43" s="498"/>
      <c r="GXC43" s="498"/>
      <c r="GXD43" s="498"/>
      <c r="GXE43" s="498"/>
      <c r="GXF43" s="498"/>
      <c r="GXG43" s="498"/>
      <c r="GXH43" s="498"/>
      <c r="GXI43" s="498"/>
      <c r="GXJ43" s="498"/>
      <c r="GXK43" s="498"/>
      <c r="GXL43" s="498"/>
      <c r="GXM43" s="498"/>
      <c r="GXN43" s="498"/>
      <c r="GXO43" s="498"/>
      <c r="GXP43" s="498"/>
      <c r="GXQ43" s="498"/>
      <c r="GXR43" s="498"/>
      <c r="GXS43" s="498"/>
      <c r="GXT43" s="498"/>
      <c r="GXU43" s="498"/>
      <c r="GXV43" s="498"/>
      <c r="GXW43" s="498"/>
      <c r="GXX43" s="498"/>
      <c r="GXY43" s="498"/>
      <c r="GXZ43" s="498"/>
      <c r="GYA43" s="498"/>
      <c r="GYB43" s="498"/>
      <c r="GYC43" s="498"/>
      <c r="GYD43" s="498"/>
      <c r="GYE43" s="498"/>
      <c r="GYF43" s="498"/>
      <c r="GYG43" s="498"/>
      <c r="GYH43" s="498"/>
      <c r="GYI43" s="498"/>
      <c r="GYJ43" s="498"/>
      <c r="GYK43" s="498"/>
      <c r="GYL43" s="498"/>
      <c r="GYM43" s="498"/>
      <c r="GYN43" s="498"/>
      <c r="GYO43" s="498"/>
      <c r="GYP43" s="498"/>
      <c r="GYQ43" s="498"/>
      <c r="GYR43" s="498"/>
      <c r="GYS43" s="498"/>
      <c r="GYT43" s="498"/>
      <c r="GYU43" s="498"/>
      <c r="GYV43" s="498"/>
      <c r="GYW43" s="498"/>
      <c r="GYX43" s="498"/>
      <c r="GYY43" s="498"/>
      <c r="GYZ43" s="498"/>
      <c r="GZA43" s="498"/>
      <c r="GZB43" s="498"/>
      <c r="GZC43" s="498"/>
      <c r="GZD43" s="498"/>
      <c r="GZE43" s="498"/>
      <c r="GZF43" s="498"/>
      <c r="GZG43" s="498"/>
      <c r="GZH43" s="498"/>
      <c r="GZI43" s="498"/>
      <c r="GZJ43" s="498"/>
      <c r="GZK43" s="498"/>
      <c r="GZL43" s="498"/>
      <c r="GZM43" s="498"/>
      <c r="GZN43" s="498"/>
      <c r="GZO43" s="498"/>
      <c r="GZP43" s="498"/>
      <c r="GZQ43" s="498"/>
      <c r="GZR43" s="498"/>
      <c r="GZS43" s="498"/>
      <c r="GZT43" s="498"/>
      <c r="GZU43" s="498"/>
      <c r="GZV43" s="498"/>
      <c r="GZW43" s="498"/>
      <c r="GZX43" s="498"/>
      <c r="GZY43" s="498"/>
      <c r="GZZ43" s="498"/>
      <c r="HAA43" s="498"/>
      <c r="HAB43" s="498"/>
      <c r="HAC43" s="498"/>
      <c r="HAD43" s="498"/>
      <c r="HAE43" s="498"/>
      <c r="HAF43" s="498"/>
      <c r="HAG43" s="498"/>
      <c r="HAH43" s="498"/>
      <c r="HAI43" s="498"/>
      <c r="HAJ43" s="498"/>
      <c r="HAK43" s="498"/>
      <c r="HAL43" s="498"/>
      <c r="HAM43" s="498"/>
      <c r="HAN43" s="498"/>
      <c r="HAO43" s="498"/>
      <c r="HAP43" s="498"/>
      <c r="HAQ43" s="498"/>
      <c r="HAR43" s="498"/>
      <c r="HAS43" s="498"/>
      <c r="HAT43" s="498"/>
      <c r="HAU43" s="498"/>
      <c r="HAV43" s="498"/>
      <c r="HAW43" s="498"/>
      <c r="HAX43" s="498"/>
      <c r="HAY43" s="498"/>
      <c r="HAZ43" s="498"/>
      <c r="HBA43" s="498"/>
      <c r="HBB43" s="498"/>
      <c r="HBC43" s="498"/>
      <c r="HBD43" s="498"/>
      <c r="HBE43" s="498"/>
      <c r="HBF43" s="498"/>
      <c r="HBG43" s="498"/>
      <c r="HBH43" s="498"/>
      <c r="HBI43" s="498"/>
      <c r="HBJ43" s="498"/>
      <c r="HBK43" s="498"/>
      <c r="HBL43" s="498"/>
      <c r="HBM43" s="498"/>
      <c r="HBN43" s="498"/>
      <c r="HBO43" s="498"/>
      <c r="HBP43" s="498"/>
      <c r="HBQ43" s="498"/>
      <c r="HBR43" s="498"/>
      <c r="HBS43" s="498"/>
      <c r="HBT43" s="498"/>
      <c r="HBU43" s="498"/>
      <c r="HBV43" s="498"/>
      <c r="HBW43" s="498"/>
      <c r="HBX43" s="498"/>
      <c r="HBY43" s="498"/>
      <c r="HBZ43" s="498"/>
      <c r="HCA43" s="498"/>
      <c r="HCB43" s="498"/>
      <c r="HCC43" s="498"/>
      <c r="HCD43" s="498"/>
      <c r="HCE43" s="498"/>
      <c r="HCF43" s="498"/>
      <c r="HCG43" s="498"/>
      <c r="HCH43" s="498"/>
      <c r="HCI43" s="498"/>
      <c r="HCJ43" s="498"/>
      <c r="HCK43" s="498"/>
      <c r="HCL43" s="498"/>
      <c r="HCM43" s="498"/>
      <c r="HCN43" s="498"/>
      <c r="HCO43" s="498"/>
      <c r="HCP43" s="498"/>
      <c r="HCQ43" s="498"/>
      <c r="HCR43" s="498"/>
      <c r="HCS43" s="498"/>
      <c r="HCT43" s="498"/>
      <c r="HCU43" s="498"/>
      <c r="HCV43" s="498"/>
      <c r="HCW43" s="498"/>
      <c r="HCX43" s="498"/>
      <c r="HCY43" s="498"/>
      <c r="HCZ43" s="498"/>
      <c r="HDA43" s="498"/>
      <c r="HDB43" s="498"/>
      <c r="HDC43" s="498"/>
      <c r="HDD43" s="498"/>
      <c r="HDE43" s="498"/>
      <c r="HDF43" s="498"/>
      <c r="HDG43" s="498"/>
      <c r="HDH43" s="498"/>
      <c r="HDI43" s="498"/>
      <c r="HDJ43" s="498"/>
      <c r="HDK43" s="498"/>
      <c r="HDL43" s="498"/>
      <c r="HDM43" s="498"/>
      <c r="HDN43" s="498"/>
      <c r="HDO43" s="498"/>
      <c r="HDP43" s="498"/>
      <c r="HDQ43" s="498"/>
      <c r="HDR43" s="498"/>
      <c r="HDS43" s="498"/>
      <c r="HDT43" s="498"/>
      <c r="HDU43" s="498"/>
      <c r="HDV43" s="498"/>
      <c r="HDW43" s="498"/>
      <c r="HDX43" s="498"/>
      <c r="HDY43" s="498"/>
      <c r="HDZ43" s="498"/>
      <c r="HEA43" s="498"/>
      <c r="HEB43" s="498"/>
      <c r="HEC43" s="498"/>
      <c r="HED43" s="498"/>
      <c r="HEE43" s="498"/>
      <c r="HEF43" s="498"/>
      <c r="HEG43" s="498"/>
      <c r="HEH43" s="498"/>
      <c r="HEI43" s="498"/>
      <c r="HEJ43" s="498"/>
      <c r="HEK43" s="498"/>
      <c r="HEL43" s="498"/>
      <c r="HEM43" s="498"/>
      <c r="HEN43" s="498"/>
      <c r="HEO43" s="498"/>
      <c r="HEP43" s="498"/>
      <c r="HEQ43" s="498"/>
      <c r="HER43" s="498"/>
      <c r="HES43" s="498"/>
      <c r="HET43" s="498"/>
      <c r="HEU43" s="498"/>
      <c r="HEV43" s="498"/>
      <c r="HEW43" s="498"/>
      <c r="HEX43" s="498"/>
      <c r="HEY43" s="498"/>
      <c r="HEZ43" s="498"/>
      <c r="HFA43" s="498"/>
      <c r="HFB43" s="498"/>
      <c r="HFC43" s="498"/>
      <c r="HFD43" s="498"/>
      <c r="HFE43" s="498"/>
      <c r="HFF43" s="498"/>
      <c r="HFG43" s="498"/>
      <c r="HFH43" s="498"/>
      <c r="HFI43" s="498"/>
      <c r="HFJ43" s="498"/>
      <c r="HFK43" s="498"/>
      <c r="HFL43" s="498"/>
      <c r="HFM43" s="498"/>
      <c r="HFN43" s="498"/>
      <c r="HFO43" s="498"/>
      <c r="HFP43" s="498"/>
      <c r="HFQ43" s="498"/>
      <c r="HFR43" s="498"/>
      <c r="HFS43" s="498"/>
      <c r="HFT43" s="498"/>
      <c r="HFU43" s="498"/>
      <c r="HFV43" s="498"/>
      <c r="HFW43" s="498"/>
      <c r="HFX43" s="498"/>
      <c r="HFY43" s="498"/>
      <c r="HFZ43" s="498"/>
      <c r="HGA43" s="498"/>
      <c r="HGB43" s="498"/>
      <c r="HGC43" s="498"/>
      <c r="HGD43" s="498"/>
      <c r="HGE43" s="498"/>
      <c r="HGF43" s="498"/>
      <c r="HGG43" s="498"/>
      <c r="HGH43" s="498"/>
      <c r="HGI43" s="498"/>
      <c r="HGJ43" s="498"/>
      <c r="HGK43" s="498"/>
      <c r="HGL43" s="498"/>
      <c r="HGM43" s="498"/>
      <c r="HGN43" s="498"/>
      <c r="HGO43" s="498"/>
      <c r="HGP43" s="498"/>
      <c r="HGQ43" s="498"/>
      <c r="HGR43" s="498"/>
      <c r="HGS43" s="498"/>
      <c r="HGT43" s="498"/>
      <c r="HGU43" s="498"/>
      <c r="HGV43" s="498"/>
      <c r="HGW43" s="498"/>
      <c r="HGX43" s="498"/>
      <c r="HGY43" s="498"/>
      <c r="HGZ43" s="498"/>
      <c r="HHA43" s="498"/>
      <c r="HHB43" s="498"/>
      <c r="HHC43" s="498"/>
      <c r="HHD43" s="498"/>
      <c r="HHE43" s="498"/>
      <c r="HHF43" s="498"/>
      <c r="HHG43" s="498"/>
      <c r="HHH43" s="498"/>
      <c r="HHI43" s="498"/>
      <c r="HHJ43" s="498"/>
      <c r="HHK43" s="498"/>
      <c r="HHL43" s="498"/>
      <c r="HHM43" s="498"/>
      <c r="HHN43" s="498"/>
      <c r="HHO43" s="498"/>
      <c r="HHP43" s="498"/>
      <c r="HHQ43" s="498"/>
      <c r="HHR43" s="498"/>
      <c r="HHS43" s="498"/>
      <c r="HHT43" s="498"/>
      <c r="HHU43" s="498"/>
      <c r="HHV43" s="498"/>
      <c r="HHW43" s="498"/>
      <c r="HHX43" s="498"/>
      <c r="HHY43" s="498"/>
      <c r="HHZ43" s="498"/>
      <c r="HIA43" s="498"/>
      <c r="HIB43" s="498"/>
      <c r="HIC43" s="498"/>
      <c r="HID43" s="498"/>
      <c r="HIE43" s="498"/>
      <c r="HIF43" s="498"/>
      <c r="HIG43" s="498"/>
      <c r="HIH43" s="498"/>
      <c r="HII43" s="498"/>
      <c r="HIJ43" s="498"/>
      <c r="HIK43" s="498"/>
      <c r="HIL43" s="498"/>
      <c r="HIM43" s="498"/>
      <c r="HIN43" s="498"/>
      <c r="HIO43" s="498"/>
      <c r="HIP43" s="498"/>
      <c r="HIQ43" s="498"/>
      <c r="HIR43" s="498"/>
      <c r="HIS43" s="498"/>
      <c r="HIT43" s="498"/>
      <c r="HIU43" s="498"/>
      <c r="HIV43" s="498"/>
      <c r="HIW43" s="498"/>
      <c r="HIX43" s="498"/>
      <c r="HIY43" s="498"/>
      <c r="HIZ43" s="498"/>
      <c r="HJA43" s="498"/>
      <c r="HJB43" s="498"/>
      <c r="HJC43" s="498"/>
      <c r="HJD43" s="498"/>
      <c r="HJE43" s="498"/>
      <c r="HJF43" s="498"/>
      <c r="HJG43" s="498"/>
      <c r="HJH43" s="498"/>
      <c r="HJI43" s="498"/>
      <c r="HJJ43" s="498"/>
      <c r="HJK43" s="498"/>
      <c r="HJL43" s="498"/>
      <c r="HJM43" s="498"/>
      <c r="HJN43" s="498"/>
      <c r="HJO43" s="498"/>
      <c r="HJP43" s="498"/>
      <c r="HJQ43" s="498"/>
      <c r="HJR43" s="498"/>
      <c r="HJS43" s="498"/>
      <c r="HJT43" s="498"/>
      <c r="HJU43" s="498"/>
      <c r="HJV43" s="498"/>
      <c r="HJW43" s="498"/>
      <c r="HJX43" s="498"/>
      <c r="HJY43" s="498"/>
      <c r="HJZ43" s="498"/>
      <c r="HKA43" s="498"/>
      <c r="HKB43" s="498"/>
      <c r="HKC43" s="498"/>
      <c r="HKD43" s="498"/>
      <c r="HKE43" s="498"/>
      <c r="HKF43" s="498"/>
      <c r="HKG43" s="498"/>
      <c r="HKH43" s="498"/>
      <c r="HKI43" s="498"/>
      <c r="HKJ43" s="498"/>
      <c r="HKK43" s="498"/>
      <c r="HKL43" s="498"/>
      <c r="HKM43" s="498"/>
      <c r="HKN43" s="498"/>
      <c r="HKO43" s="498"/>
      <c r="HKP43" s="498"/>
      <c r="HKQ43" s="498"/>
      <c r="HKR43" s="498"/>
      <c r="HKS43" s="498"/>
      <c r="HKT43" s="498"/>
      <c r="HKU43" s="498"/>
      <c r="HKV43" s="498"/>
      <c r="HKW43" s="498"/>
      <c r="HKX43" s="498"/>
      <c r="HKY43" s="498"/>
      <c r="HKZ43" s="498"/>
      <c r="HLA43" s="498"/>
      <c r="HLB43" s="498"/>
      <c r="HLC43" s="498"/>
      <c r="HLD43" s="498"/>
      <c r="HLE43" s="498"/>
      <c r="HLF43" s="498"/>
      <c r="HLG43" s="498"/>
      <c r="HLH43" s="498"/>
      <c r="HLI43" s="498"/>
      <c r="HLJ43" s="498"/>
      <c r="HLK43" s="498"/>
      <c r="HLL43" s="498"/>
      <c r="HLM43" s="498"/>
      <c r="HLN43" s="498"/>
      <c r="HLO43" s="498"/>
      <c r="HLP43" s="498"/>
      <c r="HLQ43" s="498"/>
      <c r="HLR43" s="498"/>
      <c r="HLS43" s="498"/>
      <c r="HLT43" s="498"/>
      <c r="HLU43" s="498"/>
      <c r="HLV43" s="498"/>
      <c r="HLW43" s="498"/>
      <c r="HLX43" s="498"/>
      <c r="HLY43" s="498"/>
      <c r="HLZ43" s="498"/>
      <c r="HMA43" s="498"/>
      <c r="HMB43" s="498"/>
      <c r="HMC43" s="498"/>
      <c r="HMD43" s="498"/>
      <c r="HME43" s="498"/>
      <c r="HMF43" s="498"/>
      <c r="HMG43" s="498"/>
      <c r="HMH43" s="498"/>
      <c r="HMI43" s="498"/>
      <c r="HMJ43" s="498"/>
      <c r="HMK43" s="498"/>
      <c r="HML43" s="498"/>
      <c r="HMM43" s="498"/>
      <c r="HMN43" s="498"/>
      <c r="HMO43" s="498"/>
      <c r="HMP43" s="498"/>
      <c r="HMQ43" s="498"/>
      <c r="HMR43" s="498"/>
      <c r="HMS43" s="498"/>
      <c r="HMT43" s="498"/>
      <c r="HMU43" s="498"/>
      <c r="HMV43" s="498"/>
      <c r="HMW43" s="498"/>
      <c r="HMX43" s="498"/>
      <c r="HMY43" s="498"/>
      <c r="HMZ43" s="498"/>
      <c r="HNA43" s="498"/>
      <c r="HNB43" s="498"/>
      <c r="HNC43" s="498"/>
      <c r="HND43" s="498"/>
      <c r="HNE43" s="498"/>
      <c r="HNF43" s="498"/>
      <c r="HNG43" s="498"/>
      <c r="HNH43" s="498"/>
      <c r="HNI43" s="498"/>
      <c r="HNJ43" s="498"/>
      <c r="HNK43" s="498"/>
      <c r="HNL43" s="498"/>
      <c r="HNM43" s="498"/>
      <c r="HNN43" s="498"/>
      <c r="HNO43" s="498"/>
      <c r="HNP43" s="498"/>
      <c r="HNQ43" s="498"/>
      <c r="HNR43" s="498"/>
      <c r="HNS43" s="498"/>
      <c r="HNT43" s="498"/>
      <c r="HNU43" s="498"/>
      <c r="HNV43" s="498"/>
      <c r="HNW43" s="498"/>
      <c r="HNX43" s="498"/>
      <c r="HNY43" s="498"/>
      <c r="HNZ43" s="498"/>
      <c r="HOA43" s="498"/>
      <c r="HOB43" s="498"/>
      <c r="HOC43" s="498"/>
      <c r="HOD43" s="498"/>
      <c r="HOE43" s="498"/>
      <c r="HOF43" s="498"/>
      <c r="HOG43" s="498"/>
      <c r="HOH43" s="498"/>
      <c r="HOI43" s="498"/>
      <c r="HOJ43" s="498"/>
      <c r="HOK43" s="498"/>
      <c r="HOL43" s="498"/>
      <c r="HOM43" s="498"/>
      <c r="HON43" s="498"/>
      <c r="HOO43" s="498"/>
      <c r="HOP43" s="498"/>
      <c r="HOQ43" s="498"/>
      <c r="HOR43" s="498"/>
      <c r="HOS43" s="498"/>
      <c r="HOT43" s="498"/>
      <c r="HOU43" s="498"/>
      <c r="HOV43" s="498"/>
      <c r="HOW43" s="498"/>
      <c r="HOX43" s="498"/>
      <c r="HOY43" s="498"/>
      <c r="HOZ43" s="498"/>
      <c r="HPA43" s="498"/>
      <c r="HPB43" s="498"/>
      <c r="HPC43" s="498"/>
      <c r="HPD43" s="498"/>
      <c r="HPE43" s="498"/>
      <c r="HPF43" s="498"/>
      <c r="HPG43" s="498"/>
      <c r="HPH43" s="498"/>
      <c r="HPI43" s="498"/>
      <c r="HPJ43" s="498"/>
      <c r="HPK43" s="498"/>
      <c r="HPL43" s="498"/>
      <c r="HPM43" s="498"/>
      <c r="HPN43" s="498"/>
      <c r="HPO43" s="498"/>
      <c r="HPP43" s="498"/>
      <c r="HPQ43" s="498"/>
      <c r="HPR43" s="498"/>
      <c r="HPS43" s="498"/>
      <c r="HPT43" s="498"/>
      <c r="HPU43" s="498"/>
      <c r="HPV43" s="498"/>
      <c r="HPW43" s="498"/>
      <c r="HPX43" s="498"/>
      <c r="HPY43" s="498"/>
      <c r="HPZ43" s="498"/>
      <c r="HQA43" s="498"/>
      <c r="HQB43" s="498"/>
      <c r="HQC43" s="498"/>
      <c r="HQD43" s="498"/>
      <c r="HQE43" s="498"/>
      <c r="HQF43" s="498"/>
      <c r="HQG43" s="498"/>
      <c r="HQH43" s="498"/>
      <c r="HQI43" s="498"/>
      <c r="HQJ43" s="498"/>
      <c r="HQK43" s="498"/>
      <c r="HQL43" s="498"/>
      <c r="HQM43" s="498"/>
      <c r="HQN43" s="498"/>
      <c r="HQO43" s="498"/>
      <c r="HQP43" s="498"/>
      <c r="HQQ43" s="498"/>
      <c r="HQR43" s="498"/>
      <c r="HQS43" s="498"/>
      <c r="HQT43" s="498"/>
      <c r="HQU43" s="498"/>
      <c r="HQV43" s="498"/>
      <c r="HQW43" s="498"/>
      <c r="HQX43" s="498"/>
      <c r="HQY43" s="498"/>
      <c r="HQZ43" s="498"/>
      <c r="HRA43" s="498"/>
      <c r="HRB43" s="498"/>
      <c r="HRC43" s="498"/>
      <c r="HRD43" s="498"/>
      <c r="HRE43" s="498"/>
      <c r="HRF43" s="498"/>
      <c r="HRG43" s="498"/>
      <c r="HRH43" s="498"/>
      <c r="HRI43" s="498"/>
      <c r="HRJ43" s="498"/>
      <c r="HRK43" s="498"/>
      <c r="HRL43" s="498"/>
      <c r="HRM43" s="498"/>
      <c r="HRN43" s="498"/>
      <c r="HRO43" s="498"/>
      <c r="HRP43" s="498"/>
      <c r="HRQ43" s="498"/>
      <c r="HRR43" s="498"/>
      <c r="HRS43" s="498"/>
      <c r="HRT43" s="498"/>
      <c r="HRU43" s="498"/>
      <c r="HRV43" s="498"/>
      <c r="HRW43" s="498"/>
      <c r="HRX43" s="498"/>
      <c r="HRY43" s="498"/>
      <c r="HRZ43" s="498"/>
      <c r="HSA43" s="498"/>
      <c r="HSB43" s="498"/>
      <c r="HSC43" s="498"/>
      <c r="HSD43" s="498"/>
      <c r="HSE43" s="498"/>
      <c r="HSF43" s="498"/>
      <c r="HSG43" s="498"/>
      <c r="HSH43" s="498"/>
      <c r="HSI43" s="498"/>
      <c r="HSJ43" s="498"/>
      <c r="HSK43" s="498"/>
      <c r="HSL43" s="498"/>
      <c r="HSM43" s="498"/>
      <c r="HSN43" s="498"/>
      <c r="HSO43" s="498"/>
      <c r="HSP43" s="498"/>
      <c r="HSQ43" s="498"/>
      <c r="HSR43" s="498"/>
      <c r="HSS43" s="498"/>
      <c r="HST43" s="498"/>
      <c r="HSU43" s="498"/>
      <c r="HSV43" s="498"/>
      <c r="HSW43" s="498"/>
      <c r="HSX43" s="498"/>
      <c r="HSY43" s="498"/>
      <c r="HSZ43" s="498"/>
      <c r="HTA43" s="498"/>
      <c r="HTB43" s="498"/>
      <c r="HTC43" s="498"/>
      <c r="HTD43" s="498"/>
      <c r="HTE43" s="498"/>
      <c r="HTF43" s="498"/>
      <c r="HTG43" s="498"/>
      <c r="HTH43" s="498"/>
      <c r="HTI43" s="498"/>
      <c r="HTJ43" s="498"/>
      <c r="HTK43" s="498"/>
      <c r="HTL43" s="498"/>
      <c r="HTM43" s="498"/>
      <c r="HTN43" s="498"/>
      <c r="HTO43" s="498"/>
      <c r="HTP43" s="498"/>
      <c r="HTQ43" s="498"/>
      <c r="HTR43" s="498"/>
      <c r="HTS43" s="498"/>
      <c r="HTT43" s="498"/>
      <c r="HTU43" s="498"/>
      <c r="HTV43" s="498"/>
      <c r="HTW43" s="498"/>
      <c r="HTX43" s="498"/>
      <c r="HTY43" s="498"/>
      <c r="HTZ43" s="498"/>
      <c r="HUA43" s="498"/>
      <c r="HUB43" s="498"/>
      <c r="HUC43" s="498"/>
      <c r="HUD43" s="498"/>
      <c r="HUE43" s="498"/>
      <c r="HUF43" s="498"/>
      <c r="HUG43" s="498"/>
      <c r="HUH43" s="498"/>
      <c r="HUI43" s="498"/>
      <c r="HUJ43" s="498"/>
      <c r="HUK43" s="498"/>
      <c r="HUL43" s="498"/>
      <c r="HUM43" s="498"/>
      <c r="HUN43" s="498"/>
      <c r="HUO43" s="498"/>
      <c r="HUP43" s="498"/>
      <c r="HUQ43" s="498"/>
      <c r="HUR43" s="498"/>
      <c r="HUS43" s="498"/>
      <c r="HUT43" s="498"/>
      <c r="HUU43" s="498"/>
      <c r="HUV43" s="498"/>
      <c r="HUW43" s="498"/>
      <c r="HUX43" s="498"/>
      <c r="HUY43" s="498"/>
      <c r="HUZ43" s="498"/>
      <c r="HVA43" s="498"/>
      <c r="HVB43" s="498"/>
      <c r="HVC43" s="498"/>
      <c r="HVD43" s="498"/>
      <c r="HVE43" s="498"/>
      <c r="HVF43" s="498"/>
      <c r="HVG43" s="498"/>
      <c r="HVH43" s="498"/>
      <c r="HVI43" s="498"/>
      <c r="HVJ43" s="498"/>
      <c r="HVK43" s="498"/>
      <c r="HVL43" s="498"/>
      <c r="HVM43" s="498"/>
      <c r="HVN43" s="498"/>
      <c r="HVO43" s="498"/>
      <c r="HVP43" s="498"/>
      <c r="HVQ43" s="498"/>
      <c r="HVR43" s="498"/>
      <c r="HVS43" s="498"/>
      <c r="HVT43" s="498"/>
      <c r="HVU43" s="498"/>
      <c r="HVV43" s="498"/>
      <c r="HVW43" s="498"/>
      <c r="HVX43" s="498"/>
      <c r="HVY43" s="498"/>
      <c r="HVZ43" s="498"/>
      <c r="HWA43" s="498"/>
      <c r="HWB43" s="498"/>
      <c r="HWC43" s="498"/>
      <c r="HWD43" s="498"/>
      <c r="HWE43" s="498"/>
      <c r="HWF43" s="498"/>
      <c r="HWG43" s="498"/>
      <c r="HWH43" s="498"/>
      <c r="HWI43" s="498"/>
      <c r="HWJ43" s="498"/>
      <c r="HWK43" s="498"/>
      <c r="HWL43" s="498"/>
      <c r="HWM43" s="498"/>
      <c r="HWN43" s="498"/>
      <c r="HWO43" s="498"/>
      <c r="HWP43" s="498"/>
      <c r="HWQ43" s="498"/>
      <c r="HWR43" s="498"/>
      <c r="HWS43" s="498"/>
      <c r="HWT43" s="498"/>
      <c r="HWU43" s="498"/>
      <c r="HWV43" s="498"/>
      <c r="HWW43" s="498"/>
      <c r="HWX43" s="498"/>
      <c r="HWY43" s="498"/>
      <c r="HWZ43" s="498"/>
      <c r="HXA43" s="498"/>
      <c r="HXB43" s="498"/>
      <c r="HXC43" s="498"/>
      <c r="HXD43" s="498"/>
      <c r="HXE43" s="498"/>
      <c r="HXF43" s="498"/>
      <c r="HXG43" s="498"/>
      <c r="HXH43" s="498"/>
      <c r="HXI43" s="498"/>
      <c r="HXJ43" s="498"/>
      <c r="HXK43" s="498"/>
      <c r="HXL43" s="498"/>
      <c r="HXM43" s="498"/>
      <c r="HXN43" s="498"/>
      <c r="HXO43" s="498"/>
      <c r="HXP43" s="498"/>
      <c r="HXQ43" s="498"/>
      <c r="HXR43" s="498"/>
      <c r="HXS43" s="498"/>
      <c r="HXT43" s="498"/>
      <c r="HXU43" s="498"/>
      <c r="HXV43" s="498"/>
      <c r="HXW43" s="498"/>
      <c r="HXX43" s="498"/>
      <c r="HXY43" s="498"/>
      <c r="HXZ43" s="498"/>
      <c r="HYA43" s="498"/>
      <c r="HYB43" s="498"/>
      <c r="HYC43" s="498"/>
      <c r="HYD43" s="498"/>
      <c r="HYE43" s="498"/>
      <c r="HYF43" s="498"/>
      <c r="HYG43" s="498"/>
      <c r="HYH43" s="498"/>
      <c r="HYI43" s="498"/>
      <c r="HYJ43" s="498"/>
      <c r="HYK43" s="498"/>
      <c r="HYL43" s="498"/>
      <c r="HYM43" s="498"/>
      <c r="HYN43" s="498"/>
      <c r="HYO43" s="498"/>
      <c r="HYP43" s="498"/>
      <c r="HYQ43" s="498"/>
      <c r="HYR43" s="498"/>
      <c r="HYS43" s="498"/>
      <c r="HYT43" s="498"/>
      <c r="HYU43" s="498"/>
      <c r="HYV43" s="498"/>
      <c r="HYW43" s="498"/>
      <c r="HYX43" s="498"/>
      <c r="HYY43" s="498"/>
      <c r="HYZ43" s="498"/>
      <c r="HZA43" s="498"/>
      <c r="HZB43" s="498"/>
      <c r="HZC43" s="498"/>
      <c r="HZD43" s="498"/>
      <c r="HZE43" s="498"/>
      <c r="HZF43" s="498"/>
      <c r="HZG43" s="498"/>
      <c r="HZH43" s="498"/>
      <c r="HZI43" s="498"/>
      <c r="HZJ43" s="498"/>
      <c r="HZK43" s="498"/>
      <c r="HZL43" s="498"/>
      <c r="HZM43" s="498"/>
      <c r="HZN43" s="498"/>
      <c r="HZO43" s="498"/>
      <c r="HZP43" s="498"/>
      <c r="HZQ43" s="498"/>
      <c r="HZR43" s="498"/>
      <c r="HZS43" s="498"/>
      <c r="HZT43" s="498"/>
      <c r="HZU43" s="498"/>
      <c r="HZV43" s="498"/>
      <c r="HZW43" s="498"/>
      <c r="HZX43" s="498"/>
      <c r="HZY43" s="498"/>
      <c r="HZZ43" s="498"/>
      <c r="IAA43" s="498"/>
      <c r="IAB43" s="498"/>
      <c r="IAC43" s="498"/>
      <c r="IAD43" s="498"/>
      <c r="IAE43" s="498"/>
      <c r="IAF43" s="498"/>
      <c r="IAG43" s="498"/>
      <c r="IAH43" s="498"/>
      <c r="IAI43" s="498"/>
      <c r="IAJ43" s="498"/>
      <c r="IAK43" s="498"/>
      <c r="IAL43" s="498"/>
      <c r="IAM43" s="498"/>
      <c r="IAN43" s="498"/>
      <c r="IAO43" s="498"/>
      <c r="IAP43" s="498"/>
      <c r="IAQ43" s="498"/>
      <c r="IAR43" s="498"/>
      <c r="IAS43" s="498"/>
      <c r="IAT43" s="498"/>
      <c r="IAU43" s="498"/>
      <c r="IAV43" s="498"/>
      <c r="IAW43" s="498"/>
      <c r="IAX43" s="498"/>
      <c r="IAY43" s="498"/>
      <c r="IAZ43" s="498"/>
      <c r="IBA43" s="498"/>
      <c r="IBB43" s="498"/>
      <c r="IBC43" s="498"/>
      <c r="IBD43" s="498"/>
      <c r="IBE43" s="498"/>
      <c r="IBF43" s="498"/>
      <c r="IBG43" s="498"/>
      <c r="IBH43" s="498"/>
      <c r="IBI43" s="498"/>
      <c r="IBJ43" s="498"/>
      <c r="IBK43" s="498"/>
      <c r="IBL43" s="498"/>
      <c r="IBM43" s="498"/>
      <c r="IBN43" s="498"/>
      <c r="IBO43" s="498"/>
      <c r="IBP43" s="498"/>
      <c r="IBQ43" s="498"/>
      <c r="IBR43" s="498"/>
      <c r="IBS43" s="498"/>
      <c r="IBT43" s="498"/>
      <c r="IBU43" s="498"/>
      <c r="IBV43" s="498"/>
      <c r="IBW43" s="498"/>
      <c r="IBX43" s="498"/>
      <c r="IBY43" s="498"/>
      <c r="IBZ43" s="498"/>
      <c r="ICA43" s="498"/>
      <c r="ICB43" s="498"/>
      <c r="ICC43" s="498"/>
      <c r="ICD43" s="498"/>
      <c r="ICE43" s="498"/>
      <c r="ICF43" s="498"/>
      <c r="ICG43" s="498"/>
      <c r="ICH43" s="498"/>
      <c r="ICI43" s="498"/>
      <c r="ICJ43" s="498"/>
      <c r="ICK43" s="498"/>
      <c r="ICL43" s="498"/>
      <c r="ICM43" s="498"/>
      <c r="ICN43" s="498"/>
      <c r="ICO43" s="498"/>
      <c r="ICP43" s="498"/>
      <c r="ICQ43" s="498"/>
      <c r="ICR43" s="498"/>
      <c r="ICS43" s="498"/>
      <c r="ICT43" s="498"/>
      <c r="ICU43" s="498"/>
      <c r="ICV43" s="498"/>
      <c r="ICW43" s="498"/>
      <c r="ICX43" s="498"/>
      <c r="ICY43" s="498"/>
      <c r="ICZ43" s="498"/>
      <c r="IDA43" s="498"/>
      <c r="IDB43" s="498"/>
      <c r="IDC43" s="498"/>
      <c r="IDD43" s="498"/>
      <c r="IDE43" s="498"/>
      <c r="IDF43" s="498"/>
      <c r="IDG43" s="498"/>
      <c r="IDH43" s="498"/>
      <c r="IDI43" s="498"/>
      <c r="IDJ43" s="498"/>
      <c r="IDK43" s="498"/>
      <c r="IDL43" s="498"/>
      <c r="IDM43" s="498"/>
      <c r="IDN43" s="498"/>
      <c r="IDO43" s="498"/>
      <c r="IDP43" s="498"/>
      <c r="IDQ43" s="498"/>
      <c r="IDR43" s="498"/>
      <c r="IDS43" s="498"/>
      <c r="IDT43" s="498"/>
      <c r="IDU43" s="498"/>
      <c r="IDV43" s="498"/>
      <c r="IDW43" s="498"/>
      <c r="IDX43" s="498"/>
      <c r="IDY43" s="498"/>
      <c r="IDZ43" s="498"/>
      <c r="IEA43" s="498"/>
      <c r="IEB43" s="498"/>
      <c r="IEC43" s="498"/>
      <c r="IED43" s="498"/>
      <c r="IEE43" s="498"/>
      <c r="IEF43" s="498"/>
      <c r="IEG43" s="498"/>
      <c r="IEH43" s="498"/>
      <c r="IEI43" s="498"/>
      <c r="IEJ43" s="498"/>
      <c r="IEK43" s="498"/>
      <c r="IEL43" s="498"/>
      <c r="IEM43" s="498"/>
      <c r="IEN43" s="498"/>
      <c r="IEO43" s="498"/>
      <c r="IEP43" s="498"/>
      <c r="IEQ43" s="498"/>
      <c r="IER43" s="498"/>
      <c r="IES43" s="498"/>
      <c r="IET43" s="498"/>
      <c r="IEU43" s="498"/>
      <c r="IEV43" s="498"/>
      <c r="IEW43" s="498"/>
      <c r="IEX43" s="498"/>
      <c r="IEY43" s="498"/>
      <c r="IEZ43" s="498"/>
      <c r="IFA43" s="498"/>
      <c r="IFB43" s="498"/>
      <c r="IFC43" s="498"/>
      <c r="IFD43" s="498"/>
      <c r="IFE43" s="498"/>
      <c r="IFF43" s="498"/>
      <c r="IFG43" s="498"/>
      <c r="IFH43" s="498"/>
      <c r="IFI43" s="498"/>
      <c r="IFJ43" s="498"/>
      <c r="IFK43" s="498"/>
      <c r="IFL43" s="498"/>
      <c r="IFM43" s="498"/>
      <c r="IFN43" s="498"/>
      <c r="IFO43" s="498"/>
      <c r="IFP43" s="498"/>
      <c r="IFQ43" s="498"/>
      <c r="IFR43" s="498"/>
      <c r="IFS43" s="498"/>
      <c r="IFT43" s="498"/>
      <c r="IFU43" s="498"/>
      <c r="IFV43" s="498"/>
      <c r="IFW43" s="498"/>
      <c r="IFX43" s="498"/>
      <c r="IFY43" s="498"/>
      <c r="IFZ43" s="498"/>
      <c r="IGA43" s="498"/>
      <c r="IGB43" s="498"/>
      <c r="IGC43" s="498"/>
      <c r="IGD43" s="498"/>
      <c r="IGE43" s="498"/>
      <c r="IGF43" s="498"/>
      <c r="IGG43" s="498"/>
      <c r="IGH43" s="498"/>
      <c r="IGI43" s="498"/>
      <c r="IGJ43" s="498"/>
      <c r="IGK43" s="498"/>
      <c r="IGL43" s="498"/>
      <c r="IGM43" s="498"/>
      <c r="IGN43" s="498"/>
      <c r="IGO43" s="498"/>
      <c r="IGP43" s="498"/>
      <c r="IGQ43" s="498"/>
      <c r="IGR43" s="498"/>
      <c r="IGS43" s="498"/>
      <c r="IGT43" s="498"/>
      <c r="IGU43" s="498"/>
      <c r="IGV43" s="498"/>
      <c r="IGW43" s="498"/>
      <c r="IGX43" s="498"/>
      <c r="IGY43" s="498"/>
      <c r="IGZ43" s="498"/>
      <c r="IHA43" s="498"/>
      <c r="IHB43" s="498"/>
      <c r="IHC43" s="498"/>
      <c r="IHD43" s="498"/>
      <c r="IHE43" s="498"/>
      <c r="IHF43" s="498"/>
      <c r="IHG43" s="498"/>
      <c r="IHH43" s="498"/>
      <c r="IHI43" s="498"/>
      <c r="IHJ43" s="498"/>
      <c r="IHK43" s="498"/>
      <c r="IHL43" s="498"/>
      <c r="IHM43" s="498"/>
      <c r="IHN43" s="498"/>
      <c r="IHO43" s="498"/>
      <c r="IHP43" s="498"/>
      <c r="IHQ43" s="498"/>
      <c r="IHR43" s="498"/>
      <c r="IHS43" s="498"/>
      <c r="IHT43" s="498"/>
      <c r="IHU43" s="498"/>
      <c r="IHV43" s="498"/>
      <c r="IHW43" s="498"/>
      <c r="IHX43" s="498"/>
      <c r="IHY43" s="498"/>
      <c r="IHZ43" s="498"/>
      <c r="IIA43" s="498"/>
      <c r="IIB43" s="498"/>
      <c r="IIC43" s="498"/>
      <c r="IID43" s="498"/>
      <c r="IIE43" s="498"/>
      <c r="IIF43" s="498"/>
      <c r="IIG43" s="498"/>
      <c r="IIH43" s="498"/>
      <c r="III43" s="498"/>
      <c r="IIJ43" s="498"/>
      <c r="IIK43" s="498"/>
      <c r="IIL43" s="498"/>
      <c r="IIM43" s="498"/>
      <c r="IIN43" s="498"/>
      <c r="IIO43" s="498"/>
      <c r="IIP43" s="498"/>
      <c r="IIQ43" s="498"/>
      <c r="IIR43" s="498"/>
      <c r="IIS43" s="498"/>
      <c r="IIT43" s="498"/>
      <c r="IIU43" s="498"/>
      <c r="IIV43" s="498"/>
      <c r="IIW43" s="498"/>
      <c r="IIX43" s="498"/>
      <c r="IIY43" s="498"/>
      <c r="IIZ43" s="498"/>
      <c r="IJA43" s="498"/>
      <c r="IJB43" s="498"/>
      <c r="IJC43" s="498"/>
      <c r="IJD43" s="498"/>
      <c r="IJE43" s="498"/>
      <c r="IJF43" s="498"/>
      <c r="IJG43" s="498"/>
      <c r="IJH43" s="498"/>
      <c r="IJI43" s="498"/>
      <c r="IJJ43" s="498"/>
      <c r="IJK43" s="498"/>
      <c r="IJL43" s="498"/>
      <c r="IJM43" s="498"/>
      <c r="IJN43" s="498"/>
      <c r="IJO43" s="498"/>
      <c r="IJP43" s="498"/>
      <c r="IJQ43" s="498"/>
      <c r="IJR43" s="498"/>
      <c r="IJS43" s="498"/>
      <c r="IJT43" s="498"/>
      <c r="IJU43" s="498"/>
      <c r="IJV43" s="498"/>
      <c r="IJW43" s="498"/>
      <c r="IJX43" s="498"/>
      <c r="IJY43" s="498"/>
      <c r="IJZ43" s="498"/>
      <c r="IKA43" s="498"/>
      <c r="IKB43" s="498"/>
      <c r="IKC43" s="498"/>
      <c r="IKD43" s="498"/>
      <c r="IKE43" s="498"/>
      <c r="IKF43" s="498"/>
      <c r="IKG43" s="498"/>
      <c r="IKH43" s="498"/>
      <c r="IKI43" s="498"/>
      <c r="IKJ43" s="498"/>
      <c r="IKK43" s="498"/>
      <c r="IKL43" s="498"/>
      <c r="IKM43" s="498"/>
      <c r="IKN43" s="498"/>
      <c r="IKO43" s="498"/>
      <c r="IKP43" s="498"/>
      <c r="IKQ43" s="498"/>
      <c r="IKR43" s="498"/>
      <c r="IKS43" s="498"/>
      <c r="IKT43" s="498"/>
      <c r="IKU43" s="498"/>
      <c r="IKV43" s="498"/>
      <c r="IKW43" s="498"/>
      <c r="IKX43" s="498"/>
      <c r="IKY43" s="498"/>
      <c r="IKZ43" s="498"/>
      <c r="ILA43" s="498"/>
      <c r="ILB43" s="498"/>
      <c r="ILC43" s="498"/>
      <c r="ILD43" s="498"/>
      <c r="ILE43" s="498"/>
      <c r="ILF43" s="498"/>
      <c r="ILG43" s="498"/>
      <c r="ILH43" s="498"/>
      <c r="ILI43" s="498"/>
      <c r="ILJ43" s="498"/>
      <c r="ILK43" s="498"/>
      <c r="ILL43" s="498"/>
      <c r="ILM43" s="498"/>
      <c r="ILN43" s="498"/>
      <c r="ILO43" s="498"/>
      <c r="ILP43" s="498"/>
      <c r="ILQ43" s="498"/>
      <c r="ILR43" s="498"/>
      <c r="ILS43" s="498"/>
      <c r="ILT43" s="498"/>
      <c r="ILU43" s="498"/>
      <c r="ILV43" s="498"/>
      <c r="ILW43" s="498"/>
      <c r="ILX43" s="498"/>
      <c r="ILY43" s="498"/>
      <c r="ILZ43" s="498"/>
      <c r="IMA43" s="498"/>
      <c r="IMB43" s="498"/>
      <c r="IMC43" s="498"/>
      <c r="IMD43" s="498"/>
      <c r="IME43" s="498"/>
      <c r="IMF43" s="498"/>
      <c r="IMG43" s="498"/>
      <c r="IMH43" s="498"/>
      <c r="IMI43" s="498"/>
      <c r="IMJ43" s="498"/>
      <c r="IMK43" s="498"/>
      <c r="IML43" s="498"/>
      <c r="IMM43" s="498"/>
      <c r="IMN43" s="498"/>
      <c r="IMO43" s="498"/>
      <c r="IMP43" s="498"/>
      <c r="IMQ43" s="498"/>
      <c r="IMR43" s="498"/>
      <c r="IMS43" s="498"/>
      <c r="IMT43" s="498"/>
      <c r="IMU43" s="498"/>
      <c r="IMV43" s="498"/>
      <c r="IMW43" s="498"/>
      <c r="IMX43" s="498"/>
      <c r="IMY43" s="498"/>
      <c r="IMZ43" s="498"/>
      <c r="INA43" s="498"/>
      <c r="INB43" s="498"/>
      <c r="INC43" s="498"/>
      <c r="IND43" s="498"/>
      <c r="INE43" s="498"/>
      <c r="INF43" s="498"/>
      <c r="ING43" s="498"/>
      <c r="INH43" s="498"/>
      <c r="INI43" s="498"/>
      <c r="INJ43" s="498"/>
      <c r="INK43" s="498"/>
      <c r="INL43" s="498"/>
      <c r="INM43" s="498"/>
      <c r="INN43" s="498"/>
      <c r="INO43" s="498"/>
      <c r="INP43" s="498"/>
      <c r="INQ43" s="498"/>
      <c r="INR43" s="498"/>
      <c r="INS43" s="498"/>
      <c r="INT43" s="498"/>
      <c r="INU43" s="498"/>
      <c r="INV43" s="498"/>
      <c r="INW43" s="498"/>
      <c r="INX43" s="498"/>
      <c r="INY43" s="498"/>
      <c r="INZ43" s="498"/>
      <c r="IOA43" s="498"/>
      <c r="IOB43" s="498"/>
      <c r="IOC43" s="498"/>
      <c r="IOD43" s="498"/>
      <c r="IOE43" s="498"/>
      <c r="IOF43" s="498"/>
      <c r="IOG43" s="498"/>
      <c r="IOH43" s="498"/>
      <c r="IOI43" s="498"/>
      <c r="IOJ43" s="498"/>
      <c r="IOK43" s="498"/>
      <c r="IOL43" s="498"/>
      <c r="IOM43" s="498"/>
      <c r="ION43" s="498"/>
      <c r="IOO43" s="498"/>
      <c r="IOP43" s="498"/>
      <c r="IOQ43" s="498"/>
      <c r="IOR43" s="498"/>
      <c r="IOS43" s="498"/>
      <c r="IOT43" s="498"/>
      <c r="IOU43" s="498"/>
      <c r="IOV43" s="498"/>
      <c r="IOW43" s="498"/>
      <c r="IOX43" s="498"/>
      <c r="IOY43" s="498"/>
      <c r="IOZ43" s="498"/>
      <c r="IPA43" s="498"/>
      <c r="IPB43" s="498"/>
      <c r="IPC43" s="498"/>
      <c r="IPD43" s="498"/>
      <c r="IPE43" s="498"/>
      <c r="IPF43" s="498"/>
      <c r="IPG43" s="498"/>
      <c r="IPH43" s="498"/>
      <c r="IPI43" s="498"/>
      <c r="IPJ43" s="498"/>
      <c r="IPK43" s="498"/>
      <c r="IPL43" s="498"/>
      <c r="IPM43" s="498"/>
      <c r="IPN43" s="498"/>
      <c r="IPO43" s="498"/>
      <c r="IPP43" s="498"/>
      <c r="IPQ43" s="498"/>
      <c r="IPR43" s="498"/>
      <c r="IPS43" s="498"/>
      <c r="IPT43" s="498"/>
      <c r="IPU43" s="498"/>
      <c r="IPV43" s="498"/>
      <c r="IPW43" s="498"/>
      <c r="IPX43" s="498"/>
      <c r="IPY43" s="498"/>
      <c r="IPZ43" s="498"/>
      <c r="IQA43" s="498"/>
      <c r="IQB43" s="498"/>
      <c r="IQC43" s="498"/>
      <c r="IQD43" s="498"/>
      <c r="IQE43" s="498"/>
      <c r="IQF43" s="498"/>
      <c r="IQG43" s="498"/>
      <c r="IQH43" s="498"/>
      <c r="IQI43" s="498"/>
      <c r="IQJ43" s="498"/>
      <c r="IQK43" s="498"/>
      <c r="IQL43" s="498"/>
      <c r="IQM43" s="498"/>
      <c r="IQN43" s="498"/>
      <c r="IQO43" s="498"/>
      <c r="IQP43" s="498"/>
      <c r="IQQ43" s="498"/>
      <c r="IQR43" s="498"/>
      <c r="IQS43" s="498"/>
      <c r="IQT43" s="498"/>
      <c r="IQU43" s="498"/>
      <c r="IQV43" s="498"/>
      <c r="IQW43" s="498"/>
      <c r="IQX43" s="498"/>
      <c r="IQY43" s="498"/>
      <c r="IQZ43" s="498"/>
      <c r="IRA43" s="498"/>
      <c r="IRB43" s="498"/>
      <c r="IRC43" s="498"/>
      <c r="IRD43" s="498"/>
      <c r="IRE43" s="498"/>
      <c r="IRF43" s="498"/>
      <c r="IRG43" s="498"/>
      <c r="IRH43" s="498"/>
      <c r="IRI43" s="498"/>
      <c r="IRJ43" s="498"/>
      <c r="IRK43" s="498"/>
      <c r="IRL43" s="498"/>
      <c r="IRM43" s="498"/>
      <c r="IRN43" s="498"/>
      <c r="IRO43" s="498"/>
      <c r="IRP43" s="498"/>
      <c r="IRQ43" s="498"/>
      <c r="IRR43" s="498"/>
      <c r="IRS43" s="498"/>
      <c r="IRT43" s="498"/>
      <c r="IRU43" s="498"/>
      <c r="IRV43" s="498"/>
      <c r="IRW43" s="498"/>
      <c r="IRX43" s="498"/>
      <c r="IRY43" s="498"/>
      <c r="IRZ43" s="498"/>
      <c r="ISA43" s="498"/>
      <c r="ISB43" s="498"/>
      <c r="ISC43" s="498"/>
      <c r="ISD43" s="498"/>
      <c r="ISE43" s="498"/>
      <c r="ISF43" s="498"/>
      <c r="ISG43" s="498"/>
      <c r="ISH43" s="498"/>
      <c r="ISI43" s="498"/>
      <c r="ISJ43" s="498"/>
      <c r="ISK43" s="498"/>
      <c r="ISL43" s="498"/>
      <c r="ISM43" s="498"/>
      <c r="ISN43" s="498"/>
      <c r="ISO43" s="498"/>
      <c r="ISP43" s="498"/>
      <c r="ISQ43" s="498"/>
      <c r="ISR43" s="498"/>
      <c r="ISS43" s="498"/>
      <c r="IST43" s="498"/>
      <c r="ISU43" s="498"/>
      <c r="ISV43" s="498"/>
      <c r="ISW43" s="498"/>
      <c r="ISX43" s="498"/>
      <c r="ISY43" s="498"/>
      <c r="ISZ43" s="498"/>
      <c r="ITA43" s="498"/>
      <c r="ITB43" s="498"/>
      <c r="ITC43" s="498"/>
      <c r="ITD43" s="498"/>
      <c r="ITE43" s="498"/>
      <c r="ITF43" s="498"/>
      <c r="ITG43" s="498"/>
      <c r="ITH43" s="498"/>
      <c r="ITI43" s="498"/>
      <c r="ITJ43" s="498"/>
      <c r="ITK43" s="498"/>
      <c r="ITL43" s="498"/>
      <c r="ITM43" s="498"/>
      <c r="ITN43" s="498"/>
      <c r="ITO43" s="498"/>
      <c r="ITP43" s="498"/>
      <c r="ITQ43" s="498"/>
      <c r="ITR43" s="498"/>
      <c r="ITS43" s="498"/>
      <c r="ITT43" s="498"/>
      <c r="ITU43" s="498"/>
      <c r="ITV43" s="498"/>
      <c r="ITW43" s="498"/>
      <c r="ITX43" s="498"/>
      <c r="ITY43" s="498"/>
      <c r="ITZ43" s="498"/>
      <c r="IUA43" s="498"/>
      <c r="IUB43" s="498"/>
      <c r="IUC43" s="498"/>
      <c r="IUD43" s="498"/>
      <c r="IUE43" s="498"/>
      <c r="IUF43" s="498"/>
      <c r="IUG43" s="498"/>
      <c r="IUH43" s="498"/>
      <c r="IUI43" s="498"/>
      <c r="IUJ43" s="498"/>
      <c r="IUK43" s="498"/>
      <c r="IUL43" s="498"/>
      <c r="IUM43" s="498"/>
      <c r="IUN43" s="498"/>
      <c r="IUO43" s="498"/>
      <c r="IUP43" s="498"/>
      <c r="IUQ43" s="498"/>
      <c r="IUR43" s="498"/>
      <c r="IUS43" s="498"/>
      <c r="IUT43" s="498"/>
      <c r="IUU43" s="498"/>
      <c r="IUV43" s="498"/>
      <c r="IUW43" s="498"/>
      <c r="IUX43" s="498"/>
      <c r="IUY43" s="498"/>
      <c r="IUZ43" s="498"/>
      <c r="IVA43" s="498"/>
      <c r="IVB43" s="498"/>
      <c r="IVC43" s="498"/>
      <c r="IVD43" s="498"/>
      <c r="IVE43" s="498"/>
      <c r="IVF43" s="498"/>
      <c r="IVG43" s="498"/>
      <c r="IVH43" s="498"/>
      <c r="IVI43" s="498"/>
      <c r="IVJ43" s="498"/>
      <c r="IVK43" s="498"/>
      <c r="IVL43" s="498"/>
      <c r="IVM43" s="498"/>
      <c r="IVN43" s="498"/>
      <c r="IVO43" s="498"/>
      <c r="IVP43" s="498"/>
      <c r="IVQ43" s="498"/>
      <c r="IVR43" s="498"/>
      <c r="IVS43" s="498"/>
      <c r="IVT43" s="498"/>
      <c r="IVU43" s="498"/>
      <c r="IVV43" s="498"/>
      <c r="IVW43" s="498"/>
      <c r="IVX43" s="498"/>
      <c r="IVY43" s="498"/>
      <c r="IVZ43" s="498"/>
      <c r="IWA43" s="498"/>
      <c r="IWB43" s="498"/>
      <c r="IWC43" s="498"/>
      <c r="IWD43" s="498"/>
      <c r="IWE43" s="498"/>
      <c r="IWF43" s="498"/>
      <c r="IWG43" s="498"/>
      <c r="IWH43" s="498"/>
      <c r="IWI43" s="498"/>
      <c r="IWJ43" s="498"/>
      <c r="IWK43" s="498"/>
      <c r="IWL43" s="498"/>
      <c r="IWM43" s="498"/>
      <c r="IWN43" s="498"/>
      <c r="IWO43" s="498"/>
      <c r="IWP43" s="498"/>
      <c r="IWQ43" s="498"/>
      <c r="IWR43" s="498"/>
      <c r="IWS43" s="498"/>
      <c r="IWT43" s="498"/>
      <c r="IWU43" s="498"/>
      <c r="IWV43" s="498"/>
      <c r="IWW43" s="498"/>
      <c r="IWX43" s="498"/>
      <c r="IWY43" s="498"/>
      <c r="IWZ43" s="498"/>
      <c r="IXA43" s="498"/>
      <c r="IXB43" s="498"/>
      <c r="IXC43" s="498"/>
      <c r="IXD43" s="498"/>
      <c r="IXE43" s="498"/>
      <c r="IXF43" s="498"/>
      <c r="IXG43" s="498"/>
      <c r="IXH43" s="498"/>
      <c r="IXI43" s="498"/>
      <c r="IXJ43" s="498"/>
      <c r="IXK43" s="498"/>
      <c r="IXL43" s="498"/>
      <c r="IXM43" s="498"/>
      <c r="IXN43" s="498"/>
      <c r="IXO43" s="498"/>
      <c r="IXP43" s="498"/>
      <c r="IXQ43" s="498"/>
      <c r="IXR43" s="498"/>
      <c r="IXS43" s="498"/>
      <c r="IXT43" s="498"/>
      <c r="IXU43" s="498"/>
      <c r="IXV43" s="498"/>
      <c r="IXW43" s="498"/>
      <c r="IXX43" s="498"/>
      <c r="IXY43" s="498"/>
      <c r="IXZ43" s="498"/>
      <c r="IYA43" s="498"/>
      <c r="IYB43" s="498"/>
      <c r="IYC43" s="498"/>
      <c r="IYD43" s="498"/>
      <c r="IYE43" s="498"/>
      <c r="IYF43" s="498"/>
      <c r="IYG43" s="498"/>
      <c r="IYH43" s="498"/>
      <c r="IYI43" s="498"/>
      <c r="IYJ43" s="498"/>
      <c r="IYK43" s="498"/>
      <c r="IYL43" s="498"/>
      <c r="IYM43" s="498"/>
      <c r="IYN43" s="498"/>
      <c r="IYO43" s="498"/>
      <c r="IYP43" s="498"/>
      <c r="IYQ43" s="498"/>
      <c r="IYR43" s="498"/>
      <c r="IYS43" s="498"/>
      <c r="IYT43" s="498"/>
      <c r="IYU43" s="498"/>
      <c r="IYV43" s="498"/>
      <c r="IYW43" s="498"/>
      <c r="IYX43" s="498"/>
      <c r="IYY43" s="498"/>
      <c r="IYZ43" s="498"/>
      <c r="IZA43" s="498"/>
      <c r="IZB43" s="498"/>
      <c r="IZC43" s="498"/>
      <c r="IZD43" s="498"/>
      <c r="IZE43" s="498"/>
      <c r="IZF43" s="498"/>
      <c r="IZG43" s="498"/>
      <c r="IZH43" s="498"/>
      <c r="IZI43" s="498"/>
      <c r="IZJ43" s="498"/>
      <c r="IZK43" s="498"/>
      <c r="IZL43" s="498"/>
      <c r="IZM43" s="498"/>
      <c r="IZN43" s="498"/>
      <c r="IZO43" s="498"/>
      <c r="IZP43" s="498"/>
      <c r="IZQ43" s="498"/>
      <c r="IZR43" s="498"/>
      <c r="IZS43" s="498"/>
      <c r="IZT43" s="498"/>
      <c r="IZU43" s="498"/>
      <c r="IZV43" s="498"/>
      <c r="IZW43" s="498"/>
      <c r="IZX43" s="498"/>
      <c r="IZY43" s="498"/>
      <c r="IZZ43" s="498"/>
      <c r="JAA43" s="498"/>
      <c r="JAB43" s="498"/>
      <c r="JAC43" s="498"/>
      <c r="JAD43" s="498"/>
      <c r="JAE43" s="498"/>
      <c r="JAF43" s="498"/>
      <c r="JAG43" s="498"/>
      <c r="JAH43" s="498"/>
      <c r="JAI43" s="498"/>
      <c r="JAJ43" s="498"/>
      <c r="JAK43" s="498"/>
      <c r="JAL43" s="498"/>
      <c r="JAM43" s="498"/>
      <c r="JAN43" s="498"/>
      <c r="JAO43" s="498"/>
      <c r="JAP43" s="498"/>
      <c r="JAQ43" s="498"/>
      <c r="JAR43" s="498"/>
      <c r="JAS43" s="498"/>
      <c r="JAT43" s="498"/>
      <c r="JAU43" s="498"/>
      <c r="JAV43" s="498"/>
      <c r="JAW43" s="498"/>
      <c r="JAX43" s="498"/>
      <c r="JAY43" s="498"/>
      <c r="JAZ43" s="498"/>
      <c r="JBA43" s="498"/>
      <c r="JBB43" s="498"/>
      <c r="JBC43" s="498"/>
      <c r="JBD43" s="498"/>
      <c r="JBE43" s="498"/>
      <c r="JBF43" s="498"/>
      <c r="JBG43" s="498"/>
      <c r="JBH43" s="498"/>
      <c r="JBI43" s="498"/>
      <c r="JBJ43" s="498"/>
      <c r="JBK43" s="498"/>
      <c r="JBL43" s="498"/>
      <c r="JBM43" s="498"/>
      <c r="JBN43" s="498"/>
      <c r="JBO43" s="498"/>
      <c r="JBP43" s="498"/>
      <c r="JBQ43" s="498"/>
      <c r="JBR43" s="498"/>
      <c r="JBS43" s="498"/>
      <c r="JBT43" s="498"/>
      <c r="JBU43" s="498"/>
      <c r="JBV43" s="498"/>
      <c r="JBW43" s="498"/>
      <c r="JBX43" s="498"/>
      <c r="JBY43" s="498"/>
      <c r="JBZ43" s="498"/>
      <c r="JCA43" s="498"/>
      <c r="JCB43" s="498"/>
      <c r="JCC43" s="498"/>
      <c r="JCD43" s="498"/>
      <c r="JCE43" s="498"/>
      <c r="JCF43" s="498"/>
      <c r="JCG43" s="498"/>
      <c r="JCH43" s="498"/>
      <c r="JCI43" s="498"/>
      <c r="JCJ43" s="498"/>
      <c r="JCK43" s="498"/>
      <c r="JCL43" s="498"/>
      <c r="JCM43" s="498"/>
      <c r="JCN43" s="498"/>
      <c r="JCO43" s="498"/>
      <c r="JCP43" s="498"/>
      <c r="JCQ43" s="498"/>
      <c r="JCR43" s="498"/>
      <c r="JCS43" s="498"/>
      <c r="JCT43" s="498"/>
      <c r="JCU43" s="498"/>
      <c r="JCV43" s="498"/>
      <c r="JCW43" s="498"/>
      <c r="JCX43" s="498"/>
      <c r="JCY43" s="498"/>
      <c r="JCZ43" s="498"/>
      <c r="JDA43" s="498"/>
      <c r="JDB43" s="498"/>
      <c r="JDC43" s="498"/>
      <c r="JDD43" s="498"/>
      <c r="JDE43" s="498"/>
      <c r="JDF43" s="498"/>
      <c r="JDG43" s="498"/>
      <c r="JDH43" s="498"/>
      <c r="JDI43" s="498"/>
      <c r="JDJ43" s="498"/>
      <c r="JDK43" s="498"/>
      <c r="JDL43" s="498"/>
      <c r="JDM43" s="498"/>
      <c r="JDN43" s="498"/>
      <c r="JDO43" s="498"/>
      <c r="JDP43" s="498"/>
      <c r="JDQ43" s="498"/>
      <c r="JDR43" s="498"/>
      <c r="JDS43" s="498"/>
      <c r="JDT43" s="498"/>
      <c r="JDU43" s="498"/>
      <c r="JDV43" s="498"/>
      <c r="JDW43" s="498"/>
      <c r="JDX43" s="498"/>
      <c r="JDY43" s="498"/>
      <c r="JDZ43" s="498"/>
      <c r="JEA43" s="498"/>
      <c r="JEB43" s="498"/>
      <c r="JEC43" s="498"/>
      <c r="JED43" s="498"/>
      <c r="JEE43" s="498"/>
      <c r="JEF43" s="498"/>
      <c r="JEG43" s="498"/>
      <c r="JEH43" s="498"/>
      <c r="JEI43" s="498"/>
      <c r="JEJ43" s="498"/>
      <c r="JEK43" s="498"/>
      <c r="JEL43" s="498"/>
      <c r="JEM43" s="498"/>
      <c r="JEN43" s="498"/>
      <c r="JEO43" s="498"/>
      <c r="JEP43" s="498"/>
      <c r="JEQ43" s="498"/>
      <c r="JER43" s="498"/>
      <c r="JES43" s="498"/>
      <c r="JET43" s="498"/>
      <c r="JEU43" s="498"/>
      <c r="JEV43" s="498"/>
      <c r="JEW43" s="498"/>
      <c r="JEX43" s="498"/>
      <c r="JEY43" s="498"/>
      <c r="JEZ43" s="498"/>
      <c r="JFA43" s="498"/>
      <c r="JFB43" s="498"/>
      <c r="JFC43" s="498"/>
      <c r="JFD43" s="498"/>
      <c r="JFE43" s="498"/>
      <c r="JFF43" s="498"/>
      <c r="JFG43" s="498"/>
      <c r="JFH43" s="498"/>
      <c r="JFI43" s="498"/>
      <c r="JFJ43" s="498"/>
      <c r="JFK43" s="498"/>
      <c r="JFL43" s="498"/>
      <c r="JFM43" s="498"/>
      <c r="JFN43" s="498"/>
      <c r="JFO43" s="498"/>
      <c r="JFP43" s="498"/>
      <c r="JFQ43" s="498"/>
      <c r="JFR43" s="498"/>
      <c r="JFS43" s="498"/>
      <c r="JFT43" s="498"/>
      <c r="JFU43" s="498"/>
      <c r="JFV43" s="498"/>
      <c r="JFW43" s="498"/>
      <c r="JFX43" s="498"/>
      <c r="JFY43" s="498"/>
      <c r="JFZ43" s="498"/>
      <c r="JGA43" s="498"/>
      <c r="JGB43" s="498"/>
      <c r="JGC43" s="498"/>
      <c r="JGD43" s="498"/>
      <c r="JGE43" s="498"/>
      <c r="JGF43" s="498"/>
      <c r="JGG43" s="498"/>
      <c r="JGH43" s="498"/>
      <c r="JGI43" s="498"/>
      <c r="JGJ43" s="498"/>
      <c r="JGK43" s="498"/>
      <c r="JGL43" s="498"/>
      <c r="JGM43" s="498"/>
      <c r="JGN43" s="498"/>
      <c r="JGO43" s="498"/>
      <c r="JGP43" s="498"/>
      <c r="JGQ43" s="498"/>
      <c r="JGR43" s="498"/>
      <c r="JGS43" s="498"/>
      <c r="JGT43" s="498"/>
      <c r="JGU43" s="498"/>
      <c r="JGV43" s="498"/>
      <c r="JGW43" s="498"/>
      <c r="JGX43" s="498"/>
      <c r="JGY43" s="498"/>
      <c r="JGZ43" s="498"/>
      <c r="JHA43" s="498"/>
      <c r="JHB43" s="498"/>
      <c r="JHC43" s="498"/>
      <c r="JHD43" s="498"/>
      <c r="JHE43" s="498"/>
      <c r="JHF43" s="498"/>
      <c r="JHG43" s="498"/>
      <c r="JHH43" s="498"/>
      <c r="JHI43" s="498"/>
      <c r="JHJ43" s="498"/>
      <c r="JHK43" s="498"/>
      <c r="JHL43" s="498"/>
      <c r="JHM43" s="498"/>
      <c r="JHN43" s="498"/>
      <c r="JHO43" s="498"/>
      <c r="JHP43" s="498"/>
      <c r="JHQ43" s="498"/>
      <c r="JHR43" s="498"/>
      <c r="JHS43" s="498"/>
      <c r="JHT43" s="498"/>
      <c r="JHU43" s="498"/>
      <c r="JHV43" s="498"/>
      <c r="JHW43" s="498"/>
      <c r="JHX43" s="498"/>
      <c r="JHY43" s="498"/>
      <c r="JHZ43" s="498"/>
      <c r="JIA43" s="498"/>
      <c r="JIB43" s="498"/>
      <c r="JIC43" s="498"/>
      <c r="JID43" s="498"/>
      <c r="JIE43" s="498"/>
      <c r="JIF43" s="498"/>
      <c r="JIG43" s="498"/>
      <c r="JIH43" s="498"/>
      <c r="JII43" s="498"/>
      <c r="JIJ43" s="498"/>
      <c r="JIK43" s="498"/>
      <c r="JIL43" s="498"/>
      <c r="JIM43" s="498"/>
      <c r="JIN43" s="498"/>
      <c r="JIO43" s="498"/>
      <c r="JIP43" s="498"/>
      <c r="JIQ43" s="498"/>
      <c r="JIR43" s="498"/>
      <c r="JIS43" s="498"/>
      <c r="JIT43" s="498"/>
      <c r="JIU43" s="498"/>
      <c r="JIV43" s="498"/>
      <c r="JIW43" s="498"/>
      <c r="JIX43" s="498"/>
      <c r="JIY43" s="498"/>
      <c r="JIZ43" s="498"/>
      <c r="JJA43" s="498"/>
      <c r="JJB43" s="498"/>
      <c r="JJC43" s="498"/>
      <c r="JJD43" s="498"/>
      <c r="JJE43" s="498"/>
      <c r="JJF43" s="498"/>
      <c r="JJG43" s="498"/>
      <c r="JJH43" s="498"/>
      <c r="JJI43" s="498"/>
      <c r="JJJ43" s="498"/>
      <c r="JJK43" s="498"/>
      <c r="JJL43" s="498"/>
      <c r="JJM43" s="498"/>
      <c r="JJN43" s="498"/>
      <c r="JJO43" s="498"/>
      <c r="JJP43" s="498"/>
      <c r="JJQ43" s="498"/>
      <c r="JJR43" s="498"/>
      <c r="JJS43" s="498"/>
      <c r="JJT43" s="498"/>
      <c r="JJU43" s="498"/>
      <c r="JJV43" s="498"/>
      <c r="JJW43" s="498"/>
      <c r="JJX43" s="498"/>
      <c r="JJY43" s="498"/>
      <c r="JJZ43" s="498"/>
      <c r="JKA43" s="498"/>
      <c r="JKB43" s="498"/>
      <c r="JKC43" s="498"/>
      <c r="JKD43" s="498"/>
      <c r="JKE43" s="498"/>
      <c r="JKF43" s="498"/>
      <c r="JKG43" s="498"/>
      <c r="JKH43" s="498"/>
      <c r="JKI43" s="498"/>
      <c r="JKJ43" s="498"/>
      <c r="JKK43" s="498"/>
      <c r="JKL43" s="498"/>
      <c r="JKM43" s="498"/>
      <c r="JKN43" s="498"/>
      <c r="JKO43" s="498"/>
      <c r="JKP43" s="498"/>
      <c r="JKQ43" s="498"/>
      <c r="JKR43" s="498"/>
      <c r="JKS43" s="498"/>
      <c r="JKT43" s="498"/>
      <c r="JKU43" s="498"/>
      <c r="JKV43" s="498"/>
      <c r="JKW43" s="498"/>
      <c r="JKX43" s="498"/>
      <c r="JKY43" s="498"/>
      <c r="JKZ43" s="498"/>
      <c r="JLA43" s="498"/>
      <c r="JLB43" s="498"/>
      <c r="JLC43" s="498"/>
      <c r="JLD43" s="498"/>
      <c r="JLE43" s="498"/>
      <c r="JLF43" s="498"/>
      <c r="JLG43" s="498"/>
      <c r="JLH43" s="498"/>
      <c r="JLI43" s="498"/>
      <c r="JLJ43" s="498"/>
      <c r="JLK43" s="498"/>
      <c r="JLL43" s="498"/>
      <c r="JLM43" s="498"/>
      <c r="JLN43" s="498"/>
      <c r="JLO43" s="498"/>
      <c r="JLP43" s="498"/>
      <c r="JLQ43" s="498"/>
      <c r="JLR43" s="498"/>
      <c r="JLS43" s="498"/>
      <c r="JLT43" s="498"/>
      <c r="JLU43" s="498"/>
      <c r="JLV43" s="498"/>
      <c r="JLW43" s="498"/>
      <c r="JLX43" s="498"/>
      <c r="JLY43" s="498"/>
      <c r="JLZ43" s="498"/>
      <c r="JMA43" s="498"/>
      <c r="JMB43" s="498"/>
      <c r="JMC43" s="498"/>
      <c r="JMD43" s="498"/>
      <c r="JME43" s="498"/>
      <c r="JMF43" s="498"/>
      <c r="JMG43" s="498"/>
      <c r="JMH43" s="498"/>
      <c r="JMI43" s="498"/>
      <c r="JMJ43" s="498"/>
      <c r="JMK43" s="498"/>
      <c r="JML43" s="498"/>
      <c r="JMM43" s="498"/>
      <c r="JMN43" s="498"/>
      <c r="JMO43" s="498"/>
      <c r="JMP43" s="498"/>
      <c r="JMQ43" s="498"/>
      <c r="JMR43" s="498"/>
      <c r="JMS43" s="498"/>
      <c r="JMT43" s="498"/>
      <c r="JMU43" s="498"/>
      <c r="JMV43" s="498"/>
      <c r="JMW43" s="498"/>
      <c r="JMX43" s="498"/>
      <c r="JMY43" s="498"/>
      <c r="JMZ43" s="498"/>
      <c r="JNA43" s="498"/>
      <c r="JNB43" s="498"/>
      <c r="JNC43" s="498"/>
      <c r="JND43" s="498"/>
      <c r="JNE43" s="498"/>
      <c r="JNF43" s="498"/>
      <c r="JNG43" s="498"/>
      <c r="JNH43" s="498"/>
      <c r="JNI43" s="498"/>
      <c r="JNJ43" s="498"/>
      <c r="JNK43" s="498"/>
      <c r="JNL43" s="498"/>
      <c r="JNM43" s="498"/>
      <c r="JNN43" s="498"/>
      <c r="JNO43" s="498"/>
      <c r="JNP43" s="498"/>
      <c r="JNQ43" s="498"/>
      <c r="JNR43" s="498"/>
      <c r="JNS43" s="498"/>
      <c r="JNT43" s="498"/>
      <c r="JNU43" s="498"/>
      <c r="JNV43" s="498"/>
      <c r="JNW43" s="498"/>
      <c r="JNX43" s="498"/>
      <c r="JNY43" s="498"/>
      <c r="JNZ43" s="498"/>
      <c r="JOA43" s="498"/>
      <c r="JOB43" s="498"/>
      <c r="JOC43" s="498"/>
      <c r="JOD43" s="498"/>
      <c r="JOE43" s="498"/>
      <c r="JOF43" s="498"/>
      <c r="JOG43" s="498"/>
      <c r="JOH43" s="498"/>
      <c r="JOI43" s="498"/>
      <c r="JOJ43" s="498"/>
      <c r="JOK43" s="498"/>
      <c r="JOL43" s="498"/>
      <c r="JOM43" s="498"/>
      <c r="JON43" s="498"/>
      <c r="JOO43" s="498"/>
      <c r="JOP43" s="498"/>
      <c r="JOQ43" s="498"/>
      <c r="JOR43" s="498"/>
      <c r="JOS43" s="498"/>
      <c r="JOT43" s="498"/>
      <c r="JOU43" s="498"/>
      <c r="JOV43" s="498"/>
      <c r="JOW43" s="498"/>
      <c r="JOX43" s="498"/>
      <c r="JOY43" s="498"/>
      <c r="JOZ43" s="498"/>
      <c r="JPA43" s="498"/>
      <c r="JPB43" s="498"/>
      <c r="JPC43" s="498"/>
      <c r="JPD43" s="498"/>
      <c r="JPE43" s="498"/>
      <c r="JPF43" s="498"/>
      <c r="JPG43" s="498"/>
      <c r="JPH43" s="498"/>
      <c r="JPI43" s="498"/>
      <c r="JPJ43" s="498"/>
      <c r="JPK43" s="498"/>
      <c r="JPL43" s="498"/>
      <c r="JPM43" s="498"/>
      <c r="JPN43" s="498"/>
      <c r="JPO43" s="498"/>
      <c r="JPP43" s="498"/>
      <c r="JPQ43" s="498"/>
      <c r="JPR43" s="498"/>
      <c r="JPS43" s="498"/>
      <c r="JPT43" s="498"/>
      <c r="JPU43" s="498"/>
      <c r="JPV43" s="498"/>
      <c r="JPW43" s="498"/>
      <c r="JPX43" s="498"/>
      <c r="JPY43" s="498"/>
      <c r="JPZ43" s="498"/>
      <c r="JQA43" s="498"/>
      <c r="JQB43" s="498"/>
      <c r="JQC43" s="498"/>
      <c r="JQD43" s="498"/>
      <c r="JQE43" s="498"/>
      <c r="JQF43" s="498"/>
      <c r="JQG43" s="498"/>
      <c r="JQH43" s="498"/>
      <c r="JQI43" s="498"/>
      <c r="JQJ43" s="498"/>
      <c r="JQK43" s="498"/>
      <c r="JQL43" s="498"/>
      <c r="JQM43" s="498"/>
      <c r="JQN43" s="498"/>
      <c r="JQO43" s="498"/>
      <c r="JQP43" s="498"/>
      <c r="JQQ43" s="498"/>
      <c r="JQR43" s="498"/>
      <c r="JQS43" s="498"/>
      <c r="JQT43" s="498"/>
      <c r="JQU43" s="498"/>
      <c r="JQV43" s="498"/>
      <c r="JQW43" s="498"/>
      <c r="JQX43" s="498"/>
      <c r="JQY43" s="498"/>
      <c r="JQZ43" s="498"/>
      <c r="JRA43" s="498"/>
      <c r="JRB43" s="498"/>
      <c r="JRC43" s="498"/>
      <c r="JRD43" s="498"/>
      <c r="JRE43" s="498"/>
      <c r="JRF43" s="498"/>
      <c r="JRG43" s="498"/>
      <c r="JRH43" s="498"/>
      <c r="JRI43" s="498"/>
      <c r="JRJ43" s="498"/>
      <c r="JRK43" s="498"/>
      <c r="JRL43" s="498"/>
      <c r="JRM43" s="498"/>
      <c r="JRN43" s="498"/>
      <c r="JRO43" s="498"/>
      <c r="JRP43" s="498"/>
      <c r="JRQ43" s="498"/>
      <c r="JRR43" s="498"/>
      <c r="JRS43" s="498"/>
      <c r="JRT43" s="498"/>
      <c r="JRU43" s="498"/>
      <c r="JRV43" s="498"/>
      <c r="JRW43" s="498"/>
      <c r="JRX43" s="498"/>
      <c r="JRY43" s="498"/>
      <c r="JRZ43" s="498"/>
      <c r="JSA43" s="498"/>
      <c r="JSB43" s="498"/>
      <c r="JSC43" s="498"/>
      <c r="JSD43" s="498"/>
      <c r="JSE43" s="498"/>
      <c r="JSF43" s="498"/>
      <c r="JSG43" s="498"/>
      <c r="JSH43" s="498"/>
      <c r="JSI43" s="498"/>
      <c r="JSJ43" s="498"/>
      <c r="JSK43" s="498"/>
      <c r="JSL43" s="498"/>
      <c r="JSM43" s="498"/>
      <c r="JSN43" s="498"/>
      <c r="JSO43" s="498"/>
      <c r="JSP43" s="498"/>
      <c r="JSQ43" s="498"/>
      <c r="JSR43" s="498"/>
      <c r="JSS43" s="498"/>
      <c r="JST43" s="498"/>
      <c r="JSU43" s="498"/>
      <c r="JSV43" s="498"/>
      <c r="JSW43" s="498"/>
      <c r="JSX43" s="498"/>
      <c r="JSY43" s="498"/>
      <c r="JSZ43" s="498"/>
      <c r="JTA43" s="498"/>
      <c r="JTB43" s="498"/>
      <c r="JTC43" s="498"/>
      <c r="JTD43" s="498"/>
      <c r="JTE43" s="498"/>
      <c r="JTF43" s="498"/>
      <c r="JTG43" s="498"/>
      <c r="JTH43" s="498"/>
      <c r="JTI43" s="498"/>
      <c r="JTJ43" s="498"/>
      <c r="JTK43" s="498"/>
      <c r="JTL43" s="498"/>
      <c r="JTM43" s="498"/>
      <c r="JTN43" s="498"/>
      <c r="JTO43" s="498"/>
      <c r="JTP43" s="498"/>
      <c r="JTQ43" s="498"/>
      <c r="JTR43" s="498"/>
      <c r="JTS43" s="498"/>
      <c r="JTT43" s="498"/>
      <c r="JTU43" s="498"/>
      <c r="JTV43" s="498"/>
      <c r="JTW43" s="498"/>
      <c r="JTX43" s="498"/>
      <c r="JTY43" s="498"/>
      <c r="JTZ43" s="498"/>
      <c r="JUA43" s="498"/>
      <c r="JUB43" s="498"/>
      <c r="JUC43" s="498"/>
      <c r="JUD43" s="498"/>
      <c r="JUE43" s="498"/>
      <c r="JUF43" s="498"/>
      <c r="JUG43" s="498"/>
      <c r="JUH43" s="498"/>
      <c r="JUI43" s="498"/>
      <c r="JUJ43" s="498"/>
      <c r="JUK43" s="498"/>
      <c r="JUL43" s="498"/>
      <c r="JUM43" s="498"/>
      <c r="JUN43" s="498"/>
      <c r="JUO43" s="498"/>
      <c r="JUP43" s="498"/>
      <c r="JUQ43" s="498"/>
      <c r="JUR43" s="498"/>
      <c r="JUS43" s="498"/>
      <c r="JUT43" s="498"/>
      <c r="JUU43" s="498"/>
      <c r="JUV43" s="498"/>
      <c r="JUW43" s="498"/>
      <c r="JUX43" s="498"/>
      <c r="JUY43" s="498"/>
      <c r="JUZ43" s="498"/>
      <c r="JVA43" s="498"/>
      <c r="JVB43" s="498"/>
      <c r="JVC43" s="498"/>
      <c r="JVD43" s="498"/>
      <c r="JVE43" s="498"/>
      <c r="JVF43" s="498"/>
      <c r="JVG43" s="498"/>
      <c r="JVH43" s="498"/>
      <c r="JVI43" s="498"/>
      <c r="JVJ43" s="498"/>
      <c r="JVK43" s="498"/>
      <c r="JVL43" s="498"/>
      <c r="JVM43" s="498"/>
      <c r="JVN43" s="498"/>
      <c r="JVO43" s="498"/>
      <c r="JVP43" s="498"/>
      <c r="JVQ43" s="498"/>
      <c r="JVR43" s="498"/>
      <c r="JVS43" s="498"/>
      <c r="JVT43" s="498"/>
      <c r="JVU43" s="498"/>
      <c r="JVV43" s="498"/>
      <c r="JVW43" s="498"/>
      <c r="JVX43" s="498"/>
      <c r="JVY43" s="498"/>
      <c r="JVZ43" s="498"/>
      <c r="JWA43" s="498"/>
      <c r="JWB43" s="498"/>
      <c r="JWC43" s="498"/>
      <c r="JWD43" s="498"/>
      <c r="JWE43" s="498"/>
      <c r="JWF43" s="498"/>
      <c r="JWG43" s="498"/>
      <c r="JWH43" s="498"/>
      <c r="JWI43" s="498"/>
      <c r="JWJ43" s="498"/>
      <c r="JWK43" s="498"/>
      <c r="JWL43" s="498"/>
      <c r="JWM43" s="498"/>
      <c r="JWN43" s="498"/>
      <c r="JWO43" s="498"/>
      <c r="JWP43" s="498"/>
      <c r="JWQ43" s="498"/>
      <c r="JWR43" s="498"/>
      <c r="JWS43" s="498"/>
      <c r="JWT43" s="498"/>
      <c r="JWU43" s="498"/>
      <c r="JWV43" s="498"/>
      <c r="JWW43" s="498"/>
      <c r="JWX43" s="498"/>
      <c r="JWY43" s="498"/>
      <c r="JWZ43" s="498"/>
      <c r="JXA43" s="498"/>
      <c r="JXB43" s="498"/>
      <c r="JXC43" s="498"/>
      <c r="JXD43" s="498"/>
      <c r="JXE43" s="498"/>
      <c r="JXF43" s="498"/>
      <c r="JXG43" s="498"/>
      <c r="JXH43" s="498"/>
      <c r="JXI43" s="498"/>
      <c r="JXJ43" s="498"/>
      <c r="JXK43" s="498"/>
      <c r="JXL43" s="498"/>
      <c r="JXM43" s="498"/>
      <c r="JXN43" s="498"/>
      <c r="JXO43" s="498"/>
      <c r="JXP43" s="498"/>
      <c r="JXQ43" s="498"/>
      <c r="JXR43" s="498"/>
      <c r="JXS43" s="498"/>
      <c r="JXT43" s="498"/>
      <c r="JXU43" s="498"/>
      <c r="JXV43" s="498"/>
      <c r="JXW43" s="498"/>
      <c r="JXX43" s="498"/>
      <c r="JXY43" s="498"/>
      <c r="JXZ43" s="498"/>
      <c r="JYA43" s="498"/>
      <c r="JYB43" s="498"/>
      <c r="JYC43" s="498"/>
      <c r="JYD43" s="498"/>
      <c r="JYE43" s="498"/>
      <c r="JYF43" s="498"/>
      <c r="JYG43" s="498"/>
      <c r="JYH43" s="498"/>
      <c r="JYI43" s="498"/>
      <c r="JYJ43" s="498"/>
      <c r="JYK43" s="498"/>
      <c r="JYL43" s="498"/>
      <c r="JYM43" s="498"/>
      <c r="JYN43" s="498"/>
      <c r="JYO43" s="498"/>
      <c r="JYP43" s="498"/>
      <c r="JYQ43" s="498"/>
      <c r="JYR43" s="498"/>
      <c r="JYS43" s="498"/>
      <c r="JYT43" s="498"/>
      <c r="JYU43" s="498"/>
      <c r="JYV43" s="498"/>
      <c r="JYW43" s="498"/>
      <c r="JYX43" s="498"/>
      <c r="JYY43" s="498"/>
      <c r="JYZ43" s="498"/>
      <c r="JZA43" s="498"/>
      <c r="JZB43" s="498"/>
      <c r="JZC43" s="498"/>
      <c r="JZD43" s="498"/>
      <c r="JZE43" s="498"/>
      <c r="JZF43" s="498"/>
      <c r="JZG43" s="498"/>
      <c r="JZH43" s="498"/>
      <c r="JZI43" s="498"/>
      <c r="JZJ43" s="498"/>
      <c r="JZK43" s="498"/>
      <c r="JZL43" s="498"/>
      <c r="JZM43" s="498"/>
      <c r="JZN43" s="498"/>
      <c r="JZO43" s="498"/>
      <c r="JZP43" s="498"/>
      <c r="JZQ43" s="498"/>
      <c r="JZR43" s="498"/>
      <c r="JZS43" s="498"/>
      <c r="JZT43" s="498"/>
      <c r="JZU43" s="498"/>
      <c r="JZV43" s="498"/>
      <c r="JZW43" s="498"/>
      <c r="JZX43" s="498"/>
      <c r="JZY43" s="498"/>
      <c r="JZZ43" s="498"/>
      <c r="KAA43" s="498"/>
      <c r="KAB43" s="498"/>
      <c r="KAC43" s="498"/>
      <c r="KAD43" s="498"/>
      <c r="KAE43" s="498"/>
      <c r="KAF43" s="498"/>
      <c r="KAG43" s="498"/>
      <c r="KAH43" s="498"/>
      <c r="KAI43" s="498"/>
      <c r="KAJ43" s="498"/>
      <c r="KAK43" s="498"/>
      <c r="KAL43" s="498"/>
      <c r="KAM43" s="498"/>
      <c r="KAN43" s="498"/>
      <c r="KAO43" s="498"/>
      <c r="KAP43" s="498"/>
      <c r="KAQ43" s="498"/>
      <c r="KAR43" s="498"/>
      <c r="KAS43" s="498"/>
      <c r="KAT43" s="498"/>
      <c r="KAU43" s="498"/>
      <c r="KAV43" s="498"/>
      <c r="KAW43" s="498"/>
      <c r="KAX43" s="498"/>
      <c r="KAY43" s="498"/>
      <c r="KAZ43" s="498"/>
      <c r="KBA43" s="498"/>
      <c r="KBB43" s="498"/>
      <c r="KBC43" s="498"/>
      <c r="KBD43" s="498"/>
      <c r="KBE43" s="498"/>
      <c r="KBF43" s="498"/>
      <c r="KBG43" s="498"/>
      <c r="KBH43" s="498"/>
      <c r="KBI43" s="498"/>
      <c r="KBJ43" s="498"/>
      <c r="KBK43" s="498"/>
      <c r="KBL43" s="498"/>
      <c r="KBM43" s="498"/>
      <c r="KBN43" s="498"/>
      <c r="KBO43" s="498"/>
      <c r="KBP43" s="498"/>
      <c r="KBQ43" s="498"/>
      <c r="KBR43" s="498"/>
      <c r="KBS43" s="498"/>
      <c r="KBT43" s="498"/>
      <c r="KBU43" s="498"/>
      <c r="KBV43" s="498"/>
      <c r="KBW43" s="498"/>
      <c r="KBX43" s="498"/>
      <c r="KBY43" s="498"/>
      <c r="KBZ43" s="498"/>
      <c r="KCA43" s="498"/>
      <c r="KCB43" s="498"/>
      <c r="KCC43" s="498"/>
      <c r="KCD43" s="498"/>
      <c r="KCE43" s="498"/>
      <c r="KCF43" s="498"/>
      <c r="KCG43" s="498"/>
      <c r="KCH43" s="498"/>
      <c r="KCI43" s="498"/>
      <c r="KCJ43" s="498"/>
      <c r="KCK43" s="498"/>
      <c r="KCL43" s="498"/>
      <c r="KCM43" s="498"/>
      <c r="KCN43" s="498"/>
      <c r="KCO43" s="498"/>
      <c r="KCP43" s="498"/>
      <c r="KCQ43" s="498"/>
      <c r="KCR43" s="498"/>
      <c r="KCS43" s="498"/>
      <c r="KCT43" s="498"/>
      <c r="KCU43" s="498"/>
      <c r="KCV43" s="498"/>
      <c r="KCW43" s="498"/>
      <c r="KCX43" s="498"/>
      <c r="KCY43" s="498"/>
      <c r="KCZ43" s="498"/>
      <c r="KDA43" s="498"/>
      <c r="KDB43" s="498"/>
      <c r="KDC43" s="498"/>
      <c r="KDD43" s="498"/>
      <c r="KDE43" s="498"/>
      <c r="KDF43" s="498"/>
      <c r="KDG43" s="498"/>
      <c r="KDH43" s="498"/>
      <c r="KDI43" s="498"/>
      <c r="KDJ43" s="498"/>
      <c r="KDK43" s="498"/>
      <c r="KDL43" s="498"/>
      <c r="KDM43" s="498"/>
      <c r="KDN43" s="498"/>
      <c r="KDO43" s="498"/>
      <c r="KDP43" s="498"/>
      <c r="KDQ43" s="498"/>
      <c r="KDR43" s="498"/>
      <c r="KDS43" s="498"/>
      <c r="KDT43" s="498"/>
      <c r="KDU43" s="498"/>
      <c r="KDV43" s="498"/>
      <c r="KDW43" s="498"/>
      <c r="KDX43" s="498"/>
      <c r="KDY43" s="498"/>
      <c r="KDZ43" s="498"/>
      <c r="KEA43" s="498"/>
      <c r="KEB43" s="498"/>
      <c r="KEC43" s="498"/>
      <c r="KED43" s="498"/>
      <c r="KEE43" s="498"/>
      <c r="KEF43" s="498"/>
      <c r="KEG43" s="498"/>
      <c r="KEH43" s="498"/>
      <c r="KEI43" s="498"/>
      <c r="KEJ43" s="498"/>
      <c r="KEK43" s="498"/>
      <c r="KEL43" s="498"/>
      <c r="KEM43" s="498"/>
      <c r="KEN43" s="498"/>
      <c r="KEO43" s="498"/>
      <c r="KEP43" s="498"/>
      <c r="KEQ43" s="498"/>
      <c r="KER43" s="498"/>
      <c r="KES43" s="498"/>
      <c r="KET43" s="498"/>
      <c r="KEU43" s="498"/>
      <c r="KEV43" s="498"/>
      <c r="KEW43" s="498"/>
      <c r="KEX43" s="498"/>
      <c r="KEY43" s="498"/>
      <c r="KEZ43" s="498"/>
      <c r="KFA43" s="498"/>
      <c r="KFB43" s="498"/>
      <c r="KFC43" s="498"/>
      <c r="KFD43" s="498"/>
      <c r="KFE43" s="498"/>
      <c r="KFF43" s="498"/>
      <c r="KFG43" s="498"/>
      <c r="KFH43" s="498"/>
      <c r="KFI43" s="498"/>
      <c r="KFJ43" s="498"/>
      <c r="KFK43" s="498"/>
      <c r="KFL43" s="498"/>
      <c r="KFM43" s="498"/>
      <c r="KFN43" s="498"/>
      <c r="KFO43" s="498"/>
      <c r="KFP43" s="498"/>
      <c r="KFQ43" s="498"/>
      <c r="KFR43" s="498"/>
      <c r="KFS43" s="498"/>
      <c r="KFT43" s="498"/>
      <c r="KFU43" s="498"/>
      <c r="KFV43" s="498"/>
      <c r="KFW43" s="498"/>
      <c r="KFX43" s="498"/>
      <c r="KFY43" s="498"/>
      <c r="KFZ43" s="498"/>
      <c r="KGA43" s="498"/>
      <c r="KGB43" s="498"/>
      <c r="KGC43" s="498"/>
      <c r="KGD43" s="498"/>
      <c r="KGE43" s="498"/>
      <c r="KGF43" s="498"/>
      <c r="KGG43" s="498"/>
      <c r="KGH43" s="498"/>
      <c r="KGI43" s="498"/>
      <c r="KGJ43" s="498"/>
      <c r="KGK43" s="498"/>
      <c r="KGL43" s="498"/>
      <c r="KGM43" s="498"/>
      <c r="KGN43" s="498"/>
      <c r="KGO43" s="498"/>
      <c r="KGP43" s="498"/>
      <c r="KGQ43" s="498"/>
      <c r="KGR43" s="498"/>
      <c r="KGS43" s="498"/>
      <c r="KGT43" s="498"/>
      <c r="KGU43" s="498"/>
      <c r="KGV43" s="498"/>
      <c r="KGW43" s="498"/>
      <c r="KGX43" s="498"/>
      <c r="KGY43" s="498"/>
      <c r="KGZ43" s="498"/>
      <c r="KHA43" s="498"/>
      <c r="KHB43" s="498"/>
      <c r="KHC43" s="498"/>
      <c r="KHD43" s="498"/>
      <c r="KHE43" s="498"/>
      <c r="KHF43" s="498"/>
      <c r="KHG43" s="498"/>
      <c r="KHH43" s="498"/>
      <c r="KHI43" s="498"/>
      <c r="KHJ43" s="498"/>
      <c r="KHK43" s="498"/>
      <c r="KHL43" s="498"/>
      <c r="KHM43" s="498"/>
      <c r="KHN43" s="498"/>
      <c r="KHO43" s="498"/>
      <c r="KHP43" s="498"/>
      <c r="KHQ43" s="498"/>
      <c r="KHR43" s="498"/>
      <c r="KHS43" s="498"/>
      <c r="KHT43" s="498"/>
      <c r="KHU43" s="498"/>
      <c r="KHV43" s="498"/>
      <c r="KHW43" s="498"/>
      <c r="KHX43" s="498"/>
      <c r="KHY43" s="498"/>
      <c r="KHZ43" s="498"/>
      <c r="KIA43" s="498"/>
      <c r="KIB43" s="498"/>
      <c r="KIC43" s="498"/>
      <c r="KID43" s="498"/>
      <c r="KIE43" s="498"/>
      <c r="KIF43" s="498"/>
      <c r="KIG43" s="498"/>
      <c r="KIH43" s="498"/>
      <c r="KII43" s="498"/>
      <c r="KIJ43" s="498"/>
      <c r="KIK43" s="498"/>
      <c r="KIL43" s="498"/>
      <c r="KIM43" s="498"/>
      <c r="KIN43" s="498"/>
      <c r="KIO43" s="498"/>
      <c r="KIP43" s="498"/>
      <c r="KIQ43" s="498"/>
      <c r="KIR43" s="498"/>
      <c r="KIS43" s="498"/>
      <c r="KIT43" s="498"/>
      <c r="KIU43" s="498"/>
      <c r="KIV43" s="498"/>
      <c r="KIW43" s="498"/>
      <c r="KIX43" s="498"/>
      <c r="KIY43" s="498"/>
      <c r="KIZ43" s="498"/>
      <c r="KJA43" s="498"/>
      <c r="KJB43" s="498"/>
      <c r="KJC43" s="498"/>
      <c r="KJD43" s="498"/>
      <c r="KJE43" s="498"/>
      <c r="KJF43" s="498"/>
      <c r="KJG43" s="498"/>
      <c r="KJH43" s="498"/>
      <c r="KJI43" s="498"/>
      <c r="KJJ43" s="498"/>
      <c r="KJK43" s="498"/>
      <c r="KJL43" s="498"/>
      <c r="KJM43" s="498"/>
      <c r="KJN43" s="498"/>
      <c r="KJO43" s="498"/>
      <c r="KJP43" s="498"/>
      <c r="KJQ43" s="498"/>
      <c r="KJR43" s="498"/>
      <c r="KJS43" s="498"/>
      <c r="KJT43" s="498"/>
      <c r="KJU43" s="498"/>
      <c r="KJV43" s="498"/>
      <c r="KJW43" s="498"/>
      <c r="KJX43" s="498"/>
      <c r="KJY43" s="498"/>
      <c r="KJZ43" s="498"/>
      <c r="KKA43" s="498"/>
      <c r="KKB43" s="498"/>
      <c r="KKC43" s="498"/>
      <c r="KKD43" s="498"/>
      <c r="KKE43" s="498"/>
      <c r="KKF43" s="498"/>
      <c r="KKG43" s="498"/>
      <c r="KKH43" s="498"/>
      <c r="KKI43" s="498"/>
      <c r="KKJ43" s="498"/>
      <c r="KKK43" s="498"/>
      <c r="KKL43" s="498"/>
      <c r="KKM43" s="498"/>
      <c r="KKN43" s="498"/>
      <c r="KKO43" s="498"/>
      <c r="KKP43" s="498"/>
      <c r="KKQ43" s="498"/>
      <c r="KKR43" s="498"/>
      <c r="KKS43" s="498"/>
      <c r="KKT43" s="498"/>
      <c r="KKU43" s="498"/>
      <c r="KKV43" s="498"/>
      <c r="KKW43" s="498"/>
      <c r="KKX43" s="498"/>
      <c r="KKY43" s="498"/>
      <c r="KKZ43" s="498"/>
      <c r="KLA43" s="498"/>
      <c r="KLB43" s="498"/>
      <c r="KLC43" s="498"/>
      <c r="KLD43" s="498"/>
      <c r="KLE43" s="498"/>
      <c r="KLF43" s="498"/>
      <c r="KLG43" s="498"/>
      <c r="KLH43" s="498"/>
      <c r="KLI43" s="498"/>
      <c r="KLJ43" s="498"/>
      <c r="KLK43" s="498"/>
      <c r="KLL43" s="498"/>
      <c r="KLM43" s="498"/>
      <c r="KLN43" s="498"/>
      <c r="KLO43" s="498"/>
      <c r="KLP43" s="498"/>
      <c r="KLQ43" s="498"/>
      <c r="KLR43" s="498"/>
      <c r="KLS43" s="498"/>
      <c r="KLT43" s="498"/>
      <c r="KLU43" s="498"/>
      <c r="KLV43" s="498"/>
      <c r="KLW43" s="498"/>
      <c r="KLX43" s="498"/>
      <c r="KLY43" s="498"/>
      <c r="KLZ43" s="498"/>
      <c r="KMA43" s="498"/>
      <c r="KMB43" s="498"/>
      <c r="KMC43" s="498"/>
      <c r="KMD43" s="498"/>
      <c r="KME43" s="498"/>
      <c r="KMF43" s="498"/>
      <c r="KMG43" s="498"/>
      <c r="KMH43" s="498"/>
      <c r="KMI43" s="498"/>
      <c r="KMJ43" s="498"/>
      <c r="KMK43" s="498"/>
      <c r="KML43" s="498"/>
      <c r="KMM43" s="498"/>
      <c r="KMN43" s="498"/>
      <c r="KMO43" s="498"/>
      <c r="KMP43" s="498"/>
      <c r="KMQ43" s="498"/>
      <c r="KMR43" s="498"/>
      <c r="KMS43" s="498"/>
      <c r="KMT43" s="498"/>
      <c r="KMU43" s="498"/>
      <c r="KMV43" s="498"/>
      <c r="KMW43" s="498"/>
      <c r="KMX43" s="498"/>
      <c r="KMY43" s="498"/>
      <c r="KMZ43" s="498"/>
      <c r="KNA43" s="498"/>
      <c r="KNB43" s="498"/>
      <c r="KNC43" s="498"/>
      <c r="KND43" s="498"/>
      <c r="KNE43" s="498"/>
      <c r="KNF43" s="498"/>
      <c r="KNG43" s="498"/>
      <c r="KNH43" s="498"/>
      <c r="KNI43" s="498"/>
      <c r="KNJ43" s="498"/>
      <c r="KNK43" s="498"/>
      <c r="KNL43" s="498"/>
      <c r="KNM43" s="498"/>
      <c r="KNN43" s="498"/>
      <c r="KNO43" s="498"/>
      <c r="KNP43" s="498"/>
      <c r="KNQ43" s="498"/>
      <c r="KNR43" s="498"/>
      <c r="KNS43" s="498"/>
      <c r="KNT43" s="498"/>
      <c r="KNU43" s="498"/>
      <c r="KNV43" s="498"/>
      <c r="KNW43" s="498"/>
      <c r="KNX43" s="498"/>
      <c r="KNY43" s="498"/>
      <c r="KNZ43" s="498"/>
      <c r="KOA43" s="498"/>
      <c r="KOB43" s="498"/>
      <c r="KOC43" s="498"/>
      <c r="KOD43" s="498"/>
      <c r="KOE43" s="498"/>
      <c r="KOF43" s="498"/>
      <c r="KOG43" s="498"/>
      <c r="KOH43" s="498"/>
      <c r="KOI43" s="498"/>
      <c r="KOJ43" s="498"/>
      <c r="KOK43" s="498"/>
      <c r="KOL43" s="498"/>
      <c r="KOM43" s="498"/>
      <c r="KON43" s="498"/>
      <c r="KOO43" s="498"/>
      <c r="KOP43" s="498"/>
      <c r="KOQ43" s="498"/>
      <c r="KOR43" s="498"/>
      <c r="KOS43" s="498"/>
      <c r="KOT43" s="498"/>
      <c r="KOU43" s="498"/>
      <c r="KOV43" s="498"/>
      <c r="KOW43" s="498"/>
      <c r="KOX43" s="498"/>
      <c r="KOY43" s="498"/>
      <c r="KOZ43" s="498"/>
      <c r="KPA43" s="498"/>
      <c r="KPB43" s="498"/>
      <c r="KPC43" s="498"/>
      <c r="KPD43" s="498"/>
      <c r="KPE43" s="498"/>
      <c r="KPF43" s="498"/>
      <c r="KPG43" s="498"/>
      <c r="KPH43" s="498"/>
      <c r="KPI43" s="498"/>
      <c r="KPJ43" s="498"/>
      <c r="KPK43" s="498"/>
      <c r="KPL43" s="498"/>
      <c r="KPM43" s="498"/>
      <c r="KPN43" s="498"/>
      <c r="KPO43" s="498"/>
      <c r="KPP43" s="498"/>
      <c r="KPQ43" s="498"/>
      <c r="KPR43" s="498"/>
      <c r="KPS43" s="498"/>
      <c r="KPT43" s="498"/>
      <c r="KPU43" s="498"/>
      <c r="KPV43" s="498"/>
      <c r="KPW43" s="498"/>
      <c r="KPX43" s="498"/>
      <c r="KPY43" s="498"/>
      <c r="KPZ43" s="498"/>
      <c r="KQA43" s="498"/>
      <c r="KQB43" s="498"/>
      <c r="KQC43" s="498"/>
      <c r="KQD43" s="498"/>
      <c r="KQE43" s="498"/>
      <c r="KQF43" s="498"/>
      <c r="KQG43" s="498"/>
      <c r="KQH43" s="498"/>
      <c r="KQI43" s="498"/>
      <c r="KQJ43" s="498"/>
      <c r="KQK43" s="498"/>
      <c r="KQL43" s="498"/>
      <c r="KQM43" s="498"/>
      <c r="KQN43" s="498"/>
      <c r="KQO43" s="498"/>
      <c r="KQP43" s="498"/>
      <c r="KQQ43" s="498"/>
      <c r="KQR43" s="498"/>
      <c r="KQS43" s="498"/>
      <c r="KQT43" s="498"/>
      <c r="KQU43" s="498"/>
      <c r="KQV43" s="498"/>
      <c r="KQW43" s="498"/>
      <c r="KQX43" s="498"/>
      <c r="KQY43" s="498"/>
      <c r="KQZ43" s="498"/>
      <c r="KRA43" s="498"/>
      <c r="KRB43" s="498"/>
      <c r="KRC43" s="498"/>
      <c r="KRD43" s="498"/>
      <c r="KRE43" s="498"/>
      <c r="KRF43" s="498"/>
      <c r="KRG43" s="498"/>
      <c r="KRH43" s="498"/>
      <c r="KRI43" s="498"/>
      <c r="KRJ43" s="498"/>
      <c r="KRK43" s="498"/>
      <c r="KRL43" s="498"/>
      <c r="KRM43" s="498"/>
      <c r="KRN43" s="498"/>
      <c r="KRO43" s="498"/>
      <c r="KRP43" s="498"/>
      <c r="KRQ43" s="498"/>
      <c r="KRR43" s="498"/>
      <c r="KRS43" s="498"/>
      <c r="KRT43" s="498"/>
      <c r="KRU43" s="498"/>
      <c r="KRV43" s="498"/>
      <c r="KRW43" s="498"/>
      <c r="KRX43" s="498"/>
      <c r="KRY43" s="498"/>
      <c r="KRZ43" s="498"/>
      <c r="KSA43" s="498"/>
      <c r="KSB43" s="498"/>
      <c r="KSC43" s="498"/>
      <c r="KSD43" s="498"/>
      <c r="KSE43" s="498"/>
      <c r="KSF43" s="498"/>
      <c r="KSG43" s="498"/>
      <c r="KSH43" s="498"/>
      <c r="KSI43" s="498"/>
      <c r="KSJ43" s="498"/>
      <c r="KSK43" s="498"/>
      <c r="KSL43" s="498"/>
      <c r="KSM43" s="498"/>
      <c r="KSN43" s="498"/>
      <c r="KSO43" s="498"/>
      <c r="KSP43" s="498"/>
      <c r="KSQ43" s="498"/>
      <c r="KSR43" s="498"/>
      <c r="KSS43" s="498"/>
      <c r="KST43" s="498"/>
      <c r="KSU43" s="498"/>
      <c r="KSV43" s="498"/>
      <c r="KSW43" s="498"/>
      <c r="KSX43" s="498"/>
      <c r="KSY43" s="498"/>
      <c r="KSZ43" s="498"/>
      <c r="KTA43" s="498"/>
      <c r="KTB43" s="498"/>
      <c r="KTC43" s="498"/>
      <c r="KTD43" s="498"/>
      <c r="KTE43" s="498"/>
      <c r="KTF43" s="498"/>
      <c r="KTG43" s="498"/>
      <c r="KTH43" s="498"/>
      <c r="KTI43" s="498"/>
      <c r="KTJ43" s="498"/>
      <c r="KTK43" s="498"/>
      <c r="KTL43" s="498"/>
      <c r="KTM43" s="498"/>
      <c r="KTN43" s="498"/>
      <c r="KTO43" s="498"/>
      <c r="KTP43" s="498"/>
      <c r="KTQ43" s="498"/>
      <c r="KTR43" s="498"/>
      <c r="KTS43" s="498"/>
      <c r="KTT43" s="498"/>
      <c r="KTU43" s="498"/>
      <c r="KTV43" s="498"/>
      <c r="KTW43" s="498"/>
      <c r="KTX43" s="498"/>
      <c r="KTY43" s="498"/>
      <c r="KTZ43" s="498"/>
      <c r="KUA43" s="498"/>
      <c r="KUB43" s="498"/>
      <c r="KUC43" s="498"/>
      <c r="KUD43" s="498"/>
      <c r="KUE43" s="498"/>
      <c r="KUF43" s="498"/>
      <c r="KUG43" s="498"/>
      <c r="KUH43" s="498"/>
      <c r="KUI43" s="498"/>
      <c r="KUJ43" s="498"/>
      <c r="KUK43" s="498"/>
      <c r="KUL43" s="498"/>
      <c r="KUM43" s="498"/>
      <c r="KUN43" s="498"/>
      <c r="KUO43" s="498"/>
      <c r="KUP43" s="498"/>
      <c r="KUQ43" s="498"/>
      <c r="KUR43" s="498"/>
      <c r="KUS43" s="498"/>
      <c r="KUT43" s="498"/>
      <c r="KUU43" s="498"/>
      <c r="KUV43" s="498"/>
      <c r="KUW43" s="498"/>
      <c r="KUX43" s="498"/>
      <c r="KUY43" s="498"/>
      <c r="KUZ43" s="498"/>
      <c r="KVA43" s="498"/>
      <c r="KVB43" s="498"/>
      <c r="KVC43" s="498"/>
      <c r="KVD43" s="498"/>
      <c r="KVE43" s="498"/>
      <c r="KVF43" s="498"/>
      <c r="KVG43" s="498"/>
      <c r="KVH43" s="498"/>
      <c r="KVI43" s="498"/>
      <c r="KVJ43" s="498"/>
      <c r="KVK43" s="498"/>
      <c r="KVL43" s="498"/>
      <c r="KVM43" s="498"/>
      <c r="KVN43" s="498"/>
      <c r="KVO43" s="498"/>
      <c r="KVP43" s="498"/>
      <c r="KVQ43" s="498"/>
      <c r="KVR43" s="498"/>
      <c r="KVS43" s="498"/>
      <c r="KVT43" s="498"/>
      <c r="KVU43" s="498"/>
      <c r="KVV43" s="498"/>
      <c r="KVW43" s="498"/>
      <c r="KVX43" s="498"/>
      <c r="KVY43" s="498"/>
      <c r="KVZ43" s="498"/>
      <c r="KWA43" s="498"/>
      <c r="KWB43" s="498"/>
      <c r="KWC43" s="498"/>
      <c r="KWD43" s="498"/>
      <c r="KWE43" s="498"/>
      <c r="KWF43" s="498"/>
      <c r="KWG43" s="498"/>
      <c r="KWH43" s="498"/>
      <c r="KWI43" s="498"/>
      <c r="KWJ43" s="498"/>
      <c r="KWK43" s="498"/>
      <c r="KWL43" s="498"/>
      <c r="KWM43" s="498"/>
      <c r="KWN43" s="498"/>
      <c r="KWO43" s="498"/>
      <c r="KWP43" s="498"/>
      <c r="KWQ43" s="498"/>
      <c r="KWR43" s="498"/>
      <c r="KWS43" s="498"/>
      <c r="KWT43" s="498"/>
      <c r="KWU43" s="498"/>
      <c r="KWV43" s="498"/>
      <c r="KWW43" s="498"/>
      <c r="KWX43" s="498"/>
      <c r="KWY43" s="498"/>
      <c r="KWZ43" s="498"/>
      <c r="KXA43" s="498"/>
      <c r="KXB43" s="498"/>
      <c r="KXC43" s="498"/>
      <c r="KXD43" s="498"/>
      <c r="KXE43" s="498"/>
      <c r="KXF43" s="498"/>
      <c r="KXG43" s="498"/>
      <c r="KXH43" s="498"/>
      <c r="KXI43" s="498"/>
      <c r="KXJ43" s="498"/>
      <c r="KXK43" s="498"/>
      <c r="KXL43" s="498"/>
      <c r="KXM43" s="498"/>
      <c r="KXN43" s="498"/>
      <c r="KXO43" s="498"/>
      <c r="KXP43" s="498"/>
      <c r="KXQ43" s="498"/>
      <c r="KXR43" s="498"/>
      <c r="KXS43" s="498"/>
      <c r="KXT43" s="498"/>
      <c r="KXU43" s="498"/>
      <c r="KXV43" s="498"/>
      <c r="KXW43" s="498"/>
      <c r="KXX43" s="498"/>
      <c r="KXY43" s="498"/>
      <c r="KXZ43" s="498"/>
      <c r="KYA43" s="498"/>
      <c r="KYB43" s="498"/>
      <c r="KYC43" s="498"/>
      <c r="KYD43" s="498"/>
      <c r="KYE43" s="498"/>
      <c r="KYF43" s="498"/>
      <c r="KYG43" s="498"/>
      <c r="KYH43" s="498"/>
      <c r="KYI43" s="498"/>
      <c r="KYJ43" s="498"/>
      <c r="KYK43" s="498"/>
      <c r="KYL43" s="498"/>
      <c r="KYM43" s="498"/>
      <c r="KYN43" s="498"/>
      <c r="KYO43" s="498"/>
      <c r="KYP43" s="498"/>
      <c r="KYQ43" s="498"/>
      <c r="KYR43" s="498"/>
      <c r="KYS43" s="498"/>
      <c r="KYT43" s="498"/>
      <c r="KYU43" s="498"/>
      <c r="KYV43" s="498"/>
      <c r="KYW43" s="498"/>
      <c r="KYX43" s="498"/>
      <c r="KYY43" s="498"/>
      <c r="KYZ43" s="498"/>
      <c r="KZA43" s="498"/>
      <c r="KZB43" s="498"/>
      <c r="KZC43" s="498"/>
      <c r="KZD43" s="498"/>
      <c r="KZE43" s="498"/>
      <c r="KZF43" s="498"/>
      <c r="KZG43" s="498"/>
      <c r="KZH43" s="498"/>
      <c r="KZI43" s="498"/>
      <c r="KZJ43" s="498"/>
      <c r="KZK43" s="498"/>
      <c r="KZL43" s="498"/>
      <c r="KZM43" s="498"/>
      <c r="KZN43" s="498"/>
      <c r="KZO43" s="498"/>
      <c r="KZP43" s="498"/>
      <c r="KZQ43" s="498"/>
      <c r="KZR43" s="498"/>
      <c r="KZS43" s="498"/>
      <c r="KZT43" s="498"/>
      <c r="KZU43" s="498"/>
      <c r="KZV43" s="498"/>
      <c r="KZW43" s="498"/>
      <c r="KZX43" s="498"/>
      <c r="KZY43" s="498"/>
      <c r="KZZ43" s="498"/>
      <c r="LAA43" s="498"/>
      <c r="LAB43" s="498"/>
      <c r="LAC43" s="498"/>
      <c r="LAD43" s="498"/>
      <c r="LAE43" s="498"/>
      <c r="LAF43" s="498"/>
      <c r="LAG43" s="498"/>
      <c r="LAH43" s="498"/>
      <c r="LAI43" s="498"/>
      <c r="LAJ43" s="498"/>
      <c r="LAK43" s="498"/>
      <c r="LAL43" s="498"/>
      <c r="LAM43" s="498"/>
      <c r="LAN43" s="498"/>
      <c r="LAO43" s="498"/>
      <c r="LAP43" s="498"/>
      <c r="LAQ43" s="498"/>
      <c r="LAR43" s="498"/>
      <c r="LAS43" s="498"/>
      <c r="LAT43" s="498"/>
      <c r="LAU43" s="498"/>
      <c r="LAV43" s="498"/>
      <c r="LAW43" s="498"/>
      <c r="LAX43" s="498"/>
      <c r="LAY43" s="498"/>
      <c r="LAZ43" s="498"/>
      <c r="LBA43" s="498"/>
      <c r="LBB43" s="498"/>
      <c r="LBC43" s="498"/>
      <c r="LBD43" s="498"/>
      <c r="LBE43" s="498"/>
      <c r="LBF43" s="498"/>
      <c r="LBG43" s="498"/>
      <c r="LBH43" s="498"/>
      <c r="LBI43" s="498"/>
      <c r="LBJ43" s="498"/>
      <c r="LBK43" s="498"/>
      <c r="LBL43" s="498"/>
      <c r="LBM43" s="498"/>
      <c r="LBN43" s="498"/>
      <c r="LBO43" s="498"/>
      <c r="LBP43" s="498"/>
      <c r="LBQ43" s="498"/>
      <c r="LBR43" s="498"/>
      <c r="LBS43" s="498"/>
      <c r="LBT43" s="498"/>
      <c r="LBU43" s="498"/>
      <c r="LBV43" s="498"/>
      <c r="LBW43" s="498"/>
      <c r="LBX43" s="498"/>
      <c r="LBY43" s="498"/>
      <c r="LBZ43" s="498"/>
      <c r="LCA43" s="498"/>
      <c r="LCB43" s="498"/>
      <c r="LCC43" s="498"/>
      <c r="LCD43" s="498"/>
      <c r="LCE43" s="498"/>
      <c r="LCF43" s="498"/>
      <c r="LCG43" s="498"/>
      <c r="LCH43" s="498"/>
      <c r="LCI43" s="498"/>
      <c r="LCJ43" s="498"/>
      <c r="LCK43" s="498"/>
      <c r="LCL43" s="498"/>
      <c r="LCM43" s="498"/>
      <c r="LCN43" s="498"/>
      <c r="LCO43" s="498"/>
      <c r="LCP43" s="498"/>
      <c r="LCQ43" s="498"/>
      <c r="LCR43" s="498"/>
      <c r="LCS43" s="498"/>
      <c r="LCT43" s="498"/>
      <c r="LCU43" s="498"/>
      <c r="LCV43" s="498"/>
      <c r="LCW43" s="498"/>
      <c r="LCX43" s="498"/>
      <c r="LCY43" s="498"/>
      <c r="LCZ43" s="498"/>
      <c r="LDA43" s="498"/>
      <c r="LDB43" s="498"/>
      <c r="LDC43" s="498"/>
      <c r="LDD43" s="498"/>
      <c r="LDE43" s="498"/>
      <c r="LDF43" s="498"/>
      <c r="LDG43" s="498"/>
      <c r="LDH43" s="498"/>
      <c r="LDI43" s="498"/>
      <c r="LDJ43" s="498"/>
      <c r="LDK43" s="498"/>
      <c r="LDL43" s="498"/>
      <c r="LDM43" s="498"/>
      <c r="LDN43" s="498"/>
      <c r="LDO43" s="498"/>
      <c r="LDP43" s="498"/>
      <c r="LDQ43" s="498"/>
      <c r="LDR43" s="498"/>
      <c r="LDS43" s="498"/>
      <c r="LDT43" s="498"/>
      <c r="LDU43" s="498"/>
      <c r="LDV43" s="498"/>
      <c r="LDW43" s="498"/>
      <c r="LDX43" s="498"/>
      <c r="LDY43" s="498"/>
      <c r="LDZ43" s="498"/>
      <c r="LEA43" s="498"/>
      <c r="LEB43" s="498"/>
      <c r="LEC43" s="498"/>
      <c r="LED43" s="498"/>
      <c r="LEE43" s="498"/>
      <c r="LEF43" s="498"/>
      <c r="LEG43" s="498"/>
      <c r="LEH43" s="498"/>
      <c r="LEI43" s="498"/>
      <c r="LEJ43" s="498"/>
      <c r="LEK43" s="498"/>
      <c r="LEL43" s="498"/>
      <c r="LEM43" s="498"/>
      <c r="LEN43" s="498"/>
      <c r="LEO43" s="498"/>
      <c r="LEP43" s="498"/>
      <c r="LEQ43" s="498"/>
      <c r="LER43" s="498"/>
      <c r="LES43" s="498"/>
      <c r="LET43" s="498"/>
      <c r="LEU43" s="498"/>
      <c r="LEV43" s="498"/>
      <c r="LEW43" s="498"/>
      <c r="LEX43" s="498"/>
      <c r="LEY43" s="498"/>
      <c r="LEZ43" s="498"/>
      <c r="LFA43" s="498"/>
      <c r="LFB43" s="498"/>
      <c r="LFC43" s="498"/>
      <c r="LFD43" s="498"/>
      <c r="LFE43" s="498"/>
      <c r="LFF43" s="498"/>
      <c r="LFG43" s="498"/>
      <c r="LFH43" s="498"/>
      <c r="LFI43" s="498"/>
      <c r="LFJ43" s="498"/>
      <c r="LFK43" s="498"/>
      <c r="LFL43" s="498"/>
      <c r="LFM43" s="498"/>
      <c r="LFN43" s="498"/>
      <c r="LFO43" s="498"/>
      <c r="LFP43" s="498"/>
      <c r="LFQ43" s="498"/>
      <c r="LFR43" s="498"/>
      <c r="LFS43" s="498"/>
      <c r="LFT43" s="498"/>
      <c r="LFU43" s="498"/>
      <c r="LFV43" s="498"/>
      <c r="LFW43" s="498"/>
      <c r="LFX43" s="498"/>
      <c r="LFY43" s="498"/>
      <c r="LFZ43" s="498"/>
      <c r="LGA43" s="498"/>
      <c r="LGB43" s="498"/>
      <c r="LGC43" s="498"/>
      <c r="LGD43" s="498"/>
      <c r="LGE43" s="498"/>
      <c r="LGF43" s="498"/>
      <c r="LGG43" s="498"/>
      <c r="LGH43" s="498"/>
      <c r="LGI43" s="498"/>
      <c r="LGJ43" s="498"/>
      <c r="LGK43" s="498"/>
      <c r="LGL43" s="498"/>
      <c r="LGM43" s="498"/>
      <c r="LGN43" s="498"/>
      <c r="LGO43" s="498"/>
      <c r="LGP43" s="498"/>
      <c r="LGQ43" s="498"/>
      <c r="LGR43" s="498"/>
      <c r="LGS43" s="498"/>
      <c r="LGT43" s="498"/>
      <c r="LGU43" s="498"/>
      <c r="LGV43" s="498"/>
      <c r="LGW43" s="498"/>
      <c r="LGX43" s="498"/>
      <c r="LGY43" s="498"/>
      <c r="LGZ43" s="498"/>
      <c r="LHA43" s="498"/>
      <c r="LHB43" s="498"/>
      <c r="LHC43" s="498"/>
      <c r="LHD43" s="498"/>
      <c r="LHE43" s="498"/>
      <c r="LHF43" s="498"/>
      <c r="LHG43" s="498"/>
      <c r="LHH43" s="498"/>
      <c r="LHI43" s="498"/>
      <c r="LHJ43" s="498"/>
      <c r="LHK43" s="498"/>
      <c r="LHL43" s="498"/>
      <c r="LHM43" s="498"/>
      <c r="LHN43" s="498"/>
      <c r="LHO43" s="498"/>
      <c r="LHP43" s="498"/>
      <c r="LHQ43" s="498"/>
      <c r="LHR43" s="498"/>
      <c r="LHS43" s="498"/>
      <c r="LHT43" s="498"/>
      <c r="LHU43" s="498"/>
      <c r="LHV43" s="498"/>
      <c r="LHW43" s="498"/>
      <c r="LHX43" s="498"/>
      <c r="LHY43" s="498"/>
      <c r="LHZ43" s="498"/>
      <c r="LIA43" s="498"/>
      <c r="LIB43" s="498"/>
      <c r="LIC43" s="498"/>
      <c r="LID43" s="498"/>
      <c r="LIE43" s="498"/>
      <c r="LIF43" s="498"/>
      <c r="LIG43" s="498"/>
      <c r="LIH43" s="498"/>
      <c r="LII43" s="498"/>
      <c r="LIJ43" s="498"/>
      <c r="LIK43" s="498"/>
      <c r="LIL43" s="498"/>
      <c r="LIM43" s="498"/>
      <c r="LIN43" s="498"/>
      <c r="LIO43" s="498"/>
      <c r="LIP43" s="498"/>
      <c r="LIQ43" s="498"/>
      <c r="LIR43" s="498"/>
      <c r="LIS43" s="498"/>
      <c r="LIT43" s="498"/>
      <c r="LIU43" s="498"/>
      <c r="LIV43" s="498"/>
      <c r="LIW43" s="498"/>
      <c r="LIX43" s="498"/>
      <c r="LIY43" s="498"/>
      <c r="LIZ43" s="498"/>
      <c r="LJA43" s="498"/>
      <c r="LJB43" s="498"/>
      <c r="LJC43" s="498"/>
      <c r="LJD43" s="498"/>
      <c r="LJE43" s="498"/>
      <c r="LJF43" s="498"/>
      <c r="LJG43" s="498"/>
      <c r="LJH43" s="498"/>
      <c r="LJI43" s="498"/>
      <c r="LJJ43" s="498"/>
      <c r="LJK43" s="498"/>
      <c r="LJL43" s="498"/>
      <c r="LJM43" s="498"/>
      <c r="LJN43" s="498"/>
      <c r="LJO43" s="498"/>
      <c r="LJP43" s="498"/>
      <c r="LJQ43" s="498"/>
      <c r="LJR43" s="498"/>
      <c r="LJS43" s="498"/>
      <c r="LJT43" s="498"/>
      <c r="LJU43" s="498"/>
      <c r="LJV43" s="498"/>
      <c r="LJW43" s="498"/>
      <c r="LJX43" s="498"/>
      <c r="LJY43" s="498"/>
      <c r="LJZ43" s="498"/>
      <c r="LKA43" s="498"/>
      <c r="LKB43" s="498"/>
      <c r="LKC43" s="498"/>
      <c r="LKD43" s="498"/>
      <c r="LKE43" s="498"/>
      <c r="LKF43" s="498"/>
      <c r="LKG43" s="498"/>
      <c r="LKH43" s="498"/>
      <c r="LKI43" s="498"/>
      <c r="LKJ43" s="498"/>
      <c r="LKK43" s="498"/>
      <c r="LKL43" s="498"/>
      <c r="LKM43" s="498"/>
      <c r="LKN43" s="498"/>
      <c r="LKO43" s="498"/>
      <c r="LKP43" s="498"/>
      <c r="LKQ43" s="498"/>
      <c r="LKR43" s="498"/>
      <c r="LKS43" s="498"/>
      <c r="LKT43" s="498"/>
      <c r="LKU43" s="498"/>
      <c r="LKV43" s="498"/>
      <c r="LKW43" s="498"/>
      <c r="LKX43" s="498"/>
      <c r="LKY43" s="498"/>
      <c r="LKZ43" s="498"/>
      <c r="LLA43" s="498"/>
      <c r="LLB43" s="498"/>
      <c r="LLC43" s="498"/>
      <c r="LLD43" s="498"/>
      <c r="LLE43" s="498"/>
      <c r="LLF43" s="498"/>
      <c r="LLG43" s="498"/>
      <c r="LLH43" s="498"/>
      <c r="LLI43" s="498"/>
      <c r="LLJ43" s="498"/>
      <c r="LLK43" s="498"/>
      <c r="LLL43" s="498"/>
      <c r="LLM43" s="498"/>
      <c r="LLN43" s="498"/>
      <c r="LLO43" s="498"/>
      <c r="LLP43" s="498"/>
      <c r="LLQ43" s="498"/>
      <c r="LLR43" s="498"/>
      <c r="LLS43" s="498"/>
      <c r="LLT43" s="498"/>
      <c r="LLU43" s="498"/>
      <c r="LLV43" s="498"/>
      <c r="LLW43" s="498"/>
      <c r="LLX43" s="498"/>
      <c r="LLY43" s="498"/>
      <c r="LLZ43" s="498"/>
      <c r="LMA43" s="498"/>
      <c r="LMB43" s="498"/>
      <c r="LMC43" s="498"/>
      <c r="LMD43" s="498"/>
      <c r="LME43" s="498"/>
      <c r="LMF43" s="498"/>
      <c r="LMG43" s="498"/>
      <c r="LMH43" s="498"/>
      <c r="LMI43" s="498"/>
      <c r="LMJ43" s="498"/>
      <c r="LMK43" s="498"/>
      <c r="LML43" s="498"/>
      <c r="LMM43" s="498"/>
      <c r="LMN43" s="498"/>
      <c r="LMO43" s="498"/>
      <c r="LMP43" s="498"/>
      <c r="LMQ43" s="498"/>
      <c r="LMR43" s="498"/>
      <c r="LMS43" s="498"/>
      <c r="LMT43" s="498"/>
      <c r="LMU43" s="498"/>
      <c r="LMV43" s="498"/>
      <c r="LMW43" s="498"/>
      <c r="LMX43" s="498"/>
      <c r="LMY43" s="498"/>
      <c r="LMZ43" s="498"/>
      <c r="LNA43" s="498"/>
      <c r="LNB43" s="498"/>
      <c r="LNC43" s="498"/>
      <c r="LND43" s="498"/>
      <c r="LNE43" s="498"/>
      <c r="LNF43" s="498"/>
      <c r="LNG43" s="498"/>
      <c r="LNH43" s="498"/>
      <c r="LNI43" s="498"/>
      <c r="LNJ43" s="498"/>
      <c r="LNK43" s="498"/>
      <c r="LNL43" s="498"/>
      <c r="LNM43" s="498"/>
      <c r="LNN43" s="498"/>
      <c r="LNO43" s="498"/>
      <c r="LNP43" s="498"/>
      <c r="LNQ43" s="498"/>
      <c r="LNR43" s="498"/>
      <c r="LNS43" s="498"/>
      <c r="LNT43" s="498"/>
      <c r="LNU43" s="498"/>
      <c r="LNV43" s="498"/>
      <c r="LNW43" s="498"/>
      <c r="LNX43" s="498"/>
      <c r="LNY43" s="498"/>
      <c r="LNZ43" s="498"/>
      <c r="LOA43" s="498"/>
      <c r="LOB43" s="498"/>
      <c r="LOC43" s="498"/>
      <c r="LOD43" s="498"/>
      <c r="LOE43" s="498"/>
      <c r="LOF43" s="498"/>
      <c r="LOG43" s="498"/>
      <c r="LOH43" s="498"/>
      <c r="LOI43" s="498"/>
      <c r="LOJ43" s="498"/>
      <c r="LOK43" s="498"/>
      <c r="LOL43" s="498"/>
      <c r="LOM43" s="498"/>
      <c r="LON43" s="498"/>
      <c r="LOO43" s="498"/>
      <c r="LOP43" s="498"/>
      <c r="LOQ43" s="498"/>
      <c r="LOR43" s="498"/>
      <c r="LOS43" s="498"/>
      <c r="LOT43" s="498"/>
      <c r="LOU43" s="498"/>
      <c r="LOV43" s="498"/>
      <c r="LOW43" s="498"/>
      <c r="LOX43" s="498"/>
      <c r="LOY43" s="498"/>
      <c r="LOZ43" s="498"/>
      <c r="LPA43" s="498"/>
      <c r="LPB43" s="498"/>
      <c r="LPC43" s="498"/>
      <c r="LPD43" s="498"/>
      <c r="LPE43" s="498"/>
      <c r="LPF43" s="498"/>
      <c r="LPG43" s="498"/>
      <c r="LPH43" s="498"/>
      <c r="LPI43" s="498"/>
      <c r="LPJ43" s="498"/>
      <c r="LPK43" s="498"/>
      <c r="LPL43" s="498"/>
      <c r="LPM43" s="498"/>
      <c r="LPN43" s="498"/>
      <c r="LPO43" s="498"/>
      <c r="LPP43" s="498"/>
      <c r="LPQ43" s="498"/>
      <c r="LPR43" s="498"/>
      <c r="LPS43" s="498"/>
      <c r="LPT43" s="498"/>
      <c r="LPU43" s="498"/>
      <c r="LPV43" s="498"/>
      <c r="LPW43" s="498"/>
      <c r="LPX43" s="498"/>
      <c r="LPY43" s="498"/>
      <c r="LPZ43" s="498"/>
      <c r="LQA43" s="498"/>
      <c r="LQB43" s="498"/>
      <c r="LQC43" s="498"/>
      <c r="LQD43" s="498"/>
      <c r="LQE43" s="498"/>
      <c r="LQF43" s="498"/>
      <c r="LQG43" s="498"/>
      <c r="LQH43" s="498"/>
      <c r="LQI43" s="498"/>
      <c r="LQJ43" s="498"/>
      <c r="LQK43" s="498"/>
      <c r="LQL43" s="498"/>
      <c r="LQM43" s="498"/>
      <c r="LQN43" s="498"/>
      <c r="LQO43" s="498"/>
      <c r="LQP43" s="498"/>
      <c r="LQQ43" s="498"/>
      <c r="LQR43" s="498"/>
      <c r="LQS43" s="498"/>
      <c r="LQT43" s="498"/>
      <c r="LQU43" s="498"/>
      <c r="LQV43" s="498"/>
      <c r="LQW43" s="498"/>
      <c r="LQX43" s="498"/>
      <c r="LQY43" s="498"/>
      <c r="LQZ43" s="498"/>
      <c r="LRA43" s="498"/>
      <c r="LRB43" s="498"/>
      <c r="LRC43" s="498"/>
      <c r="LRD43" s="498"/>
      <c r="LRE43" s="498"/>
      <c r="LRF43" s="498"/>
      <c r="LRG43" s="498"/>
      <c r="LRH43" s="498"/>
      <c r="LRI43" s="498"/>
      <c r="LRJ43" s="498"/>
      <c r="LRK43" s="498"/>
      <c r="LRL43" s="498"/>
      <c r="LRM43" s="498"/>
      <c r="LRN43" s="498"/>
      <c r="LRO43" s="498"/>
      <c r="LRP43" s="498"/>
      <c r="LRQ43" s="498"/>
      <c r="LRR43" s="498"/>
      <c r="LRS43" s="498"/>
      <c r="LRT43" s="498"/>
      <c r="LRU43" s="498"/>
      <c r="LRV43" s="498"/>
      <c r="LRW43" s="498"/>
      <c r="LRX43" s="498"/>
      <c r="LRY43" s="498"/>
      <c r="LRZ43" s="498"/>
      <c r="LSA43" s="498"/>
      <c r="LSB43" s="498"/>
      <c r="LSC43" s="498"/>
      <c r="LSD43" s="498"/>
      <c r="LSE43" s="498"/>
      <c r="LSF43" s="498"/>
      <c r="LSG43" s="498"/>
      <c r="LSH43" s="498"/>
      <c r="LSI43" s="498"/>
      <c r="LSJ43" s="498"/>
      <c r="LSK43" s="498"/>
      <c r="LSL43" s="498"/>
      <c r="LSM43" s="498"/>
      <c r="LSN43" s="498"/>
      <c r="LSO43" s="498"/>
      <c r="LSP43" s="498"/>
      <c r="LSQ43" s="498"/>
      <c r="LSR43" s="498"/>
      <c r="LSS43" s="498"/>
      <c r="LST43" s="498"/>
      <c r="LSU43" s="498"/>
      <c r="LSV43" s="498"/>
      <c r="LSW43" s="498"/>
      <c r="LSX43" s="498"/>
      <c r="LSY43" s="498"/>
      <c r="LSZ43" s="498"/>
      <c r="LTA43" s="498"/>
      <c r="LTB43" s="498"/>
      <c r="LTC43" s="498"/>
      <c r="LTD43" s="498"/>
      <c r="LTE43" s="498"/>
      <c r="LTF43" s="498"/>
      <c r="LTG43" s="498"/>
      <c r="LTH43" s="498"/>
      <c r="LTI43" s="498"/>
      <c r="LTJ43" s="498"/>
      <c r="LTK43" s="498"/>
      <c r="LTL43" s="498"/>
      <c r="LTM43" s="498"/>
      <c r="LTN43" s="498"/>
      <c r="LTO43" s="498"/>
      <c r="LTP43" s="498"/>
      <c r="LTQ43" s="498"/>
      <c r="LTR43" s="498"/>
      <c r="LTS43" s="498"/>
      <c r="LTT43" s="498"/>
      <c r="LTU43" s="498"/>
      <c r="LTV43" s="498"/>
      <c r="LTW43" s="498"/>
      <c r="LTX43" s="498"/>
      <c r="LTY43" s="498"/>
      <c r="LTZ43" s="498"/>
      <c r="LUA43" s="498"/>
      <c r="LUB43" s="498"/>
      <c r="LUC43" s="498"/>
      <c r="LUD43" s="498"/>
      <c r="LUE43" s="498"/>
      <c r="LUF43" s="498"/>
      <c r="LUG43" s="498"/>
      <c r="LUH43" s="498"/>
      <c r="LUI43" s="498"/>
      <c r="LUJ43" s="498"/>
      <c r="LUK43" s="498"/>
      <c r="LUL43" s="498"/>
      <c r="LUM43" s="498"/>
      <c r="LUN43" s="498"/>
      <c r="LUO43" s="498"/>
      <c r="LUP43" s="498"/>
      <c r="LUQ43" s="498"/>
      <c r="LUR43" s="498"/>
      <c r="LUS43" s="498"/>
      <c r="LUT43" s="498"/>
      <c r="LUU43" s="498"/>
      <c r="LUV43" s="498"/>
      <c r="LUW43" s="498"/>
      <c r="LUX43" s="498"/>
      <c r="LUY43" s="498"/>
      <c r="LUZ43" s="498"/>
      <c r="LVA43" s="498"/>
      <c r="LVB43" s="498"/>
      <c r="LVC43" s="498"/>
      <c r="LVD43" s="498"/>
      <c r="LVE43" s="498"/>
      <c r="LVF43" s="498"/>
      <c r="LVG43" s="498"/>
      <c r="LVH43" s="498"/>
      <c r="LVI43" s="498"/>
      <c r="LVJ43" s="498"/>
      <c r="LVK43" s="498"/>
      <c r="LVL43" s="498"/>
      <c r="LVM43" s="498"/>
      <c r="LVN43" s="498"/>
      <c r="LVO43" s="498"/>
      <c r="LVP43" s="498"/>
      <c r="LVQ43" s="498"/>
      <c r="LVR43" s="498"/>
      <c r="LVS43" s="498"/>
      <c r="LVT43" s="498"/>
      <c r="LVU43" s="498"/>
      <c r="LVV43" s="498"/>
      <c r="LVW43" s="498"/>
      <c r="LVX43" s="498"/>
      <c r="LVY43" s="498"/>
      <c r="LVZ43" s="498"/>
      <c r="LWA43" s="498"/>
      <c r="LWB43" s="498"/>
      <c r="LWC43" s="498"/>
      <c r="LWD43" s="498"/>
      <c r="LWE43" s="498"/>
      <c r="LWF43" s="498"/>
      <c r="LWG43" s="498"/>
      <c r="LWH43" s="498"/>
      <c r="LWI43" s="498"/>
      <c r="LWJ43" s="498"/>
      <c r="LWK43" s="498"/>
      <c r="LWL43" s="498"/>
      <c r="LWM43" s="498"/>
      <c r="LWN43" s="498"/>
      <c r="LWO43" s="498"/>
      <c r="LWP43" s="498"/>
      <c r="LWQ43" s="498"/>
      <c r="LWR43" s="498"/>
      <c r="LWS43" s="498"/>
      <c r="LWT43" s="498"/>
      <c r="LWU43" s="498"/>
      <c r="LWV43" s="498"/>
      <c r="LWW43" s="498"/>
      <c r="LWX43" s="498"/>
      <c r="LWY43" s="498"/>
      <c r="LWZ43" s="498"/>
      <c r="LXA43" s="498"/>
      <c r="LXB43" s="498"/>
      <c r="LXC43" s="498"/>
      <c r="LXD43" s="498"/>
      <c r="LXE43" s="498"/>
      <c r="LXF43" s="498"/>
      <c r="LXG43" s="498"/>
      <c r="LXH43" s="498"/>
      <c r="LXI43" s="498"/>
      <c r="LXJ43" s="498"/>
      <c r="LXK43" s="498"/>
      <c r="LXL43" s="498"/>
      <c r="LXM43" s="498"/>
      <c r="LXN43" s="498"/>
      <c r="LXO43" s="498"/>
      <c r="LXP43" s="498"/>
      <c r="LXQ43" s="498"/>
      <c r="LXR43" s="498"/>
      <c r="LXS43" s="498"/>
      <c r="LXT43" s="498"/>
      <c r="LXU43" s="498"/>
      <c r="LXV43" s="498"/>
      <c r="LXW43" s="498"/>
      <c r="LXX43" s="498"/>
      <c r="LXY43" s="498"/>
      <c r="LXZ43" s="498"/>
      <c r="LYA43" s="498"/>
      <c r="LYB43" s="498"/>
      <c r="LYC43" s="498"/>
      <c r="LYD43" s="498"/>
      <c r="LYE43" s="498"/>
      <c r="LYF43" s="498"/>
      <c r="LYG43" s="498"/>
      <c r="LYH43" s="498"/>
      <c r="LYI43" s="498"/>
      <c r="LYJ43" s="498"/>
      <c r="LYK43" s="498"/>
      <c r="LYL43" s="498"/>
      <c r="LYM43" s="498"/>
      <c r="LYN43" s="498"/>
      <c r="LYO43" s="498"/>
      <c r="LYP43" s="498"/>
      <c r="LYQ43" s="498"/>
      <c r="LYR43" s="498"/>
      <c r="LYS43" s="498"/>
      <c r="LYT43" s="498"/>
      <c r="LYU43" s="498"/>
      <c r="LYV43" s="498"/>
      <c r="LYW43" s="498"/>
      <c r="LYX43" s="498"/>
      <c r="LYY43" s="498"/>
      <c r="LYZ43" s="498"/>
      <c r="LZA43" s="498"/>
      <c r="LZB43" s="498"/>
      <c r="LZC43" s="498"/>
      <c r="LZD43" s="498"/>
      <c r="LZE43" s="498"/>
      <c r="LZF43" s="498"/>
      <c r="LZG43" s="498"/>
      <c r="LZH43" s="498"/>
      <c r="LZI43" s="498"/>
      <c r="LZJ43" s="498"/>
      <c r="LZK43" s="498"/>
      <c r="LZL43" s="498"/>
      <c r="LZM43" s="498"/>
      <c r="LZN43" s="498"/>
      <c r="LZO43" s="498"/>
      <c r="LZP43" s="498"/>
      <c r="LZQ43" s="498"/>
      <c r="LZR43" s="498"/>
      <c r="LZS43" s="498"/>
      <c r="LZT43" s="498"/>
      <c r="LZU43" s="498"/>
      <c r="LZV43" s="498"/>
      <c r="LZW43" s="498"/>
      <c r="LZX43" s="498"/>
      <c r="LZY43" s="498"/>
      <c r="LZZ43" s="498"/>
      <c r="MAA43" s="498"/>
      <c r="MAB43" s="498"/>
      <c r="MAC43" s="498"/>
      <c r="MAD43" s="498"/>
      <c r="MAE43" s="498"/>
      <c r="MAF43" s="498"/>
      <c r="MAG43" s="498"/>
      <c r="MAH43" s="498"/>
      <c r="MAI43" s="498"/>
      <c r="MAJ43" s="498"/>
      <c r="MAK43" s="498"/>
      <c r="MAL43" s="498"/>
      <c r="MAM43" s="498"/>
      <c r="MAN43" s="498"/>
      <c r="MAO43" s="498"/>
      <c r="MAP43" s="498"/>
      <c r="MAQ43" s="498"/>
      <c r="MAR43" s="498"/>
      <c r="MAS43" s="498"/>
      <c r="MAT43" s="498"/>
      <c r="MAU43" s="498"/>
      <c r="MAV43" s="498"/>
      <c r="MAW43" s="498"/>
      <c r="MAX43" s="498"/>
      <c r="MAY43" s="498"/>
      <c r="MAZ43" s="498"/>
      <c r="MBA43" s="498"/>
      <c r="MBB43" s="498"/>
      <c r="MBC43" s="498"/>
      <c r="MBD43" s="498"/>
      <c r="MBE43" s="498"/>
      <c r="MBF43" s="498"/>
      <c r="MBG43" s="498"/>
      <c r="MBH43" s="498"/>
      <c r="MBI43" s="498"/>
      <c r="MBJ43" s="498"/>
      <c r="MBK43" s="498"/>
      <c r="MBL43" s="498"/>
      <c r="MBM43" s="498"/>
      <c r="MBN43" s="498"/>
      <c r="MBO43" s="498"/>
      <c r="MBP43" s="498"/>
      <c r="MBQ43" s="498"/>
      <c r="MBR43" s="498"/>
      <c r="MBS43" s="498"/>
      <c r="MBT43" s="498"/>
      <c r="MBU43" s="498"/>
      <c r="MBV43" s="498"/>
      <c r="MBW43" s="498"/>
      <c r="MBX43" s="498"/>
      <c r="MBY43" s="498"/>
      <c r="MBZ43" s="498"/>
      <c r="MCA43" s="498"/>
      <c r="MCB43" s="498"/>
      <c r="MCC43" s="498"/>
      <c r="MCD43" s="498"/>
      <c r="MCE43" s="498"/>
      <c r="MCF43" s="498"/>
      <c r="MCG43" s="498"/>
      <c r="MCH43" s="498"/>
      <c r="MCI43" s="498"/>
      <c r="MCJ43" s="498"/>
      <c r="MCK43" s="498"/>
      <c r="MCL43" s="498"/>
      <c r="MCM43" s="498"/>
      <c r="MCN43" s="498"/>
      <c r="MCO43" s="498"/>
      <c r="MCP43" s="498"/>
      <c r="MCQ43" s="498"/>
      <c r="MCR43" s="498"/>
      <c r="MCS43" s="498"/>
      <c r="MCT43" s="498"/>
      <c r="MCU43" s="498"/>
      <c r="MCV43" s="498"/>
      <c r="MCW43" s="498"/>
      <c r="MCX43" s="498"/>
      <c r="MCY43" s="498"/>
      <c r="MCZ43" s="498"/>
      <c r="MDA43" s="498"/>
      <c r="MDB43" s="498"/>
      <c r="MDC43" s="498"/>
      <c r="MDD43" s="498"/>
      <c r="MDE43" s="498"/>
      <c r="MDF43" s="498"/>
      <c r="MDG43" s="498"/>
      <c r="MDH43" s="498"/>
      <c r="MDI43" s="498"/>
      <c r="MDJ43" s="498"/>
      <c r="MDK43" s="498"/>
      <c r="MDL43" s="498"/>
      <c r="MDM43" s="498"/>
      <c r="MDN43" s="498"/>
      <c r="MDO43" s="498"/>
      <c r="MDP43" s="498"/>
      <c r="MDQ43" s="498"/>
      <c r="MDR43" s="498"/>
      <c r="MDS43" s="498"/>
      <c r="MDT43" s="498"/>
      <c r="MDU43" s="498"/>
      <c r="MDV43" s="498"/>
      <c r="MDW43" s="498"/>
      <c r="MDX43" s="498"/>
      <c r="MDY43" s="498"/>
      <c r="MDZ43" s="498"/>
      <c r="MEA43" s="498"/>
      <c r="MEB43" s="498"/>
      <c r="MEC43" s="498"/>
      <c r="MED43" s="498"/>
      <c r="MEE43" s="498"/>
      <c r="MEF43" s="498"/>
      <c r="MEG43" s="498"/>
      <c r="MEH43" s="498"/>
      <c r="MEI43" s="498"/>
      <c r="MEJ43" s="498"/>
      <c r="MEK43" s="498"/>
      <c r="MEL43" s="498"/>
      <c r="MEM43" s="498"/>
      <c r="MEN43" s="498"/>
      <c r="MEO43" s="498"/>
      <c r="MEP43" s="498"/>
      <c r="MEQ43" s="498"/>
      <c r="MER43" s="498"/>
      <c r="MES43" s="498"/>
      <c r="MET43" s="498"/>
      <c r="MEU43" s="498"/>
      <c r="MEV43" s="498"/>
      <c r="MEW43" s="498"/>
      <c r="MEX43" s="498"/>
      <c r="MEY43" s="498"/>
      <c r="MEZ43" s="498"/>
      <c r="MFA43" s="498"/>
      <c r="MFB43" s="498"/>
      <c r="MFC43" s="498"/>
      <c r="MFD43" s="498"/>
      <c r="MFE43" s="498"/>
      <c r="MFF43" s="498"/>
      <c r="MFG43" s="498"/>
      <c r="MFH43" s="498"/>
      <c r="MFI43" s="498"/>
      <c r="MFJ43" s="498"/>
      <c r="MFK43" s="498"/>
      <c r="MFL43" s="498"/>
      <c r="MFM43" s="498"/>
      <c r="MFN43" s="498"/>
      <c r="MFO43" s="498"/>
      <c r="MFP43" s="498"/>
      <c r="MFQ43" s="498"/>
      <c r="MFR43" s="498"/>
      <c r="MFS43" s="498"/>
      <c r="MFT43" s="498"/>
      <c r="MFU43" s="498"/>
      <c r="MFV43" s="498"/>
      <c r="MFW43" s="498"/>
      <c r="MFX43" s="498"/>
      <c r="MFY43" s="498"/>
      <c r="MFZ43" s="498"/>
      <c r="MGA43" s="498"/>
      <c r="MGB43" s="498"/>
      <c r="MGC43" s="498"/>
      <c r="MGD43" s="498"/>
      <c r="MGE43" s="498"/>
      <c r="MGF43" s="498"/>
      <c r="MGG43" s="498"/>
      <c r="MGH43" s="498"/>
      <c r="MGI43" s="498"/>
      <c r="MGJ43" s="498"/>
      <c r="MGK43" s="498"/>
      <c r="MGL43" s="498"/>
      <c r="MGM43" s="498"/>
      <c r="MGN43" s="498"/>
      <c r="MGO43" s="498"/>
      <c r="MGP43" s="498"/>
      <c r="MGQ43" s="498"/>
      <c r="MGR43" s="498"/>
      <c r="MGS43" s="498"/>
      <c r="MGT43" s="498"/>
      <c r="MGU43" s="498"/>
      <c r="MGV43" s="498"/>
      <c r="MGW43" s="498"/>
      <c r="MGX43" s="498"/>
      <c r="MGY43" s="498"/>
      <c r="MGZ43" s="498"/>
      <c r="MHA43" s="498"/>
      <c r="MHB43" s="498"/>
      <c r="MHC43" s="498"/>
      <c r="MHD43" s="498"/>
      <c r="MHE43" s="498"/>
      <c r="MHF43" s="498"/>
      <c r="MHG43" s="498"/>
      <c r="MHH43" s="498"/>
      <c r="MHI43" s="498"/>
      <c r="MHJ43" s="498"/>
      <c r="MHK43" s="498"/>
      <c r="MHL43" s="498"/>
      <c r="MHM43" s="498"/>
      <c r="MHN43" s="498"/>
      <c r="MHO43" s="498"/>
      <c r="MHP43" s="498"/>
      <c r="MHQ43" s="498"/>
      <c r="MHR43" s="498"/>
      <c r="MHS43" s="498"/>
      <c r="MHT43" s="498"/>
      <c r="MHU43" s="498"/>
      <c r="MHV43" s="498"/>
      <c r="MHW43" s="498"/>
      <c r="MHX43" s="498"/>
      <c r="MHY43" s="498"/>
      <c r="MHZ43" s="498"/>
      <c r="MIA43" s="498"/>
      <c r="MIB43" s="498"/>
      <c r="MIC43" s="498"/>
      <c r="MID43" s="498"/>
      <c r="MIE43" s="498"/>
      <c r="MIF43" s="498"/>
      <c r="MIG43" s="498"/>
      <c r="MIH43" s="498"/>
      <c r="MII43" s="498"/>
      <c r="MIJ43" s="498"/>
      <c r="MIK43" s="498"/>
      <c r="MIL43" s="498"/>
      <c r="MIM43" s="498"/>
      <c r="MIN43" s="498"/>
      <c r="MIO43" s="498"/>
      <c r="MIP43" s="498"/>
      <c r="MIQ43" s="498"/>
      <c r="MIR43" s="498"/>
      <c r="MIS43" s="498"/>
      <c r="MIT43" s="498"/>
      <c r="MIU43" s="498"/>
      <c r="MIV43" s="498"/>
      <c r="MIW43" s="498"/>
      <c r="MIX43" s="498"/>
      <c r="MIY43" s="498"/>
      <c r="MIZ43" s="498"/>
      <c r="MJA43" s="498"/>
      <c r="MJB43" s="498"/>
      <c r="MJC43" s="498"/>
      <c r="MJD43" s="498"/>
      <c r="MJE43" s="498"/>
      <c r="MJF43" s="498"/>
      <c r="MJG43" s="498"/>
      <c r="MJH43" s="498"/>
      <c r="MJI43" s="498"/>
      <c r="MJJ43" s="498"/>
      <c r="MJK43" s="498"/>
      <c r="MJL43" s="498"/>
      <c r="MJM43" s="498"/>
      <c r="MJN43" s="498"/>
      <c r="MJO43" s="498"/>
      <c r="MJP43" s="498"/>
      <c r="MJQ43" s="498"/>
      <c r="MJR43" s="498"/>
      <c r="MJS43" s="498"/>
      <c r="MJT43" s="498"/>
      <c r="MJU43" s="498"/>
      <c r="MJV43" s="498"/>
      <c r="MJW43" s="498"/>
      <c r="MJX43" s="498"/>
      <c r="MJY43" s="498"/>
      <c r="MJZ43" s="498"/>
      <c r="MKA43" s="498"/>
      <c r="MKB43" s="498"/>
      <c r="MKC43" s="498"/>
      <c r="MKD43" s="498"/>
      <c r="MKE43" s="498"/>
      <c r="MKF43" s="498"/>
      <c r="MKG43" s="498"/>
      <c r="MKH43" s="498"/>
      <c r="MKI43" s="498"/>
      <c r="MKJ43" s="498"/>
      <c r="MKK43" s="498"/>
      <c r="MKL43" s="498"/>
      <c r="MKM43" s="498"/>
      <c r="MKN43" s="498"/>
      <c r="MKO43" s="498"/>
      <c r="MKP43" s="498"/>
      <c r="MKQ43" s="498"/>
      <c r="MKR43" s="498"/>
      <c r="MKS43" s="498"/>
      <c r="MKT43" s="498"/>
      <c r="MKU43" s="498"/>
      <c r="MKV43" s="498"/>
      <c r="MKW43" s="498"/>
      <c r="MKX43" s="498"/>
      <c r="MKY43" s="498"/>
      <c r="MKZ43" s="498"/>
      <c r="MLA43" s="498"/>
      <c r="MLB43" s="498"/>
      <c r="MLC43" s="498"/>
      <c r="MLD43" s="498"/>
      <c r="MLE43" s="498"/>
      <c r="MLF43" s="498"/>
      <c r="MLG43" s="498"/>
      <c r="MLH43" s="498"/>
      <c r="MLI43" s="498"/>
      <c r="MLJ43" s="498"/>
      <c r="MLK43" s="498"/>
      <c r="MLL43" s="498"/>
      <c r="MLM43" s="498"/>
      <c r="MLN43" s="498"/>
      <c r="MLO43" s="498"/>
      <c r="MLP43" s="498"/>
      <c r="MLQ43" s="498"/>
      <c r="MLR43" s="498"/>
      <c r="MLS43" s="498"/>
      <c r="MLT43" s="498"/>
      <c r="MLU43" s="498"/>
      <c r="MLV43" s="498"/>
      <c r="MLW43" s="498"/>
      <c r="MLX43" s="498"/>
      <c r="MLY43" s="498"/>
      <c r="MLZ43" s="498"/>
      <c r="MMA43" s="498"/>
      <c r="MMB43" s="498"/>
      <c r="MMC43" s="498"/>
      <c r="MMD43" s="498"/>
      <c r="MME43" s="498"/>
      <c r="MMF43" s="498"/>
      <c r="MMG43" s="498"/>
      <c r="MMH43" s="498"/>
      <c r="MMI43" s="498"/>
      <c r="MMJ43" s="498"/>
      <c r="MMK43" s="498"/>
      <c r="MML43" s="498"/>
      <c r="MMM43" s="498"/>
      <c r="MMN43" s="498"/>
      <c r="MMO43" s="498"/>
      <c r="MMP43" s="498"/>
      <c r="MMQ43" s="498"/>
      <c r="MMR43" s="498"/>
      <c r="MMS43" s="498"/>
      <c r="MMT43" s="498"/>
      <c r="MMU43" s="498"/>
      <c r="MMV43" s="498"/>
      <c r="MMW43" s="498"/>
      <c r="MMX43" s="498"/>
      <c r="MMY43" s="498"/>
      <c r="MMZ43" s="498"/>
      <c r="MNA43" s="498"/>
      <c r="MNB43" s="498"/>
      <c r="MNC43" s="498"/>
      <c r="MND43" s="498"/>
      <c r="MNE43" s="498"/>
      <c r="MNF43" s="498"/>
      <c r="MNG43" s="498"/>
      <c r="MNH43" s="498"/>
      <c r="MNI43" s="498"/>
      <c r="MNJ43" s="498"/>
      <c r="MNK43" s="498"/>
      <c r="MNL43" s="498"/>
      <c r="MNM43" s="498"/>
      <c r="MNN43" s="498"/>
      <c r="MNO43" s="498"/>
      <c r="MNP43" s="498"/>
      <c r="MNQ43" s="498"/>
      <c r="MNR43" s="498"/>
      <c r="MNS43" s="498"/>
      <c r="MNT43" s="498"/>
      <c r="MNU43" s="498"/>
      <c r="MNV43" s="498"/>
      <c r="MNW43" s="498"/>
      <c r="MNX43" s="498"/>
      <c r="MNY43" s="498"/>
      <c r="MNZ43" s="498"/>
      <c r="MOA43" s="498"/>
      <c r="MOB43" s="498"/>
      <c r="MOC43" s="498"/>
      <c r="MOD43" s="498"/>
      <c r="MOE43" s="498"/>
      <c r="MOF43" s="498"/>
      <c r="MOG43" s="498"/>
      <c r="MOH43" s="498"/>
      <c r="MOI43" s="498"/>
      <c r="MOJ43" s="498"/>
      <c r="MOK43" s="498"/>
      <c r="MOL43" s="498"/>
      <c r="MOM43" s="498"/>
      <c r="MON43" s="498"/>
      <c r="MOO43" s="498"/>
      <c r="MOP43" s="498"/>
      <c r="MOQ43" s="498"/>
      <c r="MOR43" s="498"/>
      <c r="MOS43" s="498"/>
      <c r="MOT43" s="498"/>
      <c r="MOU43" s="498"/>
      <c r="MOV43" s="498"/>
      <c r="MOW43" s="498"/>
      <c r="MOX43" s="498"/>
      <c r="MOY43" s="498"/>
      <c r="MOZ43" s="498"/>
      <c r="MPA43" s="498"/>
      <c r="MPB43" s="498"/>
      <c r="MPC43" s="498"/>
      <c r="MPD43" s="498"/>
      <c r="MPE43" s="498"/>
      <c r="MPF43" s="498"/>
      <c r="MPG43" s="498"/>
      <c r="MPH43" s="498"/>
      <c r="MPI43" s="498"/>
      <c r="MPJ43" s="498"/>
      <c r="MPK43" s="498"/>
      <c r="MPL43" s="498"/>
      <c r="MPM43" s="498"/>
      <c r="MPN43" s="498"/>
      <c r="MPO43" s="498"/>
      <c r="MPP43" s="498"/>
      <c r="MPQ43" s="498"/>
      <c r="MPR43" s="498"/>
      <c r="MPS43" s="498"/>
      <c r="MPT43" s="498"/>
      <c r="MPU43" s="498"/>
      <c r="MPV43" s="498"/>
      <c r="MPW43" s="498"/>
      <c r="MPX43" s="498"/>
      <c r="MPY43" s="498"/>
      <c r="MPZ43" s="498"/>
      <c r="MQA43" s="498"/>
      <c r="MQB43" s="498"/>
      <c r="MQC43" s="498"/>
      <c r="MQD43" s="498"/>
      <c r="MQE43" s="498"/>
      <c r="MQF43" s="498"/>
      <c r="MQG43" s="498"/>
      <c r="MQH43" s="498"/>
      <c r="MQI43" s="498"/>
      <c r="MQJ43" s="498"/>
      <c r="MQK43" s="498"/>
      <c r="MQL43" s="498"/>
      <c r="MQM43" s="498"/>
      <c r="MQN43" s="498"/>
      <c r="MQO43" s="498"/>
      <c r="MQP43" s="498"/>
      <c r="MQQ43" s="498"/>
      <c r="MQR43" s="498"/>
      <c r="MQS43" s="498"/>
      <c r="MQT43" s="498"/>
      <c r="MQU43" s="498"/>
      <c r="MQV43" s="498"/>
      <c r="MQW43" s="498"/>
      <c r="MQX43" s="498"/>
      <c r="MQY43" s="498"/>
      <c r="MQZ43" s="498"/>
      <c r="MRA43" s="498"/>
      <c r="MRB43" s="498"/>
      <c r="MRC43" s="498"/>
      <c r="MRD43" s="498"/>
      <c r="MRE43" s="498"/>
      <c r="MRF43" s="498"/>
      <c r="MRG43" s="498"/>
      <c r="MRH43" s="498"/>
      <c r="MRI43" s="498"/>
      <c r="MRJ43" s="498"/>
      <c r="MRK43" s="498"/>
      <c r="MRL43" s="498"/>
      <c r="MRM43" s="498"/>
      <c r="MRN43" s="498"/>
      <c r="MRO43" s="498"/>
      <c r="MRP43" s="498"/>
      <c r="MRQ43" s="498"/>
      <c r="MRR43" s="498"/>
      <c r="MRS43" s="498"/>
      <c r="MRT43" s="498"/>
      <c r="MRU43" s="498"/>
      <c r="MRV43" s="498"/>
      <c r="MRW43" s="498"/>
      <c r="MRX43" s="498"/>
      <c r="MRY43" s="498"/>
      <c r="MRZ43" s="498"/>
      <c r="MSA43" s="498"/>
      <c r="MSB43" s="498"/>
      <c r="MSC43" s="498"/>
      <c r="MSD43" s="498"/>
      <c r="MSE43" s="498"/>
      <c r="MSF43" s="498"/>
      <c r="MSG43" s="498"/>
      <c r="MSH43" s="498"/>
      <c r="MSI43" s="498"/>
      <c r="MSJ43" s="498"/>
      <c r="MSK43" s="498"/>
      <c r="MSL43" s="498"/>
      <c r="MSM43" s="498"/>
      <c r="MSN43" s="498"/>
      <c r="MSO43" s="498"/>
      <c r="MSP43" s="498"/>
      <c r="MSQ43" s="498"/>
      <c r="MSR43" s="498"/>
      <c r="MSS43" s="498"/>
      <c r="MST43" s="498"/>
      <c r="MSU43" s="498"/>
      <c r="MSV43" s="498"/>
      <c r="MSW43" s="498"/>
      <c r="MSX43" s="498"/>
      <c r="MSY43" s="498"/>
      <c r="MSZ43" s="498"/>
      <c r="MTA43" s="498"/>
      <c r="MTB43" s="498"/>
      <c r="MTC43" s="498"/>
      <c r="MTD43" s="498"/>
      <c r="MTE43" s="498"/>
      <c r="MTF43" s="498"/>
      <c r="MTG43" s="498"/>
      <c r="MTH43" s="498"/>
      <c r="MTI43" s="498"/>
      <c r="MTJ43" s="498"/>
      <c r="MTK43" s="498"/>
      <c r="MTL43" s="498"/>
      <c r="MTM43" s="498"/>
      <c r="MTN43" s="498"/>
      <c r="MTO43" s="498"/>
      <c r="MTP43" s="498"/>
      <c r="MTQ43" s="498"/>
      <c r="MTR43" s="498"/>
      <c r="MTS43" s="498"/>
      <c r="MTT43" s="498"/>
      <c r="MTU43" s="498"/>
      <c r="MTV43" s="498"/>
      <c r="MTW43" s="498"/>
      <c r="MTX43" s="498"/>
      <c r="MTY43" s="498"/>
      <c r="MTZ43" s="498"/>
      <c r="MUA43" s="498"/>
      <c r="MUB43" s="498"/>
      <c r="MUC43" s="498"/>
      <c r="MUD43" s="498"/>
      <c r="MUE43" s="498"/>
      <c r="MUF43" s="498"/>
      <c r="MUG43" s="498"/>
      <c r="MUH43" s="498"/>
      <c r="MUI43" s="498"/>
      <c r="MUJ43" s="498"/>
      <c r="MUK43" s="498"/>
      <c r="MUL43" s="498"/>
      <c r="MUM43" s="498"/>
      <c r="MUN43" s="498"/>
      <c r="MUO43" s="498"/>
      <c r="MUP43" s="498"/>
      <c r="MUQ43" s="498"/>
      <c r="MUR43" s="498"/>
      <c r="MUS43" s="498"/>
      <c r="MUT43" s="498"/>
      <c r="MUU43" s="498"/>
      <c r="MUV43" s="498"/>
      <c r="MUW43" s="498"/>
      <c r="MUX43" s="498"/>
      <c r="MUY43" s="498"/>
      <c r="MUZ43" s="498"/>
      <c r="MVA43" s="498"/>
      <c r="MVB43" s="498"/>
      <c r="MVC43" s="498"/>
      <c r="MVD43" s="498"/>
      <c r="MVE43" s="498"/>
      <c r="MVF43" s="498"/>
      <c r="MVG43" s="498"/>
      <c r="MVH43" s="498"/>
      <c r="MVI43" s="498"/>
      <c r="MVJ43" s="498"/>
      <c r="MVK43" s="498"/>
      <c r="MVL43" s="498"/>
      <c r="MVM43" s="498"/>
      <c r="MVN43" s="498"/>
      <c r="MVO43" s="498"/>
      <c r="MVP43" s="498"/>
      <c r="MVQ43" s="498"/>
      <c r="MVR43" s="498"/>
      <c r="MVS43" s="498"/>
      <c r="MVT43" s="498"/>
      <c r="MVU43" s="498"/>
      <c r="MVV43" s="498"/>
      <c r="MVW43" s="498"/>
      <c r="MVX43" s="498"/>
      <c r="MVY43" s="498"/>
      <c r="MVZ43" s="498"/>
      <c r="MWA43" s="498"/>
      <c r="MWB43" s="498"/>
      <c r="MWC43" s="498"/>
      <c r="MWD43" s="498"/>
      <c r="MWE43" s="498"/>
      <c r="MWF43" s="498"/>
      <c r="MWG43" s="498"/>
      <c r="MWH43" s="498"/>
      <c r="MWI43" s="498"/>
      <c r="MWJ43" s="498"/>
      <c r="MWK43" s="498"/>
      <c r="MWL43" s="498"/>
      <c r="MWM43" s="498"/>
      <c r="MWN43" s="498"/>
      <c r="MWO43" s="498"/>
      <c r="MWP43" s="498"/>
      <c r="MWQ43" s="498"/>
      <c r="MWR43" s="498"/>
      <c r="MWS43" s="498"/>
      <c r="MWT43" s="498"/>
      <c r="MWU43" s="498"/>
      <c r="MWV43" s="498"/>
      <c r="MWW43" s="498"/>
      <c r="MWX43" s="498"/>
      <c r="MWY43" s="498"/>
      <c r="MWZ43" s="498"/>
      <c r="MXA43" s="498"/>
      <c r="MXB43" s="498"/>
      <c r="MXC43" s="498"/>
      <c r="MXD43" s="498"/>
      <c r="MXE43" s="498"/>
      <c r="MXF43" s="498"/>
      <c r="MXG43" s="498"/>
      <c r="MXH43" s="498"/>
      <c r="MXI43" s="498"/>
      <c r="MXJ43" s="498"/>
      <c r="MXK43" s="498"/>
      <c r="MXL43" s="498"/>
      <c r="MXM43" s="498"/>
      <c r="MXN43" s="498"/>
      <c r="MXO43" s="498"/>
      <c r="MXP43" s="498"/>
      <c r="MXQ43" s="498"/>
      <c r="MXR43" s="498"/>
      <c r="MXS43" s="498"/>
      <c r="MXT43" s="498"/>
      <c r="MXU43" s="498"/>
      <c r="MXV43" s="498"/>
      <c r="MXW43" s="498"/>
      <c r="MXX43" s="498"/>
      <c r="MXY43" s="498"/>
      <c r="MXZ43" s="498"/>
      <c r="MYA43" s="498"/>
      <c r="MYB43" s="498"/>
      <c r="MYC43" s="498"/>
      <c r="MYD43" s="498"/>
      <c r="MYE43" s="498"/>
      <c r="MYF43" s="498"/>
      <c r="MYG43" s="498"/>
      <c r="MYH43" s="498"/>
      <c r="MYI43" s="498"/>
      <c r="MYJ43" s="498"/>
      <c r="MYK43" s="498"/>
      <c r="MYL43" s="498"/>
      <c r="MYM43" s="498"/>
      <c r="MYN43" s="498"/>
      <c r="MYO43" s="498"/>
      <c r="MYP43" s="498"/>
      <c r="MYQ43" s="498"/>
      <c r="MYR43" s="498"/>
      <c r="MYS43" s="498"/>
      <c r="MYT43" s="498"/>
      <c r="MYU43" s="498"/>
      <c r="MYV43" s="498"/>
      <c r="MYW43" s="498"/>
      <c r="MYX43" s="498"/>
      <c r="MYY43" s="498"/>
      <c r="MYZ43" s="498"/>
      <c r="MZA43" s="498"/>
      <c r="MZB43" s="498"/>
      <c r="MZC43" s="498"/>
      <c r="MZD43" s="498"/>
      <c r="MZE43" s="498"/>
      <c r="MZF43" s="498"/>
      <c r="MZG43" s="498"/>
      <c r="MZH43" s="498"/>
      <c r="MZI43" s="498"/>
      <c r="MZJ43" s="498"/>
      <c r="MZK43" s="498"/>
      <c r="MZL43" s="498"/>
      <c r="MZM43" s="498"/>
      <c r="MZN43" s="498"/>
      <c r="MZO43" s="498"/>
      <c r="MZP43" s="498"/>
      <c r="MZQ43" s="498"/>
      <c r="MZR43" s="498"/>
      <c r="MZS43" s="498"/>
      <c r="MZT43" s="498"/>
      <c r="MZU43" s="498"/>
      <c r="MZV43" s="498"/>
      <c r="MZW43" s="498"/>
      <c r="MZX43" s="498"/>
      <c r="MZY43" s="498"/>
      <c r="MZZ43" s="498"/>
      <c r="NAA43" s="498"/>
      <c r="NAB43" s="498"/>
      <c r="NAC43" s="498"/>
      <c r="NAD43" s="498"/>
      <c r="NAE43" s="498"/>
      <c r="NAF43" s="498"/>
      <c r="NAG43" s="498"/>
      <c r="NAH43" s="498"/>
      <c r="NAI43" s="498"/>
      <c r="NAJ43" s="498"/>
      <c r="NAK43" s="498"/>
      <c r="NAL43" s="498"/>
      <c r="NAM43" s="498"/>
      <c r="NAN43" s="498"/>
      <c r="NAO43" s="498"/>
      <c r="NAP43" s="498"/>
      <c r="NAQ43" s="498"/>
      <c r="NAR43" s="498"/>
      <c r="NAS43" s="498"/>
      <c r="NAT43" s="498"/>
      <c r="NAU43" s="498"/>
      <c r="NAV43" s="498"/>
      <c r="NAW43" s="498"/>
      <c r="NAX43" s="498"/>
      <c r="NAY43" s="498"/>
      <c r="NAZ43" s="498"/>
      <c r="NBA43" s="498"/>
      <c r="NBB43" s="498"/>
      <c r="NBC43" s="498"/>
      <c r="NBD43" s="498"/>
      <c r="NBE43" s="498"/>
      <c r="NBF43" s="498"/>
      <c r="NBG43" s="498"/>
      <c r="NBH43" s="498"/>
      <c r="NBI43" s="498"/>
      <c r="NBJ43" s="498"/>
      <c r="NBK43" s="498"/>
      <c r="NBL43" s="498"/>
      <c r="NBM43" s="498"/>
      <c r="NBN43" s="498"/>
      <c r="NBO43" s="498"/>
      <c r="NBP43" s="498"/>
      <c r="NBQ43" s="498"/>
      <c r="NBR43" s="498"/>
      <c r="NBS43" s="498"/>
      <c r="NBT43" s="498"/>
      <c r="NBU43" s="498"/>
      <c r="NBV43" s="498"/>
      <c r="NBW43" s="498"/>
      <c r="NBX43" s="498"/>
      <c r="NBY43" s="498"/>
      <c r="NBZ43" s="498"/>
      <c r="NCA43" s="498"/>
      <c r="NCB43" s="498"/>
      <c r="NCC43" s="498"/>
      <c r="NCD43" s="498"/>
      <c r="NCE43" s="498"/>
      <c r="NCF43" s="498"/>
      <c r="NCG43" s="498"/>
      <c r="NCH43" s="498"/>
      <c r="NCI43" s="498"/>
      <c r="NCJ43" s="498"/>
      <c r="NCK43" s="498"/>
      <c r="NCL43" s="498"/>
      <c r="NCM43" s="498"/>
      <c r="NCN43" s="498"/>
      <c r="NCO43" s="498"/>
      <c r="NCP43" s="498"/>
      <c r="NCQ43" s="498"/>
      <c r="NCR43" s="498"/>
      <c r="NCS43" s="498"/>
      <c r="NCT43" s="498"/>
      <c r="NCU43" s="498"/>
      <c r="NCV43" s="498"/>
      <c r="NCW43" s="498"/>
      <c r="NCX43" s="498"/>
      <c r="NCY43" s="498"/>
      <c r="NCZ43" s="498"/>
      <c r="NDA43" s="498"/>
      <c r="NDB43" s="498"/>
      <c r="NDC43" s="498"/>
      <c r="NDD43" s="498"/>
      <c r="NDE43" s="498"/>
      <c r="NDF43" s="498"/>
      <c r="NDG43" s="498"/>
      <c r="NDH43" s="498"/>
      <c r="NDI43" s="498"/>
      <c r="NDJ43" s="498"/>
      <c r="NDK43" s="498"/>
      <c r="NDL43" s="498"/>
      <c r="NDM43" s="498"/>
      <c r="NDN43" s="498"/>
      <c r="NDO43" s="498"/>
      <c r="NDP43" s="498"/>
      <c r="NDQ43" s="498"/>
      <c r="NDR43" s="498"/>
      <c r="NDS43" s="498"/>
      <c r="NDT43" s="498"/>
      <c r="NDU43" s="498"/>
      <c r="NDV43" s="498"/>
      <c r="NDW43" s="498"/>
      <c r="NDX43" s="498"/>
      <c r="NDY43" s="498"/>
      <c r="NDZ43" s="498"/>
      <c r="NEA43" s="498"/>
      <c r="NEB43" s="498"/>
      <c r="NEC43" s="498"/>
      <c r="NED43" s="498"/>
      <c r="NEE43" s="498"/>
      <c r="NEF43" s="498"/>
      <c r="NEG43" s="498"/>
      <c r="NEH43" s="498"/>
      <c r="NEI43" s="498"/>
      <c r="NEJ43" s="498"/>
      <c r="NEK43" s="498"/>
      <c r="NEL43" s="498"/>
      <c r="NEM43" s="498"/>
      <c r="NEN43" s="498"/>
      <c r="NEO43" s="498"/>
      <c r="NEP43" s="498"/>
      <c r="NEQ43" s="498"/>
      <c r="NER43" s="498"/>
      <c r="NES43" s="498"/>
      <c r="NET43" s="498"/>
      <c r="NEU43" s="498"/>
      <c r="NEV43" s="498"/>
      <c r="NEW43" s="498"/>
      <c r="NEX43" s="498"/>
      <c r="NEY43" s="498"/>
      <c r="NEZ43" s="498"/>
      <c r="NFA43" s="498"/>
      <c r="NFB43" s="498"/>
      <c r="NFC43" s="498"/>
      <c r="NFD43" s="498"/>
      <c r="NFE43" s="498"/>
      <c r="NFF43" s="498"/>
      <c r="NFG43" s="498"/>
      <c r="NFH43" s="498"/>
      <c r="NFI43" s="498"/>
      <c r="NFJ43" s="498"/>
      <c r="NFK43" s="498"/>
      <c r="NFL43" s="498"/>
      <c r="NFM43" s="498"/>
      <c r="NFN43" s="498"/>
      <c r="NFO43" s="498"/>
      <c r="NFP43" s="498"/>
      <c r="NFQ43" s="498"/>
      <c r="NFR43" s="498"/>
      <c r="NFS43" s="498"/>
      <c r="NFT43" s="498"/>
      <c r="NFU43" s="498"/>
      <c r="NFV43" s="498"/>
      <c r="NFW43" s="498"/>
      <c r="NFX43" s="498"/>
      <c r="NFY43" s="498"/>
      <c r="NFZ43" s="498"/>
      <c r="NGA43" s="498"/>
      <c r="NGB43" s="498"/>
      <c r="NGC43" s="498"/>
      <c r="NGD43" s="498"/>
      <c r="NGE43" s="498"/>
      <c r="NGF43" s="498"/>
      <c r="NGG43" s="498"/>
      <c r="NGH43" s="498"/>
      <c r="NGI43" s="498"/>
      <c r="NGJ43" s="498"/>
      <c r="NGK43" s="498"/>
      <c r="NGL43" s="498"/>
      <c r="NGM43" s="498"/>
      <c r="NGN43" s="498"/>
      <c r="NGO43" s="498"/>
      <c r="NGP43" s="498"/>
      <c r="NGQ43" s="498"/>
      <c r="NGR43" s="498"/>
      <c r="NGS43" s="498"/>
      <c r="NGT43" s="498"/>
      <c r="NGU43" s="498"/>
      <c r="NGV43" s="498"/>
      <c r="NGW43" s="498"/>
      <c r="NGX43" s="498"/>
      <c r="NGY43" s="498"/>
      <c r="NGZ43" s="498"/>
      <c r="NHA43" s="498"/>
      <c r="NHB43" s="498"/>
      <c r="NHC43" s="498"/>
      <c r="NHD43" s="498"/>
      <c r="NHE43" s="498"/>
      <c r="NHF43" s="498"/>
      <c r="NHG43" s="498"/>
      <c r="NHH43" s="498"/>
      <c r="NHI43" s="498"/>
      <c r="NHJ43" s="498"/>
      <c r="NHK43" s="498"/>
      <c r="NHL43" s="498"/>
      <c r="NHM43" s="498"/>
      <c r="NHN43" s="498"/>
      <c r="NHO43" s="498"/>
      <c r="NHP43" s="498"/>
      <c r="NHQ43" s="498"/>
      <c r="NHR43" s="498"/>
      <c r="NHS43" s="498"/>
      <c r="NHT43" s="498"/>
      <c r="NHU43" s="498"/>
      <c r="NHV43" s="498"/>
      <c r="NHW43" s="498"/>
      <c r="NHX43" s="498"/>
      <c r="NHY43" s="498"/>
      <c r="NHZ43" s="498"/>
      <c r="NIA43" s="498"/>
      <c r="NIB43" s="498"/>
      <c r="NIC43" s="498"/>
      <c r="NID43" s="498"/>
      <c r="NIE43" s="498"/>
      <c r="NIF43" s="498"/>
      <c r="NIG43" s="498"/>
      <c r="NIH43" s="498"/>
      <c r="NII43" s="498"/>
      <c r="NIJ43" s="498"/>
      <c r="NIK43" s="498"/>
      <c r="NIL43" s="498"/>
      <c r="NIM43" s="498"/>
      <c r="NIN43" s="498"/>
      <c r="NIO43" s="498"/>
      <c r="NIP43" s="498"/>
      <c r="NIQ43" s="498"/>
      <c r="NIR43" s="498"/>
      <c r="NIS43" s="498"/>
      <c r="NIT43" s="498"/>
      <c r="NIU43" s="498"/>
      <c r="NIV43" s="498"/>
      <c r="NIW43" s="498"/>
      <c r="NIX43" s="498"/>
      <c r="NIY43" s="498"/>
      <c r="NIZ43" s="498"/>
      <c r="NJA43" s="498"/>
      <c r="NJB43" s="498"/>
      <c r="NJC43" s="498"/>
      <c r="NJD43" s="498"/>
      <c r="NJE43" s="498"/>
      <c r="NJF43" s="498"/>
      <c r="NJG43" s="498"/>
      <c r="NJH43" s="498"/>
      <c r="NJI43" s="498"/>
      <c r="NJJ43" s="498"/>
      <c r="NJK43" s="498"/>
      <c r="NJL43" s="498"/>
      <c r="NJM43" s="498"/>
      <c r="NJN43" s="498"/>
      <c r="NJO43" s="498"/>
      <c r="NJP43" s="498"/>
      <c r="NJQ43" s="498"/>
      <c r="NJR43" s="498"/>
      <c r="NJS43" s="498"/>
      <c r="NJT43" s="498"/>
      <c r="NJU43" s="498"/>
      <c r="NJV43" s="498"/>
      <c r="NJW43" s="498"/>
      <c r="NJX43" s="498"/>
      <c r="NJY43" s="498"/>
      <c r="NJZ43" s="498"/>
      <c r="NKA43" s="498"/>
      <c r="NKB43" s="498"/>
      <c r="NKC43" s="498"/>
      <c r="NKD43" s="498"/>
      <c r="NKE43" s="498"/>
      <c r="NKF43" s="498"/>
      <c r="NKG43" s="498"/>
      <c r="NKH43" s="498"/>
      <c r="NKI43" s="498"/>
      <c r="NKJ43" s="498"/>
      <c r="NKK43" s="498"/>
      <c r="NKL43" s="498"/>
      <c r="NKM43" s="498"/>
      <c r="NKN43" s="498"/>
      <c r="NKO43" s="498"/>
      <c r="NKP43" s="498"/>
      <c r="NKQ43" s="498"/>
      <c r="NKR43" s="498"/>
      <c r="NKS43" s="498"/>
      <c r="NKT43" s="498"/>
      <c r="NKU43" s="498"/>
      <c r="NKV43" s="498"/>
      <c r="NKW43" s="498"/>
      <c r="NKX43" s="498"/>
      <c r="NKY43" s="498"/>
      <c r="NKZ43" s="498"/>
      <c r="NLA43" s="498"/>
      <c r="NLB43" s="498"/>
      <c r="NLC43" s="498"/>
      <c r="NLD43" s="498"/>
      <c r="NLE43" s="498"/>
      <c r="NLF43" s="498"/>
      <c r="NLG43" s="498"/>
      <c r="NLH43" s="498"/>
      <c r="NLI43" s="498"/>
      <c r="NLJ43" s="498"/>
      <c r="NLK43" s="498"/>
      <c r="NLL43" s="498"/>
      <c r="NLM43" s="498"/>
      <c r="NLN43" s="498"/>
      <c r="NLO43" s="498"/>
      <c r="NLP43" s="498"/>
      <c r="NLQ43" s="498"/>
      <c r="NLR43" s="498"/>
      <c r="NLS43" s="498"/>
      <c r="NLT43" s="498"/>
      <c r="NLU43" s="498"/>
      <c r="NLV43" s="498"/>
      <c r="NLW43" s="498"/>
      <c r="NLX43" s="498"/>
      <c r="NLY43" s="498"/>
      <c r="NLZ43" s="498"/>
      <c r="NMA43" s="498"/>
      <c r="NMB43" s="498"/>
      <c r="NMC43" s="498"/>
      <c r="NMD43" s="498"/>
      <c r="NME43" s="498"/>
      <c r="NMF43" s="498"/>
      <c r="NMG43" s="498"/>
      <c r="NMH43" s="498"/>
      <c r="NMI43" s="498"/>
      <c r="NMJ43" s="498"/>
      <c r="NMK43" s="498"/>
      <c r="NML43" s="498"/>
      <c r="NMM43" s="498"/>
      <c r="NMN43" s="498"/>
      <c r="NMO43" s="498"/>
      <c r="NMP43" s="498"/>
      <c r="NMQ43" s="498"/>
      <c r="NMR43" s="498"/>
      <c r="NMS43" s="498"/>
      <c r="NMT43" s="498"/>
      <c r="NMU43" s="498"/>
      <c r="NMV43" s="498"/>
      <c r="NMW43" s="498"/>
      <c r="NMX43" s="498"/>
      <c r="NMY43" s="498"/>
      <c r="NMZ43" s="498"/>
      <c r="NNA43" s="498"/>
      <c r="NNB43" s="498"/>
      <c r="NNC43" s="498"/>
      <c r="NND43" s="498"/>
      <c r="NNE43" s="498"/>
      <c r="NNF43" s="498"/>
      <c r="NNG43" s="498"/>
      <c r="NNH43" s="498"/>
      <c r="NNI43" s="498"/>
      <c r="NNJ43" s="498"/>
      <c r="NNK43" s="498"/>
      <c r="NNL43" s="498"/>
      <c r="NNM43" s="498"/>
      <c r="NNN43" s="498"/>
      <c r="NNO43" s="498"/>
      <c r="NNP43" s="498"/>
      <c r="NNQ43" s="498"/>
      <c r="NNR43" s="498"/>
      <c r="NNS43" s="498"/>
      <c r="NNT43" s="498"/>
      <c r="NNU43" s="498"/>
      <c r="NNV43" s="498"/>
      <c r="NNW43" s="498"/>
      <c r="NNX43" s="498"/>
      <c r="NNY43" s="498"/>
      <c r="NNZ43" s="498"/>
      <c r="NOA43" s="498"/>
      <c r="NOB43" s="498"/>
      <c r="NOC43" s="498"/>
      <c r="NOD43" s="498"/>
      <c r="NOE43" s="498"/>
      <c r="NOF43" s="498"/>
      <c r="NOG43" s="498"/>
      <c r="NOH43" s="498"/>
      <c r="NOI43" s="498"/>
      <c r="NOJ43" s="498"/>
      <c r="NOK43" s="498"/>
      <c r="NOL43" s="498"/>
      <c r="NOM43" s="498"/>
      <c r="NON43" s="498"/>
      <c r="NOO43" s="498"/>
      <c r="NOP43" s="498"/>
      <c r="NOQ43" s="498"/>
      <c r="NOR43" s="498"/>
      <c r="NOS43" s="498"/>
      <c r="NOT43" s="498"/>
      <c r="NOU43" s="498"/>
      <c r="NOV43" s="498"/>
      <c r="NOW43" s="498"/>
      <c r="NOX43" s="498"/>
      <c r="NOY43" s="498"/>
      <c r="NOZ43" s="498"/>
      <c r="NPA43" s="498"/>
      <c r="NPB43" s="498"/>
      <c r="NPC43" s="498"/>
      <c r="NPD43" s="498"/>
      <c r="NPE43" s="498"/>
      <c r="NPF43" s="498"/>
      <c r="NPG43" s="498"/>
      <c r="NPH43" s="498"/>
      <c r="NPI43" s="498"/>
      <c r="NPJ43" s="498"/>
      <c r="NPK43" s="498"/>
      <c r="NPL43" s="498"/>
      <c r="NPM43" s="498"/>
      <c r="NPN43" s="498"/>
      <c r="NPO43" s="498"/>
      <c r="NPP43" s="498"/>
      <c r="NPQ43" s="498"/>
      <c r="NPR43" s="498"/>
      <c r="NPS43" s="498"/>
      <c r="NPT43" s="498"/>
      <c r="NPU43" s="498"/>
      <c r="NPV43" s="498"/>
      <c r="NPW43" s="498"/>
      <c r="NPX43" s="498"/>
      <c r="NPY43" s="498"/>
      <c r="NPZ43" s="498"/>
      <c r="NQA43" s="498"/>
      <c r="NQB43" s="498"/>
      <c r="NQC43" s="498"/>
      <c r="NQD43" s="498"/>
      <c r="NQE43" s="498"/>
      <c r="NQF43" s="498"/>
      <c r="NQG43" s="498"/>
      <c r="NQH43" s="498"/>
      <c r="NQI43" s="498"/>
      <c r="NQJ43" s="498"/>
      <c r="NQK43" s="498"/>
      <c r="NQL43" s="498"/>
      <c r="NQM43" s="498"/>
      <c r="NQN43" s="498"/>
      <c r="NQO43" s="498"/>
      <c r="NQP43" s="498"/>
      <c r="NQQ43" s="498"/>
      <c r="NQR43" s="498"/>
      <c r="NQS43" s="498"/>
      <c r="NQT43" s="498"/>
      <c r="NQU43" s="498"/>
      <c r="NQV43" s="498"/>
      <c r="NQW43" s="498"/>
      <c r="NQX43" s="498"/>
      <c r="NQY43" s="498"/>
      <c r="NQZ43" s="498"/>
      <c r="NRA43" s="498"/>
      <c r="NRB43" s="498"/>
      <c r="NRC43" s="498"/>
      <c r="NRD43" s="498"/>
      <c r="NRE43" s="498"/>
      <c r="NRF43" s="498"/>
      <c r="NRG43" s="498"/>
      <c r="NRH43" s="498"/>
      <c r="NRI43" s="498"/>
      <c r="NRJ43" s="498"/>
      <c r="NRK43" s="498"/>
      <c r="NRL43" s="498"/>
      <c r="NRM43" s="498"/>
      <c r="NRN43" s="498"/>
      <c r="NRO43" s="498"/>
      <c r="NRP43" s="498"/>
      <c r="NRQ43" s="498"/>
      <c r="NRR43" s="498"/>
      <c r="NRS43" s="498"/>
      <c r="NRT43" s="498"/>
      <c r="NRU43" s="498"/>
      <c r="NRV43" s="498"/>
      <c r="NRW43" s="498"/>
      <c r="NRX43" s="498"/>
      <c r="NRY43" s="498"/>
      <c r="NRZ43" s="498"/>
      <c r="NSA43" s="498"/>
      <c r="NSB43" s="498"/>
      <c r="NSC43" s="498"/>
      <c r="NSD43" s="498"/>
      <c r="NSE43" s="498"/>
      <c r="NSF43" s="498"/>
      <c r="NSG43" s="498"/>
      <c r="NSH43" s="498"/>
      <c r="NSI43" s="498"/>
      <c r="NSJ43" s="498"/>
      <c r="NSK43" s="498"/>
      <c r="NSL43" s="498"/>
      <c r="NSM43" s="498"/>
      <c r="NSN43" s="498"/>
      <c r="NSO43" s="498"/>
      <c r="NSP43" s="498"/>
      <c r="NSQ43" s="498"/>
      <c r="NSR43" s="498"/>
      <c r="NSS43" s="498"/>
      <c r="NST43" s="498"/>
      <c r="NSU43" s="498"/>
      <c r="NSV43" s="498"/>
      <c r="NSW43" s="498"/>
      <c r="NSX43" s="498"/>
      <c r="NSY43" s="498"/>
      <c r="NSZ43" s="498"/>
      <c r="NTA43" s="498"/>
      <c r="NTB43" s="498"/>
      <c r="NTC43" s="498"/>
      <c r="NTD43" s="498"/>
      <c r="NTE43" s="498"/>
      <c r="NTF43" s="498"/>
      <c r="NTG43" s="498"/>
      <c r="NTH43" s="498"/>
      <c r="NTI43" s="498"/>
      <c r="NTJ43" s="498"/>
      <c r="NTK43" s="498"/>
      <c r="NTL43" s="498"/>
      <c r="NTM43" s="498"/>
      <c r="NTN43" s="498"/>
      <c r="NTO43" s="498"/>
      <c r="NTP43" s="498"/>
      <c r="NTQ43" s="498"/>
      <c r="NTR43" s="498"/>
      <c r="NTS43" s="498"/>
      <c r="NTT43" s="498"/>
      <c r="NTU43" s="498"/>
      <c r="NTV43" s="498"/>
      <c r="NTW43" s="498"/>
      <c r="NTX43" s="498"/>
      <c r="NTY43" s="498"/>
      <c r="NTZ43" s="498"/>
      <c r="NUA43" s="498"/>
      <c r="NUB43" s="498"/>
      <c r="NUC43" s="498"/>
      <c r="NUD43" s="498"/>
      <c r="NUE43" s="498"/>
      <c r="NUF43" s="498"/>
      <c r="NUG43" s="498"/>
      <c r="NUH43" s="498"/>
      <c r="NUI43" s="498"/>
      <c r="NUJ43" s="498"/>
      <c r="NUK43" s="498"/>
      <c r="NUL43" s="498"/>
      <c r="NUM43" s="498"/>
      <c r="NUN43" s="498"/>
      <c r="NUO43" s="498"/>
      <c r="NUP43" s="498"/>
      <c r="NUQ43" s="498"/>
      <c r="NUR43" s="498"/>
      <c r="NUS43" s="498"/>
      <c r="NUT43" s="498"/>
      <c r="NUU43" s="498"/>
      <c r="NUV43" s="498"/>
      <c r="NUW43" s="498"/>
      <c r="NUX43" s="498"/>
      <c r="NUY43" s="498"/>
      <c r="NUZ43" s="498"/>
      <c r="NVA43" s="498"/>
      <c r="NVB43" s="498"/>
      <c r="NVC43" s="498"/>
      <c r="NVD43" s="498"/>
      <c r="NVE43" s="498"/>
      <c r="NVF43" s="498"/>
      <c r="NVG43" s="498"/>
      <c r="NVH43" s="498"/>
      <c r="NVI43" s="498"/>
      <c r="NVJ43" s="498"/>
      <c r="NVK43" s="498"/>
      <c r="NVL43" s="498"/>
      <c r="NVM43" s="498"/>
      <c r="NVN43" s="498"/>
      <c r="NVO43" s="498"/>
      <c r="NVP43" s="498"/>
      <c r="NVQ43" s="498"/>
      <c r="NVR43" s="498"/>
      <c r="NVS43" s="498"/>
      <c r="NVT43" s="498"/>
      <c r="NVU43" s="498"/>
      <c r="NVV43" s="498"/>
      <c r="NVW43" s="498"/>
      <c r="NVX43" s="498"/>
      <c r="NVY43" s="498"/>
      <c r="NVZ43" s="498"/>
      <c r="NWA43" s="498"/>
      <c r="NWB43" s="498"/>
      <c r="NWC43" s="498"/>
      <c r="NWD43" s="498"/>
      <c r="NWE43" s="498"/>
      <c r="NWF43" s="498"/>
      <c r="NWG43" s="498"/>
      <c r="NWH43" s="498"/>
      <c r="NWI43" s="498"/>
      <c r="NWJ43" s="498"/>
      <c r="NWK43" s="498"/>
      <c r="NWL43" s="498"/>
      <c r="NWM43" s="498"/>
      <c r="NWN43" s="498"/>
      <c r="NWO43" s="498"/>
      <c r="NWP43" s="498"/>
      <c r="NWQ43" s="498"/>
      <c r="NWR43" s="498"/>
      <c r="NWS43" s="498"/>
      <c r="NWT43" s="498"/>
      <c r="NWU43" s="498"/>
      <c r="NWV43" s="498"/>
      <c r="NWW43" s="498"/>
      <c r="NWX43" s="498"/>
      <c r="NWY43" s="498"/>
      <c r="NWZ43" s="498"/>
      <c r="NXA43" s="498"/>
      <c r="NXB43" s="498"/>
      <c r="NXC43" s="498"/>
      <c r="NXD43" s="498"/>
      <c r="NXE43" s="498"/>
      <c r="NXF43" s="498"/>
      <c r="NXG43" s="498"/>
      <c r="NXH43" s="498"/>
      <c r="NXI43" s="498"/>
      <c r="NXJ43" s="498"/>
      <c r="NXK43" s="498"/>
      <c r="NXL43" s="498"/>
      <c r="NXM43" s="498"/>
      <c r="NXN43" s="498"/>
      <c r="NXO43" s="498"/>
      <c r="NXP43" s="498"/>
      <c r="NXQ43" s="498"/>
      <c r="NXR43" s="498"/>
      <c r="NXS43" s="498"/>
      <c r="NXT43" s="498"/>
      <c r="NXU43" s="498"/>
      <c r="NXV43" s="498"/>
      <c r="NXW43" s="498"/>
      <c r="NXX43" s="498"/>
      <c r="NXY43" s="498"/>
      <c r="NXZ43" s="498"/>
      <c r="NYA43" s="498"/>
      <c r="NYB43" s="498"/>
      <c r="NYC43" s="498"/>
      <c r="NYD43" s="498"/>
      <c r="NYE43" s="498"/>
      <c r="NYF43" s="498"/>
      <c r="NYG43" s="498"/>
      <c r="NYH43" s="498"/>
      <c r="NYI43" s="498"/>
      <c r="NYJ43" s="498"/>
      <c r="NYK43" s="498"/>
      <c r="NYL43" s="498"/>
      <c r="NYM43" s="498"/>
      <c r="NYN43" s="498"/>
      <c r="NYO43" s="498"/>
      <c r="NYP43" s="498"/>
      <c r="NYQ43" s="498"/>
      <c r="NYR43" s="498"/>
      <c r="NYS43" s="498"/>
      <c r="NYT43" s="498"/>
      <c r="NYU43" s="498"/>
      <c r="NYV43" s="498"/>
      <c r="NYW43" s="498"/>
      <c r="NYX43" s="498"/>
      <c r="NYY43" s="498"/>
      <c r="NYZ43" s="498"/>
      <c r="NZA43" s="498"/>
      <c r="NZB43" s="498"/>
      <c r="NZC43" s="498"/>
      <c r="NZD43" s="498"/>
      <c r="NZE43" s="498"/>
      <c r="NZF43" s="498"/>
      <c r="NZG43" s="498"/>
      <c r="NZH43" s="498"/>
      <c r="NZI43" s="498"/>
      <c r="NZJ43" s="498"/>
      <c r="NZK43" s="498"/>
      <c r="NZL43" s="498"/>
      <c r="NZM43" s="498"/>
      <c r="NZN43" s="498"/>
      <c r="NZO43" s="498"/>
      <c r="NZP43" s="498"/>
      <c r="NZQ43" s="498"/>
      <c r="NZR43" s="498"/>
      <c r="NZS43" s="498"/>
      <c r="NZT43" s="498"/>
      <c r="NZU43" s="498"/>
      <c r="NZV43" s="498"/>
      <c r="NZW43" s="498"/>
      <c r="NZX43" s="498"/>
      <c r="NZY43" s="498"/>
      <c r="NZZ43" s="498"/>
      <c r="OAA43" s="498"/>
      <c r="OAB43" s="498"/>
      <c r="OAC43" s="498"/>
      <c r="OAD43" s="498"/>
      <c r="OAE43" s="498"/>
      <c r="OAF43" s="498"/>
      <c r="OAG43" s="498"/>
      <c r="OAH43" s="498"/>
      <c r="OAI43" s="498"/>
      <c r="OAJ43" s="498"/>
      <c r="OAK43" s="498"/>
      <c r="OAL43" s="498"/>
      <c r="OAM43" s="498"/>
      <c r="OAN43" s="498"/>
      <c r="OAO43" s="498"/>
      <c r="OAP43" s="498"/>
      <c r="OAQ43" s="498"/>
      <c r="OAR43" s="498"/>
      <c r="OAS43" s="498"/>
      <c r="OAT43" s="498"/>
      <c r="OAU43" s="498"/>
      <c r="OAV43" s="498"/>
      <c r="OAW43" s="498"/>
      <c r="OAX43" s="498"/>
      <c r="OAY43" s="498"/>
      <c r="OAZ43" s="498"/>
      <c r="OBA43" s="498"/>
      <c r="OBB43" s="498"/>
      <c r="OBC43" s="498"/>
      <c r="OBD43" s="498"/>
      <c r="OBE43" s="498"/>
      <c r="OBF43" s="498"/>
      <c r="OBG43" s="498"/>
      <c r="OBH43" s="498"/>
      <c r="OBI43" s="498"/>
      <c r="OBJ43" s="498"/>
      <c r="OBK43" s="498"/>
      <c r="OBL43" s="498"/>
      <c r="OBM43" s="498"/>
      <c r="OBN43" s="498"/>
      <c r="OBO43" s="498"/>
      <c r="OBP43" s="498"/>
      <c r="OBQ43" s="498"/>
      <c r="OBR43" s="498"/>
      <c r="OBS43" s="498"/>
      <c r="OBT43" s="498"/>
      <c r="OBU43" s="498"/>
      <c r="OBV43" s="498"/>
      <c r="OBW43" s="498"/>
      <c r="OBX43" s="498"/>
      <c r="OBY43" s="498"/>
      <c r="OBZ43" s="498"/>
      <c r="OCA43" s="498"/>
      <c r="OCB43" s="498"/>
      <c r="OCC43" s="498"/>
      <c r="OCD43" s="498"/>
      <c r="OCE43" s="498"/>
      <c r="OCF43" s="498"/>
      <c r="OCG43" s="498"/>
      <c r="OCH43" s="498"/>
      <c r="OCI43" s="498"/>
      <c r="OCJ43" s="498"/>
      <c r="OCK43" s="498"/>
      <c r="OCL43" s="498"/>
      <c r="OCM43" s="498"/>
      <c r="OCN43" s="498"/>
      <c r="OCO43" s="498"/>
      <c r="OCP43" s="498"/>
      <c r="OCQ43" s="498"/>
      <c r="OCR43" s="498"/>
      <c r="OCS43" s="498"/>
      <c r="OCT43" s="498"/>
      <c r="OCU43" s="498"/>
      <c r="OCV43" s="498"/>
      <c r="OCW43" s="498"/>
      <c r="OCX43" s="498"/>
      <c r="OCY43" s="498"/>
      <c r="OCZ43" s="498"/>
      <c r="ODA43" s="498"/>
      <c r="ODB43" s="498"/>
      <c r="ODC43" s="498"/>
      <c r="ODD43" s="498"/>
      <c r="ODE43" s="498"/>
      <c r="ODF43" s="498"/>
      <c r="ODG43" s="498"/>
      <c r="ODH43" s="498"/>
      <c r="ODI43" s="498"/>
      <c r="ODJ43" s="498"/>
      <c r="ODK43" s="498"/>
      <c r="ODL43" s="498"/>
      <c r="ODM43" s="498"/>
      <c r="ODN43" s="498"/>
      <c r="ODO43" s="498"/>
      <c r="ODP43" s="498"/>
      <c r="ODQ43" s="498"/>
      <c r="ODR43" s="498"/>
      <c r="ODS43" s="498"/>
      <c r="ODT43" s="498"/>
      <c r="ODU43" s="498"/>
      <c r="ODV43" s="498"/>
      <c r="ODW43" s="498"/>
      <c r="ODX43" s="498"/>
      <c r="ODY43" s="498"/>
      <c r="ODZ43" s="498"/>
      <c r="OEA43" s="498"/>
      <c r="OEB43" s="498"/>
      <c r="OEC43" s="498"/>
      <c r="OED43" s="498"/>
      <c r="OEE43" s="498"/>
      <c r="OEF43" s="498"/>
      <c r="OEG43" s="498"/>
      <c r="OEH43" s="498"/>
      <c r="OEI43" s="498"/>
      <c r="OEJ43" s="498"/>
      <c r="OEK43" s="498"/>
      <c r="OEL43" s="498"/>
      <c r="OEM43" s="498"/>
      <c r="OEN43" s="498"/>
      <c r="OEO43" s="498"/>
      <c r="OEP43" s="498"/>
      <c r="OEQ43" s="498"/>
      <c r="OER43" s="498"/>
      <c r="OES43" s="498"/>
      <c r="OET43" s="498"/>
      <c r="OEU43" s="498"/>
      <c r="OEV43" s="498"/>
      <c r="OEW43" s="498"/>
      <c r="OEX43" s="498"/>
      <c r="OEY43" s="498"/>
      <c r="OEZ43" s="498"/>
      <c r="OFA43" s="498"/>
      <c r="OFB43" s="498"/>
      <c r="OFC43" s="498"/>
      <c r="OFD43" s="498"/>
      <c r="OFE43" s="498"/>
      <c r="OFF43" s="498"/>
      <c r="OFG43" s="498"/>
      <c r="OFH43" s="498"/>
      <c r="OFI43" s="498"/>
      <c r="OFJ43" s="498"/>
      <c r="OFK43" s="498"/>
      <c r="OFL43" s="498"/>
      <c r="OFM43" s="498"/>
      <c r="OFN43" s="498"/>
      <c r="OFO43" s="498"/>
      <c r="OFP43" s="498"/>
      <c r="OFQ43" s="498"/>
      <c r="OFR43" s="498"/>
      <c r="OFS43" s="498"/>
      <c r="OFT43" s="498"/>
      <c r="OFU43" s="498"/>
      <c r="OFV43" s="498"/>
      <c r="OFW43" s="498"/>
      <c r="OFX43" s="498"/>
      <c r="OFY43" s="498"/>
      <c r="OFZ43" s="498"/>
      <c r="OGA43" s="498"/>
      <c r="OGB43" s="498"/>
      <c r="OGC43" s="498"/>
      <c r="OGD43" s="498"/>
      <c r="OGE43" s="498"/>
      <c r="OGF43" s="498"/>
      <c r="OGG43" s="498"/>
      <c r="OGH43" s="498"/>
      <c r="OGI43" s="498"/>
      <c r="OGJ43" s="498"/>
      <c r="OGK43" s="498"/>
      <c r="OGL43" s="498"/>
      <c r="OGM43" s="498"/>
      <c r="OGN43" s="498"/>
      <c r="OGO43" s="498"/>
      <c r="OGP43" s="498"/>
      <c r="OGQ43" s="498"/>
      <c r="OGR43" s="498"/>
      <c r="OGS43" s="498"/>
      <c r="OGT43" s="498"/>
      <c r="OGU43" s="498"/>
      <c r="OGV43" s="498"/>
      <c r="OGW43" s="498"/>
      <c r="OGX43" s="498"/>
      <c r="OGY43" s="498"/>
      <c r="OGZ43" s="498"/>
      <c r="OHA43" s="498"/>
      <c r="OHB43" s="498"/>
      <c r="OHC43" s="498"/>
      <c r="OHD43" s="498"/>
      <c r="OHE43" s="498"/>
      <c r="OHF43" s="498"/>
      <c r="OHG43" s="498"/>
      <c r="OHH43" s="498"/>
      <c r="OHI43" s="498"/>
      <c r="OHJ43" s="498"/>
      <c r="OHK43" s="498"/>
      <c r="OHL43" s="498"/>
      <c r="OHM43" s="498"/>
      <c r="OHN43" s="498"/>
      <c r="OHO43" s="498"/>
      <c r="OHP43" s="498"/>
      <c r="OHQ43" s="498"/>
      <c r="OHR43" s="498"/>
      <c r="OHS43" s="498"/>
      <c r="OHT43" s="498"/>
      <c r="OHU43" s="498"/>
      <c r="OHV43" s="498"/>
      <c r="OHW43" s="498"/>
      <c r="OHX43" s="498"/>
      <c r="OHY43" s="498"/>
      <c r="OHZ43" s="498"/>
      <c r="OIA43" s="498"/>
      <c r="OIB43" s="498"/>
      <c r="OIC43" s="498"/>
      <c r="OID43" s="498"/>
      <c r="OIE43" s="498"/>
      <c r="OIF43" s="498"/>
      <c r="OIG43" s="498"/>
      <c r="OIH43" s="498"/>
      <c r="OII43" s="498"/>
      <c r="OIJ43" s="498"/>
      <c r="OIK43" s="498"/>
      <c r="OIL43" s="498"/>
      <c r="OIM43" s="498"/>
      <c r="OIN43" s="498"/>
      <c r="OIO43" s="498"/>
      <c r="OIP43" s="498"/>
      <c r="OIQ43" s="498"/>
      <c r="OIR43" s="498"/>
      <c r="OIS43" s="498"/>
      <c r="OIT43" s="498"/>
      <c r="OIU43" s="498"/>
      <c r="OIV43" s="498"/>
      <c r="OIW43" s="498"/>
      <c r="OIX43" s="498"/>
      <c r="OIY43" s="498"/>
      <c r="OIZ43" s="498"/>
      <c r="OJA43" s="498"/>
      <c r="OJB43" s="498"/>
      <c r="OJC43" s="498"/>
      <c r="OJD43" s="498"/>
      <c r="OJE43" s="498"/>
      <c r="OJF43" s="498"/>
      <c r="OJG43" s="498"/>
      <c r="OJH43" s="498"/>
      <c r="OJI43" s="498"/>
      <c r="OJJ43" s="498"/>
      <c r="OJK43" s="498"/>
      <c r="OJL43" s="498"/>
      <c r="OJM43" s="498"/>
      <c r="OJN43" s="498"/>
      <c r="OJO43" s="498"/>
      <c r="OJP43" s="498"/>
      <c r="OJQ43" s="498"/>
      <c r="OJR43" s="498"/>
      <c r="OJS43" s="498"/>
      <c r="OJT43" s="498"/>
      <c r="OJU43" s="498"/>
      <c r="OJV43" s="498"/>
      <c r="OJW43" s="498"/>
      <c r="OJX43" s="498"/>
      <c r="OJY43" s="498"/>
      <c r="OJZ43" s="498"/>
      <c r="OKA43" s="498"/>
      <c r="OKB43" s="498"/>
      <c r="OKC43" s="498"/>
      <c r="OKD43" s="498"/>
      <c r="OKE43" s="498"/>
      <c r="OKF43" s="498"/>
      <c r="OKG43" s="498"/>
      <c r="OKH43" s="498"/>
      <c r="OKI43" s="498"/>
      <c r="OKJ43" s="498"/>
      <c r="OKK43" s="498"/>
      <c r="OKL43" s="498"/>
      <c r="OKM43" s="498"/>
      <c r="OKN43" s="498"/>
      <c r="OKO43" s="498"/>
      <c r="OKP43" s="498"/>
      <c r="OKQ43" s="498"/>
      <c r="OKR43" s="498"/>
      <c r="OKS43" s="498"/>
      <c r="OKT43" s="498"/>
      <c r="OKU43" s="498"/>
      <c r="OKV43" s="498"/>
      <c r="OKW43" s="498"/>
      <c r="OKX43" s="498"/>
      <c r="OKY43" s="498"/>
      <c r="OKZ43" s="498"/>
      <c r="OLA43" s="498"/>
      <c r="OLB43" s="498"/>
      <c r="OLC43" s="498"/>
      <c r="OLD43" s="498"/>
      <c r="OLE43" s="498"/>
      <c r="OLF43" s="498"/>
      <c r="OLG43" s="498"/>
      <c r="OLH43" s="498"/>
      <c r="OLI43" s="498"/>
      <c r="OLJ43" s="498"/>
      <c r="OLK43" s="498"/>
      <c r="OLL43" s="498"/>
      <c r="OLM43" s="498"/>
      <c r="OLN43" s="498"/>
      <c r="OLO43" s="498"/>
      <c r="OLP43" s="498"/>
      <c r="OLQ43" s="498"/>
      <c r="OLR43" s="498"/>
      <c r="OLS43" s="498"/>
      <c r="OLT43" s="498"/>
      <c r="OLU43" s="498"/>
      <c r="OLV43" s="498"/>
      <c r="OLW43" s="498"/>
      <c r="OLX43" s="498"/>
      <c r="OLY43" s="498"/>
      <c r="OLZ43" s="498"/>
      <c r="OMA43" s="498"/>
      <c r="OMB43" s="498"/>
      <c r="OMC43" s="498"/>
      <c r="OMD43" s="498"/>
      <c r="OME43" s="498"/>
      <c r="OMF43" s="498"/>
      <c r="OMG43" s="498"/>
      <c r="OMH43" s="498"/>
      <c r="OMI43" s="498"/>
      <c r="OMJ43" s="498"/>
      <c r="OMK43" s="498"/>
      <c r="OML43" s="498"/>
      <c r="OMM43" s="498"/>
      <c r="OMN43" s="498"/>
      <c r="OMO43" s="498"/>
      <c r="OMP43" s="498"/>
      <c r="OMQ43" s="498"/>
      <c r="OMR43" s="498"/>
      <c r="OMS43" s="498"/>
      <c r="OMT43" s="498"/>
      <c r="OMU43" s="498"/>
      <c r="OMV43" s="498"/>
      <c r="OMW43" s="498"/>
      <c r="OMX43" s="498"/>
      <c r="OMY43" s="498"/>
      <c r="OMZ43" s="498"/>
      <c r="ONA43" s="498"/>
      <c r="ONB43" s="498"/>
      <c r="ONC43" s="498"/>
      <c r="OND43" s="498"/>
      <c r="ONE43" s="498"/>
      <c r="ONF43" s="498"/>
      <c r="ONG43" s="498"/>
      <c r="ONH43" s="498"/>
      <c r="ONI43" s="498"/>
      <c r="ONJ43" s="498"/>
      <c r="ONK43" s="498"/>
      <c r="ONL43" s="498"/>
      <c r="ONM43" s="498"/>
      <c r="ONN43" s="498"/>
      <c r="ONO43" s="498"/>
      <c r="ONP43" s="498"/>
      <c r="ONQ43" s="498"/>
      <c r="ONR43" s="498"/>
      <c r="ONS43" s="498"/>
      <c r="ONT43" s="498"/>
      <c r="ONU43" s="498"/>
      <c r="ONV43" s="498"/>
      <c r="ONW43" s="498"/>
      <c r="ONX43" s="498"/>
      <c r="ONY43" s="498"/>
      <c r="ONZ43" s="498"/>
      <c r="OOA43" s="498"/>
      <c r="OOB43" s="498"/>
      <c r="OOC43" s="498"/>
      <c r="OOD43" s="498"/>
      <c r="OOE43" s="498"/>
      <c r="OOF43" s="498"/>
      <c r="OOG43" s="498"/>
      <c r="OOH43" s="498"/>
      <c r="OOI43" s="498"/>
      <c r="OOJ43" s="498"/>
      <c r="OOK43" s="498"/>
      <c r="OOL43" s="498"/>
      <c r="OOM43" s="498"/>
      <c r="OON43" s="498"/>
      <c r="OOO43" s="498"/>
      <c r="OOP43" s="498"/>
      <c r="OOQ43" s="498"/>
      <c r="OOR43" s="498"/>
      <c r="OOS43" s="498"/>
      <c r="OOT43" s="498"/>
      <c r="OOU43" s="498"/>
      <c r="OOV43" s="498"/>
      <c r="OOW43" s="498"/>
      <c r="OOX43" s="498"/>
      <c r="OOY43" s="498"/>
      <c r="OOZ43" s="498"/>
      <c r="OPA43" s="498"/>
      <c r="OPB43" s="498"/>
      <c r="OPC43" s="498"/>
      <c r="OPD43" s="498"/>
      <c r="OPE43" s="498"/>
      <c r="OPF43" s="498"/>
      <c r="OPG43" s="498"/>
      <c r="OPH43" s="498"/>
      <c r="OPI43" s="498"/>
      <c r="OPJ43" s="498"/>
      <c r="OPK43" s="498"/>
      <c r="OPL43" s="498"/>
      <c r="OPM43" s="498"/>
      <c r="OPN43" s="498"/>
      <c r="OPO43" s="498"/>
      <c r="OPP43" s="498"/>
      <c r="OPQ43" s="498"/>
      <c r="OPR43" s="498"/>
      <c r="OPS43" s="498"/>
      <c r="OPT43" s="498"/>
      <c r="OPU43" s="498"/>
      <c r="OPV43" s="498"/>
      <c r="OPW43" s="498"/>
      <c r="OPX43" s="498"/>
      <c r="OPY43" s="498"/>
      <c r="OPZ43" s="498"/>
      <c r="OQA43" s="498"/>
      <c r="OQB43" s="498"/>
      <c r="OQC43" s="498"/>
      <c r="OQD43" s="498"/>
      <c r="OQE43" s="498"/>
      <c r="OQF43" s="498"/>
      <c r="OQG43" s="498"/>
      <c r="OQH43" s="498"/>
      <c r="OQI43" s="498"/>
      <c r="OQJ43" s="498"/>
      <c r="OQK43" s="498"/>
      <c r="OQL43" s="498"/>
      <c r="OQM43" s="498"/>
      <c r="OQN43" s="498"/>
      <c r="OQO43" s="498"/>
      <c r="OQP43" s="498"/>
      <c r="OQQ43" s="498"/>
      <c r="OQR43" s="498"/>
      <c r="OQS43" s="498"/>
      <c r="OQT43" s="498"/>
      <c r="OQU43" s="498"/>
      <c r="OQV43" s="498"/>
      <c r="OQW43" s="498"/>
      <c r="OQX43" s="498"/>
      <c r="OQY43" s="498"/>
      <c r="OQZ43" s="498"/>
      <c r="ORA43" s="498"/>
      <c r="ORB43" s="498"/>
      <c r="ORC43" s="498"/>
      <c r="ORD43" s="498"/>
      <c r="ORE43" s="498"/>
      <c r="ORF43" s="498"/>
      <c r="ORG43" s="498"/>
      <c r="ORH43" s="498"/>
      <c r="ORI43" s="498"/>
      <c r="ORJ43" s="498"/>
      <c r="ORK43" s="498"/>
      <c r="ORL43" s="498"/>
      <c r="ORM43" s="498"/>
      <c r="ORN43" s="498"/>
      <c r="ORO43" s="498"/>
      <c r="ORP43" s="498"/>
      <c r="ORQ43" s="498"/>
      <c r="ORR43" s="498"/>
      <c r="ORS43" s="498"/>
      <c r="ORT43" s="498"/>
      <c r="ORU43" s="498"/>
      <c r="ORV43" s="498"/>
      <c r="ORW43" s="498"/>
      <c r="ORX43" s="498"/>
      <c r="ORY43" s="498"/>
      <c r="ORZ43" s="498"/>
      <c r="OSA43" s="498"/>
      <c r="OSB43" s="498"/>
      <c r="OSC43" s="498"/>
      <c r="OSD43" s="498"/>
      <c r="OSE43" s="498"/>
      <c r="OSF43" s="498"/>
      <c r="OSG43" s="498"/>
      <c r="OSH43" s="498"/>
      <c r="OSI43" s="498"/>
      <c r="OSJ43" s="498"/>
      <c r="OSK43" s="498"/>
      <c r="OSL43" s="498"/>
      <c r="OSM43" s="498"/>
      <c r="OSN43" s="498"/>
      <c r="OSO43" s="498"/>
      <c r="OSP43" s="498"/>
      <c r="OSQ43" s="498"/>
      <c r="OSR43" s="498"/>
      <c r="OSS43" s="498"/>
      <c r="OST43" s="498"/>
      <c r="OSU43" s="498"/>
      <c r="OSV43" s="498"/>
      <c r="OSW43" s="498"/>
      <c r="OSX43" s="498"/>
      <c r="OSY43" s="498"/>
      <c r="OSZ43" s="498"/>
      <c r="OTA43" s="498"/>
      <c r="OTB43" s="498"/>
      <c r="OTC43" s="498"/>
      <c r="OTD43" s="498"/>
      <c r="OTE43" s="498"/>
      <c r="OTF43" s="498"/>
      <c r="OTG43" s="498"/>
      <c r="OTH43" s="498"/>
      <c r="OTI43" s="498"/>
      <c r="OTJ43" s="498"/>
      <c r="OTK43" s="498"/>
      <c r="OTL43" s="498"/>
      <c r="OTM43" s="498"/>
      <c r="OTN43" s="498"/>
      <c r="OTO43" s="498"/>
      <c r="OTP43" s="498"/>
      <c r="OTQ43" s="498"/>
      <c r="OTR43" s="498"/>
      <c r="OTS43" s="498"/>
      <c r="OTT43" s="498"/>
      <c r="OTU43" s="498"/>
      <c r="OTV43" s="498"/>
      <c r="OTW43" s="498"/>
      <c r="OTX43" s="498"/>
      <c r="OTY43" s="498"/>
      <c r="OTZ43" s="498"/>
      <c r="OUA43" s="498"/>
      <c r="OUB43" s="498"/>
      <c r="OUC43" s="498"/>
      <c r="OUD43" s="498"/>
      <c r="OUE43" s="498"/>
      <c r="OUF43" s="498"/>
      <c r="OUG43" s="498"/>
      <c r="OUH43" s="498"/>
      <c r="OUI43" s="498"/>
      <c r="OUJ43" s="498"/>
      <c r="OUK43" s="498"/>
      <c r="OUL43" s="498"/>
      <c r="OUM43" s="498"/>
      <c r="OUN43" s="498"/>
      <c r="OUO43" s="498"/>
      <c r="OUP43" s="498"/>
      <c r="OUQ43" s="498"/>
      <c r="OUR43" s="498"/>
      <c r="OUS43" s="498"/>
      <c r="OUT43" s="498"/>
      <c r="OUU43" s="498"/>
      <c r="OUV43" s="498"/>
      <c r="OUW43" s="498"/>
      <c r="OUX43" s="498"/>
      <c r="OUY43" s="498"/>
      <c r="OUZ43" s="498"/>
      <c r="OVA43" s="498"/>
      <c r="OVB43" s="498"/>
      <c r="OVC43" s="498"/>
      <c r="OVD43" s="498"/>
      <c r="OVE43" s="498"/>
      <c r="OVF43" s="498"/>
      <c r="OVG43" s="498"/>
      <c r="OVH43" s="498"/>
      <c r="OVI43" s="498"/>
      <c r="OVJ43" s="498"/>
      <c r="OVK43" s="498"/>
      <c r="OVL43" s="498"/>
      <c r="OVM43" s="498"/>
      <c r="OVN43" s="498"/>
      <c r="OVO43" s="498"/>
      <c r="OVP43" s="498"/>
      <c r="OVQ43" s="498"/>
      <c r="OVR43" s="498"/>
      <c r="OVS43" s="498"/>
      <c r="OVT43" s="498"/>
      <c r="OVU43" s="498"/>
      <c r="OVV43" s="498"/>
      <c r="OVW43" s="498"/>
      <c r="OVX43" s="498"/>
      <c r="OVY43" s="498"/>
      <c r="OVZ43" s="498"/>
      <c r="OWA43" s="498"/>
      <c r="OWB43" s="498"/>
      <c r="OWC43" s="498"/>
      <c r="OWD43" s="498"/>
      <c r="OWE43" s="498"/>
      <c r="OWF43" s="498"/>
      <c r="OWG43" s="498"/>
      <c r="OWH43" s="498"/>
      <c r="OWI43" s="498"/>
      <c r="OWJ43" s="498"/>
      <c r="OWK43" s="498"/>
      <c r="OWL43" s="498"/>
      <c r="OWM43" s="498"/>
      <c r="OWN43" s="498"/>
      <c r="OWO43" s="498"/>
      <c r="OWP43" s="498"/>
      <c r="OWQ43" s="498"/>
      <c r="OWR43" s="498"/>
      <c r="OWS43" s="498"/>
      <c r="OWT43" s="498"/>
      <c r="OWU43" s="498"/>
      <c r="OWV43" s="498"/>
      <c r="OWW43" s="498"/>
      <c r="OWX43" s="498"/>
      <c r="OWY43" s="498"/>
      <c r="OWZ43" s="498"/>
      <c r="OXA43" s="498"/>
      <c r="OXB43" s="498"/>
      <c r="OXC43" s="498"/>
      <c r="OXD43" s="498"/>
      <c r="OXE43" s="498"/>
      <c r="OXF43" s="498"/>
      <c r="OXG43" s="498"/>
      <c r="OXH43" s="498"/>
      <c r="OXI43" s="498"/>
      <c r="OXJ43" s="498"/>
      <c r="OXK43" s="498"/>
      <c r="OXL43" s="498"/>
      <c r="OXM43" s="498"/>
      <c r="OXN43" s="498"/>
      <c r="OXO43" s="498"/>
      <c r="OXP43" s="498"/>
      <c r="OXQ43" s="498"/>
      <c r="OXR43" s="498"/>
      <c r="OXS43" s="498"/>
      <c r="OXT43" s="498"/>
      <c r="OXU43" s="498"/>
      <c r="OXV43" s="498"/>
      <c r="OXW43" s="498"/>
      <c r="OXX43" s="498"/>
      <c r="OXY43" s="498"/>
      <c r="OXZ43" s="498"/>
      <c r="OYA43" s="498"/>
      <c r="OYB43" s="498"/>
      <c r="OYC43" s="498"/>
      <c r="OYD43" s="498"/>
      <c r="OYE43" s="498"/>
      <c r="OYF43" s="498"/>
      <c r="OYG43" s="498"/>
      <c r="OYH43" s="498"/>
      <c r="OYI43" s="498"/>
      <c r="OYJ43" s="498"/>
      <c r="OYK43" s="498"/>
      <c r="OYL43" s="498"/>
      <c r="OYM43" s="498"/>
      <c r="OYN43" s="498"/>
      <c r="OYO43" s="498"/>
      <c r="OYP43" s="498"/>
      <c r="OYQ43" s="498"/>
      <c r="OYR43" s="498"/>
      <c r="OYS43" s="498"/>
      <c r="OYT43" s="498"/>
      <c r="OYU43" s="498"/>
      <c r="OYV43" s="498"/>
      <c r="OYW43" s="498"/>
      <c r="OYX43" s="498"/>
      <c r="OYY43" s="498"/>
      <c r="OYZ43" s="498"/>
      <c r="OZA43" s="498"/>
      <c r="OZB43" s="498"/>
      <c r="OZC43" s="498"/>
      <c r="OZD43" s="498"/>
      <c r="OZE43" s="498"/>
      <c r="OZF43" s="498"/>
      <c r="OZG43" s="498"/>
      <c r="OZH43" s="498"/>
      <c r="OZI43" s="498"/>
      <c r="OZJ43" s="498"/>
      <c r="OZK43" s="498"/>
      <c r="OZL43" s="498"/>
      <c r="OZM43" s="498"/>
      <c r="OZN43" s="498"/>
      <c r="OZO43" s="498"/>
      <c r="OZP43" s="498"/>
      <c r="OZQ43" s="498"/>
      <c r="OZR43" s="498"/>
      <c r="OZS43" s="498"/>
      <c r="OZT43" s="498"/>
      <c r="OZU43" s="498"/>
      <c r="OZV43" s="498"/>
      <c r="OZW43" s="498"/>
      <c r="OZX43" s="498"/>
      <c r="OZY43" s="498"/>
      <c r="OZZ43" s="498"/>
      <c r="PAA43" s="498"/>
      <c r="PAB43" s="498"/>
      <c r="PAC43" s="498"/>
      <c r="PAD43" s="498"/>
      <c r="PAE43" s="498"/>
      <c r="PAF43" s="498"/>
      <c r="PAG43" s="498"/>
      <c r="PAH43" s="498"/>
      <c r="PAI43" s="498"/>
      <c r="PAJ43" s="498"/>
      <c r="PAK43" s="498"/>
      <c r="PAL43" s="498"/>
      <c r="PAM43" s="498"/>
      <c r="PAN43" s="498"/>
      <c r="PAO43" s="498"/>
      <c r="PAP43" s="498"/>
      <c r="PAQ43" s="498"/>
      <c r="PAR43" s="498"/>
      <c r="PAS43" s="498"/>
      <c r="PAT43" s="498"/>
      <c r="PAU43" s="498"/>
      <c r="PAV43" s="498"/>
      <c r="PAW43" s="498"/>
      <c r="PAX43" s="498"/>
      <c r="PAY43" s="498"/>
      <c r="PAZ43" s="498"/>
      <c r="PBA43" s="498"/>
      <c r="PBB43" s="498"/>
      <c r="PBC43" s="498"/>
      <c r="PBD43" s="498"/>
      <c r="PBE43" s="498"/>
      <c r="PBF43" s="498"/>
      <c r="PBG43" s="498"/>
      <c r="PBH43" s="498"/>
      <c r="PBI43" s="498"/>
      <c r="PBJ43" s="498"/>
      <c r="PBK43" s="498"/>
      <c r="PBL43" s="498"/>
      <c r="PBM43" s="498"/>
      <c r="PBN43" s="498"/>
      <c r="PBO43" s="498"/>
      <c r="PBP43" s="498"/>
      <c r="PBQ43" s="498"/>
      <c r="PBR43" s="498"/>
      <c r="PBS43" s="498"/>
      <c r="PBT43" s="498"/>
      <c r="PBU43" s="498"/>
      <c r="PBV43" s="498"/>
      <c r="PBW43" s="498"/>
      <c r="PBX43" s="498"/>
      <c r="PBY43" s="498"/>
      <c r="PBZ43" s="498"/>
      <c r="PCA43" s="498"/>
      <c r="PCB43" s="498"/>
      <c r="PCC43" s="498"/>
      <c r="PCD43" s="498"/>
      <c r="PCE43" s="498"/>
      <c r="PCF43" s="498"/>
      <c r="PCG43" s="498"/>
      <c r="PCH43" s="498"/>
      <c r="PCI43" s="498"/>
      <c r="PCJ43" s="498"/>
      <c r="PCK43" s="498"/>
      <c r="PCL43" s="498"/>
      <c r="PCM43" s="498"/>
      <c r="PCN43" s="498"/>
      <c r="PCO43" s="498"/>
      <c r="PCP43" s="498"/>
      <c r="PCQ43" s="498"/>
      <c r="PCR43" s="498"/>
      <c r="PCS43" s="498"/>
      <c r="PCT43" s="498"/>
      <c r="PCU43" s="498"/>
      <c r="PCV43" s="498"/>
      <c r="PCW43" s="498"/>
      <c r="PCX43" s="498"/>
      <c r="PCY43" s="498"/>
      <c r="PCZ43" s="498"/>
      <c r="PDA43" s="498"/>
      <c r="PDB43" s="498"/>
      <c r="PDC43" s="498"/>
      <c r="PDD43" s="498"/>
      <c r="PDE43" s="498"/>
      <c r="PDF43" s="498"/>
      <c r="PDG43" s="498"/>
      <c r="PDH43" s="498"/>
      <c r="PDI43" s="498"/>
      <c r="PDJ43" s="498"/>
      <c r="PDK43" s="498"/>
      <c r="PDL43" s="498"/>
      <c r="PDM43" s="498"/>
      <c r="PDN43" s="498"/>
      <c r="PDO43" s="498"/>
      <c r="PDP43" s="498"/>
      <c r="PDQ43" s="498"/>
      <c r="PDR43" s="498"/>
      <c r="PDS43" s="498"/>
      <c r="PDT43" s="498"/>
      <c r="PDU43" s="498"/>
      <c r="PDV43" s="498"/>
      <c r="PDW43" s="498"/>
      <c r="PDX43" s="498"/>
      <c r="PDY43" s="498"/>
      <c r="PDZ43" s="498"/>
      <c r="PEA43" s="498"/>
      <c r="PEB43" s="498"/>
      <c r="PEC43" s="498"/>
      <c r="PED43" s="498"/>
      <c r="PEE43" s="498"/>
      <c r="PEF43" s="498"/>
      <c r="PEG43" s="498"/>
      <c r="PEH43" s="498"/>
      <c r="PEI43" s="498"/>
      <c r="PEJ43" s="498"/>
      <c r="PEK43" s="498"/>
      <c r="PEL43" s="498"/>
      <c r="PEM43" s="498"/>
      <c r="PEN43" s="498"/>
      <c r="PEO43" s="498"/>
      <c r="PEP43" s="498"/>
      <c r="PEQ43" s="498"/>
      <c r="PER43" s="498"/>
      <c r="PES43" s="498"/>
      <c r="PET43" s="498"/>
      <c r="PEU43" s="498"/>
      <c r="PEV43" s="498"/>
      <c r="PEW43" s="498"/>
      <c r="PEX43" s="498"/>
      <c r="PEY43" s="498"/>
      <c r="PEZ43" s="498"/>
      <c r="PFA43" s="498"/>
      <c r="PFB43" s="498"/>
      <c r="PFC43" s="498"/>
      <c r="PFD43" s="498"/>
      <c r="PFE43" s="498"/>
      <c r="PFF43" s="498"/>
      <c r="PFG43" s="498"/>
      <c r="PFH43" s="498"/>
      <c r="PFI43" s="498"/>
      <c r="PFJ43" s="498"/>
      <c r="PFK43" s="498"/>
      <c r="PFL43" s="498"/>
      <c r="PFM43" s="498"/>
      <c r="PFN43" s="498"/>
      <c r="PFO43" s="498"/>
      <c r="PFP43" s="498"/>
      <c r="PFQ43" s="498"/>
      <c r="PFR43" s="498"/>
      <c r="PFS43" s="498"/>
      <c r="PFT43" s="498"/>
      <c r="PFU43" s="498"/>
      <c r="PFV43" s="498"/>
      <c r="PFW43" s="498"/>
      <c r="PFX43" s="498"/>
      <c r="PFY43" s="498"/>
      <c r="PFZ43" s="498"/>
      <c r="PGA43" s="498"/>
      <c r="PGB43" s="498"/>
      <c r="PGC43" s="498"/>
      <c r="PGD43" s="498"/>
      <c r="PGE43" s="498"/>
      <c r="PGF43" s="498"/>
      <c r="PGG43" s="498"/>
      <c r="PGH43" s="498"/>
      <c r="PGI43" s="498"/>
      <c r="PGJ43" s="498"/>
      <c r="PGK43" s="498"/>
      <c r="PGL43" s="498"/>
      <c r="PGM43" s="498"/>
      <c r="PGN43" s="498"/>
      <c r="PGO43" s="498"/>
      <c r="PGP43" s="498"/>
      <c r="PGQ43" s="498"/>
      <c r="PGR43" s="498"/>
      <c r="PGS43" s="498"/>
      <c r="PGT43" s="498"/>
      <c r="PGU43" s="498"/>
      <c r="PGV43" s="498"/>
      <c r="PGW43" s="498"/>
      <c r="PGX43" s="498"/>
      <c r="PGY43" s="498"/>
      <c r="PGZ43" s="498"/>
      <c r="PHA43" s="498"/>
      <c r="PHB43" s="498"/>
      <c r="PHC43" s="498"/>
      <c r="PHD43" s="498"/>
      <c r="PHE43" s="498"/>
      <c r="PHF43" s="498"/>
      <c r="PHG43" s="498"/>
      <c r="PHH43" s="498"/>
      <c r="PHI43" s="498"/>
      <c r="PHJ43" s="498"/>
      <c r="PHK43" s="498"/>
      <c r="PHL43" s="498"/>
      <c r="PHM43" s="498"/>
      <c r="PHN43" s="498"/>
      <c r="PHO43" s="498"/>
      <c r="PHP43" s="498"/>
      <c r="PHQ43" s="498"/>
      <c r="PHR43" s="498"/>
      <c r="PHS43" s="498"/>
      <c r="PHT43" s="498"/>
      <c r="PHU43" s="498"/>
      <c r="PHV43" s="498"/>
      <c r="PHW43" s="498"/>
      <c r="PHX43" s="498"/>
      <c r="PHY43" s="498"/>
      <c r="PHZ43" s="498"/>
      <c r="PIA43" s="498"/>
      <c r="PIB43" s="498"/>
      <c r="PIC43" s="498"/>
      <c r="PID43" s="498"/>
      <c r="PIE43" s="498"/>
      <c r="PIF43" s="498"/>
      <c r="PIG43" s="498"/>
      <c r="PIH43" s="498"/>
      <c r="PII43" s="498"/>
      <c r="PIJ43" s="498"/>
      <c r="PIK43" s="498"/>
      <c r="PIL43" s="498"/>
      <c r="PIM43" s="498"/>
      <c r="PIN43" s="498"/>
      <c r="PIO43" s="498"/>
      <c r="PIP43" s="498"/>
      <c r="PIQ43" s="498"/>
      <c r="PIR43" s="498"/>
      <c r="PIS43" s="498"/>
      <c r="PIT43" s="498"/>
      <c r="PIU43" s="498"/>
      <c r="PIV43" s="498"/>
      <c r="PIW43" s="498"/>
      <c r="PIX43" s="498"/>
      <c r="PIY43" s="498"/>
      <c r="PIZ43" s="498"/>
      <c r="PJA43" s="498"/>
      <c r="PJB43" s="498"/>
      <c r="PJC43" s="498"/>
      <c r="PJD43" s="498"/>
      <c r="PJE43" s="498"/>
      <c r="PJF43" s="498"/>
      <c r="PJG43" s="498"/>
      <c r="PJH43" s="498"/>
      <c r="PJI43" s="498"/>
      <c r="PJJ43" s="498"/>
      <c r="PJK43" s="498"/>
      <c r="PJL43" s="498"/>
      <c r="PJM43" s="498"/>
      <c r="PJN43" s="498"/>
      <c r="PJO43" s="498"/>
      <c r="PJP43" s="498"/>
      <c r="PJQ43" s="498"/>
      <c r="PJR43" s="498"/>
      <c r="PJS43" s="498"/>
      <c r="PJT43" s="498"/>
      <c r="PJU43" s="498"/>
      <c r="PJV43" s="498"/>
      <c r="PJW43" s="498"/>
      <c r="PJX43" s="498"/>
      <c r="PJY43" s="498"/>
      <c r="PJZ43" s="498"/>
      <c r="PKA43" s="498"/>
      <c r="PKB43" s="498"/>
      <c r="PKC43" s="498"/>
      <c r="PKD43" s="498"/>
      <c r="PKE43" s="498"/>
      <c r="PKF43" s="498"/>
      <c r="PKG43" s="498"/>
      <c r="PKH43" s="498"/>
      <c r="PKI43" s="498"/>
      <c r="PKJ43" s="498"/>
      <c r="PKK43" s="498"/>
      <c r="PKL43" s="498"/>
      <c r="PKM43" s="498"/>
      <c r="PKN43" s="498"/>
      <c r="PKO43" s="498"/>
      <c r="PKP43" s="498"/>
      <c r="PKQ43" s="498"/>
      <c r="PKR43" s="498"/>
      <c r="PKS43" s="498"/>
      <c r="PKT43" s="498"/>
      <c r="PKU43" s="498"/>
      <c r="PKV43" s="498"/>
      <c r="PKW43" s="498"/>
      <c r="PKX43" s="498"/>
      <c r="PKY43" s="498"/>
      <c r="PKZ43" s="498"/>
      <c r="PLA43" s="498"/>
      <c r="PLB43" s="498"/>
      <c r="PLC43" s="498"/>
      <c r="PLD43" s="498"/>
      <c r="PLE43" s="498"/>
      <c r="PLF43" s="498"/>
      <c r="PLG43" s="498"/>
      <c r="PLH43" s="498"/>
      <c r="PLI43" s="498"/>
      <c r="PLJ43" s="498"/>
      <c r="PLK43" s="498"/>
      <c r="PLL43" s="498"/>
      <c r="PLM43" s="498"/>
      <c r="PLN43" s="498"/>
      <c r="PLO43" s="498"/>
      <c r="PLP43" s="498"/>
      <c r="PLQ43" s="498"/>
      <c r="PLR43" s="498"/>
      <c r="PLS43" s="498"/>
      <c r="PLT43" s="498"/>
      <c r="PLU43" s="498"/>
      <c r="PLV43" s="498"/>
      <c r="PLW43" s="498"/>
      <c r="PLX43" s="498"/>
      <c r="PLY43" s="498"/>
      <c r="PLZ43" s="498"/>
      <c r="PMA43" s="498"/>
      <c r="PMB43" s="498"/>
      <c r="PMC43" s="498"/>
      <c r="PMD43" s="498"/>
      <c r="PME43" s="498"/>
      <c r="PMF43" s="498"/>
      <c r="PMG43" s="498"/>
      <c r="PMH43" s="498"/>
      <c r="PMI43" s="498"/>
      <c r="PMJ43" s="498"/>
      <c r="PMK43" s="498"/>
      <c r="PML43" s="498"/>
      <c r="PMM43" s="498"/>
      <c r="PMN43" s="498"/>
      <c r="PMO43" s="498"/>
      <c r="PMP43" s="498"/>
      <c r="PMQ43" s="498"/>
      <c r="PMR43" s="498"/>
      <c r="PMS43" s="498"/>
      <c r="PMT43" s="498"/>
      <c r="PMU43" s="498"/>
      <c r="PMV43" s="498"/>
      <c r="PMW43" s="498"/>
      <c r="PMX43" s="498"/>
      <c r="PMY43" s="498"/>
      <c r="PMZ43" s="498"/>
      <c r="PNA43" s="498"/>
      <c r="PNB43" s="498"/>
      <c r="PNC43" s="498"/>
      <c r="PND43" s="498"/>
      <c r="PNE43" s="498"/>
      <c r="PNF43" s="498"/>
      <c r="PNG43" s="498"/>
      <c r="PNH43" s="498"/>
      <c r="PNI43" s="498"/>
      <c r="PNJ43" s="498"/>
      <c r="PNK43" s="498"/>
      <c r="PNL43" s="498"/>
      <c r="PNM43" s="498"/>
      <c r="PNN43" s="498"/>
      <c r="PNO43" s="498"/>
      <c r="PNP43" s="498"/>
      <c r="PNQ43" s="498"/>
      <c r="PNR43" s="498"/>
      <c r="PNS43" s="498"/>
      <c r="PNT43" s="498"/>
      <c r="PNU43" s="498"/>
      <c r="PNV43" s="498"/>
      <c r="PNW43" s="498"/>
      <c r="PNX43" s="498"/>
      <c r="PNY43" s="498"/>
      <c r="PNZ43" s="498"/>
      <c r="POA43" s="498"/>
      <c r="POB43" s="498"/>
      <c r="POC43" s="498"/>
      <c r="POD43" s="498"/>
      <c r="POE43" s="498"/>
      <c r="POF43" s="498"/>
      <c r="POG43" s="498"/>
      <c r="POH43" s="498"/>
      <c r="POI43" s="498"/>
      <c r="POJ43" s="498"/>
      <c r="POK43" s="498"/>
      <c r="POL43" s="498"/>
      <c r="POM43" s="498"/>
      <c r="PON43" s="498"/>
      <c r="POO43" s="498"/>
      <c r="POP43" s="498"/>
      <c r="POQ43" s="498"/>
      <c r="POR43" s="498"/>
      <c r="POS43" s="498"/>
      <c r="POT43" s="498"/>
      <c r="POU43" s="498"/>
      <c r="POV43" s="498"/>
      <c r="POW43" s="498"/>
      <c r="POX43" s="498"/>
      <c r="POY43" s="498"/>
      <c r="POZ43" s="498"/>
      <c r="PPA43" s="498"/>
      <c r="PPB43" s="498"/>
      <c r="PPC43" s="498"/>
      <c r="PPD43" s="498"/>
      <c r="PPE43" s="498"/>
      <c r="PPF43" s="498"/>
      <c r="PPG43" s="498"/>
      <c r="PPH43" s="498"/>
      <c r="PPI43" s="498"/>
      <c r="PPJ43" s="498"/>
      <c r="PPK43" s="498"/>
      <c r="PPL43" s="498"/>
      <c r="PPM43" s="498"/>
      <c r="PPN43" s="498"/>
      <c r="PPO43" s="498"/>
      <c r="PPP43" s="498"/>
      <c r="PPQ43" s="498"/>
      <c r="PPR43" s="498"/>
      <c r="PPS43" s="498"/>
      <c r="PPT43" s="498"/>
      <c r="PPU43" s="498"/>
      <c r="PPV43" s="498"/>
      <c r="PPW43" s="498"/>
      <c r="PPX43" s="498"/>
      <c r="PPY43" s="498"/>
      <c r="PPZ43" s="498"/>
      <c r="PQA43" s="498"/>
      <c r="PQB43" s="498"/>
      <c r="PQC43" s="498"/>
      <c r="PQD43" s="498"/>
      <c r="PQE43" s="498"/>
      <c r="PQF43" s="498"/>
      <c r="PQG43" s="498"/>
      <c r="PQH43" s="498"/>
      <c r="PQI43" s="498"/>
      <c r="PQJ43" s="498"/>
      <c r="PQK43" s="498"/>
      <c r="PQL43" s="498"/>
      <c r="PQM43" s="498"/>
      <c r="PQN43" s="498"/>
      <c r="PQO43" s="498"/>
      <c r="PQP43" s="498"/>
      <c r="PQQ43" s="498"/>
      <c r="PQR43" s="498"/>
      <c r="PQS43" s="498"/>
      <c r="PQT43" s="498"/>
      <c r="PQU43" s="498"/>
      <c r="PQV43" s="498"/>
      <c r="PQW43" s="498"/>
      <c r="PQX43" s="498"/>
      <c r="PQY43" s="498"/>
      <c r="PQZ43" s="498"/>
      <c r="PRA43" s="498"/>
      <c r="PRB43" s="498"/>
      <c r="PRC43" s="498"/>
      <c r="PRD43" s="498"/>
      <c r="PRE43" s="498"/>
      <c r="PRF43" s="498"/>
      <c r="PRG43" s="498"/>
      <c r="PRH43" s="498"/>
      <c r="PRI43" s="498"/>
      <c r="PRJ43" s="498"/>
      <c r="PRK43" s="498"/>
      <c r="PRL43" s="498"/>
      <c r="PRM43" s="498"/>
      <c r="PRN43" s="498"/>
      <c r="PRO43" s="498"/>
      <c r="PRP43" s="498"/>
      <c r="PRQ43" s="498"/>
      <c r="PRR43" s="498"/>
      <c r="PRS43" s="498"/>
      <c r="PRT43" s="498"/>
      <c r="PRU43" s="498"/>
      <c r="PRV43" s="498"/>
      <c r="PRW43" s="498"/>
      <c r="PRX43" s="498"/>
      <c r="PRY43" s="498"/>
      <c r="PRZ43" s="498"/>
      <c r="PSA43" s="498"/>
      <c r="PSB43" s="498"/>
      <c r="PSC43" s="498"/>
      <c r="PSD43" s="498"/>
      <c r="PSE43" s="498"/>
      <c r="PSF43" s="498"/>
      <c r="PSG43" s="498"/>
      <c r="PSH43" s="498"/>
      <c r="PSI43" s="498"/>
      <c r="PSJ43" s="498"/>
      <c r="PSK43" s="498"/>
      <c r="PSL43" s="498"/>
      <c r="PSM43" s="498"/>
      <c r="PSN43" s="498"/>
      <c r="PSO43" s="498"/>
      <c r="PSP43" s="498"/>
      <c r="PSQ43" s="498"/>
      <c r="PSR43" s="498"/>
      <c r="PSS43" s="498"/>
      <c r="PST43" s="498"/>
      <c r="PSU43" s="498"/>
      <c r="PSV43" s="498"/>
      <c r="PSW43" s="498"/>
      <c r="PSX43" s="498"/>
      <c r="PSY43" s="498"/>
      <c r="PSZ43" s="498"/>
      <c r="PTA43" s="498"/>
      <c r="PTB43" s="498"/>
      <c r="PTC43" s="498"/>
      <c r="PTD43" s="498"/>
      <c r="PTE43" s="498"/>
      <c r="PTF43" s="498"/>
      <c r="PTG43" s="498"/>
      <c r="PTH43" s="498"/>
      <c r="PTI43" s="498"/>
      <c r="PTJ43" s="498"/>
      <c r="PTK43" s="498"/>
      <c r="PTL43" s="498"/>
      <c r="PTM43" s="498"/>
      <c r="PTN43" s="498"/>
      <c r="PTO43" s="498"/>
      <c r="PTP43" s="498"/>
      <c r="PTQ43" s="498"/>
      <c r="PTR43" s="498"/>
      <c r="PTS43" s="498"/>
      <c r="PTT43" s="498"/>
      <c r="PTU43" s="498"/>
      <c r="PTV43" s="498"/>
      <c r="PTW43" s="498"/>
      <c r="PTX43" s="498"/>
      <c r="PTY43" s="498"/>
      <c r="PTZ43" s="498"/>
      <c r="PUA43" s="498"/>
      <c r="PUB43" s="498"/>
      <c r="PUC43" s="498"/>
      <c r="PUD43" s="498"/>
      <c r="PUE43" s="498"/>
      <c r="PUF43" s="498"/>
      <c r="PUG43" s="498"/>
      <c r="PUH43" s="498"/>
      <c r="PUI43" s="498"/>
      <c r="PUJ43" s="498"/>
      <c r="PUK43" s="498"/>
      <c r="PUL43" s="498"/>
      <c r="PUM43" s="498"/>
      <c r="PUN43" s="498"/>
      <c r="PUO43" s="498"/>
      <c r="PUP43" s="498"/>
      <c r="PUQ43" s="498"/>
      <c r="PUR43" s="498"/>
      <c r="PUS43" s="498"/>
      <c r="PUT43" s="498"/>
      <c r="PUU43" s="498"/>
      <c r="PUV43" s="498"/>
      <c r="PUW43" s="498"/>
      <c r="PUX43" s="498"/>
      <c r="PUY43" s="498"/>
      <c r="PUZ43" s="498"/>
      <c r="PVA43" s="498"/>
      <c r="PVB43" s="498"/>
      <c r="PVC43" s="498"/>
      <c r="PVD43" s="498"/>
      <c r="PVE43" s="498"/>
      <c r="PVF43" s="498"/>
      <c r="PVG43" s="498"/>
      <c r="PVH43" s="498"/>
      <c r="PVI43" s="498"/>
      <c r="PVJ43" s="498"/>
      <c r="PVK43" s="498"/>
      <c r="PVL43" s="498"/>
      <c r="PVM43" s="498"/>
      <c r="PVN43" s="498"/>
      <c r="PVO43" s="498"/>
      <c r="PVP43" s="498"/>
      <c r="PVQ43" s="498"/>
      <c r="PVR43" s="498"/>
      <c r="PVS43" s="498"/>
      <c r="PVT43" s="498"/>
      <c r="PVU43" s="498"/>
      <c r="PVV43" s="498"/>
      <c r="PVW43" s="498"/>
      <c r="PVX43" s="498"/>
      <c r="PVY43" s="498"/>
      <c r="PVZ43" s="498"/>
      <c r="PWA43" s="498"/>
      <c r="PWB43" s="498"/>
      <c r="PWC43" s="498"/>
      <c r="PWD43" s="498"/>
      <c r="PWE43" s="498"/>
      <c r="PWF43" s="498"/>
      <c r="PWG43" s="498"/>
      <c r="PWH43" s="498"/>
      <c r="PWI43" s="498"/>
      <c r="PWJ43" s="498"/>
      <c r="PWK43" s="498"/>
      <c r="PWL43" s="498"/>
      <c r="PWM43" s="498"/>
      <c r="PWN43" s="498"/>
      <c r="PWO43" s="498"/>
      <c r="PWP43" s="498"/>
      <c r="PWQ43" s="498"/>
      <c r="PWR43" s="498"/>
      <c r="PWS43" s="498"/>
      <c r="PWT43" s="498"/>
      <c r="PWU43" s="498"/>
      <c r="PWV43" s="498"/>
      <c r="PWW43" s="498"/>
      <c r="PWX43" s="498"/>
      <c r="PWY43" s="498"/>
      <c r="PWZ43" s="498"/>
      <c r="PXA43" s="498"/>
      <c r="PXB43" s="498"/>
      <c r="PXC43" s="498"/>
      <c r="PXD43" s="498"/>
      <c r="PXE43" s="498"/>
      <c r="PXF43" s="498"/>
      <c r="PXG43" s="498"/>
      <c r="PXH43" s="498"/>
      <c r="PXI43" s="498"/>
      <c r="PXJ43" s="498"/>
      <c r="PXK43" s="498"/>
      <c r="PXL43" s="498"/>
      <c r="PXM43" s="498"/>
      <c r="PXN43" s="498"/>
      <c r="PXO43" s="498"/>
      <c r="PXP43" s="498"/>
      <c r="PXQ43" s="498"/>
      <c r="PXR43" s="498"/>
      <c r="PXS43" s="498"/>
      <c r="PXT43" s="498"/>
      <c r="PXU43" s="498"/>
      <c r="PXV43" s="498"/>
      <c r="PXW43" s="498"/>
      <c r="PXX43" s="498"/>
      <c r="PXY43" s="498"/>
      <c r="PXZ43" s="498"/>
      <c r="PYA43" s="498"/>
      <c r="PYB43" s="498"/>
      <c r="PYC43" s="498"/>
      <c r="PYD43" s="498"/>
      <c r="PYE43" s="498"/>
      <c r="PYF43" s="498"/>
      <c r="PYG43" s="498"/>
      <c r="PYH43" s="498"/>
      <c r="PYI43" s="498"/>
      <c r="PYJ43" s="498"/>
      <c r="PYK43" s="498"/>
      <c r="PYL43" s="498"/>
      <c r="PYM43" s="498"/>
      <c r="PYN43" s="498"/>
      <c r="PYO43" s="498"/>
      <c r="PYP43" s="498"/>
      <c r="PYQ43" s="498"/>
      <c r="PYR43" s="498"/>
      <c r="PYS43" s="498"/>
      <c r="PYT43" s="498"/>
      <c r="PYU43" s="498"/>
      <c r="PYV43" s="498"/>
      <c r="PYW43" s="498"/>
      <c r="PYX43" s="498"/>
      <c r="PYY43" s="498"/>
      <c r="PYZ43" s="498"/>
      <c r="PZA43" s="498"/>
      <c r="PZB43" s="498"/>
      <c r="PZC43" s="498"/>
      <c r="PZD43" s="498"/>
      <c r="PZE43" s="498"/>
      <c r="PZF43" s="498"/>
      <c r="PZG43" s="498"/>
      <c r="PZH43" s="498"/>
      <c r="PZI43" s="498"/>
      <c r="PZJ43" s="498"/>
      <c r="PZK43" s="498"/>
      <c r="PZL43" s="498"/>
      <c r="PZM43" s="498"/>
      <c r="PZN43" s="498"/>
      <c r="PZO43" s="498"/>
      <c r="PZP43" s="498"/>
      <c r="PZQ43" s="498"/>
      <c r="PZR43" s="498"/>
      <c r="PZS43" s="498"/>
      <c r="PZT43" s="498"/>
      <c r="PZU43" s="498"/>
      <c r="PZV43" s="498"/>
      <c r="PZW43" s="498"/>
      <c r="PZX43" s="498"/>
      <c r="PZY43" s="498"/>
      <c r="PZZ43" s="498"/>
      <c r="QAA43" s="498"/>
      <c r="QAB43" s="498"/>
      <c r="QAC43" s="498"/>
      <c r="QAD43" s="498"/>
      <c r="QAE43" s="498"/>
      <c r="QAF43" s="498"/>
      <c r="QAG43" s="498"/>
      <c r="QAH43" s="498"/>
      <c r="QAI43" s="498"/>
      <c r="QAJ43" s="498"/>
      <c r="QAK43" s="498"/>
      <c r="QAL43" s="498"/>
      <c r="QAM43" s="498"/>
      <c r="QAN43" s="498"/>
      <c r="QAO43" s="498"/>
      <c r="QAP43" s="498"/>
      <c r="QAQ43" s="498"/>
      <c r="QAR43" s="498"/>
      <c r="QAS43" s="498"/>
      <c r="QAT43" s="498"/>
      <c r="QAU43" s="498"/>
      <c r="QAV43" s="498"/>
      <c r="QAW43" s="498"/>
      <c r="QAX43" s="498"/>
      <c r="QAY43" s="498"/>
      <c r="QAZ43" s="498"/>
      <c r="QBA43" s="498"/>
      <c r="QBB43" s="498"/>
      <c r="QBC43" s="498"/>
      <c r="QBD43" s="498"/>
      <c r="QBE43" s="498"/>
      <c r="QBF43" s="498"/>
      <c r="QBG43" s="498"/>
      <c r="QBH43" s="498"/>
      <c r="QBI43" s="498"/>
      <c r="QBJ43" s="498"/>
      <c r="QBK43" s="498"/>
      <c r="QBL43" s="498"/>
      <c r="QBM43" s="498"/>
      <c r="QBN43" s="498"/>
      <c r="QBO43" s="498"/>
      <c r="QBP43" s="498"/>
      <c r="QBQ43" s="498"/>
      <c r="QBR43" s="498"/>
      <c r="QBS43" s="498"/>
      <c r="QBT43" s="498"/>
      <c r="QBU43" s="498"/>
      <c r="QBV43" s="498"/>
      <c r="QBW43" s="498"/>
      <c r="QBX43" s="498"/>
      <c r="QBY43" s="498"/>
      <c r="QBZ43" s="498"/>
      <c r="QCA43" s="498"/>
      <c r="QCB43" s="498"/>
      <c r="QCC43" s="498"/>
      <c r="QCD43" s="498"/>
      <c r="QCE43" s="498"/>
      <c r="QCF43" s="498"/>
      <c r="QCG43" s="498"/>
      <c r="QCH43" s="498"/>
      <c r="QCI43" s="498"/>
      <c r="QCJ43" s="498"/>
      <c r="QCK43" s="498"/>
      <c r="QCL43" s="498"/>
      <c r="QCM43" s="498"/>
      <c r="QCN43" s="498"/>
      <c r="QCO43" s="498"/>
      <c r="QCP43" s="498"/>
      <c r="QCQ43" s="498"/>
      <c r="QCR43" s="498"/>
      <c r="QCS43" s="498"/>
      <c r="QCT43" s="498"/>
      <c r="QCU43" s="498"/>
      <c r="QCV43" s="498"/>
      <c r="QCW43" s="498"/>
      <c r="QCX43" s="498"/>
      <c r="QCY43" s="498"/>
      <c r="QCZ43" s="498"/>
      <c r="QDA43" s="498"/>
      <c r="QDB43" s="498"/>
      <c r="QDC43" s="498"/>
      <c r="QDD43" s="498"/>
      <c r="QDE43" s="498"/>
      <c r="QDF43" s="498"/>
      <c r="QDG43" s="498"/>
      <c r="QDH43" s="498"/>
      <c r="QDI43" s="498"/>
      <c r="QDJ43" s="498"/>
      <c r="QDK43" s="498"/>
      <c r="QDL43" s="498"/>
      <c r="QDM43" s="498"/>
      <c r="QDN43" s="498"/>
      <c r="QDO43" s="498"/>
      <c r="QDP43" s="498"/>
      <c r="QDQ43" s="498"/>
      <c r="QDR43" s="498"/>
      <c r="QDS43" s="498"/>
      <c r="QDT43" s="498"/>
      <c r="QDU43" s="498"/>
      <c r="QDV43" s="498"/>
      <c r="QDW43" s="498"/>
      <c r="QDX43" s="498"/>
      <c r="QDY43" s="498"/>
      <c r="QDZ43" s="498"/>
      <c r="QEA43" s="498"/>
      <c r="QEB43" s="498"/>
      <c r="QEC43" s="498"/>
      <c r="QED43" s="498"/>
      <c r="QEE43" s="498"/>
      <c r="QEF43" s="498"/>
      <c r="QEG43" s="498"/>
      <c r="QEH43" s="498"/>
      <c r="QEI43" s="498"/>
      <c r="QEJ43" s="498"/>
      <c r="QEK43" s="498"/>
      <c r="QEL43" s="498"/>
      <c r="QEM43" s="498"/>
      <c r="QEN43" s="498"/>
      <c r="QEO43" s="498"/>
      <c r="QEP43" s="498"/>
      <c r="QEQ43" s="498"/>
      <c r="QER43" s="498"/>
      <c r="QES43" s="498"/>
      <c r="QET43" s="498"/>
      <c r="QEU43" s="498"/>
      <c r="QEV43" s="498"/>
      <c r="QEW43" s="498"/>
      <c r="QEX43" s="498"/>
      <c r="QEY43" s="498"/>
      <c r="QEZ43" s="498"/>
      <c r="QFA43" s="498"/>
      <c r="QFB43" s="498"/>
      <c r="QFC43" s="498"/>
      <c r="QFD43" s="498"/>
      <c r="QFE43" s="498"/>
      <c r="QFF43" s="498"/>
      <c r="QFG43" s="498"/>
      <c r="QFH43" s="498"/>
      <c r="QFI43" s="498"/>
      <c r="QFJ43" s="498"/>
      <c r="QFK43" s="498"/>
      <c r="QFL43" s="498"/>
      <c r="QFM43" s="498"/>
      <c r="QFN43" s="498"/>
      <c r="QFO43" s="498"/>
      <c r="QFP43" s="498"/>
      <c r="QFQ43" s="498"/>
      <c r="QFR43" s="498"/>
      <c r="QFS43" s="498"/>
      <c r="QFT43" s="498"/>
      <c r="QFU43" s="498"/>
      <c r="QFV43" s="498"/>
      <c r="QFW43" s="498"/>
      <c r="QFX43" s="498"/>
      <c r="QFY43" s="498"/>
      <c r="QFZ43" s="498"/>
      <c r="QGA43" s="498"/>
      <c r="QGB43" s="498"/>
      <c r="QGC43" s="498"/>
      <c r="QGD43" s="498"/>
      <c r="QGE43" s="498"/>
      <c r="QGF43" s="498"/>
      <c r="QGG43" s="498"/>
      <c r="QGH43" s="498"/>
      <c r="QGI43" s="498"/>
      <c r="QGJ43" s="498"/>
      <c r="QGK43" s="498"/>
      <c r="QGL43" s="498"/>
      <c r="QGM43" s="498"/>
      <c r="QGN43" s="498"/>
      <c r="QGO43" s="498"/>
      <c r="QGP43" s="498"/>
      <c r="QGQ43" s="498"/>
      <c r="QGR43" s="498"/>
      <c r="QGS43" s="498"/>
      <c r="QGT43" s="498"/>
      <c r="QGU43" s="498"/>
      <c r="QGV43" s="498"/>
      <c r="QGW43" s="498"/>
      <c r="QGX43" s="498"/>
      <c r="QGY43" s="498"/>
      <c r="QGZ43" s="498"/>
      <c r="QHA43" s="498"/>
      <c r="QHB43" s="498"/>
      <c r="QHC43" s="498"/>
      <c r="QHD43" s="498"/>
      <c r="QHE43" s="498"/>
      <c r="QHF43" s="498"/>
      <c r="QHG43" s="498"/>
      <c r="QHH43" s="498"/>
      <c r="QHI43" s="498"/>
      <c r="QHJ43" s="498"/>
      <c r="QHK43" s="498"/>
      <c r="QHL43" s="498"/>
      <c r="QHM43" s="498"/>
      <c r="QHN43" s="498"/>
      <c r="QHO43" s="498"/>
      <c r="QHP43" s="498"/>
      <c r="QHQ43" s="498"/>
      <c r="QHR43" s="498"/>
      <c r="QHS43" s="498"/>
      <c r="QHT43" s="498"/>
      <c r="QHU43" s="498"/>
      <c r="QHV43" s="498"/>
      <c r="QHW43" s="498"/>
      <c r="QHX43" s="498"/>
      <c r="QHY43" s="498"/>
      <c r="QHZ43" s="498"/>
      <c r="QIA43" s="498"/>
      <c r="QIB43" s="498"/>
      <c r="QIC43" s="498"/>
      <c r="QID43" s="498"/>
      <c r="QIE43" s="498"/>
      <c r="QIF43" s="498"/>
      <c r="QIG43" s="498"/>
      <c r="QIH43" s="498"/>
      <c r="QII43" s="498"/>
      <c r="QIJ43" s="498"/>
      <c r="QIK43" s="498"/>
      <c r="QIL43" s="498"/>
      <c r="QIM43" s="498"/>
      <c r="QIN43" s="498"/>
      <c r="QIO43" s="498"/>
      <c r="QIP43" s="498"/>
      <c r="QIQ43" s="498"/>
      <c r="QIR43" s="498"/>
      <c r="QIS43" s="498"/>
      <c r="QIT43" s="498"/>
      <c r="QIU43" s="498"/>
      <c r="QIV43" s="498"/>
      <c r="QIW43" s="498"/>
      <c r="QIX43" s="498"/>
      <c r="QIY43" s="498"/>
      <c r="QIZ43" s="498"/>
      <c r="QJA43" s="498"/>
      <c r="QJB43" s="498"/>
      <c r="QJC43" s="498"/>
      <c r="QJD43" s="498"/>
      <c r="QJE43" s="498"/>
      <c r="QJF43" s="498"/>
      <c r="QJG43" s="498"/>
      <c r="QJH43" s="498"/>
      <c r="QJI43" s="498"/>
      <c r="QJJ43" s="498"/>
      <c r="QJK43" s="498"/>
      <c r="QJL43" s="498"/>
      <c r="QJM43" s="498"/>
      <c r="QJN43" s="498"/>
      <c r="QJO43" s="498"/>
      <c r="QJP43" s="498"/>
      <c r="QJQ43" s="498"/>
      <c r="QJR43" s="498"/>
      <c r="QJS43" s="498"/>
      <c r="QJT43" s="498"/>
      <c r="QJU43" s="498"/>
      <c r="QJV43" s="498"/>
      <c r="QJW43" s="498"/>
      <c r="QJX43" s="498"/>
      <c r="QJY43" s="498"/>
      <c r="QJZ43" s="498"/>
      <c r="QKA43" s="498"/>
      <c r="QKB43" s="498"/>
      <c r="QKC43" s="498"/>
      <c r="QKD43" s="498"/>
      <c r="QKE43" s="498"/>
      <c r="QKF43" s="498"/>
      <c r="QKG43" s="498"/>
      <c r="QKH43" s="498"/>
      <c r="QKI43" s="498"/>
      <c r="QKJ43" s="498"/>
      <c r="QKK43" s="498"/>
      <c r="QKL43" s="498"/>
      <c r="QKM43" s="498"/>
      <c r="QKN43" s="498"/>
      <c r="QKO43" s="498"/>
      <c r="QKP43" s="498"/>
      <c r="QKQ43" s="498"/>
      <c r="QKR43" s="498"/>
      <c r="QKS43" s="498"/>
      <c r="QKT43" s="498"/>
      <c r="QKU43" s="498"/>
      <c r="QKV43" s="498"/>
      <c r="QKW43" s="498"/>
      <c r="QKX43" s="498"/>
      <c r="QKY43" s="498"/>
      <c r="QKZ43" s="498"/>
      <c r="QLA43" s="498"/>
      <c r="QLB43" s="498"/>
      <c r="QLC43" s="498"/>
      <c r="QLD43" s="498"/>
      <c r="QLE43" s="498"/>
      <c r="QLF43" s="498"/>
      <c r="QLG43" s="498"/>
      <c r="QLH43" s="498"/>
      <c r="QLI43" s="498"/>
      <c r="QLJ43" s="498"/>
      <c r="QLK43" s="498"/>
      <c r="QLL43" s="498"/>
      <c r="QLM43" s="498"/>
      <c r="QLN43" s="498"/>
      <c r="QLO43" s="498"/>
      <c r="QLP43" s="498"/>
      <c r="QLQ43" s="498"/>
      <c r="QLR43" s="498"/>
      <c r="QLS43" s="498"/>
      <c r="QLT43" s="498"/>
      <c r="QLU43" s="498"/>
      <c r="QLV43" s="498"/>
      <c r="QLW43" s="498"/>
      <c r="QLX43" s="498"/>
      <c r="QLY43" s="498"/>
      <c r="QLZ43" s="498"/>
      <c r="QMA43" s="498"/>
      <c r="QMB43" s="498"/>
      <c r="QMC43" s="498"/>
      <c r="QMD43" s="498"/>
      <c r="QME43" s="498"/>
      <c r="QMF43" s="498"/>
      <c r="QMG43" s="498"/>
      <c r="QMH43" s="498"/>
      <c r="QMI43" s="498"/>
      <c r="QMJ43" s="498"/>
      <c r="QMK43" s="498"/>
      <c r="QML43" s="498"/>
      <c r="QMM43" s="498"/>
      <c r="QMN43" s="498"/>
      <c r="QMO43" s="498"/>
      <c r="QMP43" s="498"/>
      <c r="QMQ43" s="498"/>
      <c r="QMR43" s="498"/>
      <c r="QMS43" s="498"/>
      <c r="QMT43" s="498"/>
      <c r="QMU43" s="498"/>
      <c r="QMV43" s="498"/>
      <c r="QMW43" s="498"/>
      <c r="QMX43" s="498"/>
      <c r="QMY43" s="498"/>
      <c r="QMZ43" s="498"/>
      <c r="QNA43" s="498"/>
      <c r="QNB43" s="498"/>
      <c r="QNC43" s="498"/>
      <c r="QND43" s="498"/>
      <c r="QNE43" s="498"/>
      <c r="QNF43" s="498"/>
      <c r="QNG43" s="498"/>
      <c r="QNH43" s="498"/>
      <c r="QNI43" s="498"/>
      <c r="QNJ43" s="498"/>
      <c r="QNK43" s="498"/>
      <c r="QNL43" s="498"/>
      <c r="QNM43" s="498"/>
      <c r="QNN43" s="498"/>
      <c r="QNO43" s="498"/>
      <c r="QNP43" s="498"/>
      <c r="QNQ43" s="498"/>
      <c r="QNR43" s="498"/>
      <c r="QNS43" s="498"/>
      <c r="QNT43" s="498"/>
      <c r="QNU43" s="498"/>
      <c r="QNV43" s="498"/>
      <c r="QNW43" s="498"/>
      <c r="QNX43" s="498"/>
      <c r="QNY43" s="498"/>
      <c r="QNZ43" s="498"/>
      <c r="QOA43" s="498"/>
      <c r="QOB43" s="498"/>
      <c r="QOC43" s="498"/>
      <c r="QOD43" s="498"/>
      <c r="QOE43" s="498"/>
      <c r="QOF43" s="498"/>
      <c r="QOG43" s="498"/>
      <c r="QOH43" s="498"/>
      <c r="QOI43" s="498"/>
      <c r="QOJ43" s="498"/>
      <c r="QOK43" s="498"/>
      <c r="QOL43" s="498"/>
      <c r="QOM43" s="498"/>
      <c r="QON43" s="498"/>
      <c r="QOO43" s="498"/>
      <c r="QOP43" s="498"/>
      <c r="QOQ43" s="498"/>
      <c r="QOR43" s="498"/>
      <c r="QOS43" s="498"/>
      <c r="QOT43" s="498"/>
      <c r="QOU43" s="498"/>
      <c r="QOV43" s="498"/>
      <c r="QOW43" s="498"/>
      <c r="QOX43" s="498"/>
      <c r="QOY43" s="498"/>
      <c r="QOZ43" s="498"/>
      <c r="QPA43" s="498"/>
      <c r="QPB43" s="498"/>
      <c r="QPC43" s="498"/>
      <c r="QPD43" s="498"/>
      <c r="QPE43" s="498"/>
      <c r="QPF43" s="498"/>
      <c r="QPG43" s="498"/>
      <c r="QPH43" s="498"/>
      <c r="QPI43" s="498"/>
      <c r="QPJ43" s="498"/>
      <c r="QPK43" s="498"/>
      <c r="QPL43" s="498"/>
      <c r="QPM43" s="498"/>
      <c r="QPN43" s="498"/>
      <c r="QPO43" s="498"/>
      <c r="QPP43" s="498"/>
      <c r="QPQ43" s="498"/>
      <c r="QPR43" s="498"/>
      <c r="QPS43" s="498"/>
      <c r="QPT43" s="498"/>
      <c r="QPU43" s="498"/>
      <c r="QPV43" s="498"/>
      <c r="QPW43" s="498"/>
      <c r="QPX43" s="498"/>
      <c r="QPY43" s="498"/>
      <c r="QPZ43" s="498"/>
      <c r="QQA43" s="498"/>
      <c r="QQB43" s="498"/>
      <c r="QQC43" s="498"/>
      <c r="QQD43" s="498"/>
      <c r="QQE43" s="498"/>
      <c r="QQF43" s="498"/>
      <c r="QQG43" s="498"/>
      <c r="QQH43" s="498"/>
      <c r="QQI43" s="498"/>
      <c r="QQJ43" s="498"/>
      <c r="QQK43" s="498"/>
      <c r="QQL43" s="498"/>
      <c r="QQM43" s="498"/>
      <c r="QQN43" s="498"/>
      <c r="QQO43" s="498"/>
      <c r="QQP43" s="498"/>
      <c r="QQQ43" s="498"/>
      <c r="QQR43" s="498"/>
      <c r="QQS43" s="498"/>
      <c r="QQT43" s="498"/>
      <c r="QQU43" s="498"/>
      <c r="QQV43" s="498"/>
      <c r="QQW43" s="498"/>
      <c r="QQX43" s="498"/>
      <c r="QQY43" s="498"/>
      <c r="QQZ43" s="498"/>
      <c r="QRA43" s="498"/>
      <c r="QRB43" s="498"/>
      <c r="QRC43" s="498"/>
      <c r="QRD43" s="498"/>
      <c r="QRE43" s="498"/>
      <c r="QRF43" s="498"/>
      <c r="QRG43" s="498"/>
      <c r="QRH43" s="498"/>
      <c r="QRI43" s="498"/>
      <c r="QRJ43" s="498"/>
      <c r="QRK43" s="498"/>
      <c r="QRL43" s="498"/>
      <c r="QRM43" s="498"/>
      <c r="QRN43" s="498"/>
      <c r="QRO43" s="498"/>
      <c r="QRP43" s="498"/>
      <c r="QRQ43" s="498"/>
      <c r="QRR43" s="498"/>
      <c r="QRS43" s="498"/>
      <c r="QRT43" s="498"/>
      <c r="QRU43" s="498"/>
      <c r="QRV43" s="498"/>
      <c r="QRW43" s="498"/>
      <c r="QRX43" s="498"/>
      <c r="QRY43" s="498"/>
      <c r="QRZ43" s="498"/>
      <c r="QSA43" s="498"/>
      <c r="QSB43" s="498"/>
      <c r="QSC43" s="498"/>
      <c r="QSD43" s="498"/>
      <c r="QSE43" s="498"/>
      <c r="QSF43" s="498"/>
      <c r="QSG43" s="498"/>
      <c r="QSH43" s="498"/>
      <c r="QSI43" s="498"/>
      <c r="QSJ43" s="498"/>
      <c r="QSK43" s="498"/>
      <c r="QSL43" s="498"/>
      <c r="QSM43" s="498"/>
      <c r="QSN43" s="498"/>
      <c r="QSO43" s="498"/>
      <c r="QSP43" s="498"/>
      <c r="QSQ43" s="498"/>
      <c r="QSR43" s="498"/>
      <c r="QSS43" s="498"/>
      <c r="QST43" s="498"/>
      <c r="QSU43" s="498"/>
      <c r="QSV43" s="498"/>
      <c r="QSW43" s="498"/>
      <c r="QSX43" s="498"/>
      <c r="QSY43" s="498"/>
      <c r="QSZ43" s="498"/>
      <c r="QTA43" s="498"/>
      <c r="QTB43" s="498"/>
      <c r="QTC43" s="498"/>
      <c r="QTD43" s="498"/>
      <c r="QTE43" s="498"/>
      <c r="QTF43" s="498"/>
      <c r="QTG43" s="498"/>
      <c r="QTH43" s="498"/>
      <c r="QTI43" s="498"/>
      <c r="QTJ43" s="498"/>
      <c r="QTK43" s="498"/>
      <c r="QTL43" s="498"/>
      <c r="QTM43" s="498"/>
      <c r="QTN43" s="498"/>
      <c r="QTO43" s="498"/>
      <c r="QTP43" s="498"/>
      <c r="QTQ43" s="498"/>
      <c r="QTR43" s="498"/>
      <c r="QTS43" s="498"/>
      <c r="QTT43" s="498"/>
      <c r="QTU43" s="498"/>
      <c r="QTV43" s="498"/>
      <c r="QTW43" s="498"/>
      <c r="QTX43" s="498"/>
      <c r="QTY43" s="498"/>
      <c r="QTZ43" s="498"/>
      <c r="QUA43" s="498"/>
      <c r="QUB43" s="498"/>
      <c r="QUC43" s="498"/>
      <c r="QUD43" s="498"/>
      <c r="QUE43" s="498"/>
      <c r="QUF43" s="498"/>
      <c r="QUG43" s="498"/>
      <c r="QUH43" s="498"/>
      <c r="QUI43" s="498"/>
      <c r="QUJ43" s="498"/>
      <c r="QUK43" s="498"/>
      <c r="QUL43" s="498"/>
      <c r="QUM43" s="498"/>
      <c r="QUN43" s="498"/>
      <c r="QUO43" s="498"/>
      <c r="QUP43" s="498"/>
      <c r="QUQ43" s="498"/>
      <c r="QUR43" s="498"/>
      <c r="QUS43" s="498"/>
      <c r="QUT43" s="498"/>
      <c r="QUU43" s="498"/>
      <c r="QUV43" s="498"/>
      <c r="QUW43" s="498"/>
      <c r="QUX43" s="498"/>
      <c r="QUY43" s="498"/>
      <c r="QUZ43" s="498"/>
      <c r="QVA43" s="498"/>
      <c r="QVB43" s="498"/>
      <c r="QVC43" s="498"/>
      <c r="QVD43" s="498"/>
      <c r="QVE43" s="498"/>
      <c r="QVF43" s="498"/>
      <c r="QVG43" s="498"/>
      <c r="QVH43" s="498"/>
      <c r="QVI43" s="498"/>
      <c r="QVJ43" s="498"/>
      <c r="QVK43" s="498"/>
      <c r="QVL43" s="498"/>
      <c r="QVM43" s="498"/>
      <c r="QVN43" s="498"/>
      <c r="QVO43" s="498"/>
      <c r="QVP43" s="498"/>
      <c r="QVQ43" s="498"/>
      <c r="QVR43" s="498"/>
      <c r="QVS43" s="498"/>
      <c r="QVT43" s="498"/>
      <c r="QVU43" s="498"/>
      <c r="QVV43" s="498"/>
      <c r="QVW43" s="498"/>
      <c r="QVX43" s="498"/>
      <c r="QVY43" s="498"/>
      <c r="QVZ43" s="498"/>
      <c r="QWA43" s="498"/>
      <c r="QWB43" s="498"/>
      <c r="QWC43" s="498"/>
      <c r="QWD43" s="498"/>
      <c r="QWE43" s="498"/>
      <c r="QWF43" s="498"/>
      <c r="QWG43" s="498"/>
      <c r="QWH43" s="498"/>
      <c r="QWI43" s="498"/>
      <c r="QWJ43" s="498"/>
      <c r="QWK43" s="498"/>
      <c r="QWL43" s="498"/>
      <c r="QWM43" s="498"/>
      <c r="QWN43" s="498"/>
      <c r="QWO43" s="498"/>
      <c r="QWP43" s="498"/>
      <c r="QWQ43" s="498"/>
      <c r="QWR43" s="498"/>
      <c r="QWS43" s="498"/>
      <c r="QWT43" s="498"/>
      <c r="QWU43" s="498"/>
      <c r="QWV43" s="498"/>
      <c r="QWW43" s="498"/>
      <c r="QWX43" s="498"/>
      <c r="QWY43" s="498"/>
      <c r="QWZ43" s="498"/>
      <c r="QXA43" s="498"/>
      <c r="QXB43" s="498"/>
      <c r="QXC43" s="498"/>
      <c r="QXD43" s="498"/>
      <c r="QXE43" s="498"/>
      <c r="QXF43" s="498"/>
      <c r="QXG43" s="498"/>
      <c r="QXH43" s="498"/>
      <c r="QXI43" s="498"/>
      <c r="QXJ43" s="498"/>
      <c r="QXK43" s="498"/>
      <c r="QXL43" s="498"/>
      <c r="QXM43" s="498"/>
      <c r="QXN43" s="498"/>
      <c r="QXO43" s="498"/>
      <c r="QXP43" s="498"/>
      <c r="QXQ43" s="498"/>
      <c r="QXR43" s="498"/>
      <c r="QXS43" s="498"/>
      <c r="QXT43" s="498"/>
      <c r="QXU43" s="498"/>
      <c r="QXV43" s="498"/>
      <c r="QXW43" s="498"/>
      <c r="QXX43" s="498"/>
      <c r="QXY43" s="498"/>
      <c r="QXZ43" s="498"/>
      <c r="QYA43" s="498"/>
      <c r="QYB43" s="498"/>
      <c r="QYC43" s="498"/>
      <c r="QYD43" s="498"/>
      <c r="QYE43" s="498"/>
      <c r="QYF43" s="498"/>
      <c r="QYG43" s="498"/>
      <c r="QYH43" s="498"/>
      <c r="QYI43" s="498"/>
      <c r="QYJ43" s="498"/>
      <c r="QYK43" s="498"/>
      <c r="QYL43" s="498"/>
      <c r="QYM43" s="498"/>
      <c r="QYN43" s="498"/>
      <c r="QYO43" s="498"/>
      <c r="QYP43" s="498"/>
      <c r="QYQ43" s="498"/>
      <c r="QYR43" s="498"/>
      <c r="QYS43" s="498"/>
      <c r="QYT43" s="498"/>
      <c r="QYU43" s="498"/>
      <c r="QYV43" s="498"/>
      <c r="QYW43" s="498"/>
      <c r="QYX43" s="498"/>
      <c r="QYY43" s="498"/>
      <c r="QYZ43" s="498"/>
      <c r="QZA43" s="498"/>
      <c r="QZB43" s="498"/>
      <c r="QZC43" s="498"/>
      <c r="QZD43" s="498"/>
      <c r="QZE43" s="498"/>
      <c r="QZF43" s="498"/>
      <c r="QZG43" s="498"/>
      <c r="QZH43" s="498"/>
      <c r="QZI43" s="498"/>
      <c r="QZJ43" s="498"/>
      <c r="QZK43" s="498"/>
      <c r="QZL43" s="498"/>
      <c r="QZM43" s="498"/>
      <c r="QZN43" s="498"/>
      <c r="QZO43" s="498"/>
      <c r="QZP43" s="498"/>
      <c r="QZQ43" s="498"/>
      <c r="QZR43" s="498"/>
      <c r="QZS43" s="498"/>
      <c r="QZT43" s="498"/>
      <c r="QZU43" s="498"/>
      <c r="QZV43" s="498"/>
      <c r="QZW43" s="498"/>
      <c r="QZX43" s="498"/>
      <c r="QZY43" s="498"/>
      <c r="QZZ43" s="498"/>
      <c r="RAA43" s="498"/>
      <c r="RAB43" s="498"/>
      <c r="RAC43" s="498"/>
      <c r="RAD43" s="498"/>
      <c r="RAE43" s="498"/>
      <c r="RAF43" s="498"/>
      <c r="RAG43" s="498"/>
      <c r="RAH43" s="498"/>
      <c r="RAI43" s="498"/>
      <c r="RAJ43" s="498"/>
      <c r="RAK43" s="498"/>
      <c r="RAL43" s="498"/>
      <c r="RAM43" s="498"/>
      <c r="RAN43" s="498"/>
      <c r="RAO43" s="498"/>
      <c r="RAP43" s="498"/>
      <c r="RAQ43" s="498"/>
      <c r="RAR43" s="498"/>
      <c r="RAS43" s="498"/>
      <c r="RAT43" s="498"/>
      <c r="RAU43" s="498"/>
      <c r="RAV43" s="498"/>
      <c r="RAW43" s="498"/>
      <c r="RAX43" s="498"/>
      <c r="RAY43" s="498"/>
      <c r="RAZ43" s="498"/>
      <c r="RBA43" s="498"/>
      <c r="RBB43" s="498"/>
      <c r="RBC43" s="498"/>
      <c r="RBD43" s="498"/>
      <c r="RBE43" s="498"/>
      <c r="RBF43" s="498"/>
      <c r="RBG43" s="498"/>
      <c r="RBH43" s="498"/>
      <c r="RBI43" s="498"/>
      <c r="RBJ43" s="498"/>
      <c r="RBK43" s="498"/>
      <c r="RBL43" s="498"/>
      <c r="RBM43" s="498"/>
      <c r="RBN43" s="498"/>
      <c r="RBO43" s="498"/>
      <c r="RBP43" s="498"/>
      <c r="RBQ43" s="498"/>
      <c r="RBR43" s="498"/>
      <c r="RBS43" s="498"/>
      <c r="RBT43" s="498"/>
      <c r="RBU43" s="498"/>
      <c r="RBV43" s="498"/>
      <c r="RBW43" s="498"/>
      <c r="RBX43" s="498"/>
      <c r="RBY43" s="498"/>
      <c r="RBZ43" s="498"/>
      <c r="RCA43" s="498"/>
      <c r="RCB43" s="498"/>
      <c r="RCC43" s="498"/>
      <c r="RCD43" s="498"/>
      <c r="RCE43" s="498"/>
      <c r="RCF43" s="498"/>
      <c r="RCG43" s="498"/>
      <c r="RCH43" s="498"/>
      <c r="RCI43" s="498"/>
      <c r="RCJ43" s="498"/>
      <c r="RCK43" s="498"/>
      <c r="RCL43" s="498"/>
      <c r="RCM43" s="498"/>
      <c r="RCN43" s="498"/>
      <c r="RCO43" s="498"/>
      <c r="RCP43" s="498"/>
      <c r="RCQ43" s="498"/>
      <c r="RCR43" s="498"/>
      <c r="RCS43" s="498"/>
      <c r="RCT43" s="498"/>
      <c r="RCU43" s="498"/>
      <c r="RCV43" s="498"/>
      <c r="RCW43" s="498"/>
      <c r="RCX43" s="498"/>
      <c r="RCY43" s="498"/>
      <c r="RCZ43" s="498"/>
      <c r="RDA43" s="498"/>
      <c r="RDB43" s="498"/>
      <c r="RDC43" s="498"/>
      <c r="RDD43" s="498"/>
      <c r="RDE43" s="498"/>
      <c r="RDF43" s="498"/>
      <c r="RDG43" s="498"/>
      <c r="RDH43" s="498"/>
      <c r="RDI43" s="498"/>
      <c r="RDJ43" s="498"/>
      <c r="RDK43" s="498"/>
      <c r="RDL43" s="498"/>
      <c r="RDM43" s="498"/>
      <c r="RDN43" s="498"/>
      <c r="RDO43" s="498"/>
      <c r="RDP43" s="498"/>
      <c r="RDQ43" s="498"/>
      <c r="RDR43" s="498"/>
      <c r="RDS43" s="498"/>
      <c r="RDT43" s="498"/>
      <c r="RDU43" s="498"/>
      <c r="RDV43" s="498"/>
      <c r="RDW43" s="498"/>
      <c r="RDX43" s="498"/>
      <c r="RDY43" s="498"/>
      <c r="RDZ43" s="498"/>
      <c r="REA43" s="498"/>
      <c r="REB43" s="498"/>
      <c r="REC43" s="498"/>
      <c r="RED43" s="498"/>
      <c r="REE43" s="498"/>
      <c r="REF43" s="498"/>
      <c r="REG43" s="498"/>
      <c r="REH43" s="498"/>
      <c r="REI43" s="498"/>
      <c r="REJ43" s="498"/>
      <c r="REK43" s="498"/>
      <c r="REL43" s="498"/>
      <c r="REM43" s="498"/>
      <c r="REN43" s="498"/>
      <c r="REO43" s="498"/>
      <c r="REP43" s="498"/>
      <c r="REQ43" s="498"/>
      <c r="RER43" s="498"/>
      <c r="RES43" s="498"/>
      <c r="RET43" s="498"/>
      <c r="REU43" s="498"/>
      <c r="REV43" s="498"/>
      <c r="REW43" s="498"/>
      <c r="REX43" s="498"/>
      <c r="REY43" s="498"/>
      <c r="REZ43" s="498"/>
      <c r="RFA43" s="498"/>
      <c r="RFB43" s="498"/>
      <c r="RFC43" s="498"/>
      <c r="RFD43" s="498"/>
      <c r="RFE43" s="498"/>
      <c r="RFF43" s="498"/>
      <c r="RFG43" s="498"/>
      <c r="RFH43" s="498"/>
      <c r="RFI43" s="498"/>
      <c r="RFJ43" s="498"/>
      <c r="RFK43" s="498"/>
      <c r="RFL43" s="498"/>
      <c r="RFM43" s="498"/>
      <c r="RFN43" s="498"/>
      <c r="RFO43" s="498"/>
      <c r="RFP43" s="498"/>
      <c r="RFQ43" s="498"/>
      <c r="RFR43" s="498"/>
      <c r="RFS43" s="498"/>
      <c r="RFT43" s="498"/>
      <c r="RFU43" s="498"/>
      <c r="RFV43" s="498"/>
      <c r="RFW43" s="498"/>
      <c r="RFX43" s="498"/>
      <c r="RFY43" s="498"/>
      <c r="RFZ43" s="498"/>
      <c r="RGA43" s="498"/>
      <c r="RGB43" s="498"/>
      <c r="RGC43" s="498"/>
      <c r="RGD43" s="498"/>
      <c r="RGE43" s="498"/>
      <c r="RGF43" s="498"/>
      <c r="RGG43" s="498"/>
      <c r="RGH43" s="498"/>
      <c r="RGI43" s="498"/>
      <c r="RGJ43" s="498"/>
      <c r="RGK43" s="498"/>
      <c r="RGL43" s="498"/>
      <c r="RGM43" s="498"/>
      <c r="RGN43" s="498"/>
      <c r="RGO43" s="498"/>
      <c r="RGP43" s="498"/>
      <c r="RGQ43" s="498"/>
      <c r="RGR43" s="498"/>
      <c r="RGS43" s="498"/>
      <c r="RGT43" s="498"/>
      <c r="RGU43" s="498"/>
      <c r="RGV43" s="498"/>
      <c r="RGW43" s="498"/>
      <c r="RGX43" s="498"/>
      <c r="RGY43" s="498"/>
      <c r="RGZ43" s="498"/>
      <c r="RHA43" s="498"/>
      <c r="RHB43" s="498"/>
      <c r="RHC43" s="498"/>
      <c r="RHD43" s="498"/>
      <c r="RHE43" s="498"/>
      <c r="RHF43" s="498"/>
      <c r="RHG43" s="498"/>
      <c r="RHH43" s="498"/>
      <c r="RHI43" s="498"/>
      <c r="RHJ43" s="498"/>
      <c r="RHK43" s="498"/>
      <c r="RHL43" s="498"/>
      <c r="RHM43" s="498"/>
      <c r="RHN43" s="498"/>
      <c r="RHO43" s="498"/>
      <c r="RHP43" s="498"/>
      <c r="RHQ43" s="498"/>
      <c r="RHR43" s="498"/>
      <c r="RHS43" s="498"/>
      <c r="RHT43" s="498"/>
      <c r="RHU43" s="498"/>
      <c r="RHV43" s="498"/>
      <c r="RHW43" s="498"/>
      <c r="RHX43" s="498"/>
      <c r="RHY43" s="498"/>
      <c r="RHZ43" s="498"/>
      <c r="RIA43" s="498"/>
      <c r="RIB43" s="498"/>
      <c r="RIC43" s="498"/>
      <c r="RID43" s="498"/>
      <c r="RIE43" s="498"/>
      <c r="RIF43" s="498"/>
      <c r="RIG43" s="498"/>
      <c r="RIH43" s="498"/>
      <c r="RII43" s="498"/>
      <c r="RIJ43" s="498"/>
      <c r="RIK43" s="498"/>
      <c r="RIL43" s="498"/>
      <c r="RIM43" s="498"/>
      <c r="RIN43" s="498"/>
      <c r="RIO43" s="498"/>
      <c r="RIP43" s="498"/>
      <c r="RIQ43" s="498"/>
      <c r="RIR43" s="498"/>
      <c r="RIS43" s="498"/>
      <c r="RIT43" s="498"/>
      <c r="RIU43" s="498"/>
      <c r="RIV43" s="498"/>
      <c r="RIW43" s="498"/>
      <c r="RIX43" s="498"/>
      <c r="RIY43" s="498"/>
      <c r="RIZ43" s="498"/>
      <c r="RJA43" s="498"/>
      <c r="RJB43" s="498"/>
      <c r="RJC43" s="498"/>
      <c r="RJD43" s="498"/>
      <c r="RJE43" s="498"/>
      <c r="RJF43" s="498"/>
      <c r="RJG43" s="498"/>
      <c r="RJH43" s="498"/>
      <c r="RJI43" s="498"/>
      <c r="RJJ43" s="498"/>
      <c r="RJK43" s="498"/>
      <c r="RJL43" s="498"/>
      <c r="RJM43" s="498"/>
      <c r="RJN43" s="498"/>
      <c r="RJO43" s="498"/>
      <c r="RJP43" s="498"/>
      <c r="RJQ43" s="498"/>
      <c r="RJR43" s="498"/>
      <c r="RJS43" s="498"/>
      <c r="RJT43" s="498"/>
      <c r="RJU43" s="498"/>
      <c r="RJV43" s="498"/>
      <c r="RJW43" s="498"/>
      <c r="RJX43" s="498"/>
      <c r="RJY43" s="498"/>
      <c r="RJZ43" s="498"/>
      <c r="RKA43" s="498"/>
      <c r="RKB43" s="498"/>
      <c r="RKC43" s="498"/>
      <c r="RKD43" s="498"/>
      <c r="RKE43" s="498"/>
      <c r="RKF43" s="498"/>
      <c r="RKG43" s="498"/>
      <c r="RKH43" s="498"/>
      <c r="RKI43" s="498"/>
      <c r="RKJ43" s="498"/>
      <c r="RKK43" s="498"/>
      <c r="RKL43" s="498"/>
      <c r="RKM43" s="498"/>
      <c r="RKN43" s="498"/>
      <c r="RKO43" s="498"/>
      <c r="RKP43" s="498"/>
      <c r="RKQ43" s="498"/>
      <c r="RKR43" s="498"/>
      <c r="RKS43" s="498"/>
      <c r="RKT43" s="498"/>
      <c r="RKU43" s="498"/>
      <c r="RKV43" s="498"/>
      <c r="RKW43" s="498"/>
      <c r="RKX43" s="498"/>
      <c r="RKY43" s="498"/>
      <c r="RKZ43" s="498"/>
      <c r="RLA43" s="498"/>
      <c r="RLB43" s="498"/>
      <c r="RLC43" s="498"/>
      <c r="RLD43" s="498"/>
      <c r="RLE43" s="498"/>
      <c r="RLF43" s="498"/>
      <c r="RLG43" s="498"/>
      <c r="RLH43" s="498"/>
      <c r="RLI43" s="498"/>
      <c r="RLJ43" s="498"/>
      <c r="RLK43" s="498"/>
      <c r="RLL43" s="498"/>
      <c r="RLM43" s="498"/>
      <c r="RLN43" s="498"/>
      <c r="RLO43" s="498"/>
      <c r="RLP43" s="498"/>
      <c r="RLQ43" s="498"/>
      <c r="RLR43" s="498"/>
      <c r="RLS43" s="498"/>
      <c r="RLT43" s="498"/>
      <c r="RLU43" s="498"/>
      <c r="RLV43" s="498"/>
      <c r="RLW43" s="498"/>
      <c r="RLX43" s="498"/>
      <c r="RLY43" s="498"/>
      <c r="RLZ43" s="498"/>
      <c r="RMA43" s="498"/>
      <c r="RMB43" s="498"/>
      <c r="RMC43" s="498"/>
      <c r="RMD43" s="498"/>
      <c r="RME43" s="498"/>
      <c r="RMF43" s="498"/>
      <c r="RMG43" s="498"/>
      <c r="RMH43" s="498"/>
      <c r="RMI43" s="498"/>
      <c r="RMJ43" s="498"/>
      <c r="RMK43" s="498"/>
      <c r="RML43" s="498"/>
      <c r="RMM43" s="498"/>
      <c r="RMN43" s="498"/>
      <c r="RMO43" s="498"/>
      <c r="RMP43" s="498"/>
      <c r="RMQ43" s="498"/>
      <c r="RMR43" s="498"/>
      <c r="RMS43" s="498"/>
      <c r="RMT43" s="498"/>
      <c r="RMU43" s="498"/>
      <c r="RMV43" s="498"/>
      <c r="RMW43" s="498"/>
      <c r="RMX43" s="498"/>
      <c r="RMY43" s="498"/>
      <c r="RMZ43" s="498"/>
      <c r="RNA43" s="498"/>
      <c r="RNB43" s="498"/>
      <c r="RNC43" s="498"/>
      <c r="RND43" s="498"/>
      <c r="RNE43" s="498"/>
      <c r="RNF43" s="498"/>
      <c r="RNG43" s="498"/>
      <c r="RNH43" s="498"/>
      <c r="RNI43" s="498"/>
      <c r="RNJ43" s="498"/>
      <c r="RNK43" s="498"/>
      <c r="RNL43" s="498"/>
      <c r="RNM43" s="498"/>
      <c r="RNN43" s="498"/>
      <c r="RNO43" s="498"/>
      <c r="RNP43" s="498"/>
      <c r="RNQ43" s="498"/>
      <c r="RNR43" s="498"/>
      <c r="RNS43" s="498"/>
      <c r="RNT43" s="498"/>
      <c r="RNU43" s="498"/>
      <c r="RNV43" s="498"/>
      <c r="RNW43" s="498"/>
      <c r="RNX43" s="498"/>
      <c r="RNY43" s="498"/>
      <c r="RNZ43" s="498"/>
      <c r="ROA43" s="498"/>
      <c r="ROB43" s="498"/>
      <c r="ROC43" s="498"/>
      <c r="ROD43" s="498"/>
      <c r="ROE43" s="498"/>
      <c r="ROF43" s="498"/>
      <c r="ROG43" s="498"/>
      <c r="ROH43" s="498"/>
      <c r="ROI43" s="498"/>
      <c r="ROJ43" s="498"/>
      <c r="ROK43" s="498"/>
      <c r="ROL43" s="498"/>
      <c r="ROM43" s="498"/>
      <c r="RON43" s="498"/>
      <c r="ROO43" s="498"/>
      <c r="ROP43" s="498"/>
      <c r="ROQ43" s="498"/>
      <c r="ROR43" s="498"/>
      <c r="ROS43" s="498"/>
      <c r="ROT43" s="498"/>
      <c r="ROU43" s="498"/>
      <c r="ROV43" s="498"/>
      <c r="ROW43" s="498"/>
      <c r="ROX43" s="498"/>
      <c r="ROY43" s="498"/>
      <c r="ROZ43" s="498"/>
      <c r="RPA43" s="498"/>
      <c r="RPB43" s="498"/>
      <c r="RPC43" s="498"/>
      <c r="RPD43" s="498"/>
      <c r="RPE43" s="498"/>
      <c r="RPF43" s="498"/>
      <c r="RPG43" s="498"/>
      <c r="RPH43" s="498"/>
      <c r="RPI43" s="498"/>
      <c r="RPJ43" s="498"/>
      <c r="RPK43" s="498"/>
      <c r="RPL43" s="498"/>
      <c r="RPM43" s="498"/>
      <c r="RPN43" s="498"/>
      <c r="RPO43" s="498"/>
      <c r="RPP43" s="498"/>
      <c r="RPQ43" s="498"/>
      <c r="RPR43" s="498"/>
      <c r="RPS43" s="498"/>
      <c r="RPT43" s="498"/>
      <c r="RPU43" s="498"/>
      <c r="RPV43" s="498"/>
      <c r="RPW43" s="498"/>
      <c r="RPX43" s="498"/>
      <c r="RPY43" s="498"/>
      <c r="RPZ43" s="498"/>
      <c r="RQA43" s="498"/>
      <c r="RQB43" s="498"/>
      <c r="RQC43" s="498"/>
      <c r="RQD43" s="498"/>
      <c r="RQE43" s="498"/>
      <c r="RQF43" s="498"/>
      <c r="RQG43" s="498"/>
      <c r="RQH43" s="498"/>
      <c r="RQI43" s="498"/>
      <c r="RQJ43" s="498"/>
      <c r="RQK43" s="498"/>
      <c r="RQL43" s="498"/>
      <c r="RQM43" s="498"/>
      <c r="RQN43" s="498"/>
      <c r="RQO43" s="498"/>
      <c r="RQP43" s="498"/>
      <c r="RQQ43" s="498"/>
      <c r="RQR43" s="498"/>
      <c r="RQS43" s="498"/>
      <c r="RQT43" s="498"/>
      <c r="RQU43" s="498"/>
      <c r="RQV43" s="498"/>
      <c r="RQW43" s="498"/>
      <c r="RQX43" s="498"/>
      <c r="RQY43" s="498"/>
      <c r="RQZ43" s="498"/>
      <c r="RRA43" s="498"/>
      <c r="RRB43" s="498"/>
      <c r="RRC43" s="498"/>
      <c r="RRD43" s="498"/>
      <c r="RRE43" s="498"/>
      <c r="RRF43" s="498"/>
      <c r="RRG43" s="498"/>
      <c r="RRH43" s="498"/>
      <c r="RRI43" s="498"/>
      <c r="RRJ43" s="498"/>
      <c r="RRK43" s="498"/>
      <c r="RRL43" s="498"/>
      <c r="RRM43" s="498"/>
      <c r="RRN43" s="498"/>
      <c r="RRO43" s="498"/>
      <c r="RRP43" s="498"/>
      <c r="RRQ43" s="498"/>
      <c r="RRR43" s="498"/>
      <c r="RRS43" s="498"/>
      <c r="RRT43" s="498"/>
      <c r="RRU43" s="498"/>
      <c r="RRV43" s="498"/>
      <c r="RRW43" s="498"/>
      <c r="RRX43" s="498"/>
      <c r="RRY43" s="498"/>
      <c r="RRZ43" s="498"/>
      <c r="RSA43" s="498"/>
      <c r="RSB43" s="498"/>
      <c r="RSC43" s="498"/>
      <c r="RSD43" s="498"/>
      <c r="RSE43" s="498"/>
      <c r="RSF43" s="498"/>
      <c r="RSG43" s="498"/>
      <c r="RSH43" s="498"/>
      <c r="RSI43" s="498"/>
      <c r="RSJ43" s="498"/>
      <c r="RSK43" s="498"/>
      <c r="RSL43" s="498"/>
      <c r="RSM43" s="498"/>
      <c r="RSN43" s="498"/>
      <c r="RSO43" s="498"/>
      <c r="RSP43" s="498"/>
      <c r="RSQ43" s="498"/>
      <c r="RSR43" s="498"/>
      <c r="RSS43" s="498"/>
      <c r="RST43" s="498"/>
      <c r="RSU43" s="498"/>
      <c r="RSV43" s="498"/>
      <c r="RSW43" s="498"/>
      <c r="RSX43" s="498"/>
      <c r="RSY43" s="498"/>
      <c r="RSZ43" s="498"/>
      <c r="RTA43" s="498"/>
      <c r="RTB43" s="498"/>
      <c r="RTC43" s="498"/>
      <c r="RTD43" s="498"/>
      <c r="RTE43" s="498"/>
      <c r="RTF43" s="498"/>
      <c r="RTG43" s="498"/>
      <c r="RTH43" s="498"/>
      <c r="RTI43" s="498"/>
      <c r="RTJ43" s="498"/>
      <c r="RTK43" s="498"/>
      <c r="RTL43" s="498"/>
      <c r="RTM43" s="498"/>
      <c r="RTN43" s="498"/>
      <c r="RTO43" s="498"/>
      <c r="RTP43" s="498"/>
      <c r="RTQ43" s="498"/>
      <c r="RTR43" s="498"/>
      <c r="RTS43" s="498"/>
      <c r="RTT43" s="498"/>
      <c r="RTU43" s="498"/>
      <c r="RTV43" s="498"/>
      <c r="RTW43" s="498"/>
      <c r="RTX43" s="498"/>
      <c r="RTY43" s="498"/>
      <c r="RTZ43" s="498"/>
      <c r="RUA43" s="498"/>
      <c r="RUB43" s="498"/>
      <c r="RUC43" s="498"/>
      <c r="RUD43" s="498"/>
      <c r="RUE43" s="498"/>
      <c r="RUF43" s="498"/>
      <c r="RUG43" s="498"/>
      <c r="RUH43" s="498"/>
      <c r="RUI43" s="498"/>
      <c r="RUJ43" s="498"/>
      <c r="RUK43" s="498"/>
      <c r="RUL43" s="498"/>
      <c r="RUM43" s="498"/>
      <c r="RUN43" s="498"/>
      <c r="RUO43" s="498"/>
      <c r="RUP43" s="498"/>
      <c r="RUQ43" s="498"/>
      <c r="RUR43" s="498"/>
      <c r="RUS43" s="498"/>
      <c r="RUT43" s="498"/>
      <c r="RUU43" s="498"/>
      <c r="RUV43" s="498"/>
      <c r="RUW43" s="498"/>
      <c r="RUX43" s="498"/>
      <c r="RUY43" s="498"/>
      <c r="RUZ43" s="498"/>
      <c r="RVA43" s="498"/>
      <c r="RVB43" s="498"/>
      <c r="RVC43" s="498"/>
      <c r="RVD43" s="498"/>
      <c r="RVE43" s="498"/>
      <c r="RVF43" s="498"/>
      <c r="RVG43" s="498"/>
      <c r="RVH43" s="498"/>
      <c r="RVI43" s="498"/>
      <c r="RVJ43" s="498"/>
      <c r="RVK43" s="498"/>
      <c r="RVL43" s="498"/>
      <c r="RVM43" s="498"/>
      <c r="RVN43" s="498"/>
      <c r="RVO43" s="498"/>
      <c r="RVP43" s="498"/>
      <c r="RVQ43" s="498"/>
      <c r="RVR43" s="498"/>
      <c r="RVS43" s="498"/>
      <c r="RVT43" s="498"/>
      <c r="RVU43" s="498"/>
      <c r="RVV43" s="498"/>
      <c r="RVW43" s="498"/>
      <c r="RVX43" s="498"/>
      <c r="RVY43" s="498"/>
      <c r="RVZ43" s="498"/>
      <c r="RWA43" s="498"/>
      <c r="RWB43" s="498"/>
      <c r="RWC43" s="498"/>
      <c r="RWD43" s="498"/>
      <c r="RWE43" s="498"/>
      <c r="RWF43" s="498"/>
      <c r="RWG43" s="498"/>
      <c r="RWH43" s="498"/>
      <c r="RWI43" s="498"/>
      <c r="RWJ43" s="498"/>
      <c r="RWK43" s="498"/>
      <c r="RWL43" s="498"/>
      <c r="RWM43" s="498"/>
      <c r="RWN43" s="498"/>
      <c r="RWO43" s="498"/>
      <c r="RWP43" s="498"/>
      <c r="RWQ43" s="498"/>
      <c r="RWR43" s="498"/>
      <c r="RWS43" s="498"/>
      <c r="RWT43" s="498"/>
      <c r="RWU43" s="498"/>
      <c r="RWV43" s="498"/>
      <c r="RWW43" s="498"/>
      <c r="RWX43" s="498"/>
      <c r="RWY43" s="498"/>
      <c r="RWZ43" s="498"/>
      <c r="RXA43" s="498"/>
      <c r="RXB43" s="498"/>
      <c r="RXC43" s="498"/>
      <c r="RXD43" s="498"/>
      <c r="RXE43" s="498"/>
      <c r="RXF43" s="498"/>
      <c r="RXG43" s="498"/>
      <c r="RXH43" s="498"/>
      <c r="RXI43" s="498"/>
      <c r="RXJ43" s="498"/>
      <c r="RXK43" s="498"/>
      <c r="RXL43" s="498"/>
      <c r="RXM43" s="498"/>
      <c r="RXN43" s="498"/>
      <c r="RXO43" s="498"/>
      <c r="RXP43" s="498"/>
      <c r="RXQ43" s="498"/>
      <c r="RXR43" s="498"/>
      <c r="RXS43" s="498"/>
      <c r="RXT43" s="498"/>
      <c r="RXU43" s="498"/>
      <c r="RXV43" s="498"/>
      <c r="RXW43" s="498"/>
      <c r="RXX43" s="498"/>
      <c r="RXY43" s="498"/>
      <c r="RXZ43" s="498"/>
      <c r="RYA43" s="498"/>
      <c r="RYB43" s="498"/>
      <c r="RYC43" s="498"/>
      <c r="RYD43" s="498"/>
      <c r="RYE43" s="498"/>
      <c r="RYF43" s="498"/>
      <c r="RYG43" s="498"/>
      <c r="RYH43" s="498"/>
      <c r="RYI43" s="498"/>
      <c r="RYJ43" s="498"/>
      <c r="RYK43" s="498"/>
      <c r="RYL43" s="498"/>
      <c r="RYM43" s="498"/>
      <c r="RYN43" s="498"/>
      <c r="RYO43" s="498"/>
      <c r="RYP43" s="498"/>
      <c r="RYQ43" s="498"/>
      <c r="RYR43" s="498"/>
      <c r="RYS43" s="498"/>
      <c r="RYT43" s="498"/>
      <c r="RYU43" s="498"/>
      <c r="RYV43" s="498"/>
      <c r="RYW43" s="498"/>
      <c r="RYX43" s="498"/>
      <c r="RYY43" s="498"/>
      <c r="RYZ43" s="498"/>
      <c r="RZA43" s="498"/>
      <c r="RZB43" s="498"/>
      <c r="RZC43" s="498"/>
      <c r="RZD43" s="498"/>
      <c r="RZE43" s="498"/>
      <c r="RZF43" s="498"/>
      <c r="RZG43" s="498"/>
      <c r="RZH43" s="498"/>
      <c r="RZI43" s="498"/>
      <c r="RZJ43" s="498"/>
      <c r="RZK43" s="498"/>
      <c r="RZL43" s="498"/>
      <c r="RZM43" s="498"/>
      <c r="RZN43" s="498"/>
      <c r="RZO43" s="498"/>
      <c r="RZP43" s="498"/>
      <c r="RZQ43" s="498"/>
      <c r="RZR43" s="498"/>
      <c r="RZS43" s="498"/>
      <c r="RZT43" s="498"/>
      <c r="RZU43" s="498"/>
      <c r="RZV43" s="498"/>
      <c r="RZW43" s="498"/>
      <c r="RZX43" s="498"/>
      <c r="RZY43" s="498"/>
      <c r="RZZ43" s="498"/>
      <c r="SAA43" s="498"/>
      <c r="SAB43" s="498"/>
      <c r="SAC43" s="498"/>
      <c r="SAD43" s="498"/>
      <c r="SAE43" s="498"/>
      <c r="SAF43" s="498"/>
      <c r="SAG43" s="498"/>
      <c r="SAH43" s="498"/>
      <c r="SAI43" s="498"/>
      <c r="SAJ43" s="498"/>
      <c r="SAK43" s="498"/>
      <c r="SAL43" s="498"/>
      <c r="SAM43" s="498"/>
      <c r="SAN43" s="498"/>
      <c r="SAO43" s="498"/>
      <c r="SAP43" s="498"/>
      <c r="SAQ43" s="498"/>
      <c r="SAR43" s="498"/>
      <c r="SAS43" s="498"/>
      <c r="SAT43" s="498"/>
      <c r="SAU43" s="498"/>
      <c r="SAV43" s="498"/>
      <c r="SAW43" s="498"/>
      <c r="SAX43" s="498"/>
      <c r="SAY43" s="498"/>
      <c r="SAZ43" s="498"/>
      <c r="SBA43" s="498"/>
      <c r="SBB43" s="498"/>
      <c r="SBC43" s="498"/>
      <c r="SBD43" s="498"/>
      <c r="SBE43" s="498"/>
      <c r="SBF43" s="498"/>
      <c r="SBG43" s="498"/>
      <c r="SBH43" s="498"/>
      <c r="SBI43" s="498"/>
      <c r="SBJ43" s="498"/>
      <c r="SBK43" s="498"/>
      <c r="SBL43" s="498"/>
      <c r="SBM43" s="498"/>
      <c r="SBN43" s="498"/>
      <c r="SBO43" s="498"/>
      <c r="SBP43" s="498"/>
      <c r="SBQ43" s="498"/>
      <c r="SBR43" s="498"/>
      <c r="SBS43" s="498"/>
      <c r="SBT43" s="498"/>
      <c r="SBU43" s="498"/>
      <c r="SBV43" s="498"/>
      <c r="SBW43" s="498"/>
      <c r="SBX43" s="498"/>
      <c r="SBY43" s="498"/>
      <c r="SBZ43" s="498"/>
      <c r="SCA43" s="498"/>
      <c r="SCB43" s="498"/>
      <c r="SCC43" s="498"/>
      <c r="SCD43" s="498"/>
      <c r="SCE43" s="498"/>
      <c r="SCF43" s="498"/>
      <c r="SCG43" s="498"/>
      <c r="SCH43" s="498"/>
      <c r="SCI43" s="498"/>
      <c r="SCJ43" s="498"/>
      <c r="SCK43" s="498"/>
      <c r="SCL43" s="498"/>
      <c r="SCM43" s="498"/>
      <c r="SCN43" s="498"/>
      <c r="SCO43" s="498"/>
      <c r="SCP43" s="498"/>
      <c r="SCQ43" s="498"/>
      <c r="SCR43" s="498"/>
      <c r="SCS43" s="498"/>
      <c r="SCT43" s="498"/>
      <c r="SCU43" s="498"/>
      <c r="SCV43" s="498"/>
      <c r="SCW43" s="498"/>
      <c r="SCX43" s="498"/>
      <c r="SCY43" s="498"/>
      <c r="SCZ43" s="498"/>
      <c r="SDA43" s="498"/>
      <c r="SDB43" s="498"/>
      <c r="SDC43" s="498"/>
      <c r="SDD43" s="498"/>
      <c r="SDE43" s="498"/>
      <c r="SDF43" s="498"/>
      <c r="SDG43" s="498"/>
      <c r="SDH43" s="498"/>
      <c r="SDI43" s="498"/>
      <c r="SDJ43" s="498"/>
      <c r="SDK43" s="498"/>
      <c r="SDL43" s="498"/>
      <c r="SDM43" s="498"/>
      <c r="SDN43" s="498"/>
      <c r="SDO43" s="498"/>
      <c r="SDP43" s="498"/>
      <c r="SDQ43" s="498"/>
      <c r="SDR43" s="498"/>
      <c r="SDS43" s="498"/>
      <c r="SDT43" s="498"/>
      <c r="SDU43" s="498"/>
      <c r="SDV43" s="498"/>
      <c r="SDW43" s="498"/>
      <c r="SDX43" s="498"/>
      <c r="SDY43" s="498"/>
      <c r="SDZ43" s="498"/>
      <c r="SEA43" s="498"/>
      <c r="SEB43" s="498"/>
      <c r="SEC43" s="498"/>
      <c r="SED43" s="498"/>
      <c r="SEE43" s="498"/>
      <c r="SEF43" s="498"/>
      <c r="SEG43" s="498"/>
      <c r="SEH43" s="498"/>
      <c r="SEI43" s="498"/>
      <c r="SEJ43" s="498"/>
      <c r="SEK43" s="498"/>
      <c r="SEL43" s="498"/>
      <c r="SEM43" s="498"/>
      <c r="SEN43" s="498"/>
      <c r="SEO43" s="498"/>
      <c r="SEP43" s="498"/>
      <c r="SEQ43" s="498"/>
      <c r="SER43" s="498"/>
      <c r="SES43" s="498"/>
      <c r="SET43" s="498"/>
      <c r="SEU43" s="498"/>
      <c r="SEV43" s="498"/>
      <c r="SEW43" s="498"/>
      <c r="SEX43" s="498"/>
      <c r="SEY43" s="498"/>
      <c r="SEZ43" s="498"/>
      <c r="SFA43" s="498"/>
      <c r="SFB43" s="498"/>
      <c r="SFC43" s="498"/>
      <c r="SFD43" s="498"/>
      <c r="SFE43" s="498"/>
      <c r="SFF43" s="498"/>
      <c r="SFG43" s="498"/>
      <c r="SFH43" s="498"/>
      <c r="SFI43" s="498"/>
      <c r="SFJ43" s="498"/>
      <c r="SFK43" s="498"/>
      <c r="SFL43" s="498"/>
      <c r="SFM43" s="498"/>
      <c r="SFN43" s="498"/>
      <c r="SFO43" s="498"/>
      <c r="SFP43" s="498"/>
      <c r="SFQ43" s="498"/>
      <c r="SFR43" s="498"/>
      <c r="SFS43" s="498"/>
      <c r="SFT43" s="498"/>
      <c r="SFU43" s="498"/>
      <c r="SFV43" s="498"/>
      <c r="SFW43" s="498"/>
      <c r="SFX43" s="498"/>
      <c r="SFY43" s="498"/>
      <c r="SFZ43" s="498"/>
      <c r="SGA43" s="498"/>
      <c r="SGB43" s="498"/>
      <c r="SGC43" s="498"/>
      <c r="SGD43" s="498"/>
      <c r="SGE43" s="498"/>
      <c r="SGF43" s="498"/>
      <c r="SGG43" s="498"/>
      <c r="SGH43" s="498"/>
      <c r="SGI43" s="498"/>
      <c r="SGJ43" s="498"/>
      <c r="SGK43" s="498"/>
      <c r="SGL43" s="498"/>
      <c r="SGM43" s="498"/>
      <c r="SGN43" s="498"/>
      <c r="SGO43" s="498"/>
      <c r="SGP43" s="498"/>
      <c r="SGQ43" s="498"/>
      <c r="SGR43" s="498"/>
      <c r="SGS43" s="498"/>
      <c r="SGT43" s="498"/>
      <c r="SGU43" s="498"/>
      <c r="SGV43" s="498"/>
      <c r="SGW43" s="498"/>
      <c r="SGX43" s="498"/>
      <c r="SGY43" s="498"/>
      <c r="SGZ43" s="498"/>
      <c r="SHA43" s="498"/>
      <c r="SHB43" s="498"/>
      <c r="SHC43" s="498"/>
      <c r="SHD43" s="498"/>
      <c r="SHE43" s="498"/>
      <c r="SHF43" s="498"/>
      <c r="SHG43" s="498"/>
      <c r="SHH43" s="498"/>
      <c r="SHI43" s="498"/>
      <c r="SHJ43" s="498"/>
      <c r="SHK43" s="498"/>
      <c r="SHL43" s="498"/>
      <c r="SHM43" s="498"/>
      <c r="SHN43" s="498"/>
      <c r="SHO43" s="498"/>
      <c r="SHP43" s="498"/>
      <c r="SHQ43" s="498"/>
      <c r="SHR43" s="498"/>
      <c r="SHS43" s="498"/>
      <c r="SHT43" s="498"/>
      <c r="SHU43" s="498"/>
      <c r="SHV43" s="498"/>
      <c r="SHW43" s="498"/>
      <c r="SHX43" s="498"/>
      <c r="SHY43" s="498"/>
      <c r="SHZ43" s="498"/>
      <c r="SIA43" s="498"/>
      <c r="SIB43" s="498"/>
      <c r="SIC43" s="498"/>
      <c r="SID43" s="498"/>
      <c r="SIE43" s="498"/>
      <c r="SIF43" s="498"/>
      <c r="SIG43" s="498"/>
      <c r="SIH43" s="498"/>
      <c r="SII43" s="498"/>
      <c r="SIJ43" s="498"/>
      <c r="SIK43" s="498"/>
      <c r="SIL43" s="498"/>
      <c r="SIM43" s="498"/>
      <c r="SIN43" s="498"/>
      <c r="SIO43" s="498"/>
      <c r="SIP43" s="498"/>
      <c r="SIQ43" s="498"/>
      <c r="SIR43" s="498"/>
      <c r="SIS43" s="498"/>
      <c r="SIT43" s="498"/>
      <c r="SIU43" s="498"/>
      <c r="SIV43" s="498"/>
      <c r="SIW43" s="498"/>
      <c r="SIX43" s="498"/>
      <c r="SIY43" s="498"/>
      <c r="SIZ43" s="498"/>
      <c r="SJA43" s="498"/>
      <c r="SJB43" s="498"/>
      <c r="SJC43" s="498"/>
      <c r="SJD43" s="498"/>
      <c r="SJE43" s="498"/>
      <c r="SJF43" s="498"/>
      <c r="SJG43" s="498"/>
      <c r="SJH43" s="498"/>
      <c r="SJI43" s="498"/>
      <c r="SJJ43" s="498"/>
      <c r="SJK43" s="498"/>
      <c r="SJL43" s="498"/>
      <c r="SJM43" s="498"/>
      <c r="SJN43" s="498"/>
      <c r="SJO43" s="498"/>
      <c r="SJP43" s="498"/>
      <c r="SJQ43" s="498"/>
      <c r="SJR43" s="498"/>
      <c r="SJS43" s="498"/>
      <c r="SJT43" s="498"/>
      <c r="SJU43" s="498"/>
      <c r="SJV43" s="498"/>
      <c r="SJW43" s="498"/>
      <c r="SJX43" s="498"/>
      <c r="SJY43" s="498"/>
      <c r="SJZ43" s="498"/>
      <c r="SKA43" s="498"/>
      <c r="SKB43" s="498"/>
      <c r="SKC43" s="498"/>
      <c r="SKD43" s="498"/>
      <c r="SKE43" s="498"/>
      <c r="SKF43" s="498"/>
      <c r="SKG43" s="498"/>
      <c r="SKH43" s="498"/>
      <c r="SKI43" s="498"/>
      <c r="SKJ43" s="498"/>
      <c r="SKK43" s="498"/>
      <c r="SKL43" s="498"/>
      <c r="SKM43" s="498"/>
      <c r="SKN43" s="498"/>
      <c r="SKO43" s="498"/>
      <c r="SKP43" s="498"/>
      <c r="SKQ43" s="498"/>
      <c r="SKR43" s="498"/>
      <c r="SKS43" s="498"/>
      <c r="SKT43" s="498"/>
      <c r="SKU43" s="498"/>
      <c r="SKV43" s="498"/>
      <c r="SKW43" s="498"/>
      <c r="SKX43" s="498"/>
      <c r="SKY43" s="498"/>
      <c r="SKZ43" s="498"/>
      <c r="SLA43" s="498"/>
      <c r="SLB43" s="498"/>
      <c r="SLC43" s="498"/>
      <c r="SLD43" s="498"/>
      <c r="SLE43" s="498"/>
      <c r="SLF43" s="498"/>
      <c r="SLG43" s="498"/>
      <c r="SLH43" s="498"/>
      <c r="SLI43" s="498"/>
      <c r="SLJ43" s="498"/>
      <c r="SLK43" s="498"/>
      <c r="SLL43" s="498"/>
      <c r="SLM43" s="498"/>
      <c r="SLN43" s="498"/>
      <c r="SLO43" s="498"/>
      <c r="SLP43" s="498"/>
      <c r="SLQ43" s="498"/>
      <c r="SLR43" s="498"/>
      <c r="SLS43" s="498"/>
      <c r="SLT43" s="498"/>
      <c r="SLU43" s="498"/>
      <c r="SLV43" s="498"/>
      <c r="SLW43" s="498"/>
      <c r="SLX43" s="498"/>
      <c r="SLY43" s="498"/>
      <c r="SLZ43" s="498"/>
      <c r="SMA43" s="498"/>
      <c r="SMB43" s="498"/>
      <c r="SMC43" s="498"/>
      <c r="SMD43" s="498"/>
      <c r="SME43" s="498"/>
      <c r="SMF43" s="498"/>
      <c r="SMG43" s="498"/>
      <c r="SMH43" s="498"/>
      <c r="SMI43" s="498"/>
      <c r="SMJ43" s="498"/>
      <c r="SMK43" s="498"/>
      <c r="SML43" s="498"/>
      <c r="SMM43" s="498"/>
      <c r="SMN43" s="498"/>
      <c r="SMO43" s="498"/>
      <c r="SMP43" s="498"/>
      <c r="SMQ43" s="498"/>
      <c r="SMR43" s="498"/>
      <c r="SMS43" s="498"/>
      <c r="SMT43" s="498"/>
      <c r="SMU43" s="498"/>
      <c r="SMV43" s="498"/>
      <c r="SMW43" s="498"/>
      <c r="SMX43" s="498"/>
      <c r="SMY43" s="498"/>
      <c r="SMZ43" s="498"/>
      <c r="SNA43" s="498"/>
      <c r="SNB43" s="498"/>
      <c r="SNC43" s="498"/>
      <c r="SND43" s="498"/>
      <c r="SNE43" s="498"/>
      <c r="SNF43" s="498"/>
      <c r="SNG43" s="498"/>
      <c r="SNH43" s="498"/>
      <c r="SNI43" s="498"/>
      <c r="SNJ43" s="498"/>
      <c r="SNK43" s="498"/>
      <c r="SNL43" s="498"/>
      <c r="SNM43" s="498"/>
      <c r="SNN43" s="498"/>
      <c r="SNO43" s="498"/>
      <c r="SNP43" s="498"/>
      <c r="SNQ43" s="498"/>
      <c r="SNR43" s="498"/>
      <c r="SNS43" s="498"/>
      <c r="SNT43" s="498"/>
      <c r="SNU43" s="498"/>
      <c r="SNV43" s="498"/>
      <c r="SNW43" s="498"/>
      <c r="SNX43" s="498"/>
      <c r="SNY43" s="498"/>
      <c r="SNZ43" s="498"/>
      <c r="SOA43" s="498"/>
      <c r="SOB43" s="498"/>
      <c r="SOC43" s="498"/>
      <c r="SOD43" s="498"/>
      <c r="SOE43" s="498"/>
      <c r="SOF43" s="498"/>
      <c r="SOG43" s="498"/>
      <c r="SOH43" s="498"/>
      <c r="SOI43" s="498"/>
      <c r="SOJ43" s="498"/>
      <c r="SOK43" s="498"/>
      <c r="SOL43" s="498"/>
      <c r="SOM43" s="498"/>
      <c r="SON43" s="498"/>
      <c r="SOO43" s="498"/>
      <c r="SOP43" s="498"/>
      <c r="SOQ43" s="498"/>
      <c r="SOR43" s="498"/>
      <c r="SOS43" s="498"/>
      <c r="SOT43" s="498"/>
      <c r="SOU43" s="498"/>
      <c r="SOV43" s="498"/>
      <c r="SOW43" s="498"/>
      <c r="SOX43" s="498"/>
      <c r="SOY43" s="498"/>
      <c r="SOZ43" s="498"/>
      <c r="SPA43" s="498"/>
      <c r="SPB43" s="498"/>
      <c r="SPC43" s="498"/>
      <c r="SPD43" s="498"/>
      <c r="SPE43" s="498"/>
      <c r="SPF43" s="498"/>
      <c r="SPG43" s="498"/>
      <c r="SPH43" s="498"/>
      <c r="SPI43" s="498"/>
      <c r="SPJ43" s="498"/>
      <c r="SPK43" s="498"/>
      <c r="SPL43" s="498"/>
      <c r="SPM43" s="498"/>
      <c r="SPN43" s="498"/>
      <c r="SPO43" s="498"/>
      <c r="SPP43" s="498"/>
      <c r="SPQ43" s="498"/>
      <c r="SPR43" s="498"/>
      <c r="SPS43" s="498"/>
      <c r="SPT43" s="498"/>
      <c r="SPU43" s="498"/>
      <c r="SPV43" s="498"/>
      <c r="SPW43" s="498"/>
      <c r="SPX43" s="498"/>
      <c r="SPY43" s="498"/>
      <c r="SPZ43" s="498"/>
      <c r="SQA43" s="498"/>
      <c r="SQB43" s="498"/>
      <c r="SQC43" s="498"/>
      <c r="SQD43" s="498"/>
      <c r="SQE43" s="498"/>
      <c r="SQF43" s="498"/>
      <c r="SQG43" s="498"/>
      <c r="SQH43" s="498"/>
      <c r="SQI43" s="498"/>
      <c r="SQJ43" s="498"/>
      <c r="SQK43" s="498"/>
      <c r="SQL43" s="498"/>
      <c r="SQM43" s="498"/>
      <c r="SQN43" s="498"/>
      <c r="SQO43" s="498"/>
      <c r="SQP43" s="498"/>
      <c r="SQQ43" s="498"/>
      <c r="SQR43" s="498"/>
      <c r="SQS43" s="498"/>
      <c r="SQT43" s="498"/>
      <c r="SQU43" s="498"/>
      <c r="SQV43" s="498"/>
      <c r="SQW43" s="498"/>
      <c r="SQX43" s="498"/>
      <c r="SQY43" s="498"/>
      <c r="SQZ43" s="498"/>
      <c r="SRA43" s="498"/>
      <c r="SRB43" s="498"/>
      <c r="SRC43" s="498"/>
      <c r="SRD43" s="498"/>
      <c r="SRE43" s="498"/>
      <c r="SRF43" s="498"/>
      <c r="SRG43" s="498"/>
      <c r="SRH43" s="498"/>
      <c r="SRI43" s="498"/>
      <c r="SRJ43" s="498"/>
      <c r="SRK43" s="498"/>
      <c r="SRL43" s="498"/>
      <c r="SRM43" s="498"/>
      <c r="SRN43" s="498"/>
      <c r="SRO43" s="498"/>
      <c r="SRP43" s="498"/>
      <c r="SRQ43" s="498"/>
      <c r="SRR43" s="498"/>
      <c r="SRS43" s="498"/>
      <c r="SRT43" s="498"/>
      <c r="SRU43" s="498"/>
      <c r="SRV43" s="498"/>
      <c r="SRW43" s="498"/>
      <c r="SRX43" s="498"/>
      <c r="SRY43" s="498"/>
      <c r="SRZ43" s="498"/>
      <c r="SSA43" s="498"/>
      <c r="SSB43" s="498"/>
      <c r="SSC43" s="498"/>
      <c r="SSD43" s="498"/>
      <c r="SSE43" s="498"/>
      <c r="SSF43" s="498"/>
      <c r="SSG43" s="498"/>
      <c r="SSH43" s="498"/>
      <c r="SSI43" s="498"/>
      <c r="SSJ43" s="498"/>
      <c r="SSK43" s="498"/>
      <c r="SSL43" s="498"/>
      <c r="SSM43" s="498"/>
      <c r="SSN43" s="498"/>
      <c r="SSO43" s="498"/>
      <c r="SSP43" s="498"/>
      <c r="SSQ43" s="498"/>
      <c r="SSR43" s="498"/>
      <c r="SSS43" s="498"/>
      <c r="SST43" s="498"/>
      <c r="SSU43" s="498"/>
      <c r="SSV43" s="498"/>
      <c r="SSW43" s="498"/>
      <c r="SSX43" s="498"/>
      <c r="SSY43" s="498"/>
      <c r="SSZ43" s="498"/>
      <c r="STA43" s="498"/>
      <c r="STB43" s="498"/>
      <c r="STC43" s="498"/>
      <c r="STD43" s="498"/>
      <c r="STE43" s="498"/>
      <c r="STF43" s="498"/>
      <c r="STG43" s="498"/>
      <c r="STH43" s="498"/>
      <c r="STI43" s="498"/>
      <c r="STJ43" s="498"/>
      <c r="STK43" s="498"/>
      <c r="STL43" s="498"/>
      <c r="STM43" s="498"/>
      <c r="STN43" s="498"/>
      <c r="STO43" s="498"/>
      <c r="STP43" s="498"/>
      <c r="STQ43" s="498"/>
      <c r="STR43" s="498"/>
      <c r="STS43" s="498"/>
      <c r="STT43" s="498"/>
      <c r="STU43" s="498"/>
      <c r="STV43" s="498"/>
      <c r="STW43" s="498"/>
      <c r="STX43" s="498"/>
      <c r="STY43" s="498"/>
      <c r="STZ43" s="498"/>
      <c r="SUA43" s="498"/>
      <c r="SUB43" s="498"/>
      <c r="SUC43" s="498"/>
      <c r="SUD43" s="498"/>
      <c r="SUE43" s="498"/>
      <c r="SUF43" s="498"/>
      <c r="SUG43" s="498"/>
      <c r="SUH43" s="498"/>
      <c r="SUI43" s="498"/>
      <c r="SUJ43" s="498"/>
      <c r="SUK43" s="498"/>
      <c r="SUL43" s="498"/>
      <c r="SUM43" s="498"/>
      <c r="SUN43" s="498"/>
      <c r="SUO43" s="498"/>
      <c r="SUP43" s="498"/>
      <c r="SUQ43" s="498"/>
      <c r="SUR43" s="498"/>
      <c r="SUS43" s="498"/>
      <c r="SUT43" s="498"/>
      <c r="SUU43" s="498"/>
      <c r="SUV43" s="498"/>
      <c r="SUW43" s="498"/>
      <c r="SUX43" s="498"/>
      <c r="SUY43" s="498"/>
      <c r="SUZ43" s="498"/>
      <c r="SVA43" s="498"/>
      <c r="SVB43" s="498"/>
      <c r="SVC43" s="498"/>
      <c r="SVD43" s="498"/>
      <c r="SVE43" s="498"/>
      <c r="SVF43" s="498"/>
      <c r="SVG43" s="498"/>
      <c r="SVH43" s="498"/>
      <c r="SVI43" s="498"/>
      <c r="SVJ43" s="498"/>
      <c r="SVK43" s="498"/>
      <c r="SVL43" s="498"/>
      <c r="SVM43" s="498"/>
      <c r="SVN43" s="498"/>
      <c r="SVO43" s="498"/>
      <c r="SVP43" s="498"/>
      <c r="SVQ43" s="498"/>
      <c r="SVR43" s="498"/>
      <c r="SVS43" s="498"/>
      <c r="SVT43" s="498"/>
      <c r="SVU43" s="498"/>
      <c r="SVV43" s="498"/>
      <c r="SVW43" s="498"/>
      <c r="SVX43" s="498"/>
      <c r="SVY43" s="498"/>
      <c r="SVZ43" s="498"/>
      <c r="SWA43" s="498"/>
      <c r="SWB43" s="498"/>
      <c r="SWC43" s="498"/>
      <c r="SWD43" s="498"/>
      <c r="SWE43" s="498"/>
      <c r="SWF43" s="498"/>
      <c r="SWG43" s="498"/>
      <c r="SWH43" s="498"/>
      <c r="SWI43" s="498"/>
      <c r="SWJ43" s="498"/>
      <c r="SWK43" s="498"/>
      <c r="SWL43" s="498"/>
      <c r="SWM43" s="498"/>
      <c r="SWN43" s="498"/>
      <c r="SWO43" s="498"/>
      <c r="SWP43" s="498"/>
      <c r="SWQ43" s="498"/>
      <c r="SWR43" s="498"/>
      <c r="SWS43" s="498"/>
      <c r="SWT43" s="498"/>
      <c r="SWU43" s="498"/>
      <c r="SWV43" s="498"/>
      <c r="SWW43" s="498"/>
      <c r="SWX43" s="498"/>
      <c r="SWY43" s="498"/>
      <c r="SWZ43" s="498"/>
      <c r="SXA43" s="498"/>
      <c r="SXB43" s="498"/>
      <c r="SXC43" s="498"/>
      <c r="SXD43" s="498"/>
      <c r="SXE43" s="498"/>
      <c r="SXF43" s="498"/>
      <c r="SXG43" s="498"/>
      <c r="SXH43" s="498"/>
      <c r="SXI43" s="498"/>
      <c r="SXJ43" s="498"/>
      <c r="SXK43" s="498"/>
      <c r="SXL43" s="498"/>
      <c r="SXM43" s="498"/>
      <c r="SXN43" s="498"/>
      <c r="SXO43" s="498"/>
      <c r="SXP43" s="498"/>
      <c r="SXQ43" s="498"/>
      <c r="SXR43" s="498"/>
      <c r="SXS43" s="498"/>
      <c r="SXT43" s="498"/>
      <c r="SXU43" s="498"/>
      <c r="SXV43" s="498"/>
      <c r="SXW43" s="498"/>
      <c r="SXX43" s="498"/>
      <c r="SXY43" s="498"/>
      <c r="SXZ43" s="498"/>
      <c r="SYA43" s="498"/>
      <c r="SYB43" s="498"/>
      <c r="SYC43" s="498"/>
      <c r="SYD43" s="498"/>
      <c r="SYE43" s="498"/>
      <c r="SYF43" s="498"/>
      <c r="SYG43" s="498"/>
      <c r="SYH43" s="498"/>
      <c r="SYI43" s="498"/>
      <c r="SYJ43" s="498"/>
      <c r="SYK43" s="498"/>
      <c r="SYL43" s="498"/>
      <c r="SYM43" s="498"/>
      <c r="SYN43" s="498"/>
      <c r="SYO43" s="498"/>
      <c r="SYP43" s="498"/>
      <c r="SYQ43" s="498"/>
      <c r="SYR43" s="498"/>
      <c r="SYS43" s="498"/>
      <c r="SYT43" s="498"/>
      <c r="SYU43" s="498"/>
      <c r="SYV43" s="498"/>
      <c r="SYW43" s="498"/>
      <c r="SYX43" s="498"/>
      <c r="SYY43" s="498"/>
      <c r="SYZ43" s="498"/>
      <c r="SZA43" s="498"/>
      <c r="SZB43" s="498"/>
      <c r="SZC43" s="498"/>
      <c r="SZD43" s="498"/>
      <c r="SZE43" s="498"/>
      <c r="SZF43" s="498"/>
      <c r="SZG43" s="498"/>
      <c r="SZH43" s="498"/>
      <c r="SZI43" s="498"/>
      <c r="SZJ43" s="498"/>
      <c r="SZK43" s="498"/>
      <c r="SZL43" s="498"/>
      <c r="SZM43" s="498"/>
      <c r="SZN43" s="498"/>
      <c r="SZO43" s="498"/>
      <c r="SZP43" s="498"/>
      <c r="SZQ43" s="498"/>
      <c r="SZR43" s="498"/>
      <c r="SZS43" s="498"/>
      <c r="SZT43" s="498"/>
      <c r="SZU43" s="498"/>
      <c r="SZV43" s="498"/>
      <c r="SZW43" s="498"/>
      <c r="SZX43" s="498"/>
      <c r="SZY43" s="498"/>
      <c r="SZZ43" s="498"/>
      <c r="TAA43" s="498"/>
      <c r="TAB43" s="498"/>
      <c r="TAC43" s="498"/>
      <c r="TAD43" s="498"/>
      <c r="TAE43" s="498"/>
      <c r="TAF43" s="498"/>
      <c r="TAG43" s="498"/>
      <c r="TAH43" s="498"/>
      <c r="TAI43" s="498"/>
      <c r="TAJ43" s="498"/>
      <c r="TAK43" s="498"/>
      <c r="TAL43" s="498"/>
      <c r="TAM43" s="498"/>
      <c r="TAN43" s="498"/>
      <c r="TAO43" s="498"/>
      <c r="TAP43" s="498"/>
      <c r="TAQ43" s="498"/>
      <c r="TAR43" s="498"/>
      <c r="TAS43" s="498"/>
      <c r="TAT43" s="498"/>
      <c r="TAU43" s="498"/>
      <c r="TAV43" s="498"/>
      <c r="TAW43" s="498"/>
      <c r="TAX43" s="498"/>
      <c r="TAY43" s="498"/>
      <c r="TAZ43" s="498"/>
      <c r="TBA43" s="498"/>
      <c r="TBB43" s="498"/>
      <c r="TBC43" s="498"/>
      <c r="TBD43" s="498"/>
      <c r="TBE43" s="498"/>
      <c r="TBF43" s="498"/>
      <c r="TBG43" s="498"/>
      <c r="TBH43" s="498"/>
      <c r="TBI43" s="498"/>
      <c r="TBJ43" s="498"/>
      <c r="TBK43" s="498"/>
      <c r="TBL43" s="498"/>
      <c r="TBM43" s="498"/>
      <c r="TBN43" s="498"/>
      <c r="TBO43" s="498"/>
      <c r="TBP43" s="498"/>
      <c r="TBQ43" s="498"/>
      <c r="TBR43" s="498"/>
      <c r="TBS43" s="498"/>
      <c r="TBT43" s="498"/>
      <c r="TBU43" s="498"/>
      <c r="TBV43" s="498"/>
      <c r="TBW43" s="498"/>
      <c r="TBX43" s="498"/>
      <c r="TBY43" s="498"/>
      <c r="TBZ43" s="498"/>
      <c r="TCA43" s="498"/>
      <c r="TCB43" s="498"/>
      <c r="TCC43" s="498"/>
      <c r="TCD43" s="498"/>
      <c r="TCE43" s="498"/>
      <c r="TCF43" s="498"/>
      <c r="TCG43" s="498"/>
      <c r="TCH43" s="498"/>
      <c r="TCI43" s="498"/>
      <c r="TCJ43" s="498"/>
      <c r="TCK43" s="498"/>
      <c r="TCL43" s="498"/>
      <c r="TCM43" s="498"/>
      <c r="TCN43" s="498"/>
      <c r="TCO43" s="498"/>
      <c r="TCP43" s="498"/>
      <c r="TCQ43" s="498"/>
      <c r="TCR43" s="498"/>
      <c r="TCS43" s="498"/>
      <c r="TCT43" s="498"/>
      <c r="TCU43" s="498"/>
      <c r="TCV43" s="498"/>
      <c r="TCW43" s="498"/>
      <c r="TCX43" s="498"/>
      <c r="TCY43" s="498"/>
      <c r="TCZ43" s="498"/>
      <c r="TDA43" s="498"/>
      <c r="TDB43" s="498"/>
      <c r="TDC43" s="498"/>
      <c r="TDD43" s="498"/>
      <c r="TDE43" s="498"/>
      <c r="TDF43" s="498"/>
      <c r="TDG43" s="498"/>
      <c r="TDH43" s="498"/>
      <c r="TDI43" s="498"/>
      <c r="TDJ43" s="498"/>
      <c r="TDK43" s="498"/>
      <c r="TDL43" s="498"/>
      <c r="TDM43" s="498"/>
      <c r="TDN43" s="498"/>
      <c r="TDO43" s="498"/>
      <c r="TDP43" s="498"/>
      <c r="TDQ43" s="498"/>
      <c r="TDR43" s="498"/>
      <c r="TDS43" s="498"/>
      <c r="TDT43" s="498"/>
      <c r="TDU43" s="498"/>
      <c r="TDV43" s="498"/>
      <c r="TDW43" s="498"/>
      <c r="TDX43" s="498"/>
      <c r="TDY43" s="498"/>
      <c r="TDZ43" s="498"/>
      <c r="TEA43" s="498"/>
      <c r="TEB43" s="498"/>
      <c r="TEC43" s="498"/>
      <c r="TED43" s="498"/>
      <c r="TEE43" s="498"/>
      <c r="TEF43" s="498"/>
      <c r="TEG43" s="498"/>
      <c r="TEH43" s="498"/>
      <c r="TEI43" s="498"/>
      <c r="TEJ43" s="498"/>
      <c r="TEK43" s="498"/>
      <c r="TEL43" s="498"/>
      <c r="TEM43" s="498"/>
      <c r="TEN43" s="498"/>
      <c r="TEO43" s="498"/>
      <c r="TEP43" s="498"/>
      <c r="TEQ43" s="498"/>
      <c r="TER43" s="498"/>
      <c r="TES43" s="498"/>
      <c r="TET43" s="498"/>
      <c r="TEU43" s="498"/>
      <c r="TEV43" s="498"/>
      <c r="TEW43" s="498"/>
      <c r="TEX43" s="498"/>
      <c r="TEY43" s="498"/>
      <c r="TEZ43" s="498"/>
      <c r="TFA43" s="498"/>
      <c r="TFB43" s="498"/>
      <c r="TFC43" s="498"/>
      <c r="TFD43" s="498"/>
      <c r="TFE43" s="498"/>
      <c r="TFF43" s="498"/>
      <c r="TFG43" s="498"/>
      <c r="TFH43" s="498"/>
      <c r="TFI43" s="498"/>
      <c r="TFJ43" s="498"/>
      <c r="TFK43" s="498"/>
      <c r="TFL43" s="498"/>
      <c r="TFM43" s="498"/>
      <c r="TFN43" s="498"/>
      <c r="TFO43" s="498"/>
      <c r="TFP43" s="498"/>
      <c r="TFQ43" s="498"/>
      <c r="TFR43" s="498"/>
      <c r="TFS43" s="498"/>
      <c r="TFT43" s="498"/>
      <c r="TFU43" s="498"/>
      <c r="TFV43" s="498"/>
      <c r="TFW43" s="498"/>
      <c r="TFX43" s="498"/>
      <c r="TFY43" s="498"/>
      <c r="TFZ43" s="498"/>
      <c r="TGA43" s="498"/>
      <c r="TGB43" s="498"/>
      <c r="TGC43" s="498"/>
      <c r="TGD43" s="498"/>
      <c r="TGE43" s="498"/>
      <c r="TGF43" s="498"/>
      <c r="TGG43" s="498"/>
      <c r="TGH43" s="498"/>
      <c r="TGI43" s="498"/>
      <c r="TGJ43" s="498"/>
      <c r="TGK43" s="498"/>
      <c r="TGL43" s="498"/>
      <c r="TGM43" s="498"/>
      <c r="TGN43" s="498"/>
      <c r="TGO43" s="498"/>
      <c r="TGP43" s="498"/>
      <c r="TGQ43" s="498"/>
      <c r="TGR43" s="498"/>
      <c r="TGS43" s="498"/>
      <c r="TGT43" s="498"/>
      <c r="TGU43" s="498"/>
      <c r="TGV43" s="498"/>
      <c r="TGW43" s="498"/>
      <c r="TGX43" s="498"/>
      <c r="TGY43" s="498"/>
      <c r="TGZ43" s="498"/>
      <c r="THA43" s="498"/>
      <c r="THB43" s="498"/>
      <c r="THC43" s="498"/>
      <c r="THD43" s="498"/>
      <c r="THE43" s="498"/>
      <c r="THF43" s="498"/>
      <c r="THG43" s="498"/>
      <c r="THH43" s="498"/>
      <c r="THI43" s="498"/>
      <c r="THJ43" s="498"/>
      <c r="THK43" s="498"/>
      <c r="THL43" s="498"/>
      <c r="THM43" s="498"/>
      <c r="THN43" s="498"/>
      <c r="THO43" s="498"/>
      <c r="THP43" s="498"/>
      <c r="THQ43" s="498"/>
      <c r="THR43" s="498"/>
      <c r="THS43" s="498"/>
      <c r="THT43" s="498"/>
      <c r="THU43" s="498"/>
      <c r="THV43" s="498"/>
      <c r="THW43" s="498"/>
      <c r="THX43" s="498"/>
      <c r="THY43" s="498"/>
      <c r="THZ43" s="498"/>
      <c r="TIA43" s="498"/>
      <c r="TIB43" s="498"/>
      <c r="TIC43" s="498"/>
      <c r="TID43" s="498"/>
      <c r="TIE43" s="498"/>
      <c r="TIF43" s="498"/>
      <c r="TIG43" s="498"/>
      <c r="TIH43" s="498"/>
      <c r="TII43" s="498"/>
      <c r="TIJ43" s="498"/>
      <c r="TIK43" s="498"/>
      <c r="TIL43" s="498"/>
      <c r="TIM43" s="498"/>
      <c r="TIN43" s="498"/>
      <c r="TIO43" s="498"/>
      <c r="TIP43" s="498"/>
      <c r="TIQ43" s="498"/>
      <c r="TIR43" s="498"/>
      <c r="TIS43" s="498"/>
      <c r="TIT43" s="498"/>
      <c r="TIU43" s="498"/>
      <c r="TIV43" s="498"/>
      <c r="TIW43" s="498"/>
      <c r="TIX43" s="498"/>
      <c r="TIY43" s="498"/>
      <c r="TIZ43" s="498"/>
      <c r="TJA43" s="498"/>
      <c r="TJB43" s="498"/>
      <c r="TJC43" s="498"/>
      <c r="TJD43" s="498"/>
      <c r="TJE43" s="498"/>
      <c r="TJF43" s="498"/>
      <c r="TJG43" s="498"/>
      <c r="TJH43" s="498"/>
      <c r="TJI43" s="498"/>
      <c r="TJJ43" s="498"/>
      <c r="TJK43" s="498"/>
      <c r="TJL43" s="498"/>
      <c r="TJM43" s="498"/>
      <c r="TJN43" s="498"/>
      <c r="TJO43" s="498"/>
      <c r="TJP43" s="498"/>
      <c r="TJQ43" s="498"/>
      <c r="TJR43" s="498"/>
      <c r="TJS43" s="498"/>
      <c r="TJT43" s="498"/>
      <c r="TJU43" s="498"/>
      <c r="TJV43" s="498"/>
      <c r="TJW43" s="498"/>
      <c r="TJX43" s="498"/>
      <c r="TJY43" s="498"/>
      <c r="TJZ43" s="498"/>
      <c r="TKA43" s="498"/>
      <c r="TKB43" s="498"/>
      <c r="TKC43" s="498"/>
      <c r="TKD43" s="498"/>
      <c r="TKE43" s="498"/>
      <c r="TKF43" s="498"/>
      <c r="TKG43" s="498"/>
      <c r="TKH43" s="498"/>
      <c r="TKI43" s="498"/>
      <c r="TKJ43" s="498"/>
      <c r="TKK43" s="498"/>
      <c r="TKL43" s="498"/>
      <c r="TKM43" s="498"/>
      <c r="TKN43" s="498"/>
      <c r="TKO43" s="498"/>
      <c r="TKP43" s="498"/>
      <c r="TKQ43" s="498"/>
      <c r="TKR43" s="498"/>
      <c r="TKS43" s="498"/>
      <c r="TKT43" s="498"/>
      <c r="TKU43" s="498"/>
      <c r="TKV43" s="498"/>
      <c r="TKW43" s="498"/>
      <c r="TKX43" s="498"/>
      <c r="TKY43" s="498"/>
      <c r="TKZ43" s="498"/>
      <c r="TLA43" s="498"/>
      <c r="TLB43" s="498"/>
      <c r="TLC43" s="498"/>
      <c r="TLD43" s="498"/>
      <c r="TLE43" s="498"/>
      <c r="TLF43" s="498"/>
      <c r="TLG43" s="498"/>
      <c r="TLH43" s="498"/>
      <c r="TLI43" s="498"/>
      <c r="TLJ43" s="498"/>
      <c r="TLK43" s="498"/>
      <c r="TLL43" s="498"/>
      <c r="TLM43" s="498"/>
      <c r="TLN43" s="498"/>
      <c r="TLO43" s="498"/>
      <c r="TLP43" s="498"/>
      <c r="TLQ43" s="498"/>
      <c r="TLR43" s="498"/>
      <c r="TLS43" s="498"/>
      <c r="TLT43" s="498"/>
      <c r="TLU43" s="498"/>
      <c r="TLV43" s="498"/>
      <c r="TLW43" s="498"/>
      <c r="TLX43" s="498"/>
      <c r="TLY43" s="498"/>
      <c r="TLZ43" s="498"/>
      <c r="TMA43" s="498"/>
      <c r="TMB43" s="498"/>
      <c r="TMC43" s="498"/>
      <c r="TMD43" s="498"/>
      <c r="TME43" s="498"/>
      <c r="TMF43" s="498"/>
      <c r="TMG43" s="498"/>
      <c r="TMH43" s="498"/>
      <c r="TMI43" s="498"/>
      <c r="TMJ43" s="498"/>
      <c r="TMK43" s="498"/>
      <c r="TML43" s="498"/>
      <c r="TMM43" s="498"/>
      <c r="TMN43" s="498"/>
      <c r="TMO43" s="498"/>
      <c r="TMP43" s="498"/>
      <c r="TMQ43" s="498"/>
      <c r="TMR43" s="498"/>
      <c r="TMS43" s="498"/>
      <c r="TMT43" s="498"/>
      <c r="TMU43" s="498"/>
      <c r="TMV43" s="498"/>
      <c r="TMW43" s="498"/>
      <c r="TMX43" s="498"/>
      <c r="TMY43" s="498"/>
      <c r="TMZ43" s="498"/>
      <c r="TNA43" s="498"/>
      <c r="TNB43" s="498"/>
      <c r="TNC43" s="498"/>
      <c r="TND43" s="498"/>
      <c r="TNE43" s="498"/>
      <c r="TNF43" s="498"/>
      <c r="TNG43" s="498"/>
      <c r="TNH43" s="498"/>
      <c r="TNI43" s="498"/>
      <c r="TNJ43" s="498"/>
      <c r="TNK43" s="498"/>
      <c r="TNL43" s="498"/>
      <c r="TNM43" s="498"/>
      <c r="TNN43" s="498"/>
      <c r="TNO43" s="498"/>
      <c r="TNP43" s="498"/>
      <c r="TNQ43" s="498"/>
      <c r="TNR43" s="498"/>
      <c r="TNS43" s="498"/>
      <c r="TNT43" s="498"/>
      <c r="TNU43" s="498"/>
      <c r="TNV43" s="498"/>
      <c r="TNW43" s="498"/>
      <c r="TNX43" s="498"/>
      <c r="TNY43" s="498"/>
      <c r="TNZ43" s="498"/>
      <c r="TOA43" s="498"/>
      <c r="TOB43" s="498"/>
      <c r="TOC43" s="498"/>
      <c r="TOD43" s="498"/>
      <c r="TOE43" s="498"/>
      <c r="TOF43" s="498"/>
      <c r="TOG43" s="498"/>
      <c r="TOH43" s="498"/>
      <c r="TOI43" s="498"/>
      <c r="TOJ43" s="498"/>
      <c r="TOK43" s="498"/>
      <c r="TOL43" s="498"/>
      <c r="TOM43" s="498"/>
      <c r="TON43" s="498"/>
      <c r="TOO43" s="498"/>
      <c r="TOP43" s="498"/>
      <c r="TOQ43" s="498"/>
      <c r="TOR43" s="498"/>
      <c r="TOS43" s="498"/>
      <c r="TOT43" s="498"/>
      <c r="TOU43" s="498"/>
      <c r="TOV43" s="498"/>
      <c r="TOW43" s="498"/>
      <c r="TOX43" s="498"/>
      <c r="TOY43" s="498"/>
      <c r="TOZ43" s="498"/>
      <c r="TPA43" s="498"/>
      <c r="TPB43" s="498"/>
      <c r="TPC43" s="498"/>
      <c r="TPD43" s="498"/>
      <c r="TPE43" s="498"/>
      <c r="TPF43" s="498"/>
      <c r="TPG43" s="498"/>
      <c r="TPH43" s="498"/>
      <c r="TPI43" s="498"/>
      <c r="TPJ43" s="498"/>
      <c r="TPK43" s="498"/>
      <c r="TPL43" s="498"/>
      <c r="TPM43" s="498"/>
      <c r="TPN43" s="498"/>
      <c r="TPO43" s="498"/>
      <c r="TPP43" s="498"/>
      <c r="TPQ43" s="498"/>
      <c r="TPR43" s="498"/>
      <c r="TPS43" s="498"/>
      <c r="TPT43" s="498"/>
      <c r="TPU43" s="498"/>
      <c r="TPV43" s="498"/>
      <c r="TPW43" s="498"/>
      <c r="TPX43" s="498"/>
      <c r="TPY43" s="498"/>
      <c r="TPZ43" s="498"/>
      <c r="TQA43" s="498"/>
      <c r="TQB43" s="498"/>
      <c r="TQC43" s="498"/>
      <c r="TQD43" s="498"/>
      <c r="TQE43" s="498"/>
      <c r="TQF43" s="498"/>
      <c r="TQG43" s="498"/>
      <c r="TQH43" s="498"/>
      <c r="TQI43" s="498"/>
      <c r="TQJ43" s="498"/>
      <c r="TQK43" s="498"/>
      <c r="TQL43" s="498"/>
      <c r="TQM43" s="498"/>
      <c r="TQN43" s="498"/>
      <c r="TQO43" s="498"/>
      <c r="TQP43" s="498"/>
      <c r="TQQ43" s="498"/>
      <c r="TQR43" s="498"/>
      <c r="TQS43" s="498"/>
      <c r="TQT43" s="498"/>
      <c r="TQU43" s="498"/>
      <c r="TQV43" s="498"/>
      <c r="TQW43" s="498"/>
      <c r="TQX43" s="498"/>
      <c r="TQY43" s="498"/>
      <c r="TQZ43" s="498"/>
      <c r="TRA43" s="498"/>
      <c r="TRB43" s="498"/>
      <c r="TRC43" s="498"/>
      <c r="TRD43" s="498"/>
      <c r="TRE43" s="498"/>
      <c r="TRF43" s="498"/>
      <c r="TRG43" s="498"/>
      <c r="TRH43" s="498"/>
      <c r="TRI43" s="498"/>
      <c r="TRJ43" s="498"/>
      <c r="TRK43" s="498"/>
      <c r="TRL43" s="498"/>
      <c r="TRM43" s="498"/>
      <c r="TRN43" s="498"/>
      <c r="TRO43" s="498"/>
      <c r="TRP43" s="498"/>
      <c r="TRQ43" s="498"/>
      <c r="TRR43" s="498"/>
      <c r="TRS43" s="498"/>
      <c r="TRT43" s="498"/>
      <c r="TRU43" s="498"/>
      <c r="TRV43" s="498"/>
      <c r="TRW43" s="498"/>
      <c r="TRX43" s="498"/>
      <c r="TRY43" s="498"/>
      <c r="TRZ43" s="498"/>
      <c r="TSA43" s="498"/>
      <c r="TSB43" s="498"/>
      <c r="TSC43" s="498"/>
      <c r="TSD43" s="498"/>
      <c r="TSE43" s="498"/>
      <c r="TSF43" s="498"/>
      <c r="TSG43" s="498"/>
      <c r="TSH43" s="498"/>
      <c r="TSI43" s="498"/>
      <c r="TSJ43" s="498"/>
      <c r="TSK43" s="498"/>
      <c r="TSL43" s="498"/>
      <c r="TSM43" s="498"/>
      <c r="TSN43" s="498"/>
      <c r="TSO43" s="498"/>
      <c r="TSP43" s="498"/>
      <c r="TSQ43" s="498"/>
      <c r="TSR43" s="498"/>
      <c r="TSS43" s="498"/>
      <c r="TST43" s="498"/>
      <c r="TSU43" s="498"/>
      <c r="TSV43" s="498"/>
      <c r="TSW43" s="498"/>
      <c r="TSX43" s="498"/>
      <c r="TSY43" s="498"/>
      <c r="TSZ43" s="498"/>
      <c r="TTA43" s="498"/>
      <c r="TTB43" s="498"/>
      <c r="TTC43" s="498"/>
      <c r="TTD43" s="498"/>
      <c r="TTE43" s="498"/>
      <c r="TTF43" s="498"/>
      <c r="TTG43" s="498"/>
      <c r="TTH43" s="498"/>
      <c r="TTI43" s="498"/>
      <c r="TTJ43" s="498"/>
      <c r="TTK43" s="498"/>
      <c r="TTL43" s="498"/>
      <c r="TTM43" s="498"/>
      <c r="TTN43" s="498"/>
      <c r="TTO43" s="498"/>
      <c r="TTP43" s="498"/>
      <c r="TTQ43" s="498"/>
      <c r="TTR43" s="498"/>
      <c r="TTS43" s="498"/>
      <c r="TTT43" s="498"/>
      <c r="TTU43" s="498"/>
      <c r="TTV43" s="498"/>
      <c r="TTW43" s="498"/>
      <c r="TTX43" s="498"/>
      <c r="TTY43" s="498"/>
      <c r="TTZ43" s="498"/>
      <c r="TUA43" s="498"/>
      <c r="TUB43" s="498"/>
      <c r="TUC43" s="498"/>
      <c r="TUD43" s="498"/>
      <c r="TUE43" s="498"/>
      <c r="TUF43" s="498"/>
      <c r="TUG43" s="498"/>
      <c r="TUH43" s="498"/>
      <c r="TUI43" s="498"/>
      <c r="TUJ43" s="498"/>
      <c r="TUK43" s="498"/>
      <c r="TUL43" s="498"/>
      <c r="TUM43" s="498"/>
      <c r="TUN43" s="498"/>
      <c r="TUO43" s="498"/>
      <c r="TUP43" s="498"/>
      <c r="TUQ43" s="498"/>
      <c r="TUR43" s="498"/>
      <c r="TUS43" s="498"/>
      <c r="TUT43" s="498"/>
      <c r="TUU43" s="498"/>
      <c r="TUV43" s="498"/>
      <c r="TUW43" s="498"/>
      <c r="TUX43" s="498"/>
      <c r="TUY43" s="498"/>
      <c r="TUZ43" s="498"/>
      <c r="TVA43" s="498"/>
      <c r="TVB43" s="498"/>
      <c r="TVC43" s="498"/>
      <c r="TVD43" s="498"/>
      <c r="TVE43" s="498"/>
      <c r="TVF43" s="498"/>
      <c r="TVG43" s="498"/>
      <c r="TVH43" s="498"/>
      <c r="TVI43" s="498"/>
      <c r="TVJ43" s="498"/>
      <c r="TVK43" s="498"/>
      <c r="TVL43" s="498"/>
      <c r="TVM43" s="498"/>
      <c r="TVN43" s="498"/>
      <c r="TVO43" s="498"/>
      <c r="TVP43" s="498"/>
      <c r="TVQ43" s="498"/>
      <c r="TVR43" s="498"/>
      <c r="TVS43" s="498"/>
      <c r="TVT43" s="498"/>
      <c r="TVU43" s="498"/>
      <c r="TVV43" s="498"/>
      <c r="TVW43" s="498"/>
      <c r="TVX43" s="498"/>
      <c r="TVY43" s="498"/>
      <c r="TVZ43" s="498"/>
      <c r="TWA43" s="498"/>
      <c r="TWB43" s="498"/>
      <c r="TWC43" s="498"/>
      <c r="TWD43" s="498"/>
      <c r="TWE43" s="498"/>
      <c r="TWF43" s="498"/>
      <c r="TWG43" s="498"/>
      <c r="TWH43" s="498"/>
      <c r="TWI43" s="498"/>
      <c r="TWJ43" s="498"/>
      <c r="TWK43" s="498"/>
      <c r="TWL43" s="498"/>
      <c r="TWM43" s="498"/>
      <c r="TWN43" s="498"/>
      <c r="TWO43" s="498"/>
      <c r="TWP43" s="498"/>
      <c r="TWQ43" s="498"/>
      <c r="TWR43" s="498"/>
      <c r="TWS43" s="498"/>
      <c r="TWT43" s="498"/>
      <c r="TWU43" s="498"/>
      <c r="TWV43" s="498"/>
      <c r="TWW43" s="498"/>
      <c r="TWX43" s="498"/>
      <c r="TWY43" s="498"/>
      <c r="TWZ43" s="498"/>
      <c r="TXA43" s="498"/>
      <c r="TXB43" s="498"/>
      <c r="TXC43" s="498"/>
      <c r="TXD43" s="498"/>
      <c r="TXE43" s="498"/>
      <c r="TXF43" s="498"/>
      <c r="TXG43" s="498"/>
      <c r="TXH43" s="498"/>
      <c r="TXI43" s="498"/>
      <c r="TXJ43" s="498"/>
      <c r="TXK43" s="498"/>
      <c r="TXL43" s="498"/>
      <c r="TXM43" s="498"/>
      <c r="TXN43" s="498"/>
      <c r="TXO43" s="498"/>
      <c r="TXP43" s="498"/>
      <c r="TXQ43" s="498"/>
      <c r="TXR43" s="498"/>
      <c r="TXS43" s="498"/>
      <c r="TXT43" s="498"/>
      <c r="TXU43" s="498"/>
      <c r="TXV43" s="498"/>
      <c r="TXW43" s="498"/>
      <c r="TXX43" s="498"/>
      <c r="TXY43" s="498"/>
      <c r="TXZ43" s="498"/>
      <c r="TYA43" s="498"/>
      <c r="TYB43" s="498"/>
      <c r="TYC43" s="498"/>
      <c r="TYD43" s="498"/>
      <c r="TYE43" s="498"/>
      <c r="TYF43" s="498"/>
      <c r="TYG43" s="498"/>
      <c r="TYH43" s="498"/>
      <c r="TYI43" s="498"/>
      <c r="TYJ43" s="498"/>
      <c r="TYK43" s="498"/>
      <c r="TYL43" s="498"/>
      <c r="TYM43" s="498"/>
      <c r="TYN43" s="498"/>
      <c r="TYO43" s="498"/>
      <c r="TYP43" s="498"/>
      <c r="TYQ43" s="498"/>
      <c r="TYR43" s="498"/>
      <c r="TYS43" s="498"/>
      <c r="TYT43" s="498"/>
      <c r="TYU43" s="498"/>
      <c r="TYV43" s="498"/>
      <c r="TYW43" s="498"/>
      <c r="TYX43" s="498"/>
      <c r="TYY43" s="498"/>
      <c r="TYZ43" s="498"/>
      <c r="TZA43" s="498"/>
      <c r="TZB43" s="498"/>
      <c r="TZC43" s="498"/>
      <c r="TZD43" s="498"/>
      <c r="TZE43" s="498"/>
      <c r="TZF43" s="498"/>
      <c r="TZG43" s="498"/>
      <c r="TZH43" s="498"/>
      <c r="TZI43" s="498"/>
      <c r="TZJ43" s="498"/>
      <c r="TZK43" s="498"/>
      <c r="TZL43" s="498"/>
      <c r="TZM43" s="498"/>
      <c r="TZN43" s="498"/>
      <c r="TZO43" s="498"/>
      <c r="TZP43" s="498"/>
      <c r="TZQ43" s="498"/>
      <c r="TZR43" s="498"/>
      <c r="TZS43" s="498"/>
      <c r="TZT43" s="498"/>
      <c r="TZU43" s="498"/>
      <c r="TZV43" s="498"/>
      <c r="TZW43" s="498"/>
      <c r="TZX43" s="498"/>
      <c r="TZY43" s="498"/>
      <c r="TZZ43" s="498"/>
      <c r="UAA43" s="498"/>
      <c r="UAB43" s="498"/>
      <c r="UAC43" s="498"/>
      <c r="UAD43" s="498"/>
      <c r="UAE43" s="498"/>
      <c r="UAF43" s="498"/>
      <c r="UAG43" s="498"/>
      <c r="UAH43" s="498"/>
      <c r="UAI43" s="498"/>
      <c r="UAJ43" s="498"/>
      <c r="UAK43" s="498"/>
      <c r="UAL43" s="498"/>
      <c r="UAM43" s="498"/>
      <c r="UAN43" s="498"/>
      <c r="UAO43" s="498"/>
      <c r="UAP43" s="498"/>
      <c r="UAQ43" s="498"/>
      <c r="UAR43" s="498"/>
      <c r="UAS43" s="498"/>
      <c r="UAT43" s="498"/>
      <c r="UAU43" s="498"/>
      <c r="UAV43" s="498"/>
      <c r="UAW43" s="498"/>
      <c r="UAX43" s="498"/>
      <c r="UAY43" s="498"/>
      <c r="UAZ43" s="498"/>
      <c r="UBA43" s="498"/>
      <c r="UBB43" s="498"/>
      <c r="UBC43" s="498"/>
      <c r="UBD43" s="498"/>
      <c r="UBE43" s="498"/>
      <c r="UBF43" s="498"/>
      <c r="UBG43" s="498"/>
      <c r="UBH43" s="498"/>
      <c r="UBI43" s="498"/>
      <c r="UBJ43" s="498"/>
      <c r="UBK43" s="498"/>
      <c r="UBL43" s="498"/>
      <c r="UBM43" s="498"/>
      <c r="UBN43" s="498"/>
      <c r="UBO43" s="498"/>
      <c r="UBP43" s="498"/>
      <c r="UBQ43" s="498"/>
      <c r="UBR43" s="498"/>
      <c r="UBS43" s="498"/>
      <c r="UBT43" s="498"/>
      <c r="UBU43" s="498"/>
      <c r="UBV43" s="498"/>
      <c r="UBW43" s="498"/>
      <c r="UBX43" s="498"/>
      <c r="UBY43" s="498"/>
      <c r="UBZ43" s="498"/>
      <c r="UCA43" s="498"/>
      <c r="UCB43" s="498"/>
      <c r="UCC43" s="498"/>
      <c r="UCD43" s="498"/>
      <c r="UCE43" s="498"/>
      <c r="UCF43" s="498"/>
      <c r="UCG43" s="498"/>
      <c r="UCH43" s="498"/>
      <c r="UCI43" s="498"/>
      <c r="UCJ43" s="498"/>
      <c r="UCK43" s="498"/>
      <c r="UCL43" s="498"/>
      <c r="UCM43" s="498"/>
      <c r="UCN43" s="498"/>
      <c r="UCO43" s="498"/>
      <c r="UCP43" s="498"/>
      <c r="UCQ43" s="498"/>
      <c r="UCR43" s="498"/>
      <c r="UCS43" s="498"/>
      <c r="UCT43" s="498"/>
      <c r="UCU43" s="498"/>
      <c r="UCV43" s="498"/>
      <c r="UCW43" s="498"/>
      <c r="UCX43" s="498"/>
      <c r="UCY43" s="498"/>
      <c r="UCZ43" s="498"/>
      <c r="UDA43" s="498"/>
      <c r="UDB43" s="498"/>
      <c r="UDC43" s="498"/>
      <c r="UDD43" s="498"/>
      <c r="UDE43" s="498"/>
      <c r="UDF43" s="498"/>
      <c r="UDG43" s="498"/>
      <c r="UDH43" s="498"/>
      <c r="UDI43" s="498"/>
      <c r="UDJ43" s="498"/>
      <c r="UDK43" s="498"/>
      <c r="UDL43" s="498"/>
      <c r="UDM43" s="498"/>
      <c r="UDN43" s="498"/>
      <c r="UDO43" s="498"/>
      <c r="UDP43" s="498"/>
      <c r="UDQ43" s="498"/>
      <c r="UDR43" s="498"/>
      <c r="UDS43" s="498"/>
      <c r="UDT43" s="498"/>
      <c r="UDU43" s="498"/>
      <c r="UDV43" s="498"/>
      <c r="UDW43" s="498"/>
      <c r="UDX43" s="498"/>
      <c r="UDY43" s="498"/>
      <c r="UDZ43" s="498"/>
      <c r="UEA43" s="498"/>
      <c r="UEB43" s="498"/>
      <c r="UEC43" s="498"/>
      <c r="UED43" s="498"/>
      <c r="UEE43" s="498"/>
      <c r="UEF43" s="498"/>
      <c r="UEG43" s="498"/>
      <c r="UEH43" s="498"/>
      <c r="UEI43" s="498"/>
      <c r="UEJ43" s="498"/>
      <c r="UEK43" s="498"/>
      <c r="UEL43" s="498"/>
      <c r="UEM43" s="498"/>
      <c r="UEN43" s="498"/>
      <c r="UEO43" s="498"/>
      <c r="UEP43" s="498"/>
      <c r="UEQ43" s="498"/>
      <c r="UER43" s="498"/>
      <c r="UES43" s="498"/>
      <c r="UET43" s="498"/>
      <c r="UEU43" s="498"/>
      <c r="UEV43" s="498"/>
      <c r="UEW43" s="498"/>
      <c r="UEX43" s="498"/>
      <c r="UEY43" s="498"/>
      <c r="UEZ43" s="498"/>
      <c r="UFA43" s="498"/>
      <c r="UFB43" s="498"/>
      <c r="UFC43" s="498"/>
      <c r="UFD43" s="498"/>
      <c r="UFE43" s="498"/>
      <c r="UFF43" s="498"/>
      <c r="UFG43" s="498"/>
      <c r="UFH43" s="498"/>
      <c r="UFI43" s="498"/>
      <c r="UFJ43" s="498"/>
      <c r="UFK43" s="498"/>
      <c r="UFL43" s="498"/>
      <c r="UFM43" s="498"/>
      <c r="UFN43" s="498"/>
      <c r="UFO43" s="498"/>
      <c r="UFP43" s="498"/>
      <c r="UFQ43" s="498"/>
      <c r="UFR43" s="498"/>
      <c r="UFS43" s="498"/>
      <c r="UFT43" s="498"/>
      <c r="UFU43" s="498"/>
      <c r="UFV43" s="498"/>
      <c r="UFW43" s="498"/>
      <c r="UFX43" s="498"/>
      <c r="UFY43" s="498"/>
      <c r="UFZ43" s="498"/>
      <c r="UGA43" s="498"/>
      <c r="UGB43" s="498"/>
      <c r="UGC43" s="498"/>
      <c r="UGD43" s="498"/>
      <c r="UGE43" s="498"/>
      <c r="UGF43" s="498"/>
      <c r="UGG43" s="498"/>
      <c r="UGH43" s="498"/>
      <c r="UGI43" s="498"/>
      <c r="UGJ43" s="498"/>
      <c r="UGK43" s="498"/>
      <c r="UGL43" s="498"/>
      <c r="UGM43" s="498"/>
      <c r="UGN43" s="498"/>
      <c r="UGO43" s="498"/>
      <c r="UGP43" s="498"/>
      <c r="UGQ43" s="498"/>
      <c r="UGR43" s="498"/>
      <c r="UGS43" s="498"/>
      <c r="UGT43" s="498"/>
      <c r="UGU43" s="498"/>
      <c r="UGV43" s="498"/>
      <c r="UGW43" s="498"/>
      <c r="UGX43" s="498"/>
      <c r="UGY43" s="498"/>
      <c r="UGZ43" s="498"/>
      <c r="UHA43" s="498"/>
      <c r="UHB43" s="498"/>
      <c r="UHC43" s="498"/>
      <c r="UHD43" s="498"/>
      <c r="UHE43" s="498"/>
      <c r="UHF43" s="498"/>
      <c r="UHG43" s="498"/>
      <c r="UHH43" s="498"/>
      <c r="UHI43" s="498"/>
      <c r="UHJ43" s="498"/>
      <c r="UHK43" s="498"/>
      <c r="UHL43" s="498"/>
      <c r="UHM43" s="498"/>
      <c r="UHN43" s="498"/>
      <c r="UHO43" s="498"/>
      <c r="UHP43" s="498"/>
      <c r="UHQ43" s="498"/>
      <c r="UHR43" s="498"/>
      <c r="UHS43" s="498"/>
      <c r="UHT43" s="498"/>
      <c r="UHU43" s="498"/>
      <c r="UHV43" s="498"/>
      <c r="UHW43" s="498"/>
      <c r="UHX43" s="498"/>
      <c r="UHY43" s="498"/>
      <c r="UHZ43" s="498"/>
      <c r="UIA43" s="498"/>
      <c r="UIB43" s="498"/>
      <c r="UIC43" s="498"/>
      <c r="UID43" s="498"/>
      <c r="UIE43" s="498"/>
      <c r="UIF43" s="498"/>
      <c r="UIG43" s="498"/>
      <c r="UIH43" s="498"/>
      <c r="UII43" s="498"/>
      <c r="UIJ43" s="498"/>
      <c r="UIK43" s="498"/>
      <c r="UIL43" s="498"/>
      <c r="UIM43" s="498"/>
      <c r="UIN43" s="498"/>
      <c r="UIO43" s="498"/>
      <c r="UIP43" s="498"/>
      <c r="UIQ43" s="498"/>
      <c r="UIR43" s="498"/>
      <c r="UIS43" s="498"/>
      <c r="UIT43" s="498"/>
      <c r="UIU43" s="498"/>
      <c r="UIV43" s="498"/>
      <c r="UIW43" s="498"/>
      <c r="UIX43" s="498"/>
      <c r="UIY43" s="498"/>
      <c r="UIZ43" s="498"/>
      <c r="UJA43" s="498"/>
      <c r="UJB43" s="498"/>
      <c r="UJC43" s="498"/>
      <c r="UJD43" s="498"/>
      <c r="UJE43" s="498"/>
      <c r="UJF43" s="498"/>
      <c r="UJG43" s="498"/>
      <c r="UJH43" s="498"/>
      <c r="UJI43" s="498"/>
      <c r="UJJ43" s="498"/>
      <c r="UJK43" s="498"/>
      <c r="UJL43" s="498"/>
      <c r="UJM43" s="498"/>
      <c r="UJN43" s="498"/>
      <c r="UJO43" s="498"/>
      <c r="UJP43" s="498"/>
      <c r="UJQ43" s="498"/>
      <c r="UJR43" s="498"/>
      <c r="UJS43" s="498"/>
      <c r="UJT43" s="498"/>
      <c r="UJU43" s="498"/>
      <c r="UJV43" s="498"/>
      <c r="UJW43" s="498"/>
      <c r="UJX43" s="498"/>
      <c r="UJY43" s="498"/>
      <c r="UJZ43" s="498"/>
      <c r="UKA43" s="498"/>
      <c r="UKB43" s="498"/>
      <c r="UKC43" s="498"/>
      <c r="UKD43" s="498"/>
      <c r="UKE43" s="498"/>
      <c r="UKF43" s="498"/>
      <c r="UKG43" s="498"/>
      <c r="UKH43" s="498"/>
      <c r="UKI43" s="498"/>
      <c r="UKJ43" s="498"/>
      <c r="UKK43" s="498"/>
      <c r="UKL43" s="498"/>
      <c r="UKM43" s="498"/>
      <c r="UKN43" s="498"/>
      <c r="UKO43" s="498"/>
      <c r="UKP43" s="498"/>
      <c r="UKQ43" s="498"/>
      <c r="UKR43" s="498"/>
      <c r="UKS43" s="498"/>
      <c r="UKT43" s="498"/>
      <c r="UKU43" s="498"/>
      <c r="UKV43" s="498"/>
      <c r="UKW43" s="498"/>
      <c r="UKX43" s="498"/>
      <c r="UKY43" s="498"/>
      <c r="UKZ43" s="498"/>
      <c r="ULA43" s="498"/>
      <c r="ULB43" s="498"/>
      <c r="ULC43" s="498"/>
      <c r="ULD43" s="498"/>
      <c r="ULE43" s="498"/>
      <c r="ULF43" s="498"/>
      <c r="ULG43" s="498"/>
      <c r="ULH43" s="498"/>
      <c r="ULI43" s="498"/>
      <c r="ULJ43" s="498"/>
      <c r="ULK43" s="498"/>
      <c r="ULL43" s="498"/>
      <c r="ULM43" s="498"/>
      <c r="ULN43" s="498"/>
      <c r="ULO43" s="498"/>
      <c r="ULP43" s="498"/>
      <c r="ULQ43" s="498"/>
      <c r="ULR43" s="498"/>
      <c r="ULS43" s="498"/>
      <c r="ULT43" s="498"/>
      <c r="ULU43" s="498"/>
      <c r="ULV43" s="498"/>
      <c r="ULW43" s="498"/>
      <c r="ULX43" s="498"/>
      <c r="ULY43" s="498"/>
      <c r="ULZ43" s="498"/>
      <c r="UMA43" s="498"/>
      <c r="UMB43" s="498"/>
      <c r="UMC43" s="498"/>
      <c r="UMD43" s="498"/>
      <c r="UME43" s="498"/>
      <c r="UMF43" s="498"/>
      <c r="UMG43" s="498"/>
      <c r="UMH43" s="498"/>
      <c r="UMI43" s="498"/>
      <c r="UMJ43" s="498"/>
      <c r="UMK43" s="498"/>
      <c r="UML43" s="498"/>
      <c r="UMM43" s="498"/>
      <c r="UMN43" s="498"/>
      <c r="UMO43" s="498"/>
      <c r="UMP43" s="498"/>
      <c r="UMQ43" s="498"/>
      <c r="UMR43" s="498"/>
      <c r="UMS43" s="498"/>
      <c r="UMT43" s="498"/>
      <c r="UMU43" s="498"/>
      <c r="UMV43" s="498"/>
      <c r="UMW43" s="498"/>
      <c r="UMX43" s="498"/>
      <c r="UMY43" s="498"/>
      <c r="UMZ43" s="498"/>
      <c r="UNA43" s="498"/>
      <c r="UNB43" s="498"/>
      <c r="UNC43" s="498"/>
      <c r="UND43" s="498"/>
      <c r="UNE43" s="498"/>
      <c r="UNF43" s="498"/>
      <c r="UNG43" s="498"/>
      <c r="UNH43" s="498"/>
      <c r="UNI43" s="498"/>
      <c r="UNJ43" s="498"/>
      <c r="UNK43" s="498"/>
      <c r="UNL43" s="498"/>
      <c r="UNM43" s="498"/>
      <c r="UNN43" s="498"/>
      <c r="UNO43" s="498"/>
      <c r="UNP43" s="498"/>
      <c r="UNQ43" s="498"/>
      <c r="UNR43" s="498"/>
      <c r="UNS43" s="498"/>
      <c r="UNT43" s="498"/>
      <c r="UNU43" s="498"/>
      <c r="UNV43" s="498"/>
      <c r="UNW43" s="498"/>
      <c r="UNX43" s="498"/>
      <c r="UNY43" s="498"/>
      <c r="UNZ43" s="498"/>
      <c r="UOA43" s="498"/>
      <c r="UOB43" s="498"/>
      <c r="UOC43" s="498"/>
      <c r="UOD43" s="498"/>
      <c r="UOE43" s="498"/>
      <c r="UOF43" s="498"/>
      <c r="UOG43" s="498"/>
      <c r="UOH43" s="498"/>
      <c r="UOI43" s="498"/>
      <c r="UOJ43" s="498"/>
      <c r="UOK43" s="498"/>
      <c r="UOL43" s="498"/>
      <c r="UOM43" s="498"/>
      <c r="UON43" s="498"/>
      <c r="UOO43" s="498"/>
      <c r="UOP43" s="498"/>
      <c r="UOQ43" s="498"/>
      <c r="UOR43" s="498"/>
      <c r="UOS43" s="498"/>
      <c r="UOT43" s="498"/>
      <c r="UOU43" s="498"/>
      <c r="UOV43" s="498"/>
      <c r="UOW43" s="498"/>
      <c r="UOX43" s="498"/>
      <c r="UOY43" s="498"/>
      <c r="UOZ43" s="498"/>
      <c r="UPA43" s="498"/>
      <c r="UPB43" s="498"/>
      <c r="UPC43" s="498"/>
      <c r="UPD43" s="498"/>
      <c r="UPE43" s="498"/>
      <c r="UPF43" s="498"/>
      <c r="UPG43" s="498"/>
      <c r="UPH43" s="498"/>
      <c r="UPI43" s="498"/>
      <c r="UPJ43" s="498"/>
      <c r="UPK43" s="498"/>
      <c r="UPL43" s="498"/>
      <c r="UPM43" s="498"/>
      <c r="UPN43" s="498"/>
      <c r="UPO43" s="498"/>
      <c r="UPP43" s="498"/>
      <c r="UPQ43" s="498"/>
      <c r="UPR43" s="498"/>
      <c r="UPS43" s="498"/>
      <c r="UPT43" s="498"/>
      <c r="UPU43" s="498"/>
      <c r="UPV43" s="498"/>
      <c r="UPW43" s="498"/>
      <c r="UPX43" s="498"/>
      <c r="UPY43" s="498"/>
      <c r="UPZ43" s="498"/>
      <c r="UQA43" s="498"/>
      <c r="UQB43" s="498"/>
      <c r="UQC43" s="498"/>
      <c r="UQD43" s="498"/>
      <c r="UQE43" s="498"/>
      <c r="UQF43" s="498"/>
      <c r="UQG43" s="498"/>
      <c r="UQH43" s="498"/>
      <c r="UQI43" s="498"/>
      <c r="UQJ43" s="498"/>
      <c r="UQK43" s="498"/>
      <c r="UQL43" s="498"/>
      <c r="UQM43" s="498"/>
      <c r="UQN43" s="498"/>
      <c r="UQO43" s="498"/>
      <c r="UQP43" s="498"/>
      <c r="UQQ43" s="498"/>
      <c r="UQR43" s="498"/>
      <c r="UQS43" s="498"/>
      <c r="UQT43" s="498"/>
      <c r="UQU43" s="498"/>
      <c r="UQV43" s="498"/>
      <c r="UQW43" s="498"/>
      <c r="UQX43" s="498"/>
      <c r="UQY43" s="498"/>
      <c r="UQZ43" s="498"/>
      <c r="URA43" s="498"/>
      <c r="URB43" s="498"/>
      <c r="URC43" s="498"/>
      <c r="URD43" s="498"/>
      <c r="URE43" s="498"/>
      <c r="URF43" s="498"/>
      <c r="URG43" s="498"/>
      <c r="URH43" s="498"/>
      <c r="URI43" s="498"/>
      <c r="URJ43" s="498"/>
      <c r="URK43" s="498"/>
      <c r="URL43" s="498"/>
      <c r="URM43" s="498"/>
      <c r="URN43" s="498"/>
      <c r="URO43" s="498"/>
      <c r="URP43" s="498"/>
      <c r="URQ43" s="498"/>
      <c r="URR43" s="498"/>
      <c r="URS43" s="498"/>
      <c r="URT43" s="498"/>
      <c r="URU43" s="498"/>
      <c r="URV43" s="498"/>
      <c r="URW43" s="498"/>
      <c r="URX43" s="498"/>
      <c r="URY43" s="498"/>
      <c r="URZ43" s="498"/>
      <c r="USA43" s="498"/>
      <c r="USB43" s="498"/>
      <c r="USC43" s="498"/>
      <c r="USD43" s="498"/>
      <c r="USE43" s="498"/>
      <c r="USF43" s="498"/>
      <c r="USG43" s="498"/>
      <c r="USH43" s="498"/>
      <c r="USI43" s="498"/>
      <c r="USJ43" s="498"/>
      <c r="USK43" s="498"/>
      <c r="USL43" s="498"/>
      <c r="USM43" s="498"/>
      <c r="USN43" s="498"/>
      <c r="USO43" s="498"/>
      <c r="USP43" s="498"/>
      <c r="USQ43" s="498"/>
      <c r="USR43" s="498"/>
      <c r="USS43" s="498"/>
      <c r="UST43" s="498"/>
      <c r="USU43" s="498"/>
      <c r="USV43" s="498"/>
      <c r="USW43" s="498"/>
      <c r="USX43" s="498"/>
      <c r="USY43" s="498"/>
      <c r="USZ43" s="498"/>
      <c r="UTA43" s="498"/>
      <c r="UTB43" s="498"/>
      <c r="UTC43" s="498"/>
      <c r="UTD43" s="498"/>
      <c r="UTE43" s="498"/>
      <c r="UTF43" s="498"/>
      <c r="UTG43" s="498"/>
      <c r="UTH43" s="498"/>
      <c r="UTI43" s="498"/>
      <c r="UTJ43" s="498"/>
      <c r="UTK43" s="498"/>
      <c r="UTL43" s="498"/>
      <c r="UTM43" s="498"/>
      <c r="UTN43" s="498"/>
      <c r="UTO43" s="498"/>
      <c r="UTP43" s="498"/>
      <c r="UTQ43" s="498"/>
      <c r="UTR43" s="498"/>
      <c r="UTS43" s="498"/>
      <c r="UTT43" s="498"/>
      <c r="UTU43" s="498"/>
      <c r="UTV43" s="498"/>
      <c r="UTW43" s="498"/>
      <c r="UTX43" s="498"/>
      <c r="UTY43" s="498"/>
      <c r="UTZ43" s="498"/>
      <c r="UUA43" s="498"/>
      <c r="UUB43" s="498"/>
      <c r="UUC43" s="498"/>
      <c r="UUD43" s="498"/>
      <c r="UUE43" s="498"/>
      <c r="UUF43" s="498"/>
      <c r="UUG43" s="498"/>
      <c r="UUH43" s="498"/>
      <c r="UUI43" s="498"/>
      <c r="UUJ43" s="498"/>
      <c r="UUK43" s="498"/>
      <c r="UUL43" s="498"/>
      <c r="UUM43" s="498"/>
      <c r="UUN43" s="498"/>
      <c r="UUO43" s="498"/>
      <c r="UUP43" s="498"/>
      <c r="UUQ43" s="498"/>
      <c r="UUR43" s="498"/>
      <c r="UUS43" s="498"/>
      <c r="UUT43" s="498"/>
      <c r="UUU43" s="498"/>
      <c r="UUV43" s="498"/>
      <c r="UUW43" s="498"/>
      <c r="UUX43" s="498"/>
      <c r="UUY43" s="498"/>
      <c r="UUZ43" s="498"/>
      <c r="UVA43" s="498"/>
      <c r="UVB43" s="498"/>
      <c r="UVC43" s="498"/>
      <c r="UVD43" s="498"/>
      <c r="UVE43" s="498"/>
      <c r="UVF43" s="498"/>
      <c r="UVG43" s="498"/>
      <c r="UVH43" s="498"/>
      <c r="UVI43" s="498"/>
      <c r="UVJ43" s="498"/>
      <c r="UVK43" s="498"/>
      <c r="UVL43" s="498"/>
      <c r="UVM43" s="498"/>
      <c r="UVN43" s="498"/>
      <c r="UVO43" s="498"/>
      <c r="UVP43" s="498"/>
      <c r="UVQ43" s="498"/>
      <c r="UVR43" s="498"/>
      <c r="UVS43" s="498"/>
      <c r="UVT43" s="498"/>
      <c r="UVU43" s="498"/>
      <c r="UVV43" s="498"/>
      <c r="UVW43" s="498"/>
      <c r="UVX43" s="498"/>
      <c r="UVY43" s="498"/>
      <c r="UVZ43" s="498"/>
      <c r="UWA43" s="498"/>
      <c r="UWB43" s="498"/>
      <c r="UWC43" s="498"/>
      <c r="UWD43" s="498"/>
      <c r="UWE43" s="498"/>
      <c r="UWF43" s="498"/>
      <c r="UWG43" s="498"/>
      <c r="UWH43" s="498"/>
      <c r="UWI43" s="498"/>
      <c r="UWJ43" s="498"/>
      <c r="UWK43" s="498"/>
      <c r="UWL43" s="498"/>
      <c r="UWM43" s="498"/>
      <c r="UWN43" s="498"/>
      <c r="UWO43" s="498"/>
      <c r="UWP43" s="498"/>
      <c r="UWQ43" s="498"/>
      <c r="UWR43" s="498"/>
      <c r="UWS43" s="498"/>
      <c r="UWT43" s="498"/>
      <c r="UWU43" s="498"/>
      <c r="UWV43" s="498"/>
      <c r="UWW43" s="498"/>
      <c r="UWX43" s="498"/>
      <c r="UWY43" s="498"/>
      <c r="UWZ43" s="498"/>
      <c r="UXA43" s="498"/>
      <c r="UXB43" s="498"/>
      <c r="UXC43" s="498"/>
      <c r="UXD43" s="498"/>
      <c r="UXE43" s="498"/>
      <c r="UXF43" s="498"/>
      <c r="UXG43" s="498"/>
      <c r="UXH43" s="498"/>
      <c r="UXI43" s="498"/>
      <c r="UXJ43" s="498"/>
      <c r="UXK43" s="498"/>
      <c r="UXL43" s="498"/>
      <c r="UXM43" s="498"/>
      <c r="UXN43" s="498"/>
      <c r="UXO43" s="498"/>
      <c r="UXP43" s="498"/>
      <c r="UXQ43" s="498"/>
      <c r="UXR43" s="498"/>
      <c r="UXS43" s="498"/>
      <c r="UXT43" s="498"/>
      <c r="UXU43" s="498"/>
      <c r="UXV43" s="498"/>
      <c r="UXW43" s="498"/>
      <c r="UXX43" s="498"/>
      <c r="UXY43" s="498"/>
      <c r="UXZ43" s="498"/>
      <c r="UYA43" s="498"/>
      <c r="UYB43" s="498"/>
      <c r="UYC43" s="498"/>
      <c r="UYD43" s="498"/>
      <c r="UYE43" s="498"/>
      <c r="UYF43" s="498"/>
      <c r="UYG43" s="498"/>
      <c r="UYH43" s="498"/>
      <c r="UYI43" s="498"/>
      <c r="UYJ43" s="498"/>
      <c r="UYK43" s="498"/>
      <c r="UYL43" s="498"/>
      <c r="UYM43" s="498"/>
      <c r="UYN43" s="498"/>
      <c r="UYO43" s="498"/>
      <c r="UYP43" s="498"/>
      <c r="UYQ43" s="498"/>
      <c r="UYR43" s="498"/>
      <c r="UYS43" s="498"/>
      <c r="UYT43" s="498"/>
      <c r="UYU43" s="498"/>
      <c r="UYV43" s="498"/>
      <c r="UYW43" s="498"/>
      <c r="UYX43" s="498"/>
      <c r="UYY43" s="498"/>
      <c r="UYZ43" s="498"/>
      <c r="UZA43" s="498"/>
      <c r="UZB43" s="498"/>
      <c r="UZC43" s="498"/>
      <c r="UZD43" s="498"/>
      <c r="UZE43" s="498"/>
      <c r="UZF43" s="498"/>
      <c r="UZG43" s="498"/>
      <c r="UZH43" s="498"/>
      <c r="UZI43" s="498"/>
      <c r="UZJ43" s="498"/>
      <c r="UZK43" s="498"/>
      <c r="UZL43" s="498"/>
      <c r="UZM43" s="498"/>
      <c r="UZN43" s="498"/>
      <c r="UZO43" s="498"/>
      <c r="UZP43" s="498"/>
      <c r="UZQ43" s="498"/>
      <c r="UZR43" s="498"/>
      <c r="UZS43" s="498"/>
      <c r="UZT43" s="498"/>
      <c r="UZU43" s="498"/>
      <c r="UZV43" s="498"/>
      <c r="UZW43" s="498"/>
      <c r="UZX43" s="498"/>
      <c r="UZY43" s="498"/>
      <c r="UZZ43" s="498"/>
      <c r="VAA43" s="498"/>
      <c r="VAB43" s="498"/>
      <c r="VAC43" s="498"/>
      <c r="VAD43" s="498"/>
      <c r="VAE43" s="498"/>
      <c r="VAF43" s="498"/>
      <c r="VAG43" s="498"/>
      <c r="VAH43" s="498"/>
      <c r="VAI43" s="498"/>
      <c r="VAJ43" s="498"/>
      <c r="VAK43" s="498"/>
      <c r="VAL43" s="498"/>
      <c r="VAM43" s="498"/>
      <c r="VAN43" s="498"/>
      <c r="VAO43" s="498"/>
      <c r="VAP43" s="498"/>
      <c r="VAQ43" s="498"/>
      <c r="VAR43" s="498"/>
      <c r="VAS43" s="498"/>
      <c r="VAT43" s="498"/>
      <c r="VAU43" s="498"/>
      <c r="VAV43" s="498"/>
      <c r="VAW43" s="498"/>
      <c r="VAX43" s="498"/>
      <c r="VAY43" s="498"/>
      <c r="VAZ43" s="498"/>
      <c r="VBA43" s="498"/>
      <c r="VBB43" s="498"/>
      <c r="VBC43" s="498"/>
      <c r="VBD43" s="498"/>
      <c r="VBE43" s="498"/>
      <c r="VBF43" s="498"/>
      <c r="VBG43" s="498"/>
      <c r="VBH43" s="498"/>
      <c r="VBI43" s="498"/>
      <c r="VBJ43" s="498"/>
      <c r="VBK43" s="498"/>
      <c r="VBL43" s="498"/>
      <c r="VBM43" s="498"/>
      <c r="VBN43" s="498"/>
      <c r="VBO43" s="498"/>
      <c r="VBP43" s="498"/>
      <c r="VBQ43" s="498"/>
      <c r="VBR43" s="498"/>
      <c r="VBS43" s="498"/>
      <c r="VBT43" s="498"/>
      <c r="VBU43" s="498"/>
      <c r="VBV43" s="498"/>
      <c r="VBW43" s="498"/>
      <c r="VBX43" s="498"/>
      <c r="VBY43" s="498"/>
      <c r="VBZ43" s="498"/>
      <c r="VCA43" s="498"/>
      <c r="VCB43" s="498"/>
      <c r="VCC43" s="498"/>
      <c r="VCD43" s="498"/>
      <c r="VCE43" s="498"/>
      <c r="VCF43" s="498"/>
      <c r="VCG43" s="498"/>
      <c r="VCH43" s="498"/>
      <c r="VCI43" s="498"/>
      <c r="VCJ43" s="498"/>
      <c r="VCK43" s="498"/>
      <c r="VCL43" s="498"/>
      <c r="VCM43" s="498"/>
      <c r="VCN43" s="498"/>
      <c r="VCO43" s="498"/>
      <c r="VCP43" s="498"/>
      <c r="VCQ43" s="498"/>
      <c r="VCR43" s="498"/>
      <c r="VCS43" s="498"/>
      <c r="VCT43" s="498"/>
      <c r="VCU43" s="498"/>
      <c r="VCV43" s="498"/>
      <c r="VCW43" s="498"/>
      <c r="VCX43" s="498"/>
      <c r="VCY43" s="498"/>
      <c r="VCZ43" s="498"/>
      <c r="VDA43" s="498"/>
      <c r="VDB43" s="498"/>
      <c r="VDC43" s="498"/>
      <c r="VDD43" s="498"/>
      <c r="VDE43" s="498"/>
      <c r="VDF43" s="498"/>
      <c r="VDG43" s="498"/>
      <c r="VDH43" s="498"/>
      <c r="VDI43" s="498"/>
      <c r="VDJ43" s="498"/>
      <c r="VDK43" s="498"/>
      <c r="VDL43" s="498"/>
      <c r="VDM43" s="498"/>
      <c r="VDN43" s="498"/>
      <c r="VDO43" s="498"/>
      <c r="VDP43" s="498"/>
      <c r="VDQ43" s="498"/>
      <c r="VDR43" s="498"/>
      <c r="VDS43" s="498"/>
      <c r="VDT43" s="498"/>
      <c r="VDU43" s="498"/>
      <c r="VDV43" s="498"/>
      <c r="VDW43" s="498"/>
      <c r="VDX43" s="498"/>
      <c r="VDY43" s="498"/>
      <c r="VDZ43" s="498"/>
      <c r="VEA43" s="498"/>
      <c r="VEB43" s="498"/>
      <c r="VEC43" s="498"/>
      <c r="VED43" s="498"/>
      <c r="VEE43" s="498"/>
      <c r="VEF43" s="498"/>
      <c r="VEG43" s="498"/>
      <c r="VEH43" s="498"/>
      <c r="VEI43" s="498"/>
      <c r="VEJ43" s="498"/>
      <c r="VEK43" s="498"/>
      <c r="VEL43" s="498"/>
      <c r="VEM43" s="498"/>
      <c r="VEN43" s="498"/>
      <c r="VEO43" s="498"/>
      <c r="VEP43" s="498"/>
      <c r="VEQ43" s="498"/>
      <c r="VER43" s="498"/>
      <c r="VES43" s="498"/>
      <c r="VET43" s="498"/>
      <c r="VEU43" s="498"/>
      <c r="VEV43" s="498"/>
      <c r="VEW43" s="498"/>
      <c r="VEX43" s="498"/>
      <c r="VEY43" s="498"/>
      <c r="VEZ43" s="498"/>
      <c r="VFA43" s="498"/>
      <c r="VFB43" s="498"/>
      <c r="VFC43" s="498"/>
      <c r="VFD43" s="498"/>
      <c r="VFE43" s="498"/>
      <c r="VFF43" s="498"/>
      <c r="VFG43" s="498"/>
      <c r="VFH43" s="498"/>
      <c r="VFI43" s="498"/>
      <c r="VFJ43" s="498"/>
      <c r="VFK43" s="498"/>
      <c r="VFL43" s="498"/>
      <c r="VFM43" s="498"/>
      <c r="VFN43" s="498"/>
      <c r="VFO43" s="498"/>
      <c r="VFP43" s="498"/>
      <c r="VFQ43" s="498"/>
      <c r="VFR43" s="498"/>
      <c r="VFS43" s="498"/>
      <c r="VFT43" s="498"/>
      <c r="VFU43" s="498"/>
      <c r="VFV43" s="498"/>
      <c r="VFW43" s="498"/>
      <c r="VFX43" s="498"/>
      <c r="VFY43" s="498"/>
      <c r="VFZ43" s="498"/>
      <c r="VGA43" s="498"/>
      <c r="VGB43" s="498"/>
      <c r="VGC43" s="498"/>
      <c r="VGD43" s="498"/>
      <c r="VGE43" s="498"/>
      <c r="VGF43" s="498"/>
      <c r="VGG43" s="498"/>
      <c r="VGH43" s="498"/>
      <c r="VGI43" s="498"/>
      <c r="VGJ43" s="498"/>
      <c r="VGK43" s="498"/>
      <c r="VGL43" s="498"/>
      <c r="VGM43" s="498"/>
      <c r="VGN43" s="498"/>
      <c r="VGO43" s="498"/>
      <c r="VGP43" s="498"/>
      <c r="VGQ43" s="498"/>
      <c r="VGR43" s="498"/>
      <c r="VGS43" s="498"/>
      <c r="VGT43" s="498"/>
      <c r="VGU43" s="498"/>
      <c r="VGV43" s="498"/>
      <c r="VGW43" s="498"/>
      <c r="VGX43" s="498"/>
      <c r="VGY43" s="498"/>
      <c r="VGZ43" s="498"/>
      <c r="VHA43" s="498"/>
      <c r="VHB43" s="498"/>
      <c r="VHC43" s="498"/>
      <c r="VHD43" s="498"/>
      <c r="VHE43" s="498"/>
      <c r="VHF43" s="498"/>
      <c r="VHG43" s="498"/>
      <c r="VHH43" s="498"/>
      <c r="VHI43" s="498"/>
      <c r="VHJ43" s="498"/>
      <c r="VHK43" s="498"/>
      <c r="VHL43" s="498"/>
      <c r="VHM43" s="498"/>
      <c r="VHN43" s="498"/>
      <c r="VHO43" s="498"/>
      <c r="VHP43" s="498"/>
      <c r="VHQ43" s="498"/>
      <c r="VHR43" s="498"/>
      <c r="VHS43" s="498"/>
      <c r="VHT43" s="498"/>
      <c r="VHU43" s="498"/>
      <c r="VHV43" s="498"/>
      <c r="VHW43" s="498"/>
      <c r="VHX43" s="498"/>
      <c r="VHY43" s="498"/>
      <c r="VHZ43" s="498"/>
      <c r="VIA43" s="498"/>
      <c r="VIB43" s="498"/>
      <c r="VIC43" s="498"/>
      <c r="VID43" s="498"/>
      <c r="VIE43" s="498"/>
      <c r="VIF43" s="498"/>
      <c r="VIG43" s="498"/>
      <c r="VIH43" s="498"/>
      <c r="VII43" s="498"/>
      <c r="VIJ43" s="498"/>
      <c r="VIK43" s="498"/>
      <c r="VIL43" s="498"/>
      <c r="VIM43" s="498"/>
      <c r="VIN43" s="498"/>
      <c r="VIO43" s="498"/>
      <c r="VIP43" s="498"/>
      <c r="VIQ43" s="498"/>
      <c r="VIR43" s="498"/>
      <c r="VIS43" s="498"/>
      <c r="VIT43" s="498"/>
      <c r="VIU43" s="498"/>
      <c r="VIV43" s="498"/>
      <c r="VIW43" s="498"/>
      <c r="VIX43" s="498"/>
      <c r="VIY43" s="498"/>
      <c r="VIZ43" s="498"/>
      <c r="VJA43" s="498"/>
      <c r="VJB43" s="498"/>
      <c r="VJC43" s="498"/>
      <c r="VJD43" s="498"/>
      <c r="VJE43" s="498"/>
      <c r="VJF43" s="498"/>
      <c r="VJG43" s="498"/>
      <c r="VJH43" s="498"/>
      <c r="VJI43" s="498"/>
      <c r="VJJ43" s="498"/>
      <c r="VJK43" s="498"/>
      <c r="VJL43" s="498"/>
      <c r="VJM43" s="498"/>
      <c r="VJN43" s="498"/>
      <c r="VJO43" s="498"/>
      <c r="VJP43" s="498"/>
      <c r="VJQ43" s="498"/>
      <c r="VJR43" s="498"/>
      <c r="VJS43" s="498"/>
      <c r="VJT43" s="498"/>
      <c r="VJU43" s="498"/>
      <c r="VJV43" s="498"/>
      <c r="VJW43" s="498"/>
      <c r="VJX43" s="498"/>
      <c r="VJY43" s="498"/>
      <c r="VJZ43" s="498"/>
      <c r="VKA43" s="498"/>
      <c r="VKB43" s="498"/>
      <c r="VKC43" s="498"/>
      <c r="VKD43" s="498"/>
      <c r="VKE43" s="498"/>
      <c r="VKF43" s="498"/>
      <c r="VKG43" s="498"/>
      <c r="VKH43" s="498"/>
      <c r="VKI43" s="498"/>
      <c r="VKJ43" s="498"/>
      <c r="VKK43" s="498"/>
      <c r="VKL43" s="498"/>
      <c r="VKM43" s="498"/>
      <c r="VKN43" s="498"/>
      <c r="VKO43" s="498"/>
      <c r="VKP43" s="498"/>
      <c r="VKQ43" s="498"/>
      <c r="VKR43" s="498"/>
      <c r="VKS43" s="498"/>
      <c r="VKT43" s="498"/>
      <c r="VKU43" s="498"/>
      <c r="VKV43" s="498"/>
      <c r="VKW43" s="498"/>
      <c r="VKX43" s="498"/>
      <c r="VKY43" s="498"/>
      <c r="VKZ43" s="498"/>
      <c r="VLA43" s="498"/>
      <c r="VLB43" s="498"/>
      <c r="VLC43" s="498"/>
      <c r="VLD43" s="498"/>
      <c r="VLE43" s="498"/>
      <c r="VLF43" s="498"/>
      <c r="VLG43" s="498"/>
      <c r="VLH43" s="498"/>
      <c r="VLI43" s="498"/>
      <c r="VLJ43" s="498"/>
      <c r="VLK43" s="498"/>
      <c r="VLL43" s="498"/>
      <c r="VLM43" s="498"/>
      <c r="VLN43" s="498"/>
      <c r="VLO43" s="498"/>
      <c r="VLP43" s="498"/>
      <c r="VLQ43" s="498"/>
      <c r="VLR43" s="498"/>
      <c r="VLS43" s="498"/>
      <c r="VLT43" s="498"/>
      <c r="VLU43" s="498"/>
      <c r="VLV43" s="498"/>
      <c r="VLW43" s="498"/>
      <c r="VLX43" s="498"/>
      <c r="VLY43" s="498"/>
      <c r="VLZ43" s="498"/>
      <c r="VMA43" s="498"/>
      <c r="VMB43" s="498"/>
      <c r="VMC43" s="498"/>
      <c r="VMD43" s="498"/>
      <c r="VME43" s="498"/>
      <c r="VMF43" s="498"/>
      <c r="VMG43" s="498"/>
      <c r="VMH43" s="498"/>
      <c r="VMI43" s="498"/>
      <c r="VMJ43" s="498"/>
      <c r="VMK43" s="498"/>
      <c r="VML43" s="498"/>
      <c r="VMM43" s="498"/>
      <c r="VMN43" s="498"/>
      <c r="VMO43" s="498"/>
      <c r="VMP43" s="498"/>
      <c r="VMQ43" s="498"/>
      <c r="VMR43" s="498"/>
      <c r="VMS43" s="498"/>
      <c r="VMT43" s="498"/>
      <c r="VMU43" s="498"/>
      <c r="VMV43" s="498"/>
      <c r="VMW43" s="498"/>
      <c r="VMX43" s="498"/>
      <c r="VMY43" s="498"/>
      <c r="VMZ43" s="498"/>
      <c r="VNA43" s="498"/>
      <c r="VNB43" s="498"/>
      <c r="VNC43" s="498"/>
      <c r="VND43" s="498"/>
      <c r="VNE43" s="498"/>
      <c r="VNF43" s="498"/>
      <c r="VNG43" s="498"/>
      <c r="VNH43" s="498"/>
      <c r="VNI43" s="498"/>
      <c r="VNJ43" s="498"/>
      <c r="VNK43" s="498"/>
      <c r="VNL43" s="498"/>
      <c r="VNM43" s="498"/>
      <c r="VNN43" s="498"/>
      <c r="VNO43" s="498"/>
      <c r="VNP43" s="498"/>
      <c r="VNQ43" s="498"/>
      <c r="VNR43" s="498"/>
      <c r="VNS43" s="498"/>
      <c r="VNT43" s="498"/>
      <c r="VNU43" s="498"/>
      <c r="VNV43" s="498"/>
      <c r="VNW43" s="498"/>
      <c r="VNX43" s="498"/>
      <c r="VNY43" s="498"/>
      <c r="VNZ43" s="498"/>
      <c r="VOA43" s="498"/>
      <c r="VOB43" s="498"/>
      <c r="VOC43" s="498"/>
      <c r="VOD43" s="498"/>
      <c r="VOE43" s="498"/>
      <c r="VOF43" s="498"/>
      <c r="VOG43" s="498"/>
      <c r="VOH43" s="498"/>
      <c r="VOI43" s="498"/>
      <c r="VOJ43" s="498"/>
      <c r="VOK43" s="498"/>
      <c r="VOL43" s="498"/>
      <c r="VOM43" s="498"/>
      <c r="VON43" s="498"/>
      <c r="VOO43" s="498"/>
      <c r="VOP43" s="498"/>
      <c r="VOQ43" s="498"/>
      <c r="VOR43" s="498"/>
      <c r="VOS43" s="498"/>
      <c r="VOT43" s="498"/>
      <c r="VOU43" s="498"/>
      <c r="VOV43" s="498"/>
      <c r="VOW43" s="498"/>
      <c r="VOX43" s="498"/>
      <c r="VOY43" s="498"/>
      <c r="VOZ43" s="498"/>
      <c r="VPA43" s="498"/>
      <c r="VPB43" s="498"/>
      <c r="VPC43" s="498"/>
      <c r="VPD43" s="498"/>
      <c r="VPE43" s="498"/>
      <c r="VPF43" s="498"/>
      <c r="VPG43" s="498"/>
      <c r="VPH43" s="498"/>
      <c r="VPI43" s="498"/>
      <c r="VPJ43" s="498"/>
      <c r="VPK43" s="498"/>
      <c r="VPL43" s="498"/>
      <c r="VPM43" s="498"/>
      <c r="VPN43" s="498"/>
      <c r="VPO43" s="498"/>
      <c r="VPP43" s="498"/>
      <c r="VPQ43" s="498"/>
      <c r="VPR43" s="498"/>
      <c r="VPS43" s="498"/>
      <c r="VPT43" s="498"/>
      <c r="VPU43" s="498"/>
      <c r="VPV43" s="498"/>
      <c r="VPW43" s="498"/>
      <c r="VPX43" s="498"/>
      <c r="VPY43" s="498"/>
      <c r="VPZ43" s="498"/>
      <c r="VQA43" s="498"/>
      <c r="VQB43" s="498"/>
      <c r="VQC43" s="498"/>
      <c r="VQD43" s="498"/>
      <c r="VQE43" s="498"/>
      <c r="VQF43" s="498"/>
      <c r="VQG43" s="498"/>
      <c r="VQH43" s="498"/>
      <c r="VQI43" s="498"/>
      <c r="VQJ43" s="498"/>
      <c r="VQK43" s="498"/>
      <c r="VQL43" s="498"/>
      <c r="VQM43" s="498"/>
      <c r="VQN43" s="498"/>
      <c r="VQO43" s="498"/>
      <c r="VQP43" s="498"/>
      <c r="VQQ43" s="498"/>
      <c r="VQR43" s="498"/>
      <c r="VQS43" s="498"/>
      <c r="VQT43" s="498"/>
      <c r="VQU43" s="498"/>
      <c r="VQV43" s="498"/>
      <c r="VQW43" s="498"/>
      <c r="VQX43" s="498"/>
      <c r="VQY43" s="498"/>
      <c r="VQZ43" s="498"/>
      <c r="VRA43" s="498"/>
      <c r="VRB43" s="498"/>
      <c r="VRC43" s="498"/>
      <c r="VRD43" s="498"/>
      <c r="VRE43" s="498"/>
      <c r="VRF43" s="498"/>
      <c r="VRG43" s="498"/>
      <c r="VRH43" s="498"/>
      <c r="VRI43" s="498"/>
      <c r="VRJ43" s="498"/>
      <c r="VRK43" s="498"/>
      <c r="VRL43" s="498"/>
      <c r="VRM43" s="498"/>
      <c r="VRN43" s="498"/>
      <c r="VRO43" s="498"/>
      <c r="VRP43" s="498"/>
      <c r="VRQ43" s="498"/>
      <c r="VRR43" s="498"/>
      <c r="VRS43" s="498"/>
      <c r="VRT43" s="498"/>
      <c r="VRU43" s="498"/>
      <c r="VRV43" s="498"/>
      <c r="VRW43" s="498"/>
      <c r="VRX43" s="498"/>
      <c r="VRY43" s="498"/>
      <c r="VRZ43" s="498"/>
      <c r="VSA43" s="498"/>
      <c r="VSB43" s="498"/>
      <c r="VSC43" s="498"/>
      <c r="VSD43" s="498"/>
      <c r="VSE43" s="498"/>
      <c r="VSF43" s="498"/>
      <c r="VSG43" s="498"/>
      <c r="VSH43" s="498"/>
      <c r="VSI43" s="498"/>
      <c r="VSJ43" s="498"/>
      <c r="VSK43" s="498"/>
      <c r="VSL43" s="498"/>
      <c r="VSM43" s="498"/>
      <c r="VSN43" s="498"/>
      <c r="VSO43" s="498"/>
      <c r="VSP43" s="498"/>
      <c r="VSQ43" s="498"/>
      <c r="VSR43" s="498"/>
      <c r="VSS43" s="498"/>
      <c r="VST43" s="498"/>
      <c r="VSU43" s="498"/>
      <c r="VSV43" s="498"/>
      <c r="VSW43" s="498"/>
      <c r="VSX43" s="498"/>
      <c r="VSY43" s="498"/>
      <c r="VSZ43" s="498"/>
      <c r="VTA43" s="498"/>
      <c r="VTB43" s="498"/>
      <c r="VTC43" s="498"/>
      <c r="VTD43" s="498"/>
      <c r="VTE43" s="498"/>
      <c r="VTF43" s="498"/>
      <c r="VTG43" s="498"/>
      <c r="VTH43" s="498"/>
      <c r="VTI43" s="498"/>
      <c r="VTJ43" s="498"/>
      <c r="VTK43" s="498"/>
      <c r="VTL43" s="498"/>
      <c r="VTM43" s="498"/>
      <c r="VTN43" s="498"/>
      <c r="VTO43" s="498"/>
      <c r="VTP43" s="498"/>
      <c r="VTQ43" s="498"/>
      <c r="VTR43" s="498"/>
      <c r="VTS43" s="498"/>
      <c r="VTT43" s="498"/>
      <c r="VTU43" s="498"/>
      <c r="VTV43" s="498"/>
      <c r="VTW43" s="498"/>
      <c r="VTX43" s="498"/>
      <c r="VTY43" s="498"/>
      <c r="VTZ43" s="498"/>
      <c r="VUA43" s="498"/>
      <c r="VUB43" s="498"/>
      <c r="VUC43" s="498"/>
      <c r="VUD43" s="498"/>
      <c r="VUE43" s="498"/>
      <c r="VUF43" s="498"/>
      <c r="VUG43" s="498"/>
      <c r="VUH43" s="498"/>
      <c r="VUI43" s="498"/>
      <c r="VUJ43" s="498"/>
      <c r="VUK43" s="498"/>
      <c r="VUL43" s="498"/>
      <c r="VUM43" s="498"/>
      <c r="VUN43" s="498"/>
      <c r="VUO43" s="498"/>
      <c r="VUP43" s="498"/>
      <c r="VUQ43" s="498"/>
      <c r="VUR43" s="498"/>
      <c r="VUS43" s="498"/>
      <c r="VUT43" s="498"/>
      <c r="VUU43" s="498"/>
      <c r="VUV43" s="498"/>
      <c r="VUW43" s="498"/>
      <c r="VUX43" s="498"/>
      <c r="VUY43" s="498"/>
      <c r="VUZ43" s="498"/>
      <c r="VVA43" s="498"/>
      <c r="VVB43" s="498"/>
      <c r="VVC43" s="498"/>
      <c r="VVD43" s="498"/>
      <c r="VVE43" s="498"/>
      <c r="VVF43" s="498"/>
      <c r="VVG43" s="498"/>
      <c r="VVH43" s="498"/>
      <c r="VVI43" s="498"/>
      <c r="VVJ43" s="498"/>
      <c r="VVK43" s="498"/>
      <c r="VVL43" s="498"/>
      <c r="VVM43" s="498"/>
      <c r="VVN43" s="498"/>
      <c r="VVO43" s="498"/>
      <c r="VVP43" s="498"/>
      <c r="VVQ43" s="498"/>
      <c r="VVR43" s="498"/>
      <c r="VVS43" s="498"/>
      <c r="VVT43" s="498"/>
      <c r="VVU43" s="498"/>
      <c r="VVV43" s="498"/>
      <c r="VVW43" s="498"/>
      <c r="VVX43" s="498"/>
      <c r="VVY43" s="498"/>
      <c r="VVZ43" s="498"/>
      <c r="VWA43" s="498"/>
      <c r="VWB43" s="498"/>
      <c r="VWC43" s="498"/>
      <c r="VWD43" s="498"/>
      <c r="VWE43" s="498"/>
      <c r="VWF43" s="498"/>
      <c r="VWG43" s="498"/>
      <c r="VWH43" s="498"/>
      <c r="VWI43" s="498"/>
      <c r="VWJ43" s="498"/>
      <c r="VWK43" s="498"/>
      <c r="VWL43" s="498"/>
      <c r="VWM43" s="498"/>
      <c r="VWN43" s="498"/>
      <c r="VWO43" s="498"/>
      <c r="VWP43" s="498"/>
      <c r="VWQ43" s="498"/>
      <c r="VWR43" s="498"/>
      <c r="VWS43" s="498"/>
      <c r="VWT43" s="498"/>
      <c r="VWU43" s="498"/>
      <c r="VWV43" s="498"/>
      <c r="VWW43" s="498"/>
      <c r="VWX43" s="498"/>
      <c r="VWY43" s="498"/>
      <c r="VWZ43" s="498"/>
      <c r="VXA43" s="498"/>
      <c r="VXB43" s="498"/>
      <c r="VXC43" s="498"/>
      <c r="VXD43" s="498"/>
      <c r="VXE43" s="498"/>
      <c r="VXF43" s="498"/>
      <c r="VXG43" s="498"/>
      <c r="VXH43" s="498"/>
      <c r="VXI43" s="498"/>
      <c r="VXJ43" s="498"/>
      <c r="VXK43" s="498"/>
      <c r="VXL43" s="498"/>
      <c r="VXM43" s="498"/>
      <c r="VXN43" s="498"/>
      <c r="VXO43" s="498"/>
      <c r="VXP43" s="498"/>
      <c r="VXQ43" s="498"/>
      <c r="VXR43" s="498"/>
      <c r="VXS43" s="498"/>
      <c r="VXT43" s="498"/>
      <c r="VXU43" s="498"/>
      <c r="VXV43" s="498"/>
      <c r="VXW43" s="498"/>
      <c r="VXX43" s="498"/>
      <c r="VXY43" s="498"/>
      <c r="VXZ43" s="498"/>
      <c r="VYA43" s="498"/>
      <c r="VYB43" s="498"/>
      <c r="VYC43" s="498"/>
      <c r="VYD43" s="498"/>
      <c r="VYE43" s="498"/>
      <c r="VYF43" s="498"/>
      <c r="VYG43" s="498"/>
      <c r="VYH43" s="498"/>
      <c r="VYI43" s="498"/>
      <c r="VYJ43" s="498"/>
      <c r="VYK43" s="498"/>
      <c r="VYL43" s="498"/>
      <c r="VYM43" s="498"/>
      <c r="VYN43" s="498"/>
      <c r="VYO43" s="498"/>
      <c r="VYP43" s="498"/>
      <c r="VYQ43" s="498"/>
      <c r="VYR43" s="498"/>
      <c r="VYS43" s="498"/>
      <c r="VYT43" s="498"/>
      <c r="VYU43" s="498"/>
      <c r="VYV43" s="498"/>
      <c r="VYW43" s="498"/>
      <c r="VYX43" s="498"/>
      <c r="VYY43" s="498"/>
      <c r="VYZ43" s="498"/>
      <c r="VZA43" s="498"/>
      <c r="VZB43" s="498"/>
      <c r="VZC43" s="498"/>
      <c r="VZD43" s="498"/>
      <c r="VZE43" s="498"/>
      <c r="VZF43" s="498"/>
      <c r="VZG43" s="498"/>
      <c r="VZH43" s="498"/>
      <c r="VZI43" s="498"/>
      <c r="VZJ43" s="498"/>
      <c r="VZK43" s="498"/>
      <c r="VZL43" s="498"/>
      <c r="VZM43" s="498"/>
      <c r="VZN43" s="498"/>
      <c r="VZO43" s="498"/>
      <c r="VZP43" s="498"/>
      <c r="VZQ43" s="498"/>
      <c r="VZR43" s="498"/>
      <c r="VZS43" s="498"/>
      <c r="VZT43" s="498"/>
      <c r="VZU43" s="498"/>
      <c r="VZV43" s="498"/>
      <c r="VZW43" s="498"/>
      <c r="VZX43" s="498"/>
      <c r="VZY43" s="498"/>
      <c r="VZZ43" s="498"/>
      <c r="WAA43" s="498"/>
      <c r="WAB43" s="498"/>
      <c r="WAC43" s="498"/>
      <c r="WAD43" s="498"/>
      <c r="WAE43" s="498"/>
      <c r="WAF43" s="498"/>
      <c r="WAG43" s="498"/>
      <c r="WAH43" s="498"/>
      <c r="WAI43" s="498"/>
      <c r="WAJ43" s="498"/>
      <c r="WAK43" s="498"/>
      <c r="WAL43" s="498"/>
      <c r="WAM43" s="498"/>
      <c r="WAN43" s="498"/>
      <c r="WAO43" s="498"/>
      <c r="WAP43" s="498"/>
      <c r="WAQ43" s="498"/>
      <c r="WAR43" s="498"/>
      <c r="WAS43" s="498"/>
      <c r="WAT43" s="498"/>
      <c r="WAU43" s="498"/>
      <c r="WAV43" s="498"/>
      <c r="WAW43" s="498"/>
      <c r="WAX43" s="498"/>
      <c r="WAY43" s="498"/>
      <c r="WAZ43" s="498"/>
      <c r="WBA43" s="498"/>
      <c r="WBB43" s="498"/>
      <c r="WBC43" s="498"/>
      <c r="WBD43" s="498"/>
      <c r="WBE43" s="498"/>
      <c r="WBF43" s="498"/>
      <c r="WBG43" s="498"/>
      <c r="WBH43" s="498"/>
      <c r="WBI43" s="498"/>
      <c r="WBJ43" s="498"/>
      <c r="WBK43" s="498"/>
      <c r="WBL43" s="498"/>
      <c r="WBM43" s="498"/>
      <c r="WBN43" s="498"/>
      <c r="WBO43" s="498"/>
      <c r="WBP43" s="498"/>
      <c r="WBQ43" s="498"/>
      <c r="WBR43" s="498"/>
      <c r="WBS43" s="498"/>
      <c r="WBT43" s="498"/>
      <c r="WBU43" s="498"/>
      <c r="WBV43" s="498"/>
      <c r="WBW43" s="498"/>
      <c r="WBX43" s="498"/>
      <c r="WBY43" s="498"/>
      <c r="WBZ43" s="498"/>
      <c r="WCA43" s="498"/>
      <c r="WCB43" s="498"/>
      <c r="WCC43" s="498"/>
      <c r="WCD43" s="498"/>
      <c r="WCE43" s="498"/>
      <c r="WCF43" s="498"/>
      <c r="WCG43" s="498"/>
      <c r="WCH43" s="498"/>
      <c r="WCI43" s="498"/>
      <c r="WCJ43" s="498"/>
      <c r="WCK43" s="498"/>
      <c r="WCL43" s="498"/>
      <c r="WCM43" s="498"/>
      <c r="WCN43" s="498"/>
      <c r="WCO43" s="498"/>
      <c r="WCP43" s="498"/>
      <c r="WCQ43" s="498"/>
      <c r="WCR43" s="498"/>
      <c r="WCS43" s="498"/>
      <c r="WCT43" s="498"/>
      <c r="WCU43" s="498"/>
      <c r="WCV43" s="498"/>
      <c r="WCW43" s="498"/>
      <c r="WCX43" s="498"/>
      <c r="WCY43" s="498"/>
      <c r="WCZ43" s="498"/>
      <c r="WDA43" s="498"/>
      <c r="WDB43" s="498"/>
      <c r="WDC43" s="498"/>
      <c r="WDD43" s="498"/>
      <c r="WDE43" s="498"/>
      <c r="WDF43" s="498"/>
      <c r="WDG43" s="498"/>
      <c r="WDH43" s="498"/>
      <c r="WDI43" s="498"/>
      <c r="WDJ43" s="498"/>
      <c r="WDK43" s="498"/>
      <c r="WDL43" s="498"/>
      <c r="WDM43" s="498"/>
      <c r="WDN43" s="498"/>
      <c r="WDO43" s="498"/>
      <c r="WDP43" s="498"/>
      <c r="WDQ43" s="498"/>
      <c r="WDR43" s="498"/>
      <c r="WDS43" s="498"/>
      <c r="WDT43" s="498"/>
      <c r="WDU43" s="498"/>
      <c r="WDV43" s="498"/>
      <c r="WDW43" s="498"/>
      <c r="WDX43" s="498"/>
      <c r="WDY43" s="498"/>
      <c r="WDZ43" s="498"/>
      <c r="WEA43" s="498"/>
      <c r="WEB43" s="498"/>
      <c r="WEC43" s="498"/>
      <c r="WED43" s="498"/>
      <c r="WEE43" s="498"/>
      <c r="WEF43" s="498"/>
      <c r="WEG43" s="498"/>
      <c r="WEH43" s="498"/>
      <c r="WEI43" s="498"/>
      <c r="WEJ43" s="498"/>
      <c r="WEK43" s="498"/>
      <c r="WEL43" s="498"/>
      <c r="WEM43" s="498"/>
      <c r="WEN43" s="498"/>
      <c r="WEO43" s="498"/>
      <c r="WEP43" s="498"/>
      <c r="WEQ43" s="498"/>
      <c r="WER43" s="498"/>
      <c r="WES43" s="498"/>
      <c r="WET43" s="498"/>
      <c r="WEU43" s="498"/>
      <c r="WEV43" s="498"/>
      <c r="WEW43" s="498"/>
      <c r="WEX43" s="498"/>
      <c r="WEY43" s="498"/>
      <c r="WEZ43" s="498"/>
      <c r="WFA43" s="498"/>
      <c r="WFB43" s="498"/>
      <c r="WFC43" s="498"/>
      <c r="WFD43" s="498"/>
      <c r="WFE43" s="498"/>
      <c r="WFF43" s="498"/>
      <c r="WFG43" s="498"/>
      <c r="WFH43" s="498"/>
      <c r="WFI43" s="498"/>
      <c r="WFJ43" s="498"/>
      <c r="WFK43" s="498"/>
      <c r="WFL43" s="498"/>
      <c r="WFM43" s="498"/>
      <c r="WFN43" s="498"/>
      <c r="WFO43" s="498"/>
      <c r="WFP43" s="498"/>
      <c r="WFQ43" s="498"/>
      <c r="WFR43" s="498"/>
      <c r="WFS43" s="498"/>
      <c r="WFT43" s="498"/>
      <c r="WFU43" s="498"/>
      <c r="WFV43" s="498"/>
      <c r="WFW43" s="498"/>
      <c r="WFX43" s="498"/>
      <c r="WFY43" s="498"/>
      <c r="WFZ43" s="498"/>
      <c r="WGA43" s="498"/>
      <c r="WGB43" s="498"/>
      <c r="WGC43" s="498"/>
      <c r="WGD43" s="498"/>
      <c r="WGE43" s="498"/>
      <c r="WGF43" s="498"/>
      <c r="WGG43" s="498"/>
      <c r="WGH43" s="498"/>
      <c r="WGI43" s="498"/>
      <c r="WGJ43" s="498"/>
      <c r="WGK43" s="498"/>
      <c r="WGL43" s="498"/>
      <c r="WGM43" s="498"/>
      <c r="WGN43" s="498"/>
      <c r="WGO43" s="498"/>
      <c r="WGP43" s="498"/>
      <c r="WGQ43" s="498"/>
      <c r="WGR43" s="498"/>
      <c r="WGS43" s="498"/>
      <c r="WGT43" s="498"/>
      <c r="WGU43" s="498"/>
      <c r="WGV43" s="498"/>
      <c r="WGW43" s="498"/>
      <c r="WGX43" s="498"/>
      <c r="WGY43" s="498"/>
      <c r="WGZ43" s="498"/>
      <c r="WHA43" s="498"/>
      <c r="WHB43" s="498"/>
      <c r="WHC43" s="498"/>
      <c r="WHD43" s="498"/>
      <c r="WHE43" s="498"/>
      <c r="WHF43" s="498"/>
      <c r="WHG43" s="498"/>
      <c r="WHH43" s="498"/>
      <c r="WHI43" s="498"/>
      <c r="WHJ43" s="498"/>
      <c r="WHK43" s="498"/>
      <c r="WHL43" s="498"/>
      <c r="WHM43" s="498"/>
      <c r="WHN43" s="498"/>
      <c r="WHO43" s="498"/>
      <c r="WHP43" s="498"/>
      <c r="WHQ43" s="498"/>
      <c r="WHR43" s="498"/>
      <c r="WHS43" s="498"/>
      <c r="WHT43" s="498"/>
      <c r="WHU43" s="498"/>
      <c r="WHV43" s="498"/>
      <c r="WHW43" s="498"/>
      <c r="WHX43" s="498"/>
      <c r="WHY43" s="498"/>
      <c r="WHZ43" s="498"/>
      <c r="WIA43" s="498"/>
      <c r="WIB43" s="498"/>
      <c r="WIC43" s="498"/>
      <c r="WID43" s="498"/>
      <c r="WIE43" s="498"/>
      <c r="WIF43" s="498"/>
      <c r="WIG43" s="498"/>
      <c r="WIH43" s="498"/>
      <c r="WII43" s="498"/>
      <c r="WIJ43" s="498"/>
      <c r="WIK43" s="498"/>
      <c r="WIL43" s="498"/>
      <c r="WIM43" s="498"/>
      <c r="WIN43" s="498"/>
      <c r="WIO43" s="498"/>
      <c r="WIP43" s="498"/>
      <c r="WIQ43" s="498"/>
      <c r="WIR43" s="498"/>
      <c r="WIS43" s="498"/>
      <c r="WIT43" s="498"/>
      <c r="WIU43" s="498"/>
      <c r="WIV43" s="498"/>
      <c r="WIW43" s="498"/>
      <c r="WIX43" s="498"/>
      <c r="WIY43" s="498"/>
      <c r="WIZ43" s="498"/>
      <c r="WJA43" s="498"/>
      <c r="WJB43" s="498"/>
      <c r="WJC43" s="498"/>
      <c r="WJD43" s="498"/>
      <c r="WJE43" s="498"/>
      <c r="WJF43" s="498"/>
      <c r="WJG43" s="498"/>
      <c r="WJH43" s="498"/>
      <c r="WJI43" s="498"/>
      <c r="WJJ43" s="498"/>
      <c r="WJK43" s="498"/>
      <c r="WJL43" s="498"/>
      <c r="WJM43" s="498"/>
      <c r="WJN43" s="498"/>
      <c r="WJO43" s="498"/>
      <c r="WJP43" s="498"/>
      <c r="WJQ43" s="498"/>
      <c r="WJR43" s="498"/>
      <c r="WJS43" s="498"/>
      <c r="WJT43" s="498"/>
      <c r="WJU43" s="498"/>
      <c r="WJV43" s="498"/>
      <c r="WJW43" s="498"/>
      <c r="WJX43" s="498"/>
      <c r="WJY43" s="498"/>
      <c r="WJZ43" s="498"/>
      <c r="WKA43" s="498"/>
      <c r="WKB43" s="498"/>
      <c r="WKC43" s="498"/>
      <c r="WKD43" s="498"/>
      <c r="WKE43" s="498"/>
      <c r="WKF43" s="498"/>
      <c r="WKG43" s="498"/>
      <c r="WKH43" s="498"/>
      <c r="WKI43" s="498"/>
      <c r="WKJ43" s="498"/>
      <c r="WKK43" s="498"/>
      <c r="WKL43" s="498"/>
      <c r="WKM43" s="498"/>
      <c r="WKN43" s="498"/>
      <c r="WKO43" s="498"/>
      <c r="WKP43" s="498"/>
      <c r="WKQ43" s="498"/>
      <c r="WKR43" s="498"/>
      <c r="WKS43" s="498"/>
      <c r="WKT43" s="498"/>
      <c r="WKU43" s="498"/>
      <c r="WKV43" s="498"/>
      <c r="WKW43" s="498"/>
      <c r="WKX43" s="498"/>
      <c r="WKY43" s="498"/>
      <c r="WKZ43" s="498"/>
      <c r="WLA43" s="498"/>
      <c r="WLB43" s="498"/>
      <c r="WLC43" s="498"/>
      <c r="WLD43" s="498"/>
      <c r="WLE43" s="498"/>
      <c r="WLF43" s="498"/>
      <c r="WLG43" s="498"/>
      <c r="WLH43" s="498"/>
      <c r="WLI43" s="498"/>
      <c r="WLJ43" s="498"/>
      <c r="WLK43" s="498"/>
      <c r="WLL43" s="498"/>
      <c r="WLM43" s="498"/>
      <c r="WLN43" s="498"/>
      <c r="WLO43" s="498"/>
      <c r="WLP43" s="498"/>
      <c r="WLQ43" s="498"/>
      <c r="WLR43" s="498"/>
      <c r="WLS43" s="498"/>
      <c r="WLT43" s="498"/>
      <c r="WLU43" s="498"/>
      <c r="WLV43" s="498"/>
      <c r="WLW43" s="498"/>
      <c r="WLX43" s="498"/>
      <c r="WLY43" s="498"/>
      <c r="WLZ43" s="498"/>
      <c r="WMA43" s="498"/>
      <c r="WMB43" s="498"/>
      <c r="WMC43" s="498"/>
      <c r="WMD43" s="498"/>
      <c r="WME43" s="498"/>
      <c r="WMF43" s="498"/>
      <c r="WMG43" s="498"/>
      <c r="WMH43" s="498"/>
      <c r="WMI43" s="498"/>
      <c r="WMJ43" s="498"/>
      <c r="WMK43" s="498"/>
      <c r="WML43" s="498"/>
      <c r="WMM43" s="498"/>
      <c r="WMN43" s="498"/>
      <c r="WMO43" s="498"/>
      <c r="WMP43" s="498"/>
      <c r="WMQ43" s="498"/>
      <c r="WMR43" s="498"/>
      <c r="WMS43" s="498"/>
      <c r="WMT43" s="498"/>
      <c r="WMU43" s="498"/>
      <c r="WMV43" s="498"/>
      <c r="WMW43" s="498"/>
      <c r="WMX43" s="498"/>
      <c r="WMY43" s="498"/>
      <c r="WMZ43" s="498"/>
      <c r="WNA43" s="498"/>
      <c r="WNB43" s="498"/>
      <c r="WNC43" s="498"/>
      <c r="WND43" s="498"/>
      <c r="WNE43" s="498"/>
      <c r="WNF43" s="498"/>
      <c r="WNG43" s="498"/>
      <c r="WNH43" s="498"/>
      <c r="WNI43" s="498"/>
      <c r="WNJ43" s="498"/>
      <c r="WNK43" s="498"/>
      <c r="WNL43" s="498"/>
      <c r="WNM43" s="498"/>
      <c r="WNN43" s="498"/>
      <c r="WNO43" s="498"/>
      <c r="WNP43" s="498"/>
      <c r="WNQ43" s="498"/>
      <c r="WNR43" s="498"/>
      <c r="WNS43" s="498"/>
      <c r="WNT43" s="498"/>
      <c r="WNU43" s="498"/>
      <c r="WNV43" s="498"/>
      <c r="WNW43" s="498"/>
      <c r="WNX43" s="498"/>
      <c r="WNY43" s="498"/>
      <c r="WNZ43" s="498"/>
      <c r="WOA43" s="498"/>
      <c r="WOB43" s="498"/>
      <c r="WOC43" s="498"/>
      <c r="WOD43" s="498"/>
      <c r="WOE43" s="498"/>
      <c r="WOF43" s="498"/>
      <c r="WOG43" s="498"/>
      <c r="WOH43" s="498"/>
      <c r="WOI43" s="498"/>
      <c r="WOJ43" s="498"/>
      <c r="WOK43" s="498"/>
      <c r="WOL43" s="498"/>
      <c r="WOM43" s="498"/>
      <c r="WON43" s="498"/>
      <c r="WOO43" s="498"/>
      <c r="WOP43" s="498"/>
      <c r="WOQ43" s="498"/>
      <c r="WOR43" s="498"/>
      <c r="WOS43" s="498"/>
      <c r="WOT43" s="498"/>
      <c r="WOU43" s="498"/>
      <c r="WOV43" s="498"/>
      <c r="WOW43" s="498"/>
      <c r="WOX43" s="498"/>
      <c r="WOY43" s="498"/>
      <c r="WOZ43" s="498"/>
      <c r="WPA43" s="498"/>
      <c r="WPB43" s="498"/>
      <c r="WPC43" s="498"/>
      <c r="WPD43" s="498"/>
      <c r="WPE43" s="498"/>
      <c r="WPF43" s="498"/>
      <c r="WPG43" s="498"/>
      <c r="WPH43" s="498"/>
      <c r="WPI43" s="498"/>
      <c r="WPJ43" s="498"/>
      <c r="WPK43" s="498"/>
      <c r="WPL43" s="498"/>
      <c r="WPM43" s="498"/>
      <c r="WPN43" s="498"/>
      <c r="WPO43" s="498"/>
      <c r="WPP43" s="498"/>
      <c r="WPQ43" s="498"/>
      <c r="WPR43" s="498"/>
      <c r="WPS43" s="498"/>
      <c r="WPT43" s="498"/>
      <c r="WPU43" s="498"/>
      <c r="WPV43" s="498"/>
      <c r="WPW43" s="498"/>
      <c r="WPX43" s="498"/>
      <c r="WPY43" s="498"/>
      <c r="WPZ43" s="498"/>
      <c r="WQA43" s="498"/>
      <c r="WQB43" s="498"/>
      <c r="WQC43" s="498"/>
      <c r="WQD43" s="498"/>
      <c r="WQE43" s="498"/>
      <c r="WQF43" s="498"/>
      <c r="WQG43" s="498"/>
      <c r="WQH43" s="498"/>
      <c r="WQI43" s="498"/>
      <c r="WQJ43" s="498"/>
      <c r="WQK43" s="498"/>
      <c r="WQL43" s="498"/>
      <c r="WQM43" s="498"/>
      <c r="WQN43" s="498"/>
      <c r="WQO43" s="498"/>
      <c r="WQP43" s="498"/>
      <c r="WQQ43" s="498"/>
      <c r="WQR43" s="498"/>
      <c r="WQS43" s="498"/>
      <c r="WQT43" s="498"/>
      <c r="WQU43" s="498"/>
      <c r="WQV43" s="498"/>
      <c r="WQW43" s="498"/>
      <c r="WQX43" s="498"/>
      <c r="WQY43" s="498"/>
      <c r="WQZ43" s="498"/>
      <c r="WRA43" s="498"/>
      <c r="WRB43" s="498"/>
      <c r="WRC43" s="498"/>
      <c r="WRD43" s="498"/>
      <c r="WRE43" s="498"/>
      <c r="WRF43" s="498"/>
      <c r="WRG43" s="498"/>
      <c r="WRH43" s="498"/>
      <c r="WRI43" s="498"/>
      <c r="WRJ43" s="498"/>
      <c r="WRK43" s="498"/>
      <c r="WRL43" s="498"/>
      <c r="WRM43" s="498"/>
      <c r="WRN43" s="498"/>
      <c r="WRO43" s="498"/>
      <c r="WRP43" s="498"/>
      <c r="WRQ43" s="498"/>
      <c r="WRR43" s="498"/>
      <c r="WRS43" s="498"/>
      <c r="WRT43" s="498"/>
      <c r="WRU43" s="498"/>
      <c r="WRV43" s="498"/>
      <c r="WRW43" s="498"/>
      <c r="WRX43" s="498"/>
      <c r="WRY43" s="498"/>
      <c r="WRZ43" s="498"/>
      <c r="WSA43" s="498"/>
      <c r="WSB43" s="498"/>
      <c r="WSC43" s="498"/>
      <c r="WSD43" s="498"/>
      <c r="WSE43" s="498"/>
      <c r="WSF43" s="498"/>
      <c r="WSG43" s="498"/>
      <c r="WSH43" s="498"/>
      <c r="WSI43" s="498"/>
      <c r="WSJ43" s="498"/>
      <c r="WSK43" s="498"/>
      <c r="WSL43" s="498"/>
      <c r="WSM43" s="498"/>
      <c r="WSN43" s="498"/>
      <c r="WSO43" s="498"/>
      <c r="WSP43" s="498"/>
      <c r="WSQ43" s="498"/>
      <c r="WSR43" s="498"/>
      <c r="WSS43" s="498"/>
      <c r="WST43" s="498"/>
      <c r="WSU43" s="498"/>
      <c r="WSV43" s="498"/>
      <c r="WSW43" s="498"/>
      <c r="WSX43" s="498"/>
      <c r="WSY43" s="498"/>
      <c r="WSZ43" s="498"/>
      <c r="WTA43" s="498"/>
      <c r="WTB43" s="498"/>
      <c r="WTC43" s="498"/>
      <c r="WTD43" s="498"/>
      <c r="WTE43" s="498"/>
      <c r="WTF43" s="498"/>
      <c r="WTG43" s="498"/>
      <c r="WTH43" s="498"/>
      <c r="WTI43" s="498"/>
      <c r="WTJ43" s="498"/>
      <c r="WTK43" s="498"/>
      <c r="WTL43" s="498"/>
      <c r="WTM43" s="498"/>
      <c r="WTN43" s="498"/>
      <c r="WTO43" s="498"/>
      <c r="WTP43" s="498"/>
      <c r="WTQ43" s="498"/>
      <c r="WTR43" s="498"/>
      <c r="WTS43" s="498"/>
      <c r="WTT43" s="498"/>
      <c r="WTU43" s="498"/>
      <c r="WTV43" s="498"/>
      <c r="WTW43" s="498"/>
      <c r="WTX43" s="498"/>
      <c r="WTY43" s="498"/>
      <c r="WTZ43" s="498"/>
      <c r="WUA43" s="498"/>
      <c r="WUB43" s="498"/>
      <c r="WUC43" s="498"/>
      <c r="WUD43" s="498"/>
      <c r="WUE43" s="498"/>
      <c r="WUF43" s="498"/>
      <c r="WUG43" s="498"/>
      <c r="WUH43" s="498"/>
      <c r="WUI43" s="498"/>
      <c r="WUJ43" s="498"/>
      <c r="WUK43" s="498"/>
      <c r="WUL43" s="498"/>
      <c r="WUM43" s="498"/>
      <c r="WUN43" s="498"/>
      <c r="WUO43" s="498"/>
      <c r="WUP43" s="498"/>
      <c r="WUQ43" s="498"/>
      <c r="WUR43" s="498"/>
      <c r="WUS43" s="498"/>
      <c r="WUT43" s="498"/>
      <c r="WUU43" s="498"/>
      <c r="WUV43" s="498"/>
      <c r="WUW43" s="498"/>
      <c r="WUX43" s="498"/>
      <c r="WUY43" s="498"/>
      <c r="WUZ43" s="498"/>
      <c r="WVA43" s="498"/>
      <c r="WVB43" s="498"/>
      <c r="WVC43" s="498"/>
      <c r="WVD43" s="498"/>
      <c r="WVE43" s="498"/>
      <c r="WVF43" s="498"/>
      <c r="WVG43" s="498"/>
      <c r="WVH43" s="498"/>
      <c r="WVI43" s="498"/>
      <c r="WVJ43" s="498"/>
      <c r="WVK43" s="498"/>
      <c r="WVL43" s="498"/>
      <c r="WVM43" s="498"/>
      <c r="WVN43" s="498"/>
      <c r="WVO43" s="498"/>
      <c r="WVP43" s="498"/>
      <c r="WVQ43" s="498"/>
      <c r="WVR43" s="498"/>
      <c r="WVS43" s="498"/>
      <c r="WVT43" s="498"/>
      <c r="WVU43" s="498"/>
      <c r="WVV43" s="498"/>
      <c r="WVW43" s="498"/>
      <c r="WVX43" s="498"/>
      <c r="WVY43" s="498"/>
      <c r="WVZ43" s="498"/>
      <c r="WWA43" s="498"/>
      <c r="WWB43" s="498"/>
      <c r="WWC43" s="498"/>
      <c r="WWD43" s="498"/>
      <c r="WWE43" s="498"/>
      <c r="WWF43" s="498"/>
      <c r="WWG43" s="498"/>
      <c r="WWH43" s="498"/>
      <c r="WWI43" s="498"/>
      <c r="WWJ43" s="498"/>
      <c r="WWK43" s="498"/>
      <c r="WWL43" s="498"/>
      <c r="WWM43" s="498"/>
      <c r="WWN43" s="498"/>
      <c r="WWO43" s="498"/>
      <c r="WWP43" s="498"/>
      <c r="WWQ43" s="498"/>
      <c r="WWR43" s="498"/>
      <c r="WWS43" s="498"/>
      <c r="WWT43" s="498"/>
      <c r="WWU43" s="498"/>
      <c r="WWV43" s="498"/>
      <c r="WWW43" s="498"/>
      <c r="WWX43" s="498"/>
      <c r="WWY43" s="498"/>
      <c r="WWZ43" s="498"/>
      <c r="WXA43" s="498"/>
      <c r="WXB43" s="498"/>
      <c r="WXC43" s="498"/>
      <c r="WXD43" s="498"/>
      <c r="WXE43" s="498"/>
      <c r="WXF43" s="498"/>
      <c r="WXG43" s="498"/>
      <c r="WXH43" s="498"/>
      <c r="WXI43" s="498"/>
      <c r="WXJ43" s="498"/>
      <c r="WXK43" s="498"/>
      <c r="WXL43" s="498"/>
      <c r="WXM43" s="498"/>
      <c r="WXN43" s="498"/>
      <c r="WXO43" s="498"/>
      <c r="WXP43" s="498"/>
      <c r="WXQ43" s="498"/>
      <c r="WXR43" s="498"/>
      <c r="WXS43" s="498"/>
      <c r="WXT43" s="498"/>
      <c r="WXU43" s="498"/>
      <c r="WXV43" s="498"/>
      <c r="WXW43" s="498"/>
      <c r="WXX43" s="498"/>
      <c r="WXY43" s="498"/>
      <c r="WXZ43" s="498"/>
      <c r="WYA43" s="498"/>
      <c r="WYB43" s="498"/>
      <c r="WYC43" s="498"/>
      <c r="WYD43" s="498"/>
      <c r="WYE43" s="498"/>
      <c r="WYF43" s="498"/>
      <c r="WYG43" s="498"/>
      <c r="WYH43" s="498"/>
      <c r="WYI43" s="498"/>
      <c r="WYJ43" s="498"/>
      <c r="WYK43" s="498"/>
      <c r="WYL43" s="498"/>
      <c r="WYM43" s="498"/>
      <c r="WYN43" s="498"/>
      <c r="WYO43" s="498"/>
      <c r="WYP43" s="498"/>
      <c r="WYQ43" s="498"/>
      <c r="WYR43" s="498"/>
      <c r="WYS43" s="498"/>
      <c r="WYT43" s="498"/>
      <c r="WYU43" s="498"/>
      <c r="WYV43" s="498"/>
      <c r="WYW43" s="498"/>
      <c r="WYX43" s="498"/>
      <c r="WYY43" s="498"/>
      <c r="WYZ43" s="498"/>
      <c r="WZA43" s="498"/>
      <c r="WZB43" s="498"/>
      <c r="WZC43" s="498"/>
      <c r="WZD43" s="498"/>
      <c r="WZE43" s="498"/>
      <c r="WZF43" s="498"/>
      <c r="WZG43" s="498"/>
      <c r="WZH43" s="498"/>
      <c r="WZI43" s="498"/>
      <c r="WZJ43" s="498"/>
      <c r="WZK43" s="498"/>
      <c r="WZL43" s="498"/>
      <c r="WZM43" s="498"/>
      <c r="WZN43" s="498"/>
      <c r="WZO43" s="498"/>
      <c r="WZP43" s="498"/>
      <c r="WZQ43" s="498"/>
      <c r="WZR43" s="498"/>
      <c r="WZS43" s="498"/>
      <c r="WZT43" s="498"/>
      <c r="WZU43" s="498"/>
      <c r="WZV43" s="498"/>
      <c r="WZW43" s="498"/>
      <c r="WZX43" s="498"/>
      <c r="WZY43" s="498"/>
      <c r="WZZ43" s="498"/>
      <c r="XAA43" s="498"/>
      <c r="XAB43" s="498"/>
      <c r="XAC43" s="498"/>
      <c r="XAD43" s="498"/>
      <c r="XAE43" s="498"/>
      <c r="XAF43" s="498"/>
      <c r="XAG43" s="498"/>
      <c r="XAH43" s="498"/>
      <c r="XAI43" s="498"/>
      <c r="XAJ43" s="498"/>
      <c r="XAK43" s="498"/>
      <c r="XAL43" s="498"/>
      <c r="XAM43" s="498"/>
      <c r="XAN43" s="498"/>
      <c r="XAO43" s="498"/>
      <c r="XAP43" s="498"/>
      <c r="XAQ43" s="498"/>
      <c r="XAR43" s="498"/>
      <c r="XAS43" s="498"/>
      <c r="XAT43" s="498"/>
      <c r="XAU43" s="498"/>
      <c r="XAV43" s="498"/>
      <c r="XAW43" s="498"/>
      <c r="XAX43" s="498"/>
      <c r="XAY43" s="498"/>
      <c r="XAZ43" s="498"/>
      <c r="XBA43" s="498"/>
      <c r="XBB43" s="498"/>
      <c r="XBC43" s="498"/>
      <c r="XBD43" s="498"/>
      <c r="XBE43" s="498"/>
      <c r="XBF43" s="498"/>
      <c r="XBG43" s="498"/>
      <c r="XBH43" s="498"/>
      <c r="XBI43" s="498"/>
      <c r="XBJ43" s="498"/>
      <c r="XBK43" s="498"/>
      <c r="XBL43" s="498"/>
      <c r="XBM43" s="498"/>
      <c r="XBN43" s="498"/>
      <c r="XBO43" s="498"/>
      <c r="XBP43" s="498"/>
      <c r="XBQ43" s="498"/>
      <c r="XBR43" s="498"/>
      <c r="XBS43" s="498"/>
      <c r="XBT43" s="498"/>
      <c r="XBU43" s="498"/>
      <c r="XBV43" s="498"/>
      <c r="XBW43" s="498"/>
      <c r="XBX43" s="498"/>
      <c r="XBY43" s="498"/>
      <c r="XBZ43" s="498"/>
      <c r="XCA43" s="498"/>
      <c r="XCB43" s="498"/>
      <c r="XCC43" s="498"/>
      <c r="XCD43" s="498"/>
      <c r="XCE43" s="498"/>
      <c r="XCF43" s="498"/>
      <c r="XCG43" s="498"/>
      <c r="XCH43" s="498"/>
      <c r="XCI43" s="498"/>
      <c r="XCJ43" s="498"/>
      <c r="XCK43" s="498"/>
      <c r="XCL43" s="498"/>
      <c r="XCM43" s="498"/>
      <c r="XCN43" s="498"/>
      <c r="XCO43" s="498"/>
      <c r="XCP43" s="498"/>
      <c r="XCQ43" s="498"/>
      <c r="XCR43" s="498"/>
      <c r="XCS43" s="498"/>
      <c r="XCT43" s="498"/>
      <c r="XCU43" s="498"/>
      <c r="XCV43" s="498"/>
      <c r="XCW43" s="498"/>
      <c r="XCX43" s="498"/>
      <c r="XCY43" s="498"/>
      <c r="XCZ43" s="498"/>
      <c r="XDA43" s="498"/>
      <c r="XDB43" s="498"/>
      <c r="XDC43" s="498"/>
      <c r="XDD43" s="498"/>
      <c r="XDE43" s="498"/>
      <c r="XDF43" s="498"/>
      <c r="XDG43" s="498"/>
      <c r="XDH43" s="498"/>
      <c r="XDI43" s="498"/>
      <c r="XDJ43" s="498"/>
      <c r="XDK43" s="498"/>
      <c r="XDL43" s="498"/>
      <c r="XDM43" s="498"/>
      <c r="XDN43" s="498"/>
      <c r="XDO43" s="498"/>
      <c r="XDP43" s="498"/>
      <c r="XDQ43" s="498"/>
      <c r="XDR43" s="498"/>
      <c r="XDS43" s="498"/>
      <c r="XDT43" s="498"/>
      <c r="XDU43" s="498"/>
      <c r="XDV43" s="498"/>
      <c r="XDW43" s="498"/>
      <c r="XDX43" s="498"/>
      <c r="XDY43" s="498"/>
      <c r="XDZ43" s="498"/>
      <c r="XEA43" s="498"/>
      <c r="XEB43" s="498"/>
      <c r="XEC43" s="498"/>
      <c r="XED43" s="498"/>
      <c r="XEE43" s="498"/>
      <c r="XEF43" s="498"/>
      <c r="XEG43" s="498"/>
      <c r="XEH43" s="498"/>
      <c r="XEI43" s="498"/>
      <c r="XEJ43" s="498"/>
      <c r="XEK43" s="498"/>
      <c r="XEL43" s="498"/>
      <c r="XEM43" s="498"/>
      <c r="XEN43" s="498"/>
      <c r="XEO43" s="498"/>
      <c r="XEP43" s="498"/>
      <c r="XEQ43" s="498"/>
      <c r="XER43" s="498"/>
      <c r="XES43" s="498"/>
      <c r="XET43" s="498"/>
      <c r="XEU43" s="498"/>
      <c r="XEV43" s="498"/>
      <c r="XEW43" s="498"/>
      <c r="XEX43" s="498"/>
      <c r="XEY43" s="498"/>
      <c r="XEZ43" s="498"/>
      <c r="XFA43" s="498"/>
      <c r="XFB43" s="498"/>
      <c r="XFC43" s="498"/>
      <c r="XFD43" s="498"/>
    </row>
    <row r="44" spans="1:16384" s="221" customFormat="1" ht="18.75" customHeight="1">
      <c r="A44" s="498"/>
    </row>
    <row r="45" spans="1:16384" s="704" customFormat="1" ht="18.75" customHeight="1">
      <c r="A45" s="702" t="s">
        <v>832</v>
      </c>
    </row>
    <row r="46" spans="1:16384" s="498" customFormat="1" ht="8.25" customHeight="1"/>
    <row r="47" spans="1:16384" s="498" customFormat="1" ht="18.75" customHeight="1">
      <c r="A47" s="498" t="s">
        <v>1272</v>
      </c>
    </row>
    <row r="48" spans="1:16384" s="498" customFormat="1" ht="18.75" customHeight="1">
      <c r="A48" s="498" t="s">
        <v>309</v>
      </c>
    </row>
    <row r="49" spans="1:1" s="498" customFormat="1" ht="18.75" customHeight="1">
      <c r="A49" s="500" t="s">
        <v>1146</v>
      </c>
    </row>
    <row r="50" spans="1:1" s="498" customFormat="1" ht="18.75" customHeight="1">
      <c r="A50" s="498" t="s">
        <v>861</v>
      </c>
    </row>
    <row r="51" spans="1:1" s="498" customFormat="1" ht="18.75" customHeight="1">
      <c r="A51" s="498" t="s">
        <v>310</v>
      </c>
    </row>
    <row r="52" spans="1:1" s="498" customFormat="1" ht="18.75" customHeight="1">
      <c r="A52" s="498" t="s">
        <v>862</v>
      </c>
    </row>
    <row r="53" spans="1:1" s="498" customFormat="1" ht="18.75" customHeight="1"/>
    <row r="54" spans="1:1" s="498" customFormat="1" ht="18.75" customHeight="1">
      <c r="A54" s="498" t="s">
        <v>1273</v>
      </c>
    </row>
    <row r="55" spans="1:1" s="498" customFormat="1" ht="18.75" customHeight="1">
      <c r="A55" s="498" t="s">
        <v>311</v>
      </c>
    </row>
    <row r="56" spans="1:1" s="498" customFormat="1" ht="18.75" customHeight="1">
      <c r="A56" s="498" t="s">
        <v>1274</v>
      </c>
    </row>
    <row r="57" spans="1:1" s="498" customFormat="1" ht="18.75" customHeight="1">
      <c r="A57" s="498" t="s">
        <v>1276</v>
      </c>
    </row>
    <row r="58" spans="1:1" s="498" customFormat="1" ht="18.75" customHeight="1">
      <c r="A58" s="498" t="s">
        <v>1275</v>
      </c>
    </row>
    <row r="59" spans="1:1" s="498" customFormat="1" ht="18.75" customHeight="1">
      <c r="A59" s="498" t="s">
        <v>312</v>
      </c>
    </row>
    <row r="60" spans="1:1" s="498" customFormat="1" ht="18.75" customHeight="1">
      <c r="A60" s="498" t="s">
        <v>313</v>
      </c>
    </row>
    <row r="61" spans="1:1" s="498" customFormat="1" ht="18.75" customHeight="1">
      <c r="A61" s="498" t="s">
        <v>857</v>
      </c>
    </row>
    <row r="62" spans="1:1" s="498" customFormat="1" ht="18.75" customHeight="1">
      <c r="A62" s="498" t="s">
        <v>1168</v>
      </c>
    </row>
    <row r="63" spans="1:1" s="498" customFormat="1" ht="18.75" customHeight="1">
      <c r="A63" s="498" t="s">
        <v>297</v>
      </c>
    </row>
    <row r="64" spans="1:1" s="325" customFormat="1" ht="18.75" customHeight="1">
      <c r="A64" s="498" t="s">
        <v>314</v>
      </c>
    </row>
    <row r="65" spans="1:5" s="221" customFormat="1" ht="18.75" customHeight="1">
      <c r="A65" s="219"/>
      <c r="E65" s="222"/>
    </row>
    <row r="66" spans="1:5" s="221" customFormat="1" ht="18.75" customHeight="1">
      <c r="A66" s="220" t="s">
        <v>854</v>
      </c>
      <c r="E66" s="222"/>
    </row>
    <row r="67" spans="1:5" s="221" customFormat="1" ht="18.75" customHeight="1">
      <c r="A67" s="220"/>
      <c r="E67" s="222"/>
    </row>
    <row r="68" spans="1:5" s="221" customFormat="1" ht="18.75" customHeight="1">
      <c r="A68" s="221" t="s">
        <v>1277</v>
      </c>
      <c r="E68" s="222"/>
    </row>
    <row r="69" spans="1:5" s="221" customFormat="1" ht="18.75" customHeight="1">
      <c r="A69" s="221" t="s">
        <v>273</v>
      </c>
      <c r="E69" s="222"/>
    </row>
    <row r="70" spans="1:5" s="221" customFormat="1" ht="18.75" customHeight="1">
      <c r="A70" s="221" t="s">
        <v>315</v>
      </c>
      <c r="E70" s="222"/>
    </row>
    <row r="71" spans="1:5" s="221" customFormat="1" ht="18.75" customHeight="1">
      <c r="A71" s="221" t="s">
        <v>316</v>
      </c>
      <c r="E71" s="222"/>
    </row>
    <row r="72" spans="1:5" s="221" customFormat="1" ht="18.75" customHeight="1">
      <c r="A72" s="221" t="s">
        <v>317</v>
      </c>
      <c r="E72" s="222"/>
    </row>
    <row r="73" spans="1:5" s="221" customFormat="1" ht="18.75" customHeight="1">
      <c r="A73" s="208" t="s">
        <v>1030</v>
      </c>
      <c r="E73" s="222"/>
    </row>
    <row r="74" spans="1:5" s="221" customFormat="1" ht="18.75" customHeight="1">
      <c r="A74" s="208"/>
      <c r="E74" s="222"/>
    </row>
    <row r="75" spans="1:5" s="221" customFormat="1" ht="18.75" customHeight="1">
      <c r="A75" s="208" t="s">
        <v>1148</v>
      </c>
      <c r="E75" s="222"/>
    </row>
    <row r="76" spans="1:5" s="221" customFormat="1" ht="18.75" customHeight="1">
      <c r="A76" s="221" t="s">
        <v>1169</v>
      </c>
      <c r="E76" s="222"/>
    </row>
    <row r="77" spans="1:5" s="221" customFormat="1" ht="18.75" customHeight="1">
      <c r="A77" s="221" t="s">
        <v>1149</v>
      </c>
      <c r="E77" s="222"/>
    </row>
    <row r="78" spans="1:5" s="221" customFormat="1" ht="18.75" customHeight="1">
      <c r="A78" s="221" t="s">
        <v>1150</v>
      </c>
      <c r="E78" s="222"/>
    </row>
    <row r="79" spans="1:5" s="221" customFormat="1" ht="18.75" customHeight="1">
      <c r="A79" s="208"/>
      <c r="E79" s="222"/>
    </row>
    <row r="80" spans="1:5" s="221" customFormat="1" ht="18.75" customHeight="1">
      <c r="A80" s="208" t="s">
        <v>1278</v>
      </c>
      <c r="E80" s="222"/>
    </row>
    <row r="81" spans="1:5" s="221" customFormat="1" ht="18.75" customHeight="1">
      <c r="A81" s="221" t="s">
        <v>846</v>
      </c>
      <c r="E81" s="222"/>
    </row>
    <row r="82" spans="1:5" s="221" customFormat="1" ht="18.75" customHeight="1">
      <c r="A82" s="221" t="s">
        <v>845</v>
      </c>
    </row>
    <row r="83" spans="1:5" s="221" customFormat="1" ht="18.75" customHeight="1"/>
    <row r="84" spans="1:5" s="221" customFormat="1" ht="18.75" customHeight="1">
      <c r="A84" s="221" t="s">
        <v>847</v>
      </c>
    </row>
    <row r="85" spans="1:5" s="221" customFormat="1" ht="18.75" customHeight="1">
      <c r="A85" s="221" t="s">
        <v>1025</v>
      </c>
    </row>
    <row r="86" spans="1:5" s="221" customFormat="1" ht="18.75" customHeight="1">
      <c r="A86" s="221" t="s">
        <v>1026</v>
      </c>
      <c r="E86" s="222"/>
    </row>
    <row r="87" spans="1:5" s="221" customFormat="1" ht="18.75" customHeight="1"/>
    <row r="88" spans="1:5" s="221" customFormat="1" ht="18.75" customHeight="1">
      <c r="A88" s="221" t="s">
        <v>1027</v>
      </c>
    </row>
    <row r="89" spans="1:5" s="221" customFormat="1" ht="18.75" customHeight="1">
      <c r="A89" s="221" t="s">
        <v>1170</v>
      </c>
    </row>
    <row r="90" spans="1:5" s="221" customFormat="1" ht="18.75" customHeight="1"/>
    <row r="91" spans="1:5" s="221" customFormat="1" ht="18.75" customHeight="1">
      <c r="A91" s="208" t="s">
        <v>1280</v>
      </c>
    </row>
    <row r="92" spans="1:5" s="221" customFormat="1" ht="18.75" customHeight="1">
      <c r="A92" s="221" t="s">
        <v>1281</v>
      </c>
    </row>
    <row r="93" spans="1:5" s="221" customFormat="1" ht="18.75" customHeight="1">
      <c r="A93" s="221" t="s">
        <v>1282</v>
      </c>
    </row>
    <row r="94" spans="1:5" s="221" customFormat="1" ht="18.75" customHeight="1">
      <c r="A94" s="221" t="s">
        <v>1028</v>
      </c>
      <c r="E94" s="222"/>
    </row>
    <row r="95" spans="1:5" ht="18.75" customHeight="1">
      <c r="A95" s="221" t="s">
        <v>853</v>
      </c>
    </row>
    <row r="96" spans="1:5" ht="18.75" customHeight="1">
      <c r="A96" s="221" t="s">
        <v>1283</v>
      </c>
    </row>
    <row r="97" spans="1:1" ht="18.75" customHeight="1">
      <c r="A97" s="221"/>
    </row>
    <row r="98" spans="1:1" s="221" customFormat="1" ht="18.75" customHeight="1">
      <c r="A98" s="208" t="s">
        <v>1279</v>
      </c>
    </row>
    <row r="99" spans="1:1" s="221" customFormat="1" ht="18.75" customHeight="1">
      <c r="A99" s="208" t="s">
        <v>1029</v>
      </c>
    </row>
    <row r="100" spans="1:1" s="221" customFormat="1" ht="18.75" customHeight="1">
      <c r="A100" s="175"/>
    </row>
    <row r="101" spans="1:1" s="221" customFormat="1" ht="18.75" customHeight="1">
      <c r="A101" s="221" t="s">
        <v>855</v>
      </c>
    </row>
    <row r="102" spans="1:1" s="221" customFormat="1" ht="18.75" customHeight="1">
      <c r="A102" s="221" t="s">
        <v>318</v>
      </c>
    </row>
    <row r="103" spans="1:1" s="221" customFormat="1" ht="18.75" customHeight="1">
      <c r="A103" s="221" t="s">
        <v>319</v>
      </c>
    </row>
    <row r="104" spans="1:1" ht="18.75" customHeight="1">
      <c r="A104" s="221" t="s">
        <v>1031</v>
      </c>
    </row>
    <row r="105" spans="1:1" s="208" customFormat="1" ht="18.75" customHeight="1">
      <c r="A105" s="221" t="s">
        <v>278</v>
      </c>
    </row>
    <row r="106" spans="1:1" ht="18.75" customHeight="1">
      <c r="A106" s="221" t="s">
        <v>320</v>
      </c>
    </row>
    <row r="107" spans="1:1" s="221" customFormat="1" ht="18.75" customHeight="1">
      <c r="A107" s="175"/>
    </row>
    <row r="108" spans="1:1" s="498" customFormat="1" ht="18.75" customHeight="1">
      <c r="A108" s="501" t="s">
        <v>321</v>
      </c>
    </row>
    <row r="109" spans="1:1" s="498" customFormat="1" ht="18.75" customHeight="1">
      <c r="A109" s="585"/>
    </row>
    <row r="110" spans="1:1" s="498" customFormat="1" ht="18.75" customHeight="1">
      <c r="A110" s="498" t="s">
        <v>856</v>
      </c>
    </row>
    <row r="111" spans="1:1" s="498" customFormat="1" ht="18.75" customHeight="1">
      <c r="A111" s="498" t="s">
        <v>322</v>
      </c>
    </row>
    <row r="112" spans="1:1" s="498" customFormat="1" ht="18.75" customHeight="1">
      <c r="A112" s="498" t="s">
        <v>232</v>
      </c>
    </row>
    <row r="113" spans="1:5" s="498" customFormat="1" ht="18.75" customHeight="1">
      <c r="A113" s="498" t="s">
        <v>1286</v>
      </c>
      <c r="E113" s="586"/>
    </row>
    <row r="114" spans="1:5" s="498" customFormat="1" ht="18.75" customHeight="1">
      <c r="E114" s="586"/>
    </row>
    <row r="115" spans="1:5" s="498" customFormat="1" ht="18.75" customHeight="1">
      <c r="A115" s="498" t="s">
        <v>323</v>
      </c>
    </row>
    <row r="116" spans="1:5" s="498" customFormat="1" ht="18.75" customHeight="1">
      <c r="A116" s="498" t="s">
        <v>324</v>
      </c>
    </row>
    <row r="117" spans="1:5" s="498" customFormat="1" ht="18.75" customHeight="1"/>
    <row r="118" spans="1:5" s="498" customFormat="1" ht="18.75" customHeight="1">
      <c r="A118" s="498" t="s">
        <v>863</v>
      </c>
    </row>
    <row r="119" spans="1:5" s="498" customFormat="1" ht="18.75" customHeight="1">
      <c r="A119" s="498" t="s">
        <v>1147</v>
      </c>
    </row>
    <row r="120" spans="1:5" s="498" customFormat="1" ht="18.75" customHeight="1">
      <c r="A120" s="498" t="s">
        <v>277</v>
      </c>
    </row>
    <row r="121" spans="1:5" s="498" customFormat="1" ht="18.75" customHeight="1">
      <c r="A121" s="498" t="s">
        <v>1284</v>
      </c>
    </row>
    <row r="122" spans="1:5" s="498" customFormat="1" ht="18.75" customHeight="1">
      <c r="A122" s="498" t="s">
        <v>864</v>
      </c>
    </row>
    <row r="123" spans="1:5" s="498" customFormat="1" ht="18.75" customHeight="1"/>
    <row r="124" spans="1:5" s="498" customFormat="1" ht="18.75" customHeight="1">
      <c r="A124" s="498" t="s">
        <v>858</v>
      </c>
    </row>
    <row r="125" spans="1:5" s="498" customFormat="1" ht="18.75" customHeight="1">
      <c r="A125" s="498" t="s">
        <v>859</v>
      </c>
    </row>
    <row r="126" spans="1:5" s="498" customFormat="1" ht="18.75" customHeight="1">
      <c r="A126" s="498" t="s">
        <v>860</v>
      </c>
    </row>
    <row r="127" spans="1:5" s="498" customFormat="1" ht="18.75" customHeight="1"/>
    <row r="128" spans="1:5" s="498" customFormat="1" ht="18.75" customHeight="1">
      <c r="A128" s="498" t="s">
        <v>1151</v>
      </c>
    </row>
    <row r="129" spans="1:16" s="498" customFormat="1" ht="18.75" customHeight="1">
      <c r="A129" s="498" t="s">
        <v>1152</v>
      </c>
    </row>
    <row r="130" spans="1:16" s="498" customFormat="1" ht="18.75" customHeight="1">
      <c r="A130" s="498" t="s">
        <v>1153</v>
      </c>
    </row>
    <row r="131" spans="1:16" s="498" customFormat="1" ht="18.75" customHeight="1">
      <c r="A131" s="498" t="s">
        <v>1285</v>
      </c>
    </row>
    <row r="132" spans="1:16" s="498" customFormat="1" ht="18.75" customHeight="1"/>
    <row r="133" spans="1:16" s="498" customFormat="1" ht="18.75" customHeight="1">
      <c r="A133" s="498" t="s">
        <v>1173</v>
      </c>
    </row>
    <row r="134" spans="1:16" s="498" customFormat="1" ht="18.75" customHeight="1">
      <c r="B134" s="649">
        <v>2015</v>
      </c>
      <c r="C134" s="649" t="s">
        <v>236</v>
      </c>
      <c r="D134" s="649" t="s">
        <v>237</v>
      </c>
      <c r="E134" s="588"/>
    </row>
    <row r="135" spans="1:16" s="498" customFormat="1" ht="18.75" customHeight="1">
      <c r="A135" s="498" t="s">
        <v>233</v>
      </c>
      <c r="B135" s="586"/>
      <c r="C135" s="586"/>
      <c r="D135" s="586"/>
      <c r="E135" s="586"/>
    </row>
    <row r="136" spans="1:16" s="498" customFormat="1" ht="18.75" customHeight="1">
      <c r="A136" s="498" t="s">
        <v>234</v>
      </c>
      <c r="E136" s="498">
        <v>2005</v>
      </c>
      <c r="F136" s="498">
        <v>2015</v>
      </c>
      <c r="G136" s="498">
        <v>2025</v>
      </c>
      <c r="H136" s="498">
        <v>2035</v>
      </c>
      <c r="I136" s="498">
        <v>2045</v>
      </c>
      <c r="J136" s="498">
        <v>2055</v>
      </c>
      <c r="K136" s="498">
        <v>2065</v>
      </c>
      <c r="L136" s="498">
        <v>2075</v>
      </c>
      <c r="M136" s="498">
        <v>2085</v>
      </c>
      <c r="N136" s="498">
        <v>2095</v>
      </c>
      <c r="O136" s="498">
        <v>2105</v>
      </c>
      <c r="P136" s="498">
        <v>2115</v>
      </c>
    </row>
    <row r="137" spans="1:16" s="498" customFormat="1" ht="18.75" customHeight="1">
      <c r="A137" s="498" t="s">
        <v>235</v>
      </c>
      <c r="B137" s="648">
        <v>4.6980023352227167E-2</v>
      </c>
      <c r="C137" s="648">
        <v>4.3355523359139329E-2</v>
      </c>
      <c r="D137" s="648">
        <v>3.2182676473683627E-2</v>
      </c>
      <c r="E137" s="586"/>
      <c r="F137" s="586">
        <v>4.6980023352227167E-2</v>
      </c>
      <c r="G137" s="586">
        <v>4.7203001526262361E-2</v>
      </c>
      <c r="H137" s="586">
        <v>4.1644591760819138E-2</v>
      </c>
      <c r="I137" s="586">
        <v>3.7594476797248644E-2</v>
      </c>
      <c r="J137" s="586">
        <v>3.448531117473938E-2</v>
      </c>
      <c r="K137" s="586">
        <v>3.2592475878846679E-2</v>
      </c>
      <c r="L137" s="586">
        <v>3.145855239600702E-2</v>
      </c>
      <c r="M137" s="586">
        <v>3.0553561383381549E-2</v>
      </c>
      <c r="N137" s="498">
        <v>2.9746123636432135E-2</v>
      </c>
      <c r="O137" s="498">
        <v>2.8848234049129996E-2</v>
      </c>
      <c r="P137" s="498">
        <v>2.7041372028785874E-2</v>
      </c>
    </row>
    <row r="138" spans="1:16" s="498" customFormat="1" ht="18.75" customHeight="1">
      <c r="A138" s="498" t="s">
        <v>1171</v>
      </c>
      <c r="B138" s="648">
        <v>0.11343412173490008</v>
      </c>
      <c r="C138" s="648">
        <v>6.8386495136767117E-2</v>
      </c>
      <c r="D138" s="648">
        <v>3.7861577168390857E-2</v>
      </c>
      <c r="E138" s="586"/>
      <c r="F138" s="586">
        <v>0.11343412173490008</v>
      </c>
      <c r="G138" s="586">
        <v>6.1657543015204486E-2</v>
      </c>
      <c r="H138" s="586">
        <v>5.2600980245370466E-2</v>
      </c>
      <c r="I138" s="586">
        <v>4.5853335551593433E-2</v>
      </c>
      <c r="J138" s="586">
        <v>4.1762665981320349E-2</v>
      </c>
      <c r="K138" s="586">
        <v>3.9374226521584163E-2</v>
      </c>
      <c r="L138" s="586">
        <v>3.7081844570656393E-2</v>
      </c>
      <c r="M138" s="586">
        <v>3.4525087816927383E-2</v>
      </c>
      <c r="N138" s="498">
        <v>3.2984986845036077E-2</v>
      </c>
      <c r="O138" s="498">
        <v>3.3448892891618218E-2</v>
      </c>
      <c r="P138" s="498">
        <v>3.4101759292725353E-2</v>
      </c>
    </row>
    <row r="139" spans="1:16" s="498" customFormat="1" ht="18.75" customHeight="1">
      <c r="A139" s="498" t="s">
        <v>1172</v>
      </c>
      <c r="B139" s="648">
        <v>9.6298796333036646E-2</v>
      </c>
      <c r="C139" s="648">
        <v>7.5764576071473605E-2</v>
      </c>
      <c r="D139" s="648">
        <v>4.7113243018689036E-2</v>
      </c>
      <c r="E139" s="586"/>
      <c r="F139" s="586">
        <v>9.6298796333036646E-2</v>
      </c>
      <c r="G139" s="586">
        <v>7.8202185626861695E-2</v>
      </c>
      <c r="H139" s="586">
        <v>6.8465563677859248E-2</v>
      </c>
      <c r="I139" s="586">
        <v>6.0091758648136838E-2</v>
      </c>
      <c r="J139" s="586">
        <v>5.2787176276079525E-2</v>
      </c>
      <c r="K139" s="586">
        <v>4.8441284538485486E-2</v>
      </c>
      <c r="L139" s="586">
        <v>4.5601351085423958E-2</v>
      </c>
      <c r="M139" s="586">
        <v>4.3101946373191424E-2</v>
      </c>
      <c r="N139" s="498">
        <v>4.0881298491972903E-2</v>
      </c>
      <c r="O139" s="498">
        <v>3.8887885717533183E-2</v>
      </c>
      <c r="P139" s="498">
        <v>3.678856252162381E-2</v>
      </c>
    </row>
    <row r="140" spans="1:16" s="498" customFormat="1" ht="18.75" customHeight="1">
      <c r="C140" s="586"/>
      <c r="D140" s="586"/>
      <c r="E140" s="586"/>
      <c r="H140" s="587"/>
      <c r="I140" s="587"/>
      <c r="J140" s="587"/>
      <c r="K140" s="587"/>
      <c r="L140" s="587"/>
    </row>
    <row r="141" spans="1:16" s="498" customFormat="1" ht="18.75" customHeight="1">
      <c r="A141" s="498" t="s">
        <v>1174</v>
      </c>
      <c r="C141" s="586"/>
      <c r="D141" s="586"/>
      <c r="E141" s="586"/>
      <c r="H141" s="587"/>
      <c r="I141" s="587"/>
      <c r="J141" s="587"/>
      <c r="K141" s="587"/>
      <c r="L141" s="587"/>
    </row>
    <row r="142" spans="1:16" s="498" customFormat="1" ht="18.75" customHeight="1">
      <c r="A142" s="498" t="s">
        <v>1175</v>
      </c>
      <c r="C142" s="586"/>
      <c r="D142" s="586"/>
      <c r="E142" s="586"/>
      <c r="H142" s="587"/>
      <c r="I142" s="587"/>
      <c r="J142" s="587"/>
      <c r="K142" s="587"/>
      <c r="L142" s="587"/>
    </row>
    <row r="143" spans="1:16" s="498" customFormat="1" ht="18.75" customHeight="1">
      <c r="C143" s="586"/>
      <c r="D143" s="586"/>
      <c r="E143" s="586"/>
      <c r="H143" s="587"/>
      <c r="I143" s="587"/>
      <c r="J143" s="587"/>
      <c r="K143" s="587"/>
      <c r="L143" s="587"/>
    </row>
    <row r="144" spans="1:16" s="498" customFormat="1" ht="18.75" customHeight="1">
      <c r="A144" s="498" t="s">
        <v>1197</v>
      </c>
      <c r="C144" s="588"/>
      <c r="D144" s="588"/>
      <c r="E144" s="588"/>
      <c r="H144" s="587"/>
      <c r="I144" s="587"/>
      <c r="J144" s="587"/>
      <c r="K144" s="587"/>
      <c r="L144" s="587"/>
    </row>
    <row r="145" spans="1:12" s="498" customFormat="1" ht="18.75" customHeight="1">
      <c r="C145" s="588"/>
      <c r="D145" s="588"/>
      <c r="E145" s="588"/>
      <c r="H145" s="587"/>
      <c r="I145" s="587"/>
      <c r="J145" s="587"/>
      <c r="K145" s="587"/>
      <c r="L145" s="587"/>
    </row>
    <row r="146" spans="1:12" s="498" customFormat="1" ht="18.75" customHeight="1">
      <c r="A146" s="498" t="s">
        <v>1287</v>
      </c>
      <c r="C146" s="586"/>
      <c r="D146" s="586"/>
      <c r="E146" s="586"/>
      <c r="H146" s="587"/>
      <c r="I146" s="587"/>
      <c r="J146" s="587"/>
      <c r="K146" s="587"/>
      <c r="L146" s="587"/>
    </row>
    <row r="147" spans="1:12" s="498" customFormat="1" ht="18.75" customHeight="1">
      <c r="A147" s="507" t="s">
        <v>1288</v>
      </c>
      <c r="B147" s="106"/>
      <c r="C147" s="106"/>
      <c r="D147" s="608"/>
    </row>
    <row r="148" spans="1:12" s="498" customFormat="1" ht="18.75" customHeight="1">
      <c r="A148" s="507"/>
      <c r="B148" s="106"/>
      <c r="C148" s="106"/>
      <c r="D148" s="608"/>
    </row>
    <row r="149" spans="1:12" s="498" customFormat="1" ht="18.75" customHeight="1">
      <c r="A149" s="507" t="s">
        <v>1290</v>
      </c>
      <c r="B149" s="106"/>
      <c r="C149" s="106"/>
      <c r="D149" s="608"/>
    </row>
    <row r="150" spans="1:12" s="498" customFormat="1" ht="18.75" customHeight="1">
      <c r="A150" s="507" t="s">
        <v>1181</v>
      </c>
      <c r="B150" s="106"/>
      <c r="C150" s="106"/>
      <c r="D150" s="608"/>
    </row>
    <row r="151" spans="1:12" s="498" customFormat="1" ht="18.75" customHeight="1">
      <c r="A151" s="507" t="s">
        <v>1182</v>
      </c>
      <c r="B151" s="106"/>
      <c r="C151" s="106"/>
      <c r="D151" s="608"/>
    </row>
    <row r="152" spans="1:12" s="498" customFormat="1" ht="18.75" customHeight="1">
      <c r="A152" s="507" t="s">
        <v>1183</v>
      </c>
      <c r="B152" s="106"/>
      <c r="C152" s="106"/>
      <c r="D152" s="608"/>
    </row>
    <row r="153" spans="1:12" s="498" customFormat="1" ht="18.75" customHeight="1">
      <c r="A153" s="507"/>
      <c r="B153" s="106"/>
      <c r="C153" s="106"/>
      <c r="D153" s="608"/>
    </row>
    <row r="154" spans="1:12" s="498" customFormat="1" ht="18.75" customHeight="1">
      <c r="A154" s="507" t="s">
        <v>1291</v>
      </c>
      <c r="B154" s="505"/>
      <c r="C154" s="505"/>
      <c r="D154" s="506"/>
    </row>
    <row r="155" spans="1:12" s="498" customFormat="1" ht="18.75" customHeight="1">
      <c r="A155" s="507" t="s">
        <v>1033</v>
      </c>
      <c r="B155" s="505"/>
      <c r="C155" s="505"/>
      <c r="D155" s="506"/>
    </row>
    <row r="156" spans="1:12" s="498" customFormat="1" ht="18.75" customHeight="1">
      <c r="A156" s="507" t="s">
        <v>1034</v>
      </c>
      <c r="B156" s="505"/>
      <c r="C156" s="505"/>
      <c r="D156" s="506"/>
    </row>
    <row r="157" spans="1:12" s="498" customFormat="1" ht="18.75" customHeight="1">
      <c r="A157" s="507"/>
      <c r="B157" s="505"/>
      <c r="C157" s="505"/>
      <c r="D157" s="506"/>
    </row>
    <row r="158" spans="1:12" s="498" customFormat="1" ht="18.75" customHeight="1">
      <c r="A158" s="507" t="s">
        <v>1289</v>
      </c>
      <c r="B158" s="505"/>
      <c r="C158" s="505"/>
      <c r="D158" s="506"/>
    </row>
    <row r="159" spans="1:12" s="498" customFormat="1" ht="18.75" customHeight="1">
      <c r="A159" s="505" t="s">
        <v>1145</v>
      </c>
      <c r="B159" s="505"/>
      <c r="C159" s="505"/>
      <c r="D159" s="505"/>
      <c r="E159" s="505"/>
      <c r="F159" s="505"/>
      <c r="G159" s="505"/>
    </row>
    <row r="160" spans="1:12" s="498" customFormat="1" ht="18.75" customHeight="1">
      <c r="A160" s="505"/>
      <c r="B160" s="505"/>
      <c r="C160" s="505"/>
      <c r="D160" s="505"/>
      <c r="E160" s="505"/>
      <c r="F160" s="505"/>
      <c r="G160" s="505"/>
    </row>
    <row r="161" spans="1:7" s="498" customFormat="1" ht="18.75" customHeight="1">
      <c r="A161" s="505" t="s">
        <v>1292</v>
      </c>
      <c r="B161" s="505"/>
      <c r="C161" s="505"/>
      <c r="D161" s="505"/>
      <c r="E161" s="505"/>
      <c r="F161" s="505"/>
      <c r="G161" s="505"/>
    </row>
    <row r="162" spans="1:7" s="498" customFormat="1" ht="18.75" customHeight="1">
      <c r="A162" s="505" t="s">
        <v>1259</v>
      </c>
      <c r="B162" s="505"/>
      <c r="C162" s="505"/>
      <c r="D162" s="505"/>
      <c r="E162" s="505"/>
      <c r="F162" s="505"/>
      <c r="G162" s="505"/>
    </row>
    <row r="163" spans="1:7" s="498" customFormat="1" ht="18.75" customHeight="1">
      <c r="A163" s="505"/>
    </row>
    <row r="164" spans="1:7" s="498" customFormat="1" ht="18.75" customHeight="1">
      <c r="A164" s="498" t="s">
        <v>1293</v>
      </c>
    </row>
    <row r="165" spans="1:7" s="498" customFormat="1" ht="18.75" customHeight="1">
      <c r="A165" s="498" t="s">
        <v>1040</v>
      </c>
    </row>
    <row r="166" spans="1:7" s="498" customFormat="1" ht="18.75" customHeight="1"/>
    <row r="167" spans="1:7" s="498" customFormat="1" ht="18.75" customHeight="1">
      <c r="A167" s="498" t="s">
        <v>1294</v>
      </c>
    </row>
    <row r="168" spans="1:7" s="498" customFormat="1" ht="18.75" customHeight="1">
      <c r="A168" s="498" t="s">
        <v>1296</v>
      </c>
    </row>
    <row r="169" spans="1:7" s="498" customFormat="1" ht="18.75" customHeight="1"/>
    <row r="170" spans="1:7" s="498" customFormat="1" ht="18.75" customHeight="1">
      <c r="A170" s="498" t="s">
        <v>1295</v>
      </c>
    </row>
    <row r="171" spans="1:7" s="498" customFormat="1" ht="18.75" customHeight="1">
      <c r="A171" s="498" t="s">
        <v>1167</v>
      </c>
    </row>
    <row r="172" spans="1:7" s="498" customFormat="1" ht="18.75" customHeight="1">
      <c r="A172" s="498"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A81"/>
  <sheetViews>
    <sheetView zoomScaleNormal="100" workbookViewId="0">
      <pane xSplit="1" ySplit="1" topLeftCell="B3" activePane="bottomRight" state="frozen"/>
      <selection pane="topRight" activeCell="B1" sqref="B1"/>
      <selection pane="bottomLeft" activeCell="A2" sqref="A2"/>
      <selection pane="bottomRight" activeCell="A18" sqref="A18"/>
    </sheetView>
  </sheetViews>
  <sheetFormatPr defaultColWidth="9.15234375" defaultRowHeight="12.9"/>
  <cols>
    <col min="1" max="1" width="32.15234375" style="2" customWidth="1"/>
    <col min="2" max="2" width="14.15234375" style="2" bestFit="1" customWidth="1"/>
    <col min="3" max="11" width="9.15234375" style="2" customWidth="1"/>
    <col min="12" max="12" width="10.53515625" style="2" customWidth="1"/>
    <col min="13" max="105" width="9.15234375" style="2"/>
    <col min="106" max="106" width="13.84375" style="2" customWidth="1"/>
    <col min="107" max="107" width="11.3046875" style="2" customWidth="1"/>
    <col min="108" max="108" width="9.15234375" style="2"/>
    <col min="109" max="109" width="16.53515625" style="2" bestFit="1" customWidth="1"/>
    <col min="110" max="110" width="11.84375" style="2" customWidth="1"/>
    <col min="111" max="16384" width="9.15234375" style="2"/>
  </cols>
  <sheetData>
    <row r="1" spans="1:103" s="551" customFormat="1" ht="10.75">
      <c r="A1" s="550"/>
      <c r="B1" s="548">
        <v>2005</v>
      </c>
      <c r="C1" s="548">
        <v>2015</v>
      </c>
      <c r="D1" s="548">
        <v>2025</v>
      </c>
      <c r="E1" s="548">
        <v>2035</v>
      </c>
      <c r="F1" s="548">
        <v>2045</v>
      </c>
      <c r="G1" s="548">
        <v>2055</v>
      </c>
      <c r="H1" s="548">
        <v>2065</v>
      </c>
      <c r="I1" s="548">
        <v>2075</v>
      </c>
      <c r="J1" s="548">
        <v>2085</v>
      </c>
      <c r="K1" s="548">
        <v>2095</v>
      </c>
      <c r="L1" s="548">
        <v>2105</v>
      </c>
      <c r="M1" s="548">
        <v>2115</v>
      </c>
      <c r="N1" s="548">
        <v>2125</v>
      </c>
      <c r="O1" s="548">
        <v>2135</v>
      </c>
      <c r="P1" s="548">
        <v>2145</v>
      </c>
      <c r="Q1" s="548">
        <v>2155</v>
      </c>
      <c r="R1" s="548">
        <v>2165</v>
      </c>
      <c r="S1" s="548">
        <v>2175</v>
      </c>
      <c r="T1" s="548">
        <v>2185</v>
      </c>
      <c r="U1" s="548">
        <v>2195</v>
      </c>
      <c r="V1" s="548">
        <v>2205</v>
      </c>
      <c r="W1" s="548">
        <v>2215</v>
      </c>
      <c r="X1" s="548">
        <v>2225</v>
      </c>
      <c r="Y1" s="548">
        <v>2235</v>
      </c>
      <c r="Z1" s="548">
        <v>2245</v>
      </c>
      <c r="AA1" s="548">
        <v>2255</v>
      </c>
      <c r="AB1" s="548">
        <v>2265</v>
      </c>
      <c r="AC1" s="548">
        <v>2275</v>
      </c>
      <c r="AD1" s="548">
        <v>2285</v>
      </c>
      <c r="AE1" s="548">
        <v>2295</v>
      </c>
      <c r="AF1" s="548">
        <v>2305</v>
      </c>
      <c r="AG1" s="548">
        <v>2315</v>
      </c>
      <c r="AH1" s="548">
        <v>2325</v>
      </c>
      <c r="AI1" s="548">
        <v>2335</v>
      </c>
      <c r="AJ1" s="548">
        <v>2345</v>
      </c>
      <c r="AK1" s="548">
        <v>2355</v>
      </c>
      <c r="AL1" s="548">
        <v>2365</v>
      </c>
      <c r="AM1" s="548">
        <v>2375</v>
      </c>
      <c r="AN1" s="548">
        <v>2385</v>
      </c>
      <c r="AO1" s="548">
        <v>2395</v>
      </c>
      <c r="AP1" s="548">
        <v>2405</v>
      </c>
      <c r="AQ1" s="548">
        <v>2415</v>
      </c>
      <c r="AR1" s="548">
        <v>2425</v>
      </c>
      <c r="AS1" s="548">
        <v>2435</v>
      </c>
      <c r="AT1" s="548">
        <v>2445</v>
      </c>
      <c r="AU1" s="548">
        <v>2455</v>
      </c>
      <c r="AV1" s="548">
        <v>2465</v>
      </c>
      <c r="AW1" s="548">
        <v>2475</v>
      </c>
      <c r="AX1" s="548">
        <v>2485</v>
      </c>
      <c r="AY1" s="548">
        <v>2495</v>
      </c>
      <c r="AZ1" s="548">
        <v>2505</v>
      </c>
      <c r="BA1" s="548">
        <v>2515</v>
      </c>
      <c r="BB1" s="548">
        <v>2525</v>
      </c>
      <c r="BC1" s="548">
        <v>2535</v>
      </c>
      <c r="BD1" s="548">
        <v>2545</v>
      </c>
      <c r="BE1" s="548">
        <v>2555</v>
      </c>
      <c r="BF1" s="548">
        <v>2565</v>
      </c>
      <c r="BG1" s="548">
        <v>2575</v>
      </c>
      <c r="BH1" s="548">
        <v>2585</v>
      </c>
      <c r="BI1" s="548">
        <v>2595</v>
      </c>
      <c r="BJ1" s="548">
        <v>2605</v>
      </c>
      <c r="BK1" s="548">
        <v>2615</v>
      </c>
      <c r="BL1" s="548">
        <v>2625</v>
      </c>
      <c r="BM1" s="548">
        <v>2635</v>
      </c>
      <c r="BN1" s="548">
        <v>2645</v>
      </c>
      <c r="BO1" s="548">
        <v>2655</v>
      </c>
      <c r="BP1" s="548">
        <v>2665</v>
      </c>
      <c r="BQ1" s="548">
        <v>2675</v>
      </c>
      <c r="BR1" s="548">
        <v>2685</v>
      </c>
      <c r="BS1" s="548">
        <v>2695</v>
      </c>
      <c r="BT1" s="548">
        <v>2705</v>
      </c>
      <c r="BU1" s="548">
        <v>2715</v>
      </c>
      <c r="BV1" s="548">
        <v>2725</v>
      </c>
      <c r="BW1" s="548">
        <v>2735</v>
      </c>
      <c r="BX1" s="548">
        <v>2745</v>
      </c>
      <c r="BY1" s="548">
        <v>2755</v>
      </c>
      <c r="BZ1" s="548">
        <v>2765</v>
      </c>
      <c r="CA1" s="548">
        <v>2775</v>
      </c>
      <c r="CB1" s="548">
        <v>2785</v>
      </c>
      <c r="CC1" s="548">
        <v>2795</v>
      </c>
      <c r="CD1" s="548">
        <v>2805</v>
      </c>
      <c r="CE1" s="548">
        <v>2815</v>
      </c>
      <c r="CF1" s="548">
        <v>2825</v>
      </c>
      <c r="CG1" s="548">
        <v>2835</v>
      </c>
      <c r="CH1" s="548">
        <v>2845</v>
      </c>
      <c r="CI1" s="548">
        <v>2855</v>
      </c>
      <c r="CJ1" s="548">
        <v>2865</v>
      </c>
      <c r="CK1" s="548">
        <v>2875</v>
      </c>
      <c r="CL1" s="548">
        <v>2885</v>
      </c>
      <c r="CM1" s="548">
        <v>2895</v>
      </c>
      <c r="CN1" s="548">
        <v>2905</v>
      </c>
      <c r="CO1" s="548">
        <v>2915</v>
      </c>
      <c r="CP1" s="548">
        <v>2925</v>
      </c>
      <c r="CQ1" s="548">
        <v>2935</v>
      </c>
      <c r="CR1" s="548">
        <v>2945</v>
      </c>
      <c r="CS1" s="548">
        <v>2955</v>
      </c>
      <c r="CT1" s="548">
        <v>2965</v>
      </c>
      <c r="CU1" s="548">
        <v>2975</v>
      </c>
      <c r="CV1" s="548">
        <v>2985</v>
      </c>
      <c r="CW1" s="548">
        <v>2995</v>
      </c>
      <c r="CX1" s="548">
        <v>3005</v>
      </c>
      <c r="CY1" s="548">
        <v>3015</v>
      </c>
    </row>
    <row r="2" spans="1:103" s="551" customFormat="1" ht="10.75">
      <c r="A2" s="552"/>
      <c r="B2" s="553">
        <v>1E-3</v>
      </c>
      <c r="C2" s="552"/>
      <c r="D2" s="552"/>
      <c r="E2" s="552"/>
      <c r="F2" s="552"/>
      <c r="G2" s="552"/>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c r="AM2" s="548"/>
      <c r="AN2" s="548"/>
      <c r="AO2" s="548"/>
      <c r="AP2" s="548"/>
      <c r="AQ2" s="548"/>
      <c r="AR2" s="548"/>
      <c r="AS2" s="548"/>
      <c r="AT2" s="548"/>
      <c r="AU2" s="548"/>
      <c r="AV2" s="548"/>
      <c r="AW2" s="548"/>
      <c r="AX2" s="548"/>
      <c r="AY2" s="548"/>
      <c r="AZ2" s="548"/>
      <c r="BA2" s="548"/>
      <c r="BB2" s="548"/>
      <c r="BC2" s="548"/>
      <c r="BD2" s="548"/>
      <c r="BE2" s="548"/>
      <c r="BF2" s="548"/>
      <c r="BG2" s="548"/>
      <c r="BH2" s="548"/>
      <c r="BI2" s="548"/>
    </row>
    <row r="3" spans="1:103" s="551" customFormat="1" ht="10.75">
      <c r="A3" s="551" t="s">
        <v>1087</v>
      </c>
      <c r="B3" s="551">
        <f>+Controls!B4</f>
        <v>2301.5179994214182</v>
      </c>
    </row>
    <row r="4" spans="1:103" s="551" customFormat="1" ht="10.75">
      <c r="A4" s="554" t="s">
        <v>1088</v>
      </c>
      <c r="B4" s="554"/>
      <c r="C4" s="557"/>
      <c r="D4" s="554"/>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554"/>
      <c r="AP4" s="554"/>
      <c r="AQ4" s="554"/>
      <c r="AR4" s="554"/>
      <c r="AS4" s="554"/>
      <c r="AT4" s="554"/>
      <c r="AU4" s="554"/>
      <c r="AV4" s="554"/>
      <c r="AW4" s="554"/>
      <c r="AX4" s="554"/>
      <c r="AY4" s="554"/>
      <c r="AZ4" s="554"/>
      <c r="BA4" s="554"/>
      <c r="BB4" s="554"/>
      <c r="BC4" s="554"/>
      <c r="BD4" s="554"/>
      <c r="BE4" s="554"/>
      <c r="BF4" s="554"/>
      <c r="BG4" s="554"/>
      <c r="BH4" s="554"/>
      <c r="BI4" s="554"/>
    </row>
    <row r="5" spans="1:103" s="551" customFormat="1" ht="10.75">
      <c r="A5" s="555" t="s">
        <v>36</v>
      </c>
      <c r="B5" s="556">
        <f>SUM(US:OthAsia!B70)+B4</f>
        <v>9.5676363556275419</v>
      </c>
      <c r="C5" s="556">
        <f>SUM(US:OthAsia!C70)+C4</f>
        <v>11.283554134481566</v>
      </c>
      <c r="D5" s="556">
        <f>SUM(US:OthAsia!D70)+D4</f>
        <v>12.742375356834383</v>
      </c>
      <c r="E5" s="556">
        <f>SUM(US:OthAsia!E70)+E4</f>
        <v>13.997138010168921</v>
      </c>
      <c r="F5" s="556">
        <f>SUM(US:OthAsia!F70)+F4</f>
        <v>15.097382892849556</v>
      </c>
      <c r="G5" s="556">
        <f>SUM(US:OthAsia!G70)+G4</f>
        <v>15.959183583922162</v>
      </c>
      <c r="H5" s="556">
        <f>SUM(US:OthAsia!H70)+H4</f>
        <v>16.704702475286986</v>
      </c>
      <c r="I5" s="556">
        <f>SUM(US:OthAsia!I70)+I4</f>
        <v>17.457584834215687</v>
      </c>
      <c r="J5" s="556">
        <f>SUM(US:OthAsia!J70)+J4</f>
        <v>18.223401665710835</v>
      </c>
      <c r="K5" s="556">
        <f>SUM(US:OthAsia!K70)+K4</f>
        <v>19.003084907822327</v>
      </c>
      <c r="L5" s="556">
        <f>SUM(US:OthAsia!L70)+L4</f>
        <v>19.789378172420033</v>
      </c>
      <c r="M5" s="556">
        <f>SUM(US:OthAsia!M70)+M4</f>
        <v>20.562646191930135</v>
      </c>
      <c r="N5" s="556">
        <f>SUM(US:OthAsia!N70)+N4</f>
        <v>21.34148195603078</v>
      </c>
      <c r="O5" s="556">
        <f>SUM(US:OthAsia!O70)+O4</f>
        <v>22.042587824271536</v>
      </c>
      <c r="P5" s="556">
        <f>SUM(US:OthAsia!P70)+P4</f>
        <v>22.68245083095805</v>
      </c>
      <c r="Q5" s="556">
        <f>SUM(US:OthAsia!Q70)+Q4</f>
        <v>23.267289948139481</v>
      </c>
      <c r="R5" s="556">
        <f>SUM(US:OthAsia!R70)+R4</f>
        <v>23.7976469636247</v>
      </c>
      <c r="S5" s="556">
        <f>SUM(US:OthAsia!S70)+S4</f>
        <v>24.270179115577285</v>
      </c>
      <c r="T5" s="556">
        <f>SUM(US:OthAsia!T70)+T4</f>
        <v>24.67758628308637</v>
      </c>
      <c r="U5" s="556">
        <f>SUM(US:OthAsia!U70)+U4</f>
        <v>25.007778668970211</v>
      </c>
      <c r="V5" s="556">
        <f>SUM(US:OthAsia!V70)+V4</f>
        <v>25.327648801422541</v>
      </c>
      <c r="W5" s="556">
        <f>SUM(US:OthAsia!W70)+W4</f>
        <v>25.630930202874275</v>
      </c>
      <c r="X5" s="556">
        <f>SUM(US:OthAsia!X70)+X4</f>
        <v>25.816047283025014</v>
      </c>
      <c r="Y5" s="556">
        <f>SUM(US:OthAsia!Y70)+Y4</f>
        <v>25.806960191655804</v>
      </c>
      <c r="Z5" s="556">
        <f>SUM(US:OthAsia!Z70)+Z4</f>
        <v>25.528327142566091</v>
      </c>
      <c r="AA5" s="556">
        <f>SUM(US:OthAsia!AA70)+AA4</f>
        <v>23.317483624635315</v>
      </c>
      <c r="AB5" s="556">
        <f>SUM(US:OthAsia!AB70)+AB4</f>
        <v>4.835703278458523E-3</v>
      </c>
      <c r="AC5" s="556">
        <f>SUM(US:OthAsia!AC70)+AC4</f>
        <v>3.8685626227668189E-3</v>
      </c>
      <c r="AD5" s="556">
        <f>SUM(US:OthAsia!AD70)+AD4</f>
        <v>3.0948500982134553E-3</v>
      </c>
      <c r="AE5" s="556">
        <f>SUM(US:OthAsia!AE70)+AE4</f>
        <v>2.4758800785707642E-3</v>
      </c>
      <c r="AF5" s="556">
        <f>SUM(US:OthAsia!AF70)+AF4</f>
        <v>1.9807040628566112E-3</v>
      </c>
      <c r="AG5" s="556">
        <f>SUM(US:OthAsia!AG70)+AG4</f>
        <v>1.5845632502852892E-3</v>
      </c>
      <c r="AH5" s="556">
        <f>SUM(US:OthAsia!AH70)+AH4</f>
        <v>1.2676506002282316E-3</v>
      </c>
      <c r="AI5" s="556">
        <f>SUM(US:OthAsia!AI70)+AI4</f>
        <v>1.0141204801825854E-3</v>
      </c>
      <c r="AJ5" s="556">
        <f>SUM(US:OthAsia!AJ70)+AJ4</f>
        <v>8.1129638414606823E-4</v>
      </c>
      <c r="AK5" s="556">
        <f>SUM(US:OthAsia!AK70)+AK4</f>
        <v>6.4903710731685472E-4</v>
      </c>
      <c r="AL5" s="556">
        <f>SUM(US:OthAsia!AL70)+AL4</f>
        <v>5.1922968585348377E-4</v>
      </c>
      <c r="AM5" s="556">
        <f>SUM(US:OthAsia!AM70)+AM4</f>
        <v>4.1538374868278706E-4</v>
      </c>
      <c r="AN5" s="556">
        <f>SUM(US:OthAsia!AN70)+AN4</f>
        <v>3.3230699894622965E-4</v>
      </c>
      <c r="AO5" s="556">
        <f>SUM(US:OthAsia!AO70)+AO4</f>
        <v>2.658455991569837E-4</v>
      </c>
      <c r="AP5" s="556">
        <f>SUM(US:OthAsia!AP70)+AP4</f>
        <v>2.12676479325587E-4</v>
      </c>
      <c r="AQ5" s="556">
        <f>SUM(US:OthAsia!AQ70)+AQ4</f>
        <v>1.7014118346046962E-4</v>
      </c>
      <c r="AR5" s="556">
        <f>SUM(US:OthAsia!AR70)+AR4</f>
        <v>1.3611294676837569E-4</v>
      </c>
      <c r="AS5" s="556">
        <f>SUM(US:OthAsia!AS70)+AS4</f>
        <v>1.0889035741470056E-4</v>
      </c>
      <c r="AT5" s="556">
        <f>SUM(US:OthAsia!AT70)+AT4</f>
        <v>8.7112285931760449E-5</v>
      </c>
      <c r="AU5" s="556">
        <f>SUM(US:OthAsia!AU70)+AU4</f>
        <v>6.9689828745408375E-5</v>
      </c>
      <c r="AV5" s="556">
        <f>SUM(US:OthAsia!AV70)+AV4</f>
        <v>5.5751862996326699E-5</v>
      </c>
      <c r="AW5" s="556">
        <f>SUM(US:OthAsia!AW70)+AW4</f>
        <v>4.460149039706136E-5</v>
      </c>
      <c r="AX5" s="556">
        <f>SUM(US:OthAsia!AX70)+AX4</f>
        <v>3.568119231764909E-5</v>
      </c>
      <c r="AY5" s="556">
        <f>SUM(US:OthAsia!AY70)+AY4</f>
        <v>2.8544953854119276E-5</v>
      </c>
      <c r="AZ5" s="556">
        <f>SUM(US:OthAsia!AZ70)+AZ4</f>
        <v>2.2835963083295419E-5</v>
      </c>
      <c r="BA5" s="556">
        <f>SUM(US:OthAsia!BA70)+BA4</f>
        <v>1.8268770466636334E-5</v>
      </c>
      <c r="BB5" s="556">
        <f>SUM(US:OthAsia!BB70)+BB4</f>
        <v>1.4615016373309069E-5</v>
      </c>
      <c r="BC5" s="556">
        <f>SUM(US:OthAsia!BC70)+BC4</f>
        <v>1.1692013098647256E-5</v>
      </c>
      <c r="BD5" s="556">
        <f>SUM(US:OthAsia!BD70)+BD4</f>
        <v>9.3536104789178057E-6</v>
      </c>
      <c r="BE5" s="556">
        <f>SUM(US:OthAsia!BE70)+BE4</f>
        <v>7.4828883831342453E-6</v>
      </c>
      <c r="BF5" s="556">
        <f>SUM(US:OthAsia!BF70)+BF4</f>
        <v>5.9863107065073967E-6</v>
      </c>
      <c r="BG5" s="556">
        <f>SUM(US:OthAsia!BG70)+BG4</f>
        <v>4.7890485652059181E-6</v>
      </c>
      <c r="BH5" s="556">
        <f>SUM(US:OthAsia!BH70)+BH4</f>
        <v>3.8312388521647341E-6</v>
      </c>
      <c r="BI5" s="556">
        <f>SUM(US:OthAsia!BI70)+BI4</f>
        <v>3.0649910817317878E-6</v>
      </c>
    </row>
    <row r="6" spans="1:103" s="551" customFormat="1" ht="10.75">
      <c r="A6" s="554" t="s">
        <v>1092</v>
      </c>
      <c r="B6" s="554">
        <v>1753.487782268006</v>
      </c>
      <c r="C6" s="554"/>
      <c r="D6" s="554"/>
      <c r="E6" s="554"/>
      <c r="F6" s="554"/>
      <c r="G6" s="554"/>
      <c r="H6" s="554"/>
      <c r="I6" s="554"/>
      <c r="J6" s="554"/>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row>
    <row r="7" spans="1:103" s="551" customFormat="1" ht="10.75">
      <c r="A7" s="554" t="s">
        <v>1093</v>
      </c>
      <c r="B7" s="554">
        <v>1753.4876047314694</v>
      </c>
      <c r="C7" s="554">
        <v>1753.4876185504254</v>
      </c>
      <c r="D7" s="554">
        <v>1753.4876596550989</v>
      </c>
      <c r="E7" s="554">
        <v>1753.487690065341</v>
      </c>
      <c r="F7" s="554">
        <v>1753.4877125598302</v>
      </c>
      <c r="G7" s="554">
        <v>1753.4877291731812</v>
      </c>
      <c r="H7" s="554"/>
      <c r="I7" s="554"/>
      <c r="J7" s="554"/>
      <c r="K7" s="554"/>
      <c r="L7" s="554">
        <v>1753.4877671991335</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W7" s="554"/>
      <c r="AX7" s="554"/>
      <c r="AY7" s="554"/>
      <c r="AZ7" s="554"/>
      <c r="BA7" s="554"/>
      <c r="BB7" s="554"/>
      <c r="BC7" s="554"/>
      <c r="BD7" s="554"/>
      <c r="BE7" s="554"/>
      <c r="BF7" s="554"/>
      <c r="BG7" s="554"/>
      <c r="BH7" s="554"/>
      <c r="BI7" s="554"/>
    </row>
    <row r="8" spans="1:103" s="551" customFormat="1" ht="10.75">
      <c r="A8" s="554" t="s">
        <v>1097</v>
      </c>
      <c r="B8" s="554">
        <v>0.98484913147760467</v>
      </c>
      <c r="C8" s="554">
        <v>1.0284160315721043</v>
      </c>
      <c r="D8" s="554">
        <v>1.1148741972430294</v>
      </c>
      <c r="E8" s="554">
        <v>0.68942854728909808</v>
      </c>
      <c r="F8" s="554">
        <v>0.75831030744688421</v>
      </c>
      <c r="G8" s="554">
        <v>0.83100581476332847</v>
      </c>
      <c r="H8" s="554"/>
      <c r="I8" s="554"/>
      <c r="J8" s="554"/>
      <c r="K8" s="554"/>
      <c r="L8" s="554">
        <v>0.86599999999999999</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row>
    <row r="9" spans="1:103" s="551" customFormat="1" ht="10.75">
      <c r="A9" s="554" t="s">
        <v>1096</v>
      </c>
      <c r="B9" s="557">
        <f>+Global!B366</f>
        <v>1</v>
      </c>
      <c r="C9" s="557">
        <f>+Global!C366</f>
        <v>0.56467664310483334</v>
      </c>
      <c r="D9" s="557">
        <f>+Global!D366</f>
        <v>0.32827176080106096</v>
      </c>
      <c r="E9" s="557">
        <f>+Global!F366</f>
        <v>0.12755890606563614</v>
      </c>
      <c r="F9" s="557">
        <f>+Global!G366</f>
        <v>8.3386463753670551E-2</v>
      </c>
      <c r="G9" s="557">
        <f>+Global!H366</f>
        <v>5.5946662357406529E-2</v>
      </c>
      <c r="H9" s="557">
        <f>+Global!I366</f>
        <v>3.8321988518206548E-2</v>
      </c>
      <c r="I9" s="557">
        <f>+Global!J366</f>
        <v>2.6723173270050214E-2</v>
      </c>
      <c r="J9" s="557">
        <f>+Global!K366</f>
        <v>1.8945338707328067E-2</v>
      </c>
      <c r="K9" s="557">
        <f>+Global!L366</f>
        <v>1.3654215390679699E-2</v>
      </c>
      <c r="L9" s="557">
        <f>+Global!M366</f>
        <v>1.0096490533480624E-2</v>
      </c>
      <c r="M9" s="557">
        <f>+Global!N366</f>
        <v>7.4289056686472673E-3</v>
      </c>
      <c r="N9" s="557">
        <f>+Global!O366</f>
        <v>5.5597058624053276E-3</v>
      </c>
      <c r="O9" s="557">
        <f>+Global!P366</f>
        <v>4.2166894692054566E-3</v>
      </c>
      <c r="P9" s="557">
        <f>+Global!Q366</f>
        <v>3.2338167406072119E-3</v>
      </c>
      <c r="Q9" s="557">
        <f>+Global!R366</f>
        <v>2.5039681173915666E-3</v>
      </c>
      <c r="R9" s="557">
        <f>+Global!S366</f>
        <v>1.9553716307058786E-3</v>
      </c>
      <c r="S9" s="557">
        <f>+Global!T366</f>
        <v>1.5386319874577459E-3</v>
      </c>
      <c r="T9" s="557">
        <f>+Global!U366</f>
        <v>1.2190622892193073E-3</v>
      </c>
      <c r="U9" s="557">
        <f>+Global!V366</f>
        <v>9.7015546917725781E-4</v>
      </c>
      <c r="V9" s="557">
        <f>+Global!W366</f>
        <v>7.7444535452332044E-4</v>
      </c>
      <c r="W9" s="557">
        <f>+Global!X366</f>
        <v>6.2034787083000678E-4</v>
      </c>
      <c r="X9" s="557">
        <f>+Global!Y366</f>
        <v>4.9888506548200341E-4</v>
      </c>
      <c r="Y9" s="557">
        <f>+Global!Z366</f>
        <v>4.0277840965157363E-4</v>
      </c>
      <c r="Z9" s="557">
        <f>+Global!AA366</f>
        <v>3.2636363361585681E-4</v>
      </c>
      <c r="AA9" s="557">
        <f>+Global!AB366</f>
        <v>2.6519751043885113E-4</v>
      </c>
      <c r="AB9" s="557">
        <f>+Global!AC366</f>
        <v>2.1516373982302683E-4</v>
      </c>
      <c r="AC9" s="557">
        <f>+Global!AD366</f>
        <v>1.7465474002476681E-4</v>
      </c>
      <c r="AD9" s="557">
        <f>+Global!AE366</f>
        <v>1.4191288132262299E-4</v>
      </c>
      <c r="AE9" s="557">
        <f>+Global!AF366</f>
        <v>1.1532479201262699E-4</v>
      </c>
      <c r="AF9" s="557">
        <f>+Global!AG366</f>
        <v>0</v>
      </c>
      <c r="AG9" s="557">
        <f>+Global!AH366</f>
        <v>0</v>
      </c>
      <c r="AH9" s="557">
        <f>+Global!AI366</f>
        <v>0</v>
      </c>
      <c r="AI9" s="557">
        <f>+Global!AJ366</f>
        <v>0</v>
      </c>
      <c r="AJ9" s="557">
        <f>+Global!AK366</f>
        <v>0</v>
      </c>
      <c r="AK9" s="557">
        <f>+Global!AL366</f>
        <v>0</v>
      </c>
      <c r="AL9" s="557">
        <f>+Global!AM366</f>
        <v>0</v>
      </c>
      <c r="AM9" s="557">
        <f>+Global!AN366</f>
        <v>0</v>
      </c>
      <c r="AN9" s="557">
        <f>+Global!AO366</f>
        <v>0</v>
      </c>
      <c r="AO9" s="557">
        <f>+Global!AP366</f>
        <v>0</v>
      </c>
      <c r="AP9" s="557">
        <f>+Global!AQ366</f>
        <v>0</v>
      </c>
      <c r="AQ9" s="557">
        <f>+Global!AR366</f>
        <v>0</v>
      </c>
      <c r="AR9" s="557">
        <f>+Global!AS366</f>
        <v>0</v>
      </c>
      <c r="AS9" s="557">
        <f>+Global!AT366</f>
        <v>0</v>
      </c>
      <c r="AT9" s="557">
        <f>+Global!AU366</f>
        <v>0</v>
      </c>
      <c r="AU9" s="557">
        <f>+Global!AV366</f>
        <v>0</v>
      </c>
      <c r="AV9" s="557">
        <f>+Global!AW366</f>
        <v>0</v>
      </c>
      <c r="AW9" s="557">
        <f>+Global!AX366</f>
        <v>0</v>
      </c>
      <c r="AX9" s="557">
        <f>+Global!AY366</f>
        <v>0</v>
      </c>
      <c r="AY9" s="557">
        <f>+Global!AZ366</f>
        <v>0</v>
      </c>
      <c r="AZ9" s="557">
        <f>+Global!BA366</f>
        <v>0</v>
      </c>
      <c r="BA9" s="557">
        <f>+Global!BB366</f>
        <v>0</v>
      </c>
      <c r="BB9" s="557">
        <f>+Global!BC366</f>
        <v>0</v>
      </c>
      <c r="BC9" s="557">
        <f>+Global!BD366</f>
        <v>0</v>
      </c>
      <c r="BD9" s="557">
        <f>+Global!BE366</f>
        <v>0</v>
      </c>
      <c r="BE9" s="557">
        <f>+Global!BF366</f>
        <v>0</v>
      </c>
      <c r="BF9" s="557">
        <f>+Global!BG366</f>
        <v>0</v>
      </c>
      <c r="BG9" s="557">
        <f>+Global!BH366</f>
        <v>0</v>
      </c>
      <c r="BH9" s="557">
        <f>+Global!BI366</f>
        <v>0</v>
      </c>
      <c r="BI9" s="557" t="e">
        <f>+Global!#REF!</f>
        <v>#REF!</v>
      </c>
    </row>
    <row r="10" spans="1:103" s="551" customFormat="1" ht="10.75">
      <c r="A10" s="554" t="s">
        <v>1089</v>
      </c>
      <c r="B10" s="558">
        <f t="shared" ref="B10:G10" si="0">100000*($B6-B7)/B9</f>
        <v>17.753653651197965</v>
      </c>
      <c r="C10" s="554">
        <f t="shared" si="0"/>
        <v>28.99315609416249</v>
      </c>
      <c r="D10" s="554">
        <f t="shared" si="0"/>
        <v>37.351037060096623</v>
      </c>
      <c r="E10" s="554">
        <f t="shared" si="0"/>
        <v>72.282420582836792</v>
      </c>
      <c r="F10" s="554">
        <f t="shared" si="0"/>
        <v>83.596512644066735</v>
      </c>
      <c r="G10" s="554">
        <f t="shared" si="0"/>
        <v>94.902577865661115</v>
      </c>
      <c r="H10" s="554"/>
      <c r="I10" s="554"/>
      <c r="J10" s="554"/>
      <c r="K10" s="554"/>
      <c r="L10" s="554">
        <f>100000*($B6-L7)/L9</f>
        <v>149.24861684991004</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4"/>
      <c r="BC10" s="554"/>
      <c r="BD10" s="554"/>
      <c r="BE10" s="554"/>
      <c r="BF10" s="554"/>
      <c r="BG10" s="554"/>
      <c r="BH10" s="554"/>
      <c r="BI10" s="554"/>
    </row>
    <row r="11" spans="1:103" s="566" customFormat="1" ht="10.75">
      <c r="A11" s="565" t="s">
        <v>1095</v>
      </c>
      <c r="B11" s="565">
        <f t="shared" ref="B11:G11" si="1">+B10*B8</f>
        <v>17.484670378936521</v>
      </c>
      <c r="C11" s="565">
        <f t="shared" si="1"/>
        <v>29.817026533109157</v>
      </c>
      <c r="D11" s="565">
        <f t="shared" si="1"/>
        <v>41.641707458569861</v>
      </c>
      <c r="E11" s="565">
        <f t="shared" si="1"/>
        <v>49.833564216964774</v>
      </c>
      <c r="F11" s="565">
        <f t="shared" si="1"/>
        <v>63.392097204609591</v>
      </c>
      <c r="G11" s="565">
        <f t="shared" si="1"/>
        <v>78.864594042393932</v>
      </c>
      <c r="H11" s="565"/>
      <c r="I11" s="565"/>
      <c r="J11" s="565"/>
      <c r="K11" s="565"/>
      <c r="L11" s="565">
        <f>+L10*L8</f>
        <v>129.2493021920221</v>
      </c>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row>
    <row r="12" spans="1:103" s="566" customFormat="1" ht="10.75">
      <c r="A12" s="565" t="s">
        <v>1102</v>
      </c>
      <c r="B12" s="567">
        <v>17.484670378936521</v>
      </c>
      <c r="C12" s="568">
        <v>32.863819712672367</v>
      </c>
      <c r="D12" s="568">
        <v>48.723172321190816</v>
      </c>
      <c r="E12" s="568">
        <v>68.744444586686754</v>
      </c>
      <c r="F12" s="568">
        <v>93.800860706928887</v>
      </c>
      <c r="G12" s="568">
        <v>124.48185330155847</v>
      </c>
      <c r="H12" s="568">
        <v>161.24871760713521</v>
      </c>
      <c r="I12" s="568">
        <v>204.68797625051684</v>
      </c>
      <c r="J12" s="568">
        <v>254.94893518324932</v>
      </c>
      <c r="K12" s="568">
        <v>311.87486066439834</v>
      </c>
      <c r="L12" s="568">
        <v>374.22827926152047</v>
      </c>
      <c r="M12" s="568">
        <v>831.12187754205854</v>
      </c>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row>
    <row r="13" spans="1:103" s="551" customFormat="1" ht="10.75">
      <c r="A13" s="554" t="s">
        <v>1094</v>
      </c>
      <c r="B13" s="554">
        <f>+Global!B378</f>
        <v>38.667085989359869</v>
      </c>
      <c r="C13" s="554">
        <f>+Global!C378</f>
        <v>68.476510338291519</v>
      </c>
      <c r="D13" s="554">
        <f>+Global!D378</f>
        <v>113.71468994832269</v>
      </c>
      <c r="E13" s="554">
        <f>+Global!E378</f>
        <v>170.37782687728682</v>
      </c>
      <c r="F13" s="554">
        <f>+Global!F378</f>
        <v>230.74966719626619</v>
      </c>
      <c r="G13" s="554">
        <f>+Global!G378</f>
        <v>295.12026170375896</v>
      </c>
      <c r="H13" s="554"/>
      <c r="I13" s="554"/>
      <c r="J13" s="554"/>
      <c r="K13" s="554"/>
      <c r="L13" s="554"/>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W13" s="554"/>
      <c r="AX13" s="554"/>
      <c r="AY13" s="554"/>
      <c r="AZ13" s="554"/>
      <c r="BA13" s="554"/>
      <c r="BB13" s="554"/>
      <c r="BC13" s="554"/>
      <c r="BD13" s="554"/>
      <c r="BE13" s="554"/>
      <c r="BF13" s="554"/>
      <c r="BG13" s="554"/>
      <c r="BH13" s="554"/>
      <c r="BI13" s="554"/>
    </row>
    <row r="14" spans="1:103">
      <c r="A14" s="2" t="s">
        <v>1125</v>
      </c>
      <c r="B14" s="2">
        <f>+C14+1</f>
        <v>1004</v>
      </c>
      <c r="C14" s="2">
        <v>1003</v>
      </c>
    </row>
    <row r="15" spans="1:103" s="551" customFormat="1" ht="10.75">
      <c r="A15" s="551" t="s">
        <v>66</v>
      </c>
      <c r="B15" s="559"/>
      <c r="C15" s="559"/>
      <c r="D15" s="554"/>
      <c r="E15" s="554"/>
      <c r="F15" s="554" t="str">
        <f>+IF(D10&gt;70,1,"")</f>
        <v/>
      </c>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554"/>
      <c r="BD15" s="554"/>
      <c r="BE15" s="554"/>
      <c r="BF15" s="554"/>
      <c r="BG15" s="554"/>
      <c r="BH15" s="554"/>
      <c r="BI15" s="554"/>
    </row>
    <row r="16" spans="1:103" s="551" customFormat="1" ht="10.75">
      <c r="A16" s="551" t="s">
        <v>75</v>
      </c>
      <c r="B16" s="559"/>
      <c r="C16" s="559"/>
      <c r="D16" s="554"/>
      <c r="E16" s="554"/>
      <c r="F16" s="554" t="s">
        <v>1098</v>
      </c>
      <c r="G16" s="554"/>
      <c r="H16" s="554"/>
      <c r="I16" s="554">
        <f>+SUMPRODUCT(F17:K17*F17:K17)</f>
        <v>0.34477955252887327</v>
      </c>
      <c r="J16" s="554"/>
      <c r="K16" s="554"/>
      <c r="L16" s="554"/>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W16" s="554"/>
      <c r="AX16" s="554"/>
      <c r="AY16" s="554"/>
      <c r="AZ16" s="554"/>
      <c r="BA16" s="554"/>
      <c r="BB16" s="554"/>
      <c r="BC16" s="554"/>
      <c r="BD16" s="554"/>
      <c r="BE16" s="554"/>
      <c r="BF16" s="554"/>
      <c r="BG16" s="554"/>
      <c r="BH16" s="554"/>
      <c r="BI16" s="554"/>
    </row>
    <row r="17" spans="1:61" s="551" customFormat="1" ht="10.75">
      <c r="A17" s="551" t="s">
        <v>181</v>
      </c>
      <c r="B17" s="560">
        <f t="shared" ref="B17:B36" ca="1" si="2">NORMINV(RAND(), 0,1)</f>
        <v>0.83326937528807021</v>
      </c>
      <c r="C17" s="560">
        <v>1.3244486635374413</v>
      </c>
      <c r="E17" s="554"/>
      <c r="F17" s="554">
        <f t="shared" ref="F17:K17" si="3">+B11/B12-1</f>
        <v>0</v>
      </c>
      <c r="G17" s="554">
        <f t="shared" si="3"/>
        <v>-9.2709648671434275E-2</v>
      </c>
      <c r="H17" s="554">
        <f t="shared" si="3"/>
        <v>-0.14534080038834141</v>
      </c>
      <c r="I17" s="554">
        <f t="shared" si="3"/>
        <v>-0.27508957972415293</v>
      </c>
      <c r="J17" s="554">
        <f t="shared" si="3"/>
        <v>-0.32418426945279677</v>
      </c>
      <c r="K17" s="554">
        <f t="shared" si="3"/>
        <v>-0.36645710237504492</v>
      </c>
      <c r="L17" s="554"/>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W17" s="554"/>
      <c r="AX17" s="554"/>
      <c r="AY17" s="554"/>
      <c r="AZ17" s="554"/>
      <c r="BA17" s="554"/>
      <c r="BB17" s="554"/>
      <c r="BC17" s="554"/>
      <c r="BD17" s="554"/>
      <c r="BE17" s="554"/>
      <c r="BF17" s="554"/>
      <c r="BG17" s="554"/>
      <c r="BH17" s="554"/>
      <c r="BI17" s="554"/>
    </row>
    <row r="18" spans="1:61" s="551" customFormat="1" ht="10.75">
      <c r="A18" s="551" t="s">
        <v>182</v>
      </c>
      <c r="B18" s="560">
        <f t="shared" ca="1" si="2"/>
        <v>-0.8647503861312914</v>
      </c>
      <c r="C18" s="560">
        <v>0.37069644385137257</v>
      </c>
      <c r="E18" s="554"/>
      <c r="F18" s="554" t="s">
        <v>1099</v>
      </c>
      <c r="G18" s="554"/>
      <c r="H18" s="554"/>
      <c r="I18" s="554"/>
      <c r="J18" s="554"/>
      <c r="K18" s="554"/>
      <c r="L18" s="554"/>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W18" s="554"/>
      <c r="AX18" s="554"/>
      <c r="AY18" s="554"/>
      <c r="AZ18" s="554"/>
      <c r="BA18" s="554"/>
      <c r="BB18" s="554"/>
      <c r="BC18" s="554"/>
      <c r="BD18" s="554"/>
      <c r="BE18" s="554"/>
      <c r="BF18" s="554"/>
      <c r="BG18" s="554"/>
      <c r="BH18" s="554"/>
      <c r="BI18" s="554"/>
    </row>
    <row r="19" spans="1:61" s="551" customFormat="1" ht="10.75">
      <c r="A19" s="551" t="s">
        <v>47</v>
      </c>
      <c r="B19" s="560">
        <f t="shared" ca="1" si="2"/>
        <v>1.6290603659587379</v>
      </c>
      <c r="C19" s="560">
        <v>0.2589788123803094</v>
      </c>
      <c r="E19" s="554"/>
      <c r="F19" s="554">
        <f t="shared" ref="F19:K19" si="4">+B12/B10</f>
        <v>0.98484913147760467</v>
      </c>
      <c r="G19" s="554">
        <f t="shared" si="4"/>
        <v>1.1335026654545277</v>
      </c>
      <c r="H19" s="554">
        <f t="shared" si="4"/>
        <v>1.3044663858408212</v>
      </c>
      <c r="I19" s="554">
        <f t="shared" si="4"/>
        <v>0.95105343778442697</v>
      </c>
      <c r="J19" s="554">
        <f t="shared" si="4"/>
        <v>1.1220666716841377</v>
      </c>
      <c r="K19" s="554">
        <f t="shared" si="4"/>
        <v>1.3116804211342727</v>
      </c>
      <c r="L19" s="554"/>
      <c r="M19" s="554"/>
      <c r="N19" s="554"/>
      <c r="O19" s="554"/>
      <c r="P19" s="554">
        <f>+L12/L10</f>
        <v>2.5074153929202465</v>
      </c>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W19" s="554"/>
      <c r="AX19" s="554"/>
      <c r="AY19" s="554"/>
      <c r="AZ19" s="554"/>
      <c r="BA19" s="554"/>
      <c r="BB19" s="554"/>
      <c r="BC19" s="554"/>
      <c r="BD19" s="554"/>
      <c r="BE19" s="554"/>
      <c r="BF19" s="554"/>
      <c r="BG19" s="554"/>
      <c r="BH19" s="554"/>
      <c r="BI19" s="554"/>
    </row>
    <row r="20" spans="1:61" s="551" customFormat="1" ht="10.75">
      <c r="A20" s="551" t="s">
        <v>307</v>
      </c>
      <c r="B20" s="560">
        <f t="shared" ca="1" si="2"/>
        <v>-1.1777474915666077</v>
      </c>
      <c r="C20" s="560">
        <v>-1.1981160510041984</v>
      </c>
      <c r="E20" s="554" t="s">
        <v>1100</v>
      </c>
      <c r="F20" s="554">
        <f>+Z62</f>
        <v>6.4665489888029457</v>
      </c>
      <c r="G20" s="554"/>
      <c r="H20" s="554"/>
      <c r="I20" s="554"/>
      <c r="J20" s="554"/>
      <c r="K20" s="554"/>
      <c r="L20" s="554"/>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W20" s="554"/>
      <c r="AX20" s="554"/>
      <c r="AY20" s="554"/>
      <c r="AZ20" s="554"/>
      <c r="BA20" s="554"/>
      <c r="BB20" s="554"/>
      <c r="BC20" s="554"/>
      <c r="BD20" s="554"/>
      <c r="BE20" s="554"/>
      <c r="BF20" s="554"/>
      <c r="BG20" s="554"/>
      <c r="BH20" s="554"/>
      <c r="BI20" s="554"/>
    </row>
    <row r="21" spans="1:61" s="551" customFormat="1" ht="10.75">
      <c r="A21" s="551" t="s">
        <v>81</v>
      </c>
      <c r="B21" s="560">
        <f t="shared" ca="1" si="2"/>
        <v>0.4523470818164903</v>
      </c>
      <c r="C21" s="560">
        <v>0.433301787938278</v>
      </c>
      <c r="E21" s="554" t="s">
        <v>1101</v>
      </c>
      <c r="F21" s="554">
        <f>+BB77</f>
        <v>7.7009347741054084</v>
      </c>
      <c r="G21" s="554"/>
      <c r="H21" s="554"/>
      <c r="I21" s="554"/>
      <c r="J21" s="554"/>
      <c r="K21" s="554"/>
      <c r="L21" s="554"/>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W21" s="554"/>
      <c r="AX21" s="554"/>
      <c r="AY21" s="554"/>
      <c r="AZ21" s="554"/>
      <c r="BA21" s="554"/>
      <c r="BB21" s="554"/>
      <c r="BC21" s="554"/>
      <c r="BD21" s="554"/>
      <c r="BE21" s="554"/>
      <c r="BF21" s="554"/>
      <c r="BG21" s="554"/>
      <c r="BH21" s="554"/>
      <c r="BI21" s="554"/>
    </row>
    <row r="22" spans="1:61" s="551" customFormat="1" ht="10.75">
      <c r="A22" s="551" t="s">
        <v>1046</v>
      </c>
      <c r="B22" s="560">
        <f t="shared" ca="1" si="2"/>
        <v>-0.49699476023474959</v>
      </c>
      <c r="C22" s="560">
        <v>1.6502440901794531</v>
      </c>
      <c r="E22" s="554"/>
      <c r="F22" s="554"/>
      <c r="G22" s="554"/>
      <c r="H22" s="554"/>
      <c r="I22" s="554"/>
      <c r="J22" s="554"/>
      <c r="K22" s="554"/>
      <c r="L22" s="554"/>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W22" s="554"/>
      <c r="AX22" s="554"/>
      <c r="AY22" s="554"/>
      <c r="AZ22" s="554"/>
      <c r="BA22" s="554"/>
      <c r="BB22" s="554"/>
      <c r="BC22" s="554"/>
      <c r="BD22" s="554"/>
      <c r="BE22" s="554"/>
      <c r="BF22" s="554"/>
      <c r="BG22" s="554"/>
      <c r="BH22" s="554"/>
      <c r="BI22" s="554"/>
    </row>
    <row r="23" spans="1:61" s="551" customFormat="1" ht="10.75">
      <c r="A23" s="551" t="s">
        <v>64</v>
      </c>
      <c r="B23" s="560">
        <f t="shared" ca="1" si="2"/>
        <v>0.1098084420948463</v>
      </c>
      <c r="C23" s="560">
        <v>0.55269203801581779</v>
      </c>
      <c r="E23" s="554"/>
      <c r="F23" s="554"/>
      <c r="G23" s="554"/>
      <c r="H23" s="554"/>
      <c r="I23" s="554"/>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row>
    <row r="24" spans="1:61" s="551" customFormat="1" ht="10.75">
      <c r="A24" s="551" t="s">
        <v>167</v>
      </c>
      <c r="B24" s="560">
        <f t="shared" ca="1" si="2"/>
        <v>-0.30451907038796538</v>
      </c>
      <c r="C24" s="560">
        <v>-9.1249154950167527E-2</v>
      </c>
      <c r="E24" s="554"/>
      <c r="F24" s="554"/>
      <c r="G24" s="554"/>
      <c r="H24" s="554"/>
      <c r="I24" s="554"/>
      <c r="J24" s="554"/>
      <c r="K24" s="554"/>
      <c r="L24" s="554"/>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row>
    <row r="25" spans="1:61" s="551" customFormat="1" ht="10.75">
      <c r="A25" s="551" t="s">
        <v>302</v>
      </c>
      <c r="B25" s="560">
        <f t="shared" ca="1" si="2"/>
        <v>0.6287039723252148</v>
      </c>
      <c r="C25" s="560">
        <v>-1.7407395084857229</v>
      </c>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554"/>
      <c r="BD25" s="554"/>
      <c r="BE25" s="554"/>
      <c r="BF25" s="554"/>
      <c r="BG25" s="554"/>
      <c r="BH25" s="554"/>
      <c r="BI25" s="554"/>
    </row>
    <row r="26" spans="1:61" s="551" customFormat="1" ht="10.75">
      <c r="A26" s="551" t="s">
        <v>304</v>
      </c>
      <c r="B26" s="560">
        <f t="shared" ca="1" si="2"/>
        <v>2.3033430879091064E-2</v>
      </c>
      <c r="C26" s="560">
        <v>-0.42879276575996816</v>
      </c>
      <c r="E26" s="554"/>
      <c r="F26" s="554"/>
      <c r="G26" s="554"/>
      <c r="H26" s="554"/>
      <c r="I26" s="554"/>
      <c r="J26" s="554"/>
      <c r="K26" s="554"/>
      <c r="L26" s="554"/>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W26" s="554"/>
      <c r="AX26" s="554"/>
      <c r="AY26" s="554"/>
      <c r="AZ26" s="554"/>
      <c r="BA26" s="554"/>
      <c r="BB26" s="554"/>
      <c r="BC26" s="554"/>
      <c r="BD26" s="554"/>
      <c r="BE26" s="554"/>
      <c r="BF26" s="554"/>
      <c r="BG26" s="554"/>
      <c r="BH26" s="554"/>
      <c r="BI26" s="554"/>
    </row>
    <row r="27" spans="1:61" s="551" customFormat="1" ht="10.75">
      <c r="A27" s="551" t="s">
        <v>303</v>
      </c>
      <c r="B27" s="560">
        <f t="shared" ca="1" si="2"/>
        <v>1.3554821781712616</v>
      </c>
      <c r="C27" s="560">
        <v>1.9653860804413954</v>
      </c>
      <c r="E27" s="554"/>
      <c r="F27" s="554"/>
      <c r="G27" s="554"/>
      <c r="H27" s="554"/>
      <c r="I27" s="554"/>
      <c r="J27" s="554"/>
      <c r="K27" s="554"/>
      <c r="L27" s="554"/>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W27" s="554"/>
      <c r="AX27" s="554"/>
      <c r="AY27" s="554"/>
      <c r="AZ27" s="554"/>
      <c r="BA27" s="554"/>
      <c r="BB27" s="554"/>
      <c r="BC27" s="554"/>
      <c r="BD27" s="554"/>
      <c r="BE27" s="554"/>
      <c r="BF27" s="554"/>
      <c r="BG27" s="554"/>
      <c r="BH27" s="554"/>
      <c r="BI27" s="554"/>
    </row>
    <row r="28" spans="1:61" s="551" customFormat="1" ht="10.75">
      <c r="A28" s="551" t="s">
        <v>305</v>
      </c>
      <c r="B28" s="560">
        <f t="shared" ca="1" si="2"/>
        <v>-1.4395858336296701</v>
      </c>
      <c r="C28" s="560">
        <v>-1.0779840557471667</v>
      </c>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554"/>
      <c r="BD28" s="554"/>
      <c r="BE28" s="554"/>
      <c r="BF28" s="554"/>
      <c r="BG28" s="554"/>
      <c r="BH28" s="554"/>
      <c r="BI28" s="554"/>
    </row>
    <row r="29" spans="1:61" s="551" customFormat="1" ht="10.75">
      <c r="A29" s="551" t="s">
        <v>306</v>
      </c>
      <c r="B29" s="560">
        <f t="shared" ca="1" si="2"/>
        <v>-0.74204695115650754</v>
      </c>
      <c r="C29" s="560">
        <v>0.46847075707263719</v>
      </c>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W29" s="554"/>
      <c r="AX29" s="554"/>
      <c r="AY29" s="554"/>
      <c r="AZ29" s="554"/>
      <c r="BA29" s="554"/>
      <c r="BB29" s="554"/>
      <c r="BC29" s="554"/>
      <c r="BD29" s="554"/>
      <c r="BE29" s="554"/>
      <c r="BF29" s="554"/>
      <c r="BG29" s="554"/>
      <c r="BH29" s="554"/>
      <c r="BI29" s="554"/>
    </row>
    <row r="30" spans="1:61" s="551" customFormat="1" ht="10.75">
      <c r="A30" s="551" t="s">
        <v>1104</v>
      </c>
      <c r="B30" s="560">
        <f t="shared" ca="1" si="2"/>
        <v>9.2731252377517767E-2</v>
      </c>
      <c r="C30" s="560">
        <v>-1.045429679127301</v>
      </c>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554"/>
      <c r="BD30" s="554"/>
      <c r="BE30" s="554"/>
      <c r="BF30" s="554"/>
      <c r="BG30" s="554"/>
      <c r="BH30" s="554"/>
      <c r="BI30" s="554"/>
    </row>
    <row r="31" spans="1:61" s="551" customFormat="1" ht="10.75">
      <c r="A31" s="551" t="s">
        <v>1054</v>
      </c>
      <c r="B31" s="560">
        <f t="shared" ca="1" si="2"/>
        <v>-0.33907178537247151</v>
      </c>
      <c r="C31" s="560">
        <v>0.3534662187570683</v>
      </c>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W31" s="554"/>
      <c r="AX31" s="554"/>
      <c r="AY31" s="554"/>
      <c r="AZ31" s="554"/>
      <c r="BA31" s="554"/>
      <c r="BB31" s="554"/>
      <c r="BC31" s="554"/>
      <c r="BD31" s="554"/>
      <c r="BE31" s="554"/>
      <c r="BF31" s="554"/>
      <c r="BG31" s="554"/>
      <c r="BH31" s="554"/>
      <c r="BI31" s="554"/>
    </row>
    <row r="32" spans="1:61" s="551" customFormat="1" ht="10.75">
      <c r="A32" s="551" t="s">
        <v>1105</v>
      </c>
      <c r="B32" s="560">
        <f t="shared" ca="1" si="2"/>
        <v>6.3501352668049616E-3</v>
      </c>
      <c r="C32" s="560">
        <v>-0.75943163218754606</v>
      </c>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row>
    <row r="33" spans="1:105" s="551" customFormat="1" ht="10.75">
      <c r="A33" s="551" t="s">
        <v>1078</v>
      </c>
      <c r="B33" s="560">
        <f t="shared" ca="1" si="2"/>
        <v>0.52116526446672462</v>
      </c>
      <c r="C33" s="560">
        <v>1.0994497822682754</v>
      </c>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row>
    <row r="34" spans="1:105" s="551" customFormat="1" ht="10.75">
      <c r="A34" s="551" t="s">
        <v>1084</v>
      </c>
      <c r="B34" s="560">
        <f t="shared" ca="1" si="2"/>
        <v>-0.99574131454463144</v>
      </c>
      <c r="C34" s="560">
        <v>-0.59926721663600402</v>
      </c>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row>
    <row r="35" spans="1:105" s="551" customFormat="1" ht="10.75">
      <c r="A35" s="551" t="s">
        <v>175</v>
      </c>
      <c r="B35" s="560">
        <f t="shared" ca="1" si="2"/>
        <v>-0.55834735352654696</v>
      </c>
      <c r="C35" s="560">
        <v>-0.92866040227587465</v>
      </c>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row>
    <row r="36" spans="1:105" s="551" customFormat="1" ht="10.75">
      <c r="A36" s="551" t="s">
        <v>1103</v>
      </c>
      <c r="B36" s="560">
        <f t="shared" ca="1" si="2"/>
        <v>1.2479895316789795</v>
      </c>
      <c r="C36" s="560">
        <v>1.0148935709114197</v>
      </c>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row>
    <row r="37" spans="1:105" s="551" customFormat="1" ht="10.75">
      <c r="A37" s="551" t="s">
        <v>1090</v>
      </c>
      <c r="C37" s="560"/>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row>
    <row r="38" spans="1:105" s="551" customFormat="1" ht="10.75">
      <c r="A38" s="551" t="s">
        <v>1090</v>
      </c>
      <c r="C38" s="560"/>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row>
    <row r="39" spans="1:105" s="551" customFormat="1" ht="10.75">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row>
    <row r="40" spans="1:105" s="551" customFormat="1" ht="10.75">
      <c r="S40" s="561">
        <f>+Parameters!B22</f>
        <v>0.1</v>
      </c>
    </row>
    <row r="42" spans="1:105" s="548" customFormat="1" ht="67.5" customHeight="1">
      <c r="B42" s="549" t="str">
        <f>+Parameters!A9</f>
        <v>Rate of social time preference (% py)</v>
      </c>
      <c r="C42" s="549" t="str">
        <f>+Parameters!A10</f>
        <v>Elasticity of MU of consumption (set)</v>
      </c>
      <c r="D42" s="549" t="str">
        <f>+Parameters!A11</f>
        <v>Damage coefficient on temperature</v>
      </c>
      <c r="E42" s="549" t="str">
        <f>+Parameters!A12</f>
        <v>Damage coefficient on temperature squared</v>
      </c>
      <c r="F42" s="549" t="str">
        <f>+Parameters!A13</f>
        <v>Exponent on damages</v>
      </c>
      <c r="G42" s="549" t="str">
        <f>+Parameters!A14</f>
        <v>Price backstop technology (2005 US 000 $ per tC)</v>
      </c>
      <c r="H42" s="549" t="str">
        <f>+Parameters!A15</f>
        <v>Exponent of control cost function</v>
      </c>
      <c r="I42" s="549" t="str">
        <f>+Parameters!A16</f>
        <v xml:space="preserve">Backstop inflection year </v>
      </c>
      <c r="J42" s="549" t="str">
        <f>+Parameters!A17</f>
        <v>Maximum carbon resources (GtC)</v>
      </c>
      <c r="K42" s="549" t="str">
        <f>+Parameters!A18</f>
        <v>Equilibrium temperature increase for CO2 doubling</v>
      </c>
      <c r="L42" s="549" t="str">
        <f>+Parameters!A19</f>
        <v>Decline rate TFP (per decade)</v>
      </c>
      <c r="M42" s="549" t="str">
        <f>+Parameters!A20</f>
        <v>TFP convergence rate (per decade)</v>
      </c>
      <c r="N42" s="549" t="str">
        <f>+Parameters!A21</f>
        <v>Long run growth rate (per year)</v>
      </c>
      <c r="O42" s="549" t="str">
        <f>+Parameters!A22</f>
        <v>Decline rate sigma growth (per decade)</v>
      </c>
      <c r="P42" s="549" t="str">
        <f>+Parameters!A23</f>
        <v>Trend sigma growth (per year)</v>
      </c>
      <c r="Q42" s="549" t="str">
        <f>+Parameters!A24</f>
        <v>Uncertainty for frontier (US) TFP</v>
      </c>
      <c r="R42" s="549" t="str">
        <f>+Parameters!A25</f>
        <v>Adjustment rates for SLR (multiplicative)</v>
      </c>
      <c r="S42" s="549" t="str">
        <f>+Parameters!A26</f>
        <v>Random threshold temperature for melt SLR (m)</v>
      </c>
      <c r="T42" s="549" t="str">
        <f>+Parameters!A27</f>
        <v>Population uncertainty (factor for 2200)</v>
      </c>
      <c r="U42" s="549" t="str">
        <f>+Parameters!A28</f>
        <v>Carbon cycle adjustment coefficient</v>
      </c>
      <c r="V42" s="549" t="str">
        <f>+Parameters!A29</f>
        <v>Damage rate at threshold for catastrophic damages</v>
      </c>
      <c r="W42" s="549" t="str">
        <f>+Parameters!A30</f>
        <v>Convergence uncertainty</v>
      </c>
    </row>
    <row r="43" spans="1:105" s="548" customFormat="1" ht="10.75">
      <c r="A43" s="562"/>
      <c r="B43" s="552">
        <v>2005</v>
      </c>
      <c r="C43" s="552">
        <f t="shared" ref="C43:V43" si="5">+B43+10</f>
        <v>2015</v>
      </c>
      <c r="D43" s="552">
        <f t="shared" si="5"/>
        <v>2025</v>
      </c>
      <c r="E43" s="552">
        <f t="shared" si="5"/>
        <v>2035</v>
      </c>
      <c r="F43" s="552">
        <f t="shared" si="5"/>
        <v>2045</v>
      </c>
      <c r="G43" s="552">
        <f t="shared" si="5"/>
        <v>2055</v>
      </c>
      <c r="H43" s="552">
        <f t="shared" si="5"/>
        <v>2065</v>
      </c>
      <c r="I43" s="552">
        <f t="shared" si="5"/>
        <v>2075</v>
      </c>
      <c r="J43" s="552">
        <f t="shared" si="5"/>
        <v>2085</v>
      </c>
      <c r="K43" s="552">
        <f t="shared" si="5"/>
        <v>2095</v>
      </c>
      <c r="L43" s="552">
        <f t="shared" si="5"/>
        <v>2105</v>
      </c>
      <c r="M43" s="552">
        <f t="shared" si="5"/>
        <v>2115</v>
      </c>
      <c r="N43" s="552">
        <f t="shared" si="5"/>
        <v>2125</v>
      </c>
      <c r="O43" s="552">
        <f t="shared" si="5"/>
        <v>2135</v>
      </c>
      <c r="P43" s="552">
        <f t="shared" si="5"/>
        <v>2145</v>
      </c>
      <c r="Q43" s="552">
        <f t="shared" si="5"/>
        <v>2155</v>
      </c>
      <c r="R43" s="552">
        <f t="shared" si="5"/>
        <v>2165</v>
      </c>
      <c r="S43" s="552">
        <f t="shared" si="5"/>
        <v>2175</v>
      </c>
      <c r="T43" s="552">
        <f t="shared" si="5"/>
        <v>2185</v>
      </c>
      <c r="U43" s="552">
        <f t="shared" si="5"/>
        <v>2195</v>
      </c>
      <c r="V43" s="552">
        <f t="shared" si="5"/>
        <v>2205</v>
      </c>
      <c r="W43" s="552">
        <f t="shared" ref="W43:AH43" si="6">+V43+10</f>
        <v>2215</v>
      </c>
      <c r="X43" s="552">
        <f t="shared" si="6"/>
        <v>2225</v>
      </c>
      <c r="Y43" s="552">
        <f t="shared" si="6"/>
        <v>2235</v>
      </c>
      <c r="Z43" s="552">
        <f t="shared" si="6"/>
        <v>2245</v>
      </c>
      <c r="AA43" s="552">
        <f t="shared" si="6"/>
        <v>2255</v>
      </c>
      <c r="AB43" s="552">
        <f t="shared" si="6"/>
        <v>2265</v>
      </c>
      <c r="AC43" s="552">
        <f t="shared" si="6"/>
        <v>2275</v>
      </c>
      <c r="AD43" s="552">
        <f t="shared" si="6"/>
        <v>2285</v>
      </c>
      <c r="AE43" s="552">
        <f t="shared" si="6"/>
        <v>2295</v>
      </c>
      <c r="AF43" s="552">
        <f t="shared" si="6"/>
        <v>2305</v>
      </c>
      <c r="AG43" s="552">
        <f t="shared" si="6"/>
        <v>2315</v>
      </c>
      <c r="AH43" s="552">
        <f t="shared" si="6"/>
        <v>2325</v>
      </c>
      <c r="AI43" s="552">
        <f t="shared" ref="AI43:BN43" si="7">+AH43+10</f>
        <v>2335</v>
      </c>
      <c r="AJ43" s="552">
        <f t="shared" si="7"/>
        <v>2345</v>
      </c>
      <c r="AK43" s="552">
        <f t="shared" si="7"/>
        <v>2355</v>
      </c>
      <c r="AL43" s="552">
        <f t="shared" si="7"/>
        <v>2365</v>
      </c>
      <c r="AM43" s="552">
        <f t="shared" si="7"/>
        <v>2375</v>
      </c>
      <c r="AN43" s="552">
        <f t="shared" si="7"/>
        <v>2385</v>
      </c>
      <c r="AO43" s="552">
        <f t="shared" si="7"/>
        <v>2395</v>
      </c>
      <c r="AP43" s="552">
        <f t="shared" si="7"/>
        <v>2405</v>
      </c>
      <c r="AQ43" s="552">
        <f t="shared" si="7"/>
        <v>2415</v>
      </c>
      <c r="AR43" s="552">
        <f t="shared" si="7"/>
        <v>2425</v>
      </c>
      <c r="AS43" s="552">
        <f t="shared" si="7"/>
        <v>2435</v>
      </c>
      <c r="AT43" s="552">
        <f t="shared" si="7"/>
        <v>2445</v>
      </c>
      <c r="AU43" s="552">
        <f t="shared" si="7"/>
        <v>2455</v>
      </c>
      <c r="AV43" s="552">
        <f t="shared" si="7"/>
        <v>2465</v>
      </c>
      <c r="AW43" s="552">
        <f t="shared" si="7"/>
        <v>2475</v>
      </c>
      <c r="AX43" s="552">
        <f t="shared" si="7"/>
        <v>2485</v>
      </c>
      <c r="AY43" s="552">
        <f t="shared" si="7"/>
        <v>2495</v>
      </c>
      <c r="AZ43" s="552">
        <f t="shared" si="7"/>
        <v>2505</v>
      </c>
      <c r="BA43" s="552">
        <f t="shared" si="7"/>
        <v>2515</v>
      </c>
      <c r="BB43" s="552">
        <f t="shared" si="7"/>
        <v>2525</v>
      </c>
      <c r="BC43" s="552">
        <f t="shared" si="7"/>
        <v>2535</v>
      </c>
      <c r="BD43" s="552">
        <f t="shared" si="7"/>
        <v>2545</v>
      </c>
      <c r="BE43" s="552">
        <f t="shared" si="7"/>
        <v>2555</v>
      </c>
      <c r="BF43" s="552">
        <f t="shared" si="7"/>
        <v>2565</v>
      </c>
      <c r="BG43" s="552">
        <f t="shared" si="7"/>
        <v>2575</v>
      </c>
      <c r="BH43" s="552">
        <f t="shared" si="7"/>
        <v>2585</v>
      </c>
      <c r="BI43" s="552">
        <f t="shared" si="7"/>
        <v>2595</v>
      </c>
      <c r="BJ43" s="552">
        <f t="shared" si="7"/>
        <v>2605</v>
      </c>
      <c r="BK43" s="552">
        <f t="shared" si="7"/>
        <v>2615</v>
      </c>
      <c r="BL43" s="552">
        <f t="shared" si="7"/>
        <v>2625</v>
      </c>
      <c r="BM43" s="552">
        <f t="shared" si="7"/>
        <v>2635</v>
      </c>
      <c r="BN43" s="552">
        <f t="shared" si="7"/>
        <v>2645</v>
      </c>
      <c r="BO43" s="552">
        <f t="shared" ref="BO43:CY43" si="8">+BN43+10</f>
        <v>2655</v>
      </c>
      <c r="BP43" s="552">
        <f t="shared" si="8"/>
        <v>2665</v>
      </c>
      <c r="BQ43" s="552">
        <f t="shared" si="8"/>
        <v>2675</v>
      </c>
      <c r="BR43" s="552">
        <f t="shared" si="8"/>
        <v>2685</v>
      </c>
      <c r="BS43" s="552">
        <f t="shared" si="8"/>
        <v>2695</v>
      </c>
      <c r="BT43" s="552">
        <f t="shared" si="8"/>
        <v>2705</v>
      </c>
      <c r="BU43" s="552">
        <f t="shared" si="8"/>
        <v>2715</v>
      </c>
      <c r="BV43" s="552">
        <f t="shared" si="8"/>
        <v>2725</v>
      </c>
      <c r="BW43" s="552">
        <f t="shared" si="8"/>
        <v>2735</v>
      </c>
      <c r="BX43" s="552">
        <f t="shared" si="8"/>
        <v>2745</v>
      </c>
      <c r="BY43" s="552">
        <f t="shared" si="8"/>
        <v>2755</v>
      </c>
      <c r="BZ43" s="552">
        <f t="shared" si="8"/>
        <v>2765</v>
      </c>
      <c r="CA43" s="552">
        <f t="shared" si="8"/>
        <v>2775</v>
      </c>
      <c r="CB43" s="552">
        <f t="shared" si="8"/>
        <v>2785</v>
      </c>
      <c r="CC43" s="552">
        <f t="shared" si="8"/>
        <v>2795</v>
      </c>
      <c r="CD43" s="552">
        <f t="shared" si="8"/>
        <v>2805</v>
      </c>
      <c r="CE43" s="552">
        <f t="shared" si="8"/>
        <v>2815</v>
      </c>
      <c r="CF43" s="552">
        <f t="shared" si="8"/>
        <v>2825</v>
      </c>
      <c r="CG43" s="552">
        <f t="shared" si="8"/>
        <v>2835</v>
      </c>
      <c r="CH43" s="552">
        <f t="shared" si="8"/>
        <v>2845</v>
      </c>
      <c r="CI43" s="552">
        <f t="shared" si="8"/>
        <v>2855</v>
      </c>
      <c r="CJ43" s="552">
        <f t="shared" si="8"/>
        <v>2865</v>
      </c>
      <c r="CK43" s="552">
        <f t="shared" si="8"/>
        <v>2875</v>
      </c>
      <c r="CL43" s="552">
        <f t="shared" si="8"/>
        <v>2885</v>
      </c>
      <c r="CM43" s="552">
        <f t="shared" si="8"/>
        <v>2895</v>
      </c>
      <c r="CN43" s="552">
        <f t="shared" si="8"/>
        <v>2905</v>
      </c>
      <c r="CO43" s="552">
        <f t="shared" si="8"/>
        <v>2915</v>
      </c>
      <c r="CP43" s="552">
        <f t="shared" si="8"/>
        <v>2925</v>
      </c>
      <c r="CQ43" s="552">
        <f t="shared" si="8"/>
        <v>2935</v>
      </c>
      <c r="CR43" s="552">
        <f t="shared" si="8"/>
        <v>2945</v>
      </c>
      <c r="CS43" s="552">
        <f t="shared" si="8"/>
        <v>2955</v>
      </c>
      <c r="CT43" s="552">
        <f t="shared" si="8"/>
        <v>2965</v>
      </c>
      <c r="CU43" s="552">
        <f t="shared" si="8"/>
        <v>2975</v>
      </c>
      <c r="CV43" s="552">
        <f t="shared" si="8"/>
        <v>2985</v>
      </c>
      <c r="CW43" s="552">
        <f t="shared" si="8"/>
        <v>2995</v>
      </c>
      <c r="CX43" s="552">
        <f t="shared" si="8"/>
        <v>3005</v>
      </c>
      <c r="CY43" s="552">
        <f t="shared" si="8"/>
        <v>3015</v>
      </c>
      <c r="CZ43" s="552"/>
      <c r="DA43" s="552"/>
    </row>
    <row r="44" spans="1:105" s="561" customFormat="1" ht="10.75">
      <c r="A44" s="561" t="s">
        <v>1055</v>
      </c>
      <c r="B44" s="561">
        <f>+Parameters!B9</f>
        <v>1.4999999999999999E-2</v>
      </c>
      <c r="C44" s="561">
        <f>+Parameters!B10</f>
        <v>1.5</v>
      </c>
      <c r="D44" s="561">
        <f>+Parameters!B11</f>
        <v>1.7543801951616089E-3</v>
      </c>
      <c r="E44" s="561">
        <f>+Parameters!B12</f>
        <v>2.2592107531775219E-3</v>
      </c>
      <c r="F44" s="561">
        <f>+Parameters!B13</f>
        <v>2</v>
      </c>
      <c r="G44" s="561">
        <f>+Parameters!B14</f>
        <v>1.2</v>
      </c>
      <c r="H44" s="561">
        <f>+Parameters!B15</f>
        <v>2.8</v>
      </c>
      <c r="I44" s="561">
        <f>+Parameters!B16</f>
        <v>2250</v>
      </c>
      <c r="J44" s="561">
        <f>+Parameters!B17</f>
        <v>6000</v>
      </c>
      <c r="K44" s="561">
        <f>+Parameters!B18</f>
        <v>3.2</v>
      </c>
      <c r="L44" s="561">
        <f>+Parameters!B19</f>
        <v>0.1</v>
      </c>
      <c r="M44" s="561">
        <f>+Parameters!B20</f>
        <v>0.1</v>
      </c>
      <c r="N44" s="561">
        <f>+Parameters!B21</f>
        <v>3.3E-3</v>
      </c>
      <c r="O44" s="561">
        <f>+Parameters!B22</f>
        <v>0.1</v>
      </c>
      <c r="P44" s="561">
        <f>+Parameters!B23</f>
        <v>-2.5000000000000001E-3</v>
      </c>
      <c r="Q44" s="561">
        <f>+Parameters!B24</f>
        <v>0</v>
      </c>
      <c r="R44" s="561">
        <f>+Parameters!B25</f>
        <v>1</v>
      </c>
      <c r="S44" s="561">
        <f>+Parameters!B26</f>
        <v>0</v>
      </c>
      <c r="T44" s="561">
        <f>+Parameters!B27</f>
        <v>1</v>
      </c>
      <c r="U44" s="561">
        <f>+Parameters!B28</f>
        <v>12</v>
      </c>
      <c r="V44" s="561">
        <f>+Parameters!B29</f>
        <v>0</v>
      </c>
      <c r="W44" s="561">
        <f>+Parameters!B30</f>
        <v>0</v>
      </c>
    </row>
    <row r="45" spans="1:105" s="563" customFormat="1" ht="10.75">
      <c r="A45" s="563" t="str">
        <f>+Global!A34</f>
        <v>Population (millions)</v>
      </c>
      <c r="B45" s="563">
        <f>+Global!B34</f>
        <v>6410.8916214811798</v>
      </c>
      <c r="C45" s="563">
        <f>+Global!C34</f>
        <v>7182.9956289201327</v>
      </c>
      <c r="D45" s="563">
        <f>+Global!D34</f>
        <v>7868.2302650287293</v>
      </c>
      <c r="E45" s="563">
        <f>+Global!E34</f>
        <v>8397.5753251317292</v>
      </c>
      <c r="F45" s="563">
        <f>+Global!F34</f>
        <v>8788.5836504763902</v>
      </c>
      <c r="G45" s="563">
        <f>+Global!G34</f>
        <v>8922.3413886935887</v>
      </c>
      <c r="H45" s="563">
        <f>+Global!H34</f>
        <v>8924.7180531038521</v>
      </c>
      <c r="I45" s="563">
        <f>+Global!I34</f>
        <v>8932.8387752622839</v>
      </c>
      <c r="J45" s="563">
        <f>+Global!J34</f>
        <v>8946.7260348496911</v>
      </c>
      <c r="K45" s="563">
        <f>+Global!K34</f>
        <v>8966.4087942738133</v>
      </c>
      <c r="L45" s="563">
        <f>+Global!L34</f>
        <v>8939.5343861113051</v>
      </c>
      <c r="M45" s="563">
        <f>+Global!M34</f>
        <v>8862.7748533697068</v>
      </c>
      <c r="N45" s="563">
        <f>+Global!N34</f>
        <v>8787.3831912107071</v>
      </c>
      <c r="O45" s="563">
        <f>+Global!O34</f>
        <v>8713.3367090625325</v>
      </c>
      <c r="P45" s="563">
        <f>+Global!P34</f>
        <v>8640.6131554708427</v>
      </c>
      <c r="Q45" s="563">
        <f>+Global!Q34</f>
        <v>8569.190709346145</v>
      </c>
      <c r="R45" s="563">
        <f>+Global!R34</f>
        <v>8499.0479713925215</v>
      </c>
      <c r="S45" s="563">
        <f>+Global!S34</f>
        <v>8430.1639557138042</v>
      </c>
      <c r="T45" s="563">
        <f>+Global!T34</f>
        <v>8362.5180815935764</v>
      </c>
      <c r="U45" s="563">
        <f>+Global!U34</f>
        <v>8296.0901654452373</v>
      </c>
      <c r="V45" s="563">
        <f>+Global!V34</f>
        <v>8278.1344289194294</v>
      </c>
      <c r="W45" s="563">
        <f>+Global!W34</f>
        <v>8307.9335523918471</v>
      </c>
      <c r="X45" s="563">
        <f>+Global!X34</f>
        <v>8353.0483441793804</v>
      </c>
      <c r="Y45" s="563">
        <f>+Global!Y34</f>
        <v>8398.4126022836317</v>
      </c>
      <c r="Z45" s="563">
        <f>+Global!Z34</f>
        <v>8444.0277330360495</v>
      </c>
      <c r="AA45" s="563">
        <f>+Global!AA34</f>
        <v>8489.8951508556893</v>
      </c>
      <c r="AB45" s="563">
        <f>+Global!AB34</f>
        <v>8536.016278296669</v>
      </c>
      <c r="AC45" s="563">
        <f>+Global!AC34</f>
        <v>8582.392546095889</v>
      </c>
      <c r="AD45" s="563">
        <f>+Global!AD34</f>
        <v>8629.0253932210544</v>
      </c>
      <c r="AE45" s="563">
        <f>+Global!AE34</f>
        <v>8675.9162669189718</v>
      </c>
      <c r="AF45" s="563">
        <f>+Global!AF34</f>
        <v>8699.4589182731143</v>
      </c>
      <c r="AG45" s="563">
        <f>+Global!AG34</f>
        <v>8699.4589182731143</v>
      </c>
      <c r="AH45" s="563">
        <f>+Global!AH34</f>
        <v>8699.4589182731143</v>
      </c>
      <c r="AI45" s="563">
        <f>+Global!AI34</f>
        <v>8699.4589182731143</v>
      </c>
      <c r="AJ45" s="563">
        <f>+Global!AJ34</f>
        <v>8699.4589182731143</v>
      </c>
      <c r="AK45" s="563">
        <f>+Global!AK34</f>
        <v>8699.4589182731143</v>
      </c>
      <c r="AL45" s="563">
        <f>+Global!AL34</f>
        <v>8699.4589182731143</v>
      </c>
      <c r="AM45" s="563">
        <f>+Global!AM34</f>
        <v>8699.4589182731143</v>
      </c>
      <c r="AN45" s="563">
        <f>+Global!AN34</f>
        <v>8699.4589182731143</v>
      </c>
      <c r="AO45" s="563">
        <f>+Global!AO34</f>
        <v>8699.4589182731143</v>
      </c>
      <c r="AP45" s="563">
        <f>+Global!AP34</f>
        <v>8699.4589182731143</v>
      </c>
      <c r="AQ45" s="563">
        <f>+Global!AQ34</f>
        <v>8699.4589182731143</v>
      </c>
      <c r="AR45" s="563">
        <f>+Global!AR34</f>
        <v>8699.4589182731143</v>
      </c>
      <c r="AS45" s="563">
        <f>+Global!AS34</f>
        <v>8699.4589182731143</v>
      </c>
      <c r="AT45" s="563">
        <f>+Global!AT34</f>
        <v>8699.4589182731143</v>
      </c>
      <c r="AU45" s="563">
        <f>+Global!AU34</f>
        <v>8699.4589182731143</v>
      </c>
      <c r="AV45" s="563">
        <f>+Global!AV34</f>
        <v>8699.4589182731143</v>
      </c>
      <c r="AW45" s="563">
        <f>+Global!AW34</f>
        <v>8699.4589182731143</v>
      </c>
      <c r="AX45" s="563">
        <f>+Global!AX34</f>
        <v>8699.4589182731143</v>
      </c>
      <c r="AY45" s="563">
        <f>+Global!AY34</f>
        <v>8699.4589182731143</v>
      </c>
      <c r="AZ45" s="563">
        <f>+Global!AZ34</f>
        <v>8699.4589182731143</v>
      </c>
      <c r="BA45" s="563">
        <f>+Global!BA34</f>
        <v>8699.4589182731143</v>
      </c>
      <c r="BB45" s="563">
        <f>+Global!BB34</f>
        <v>8699.4589182731143</v>
      </c>
      <c r="BC45" s="563">
        <f>+Global!BC34</f>
        <v>8699.4589182731143</v>
      </c>
      <c r="BD45" s="563">
        <f>+Global!BD34</f>
        <v>8699.4589182731143</v>
      </c>
      <c r="BE45" s="563">
        <f>+Global!BE34</f>
        <v>8699.4589182731143</v>
      </c>
      <c r="BF45" s="563">
        <f>+Global!BF34</f>
        <v>8699.4589182731143</v>
      </c>
      <c r="BG45" s="563">
        <f>+Global!BG34</f>
        <v>8699.4589182731143</v>
      </c>
      <c r="BH45" s="563">
        <f>+Global!BH34</f>
        <v>8699.4589182731143</v>
      </c>
      <c r="BI45" s="563">
        <f>+Global!BI34</f>
        <v>8699.4589182731143</v>
      </c>
    </row>
    <row r="46" spans="1:105" s="563" customFormat="1" ht="10.75">
      <c r="A46" s="563" t="s">
        <v>1124</v>
      </c>
      <c r="B46" s="563">
        <f>+B14</f>
        <v>1004</v>
      </c>
    </row>
    <row r="47" spans="1:105" s="563" customFormat="1" ht="10.75">
      <c r="A47" s="563" t="str">
        <f>+Global!A42</f>
        <v xml:space="preserve">     Climate damages ($ trillions per year)</v>
      </c>
      <c r="B47" s="563">
        <f>+Global!B42</f>
        <v>8.7272389229831049E-2</v>
      </c>
      <c r="C47" s="563">
        <f>+Global!C42</f>
        <v>0.24561446295493283</v>
      </c>
      <c r="D47" s="563">
        <f>+Global!D42</f>
        <v>0.50434772324994981</v>
      </c>
      <c r="E47" s="563">
        <f>+Global!E42</f>
        <v>0.96390289856267941</v>
      </c>
      <c r="F47" s="563">
        <f>+Global!F42</f>
        <v>1.701251318085383</v>
      </c>
      <c r="G47" s="563">
        <f>+Global!G42</f>
        <v>2.773327300186196</v>
      </c>
      <c r="H47" s="563">
        <f>+Global!H42</f>
        <v>4.2503014818375391</v>
      </c>
      <c r="I47" s="563">
        <f>+Global!I42</f>
        <v>6.2343405684292748</v>
      </c>
      <c r="J47" s="563">
        <f>+Global!J42</f>
        <v>8.814218465136662</v>
      </c>
      <c r="K47" s="563">
        <f>+Global!K42</f>
        <v>12.199560025835012</v>
      </c>
      <c r="L47" s="563">
        <f>+Global!L42</f>
        <v>16.423387745225853</v>
      </c>
      <c r="M47" s="563">
        <f>+Global!M42</f>
        <v>21.523596216440637</v>
      </c>
      <c r="N47" s="563">
        <f>+Global!N42</f>
        <v>27.585984582490369</v>
      </c>
      <c r="O47" s="563">
        <f>+Global!O42</f>
        <v>34.63542086558823</v>
      </c>
      <c r="P47" s="563">
        <f>+Global!P42</f>
        <v>42.747409760855476</v>
      </c>
      <c r="Q47" s="563">
        <f>+Global!Q42</f>
        <v>51.986265409846624</v>
      </c>
      <c r="R47" s="563">
        <f>+Global!R42</f>
        <v>62.40839312509695</v>
      </c>
      <c r="S47" s="563">
        <f>+Global!S42</f>
        <v>74.063212686424436</v>
      </c>
      <c r="T47" s="563">
        <f>+Global!T42</f>
        <v>86.993752102276176</v>
      </c>
      <c r="U47" s="563">
        <f>+Global!U42</f>
        <v>101.2367923089846</v>
      </c>
      <c r="V47" s="563">
        <f>+Global!V42</f>
        <v>117.23686008620439</v>
      </c>
      <c r="W47" s="563">
        <f>+Global!W42</f>
        <v>135.34692018191163</v>
      </c>
      <c r="X47" s="563">
        <f>+Global!X42</f>
        <v>155.57317246422008</v>
      </c>
      <c r="Y47" s="563">
        <f>+Global!Y42</f>
        <v>177.86999966830695</v>
      </c>
      <c r="Z47" s="563">
        <f>+Global!Z42</f>
        <v>202.26060855215087</v>
      </c>
      <c r="AA47" s="563">
        <f>+Global!AA42</f>
        <v>228.65444600653859</v>
      </c>
      <c r="AB47" s="563">
        <f>+Global!AB42</f>
        <v>255.34172056310308</v>
      </c>
      <c r="AC47" s="563">
        <f>+Global!AC42</f>
        <v>280.99174389128893</v>
      </c>
      <c r="AD47" s="563">
        <f>+Global!AD42</f>
        <v>306.57864527429615</v>
      </c>
      <c r="AE47" s="563">
        <f>+Global!AE42</f>
        <v>332.76441846561693</v>
      </c>
      <c r="AF47" s="563">
        <f>+Global!AF42</f>
        <v>359.31621509093929</v>
      </c>
      <c r="AG47" s="563">
        <f>+Global!AG42</f>
        <v>386.15207653015705</v>
      </c>
      <c r="AH47" s="563">
        <f>+Global!AH42</f>
        <v>413.98731827748247</v>
      </c>
      <c r="AI47" s="563">
        <f>+Global!AI42</f>
        <v>443.14004141751343</v>
      </c>
      <c r="AJ47" s="563">
        <f>+Global!AJ42</f>
        <v>473.77207177487162</v>
      </c>
      <c r="AK47" s="563">
        <f>+Global!AK42</f>
        <v>505.98862072568272</v>
      </c>
      <c r="AL47" s="563">
        <f>+Global!AL42</f>
        <v>539.86084145919494</v>
      </c>
      <c r="AM47" s="563">
        <f>+Global!AM42</f>
        <v>575.43877551840433</v>
      </c>
      <c r="AN47" s="563">
        <f>+Global!AN42</f>
        <v>612.75923107716972</v>
      </c>
      <c r="AO47" s="563">
        <f>+Global!AO42</f>
        <v>651.85046613173563</v>
      </c>
      <c r="AP47" s="563">
        <f>+Global!AP42</f>
        <v>692.73481736360145</v>
      </c>
      <c r="AQ47" s="563">
        <f>+Global!AQ42</f>
        <v>735.42998349571235</v>
      </c>
      <c r="AR47" s="563">
        <f>+Global!AR42</f>
        <v>779.94939979897572</v>
      </c>
      <c r="AS47" s="563">
        <f>+Global!AS42</f>
        <v>826.30196892253161</v>
      </c>
      <c r="AT47" s="563">
        <f>+Global!AT42</f>
        <v>874.49130637025019</v>
      </c>
      <c r="AU47" s="563">
        <f>+Global!AU42</f>
        <v>924.5145951828863</v>
      </c>
      <c r="AV47" s="563">
        <f>+Global!AV42</f>
        <v>976.3611121335498</v>
      </c>
      <c r="AW47" s="563">
        <f>+Global!AW42</f>
        <v>1030.0104825207609</v>
      </c>
      <c r="AX47" s="563">
        <f>+Global!AX42</f>
        <v>1085.4307431572738</v>
      </c>
      <c r="AY47" s="563">
        <f>+Global!AY42</f>
        <v>1142.5763476632451</v>
      </c>
      <c r="AZ47" s="563">
        <f>+Global!AZ42</f>
        <v>1201.3863402029419</v>
      </c>
      <c r="BA47" s="563">
        <f>+Global!BA42</f>
        <v>1261.7830559759909</v>
      </c>
      <c r="BB47" s="563">
        <f>+Global!BB42</f>
        <v>1323.6718711247736</v>
      </c>
      <c r="BC47" s="563">
        <f>+Global!BC42</f>
        <v>1386.9426897128337</v>
      </c>
      <c r="BD47" s="563">
        <f>+Global!BD42</f>
        <v>1451.4739465596695</v>
      </c>
      <c r="BE47" s="563">
        <f>+Global!BE42</f>
        <v>1517.139780072026</v>
      </c>
      <c r="BF47" s="563">
        <f>+Global!BF42</f>
        <v>1583.8204561213579</v>
      </c>
      <c r="BG47" s="563">
        <f>+Global!BG42</f>
        <v>1651.4147683811289</v>
      </c>
      <c r="BH47" s="563">
        <f>+Global!BH42</f>
        <v>1719.850580848195</v>
      </c>
      <c r="BI47" s="563">
        <f>+Global!BI42</f>
        <v>1789.0854452661229</v>
      </c>
    </row>
    <row r="48" spans="1:105" s="563" customFormat="1" ht="10.75">
      <c r="A48" s="563" t="str">
        <f>+Global!A45</f>
        <v>Abatement cost ($ trillion)</v>
      </c>
      <c r="B48" s="563">
        <f>+Global!B45</f>
        <v>1.2013015615920438E-9</v>
      </c>
      <c r="C48" s="563">
        <f>+Global!C45</f>
        <v>1.5701660121315383E-9</v>
      </c>
      <c r="D48" s="563">
        <f>+Global!D45</f>
        <v>1.8775042438919125E-9</v>
      </c>
      <c r="E48" s="563">
        <f>+Global!E45</f>
        <v>2.1535366168892804E-9</v>
      </c>
      <c r="F48" s="563">
        <f>+Global!F45</f>
        <v>2.4072810876153653E-9</v>
      </c>
      <c r="G48" s="563">
        <f>+Global!G45</f>
        <v>2.6254649986630694E-9</v>
      </c>
      <c r="H48" s="563">
        <f>+Global!H45</f>
        <v>2.8287051540750147E-9</v>
      </c>
      <c r="I48" s="563">
        <f>+Global!I45</f>
        <v>3.0369737546324278E-9</v>
      </c>
      <c r="J48" s="563">
        <f>+Global!J45</f>
        <v>3.2524597274324425E-9</v>
      </c>
      <c r="K48" s="563">
        <f>+Global!K45</f>
        <v>3.4781386222193758E-9</v>
      </c>
      <c r="L48" s="563">
        <f>+Global!L45</f>
        <v>3.727654018550465E-9</v>
      </c>
      <c r="M48" s="563">
        <f>+Global!M45</f>
        <v>4.0466588863016395E-9</v>
      </c>
      <c r="N48" s="563">
        <f>+Global!N45</f>
        <v>4.6293881463789872E-9</v>
      </c>
      <c r="O48" s="563">
        <f>+Global!O45</f>
        <v>6.2163021137612682E-9</v>
      </c>
      <c r="P48" s="563">
        <f>+Global!P45</f>
        <v>1.1891721976679888E-8</v>
      </c>
      <c r="Q48" s="563">
        <f>+Global!Q45</f>
        <v>3.5689446263242494E-8</v>
      </c>
      <c r="R48" s="563">
        <f>+Global!R45</f>
        <v>1.4410511326663262E-7</v>
      </c>
      <c r="S48" s="563">
        <f>+Global!S45</f>
        <v>6.3712600355036833E-7</v>
      </c>
      <c r="T48" s="563">
        <f>+Global!T45</f>
        <v>2.7625125178701809E-6</v>
      </c>
      <c r="U48" s="563">
        <f>+Global!U45</f>
        <v>1.1287593226960434E-5</v>
      </c>
      <c r="V48" s="563">
        <f>+Global!V45</f>
        <v>4.3121910685360879E-5</v>
      </c>
      <c r="W48" s="563">
        <f>+Global!W45</f>
        <v>1.5450246508004689E-4</v>
      </c>
      <c r="X48" s="563">
        <f>+Global!X45</f>
        <v>5.2037262738644603E-4</v>
      </c>
      <c r="Y48" s="563">
        <f>+Global!Y45</f>
        <v>1.6475394440002911E-3</v>
      </c>
      <c r="Z48" s="563">
        <f>+Global!Z45</f>
        <v>4.8944971843340119E-3</v>
      </c>
      <c r="AA48" s="563">
        <f>+Global!AA45</f>
        <v>1.9573923920480671E-2</v>
      </c>
      <c r="AB48" s="563">
        <f>+Global!AB45</f>
        <v>1.2342494478331787</v>
      </c>
      <c r="AC48" s="563">
        <f>+Global!AC45</f>
        <v>0.62809517265243009</v>
      </c>
      <c r="AD48" s="563">
        <f>+Global!AD45</f>
        <v>0.31954877909326196</v>
      </c>
      <c r="AE48" s="563">
        <f>+Global!AE45</f>
        <v>0.16252211462714683</v>
      </c>
      <c r="AF48" s="563">
        <f>+Global!AF45</f>
        <v>8.2469711578538052E-2</v>
      </c>
      <c r="AG48" s="563">
        <f>+Global!AG45</f>
        <v>4.1733889743607457E-2</v>
      </c>
      <c r="AH48" s="563">
        <f>+Global!AH45</f>
        <v>2.1096689024089316E-2</v>
      </c>
      <c r="AI48" s="563">
        <f>+Global!AI45</f>
        <v>1.0655683386361187E-2</v>
      </c>
      <c r="AJ48" s="563">
        <f>+Global!AJ45</f>
        <v>5.3783261694395137E-3</v>
      </c>
      <c r="AK48" s="563">
        <f>+Global!AK45</f>
        <v>2.7129764185973688E-3</v>
      </c>
      <c r="AL48" s="563">
        <f>+Global!AL45</f>
        <v>1.3677324291174312E-3</v>
      </c>
      <c r="AM48" s="563">
        <f>+Global!AM45</f>
        <v>6.891761703703179E-4</v>
      </c>
      <c r="AN48" s="563">
        <f>+Global!AN45</f>
        <v>3.4709485512035083E-4</v>
      </c>
      <c r="AO48" s="563">
        <f>+Global!AO45</f>
        <v>1.7473018765067414E-4</v>
      </c>
      <c r="AP48" s="563">
        <f>+Global!AP45</f>
        <v>8.7922742591276789E-5</v>
      </c>
      <c r="AQ48" s="563">
        <f>+Global!AQ45</f>
        <v>4.42240512315292E-5</v>
      </c>
      <c r="AR48" s="563">
        <f>+Global!AR45</f>
        <v>2.2235619984371015E-5</v>
      </c>
      <c r="AS48" s="563">
        <f>+Global!AS45</f>
        <v>1.1175880835570439E-5</v>
      </c>
      <c r="AT48" s="563">
        <f>+Global!AT45</f>
        <v>5.6151778289125447E-6</v>
      </c>
      <c r="AU48" s="563">
        <f>+Global!AU45</f>
        <v>2.8203375759598319E-6</v>
      </c>
      <c r="AV48" s="563">
        <f>+Global!AV45</f>
        <v>1.4161211241822422E-6</v>
      </c>
      <c r="AW48" s="563">
        <f>+Global!AW45</f>
        <v>7.1083178876239259E-7</v>
      </c>
      <c r="AX48" s="563">
        <f>+Global!AX45</f>
        <v>3.5670202734717695E-7</v>
      </c>
      <c r="AY48" s="563">
        <f>+Global!AY45</f>
        <v>1.7894594902665424E-7</v>
      </c>
      <c r="AZ48" s="563">
        <f>+Global!AZ45</f>
        <v>8.9747328727117396E-8</v>
      </c>
      <c r="BA48" s="563">
        <f>+Global!BA45</f>
        <v>4.4999895818704224E-8</v>
      </c>
      <c r="BB48" s="563">
        <f>+Global!BB45</f>
        <v>2.2558004778442526E-8</v>
      </c>
      <c r="BC48" s="563">
        <f>+Global!BC45</f>
        <v>1.1305789555557137E-8</v>
      </c>
      <c r="BD48" s="563">
        <f>+Global!BD45</f>
        <v>5.6653698740808458E-9</v>
      </c>
      <c r="BE48" s="563">
        <f>+Global!BE45</f>
        <v>2.8386044578376681E-9</v>
      </c>
      <c r="BF48" s="563">
        <f>+Global!BF45</f>
        <v>1.4222005595645088E-9</v>
      </c>
      <c r="BG48" s="563">
        <f>+Global!BG45</f>
        <v>7.1258519835770428E-10</v>
      </c>
      <c r="BH48" s="563">
        <f>+Global!BH45</f>
        <v>3.5709748454064825E-10</v>
      </c>
      <c r="BI48" s="563">
        <f>+Global!BI45</f>
        <v>1.7901175872673633E-10</v>
      </c>
    </row>
    <row r="49" spans="1:61" s="563" customFormat="1" ht="10.75">
      <c r="A49" s="563" t="str">
        <f>+Global!A46</f>
        <v>Gross output (net of damages and abatement, $trill p.a.)</v>
      </c>
      <c r="B49" s="563">
        <f>+Global!B46</f>
        <v>55.291673303443062</v>
      </c>
      <c r="C49" s="563">
        <f>+Global!C46</f>
        <v>81.029788827802435</v>
      </c>
      <c r="D49" s="563">
        <f>+Global!D46</f>
        <v>111.80513597979453</v>
      </c>
      <c r="E49" s="563">
        <f>+Global!E46</f>
        <v>146.52832446973443</v>
      </c>
      <c r="F49" s="563">
        <f>+Global!F46</f>
        <v>184.98432415748195</v>
      </c>
      <c r="G49" s="563">
        <f>+Global!G46</f>
        <v>225.24465940483756</v>
      </c>
      <c r="H49" s="563">
        <f>+Global!H46</f>
        <v>267.74895215291536</v>
      </c>
      <c r="I49" s="563">
        <f>+Global!I46</f>
        <v>314.14562574851084</v>
      </c>
      <c r="J49" s="563">
        <f>+Global!J46</f>
        <v>364.4477223797528</v>
      </c>
      <c r="K49" s="563">
        <f>+Global!K46</f>
        <v>418.47835031795483</v>
      </c>
      <c r="L49" s="563">
        <f>+Global!L46</f>
        <v>475.64986754763368</v>
      </c>
      <c r="M49" s="563">
        <f>+Global!M46</f>
        <v>535.06272326966121</v>
      </c>
      <c r="N49" s="563">
        <f>+Global!N46</f>
        <v>597.92986465839454</v>
      </c>
      <c r="O49" s="563">
        <f>+Global!O46</f>
        <v>660.8327418176732</v>
      </c>
      <c r="P49" s="563">
        <f>+Global!P46</f>
        <v>723.78099988363272</v>
      </c>
      <c r="Q49" s="563">
        <f>+Global!Q46</f>
        <v>786.60672668082361</v>
      </c>
      <c r="R49" s="563">
        <f>+Global!R46</f>
        <v>849.06176179992997</v>
      </c>
      <c r="S49" s="563">
        <f>+Global!S46</f>
        <v>910.8735723065397</v>
      </c>
      <c r="T49" s="563">
        <f>+Global!T46</f>
        <v>971.77677300068694</v>
      </c>
      <c r="U49" s="563">
        <f>+Global!U46</f>
        <v>1031.5305514482111</v>
      </c>
      <c r="V49" s="563">
        <f>+Global!V46</f>
        <v>1093.547781754361</v>
      </c>
      <c r="W49" s="563">
        <f>+Global!W46</f>
        <v>1159.0170598190462</v>
      </c>
      <c r="X49" s="563">
        <f>+Global!X46</f>
        <v>1225.7891301367522</v>
      </c>
      <c r="Y49" s="563">
        <f>+Global!Y46</f>
        <v>1292.6607951012638</v>
      </c>
      <c r="Z49" s="563">
        <f>+Global!Z46</f>
        <v>1359.2083847017941</v>
      </c>
      <c r="AA49" s="563">
        <f>+Global!AA46</f>
        <v>1425.2809136307928</v>
      </c>
      <c r="AB49" s="563">
        <f>+Global!AB46</f>
        <v>1491.2984316675233</v>
      </c>
      <c r="AC49" s="563">
        <f>+Global!AC46</f>
        <v>1561.7062088155235</v>
      </c>
      <c r="AD49" s="563">
        <f>+Global!AD46</f>
        <v>1634.5878809350927</v>
      </c>
      <c r="AE49" s="563">
        <f>+Global!AE46</f>
        <v>1709.419326053136</v>
      </c>
      <c r="AF49" s="563">
        <f>+Global!AF46</f>
        <v>1782.3240488831248</v>
      </c>
      <c r="AG49" s="563">
        <f>+Global!AG46</f>
        <v>1851.8921141116678</v>
      </c>
      <c r="AH49" s="563">
        <f>+Global!AH46</f>
        <v>1920.6866764425665</v>
      </c>
      <c r="AI49" s="563">
        <f>+Global!AI46</f>
        <v>1988.8583923424351</v>
      </c>
      <c r="AJ49" s="563">
        <f>+Global!AJ46</f>
        <v>2056.4889185143679</v>
      </c>
      <c r="AK49" s="563">
        <f>+Global!AK46</f>
        <v>2123.6213725600464</v>
      </c>
      <c r="AL49" s="563">
        <f>+Global!AL46</f>
        <v>2190.2896598488596</v>
      </c>
      <c r="AM49" s="563">
        <f>+Global!AM46</f>
        <v>2256.5307364476403</v>
      </c>
      <c r="AN49" s="563">
        <f>+Global!AN46</f>
        <v>2322.3883979131024</v>
      </c>
      <c r="AO49" s="563">
        <f>+Global!AO46</f>
        <v>2387.9134092919185</v>
      </c>
      <c r="AP49" s="563">
        <f>+Global!AP46</f>
        <v>2453.1623755444311</v>
      </c>
      <c r="AQ49" s="563">
        <f>+Global!AQ46</f>
        <v>2518.1964850075187</v>
      </c>
      <c r="AR49" s="563">
        <f>+Global!AR46</f>
        <v>2583.0806240176785</v>
      </c>
      <c r="AS49" s="563">
        <f>+Global!AS46</f>
        <v>2647.8830616623227</v>
      </c>
      <c r="AT49" s="563">
        <f>+Global!AT46</f>
        <v>2712.6757785500836</v>
      </c>
      <c r="AU49" s="563">
        <f>+Global!AU46</f>
        <v>2777.5354760851301</v>
      </c>
      <c r="AV49" s="563">
        <f>+Global!AV46</f>
        <v>2842.54530697377</v>
      </c>
      <c r="AW49" s="563">
        <f>+Global!AW46</f>
        <v>2907.7973886535387</v>
      </c>
      <c r="AX49" s="563">
        <f>+Global!AX46</f>
        <v>2973.396184516314</v>
      </c>
      <c r="AY49" s="563">
        <f>+Global!AY46</f>
        <v>3039.4628535605061</v>
      </c>
      <c r="AZ49" s="563">
        <f>+Global!AZ46</f>
        <v>3106.1406705772365</v>
      </c>
      <c r="BA49" s="563">
        <f>+Global!BA46</f>
        <v>3173.6016031209165</v>
      </c>
      <c r="BB49" s="563">
        <f>+Global!BB46</f>
        <v>3242.0541041745287</v>
      </c>
      <c r="BC49" s="563">
        <f>+Global!BC46</f>
        <v>3311.7521657374505</v>
      </c>
      <c r="BD49" s="563">
        <f>+Global!BD46</f>
        <v>3383.0057403020828</v>
      </c>
      <c r="BE49" s="563">
        <f>+Global!BE46</f>
        <v>3456.1928969009496</v>
      </c>
      <c r="BF49" s="563">
        <f>+Global!BF46</f>
        <v>3531.7747465801049</v>
      </c>
      <c r="BG49" s="563">
        <f>+Global!BG46</f>
        <v>3610.3155670054643</v>
      </c>
      <c r="BH49" s="563">
        <f>+Global!BH46</f>
        <v>3692.5130976969463</v>
      </c>
      <c r="BI49" s="563">
        <f>+Global!BI46</f>
        <v>3779.248126821602</v>
      </c>
    </row>
    <row r="50" spans="1:61" s="563" customFormat="1" ht="10.75">
      <c r="A50" s="563" t="str">
        <f>+Global!A48</f>
        <v>Consumption ($trill per year)</v>
      </c>
      <c r="B50" s="563">
        <f>+Global!B48</f>
        <v>43.426252805621154</v>
      </c>
      <c r="C50" s="563">
        <f>+Global!C48</f>
        <v>63.05911607013428</v>
      </c>
      <c r="D50" s="563">
        <f>+Global!D48</f>
        <v>87.530537851667731</v>
      </c>
      <c r="E50" s="563">
        <f>+Global!E48</f>
        <v>115.24054687011754</v>
      </c>
      <c r="F50" s="563">
        <f>+Global!F48</f>
        <v>146.09795666144163</v>
      </c>
      <c r="G50" s="563">
        <f>+Global!G48</f>
        <v>178.03780732669122</v>
      </c>
      <c r="H50" s="563">
        <f>+Global!H48</f>
        <v>211.27523776810665</v>
      </c>
      <c r="I50" s="563">
        <f>+Global!I48</f>
        <v>247.4273025094657</v>
      </c>
      <c r="J50" s="563">
        <f>+Global!J48</f>
        <v>286.45513882568804</v>
      </c>
      <c r="K50" s="563">
        <f>+Global!K48</f>
        <v>328.20629865878459</v>
      </c>
      <c r="L50" s="563">
        <f>+Global!L48</f>
        <v>372.28065104708526</v>
      </c>
      <c r="M50" s="563">
        <f>+Global!M48</f>
        <v>416.51527322571161</v>
      </c>
      <c r="N50" s="563">
        <f>+Global!N48</f>
        <v>465.42785725433049</v>
      </c>
      <c r="O50" s="563">
        <f>+Global!O48</f>
        <v>514.36582555407836</v>
      </c>
      <c r="P50" s="563">
        <f>+Global!P48</f>
        <v>563.33702080699607</v>
      </c>
      <c r="Q50" s="563">
        <f>+Global!Q48</f>
        <v>612.2110774804612</v>
      </c>
      <c r="R50" s="563">
        <f>+Global!R48</f>
        <v>660.79514421255089</v>
      </c>
      <c r="S50" s="563">
        <f>+Global!S48</f>
        <v>708.87737192540624</v>
      </c>
      <c r="T50" s="563">
        <f>+Global!T48</f>
        <v>756.25144351710867</v>
      </c>
      <c r="U50" s="563">
        <f>+Global!U48</f>
        <v>802.73013346066341</v>
      </c>
      <c r="V50" s="563">
        <f>+Global!V48</f>
        <v>850.96277958388566</v>
      </c>
      <c r="W50" s="563">
        <f>+Global!W48</f>
        <v>901.87153296670112</v>
      </c>
      <c r="X50" s="563">
        <f>+Global!X48</f>
        <v>953.78720374787645</v>
      </c>
      <c r="Y50" s="563">
        <f>+Global!Y48</f>
        <v>1005.7755754047797</v>
      </c>
      <c r="Z50" s="563">
        <f>+Global!Z48</f>
        <v>1057.5075832167554</v>
      </c>
      <c r="AA50" s="563">
        <f>+Global!AA48</f>
        <v>1108.8660673892552</v>
      </c>
      <c r="AB50" s="563">
        <f>+Global!AB48</f>
        <v>1160.1777373605298</v>
      </c>
      <c r="AC50" s="563">
        <f>+Global!AC48</f>
        <v>1214.900368116997</v>
      </c>
      <c r="AD50" s="563">
        <f>+Global!AD48</f>
        <v>1271.5436455022436</v>
      </c>
      <c r="AE50" s="563">
        <f>+Global!AE48</f>
        <v>1329.700207277029</v>
      </c>
      <c r="AF50" s="563">
        <f>+Global!AF48</f>
        <v>1386.3541440649669</v>
      </c>
      <c r="AG50" s="563">
        <f>+Global!AG48</f>
        <v>1440.4095212045761</v>
      </c>
      <c r="AH50" s="563">
        <f>+Global!AH48</f>
        <v>1493.8615498900365</v>
      </c>
      <c r="AI50" s="563">
        <f>+Global!AI48</f>
        <v>1546.8275221287913</v>
      </c>
      <c r="AJ50" s="563">
        <f>+Global!AJ48</f>
        <v>1599.3710881075172</v>
      </c>
      <c r="AK50" s="563">
        <f>+Global!AK48</f>
        <v>1651.5258600219727</v>
      </c>
      <c r="AL50" s="563">
        <f>+Global!AL48</f>
        <v>1703.3182411433327</v>
      </c>
      <c r="AM50" s="563">
        <f>+Global!AM48</f>
        <v>1754.7769780946094</v>
      </c>
      <c r="AN50" s="563">
        <f>+Global!AN48</f>
        <v>1805.9361170917007</v>
      </c>
      <c r="AO50" s="563">
        <f>+Global!AO48</f>
        <v>1856.835111613035</v>
      </c>
      <c r="AP50" s="563">
        <f>+Global!AP48</f>
        <v>1907.5179487136897</v>
      </c>
      <c r="AQ50" s="563">
        <f>+Global!AQ48</f>
        <v>1958.032175485564</v>
      </c>
      <c r="AR50" s="563">
        <f>+Global!AR48</f>
        <v>2008.4282133906281</v>
      </c>
      <c r="AS50" s="563">
        <f>+Global!AS48</f>
        <v>2058.7591153792609</v>
      </c>
      <c r="AT50" s="563">
        <f>+Global!AT48</f>
        <v>2109.0808233414314</v>
      </c>
      <c r="AU50" s="563">
        <f>+Global!AU48</f>
        <v>2159.4529542860569</v>
      </c>
      <c r="AV50" s="563">
        <f>+Global!AV48</f>
        <v>2209.9401468940891</v>
      </c>
      <c r="AW50" s="563">
        <f>+Global!AW48</f>
        <v>2260.6140163505015</v>
      </c>
      <c r="AX50" s="563">
        <f>+Global!AX48</f>
        <v>2311.5557833549187</v>
      </c>
      <c r="AY50" s="563">
        <f>+Global!AY48</f>
        <v>2362.8596554511209</v>
      </c>
      <c r="AZ50" s="563">
        <f>+Global!AZ48</f>
        <v>2414.6370399620855</v>
      </c>
      <c r="BA50" s="563">
        <f>+Global!BA48</f>
        <v>2467.0216555177708</v>
      </c>
      <c r="BB50" s="563">
        <f>+Global!BB48</f>
        <v>2520.1755879530301</v>
      </c>
      <c r="BC50" s="563">
        <f>+Global!BC48</f>
        <v>2574.2963257561087</v>
      </c>
      <c r="BD50" s="563">
        <f>+Global!BD48</f>
        <v>2629.6248582173021</v>
      </c>
      <c r="BE50" s="563">
        <f>+Global!BE48</f>
        <v>2686.4551211108778</v>
      </c>
      <c r="BF50" s="563">
        <f>+Global!BF48</f>
        <v>2745.1455935486956</v>
      </c>
      <c r="BG50" s="563">
        <f>+Global!BG48</f>
        <v>2806.1349326168161</v>
      </c>
      <c r="BH50" s="563">
        <f>+Global!BH48</f>
        <v>2869.9655058126145</v>
      </c>
      <c r="BI50" s="563">
        <f>+Global!BI48</f>
        <v>2869.9655058126145</v>
      </c>
    </row>
    <row r="51" spans="1:61" s="563" customFormat="1" ht="10.75">
      <c r="A51" s="563" t="str">
        <f>+Global!A49</f>
        <v>Net capital accumulation ($trill per year)</v>
      </c>
      <c r="B51" s="563">
        <f>+Global!B49</f>
        <v>3.4379640233796138</v>
      </c>
      <c r="C51" s="563">
        <f>+Global!C49</f>
        <v>5.5247447591222203</v>
      </c>
      <c r="D51" s="563">
        <f>+Global!D49</f>
        <v>8.0316116444076293</v>
      </c>
      <c r="E51" s="563">
        <f>+Global!E49</f>
        <v>9.104375190119697</v>
      </c>
      <c r="F51" s="563">
        <f>+Global!F49</f>
        <v>10.187678810866137</v>
      </c>
      <c r="G51" s="563">
        <f>+Global!G49</f>
        <v>11.150813852436059</v>
      </c>
      <c r="H51" s="563">
        <f>+Global!H49</f>
        <v>12.208532962018936</v>
      </c>
      <c r="I51" s="563">
        <f>+Global!I49</f>
        <v>13.523714535768514</v>
      </c>
      <c r="J51" s="563">
        <f>+Global!J49</f>
        <v>14.96003654292597</v>
      </c>
      <c r="K51" s="563">
        <f>+Global!K49</f>
        <v>16.490502520646011</v>
      </c>
      <c r="L51" s="563">
        <f>+Global!L49</f>
        <v>18.029350800469444</v>
      </c>
      <c r="M51" s="563">
        <f>+Global!M49</f>
        <v>19.383610754501504</v>
      </c>
      <c r="N51" s="563">
        <f>+Global!N49</f>
        <v>21.936880704786383</v>
      </c>
      <c r="O51" s="563">
        <f>+Global!O49</f>
        <v>21.603474704919112</v>
      </c>
      <c r="P51" s="563">
        <f>+Global!P49</f>
        <v>21.497574720381856</v>
      </c>
      <c r="Q51" s="563">
        <f>+Global!Q49</f>
        <v>21.472803632477781</v>
      </c>
      <c r="R51" s="563">
        <f>+Global!R49</f>
        <v>21.438773798871573</v>
      </c>
      <c r="S51" s="563">
        <f>+Global!S49</f>
        <v>21.346206592864107</v>
      </c>
      <c r="T51" s="563">
        <f>+Global!T49</f>
        <v>21.172544810606531</v>
      </c>
      <c r="U51" s="563">
        <f>+Global!U49</f>
        <v>20.911538999954466</v>
      </c>
      <c r="V51" s="563">
        <f>+Global!V49</f>
        <v>20.566491302563946</v>
      </c>
      <c r="W51" s="563">
        <f>+Global!W49</f>
        <v>20.95567628863591</v>
      </c>
      <c r="X51" s="563">
        <f>+Global!X49</f>
        <v>21.867317201431618</v>
      </c>
      <c r="Y51" s="563">
        <f>+Global!Y49</f>
        <v>22.481061587498118</v>
      </c>
      <c r="Z51" s="563">
        <f>+Global!Z49</f>
        <v>22.721954793729179</v>
      </c>
      <c r="AA51" s="563">
        <f>+Global!AA49</f>
        <v>22.73823754205478</v>
      </c>
      <c r="AB51" s="563">
        <f>+Global!AB49</f>
        <v>22.64237795328571</v>
      </c>
      <c r="AC51" s="563">
        <f>+Global!AC49</f>
        <v>22.600757090361906</v>
      </c>
      <c r="AD51" s="563">
        <f>+Global!AD49</f>
        <v>23.565543118879834</v>
      </c>
      <c r="AE51" s="563">
        <f>+Global!AE49</f>
        <v>24.455191549122663</v>
      </c>
      <c r="AF51" s="563">
        <f>+Global!AF49</f>
        <v>25.201881384953097</v>
      </c>
      <c r="AG51" s="563">
        <f>+Global!AG49</f>
        <v>25.038138730941242</v>
      </c>
      <c r="AH51" s="563">
        <f>+Global!AH49</f>
        <v>24.242947244645801</v>
      </c>
      <c r="AI51" s="563">
        <f>+Global!AI49</f>
        <v>23.795526674127917</v>
      </c>
      <c r="AJ51" s="563">
        <f>+Global!AJ49</f>
        <v>23.502730783206626</v>
      </c>
      <c r="AK51" s="563">
        <f>+Global!AK49</f>
        <v>23.281855700785844</v>
      </c>
      <c r="AL51" s="563">
        <f>+Global!AL49</f>
        <v>23.095563259606596</v>
      </c>
      <c r="AM51" s="563">
        <f>+Global!AM49</f>
        <v>22.928831138043478</v>
      </c>
      <c r="AN51" s="563">
        <f>+Global!AN49</f>
        <v>22.777128722033556</v>
      </c>
      <c r="AO51" s="563">
        <f>+Global!AO49</f>
        <v>22.640416181126461</v>
      </c>
      <c r="AP51" s="563">
        <f>+Global!AP49</f>
        <v>22.520241854731346</v>
      </c>
      <c r="AQ51" s="563">
        <f>+Global!AQ49</f>
        <v>22.418451952439955</v>
      </c>
      <c r="AR51" s="563">
        <f>+Global!AR49</f>
        <v>22.336713547447317</v>
      </c>
      <c r="AS51" s="563">
        <f>+Global!AS49</f>
        <v>22.276431541779612</v>
      </c>
      <c r="AT51" s="563">
        <f>+Global!AT49</f>
        <v>22.238847056994135</v>
      </c>
      <c r="AU51" s="563">
        <f>+Global!AU49</f>
        <v>22.225215427045487</v>
      </c>
      <c r="AV51" s="563">
        <f>+Global!AV49</f>
        <v>22.237020036409849</v>
      </c>
      <c r="AW51" s="563">
        <f>+Global!AW49</f>
        <v>22.276207739375039</v>
      </c>
      <c r="AX51" s="563">
        <f>+Global!AX49</f>
        <v>22.34544558926531</v>
      </c>
      <c r="AY51" s="563">
        <f>+Global!AY49</f>
        <v>22.448403969762815</v>
      </c>
      <c r="AZ51" s="563">
        <f>+Global!AZ49</f>
        <v>22.590071426901336</v>
      </c>
      <c r="BA51" s="563">
        <f>+Global!BA49</f>
        <v>22.777103372645527</v>
      </c>
      <c r="BB51" s="563">
        <f>+Global!BB49</f>
        <v>23.018201861964325</v>
      </c>
      <c r="BC51" s="563">
        <f>+Global!BC49</f>
        <v>23.324519337489726</v>
      </c>
      <c r="BD51" s="563">
        <f>+Global!BD49</f>
        <v>23.710080778522148</v>
      </c>
      <c r="BE51" s="563">
        <f>+Global!BE49</f>
        <v>24.192236083939214</v>
      </c>
      <c r="BF51" s="563">
        <f>+Global!BF49</f>
        <v>24.792204845569756</v>
      </c>
      <c r="BG51" s="563">
        <f>+Global!BG49</f>
        <v>25.535884553531346</v>
      </c>
      <c r="BH51" s="563">
        <f>+Global!BH49</f>
        <v>26.455293749936352</v>
      </c>
      <c r="BI51" s="563">
        <f>+Global!BI49</f>
        <v>27.591348052798573</v>
      </c>
    </row>
    <row r="52" spans="1:61" s="563" customFormat="1" ht="10.75">
      <c r="A52" s="563" t="str">
        <f>+Global!A51</f>
        <v>NET NATIONAL INCOME (Consumption basis)</v>
      </c>
      <c r="B52" s="563">
        <f>+Global!B51</f>
        <v>46.864216829000767</v>
      </c>
      <c r="C52" s="563">
        <f>+Global!C51</f>
        <v>68.583860829256494</v>
      </c>
      <c r="D52" s="563">
        <f>+Global!D51</f>
        <v>95.562149496075364</v>
      </c>
      <c r="E52" s="563">
        <f>+Global!E51</f>
        <v>124.34492206023724</v>
      </c>
      <c r="F52" s="563">
        <f>+Global!F51</f>
        <v>156.28563547230777</v>
      </c>
      <c r="G52" s="563">
        <f>+Global!G51</f>
        <v>189.18862117912727</v>
      </c>
      <c r="H52" s="563">
        <f>+Global!H51</f>
        <v>223.4837707301256</v>
      </c>
      <c r="I52" s="563">
        <f>+Global!I51</f>
        <v>260.95101704523427</v>
      </c>
      <c r="J52" s="563">
        <f>+Global!J51</f>
        <v>301.41517536861397</v>
      </c>
      <c r="K52" s="563">
        <f>+Global!K51</f>
        <v>344.69680117943062</v>
      </c>
      <c r="L52" s="563">
        <f>+Global!L51</f>
        <v>390.31000184755476</v>
      </c>
      <c r="M52" s="563">
        <f>+Global!M51</f>
        <v>435.89888398021316</v>
      </c>
      <c r="N52" s="563">
        <f>+Global!N51</f>
        <v>487.36473795911689</v>
      </c>
      <c r="O52" s="563">
        <f>+Global!O51</f>
        <v>535.96930025899735</v>
      </c>
      <c r="P52" s="563">
        <f>+Global!P51</f>
        <v>584.83459552737793</v>
      </c>
      <c r="Q52" s="563">
        <f>+Global!Q51</f>
        <v>633.68388111293905</v>
      </c>
      <c r="R52" s="563">
        <f>+Global!R51</f>
        <v>682.23391801142247</v>
      </c>
      <c r="S52" s="563">
        <f>+Global!S51</f>
        <v>730.22357851827041</v>
      </c>
      <c r="T52" s="563">
        <f>+Global!T51</f>
        <v>777.42398832771528</v>
      </c>
      <c r="U52" s="563">
        <f>+Global!U51</f>
        <v>823.64167246061777</v>
      </c>
      <c r="V52" s="563">
        <f>+Global!V51</f>
        <v>871.52927088644958</v>
      </c>
      <c r="W52" s="563">
        <f>+Global!W51</f>
        <v>922.82720925533704</v>
      </c>
      <c r="X52" s="563">
        <f>+Global!X51</f>
        <v>975.65452094930799</v>
      </c>
      <c r="Y52" s="563">
        <f>+Global!Y51</f>
        <v>1028.2566369922777</v>
      </c>
      <c r="Z52" s="563">
        <f>+Global!Z51</f>
        <v>1080.2295380104845</v>
      </c>
      <c r="AA52" s="563">
        <f>+Global!AA51</f>
        <v>1131.6043049313103</v>
      </c>
      <c r="AB52" s="563">
        <f>+Global!AB51</f>
        <v>1182.8201153138157</v>
      </c>
      <c r="AC52" s="563">
        <f>+Global!AC51</f>
        <v>1237.5011252073591</v>
      </c>
      <c r="AD52" s="563">
        <f>+Global!AD51</f>
        <v>1295.1091886211236</v>
      </c>
      <c r="AE52" s="563">
        <f>+Global!AE51</f>
        <v>1354.1553988261514</v>
      </c>
      <c r="AF52" s="563">
        <f>+Global!AF51</f>
        <v>1411.5560254499198</v>
      </c>
      <c r="AG52" s="563">
        <f>+Global!AG51</f>
        <v>1465.4476599355173</v>
      </c>
      <c r="AH52" s="563">
        <f>+Global!AH51</f>
        <v>1518.1044971346828</v>
      </c>
      <c r="AI52" s="563">
        <f>+Global!AI51</f>
        <v>1570.6230488029194</v>
      </c>
      <c r="AJ52" s="563">
        <f>+Global!AJ51</f>
        <v>1622.8738188907241</v>
      </c>
      <c r="AK52" s="563">
        <f>+Global!AK51</f>
        <v>1674.8077157227583</v>
      </c>
      <c r="AL52" s="563">
        <f>+Global!AL51</f>
        <v>1726.4138044029394</v>
      </c>
      <c r="AM52" s="563">
        <f>+Global!AM51</f>
        <v>1777.7058092326529</v>
      </c>
      <c r="AN52" s="563">
        <f>+Global!AN51</f>
        <v>1828.7132458137339</v>
      </c>
      <c r="AO52" s="563">
        <f>+Global!AO51</f>
        <v>1879.4755277941615</v>
      </c>
      <c r="AP52" s="563">
        <f>+Global!AP51</f>
        <v>1930.0381905684212</v>
      </c>
      <c r="AQ52" s="563">
        <f>+Global!AQ51</f>
        <v>1980.4506274380042</v>
      </c>
      <c r="AR52" s="563">
        <f>+Global!AR51</f>
        <v>2030.7649269380754</v>
      </c>
      <c r="AS52" s="563">
        <f>+Global!AS51</f>
        <v>2081.0355469210408</v>
      </c>
      <c r="AT52" s="563">
        <f>+Global!AT51</f>
        <v>2131.3196703984254</v>
      </c>
      <c r="AU52" s="563">
        <f>+Global!AU51</f>
        <v>2181.6781697131023</v>
      </c>
      <c r="AV52" s="563">
        <f>+Global!AV51</f>
        <v>2232.177166930499</v>
      </c>
      <c r="AW52" s="563">
        <f>+Global!AW51</f>
        <v>2282.8902240898765</v>
      </c>
      <c r="AX52" s="563">
        <f>+Global!AX51</f>
        <v>2333.9012289441844</v>
      </c>
      <c r="AY52" s="563">
        <f>+Global!AY51</f>
        <v>2385.3080594208836</v>
      </c>
      <c r="AZ52" s="563">
        <f>+Global!AZ51</f>
        <v>2437.2271113889865</v>
      </c>
      <c r="BA52" s="563">
        <f>+Global!BA51</f>
        <v>2489.7987588904161</v>
      </c>
      <c r="BB52" s="563">
        <f>+Global!BB51</f>
        <v>2543.193789814994</v>
      </c>
      <c r="BC52" s="563">
        <f>+Global!BC51</f>
        <v>2597.6208450935974</v>
      </c>
      <c r="BD52" s="563">
        <f>+Global!BD51</f>
        <v>2653.3349389958244</v>
      </c>
      <c r="BE52" s="563">
        <f>+Global!BE51</f>
        <v>2710.6473571948168</v>
      </c>
      <c r="BF52" s="563">
        <f>+Global!BF51</f>
        <v>2769.937798394265</v>
      </c>
      <c r="BG52" s="563">
        <f>+Global!BG51</f>
        <v>2831.6708171703476</v>
      </c>
      <c r="BH52" s="563">
        <f>+Global!BH51</f>
        <v>2896.4207995625507</v>
      </c>
      <c r="BI52" s="563">
        <f>+Global!BI51</f>
        <v>2897.5568538654134</v>
      </c>
    </row>
    <row r="53" spans="1:61" s="563" customFormat="1" ht="10.75">
      <c r="A53" s="563" t="str">
        <f>+Global!A52</f>
        <v>World per capita consumption</v>
      </c>
      <c r="B53" s="563">
        <f>+Global!B52</f>
        <v>6.7738241994469881</v>
      </c>
      <c r="C53" s="563">
        <f>+Global!C52</f>
        <v>8.7789439570652199</v>
      </c>
      <c r="D53" s="563">
        <f>+Global!D52</f>
        <v>11.124552142393119</v>
      </c>
      <c r="E53" s="563">
        <f>+Global!E52</f>
        <v>13.723073912208083</v>
      </c>
      <c r="F53" s="563">
        <f>+Global!F52</f>
        <v>16.623606541370556</v>
      </c>
      <c r="G53" s="563">
        <f>+Global!G52</f>
        <v>19.954157722803696</v>
      </c>
      <c r="H53" s="563">
        <f>+Global!H52</f>
        <v>23.673043395990423</v>
      </c>
      <c r="I53" s="563">
        <f>+Global!I52</f>
        <v>27.698619524474829</v>
      </c>
      <c r="J53" s="563">
        <f>+Global!J52</f>
        <v>32.01787309792153</v>
      </c>
      <c r="K53" s="563">
        <f>+Global!K52</f>
        <v>36.603985630053565</v>
      </c>
      <c r="L53" s="563">
        <f>+Global!L52</f>
        <v>41.644299911801923</v>
      </c>
      <c r="M53" s="563">
        <f>+Global!M52</f>
        <v>46.996034550888851</v>
      </c>
      <c r="N53" s="563">
        <f>+Global!N52</f>
        <v>52.965467321359043</v>
      </c>
      <c r="O53" s="563">
        <f>+Global!O52</f>
        <v>59.032015257610645</v>
      </c>
      <c r="P53" s="563">
        <f>+Global!P52</f>
        <v>65.196417276280528</v>
      </c>
      <c r="Q53" s="563">
        <f>+Global!Q52</f>
        <v>71.443278396493383</v>
      </c>
      <c r="R53" s="563">
        <f>+Global!R52</f>
        <v>77.749313386247806</v>
      </c>
      <c r="S53" s="563">
        <f>+Global!S52</f>
        <v>84.088207020569584</v>
      </c>
      <c r="T53" s="563">
        <f>+Global!T52</f>
        <v>90.433459890707468</v>
      </c>
      <c r="U53" s="563">
        <f>+Global!U52</f>
        <v>96.760054128170424</v>
      </c>
      <c r="V53" s="563">
        <f>+Global!V52</f>
        <v>102.79644367830886</v>
      </c>
      <c r="W53" s="563">
        <f>+Global!W52</f>
        <v>108.55545813881156</v>
      </c>
      <c r="X53" s="563">
        <f>+Global!X52</f>
        <v>114.18432702026679</v>
      </c>
      <c r="Y53" s="563">
        <f>+Global!Y52</f>
        <v>119.75781889202455</v>
      </c>
      <c r="Z53" s="563">
        <f>+Global!Z52</f>
        <v>125.23734130803579</v>
      </c>
      <c r="AA53" s="563">
        <f>+Global!AA52</f>
        <v>130.61010150137056</v>
      </c>
      <c r="AB53" s="563">
        <f>+Global!AB52</f>
        <v>135.91559569893874</v>
      </c>
      <c r="AC53" s="563">
        <f>+Global!AC52</f>
        <v>141.55730602996624</v>
      </c>
      <c r="AD53" s="563">
        <f>+Global!AD52</f>
        <v>147.35657708240907</v>
      </c>
      <c r="AE53" s="563">
        <f>+Global!AE52</f>
        <v>153.26337488377325</v>
      </c>
      <c r="AF53" s="563">
        <f>+Global!AF52</f>
        <v>159.36096222639156</v>
      </c>
      <c r="AG53" s="563">
        <f>+Global!AG52</f>
        <v>165.57461041387438</v>
      </c>
      <c r="AH53" s="563">
        <f>+Global!AH52</f>
        <v>171.71890389093019</v>
      </c>
      <c r="AI53" s="563">
        <f>+Global!AI52</f>
        <v>177.80732533602725</v>
      </c>
      <c r="AJ53" s="563">
        <f>+Global!AJ52</f>
        <v>183.84719131761821</v>
      </c>
      <c r="AK53" s="563">
        <f>+Global!AK52</f>
        <v>189.84236554677688</v>
      </c>
      <c r="AL53" s="563">
        <f>+Global!AL52</f>
        <v>195.79588307101861</v>
      </c>
      <c r="AM53" s="563">
        <f>+Global!AM52</f>
        <v>201.71104830539753</v>
      </c>
      <c r="AN53" s="563">
        <f>+Global!AN52</f>
        <v>207.59177485146259</v>
      </c>
      <c r="AO53" s="563">
        <f>+Global!AO52</f>
        <v>213.44259787384868</v>
      </c>
      <c r="AP53" s="563">
        <f>+Global!AP52</f>
        <v>219.26857367036587</v>
      </c>
      <c r="AQ53" s="563">
        <f>+Global!AQ52</f>
        <v>225.07516776390997</v>
      </c>
      <c r="AR53" s="563">
        <f>+Global!AR52</f>
        <v>230.86817608529051</v>
      </c>
      <c r="AS53" s="563">
        <f>+Global!AS52</f>
        <v>236.65369705406169</v>
      </c>
      <c r="AT53" s="563">
        <f>+Global!AT52</f>
        <v>242.43816117245308</v>
      </c>
      <c r="AU53" s="563">
        <f>+Global!AU52</f>
        <v>248.22842139643311</v>
      </c>
      <c r="AV53" s="563">
        <f>+Global!AV52</f>
        <v>254.03190792155306</v>
      </c>
      <c r="AW53" s="563">
        <f>+Global!AW52</f>
        <v>259.85685289025361</v>
      </c>
      <c r="AX53" s="563">
        <f>+Global!AX52</f>
        <v>265.71259259579034</v>
      </c>
      <c r="AY53" s="563">
        <f>+Global!AY52</f>
        <v>271.60995616497036</v>
      </c>
      <c r="AZ53" s="563">
        <f>+Global!AZ52</f>
        <v>277.5617498336785</v>
      </c>
      <c r="BA53" s="563">
        <f>+Global!BA52</f>
        <v>283.5833445153491</v>
      </c>
      <c r="BB53" s="563">
        <f>+Global!BB52</f>
        <v>289.69337192448023</v>
      </c>
      <c r="BC53" s="563">
        <f>+Global!BC52</f>
        <v>295.91453329917204</v>
      </c>
      <c r="BD53" s="563">
        <f>+Global!BD52</f>
        <v>302.27453028070573</v>
      </c>
      <c r="BE53" s="563">
        <f>+Global!BE52</f>
        <v>308.80715069163779</v>
      </c>
      <c r="BF53" s="563">
        <f>+Global!BF52</f>
        <v>315.55360159038725</v>
      </c>
      <c r="BG53" s="563">
        <f>+Global!BG52</f>
        <v>322.56430646767717</v>
      </c>
      <c r="BH53" s="563">
        <f>+Global!BH52</f>
        <v>329.90161029259929</v>
      </c>
      <c r="BI53" s="563">
        <f>+Global!BI52</f>
        <v>329.90161029259929</v>
      </c>
    </row>
    <row r="54" spans="1:61" s="563" customFormat="1" ht="10.75">
      <c r="A54" s="563" t="str">
        <f>+Global!A53</f>
        <v>World gross savings rate</v>
      </c>
      <c r="B54" s="563">
        <f>+Global!B53</f>
        <v>0.21459687849749043</v>
      </c>
      <c r="C54" s="563">
        <f>+Global!C53</f>
        <v>0.22177859547255996</v>
      </c>
      <c r="D54" s="563">
        <f>+Global!D53</f>
        <v>0.21711523281465095</v>
      </c>
      <c r="E54" s="563">
        <f>+Global!E53</f>
        <v>0.21352716420421092</v>
      </c>
      <c r="F54" s="563">
        <f>+Global!F53</f>
        <v>0.21021439342576587</v>
      </c>
      <c r="G54" s="563">
        <f>+Global!G53</f>
        <v>0.20958033900950501</v>
      </c>
      <c r="H54" s="563">
        <f>+Global!H53</f>
        <v>0.21092039364006832</v>
      </c>
      <c r="I54" s="563">
        <f>+Global!I53</f>
        <v>0.2123802395149581</v>
      </c>
      <c r="J54" s="563">
        <f>+Global!J53</f>
        <v>0.21400211543316183</v>
      </c>
      <c r="K54" s="563">
        <f>+Global!K53</f>
        <v>0.21571498642781073</v>
      </c>
      <c r="L54" s="563">
        <f>+Global!L53</f>
        <v>0.21732207565514894</v>
      </c>
      <c r="M54" s="563">
        <f>+Global!M53</f>
        <v>0.22155804336271057</v>
      </c>
      <c r="N54" s="563">
        <f>+Global!N53</f>
        <v>0.22160125331716662</v>
      </c>
      <c r="O54" s="563">
        <f>+Global!O53</f>
        <v>0.22163992035371294</v>
      </c>
      <c r="P54" s="563">
        <f>+Global!P53</f>
        <v>0.2216747594955274</v>
      </c>
      <c r="Q54" s="563">
        <f>+Global!Q53</f>
        <v>0.2217062774637647</v>
      </c>
      <c r="R54" s="563">
        <f>+Global!R53</f>
        <v>0.22173489145038372</v>
      </c>
      <c r="S54" s="563">
        <f>+Global!S53</f>
        <v>0.22176096279710145</v>
      </c>
      <c r="T54" s="563">
        <f>+Global!T53</f>
        <v>0.22178481259443106</v>
      </c>
      <c r="U54" s="563">
        <f>+Global!U53</f>
        <v>0.22180672949174862</v>
      </c>
      <c r="V54" s="563">
        <f>+Global!V53</f>
        <v>0.22183301563768909</v>
      </c>
      <c r="W54" s="563">
        <f>+Global!W53</f>
        <v>0.22186517849227549</v>
      </c>
      <c r="X54" s="563">
        <f>+Global!X53</f>
        <v>0.22189944395944394</v>
      </c>
      <c r="Y54" s="563">
        <f>+Global!Y53</f>
        <v>0.22193387529325526</v>
      </c>
      <c r="Z54" s="563">
        <f>+Global!Z53</f>
        <v>0.22196802556602158</v>
      </c>
      <c r="AA54" s="563">
        <f>+Global!AA53</f>
        <v>0.22200174240423609</v>
      </c>
      <c r="AB54" s="563">
        <f>+Global!AB53</f>
        <v>0.22203516564873249</v>
      </c>
      <c r="AC54" s="563">
        <f>+Global!AC53</f>
        <v>0.22206855472615528</v>
      </c>
      <c r="AD54" s="563">
        <f>+Global!AD53</f>
        <v>0.22210138694113146</v>
      </c>
      <c r="AE54" s="563">
        <f>+Global!AE53</f>
        <v>0.22213339523476505</v>
      </c>
      <c r="AF54" s="563">
        <f>+Global!AF53</f>
        <v>0.22216493407373838</v>
      </c>
      <c r="AG54" s="563">
        <f>+Global!AG53</f>
        <v>0.2221957692737816</v>
      </c>
      <c r="AH54" s="563">
        <f>+Global!AH53</f>
        <v>0.22222527588054164</v>
      </c>
      <c r="AI54" s="563">
        <f>+Global!AI53</f>
        <v>0.22225356612394576</v>
      </c>
      <c r="AJ54" s="563">
        <f>+Global!AJ53</f>
        <v>0.22228071656086434</v>
      </c>
      <c r="AK54" s="563">
        <f>+Global!AK53</f>
        <v>0.22230681920899953</v>
      </c>
      <c r="AL54" s="563">
        <f>+Global!AL53</f>
        <v>0.2223319717169876</v>
      </c>
      <c r="AM54" s="563">
        <f>+Global!AM53</f>
        <v>0.22235627029079175</v>
      </c>
      <c r="AN54" s="563">
        <f>+Global!AN53</f>
        <v>0.22237980575750615</v>
      </c>
      <c r="AO54" s="563">
        <f>+Global!AO53</f>
        <v>0.22240266150871979</v>
      </c>
      <c r="AP54" s="563">
        <f>+Global!AP53</f>
        <v>0.22242491254157049</v>
      </c>
      <c r="AQ54" s="563">
        <f>+Global!AQ53</f>
        <v>0.22244662513706992</v>
      </c>
      <c r="AR54" s="563">
        <f>+Global!AR53</f>
        <v>0.22246785690074433</v>
      </c>
      <c r="AS54" s="563">
        <f>+Global!AS53</f>
        <v>0.2224886570002883</v>
      </c>
      <c r="AT54" s="563">
        <f>+Global!AT53</f>
        <v>0.22250906650232705</v>
      </c>
      <c r="AU54" s="563">
        <f>+Global!AU53</f>
        <v>0.22252911875323578</v>
      </c>
      <c r="AV54" s="563">
        <f>+Global!AV53</f>
        <v>0.2225488397766876</v>
      </c>
      <c r="AW54" s="563">
        <f>+Global!AW53</f>
        <v>0.2225682486779853</v>
      </c>
      <c r="AX54" s="563">
        <f>+Global!AX53</f>
        <v>0.22258735805469454</v>
      </c>
      <c r="AY54" s="563">
        <f>+Global!AY53</f>
        <v>0.22260617441558617</v>
      </c>
      <c r="AZ54" s="563">
        <f>+Global!AZ53</f>
        <v>0.22262469860601775</v>
      </c>
      <c r="BA54" s="563">
        <f>+Global!BA53</f>
        <v>0.22264292622876658</v>
      </c>
      <c r="BB54" s="563">
        <f>+Global!BB53</f>
        <v>0.22266084803828368</v>
      </c>
      <c r="BC54" s="563">
        <f>+Global!BC53</f>
        <v>0.2226784502810546</v>
      </c>
      <c r="BD54" s="563">
        <f>+Global!BD53</f>
        <v>0.22269571497017571</v>
      </c>
      <c r="BE54" s="563">
        <f>+Global!BE53</f>
        <v>0.22271262014347326</v>
      </c>
      <c r="BF54" s="563">
        <f>+Global!BF53</f>
        <v>0.22272914029784019</v>
      </c>
      <c r="BG54" s="563">
        <f>+Global!BG53</f>
        <v>0.22274524746202917</v>
      </c>
      <c r="BH54" s="563">
        <f>+Global!BH53</f>
        <v>0.22276091380619933</v>
      </c>
      <c r="BI54" s="563">
        <f>+Global!BI53</f>
        <v>0.24059881502771463</v>
      </c>
    </row>
    <row r="55" spans="1:61" s="563" customFormat="1" ht="10.75">
      <c r="A55" s="563" t="str">
        <f>+Results!A5</f>
        <v>Total carbon emissions (GTC per year)</v>
      </c>
      <c r="B55" s="563">
        <f>+Results!B5</f>
        <v>9.5676363556275419</v>
      </c>
      <c r="C55" s="563">
        <f>+Results!C5</f>
        <v>11.283554134481566</v>
      </c>
      <c r="D55" s="563">
        <f>+Results!D5</f>
        <v>12.742375356834383</v>
      </c>
      <c r="E55" s="563">
        <f>+Results!E5</f>
        <v>13.997138010168921</v>
      </c>
      <c r="F55" s="563">
        <f>+Results!F5</f>
        <v>15.097382892849556</v>
      </c>
      <c r="G55" s="563">
        <f>+Results!G5</f>
        <v>15.959183583922162</v>
      </c>
      <c r="H55" s="563">
        <f>+Results!H5</f>
        <v>16.704702475286986</v>
      </c>
      <c r="I55" s="563">
        <f>+Results!I5</f>
        <v>17.457584834215687</v>
      </c>
      <c r="J55" s="563">
        <f>+Results!J5</f>
        <v>18.223401665710835</v>
      </c>
      <c r="K55" s="563">
        <f>+Results!K5</f>
        <v>19.003084907822327</v>
      </c>
      <c r="L55" s="563">
        <f>+Results!L5</f>
        <v>19.789378172420033</v>
      </c>
      <c r="M55" s="563">
        <f>+Results!M5</f>
        <v>20.562646191930135</v>
      </c>
      <c r="N55" s="563">
        <f>+Results!N5</f>
        <v>21.34148195603078</v>
      </c>
      <c r="O55" s="563">
        <f>+Results!O5</f>
        <v>22.042587824271536</v>
      </c>
      <c r="P55" s="563">
        <f>+Results!P5</f>
        <v>22.68245083095805</v>
      </c>
      <c r="Q55" s="563">
        <f>+Results!Q5</f>
        <v>23.267289948139481</v>
      </c>
      <c r="R55" s="563">
        <f>+Results!R5</f>
        <v>23.7976469636247</v>
      </c>
      <c r="S55" s="563">
        <f>+Results!S5</f>
        <v>24.270179115577285</v>
      </c>
      <c r="T55" s="563">
        <f>+Results!T5</f>
        <v>24.67758628308637</v>
      </c>
      <c r="U55" s="563">
        <f>+Results!U5</f>
        <v>25.007778668970211</v>
      </c>
      <c r="V55" s="563">
        <f>+Results!V5</f>
        <v>25.327648801422541</v>
      </c>
      <c r="W55" s="563">
        <f>+Results!W5</f>
        <v>25.630930202874275</v>
      </c>
      <c r="X55" s="563">
        <f>+Results!X5</f>
        <v>25.816047283025014</v>
      </c>
      <c r="Y55" s="563">
        <f>+Results!Y5</f>
        <v>25.806960191655804</v>
      </c>
      <c r="Z55" s="563">
        <f>+Results!Z5</f>
        <v>25.528327142566091</v>
      </c>
      <c r="AA55" s="563">
        <f>+Results!AA5</f>
        <v>23.317483624635315</v>
      </c>
      <c r="AB55" s="563">
        <f>+Results!AB5</f>
        <v>4.835703278458523E-3</v>
      </c>
      <c r="AC55" s="563">
        <f>+Results!AC5</f>
        <v>3.8685626227668189E-3</v>
      </c>
      <c r="AD55" s="563">
        <f>+Results!AD5</f>
        <v>3.0948500982134553E-3</v>
      </c>
      <c r="AE55" s="563">
        <f>+Results!AE5</f>
        <v>2.4758800785707642E-3</v>
      </c>
      <c r="AF55" s="563">
        <f>+Results!AF5</f>
        <v>1.9807040628566112E-3</v>
      </c>
      <c r="AG55" s="563">
        <f>+Results!AG5</f>
        <v>1.5845632502852892E-3</v>
      </c>
      <c r="AH55" s="563">
        <f>+Results!AH5</f>
        <v>1.2676506002282316E-3</v>
      </c>
      <c r="AI55" s="563">
        <f>+Results!AI5</f>
        <v>1.0141204801825854E-3</v>
      </c>
      <c r="AJ55" s="563">
        <f>+Results!AJ5</f>
        <v>8.1129638414606823E-4</v>
      </c>
      <c r="AK55" s="563">
        <f>+Results!AK5</f>
        <v>6.4903710731685472E-4</v>
      </c>
      <c r="AL55" s="563">
        <f>+Results!AL5</f>
        <v>5.1922968585348377E-4</v>
      </c>
      <c r="AM55" s="563">
        <f>+Results!AM5</f>
        <v>4.1538374868278706E-4</v>
      </c>
      <c r="AN55" s="563">
        <f>+Results!AN5</f>
        <v>3.3230699894622965E-4</v>
      </c>
      <c r="AO55" s="563">
        <f>+Results!AO5</f>
        <v>2.658455991569837E-4</v>
      </c>
      <c r="AP55" s="563">
        <f>+Results!AP5</f>
        <v>2.12676479325587E-4</v>
      </c>
      <c r="AQ55" s="563">
        <f>+Results!AQ5</f>
        <v>1.7014118346046962E-4</v>
      </c>
      <c r="AR55" s="563">
        <f>+Results!AR5</f>
        <v>1.3611294676837569E-4</v>
      </c>
      <c r="AS55" s="563">
        <f>+Results!AS5</f>
        <v>1.0889035741470056E-4</v>
      </c>
      <c r="AT55" s="563">
        <f>+Results!AT5</f>
        <v>8.7112285931760449E-5</v>
      </c>
      <c r="AU55" s="563">
        <f>+Results!AU5</f>
        <v>6.9689828745408375E-5</v>
      </c>
      <c r="AV55" s="563">
        <f>+Results!AV5</f>
        <v>5.5751862996326699E-5</v>
      </c>
      <c r="AW55" s="563">
        <f>+Results!AW5</f>
        <v>4.460149039706136E-5</v>
      </c>
      <c r="AX55" s="563">
        <f>+Results!AX5</f>
        <v>3.568119231764909E-5</v>
      </c>
      <c r="AY55" s="563">
        <f>+Results!AY5</f>
        <v>2.8544953854119276E-5</v>
      </c>
      <c r="AZ55" s="563">
        <f>+Results!AZ5</f>
        <v>2.2835963083295419E-5</v>
      </c>
      <c r="BA55" s="563">
        <f>+Results!BA5</f>
        <v>1.8268770466636334E-5</v>
      </c>
      <c r="BB55" s="563">
        <f>+Results!BB5</f>
        <v>1.4615016373309069E-5</v>
      </c>
      <c r="BC55" s="563">
        <f>+Results!BC5</f>
        <v>1.1692013098647256E-5</v>
      </c>
      <c r="BD55" s="563">
        <f>+Results!BD5</f>
        <v>9.3536104789178057E-6</v>
      </c>
      <c r="BE55" s="563">
        <f>+Results!BE5</f>
        <v>7.4828883831342453E-6</v>
      </c>
      <c r="BF55" s="563">
        <f>+Results!BF5</f>
        <v>5.9863107065073967E-6</v>
      </c>
      <c r="BG55" s="563">
        <f>+Results!BG5</f>
        <v>4.7890485652059181E-6</v>
      </c>
      <c r="BH55" s="563">
        <f>+Results!BH5</f>
        <v>3.8312388521647341E-6</v>
      </c>
      <c r="BI55" s="563">
        <f>+Results!BI5</f>
        <v>3.0649910817317878E-6</v>
      </c>
    </row>
    <row r="56" spans="1:61" s="563" customFormat="1" ht="10.75">
      <c r="A56" s="563" t="str">
        <f>+Global!A56</f>
        <v>Industrial emissions (GTC per year)</v>
      </c>
      <c r="B56" s="563">
        <f>+Global!B56</f>
        <v>7.9676363556275431</v>
      </c>
      <c r="C56" s="563">
        <f>+Global!C56</f>
        <v>10.003554134481567</v>
      </c>
      <c r="D56" s="563">
        <f>+Global!D56</f>
        <v>11.718375356834388</v>
      </c>
      <c r="E56" s="563">
        <f>+Global!E56</f>
        <v>13.177938010168919</v>
      </c>
      <c r="F56" s="563">
        <f>+Global!F56</f>
        <v>14.442022892849556</v>
      </c>
      <c r="G56" s="563">
        <f>+Global!G56</f>
        <v>15.434895583922161</v>
      </c>
      <c r="H56" s="563">
        <f>+Global!H56</f>
        <v>16.285272075286983</v>
      </c>
      <c r="I56" s="563">
        <f>+Global!I56</f>
        <v>17.122040514215687</v>
      </c>
      <c r="J56" s="563">
        <f>+Global!J56</f>
        <v>17.954966209710832</v>
      </c>
      <c r="K56" s="563">
        <f>+Global!K56</f>
        <v>18.788336543022332</v>
      </c>
      <c r="L56" s="563">
        <f>+Global!L56</f>
        <v>19.61757948058003</v>
      </c>
      <c r="M56" s="563">
        <f>+Global!M56</f>
        <v>20.425207238458132</v>
      </c>
      <c r="N56" s="563">
        <f>+Global!N56</f>
        <v>21.231530793253178</v>
      </c>
      <c r="O56" s="563">
        <f>+Global!O56</f>
        <v>21.954626894049458</v>
      </c>
      <c r="P56" s="563">
        <f>+Global!P56</f>
        <v>22.61208208678039</v>
      </c>
      <c r="Q56" s="563">
        <f>+Global!Q56</f>
        <v>23.21099495279735</v>
      </c>
      <c r="R56" s="563">
        <f>+Global!R56</f>
        <v>23.752610967350993</v>
      </c>
      <c r="S56" s="563">
        <f>+Global!S56</f>
        <v>24.234150318558324</v>
      </c>
      <c r="T56" s="563">
        <f>+Global!T56</f>
        <v>24.648763245471198</v>
      </c>
      <c r="U56" s="563">
        <f>+Global!U56</f>
        <v>24.984720238878076</v>
      </c>
      <c r="V56" s="563">
        <f>+Global!V56</f>
        <v>25.309202057348834</v>
      </c>
      <c r="W56" s="563">
        <f>+Global!W56</f>
        <v>25.61617280761531</v>
      </c>
      <c r="X56" s="563">
        <f>+Global!X56</f>
        <v>25.804241366817841</v>
      </c>
      <c r="Y56" s="563">
        <f>+Global!Y56</f>
        <v>25.797515458690061</v>
      </c>
      <c r="Z56" s="563">
        <f>+Global!Z56</f>
        <v>25.520771356193496</v>
      </c>
      <c r="AA56" s="563">
        <f>+Global!AA56</f>
        <v>23.311438995537241</v>
      </c>
      <c r="AB56" s="563">
        <f>+Global!AB56</f>
        <v>0</v>
      </c>
      <c r="AC56" s="563">
        <f>+Global!AC56</f>
        <v>0</v>
      </c>
      <c r="AD56" s="563">
        <f>+Global!AD56</f>
        <v>0</v>
      </c>
      <c r="AE56" s="563">
        <f>+Global!AE56</f>
        <v>0</v>
      </c>
      <c r="AF56" s="563">
        <f>+Global!AF56</f>
        <v>0</v>
      </c>
      <c r="AG56" s="563">
        <f>+Global!AG56</f>
        <v>0</v>
      </c>
      <c r="AH56" s="563">
        <f>+Global!AH56</f>
        <v>0</v>
      </c>
      <c r="AI56" s="563">
        <f>+Global!AI56</f>
        <v>0</v>
      </c>
      <c r="AJ56" s="563">
        <f>+Global!AJ56</f>
        <v>0</v>
      </c>
      <c r="AK56" s="563">
        <f>+Global!AK56</f>
        <v>0</v>
      </c>
      <c r="AL56" s="563">
        <f>+Global!AL56</f>
        <v>0</v>
      </c>
      <c r="AM56" s="563">
        <f>+Global!AM56</f>
        <v>0</v>
      </c>
      <c r="AN56" s="563">
        <f>+Global!AN56</f>
        <v>0</v>
      </c>
      <c r="AO56" s="563">
        <f>+Global!AO56</f>
        <v>0</v>
      </c>
      <c r="AP56" s="563">
        <f>+Global!AP56</f>
        <v>0</v>
      </c>
      <c r="AQ56" s="563">
        <f>+Global!AQ56</f>
        <v>0</v>
      </c>
      <c r="AR56" s="563">
        <f>+Global!AR56</f>
        <v>0</v>
      </c>
      <c r="AS56" s="563">
        <f>+Global!AS56</f>
        <v>0</v>
      </c>
      <c r="AT56" s="563">
        <f>+Global!AT56</f>
        <v>0</v>
      </c>
      <c r="AU56" s="563">
        <f>+Global!AU56</f>
        <v>0</v>
      </c>
      <c r="AV56" s="563">
        <f>+Global!AV56</f>
        <v>0</v>
      </c>
      <c r="AW56" s="563">
        <f>+Global!AW56</f>
        <v>0</v>
      </c>
      <c r="AX56" s="563">
        <f>+Global!AX56</f>
        <v>0</v>
      </c>
      <c r="AY56" s="563">
        <f>+Global!AY56</f>
        <v>0</v>
      </c>
      <c r="AZ56" s="563">
        <f>+Global!AZ56</f>
        <v>0</v>
      </c>
      <c r="BA56" s="563">
        <f>+Global!BA56</f>
        <v>0</v>
      </c>
      <c r="BB56" s="563">
        <f>+Global!BB56</f>
        <v>0</v>
      </c>
      <c r="BC56" s="563">
        <f>+Global!BC56</f>
        <v>0</v>
      </c>
      <c r="BD56" s="563">
        <f>+Global!BD56</f>
        <v>0</v>
      </c>
      <c r="BE56" s="563">
        <f>+Global!BE56</f>
        <v>0</v>
      </c>
      <c r="BF56" s="563">
        <f>+Global!BF56</f>
        <v>0</v>
      </c>
      <c r="BG56" s="563">
        <f>+Global!BG56</f>
        <v>0</v>
      </c>
      <c r="BH56" s="563">
        <f>+Global!BH56</f>
        <v>0</v>
      </c>
      <c r="BI56" s="563">
        <f>+Global!BI56</f>
        <v>0</v>
      </c>
    </row>
    <row r="57" spans="1:61" s="563" customFormat="1" ht="10.75">
      <c r="A57" s="563" t="str">
        <f>+Global!A57</f>
        <v>World emissions intensity (sigma)</v>
      </c>
      <c r="B57" s="563">
        <f>+Global!B57</f>
        <v>0.14387482924776757</v>
      </c>
      <c r="C57" s="563">
        <f>+Global!C57</f>
        <v>0.12308218389887599</v>
      </c>
      <c r="D57" s="563">
        <f>+Global!D57</f>
        <v>0.10434003407604329</v>
      </c>
      <c r="E57" s="563">
        <f>+Global!E57</f>
        <v>8.9346660804507289E-2</v>
      </c>
      <c r="F57" s="563">
        <f>+Global!F57</f>
        <v>7.7360143416937144E-2</v>
      </c>
      <c r="G57" s="563">
        <f>+Global!G57</f>
        <v>6.769157033086097E-2</v>
      </c>
      <c r="H57" s="563">
        <f>+Global!H57</f>
        <v>5.9872488095080868E-2</v>
      </c>
      <c r="I57" s="563">
        <f>+Global!I57</f>
        <v>5.3442918765760711E-2</v>
      </c>
      <c r="J57" s="563">
        <f>+Global!J57</f>
        <v>4.8102858193666304E-2</v>
      </c>
      <c r="K57" s="563">
        <f>+Global!K57</f>
        <v>4.3625029497966955E-2</v>
      </c>
      <c r="L57" s="563">
        <f>+Global!L57</f>
        <v>3.9867193084403528E-2</v>
      </c>
      <c r="M57" s="563">
        <f>+Global!M57</f>
        <v>3.6697285799565285E-2</v>
      </c>
      <c r="N57" s="563">
        <f>+Global!N57</f>
        <v>3.3942434582372706E-2</v>
      </c>
      <c r="O57" s="563">
        <f>+Global!O57</f>
        <v>3.1568126438955436E-2</v>
      </c>
      <c r="P57" s="563">
        <f>+Global!P57</f>
        <v>2.9499339883458407E-2</v>
      </c>
      <c r="Q57" s="563">
        <f>+Global!Q57</f>
        <v>2.7678498593152929E-2</v>
      </c>
      <c r="R57" s="563">
        <f>+Global!R57</f>
        <v>2.6059669463943599E-2</v>
      </c>
      <c r="S57" s="563">
        <f>+Global!S57</f>
        <v>2.4604777354371121E-2</v>
      </c>
      <c r="T57" s="563">
        <f>+Global!T57</f>
        <v>2.3280552864617512E-2</v>
      </c>
      <c r="U57" s="563">
        <f>+Global!U57</f>
        <v>2.2056356168465144E-2</v>
      </c>
      <c r="V57" s="563">
        <f>+Global!V57</f>
        <v>2.0903140229373812E-2</v>
      </c>
      <c r="W57" s="563">
        <f>+Global!W57</f>
        <v>1.9790545894137309E-2</v>
      </c>
      <c r="X57" s="563">
        <f>+Global!X57</f>
        <v>1.8680277865934E-2</v>
      </c>
      <c r="Y57" s="563">
        <f>+Global!Y57</f>
        <v>1.7542976078911299E-2</v>
      </c>
      <c r="Z57" s="563">
        <f>+Global!Z57</f>
        <v>1.6344026983985689E-2</v>
      </c>
      <c r="AA57" s="563">
        <f>+Global!AA57</f>
        <v>1.4094361655516009E-2</v>
      </c>
      <c r="AB57" s="563">
        <f>+Global!AB57</f>
        <v>0</v>
      </c>
      <c r="AC57" s="563">
        <f>+Global!AC57</f>
        <v>0</v>
      </c>
      <c r="AD57" s="563">
        <f>+Global!AD57</f>
        <v>0</v>
      </c>
      <c r="AE57" s="563">
        <f>+Global!AE57</f>
        <v>0</v>
      </c>
      <c r="AF57" s="563">
        <f>+Global!AF57</f>
        <v>0</v>
      </c>
      <c r="AG57" s="563">
        <f>+Global!AG57</f>
        <v>0</v>
      </c>
      <c r="AH57" s="563">
        <f>+Global!AH57</f>
        <v>0</v>
      </c>
      <c r="AI57" s="563">
        <f>+Global!AI57</f>
        <v>0</v>
      </c>
      <c r="AJ57" s="563">
        <f>+Global!AJ57</f>
        <v>0</v>
      </c>
      <c r="AK57" s="563">
        <f>+Global!AK57</f>
        <v>0</v>
      </c>
      <c r="AL57" s="563">
        <f>+Global!AL57</f>
        <v>0</v>
      </c>
      <c r="AM57" s="563">
        <f>+Global!AM57</f>
        <v>0</v>
      </c>
      <c r="AN57" s="563">
        <f>+Global!AN57</f>
        <v>0</v>
      </c>
      <c r="AO57" s="563">
        <f>+Global!AO57</f>
        <v>0</v>
      </c>
      <c r="AP57" s="563">
        <f>+Global!AP57</f>
        <v>0</v>
      </c>
      <c r="AQ57" s="563">
        <f>+Global!AQ57</f>
        <v>0</v>
      </c>
      <c r="AR57" s="563">
        <f>+Global!AR57</f>
        <v>0</v>
      </c>
      <c r="AS57" s="563">
        <f>+Global!AS57</f>
        <v>0</v>
      </c>
      <c r="AT57" s="563">
        <f>+Global!AT57</f>
        <v>0</v>
      </c>
      <c r="AU57" s="563">
        <f>+Global!AU57</f>
        <v>0</v>
      </c>
      <c r="AV57" s="563">
        <f>+Global!AV57</f>
        <v>0</v>
      </c>
      <c r="AW57" s="563">
        <f>+Global!AW57</f>
        <v>0</v>
      </c>
      <c r="AX57" s="563">
        <f>+Global!AX57</f>
        <v>0</v>
      </c>
      <c r="AY57" s="563">
        <f>+Global!AY57</f>
        <v>0</v>
      </c>
      <c r="AZ57" s="563">
        <f>+Global!AZ57</f>
        <v>0</v>
      </c>
      <c r="BA57" s="563">
        <f>+Global!BA57</f>
        <v>0</v>
      </c>
      <c r="BB57" s="563">
        <f>+Global!BB57</f>
        <v>0</v>
      </c>
      <c r="BC57" s="563">
        <f>+Global!BC57</f>
        <v>0</v>
      </c>
      <c r="BD57" s="563">
        <f>+Global!BD57</f>
        <v>0</v>
      </c>
      <c r="BE57" s="563">
        <f>+Global!BE57</f>
        <v>0</v>
      </c>
      <c r="BF57" s="563">
        <f>+Global!BF57</f>
        <v>0</v>
      </c>
      <c r="BG57" s="563">
        <f>+Global!BG57</f>
        <v>0</v>
      </c>
      <c r="BH57" s="563">
        <f>+Global!BH57</f>
        <v>0</v>
      </c>
      <c r="BI57" s="563">
        <f>+Global!BI57</f>
        <v>0</v>
      </c>
    </row>
    <row r="58" spans="1:61" s="563" customFormat="1" ht="10.75">
      <c r="A58" s="563" t="str">
        <f>+Global!A60</f>
        <v>Atmospheric concentration of carbon (ppm)</v>
      </c>
      <c r="B58" s="563">
        <f>+Global!B60</f>
        <v>369.48356807511738</v>
      </c>
      <c r="C58" s="563">
        <f>+Global!C60</f>
        <v>389.20187793427232</v>
      </c>
      <c r="D58" s="563">
        <f>+Global!D60</f>
        <v>431.21991229334066</v>
      </c>
      <c r="E58" s="563">
        <f>+Global!E60</f>
        <v>475.5471658853653</v>
      </c>
      <c r="F58" s="563">
        <f>+Global!F60</f>
        <v>521.15955616597614</v>
      </c>
      <c r="G58" s="563">
        <f>+Global!G60</f>
        <v>567.39053056865328</v>
      </c>
      <c r="H58" s="563">
        <f>+Global!H60</f>
        <v>613.2556693940511</v>
      </c>
      <c r="I58" s="563">
        <f>+Global!I60</f>
        <v>658.45482067206046</v>
      </c>
      <c r="J58" s="563">
        <f>+Global!J60</f>
        <v>703.29177865566999</v>
      </c>
      <c r="K58" s="563">
        <f>+Global!K60</f>
        <v>748.04643141710233</v>
      </c>
      <c r="L58" s="563">
        <f>+Global!L60</f>
        <v>792.95827354344954</v>
      </c>
      <c r="M58" s="563">
        <f>+Global!M60</f>
        <v>838.19497299809348</v>
      </c>
      <c r="N58" s="563">
        <f>+Global!N60</f>
        <v>883.80469540827062</v>
      </c>
      <c r="O58" s="563">
        <f>+Global!O60</f>
        <v>929.91124133642541</v>
      </c>
      <c r="P58" s="563">
        <f>+Global!P60</f>
        <v>976.22718855645303</v>
      </c>
      <c r="Q58" s="563">
        <f>+Global!Q60</f>
        <v>1022.5726865044087</v>
      </c>
      <c r="R58" s="563">
        <f>+Global!R60</f>
        <v>1068.8129438456183</v>
      </c>
      <c r="S58" s="563">
        <f>+Global!S60</f>
        <v>1114.8254508538128</v>
      </c>
      <c r="T58" s="563">
        <f>+Global!T60</f>
        <v>1160.4798428742699</v>
      </c>
      <c r="U58" s="563">
        <f>+Global!U60</f>
        <v>1205.6199297847461</v>
      </c>
      <c r="V58" s="563">
        <f>+Global!V60</f>
        <v>1250.0439473433685</v>
      </c>
      <c r="W58" s="563">
        <f>+Global!W60</f>
        <v>1293.8803471348876</v>
      </c>
      <c r="X58" s="563">
        <f>+Global!X60</f>
        <v>1337.2039812828732</v>
      </c>
      <c r="Y58" s="563">
        <f>+Global!Y60</f>
        <v>1379.5962553182262</v>
      </c>
      <c r="Z58" s="563">
        <f>+Global!Z60</f>
        <v>1420.3250453507428</v>
      </c>
      <c r="AA58" s="563">
        <f>+Global!AA60</f>
        <v>1458.3835883947997</v>
      </c>
      <c r="AB58" s="563">
        <f>+Global!AB60</f>
        <v>1485.0675439842798</v>
      </c>
      <c r="AC58" s="563">
        <f>+Global!AC60</f>
        <v>1402.7015118099805</v>
      </c>
      <c r="AD58" s="563">
        <f>+Global!AD60</f>
        <v>1333.7794433725437</v>
      </c>
      <c r="AE58" s="563">
        <f>+Global!AE60</f>
        <v>1276.0387638314369</v>
      </c>
      <c r="AF58" s="563">
        <f>+Global!AF60</f>
        <v>1227.5979641712552</v>
      </c>
      <c r="AG58" s="563">
        <f>+Global!AG60</f>
        <v>1186.892424606787</v>
      </c>
      <c r="AH58" s="563">
        <f>+Global!AH60</f>
        <v>1152.621045328757</v>
      </c>
      <c r="AI58" s="563">
        <f>+Global!AI60</f>
        <v>1123.7018648065948</v>
      </c>
      <c r="AJ58" s="563">
        <f>+Global!AJ60</f>
        <v>1099.2351522525071</v>
      </c>
      <c r="AK58" s="563">
        <f>+Global!AK60</f>
        <v>1078.4727156609558</v>
      </c>
      <c r="AL58" s="563">
        <f>+Global!AL60</f>
        <v>1060.7923787507887</v>
      </c>
      <c r="AM58" s="563">
        <f>+Global!AM60</f>
        <v>1045.6767563741769</v>
      </c>
      <c r="AN58" s="563">
        <f>+Global!AN60</f>
        <v>1032.6956045225065</v>
      </c>
      <c r="AO58" s="563">
        <f>+Global!AO60</f>
        <v>1021.4911429490787</v>
      </c>
      <c r="AP58" s="563">
        <f>+Global!AP60</f>
        <v>1011.7658497958973</v>
      </c>
      <c r="AQ58" s="563">
        <f>+Global!AQ60</f>
        <v>1003.2723119118111</v>
      </c>
      <c r="AR58" s="563">
        <f>+Global!AR60</f>
        <v>995.80478465512613</v>
      </c>
      <c r="AS58" s="563">
        <f>+Global!AS60</f>
        <v>989.19217327519766</v>
      </c>
      <c r="AT58" s="563">
        <f>+Global!AT60</f>
        <v>983.29219645185606</v>
      </c>
      <c r="AU58" s="563">
        <f>+Global!AU60</f>
        <v>977.98653289165475</v>
      </c>
      <c r="AV58" s="563">
        <f>+Global!AV60</f>
        <v>973.17678541049042</v>
      </c>
      <c r="AW58" s="563">
        <f>+Global!AW60</f>
        <v>968.7811248162883</v>
      </c>
      <c r="AX58" s="563">
        <f>+Global!AX60</f>
        <v>964.7314990939476</v>
      </c>
      <c r="AY58" s="563">
        <f>+Global!AY60</f>
        <v>960.97131267822999</v>
      </c>
      <c r="AZ58" s="563">
        <f>+Global!AZ60</f>
        <v>957.45349663633249</v>
      </c>
      <c r="BA58" s="563">
        <f>+Global!BA60</f>
        <v>954.13890391732173</v>
      </c>
      <c r="BB58" s="563">
        <f>+Global!BB60</f>
        <v>950.99497491521913</v>
      </c>
      <c r="BC58" s="563">
        <f>+Global!BC60</f>
        <v>947.99462781447903</v>
      </c>
      <c r="BD58" s="563">
        <f>+Global!BD60</f>
        <v>945.11533585542452</v>
      </c>
      <c r="BE58" s="563">
        <f>+Global!BE60</f>
        <v>942.33836003445572</v>
      </c>
      <c r="BF58" s="563">
        <f>+Global!BF60</f>
        <v>939.64811105701392</v>
      </c>
      <c r="BG58" s="563">
        <f>+Global!BG60</f>
        <v>937.03161877128514</v>
      </c>
      <c r="BH58" s="563">
        <f>+Global!BH60</f>
        <v>934.47809097785068</v>
      </c>
      <c r="BI58" s="563">
        <f>+Global!BI60</f>
        <v>931.97854656006371</v>
      </c>
    </row>
    <row r="59" spans="1:61" s="563" customFormat="1" ht="10.75">
      <c r="A59" s="563" t="str">
        <f>+Global!A61</f>
        <v>Concentration in biosphere and upper oceans (GTC)</v>
      </c>
      <c r="B59" s="563">
        <f>+Global!B61</f>
        <v>1600</v>
      </c>
      <c r="C59" s="563">
        <f>+Global!C61</f>
        <v>1618.6835000000001</v>
      </c>
      <c r="D59" s="563">
        <f>+Global!D61</f>
        <v>1641.4350800350003</v>
      </c>
      <c r="E59" s="563">
        <f>+Global!E61</f>
        <v>1673.7429165882504</v>
      </c>
      <c r="F59" s="563">
        <f>+Global!F61</f>
        <v>1715.7000234955392</v>
      </c>
      <c r="G59" s="563">
        <f>+Global!G61</f>
        <v>1767.1328544265193</v>
      </c>
      <c r="H59" s="563">
        <f>+Global!H61</f>
        <v>1827.7065596600653</v>
      </c>
      <c r="I59" s="563">
        <f>+Global!I61</f>
        <v>1896.8521327957098</v>
      </c>
      <c r="J59" s="563">
        <f>+Global!J61</f>
        <v>1973.9534938165812</v>
      </c>
      <c r="K59" s="563">
        <f>+Global!K61</f>
        <v>2058.5043052956494</v>
      </c>
      <c r="L59" s="563">
        <f>+Global!L61</f>
        <v>2150.0961486372653</v>
      </c>
      <c r="M59" s="563">
        <f>+Global!M61</f>
        <v>2248.4031018853843</v>
      </c>
      <c r="N59" s="563">
        <f>+Global!N61</f>
        <v>2353.1590861610562</v>
      </c>
      <c r="O59" s="563">
        <f>+Global!O61</f>
        <v>2464.1242053897458</v>
      </c>
      <c r="P59" s="563">
        <f>+Global!P61</f>
        <v>2581.1027150211394</v>
      </c>
      <c r="Q59" s="563">
        <f>+Global!Q61</f>
        <v>2703.8356149215283</v>
      </c>
      <c r="R59" s="563">
        <f>+Global!R61</f>
        <v>2832.0314357599336</v>
      </c>
      <c r="S59" s="563">
        <f>+Global!S61</f>
        <v>2965.3794448562016</v>
      </c>
      <c r="T59" s="563">
        <f>+Global!T61</f>
        <v>3103.5537867158537</v>
      </c>
      <c r="U59" s="563">
        <f>+Global!U61</f>
        <v>3246.2122611212772</v>
      </c>
      <c r="V59" s="563">
        <f>+Global!V61</f>
        <v>3392.9905714854403</v>
      </c>
      <c r="W59" s="563">
        <f>+Global!W61</f>
        <v>3543.4918247054302</v>
      </c>
      <c r="X59" s="563">
        <f>+Global!X61</f>
        <v>3697.3726292719925</v>
      </c>
      <c r="Y59" s="563">
        <f>+Global!Y61</f>
        <v>3854.3266095246813</v>
      </c>
      <c r="Z59" s="563">
        <f>+Global!Z61</f>
        <v>4013.9563531001186</v>
      </c>
      <c r="AA59" s="563">
        <f>+Global!AA61</f>
        <v>4175.6980092038802</v>
      </c>
      <c r="AB59" s="563">
        <f>+Global!AB61</f>
        <v>4338.759750815042</v>
      </c>
      <c r="AC59" s="563">
        <f>+Global!AC61</f>
        <v>4500.1661356433515</v>
      </c>
      <c r="AD59" s="563">
        <f>+Global!AD61</f>
        <v>4632.1307355969975</v>
      </c>
      <c r="AE59" s="563">
        <f>+Global!AE61</f>
        <v>4739.6225756450303</v>
      </c>
      <c r="AF59" s="563">
        <f>+Global!AF61</f>
        <v>4826.7736677131634</v>
      </c>
      <c r="AG59" s="563">
        <f>+Global!AG61</f>
        <v>4897.0199879844349</v>
      </c>
      <c r="AH59" s="563">
        <f>+Global!AH61</f>
        <v>4953.2187110506429</v>
      </c>
      <c r="AI59" s="563">
        <f>+Global!AI61</f>
        <v>4997.7456993953419</v>
      </c>
      <c r="AJ59" s="563">
        <f>+Global!AJ61</f>
        <v>5032.5765733821227</v>
      </c>
      <c r="AK59" s="563">
        <f>+Global!AK61</f>
        <v>5059.354126981525</v>
      </c>
      <c r="AL59" s="563">
        <f>+Global!AL61</f>
        <v>5079.4443888107926</v>
      </c>
      <c r="AM59" s="563">
        <f>+Global!AM61</f>
        <v>5093.9832408098464</v>
      </c>
      <c r="AN59" s="563">
        <f>+Global!AN61</f>
        <v>5103.9151848333777</v>
      </c>
      <c r="AO59" s="563">
        <f>+Global!AO61</f>
        <v>5110.0255796240808</v>
      </c>
      <c r="AP59" s="563">
        <f>+Global!AP61</f>
        <v>5112.9674479152809</v>
      </c>
      <c r="AQ59" s="563">
        <f>+Global!AQ61</f>
        <v>5113.2837681990895</v>
      </c>
      <c r="AR59" s="563">
        <f>+Global!AR61</f>
        <v>5111.4260116737869</v>
      </c>
      <c r="AS59" s="563">
        <f>+Global!AS61</f>
        <v>5107.769556799497</v>
      </c>
      <c r="AT59" s="563">
        <f>+Global!AT61</f>
        <v>5102.6265073768382</v>
      </c>
      <c r="AU59" s="563">
        <f>+Global!AU61</f>
        <v>5096.2563514868089</v>
      </c>
      <c r="AV59" s="563">
        <f>+Global!AV61</f>
        <v>5088.8748249711061</v>
      </c>
      <c r="AW59" s="563">
        <f>+Global!AW61</f>
        <v>5080.6612818782569</v>
      </c>
      <c r="AX59" s="563">
        <f>+Global!AX61</f>
        <v>5071.764823363339</v>
      </c>
      <c r="AY59" s="563">
        <f>+Global!AY61</f>
        <v>5062.3093941703955</v>
      </c>
      <c r="AZ59" s="563">
        <f>+Global!AZ61</f>
        <v>5052.3980206020988</v>
      </c>
      <c r="BA59" s="563">
        <f>+Global!BA61</f>
        <v>5042.1163345893765</v>
      </c>
      <c r="BB59" s="563">
        <f>+Global!BB61</f>
        <v>5031.5355041154262</v>
      </c>
      <c r="BC59" s="563">
        <f>+Global!BC61</f>
        <v>5020.7146699928544</v>
      </c>
      <c r="BD59" s="563">
        <f>+Global!BD61</f>
        <v>5009.7029721487706</v>
      </c>
      <c r="BE59" s="563">
        <f>+Global!BE61</f>
        <v>4998.541234565736</v>
      </c>
      <c r="BF59" s="563">
        <f>+Global!BF61</f>
        <v>4987.2633663788956</v>
      </c>
      <c r="BG59" s="563">
        <f>+Global!BG61</f>
        <v>4975.8975269438679</v>
      </c>
      <c r="BH59" s="563">
        <f>+Global!BH61</f>
        <v>4964.4670946357073</v>
      </c>
      <c r="BI59" s="563">
        <f>+Global!BI61</f>
        <v>4952.9914724416603</v>
      </c>
    </row>
    <row r="60" spans="1:61" s="563" customFormat="1" ht="10.75">
      <c r="A60" s="563" t="str">
        <f>+Global!A62</f>
        <v>Concentration in deep oceans (GTC)</v>
      </c>
      <c r="B60" s="563">
        <f>+Global!B62</f>
        <v>10010</v>
      </c>
      <c r="C60" s="563">
        <f>+Global!C62</f>
        <v>10010.4925</v>
      </c>
      <c r="D60" s="563">
        <f>+Global!D62</f>
        <v>10011.078048125</v>
      </c>
      <c r="E60" s="563">
        <f>+Global!E62</f>
        <v>10011.776914989081</v>
      </c>
      <c r="F60" s="563">
        <f>+Global!F62</f>
        <v>10012.636796885779</v>
      </c>
      <c r="G60" s="563">
        <f>+Global!G62</f>
        <v>10013.705819405592</v>
      </c>
      <c r="H60" s="563">
        <f>+Global!H62</f>
        <v>10015.031204313169</v>
      </c>
      <c r="I60" s="563">
        <f>+Global!I62</f>
        <v>10016.658463708234</v>
      </c>
      <c r="J60" s="563">
        <f>+Global!J62</f>
        <v>10018.63023052443</v>
      </c>
      <c r="K60" s="563">
        <f>+Global!K62</f>
        <v>10020.986025320619</v>
      </c>
      <c r="L60" s="563">
        <f>+Global!L62</f>
        <v>10023.762807328107</v>
      </c>
      <c r="M60" s="563">
        <f>+Global!M62</f>
        <v>10026.995465965798</v>
      </c>
      <c r="N60" s="563">
        <f>+Global!N62</f>
        <v>10030.71723487575</v>
      </c>
      <c r="O60" s="563">
        <f>+Global!O62</f>
        <v>10034.959992380398</v>
      </c>
      <c r="P60" s="563">
        <f>+Global!P62</f>
        <v>10039.754393413061</v>
      </c>
      <c r="Q60" s="563">
        <f>+Global!Q62</f>
        <v>10045.130091193107</v>
      </c>
      <c r="R60" s="563">
        <f>+Global!R62</f>
        <v>10051.11542169932</v>
      </c>
      <c r="S60" s="563">
        <f>+Global!S62</f>
        <v>10057.737242311845</v>
      </c>
      <c r="T60" s="563">
        <f>+Global!T62</f>
        <v>10065.020836604392</v>
      </c>
      <c r="U60" s="563">
        <f>+Global!U62</f>
        <v>10072.989839910517</v>
      </c>
      <c r="V60" s="563">
        <f>+Global!V62</f>
        <v>10081.666158836191</v>
      </c>
      <c r="W60" s="563">
        <f>+Global!W62</f>
        <v>10091.06986207449</v>
      </c>
      <c r="X60" s="563">
        <f>+Global!X62</f>
        <v>10101.219018801461</v>
      </c>
      <c r="Y60" s="563">
        <f>+Global!Y62</f>
        <v>10112.129967683719</v>
      </c>
      <c r="Z60" s="563">
        <f>+Global!Z62</f>
        <v>10123.817503255579</v>
      </c>
      <c r="AA60" s="563">
        <f>+Global!AA62</f>
        <v>10136.294421893637</v>
      </c>
      <c r="AB60" s="563">
        <f>+Global!AB62</f>
        <v>10149.570691123236</v>
      </c>
      <c r="AC60" s="563">
        <f>+Global!AC62</f>
        <v>10163.652311858968</v>
      </c>
      <c r="AD60" s="563">
        <f>+Global!AD62</f>
        <v>10178.53040330329</v>
      </c>
      <c r="AE60" s="563">
        <f>+Global!AE62</f>
        <v>10194.057159178798</v>
      </c>
      <c r="AF60" s="563">
        <f>+Global!AF62</f>
        <v>10210.109729187638</v>
      </c>
      <c r="AG60" s="563">
        <f>+Global!AG62</f>
        <v>10226.586015229312</v>
      </c>
      <c r="AH60" s="563">
        <f>+Global!AH62</f>
        <v>10243.401175657811</v>
      </c>
      <c r="AI60" s="563">
        <f>+Global!AI62</f>
        <v>10260.484718331321</v>
      </c>
      <c r="AJ60" s="563">
        <f>+Global!AJ62</f>
        <v>10277.77808328955</v>
      </c>
      <c r="AK60" s="563">
        <f>+Global!AK62</f>
        <v>10295.232632593994</v>
      </c>
      <c r="AL60" s="563">
        <f>+Global!AL62</f>
        <v>10312.807978754456</v>
      </c>
      <c r="AM60" s="563">
        <f>+Global!AM62</f>
        <v>10330.470594714445</v>
      </c>
      <c r="AN60" s="563">
        <f>+Global!AN62</f>
        <v>10348.192657972457</v>
      </c>
      <c r="AO60" s="563">
        <f>+Global!AO62</f>
        <v>10365.951089403145</v>
      </c>
      <c r="AP60" s="563">
        <f>+Global!AP62</f>
        <v>10383.726753984212</v>
      </c>
      <c r="AQ60" s="563">
        <f>+Global!AQ62</f>
        <v>10401.5037961583</v>
      </c>
      <c r="AR60" s="563">
        <f>+Global!AR62</f>
        <v>10419.269087152177</v>
      </c>
      <c r="AS60" s="563">
        <f>+Global!AS62</f>
        <v>10437.011765395182</v>
      </c>
      <c r="AT60" s="563">
        <f>+Global!AT62</f>
        <v>10454.722854355132</v>
      </c>
      <c r="AU60" s="563">
        <f>+Global!AU62</f>
        <v>10472.39494475125</v>
      </c>
      <c r="AV60" s="563">
        <f>+Global!AV62</f>
        <v>10490.021930300121</v>
      </c>
      <c r="AW60" s="563">
        <f>+Global!AW62</f>
        <v>10507.598787977253</v>
      </c>
      <c r="AX60" s="563">
        <f>+Global!AX62</f>
        <v>10525.12139529566</v>
      </c>
      <c r="AY60" s="563">
        <f>+Global!AY62</f>
        <v>10542.586378366004</v>
      </c>
      <c r="AZ60" s="563">
        <f>+Global!AZ62</f>
        <v>10559.99098555308</v>
      </c>
      <c r="BA60" s="563">
        <f>+Global!BA62</f>
        <v>10577.332982416925</v>
      </c>
      <c r="BB60" s="563">
        <f>+Global!BB62</f>
        <v>10594.610564353059</v>
      </c>
      <c r="BC60" s="563">
        <f>+Global!BC62</f>
        <v>10611.822283950372</v>
      </c>
      <c r="BD60" s="563">
        <f>+Global!BD62</f>
        <v>10628.966990587374</v>
      </c>
      <c r="BE60" s="563">
        <f>+Global!BE62</f>
        <v>10646.043780205178</v>
      </c>
      <c r="BF60" s="563">
        <f>+Global!BF62</f>
        <v>10663.051953542852</v>
      </c>
      <c r="BG60" s="563">
        <f>+Global!BG62</f>
        <v>10679.990981409588</v>
      </c>
      <c r="BH60" s="563">
        <f>+Global!BH62</f>
        <v>10696.860475808251</v>
      </c>
      <c r="BI60" s="563">
        <f>+Global!BI62</f>
        <v>10713.660165924573</v>
      </c>
    </row>
    <row r="61" spans="1:61" s="563" customFormat="1" ht="10.75">
      <c r="A61" s="563" t="str">
        <f>+Global!A64</f>
        <v>Cumulative Emissions to date</v>
      </c>
      <c r="B61" s="563">
        <f>+Global!B64</f>
        <v>79.676363556275433</v>
      </c>
      <c r="C61" s="563">
        <f>+Global!C64</f>
        <v>179.71190490109109</v>
      </c>
      <c r="D61" s="563">
        <f>+Global!D64</f>
        <v>296.89565846943498</v>
      </c>
      <c r="E61" s="563">
        <f>+Global!E64</f>
        <v>428.67503857112416</v>
      </c>
      <c r="F61" s="563">
        <f>+Global!F64</f>
        <v>573.09526749961969</v>
      </c>
      <c r="G61" s="563">
        <f>+Global!G64</f>
        <v>727.44422333884131</v>
      </c>
      <c r="H61" s="563">
        <f>+Global!H64</f>
        <v>890.29694409171111</v>
      </c>
      <c r="I61" s="563">
        <f>+Global!I64</f>
        <v>1061.5173492338679</v>
      </c>
      <c r="J61" s="563">
        <f>+Global!J64</f>
        <v>1241.0670113309761</v>
      </c>
      <c r="K61" s="563">
        <f>+Global!K64</f>
        <v>1428.9503767611995</v>
      </c>
      <c r="L61" s="563">
        <f>+Global!L64</f>
        <v>1625.1261715669998</v>
      </c>
      <c r="M61" s="563">
        <f>+Global!M64</f>
        <v>1829.3782439515812</v>
      </c>
      <c r="N61" s="563">
        <f>+Global!N64</f>
        <v>2041.693551884113</v>
      </c>
      <c r="O61" s="563">
        <f>+Global!O64</f>
        <v>2261.2398208246077</v>
      </c>
      <c r="P61" s="563">
        <f>+Global!P64</f>
        <v>2487.3606416924117</v>
      </c>
      <c r="Q61" s="563">
        <f>+Global!Q64</f>
        <v>2719.4705912203854</v>
      </c>
      <c r="R61" s="563">
        <f>+Global!R64</f>
        <v>2956.9967008938952</v>
      </c>
      <c r="S61" s="563">
        <f>+Global!S64</f>
        <v>3199.3382040794786</v>
      </c>
      <c r="T61" s="563">
        <f>+Global!T64</f>
        <v>3445.8258365341908</v>
      </c>
      <c r="U61" s="563">
        <f>+Global!U64</f>
        <v>3695.6730389229715</v>
      </c>
      <c r="V61" s="563">
        <f>+Global!V64</f>
        <v>3948.7650594964598</v>
      </c>
      <c r="W61" s="563">
        <f>+Global!W64</f>
        <v>4204.9267875726127</v>
      </c>
      <c r="X61" s="563">
        <f>+Global!X64</f>
        <v>4462.9692012407913</v>
      </c>
      <c r="Y61" s="563">
        <f>+Global!Y64</f>
        <v>4720.9443558276917</v>
      </c>
      <c r="Z61" s="563">
        <f>+Global!Z64</f>
        <v>4976.1520693896264</v>
      </c>
      <c r="AA61" s="563">
        <f>+Global!AA64</f>
        <v>5209.266459344999</v>
      </c>
      <c r="AB61" s="563">
        <f>+Global!AB64</f>
        <v>5209.266459344999</v>
      </c>
      <c r="AC61" s="563">
        <f>+Global!AC64</f>
        <v>5209.266459344999</v>
      </c>
      <c r="AD61" s="563">
        <f>+Global!AD64</f>
        <v>5209.266459344999</v>
      </c>
      <c r="AE61" s="563">
        <f>+Global!AE64</f>
        <v>5209.266459344999</v>
      </c>
      <c r="AF61" s="563">
        <f>+Global!AF64</f>
        <v>5209.266459344999</v>
      </c>
      <c r="AG61" s="563">
        <f>+Global!AG64</f>
        <v>5209.266459344999</v>
      </c>
      <c r="AH61" s="563">
        <f>+Global!AH64</f>
        <v>5209.266459344999</v>
      </c>
      <c r="AI61" s="563">
        <f>+Global!AI64</f>
        <v>5209.266459344999</v>
      </c>
      <c r="AJ61" s="563">
        <f>+Global!AJ64</f>
        <v>5209.266459344999</v>
      </c>
      <c r="AK61" s="563">
        <f>+Global!AK64</f>
        <v>5209.266459344999</v>
      </c>
      <c r="AL61" s="563">
        <f>+Global!AL64</f>
        <v>5209.266459344999</v>
      </c>
      <c r="AM61" s="563">
        <f>+Global!AM64</f>
        <v>5209.266459344999</v>
      </c>
      <c r="AN61" s="563">
        <f>+Global!AN64</f>
        <v>5209.266459344999</v>
      </c>
      <c r="AO61" s="563">
        <f>+Global!AO64</f>
        <v>5209.266459344999</v>
      </c>
      <c r="AP61" s="563">
        <f>+Global!AP64</f>
        <v>5209.266459344999</v>
      </c>
      <c r="AQ61" s="563">
        <f>+Global!AQ64</f>
        <v>5209.266459344999</v>
      </c>
      <c r="AR61" s="563">
        <f>+Global!AR64</f>
        <v>5209.266459344999</v>
      </c>
      <c r="AS61" s="563">
        <f>+Global!AS64</f>
        <v>5209.266459344999</v>
      </c>
      <c r="AT61" s="563">
        <f>+Global!AT64</f>
        <v>5209.266459344999</v>
      </c>
      <c r="AU61" s="563">
        <f>+Global!AU64</f>
        <v>5209.266459344999</v>
      </c>
      <c r="AV61" s="563">
        <f>+Global!AV64</f>
        <v>5209.266459344999</v>
      </c>
      <c r="AW61" s="563">
        <f>+Global!AW64</f>
        <v>5209.266459344999</v>
      </c>
      <c r="AX61" s="563">
        <f>+Global!AX64</f>
        <v>5209.266459344999</v>
      </c>
      <c r="AY61" s="563">
        <f>+Global!AY64</f>
        <v>5209.266459344999</v>
      </c>
      <c r="AZ61" s="563">
        <f>+Global!AZ64</f>
        <v>5209.266459344999</v>
      </c>
      <c r="BA61" s="563">
        <f>+Global!BA64</f>
        <v>5209.266459344999</v>
      </c>
      <c r="BB61" s="563">
        <f>+Global!BB64</f>
        <v>5209.266459344999</v>
      </c>
      <c r="BC61" s="563">
        <f>+Global!BC64</f>
        <v>5209.266459344999</v>
      </c>
      <c r="BD61" s="563">
        <f>+Global!BD64</f>
        <v>5209.266459344999</v>
      </c>
      <c r="BE61" s="563">
        <f>+Global!BE64</f>
        <v>5209.266459344999</v>
      </c>
      <c r="BF61" s="563">
        <f>+Global!BF64</f>
        <v>5209.266459344999</v>
      </c>
      <c r="BG61" s="563">
        <f>+Global!BG64</f>
        <v>5209.266459344999</v>
      </c>
      <c r="BH61" s="563">
        <f>+Global!BH64</f>
        <v>5209.266459344999</v>
      </c>
      <c r="BI61" s="563">
        <f>+Global!BI64</f>
        <v>5209.266459344999</v>
      </c>
    </row>
    <row r="62" spans="1:61" s="563" customFormat="1" ht="10.75">
      <c r="A62" s="563" t="str">
        <f>+Global!A70</f>
        <v>Atmospheric temperature (degrees Celsius above preindustrial)</v>
      </c>
      <c r="B62" s="563">
        <f>+Global!B70</f>
        <v>0.83</v>
      </c>
      <c r="C62" s="563">
        <f>+Global!C70</f>
        <v>0.98</v>
      </c>
      <c r="D62" s="563">
        <f>+Global!D70</f>
        <v>1.2299072803648881</v>
      </c>
      <c r="E62" s="563">
        <f>+Global!E70</f>
        <v>1.5203061790744936</v>
      </c>
      <c r="F62" s="563">
        <f>+Global!F70</f>
        <v>1.8319126422158492</v>
      </c>
      <c r="G62" s="563">
        <f>+Global!G70</f>
        <v>2.150971813281652</v>
      </c>
      <c r="H62" s="563">
        <f>+Global!H70</f>
        <v>2.4680617535638176</v>
      </c>
      <c r="I62" s="563">
        <f>+Global!I70</f>
        <v>2.7778418001671965</v>
      </c>
      <c r="J62" s="563">
        <f>+Global!J70</f>
        <v>3.0779677409816255</v>
      </c>
      <c r="K62" s="563">
        <f>+Global!K70</f>
        <v>3.367812676156571</v>
      </c>
      <c r="L62" s="563">
        <f>+Global!L70</f>
        <v>3.6476485330626893</v>
      </c>
      <c r="M62" s="563">
        <f>+Global!M70</f>
        <v>3.9106156129397855</v>
      </c>
      <c r="N62" s="563">
        <f>+Global!N70</f>
        <v>4.1598146898624568</v>
      </c>
      <c r="O62" s="563">
        <f>+Global!O70</f>
        <v>4.3974364966447057</v>
      </c>
      <c r="P62" s="563">
        <f>+Global!P70</f>
        <v>4.6248744843855629</v>
      </c>
      <c r="Q62" s="563">
        <f>+Global!Q70</f>
        <v>4.8430870914360984</v>
      </c>
      <c r="R62" s="563">
        <f>+Global!R70</f>
        <v>5.0527710121251976</v>
      </c>
      <c r="S62" s="563">
        <f>+Global!S70</f>
        <v>5.2544447214918861</v>
      </c>
      <c r="T62" s="563">
        <f>+Global!T70</f>
        <v>5.4484860156269352</v>
      </c>
      <c r="U62" s="563">
        <f>+Global!U70</f>
        <v>5.6351426051912679</v>
      </c>
      <c r="V62" s="563">
        <f>+Global!V70</f>
        <v>5.8147037467486902</v>
      </c>
      <c r="W62" s="563">
        <f>+Global!W70</f>
        <v>5.9875921126930844</v>
      </c>
      <c r="X62" s="563">
        <f>+Global!X70</f>
        <v>6.1540649059706576</v>
      </c>
      <c r="Y62" s="563">
        <f>+Global!Y70</f>
        <v>6.3139419480150885</v>
      </c>
      <c r="Z62" s="563">
        <f>+Global!Z70</f>
        <v>6.4665489888029457</v>
      </c>
      <c r="AA62" s="563">
        <f>+Global!AA70</f>
        <v>6.6078391386183526</v>
      </c>
      <c r="AB62" s="563">
        <f>+Global!AB70</f>
        <v>6.6941469848905291</v>
      </c>
      <c r="AC62" s="563">
        <f>+Global!AC70</f>
        <v>6.7029302629115026</v>
      </c>
      <c r="AD62" s="563">
        <f>+Global!AD70</f>
        <v>6.6653985107224898</v>
      </c>
      <c r="AE62" s="563">
        <f>+Global!AE70</f>
        <v>6.6021607694181723</v>
      </c>
      <c r="AF62" s="563">
        <f>+Global!AF70</f>
        <v>6.5266254657074159</v>
      </c>
      <c r="AG62" s="563">
        <f>+Global!AG70</f>
        <v>6.4473235814257031</v>
      </c>
      <c r="AH62" s="563">
        <f>+Global!AH70</f>
        <v>6.3694987945756099</v>
      </c>
      <c r="AI62" s="563">
        <f>+Global!AI70</f>
        <v>6.2961969489256697</v>
      </c>
      <c r="AJ62" s="563">
        <f>+Global!AJ70</f>
        <v>6.229012366226546</v>
      </c>
      <c r="AK62" s="563">
        <f>+Global!AK70</f>
        <v>6.1685981748003877</v>
      </c>
      <c r="AL62" s="563">
        <f>+Global!AL70</f>
        <v>6.1150139032819562</v>
      </c>
      <c r="AM62" s="563">
        <f>+Global!AM70</f>
        <v>6.0679606470388139</v>
      </c>
      <c r="AN62" s="563">
        <f>+Global!AN70</f>
        <v>6.0269385264868678</v>
      </c>
      <c r="AO62" s="563">
        <f>+Global!AO70</f>
        <v>5.9913505027218168</v>
      </c>
      <c r="AP62" s="563">
        <f>+Global!AP70</f>
        <v>5.9605692883416177</v>
      </c>
      <c r="AQ62" s="563">
        <f>+Global!AQ70</f>
        <v>5.9339790197070839</v>
      </c>
      <c r="AR62" s="563">
        <f>+Global!AR70</f>
        <v>5.9109998264642938</v>
      </c>
      <c r="AS62" s="563">
        <f>+Global!AS70</f>
        <v>5.891100964936264</v>
      </c>
      <c r="AT62" s="563">
        <f>+Global!AT70</f>
        <v>5.8738064491332382</v>
      </c>
      <c r="AU62" s="563">
        <f>+Global!AU70</f>
        <v>5.8586958948093706</v>
      </c>
      <c r="AV62" s="563">
        <f>+Global!AV70</f>
        <v>5.8454024353092029</v>
      </c>
      <c r="AW62" s="563">
        <f>+Global!AW70</f>
        <v>5.8336089665463708</v>
      </c>
      <c r="AX62" s="563">
        <f>+Global!AX70</f>
        <v>5.8230435577570407</v>
      </c>
      <c r="AY62" s="563">
        <f>+Global!AY70</f>
        <v>5.8134745720157364</v>
      </c>
      <c r="AZ62" s="563">
        <f>+Global!AZ70</f>
        <v>5.8047058385258339</v>
      </c>
      <c r="BA62" s="563">
        <f>+Global!BA70</f>
        <v>5.7965720807963548</v>
      </c>
      <c r="BB62" s="563">
        <f>+Global!BB70</f>
        <v>5.7889347120161707</v>
      </c>
      <c r="BC62" s="563">
        <f>+Global!BC70</f>
        <v>5.7816780477027061</v>
      </c>
      <c r="BD62" s="563">
        <f>+Global!BD70</f>
        <v>5.7747059463955912</v>
      </c>
      <c r="BE62" s="563">
        <f>+Global!BE70</f>
        <v>5.7679388649405334</v>
      </c>
      <c r="BF62" s="563">
        <f>+Global!BF70</f>
        <v>5.761311300923472</v>
      </c>
      <c r="BG62" s="563">
        <f>+Global!BG70</f>
        <v>5.7547695876650797</v>
      </c>
      <c r="BH62" s="563">
        <f>+Global!BH70</f>
        <v>5.7482700044940342</v>
      </c>
      <c r="BI62" s="563">
        <f>+Global!BI70</f>
        <v>5.741777165139843</v>
      </c>
    </row>
    <row r="63" spans="1:61" s="563" customFormat="1" ht="10.75">
      <c r="A63" s="563" t="str">
        <f>+Global!A71</f>
        <v>Total increase in radiative forcing since preindustrial (Watts per square meter)</v>
      </c>
      <c r="B63" s="563">
        <f>+Global!B71</f>
        <v>1.6046851411366683</v>
      </c>
      <c r="C63" s="563">
        <f>+Global!C71</f>
        <v>2.0695681410234492</v>
      </c>
      <c r="D63" s="563">
        <f>+Global!D71</f>
        <v>2.654159709446577</v>
      </c>
      <c r="E63" s="563">
        <f>+Global!E71</f>
        <v>3.2086204838349075</v>
      </c>
      <c r="F63" s="563">
        <f>+Global!F71</f>
        <v>3.7278544271902998</v>
      </c>
      <c r="G63" s="563">
        <f>+Global!G71</f>
        <v>4.209096290120951</v>
      </c>
      <c r="H63" s="563">
        <f>+Global!H71</f>
        <v>4.6524318578485335</v>
      </c>
      <c r="I63" s="563">
        <f>+Global!I71</f>
        <v>5.0634462256697539</v>
      </c>
      <c r="J63" s="563">
        <f>+Global!J71</f>
        <v>5.4487630880100779</v>
      </c>
      <c r="K63" s="563">
        <f>+Global!K71</f>
        <v>5.8134156339854437</v>
      </c>
      <c r="L63" s="563">
        <f>+Global!L71</f>
        <v>6.1610956719945156</v>
      </c>
      <c r="M63" s="563">
        <f>+Global!M71</f>
        <v>6.4582273070290928</v>
      </c>
      <c r="N63" s="563">
        <f>+Global!N71</f>
        <v>6.7427091939029822</v>
      </c>
      <c r="O63" s="563">
        <f>+Global!O71</f>
        <v>7.0151858255799064</v>
      </c>
      <c r="P63" s="563">
        <f>+Global!P71</f>
        <v>7.2754141453300303</v>
      </c>
      <c r="Q63" s="563">
        <f>+Global!Q71</f>
        <v>7.5236494181202875</v>
      </c>
      <c r="R63" s="563">
        <f>+Global!R71</f>
        <v>7.7602939025861613</v>
      </c>
      <c r="S63" s="563">
        <f>+Global!S71</f>
        <v>7.9857333320122406</v>
      </c>
      <c r="T63" s="563">
        <f>+Global!T71</f>
        <v>8.2002462770942142</v>
      </c>
      <c r="U63" s="563">
        <f>+Global!U71</f>
        <v>8.4039346110454911</v>
      </c>
      <c r="V63" s="563">
        <f>+Global!V71</f>
        <v>8.5975166222326287</v>
      </c>
      <c r="W63" s="563">
        <f>+Global!W71</f>
        <v>8.7822032767520604</v>
      </c>
      <c r="X63" s="563">
        <f>+Global!X71</f>
        <v>8.9579570798716901</v>
      </c>
      <c r="Y63" s="563">
        <f>+Global!Y71</f>
        <v>9.1231726714194252</v>
      </c>
      <c r="Z63" s="563">
        <f>+Global!Z71</f>
        <v>9.2753075642445335</v>
      </c>
      <c r="AA63" s="563">
        <f>+Global!AA71</f>
        <v>9.3972377879050537</v>
      </c>
      <c r="AB63" s="563">
        <f>+Global!AB71</f>
        <v>9.2925352245855652</v>
      </c>
      <c r="AC63" s="563">
        <f>+Global!AC71</f>
        <v>8.9975277199966701</v>
      </c>
      <c r="AD63" s="563">
        <f>+Global!AD71</f>
        <v>8.7377122204989224</v>
      </c>
      <c r="AE63" s="563">
        <f>+Global!AE71</f>
        <v>8.5100007529853592</v>
      </c>
      <c r="AF63" s="563">
        <f>+Global!AF71</f>
        <v>8.3112359580009905</v>
      </c>
      <c r="AG63" s="563">
        <f>+Global!AG71</f>
        <v>8.1382972531105278</v>
      </c>
      <c r="AH63" s="563">
        <f>+Global!AH71</f>
        <v>7.9881846827768905</v>
      </c>
      <c r="AI63" s="563">
        <f>+Global!AI71</f>
        <v>7.858079696138951</v>
      </c>
      <c r="AJ63" s="563">
        <f>+Global!AJ71</f>
        <v>7.7453844704583732</v>
      </c>
      <c r="AK63" s="563">
        <f>+Global!AK71</f>
        <v>7.6477428461571746</v>
      </c>
      <c r="AL63" s="563">
        <f>+Global!AL71</f>
        <v>7.5630465726661278</v>
      </c>
      <c r="AM63" s="563">
        <f>+Global!AM71</f>
        <v>7.4894305914635497</v>
      </c>
      <c r="AN63" s="563">
        <f>+Global!AN71</f>
        <v>7.4252607269382436</v>
      </c>
      <c r="AO63" s="563">
        <f>+Global!AO71</f>
        <v>7.3691166071331944</v>
      </c>
      <c r="AP63" s="563">
        <f>+Global!AP71</f>
        <v>7.3197720332975633</v>
      </c>
      <c r="AQ63" s="563">
        <f>+Global!AQ71</f>
        <v>7.2761744464409794</v>
      </c>
      <c r="AR63" s="563">
        <f>+Global!AR71</f>
        <v>7.237424646218698</v>
      </c>
      <c r="AS63" s="563">
        <f>+Global!AS71</f>
        <v>7.2027575188824677</v>
      </c>
      <c r="AT63" s="563">
        <f>+Global!AT71</f>
        <v>7.1715242252301055</v>
      </c>
      <c r="AU63" s="563">
        <f>+Global!AU71</f>
        <v>7.1431760756207314</v>
      </c>
      <c r="AV63" s="563">
        <f>+Global!AV71</f>
        <v>7.1172501626738471</v>
      </c>
      <c r="AW63" s="563">
        <f>+Global!AW71</f>
        <v>7.0933567184733777</v>
      </c>
      <c r="AX63" s="563">
        <f>+Global!AX71</f>
        <v>7.0711680987092391</v>
      </c>
      <c r="AY63" s="563">
        <f>+Global!AY71</f>
        <v>7.0504092601954431</v>
      </c>
      <c r="AZ63" s="563">
        <f>+Global!AZ71</f>
        <v>7.0308495819161241</v>
      </c>
      <c r="BA63" s="563">
        <f>+Global!BA71</f>
        <v>7.0122958765842034</v>
      </c>
      <c r="BB63" s="563">
        <f>+Global!BB71</f>
        <v>6.9945864448272843</v>
      </c>
      <c r="BC63" s="563">
        <f>+Global!BC71</f>
        <v>6.977586034114255</v>
      </c>
      <c r="BD63" s="563">
        <f>+Global!BD71</f>
        <v>6.9611815770418017</v>
      </c>
      <c r="BE63" s="563">
        <f>+Global!BE71</f>
        <v>6.9452785970391835</v>
      </c>
      <c r="BF63" s="563">
        <f>+Global!BF71</f>
        <v>6.9297981829161053</v>
      </c>
      <c r="BG63" s="563">
        <f>+Global!BG71</f>
        <v>6.9146744463654786</v>
      </c>
      <c r="BH63" s="563">
        <f>+Global!BH71</f>
        <v>6.8998523882063774</v>
      </c>
      <c r="BI63" s="563">
        <f>+Global!BI71</f>
        <v>6.8852861096607176</v>
      </c>
    </row>
    <row r="64" spans="1:61" s="563" customFormat="1" ht="10.75">
      <c r="A64" s="563" t="str">
        <f>+Global!A72</f>
        <v>Lower ocean temperature (degrees Celsius above preindustrial)</v>
      </c>
      <c r="B64" s="563">
        <f>+Global!B72</f>
        <v>6.7999999999999996E-3</v>
      </c>
      <c r="C64" s="563">
        <f>+Global!C72</f>
        <v>4.7960000000000003E-2</v>
      </c>
      <c r="D64" s="563">
        <f>+Global!D72</f>
        <v>9.4562000000000007E-2</v>
      </c>
      <c r="E64" s="563">
        <f>+Global!E72</f>
        <v>0.15132926401824442</v>
      </c>
      <c r="F64" s="563">
        <f>+Global!F72</f>
        <v>0.21977810977105688</v>
      </c>
      <c r="G64" s="563">
        <f>+Global!G72</f>
        <v>0.30038483639329649</v>
      </c>
      <c r="H64" s="563">
        <f>+Global!H72</f>
        <v>0.39291418523771426</v>
      </c>
      <c r="I64" s="563">
        <f>+Global!I72</f>
        <v>0.49667156365401943</v>
      </c>
      <c r="J64" s="563">
        <f>+Global!J72</f>
        <v>0.61073007547967828</v>
      </c>
      <c r="K64" s="563">
        <f>+Global!K72</f>
        <v>0.73409195875477562</v>
      </c>
      <c r="L64" s="563">
        <f>+Global!L72</f>
        <v>0.86577799462486538</v>
      </c>
      <c r="M64" s="563">
        <f>+Global!M72</f>
        <v>1.0048715215467565</v>
      </c>
      <c r="N64" s="563">
        <f>+Global!N72</f>
        <v>1.1501587261164079</v>
      </c>
      <c r="O64" s="563">
        <f>+Global!O72</f>
        <v>1.3006415243037104</v>
      </c>
      <c r="P64" s="563">
        <f>+Global!P72</f>
        <v>1.4554812729207602</v>
      </c>
      <c r="Q64" s="563">
        <f>+Global!Q72</f>
        <v>1.6139509334940003</v>
      </c>
      <c r="R64" s="563">
        <f>+Global!R72</f>
        <v>1.7754077413911054</v>
      </c>
      <c r="S64" s="563">
        <f>+Global!S72</f>
        <v>1.9392759049278099</v>
      </c>
      <c r="T64" s="563">
        <f>+Global!T72</f>
        <v>2.1050343457560139</v>
      </c>
      <c r="U64" s="563">
        <f>+Global!U72</f>
        <v>2.2722069292495601</v>
      </c>
      <c r="V64" s="563">
        <f>+Global!V72</f>
        <v>2.4403537130466457</v>
      </c>
      <c r="W64" s="563">
        <f>+Global!W72</f>
        <v>2.6090712147317481</v>
      </c>
      <c r="X64" s="563">
        <f>+Global!X72</f>
        <v>2.777997259629815</v>
      </c>
      <c r="Y64" s="563">
        <f>+Global!Y72</f>
        <v>2.9468006419468571</v>
      </c>
      <c r="Z64" s="563">
        <f>+Global!Z72</f>
        <v>3.1151577072502685</v>
      </c>
      <c r="AA64" s="563">
        <f>+Global!AA72</f>
        <v>3.2827272713279023</v>
      </c>
      <c r="AB64" s="563">
        <f>+Global!AB72</f>
        <v>3.4489828646924248</v>
      </c>
      <c r="AC64" s="563">
        <f>+Global!AC72</f>
        <v>3.6112410707023299</v>
      </c>
      <c r="AD64" s="563">
        <f>+Global!AD72</f>
        <v>3.7658255303127888</v>
      </c>
      <c r="AE64" s="563">
        <f>+Global!AE72</f>
        <v>3.9108041793332737</v>
      </c>
      <c r="AF64" s="563">
        <f>+Global!AF72</f>
        <v>4.0453720088375187</v>
      </c>
      <c r="AG64" s="563">
        <f>+Global!AG72</f>
        <v>4.1694346816810137</v>
      </c>
      <c r="AH64" s="563">
        <f>+Global!AH72</f>
        <v>4.2833291266682485</v>
      </c>
      <c r="AI64" s="563">
        <f>+Global!AI72</f>
        <v>4.3876376100636163</v>
      </c>
      <c r="AJ64" s="563">
        <f>+Global!AJ72</f>
        <v>4.4830655770067187</v>
      </c>
      <c r="AK64" s="563">
        <f>+Global!AK72</f>
        <v>4.57036291646771</v>
      </c>
      <c r="AL64" s="563">
        <f>+Global!AL72</f>
        <v>4.6502746793843439</v>
      </c>
      <c r="AM64" s="563">
        <f>+Global!AM72</f>
        <v>4.7235116405792246</v>
      </c>
      <c r="AN64" s="563">
        <f>+Global!AN72</f>
        <v>4.7907340909022036</v>
      </c>
      <c r="AO64" s="563">
        <f>+Global!AO72</f>
        <v>4.8525443126814372</v>
      </c>
      <c r="AP64" s="563">
        <f>+Global!AP72</f>
        <v>4.9094846221834558</v>
      </c>
      <c r="AQ64" s="563">
        <f>+Global!AQ72</f>
        <v>4.9620388554913637</v>
      </c>
      <c r="AR64" s="563">
        <f>+Global!AR72</f>
        <v>5.0106358637021495</v>
      </c>
      <c r="AS64" s="563">
        <f>+Global!AS72</f>
        <v>5.055654061840257</v>
      </c>
      <c r="AT64" s="563">
        <f>+Global!AT72</f>
        <v>5.0974264069950577</v>
      </c>
      <c r="AU64" s="563">
        <f>+Global!AU72</f>
        <v>5.1362454091019671</v>
      </c>
      <c r="AV64" s="563">
        <f>+Global!AV72</f>
        <v>5.1723679333873376</v>
      </c>
      <c r="AW64" s="563">
        <f>+Global!AW72</f>
        <v>5.2060196584834308</v>
      </c>
      <c r="AX64" s="563">
        <f>+Global!AX72</f>
        <v>5.2373991238865782</v>
      </c>
      <c r="AY64" s="563">
        <f>+Global!AY72</f>
        <v>5.2666813455801016</v>
      </c>
      <c r="AZ64" s="563">
        <f>+Global!AZ72</f>
        <v>5.2940210069018834</v>
      </c>
      <c r="BA64" s="563">
        <f>+Global!BA72</f>
        <v>5.3195552484830806</v>
      </c>
      <c r="BB64" s="563">
        <f>+Global!BB72</f>
        <v>5.3434060900987443</v>
      </c>
      <c r="BC64" s="563">
        <f>+Global!BC72</f>
        <v>5.365682521194616</v>
      </c>
      <c r="BD64" s="563">
        <f>+Global!BD72</f>
        <v>5.3864822975200202</v>
      </c>
      <c r="BE64" s="563">
        <f>+Global!BE72</f>
        <v>5.4058934799637983</v>
      </c>
      <c r="BF64" s="563">
        <f>+Global!BF72</f>
        <v>5.4239957492126347</v>
      </c>
      <c r="BG64" s="563">
        <f>+Global!BG72</f>
        <v>5.4408615267981766</v>
      </c>
      <c r="BH64" s="563">
        <f>+Global!BH72</f>
        <v>5.456556929841522</v>
      </c>
      <c r="BI64" s="563">
        <f>+Global!BI72</f>
        <v>5.4711425835741476</v>
      </c>
    </row>
    <row r="65" spans="1:105" s="563" customFormat="1" ht="10.75">
      <c r="A65" s="563" t="str">
        <f>+Global!A77</f>
        <v>Sum of utilities (international weights)</v>
      </c>
      <c r="B65" s="563">
        <f>+Global!B77</f>
        <v>2301.5179994214182</v>
      </c>
    </row>
    <row r="66" spans="1:105" s="563" customFormat="1" ht="10.75">
      <c r="A66" s="563" t="str">
        <f>+Global!A81</f>
        <v>Backstop price (US)</v>
      </c>
      <c r="B66" s="563">
        <f>+Global!B81</f>
        <v>1134.0000000000002</v>
      </c>
      <c r="C66" s="563">
        <f>+Global!C81</f>
        <v>1082.9700000000003</v>
      </c>
      <c r="D66" s="563">
        <f>+Global!D81</f>
        <v>1034.4915000000001</v>
      </c>
      <c r="E66" s="563">
        <f>+Global!E81</f>
        <v>988.43692499999997</v>
      </c>
      <c r="F66" s="563">
        <f>+Global!F81</f>
        <v>944.68507875</v>
      </c>
      <c r="G66" s="563">
        <f>+Global!G81</f>
        <v>903.1208248124999</v>
      </c>
      <c r="H66" s="563">
        <f>+Global!H81</f>
        <v>863.63478357187489</v>
      </c>
      <c r="I66" s="563">
        <f>+Global!I81</f>
        <v>826.12304439328113</v>
      </c>
      <c r="J66" s="563">
        <f>+Global!J81</f>
        <v>790.48689217361698</v>
      </c>
      <c r="K66" s="563">
        <f>+Global!K81</f>
        <v>756.63254756493609</v>
      </c>
      <c r="L66" s="563">
        <f>+Global!L81</f>
        <v>724.47092018668934</v>
      </c>
      <c r="M66" s="563">
        <f>+Global!M81</f>
        <v>693.91737417735487</v>
      </c>
      <c r="N66" s="563">
        <f>+Global!N81</f>
        <v>664.89150546848703</v>
      </c>
      <c r="O66" s="563">
        <f>+Global!O81</f>
        <v>637.3169301950627</v>
      </c>
      <c r="P66" s="563">
        <f>+Global!P81</f>
        <v>611.1210836853096</v>
      </c>
      <c r="Q66" s="563">
        <f>+Global!Q81</f>
        <v>586.2350295010441</v>
      </c>
      <c r="R66" s="563">
        <f>+Global!R81</f>
        <v>562.59327802599194</v>
      </c>
      <c r="S66" s="563">
        <f>+Global!S81</f>
        <v>540.13361412469226</v>
      </c>
      <c r="T66" s="563">
        <f>+Global!T81</f>
        <v>518.79693341845768</v>
      </c>
      <c r="U66" s="563">
        <f>+Global!U81</f>
        <v>498.52708674753478</v>
      </c>
      <c r="V66" s="563">
        <f>+Global!V81</f>
        <v>479.27073241015802</v>
      </c>
      <c r="W66" s="563">
        <f>+Global!W81</f>
        <v>460.97719578965007</v>
      </c>
      <c r="X66" s="563">
        <f>+Global!X81</f>
        <v>443.59833600016759</v>
      </c>
      <c r="Y66" s="563">
        <f>+Global!Y81</f>
        <v>427.08841920015914</v>
      </c>
      <c r="Z66" s="563">
        <f>+Global!Z81</f>
        <v>411.40399824015117</v>
      </c>
      <c r="AA66" s="563">
        <f>+Global!AA81</f>
        <v>205.70199912007558</v>
      </c>
      <c r="AB66" s="563">
        <f>+Global!AB81</f>
        <v>102.85099956003779</v>
      </c>
      <c r="AC66" s="563">
        <f>+Global!AC81</f>
        <v>51.425499780018896</v>
      </c>
      <c r="AD66" s="563">
        <f>+Global!AD81</f>
        <v>25.712749890009448</v>
      </c>
      <c r="AE66" s="563">
        <f>+Global!AE81</f>
        <v>12.856374945004724</v>
      </c>
      <c r="AF66" s="563">
        <f>+Global!AF81</f>
        <v>6.428187472502362</v>
      </c>
      <c r="AG66" s="563">
        <f>+Global!AG81</f>
        <v>3.214093736251181</v>
      </c>
      <c r="AH66" s="563">
        <f>+Global!AH81</f>
        <v>1.6070468681255905</v>
      </c>
      <c r="AI66" s="563">
        <f>+Global!AI81</f>
        <v>0.80352343406279525</v>
      </c>
      <c r="AJ66" s="563">
        <f>+Global!AJ81</f>
        <v>0.40176171703139762</v>
      </c>
      <c r="AK66" s="563">
        <f>+Global!AK81</f>
        <v>0.20088085851569881</v>
      </c>
      <c r="AL66" s="563">
        <f>+Global!AL81</f>
        <v>0.10044042925784941</v>
      </c>
      <c r="AM66" s="563">
        <f>+Global!AM81</f>
        <v>5.0220214628924703E-2</v>
      </c>
      <c r="AN66" s="563">
        <f>+Global!AN81</f>
        <v>2.5110107314462352E-2</v>
      </c>
      <c r="AO66" s="563">
        <f>+Global!AO81</f>
        <v>1.2555053657231176E-2</v>
      </c>
      <c r="AP66" s="563">
        <f>+Global!AP81</f>
        <v>6.2775268286155879E-3</v>
      </c>
      <c r="AQ66" s="563">
        <f>+Global!AQ81</f>
        <v>3.1387634143077939E-3</v>
      </c>
      <c r="AR66" s="563">
        <f>+Global!AR81</f>
        <v>1.569381707153897E-3</v>
      </c>
      <c r="AS66" s="563">
        <f>+Global!AS81</f>
        <v>7.8469085357694849E-4</v>
      </c>
      <c r="AT66" s="563">
        <f>+Global!AT81</f>
        <v>3.9234542678847424E-4</v>
      </c>
      <c r="AU66" s="563">
        <f>+Global!AU81</f>
        <v>1.9617271339423712E-4</v>
      </c>
      <c r="AV66" s="563">
        <f>+Global!AV81</f>
        <v>9.8086356697118561E-5</v>
      </c>
      <c r="AW66" s="563">
        <f>+Global!AW81</f>
        <v>4.904317834855928E-5</v>
      </c>
      <c r="AX66" s="563">
        <f>+Global!AX81</f>
        <v>2.452158917427964E-5</v>
      </c>
      <c r="AY66" s="563">
        <f>+Global!AY81</f>
        <v>1.226079458713982E-5</v>
      </c>
      <c r="AZ66" s="563">
        <f>+Global!AZ81</f>
        <v>6.13039729356991E-6</v>
      </c>
      <c r="BA66" s="563">
        <f>+Global!BA81</f>
        <v>3.065198646784955E-6</v>
      </c>
      <c r="BB66" s="563">
        <f>+Global!BB81</f>
        <v>1.5325993233924775E-6</v>
      </c>
      <c r="BC66" s="563">
        <f>+Global!BC81</f>
        <v>7.6629966169623876E-7</v>
      </c>
      <c r="BD66" s="563">
        <f>+Global!BD81</f>
        <v>3.8314983084811938E-7</v>
      </c>
      <c r="BE66" s="563">
        <f>+Global!BE81</f>
        <v>1.9157491542405969E-7</v>
      </c>
      <c r="BF66" s="563">
        <f>+Global!BF81</f>
        <v>9.5787457712029845E-8</v>
      </c>
      <c r="BG66" s="563">
        <f>+Global!BG81</f>
        <v>4.7893728856014922E-8</v>
      </c>
      <c r="BH66" s="563">
        <f>+Global!BH81</f>
        <v>2.3946864428007461E-8</v>
      </c>
      <c r="BI66" s="563">
        <f>+Global!BI81</f>
        <v>1.1973432214003731E-8</v>
      </c>
    </row>
    <row r="67" spans="1:105" s="563" customFormat="1" ht="10.75">
      <c r="A67" s="563" t="str">
        <f>+Global!A82</f>
        <v>Backstop price (wt average)</v>
      </c>
      <c r="B67" s="563">
        <f>+Global!B82</f>
        <v>1259.2274620271828</v>
      </c>
      <c r="C67" s="563">
        <f>+Global!C82</f>
        <v>1202.5622262359598</v>
      </c>
      <c r="D67" s="563">
        <f>+Global!D82</f>
        <v>1148.7302522342975</v>
      </c>
      <c r="E67" s="563">
        <f>+Global!E82</f>
        <v>1097.5898769327184</v>
      </c>
      <c r="F67" s="563">
        <f>+Global!F82</f>
        <v>1049.0065203962185</v>
      </c>
      <c r="G67" s="563">
        <f>+Global!G82</f>
        <v>1002.8523316865435</v>
      </c>
      <c r="H67" s="563">
        <f>+Global!H82</f>
        <v>959.00585241235228</v>
      </c>
      <c r="I67" s="563">
        <f>+Global!I82</f>
        <v>917.35169710187051</v>
      </c>
      <c r="J67" s="563">
        <f>+Global!J82</f>
        <v>877.78024955691285</v>
      </c>
      <c r="K67" s="563">
        <f>+Global!K82</f>
        <v>840.18737438920311</v>
      </c>
      <c r="L67" s="563">
        <f>+Global!L82</f>
        <v>804.47414297987893</v>
      </c>
      <c r="M67" s="563">
        <f>+Global!M82</f>
        <v>770.54657314102099</v>
      </c>
      <c r="N67" s="563">
        <f>+Global!N82</f>
        <v>738.31538179410575</v>
      </c>
      <c r="O67" s="563">
        <f>+Global!O82</f>
        <v>707.69575001453643</v>
      </c>
      <c r="P67" s="563">
        <f>+Global!P82</f>
        <v>678.60709982394553</v>
      </c>
      <c r="Q67" s="563">
        <f>+Global!Q82</f>
        <v>650.97288214288415</v>
      </c>
      <c r="R67" s="563">
        <f>+Global!R82</f>
        <v>624.72037534587594</v>
      </c>
      <c r="S67" s="563">
        <f>+Global!S82</f>
        <v>599.78049388871796</v>
      </c>
      <c r="T67" s="563">
        <f>+Global!T82</f>
        <v>576.08760650441798</v>
      </c>
      <c r="U67" s="563">
        <f>+Global!U82</f>
        <v>553.57936348933299</v>
      </c>
      <c r="V67" s="563">
        <f>+Global!V82</f>
        <v>532.19653262500219</v>
      </c>
      <c r="W67" s="563">
        <f>+Global!W82</f>
        <v>511.88284330388797</v>
      </c>
      <c r="X67" s="563">
        <f>+Global!X82</f>
        <v>492.58483844882954</v>
      </c>
      <c r="Y67" s="563">
        <f>+Global!Y82</f>
        <v>474.2517338365239</v>
      </c>
      <c r="Z67" s="563">
        <f>+Global!Z82</f>
        <v>456.83528445483358</v>
      </c>
      <c r="AA67" s="563">
        <f>+Global!AA82</f>
        <v>228.41764222741679</v>
      </c>
      <c r="AB67" s="563">
        <f>+Global!AB82</f>
        <v>228.41764222741679</v>
      </c>
      <c r="AC67" s="563">
        <f>+Global!AC82</f>
        <v>228.41764222741679</v>
      </c>
      <c r="AD67" s="563">
        <f>+Global!AD82</f>
        <v>228.41764222741679</v>
      </c>
      <c r="AE67" s="563">
        <f>+Global!AE82</f>
        <v>228.41764222741679</v>
      </c>
      <c r="AF67" s="563">
        <f>+Global!AF82</f>
        <v>228.41764222741679</v>
      </c>
      <c r="AG67" s="563">
        <f>+Global!AG82</f>
        <v>228.41764222741679</v>
      </c>
      <c r="AH67" s="563">
        <f>+Global!AH82</f>
        <v>228.41764222741679</v>
      </c>
      <c r="AI67" s="563">
        <f>+Global!AI82</f>
        <v>228.41764222741679</v>
      </c>
      <c r="AJ67" s="563">
        <f>+Global!AJ82</f>
        <v>228.41764222741679</v>
      </c>
      <c r="AK67" s="563">
        <f>+Global!AK82</f>
        <v>228.41764222741679</v>
      </c>
      <c r="AL67" s="563">
        <f>+Global!AL82</f>
        <v>228.41764222741679</v>
      </c>
      <c r="AM67" s="563">
        <f>+Global!AM82</f>
        <v>228.41764222741679</v>
      </c>
      <c r="AN67" s="563">
        <f>+Global!AN82</f>
        <v>228.41764222741679</v>
      </c>
      <c r="AO67" s="563">
        <f>+Global!AO82</f>
        <v>228.41764222741679</v>
      </c>
      <c r="AP67" s="563">
        <f>+Global!AP82</f>
        <v>228.41764222741679</v>
      </c>
      <c r="AQ67" s="563">
        <f>+Global!AQ82</f>
        <v>228.41764222741679</v>
      </c>
      <c r="AR67" s="563">
        <f>+Global!AR82</f>
        <v>228.41764222741679</v>
      </c>
      <c r="AS67" s="563">
        <f>+Global!AS82</f>
        <v>228.41764222741679</v>
      </c>
      <c r="AT67" s="563">
        <f>+Global!AT82</f>
        <v>228.41764222741679</v>
      </c>
      <c r="AU67" s="563">
        <f>+Global!AU82</f>
        <v>228.41764222741679</v>
      </c>
      <c r="AV67" s="563">
        <f>+Global!AV82</f>
        <v>228.41764222741679</v>
      </c>
      <c r="AW67" s="563">
        <f>+Global!AW82</f>
        <v>228.41764222741679</v>
      </c>
      <c r="AX67" s="563">
        <f>+Global!AX82</f>
        <v>228.41764222741679</v>
      </c>
      <c r="AY67" s="563">
        <f>+Global!AY82</f>
        <v>228.41764222741679</v>
      </c>
      <c r="AZ67" s="563">
        <f>+Global!AZ82</f>
        <v>228.41764222741679</v>
      </c>
      <c r="BA67" s="563">
        <f>+Global!BA82</f>
        <v>228.41764222741679</v>
      </c>
      <c r="BB67" s="563">
        <f>+Global!BB82</f>
        <v>228.41764222741679</v>
      </c>
      <c r="BC67" s="563">
        <f>+Global!BC82</f>
        <v>228.41764222741679</v>
      </c>
      <c r="BD67" s="563">
        <f>+Global!BD82</f>
        <v>228.41764222741679</v>
      </c>
      <c r="BE67" s="563">
        <f>+Global!BE82</f>
        <v>228.41764222741679</v>
      </c>
      <c r="BF67" s="563">
        <f>+Global!BF82</f>
        <v>228.41764222741679</v>
      </c>
      <c r="BG67" s="563">
        <f>+Global!BG82</f>
        <v>228.41764222741679</v>
      </c>
      <c r="BH67" s="563">
        <f>+Global!BH82</f>
        <v>228.41764222741679</v>
      </c>
      <c r="BI67" s="563">
        <f>+Global!BI82</f>
        <v>228.41764222741679</v>
      </c>
    </row>
    <row r="68" spans="1:105" s="563" customFormat="1" ht="10.75">
      <c r="A68" s="563">
        <f>+Global!A41</f>
        <v>0</v>
      </c>
      <c r="B68" s="563">
        <f>+Global!B41</f>
        <v>0</v>
      </c>
      <c r="C68" s="563">
        <f>+Global!C41</f>
        <v>0</v>
      </c>
      <c r="D68" s="563">
        <f>+Global!D41</f>
        <v>0</v>
      </c>
      <c r="E68" s="563">
        <f>+Global!E41</f>
        <v>0</v>
      </c>
      <c r="F68" s="563">
        <f>+Global!F41</f>
        <v>0</v>
      </c>
      <c r="G68" s="563">
        <f>+Global!G41</f>
        <v>0</v>
      </c>
      <c r="H68" s="563">
        <f>+Global!H41</f>
        <v>0</v>
      </c>
      <c r="I68" s="563">
        <f>+Global!I41</f>
        <v>0</v>
      </c>
      <c r="J68" s="563">
        <f>+Global!J41</f>
        <v>0</v>
      </c>
      <c r="K68" s="563">
        <f>+Global!K41</f>
        <v>0</v>
      </c>
      <c r="L68" s="563">
        <f>+Global!L41</f>
        <v>0</v>
      </c>
      <c r="M68" s="563">
        <f>+Global!M41</f>
        <v>0</v>
      </c>
      <c r="N68" s="563">
        <f>+Global!N41</f>
        <v>0</v>
      </c>
      <c r="O68" s="563">
        <f>+Global!O41</f>
        <v>0</v>
      </c>
      <c r="P68" s="563">
        <f>+Global!P41</f>
        <v>0</v>
      </c>
      <c r="Q68" s="563">
        <f>+Global!Q41</f>
        <v>0</v>
      </c>
      <c r="R68" s="563">
        <f>+Global!R41</f>
        <v>0</v>
      </c>
      <c r="S68" s="563">
        <f>+Global!S41</f>
        <v>0</v>
      </c>
      <c r="T68" s="563">
        <f>+Global!T41</f>
        <v>0</v>
      </c>
      <c r="U68" s="563">
        <f>+Global!U41</f>
        <v>0</v>
      </c>
      <c r="V68" s="563">
        <f>+Global!V41</f>
        <v>0</v>
      </c>
      <c r="W68" s="563">
        <f>+Global!W41</f>
        <v>0</v>
      </c>
      <c r="X68" s="563">
        <f>+Global!X41</f>
        <v>0</v>
      </c>
      <c r="Y68" s="563">
        <f>+Global!Y41</f>
        <v>0</v>
      </c>
      <c r="Z68" s="563">
        <f>+Global!Z41</f>
        <v>0</v>
      </c>
      <c r="AA68" s="563">
        <f>+Global!AA41</f>
        <v>0</v>
      </c>
      <c r="AB68" s="563">
        <f>+Global!AB41</f>
        <v>0</v>
      </c>
      <c r="AC68" s="563">
        <f>+Global!AC41</f>
        <v>0</v>
      </c>
      <c r="AD68" s="563">
        <f>+Global!AD41</f>
        <v>0</v>
      </c>
      <c r="AE68" s="563">
        <f>+Global!AE41</f>
        <v>0</v>
      </c>
      <c r="AF68" s="563">
        <f>+Global!AF41</f>
        <v>0</v>
      </c>
      <c r="AG68" s="563">
        <f>+Global!AG41</f>
        <v>0</v>
      </c>
      <c r="AH68" s="563">
        <f>+Global!AH41</f>
        <v>0</v>
      </c>
      <c r="AI68" s="563">
        <f>+Global!AI41</f>
        <v>0</v>
      </c>
      <c r="AJ68" s="563">
        <f>+Global!AJ41</f>
        <v>0</v>
      </c>
      <c r="AK68" s="563">
        <f>+Global!AK41</f>
        <v>0</v>
      </c>
      <c r="AL68" s="563">
        <f>+Global!AL41</f>
        <v>0</v>
      </c>
      <c r="AM68" s="563">
        <f>+Global!AM41</f>
        <v>0</v>
      </c>
      <c r="AN68" s="563">
        <f>+Global!AN41</f>
        <v>0</v>
      </c>
      <c r="AO68" s="563">
        <f>+Global!AO41</f>
        <v>0</v>
      </c>
      <c r="AP68" s="563">
        <f>+Global!AP41</f>
        <v>0</v>
      </c>
      <c r="AQ68" s="563">
        <f>+Global!AQ41</f>
        <v>0</v>
      </c>
      <c r="AR68" s="563">
        <f>+Global!AR41</f>
        <v>0</v>
      </c>
      <c r="AS68" s="563">
        <f>+Global!AS41</f>
        <v>0</v>
      </c>
      <c r="AT68" s="563">
        <f>+Global!AT41</f>
        <v>0</v>
      </c>
      <c r="AU68" s="563">
        <f>+Global!AU41</f>
        <v>0</v>
      </c>
      <c r="AV68" s="563">
        <f>+Global!AV41</f>
        <v>0</v>
      </c>
      <c r="AW68" s="563">
        <f>+Global!AW41</f>
        <v>0</v>
      </c>
      <c r="AX68" s="563">
        <f>+Global!AX41</f>
        <v>0</v>
      </c>
      <c r="AY68" s="563">
        <f>+Global!AY41</f>
        <v>0</v>
      </c>
      <c r="AZ68" s="563">
        <f>+Global!AZ41</f>
        <v>0</v>
      </c>
      <c r="BA68" s="563">
        <f>+Global!BA41</f>
        <v>0</v>
      </c>
      <c r="BB68" s="563">
        <f>+Global!BB41</f>
        <v>0</v>
      </c>
      <c r="BC68" s="563">
        <f>+Global!BC41</f>
        <v>0</v>
      </c>
      <c r="BD68" s="563">
        <f>+Global!BD41</f>
        <v>0</v>
      </c>
      <c r="BE68" s="563">
        <f>+Global!BE41</f>
        <v>0</v>
      </c>
      <c r="BF68" s="563">
        <f>+Global!BF41</f>
        <v>0</v>
      </c>
      <c r="BG68" s="563">
        <f>+Global!BG41</f>
        <v>0</v>
      </c>
      <c r="BH68" s="563">
        <f>+Global!BH41</f>
        <v>0</v>
      </c>
      <c r="BI68" s="563">
        <f>+Global!BI41</f>
        <v>0</v>
      </c>
    </row>
    <row r="69" spans="1:105" s="564" customFormat="1" ht="10.75">
      <c r="A69" s="564" t="str">
        <f>+US!A134</f>
        <v>Discount rate t to t+1, US</v>
      </c>
      <c r="B69" s="564">
        <f>+US!B134</f>
        <v>0</v>
      </c>
      <c r="C69" s="564">
        <f>+US!C134</f>
        <v>3.4628473810918381E-2</v>
      </c>
      <c r="D69" s="564">
        <f>+US!D134</f>
        <v>4.3789666591394161E-2</v>
      </c>
      <c r="E69" s="564">
        <f>+US!E134</f>
        <v>3.9073996270073685E-2</v>
      </c>
      <c r="F69" s="564">
        <f>+US!F134</f>
        <v>3.6131766303403756E-2</v>
      </c>
      <c r="G69" s="564">
        <f>+US!G134</f>
        <v>3.4138949228427862E-2</v>
      </c>
      <c r="H69" s="564">
        <f>+US!H134</f>
        <v>3.2264582348834336E-2</v>
      </c>
      <c r="I69" s="564">
        <f>+US!I134</f>
        <v>3.0783107321693093E-2</v>
      </c>
      <c r="J69" s="564">
        <f>+US!J134</f>
        <v>2.9548845258763334E-2</v>
      </c>
      <c r="K69" s="564">
        <f>+US!K134</f>
        <v>2.8710347359039989E-2</v>
      </c>
      <c r="L69" s="564">
        <f>+US!L134</f>
        <v>2.8271699758298796E-2</v>
      </c>
      <c r="M69" s="564">
        <f>+US!M134</f>
        <v>2.4514782766979382E-2</v>
      </c>
      <c r="N69" s="564">
        <f>+US!N134</f>
        <v>2.8157606600472285E-2</v>
      </c>
      <c r="O69" s="564">
        <f>+US!O134</f>
        <v>2.6397071607694889E-2</v>
      </c>
      <c r="P69" s="564">
        <f>+US!P134</f>
        <v>2.5247977351370299E-2</v>
      </c>
      <c r="Q69" s="564">
        <f>+US!Q134</f>
        <v>2.4428631124831846E-2</v>
      </c>
      <c r="R69" s="564">
        <f>+US!R134</f>
        <v>2.3798706264288594E-2</v>
      </c>
      <c r="S69" s="564">
        <f>+US!S134</f>
        <v>2.3285345327785922E-2</v>
      </c>
      <c r="T69" s="564">
        <f>+US!T134</f>
        <v>2.2849397531289783E-2</v>
      </c>
      <c r="U69" s="564">
        <f>+US!U134</f>
        <v>2.2469056844307556E-2</v>
      </c>
      <c r="V69" s="564">
        <f>+US!V134</f>
        <v>2.2187928396654621E-2</v>
      </c>
      <c r="W69" s="564">
        <f>+US!W134</f>
        <v>2.1914214803104626E-2</v>
      </c>
      <c r="X69" s="564">
        <f>+US!X134</f>
        <v>2.1598517292557906E-2</v>
      </c>
      <c r="Y69" s="564">
        <f>+US!Y134</f>
        <v>2.1327671913953239E-2</v>
      </c>
      <c r="Z69" s="564">
        <f>+US!Z134</f>
        <v>2.1091381013737642E-2</v>
      </c>
      <c r="AA69" s="564">
        <f>+US!AA134</f>
        <v>2.0892702361117843E-2</v>
      </c>
      <c r="AB69" s="564">
        <f>+US!AB134</f>
        <v>2.0765804229218698E-2</v>
      </c>
      <c r="AC69" s="564">
        <f>+US!AC134</f>
        <v>2.0980945633411352E-2</v>
      </c>
      <c r="AD69" s="564">
        <f>+US!AD134</f>
        <v>2.1021280098469042E-2</v>
      </c>
      <c r="AE69" s="564">
        <f>+US!AE134</f>
        <v>2.1009535858460548E-2</v>
      </c>
      <c r="AF69" s="564">
        <f>+US!AF134</f>
        <v>2.1066430500547906E-2</v>
      </c>
      <c r="AG69" s="564">
        <f>+US!AG134</f>
        <v>2.1045019652623065E-2</v>
      </c>
      <c r="AH69" s="564">
        <f>+US!AH134</f>
        <v>2.0870312812653502E-2</v>
      </c>
      <c r="AI69" s="564">
        <f>+US!AI134</f>
        <v>2.072295478880859E-2</v>
      </c>
      <c r="AJ69" s="564">
        <f>+US!AJ134</f>
        <v>2.0592637673574554E-2</v>
      </c>
      <c r="AK69" s="564">
        <f>+US!AK134</f>
        <v>2.0474495798689762E-2</v>
      </c>
      <c r="AL69" s="564">
        <f>+US!AL134</f>
        <v>2.0366309595933219E-2</v>
      </c>
      <c r="AM69" s="564">
        <f>+US!AM134</f>
        <v>2.0266963087595347E-2</v>
      </c>
      <c r="AN69" s="564">
        <f>+US!AN134</f>
        <v>2.0175748719235997E-2</v>
      </c>
      <c r="AO69" s="564">
        <f>+US!AO134</f>
        <v>2.0092077648716122E-2</v>
      </c>
    </row>
    <row r="70" spans="1:105" s="564" customFormat="1" ht="10.75">
      <c r="A70" s="564" t="str">
        <f>+US!A131</f>
        <v>Ramsey (average), US</v>
      </c>
      <c r="B70" s="564">
        <f>+US!B131</f>
        <v>0</v>
      </c>
      <c r="C70" s="564">
        <f>+US!C131</f>
        <v>4.7048398966406522E-2</v>
      </c>
      <c r="D70" s="564">
        <f>+US!D131</f>
        <v>4.7408021734229013E-2</v>
      </c>
      <c r="E70" s="564">
        <f>+US!E131</f>
        <v>4.2062233159848299E-2</v>
      </c>
      <c r="F70" s="564">
        <f>+US!F131</f>
        <v>3.8033383478971373E-2</v>
      </c>
      <c r="G70" s="564">
        <f>+US!G131</f>
        <v>3.4677650116030349E-2</v>
      </c>
      <c r="H70" s="564">
        <f>+US!H131</f>
        <v>3.2493935066399138E-2</v>
      </c>
      <c r="I70" s="564">
        <f>+US!I131</f>
        <v>3.1176774830546546E-2</v>
      </c>
      <c r="J70" s="564">
        <f>+US!J131</f>
        <v>3.017033285434477E-2</v>
      </c>
      <c r="K70" s="564">
        <f>+US!K131</f>
        <v>2.9394383690457514E-2</v>
      </c>
      <c r="L70" s="564">
        <f>+US!L131</f>
        <v>2.7040340880103104E-2</v>
      </c>
      <c r="M70" s="564">
        <f>+US!M131</f>
        <v>2.6829540762730281E-2</v>
      </c>
      <c r="N70" s="564">
        <f>+US!N131</f>
        <v>2.7747322463196399E-2</v>
      </c>
      <c r="O70" s="564">
        <f>+US!O131</f>
        <v>2.6330344142310197E-2</v>
      </c>
      <c r="P70" s="564">
        <f>+US!P131</f>
        <v>2.5370515579244541E-2</v>
      </c>
      <c r="Q70" s="564">
        <f>+US!Q131</f>
        <v>2.4663225042459335E-2</v>
      </c>
      <c r="R70" s="564">
        <f>+US!R131</f>
        <v>2.4104901991003042E-2</v>
      </c>
      <c r="S70" s="564">
        <f>+US!S131</f>
        <v>2.3641066122336865E-2</v>
      </c>
      <c r="T70" s="564">
        <f>+US!T131</f>
        <v>2.3242050225837689E-2</v>
      </c>
      <c r="U70" s="564">
        <f>+US!U131</f>
        <v>2.2856934638868256E-2</v>
      </c>
      <c r="V70" s="564">
        <f>+US!V131</f>
        <v>2.2462207003008192E-2</v>
      </c>
      <c r="W70" s="564">
        <f>+US!W131</f>
        <v>2.211215057747009E-2</v>
      </c>
      <c r="X70" s="564">
        <f>+US!X131</f>
        <v>2.1825085737484075E-2</v>
      </c>
      <c r="Y70" s="564">
        <f>+US!Y131</f>
        <v>2.1576816879024276E-2</v>
      </c>
      <c r="Z70" s="564">
        <f>+US!Z131</f>
        <v>2.1363828327498981E-2</v>
      </c>
      <c r="AA70" s="564">
        <f>+US!AA131</f>
        <v>2.1204377025208374E-2</v>
      </c>
      <c r="AB70" s="564">
        <f>+US!AB131</f>
        <v>2.1247593838567565E-2</v>
      </c>
      <c r="AC70" s="564">
        <f>+US!AC131</f>
        <v>2.1372717497417544E-2</v>
      </c>
      <c r="AD70" s="564">
        <f>+US!AD131</f>
        <v>2.138671865232495E-2</v>
      </c>
      <c r="AE70" s="564">
        <f>+US!AE131</f>
        <v>2.1289403318377937E-2</v>
      </c>
      <c r="AF70" s="564">
        <f>+US!AF131</f>
        <v>2.1067929320688742E-2</v>
      </c>
      <c r="AG70" s="564">
        <f>+US!AG131</f>
        <v>2.0852459125432477E-2</v>
      </c>
      <c r="AH70" s="564">
        <f>+US!AH131</f>
        <v>2.0694720895370448E-2</v>
      </c>
      <c r="AI70" s="564">
        <f>+US!AI131</f>
        <v>2.0558703173018444E-2</v>
      </c>
      <c r="AJ70" s="564">
        <f>+US!AJ131</f>
        <v>2.0436980998970865E-2</v>
      </c>
      <c r="AK70" s="564">
        <f>+US!AK131</f>
        <v>2.032608799013691E-2</v>
      </c>
      <c r="AL70" s="564">
        <f>+US!AL131</f>
        <v>2.0224393230662954E-2</v>
      </c>
      <c r="AM70" s="564">
        <f>+US!AM131</f>
        <v>2.013100585034679E-2</v>
      </c>
      <c r="AN70" s="564">
        <f>+US!AN131</f>
        <v>2.0045292779354979E-2</v>
      </c>
      <c r="AO70" s="564">
        <f>+US!AO131</f>
        <v>1.996668613301256E-2</v>
      </c>
    </row>
    <row r="71" spans="1:105" s="564" customFormat="1" ht="10.75">
      <c r="A71" s="564" t="str">
        <f>+China!A134</f>
        <v>Discount rate t to t+1, China</v>
      </c>
      <c r="B71" s="564">
        <f>+China!B134</f>
        <v>0</v>
      </c>
      <c r="C71" s="564">
        <f>+China!C134</f>
        <v>0.16613248639477129</v>
      </c>
      <c r="D71" s="564">
        <f>+China!D134</f>
        <v>6.4807169210896465E-2</v>
      </c>
      <c r="E71" s="564">
        <f>+China!E134</f>
        <v>5.7401252695996163E-2</v>
      </c>
      <c r="F71" s="564">
        <f>+China!F134</f>
        <v>5.2048257007836884E-2</v>
      </c>
      <c r="G71" s="564">
        <f>+China!G134</f>
        <v>4.7738901788914712E-2</v>
      </c>
      <c r="H71" s="564">
        <f>+China!H134</f>
        <v>4.4897091361173702E-2</v>
      </c>
      <c r="I71" s="564">
        <f>+China!I134</f>
        <v>4.2022191012963672E-2</v>
      </c>
      <c r="J71" s="564">
        <f>+China!J134</f>
        <v>3.9611625606857048E-2</v>
      </c>
      <c r="K71" s="564">
        <f>+China!K134</f>
        <v>3.6034552915416906E-2</v>
      </c>
      <c r="L71" s="564">
        <f>+China!L134</f>
        <v>3.3485961834477385E-2</v>
      </c>
      <c r="M71" s="564">
        <f>+China!M134</f>
        <v>3.5029405713654205E-2</v>
      </c>
      <c r="N71" s="564">
        <f>+China!N134</f>
        <v>3.1188855090968692E-2</v>
      </c>
      <c r="O71" s="564">
        <f>+China!O134</f>
        <v>2.9879615810591842E-2</v>
      </c>
      <c r="P71" s="564">
        <f>+China!P134</f>
        <v>2.8586910838073409E-2</v>
      </c>
      <c r="Q71" s="564">
        <f>+China!Q134</f>
        <v>2.7358868733444952E-2</v>
      </c>
      <c r="R71" s="564">
        <f>+China!R134</f>
        <v>2.6210316424785107E-2</v>
      </c>
      <c r="S71" s="564">
        <f>+China!S134</f>
        <v>2.5143927330251392E-2</v>
      </c>
      <c r="T71" s="564">
        <f>+China!T134</f>
        <v>2.4156735007270003E-2</v>
      </c>
      <c r="U71" s="564">
        <f>+China!U134</f>
        <v>2.3243393641102505E-2</v>
      </c>
      <c r="V71" s="564">
        <f>+China!V134</f>
        <v>2.2277994794912548E-2</v>
      </c>
      <c r="W71" s="564">
        <f>+China!W134</f>
        <v>2.1417674219357474E-2</v>
      </c>
      <c r="X71" s="564">
        <f>+China!X134</f>
        <v>2.0751121610240952E-2</v>
      </c>
      <c r="Y71" s="564">
        <f>+China!Y134</f>
        <v>2.0098080417037645E-2</v>
      </c>
      <c r="Z71" s="564">
        <f>+China!Z134</f>
        <v>1.946987828485347E-2</v>
      </c>
      <c r="AA71" s="564">
        <f>+China!AA134</f>
        <v>1.8882763795075919E-2</v>
      </c>
      <c r="AB71" s="564">
        <f>+China!AB134</f>
        <v>1.8382628918591992E-2</v>
      </c>
      <c r="AC71" s="564">
        <f>+China!AC134</f>
        <v>1.8334746640855215E-2</v>
      </c>
      <c r="AD71" s="564">
        <f>+China!AD134</f>
        <v>1.8139958754801233E-2</v>
      </c>
      <c r="AE71" s="564">
        <f>+China!AE134</f>
        <v>1.7928629495640891E-2</v>
      </c>
      <c r="AF71" s="564">
        <f>+China!AF134</f>
        <v>1.7860468936353069E-2</v>
      </c>
      <c r="AG71" s="564">
        <f>+China!AG134</f>
        <v>1.7749496342703175E-2</v>
      </c>
      <c r="AH71" s="564">
        <f>+China!AH134</f>
        <v>1.7463915137153396E-2</v>
      </c>
      <c r="AI71" s="564">
        <f>+China!AI134</f>
        <v>1.7206530990247604E-2</v>
      </c>
      <c r="AJ71" s="564">
        <f>+China!AJ134</f>
        <v>1.6971943834821479E-2</v>
      </c>
      <c r="AK71" s="564">
        <f>+China!AK134</f>
        <v>1.6751769360508817E-2</v>
      </c>
      <c r="AL71" s="564">
        <f>+China!AL134</f>
        <v>1.6541602608345807E-2</v>
      </c>
      <c r="AM71" s="564">
        <f>+China!AM134</f>
        <v>1.6339096414562215E-2</v>
      </c>
      <c r="AN71" s="564">
        <f>+China!AN134</f>
        <v>1.6142853392177692E-2</v>
      </c>
      <c r="AO71" s="564">
        <f>+China!AO134</f>
        <v>1.5951917034151553E-2</v>
      </c>
    </row>
    <row r="72" spans="1:105" s="564" customFormat="1" ht="10.75">
      <c r="A72" s="564" t="str">
        <f>+China!A131</f>
        <v>Ramsey (average), China</v>
      </c>
      <c r="B72" s="564">
        <f>+China!B131</f>
        <v>0</v>
      </c>
      <c r="C72" s="564">
        <f>+China!C131</f>
        <v>0.11345366233881125</v>
      </c>
      <c r="D72" s="564">
        <f>+China!D131</f>
        <v>6.1737164905602354E-2</v>
      </c>
      <c r="E72" s="564">
        <f>+China!E131</f>
        <v>5.2943857513467411E-2</v>
      </c>
      <c r="F72" s="564">
        <f>+China!F131</f>
        <v>4.6393285170413551E-2</v>
      </c>
      <c r="G72" s="564">
        <f>+China!G131</f>
        <v>4.2080640489653959E-2</v>
      </c>
      <c r="H72" s="564">
        <f>+China!H131</f>
        <v>3.9327338549393492E-2</v>
      </c>
      <c r="I72" s="564">
        <f>+China!I131</f>
        <v>3.6791740094708258E-2</v>
      </c>
      <c r="J72" s="564">
        <f>+China!J131</f>
        <v>3.3910368021769763E-2</v>
      </c>
      <c r="K72" s="564">
        <f>+China!K131</f>
        <v>3.1827102454745924E-2</v>
      </c>
      <c r="L72" s="564">
        <f>+China!L131</f>
        <v>3.3084931953379734E-2</v>
      </c>
      <c r="M72" s="564">
        <f>+China!M131</f>
        <v>3.284393515345764E-2</v>
      </c>
      <c r="N72" s="564">
        <f>+China!N131</f>
        <v>3.0349975116318886E-2</v>
      </c>
      <c r="O72" s="564">
        <f>+China!O131</f>
        <v>2.9086757206910945E-2</v>
      </c>
      <c r="P72" s="564">
        <f>+China!P131</f>
        <v>2.7861450390216848E-2</v>
      </c>
      <c r="Q72" s="564">
        <f>+China!Q131</f>
        <v>2.670484211689763E-2</v>
      </c>
      <c r="R72" s="564">
        <f>+China!R131</f>
        <v>2.5625699975292234E-2</v>
      </c>
      <c r="S72" s="564">
        <f>+China!S131</f>
        <v>2.462413193762987E-2</v>
      </c>
      <c r="T72" s="564">
        <f>+China!T131</f>
        <v>2.3696312176665197E-2</v>
      </c>
      <c r="U72" s="564">
        <f>+China!U131</f>
        <v>2.2907939494915125E-2</v>
      </c>
      <c r="V72" s="564">
        <f>+China!V131</f>
        <v>2.2274384650057107E-2</v>
      </c>
      <c r="W72" s="564">
        <f>+China!W131</f>
        <v>2.1656709843429219E-2</v>
      </c>
      <c r="X72" s="564">
        <f>+China!X131</f>
        <v>2.1010330317284866E-2</v>
      </c>
      <c r="Y72" s="564">
        <f>+China!Y131</f>
        <v>2.0382337813588822E-2</v>
      </c>
      <c r="Z72" s="564">
        <f>+China!Z131</f>
        <v>1.9786296526917824E-2</v>
      </c>
      <c r="AA72" s="564">
        <f>+China!AA131</f>
        <v>1.9252769460763399E-2</v>
      </c>
      <c r="AB72" s="564">
        <f>+China!AB131</f>
        <v>1.898376668387191E-2</v>
      </c>
      <c r="AC72" s="564">
        <f>+China!AC131</f>
        <v>1.8864607600438066E-2</v>
      </c>
      <c r="AD72" s="564">
        <f>+China!AD131</f>
        <v>1.866516525159527E-2</v>
      </c>
      <c r="AE72" s="564">
        <f>+China!AE131</f>
        <v>1.8357846845665104E-2</v>
      </c>
      <c r="AF72" s="564">
        <f>+China!AF131</f>
        <v>1.7929761136796278E-2</v>
      </c>
      <c r="AG72" s="564">
        <f>+China!AG131</f>
        <v>1.7564881003552073E-2</v>
      </c>
      <c r="AH72" s="564">
        <f>+China!AH131</f>
        <v>1.729806179072985E-2</v>
      </c>
      <c r="AI72" s="564">
        <f>+China!AI131</f>
        <v>1.7056239808605499E-2</v>
      </c>
      <c r="AJ72" s="564">
        <f>+China!AJ131</f>
        <v>1.6832655265481656E-2</v>
      </c>
      <c r="AK72" s="564">
        <f>+China!AK131</f>
        <v>1.6621030792336261E-2</v>
      </c>
      <c r="AL72" s="564">
        <f>+China!AL131</f>
        <v>1.6418052677309253E-2</v>
      </c>
      <c r="AM72" s="564">
        <f>+China!AM131</f>
        <v>1.6221883901528095E-2</v>
      </c>
      <c r="AN72" s="564">
        <f>+China!AN131</f>
        <v>1.6031370150036271E-2</v>
      </c>
      <c r="AO72" s="564">
        <f>+China!AO131</f>
        <v>1.5845684037849542E-2</v>
      </c>
      <c r="AP72" s="564">
        <f>+China!AP131</f>
        <v>1.566418051832574E-2</v>
      </c>
      <c r="AQ72" s="564">
        <f>+China!AQ131</f>
        <v>1.5486349715082136E-2</v>
      </c>
    </row>
    <row r="73" spans="1:105" s="563" customFormat="1" ht="10.75">
      <c r="A73" s="563" t="s">
        <v>1076</v>
      </c>
      <c r="B73" s="563">
        <f>+Global!B378</f>
        <v>38.667085989359869</v>
      </c>
      <c r="C73" s="563">
        <f>+Global!C378</f>
        <v>68.476510338291519</v>
      </c>
      <c r="D73" s="563">
        <f>+Global!D378</f>
        <v>113.71468994832269</v>
      </c>
      <c r="E73" s="563">
        <f>+Global!E378</f>
        <v>170.37782687728682</v>
      </c>
      <c r="F73" s="563">
        <f>+Global!F378</f>
        <v>230.74966719626619</v>
      </c>
      <c r="G73" s="563">
        <f>+Global!G378</f>
        <v>295.12026170375896</v>
      </c>
      <c r="L73" s="563">
        <f>+Global!L378</f>
        <v>640.26817593452699</v>
      </c>
    </row>
    <row r="74" spans="1:105" s="564" customFormat="1" ht="10.75">
      <c r="A74" s="564" t="s">
        <v>1091</v>
      </c>
      <c r="B74" s="564">
        <f t="shared" ref="B74:G74" si="9">+B11</f>
        <v>17.484670378936521</v>
      </c>
      <c r="C74" s="564">
        <f t="shared" si="9"/>
        <v>29.817026533109157</v>
      </c>
      <c r="D74" s="564">
        <f t="shared" si="9"/>
        <v>41.641707458569861</v>
      </c>
      <c r="E74" s="564">
        <f t="shared" si="9"/>
        <v>49.833564216964774</v>
      </c>
      <c r="F74" s="564">
        <f t="shared" si="9"/>
        <v>63.392097204609591</v>
      </c>
      <c r="G74" s="564">
        <f t="shared" si="9"/>
        <v>78.864594042393932</v>
      </c>
    </row>
    <row r="75" spans="1:105" s="561" customFormat="1" ht="10.75">
      <c r="A75" s="563" t="str">
        <f>+Global!A132</f>
        <v>Thermal expansion</v>
      </c>
      <c r="B75" s="563">
        <f>+Global!B132</f>
        <v>9.9841681529815943E-2</v>
      </c>
      <c r="C75" s="563">
        <f>+Global!C132</f>
        <v>0.10923518827643244</v>
      </c>
      <c r="D75" s="563">
        <f>+Global!D132</f>
        <v>0.1214109371070462</v>
      </c>
      <c r="E75" s="563">
        <f>+Global!E132</f>
        <v>0.13678938332787169</v>
      </c>
      <c r="F75" s="563">
        <f>+Global!F132</f>
        <v>0.15554871650184007</v>
      </c>
      <c r="G75" s="563">
        <f>+Global!G132</f>
        <v>0.17769725414142487</v>
      </c>
      <c r="H75" s="563">
        <f>+Global!H132</f>
        <v>0.20312969154237068</v>
      </c>
      <c r="I75" s="563">
        <f>+Global!I132</f>
        <v>0.23167896805449451</v>
      </c>
      <c r="J75" s="563">
        <f>+Global!J132</f>
        <v>0.26315382541258214</v>
      </c>
      <c r="K75" s="563">
        <f>+Global!K132</f>
        <v>0.29736006344776456</v>
      </c>
      <c r="L75" s="563">
        <f>+Global!L132</f>
        <v>0.33411143106272922</v>
      </c>
      <c r="M75" s="563">
        <f>+Global!M132</f>
        <v>0.37314358383007096</v>
      </c>
      <c r="N75" s="563">
        <f>+Global!N132</f>
        <v>0.41423586905327958</v>
      </c>
      <c r="O75" s="563">
        <f>+Global!O132</f>
        <v>0.45719931869753799</v>
      </c>
      <c r="P75" s="563">
        <f>+Global!P132</f>
        <v>0.50186628881178186</v>
      </c>
      <c r="Q75" s="563">
        <f>+Global!Q132</f>
        <v>0.548084709412888</v>
      </c>
      <c r="R75" s="563">
        <f>+Global!R132</f>
        <v>0.59571455863161227</v>
      </c>
      <c r="S75" s="563">
        <f>+Global!S132</f>
        <v>0.64462542722410987</v>
      </c>
      <c r="T75" s="563">
        <f>+Global!T132</f>
        <v>0.69469459363390218</v>
      </c>
      <c r="U75" s="563">
        <f>+Global!U132</f>
        <v>0.74580527292444498</v>
      </c>
      <c r="V75" s="563">
        <f>+Global!V132</f>
        <v>0.79784697398074012</v>
      </c>
      <c r="W75" s="563">
        <f>+Global!W132</f>
        <v>0.85071695404757763</v>
      </c>
      <c r="X75" s="563">
        <f>+Global!X132</f>
        <v>0.90431804024604301</v>
      </c>
      <c r="Y75" s="563">
        <f>+Global!Y132</f>
        <v>0.95855323024287298</v>
      </c>
      <c r="Z75" s="563">
        <f>+Global!Z132</f>
        <v>1.0133197404773042</v>
      </c>
      <c r="AA75" s="563">
        <f>+Global!AA132</f>
        <v>1.06846854527608</v>
      </c>
      <c r="AB75" s="563">
        <f>+Global!AB132</f>
        <v>1.1233285596108589</v>
      </c>
      <c r="AC75" s="563">
        <f>+Global!AC132</f>
        <v>1.1769734902176823</v>
      </c>
      <c r="AD75" s="563">
        <f>+Global!AD132</f>
        <v>1.2288750480215269</v>
      </c>
      <c r="AE75" s="563">
        <f>+Global!AE132</f>
        <v>1.2787657562008961</v>
      </c>
      <c r="AF75" s="563">
        <f>+Global!AF132</f>
        <v>1.3265459893310279</v>
      </c>
      <c r="AG75" s="563">
        <f>+Global!AG132</f>
        <v>1.3722212171443617</v>
      </c>
      <c r="AH75" s="563">
        <f>+Global!AH132</f>
        <v>1.4158599014491566</v>
      </c>
      <c r="AI75" s="563">
        <f>+Global!AI132</f>
        <v>1.4575655218397592</v>
      </c>
      <c r="AJ75" s="563">
        <f>+Global!AJ132</f>
        <v>1.4974582590789509</v>
      </c>
      <c r="AK75" s="563">
        <f>+Global!AK132</f>
        <v>1.5356632628453417</v>
      </c>
      <c r="AL75" s="563">
        <f>+Global!AL132</f>
        <v>1.5723033863061209</v>
      </c>
      <c r="AM75" s="563">
        <f>+Global!AM132</f>
        <v>1.607494926563223</v>
      </c>
      <c r="AN75" s="563">
        <f>+Global!AN132</f>
        <v>1.6413453631474284</v>
      </c>
      <c r="AO75" s="563">
        <f>+Global!AO132</f>
        <v>1.6739524007006976</v>
      </c>
      <c r="AP75" s="563">
        <f>+Global!AP132</f>
        <v>1.7054038401842233</v>
      </c>
      <c r="AQ75" s="563">
        <f>+Global!AQ132</f>
        <v>1.73577795484091</v>
      </c>
      <c r="AR75" s="563">
        <f>+Global!AR132</f>
        <v>1.7651441528757725</v>
      </c>
      <c r="AS75" s="563">
        <f>+Global!AS132</f>
        <v>1.7935637822822439</v>
      </c>
      <c r="AT75" s="563">
        <f>+Global!AT132</f>
        <v>1.8210909840778702</v>
      </c>
      <c r="AU75" s="563">
        <f>+Global!AU132</f>
        <v>1.8477735351581972</v>
      </c>
      <c r="AV75" s="563">
        <f>+Global!AV132</f>
        <v>1.8736536457687991</v>
      </c>
      <c r="AW75" s="563">
        <f>+Global!AW132</f>
        <v>1.8987686925740486</v>
      </c>
      <c r="AX75" s="563">
        <f>+Global!AX132</f>
        <v>1.9231518788307445</v>
      </c>
      <c r="AY75" s="563">
        <f>+Global!AY132</f>
        <v>1.9468328199277312</v>
      </c>
      <c r="AZ75" s="563">
        <f>+Global!AZ132</f>
        <v>1.9698380567116771</v>
      </c>
      <c r="BA75" s="563">
        <f>+Global!BA132</f>
        <v>1.9921915014180165</v>
      </c>
      <c r="BB75" s="563">
        <f>+Global!BB132</f>
        <v>2.0139148222500154</v>
      </c>
      <c r="BC75" s="563">
        <f>+Global!BC132</f>
        <v>2.0350277731062536</v>
      </c>
      <c r="BD75" s="563">
        <f>+Global!BD132</f>
        <v>2.0555484749299748</v>
      </c>
      <c r="BE75" s="563">
        <f>+Global!BE132</f>
        <v>2.0754936548359311</v>
      </c>
      <c r="BF75" s="563">
        <f>+Global!BF132</f>
        <v>2.0948788486918151</v>
      </c>
      <c r="BG75" s="563">
        <f>+Global!BG132</f>
        <v>2.1137185722783021</v>
      </c>
      <c r="BH75" s="563">
        <f>+Global!BH132</f>
        <v>2.1320264655795569</v>
      </c>
      <c r="BI75" s="563">
        <f>+Global!BI132</f>
        <v>2.1498154141991384</v>
      </c>
      <c r="BJ75" s="563">
        <f>+Global!BJ77</f>
        <v>2.1663464756855357</v>
      </c>
      <c r="BK75" s="563">
        <f>+Global!BK77</f>
        <v>2.1818833779925</v>
      </c>
      <c r="BL75" s="563">
        <f>+Global!BL77</f>
        <v>2.1966079848206368</v>
      </c>
      <c r="BM75" s="563">
        <f>+Global!BM77</f>
        <v>2.2106466448622499</v>
      </c>
      <c r="BN75" s="563">
        <f>+Global!BN77</f>
        <v>2.2240880334706739</v>
      </c>
      <c r="BO75" s="563">
        <f>+Global!BO77</f>
        <v>2.2369952354420923</v>
      </c>
      <c r="BP75" s="563">
        <f>+Global!BP77</f>
        <v>2.2494139292762925</v>
      </c>
      <c r="BQ75" s="563">
        <f>+Global!BQ77</f>
        <v>2.2613779320916314</v>
      </c>
      <c r="BR75" s="563">
        <f>+Global!BR77</f>
        <v>2.2729129574930758</v>
      </c>
      <c r="BS75" s="563">
        <f>+Global!BS77</f>
        <v>2.2840391633188859</v>
      </c>
      <c r="BT75" s="563">
        <f>+Global!BT77</f>
        <v>2.2947728798144356</v>
      </c>
      <c r="BU75" s="563">
        <f>+Global!BU77</f>
        <v>2.3051277826345125</v>
      </c>
      <c r="BV75" s="563">
        <f>+Global!BV77</f>
        <v>2.3151156896908311</v>
      </c>
      <c r="BW75" s="563">
        <f>+Global!BW77</f>
        <v>2.3247471030647398</v>
      </c>
      <c r="BX75" s="563">
        <f>+Global!BX77</f>
        <v>2.3340315780801948</v>
      </c>
      <c r="BY75" s="563">
        <f>+Global!BY77</f>
        <v>2.3429779751448847</v>
      </c>
      <c r="BZ75" s="563">
        <f>+Global!BZ77</f>
        <v>2.3515946320341685</v>
      </c>
      <c r="CA75" s="563">
        <f>+Global!CA77</f>
        <v>2.3598894821493861</v>
      </c>
      <c r="CB75" s="563">
        <f>+Global!CB77</f>
        <v>2.3678701360585164</v>
      </c>
      <c r="CC75" s="563">
        <f>+Global!CC77</f>
        <v>2.3755439380569991</v>
      </c>
      <c r="CD75" s="563">
        <f>+Global!CD77</f>
        <v>2.3829180057128729</v>
      </c>
      <c r="CE75" s="563">
        <f>+Global!CE77</f>
        <v>2.3899992578031308</v>
      </c>
      <c r="CF75" s="563">
        <f>+Global!CF77</f>
        <v>2.3967944343147254</v>
      </c>
      <c r="CG75" s="563">
        <f>+Global!CG77</f>
        <v>2.4033101110081354</v>
      </c>
      <c r="CH75" s="563">
        <f>+Global!CH77</f>
        <v>2.4095527102438727</v>
      </c>
      <c r="CI75" s="563">
        <f>+Global!CI77</f>
        <v>2.4155285092309082</v>
      </c>
      <c r="CJ75" s="563">
        <f>+Global!CJ77</f>
        <v>2.4212436464882172</v>
      </c>
      <c r="CK75" s="563">
        <f>+Global!CK77</f>
        <v>2.4267041270605887</v>
      </c>
      <c r="CL75" s="563">
        <f>+Global!CL77</f>
        <v>2.4319158268596444</v>
      </c>
      <c r="CM75" s="563">
        <f>+Global!CM77</f>
        <v>2.4368844963850447</v>
      </c>
      <c r="CN75" s="563">
        <f>+Global!CN77</f>
        <v>2.4416157640016896</v>
      </c>
      <c r="CO75" s="563">
        <f>+Global!CO77</f>
        <v>2.4461151388946027</v>
      </c>
      <c r="CP75" s="563">
        <f>+Global!CP77</f>
        <v>2.4503880137860965</v>
      </c>
      <c r="CQ75" s="563">
        <f>+Global!CQ77</f>
        <v>2.4544396674743298</v>
      </c>
      <c r="CR75" s="563">
        <f>+Global!CR77</f>
        <v>2.4582752672348072</v>
      </c>
      <c r="CS75" s="563">
        <f>+Global!CS77</f>
        <v>2.4618998711142188</v>
      </c>
      <c r="CT75" s="563">
        <f>+Global!CT77</f>
        <v>2.4653184301375841</v>
      </c>
      <c r="CU75" s="563">
        <f>+Global!CU77</f>
        <v>2.4685357904437679</v>
      </c>
      <c r="CV75" s="563">
        <f>+Global!CV77</f>
        <v>2.4715566953603036</v>
      </c>
      <c r="CW75" s="563">
        <f>+Global!CW77</f>
        <v>2.4743857874255353</v>
      </c>
      <c r="CX75" s="563">
        <f>+Global!CX77</f>
        <v>2.477027610364019</v>
      </c>
      <c r="CY75" s="563">
        <f>+Global!CY77</f>
        <v>2.4794866110196288</v>
      </c>
      <c r="CZ75" s="563"/>
      <c r="DA75" s="563"/>
    </row>
    <row r="76" spans="1:105" s="561" customFormat="1" ht="10.75">
      <c r="A76" s="563" t="str">
        <f>+Global!A134</f>
        <v>TE, G&amp;SIC, GIS</v>
      </c>
      <c r="B76" s="563">
        <f>+Global!B134</f>
        <v>0.12048168152981595</v>
      </c>
      <c r="C76" s="563">
        <f>+Global!C134</f>
        <v>0.14327373596874016</v>
      </c>
      <c r="D76" s="563">
        <f>+Global!D134</f>
        <v>0.18421248452136044</v>
      </c>
      <c r="E76" s="563">
        <f>+Global!E134</f>
        <v>0.23320726518500046</v>
      </c>
      <c r="F76" s="563">
        <f>+Global!F134</f>
        <v>0.29056178171537272</v>
      </c>
      <c r="G76" s="563">
        <f>+Global!G134</f>
        <v>0.35606788978816173</v>
      </c>
      <c r="H76" s="563">
        <f>+Global!H134</f>
        <v>0.42920291175761471</v>
      </c>
      <c r="I76" s="563">
        <f>+Global!I134</f>
        <v>0.50928415641658609</v>
      </c>
      <c r="J76" s="563">
        <f>+Global!J134</f>
        <v>0.59558335407575969</v>
      </c>
      <c r="K76" s="563">
        <f>+Global!K134</f>
        <v>0.68739466781680592</v>
      </c>
      <c r="L76" s="563">
        <f>+Global!L134</f>
        <v>0.78407129799177255</v>
      </c>
      <c r="M76" s="563">
        <f>+Global!M134</f>
        <v>0.88484328258944034</v>
      </c>
      <c r="N76" s="563">
        <f>+Global!N134</f>
        <v>0.98909735055160952</v>
      </c>
      <c r="O76" s="563">
        <f>+Global!O134</f>
        <v>1.0963429784109</v>
      </c>
      <c r="P76" s="563">
        <f>+Global!P134</f>
        <v>1.2061821793889007</v>
      </c>
      <c r="Q76" s="563">
        <f>+Global!Q134</f>
        <v>1.3182894945751107</v>
      </c>
      <c r="R76" s="563">
        <f>+Global!R134</f>
        <v>1.4323969017326097</v>
      </c>
      <c r="S76" s="563">
        <f>+Global!S134</f>
        <v>1.5482813778354012</v>
      </c>
      <c r="T76" s="563">
        <f>+Global!T134</f>
        <v>1.6657541185935889</v>
      </c>
      <c r="U76" s="563">
        <f>+Global!U134</f>
        <v>1.7846509184767165</v>
      </c>
      <c r="V76" s="563">
        <f>+Global!V134</f>
        <v>1.9048274951473143</v>
      </c>
      <c r="W76" s="563">
        <f>+Global!W134</f>
        <v>2.0261576548469558</v>
      </c>
      <c r="X76" s="563">
        <f>+Global!X134</f>
        <v>2.1485254512671963</v>
      </c>
      <c r="Y76" s="563">
        <f>+Global!Y134</f>
        <v>2.2718124894525009</v>
      </c>
      <c r="Z76" s="563">
        <f>+Global!Z134</f>
        <v>2.3958854020396996</v>
      </c>
      <c r="AA76" s="563">
        <f>+Global!AA134</f>
        <v>2.5205218703989258</v>
      </c>
      <c r="AB76" s="563">
        <f>+Global!AB134</f>
        <v>2.6445576314905876</v>
      </c>
      <c r="AC76" s="563">
        <f>+Global!AC134</f>
        <v>2.7663852661934714</v>
      </c>
      <c r="AD76" s="563">
        <f>+Global!AD134</f>
        <v>2.8851181099150356</v>
      </c>
      <c r="AE76" s="563">
        <f>+Global!AE134</f>
        <v>3.0003300043430885</v>
      </c>
      <c r="AF76" s="563">
        <f>+Global!AF134</f>
        <v>3.1118835383659653</v>
      </c>
      <c r="AG76" s="563">
        <f>+Global!AG134</f>
        <v>3.2198170139707738</v>
      </c>
      <c r="AH76" s="563">
        <f>+Global!AH134</f>
        <v>3.3242704192322927</v>
      </c>
      <c r="AI76" s="563">
        <f>+Global!AI134</f>
        <v>3.425437375132522</v>
      </c>
      <c r="AJ76" s="563">
        <f>+Global!AJ134</f>
        <v>3.5235344086110465</v>
      </c>
      <c r="AK76" s="563">
        <f>+Global!AK134</f>
        <v>3.6187817797910657</v>
      </c>
      <c r="AL76" s="563">
        <f>+Global!AL134</f>
        <v>3.7113919878652073</v>
      </c>
      <c r="AM76" s="563">
        <f>+Global!AM134</f>
        <v>3.8015633416337877</v>
      </c>
      <c r="AN76" s="563">
        <f>+Global!AN134</f>
        <v>3.8894768272637013</v>
      </c>
      <c r="AO76" s="563">
        <f>+Global!AO134</f>
        <v>3.9752950784890979</v>
      </c>
      <c r="AP76" s="563">
        <f>+Global!AP134</f>
        <v>4.0591626442801783</v>
      </c>
      <c r="AQ76" s="563">
        <f>+Global!AQ134</f>
        <v>4.1412070154603846</v>
      </c>
      <c r="AR76" s="563">
        <f>+Global!AR134</f>
        <v>4.2215400542179342</v>
      </c>
      <c r="AS76" s="563">
        <f>+Global!AS134</f>
        <v>4.3002595953090488</v>
      </c>
      <c r="AT76" s="563">
        <f>+Global!AT134</f>
        <v>4.3774510728667373</v>
      </c>
      <c r="AU76" s="563">
        <f>+Global!AU134</f>
        <v>4.453189084355996</v>
      </c>
      <c r="AV76" s="563">
        <f>+Global!AV134</f>
        <v>4.5275388418102587</v>
      </c>
      <c r="AW76" s="563">
        <f>+Global!AW134</f>
        <v>4.6005574859208975</v>
      </c>
      <c r="AX76" s="563">
        <f>+Global!AX134</f>
        <v>4.6722952549311803</v>
      </c>
      <c r="AY76" s="563">
        <f>+Global!AY134</f>
        <v>4.7427965104732843</v>
      </c>
      <c r="AZ76" s="563">
        <f>+Global!AZ134</f>
        <v>4.8121006284837389</v>
      </c>
      <c r="BA76" s="563">
        <f>+Global!BA134</f>
        <v>4.8802427665342254</v>
      </c>
      <c r="BB76" s="563">
        <f>+Global!BB134</f>
        <v>4.9472545202889266</v>
      </c>
      <c r="BC76" s="563">
        <f>+Global!BC134</f>
        <v>5.0131644820136643</v>
      </c>
      <c r="BD76" s="563">
        <f>+Global!BD134</f>
        <v>5.0779987135708131</v>
      </c>
      <c r="BE76" s="563">
        <f>+Global!BE134</f>
        <v>5.1417811454439679</v>
      </c>
      <c r="BF76" s="563">
        <f>+Global!BF134</f>
        <v>5.2045339122503229</v>
      </c>
      <c r="BG76" s="563">
        <f>+Global!BG134</f>
        <v>5.2662776340474631</v>
      </c>
      <c r="BH76" s="563">
        <f>+Global!BH134</f>
        <v>5.3270316516063572</v>
      </c>
      <c r="BI76" s="563">
        <f>+Global!BI134</f>
        <v>5.3868142227516342</v>
      </c>
      <c r="BJ76" s="563">
        <f>+Global!BJ79</f>
        <v>5.4444781431738534</v>
      </c>
      <c r="BK76" s="563">
        <f>+Global!BK79</f>
        <v>5.5004314002178916</v>
      </c>
      <c r="BL76" s="563">
        <f>+Global!BL79</f>
        <v>5.5549541154125208</v>
      </c>
      <c r="BM76" s="563">
        <f>+Global!BM79</f>
        <v>5.6082400606692868</v>
      </c>
      <c r="BN76" s="563">
        <f>+Global!BN79</f>
        <v>5.6604246497287276</v>
      </c>
      <c r="BO76" s="563">
        <f>+Global!BO79</f>
        <v>5.7116038188114953</v>
      </c>
      <c r="BP76" s="563">
        <f>+Global!BP79</f>
        <v>5.7618467666280822</v>
      </c>
      <c r="BQ76" s="563">
        <f>+Global!BQ79</f>
        <v>5.8112045539522681</v>
      </c>
      <c r="BR76" s="563">
        <f>+Global!BR79</f>
        <v>5.8597159105251393</v>
      </c>
      <c r="BS76" s="563">
        <f>+Global!BS79</f>
        <v>5.907411157808836</v>
      </c>
      <c r="BT76" s="563">
        <f>+Global!BT79</f>
        <v>5.954314860209184</v>
      </c>
      <c r="BU76" s="563">
        <f>+Global!BU79</f>
        <v>6.0004476179658788</v>
      </c>
      <c r="BV76" s="563">
        <f>+Global!BV79</f>
        <v>6.0458272804671349</v>
      </c>
      <c r="BW76" s="563">
        <f>+Global!BW79</f>
        <v>6.0904697680874715</v>
      </c>
      <c r="BX76" s="563">
        <f>+Global!BX79</f>
        <v>6.1343896295011824</v>
      </c>
      <c r="BY76" s="563">
        <f>+Global!BY79</f>
        <v>6.1776004201753221</v>
      </c>
      <c r="BZ76" s="563">
        <f>+Global!BZ79</f>
        <v>6.2201149599151293</v>
      </c>
      <c r="CA76" s="563">
        <f>+Global!CA79</f>
        <v>6.2619455085535911</v>
      </c>
      <c r="CB76" s="563">
        <f>+Global!CB79</f>
        <v>6.3031038862002351</v>
      </c>
      <c r="CC76" s="563">
        <f>+Global!CC79</f>
        <v>6.3436015559060959</v>
      </c>
      <c r="CD76" s="563">
        <f>+Global!CD79</f>
        <v>6.3834496808225891</v>
      </c>
      <c r="CE76" s="563">
        <f>+Global!CE79</f>
        <v>6.4226591640282873</v>
      </c>
      <c r="CF76" s="563">
        <f>+Global!CF79</f>
        <v>6.4612406765596146</v>
      </c>
      <c r="CG76" s="563">
        <f>+Global!CG79</f>
        <v>6.4992046773982821</v>
      </c>
      <c r="CH76" s="563">
        <f>+Global!CH79</f>
        <v>6.5365614279620594</v>
      </c>
      <c r="CI76" s="563">
        <f>+Global!CI79</f>
        <v>6.5733210028291804</v>
      </c>
      <c r="CJ76" s="563">
        <f>+Global!CJ79</f>
        <v>6.6094932978737857</v>
      </c>
      <c r="CK76" s="563">
        <f>+Global!CK79</f>
        <v>6.6450880366149931</v>
      </c>
      <c r="CL76" s="563">
        <f>+Global!CL79</f>
        <v>6.6801147753277803</v>
      </c>
      <c r="CM76" s="563">
        <f>+Global!CM79</f>
        <v>6.714582907291069</v>
      </c>
      <c r="CN76" s="563">
        <f>+Global!CN79</f>
        <v>6.7485016664306823</v>
      </c>
      <c r="CO76" s="563">
        <f>+Global!CO79</f>
        <v>6.7818801305346899</v>
      </c>
      <c r="CP76" s="563">
        <f>+Global!CP79</f>
        <v>6.814727224163784</v>
      </c>
      <c r="CQ76" s="563">
        <f>+Global!CQ79</f>
        <v>6.8470517213417974</v>
      </c>
      <c r="CR76" s="563">
        <f>+Global!CR79</f>
        <v>6.8788622480856656</v>
      </c>
      <c r="CS76" s="563">
        <f>+Global!CS79</f>
        <v>6.9101672848162803</v>
      </c>
      <c r="CT76" s="563">
        <f>+Global!CT79</f>
        <v>6.9409751686794348</v>
      </c>
      <c r="CU76" s="563">
        <f>+Global!CU79</f>
        <v>6.9712940957974157</v>
      </c>
      <c r="CV76" s="563">
        <f>+Global!CV79</f>
        <v>7.0011321234658395</v>
      </c>
      <c r="CW76" s="563">
        <f>+Global!CW79</f>
        <v>7.0304971723060943</v>
      </c>
      <c r="CX76" s="563">
        <f>+Global!CX79</f>
        <v>7.059397028380797</v>
      </c>
      <c r="CY76" s="563">
        <f>+Global!CY79</f>
        <v>7.0878393452775175</v>
      </c>
      <c r="CZ76" s="563"/>
      <c r="DA76" s="563"/>
    </row>
    <row r="77" spans="1:105" s="561" customFormat="1" ht="10.75">
      <c r="A77" s="563" t="str">
        <f>+Global!A135</f>
        <v>TE, G&amp;SIC, GIS. AIS</v>
      </c>
      <c r="B77" s="563">
        <f>+Global!B135</f>
        <v>0.1217066158943941</v>
      </c>
      <c r="C77" s="563">
        <f>+Global!C135</f>
        <v>0.14455281068668524</v>
      </c>
      <c r="D77" s="563">
        <f>+Global!D135</f>
        <v>0.18359509994461043</v>
      </c>
      <c r="E77" s="563">
        <f>+Global!E135</f>
        <v>0.22842677270374509</v>
      </c>
      <c r="F77" s="563">
        <f>+Global!F135</f>
        <v>0.27918600145694122</v>
      </c>
      <c r="G77" s="563">
        <f>+Global!G135</f>
        <v>0.33560647130784832</v>
      </c>
      <c r="H77" s="563">
        <f>+Global!H135</f>
        <v>0.39718087503476812</v>
      </c>
      <c r="I77" s="563">
        <f>+Global!I135</f>
        <v>0.46328357729549985</v>
      </c>
      <c r="J77" s="563">
        <f>+Global!J135</f>
        <v>0.55902121271225724</v>
      </c>
      <c r="K77" s="563">
        <f>+Global!K135</f>
        <v>0.66672123197302446</v>
      </c>
      <c r="L77" s="563">
        <f>+Global!L135</f>
        <v>0.78551409137932038</v>
      </c>
      <c r="M77" s="563">
        <f>+Global!M135</f>
        <v>0.90865109985363113</v>
      </c>
      <c r="N77" s="563">
        <f>+Global!N135</f>
        <v>1.040815918310914</v>
      </c>
      <c r="O77" s="563">
        <f>+Global!O135</f>
        <v>1.1812603803744339</v>
      </c>
      <c r="P77" s="563">
        <f>+Global!P135</f>
        <v>1.3293598664987849</v>
      </c>
      <c r="Q77" s="563">
        <f>+Global!Q135</f>
        <v>1.4845836142872268</v>
      </c>
      <c r="R77" s="563">
        <f>+Global!R135</f>
        <v>1.6464738023929901</v>
      </c>
      <c r="S77" s="563">
        <f>+Global!S135</f>
        <v>1.8146291469285256</v>
      </c>
      <c r="T77" s="563">
        <f>+Global!T135</f>
        <v>1.9886909902929379</v>
      </c>
      <c r="U77" s="563">
        <f>+Global!U135</f>
        <v>2.1683307862478793</v>
      </c>
      <c r="V77" s="563">
        <f>+Global!V135</f>
        <v>2.3532463489220148</v>
      </c>
      <c r="W77" s="563">
        <f>+Global!W135</f>
        <v>2.5431629872599255</v>
      </c>
      <c r="X77" s="563">
        <f>+Global!X135</f>
        <v>2.737821981502516</v>
      </c>
      <c r="Y77" s="563">
        <f>+Global!Y135</f>
        <v>2.9369581535133733</v>
      </c>
      <c r="Z77" s="563">
        <f>+Global!Z135</f>
        <v>3.1402763478521702</v>
      </c>
      <c r="AA77" s="563">
        <f>+Global!AA135</f>
        <v>3.3473023975103087</v>
      </c>
      <c r="AB77" s="563">
        <f>+Global!AB135</f>
        <v>3.5556484521537737</v>
      </c>
      <c r="AC77" s="563">
        <f>+Global!AC135</f>
        <v>3.7619818452525515</v>
      </c>
      <c r="AD77" s="563">
        <f>+Global!AD135</f>
        <v>3.964385208172005</v>
      </c>
      <c r="AE77" s="563">
        <f>+Global!AE135</f>
        <v>4.1618603163232475</v>
      </c>
      <c r="AF77" s="563">
        <f>+Global!AF135</f>
        <v>4.3539960861556075</v>
      </c>
      <c r="AG77" s="563">
        <f>+Global!AG135</f>
        <v>4.5407469974109791</v>
      </c>
      <c r="AH77" s="563">
        <f>+Global!AH135</f>
        <v>4.7222859097888907</v>
      </c>
      <c r="AI77" s="563">
        <f>+Global!AI135</f>
        <v>4.8989070987188503</v>
      </c>
      <c r="AJ77" s="563">
        <f>+Global!AJ135</f>
        <v>5.0709632259463895</v>
      </c>
      <c r="AK77" s="563">
        <f>+Global!AK135</f>
        <v>5.2388252212503232</v>
      </c>
      <c r="AL77" s="563">
        <f>+Global!AL135</f>
        <v>5.4028575782411643</v>
      </c>
      <c r="AM77" s="563">
        <f>+Global!AM135</f>
        <v>5.5634039482530184</v>
      </c>
      <c r="AN77" s="563">
        <f>+Global!AN135</f>
        <v>5.7207795355652831</v>
      </c>
      <c r="AO77" s="563">
        <f>+Global!AO135</f>
        <v>5.8752679054001806</v>
      </c>
      <c r="AP77" s="563">
        <f>+Global!AP135</f>
        <v>6.0271205784353707</v>
      </c>
      <c r="AQ77" s="563">
        <f>+Global!AQ135</f>
        <v>6.1765583116478675</v>
      </c>
      <c r="AR77" s="563">
        <f>+Global!AR135</f>
        <v>6.3237733288274178</v>
      </c>
      <c r="AS77" s="563">
        <f>+Global!AS135</f>
        <v>6.4689320150547278</v>
      </c>
      <c r="AT77" s="563">
        <f>+Global!AT135</f>
        <v>6.6121777620988844</v>
      </c>
      <c r="AU77" s="563">
        <f>+Global!AU135</f>
        <v>6.7536337697449955</v>
      </c>
      <c r="AV77" s="563">
        <f>+Global!AV135</f>
        <v>6.8934056880219181</v>
      </c>
      <c r="AW77" s="563">
        <f>+Global!AW135</f>
        <v>7.0315840387180284</v>
      </c>
      <c r="AX77" s="563">
        <f>+Global!AX135</f>
        <v>7.1682463895714212</v>
      </c>
      <c r="AY77" s="563">
        <f>+Global!AY135</f>
        <v>7.3034592768141522</v>
      </c>
      <c r="AZ77" s="563">
        <f>+Global!AZ135</f>
        <v>7.4372798853580768</v>
      </c>
      <c r="BA77" s="563">
        <f>+Global!BA135</f>
        <v>7.5697575036537703</v>
      </c>
      <c r="BB77" s="563">
        <f>+Global!BB135</f>
        <v>7.7009347741054084</v>
      </c>
      <c r="BC77" s="563">
        <f>+Global!BC135</f>
        <v>7.8308487612529518</v>
      </c>
      <c r="BD77" s="563">
        <f>+Global!BD135</f>
        <v>7.9595318596814266</v>
      </c>
      <c r="BE77" s="563">
        <f>+Global!BE135</f>
        <v>8.0870125624276472</v>
      </c>
      <c r="BF77" s="563">
        <f>+Global!BF135</f>
        <v>8.2133161089580682</v>
      </c>
      <c r="BG77" s="563">
        <f>+Global!BG135</f>
        <v>8.3384650298704077</v>
      </c>
      <c r="BH77" s="563">
        <f>+Global!BH135</f>
        <v>8.4624796035071128</v>
      </c>
      <c r="BI77" s="563">
        <f>+Global!BI135</f>
        <v>8.5853782377710726</v>
      </c>
      <c r="BJ77" s="563">
        <f>+Global!BJ80</f>
        <v>8.704624583583259</v>
      </c>
      <c r="BK77" s="563">
        <f>+Global!BK80</f>
        <v>8.8210581829234584</v>
      </c>
      <c r="BL77" s="563">
        <f>+Global!BL80</f>
        <v>8.9352511115582622</v>
      </c>
      <c r="BM77" s="563">
        <f>+Global!BM80</f>
        <v>9.0475945621743321</v>
      </c>
      <c r="BN77" s="563">
        <f>+Global!BN80</f>
        <v>9.1583573479761675</v>
      </c>
      <c r="BO77" s="563">
        <f>+Global!BO80</f>
        <v>9.2677254434146459</v>
      </c>
      <c r="BP77" s="563">
        <f>+Global!BP80</f>
        <v>9.3758287150511173</v>
      </c>
      <c r="BQ77" s="563">
        <f>+Global!BQ80</f>
        <v>9.4827589970219837</v>
      </c>
      <c r="BR77" s="563">
        <f>+Global!BR80</f>
        <v>9.5885823170014692</v>
      </c>
      <c r="BS77" s="563">
        <f>+Global!BS80</f>
        <v>9.6933471681776737</v>
      </c>
      <c r="BT77" s="563">
        <f>+Global!BT80</f>
        <v>9.7970901079887192</v>
      </c>
      <c r="BU77" s="563">
        <f>+Global!BU80</f>
        <v>9.8998395491258115</v>
      </c>
      <c r="BV77" s="563">
        <f>+Global!BV80</f>
        <v>10.001618327789982</v>
      </c>
      <c r="BW77" s="563">
        <f>+Global!BW80</f>
        <v>10.102445444652648</v>
      </c>
      <c r="BX77" s="563">
        <f>+Global!BX80</f>
        <v>10.202337245891021</v>
      </c>
      <c r="BY77" s="563">
        <f>+Global!BY80</f>
        <v>10.301308225109018</v>
      </c>
      <c r="BZ77" s="563">
        <f>+Global!BZ80</f>
        <v>10.399371568446094</v>
      </c>
      <c r="CA77" s="563">
        <f>+Global!CA80</f>
        <v>10.496539525623724</v>
      </c>
      <c r="CB77" s="563">
        <f>+Global!CB80</f>
        <v>10.592823662936457</v>
      </c>
      <c r="CC77" s="563">
        <f>+Global!CC80</f>
        <v>10.688235036109338</v>
      </c>
      <c r="CD77" s="563">
        <f>+Global!CD80</f>
        <v>10.782784308710632</v>
      </c>
      <c r="CE77" s="563">
        <f>+Global!CE80</f>
        <v>10.876481833531905</v>
      </c>
      <c r="CF77" s="563">
        <f>+Global!CF80</f>
        <v>10.969337708745746</v>
      </c>
      <c r="CG77" s="563">
        <f>+Global!CG80</f>
        <v>11.061361816858518</v>
      </c>
      <c r="CH77" s="563">
        <f>+Global!CH80</f>
        <v>11.152563851906102</v>
      </c>
      <c r="CI77" s="563">
        <f>+Global!CI80</f>
        <v>11.242953338599188</v>
      </c>
      <c r="CJ77" s="563">
        <f>+Global!CJ80</f>
        <v>11.332539645943406</v>
      </c>
      <c r="CK77" s="563">
        <f>+Global!CK80</f>
        <v>11.421331997057734</v>
      </c>
      <c r="CL77" s="563">
        <f>+Global!CL80</f>
        <v>11.5093394763697</v>
      </c>
      <c r="CM77" s="563">
        <f>+Global!CM80</f>
        <v>11.596571034995158</v>
      </c>
      <c r="CN77" s="563">
        <f>+Global!CN80</f>
        <v>11.683035494857773</v>
      </c>
      <c r="CO77" s="563">
        <f>+Global!CO80</f>
        <v>11.768741551930891</v>
      </c>
      <c r="CP77" s="563">
        <f>+Global!CP80</f>
        <v>11.853697778866499</v>
      </c>
      <c r="CQ77" s="563">
        <f>+Global!CQ80</f>
        <v>11.937912627195089</v>
      </c>
      <c r="CR77" s="563">
        <f>+Global!CR80</f>
        <v>12.021394429224568</v>
      </c>
      <c r="CS77" s="563">
        <f>+Global!CS80</f>
        <v>12.104151399727929</v>
      </c>
      <c r="CT77" s="563">
        <f>+Global!CT80</f>
        <v>12.186191637482843</v>
      </c>
      <c r="CU77" s="563">
        <f>+Global!CU80</f>
        <v>12.267523126707703</v>
      </c>
      <c r="CV77" s="563">
        <f>+Global!CV80</f>
        <v>12.348153738425776</v>
      </c>
      <c r="CW77" s="563">
        <f>+Global!CW80</f>
        <v>12.428091231779913</v>
      </c>
      <c r="CX77" s="563">
        <f>+Global!CX80</f>
        <v>12.507343255313872</v>
      </c>
      <c r="CY77" s="563">
        <f>+Global!CY80</f>
        <v>12.585917348231632</v>
      </c>
      <c r="CZ77" s="563"/>
      <c r="DA77" s="563"/>
    </row>
    <row r="78" spans="1:105" s="561" customFormat="1" ht="10.75">
      <c r="A78" s="563" t="str">
        <f>+Global!A408</f>
        <v>pop wtd MU</v>
      </c>
      <c r="B78" s="563">
        <f>+Global!B408</f>
        <v>288.77287695585176</v>
      </c>
      <c r="C78" s="563">
        <f>+Global!C408</f>
        <v>147.71502243161945</v>
      </c>
      <c r="D78" s="563">
        <f>+Global!D408</f>
        <v>85.636810488991728</v>
      </c>
      <c r="E78" s="563">
        <f>+Global!E408</f>
        <v>53.479592698619221</v>
      </c>
      <c r="F78" s="563">
        <f>+Global!F408</f>
        <v>34.894268272080801</v>
      </c>
      <c r="G78" s="563">
        <f>+Global!G408</f>
        <v>23.756616123534378</v>
      </c>
      <c r="H78" s="563">
        <f>+Global!H408</f>
        <v>16.858023817702275</v>
      </c>
      <c r="I78" s="563">
        <f>+Global!I408</f>
        <v>12.37690999089188</v>
      </c>
      <c r="J78" s="563">
        <f>+Global!J408</f>
        <v>9.3590172054339149</v>
      </c>
      <c r="K78" s="563">
        <f>+Global!K408</f>
        <v>7.2134542083926068</v>
      </c>
      <c r="L78" s="563">
        <f>+Global!L408</f>
        <v>5.6630553878106227</v>
      </c>
      <c r="M78" s="563">
        <f>+Global!M408</f>
        <v>4.5162586965388156</v>
      </c>
      <c r="N78" s="563">
        <f>+Global!N408</f>
        <v>3.6786952799775001</v>
      </c>
      <c r="O78" s="563">
        <f>+Global!O408</f>
        <v>3.0512721268688172</v>
      </c>
      <c r="P78" s="563">
        <f>+Global!P408</f>
        <v>2.5720687100029567</v>
      </c>
      <c r="Q78" s="563">
        <f>+Global!Q408</f>
        <v>2.1997385190872909</v>
      </c>
      <c r="R78" s="563">
        <f>+Global!R408</f>
        <v>1.9059736144024524</v>
      </c>
      <c r="S78" s="563">
        <f>+Global!S408</f>
        <v>1.6709706518049161</v>
      </c>
      <c r="T78" s="563">
        <f>+Global!T408</f>
        <v>1.4806110070772522</v>
      </c>
      <c r="U78" s="563">
        <f>+Global!U408</f>
        <v>1.3246560327870938</v>
      </c>
      <c r="V78" s="563">
        <f>+Global!V408</f>
        <v>1.2003958412859057</v>
      </c>
      <c r="W78" s="563">
        <f>+Global!W408</f>
        <v>1.0993557604295177</v>
      </c>
      <c r="X78" s="563">
        <f>+Global!X408</f>
        <v>1.0149886903825007</v>
      </c>
      <c r="Y78" s="563">
        <f>+Global!Y408</f>
        <v>0.94171317172248936</v>
      </c>
      <c r="Z78" s="563">
        <f>+Global!Z408</f>
        <v>0.87829274480356545</v>
      </c>
      <c r="AA78" s="563">
        <f>+Global!AA408</f>
        <v>0.82327413922802273</v>
      </c>
      <c r="AB78" s="563">
        <f>+Global!AB408</f>
        <v>0.77477021525527356</v>
      </c>
      <c r="AC78" s="563">
        <f>+Global!AC408</f>
        <v>0.72861739906311085</v>
      </c>
      <c r="AD78" s="563">
        <f>+Global!AD408</f>
        <v>0.68615616342616059</v>
      </c>
      <c r="AE78" s="563">
        <f>+Global!AE408</f>
        <v>0.64743115474232771</v>
      </c>
      <c r="AF78" s="563">
        <f>+Global!AF408</f>
        <v>0.61161649715673461</v>
      </c>
      <c r="AG78" s="563"/>
      <c r="AH78" s="563"/>
      <c r="AI78" s="563"/>
      <c r="AJ78" s="563"/>
      <c r="AK78" s="563"/>
      <c r="AL78" s="563"/>
      <c r="AM78" s="563"/>
      <c r="AN78" s="563"/>
      <c r="AO78" s="563"/>
      <c r="AP78" s="563"/>
      <c r="AQ78" s="563"/>
      <c r="AR78" s="563"/>
      <c r="AS78" s="563"/>
      <c r="AT78" s="563"/>
      <c r="AU78" s="563"/>
      <c r="AV78" s="563"/>
      <c r="AW78" s="563"/>
      <c r="AX78" s="563"/>
      <c r="AY78" s="563"/>
      <c r="AZ78" s="563"/>
      <c r="BA78" s="563"/>
      <c r="BB78" s="563"/>
      <c r="BC78" s="563"/>
      <c r="BD78" s="563"/>
      <c r="BE78" s="563"/>
      <c r="BF78" s="563"/>
      <c r="BG78" s="563"/>
      <c r="BH78" s="563"/>
      <c r="BI78" s="563"/>
      <c r="BJ78" s="563"/>
      <c r="BK78" s="563"/>
      <c r="BL78" s="563"/>
      <c r="BM78" s="563"/>
      <c r="BN78" s="563"/>
      <c r="BO78" s="563"/>
      <c r="BP78" s="563"/>
      <c r="BQ78" s="563"/>
      <c r="BR78" s="563"/>
      <c r="BS78" s="563"/>
      <c r="BT78" s="563"/>
      <c r="BU78" s="563"/>
      <c r="BV78" s="563"/>
      <c r="BW78" s="563"/>
      <c r="BX78" s="563"/>
      <c r="BY78" s="563"/>
      <c r="BZ78" s="563"/>
      <c r="CA78" s="563"/>
      <c r="CB78" s="563"/>
      <c r="CC78" s="563"/>
      <c r="CD78" s="563"/>
      <c r="CE78" s="563"/>
      <c r="CF78" s="563"/>
      <c r="CG78" s="563"/>
      <c r="CH78" s="563"/>
      <c r="CI78" s="563"/>
      <c r="CJ78" s="563"/>
      <c r="CK78" s="563"/>
      <c r="CL78" s="563"/>
      <c r="CM78" s="563"/>
      <c r="CN78" s="563"/>
      <c r="CO78" s="563"/>
      <c r="CP78" s="563"/>
      <c r="CQ78" s="563"/>
      <c r="CR78" s="563"/>
      <c r="CS78" s="563"/>
      <c r="CT78" s="563"/>
      <c r="CU78" s="563"/>
      <c r="CV78" s="563"/>
      <c r="CW78" s="563"/>
      <c r="CX78" s="563"/>
      <c r="CY78" s="563"/>
      <c r="CZ78" s="563"/>
      <c r="DA78" s="563"/>
    </row>
    <row r="79" spans="1:105" s="561" customFormat="1" ht="10.75">
      <c r="A79" s="563" t="str">
        <f>+Global!A409</f>
        <v>st dev MU/mean</v>
      </c>
      <c r="B79" s="563">
        <f>+Global!B409</f>
        <v>1.3584127346369388</v>
      </c>
      <c r="C79" s="563">
        <f>+Global!C409</f>
        <v>1.3665312652624257</v>
      </c>
      <c r="D79" s="563">
        <f>+Global!D409</f>
        <v>1.2948450936254099</v>
      </c>
      <c r="E79" s="563">
        <f>+Global!E409</f>
        <v>1.2245791346640467</v>
      </c>
      <c r="F79" s="563">
        <f>+Global!F409</f>
        <v>1.1471272663695382</v>
      </c>
      <c r="G79" s="563">
        <f>+Global!G409</f>
        <v>1.0778940800246577</v>
      </c>
      <c r="H79" s="563">
        <f>+Global!H409</f>
        <v>1.021821777985737</v>
      </c>
      <c r="I79" s="563">
        <f>+Global!I409</f>
        <v>0.96962741390016227</v>
      </c>
      <c r="J79" s="563">
        <f>+Global!J409</f>
        <v>0.92152690930452719</v>
      </c>
      <c r="K79" s="563">
        <f>+Global!K409</f>
        <v>0.86704183066842944</v>
      </c>
      <c r="L79" s="563">
        <f>+Global!L409</f>
        <v>0.8186206891874197</v>
      </c>
      <c r="M79" s="563">
        <f>+Global!M409</f>
        <v>0.77437884445279614</v>
      </c>
      <c r="N79" s="563">
        <f>+Global!N409</f>
        <v>0.74728292198253332</v>
      </c>
      <c r="O79" s="563">
        <f>+Global!O409</f>
        <v>0.72059097134884098</v>
      </c>
      <c r="P79" s="563">
        <f>+Global!P409</f>
        <v>0.69560211008938733</v>
      </c>
      <c r="Q79" s="563">
        <f>+Global!Q409</f>
        <v>0.67286738674335278</v>
      </c>
      <c r="R79" s="563">
        <f>+Global!R409</f>
        <v>0.65256721247289873</v>
      </c>
      <c r="S79" s="563">
        <f>+Global!S409</f>
        <v>0.63469749762809524</v>
      </c>
      <c r="T79" s="563">
        <f>+Global!T409</f>
        <v>0.61916574318612638</v>
      </c>
      <c r="U79" s="563">
        <f>+Global!U409</f>
        <v>0.6058415161195505</v>
      </c>
      <c r="V79" s="563">
        <f>+Global!V409</f>
        <v>0.59594924740931998</v>
      </c>
      <c r="W79" s="563">
        <f>+Global!W409</f>
        <v>0.58874981660243386</v>
      </c>
      <c r="X79" s="563">
        <f>+Global!X409</f>
        <v>0.58431003135127613</v>
      </c>
      <c r="Y79" s="563">
        <f>+Global!Y409</f>
        <v>0.58031056865850283</v>
      </c>
      <c r="Z79" s="563">
        <f>+Global!Z409</f>
        <v>0.57727659223247085</v>
      </c>
      <c r="AA79" s="563">
        <f>+Global!AA409</f>
        <v>0.57543796698622796</v>
      </c>
      <c r="AB79" s="563">
        <f>+Global!AB409</f>
        <v>0.57438008682669706</v>
      </c>
      <c r="AC79" s="563">
        <f>+Global!AC409</f>
        <v>0.57403263334720733</v>
      </c>
      <c r="AD79" s="563">
        <f>+Global!AD409</f>
        <v>0.57442004240988509</v>
      </c>
      <c r="AE79" s="563">
        <f>+Global!AE409</f>
        <v>0.57573175575095248</v>
      </c>
      <c r="AF79" s="563">
        <f>+Global!AF409</f>
        <v>0.5781490527399733</v>
      </c>
      <c r="AG79" s="563"/>
      <c r="AH79" s="563"/>
      <c r="AI79" s="563"/>
      <c r="AJ79" s="563"/>
      <c r="AK79" s="563"/>
      <c r="AL79" s="563"/>
      <c r="AM79" s="563"/>
      <c r="AN79" s="563"/>
      <c r="AO79" s="563"/>
      <c r="AP79" s="563"/>
      <c r="AQ79" s="563"/>
      <c r="AR79" s="563"/>
      <c r="AS79" s="563"/>
      <c r="AT79" s="563"/>
      <c r="AU79" s="563"/>
      <c r="AV79" s="563"/>
      <c r="AW79" s="563"/>
      <c r="AX79" s="563"/>
      <c r="AY79" s="563"/>
      <c r="AZ79" s="563"/>
      <c r="BA79" s="563"/>
      <c r="BB79" s="563"/>
      <c r="BC79" s="563"/>
      <c r="BD79" s="563"/>
      <c r="BE79" s="563"/>
      <c r="BF79" s="563"/>
      <c r="BG79" s="563"/>
      <c r="BH79" s="563"/>
      <c r="BI79" s="563"/>
      <c r="BJ79" s="563"/>
      <c r="BK79" s="563"/>
      <c r="BL79" s="563"/>
      <c r="BM79" s="563"/>
      <c r="BN79" s="563"/>
      <c r="BO79" s="563"/>
      <c r="BP79" s="563"/>
      <c r="BQ79" s="563"/>
      <c r="BR79" s="563"/>
      <c r="BS79" s="563"/>
      <c r="BT79" s="563"/>
      <c r="BU79" s="563"/>
      <c r="BV79" s="563"/>
      <c r="BW79" s="563"/>
      <c r="BX79" s="563"/>
      <c r="BY79" s="563"/>
      <c r="BZ79" s="563"/>
      <c r="CA79" s="563"/>
      <c r="CB79" s="563"/>
      <c r="CC79" s="563"/>
      <c r="CD79" s="563"/>
      <c r="CE79" s="563"/>
      <c r="CF79" s="563"/>
      <c r="CG79" s="563"/>
      <c r="CH79" s="563"/>
      <c r="CI79" s="563"/>
      <c r="CJ79" s="563"/>
      <c r="CK79" s="563"/>
      <c r="CL79" s="563"/>
      <c r="CM79" s="563"/>
      <c r="CN79" s="563"/>
      <c r="CO79" s="563"/>
      <c r="CP79" s="563"/>
      <c r="CQ79" s="563"/>
      <c r="CR79" s="563"/>
      <c r="CS79" s="563"/>
      <c r="CT79" s="563"/>
      <c r="CU79" s="563"/>
      <c r="CV79" s="563"/>
      <c r="CW79" s="563"/>
      <c r="CX79" s="563"/>
      <c r="CY79" s="563"/>
      <c r="CZ79" s="563"/>
      <c r="DA79" s="563"/>
    </row>
    <row r="80" spans="1:105" s="561" customFormat="1" ht="10.75">
      <c r="A80" s="563" t="str">
        <f>+Global!A410</f>
        <v>max/min MUC</v>
      </c>
      <c r="B80" s="563">
        <f>+Global!B410</f>
        <v>154.40195137326566</v>
      </c>
      <c r="C80" s="563">
        <f>+Global!C410</f>
        <v>100.89207531075232</v>
      </c>
      <c r="D80" s="563">
        <f>+Global!D410</f>
        <v>72.369230511811381</v>
      </c>
      <c r="E80" s="563">
        <f>+Global!E410</f>
        <v>53.732062849691715</v>
      </c>
      <c r="F80" s="563">
        <f>+Global!F410</f>
        <v>40.435632749308638</v>
      </c>
      <c r="G80" s="563">
        <f>+Global!G410</f>
        <v>31.641966380135813</v>
      </c>
      <c r="H80" s="563">
        <f>+Global!H410</f>
        <v>25.791319411466763</v>
      </c>
      <c r="I80" s="563">
        <f>+Global!I410</f>
        <v>21.47661952651254</v>
      </c>
      <c r="J80" s="563">
        <f>+Global!J410</f>
        <v>18.231860756799616</v>
      </c>
      <c r="K80" s="563">
        <f>+Global!K410</f>
        <v>15.52440720168314</v>
      </c>
      <c r="L80" s="563">
        <f>+Global!L410</f>
        <v>13.526838850503706</v>
      </c>
      <c r="M80" s="563">
        <f>+Global!M410</f>
        <v>11.720656016214653</v>
      </c>
      <c r="N80" s="563">
        <f>+Global!N410</f>
        <v>10.787844816546517</v>
      </c>
      <c r="O80" s="563">
        <f>+Global!O410</f>
        <v>9.9388855762836528</v>
      </c>
      <c r="P80" s="563">
        <f>+Global!P410</f>
        <v>9.2055025286015404</v>
      </c>
      <c r="Q80" s="563">
        <f>+Global!Q410</f>
        <v>8.5862613002130743</v>
      </c>
      <c r="R80" s="563">
        <f>+Global!R410</f>
        <v>8.0687264313239577</v>
      </c>
      <c r="S80" s="563">
        <f>+Global!S410</f>
        <v>7.6381891814075802</v>
      </c>
      <c r="T80" s="563">
        <f>+Global!T410</f>
        <v>7.280872537017899</v>
      </c>
      <c r="U80" s="563">
        <f>+Global!U410</f>
        <v>6.9848891036080394</v>
      </c>
      <c r="V80" s="563">
        <f>+Global!V410</f>
        <v>6.7693780315279515</v>
      </c>
      <c r="W80" s="563">
        <f>+Global!W410</f>
        <v>6.6115774214752143</v>
      </c>
      <c r="X80" s="563">
        <f>+Global!X410</f>
        <v>6.4995122045784903</v>
      </c>
      <c r="Y80" s="563">
        <f>+Global!Y410</f>
        <v>6.3956859979405385</v>
      </c>
      <c r="Z80" s="563">
        <f>+Global!Z410</f>
        <v>6.3074715397811545</v>
      </c>
      <c r="AA80" s="563">
        <f>+Global!AA410</f>
        <v>6.2368168096789969</v>
      </c>
      <c r="AB80" s="563">
        <f>+Global!AB410</f>
        <v>6.1765288208015923</v>
      </c>
      <c r="AC80" s="563">
        <f>+Global!AC410</f>
        <v>6.1206290124733842</v>
      </c>
      <c r="AD80" s="563">
        <f>+Global!AD410</f>
        <v>6.0694691725097227</v>
      </c>
      <c r="AE80" s="563">
        <f>+Global!AE410</f>
        <v>6.024443634972493</v>
      </c>
      <c r="AF80" s="563">
        <f>+Global!AF410</f>
        <v>5.9861865112710166</v>
      </c>
      <c r="AG80" s="563"/>
      <c r="AH80" s="563"/>
      <c r="AI80" s="563"/>
      <c r="AJ80" s="563"/>
      <c r="AK80" s="563"/>
      <c r="AL80" s="563"/>
      <c r="AM80" s="563"/>
      <c r="AN80" s="563"/>
      <c r="AO80" s="563"/>
      <c r="AP80" s="563"/>
      <c r="AQ80" s="563"/>
      <c r="AR80" s="563"/>
      <c r="AS80" s="563"/>
      <c r="AT80" s="563"/>
      <c r="AU80" s="563"/>
      <c r="AV80" s="563"/>
      <c r="AW80" s="563"/>
      <c r="AX80" s="563"/>
      <c r="AY80" s="563"/>
      <c r="AZ80" s="563"/>
      <c r="BA80" s="563"/>
      <c r="BB80" s="563"/>
      <c r="BC80" s="563"/>
      <c r="BD80" s="563"/>
      <c r="BE80" s="563"/>
      <c r="BF80" s="563"/>
      <c r="BG80" s="563"/>
      <c r="BH80" s="563"/>
      <c r="BI80" s="563"/>
      <c r="BJ80" s="563"/>
      <c r="BK80" s="563"/>
      <c r="BL80" s="563"/>
      <c r="BM80" s="563"/>
      <c r="BN80" s="563"/>
      <c r="BO80" s="563"/>
      <c r="BP80" s="563"/>
      <c r="BQ80" s="563"/>
      <c r="BR80" s="563"/>
      <c r="BS80" s="563"/>
      <c r="BT80" s="563"/>
      <c r="BU80" s="563"/>
      <c r="BV80" s="563"/>
      <c r="BW80" s="563"/>
      <c r="BX80" s="563"/>
      <c r="BY80" s="563"/>
      <c r="BZ80" s="563"/>
      <c r="CA80" s="563"/>
      <c r="CB80" s="563"/>
      <c r="CC80" s="563"/>
      <c r="CD80" s="563"/>
      <c r="CE80" s="563"/>
      <c r="CF80" s="563"/>
      <c r="CG80" s="563"/>
      <c r="CH80" s="563"/>
      <c r="CI80" s="563"/>
      <c r="CJ80" s="563"/>
      <c r="CK80" s="563"/>
      <c r="CL80" s="563"/>
      <c r="CM80" s="563"/>
      <c r="CN80" s="563"/>
      <c r="CO80" s="563"/>
      <c r="CP80" s="563"/>
      <c r="CQ80" s="563"/>
      <c r="CR80" s="563"/>
      <c r="CS80" s="563"/>
      <c r="CT80" s="563"/>
      <c r="CU80" s="563"/>
      <c r="CV80" s="563"/>
      <c r="CW80" s="563"/>
      <c r="CX80" s="563"/>
      <c r="CY80" s="563"/>
      <c r="CZ80" s="563"/>
      <c r="DA80" s="563"/>
    </row>
    <row r="81" spans="1:105" s="561" customFormat="1" ht="10.75">
      <c r="A81" s="563" t="s">
        <v>1112</v>
      </c>
      <c r="B81" s="563">
        <f>+Global!B411</f>
        <v>179.20419134433686</v>
      </c>
      <c r="C81" s="563">
        <f>+Global!C411</f>
        <v>93.599020303978293</v>
      </c>
      <c r="D81" s="563">
        <f>+Global!D411</f>
        <v>53.110999651097551</v>
      </c>
      <c r="E81" s="563">
        <f>+Global!E411</f>
        <v>32.674664155770849</v>
      </c>
      <c r="F81" s="563">
        <f>+Global!F411</f>
        <v>21.178226931164193</v>
      </c>
      <c r="G81" s="563">
        <f>+Global!G411</f>
        <v>14.478832996578342</v>
      </c>
      <c r="H81" s="563">
        <f>+Global!H411</f>
        <v>10.373910802803204</v>
      </c>
      <c r="I81" s="563">
        <f>+Global!I411</f>
        <v>7.6905931479711933</v>
      </c>
      <c r="J81" s="563">
        <f>+Global!J411</f>
        <v>5.8707229667803231</v>
      </c>
      <c r="K81" s="563">
        <f>+Global!K411</f>
        <v>4.5856720174481485</v>
      </c>
      <c r="L81" s="563">
        <f>+Global!L411</f>
        <v>3.6679800214371814</v>
      </c>
      <c r="M81" s="563">
        <f>+Global!M411</f>
        <v>3.0008219795465778</v>
      </c>
      <c r="N81" s="563">
        <f>+Global!N411</f>
        <v>2.4826041764587243</v>
      </c>
      <c r="O81" s="563">
        <f>+Global!O411</f>
        <v>2.0917489946552341</v>
      </c>
      <c r="P81" s="563">
        <f>+Global!P411</f>
        <v>1.7899440535691742</v>
      </c>
      <c r="Q81" s="563">
        <f>+Global!Q411</f>
        <v>1.5524035531624865</v>
      </c>
      <c r="R81" s="563">
        <f>+Global!R411</f>
        <v>1.3623974155781025</v>
      </c>
      <c r="S81" s="563">
        <f>+Global!S411</f>
        <v>1.2082663654672183</v>
      </c>
      <c r="T81" s="563">
        <f>+Global!T411</f>
        <v>1.0816770712158668</v>
      </c>
      <c r="U81" s="563">
        <f>+Global!U411</f>
        <v>0.97654791548904074</v>
      </c>
      <c r="V81" s="563">
        <f>+Global!V411</f>
        <v>0.89040891532039146</v>
      </c>
      <c r="W81" s="563">
        <f>+Global!W411</f>
        <v>0.81849478134860476</v>
      </c>
      <c r="X81" s="563">
        <f>+Global!X411</f>
        <v>0.75661700417634881</v>
      </c>
      <c r="Y81" s="563">
        <f>+Global!Y411</f>
        <v>0.70259023753383509</v>
      </c>
      <c r="Z81" s="563">
        <f>+Global!Z411</f>
        <v>0.65544363286897289</v>
      </c>
      <c r="AA81" s="563">
        <f>+Global!AA411</f>
        <v>0.6141352888528252</v>
      </c>
      <c r="AB81" s="563">
        <f>+Global!AB411</f>
        <v>0.57742198399035261</v>
      </c>
      <c r="AC81" s="563">
        <f>+Global!AC411</f>
        <v>0.5423801407069041</v>
      </c>
      <c r="AD81" s="563">
        <f>+Global!AD411</f>
        <v>0.50999949742945194</v>
      </c>
      <c r="AE81" s="563">
        <f>+Global!AE411</f>
        <v>0.48031142583352793</v>
      </c>
      <c r="AF81" s="563">
        <f>+Global!AF411</f>
        <v>0.45269488982255141</v>
      </c>
      <c r="AG81" s="563"/>
      <c r="AH81" s="563"/>
      <c r="AI81" s="563"/>
      <c r="AJ81" s="563"/>
      <c r="AK81" s="563"/>
      <c r="AL81" s="563"/>
      <c r="AM81" s="563"/>
      <c r="AN81" s="563"/>
      <c r="AO81" s="563"/>
      <c r="AP81" s="563"/>
      <c r="AQ81" s="563"/>
      <c r="AR81" s="563"/>
      <c r="AS81" s="563"/>
      <c r="AT81" s="563"/>
      <c r="AU81" s="563"/>
      <c r="AV81" s="563"/>
      <c r="AW81" s="563"/>
      <c r="AX81" s="563"/>
      <c r="AY81" s="563"/>
      <c r="AZ81" s="563"/>
      <c r="BA81" s="563"/>
      <c r="BB81" s="563"/>
      <c r="BC81" s="563"/>
      <c r="BD81" s="563"/>
      <c r="BE81" s="563"/>
      <c r="BF81" s="563"/>
      <c r="BG81" s="563"/>
      <c r="BH81" s="563"/>
      <c r="BI81" s="563"/>
      <c r="BJ81" s="563"/>
      <c r="BK81" s="563"/>
      <c r="BL81" s="563"/>
      <c r="BM81" s="563"/>
      <c r="BN81" s="563"/>
      <c r="BO81" s="563"/>
      <c r="BP81" s="563"/>
      <c r="BQ81" s="563"/>
      <c r="BR81" s="563"/>
      <c r="BS81" s="563"/>
      <c r="BT81" s="563"/>
      <c r="BU81" s="563"/>
      <c r="BV81" s="563"/>
      <c r="BW81" s="563"/>
      <c r="BX81" s="563"/>
      <c r="BY81" s="563"/>
      <c r="BZ81" s="563"/>
      <c r="CA81" s="563"/>
      <c r="CB81" s="563"/>
      <c r="CC81" s="563"/>
      <c r="CD81" s="563"/>
      <c r="CE81" s="563"/>
      <c r="CF81" s="563"/>
      <c r="CG81" s="563"/>
      <c r="CH81" s="563"/>
      <c r="CI81" s="563"/>
      <c r="CJ81" s="563"/>
      <c r="CK81" s="563"/>
      <c r="CL81" s="563"/>
      <c r="CM81" s="563"/>
      <c r="CN81" s="563"/>
      <c r="CO81" s="563"/>
      <c r="CP81" s="563"/>
      <c r="CQ81" s="563"/>
      <c r="CR81" s="563"/>
      <c r="CS81" s="563"/>
      <c r="CT81" s="563"/>
      <c r="CU81" s="563"/>
      <c r="CV81" s="563"/>
      <c r="CW81" s="563"/>
      <c r="CX81" s="563"/>
      <c r="CY81" s="563"/>
      <c r="CZ81" s="563"/>
      <c r="DA81" s="56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S98"/>
  <sheetViews>
    <sheetView zoomScaleNormal="100" workbookViewId="0">
      <pane xSplit="1" ySplit="7" topLeftCell="B8" activePane="bottomRight" state="frozen"/>
      <selection pane="topRight" activeCell="B1" sqref="B1"/>
      <selection pane="bottomLeft" activeCell="A7" sqref="A7"/>
      <selection pane="bottomRight" activeCell="C4" sqref="C4"/>
    </sheetView>
  </sheetViews>
  <sheetFormatPr defaultColWidth="9.15234375" defaultRowHeight="12"/>
  <cols>
    <col min="1" max="1" width="34.69140625" style="228" customWidth="1"/>
    <col min="2" max="2" width="11.3046875" style="228" customWidth="1"/>
    <col min="3" max="3" width="13" style="228" customWidth="1"/>
    <col min="4" max="4" width="11.84375" style="228" customWidth="1"/>
    <col min="5" max="5" width="9.84375" style="228" bestFit="1" customWidth="1"/>
    <col min="6" max="6" width="9.3828125" style="228" bestFit="1" customWidth="1"/>
    <col min="7" max="7" width="8.3046875" style="228" customWidth="1"/>
    <col min="8" max="9" width="9.3828125" style="228" bestFit="1" customWidth="1"/>
    <col min="10" max="10" width="9.84375" style="228" bestFit="1" customWidth="1"/>
    <col min="11" max="11" width="12" style="228" bestFit="1" customWidth="1"/>
    <col min="12" max="12" width="12.84375" style="228" bestFit="1" customWidth="1"/>
    <col min="13" max="13" width="15.15234375" style="228" bestFit="1" customWidth="1"/>
    <col min="14" max="14" width="16.84375" style="228" bestFit="1" customWidth="1"/>
    <col min="15" max="15" width="19.15234375" style="228" bestFit="1" customWidth="1"/>
    <col min="16" max="16" width="22.3046875" style="228" bestFit="1" customWidth="1"/>
    <col min="17" max="372" width="9.3046875" style="228" bestFit="1" customWidth="1"/>
    <col min="373" max="16384" width="9.15234375" style="228"/>
  </cols>
  <sheetData>
    <row r="1" spans="1:61" ht="15" thickBot="1">
      <c r="A1" s="487" t="s">
        <v>736</v>
      </c>
      <c r="C1" s="488" t="s">
        <v>954</v>
      </c>
      <c r="D1" s="488"/>
      <c r="I1" s="489">
        <v>1</v>
      </c>
    </row>
    <row r="2" spans="1:61" ht="13.3" thickBot="1">
      <c r="A2" s="402" t="s">
        <v>272</v>
      </c>
      <c r="B2" s="233"/>
      <c r="C2" s="413" t="s">
        <v>966</v>
      </c>
      <c r="D2" s="488"/>
      <c r="I2" s="698">
        <v>1</v>
      </c>
    </row>
    <row r="3" spans="1:61" s="590" customFormat="1" ht="15" thickBot="1">
      <c r="A3" s="589"/>
      <c r="B3" s="609"/>
      <c r="C3" s="616"/>
      <c r="D3" s="616"/>
      <c r="E3" s="616"/>
      <c r="I3" s="591"/>
    </row>
    <row r="4" spans="1:61" s="195" customFormat="1" ht="20.25" customHeight="1">
      <c r="A4" s="248" t="s">
        <v>1032</v>
      </c>
      <c r="B4" s="383">
        <f>SUM(US:OthAsia!B95)</f>
        <v>2301.5179994214182</v>
      </c>
      <c r="C4" s="383">
        <v>2301.5179994214182</v>
      </c>
      <c r="D4" s="545">
        <f>+B4-C4</f>
        <v>0</v>
      </c>
      <c r="E4" s="228"/>
      <c r="G4" s="228"/>
      <c r="H4" s="228"/>
      <c r="I4" s="228"/>
      <c r="J4" s="228"/>
      <c r="K4" s="228"/>
      <c r="L4" s="228"/>
      <c r="M4" s="228"/>
      <c r="N4" s="228"/>
      <c r="O4" s="228"/>
    </row>
    <row r="5" spans="1:61">
      <c r="B5" s="228">
        <v>1</v>
      </c>
      <c r="C5" s="228">
        <v>2</v>
      </c>
      <c r="D5" s="228">
        <v>3</v>
      </c>
      <c r="E5" s="228">
        <v>4</v>
      </c>
      <c r="F5" s="228">
        <v>5</v>
      </c>
      <c r="G5" s="228">
        <v>6</v>
      </c>
      <c r="H5" s="228">
        <v>7</v>
      </c>
      <c r="I5" s="228">
        <v>8</v>
      </c>
      <c r="J5" s="228">
        <v>9</v>
      </c>
      <c r="K5" s="228">
        <v>10</v>
      </c>
      <c r="L5" s="228">
        <v>11</v>
      </c>
      <c r="M5" s="228">
        <v>12</v>
      </c>
      <c r="N5" s="228">
        <v>13</v>
      </c>
      <c r="O5" s="228">
        <v>14</v>
      </c>
      <c r="P5" s="228">
        <v>15</v>
      </c>
      <c r="Q5" s="228">
        <v>16</v>
      </c>
      <c r="R5" s="228">
        <v>17</v>
      </c>
      <c r="S5" s="228">
        <v>18</v>
      </c>
      <c r="T5" s="228">
        <v>19</v>
      </c>
      <c r="U5" s="228">
        <v>20</v>
      </c>
      <c r="V5" s="228">
        <v>21</v>
      </c>
      <c r="W5" s="228">
        <v>22</v>
      </c>
      <c r="X5" s="228">
        <v>23</v>
      </c>
      <c r="Y5" s="228">
        <v>24</v>
      </c>
      <c r="Z5" s="228">
        <v>25</v>
      </c>
      <c r="AA5" s="228">
        <v>26</v>
      </c>
      <c r="AB5" s="228">
        <v>27</v>
      </c>
      <c r="AC5" s="228">
        <v>28</v>
      </c>
      <c r="AD5" s="228">
        <v>29</v>
      </c>
      <c r="AE5" s="228">
        <v>30</v>
      </c>
      <c r="AF5" s="228">
        <v>31</v>
      </c>
      <c r="AG5" s="228">
        <v>32</v>
      </c>
      <c r="AH5" s="228">
        <v>33</v>
      </c>
      <c r="AI5" s="228">
        <v>34</v>
      </c>
      <c r="AJ5" s="228">
        <v>35</v>
      </c>
      <c r="AK5" s="228">
        <v>36</v>
      </c>
      <c r="AL5" s="228">
        <v>37</v>
      </c>
      <c r="AM5" s="228">
        <v>38</v>
      </c>
      <c r="AN5" s="228">
        <v>39</v>
      </c>
      <c r="AO5" s="228">
        <v>40</v>
      </c>
      <c r="AP5" s="228">
        <v>41</v>
      </c>
      <c r="AQ5" s="228">
        <v>42</v>
      </c>
      <c r="AR5" s="228">
        <v>43</v>
      </c>
      <c r="AS5" s="228">
        <v>44</v>
      </c>
      <c r="AT5" s="228">
        <v>45</v>
      </c>
      <c r="AU5" s="228">
        <v>46</v>
      </c>
      <c r="AV5" s="228">
        <v>47</v>
      </c>
      <c r="AW5" s="228">
        <v>48</v>
      </c>
      <c r="AX5" s="228">
        <v>49</v>
      </c>
      <c r="AY5" s="228">
        <v>50</v>
      </c>
      <c r="AZ5" s="228">
        <v>51</v>
      </c>
      <c r="BA5" s="228">
        <v>52</v>
      </c>
      <c r="BB5" s="228">
        <v>53</v>
      </c>
      <c r="BC5" s="228">
        <v>54</v>
      </c>
      <c r="BD5" s="228">
        <v>55</v>
      </c>
      <c r="BE5" s="228">
        <v>56</v>
      </c>
      <c r="BF5" s="228">
        <v>57</v>
      </c>
      <c r="BG5" s="228">
        <v>58</v>
      </c>
      <c r="BH5" s="228">
        <v>59</v>
      </c>
      <c r="BI5" s="228">
        <v>60</v>
      </c>
    </row>
    <row r="6" spans="1:61">
      <c r="B6" s="228">
        <v>2005</v>
      </c>
      <c r="C6" s="228">
        <v>2015</v>
      </c>
      <c r="D6" s="228">
        <v>2025</v>
      </c>
      <c r="E6" s="228">
        <v>2035</v>
      </c>
      <c r="F6" s="228">
        <v>2045</v>
      </c>
      <c r="G6" s="228">
        <v>2055</v>
      </c>
      <c r="H6" s="228">
        <v>2065</v>
      </c>
      <c r="I6" s="228">
        <v>2075</v>
      </c>
      <c r="J6" s="228">
        <v>2085</v>
      </c>
      <c r="K6" s="228">
        <v>2095</v>
      </c>
      <c r="L6" s="228">
        <v>2105</v>
      </c>
      <c r="M6" s="228">
        <v>2115</v>
      </c>
      <c r="N6" s="228">
        <v>2125</v>
      </c>
      <c r="O6" s="228">
        <v>2135</v>
      </c>
      <c r="P6" s="228">
        <v>2145</v>
      </c>
      <c r="Q6" s="228">
        <v>2155</v>
      </c>
      <c r="R6" s="228">
        <v>2165</v>
      </c>
      <c r="S6" s="228">
        <v>2175</v>
      </c>
      <c r="T6" s="228">
        <v>2185</v>
      </c>
      <c r="U6" s="228">
        <v>2195</v>
      </c>
      <c r="V6" s="228">
        <v>2205</v>
      </c>
      <c r="W6" s="228">
        <v>2215</v>
      </c>
      <c r="X6" s="228">
        <v>2225</v>
      </c>
      <c r="Y6" s="228">
        <v>2235</v>
      </c>
      <c r="Z6" s="228">
        <v>2245</v>
      </c>
      <c r="AA6" s="228">
        <v>2255</v>
      </c>
      <c r="AB6" s="228">
        <v>2265</v>
      </c>
      <c r="AC6" s="228">
        <v>2275</v>
      </c>
      <c r="AD6" s="228">
        <v>2285</v>
      </c>
      <c r="AE6" s="228">
        <v>2295</v>
      </c>
      <c r="AF6" s="228">
        <v>2305</v>
      </c>
      <c r="AG6" s="228">
        <v>2315</v>
      </c>
      <c r="AH6" s="228">
        <v>2325</v>
      </c>
      <c r="AI6" s="228">
        <v>2335</v>
      </c>
      <c r="AJ6" s="228">
        <v>2345</v>
      </c>
      <c r="AK6" s="228">
        <v>2355</v>
      </c>
      <c r="AL6" s="228">
        <v>2365</v>
      </c>
      <c r="AM6" s="228">
        <v>2375</v>
      </c>
      <c r="AN6" s="228">
        <v>2385</v>
      </c>
      <c r="AO6" s="228">
        <v>2395</v>
      </c>
      <c r="AP6" s="228">
        <v>2405</v>
      </c>
      <c r="AQ6" s="228">
        <v>2415</v>
      </c>
      <c r="AR6" s="228">
        <v>2425</v>
      </c>
      <c r="AS6" s="228">
        <v>2435</v>
      </c>
      <c r="AT6" s="228">
        <v>2445</v>
      </c>
      <c r="AU6" s="228">
        <v>2455</v>
      </c>
      <c r="AV6" s="228">
        <v>2465</v>
      </c>
      <c r="AW6" s="228">
        <v>2475</v>
      </c>
      <c r="AX6" s="228">
        <v>2485</v>
      </c>
      <c r="AY6" s="228">
        <v>2495</v>
      </c>
      <c r="AZ6" s="228">
        <v>2505</v>
      </c>
      <c r="BA6" s="228">
        <v>2515</v>
      </c>
      <c r="BB6" s="228">
        <v>2525</v>
      </c>
      <c r="BC6" s="228">
        <v>2535</v>
      </c>
      <c r="BD6" s="228">
        <v>2545</v>
      </c>
      <c r="BE6" s="228">
        <v>2555</v>
      </c>
      <c r="BF6" s="228">
        <v>2565</v>
      </c>
      <c r="BG6" s="228">
        <v>2575</v>
      </c>
      <c r="BH6" s="228">
        <v>2585</v>
      </c>
      <c r="BI6" s="228">
        <v>2595</v>
      </c>
    </row>
    <row r="7" spans="1:61" ht="18.75" customHeight="1">
      <c r="A7" s="236" t="s">
        <v>733</v>
      </c>
      <c r="C7" s="582">
        <v>0</v>
      </c>
      <c r="D7" s="613"/>
    </row>
    <row r="8" spans="1:61" s="519" customFormat="1" ht="14.25" customHeight="1">
      <c r="A8" s="517" t="s">
        <v>192</v>
      </c>
      <c r="B8" s="518">
        <f>+B9+B10</f>
        <v>1E-3</v>
      </c>
      <c r="C8" s="518">
        <f t="shared" ref="C8:M8" si="0">+C9+C10</f>
        <v>1E-3</v>
      </c>
      <c r="D8" s="518">
        <f t="shared" si="0"/>
        <v>1.0000000000000521E-3</v>
      </c>
      <c r="E8" s="518">
        <f t="shared" si="0"/>
        <v>1.0000000000215492E-3</v>
      </c>
      <c r="F8" s="518">
        <f t="shared" si="0"/>
        <v>1.0000000017689817E-3</v>
      </c>
      <c r="G8" s="518">
        <f t="shared" si="0"/>
        <v>1.0000000576642783E-3</v>
      </c>
      <c r="H8" s="518">
        <f t="shared" si="0"/>
        <v>1.0000010087449862E-3</v>
      </c>
      <c r="I8" s="518">
        <f t="shared" si="0"/>
        <v>1.0000113920947279E-3</v>
      </c>
      <c r="J8" s="518">
        <f t="shared" si="0"/>
        <v>1.0000940394660177E-3</v>
      </c>
      <c r="K8" s="518">
        <f t="shared" si="0"/>
        <v>1.0006133774100503E-3</v>
      </c>
      <c r="L8" s="518">
        <f t="shared" si="0"/>
        <v>1.003329590032867E-3</v>
      </c>
      <c r="M8" s="518">
        <f t="shared" si="0"/>
        <v>1.0155894218064868E-3</v>
      </c>
      <c r="N8" s="518">
        <f t="shared" ref="N8:Z8" si="1">+N9+N10</f>
        <v>1.0645397255263094E-3</v>
      </c>
      <c r="O8" s="518">
        <f t="shared" si="1"/>
        <v>1.2410303223762509E-3</v>
      </c>
      <c r="P8" s="518">
        <f t="shared" si="1"/>
        <v>1.8210025266551045E-3</v>
      </c>
      <c r="Q8" s="518">
        <f t="shared" si="1"/>
        <v>3.5766183309002253E-3</v>
      </c>
      <c r="R8" s="518">
        <f t="shared" si="1"/>
        <v>8.5161838592479212E-3</v>
      </c>
      <c r="S8" s="518">
        <f t="shared" si="1"/>
        <v>2.1530289584171879E-2</v>
      </c>
      <c r="T8" s="518">
        <f t="shared" si="1"/>
        <v>5.3833188353047248E-2</v>
      </c>
      <c r="U8" s="518">
        <f t="shared" si="1"/>
        <v>0.12973744072668422</v>
      </c>
      <c r="V8" s="518">
        <f t="shared" si="1"/>
        <v>0.29919990110504918</v>
      </c>
      <c r="W8" s="518">
        <f t="shared" si="1"/>
        <v>0.66126843802292679</v>
      </c>
      <c r="X8" s="518">
        <f t="shared" si="1"/>
        <v>1.4047386546896174</v>
      </c>
      <c r="Y8" s="518">
        <f t="shared" si="1"/>
        <v>2.8696110898540979</v>
      </c>
      <c r="Z8" s="518">
        <f t="shared" si="1"/>
        <v>5.6313004966981142</v>
      </c>
      <c r="AA8" s="518">
        <f>+MIN(AA9+AA10,Global!AA81)</f>
        <v>10.591311161020183</v>
      </c>
      <c r="AB8" s="518">
        <f>+MIN(AB9+AB10,Global!AB81)</f>
        <v>102.85099956003779</v>
      </c>
      <c r="AC8" s="518">
        <f>+MIN(AC9+AC10,Global!AC81)</f>
        <v>51.425499780018896</v>
      </c>
      <c r="AD8" s="518">
        <f>+MIN(AD9+AD10,Global!AD81)</f>
        <v>25.712749890009448</v>
      </c>
      <c r="AE8" s="518">
        <f>+MIN(AE9+AE10,Global!AE81)</f>
        <v>12.856374945004724</v>
      </c>
      <c r="AF8" s="518">
        <f>+MIN(AF9+AF10,Global!AF81)</f>
        <v>6.428187472502362</v>
      </c>
      <c r="AG8" s="518">
        <f>+MIN(AG9+AG10,Global!AG81)</f>
        <v>3.214093736251181</v>
      </c>
      <c r="AH8" s="518">
        <f>+MIN(AH9+AH10,Global!AH81)</f>
        <v>1.6070468681255905</v>
      </c>
      <c r="AI8" s="518">
        <f>+MIN(AI9+AI10,Global!AI81)</f>
        <v>0.80352343406279525</v>
      </c>
      <c r="AJ8" s="518">
        <f>+MIN(AJ9+AJ10,Global!AJ81)</f>
        <v>0.40176171703139762</v>
      </c>
      <c r="AK8" s="518">
        <f>+MIN(AK9+AK10,Global!AK81)</f>
        <v>0.20088085851569881</v>
      </c>
      <c r="AL8" s="518">
        <f>+MIN(AL9+AL10,Global!AL81)</f>
        <v>0.10044042925784941</v>
      </c>
      <c r="AM8" s="518">
        <f>+MIN(AM9+AM10,Global!AM81)</f>
        <v>5.0220214628924703E-2</v>
      </c>
      <c r="AN8" s="518">
        <f>+MIN(AN9+AN10,Global!AN81)</f>
        <v>2.5110107314462352E-2</v>
      </c>
      <c r="AO8" s="518">
        <f>+MIN(AO9+AO10,Global!AO81)</f>
        <v>1.2555053657231176E-2</v>
      </c>
      <c r="AP8" s="518">
        <f>+MIN(AP9+AP10,Global!AP81)</f>
        <v>6.2775268286155879E-3</v>
      </c>
      <c r="AQ8" s="518">
        <f>+MIN(AQ9+AQ10,Global!AQ81)</f>
        <v>3.1387634143077939E-3</v>
      </c>
      <c r="AR8" s="518">
        <f>+MIN(AR9+AR10,Global!AR81)</f>
        <v>1.569381707153897E-3</v>
      </c>
      <c r="AS8" s="518">
        <f>+MIN(AS9+AS10,Global!AS81)</f>
        <v>7.8469085357694849E-4</v>
      </c>
      <c r="AT8" s="518">
        <f>+MIN(AT9+AT10,Global!AT81)</f>
        <v>3.9234542678847424E-4</v>
      </c>
      <c r="AU8" s="518">
        <f>+MIN(AU9+AU10,Global!AU81)</f>
        <v>1.9617271339423712E-4</v>
      </c>
      <c r="AV8" s="518">
        <f>+MIN(AV9+AV10,Global!AV81)</f>
        <v>9.8086356697118561E-5</v>
      </c>
      <c r="AW8" s="518">
        <f>+MIN(AW9+AW10,Global!AW81)</f>
        <v>4.904317834855928E-5</v>
      </c>
      <c r="AX8" s="518">
        <f>+MIN(AX9+AX10,Global!AX81)</f>
        <v>2.452158917427964E-5</v>
      </c>
      <c r="AY8" s="518">
        <f>+MIN(AY9+AY10,Global!AY81)</f>
        <v>1.226079458713982E-5</v>
      </c>
      <c r="AZ8" s="518">
        <f>+MIN(AZ9+AZ10,Global!AZ81)</f>
        <v>6.13039729356991E-6</v>
      </c>
      <c r="BA8" s="518">
        <f>+MIN(BA9+BA10,Global!BA81)</f>
        <v>3.065198646784955E-6</v>
      </c>
      <c r="BB8" s="518">
        <f>+MIN(BB9+BB10,Global!BB81)</f>
        <v>1.5325993233924775E-6</v>
      </c>
      <c r="BC8" s="518">
        <f>+MIN(BC9+BC10,Global!BC81)</f>
        <v>7.6629966169623876E-7</v>
      </c>
      <c r="BD8" s="518">
        <f>+MIN(BD9+BD10,Global!BD81)</f>
        <v>3.8314983084811938E-7</v>
      </c>
      <c r="BE8" s="518">
        <f>+MIN(BE9+BE10,Global!BE81)</f>
        <v>1.9157491542405969E-7</v>
      </c>
      <c r="BF8" s="518">
        <f>+MIN(BF9+BF10,Global!BF81)</f>
        <v>9.5787457712029845E-8</v>
      </c>
      <c r="BG8" s="518">
        <f>+MIN(BG9+BG10,Global!BG81)</f>
        <v>4.7893728856014922E-8</v>
      </c>
      <c r="BH8" s="518">
        <f>+MIN(BH9+BH10,Global!BH81)</f>
        <v>2.3946864428007461E-8</v>
      </c>
      <c r="BI8" s="518">
        <f>+MIN(BI9+BI10,Global!BI81)</f>
        <v>1.1973432214003731E-8</v>
      </c>
    </row>
    <row r="9" spans="1:61" s="231" customFormat="1" ht="12.9">
      <c r="A9" s="230" t="s">
        <v>215</v>
      </c>
      <c r="B9" s="333">
        <v>0</v>
      </c>
      <c r="C9" s="333">
        <f>+Global!C84</f>
        <v>3.0070389287706526E-21</v>
      </c>
      <c r="D9" s="333">
        <f>+Global!D84</f>
        <v>5.2132333743870879E-17</v>
      </c>
      <c r="E9" s="333">
        <f>+Global!E84</f>
        <v>2.1549200322818656E-14</v>
      </c>
      <c r="F9" s="333">
        <f>+Global!F84</f>
        <v>1.768981709919129E-12</v>
      </c>
      <c r="G9" s="333">
        <f>+Global!G84</f>
        <v>5.7664278346510714E-11</v>
      </c>
      <c r="H9" s="333">
        <f>+Global!H84</f>
        <v>1.0087449862090417E-9</v>
      </c>
      <c r="I9" s="333">
        <f>+Global!I84</f>
        <v>1.1392094727763137E-8</v>
      </c>
      <c r="J9" s="333">
        <f>+Global!J84</f>
        <v>9.4039466017718138E-8</v>
      </c>
      <c r="K9" s="333">
        <f>+Global!K84</f>
        <v>6.1337741005017636E-7</v>
      </c>
      <c r="L9" s="333">
        <f>+Global!L84</f>
        <v>3.3295900328669591E-6</v>
      </c>
      <c r="M9" s="333">
        <f>+Global!M84</f>
        <v>1.5589421806486819E-5</v>
      </c>
      <c r="N9" s="333">
        <f>+Global!N84</f>
        <v>6.4539725526309251E-5</v>
      </c>
      <c r="O9" s="333">
        <f>+Global!O84</f>
        <v>2.4103032237625074E-4</v>
      </c>
      <c r="P9" s="333">
        <f>+Global!P84</f>
        <v>8.2100252665510455E-4</v>
      </c>
      <c r="Q9" s="333">
        <f>+Global!Q84</f>
        <v>2.5766183309002253E-3</v>
      </c>
      <c r="R9" s="333">
        <f>+Global!R84</f>
        <v>7.5161838592479211E-3</v>
      </c>
      <c r="S9" s="333">
        <f>+Global!S84</f>
        <v>2.0530289584171878E-2</v>
      </c>
      <c r="T9" s="333">
        <f>+Global!T84</f>
        <v>5.2833188353047247E-2</v>
      </c>
      <c r="U9" s="333">
        <f>+Global!U84</f>
        <v>0.12873744072668422</v>
      </c>
      <c r="V9" s="333">
        <f>+Global!V84</f>
        <v>0.29819990110504918</v>
      </c>
      <c r="W9" s="333">
        <f>+Global!W84</f>
        <v>0.66026843802292678</v>
      </c>
      <c r="X9" s="333">
        <f>+Global!X84</f>
        <v>1.4037386546896176</v>
      </c>
      <c r="Y9" s="333">
        <f>+Global!Y84</f>
        <v>2.868611089854098</v>
      </c>
      <c r="Z9" s="333">
        <f>+Global!Z84</f>
        <v>5.6303004966981138</v>
      </c>
      <c r="AA9" s="333">
        <f>+Global!AA84</f>
        <v>10.590311161020184</v>
      </c>
      <c r="AB9" s="333">
        <f>+Global!AB84</f>
        <v>18.344414999386842</v>
      </c>
      <c r="AC9" s="333">
        <f>+Global!AC84</f>
        <v>18.344414999386842</v>
      </c>
      <c r="AD9" s="333">
        <f>+Global!AD84</f>
        <v>18.344414999386842</v>
      </c>
      <c r="AE9" s="333">
        <f>+Global!AE84</f>
        <v>18.344414999386842</v>
      </c>
      <c r="AF9" s="333">
        <f>+Global!AF84</f>
        <v>18.344414999386842</v>
      </c>
      <c r="AG9" s="333">
        <f>+Global!AG84</f>
        <v>18.344414999386842</v>
      </c>
      <c r="AH9" s="333">
        <f>+Global!AH84</f>
        <v>18.344414999386842</v>
      </c>
      <c r="AI9" s="333">
        <f>+Global!AI84</f>
        <v>18.344414999386842</v>
      </c>
      <c r="AJ9" s="333">
        <f>+Global!AJ84</f>
        <v>18.344414999386842</v>
      </c>
      <c r="AK9" s="333">
        <f>+Global!AK84</f>
        <v>18.344414999386842</v>
      </c>
      <c r="AL9" s="333">
        <f>+Global!AL84</f>
        <v>18.344414999386842</v>
      </c>
      <c r="AM9" s="333">
        <f>+Global!AM84</f>
        <v>18.344414999386842</v>
      </c>
      <c r="AN9" s="333">
        <f>+Global!AN84</f>
        <v>18.344414999386842</v>
      </c>
      <c r="AO9" s="333">
        <f>+Global!AO84</f>
        <v>18.344414999386842</v>
      </c>
      <c r="AP9" s="333">
        <f>+Global!AP84</f>
        <v>18.344414999386842</v>
      </c>
      <c r="AQ9" s="333">
        <f>+Global!AQ84</f>
        <v>18.344414999386842</v>
      </c>
      <c r="AR9" s="333">
        <f>+Global!AR84</f>
        <v>18.344414999386842</v>
      </c>
      <c r="AS9" s="333">
        <f>+Global!AS84</f>
        <v>18.344414999386842</v>
      </c>
      <c r="AT9" s="333">
        <f>+Global!AT84</f>
        <v>18.344414999386842</v>
      </c>
      <c r="AU9" s="333">
        <f>+Global!AU84</f>
        <v>18.344414999386842</v>
      </c>
      <c r="AV9" s="333">
        <f>+Global!AV84</f>
        <v>18.344414999386842</v>
      </c>
      <c r="AW9" s="333">
        <f>+Global!AW84</f>
        <v>18.344414999386842</v>
      </c>
      <c r="AX9" s="333">
        <f>+Global!AX84</f>
        <v>18.344414999386842</v>
      </c>
      <c r="AY9" s="333">
        <f>+Global!AY84</f>
        <v>18.344414999386842</v>
      </c>
      <c r="AZ9" s="333">
        <f>+Global!AZ84</f>
        <v>18.344414999386842</v>
      </c>
      <c r="BA9" s="333">
        <f>+Global!BA84</f>
        <v>18.344414999386842</v>
      </c>
      <c r="BB9" s="333">
        <f>+Global!BB84</f>
        <v>18.344414999386842</v>
      </c>
      <c r="BC9" s="333">
        <f>+Global!BC84</f>
        <v>18.344414999386842</v>
      </c>
      <c r="BD9" s="333">
        <f>+Global!BD84</f>
        <v>18.344414999386842</v>
      </c>
      <c r="BE9" s="333">
        <f>+Global!BE84</f>
        <v>18.344414999386842</v>
      </c>
      <c r="BF9" s="333">
        <f>+Global!BF84</f>
        <v>18.344414999386842</v>
      </c>
      <c r="BG9" s="333">
        <f>+Global!BG84</f>
        <v>18.344414999386842</v>
      </c>
      <c r="BH9" s="333">
        <f>+Global!BH84</f>
        <v>18.344414999386842</v>
      </c>
      <c r="BI9" s="333">
        <f>+Global!BI84</f>
        <v>18.344414999386842</v>
      </c>
    </row>
    <row r="10" spans="1:61" s="582" customFormat="1" ht="12.9">
      <c r="A10" s="582" t="s">
        <v>106</v>
      </c>
      <c r="B10" s="647">
        <v>1E-3</v>
      </c>
      <c r="C10" s="647">
        <v>1E-3</v>
      </c>
      <c r="D10" s="647">
        <v>1E-3</v>
      </c>
      <c r="E10" s="647">
        <v>1E-3</v>
      </c>
      <c r="F10" s="647">
        <v>1E-3</v>
      </c>
      <c r="G10" s="647">
        <v>1E-3</v>
      </c>
      <c r="H10" s="647">
        <v>1E-3</v>
      </c>
      <c r="I10" s="647">
        <v>1E-3</v>
      </c>
      <c r="J10" s="647">
        <v>1E-3</v>
      </c>
      <c r="K10" s="647">
        <v>1E-3</v>
      </c>
      <c r="L10" s="647">
        <v>1E-3</v>
      </c>
      <c r="M10" s="647">
        <v>1E-3</v>
      </c>
      <c r="N10" s="647">
        <v>1E-3</v>
      </c>
      <c r="O10" s="647">
        <v>1E-3</v>
      </c>
      <c r="P10" s="647">
        <v>1E-3</v>
      </c>
      <c r="Q10" s="647">
        <v>1E-3</v>
      </c>
      <c r="R10" s="647">
        <v>1E-3</v>
      </c>
      <c r="S10" s="647">
        <v>1E-3</v>
      </c>
      <c r="T10" s="647">
        <v>1E-3</v>
      </c>
      <c r="U10" s="647">
        <v>1E-3</v>
      </c>
      <c r="V10" s="647">
        <v>1E-3</v>
      </c>
      <c r="W10" s="647">
        <v>1E-3</v>
      </c>
      <c r="X10" s="647">
        <v>1E-3</v>
      </c>
      <c r="Y10" s="647">
        <v>1E-3</v>
      </c>
      <c r="Z10" s="647">
        <v>1E-3</v>
      </c>
      <c r="AA10" s="647">
        <v>1E-3</v>
      </c>
      <c r="AB10" s="582">
        <v>1200</v>
      </c>
      <c r="AC10" s="582">
        <v>1200</v>
      </c>
      <c r="AD10" s="582">
        <v>1200</v>
      </c>
      <c r="AE10" s="582">
        <v>1200</v>
      </c>
      <c r="AF10" s="582">
        <v>1200</v>
      </c>
      <c r="AG10" s="582">
        <v>1200</v>
      </c>
      <c r="AH10" s="582">
        <v>1200</v>
      </c>
      <c r="AI10" s="582">
        <v>1200</v>
      </c>
      <c r="AJ10" s="582">
        <v>1200</v>
      </c>
      <c r="AK10" s="582">
        <v>1200</v>
      </c>
      <c r="AL10" s="582">
        <v>1200</v>
      </c>
      <c r="AM10" s="582">
        <v>1200</v>
      </c>
      <c r="AN10" s="582">
        <v>1200</v>
      </c>
      <c r="AO10" s="582">
        <v>1200</v>
      </c>
      <c r="AP10" s="582">
        <v>1200</v>
      </c>
      <c r="AQ10" s="582">
        <v>1200</v>
      </c>
      <c r="AR10" s="582">
        <v>1200</v>
      </c>
      <c r="AS10" s="582">
        <v>1200</v>
      </c>
      <c r="AT10" s="582">
        <v>1200</v>
      </c>
      <c r="AU10" s="582">
        <v>1200</v>
      </c>
      <c r="AV10" s="582">
        <v>1200</v>
      </c>
      <c r="AW10" s="582">
        <v>1200</v>
      </c>
      <c r="AX10" s="582">
        <v>1200</v>
      </c>
      <c r="AY10" s="582">
        <v>1200</v>
      </c>
      <c r="AZ10" s="582">
        <v>1200</v>
      </c>
      <c r="BA10" s="582">
        <v>1200</v>
      </c>
      <c r="BB10" s="582">
        <v>1200</v>
      </c>
      <c r="BC10" s="582">
        <v>1200</v>
      </c>
      <c r="BD10" s="582">
        <v>1200</v>
      </c>
      <c r="BE10" s="582">
        <v>1200</v>
      </c>
      <c r="BF10" s="582">
        <v>1200</v>
      </c>
      <c r="BG10" s="582">
        <v>1200</v>
      </c>
      <c r="BH10" s="582">
        <v>1200</v>
      </c>
      <c r="BI10" s="582">
        <v>1200</v>
      </c>
    </row>
    <row r="11" spans="1:61" s="229" customFormat="1">
      <c r="A11" s="229" t="s">
        <v>104</v>
      </c>
      <c r="B11" s="229">
        <f t="shared" ref="B11:G22" si="2">+B$10</f>
        <v>1E-3</v>
      </c>
      <c r="C11" s="229">
        <f t="shared" si="2"/>
        <v>1E-3</v>
      </c>
      <c r="D11" s="229">
        <f t="shared" si="2"/>
        <v>1E-3</v>
      </c>
      <c r="E11" s="229">
        <f t="shared" si="2"/>
        <v>1E-3</v>
      </c>
      <c r="F11" s="229">
        <f t="shared" ref="F11:Q22" si="3">+F$10</f>
        <v>1E-3</v>
      </c>
      <c r="G11" s="229">
        <f t="shared" si="3"/>
        <v>1E-3</v>
      </c>
      <c r="H11" s="229">
        <f t="shared" ref="H11:J22" si="4">+H$10</f>
        <v>1E-3</v>
      </c>
      <c r="I11" s="229">
        <f t="shared" si="4"/>
        <v>1E-3</v>
      </c>
      <c r="J11" s="229">
        <f t="shared" si="4"/>
        <v>1E-3</v>
      </c>
      <c r="K11" s="229">
        <f t="shared" si="3"/>
        <v>1E-3</v>
      </c>
      <c r="L11" s="229">
        <f t="shared" si="3"/>
        <v>1E-3</v>
      </c>
      <c r="M11" s="229">
        <f t="shared" si="3"/>
        <v>1E-3</v>
      </c>
      <c r="N11" s="229">
        <f t="shared" si="3"/>
        <v>1E-3</v>
      </c>
      <c r="O11" s="229">
        <f t="shared" si="3"/>
        <v>1E-3</v>
      </c>
      <c r="P11" s="229">
        <f t="shared" si="3"/>
        <v>1E-3</v>
      </c>
      <c r="Q11" s="229">
        <f t="shared" si="3"/>
        <v>1E-3</v>
      </c>
      <c r="R11" s="229">
        <f t="shared" ref="R11:BI17" si="5">+R$10</f>
        <v>1E-3</v>
      </c>
      <c r="S11" s="229">
        <f t="shared" si="5"/>
        <v>1E-3</v>
      </c>
      <c r="T11" s="229">
        <f t="shared" si="5"/>
        <v>1E-3</v>
      </c>
      <c r="U11" s="229">
        <f t="shared" si="5"/>
        <v>1E-3</v>
      </c>
      <c r="V11" s="229">
        <f t="shared" si="5"/>
        <v>1E-3</v>
      </c>
      <c r="W11" s="229">
        <f t="shared" si="5"/>
        <v>1E-3</v>
      </c>
      <c r="X11" s="229">
        <f t="shared" si="5"/>
        <v>1E-3</v>
      </c>
      <c r="Y11" s="229">
        <f t="shared" si="5"/>
        <v>1E-3</v>
      </c>
      <c r="Z11" s="229">
        <f t="shared" si="5"/>
        <v>1E-3</v>
      </c>
      <c r="AA11" s="229">
        <f t="shared" si="5"/>
        <v>1E-3</v>
      </c>
      <c r="AB11" s="229">
        <f t="shared" si="5"/>
        <v>1200</v>
      </c>
      <c r="AC11" s="229">
        <f t="shared" si="5"/>
        <v>1200</v>
      </c>
      <c r="AD11" s="229">
        <f t="shared" si="5"/>
        <v>1200</v>
      </c>
      <c r="AE11" s="229">
        <f t="shared" si="5"/>
        <v>1200</v>
      </c>
      <c r="AF11" s="229">
        <f t="shared" si="5"/>
        <v>1200</v>
      </c>
      <c r="AG11" s="229">
        <f t="shared" si="5"/>
        <v>1200</v>
      </c>
      <c r="AH11" s="229">
        <f t="shared" si="5"/>
        <v>1200</v>
      </c>
      <c r="AI11" s="229">
        <f t="shared" si="5"/>
        <v>1200</v>
      </c>
      <c r="AJ11" s="229">
        <f t="shared" si="5"/>
        <v>1200</v>
      </c>
      <c r="AK11" s="229">
        <f t="shared" si="5"/>
        <v>1200</v>
      </c>
      <c r="AL11" s="229">
        <f t="shared" si="5"/>
        <v>1200</v>
      </c>
      <c r="AM11" s="229">
        <f t="shared" si="5"/>
        <v>1200</v>
      </c>
      <c r="AN11" s="229">
        <f t="shared" si="5"/>
        <v>1200</v>
      </c>
      <c r="AO11" s="229">
        <f t="shared" si="5"/>
        <v>1200</v>
      </c>
      <c r="AP11" s="229">
        <f t="shared" si="5"/>
        <v>1200</v>
      </c>
      <c r="AQ11" s="229">
        <f t="shared" si="5"/>
        <v>1200</v>
      </c>
      <c r="AR11" s="229">
        <f t="shared" si="5"/>
        <v>1200</v>
      </c>
      <c r="AS11" s="229">
        <f t="shared" si="5"/>
        <v>1200</v>
      </c>
      <c r="AT11" s="229">
        <f t="shared" si="5"/>
        <v>1200</v>
      </c>
      <c r="AU11" s="229">
        <f t="shared" si="5"/>
        <v>1200</v>
      </c>
      <c r="AV11" s="229">
        <f t="shared" si="5"/>
        <v>1200</v>
      </c>
      <c r="AW11" s="229">
        <f t="shared" si="5"/>
        <v>1200</v>
      </c>
      <c r="AX11" s="229">
        <f t="shared" si="5"/>
        <v>1200</v>
      </c>
      <c r="AY11" s="229">
        <f t="shared" si="5"/>
        <v>1200</v>
      </c>
      <c r="AZ11" s="229">
        <f t="shared" si="5"/>
        <v>1200</v>
      </c>
      <c r="BA11" s="229">
        <f t="shared" si="5"/>
        <v>1200</v>
      </c>
      <c r="BB11" s="229">
        <f t="shared" si="5"/>
        <v>1200</v>
      </c>
      <c r="BC11" s="229">
        <f t="shared" si="5"/>
        <v>1200</v>
      </c>
      <c r="BD11" s="229">
        <f t="shared" si="5"/>
        <v>1200</v>
      </c>
      <c r="BE11" s="229">
        <f t="shared" si="5"/>
        <v>1200</v>
      </c>
      <c r="BF11" s="229">
        <f t="shared" si="5"/>
        <v>1200</v>
      </c>
      <c r="BG11" s="229">
        <f t="shared" si="5"/>
        <v>1200</v>
      </c>
      <c r="BH11" s="229">
        <f t="shared" si="5"/>
        <v>1200</v>
      </c>
      <c r="BI11" s="229">
        <f t="shared" si="5"/>
        <v>1200</v>
      </c>
    </row>
    <row r="12" spans="1:61" s="229" customFormat="1">
      <c r="A12" s="229" t="s">
        <v>105</v>
      </c>
      <c r="B12" s="229">
        <f t="shared" si="2"/>
        <v>1E-3</v>
      </c>
      <c r="C12" s="229">
        <f t="shared" si="2"/>
        <v>1E-3</v>
      </c>
      <c r="D12" s="229">
        <f t="shared" si="2"/>
        <v>1E-3</v>
      </c>
      <c r="E12" s="229">
        <f t="shared" si="2"/>
        <v>1E-3</v>
      </c>
      <c r="F12" s="229">
        <f t="shared" si="3"/>
        <v>1E-3</v>
      </c>
      <c r="G12" s="229">
        <f t="shared" si="3"/>
        <v>1E-3</v>
      </c>
      <c r="H12" s="229">
        <f t="shared" si="4"/>
        <v>1E-3</v>
      </c>
      <c r="I12" s="229">
        <f t="shared" si="4"/>
        <v>1E-3</v>
      </c>
      <c r="J12" s="229">
        <f t="shared" si="4"/>
        <v>1E-3</v>
      </c>
      <c r="K12" s="229">
        <f t="shared" si="3"/>
        <v>1E-3</v>
      </c>
      <c r="L12" s="229">
        <f t="shared" si="3"/>
        <v>1E-3</v>
      </c>
      <c r="M12" s="229">
        <f t="shared" si="3"/>
        <v>1E-3</v>
      </c>
      <c r="N12" s="229">
        <f t="shared" si="3"/>
        <v>1E-3</v>
      </c>
      <c r="O12" s="229">
        <f t="shared" si="3"/>
        <v>1E-3</v>
      </c>
      <c r="P12" s="229">
        <f t="shared" ref="P12:AL17" si="6">+P$10</f>
        <v>1E-3</v>
      </c>
      <c r="Q12" s="229">
        <f t="shared" si="6"/>
        <v>1E-3</v>
      </c>
      <c r="R12" s="229">
        <f t="shared" si="6"/>
        <v>1E-3</v>
      </c>
      <c r="S12" s="229">
        <f t="shared" si="6"/>
        <v>1E-3</v>
      </c>
      <c r="T12" s="229">
        <f t="shared" si="6"/>
        <v>1E-3</v>
      </c>
      <c r="U12" s="229">
        <f t="shared" si="6"/>
        <v>1E-3</v>
      </c>
      <c r="V12" s="229">
        <f t="shared" si="6"/>
        <v>1E-3</v>
      </c>
      <c r="W12" s="229">
        <f t="shared" si="6"/>
        <v>1E-3</v>
      </c>
      <c r="X12" s="229">
        <f t="shared" si="6"/>
        <v>1E-3</v>
      </c>
      <c r="Y12" s="229">
        <f t="shared" si="6"/>
        <v>1E-3</v>
      </c>
      <c r="Z12" s="229">
        <f t="shared" si="6"/>
        <v>1E-3</v>
      </c>
      <c r="AA12" s="229">
        <f t="shared" si="6"/>
        <v>1E-3</v>
      </c>
      <c r="AB12" s="229">
        <f t="shared" si="6"/>
        <v>1200</v>
      </c>
      <c r="AC12" s="229">
        <f t="shared" si="6"/>
        <v>1200</v>
      </c>
      <c r="AD12" s="229">
        <f t="shared" si="6"/>
        <v>1200</v>
      </c>
      <c r="AE12" s="229">
        <f t="shared" si="6"/>
        <v>1200</v>
      </c>
      <c r="AF12" s="229">
        <f t="shared" si="6"/>
        <v>1200</v>
      </c>
      <c r="AG12" s="229">
        <f t="shared" si="6"/>
        <v>1200</v>
      </c>
      <c r="AH12" s="229">
        <f t="shared" si="6"/>
        <v>1200</v>
      </c>
      <c r="AI12" s="229">
        <f t="shared" si="6"/>
        <v>1200</v>
      </c>
      <c r="AJ12" s="229">
        <f t="shared" si="6"/>
        <v>1200</v>
      </c>
      <c r="AK12" s="229">
        <f t="shared" si="6"/>
        <v>1200</v>
      </c>
      <c r="AL12" s="229">
        <f t="shared" si="6"/>
        <v>1200</v>
      </c>
      <c r="AM12" s="229">
        <f t="shared" si="5"/>
        <v>1200</v>
      </c>
      <c r="AN12" s="229">
        <f t="shared" si="5"/>
        <v>1200</v>
      </c>
      <c r="AO12" s="229">
        <f t="shared" si="5"/>
        <v>1200</v>
      </c>
      <c r="AP12" s="229">
        <f t="shared" si="5"/>
        <v>1200</v>
      </c>
      <c r="AQ12" s="229">
        <f t="shared" si="5"/>
        <v>1200</v>
      </c>
      <c r="AR12" s="229">
        <f t="shared" si="5"/>
        <v>1200</v>
      </c>
      <c r="AS12" s="229">
        <f t="shared" si="5"/>
        <v>1200</v>
      </c>
      <c r="AT12" s="229">
        <f t="shared" si="5"/>
        <v>1200</v>
      </c>
      <c r="AU12" s="229">
        <f t="shared" si="5"/>
        <v>1200</v>
      </c>
      <c r="AV12" s="229">
        <f t="shared" si="5"/>
        <v>1200</v>
      </c>
      <c r="AW12" s="229">
        <f t="shared" si="5"/>
        <v>1200</v>
      </c>
      <c r="AX12" s="229">
        <f t="shared" si="5"/>
        <v>1200</v>
      </c>
      <c r="AY12" s="229">
        <f t="shared" si="5"/>
        <v>1200</v>
      </c>
      <c r="AZ12" s="229">
        <f t="shared" si="5"/>
        <v>1200</v>
      </c>
      <c r="BA12" s="229">
        <f t="shared" si="5"/>
        <v>1200</v>
      </c>
      <c r="BB12" s="229">
        <f t="shared" si="5"/>
        <v>1200</v>
      </c>
      <c r="BC12" s="229">
        <f t="shared" si="5"/>
        <v>1200</v>
      </c>
      <c r="BD12" s="229">
        <f t="shared" si="5"/>
        <v>1200</v>
      </c>
      <c r="BE12" s="229">
        <f t="shared" si="5"/>
        <v>1200</v>
      </c>
      <c r="BF12" s="229">
        <f t="shared" si="5"/>
        <v>1200</v>
      </c>
      <c r="BG12" s="229">
        <f t="shared" si="5"/>
        <v>1200</v>
      </c>
      <c r="BH12" s="229">
        <f t="shared" si="5"/>
        <v>1200</v>
      </c>
      <c r="BI12" s="229">
        <f t="shared" si="5"/>
        <v>1200</v>
      </c>
    </row>
    <row r="13" spans="1:61" s="229" customFormat="1">
      <c r="A13" s="229" t="s">
        <v>51</v>
      </c>
      <c r="B13" s="229">
        <f t="shared" si="2"/>
        <v>1E-3</v>
      </c>
      <c r="C13" s="229">
        <f t="shared" si="2"/>
        <v>1E-3</v>
      </c>
      <c r="D13" s="229">
        <f t="shared" si="2"/>
        <v>1E-3</v>
      </c>
      <c r="E13" s="229">
        <f t="shared" si="2"/>
        <v>1E-3</v>
      </c>
      <c r="F13" s="229">
        <f t="shared" si="3"/>
        <v>1E-3</v>
      </c>
      <c r="G13" s="229">
        <f t="shared" si="3"/>
        <v>1E-3</v>
      </c>
      <c r="H13" s="229">
        <f t="shared" si="4"/>
        <v>1E-3</v>
      </c>
      <c r="I13" s="229">
        <f t="shared" si="4"/>
        <v>1E-3</v>
      </c>
      <c r="J13" s="229">
        <f t="shared" si="4"/>
        <v>1E-3</v>
      </c>
      <c r="K13" s="229">
        <f t="shared" si="3"/>
        <v>1E-3</v>
      </c>
      <c r="L13" s="229">
        <f t="shared" si="3"/>
        <v>1E-3</v>
      </c>
      <c r="M13" s="229">
        <f t="shared" si="3"/>
        <v>1E-3</v>
      </c>
      <c r="N13" s="229">
        <f t="shared" si="3"/>
        <v>1E-3</v>
      </c>
      <c r="O13" s="229">
        <f t="shared" si="3"/>
        <v>1E-3</v>
      </c>
      <c r="P13" s="229">
        <f t="shared" si="6"/>
        <v>1E-3</v>
      </c>
      <c r="Q13" s="229">
        <f t="shared" si="6"/>
        <v>1E-3</v>
      </c>
      <c r="R13" s="229">
        <f t="shared" si="6"/>
        <v>1E-3</v>
      </c>
      <c r="S13" s="229">
        <f t="shared" si="6"/>
        <v>1E-3</v>
      </c>
      <c r="T13" s="229">
        <f t="shared" si="6"/>
        <v>1E-3</v>
      </c>
      <c r="U13" s="229">
        <f t="shared" si="6"/>
        <v>1E-3</v>
      </c>
      <c r="V13" s="229">
        <f t="shared" si="6"/>
        <v>1E-3</v>
      </c>
      <c r="W13" s="229">
        <f t="shared" si="6"/>
        <v>1E-3</v>
      </c>
      <c r="X13" s="229">
        <f t="shared" si="6"/>
        <v>1E-3</v>
      </c>
      <c r="Y13" s="229">
        <f t="shared" si="6"/>
        <v>1E-3</v>
      </c>
      <c r="Z13" s="229">
        <f t="shared" si="6"/>
        <v>1E-3</v>
      </c>
      <c r="AA13" s="229">
        <f t="shared" si="6"/>
        <v>1E-3</v>
      </c>
      <c r="AB13" s="229">
        <f t="shared" si="6"/>
        <v>1200</v>
      </c>
      <c r="AC13" s="229">
        <f t="shared" si="6"/>
        <v>1200</v>
      </c>
      <c r="AD13" s="229">
        <f t="shared" si="6"/>
        <v>1200</v>
      </c>
      <c r="AE13" s="229">
        <f t="shared" si="6"/>
        <v>1200</v>
      </c>
      <c r="AF13" s="229">
        <f t="shared" si="6"/>
        <v>1200</v>
      </c>
      <c r="AG13" s="229">
        <f t="shared" si="6"/>
        <v>1200</v>
      </c>
      <c r="AH13" s="229">
        <f t="shared" si="6"/>
        <v>1200</v>
      </c>
      <c r="AI13" s="229">
        <f t="shared" si="6"/>
        <v>1200</v>
      </c>
      <c r="AJ13" s="229">
        <f t="shared" si="6"/>
        <v>1200</v>
      </c>
      <c r="AK13" s="229">
        <f t="shared" si="6"/>
        <v>1200</v>
      </c>
      <c r="AL13" s="229">
        <f t="shared" si="6"/>
        <v>1200</v>
      </c>
      <c r="AM13" s="229">
        <f t="shared" si="5"/>
        <v>1200</v>
      </c>
      <c r="AN13" s="229">
        <f t="shared" si="5"/>
        <v>1200</v>
      </c>
      <c r="AO13" s="229">
        <f t="shared" si="5"/>
        <v>1200</v>
      </c>
      <c r="AP13" s="229">
        <f t="shared" si="5"/>
        <v>1200</v>
      </c>
      <c r="AQ13" s="229">
        <f t="shared" si="5"/>
        <v>1200</v>
      </c>
      <c r="AR13" s="229">
        <f t="shared" si="5"/>
        <v>1200</v>
      </c>
      <c r="AS13" s="229">
        <f t="shared" si="5"/>
        <v>1200</v>
      </c>
      <c r="AT13" s="229">
        <f t="shared" si="5"/>
        <v>1200</v>
      </c>
      <c r="AU13" s="229">
        <f t="shared" si="5"/>
        <v>1200</v>
      </c>
      <c r="AV13" s="229">
        <f t="shared" si="5"/>
        <v>1200</v>
      </c>
      <c r="AW13" s="229">
        <f t="shared" si="5"/>
        <v>1200</v>
      </c>
      <c r="AX13" s="229">
        <f t="shared" si="5"/>
        <v>1200</v>
      </c>
      <c r="AY13" s="229">
        <f t="shared" si="5"/>
        <v>1200</v>
      </c>
      <c r="AZ13" s="229">
        <f t="shared" si="5"/>
        <v>1200</v>
      </c>
      <c r="BA13" s="229">
        <f t="shared" si="5"/>
        <v>1200</v>
      </c>
      <c r="BB13" s="229">
        <f t="shared" si="5"/>
        <v>1200</v>
      </c>
      <c r="BC13" s="229">
        <f t="shared" si="5"/>
        <v>1200</v>
      </c>
      <c r="BD13" s="229">
        <f t="shared" si="5"/>
        <v>1200</v>
      </c>
      <c r="BE13" s="229">
        <f t="shared" si="5"/>
        <v>1200</v>
      </c>
      <c r="BF13" s="229">
        <f t="shared" si="5"/>
        <v>1200</v>
      </c>
      <c r="BG13" s="229">
        <f t="shared" si="5"/>
        <v>1200</v>
      </c>
      <c r="BH13" s="229">
        <f t="shared" si="5"/>
        <v>1200</v>
      </c>
      <c r="BI13" s="229">
        <f t="shared" si="5"/>
        <v>1200</v>
      </c>
    </row>
    <row r="14" spans="1:61" s="229" customFormat="1">
      <c r="A14" s="229" t="s">
        <v>52</v>
      </c>
      <c r="B14" s="229">
        <f t="shared" si="2"/>
        <v>1E-3</v>
      </c>
      <c r="C14" s="229">
        <f t="shared" si="2"/>
        <v>1E-3</v>
      </c>
      <c r="D14" s="229">
        <f t="shared" si="2"/>
        <v>1E-3</v>
      </c>
      <c r="E14" s="229">
        <f t="shared" si="2"/>
        <v>1E-3</v>
      </c>
      <c r="F14" s="229">
        <f t="shared" si="3"/>
        <v>1E-3</v>
      </c>
      <c r="G14" s="229">
        <f t="shared" si="3"/>
        <v>1E-3</v>
      </c>
      <c r="H14" s="229">
        <f t="shared" si="4"/>
        <v>1E-3</v>
      </c>
      <c r="I14" s="229">
        <f t="shared" si="4"/>
        <v>1E-3</v>
      </c>
      <c r="J14" s="229">
        <f t="shared" si="4"/>
        <v>1E-3</v>
      </c>
      <c r="K14" s="229">
        <f t="shared" si="3"/>
        <v>1E-3</v>
      </c>
      <c r="L14" s="229">
        <f t="shared" si="3"/>
        <v>1E-3</v>
      </c>
      <c r="M14" s="229">
        <f t="shared" si="3"/>
        <v>1E-3</v>
      </c>
      <c r="N14" s="229">
        <f t="shared" si="3"/>
        <v>1E-3</v>
      </c>
      <c r="O14" s="229">
        <f t="shared" si="3"/>
        <v>1E-3</v>
      </c>
      <c r="P14" s="229">
        <f t="shared" si="6"/>
        <v>1E-3</v>
      </c>
      <c r="Q14" s="229">
        <f t="shared" si="6"/>
        <v>1E-3</v>
      </c>
      <c r="R14" s="229">
        <f t="shared" si="6"/>
        <v>1E-3</v>
      </c>
      <c r="S14" s="229">
        <f t="shared" si="6"/>
        <v>1E-3</v>
      </c>
      <c r="T14" s="229">
        <f t="shared" si="6"/>
        <v>1E-3</v>
      </c>
      <c r="U14" s="229">
        <f t="shared" si="6"/>
        <v>1E-3</v>
      </c>
      <c r="V14" s="229">
        <f t="shared" si="6"/>
        <v>1E-3</v>
      </c>
      <c r="W14" s="229">
        <f t="shared" si="6"/>
        <v>1E-3</v>
      </c>
      <c r="X14" s="229">
        <f t="shared" si="6"/>
        <v>1E-3</v>
      </c>
      <c r="Y14" s="229">
        <f t="shared" si="6"/>
        <v>1E-3</v>
      </c>
      <c r="Z14" s="229">
        <f t="shared" si="6"/>
        <v>1E-3</v>
      </c>
      <c r="AA14" s="229">
        <f t="shared" si="6"/>
        <v>1E-3</v>
      </c>
      <c r="AB14" s="229">
        <f t="shared" si="6"/>
        <v>1200</v>
      </c>
      <c r="AC14" s="229">
        <f t="shared" si="6"/>
        <v>1200</v>
      </c>
      <c r="AD14" s="229">
        <f t="shared" si="6"/>
        <v>1200</v>
      </c>
      <c r="AE14" s="229">
        <f t="shared" si="6"/>
        <v>1200</v>
      </c>
      <c r="AF14" s="229">
        <f t="shared" si="6"/>
        <v>1200</v>
      </c>
      <c r="AG14" s="229">
        <f t="shared" si="6"/>
        <v>1200</v>
      </c>
      <c r="AH14" s="229">
        <f t="shared" si="6"/>
        <v>1200</v>
      </c>
      <c r="AI14" s="229">
        <f t="shared" si="6"/>
        <v>1200</v>
      </c>
      <c r="AJ14" s="229">
        <f t="shared" si="6"/>
        <v>1200</v>
      </c>
      <c r="AK14" s="229">
        <f t="shared" si="6"/>
        <v>1200</v>
      </c>
      <c r="AL14" s="229">
        <f t="shared" si="6"/>
        <v>1200</v>
      </c>
      <c r="AM14" s="229">
        <f t="shared" si="5"/>
        <v>1200</v>
      </c>
      <c r="AN14" s="229">
        <f t="shared" si="5"/>
        <v>1200</v>
      </c>
      <c r="AO14" s="229">
        <f t="shared" si="5"/>
        <v>1200</v>
      </c>
      <c r="AP14" s="229">
        <f t="shared" si="5"/>
        <v>1200</v>
      </c>
      <c r="AQ14" s="229">
        <f t="shared" si="5"/>
        <v>1200</v>
      </c>
      <c r="AR14" s="229">
        <f t="shared" si="5"/>
        <v>1200</v>
      </c>
      <c r="AS14" s="229">
        <f t="shared" si="5"/>
        <v>1200</v>
      </c>
      <c r="AT14" s="229">
        <f t="shared" si="5"/>
        <v>1200</v>
      </c>
      <c r="AU14" s="229">
        <f t="shared" si="5"/>
        <v>1200</v>
      </c>
      <c r="AV14" s="229">
        <f t="shared" si="5"/>
        <v>1200</v>
      </c>
      <c r="AW14" s="229">
        <f t="shared" si="5"/>
        <v>1200</v>
      </c>
      <c r="AX14" s="229">
        <f t="shared" si="5"/>
        <v>1200</v>
      </c>
      <c r="AY14" s="229">
        <f t="shared" si="5"/>
        <v>1200</v>
      </c>
      <c r="AZ14" s="229">
        <f t="shared" si="5"/>
        <v>1200</v>
      </c>
      <c r="BA14" s="229">
        <f t="shared" si="5"/>
        <v>1200</v>
      </c>
      <c r="BB14" s="229">
        <f t="shared" si="5"/>
        <v>1200</v>
      </c>
      <c r="BC14" s="229">
        <f t="shared" si="5"/>
        <v>1200</v>
      </c>
      <c r="BD14" s="229">
        <f t="shared" si="5"/>
        <v>1200</v>
      </c>
      <c r="BE14" s="229">
        <f t="shared" si="5"/>
        <v>1200</v>
      </c>
      <c r="BF14" s="229">
        <f t="shared" si="5"/>
        <v>1200</v>
      </c>
      <c r="BG14" s="229">
        <f t="shared" si="5"/>
        <v>1200</v>
      </c>
      <c r="BH14" s="229">
        <f t="shared" si="5"/>
        <v>1200</v>
      </c>
      <c r="BI14" s="229">
        <f t="shared" si="5"/>
        <v>1200</v>
      </c>
    </row>
    <row r="15" spans="1:61" s="229" customFormat="1">
      <c r="A15" s="229" t="s">
        <v>53</v>
      </c>
      <c r="B15" s="229">
        <f t="shared" si="2"/>
        <v>1E-3</v>
      </c>
      <c r="C15" s="229">
        <f t="shared" si="2"/>
        <v>1E-3</v>
      </c>
      <c r="D15" s="229">
        <f t="shared" si="2"/>
        <v>1E-3</v>
      </c>
      <c r="E15" s="229">
        <f t="shared" si="2"/>
        <v>1E-3</v>
      </c>
      <c r="F15" s="229">
        <f t="shared" si="3"/>
        <v>1E-3</v>
      </c>
      <c r="G15" s="229">
        <f t="shared" si="3"/>
        <v>1E-3</v>
      </c>
      <c r="H15" s="229">
        <f t="shared" si="4"/>
        <v>1E-3</v>
      </c>
      <c r="I15" s="229">
        <f t="shared" si="4"/>
        <v>1E-3</v>
      </c>
      <c r="J15" s="229">
        <f t="shared" si="4"/>
        <v>1E-3</v>
      </c>
      <c r="K15" s="229">
        <f t="shared" si="3"/>
        <v>1E-3</v>
      </c>
      <c r="L15" s="229">
        <f t="shared" si="3"/>
        <v>1E-3</v>
      </c>
      <c r="M15" s="229">
        <f t="shared" si="3"/>
        <v>1E-3</v>
      </c>
      <c r="N15" s="229">
        <f t="shared" si="3"/>
        <v>1E-3</v>
      </c>
      <c r="O15" s="229">
        <f t="shared" si="3"/>
        <v>1E-3</v>
      </c>
      <c r="P15" s="229">
        <f t="shared" si="6"/>
        <v>1E-3</v>
      </c>
      <c r="Q15" s="229">
        <f t="shared" si="6"/>
        <v>1E-3</v>
      </c>
      <c r="R15" s="229">
        <f t="shared" si="6"/>
        <v>1E-3</v>
      </c>
      <c r="S15" s="229">
        <f t="shared" si="6"/>
        <v>1E-3</v>
      </c>
      <c r="T15" s="229">
        <f t="shared" si="6"/>
        <v>1E-3</v>
      </c>
      <c r="U15" s="229">
        <f t="shared" si="6"/>
        <v>1E-3</v>
      </c>
      <c r="V15" s="229">
        <f t="shared" si="6"/>
        <v>1E-3</v>
      </c>
      <c r="W15" s="229">
        <f t="shared" si="6"/>
        <v>1E-3</v>
      </c>
      <c r="X15" s="229">
        <f t="shared" si="6"/>
        <v>1E-3</v>
      </c>
      <c r="Y15" s="229">
        <f t="shared" si="6"/>
        <v>1E-3</v>
      </c>
      <c r="Z15" s="229">
        <f t="shared" si="6"/>
        <v>1E-3</v>
      </c>
      <c r="AA15" s="229">
        <f t="shared" si="6"/>
        <v>1E-3</v>
      </c>
      <c r="AB15" s="229">
        <f t="shared" si="6"/>
        <v>1200</v>
      </c>
      <c r="AC15" s="229">
        <f t="shared" si="6"/>
        <v>1200</v>
      </c>
      <c r="AD15" s="229">
        <f t="shared" si="6"/>
        <v>1200</v>
      </c>
      <c r="AE15" s="229">
        <f t="shared" si="6"/>
        <v>1200</v>
      </c>
      <c r="AF15" s="229">
        <f t="shared" si="6"/>
        <v>1200</v>
      </c>
      <c r="AG15" s="229">
        <f t="shared" si="6"/>
        <v>1200</v>
      </c>
      <c r="AH15" s="229">
        <f t="shared" si="6"/>
        <v>1200</v>
      </c>
      <c r="AI15" s="229">
        <f t="shared" si="6"/>
        <v>1200</v>
      </c>
      <c r="AJ15" s="229">
        <f t="shared" si="6"/>
        <v>1200</v>
      </c>
      <c r="AK15" s="229">
        <f t="shared" si="6"/>
        <v>1200</v>
      </c>
      <c r="AL15" s="229">
        <f t="shared" si="6"/>
        <v>1200</v>
      </c>
      <c r="AM15" s="229">
        <f t="shared" si="5"/>
        <v>1200</v>
      </c>
      <c r="AN15" s="229">
        <f t="shared" si="5"/>
        <v>1200</v>
      </c>
      <c r="AO15" s="229">
        <f t="shared" si="5"/>
        <v>1200</v>
      </c>
      <c r="AP15" s="229">
        <f t="shared" si="5"/>
        <v>1200</v>
      </c>
      <c r="AQ15" s="229">
        <f t="shared" si="5"/>
        <v>1200</v>
      </c>
      <c r="AR15" s="229">
        <f t="shared" si="5"/>
        <v>1200</v>
      </c>
      <c r="AS15" s="229">
        <f t="shared" si="5"/>
        <v>1200</v>
      </c>
      <c r="AT15" s="229">
        <f t="shared" si="5"/>
        <v>1200</v>
      </c>
      <c r="AU15" s="229">
        <f t="shared" si="5"/>
        <v>1200</v>
      </c>
      <c r="AV15" s="229">
        <f t="shared" si="5"/>
        <v>1200</v>
      </c>
      <c r="AW15" s="229">
        <f t="shared" si="5"/>
        <v>1200</v>
      </c>
      <c r="AX15" s="229">
        <f t="shared" si="5"/>
        <v>1200</v>
      </c>
      <c r="AY15" s="229">
        <f t="shared" si="5"/>
        <v>1200</v>
      </c>
      <c r="AZ15" s="229">
        <f t="shared" si="5"/>
        <v>1200</v>
      </c>
      <c r="BA15" s="229">
        <f t="shared" si="5"/>
        <v>1200</v>
      </c>
      <c r="BB15" s="229">
        <f t="shared" si="5"/>
        <v>1200</v>
      </c>
      <c r="BC15" s="229">
        <f t="shared" si="5"/>
        <v>1200</v>
      </c>
      <c r="BD15" s="229">
        <f t="shared" si="5"/>
        <v>1200</v>
      </c>
      <c r="BE15" s="229">
        <f t="shared" si="5"/>
        <v>1200</v>
      </c>
      <c r="BF15" s="229">
        <f t="shared" si="5"/>
        <v>1200</v>
      </c>
      <c r="BG15" s="229">
        <f t="shared" si="5"/>
        <v>1200</v>
      </c>
      <c r="BH15" s="229">
        <f t="shared" si="5"/>
        <v>1200</v>
      </c>
      <c r="BI15" s="229">
        <f t="shared" si="5"/>
        <v>1200</v>
      </c>
    </row>
    <row r="16" spans="1:61" s="229" customFormat="1">
      <c r="A16" s="229" t="s">
        <v>54</v>
      </c>
      <c r="B16" s="229">
        <f t="shared" si="2"/>
        <v>1E-3</v>
      </c>
      <c r="C16" s="229">
        <f t="shared" si="2"/>
        <v>1E-3</v>
      </c>
      <c r="D16" s="229">
        <f t="shared" si="2"/>
        <v>1E-3</v>
      </c>
      <c r="E16" s="229">
        <f t="shared" si="2"/>
        <v>1E-3</v>
      </c>
      <c r="F16" s="229">
        <f t="shared" si="3"/>
        <v>1E-3</v>
      </c>
      <c r="G16" s="229">
        <f t="shared" si="3"/>
        <v>1E-3</v>
      </c>
      <c r="H16" s="229">
        <f t="shared" si="4"/>
        <v>1E-3</v>
      </c>
      <c r="I16" s="229">
        <f t="shared" si="4"/>
        <v>1E-3</v>
      </c>
      <c r="J16" s="229">
        <f t="shared" si="4"/>
        <v>1E-3</v>
      </c>
      <c r="K16" s="229">
        <f t="shared" si="3"/>
        <v>1E-3</v>
      </c>
      <c r="L16" s="229">
        <f t="shared" si="3"/>
        <v>1E-3</v>
      </c>
      <c r="M16" s="229">
        <f t="shared" si="3"/>
        <v>1E-3</v>
      </c>
      <c r="N16" s="229">
        <f t="shared" si="3"/>
        <v>1E-3</v>
      </c>
      <c r="O16" s="229">
        <f t="shared" si="3"/>
        <v>1E-3</v>
      </c>
      <c r="P16" s="229">
        <f t="shared" si="6"/>
        <v>1E-3</v>
      </c>
      <c r="Q16" s="229">
        <f t="shared" si="6"/>
        <v>1E-3</v>
      </c>
      <c r="R16" s="229">
        <f t="shared" si="6"/>
        <v>1E-3</v>
      </c>
      <c r="S16" s="229">
        <f t="shared" si="6"/>
        <v>1E-3</v>
      </c>
      <c r="T16" s="229">
        <f t="shared" si="6"/>
        <v>1E-3</v>
      </c>
      <c r="U16" s="229">
        <f t="shared" si="6"/>
        <v>1E-3</v>
      </c>
      <c r="V16" s="229">
        <f t="shared" si="6"/>
        <v>1E-3</v>
      </c>
      <c r="W16" s="229">
        <f t="shared" si="6"/>
        <v>1E-3</v>
      </c>
      <c r="X16" s="229">
        <f t="shared" si="6"/>
        <v>1E-3</v>
      </c>
      <c r="Y16" s="229">
        <f t="shared" si="6"/>
        <v>1E-3</v>
      </c>
      <c r="Z16" s="229">
        <f t="shared" si="6"/>
        <v>1E-3</v>
      </c>
      <c r="AA16" s="229">
        <f t="shared" si="6"/>
        <v>1E-3</v>
      </c>
      <c r="AB16" s="229">
        <f t="shared" si="6"/>
        <v>1200</v>
      </c>
      <c r="AC16" s="229">
        <f t="shared" si="6"/>
        <v>1200</v>
      </c>
      <c r="AD16" s="229">
        <f t="shared" si="6"/>
        <v>1200</v>
      </c>
      <c r="AE16" s="229">
        <f t="shared" si="6"/>
        <v>1200</v>
      </c>
      <c r="AF16" s="229">
        <f t="shared" si="6"/>
        <v>1200</v>
      </c>
      <c r="AG16" s="229">
        <f t="shared" si="6"/>
        <v>1200</v>
      </c>
      <c r="AH16" s="229">
        <f t="shared" si="6"/>
        <v>1200</v>
      </c>
      <c r="AI16" s="229">
        <f t="shared" si="6"/>
        <v>1200</v>
      </c>
      <c r="AJ16" s="229">
        <f t="shared" si="6"/>
        <v>1200</v>
      </c>
      <c r="AK16" s="229">
        <f t="shared" si="6"/>
        <v>1200</v>
      </c>
      <c r="AL16" s="229">
        <f t="shared" si="6"/>
        <v>1200</v>
      </c>
      <c r="AM16" s="229">
        <f t="shared" si="5"/>
        <v>1200</v>
      </c>
      <c r="AN16" s="229">
        <f t="shared" si="5"/>
        <v>1200</v>
      </c>
      <c r="AO16" s="229">
        <f t="shared" si="5"/>
        <v>1200</v>
      </c>
      <c r="AP16" s="229">
        <f t="shared" si="5"/>
        <v>1200</v>
      </c>
      <c r="AQ16" s="229">
        <f t="shared" si="5"/>
        <v>1200</v>
      </c>
      <c r="AR16" s="229">
        <f t="shared" si="5"/>
        <v>1200</v>
      </c>
      <c r="AS16" s="229">
        <f t="shared" si="5"/>
        <v>1200</v>
      </c>
      <c r="AT16" s="229">
        <f t="shared" si="5"/>
        <v>1200</v>
      </c>
      <c r="AU16" s="229">
        <f t="shared" si="5"/>
        <v>1200</v>
      </c>
      <c r="AV16" s="229">
        <f t="shared" si="5"/>
        <v>1200</v>
      </c>
      <c r="AW16" s="229">
        <f t="shared" si="5"/>
        <v>1200</v>
      </c>
      <c r="AX16" s="229">
        <f t="shared" si="5"/>
        <v>1200</v>
      </c>
      <c r="AY16" s="229">
        <f t="shared" si="5"/>
        <v>1200</v>
      </c>
      <c r="AZ16" s="229">
        <f t="shared" si="5"/>
        <v>1200</v>
      </c>
      <c r="BA16" s="229">
        <f t="shared" si="5"/>
        <v>1200</v>
      </c>
      <c r="BB16" s="229">
        <f t="shared" si="5"/>
        <v>1200</v>
      </c>
      <c r="BC16" s="229">
        <f t="shared" si="5"/>
        <v>1200</v>
      </c>
      <c r="BD16" s="229">
        <f t="shared" si="5"/>
        <v>1200</v>
      </c>
      <c r="BE16" s="229">
        <f t="shared" si="5"/>
        <v>1200</v>
      </c>
      <c r="BF16" s="229">
        <f t="shared" si="5"/>
        <v>1200</v>
      </c>
      <c r="BG16" s="229">
        <f t="shared" si="5"/>
        <v>1200</v>
      </c>
      <c r="BH16" s="229">
        <f t="shared" si="5"/>
        <v>1200</v>
      </c>
      <c r="BI16" s="229">
        <f t="shared" si="5"/>
        <v>1200</v>
      </c>
    </row>
    <row r="17" spans="1:61" s="229" customFormat="1">
      <c r="A17" s="229" t="s">
        <v>55</v>
      </c>
      <c r="B17" s="229">
        <f t="shared" si="2"/>
        <v>1E-3</v>
      </c>
      <c r="C17" s="229">
        <f t="shared" si="2"/>
        <v>1E-3</v>
      </c>
      <c r="D17" s="229">
        <f t="shared" si="2"/>
        <v>1E-3</v>
      </c>
      <c r="E17" s="229">
        <f t="shared" si="2"/>
        <v>1E-3</v>
      </c>
      <c r="F17" s="229">
        <f t="shared" si="3"/>
        <v>1E-3</v>
      </c>
      <c r="G17" s="229">
        <f t="shared" si="3"/>
        <v>1E-3</v>
      </c>
      <c r="H17" s="229">
        <f t="shared" si="4"/>
        <v>1E-3</v>
      </c>
      <c r="I17" s="229">
        <f t="shared" si="4"/>
        <v>1E-3</v>
      </c>
      <c r="J17" s="229">
        <f t="shared" si="4"/>
        <v>1E-3</v>
      </c>
      <c r="K17" s="229">
        <f t="shared" si="3"/>
        <v>1E-3</v>
      </c>
      <c r="L17" s="229">
        <f t="shared" si="3"/>
        <v>1E-3</v>
      </c>
      <c r="M17" s="229">
        <f t="shared" si="3"/>
        <v>1E-3</v>
      </c>
      <c r="N17" s="229">
        <f t="shared" si="3"/>
        <v>1E-3</v>
      </c>
      <c r="O17" s="229">
        <f t="shared" si="3"/>
        <v>1E-3</v>
      </c>
      <c r="P17" s="229">
        <f t="shared" si="6"/>
        <v>1E-3</v>
      </c>
      <c r="Q17" s="229">
        <f t="shared" si="6"/>
        <v>1E-3</v>
      </c>
      <c r="R17" s="229">
        <f t="shared" si="6"/>
        <v>1E-3</v>
      </c>
      <c r="S17" s="229">
        <f t="shared" si="6"/>
        <v>1E-3</v>
      </c>
      <c r="T17" s="229">
        <f t="shared" si="6"/>
        <v>1E-3</v>
      </c>
      <c r="U17" s="229">
        <f t="shared" si="6"/>
        <v>1E-3</v>
      </c>
      <c r="V17" s="229">
        <f t="shared" si="6"/>
        <v>1E-3</v>
      </c>
      <c r="W17" s="229">
        <f t="shared" si="6"/>
        <v>1E-3</v>
      </c>
      <c r="X17" s="229">
        <f t="shared" si="6"/>
        <v>1E-3</v>
      </c>
      <c r="Y17" s="229">
        <f t="shared" si="6"/>
        <v>1E-3</v>
      </c>
      <c r="Z17" s="229">
        <f t="shared" si="6"/>
        <v>1E-3</v>
      </c>
      <c r="AA17" s="229">
        <f t="shared" si="6"/>
        <v>1E-3</v>
      </c>
      <c r="AB17" s="229">
        <f t="shared" si="6"/>
        <v>1200</v>
      </c>
      <c r="AC17" s="229">
        <f t="shared" si="6"/>
        <v>1200</v>
      </c>
      <c r="AD17" s="229">
        <f t="shared" si="6"/>
        <v>1200</v>
      </c>
      <c r="AE17" s="229">
        <f t="shared" si="6"/>
        <v>1200</v>
      </c>
      <c r="AF17" s="229">
        <f t="shared" si="6"/>
        <v>1200</v>
      </c>
      <c r="AG17" s="229">
        <f t="shared" si="6"/>
        <v>1200</v>
      </c>
      <c r="AH17" s="229">
        <f t="shared" si="6"/>
        <v>1200</v>
      </c>
      <c r="AI17" s="229">
        <f t="shared" si="6"/>
        <v>1200</v>
      </c>
      <c r="AJ17" s="229">
        <f t="shared" si="6"/>
        <v>1200</v>
      </c>
      <c r="AK17" s="229">
        <f t="shared" si="6"/>
        <v>1200</v>
      </c>
      <c r="AL17" s="229">
        <f t="shared" si="6"/>
        <v>1200</v>
      </c>
      <c r="AM17" s="229">
        <f t="shared" si="5"/>
        <v>1200</v>
      </c>
      <c r="AN17" s="229">
        <f t="shared" si="5"/>
        <v>1200</v>
      </c>
      <c r="AO17" s="229">
        <f t="shared" si="5"/>
        <v>1200</v>
      </c>
      <c r="AP17" s="229">
        <f t="shared" si="5"/>
        <v>1200</v>
      </c>
      <c r="AQ17" s="229">
        <f t="shared" si="5"/>
        <v>1200</v>
      </c>
      <c r="AR17" s="229">
        <f t="shared" si="5"/>
        <v>1200</v>
      </c>
      <c r="AS17" s="229">
        <f t="shared" si="5"/>
        <v>1200</v>
      </c>
      <c r="AT17" s="229">
        <f t="shared" si="5"/>
        <v>1200</v>
      </c>
      <c r="AU17" s="229">
        <f t="shared" si="5"/>
        <v>1200</v>
      </c>
      <c r="AV17" s="229">
        <f t="shared" si="5"/>
        <v>1200</v>
      </c>
      <c r="AW17" s="229">
        <f t="shared" si="5"/>
        <v>1200</v>
      </c>
      <c r="AX17" s="229">
        <f t="shared" si="5"/>
        <v>1200</v>
      </c>
      <c r="AY17" s="229">
        <f t="shared" si="5"/>
        <v>1200</v>
      </c>
      <c r="AZ17" s="229">
        <f t="shared" si="5"/>
        <v>1200</v>
      </c>
      <c r="BA17" s="229">
        <f t="shared" si="5"/>
        <v>1200</v>
      </c>
      <c r="BB17" s="229">
        <f t="shared" si="5"/>
        <v>1200</v>
      </c>
      <c r="BC17" s="229">
        <f t="shared" si="5"/>
        <v>1200</v>
      </c>
      <c r="BD17" s="229">
        <f t="shared" si="5"/>
        <v>1200</v>
      </c>
      <c r="BE17" s="229">
        <f t="shared" si="5"/>
        <v>1200</v>
      </c>
      <c r="BF17" s="229">
        <f t="shared" si="5"/>
        <v>1200</v>
      </c>
      <c r="BG17" s="229">
        <f t="shared" si="5"/>
        <v>1200</v>
      </c>
      <c r="BH17" s="229">
        <f t="shared" si="5"/>
        <v>1200</v>
      </c>
      <c r="BI17" s="229">
        <f t="shared" si="5"/>
        <v>1200</v>
      </c>
    </row>
    <row r="18" spans="1:61" s="229" customFormat="1">
      <c r="A18" s="229" t="s">
        <v>56</v>
      </c>
      <c r="B18" s="229">
        <f t="shared" si="2"/>
        <v>1E-3</v>
      </c>
      <c r="C18" s="229">
        <f t="shared" si="2"/>
        <v>1E-3</v>
      </c>
      <c r="D18" s="229">
        <f t="shared" si="2"/>
        <v>1E-3</v>
      </c>
      <c r="E18" s="229">
        <f t="shared" si="2"/>
        <v>1E-3</v>
      </c>
      <c r="F18" s="229">
        <f t="shared" si="3"/>
        <v>1E-3</v>
      </c>
      <c r="G18" s="229">
        <f t="shared" si="3"/>
        <v>1E-3</v>
      </c>
      <c r="H18" s="229">
        <f t="shared" si="4"/>
        <v>1E-3</v>
      </c>
      <c r="I18" s="229">
        <f t="shared" si="4"/>
        <v>1E-3</v>
      </c>
      <c r="J18" s="229">
        <f t="shared" si="4"/>
        <v>1E-3</v>
      </c>
      <c r="K18" s="229">
        <f t="shared" si="3"/>
        <v>1E-3</v>
      </c>
      <c r="L18" s="229">
        <f t="shared" si="3"/>
        <v>1E-3</v>
      </c>
      <c r="M18" s="229">
        <f t="shared" si="3"/>
        <v>1E-3</v>
      </c>
      <c r="N18" s="229">
        <f t="shared" si="3"/>
        <v>1E-3</v>
      </c>
      <c r="O18" s="229">
        <f t="shared" si="3"/>
        <v>1E-3</v>
      </c>
      <c r="P18" s="229">
        <f t="shared" ref="P18:BI22" si="7">+P$10</f>
        <v>1E-3</v>
      </c>
      <c r="Q18" s="229">
        <f t="shared" si="7"/>
        <v>1E-3</v>
      </c>
      <c r="R18" s="229">
        <f t="shared" si="7"/>
        <v>1E-3</v>
      </c>
      <c r="S18" s="229">
        <f t="shared" si="7"/>
        <v>1E-3</v>
      </c>
      <c r="T18" s="229">
        <f t="shared" si="7"/>
        <v>1E-3</v>
      </c>
      <c r="U18" s="229">
        <f t="shared" si="7"/>
        <v>1E-3</v>
      </c>
      <c r="V18" s="229">
        <f t="shared" si="7"/>
        <v>1E-3</v>
      </c>
      <c r="W18" s="229">
        <f t="shared" si="7"/>
        <v>1E-3</v>
      </c>
      <c r="X18" s="229">
        <f t="shared" si="7"/>
        <v>1E-3</v>
      </c>
      <c r="Y18" s="229">
        <f t="shared" si="7"/>
        <v>1E-3</v>
      </c>
      <c r="Z18" s="229">
        <f t="shared" si="7"/>
        <v>1E-3</v>
      </c>
      <c r="AA18" s="229">
        <f t="shared" si="7"/>
        <v>1E-3</v>
      </c>
      <c r="AB18" s="229">
        <f t="shared" si="7"/>
        <v>1200</v>
      </c>
      <c r="AC18" s="229">
        <f t="shared" si="7"/>
        <v>1200</v>
      </c>
      <c r="AD18" s="229">
        <f t="shared" si="7"/>
        <v>1200</v>
      </c>
      <c r="AE18" s="229">
        <f t="shared" si="7"/>
        <v>1200</v>
      </c>
      <c r="AF18" s="229">
        <f t="shared" si="7"/>
        <v>1200</v>
      </c>
      <c r="AG18" s="229">
        <f t="shared" si="7"/>
        <v>1200</v>
      </c>
      <c r="AH18" s="229">
        <f t="shared" si="7"/>
        <v>1200</v>
      </c>
      <c r="AI18" s="229">
        <f t="shared" si="7"/>
        <v>1200</v>
      </c>
      <c r="AJ18" s="229">
        <f t="shared" si="7"/>
        <v>1200</v>
      </c>
      <c r="AK18" s="229">
        <f t="shared" si="7"/>
        <v>1200</v>
      </c>
      <c r="AL18" s="229">
        <f t="shared" si="7"/>
        <v>1200</v>
      </c>
      <c r="AM18" s="229">
        <f t="shared" si="7"/>
        <v>1200</v>
      </c>
      <c r="AN18" s="229">
        <f t="shared" si="7"/>
        <v>1200</v>
      </c>
      <c r="AO18" s="229">
        <f t="shared" si="7"/>
        <v>1200</v>
      </c>
      <c r="AP18" s="229">
        <f t="shared" si="7"/>
        <v>1200</v>
      </c>
      <c r="AQ18" s="229">
        <f t="shared" si="7"/>
        <v>1200</v>
      </c>
      <c r="AR18" s="229">
        <f t="shared" si="7"/>
        <v>1200</v>
      </c>
      <c r="AS18" s="229">
        <f t="shared" si="7"/>
        <v>1200</v>
      </c>
      <c r="AT18" s="229">
        <f t="shared" si="7"/>
        <v>1200</v>
      </c>
      <c r="AU18" s="229">
        <f t="shared" si="7"/>
        <v>1200</v>
      </c>
      <c r="AV18" s="229">
        <f t="shared" si="7"/>
        <v>1200</v>
      </c>
      <c r="AW18" s="229">
        <f t="shared" si="7"/>
        <v>1200</v>
      </c>
      <c r="AX18" s="229">
        <f t="shared" si="7"/>
        <v>1200</v>
      </c>
      <c r="AY18" s="229">
        <f t="shared" si="7"/>
        <v>1200</v>
      </c>
      <c r="AZ18" s="229">
        <f t="shared" si="7"/>
        <v>1200</v>
      </c>
      <c r="BA18" s="229">
        <f t="shared" si="7"/>
        <v>1200</v>
      </c>
      <c r="BB18" s="229">
        <f t="shared" si="7"/>
        <v>1200</v>
      </c>
      <c r="BC18" s="229">
        <f t="shared" si="7"/>
        <v>1200</v>
      </c>
      <c r="BD18" s="229">
        <f t="shared" si="7"/>
        <v>1200</v>
      </c>
      <c r="BE18" s="229">
        <f t="shared" si="7"/>
        <v>1200</v>
      </c>
      <c r="BF18" s="229">
        <f t="shared" si="7"/>
        <v>1200</v>
      </c>
      <c r="BG18" s="229">
        <f t="shared" si="7"/>
        <v>1200</v>
      </c>
      <c r="BH18" s="229">
        <f t="shared" si="7"/>
        <v>1200</v>
      </c>
      <c r="BI18" s="229">
        <f t="shared" si="7"/>
        <v>1200</v>
      </c>
    </row>
    <row r="19" spans="1:61" s="229" customFormat="1">
      <c r="A19" s="229" t="s">
        <v>57</v>
      </c>
      <c r="B19" s="229">
        <f t="shared" si="2"/>
        <v>1E-3</v>
      </c>
      <c r="C19" s="229">
        <f t="shared" si="2"/>
        <v>1E-3</v>
      </c>
      <c r="D19" s="229">
        <f t="shared" si="2"/>
        <v>1E-3</v>
      </c>
      <c r="E19" s="229">
        <f t="shared" si="2"/>
        <v>1E-3</v>
      </c>
      <c r="F19" s="229">
        <f t="shared" si="2"/>
        <v>1E-3</v>
      </c>
      <c r="G19" s="229">
        <f t="shared" si="2"/>
        <v>1E-3</v>
      </c>
      <c r="H19" s="229">
        <f t="shared" si="4"/>
        <v>1E-3</v>
      </c>
      <c r="I19" s="229">
        <f t="shared" si="4"/>
        <v>1E-3</v>
      </c>
      <c r="J19" s="229">
        <f t="shared" si="4"/>
        <v>1E-3</v>
      </c>
      <c r="K19" s="229">
        <f t="shared" si="3"/>
        <v>1E-3</v>
      </c>
      <c r="L19" s="229">
        <f t="shared" si="3"/>
        <v>1E-3</v>
      </c>
      <c r="M19" s="229">
        <f t="shared" si="3"/>
        <v>1E-3</v>
      </c>
      <c r="N19" s="229">
        <f t="shared" si="3"/>
        <v>1E-3</v>
      </c>
      <c r="O19" s="229">
        <f t="shared" si="3"/>
        <v>1E-3</v>
      </c>
      <c r="P19" s="229">
        <f t="shared" si="7"/>
        <v>1E-3</v>
      </c>
      <c r="Q19" s="229">
        <f t="shared" si="7"/>
        <v>1E-3</v>
      </c>
      <c r="R19" s="229">
        <f t="shared" si="7"/>
        <v>1E-3</v>
      </c>
      <c r="S19" s="229">
        <f t="shared" si="7"/>
        <v>1E-3</v>
      </c>
      <c r="T19" s="229">
        <f t="shared" si="7"/>
        <v>1E-3</v>
      </c>
      <c r="U19" s="229">
        <f t="shared" si="7"/>
        <v>1E-3</v>
      </c>
      <c r="V19" s="229">
        <f t="shared" si="7"/>
        <v>1E-3</v>
      </c>
      <c r="W19" s="229">
        <f t="shared" si="7"/>
        <v>1E-3</v>
      </c>
      <c r="X19" s="229">
        <f t="shared" si="7"/>
        <v>1E-3</v>
      </c>
      <c r="Y19" s="229">
        <f t="shared" si="7"/>
        <v>1E-3</v>
      </c>
      <c r="Z19" s="229">
        <f t="shared" si="7"/>
        <v>1E-3</v>
      </c>
      <c r="AA19" s="229">
        <f t="shared" si="7"/>
        <v>1E-3</v>
      </c>
      <c r="AB19" s="229">
        <f t="shared" si="7"/>
        <v>1200</v>
      </c>
      <c r="AC19" s="229">
        <f t="shared" si="7"/>
        <v>1200</v>
      </c>
      <c r="AD19" s="229">
        <f t="shared" si="7"/>
        <v>1200</v>
      </c>
      <c r="AE19" s="229">
        <f t="shared" si="7"/>
        <v>1200</v>
      </c>
      <c r="AF19" s="229">
        <f t="shared" si="7"/>
        <v>1200</v>
      </c>
      <c r="AG19" s="229">
        <f t="shared" si="7"/>
        <v>1200</v>
      </c>
      <c r="AH19" s="229">
        <f t="shared" si="7"/>
        <v>1200</v>
      </c>
      <c r="AI19" s="229">
        <f t="shared" si="7"/>
        <v>1200</v>
      </c>
      <c r="AJ19" s="229">
        <f t="shared" si="7"/>
        <v>1200</v>
      </c>
      <c r="AK19" s="229">
        <f t="shared" si="7"/>
        <v>1200</v>
      </c>
      <c r="AL19" s="229">
        <f t="shared" si="7"/>
        <v>1200</v>
      </c>
      <c r="AM19" s="229">
        <f t="shared" si="7"/>
        <v>1200</v>
      </c>
      <c r="AN19" s="229">
        <f t="shared" si="7"/>
        <v>1200</v>
      </c>
      <c r="AO19" s="229">
        <f t="shared" ref="AM19:BI22" si="8">+AO$10</f>
        <v>1200</v>
      </c>
      <c r="AP19" s="229">
        <f t="shared" si="8"/>
        <v>1200</v>
      </c>
      <c r="AQ19" s="229">
        <f t="shared" si="8"/>
        <v>1200</v>
      </c>
      <c r="AR19" s="229">
        <f t="shared" si="8"/>
        <v>1200</v>
      </c>
      <c r="AS19" s="229">
        <f t="shared" si="8"/>
        <v>1200</v>
      </c>
      <c r="AT19" s="229">
        <f t="shared" si="8"/>
        <v>1200</v>
      </c>
      <c r="AU19" s="229">
        <f t="shared" si="8"/>
        <v>1200</v>
      </c>
      <c r="AV19" s="229">
        <f t="shared" si="8"/>
        <v>1200</v>
      </c>
      <c r="AW19" s="229">
        <f t="shared" si="8"/>
        <v>1200</v>
      </c>
      <c r="AX19" s="229">
        <f t="shared" si="8"/>
        <v>1200</v>
      </c>
      <c r="AY19" s="229">
        <f t="shared" si="8"/>
        <v>1200</v>
      </c>
      <c r="AZ19" s="229">
        <f t="shared" si="8"/>
        <v>1200</v>
      </c>
      <c r="BA19" s="229">
        <f t="shared" si="8"/>
        <v>1200</v>
      </c>
      <c r="BB19" s="229">
        <f t="shared" si="8"/>
        <v>1200</v>
      </c>
      <c r="BC19" s="229">
        <f t="shared" si="8"/>
        <v>1200</v>
      </c>
      <c r="BD19" s="229">
        <f t="shared" si="8"/>
        <v>1200</v>
      </c>
      <c r="BE19" s="229">
        <f t="shared" si="8"/>
        <v>1200</v>
      </c>
      <c r="BF19" s="229">
        <f t="shared" si="8"/>
        <v>1200</v>
      </c>
      <c r="BG19" s="229">
        <f t="shared" si="8"/>
        <v>1200</v>
      </c>
      <c r="BH19" s="229">
        <f t="shared" si="8"/>
        <v>1200</v>
      </c>
      <c r="BI19" s="229">
        <f t="shared" si="8"/>
        <v>1200</v>
      </c>
    </row>
    <row r="20" spans="1:61" s="229" customFormat="1">
      <c r="A20" s="229" t="s">
        <v>58</v>
      </c>
      <c r="B20" s="229">
        <f t="shared" si="2"/>
        <v>1E-3</v>
      </c>
      <c r="C20" s="229">
        <f t="shared" si="2"/>
        <v>1E-3</v>
      </c>
      <c r="D20" s="229">
        <f t="shared" si="2"/>
        <v>1E-3</v>
      </c>
      <c r="E20" s="229">
        <f t="shared" si="2"/>
        <v>1E-3</v>
      </c>
      <c r="F20" s="229">
        <f t="shared" si="3"/>
        <v>1E-3</v>
      </c>
      <c r="G20" s="229">
        <f t="shared" si="3"/>
        <v>1E-3</v>
      </c>
      <c r="H20" s="229">
        <f t="shared" si="4"/>
        <v>1E-3</v>
      </c>
      <c r="I20" s="229">
        <f t="shared" si="4"/>
        <v>1E-3</v>
      </c>
      <c r="J20" s="229">
        <f t="shared" si="4"/>
        <v>1E-3</v>
      </c>
      <c r="K20" s="229">
        <f t="shared" si="3"/>
        <v>1E-3</v>
      </c>
      <c r="L20" s="229">
        <f t="shared" si="3"/>
        <v>1E-3</v>
      </c>
      <c r="M20" s="229">
        <f t="shared" si="3"/>
        <v>1E-3</v>
      </c>
      <c r="N20" s="229">
        <f t="shared" si="3"/>
        <v>1E-3</v>
      </c>
      <c r="O20" s="229">
        <f t="shared" si="3"/>
        <v>1E-3</v>
      </c>
      <c r="P20" s="229">
        <f t="shared" si="7"/>
        <v>1E-3</v>
      </c>
      <c r="Q20" s="229">
        <f t="shared" si="7"/>
        <v>1E-3</v>
      </c>
      <c r="R20" s="229">
        <f t="shared" si="7"/>
        <v>1E-3</v>
      </c>
      <c r="S20" s="229">
        <f t="shared" si="7"/>
        <v>1E-3</v>
      </c>
      <c r="T20" s="229">
        <f t="shared" si="7"/>
        <v>1E-3</v>
      </c>
      <c r="U20" s="229">
        <f t="shared" si="7"/>
        <v>1E-3</v>
      </c>
      <c r="V20" s="229">
        <f t="shared" si="7"/>
        <v>1E-3</v>
      </c>
      <c r="W20" s="229">
        <f t="shared" si="7"/>
        <v>1E-3</v>
      </c>
      <c r="X20" s="229">
        <f t="shared" si="7"/>
        <v>1E-3</v>
      </c>
      <c r="Y20" s="229">
        <f t="shared" si="7"/>
        <v>1E-3</v>
      </c>
      <c r="Z20" s="229">
        <f t="shared" si="7"/>
        <v>1E-3</v>
      </c>
      <c r="AA20" s="229">
        <f t="shared" si="7"/>
        <v>1E-3</v>
      </c>
      <c r="AB20" s="229">
        <f t="shared" si="7"/>
        <v>1200</v>
      </c>
      <c r="AC20" s="229">
        <f t="shared" si="7"/>
        <v>1200</v>
      </c>
      <c r="AD20" s="229">
        <f t="shared" si="7"/>
        <v>1200</v>
      </c>
      <c r="AE20" s="229">
        <f t="shared" si="7"/>
        <v>1200</v>
      </c>
      <c r="AF20" s="229">
        <f t="shared" si="7"/>
        <v>1200</v>
      </c>
      <c r="AG20" s="229">
        <f t="shared" si="7"/>
        <v>1200</v>
      </c>
      <c r="AH20" s="229">
        <f t="shared" si="7"/>
        <v>1200</v>
      </c>
      <c r="AI20" s="229">
        <f t="shared" si="7"/>
        <v>1200</v>
      </c>
      <c r="AJ20" s="229">
        <f t="shared" si="7"/>
        <v>1200</v>
      </c>
      <c r="AK20" s="229">
        <f t="shared" si="7"/>
        <v>1200</v>
      </c>
      <c r="AL20" s="229">
        <f t="shared" si="7"/>
        <v>1200</v>
      </c>
      <c r="AM20" s="229">
        <f t="shared" si="8"/>
        <v>1200</v>
      </c>
      <c r="AN20" s="229">
        <f t="shared" si="8"/>
        <v>1200</v>
      </c>
      <c r="AO20" s="229">
        <f t="shared" si="8"/>
        <v>1200</v>
      </c>
      <c r="AP20" s="229">
        <f t="shared" si="8"/>
        <v>1200</v>
      </c>
      <c r="AQ20" s="229">
        <f t="shared" si="8"/>
        <v>1200</v>
      </c>
      <c r="AR20" s="229">
        <f t="shared" si="8"/>
        <v>1200</v>
      </c>
      <c r="AS20" s="229">
        <f t="shared" si="8"/>
        <v>1200</v>
      </c>
      <c r="AT20" s="229">
        <f t="shared" si="8"/>
        <v>1200</v>
      </c>
      <c r="AU20" s="229">
        <f t="shared" si="8"/>
        <v>1200</v>
      </c>
      <c r="AV20" s="229">
        <f t="shared" si="8"/>
        <v>1200</v>
      </c>
      <c r="AW20" s="229">
        <f t="shared" si="8"/>
        <v>1200</v>
      </c>
      <c r="AX20" s="229">
        <f t="shared" si="8"/>
        <v>1200</v>
      </c>
      <c r="AY20" s="229">
        <f t="shared" si="8"/>
        <v>1200</v>
      </c>
      <c r="AZ20" s="229">
        <f t="shared" si="8"/>
        <v>1200</v>
      </c>
      <c r="BA20" s="229">
        <f t="shared" si="8"/>
        <v>1200</v>
      </c>
      <c r="BB20" s="229">
        <f t="shared" si="8"/>
        <v>1200</v>
      </c>
      <c r="BC20" s="229">
        <f t="shared" si="8"/>
        <v>1200</v>
      </c>
      <c r="BD20" s="229">
        <f t="shared" si="8"/>
        <v>1200</v>
      </c>
      <c r="BE20" s="229">
        <f t="shared" si="8"/>
        <v>1200</v>
      </c>
      <c r="BF20" s="229">
        <f t="shared" si="8"/>
        <v>1200</v>
      </c>
      <c r="BG20" s="229">
        <f t="shared" si="8"/>
        <v>1200</v>
      </c>
      <c r="BH20" s="229">
        <f t="shared" si="8"/>
        <v>1200</v>
      </c>
      <c r="BI20" s="229">
        <f t="shared" si="8"/>
        <v>1200</v>
      </c>
    </row>
    <row r="21" spans="1:61" s="229" customFormat="1">
      <c r="A21" s="229" t="s">
        <v>114</v>
      </c>
      <c r="B21" s="229">
        <f t="shared" si="2"/>
        <v>1E-3</v>
      </c>
      <c r="C21" s="229">
        <f t="shared" si="2"/>
        <v>1E-3</v>
      </c>
      <c r="D21" s="229">
        <f t="shared" si="2"/>
        <v>1E-3</v>
      </c>
      <c r="E21" s="229">
        <f t="shared" si="2"/>
        <v>1E-3</v>
      </c>
      <c r="F21" s="229">
        <f t="shared" si="3"/>
        <v>1E-3</v>
      </c>
      <c r="G21" s="229">
        <f t="shared" si="3"/>
        <v>1E-3</v>
      </c>
      <c r="H21" s="229">
        <f t="shared" si="4"/>
        <v>1E-3</v>
      </c>
      <c r="I21" s="229">
        <f t="shared" si="4"/>
        <v>1E-3</v>
      </c>
      <c r="J21" s="229">
        <f t="shared" si="4"/>
        <v>1E-3</v>
      </c>
      <c r="K21" s="229">
        <f t="shared" si="3"/>
        <v>1E-3</v>
      </c>
      <c r="L21" s="229">
        <f t="shared" si="3"/>
        <v>1E-3</v>
      </c>
      <c r="M21" s="229">
        <f t="shared" si="3"/>
        <v>1E-3</v>
      </c>
      <c r="N21" s="229">
        <f t="shared" si="3"/>
        <v>1E-3</v>
      </c>
      <c r="O21" s="229">
        <f t="shared" si="3"/>
        <v>1E-3</v>
      </c>
      <c r="P21" s="229">
        <f t="shared" si="7"/>
        <v>1E-3</v>
      </c>
      <c r="Q21" s="229">
        <f t="shared" si="7"/>
        <v>1E-3</v>
      </c>
      <c r="R21" s="229">
        <f t="shared" si="7"/>
        <v>1E-3</v>
      </c>
      <c r="S21" s="229">
        <f t="shared" si="7"/>
        <v>1E-3</v>
      </c>
      <c r="T21" s="229">
        <f t="shared" si="7"/>
        <v>1E-3</v>
      </c>
      <c r="U21" s="229">
        <f t="shared" si="7"/>
        <v>1E-3</v>
      </c>
      <c r="V21" s="229">
        <f t="shared" si="7"/>
        <v>1E-3</v>
      </c>
      <c r="W21" s="229">
        <f t="shared" si="7"/>
        <v>1E-3</v>
      </c>
      <c r="X21" s="229">
        <f t="shared" si="7"/>
        <v>1E-3</v>
      </c>
      <c r="Y21" s="229">
        <f t="shared" si="7"/>
        <v>1E-3</v>
      </c>
      <c r="Z21" s="229">
        <f t="shared" si="7"/>
        <v>1E-3</v>
      </c>
      <c r="AA21" s="229">
        <f t="shared" si="7"/>
        <v>1E-3</v>
      </c>
      <c r="AB21" s="229">
        <f t="shared" si="7"/>
        <v>1200</v>
      </c>
      <c r="AC21" s="229">
        <f t="shared" si="7"/>
        <v>1200</v>
      </c>
      <c r="AD21" s="229">
        <f t="shared" si="7"/>
        <v>1200</v>
      </c>
      <c r="AE21" s="229">
        <f t="shared" si="7"/>
        <v>1200</v>
      </c>
      <c r="AF21" s="229">
        <f t="shared" si="7"/>
        <v>1200</v>
      </c>
      <c r="AG21" s="229">
        <f t="shared" si="7"/>
        <v>1200</v>
      </c>
      <c r="AH21" s="229">
        <f t="shared" si="7"/>
        <v>1200</v>
      </c>
      <c r="AI21" s="229">
        <f t="shared" si="7"/>
        <v>1200</v>
      </c>
      <c r="AJ21" s="229">
        <f t="shared" si="7"/>
        <v>1200</v>
      </c>
      <c r="AK21" s="229">
        <f t="shared" si="7"/>
        <v>1200</v>
      </c>
      <c r="AL21" s="229">
        <f t="shared" si="7"/>
        <v>1200</v>
      </c>
      <c r="AM21" s="229">
        <f t="shared" si="8"/>
        <v>1200</v>
      </c>
      <c r="AN21" s="229">
        <f t="shared" si="8"/>
        <v>1200</v>
      </c>
      <c r="AO21" s="229">
        <f t="shared" si="8"/>
        <v>1200</v>
      </c>
      <c r="AP21" s="229">
        <f t="shared" si="8"/>
        <v>1200</v>
      </c>
      <c r="AQ21" s="229">
        <f t="shared" si="8"/>
        <v>1200</v>
      </c>
      <c r="AR21" s="229">
        <f t="shared" si="8"/>
        <v>1200</v>
      </c>
      <c r="AS21" s="229">
        <f t="shared" si="8"/>
        <v>1200</v>
      </c>
      <c r="AT21" s="229">
        <f t="shared" si="8"/>
        <v>1200</v>
      </c>
      <c r="AU21" s="229">
        <f t="shared" si="8"/>
        <v>1200</v>
      </c>
      <c r="AV21" s="229">
        <f t="shared" si="8"/>
        <v>1200</v>
      </c>
      <c r="AW21" s="229">
        <f t="shared" si="8"/>
        <v>1200</v>
      </c>
      <c r="AX21" s="229">
        <f t="shared" si="8"/>
        <v>1200</v>
      </c>
      <c r="AY21" s="229">
        <f t="shared" si="8"/>
        <v>1200</v>
      </c>
      <c r="AZ21" s="229">
        <f t="shared" si="8"/>
        <v>1200</v>
      </c>
      <c r="BA21" s="229">
        <f t="shared" si="8"/>
        <v>1200</v>
      </c>
      <c r="BB21" s="229">
        <f t="shared" si="8"/>
        <v>1200</v>
      </c>
      <c r="BC21" s="229">
        <f t="shared" si="8"/>
        <v>1200</v>
      </c>
      <c r="BD21" s="229">
        <f t="shared" si="8"/>
        <v>1200</v>
      </c>
      <c r="BE21" s="229">
        <f t="shared" si="8"/>
        <v>1200</v>
      </c>
      <c r="BF21" s="229">
        <f t="shared" si="8"/>
        <v>1200</v>
      </c>
      <c r="BG21" s="229">
        <f t="shared" si="8"/>
        <v>1200</v>
      </c>
      <c r="BH21" s="229">
        <f t="shared" si="8"/>
        <v>1200</v>
      </c>
      <c r="BI21" s="229">
        <f t="shared" si="8"/>
        <v>1200</v>
      </c>
    </row>
    <row r="22" spans="1:61" s="229" customFormat="1">
      <c r="A22" s="229" t="s">
        <v>224</v>
      </c>
      <c r="B22" s="229">
        <f t="shared" si="2"/>
        <v>1E-3</v>
      </c>
      <c r="C22" s="229">
        <f t="shared" si="2"/>
        <v>1E-3</v>
      </c>
      <c r="D22" s="229">
        <f t="shared" si="2"/>
        <v>1E-3</v>
      </c>
      <c r="E22" s="229">
        <f t="shared" si="2"/>
        <v>1E-3</v>
      </c>
      <c r="F22" s="229">
        <f t="shared" si="3"/>
        <v>1E-3</v>
      </c>
      <c r="G22" s="229">
        <f t="shared" si="3"/>
        <v>1E-3</v>
      </c>
      <c r="H22" s="229">
        <f t="shared" si="4"/>
        <v>1E-3</v>
      </c>
      <c r="I22" s="229">
        <f t="shared" si="4"/>
        <v>1E-3</v>
      </c>
      <c r="J22" s="229">
        <f t="shared" si="4"/>
        <v>1E-3</v>
      </c>
      <c r="K22" s="229">
        <f t="shared" si="3"/>
        <v>1E-3</v>
      </c>
      <c r="L22" s="229">
        <f t="shared" si="3"/>
        <v>1E-3</v>
      </c>
      <c r="M22" s="229">
        <f t="shared" si="3"/>
        <v>1E-3</v>
      </c>
      <c r="N22" s="229">
        <f t="shared" si="3"/>
        <v>1E-3</v>
      </c>
      <c r="O22" s="229">
        <f t="shared" si="3"/>
        <v>1E-3</v>
      </c>
      <c r="P22" s="229">
        <f t="shared" si="7"/>
        <v>1E-3</v>
      </c>
      <c r="Q22" s="229">
        <f t="shared" si="7"/>
        <v>1E-3</v>
      </c>
      <c r="R22" s="229">
        <f t="shared" si="7"/>
        <v>1E-3</v>
      </c>
      <c r="S22" s="229">
        <f t="shared" si="7"/>
        <v>1E-3</v>
      </c>
      <c r="T22" s="229">
        <f t="shared" si="7"/>
        <v>1E-3</v>
      </c>
      <c r="U22" s="229">
        <f t="shared" si="7"/>
        <v>1E-3</v>
      </c>
      <c r="V22" s="229">
        <f t="shared" si="7"/>
        <v>1E-3</v>
      </c>
      <c r="W22" s="229">
        <f t="shared" si="7"/>
        <v>1E-3</v>
      </c>
      <c r="X22" s="229">
        <f t="shared" si="7"/>
        <v>1E-3</v>
      </c>
      <c r="Y22" s="229">
        <f t="shared" si="7"/>
        <v>1E-3</v>
      </c>
      <c r="Z22" s="229">
        <f t="shared" si="7"/>
        <v>1E-3</v>
      </c>
      <c r="AA22" s="229">
        <f t="shared" si="7"/>
        <v>1E-3</v>
      </c>
      <c r="AB22" s="229">
        <f t="shared" si="7"/>
        <v>1200</v>
      </c>
      <c r="AC22" s="229">
        <f t="shared" si="7"/>
        <v>1200</v>
      </c>
      <c r="AD22" s="229">
        <f t="shared" si="7"/>
        <v>1200</v>
      </c>
      <c r="AE22" s="229">
        <f t="shared" si="7"/>
        <v>1200</v>
      </c>
      <c r="AF22" s="229">
        <f t="shared" si="7"/>
        <v>1200</v>
      </c>
      <c r="AG22" s="229">
        <f t="shared" si="7"/>
        <v>1200</v>
      </c>
      <c r="AH22" s="229">
        <f t="shared" si="7"/>
        <v>1200</v>
      </c>
      <c r="AI22" s="229">
        <f t="shared" si="7"/>
        <v>1200</v>
      </c>
      <c r="AJ22" s="229">
        <f t="shared" si="7"/>
        <v>1200</v>
      </c>
      <c r="AK22" s="229">
        <f t="shared" si="7"/>
        <v>1200</v>
      </c>
      <c r="AL22" s="229">
        <f t="shared" si="7"/>
        <v>1200</v>
      </c>
      <c r="AM22" s="229">
        <f t="shared" si="8"/>
        <v>1200</v>
      </c>
      <c r="AN22" s="229">
        <f t="shared" si="8"/>
        <v>1200</v>
      </c>
      <c r="AO22" s="229">
        <f t="shared" si="8"/>
        <v>1200</v>
      </c>
      <c r="AP22" s="229">
        <f t="shared" si="8"/>
        <v>1200</v>
      </c>
      <c r="AQ22" s="229">
        <f t="shared" si="8"/>
        <v>1200</v>
      </c>
      <c r="AR22" s="229">
        <f t="shared" si="8"/>
        <v>1200</v>
      </c>
      <c r="AS22" s="229">
        <f t="shared" si="8"/>
        <v>1200</v>
      </c>
      <c r="AT22" s="229">
        <f t="shared" si="8"/>
        <v>1200</v>
      </c>
      <c r="AU22" s="229">
        <f t="shared" si="8"/>
        <v>1200</v>
      </c>
      <c r="AV22" s="229">
        <f t="shared" si="8"/>
        <v>1200</v>
      </c>
      <c r="AW22" s="229">
        <f t="shared" si="8"/>
        <v>1200</v>
      </c>
      <c r="AX22" s="229">
        <f t="shared" si="8"/>
        <v>1200</v>
      </c>
      <c r="AY22" s="229">
        <f t="shared" si="8"/>
        <v>1200</v>
      </c>
      <c r="AZ22" s="229">
        <f t="shared" si="8"/>
        <v>1200</v>
      </c>
      <c r="BA22" s="229">
        <f t="shared" si="8"/>
        <v>1200</v>
      </c>
      <c r="BB22" s="229">
        <f t="shared" si="8"/>
        <v>1200</v>
      </c>
      <c r="BC22" s="229">
        <f t="shared" si="8"/>
        <v>1200</v>
      </c>
      <c r="BD22" s="229">
        <f t="shared" si="8"/>
        <v>1200</v>
      </c>
      <c r="BE22" s="229">
        <f t="shared" si="8"/>
        <v>1200</v>
      </c>
      <c r="BF22" s="229">
        <f t="shared" si="8"/>
        <v>1200</v>
      </c>
      <c r="BG22" s="229">
        <f t="shared" si="8"/>
        <v>1200</v>
      </c>
      <c r="BH22" s="229">
        <f t="shared" si="8"/>
        <v>1200</v>
      </c>
      <c r="BI22" s="229">
        <f t="shared" si="8"/>
        <v>1200</v>
      </c>
    </row>
    <row r="23" spans="1:61" s="234" customFormat="1">
      <c r="A23" s="234" t="s">
        <v>268</v>
      </c>
      <c r="B23" s="234">
        <f>+SUMPRODUCT(Controls!B11:B22*Data!$C$89:$C$100)/SUM(Data!$C$89:$C$100)</f>
        <v>1E-3</v>
      </c>
      <c r="C23" s="234">
        <f>+SUMPRODUCT(Controls!C11:C22*Data!$C$89:$C$100)/SUM(Data!$C$89:$C$100)</f>
        <v>1E-3</v>
      </c>
      <c r="D23" s="234">
        <f>+SUMPRODUCT(Controls!D11:D22*Data!$C$89:$C$100)/SUM(Data!$C$89:$C$100)</f>
        <v>1E-3</v>
      </c>
      <c r="E23" s="234">
        <f>+SUMPRODUCT(Controls!E11:E22*Data!$C$89:$C$100)/SUM(Data!$C$89:$C$100)</f>
        <v>1E-3</v>
      </c>
      <c r="F23" s="234">
        <f>+SUMPRODUCT(Controls!F11:F22*Data!$C$89:$C$100)/SUM(Data!$C$89:$C$100)</f>
        <v>1E-3</v>
      </c>
      <c r="G23" s="234">
        <f>+SUMPRODUCT(Controls!G11:G22*Data!$C$89:$C$100)/SUM(Data!$C$89:$C$100)</f>
        <v>1E-3</v>
      </c>
      <c r="H23" s="234">
        <f>+SUMPRODUCT(Controls!H11:H22*Data!$C$89:$C$100)/SUM(Data!$C$89:$C$100)</f>
        <v>1E-3</v>
      </c>
      <c r="I23" s="234">
        <f>+SUMPRODUCT(Controls!I11:I22*Data!$C$89:$C$100)/SUM(Data!$C$89:$C$100)</f>
        <v>1E-3</v>
      </c>
      <c r="J23" s="234">
        <f>+SUMPRODUCT(Controls!J11:J22*Data!$C$89:$C$100)/SUM(Data!$C$89:$C$100)</f>
        <v>1E-3</v>
      </c>
      <c r="K23" s="234">
        <f>+SUMPRODUCT(Controls!K11:K22*Data!$C$89:$C$100)/SUM(Data!$C$89:$C$100)</f>
        <v>1E-3</v>
      </c>
      <c r="L23" s="234">
        <f>+SUMPRODUCT(Controls!L11:L22*Data!$C$89:$C$100)/SUM(Data!$C$89:$C$100)</f>
        <v>1E-3</v>
      </c>
      <c r="M23" s="234">
        <f>+SUMPRODUCT(Controls!M11:M22*Data!$C$89:$C$100)/SUM(Data!$C$89:$C$100)</f>
        <v>1E-3</v>
      </c>
    </row>
    <row r="24" spans="1:61" ht="15" customHeight="1">
      <c r="A24" s="225" t="s">
        <v>734</v>
      </c>
    </row>
    <row r="25" spans="1:61" ht="15" customHeight="1">
      <c r="A25" s="225"/>
      <c r="B25" s="697"/>
      <c r="C25" s="697"/>
      <c r="D25" s="697"/>
      <c r="E25" s="697"/>
      <c r="F25" s="697"/>
    </row>
    <row r="26" spans="1:61">
      <c r="B26" s="228">
        <v>2005</v>
      </c>
      <c r="C26" s="228">
        <v>2015</v>
      </c>
      <c r="D26" s="228">
        <v>2025</v>
      </c>
      <c r="E26" s="228">
        <v>2035</v>
      </c>
      <c r="F26" s="228">
        <v>2045</v>
      </c>
      <c r="G26" s="228">
        <v>2055</v>
      </c>
      <c r="H26" s="228">
        <v>2065</v>
      </c>
      <c r="I26" s="228">
        <v>2075</v>
      </c>
      <c r="J26" s="228">
        <v>2085</v>
      </c>
      <c r="K26" s="228">
        <v>2095</v>
      </c>
      <c r="L26" s="228">
        <v>2105</v>
      </c>
      <c r="M26" s="228">
        <v>2115</v>
      </c>
      <c r="N26" s="228">
        <v>2125</v>
      </c>
      <c r="O26" s="228">
        <v>2135</v>
      </c>
      <c r="P26" s="228">
        <v>2145</v>
      </c>
      <c r="Q26" s="228">
        <v>2155</v>
      </c>
      <c r="R26" s="228">
        <v>2165</v>
      </c>
      <c r="S26" s="228">
        <v>2175</v>
      </c>
      <c r="T26" s="228">
        <v>2185</v>
      </c>
      <c r="U26" s="228">
        <v>2195</v>
      </c>
      <c r="V26" s="228">
        <v>2205</v>
      </c>
      <c r="W26" s="228">
        <v>2215</v>
      </c>
      <c r="X26" s="228">
        <v>2225</v>
      </c>
      <c r="Y26" s="228">
        <v>2235</v>
      </c>
      <c r="Z26" s="228">
        <v>2245</v>
      </c>
      <c r="AA26" s="228">
        <v>2255</v>
      </c>
      <c r="AB26" s="228">
        <v>2265</v>
      </c>
      <c r="AC26" s="228">
        <v>2275</v>
      </c>
      <c r="AD26" s="228">
        <v>2285</v>
      </c>
      <c r="AE26" s="228">
        <v>2295</v>
      </c>
      <c r="AF26" s="228">
        <v>2305</v>
      </c>
      <c r="AG26" s="228">
        <v>2315</v>
      </c>
      <c r="AH26" s="228">
        <v>2325</v>
      </c>
      <c r="AI26" s="228">
        <v>2335</v>
      </c>
      <c r="AJ26" s="228">
        <v>2345</v>
      </c>
      <c r="AK26" s="228">
        <v>2355</v>
      </c>
      <c r="AL26" s="228">
        <v>2365</v>
      </c>
      <c r="AM26" s="228">
        <v>2375</v>
      </c>
      <c r="AN26" s="228">
        <v>2385</v>
      </c>
      <c r="AO26" s="228">
        <v>2395</v>
      </c>
      <c r="AP26" s="228">
        <v>2405</v>
      </c>
      <c r="AQ26" s="228">
        <v>2415</v>
      </c>
      <c r="AR26" s="228">
        <v>2425</v>
      </c>
      <c r="AS26" s="228">
        <v>2435</v>
      </c>
      <c r="AT26" s="228">
        <v>2445</v>
      </c>
      <c r="AU26" s="228">
        <v>2455</v>
      </c>
      <c r="AV26" s="228">
        <v>2465</v>
      </c>
      <c r="AW26" s="228">
        <v>2475</v>
      </c>
      <c r="AX26" s="228">
        <v>2485</v>
      </c>
      <c r="AY26" s="228">
        <v>2495</v>
      </c>
      <c r="AZ26" s="228">
        <v>2505</v>
      </c>
      <c r="BA26" s="228">
        <v>2515</v>
      </c>
      <c r="BB26" s="228">
        <v>2525</v>
      </c>
      <c r="BC26" s="228">
        <v>2535</v>
      </c>
      <c r="BD26" s="228">
        <v>2545</v>
      </c>
      <c r="BE26" s="228">
        <v>2555</v>
      </c>
      <c r="BF26" s="228">
        <v>2565</v>
      </c>
      <c r="BG26" s="228">
        <v>2575</v>
      </c>
      <c r="BH26" s="228">
        <v>2585</v>
      </c>
      <c r="BI26" s="228">
        <v>2595</v>
      </c>
    </row>
    <row r="27" spans="1:61" ht="15.45">
      <c r="A27" s="235" t="s">
        <v>735</v>
      </c>
      <c r="B27" s="695">
        <v>0.17851791916683227</v>
      </c>
      <c r="C27" s="695">
        <v>0.2044090651258795</v>
      </c>
      <c r="D27" s="695">
        <v>0.20081283771564495</v>
      </c>
      <c r="E27" s="695">
        <v>0.1986243720647462</v>
      </c>
      <c r="F27" s="695">
        <v>0.19724537293411276</v>
      </c>
      <c r="G27" s="694">
        <v>0.19749782870000124</v>
      </c>
      <c r="H27" s="695">
        <v>0.19980405942420223</v>
      </c>
    </row>
    <row r="28" spans="1:61" s="508" customFormat="1">
      <c r="A28" s="696" t="s">
        <v>104</v>
      </c>
      <c r="B28" s="695">
        <v>0.17851791916683227</v>
      </c>
      <c r="C28" s="695">
        <v>0.20441168561441803</v>
      </c>
      <c r="D28" s="695">
        <v>0.20081130743596862</v>
      </c>
      <c r="E28" s="695">
        <v>0.19862347859815724</v>
      </c>
      <c r="F28" s="695">
        <v>0.19724517955141138</v>
      </c>
      <c r="G28" s="694">
        <v>0.19749773378886082</v>
      </c>
      <c r="H28" s="695">
        <v>0.19978659099475396</v>
      </c>
      <c r="I28" s="695">
        <v>0.20224864393886471</v>
      </c>
      <c r="J28" s="695">
        <v>0.20500133186596789</v>
      </c>
      <c r="K28" s="695">
        <v>0.20701315102347004</v>
      </c>
      <c r="L28" s="695">
        <v>0.20687069210728645</v>
      </c>
      <c r="M28" s="695">
        <v>0.22030307885972511</v>
      </c>
      <c r="N28" s="609">
        <f>+M28</f>
        <v>0.22030307885972511</v>
      </c>
      <c r="O28" s="609">
        <f t="shared" ref="O28:BI28" si="9">+N28</f>
        <v>0.22030307885972511</v>
      </c>
      <c r="P28" s="609">
        <f t="shared" si="9"/>
        <v>0.22030307885972511</v>
      </c>
      <c r="Q28" s="609">
        <f t="shared" si="9"/>
        <v>0.22030307885972511</v>
      </c>
      <c r="R28" s="609">
        <f t="shared" si="9"/>
        <v>0.22030307885972511</v>
      </c>
      <c r="S28" s="609">
        <f t="shared" si="9"/>
        <v>0.22030307885972511</v>
      </c>
      <c r="T28" s="609">
        <f t="shared" si="9"/>
        <v>0.22030307885972511</v>
      </c>
      <c r="U28" s="609">
        <f t="shared" si="9"/>
        <v>0.22030307885972511</v>
      </c>
      <c r="V28" s="609">
        <f t="shared" si="9"/>
        <v>0.22030307885972511</v>
      </c>
      <c r="W28" s="609">
        <f t="shared" si="9"/>
        <v>0.22030307885972511</v>
      </c>
      <c r="X28" s="609">
        <f t="shared" si="9"/>
        <v>0.22030307885972511</v>
      </c>
      <c r="Y28" s="609">
        <f t="shared" si="9"/>
        <v>0.22030307885972511</v>
      </c>
      <c r="Z28" s="609">
        <f t="shared" si="9"/>
        <v>0.22030307885972511</v>
      </c>
      <c r="AA28" s="609">
        <f t="shared" si="9"/>
        <v>0.22030307885972511</v>
      </c>
      <c r="AB28" s="609">
        <f t="shared" si="9"/>
        <v>0.22030307885972511</v>
      </c>
      <c r="AC28" s="609">
        <f t="shared" si="9"/>
        <v>0.22030307885972511</v>
      </c>
      <c r="AD28" s="609">
        <f t="shared" si="9"/>
        <v>0.22030307885972511</v>
      </c>
      <c r="AE28" s="609">
        <f t="shared" si="9"/>
        <v>0.22030307885972511</v>
      </c>
      <c r="AF28" s="609">
        <f t="shared" si="9"/>
        <v>0.22030307885972511</v>
      </c>
      <c r="AG28" s="609">
        <f t="shared" si="9"/>
        <v>0.22030307885972511</v>
      </c>
      <c r="AH28" s="609">
        <f t="shared" si="9"/>
        <v>0.22030307885972511</v>
      </c>
      <c r="AI28" s="609">
        <f t="shared" si="9"/>
        <v>0.22030307885972511</v>
      </c>
      <c r="AJ28" s="609">
        <f t="shared" si="9"/>
        <v>0.22030307885972511</v>
      </c>
      <c r="AK28" s="609">
        <f t="shared" si="9"/>
        <v>0.22030307885972511</v>
      </c>
      <c r="AL28" s="609">
        <f t="shared" si="9"/>
        <v>0.22030307885972511</v>
      </c>
      <c r="AM28" s="609">
        <f t="shared" si="9"/>
        <v>0.22030307885972511</v>
      </c>
      <c r="AN28" s="609">
        <f t="shared" si="9"/>
        <v>0.22030307885972511</v>
      </c>
      <c r="AO28" s="609">
        <f t="shared" si="9"/>
        <v>0.22030307885972511</v>
      </c>
      <c r="AP28" s="609">
        <f t="shared" si="9"/>
        <v>0.22030307885972511</v>
      </c>
      <c r="AQ28" s="609">
        <f t="shared" si="9"/>
        <v>0.22030307885972511</v>
      </c>
      <c r="AR28" s="609">
        <f t="shared" si="9"/>
        <v>0.22030307885972511</v>
      </c>
      <c r="AS28" s="609">
        <f t="shared" si="9"/>
        <v>0.22030307885972511</v>
      </c>
      <c r="AT28" s="609">
        <f t="shared" si="9"/>
        <v>0.22030307885972511</v>
      </c>
      <c r="AU28" s="609">
        <f t="shared" si="9"/>
        <v>0.22030307885972511</v>
      </c>
      <c r="AV28" s="609">
        <f t="shared" si="9"/>
        <v>0.22030307885972511</v>
      </c>
      <c r="AW28" s="609">
        <f t="shared" si="9"/>
        <v>0.22030307885972511</v>
      </c>
      <c r="AX28" s="609">
        <f t="shared" si="9"/>
        <v>0.22030307885972511</v>
      </c>
      <c r="AY28" s="609">
        <f t="shared" si="9"/>
        <v>0.22030307885972511</v>
      </c>
      <c r="AZ28" s="609">
        <f t="shared" si="9"/>
        <v>0.22030307885972511</v>
      </c>
      <c r="BA28" s="609">
        <f t="shared" si="9"/>
        <v>0.22030307885972511</v>
      </c>
      <c r="BB28" s="609">
        <f t="shared" si="9"/>
        <v>0.22030307885972511</v>
      </c>
      <c r="BC28" s="609">
        <f t="shared" si="9"/>
        <v>0.22030307885972511</v>
      </c>
      <c r="BD28" s="609">
        <f t="shared" si="9"/>
        <v>0.22030307885972511</v>
      </c>
      <c r="BE28" s="609">
        <f t="shared" si="9"/>
        <v>0.22030307885972511</v>
      </c>
      <c r="BF28" s="609">
        <f t="shared" si="9"/>
        <v>0.22030307885972511</v>
      </c>
      <c r="BG28" s="609">
        <f t="shared" si="9"/>
        <v>0.22030307885972511</v>
      </c>
      <c r="BH28" s="609">
        <f t="shared" si="9"/>
        <v>0.22030307885972511</v>
      </c>
      <c r="BI28" s="609">
        <f t="shared" si="9"/>
        <v>0.22030307885972511</v>
      </c>
    </row>
    <row r="29" spans="1:61" s="508" customFormat="1">
      <c r="A29" s="696" t="s">
        <v>105</v>
      </c>
      <c r="B29" s="694">
        <v>0.17464278549877818</v>
      </c>
      <c r="C29" s="694">
        <v>0.19951187573456713</v>
      </c>
      <c r="D29" s="694">
        <v>0.19621702705844843</v>
      </c>
      <c r="E29" s="694">
        <v>0.19444764809439508</v>
      </c>
      <c r="F29" s="694">
        <v>0.19311769687881469</v>
      </c>
      <c r="G29" s="694">
        <v>0.19342037928561981</v>
      </c>
      <c r="H29" s="694">
        <v>0.19499881757129625</v>
      </c>
      <c r="I29" s="694">
        <v>0.19675155944103084</v>
      </c>
      <c r="J29" s="694">
        <v>0.1986775404241552</v>
      </c>
      <c r="K29" s="694">
        <v>0.20517684580955442</v>
      </c>
      <c r="L29" s="694">
        <v>0.21074492696069239</v>
      </c>
      <c r="M29" s="694">
        <v>0.2203362818132277</v>
      </c>
      <c r="N29" s="609">
        <f t="shared" ref="N29:BI29" si="10">+M29</f>
        <v>0.2203362818132277</v>
      </c>
      <c r="O29" s="609">
        <f t="shared" si="10"/>
        <v>0.2203362818132277</v>
      </c>
      <c r="P29" s="609">
        <f t="shared" si="10"/>
        <v>0.2203362818132277</v>
      </c>
      <c r="Q29" s="609">
        <f t="shared" si="10"/>
        <v>0.2203362818132277</v>
      </c>
      <c r="R29" s="609">
        <f t="shared" si="10"/>
        <v>0.2203362818132277</v>
      </c>
      <c r="S29" s="609">
        <f t="shared" si="10"/>
        <v>0.2203362818132277</v>
      </c>
      <c r="T29" s="609">
        <f t="shared" si="10"/>
        <v>0.2203362818132277</v>
      </c>
      <c r="U29" s="609">
        <f t="shared" si="10"/>
        <v>0.2203362818132277</v>
      </c>
      <c r="V29" s="609">
        <f t="shared" si="10"/>
        <v>0.2203362818132277</v>
      </c>
      <c r="W29" s="609">
        <f t="shared" si="10"/>
        <v>0.2203362818132277</v>
      </c>
      <c r="X29" s="609">
        <f t="shared" si="10"/>
        <v>0.2203362818132277</v>
      </c>
      <c r="Y29" s="609">
        <f t="shared" si="10"/>
        <v>0.2203362818132277</v>
      </c>
      <c r="Z29" s="609">
        <f t="shared" si="10"/>
        <v>0.2203362818132277</v>
      </c>
      <c r="AA29" s="609">
        <f t="shared" si="10"/>
        <v>0.2203362818132277</v>
      </c>
      <c r="AB29" s="609">
        <f t="shared" si="10"/>
        <v>0.2203362818132277</v>
      </c>
      <c r="AC29" s="609">
        <f t="shared" si="10"/>
        <v>0.2203362818132277</v>
      </c>
      <c r="AD29" s="609">
        <f t="shared" si="10"/>
        <v>0.2203362818132277</v>
      </c>
      <c r="AE29" s="609">
        <f t="shared" si="10"/>
        <v>0.2203362818132277</v>
      </c>
      <c r="AF29" s="609">
        <f t="shared" si="10"/>
        <v>0.2203362818132277</v>
      </c>
      <c r="AG29" s="609">
        <f t="shared" si="10"/>
        <v>0.2203362818132277</v>
      </c>
      <c r="AH29" s="609">
        <f t="shared" si="10"/>
        <v>0.2203362818132277</v>
      </c>
      <c r="AI29" s="609">
        <f t="shared" si="10"/>
        <v>0.2203362818132277</v>
      </c>
      <c r="AJ29" s="609">
        <f t="shared" si="10"/>
        <v>0.2203362818132277</v>
      </c>
      <c r="AK29" s="609">
        <f t="shared" si="10"/>
        <v>0.2203362818132277</v>
      </c>
      <c r="AL29" s="609">
        <f t="shared" si="10"/>
        <v>0.2203362818132277</v>
      </c>
      <c r="AM29" s="609">
        <f t="shared" si="10"/>
        <v>0.2203362818132277</v>
      </c>
      <c r="AN29" s="609">
        <f t="shared" si="10"/>
        <v>0.2203362818132277</v>
      </c>
      <c r="AO29" s="609">
        <f t="shared" si="10"/>
        <v>0.2203362818132277</v>
      </c>
      <c r="AP29" s="609">
        <f t="shared" si="10"/>
        <v>0.2203362818132277</v>
      </c>
      <c r="AQ29" s="609">
        <f t="shared" si="10"/>
        <v>0.2203362818132277</v>
      </c>
      <c r="AR29" s="609">
        <f t="shared" si="10"/>
        <v>0.2203362818132277</v>
      </c>
      <c r="AS29" s="609">
        <f t="shared" si="10"/>
        <v>0.2203362818132277</v>
      </c>
      <c r="AT29" s="609">
        <f t="shared" si="10"/>
        <v>0.2203362818132277</v>
      </c>
      <c r="AU29" s="609">
        <f t="shared" si="10"/>
        <v>0.2203362818132277</v>
      </c>
      <c r="AV29" s="609">
        <f t="shared" si="10"/>
        <v>0.2203362818132277</v>
      </c>
      <c r="AW29" s="609">
        <f t="shared" si="10"/>
        <v>0.2203362818132277</v>
      </c>
      <c r="AX29" s="609">
        <f t="shared" si="10"/>
        <v>0.2203362818132277</v>
      </c>
      <c r="AY29" s="609">
        <f t="shared" si="10"/>
        <v>0.2203362818132277</v>
      </c>
      <c r="AZ29" s="609">
        <f t="shared" si="10"/>
        <v>0.2203362818132277</v>
      </c>
      <c r="BA29" s="609">
        <f t="shared" si="10"/>
        <v>0.2203362818132277</v>
      </c>
      <c r="BB29" s="609">
        <f t="shared" si="10"/>
        <v>0.2203362818132277</v>
      </c>
      <c r="BC29" s="609">
        <f t="shared" si="10"/>
        <v>0.2203362818132277</v>
      </c>
      <c r="BD29" s="609">
        <f t="shared" si="10"/>
        <v>0.2203362818132277</v>
      </c>
      <c r="BE29" s="609">
        <f t="shared" si="10"/>
        <v>0.2203362818132277</v>
      </c>
      <c r="BF29" s="609">
        <f t="shared" si="10"/>
        <v>0.2203362818132277</v>
      </c>
      <c r="BG29" s="609">
        <f t="shared" si="10"/>
        <v>0.2203362818132277</v>
      </c>
      <c r="BH29" s="609">
        <f t="shared" si="10"/>
        <v>0.2203362818132277</v>
      </c>
      <c r="BI29" s="609">
        <f t="shared" si="10"/>
        <v>0.2203362818132277</v>
      </c>
    </row>
    <row r="30" spans="1:61" s="508" customFormat="1">
      <c r="A30" s="696" t="s">
        <v>51</v>
      </c>
      <c r="B30" s="694">
        <v>0.15130516850935352</v>
      </c>
      <c r="C30" s="694">
        <v>0.18028879870424402</v>
      </c>
      <c r="D30" s="694">
        <v>0.17561051284600046</v>
      </c>
      <c r="E30" s="694">
        <v>0.16834939682036698</v>
      </c>
      <c r="F30" s="694">
        <v>0.17936264615265576</v>
      </c>
      <c r="G30" s="694">
        <v>0.18715052917114447</v>
      </c>
      <c r="H30" s="694">
        <v>0.18886752273284263</v>
      </c>
      <c r="I30" s="694">
        <v>0.19078953271553145</v>
      </c>
      <c r="J30" s="694">
        <v>0.19299543769997909</v>
      </c>
      <c r="K30" s="694">
        <v>0.20201478435586034</v>
      </c>
      <c r="L30" s="694">
        <v>0.20937148693838403</v>
      </c>
      <c r="M30" s="694">
        <v>0.22226937429570431</v>
      </c>
      <c r="N30" s="609">
        <f t="shared" ref="N30:BI30" si="11">+M30</f>
        <v>0.22226937429570431</v>
      </c>
      <c r="O30" s="609">
        <f t="shared" si="11"/>
        <v>0.22226937429570431</v>
      </c>
      <c r="P30" s="609">
        <f t="shared" si="11"/>
        <v>0.22226937429570431</v>
      </c>
      <c r="Q30" s="609">
        <f t="shared" si="11"/>
        <v>0.22226937429570431</v>
      </c>
      <c r="R30" s="609">
        <f t="shared" si="11"/>
        <v>0.22226937429570431</v>
      </c>
      <c r="S30" s="609">
        <f t="shared" si="11"/>
        <v>0.22226937429570431</v>
      </c>
      <c r="T30" s="609">
        <f t="shared" si="11"/>
        <v>0.22226937429570431</v>
      </c>
      <c r="U30" s="609">
        <f t="shared" si="11"/>
        <v>0.22226937429570431</v>
      </c>
      <c r="V30" s="609">
        <f t="shared" si="11"/>
        <v>0.22226937429570431</v>
      </c>
      <c r="W30" s="609">
        <f t="shared" si="11"/>
        <v>0.22226937429570431</v>
      </c>
      <c r="X30" s="609">
        <f t="shared" si="11"/>
        <v>0.22226937429570431</v>
      </c>
      <c r="Y30" s="609">
        <f t="shared" si="11"/>
        <v>0.22226937429570431</v>
      </c>
      <c r="Z30" s="609">
        <f t="shared" si="11"/>
        <v>0.22226937429570431</v>
      </c>
      <c r="AA30" s="609">
        <f t="shared" si="11"/>
        <v>0.22226937429570431</v>
      </c>
      <c r="AB30" s="609">
        <f t="shared" si="11"/>
        <v>0.22226937429570431</v>
      </c>
      <c r="AC30" s="609">
        <f t="shared" si="11"/>
        <v>0.22226937429570431</v>
      </c>
      <c r="AD30" s="609">
        <f t="shared" si="11"/>
        <v>0.22226937429570431</v>
      </c>
      <c r="AE30" s="609">
        <f t="shared" si="11"/>
        <v>0.22226937429570431</v>
      </c>
      <c r="AF30" s="609">
        <f t="shared" si="11"/>
        <v>0.22226937429570431</v>
      </c>
      <c r="AG30" s="609">
        <f t="shared" si="11"/>
        <v>0.22226937429570431</v>
      </c>
      <c r="AH30" s="609">
        <f t="shared" si="11"/>
        <v>0.22226937429570431</v>
      </c>
      <c r="AI30" s="609">
        <f t="shared" si="11"/>
        <v>0.22226937429570431</v>
      </c>
      <c r="AJ30" s="609">
        <f t="shared" si="11"/>
        <v>0.22226937429570431</v>
      </c>
      <c r="AK30" s="609">
        <f t="shared" si="11"/>
        <v>0.22226937429570431</v>
      </c>
      <c r="AL30" s="609">
        <f t="shared" si="11"/>
        <v>0.22226937429570431</v>
      </c>
      <c r="AM30" s="609">
        <f t="shared" si="11"/>
        <v>0.22226937429570431</v>
      </c>
      <c r="AN30" s="609">
        <f t="shared" si="11"/>
        <v>0.22226937429570431</v>
      </c>
      <c r="AO30" s="609">
        <f t="shared" si="11"/>
        <v>0.22226937429570431</v>
      </c>
      <c r="AP30" s="609">
        <f t="shared" si="11"/>
        <v>0.22226937429570431</v>
      </c>
      <c r="AQ30" s="609">
        <f t="shared" si="11"/>
        <v>0.22226937429570431</v>
      </c>
      <c r="AR30" s="609">
        <f t="shared" si="11"/>
        <v>0.22226937429570431</v>
      </c>
      <c r="AS30" s="609">
        <f t="shared" si="11"/>
        <v>0.22226937429570431</v>
      </c>
      <c r="AT30" s="609">
        <f t="shared" si="11"/>
        <v>0.22226937429570431</v>
      </c>
      <c r="AU30" s="609">
        <f t="shared" si="11"/>
        <v>0.22226937429570431</v>
      </c>
      <c r="AV30" s="609">
        <f t="shared" si="11"/>
        <v>0.22226937429570431</v>
      </c>
      <c r="AW30" s="609">
        <f t="shared" si="11"/>
        <v>0.22226937429570431</v>
      </c>
      <c r="AX30" s="609">
        <f t="shared" si="11"/>
        <v>0.22226937429570431</v>
      </c>
      <c r="AY30" s="609">
        <f t="shared" si="11"/>
        <v>0.22226937429570431</v>
      </c>
      <c r="AZ30" s="609">
        <f t="shared" si="11"/>
        <v>0.22226937429570431</v>
      </c>
      <c r="BA30" s="609">
        <f t="shared" si="11"/>
        <v>0.22226937429570431</v>
      </c>
      <c r="BB30" s="609">
        <f t="shared" si="11"/>
        <v>0.22226937429570431</v>
      </c>
      <c r="BC30" s="609">
        <f t="shared" si="11"/>
        <v>0.22226937429570431</v>
      </c>
      <c r="BD30" s="609">
        <f t="shared" si="11"/>
        <v>0.22226937429570431</v>
      </c>
      <c r="BE30" s="609">
        <f t="shared" si="11"/>
        <v>0.22226937429570431</v>
      </c>
      <c r="BF30" s="609">
        <f t="shared" si="11"/>
        <v>0.22226937429570431</v>
      </c>
      <c r="BG30" s="609">
        <f t="shared" si="11"/>
        <v>0.22226937429570431</v>
      </c>
      <c r="BH30" s="609">
        <f t="shared" si="11"/>
        <v>0.22226937429570431</v>
      </c>
      <c r="BI30" s="609">
        <f t="shared" si="11"/>
        <v>0.22226937429570431</v>
      </c>
    </row>
    <row r="31" spans="1:61" s="508" customFormat="1">
      <c r="A31" s="696" t="s">
        <v>52</v>
      </c>
      <c r="B31" s="694">
        <v>0.19116870416633872</v>
      </c>
      <c r="C31" s="694">
        <v>0.18903154012827164</v>
      </c>
      <c r="D31" s="694">
        <v>0.18513371193962028</v>
      </c>
      <c r="E31" s="694">
        <v>0.185563870068611</v>
      </c>
      <c r="F31" s="694">
        <v>0.1878739277780751</v>
      </c>
      <c r="G31" s="694">
        <v>0.18989118964398169</v>
      </c>
      <c r="H31" s="694">
        <v>0.19064813179718809</v>
      </c>
      <c r="I31" s="694">
        <v>0.19168340007296758</v>
      </c>
      <c r="J31" s="694">
        <v>0.19308059868291075</v>
      </c>
      <c r="K31" s="694">
        <v>0.20313479711589796</v>
      </c>
      <c r="L31" s="694">
        <v>0.21241990984042894</v>
      </c>
      <c r="M31" s="694">
        <v>0.22223322828967537</v>
      </c>
      <c r="N31" s="609">
        <f t="shared" ref="N31:BI31" si="12">+M31</f>
        <v>0.22223322828967537</v>
      </c>
      <c r="O31" s="609">
        <f t="shared" si="12"/>
        <v>0.22223322828967537</v>
      </c>
      <c r="P31" s="609">
        <f t="shared" si="12"/>
        <v>0.22223322828967537</v>
      </c>
      <c r="Q31" s="609">
        <f t="shared" si="12"/>
        <v>0.22223322828967537</v>
      </c>
      <c r="R31" s="609">
        <f t="shared" si="12"/>
        <v>0.22223322828967537</v>
      </c>
      <c r="S31" s="609">
        <f t="shared" si="12"/>
        <v>0.22223322828967537</v>
      </c>
      <c r="T31" s="609">
        <f t="shared" si="12"/>
        <v>0.22223322828967537</v>
      </c>
      <c r="U31" s="609">
        <f t="shared" si="12"/>
        <v>0.22223322828967537</v>
      </c>
      <c r="V31" s="609">
        <f t="shared" si="12"/>
        <v>0.22223322828967537</v>
      </c>
      <c r="W31" s="609">
        <f t="shared" si="12"/>
        <v>0.22223322828967537</v>
      </c>
      <c r="X31" s="609">
        <f t="shared" si="12"/>
        <v>0.22223322828967537</v>
      </c>
      <c r="Y31" s="609">
        <f t="shared" si="12"/>
        <v>0.22223322828967537</v>
      </c>
      <c r="Z31" s="609">
        <f t="shared" si="12"/>
        <v>0.22223322828967537</v>
      </c>
      <c r="AA31" s="609">
        <f t="shared" si="12"/>
        <v>0.22223322828967537</v>
      </c>
      <c r="AB31" s="609">
        <f t="shared" si="12"/>
        <v>0.22223322828967537</v>
      </c>
      <c r="AC31" s="609">
        <f t="shared" si="12"/>
        <v>0.22223322828967537</v>
      </c>
      <c r="AD31" s="609">
        <f t="shared" si="12"/>
        <v>0.22223322828967537</v>
      </c>
      <c r="AE31" s="609">
        <f t="shared" si="12"/>
        <v>0.22223322828967537</v>
      </c>
      <c r="AF31" s="609">
        <f t="shared" si="12"/>
        <v>0.22223322828967537</v>
      </c>
      <c r="AG31" s="609">
        <f t="shared" si="12"/>
        <v>0.22223322828967537</v>
      </c>
      <c r="AH31" s="609">
        <f t="shared" si="12"/>
        <v>0.22223322828967537</v>
      </c>
      <c r="AI31" s="609">
        <f t="shared" si="12"/>
        <v>0.22223322828967537</v>
      </c>
      <c r="AJ31" s="609">
        <f t="shared" si="12"/>
        <v>0.22223322828967537</v>
      </c>
      <c r="AK31" s="609">
        <f t="shared" si="12"/>
        <v>0.22223322828967537</v>
      </c>
      <c r="AL31" s="609">
        <f t="shared" si="12"/>
        <v>0.22223322828967537</v>
      </c>
      <c r="AM31" s="609">
        <f t="shared" si="12"/>
        <v>0.22223322828967537</v>
      </c>
      <c r="AN31" s="609">
        <f t="shared" si="12"/>
        <v>0.22223322828967537</v>
      </c>
      <c r="AO31" s="609">
        <f t="shared" si="12"/>
        <v>0.22223322828967537</v>
      </c>
      <c r="AP31" s="609">
        <f t="shared" si="12"/>
        <v>0.22223322828967537</v>
      </c>
      <c r="AQ31" s="609">
        <f t="shared" si="12"/>
        <v>0.22223322828967537</v>
      </c>
      <c r="AR31" s="609">
        <f t="shared" si="12"/>
        <v>0.22223322828967537</v>
      </c>
      <c r="AS31" s="609">
        <f t="shared" si="12"/>
        <v>0.22223322828967537</v>
      </c>
      <c r="AT31" s="609">
        <f t="shared" si="12"/>
        <v>0.22223322828967537</v>
      </c>
      <c r="AU31" s="609">
        <f t="shared" si="12"/>
        <v>0.22223322828967537</v>
      </c>
      <c r="AV31" s="609">
        <f t="shared" si="12"/>
        <v>0.22223322828967537</v>
      </c>
      <c r="AW31" s="609">
        <f t="shared" si="12"/>
        <v>0.22223322828967537</v>
      </c>
      <c r="AX31" s="609">
        <f t="shared" si="12"/>
        <v>0.22223322828967537</v>
      </c>
      <c r="AY31" s="609">
        <f t="shared" si="12"/>
        <v>0.22223322828967537</v>
      </c>
      <c r="AZ31" s="609">
        <f t="shared" si="12"/>
        <v>0.22223322828967537</v>
      </c>
      <c r="BA31" s="609">
        <f t="shared" si="12"/>
        <v>0.22223322828967537</v>
      </c>
      <c r="BB31" s="609">
        <f t="shared" si="12"/>
        <v>0.22223322828967537</v>
      </c>
      <c r="BC31" s="609">
        <f t="shared" si="12"/>
        <v>0.22223322828967537</v>
      </c>
      <c r="BD31" s="609">
        <f t="shared" si="12"/>
        <v>0.22223322828967537</v>
      </c>
      <c r="BE31" s="609">
        <f t="shared" si="12"/>
        <v>0.22223322828967537</v>
      </c>
      <c r="BF31" s="609">
        <f t="shared" si="12"/>
        <v>0.22223322828967537</v>
      </c>
      <c r="BG31" s="609">
        <f t="shared" si="12"/>
        <v>0.22223322828967537</v>
      </c>
      <c r="BH31" s="609">
        <f t="shared" si="12"/>
        <v>0.22223322828967537</v>
      </c>
      <c r="BI31" s="609">
        <f t="shared" si="12"/>
        <v>0.22223322828967537</v>
      </c>
    </row>
    <row r="32" spans="1:61" s="508" customFormat="1">
      <c r="A32" s="696" t="s">
        <v>53</v>
      </c>
      <c r="B32" s="694">
        <v>0.1950068390972948</v>
      </c>
      <c r="C32" s="694">
        <v>0.22579565828348314</v>
      </c>
      <c r="D32" s="694">
        <v>0.21818997077859106</v>
      </c>
      <c r="E32" s="694">
        <v>0.2137651998818286</v>
      </c>
      <c r="F32" s="694">
        <v>0.2110399666476615</v>
      </c>
      <c r="G32" s="694">
        <v>0.21054285633670111</v>
      </c>
      <c r="H32" s="694">
        <v>0.21015163132466624</v>
      </c>
      <c r="I32" s="694">
        <v>0.21016396192736281</v>
      </c>
      <c r="J32" s="694">
        <v>0.21067751414477806</v>
      </c>
      <c r="K32" s="694">
        <v>0.21679424846015824</v>
      </c>
      <c r="L32" s="694">
        <v>0.22273954697694098</v>
      </c>
      <c r="M32" s="694">
        <v>0.22890898798344628</v>
      </c>
      <c r="N32" s="609">
        <f t="shared" ref="N32:BI32" si="13">+M32</f>
        <v>0.22890898798344628</v>
      </c>
      <c r="O32" s="609">
        <f t="shared" si="13"/>
        <v>0.22890898798344628</v>
      </c>
      <c r="P32" s="609">
        <f t="shared" si="13"/>
        <v>0.22890898798344628</v>
      </c>
      <c r="Q32" s="609">
        <f t="shared" si="13"/>
        <v>0.22890898798344628</v>
      </c>
      <c r="R32" s="609">
        <f t="shared" si="13"/>
        <v>0.22890898798344628</v>
      </c>
      <c r="S32" s="609">
        <f t="shared" si="13"/>
        <v>0.22890898798344628</v>
      </c>
      <c r="T32" s="609">
        <f t="shared" si="13"/>
        <v>0.22890898798344628</v>
      </c>
      <c r="U32" s="609">
        <f t="shared" si="13"/>
        <v>0.22890898798344628</v>
      </c>
      <c r="V32" s="609">
        <f t="shared" si="13"/>
        <v>0.22890898798344628</v>
      </c>
      <c r="W32" s="609">
        <f t="shared" si="13"/>
        <v>0.22890898798344628</v>
      </c>
      <c r="X32" s="609">
        <f t="shared" si="13"/>
        <v>0.22890898798344628</v>
      </c>
      <c r="Y32" s="609">
        <f t="shared" si="13"/>
        <v>0.22890898798344628</v>
      </c>
      <c r="Z32" s="609">
        <f t="shared" si="13"/>
        <v>0.22890898798344628</v>
      </c>
      <c r="AA32" s="609">
        <f t="shared" si="13"/>
        <v>0.22890898798344628</v>
      </c>
      <c r="AB32" s="609">
        <f t="shared" si="13"/>
        <v>0.22890898798344628</v>
      </c>
      <c r="AC32" s="609">
        <f t="shared" si="13"/>
        <v>0.22890898798344628</v>
      </c>
      <c r="AD32" s="609">
        <f t="shared" si="13"/>
        <v>0.22890898798344628</v>
      </c>
      <c r="AE32" s="609">
        <f t="shared" si="13"/>
        <v>0.22890898798344628</v>
      </c>
      <c r="AF32" s="609">
        <f t="shared" si="13"/>
        <v>0.22890898798344628</v>
      </c>
      <c r="AG32" s="609">
        <f t="shared" si="13"/>
        <v>0.22890898798344628</v>
      </c>
      <c r="AH32" s="609">
        <f t="shared" si="13"/>
        <v>0.22890898798344628</v>
      </c>
      <c r="AI32" s="609">
        <f t="shared" si="13"/>
        <v>0.22890898798344628</v>
      </c>
      <c r="AJ32" s="609">
        <f t="shared" si="13"/>
        <v>0.22890898798344628</v>
      </c>
      <c r="AK32" s="609">
        <f t="shared" si="13"/>
        <v>0.22890898798344628</v>
      </c>
      <c r="AL32" s="609">
        <f t="shared" si="13"/>
        <v>0.22890898798344628</v>
      </c>
      <c r="AM32" s="609">
        <f t="shared" si="13"/>
        <v>0.22890898798344628</v>
      </c>
      <c r="AN32" s="609">
        <f t="shared" si="13"/>
        <v>0.22890898798344628</v>
      </c>
      <c r="AO32" s="609">
        <f t="shared" si="13"/>
        <v>0.22890898798344628</v>
      </c>
      <c r="AP32" s="609">
        <f t="shared" si="13"/>
        <v>0.22890898798344628</v>
      </c>
      <c r="AQ32" s="609">
        <f t="shared" si="13"/>
        <v>0.22890898798344628</v>
      </c>
      <c r="AR32" s="609">
        <f t="shared" si="13"/>
        <v>0.22890898798344628</v>
      </c>
      <c r="AS32" s="609">
        <f t="shared" si="13"/>
        <v>0.22890898798344628</v>
      </c>
      <c r="AT32" s="609">
        <f t="shared" si="13"/>
        <v>0.22890898798344628</v>
      </c>
      <c r="AU32" s="609">
        <f t="shared" si="13"/>
        <v>0.22890898798344628</v>
      </c>
      <c r="AV32" s="609">
        <f t="shared" si="13"/>
        <v>0.22890898798344628</v>
      </c>
      <c r="AW32" s="609">
        <f t="shared" si="13"/>
        <v>0.22890898798344628</v>
      </c>
      <c r="AX32" s="609">
        <f t="shared" si="13"/>
        <v>0.22890898798344628</v>
      </c>
      <c r="AY32" s="609">
        <f t="shared" si="13"/>
        <v>0.22890898798344628</v>
      </c>
      <c r="AZ32" s="609">
        <f t="shared" si="13"/>
        <v>0.22890898798344628</v>
      </c>
      <c r="BA32" s="609">
        <f t="shared" si="13"/>
        <v>0.22890898798344628</v>
      </c>
      <c r="BB32" s="609">
        <f t="shared" si="13"/>
        <v>0.22890898798344628</v>
      </c>
      <c r="BC32" s="609">
        <f t="shared" si="13"/>
        <v>0.22890898798344628</v>
      </c>
      <c r="BD32" s="609">
        <f t="shared" si="13"/>
        <v>0.22890898798344628</v>
      </c>
      <c r="BE32" s="609">
        <f t="shared" si="13"/>
        <v>0.22890898798344628</v>
      </c>
      <c r="BF32" s="609">
        <f t="shared" si="13"/>
        <v>0.22890898798344628</v>
      </c>
      <c r="BG32" s="609">
        <f t="shared" si="13"/>
        <v>0.22890898798344628</v>
      </c>
      <c r="BH32" s="609">
        <f t="shared" si="13"/>
        <v>0.22890898798344628</v>
      </c>
      <c r="BI32" s="609">
        <f t="shared" si="13"/>
        <v>0.22890898798344628</v>
      </c>
    </row>
    <row r="33" spans="1:61" s="508" customFormat="1">
      <c r="A33" s="696" t="s">
        <v>54</v>
      </c>
      <c r="B33" s="694">
        <v>0.35708144186291391</v>
      </c>
      <c r="C33" s="694">
        <v>0.2267610075161593</v>
      </c>
      <c r="D33" s="694">
        <v>0.21516476481009253</v>
      </c>
      <c r="E33" s="694">
        <v>0.20754873475224947</v>
      </c>
      <c r="F33" s="694">
        <v>0.2032796927112448</v>
      </c>
      <c r="G33" s="694">
        <v>0.20375853404594946</v>
      </c>
      <c r="H33" s="694">
        <v>0.2034237446652743</v>
      </c>
      <c r="I33" s="694">
        <v>0.20334246847133677</v>
      </c>
      <c r="J33" s="694">
        <v>0.20316730217272469</v>
      </c>
      <c r="K33" s="694">
        <v>0.20922027492066747</v>
      </c>
      <c r="L33" s="694">
        <v>0.2185201157729674</v>
      </c>
      <c r="M33" s="694">
        <v>0.21324434378424598</v>
      </c>
      <c r="N33" s="609">
        <f t="shared" ref="N33:BI33" si="14">+M33</f>
        <v>0.21324434378424598</v>
      </c>
      <c r="O33" s="609">
        <f t="shared" si="14"/>
        <v>0.21324434378424598</v>
      </c>
      <c r="P33" s="609">
        <f t="shared" si="14"/>
        <v>0.21324434378424598</v>
      </c>
      <c r="Q33" s="609">
        <f t="shared" si="14"/>
        <v>0.21324434378424598</v>
      </c>
      <c r="R33" s="609">
        <f t="shared" si="14"/>
        <v>0.21324434378424598</v>
      </c>
      <c r="S33" s="609">
        <f t="shared" si="14"/>
        <v>0.21324434378424598</v>
      </c>
      <c r="T33" s="609">
        <f t="shared" si="14"/>
        <v>0.21324434378424598</v>
      </c>
      <c r="U33" s="609">
        <f t="shared" si="14"/>
        <v>0.21324434378424598</v>
      </c>
      <c r="V33" s="609">
        <f t="shared" si="14"/>
        <v>0.21324434378424598</v>
      </c>
      <c r="W33" s="609">
        <f t="shared" si="14"/>
        <v>0.21324434378424598</v>
      </c>
      <c r="X33" s="609">
        <f t="shared" si="14"/>
        <v>0.21324434378424598</v>
      </c>
      <c r="Y33" s="609">
        <f t="shared" si="14"/>
        <v>0.21324434378424598</v>
      </c>
      <c r="Z33" s="609">
        <f t="shared" si="14"/>
        <v>0.21324434378424598</v>
      </c>
      <c r="AA33" s="609">
        <f t="shared" si="14"/>
        <v>0.21324434378424598</v>
      </c>
      <c r="AB33" s="609">
        <f t="shared" si="14"/>
        <v>0.21324434378424598</v>
      </c>
      <c r="AC33" s="609">
        <f t="shared" si="14"/>
        <v>0.21324434378424598</v>
      </c>
      <c r="AD33" s="609">
        <f t="shared" si="14"/>
        <v>0.21324434378424598</v>
      </c>
      <c r="AE33" s="609">
        <f t="shared" si="14"/>
        <v>0.21324434378424598</v>
      </c>
      <c r="AF33" s="609">
        <f t="shared" si="14"/>
        <v>0.21324434378424598</v>
      </c>
      <c r="AG33" s="609">
        <f t="shared" si="14"/>
        <v>0.21324434378424598</v>
      </c>
      <c r="AH33" s="609">
        <f t="shared" si="14"/>
        <v>0.21324434378424598</v>
      </c>
      <c r="AI33" s="609">
        <f t="shared" si="14"/>
        <v>0.21324434378424598</v>
      </c>
      <c r="AJ33" s="609">
        <f t="shared" si="14"/>
        <v>0.21324434378424598</v>
      </c>
      <c r="AK33" s="609">
        <f t="shared" si="14"/>
        <v>0.21324434378424598</v>
      </c>
      <c r="AL33" s="609">
        <f t="shared" si="14"/>
        <v>0.21324434378424598</v>
      </c>
      <c r="AM33" s="609">
        <f t="shared" si="14"/>
        <v>0.21324434378424598</v>
      </c>
      <c r="AN33" s="609">
        <f t="shared" si="14"/>
        <v>0.21324434378424598</v>
      </c>
      <c r="AO33" s="609">
        <f t="shared" si="14"/>
        <v>0.21324434378424598</v>
      </c>
      <c r="AP33" s="609">
        <f t="shared" si="14"/>
        <v>0.21324434378424598</v>
      </c>
      <c r="AQ33" s="609">
        <f t="shared" si="14"/>
        <v>0.21324434378424598</v>
      </c>
      <c r="AR33" s="609">
        <f t="shared" si="14"/>
        <v>0.21324434378424598</v>
      </c>
      <c r="AS33" s="609">
        <f t="shared" si="14"/>
        <v>0.21324434378424598</v>
      </c>
      <c r="AT33" s="609">
        <f t="shared" si="14"/>
        <v>0.21324434378424598</v>
      </c>
      <c r="AU33" s="609">
        <f t="shared" si="14"/>
        <v>0.21324434378424598</v>
      </c>
      <c r="AV33" s="609">
        <f t="shared" si="14"/>
        <v>0.21324434378424598</v>
      </c>
      <c r="AW33" s="609">
        <f t="shared" si="14"/>
        <v>0.21324434378424598</v>
      </c>
      <c r="AX33" s="609">
        <f t="shared" si="14"/>
        <v>0.21324434378424598</v>
      </c>
      <c r="AY33" s="609">
        <f t="shared" si="14"/>
        <v>0.21324434378424598</v>
      </c>
      <c r="AZ33" s="609">
        <f t="shared" si="14"/>
        <v>0.21324434378424598</v>
      </c>
      <c r="BA33" s="609">
        <f t="shared" si="14"/>
        <v>0.21324434378424598</v>
      </c>
      <c r="BB33" s="609">
        <f t="shared" si="14"/>
        <v>0.21324434378424598</v>
      </c>
      <c r="BC33" s="609">
        <f t="shared" si="14"/>
        <v>0.21324434378424598</v>
      </c>
      <c r="BD33" s="609">
        <f t="shared" si="14"/>
        <v>0.21324434378424598</v>
      </c>
      <c r="BE33" s="609">
        <f t="shared" si="14"/>
        <v>0.21324434378424598</v>
      </c>
      <c r="BF33" s="609">
        <f t="shared" si="14"/>
        <v>0.21324434378424598</v>
      </c>
      <c r="BG33" s="609">
        <f t="shared" si="14"/>
        <v>0.21324434378424598</v>
      </c>
      <c r="BH33" s="609">
        <f t="shared" si="14"/>
        <v>0.21324434378424598</v>
      </c>
      <c r="BI33" s="609">
        <f t="shared" si="14"/>
        <v>0.21324434378424598</v>
      </c>
    </row>
    <row r="34" spans="1:61" s="508" customFormat="1">
      <c r="A34" s="696" t="s">
        <v>55</v>
      </c>
      <c r="B34" s="694">
        <v>0.2948464854719452</v>
      </c>
      <c r="C34" s="694">
        <v>0.26865630507701344</v>
      </c>
      <c r="D34" s="694">
        <v>0.25373354159378009</v>
      </c>
      <c r="E34" s="694">
        <v>0.24344426015069293</v>
      </c>
      <c r="F34" s="694">
        <v>0.23218356885139413</v>
      </c>
      <c r="G34" s="694">
        <v>0.22645882046122337</v>
      </c>
      <c r="H34" s="694">
        <v>0.22526327943248856</v>
      </c>
      <c r="I34" s="694">
        <v>0.22454207112988211</v>
      </c>
      <c r="J34" s="694">
        <v>0.22439286463993957</v>
      </c>
      <c r="K34" s="694">
        <v>0.22474462158787176</v>
      </c>
      <c r="L34" s="694">
        <v>0.22572862074328459</v>
      </c>
      <c r="M34" s="694">
        <v>0.22819109400760584</v>
      </c>
      <c r="N34" s="609">
        <f t="shared" ref="N34:BI34" si="15">+M34</f>
        <v>0.22819109400760584</v>
      </c>
      <c r="O34" s="609">
        <f t="shared" si="15"/>
        <v>0.22819109400760584</v>
      </c>
      <c r="P34" s="609">
        <f t="shared" si="15"/>
        <v>0.22819109400760584</v>
      </c>
      <c r="Q34" s="609">
        <f t="shared" si="15"/>
        <v>0.22819109400760584</v>
      </c>
      <c r="R34" s="609">
        <f t="shared" si="15"/>
        <v>0.22819109400760584</v>
      </c>
      <c r="S34" s="609">
        <f t="shared" si="15"/>
        <v>0.22819109400760584</v>
      </c>
      <c r="T34" s="609">
        <f t="shared" si="15"/>
        <v>0.22819109400760584</v>
      </c>
      <c r="U34" s="609">
        <f t="shared" si="15"/>
        <v>0.22819109400760584</v>
      </c>
      <c r="V34" s="609">
        <f t="shared" si="15"/>
        <v>0.22819109400760584</v>
      </c>
      <c r="W34" s="609">
        <f t="shared" si="15"/>
        <v>0.22819109400760584</v>
      </c>
      <c r="X34" s="609">
        <f t="shared" si="15"/>
        <v>0.22819109400760584</v>
      </c>
      <c r="Y34" s="609">
        <f t="shared" si="15"/>
        <v>0.22819109400760584</v>
      </c>
      <c r="Z34" s="609">
        <f t="shared" si="15"/>
        <v>0.22819109400760584</v>
      </c>
      <c r="AA34" s="609">
        <f t="shared" si="15"/>
        <v>0.22819109400760584</v>
      </c>
      <c r="AB34" s="609">
        <f t="shared" si="15"/>
        <v>0.22819109400760584</v>
      </c>
      <c r="AC34" s="609">
        <f t="shared" si="15"/>
        <v>0.22819109400760584</v>
      </c>
      <c r="AD34" s="609">
        <f t="shared" si="15"/>
        <v>0.22819109400760584</v>
      </c>
      <c r="AE34" s="609">
        <f t="shared" si="15"/>
        <v>0.22819109400760584</v>
      </c>
      <c r="AF34" s="609">
        <f t="shared" si="15"/>
        <v>0.22819109400760584</v>
      </c>
      <c r="AG34" s="609">
        <f t="shared" si="15"/>
        <v>0.22819109400760584</v>
      </c>
      <c r="AH34" s="609">
        <f t="shared" si="15"/>
        <v>0.22819109400760584</v>
      </c>
      <c r="AI34" s="609">
        <f t="shared" si="15"/>
        <v>0.22819109400760584</v>
      </c>
      <c r="AJ34" s="609">
        <f t="shared" si="15"/>
        <v>0.22819109400760584</v>
      </c>
      <c r="AK34" s="609">
        <f t="shared" si="15"/>
        <v>0.22819109400760584</v>
      </c>
      <c r="AL34" s="609">
        <f t="shared" si="15"/>
        <v>0.22819109400760584</v>
      </c>
      <c r="AM34" s="609">
        <f t="shared" si="15"/>
        <v>0.22819109400760584</v>
      </c>
      <c r="AN34" s="609">
        <f t="shared" si="15"/>
        <v>0.22819109400760584</v>
      </c>
      <c r="AO34" s="609">
        <f t="shared" si="15"/>
        <v>0.22819109400760584</v>
      </c>
      <c r="AP34" s="609">
        <f t="shared" si="15"/>
        <v>0.22819109400760584</v>
      </c>
      <c r="AQ34" s="609">
        <f t="shared" si="15"/>
        <v>0.22819109400760584</v>
      </c>
      <c r="AR34" s="609">
        <f t="shared" si="15"/>
        <v>0.22819109400760584</v>
      </c>
      <c r="AS34" s="609">
        <f t="shared" si="15"/>
        <v>0.22819109400760584</v>
      </c>
      <c r="AT34" s="609">
        <f t="shared" si="15"/>
        <v>0.22819109400760584</v>
      </c>
      <c r="AU34" s="609">
        <f t="shared" si="15"/>
        <v>0.22819109400760584</v>
      </c>
      <c r="AV34" s="609">
        <f t="shared" si="15"/>
        <v>0.22819109400760584</v>
      </c>
      <c r="AW34" s="609">
        <f t="shared" si="15"/>
        <v>0.22819109400760584</v>
      </c>
      <c r="AX34" s="609">
        <f t="shared" si="15"/>
        <v>0.22819109400760584</v>
      </c>
      <c r="AY34" s="609">
        <f t="shared" si="15"/>
        <v>0.22819109400760584</v>
      </c>
      <c r="AZ34" s="609">
        <f t="shared" si="15"/>
        <v>0.22819109400760584</v>
      </c>
      <c r="BA34" s="609">
        <f t="shared" si="15"/>
        <v>0.22819109400760584</v>
      </c>
      <c r="BB34" s="609">
        <f t="shared" si="15"/>
        <v>0.22819109400760584</v>
      </c>
      <c r="BC34" s="609">
        <f t="shared" si="15"/>
        <v>0.22819109400760584</v>
      </c>
      <c r="BD34" s="609">
        <f t="shared" si="15"/>
        <v>0.22819109400760584</v>
      </c>
      <c r="BE34" s="609">
        <f t="shared" si="15"/>
        <v>0.22819109400760584</v>
      </c>
      <c r="BF34" s="609">
        <f t="shared" si="15"/>
        <v>0.22819109400760584</v>
      </c>
      <c r="BG34" s="609">
        <f t="shared" si="15"/>
        <v>0.22819109400760584</v>
      </c>
      <c r="BH34" s="609">
        <f t="shared" si="15"/>
        <v>0.22819109400760584</v>
      </c>
      <c r="BI34" s="609">
        <f t="shared" si="15"/>
        <v>0.22819109400760584</v>
      </c>
    </row>
    <row r="35" spans="1:61" s="508" customFormat="1">
      <c r="A35" s="696" t="s">
        <v>56</v>
      </c>
      <c r="B35" s="694">
        <v>0.25700191079110363</v>
      </c>
      <c r="C35" s="694">
        <v>0.25015233122002567</v>
      </c>
      <c r="D35" s="694">
        <v>0.23912167732660797</v>
      </c>
      <c r="E35" s="694">
        <v>0.2307269307031766</v>
      </c>
      <c r="F35" s="694">
        <v>0.22098172984734518</v>
      </c>
      <c r="G35" s="694">
        <v>0.21762884050424672</v>
      </c>
      <c r="H35" s="694">
        <v>0.21845420685757083</v>
      </c>
      <c r="I35" s="694">
        <v>0.21955433741056951</v>
      </c>
      <c r="J35" s="694">
        <v>0.22101455180104704</v>
      </c>
      <c r="K35" s="694">
        <v>0.21586229093181117</v>
      </c>
      <c r="L35" s="694">
        <v>0.20942696512827097</v>
      </c>
      <c r="M35" s="694">
        <v>0.21875518829498314</v>
      </c>
      <c r="N35" s="609">
        <f t="shared" ref="N35:BI35" si="16">+M35</f>
        <v>0.21875518829498314</v>
      </c>
      <c r="O35" s="609">
        <f t="shared" si="16"/>
        <v>0.21875518829498314</v>
      </c>
      <c r="P35" s="609">
        <f t="shared" si="16"/>
        <v>0.21875518829498314</v>
      </c>
      <c r="Q35" s="609">
        <f t="shared" si="16"/>
        <v>0.21875518829498314</v>
      </c>
      <c r="R35" s="609">
        <f t="shared" si="16"/>
        <v>0.21875518829498314</v>
      </c>
      <c r="S35" s="609">
        <f t="shared" si="16"/>
        <v>0.21875518829498314</v>
      </c>
      <c r="T35" s="609">
        <f t="shared" si="16"/>
        <v>0.21875518829498314</v>
      </c>
      <c r="U35" s="609">
        <f t="shared" si="16"/>
        <v>0.21875518829498314</v>
      </c>
      <c r="V35" s="609">
        <f t="shared" si="16"/>
        <v>0.21875518829498314</v>
      </c>
      <c r="W35" s="609">
        <f t="shared" si="16"/>
        <v>0.21875518829498314</v>
      </c>
      <c r="X35" s="609">
        <f t="shared" si="16"/>
        <v>0.21875518829498314</v>
      </c>
      <c r="Y35" s="609">
        <f t="shared" si="16"/>
        <v>0.21875518829498314</v>
      </c>
      <c r="Z35" s="609">
        <f t="shared" si="16"/>
        <v>0.21875518829498314</v>
      </c>
      <c r="AA35" s="609">
        <f t="shared" si="16"/>
        <v>0.21875518829498314</v>
      </c>
      <c r="AB35" s="609">
        <f t="shared" si="16"/>
        <v>0.21875518829498314</v>
      </c>
      <c r="AC35" s="609">
        <f t="shared" si="16"/>
        <v>0.21875518829498314</v>
      </c>
      <c r="AD35" s="609">
        <f t="shared" si="16"/>
        <v>0.21875518829498314</v>
      </c>
      <c r="AE35" s="609">
        <f t="shared" si="16"/>
        <v>0.21875518829498314</v>
      </c>
      <c r="AF35" s="609">
        <f t="shared" si="16"/>
        <v>0.21875518829498314</v>
      </c>
      <c r="AG35" s="609">
        <f t="shared" si="16"/>
        <v>0.21875518829498314</v>
      </c>
      <c r="AH35" s="609">
        <f t="shared" si="16"/>
        <v>0.21875518829498314</v>
      </c>
      <c r="AI35" s="609">
        <f t="shared" si="16"/>
        <v>0.21875518829498314</v>
      </c>
      <c r="AJ35" s="609">
        <f t="shared" si="16"/>
        <v>0.21875518829498314</v>
      </c>
      <c r="AK35" s="609">
        <f t="shared" si="16"/>
        <v>0.21875518829498314</v>
      </c>
      <c r="AL35" s="609">
        <f t="shared" si="16"/>
        <v>0.21875518829498314</v>
      </c>
      <c r="AM35" s="609">
        <f t="shared" si="16"/>
        <v>0.21875518829498314</v>
      </c>
      <c r="AN35" s="609">
        <f t="shared" si="16"/>
        <v>0.21875518829498314</v>
      </c>
      <c r="AO35" s="609">
        <f t="shared" si="16"/>
        <v>0.21875518829498314</v>
      </c>
      <c r="AP35" s="609">
        <f t="shared" si="16"/>
        <v>0.21875518829498314</v>
      </c>
      <c r="AQ35" s="609">
        <f t="shared" si="16"/>
        <v>0.21875518829498314</v>
      </c>
      <c r="AR35" s="609">
        <f t="shared" si="16"/>
        <v>0.21875518829498314</v>
      </c>
      <c r="AS35" s="609">
        <f t="shared" si="16"/>
        <v>0.21875518829498314</v>
      </c>
      <c r="AT35" s="609">
        <f t="shared" si="16"/>
        <v>0.21875518829498314</v>
      </c>
      <c r="AU35" s="609">
        <f t="shared" si="16"/>
        <v>0.21875518829498314</v>
      </c>
      <c r="AV35" s="609">
        <f t="shared" si="16"/>
        <v>0.21875518829498314</v>
      </c>
      <c r="AW35" s="609">
        <f t="shared" si="16"/>
        <v>0.21875518829498314</v>
      </c>
      <c r="AX35" s="609">
        <f t="shared" si="16"/>
        <v>0.21875518829498314</v>
      </c>
      <c r="AY35" s="609">
        <f t="shared" si="16"/>
        <v>0.21875518829498314</v>
      </c>
      <c r="AZ35" s="609">
        <f t="shared" si="16"/>
        <v>0.21875518829498314</v>
      </c>
      <c r="BA35" s="609">
        <f t="shared" si="16"/>
        <v>0.21875518829498314</v>
      </c>
      <c r="BB35" s="609">
        <f t="shared" si="16"/>
        <v>0.21875518829498314</v>
      </c>
      <c r="BC35" s="609">
        <f t="shared" si="16"/>
        <v>0.21875518829498314</v>
      </c>
      <c r="BD35" s="609">
        <f t="shared" si="16"/>
        <v>0.21875518829498314</v>
      </c>
      <c r="BE35" s="609">
        <f t="shared" si="16"/>
        <v>0.21875518829498314</v>
      </c>
      <c r="BF35" s="609">
        <f t="shared" si="16"/>
        <v>0.21875518829498314</v>
      </c>
      <c r="BG35" s="609">
        <f t="shared" si="16"/>
        <v>0.21875518829498314</v>
      </c>
      <c r="BH35" s="609">
        <f t="shared" si="16"/>
        <v>0.21875518829498314</v>
      </c>
      <c r="BI35" s="609">
        <f t="shared" si="16"/>
        <v>0.21875518829498314</v>
      </c>
    </row>
    <row r="36" spans="1:61" s="508" customFormat="1">
      <c r="A36" s="696" t="s">
        <v>57</v>
      </c>
      <c r="B36" s="694">
        <v>0.29788860940944312</v>
      </c>
      <c r="C36" s="694">
        <v>0.30359077514848781</v>
      </c>
      <c r="D36" s="694">
        <v>0.28874202541933247</v>
      </c>
      <c r="E36" s="694">
        <v>0.27593629358162519</v>
      </c>
      <c r="F36" s="694">
        <v>0.2561328045055854</v>
      </c>
      <c r="G36" s="694">
        <v>0.2440148149678612</v>
      </c>
      <c r="H36" s="694">
        <v>0.242565811339296</v>
      </c>
      <c r="I36" s="694">
        <v>0.24152833799787141</v>
      </c>
      <c r="J36" s="694">
        <v>0.24092324736913098</v>
      </c>
      <c r="K36" s="694">
        <v>0.2320215868160172</v>
      </c>
      <c r="L36" s="694">
        <v>0.22490582720354135</v>
      </c>
      <c r="M36" s="694">
        <v>0.22378231772835322</v>
      </c>
      <c r="N36" s="609">
        <f t="shared" ref="N36:BI36" si="17">+M36</f>
        <v>0.22378231772835322</v>
      </c>
      <c r="O36" s="609">
        <f t="shared" si="17"/>
        <v>0.22378231772835322</v>
      </c>
      <c r="P36" s="609">
        <f t="shared" si="17"/>
        <v>0.22378231772835322</v>
      </c>
      <c r="Q36" s="609">
        <f t="shared" si="17"/>
        <v>0.22378231772835322</v>
      </c>
      <c r="R36" s="609">
        <f t="shared" si="17"/>
        <v>0.22378231772835322</v>
      </c>
      <c r="S36" s="609">
        <f t="shared" si="17"/>
        <v>0.22378231772835322</v>
      </c>
      <c r="T36" s="609">
        <f t="shared" si="17"/>
        <v>0.22378231772835322</v>
      </c>
      <c r="U36" s="609">
        <f t="shared" si="17"/>
        <v>0.22378231772835322</v>
      </c>
      <c r="V36" s="609">
        <f t="shared" si="17"/>
        <v>0.22378231772835322</v>
      </c>
      <c r="W36" s="609">
        <f t="shared" si="17"/>
        <v>0.22378231772835322</v>
      </c>
      <c r="X36" s="609">
        <f t="shared" si="17"/>
        <v>0.22378231772835322</v>
      </c>
      <c r="Y36" s="609">
        <f t="shared" si="17"/>
        <v>0.22378231772835322</v>
      </c>
      <c r="Z36" s="609">
        <f t="shared" si="17"/>
        <v>0.22378231772835322</v>
      </c>
      <c r="AA36" s="609">
        <f t="shared" si="17"/>
        <v>0.22378231772835322</v>
      </c>
      <c r="AB36" s="609">
        <f t="shared" si="17"/>
        <v>0.22378231772835322</v>
      </c>
      <c r="AC36" s="609">
        <f t="shared" si="17"/>
        <v>0.22378231772835322</v>
      </c>
      <c r="AD36" s="609">
        <f t="shared" si="17"/>
        <v>0.22378231772835322</v>
      </c>
      <c r="AE36" s="609">
        <f t="shared" si="17"/>
        <v>0.22378231772835322</v>
      </c>
      <c r="AF36" s="609">
        <f t="shared" si="17"/>
        <v>0.22378231772835322</v>
      </c>
      <c r="AG36" s="609">
        <f t="shared" si="17"/>
        <v>0.22378231772835322</v>
      </c>
      <c r="AH36" s="609">
        <f t="shared" si="17"/>
        <v>0.22378231772835322</v>
      </c>
      <c r="AI36" s="609">
        <f t="shared" si="17"/>
        <v>0.22378231772835322</v>
      </c>
      <c r="AJ36" s="609">
        <f t="shared" si="17"/>
        <v>0.22378231772835322</v>
      </c>
      <c r="AK36" s="609">
        <f t="shared" si="17"/>
        <v>0.22378231772835322</v>
      </c>
      <c r="AL36" s="609">
        <f t="shared" si="17"/>
        <v>0.22378231772835322</v>
      </c>
      <c r="AM36" s="609">
        <f t="shared" si="17"/>
        <v>0.22378231772835322</v>
      </c>
      <c r="AN36" s="609">
        <f t="shared" si="17"/>
        <v>0.22378231772835322</v>
      </c>
      <c r="AO36" s="609">
        <f t="shared" si="17"/>
        <v>0.22378231772835322</v>
      </c>
      <c r="AP36" s="609">
        <f t="shared" si="17"/>
        <v>0.22378231772835322</v>
      </c>
      <c r="AQ36" s="609">
        <f t="shared" si="17"/>
        <v>0.22378231772835322</v>
      </c>
      <c r="AR36" s="609">
        <f t="shared" si="17"/>
        <v>0.22378231772835322</v>
      </c>
      <c r="AS36" s="609">
        <f t="shared" si="17"/>
        <v>0.22378231772835322</v>
      </c>
      <c r="AT36" s="609">
        <f t="shared" si="17"/>
        <v>0.22378231772835322</v>
      </c>
      <c r="AU36" s="609">
        <f t="shared" si="17"/>
        <v>0.22378231772835322</v>
      </c>
      <c r="AV36" s="609">
        <f t="shared" si="17"/>
        <v>0.22378231772835322</v>
      </c>
      <c r="AW36" s="609">
        <f t="shared" si="17"/>
        <v>0.22378231772835322</v>
      </c>
      <c r="AX36" s="609">
        <f t="shared" si="17"/>
        <v>0.22378231772835322</v>
      </c>
      <c r="AY36" s="609">
        <f t="shared" si="17"/>
        <v>0.22378231772835322</v>
      </c>
      <c r="AZ36" s="609">
        <f t="shared" si="17"/>
        <v>0.22378231772835322</v>
      </c>
      <c r="BA36" s="609">
        <f t="shared" si="17"/>
        <v>0.22378231772835322</v>
      </c>
      <c r="BB36" s="609">
        <f t="shared" si="17"/>
        <v>0.22378231772835322</v>
      </c>
      <c r="BC36" s="609">
        <f t="shared" si="17"/>
        <v>0.22378231772835322</v>
      </c>
      <c r="BD36" s="609">
        <f t="shared" si="17"/>
        <v>0.22378231772835322</v>
      </c>
      <c r="BE36" s="609">
        <f t="shared" si="17"/>
        <v>0.22378231772835322</v>
      </c>
      <c r="BF36" s="609">
        <f t="shared" si="17"/>
        <v>0.22378231772835322</v>
      </c>
      <c r="BG36" s="609">
        <f t="shared" si="17"/>
        <v>0.22378231772835322</v>
      </c>
      <c r="BH36" s="609">
        <f t="shared" si="17"/>
        <v>0.22378231772835322</v>
      </c>
      <c r="BI36" s="609">
        <f t="shared" si="17"/>
        <v>0.22378231772835322</v>
      </c>
    </row>
    <row r="37" spans="1:61" s="508" customFormat="1">
      <c r="A37" s="696" t="s">
        <v>58</v>
      </c>
      <c r="B37" s="694">
        <v>0.23570388608045523</v>
      </c>
      <c r="C37" s="694">
        <v>0.23790902069559233</v>
      </c>
      <c r="D37" s="694">
        <v>0.22912270211317867</v>
      </c>
      <c r="E37" s="694">
        <v>0.22069701683870002</v>
      </c>
      <c r="F37" s="694">
        <v>0.21416107983063631</v>
      </c>
      <c r="G37" s="694">
        <v>0.21272081789222094</v>
      </c>
      <c r="H37" s="694">
        <v>0.21309603865646073</v>
      </c>
      <c r="I37" s="694">
        <v>0.21378594238336635</v>
      </c>
      <c r="J37" s="694">
        <v>0.21491052039196434</v>
      </c>
      <c r="K37" s="694">
        <v>0.21680028128984263</v>
      </c>
      <c r="L37" s="694">
        <v>0.21764556793354661</v>
      </c>
      <c r="M37" s="694">
        <v>0.226187871702172</v>
      </c>
      <c r="N37" s="609">
        <f t="shared" ref="N37:BI37" si="18">+M37</f>
        <v>0.226187871702172</v>
      </c>
      <c r="O37" s="609">
        <f t="shared" si="18"/>
        <v>0.226187871702172</v>
      </c>
      <c r="P37" s="609">
        <f t="shared" si="18"/>
        <v>0.226187871702172</v>
      </c>
      <c r="Q37" s="609">
        <f t="shared" si="18"/>
        <v>0.226187871702172</v>
      </c>
      <c r="R37" s="609">
        <f t="shared" si="18"/>
        <v>0.226187871702172</v>
      </c>
      <c r="S37" s="609">
        <f t="shared" si="18"/>
        <v>0.226187871702172</v>
      </c>
      <c r="T37" s="609">
        <f t="shared" si="18"/>
        <v>0.226187871702172</v>
      </c>
      <c r="U37" s="609">
        <f t="shared" si="18"/>
        <v>0.226187871702172</v>
      </c>
      <c r="V37" s="609">
        <f t="shared" si="18"/>
        <v>0.226187871702172</v>
      </c>
      <c r="W37" s="609">
        <f t="shared" si="18"/>
        <v>0.226187871702172</v>
      </c>
      <c r="X37" s="609">
        <f t="shared" si="18"/>
        <v>0.226187871702172</v>
      </c>
      <c r="Y37" s="609">
        <f t="shared" si="18"/>
        <v>0.226187871702172</v>
      </c>
      <c r="Z37" s="609">
        <f t="shared" si="18"/>
        <v>0.226187871702172</v>
      </c>
      <c r="AA37" s="609">
        <f t="shared" si="18"/>
        <v>0.226187871702172</v>
      </c>
      <c r="AB37" s="609">
        <f t="shared" si="18"/>
        <v>0.226187871702172</v>
      </c>
      <c r="AC37" s="609">
        <f t="shared" si="18"/>
        <v>0.226187871702172</v>
      </c>
      <c r="AD37" s="609">
        <f t="shared" si="18"/>
        <v>0.226187871702172</v>
      </c>
      <c r="AE37" s="609">
        <f t="shared" si="18"/>
        <v>0.226187871702172</v>
      </c>
      <c r="AF37" s="609">
        <f t="shared" si="18"/>
        <v>0.226187871702172</v>
      </c>
      <c r="AG37" s="609">
        <f t="shared" si="18"/>
        <v>0.226187871702172</v>
      </c>
      <c r="AH37" s="609">
        <f t="shared" si="18"/>
        <v>0.226187871702172</v>
      </c>
      <c r="AI37" s="609">
        <f t="shared" si="18"/>
        <v>0.226187871702172</v>
      </c>
      <c r="AJ37" s="609">
        <f t="shared" si="18"/>
        <v>0.226187871702172</v>
      </c>
      <c r="AK37" s="609">
        <f t="shared" si="18"/>
        <v>0.226187871702172</v>
      </c>
      <c r="AL37" s="609">
        <f t="shared" si="18"/>
        <v>0.226187871702172</v>
      </c>
      <c r="AM37" s="609">
        <f t="shared" si="18"/>
        <v>0.226187871702172</v>
      </c>
      <c r="AN37" s="609">
        <f t="shared" si="18"/>
        <v>0.226187871702172</v>
      </c>
      <c r="AO37" s="609">
        <f t="shared" si="18"/>
        <v>0.226187871702172</v>
      </c>
      <c r="AP37" s="609">
        <f t="shared" si="18"/>
        <v>0.226187871702172</v>
      </c>
      <c r="AQ37" s="609">
        <f t="shared" si="18"/>
        <v>0.226187871702172</v>
      </c>
      <c r="AR37" s="609">
        <f t="shared" si="18"/>
        <v>0.226187871702172</v>
      </c>
      <c r="AS37" s="609">
        <f t="shared" si="18"/>
        <v>0.226187871702172</v>
      </c>
      <c r="AT37" s="609">
        <f t="shared" si="18"/>
        <v>0.226187871702172</v>
      </c>
      <c r="AU37" s="609">
        <f t="shared" si="18"/>
        <v>0.226187871702172</v>
      </c>
      <c r="AV37" s="609">
        <f t="shared" si="18"/>
        <v>0.226187871702172</v>
      </c>
      <c r="AW37" s="609">
        <f t="shared" si="18"/>
        <v>0.226187871702172</v>
      </c>
      <c r="AX37" s="609">
        <f t="shared" si="18"/>
        <v>0.226187871702172</v>
      </c>
      <c r="AY37" s="609">
        <f t="shared" si="18"/>
        <v>0.226187871702172</v>
      </c>
      <c r="AZ37" s="609">
        <f t="shared" si="18"/>
        <v>0.226187871702172</v>
      </c>
      <c r="BA37" s="609">
        <f t="shared" si="18"/>
        <v>0.226187871702172</v>
      </c>
      <c r="BB37" s="609">
        <f t="shared" si="18"/>
        <v>0.226187871702172</v>
      </c>
      <c r="BC37" s="609">
        <f t="shared" si="18"/>
        <v>0.226187871702172</v>
      </c>
      <c r="BD37" s="609">
        <f t="shared" si="18"/>
        <v>0.226187871702172</v>
      </c>
      <c r="BE37" s="609">
        <f t="shared" si="18"/>
        <v>0.226187871702172</v>
      </c>
      <c r="BF37" s="609">
        <f t="shared" si="18"/>
        <v>0.226187871702172</v>
      </c>
      <c r="BG37" s="609">
        <f t="shared" si="18"/>
        <v>0.226187871702172</v>
      </c>
      <c r="BH37" s="609">
        <f t="shared" si="18"/>
        <v>0.226187871702172</v>
      </c>
      <c r="BI37" s="609">
        <f t="shared" si="18"/>
        <v>0.226187871702172</v>
      </c>
    </row>
    <row r="38" spans="1:61" s="508" customFormat="1">
      <c r="A38" s="696" t="s">
        <v>114</v>
      </c>
      <c r="B38" s="694">
        <v>0.18690855254026759</v>
      </c>
      <c r="C38" s="694">
        <v>0.20306631580236426</v>
      </c>
      <c r="D38" s="694">
        <v>0.19794957414301073</v>
      </c>
      <c r="E38" s="694">
        <v>0.19302617707505698</v>
      </c>
      <c r="F38" s="694">
        <v>0.18994991789169799</v>
      </c>
      <c r="G38" s="694">
        <v>0.18934598039742812</v>
      </c>
      <c r="H38" s="694">
        <v>0.19102341169229398</v>
      </c>
      <c r="I38" s="694">
        <v>0.19285651886479005</v>
      </c>
      <c r="J38" s="694">
        <v>0.1947992496136097</v>
      </c>
      <c r="K38" s="694">
        <v>0.20167915075617232</v>
      </c>
      <c r="L38" s="694">
        <v>0.20770716072191683</v>
      </c>
      <c r="M38" s="694">
        <v>0.21691090060939039</v>
      </c>
      <c r="N38" s="609">
        <f t="shared" ref="N38:BI38" si="19">+M38</f>
        <v>0.21691090060939039</v>
      </c>
      <c r="O38" s="609">
        <f t="shared" si="19"/>
        <v>0.21691090060939039</v>
      </c>
      <c r="P38" s="609">
        <f t="shared" si="19"/>
        <v>0.21691090060939039</v>
      </c>
      <c r="Q38" s="609">
        <f t="shared" si="19"/>
        <v>0.21691090060939039</v>
      </c>
      <c r="R38" s="609">
        <f t="shared" si="19"/>
        <v>0.21691090060939039</v>
      </c>
      <c r="S38" s="609">
        <f t="shared" si="19"/>
        <v>0.21691090060939039</v>
      </c>
      <c r="T38" s="609">
        <f t="shared" si="19"/>
        <v>0.21691090060939039</v>
      </c>
      <c r="U38" s="609">
        <f t="shared" si="19"/>
        <v>0.21691090060939039</v>
      </c>
      <c r="V38" s="609">
        <f t="shared" si="19"/>
        <v>0.21691090060939039</v>
      </c>
      <c r="W38" s="609">
        <f t="shared" si="19"/>
        <v>0.21691090060939039</v>
      </c>
      <c r="X38" s="609">
        <f t="shared" si="19"/>
        <v>0.21691090060939039</v>
      </c>
      <c r="Y38" s="609">
        <f t="shared" si="19"/>
        <v>0.21691090060939039</v>
      </c>
      <c r="Z38" s="609">
        <f t="shared" si="19"/>
        <v>0.21691090060939039</v>
      </c>
      <c r="AA38" s="609">
        <f t="shared" si="19"/>
        <v>0.21691090060939039</v>
      </c>
      <c r="AB38" s="609">
        <f t="shared" si="19"/>
        <v>0.21691090060939039</v>
      </c>
      <c r="AC38" s="609">
        <f t="shared" si="19"/>
        <v>0.21691090060939039</v>
      </c>
      <c r="AD38" s="609">
        <f t="shared" si="19"/>
        <v>0.21691090060939039</v>
      </c>
      <c r="AE38" s="609">
        <f t="shared" si="19"/>
        <v>0.21691090060939039</v>
      </c>
      <c r="AF38" s="609">
        <f t="shared" si="19"/>
        <v>0.21691090060939039</v>
      </c>
      <c r="AG38" s="609">
        <f t="shared" si="19"/>
        <v>0.21691090060939039</v>
      </c>
      <c r="AH38" s="609">
        <f t="shared" si="19"/>
        <v>0.21691090060939039</v>
      </c>
      <c r="AI38" s="609">
        <f t="shared" si="19"/>
        <v>0.21691090060939039</v>
      </c>
      <c r="AJ38" s="609">
        <f t="shared" si="19"/>
        <v>0.21691090060939039</v>
      </c>
      <c r="AK38" s="609">
        <f t="shared" si="19"/>
        <v>0.21691090060939039</v>
      </c>
      <c r="AL38" s="609">
        <f t="shared" si="19"/>
        <v>0.21691090060939039</v>
      </c>
      <c r="AM38" s="609">
        <f t="shared" si="19"/>
        <v>0.21691090060939039</v>
      </c>
      <c r="AN38" s="609">
        <f t="shared" si="19"/>
        <v>0.21691090060939039</v>
      </c>
      <c r="AO38" s="609">
        <f t="shared" si="19"/>
        <v>0.21691090060939039</v>
      </c>
      <c r="AP38" s="609">
        <f t="shared" si="19"/>
        <v>0.21691090060939039</v>
      </c>
      <c r="AQ38" s="609">
        <f t="shared" si="19"/>
        <v>0.21691090060939039</v>
      </c>
      <c r="AR38" s="609">
        <f t="shared" si="19"/>
        <v>0.21691090060939039</v>
      </c>
      <c r="AS38" s="609">
        <f t="shared" si="19"/>
        <v>0.21691090060939039</v>
      </c>
      <c r="AT38" s="609">
        <f t="shared" si="19"/>
        <v>0.21691090060939039</v>
      </c>
      <c r="AU38" s="609">
        <f t="shared" si="19"/>
        <v>0.21691090060939039</v>
      </c>
      <c r="AV38" s="609">
        <f t="shared" si="19"/>
        <v>0.21691090060939039</v>
      </c>
      <c r="AW38" s="609">
        <f t="shared" si="19"/>
        <v>0.21691090060939039</v>
      </c>
      <c r="AX38" s="609">
        <f t="shared" si="19"/>
        <v>0.21691090060939039</v>
      </c>
      <c r="AY38" s="609">
        <f t="shared" si="19"/>
        <v>0.21691090060939039</v>
      </c>
      <c r="AZ38" s="609">
        <f t="shared" si="19"/>
        <v>0.21691090060939039</v>
      </c>
      <c r="BA38" s="609">
        <f t="shared" si="19"/>
        <v>0.21691090060939039</v>
      </c>
      <c r="BB38" s="609">
        <f t="shared" si="19"/>
        <v>0.21691090060939039</v>
      </c>
      <c r="BC38" s="609">
        <f t="shared" si="19"/>
        <v>0.21691090060939039</v>
      </c>
      <c r="BD38" s="609">
        <f t="shared" si="19"/>
        <v>0.21691090060939039</v>
      </c>
      <c r="BE38" s="609">
        <f t="shared" si="19"/>
        <v>0.21691090060939039</v>
      </c>
      <c r="BF38" s="609">
        <f t="shared" si="19"/>
        <v>0.21691090060939039</v>
      </c>
      <c r="BG38" s="609">
        <f t="shared" si="19"/>
        <v>0.21691090060939039</v>
      </c>
      <c r="BH38" s="609">
        <f t="shared" si="19"/>
        <v>0.21691090060939039</v>
      </c>
      <c r="BI38" s="609">
        <f t="shared" si="19"/>
        <v>0.21691090060939039</v>
      </c>
    </row>
    <row r="39" spans="1:61" s="508" customFormat="1">
      <c r="A39" s="696" t="s">
        <v>224</v>
      </c>
      <c r="B39" s="694">
        <v>0.24090677874281113</v>
      </c>
      <c r="C39" s="694">
        <v>0.27878900739472695</v>
      </c>
      <c r="D39" s="694">
        <v>0.26593412796489785</v>
      </c>
      <c r="E39" s="694">
        <v>0.25432500497917565</v>
      </c>
      <c r="F39" s="694">
        <v>0.24142114405066595</v>
      </c>
      <c r="G39" s="694">
        <v>0.23453135050311699</v>
      </c>
      <c r="H39" s="694">
        <v>0.23295198667090264</v>
      </c>
      <c r="I39" s="694">
        <v>0.23183169833643794</v>
      </c>
      <c r="J39" s="694">
        <v>0.23124471119866691</v>
      </c>
      <c r="K39" s="694">
        <v>0.22879016682325784</v>
      </c>
      <c r="L39" s="694">
        <v>0.22945447097309063</v>
      </c>
      <c r="M39" s="694">
        <v>0.22371270831332768</v>
      </c>
      <c r="N39" s="609">
        <f t="shared" ref="N39:BI39" si="20">+M39</f>
        <v>0.22371270831332768</v>
      </c>
      <c r="O39" s="609">
        <f t="shared" si="20"/>
        <v>0.22371270831332768</v>
      </c>
      <c r="P39" s="609">
        <f t="shared" si="20"/>
        <v>0.22371270831332768</v>
      </c>
      <c r="Q39" s="609">
        <f t="shared" si="20"/>
        <v>0.22371270831332768</v>
      </c>
      <c r="R39" s="609">
        <f t="shared" si="20"/>
        <v>0.22371270831332768</v>
      </c>
      <c r="S39" s="609">
        <f t="shared" si="20"/>
        <v>0.22371270831332768</v>
      </c>
      <c r="T39" s="609">
        <f t="shared" si="20"/>
        <v>0.22371270831332768</v>
      </c>
      <c r="U39" s="609">
        <f t="shared" si="20"/>
        <v>0.22371270831332768</v>
      </c>
      <c r="V39" s="609">
        <f t="shared" si="20"/>
        <v>0.22371270831332768</v>
      </c>
      <c r="W39" s="609">
        <f t="shared" si="20"/>
        <v>0.22371270831332768</v>
      </c>
      <c r="X39" s="609">
        <f t="shared" si="20"/>
        <v>0.22371270831332768</v>
      </c>
      <c r="Y39" s="609">
        <f t="shared" si="20"/>
        <v>0.22371270831332768</v>
      </c>
      <c r="Z39" s="609">
        <f t="shared" si="20"/>
        <v>0.22371270831332768</v>
      </c>
      <c r="AA39" s="609">
        <f t="shared" si="20"/>
        <v>0.22371270831332768</v>
      </c>
      <c r="AB39" s="609">
        <f t="shared" si="20"/>
        <v>0.22371270831332768</v>
      </c>
      <c r="AC39" s="609">
        <f t="shared" si="20"/>
        <v>0.22371270831332768</v>
      </c>
      <c r="AD39" s="609">
        <f t="shared" si="20"/>
        <v>0.22371270831332768</v>
      </c>
      <c r="AE39" s="609">
        <f t="shared" si="20"/>
        <v>0.22371270831332768</v>
      </c>
      <c r="AF39" s="609">
        <f t="shared" si="20"/>
        <v>0.22371270831332768</v>
      </c>
      <c r="AG39" s="609">
        <f t="shared" si="20"/>
        <v>0.22371270831332768</v>
      </c>
      <c r="AH39" s="609">
        <f t="shared" si="20"/>
        <v>0.22371270831332768</v>
      </c>
      <c r="AI39" s="609">
        <f t="shared" si="20"/>
        <v>0.22371270831332768</v>
      </c>
      <c r="AJ39" s="609">
        <f t="shared" si="20"/>
        <v>0.22371270831332768</v>
      </c>
      <c r="AK39" s="609">
        <f t="shared" si="20"/>
        <v>0.22371270831332768</v>
      </c>
      <c r="AL39" s="609">
        <f t="shared" si="20"/>
        <v>0.22371270831332768</v>
      </c>
      <c r="AM39" s="609">
        <f t="shared" si="20"/>
        <v>0.22371270831332768</v>
      </c>
      <c r="AN39" s="609">
        <f t="shared" si="20"/>
        <v>0.22371270831332768</v>
      </c>
      <c r="AO39" s="609">
        <f t="shared" si="20"/>
        <v>0.22371270831332768</v>
      </c>
      <c r="AP39" s="609">
        <f t="shared" si="20"/>
        <v>0.22371270831332768</v>
      </c>
      <c r="AQ39" s="609">
        <f t="shared" si="20"/>
        <v>0.22371270831332768</v>
      </c>
      <c r="AR39" s="609">
        <f t="shared" si="20"/>
        <v>0.22371270831332768</v>
      </c>
      <c r="AS39" s="609">
        <f t="shared" si="20"/>
        <v>0.22371270831332768</v>
      </c>
      <c r="AT39" s="609">
        <f t="shared" si="20"/>
        <v>0.22371270831332768</v>
      </c>
      <c r="AU39" s="609">
        <f t="shared" si="20"/>
        <v>0.22371270831332768</v>
      </c>
      <c r="AV39" s="609">
        <f t="shared" si="20"/>
        <v>0.22371270831332768</v>
      </c>
      <c r="AW39" s="609">
        <f t="shared" si="20"/>
        <v>0.22371270831332768</v>
      </c>
      <c r="AX39" s="609">
        <f t="shared" si="20"/>
        <v>0.22371270831332768</v>
      </c>
      <c r="AY39" s="609">
        <f t="shared" si="20"/>
        <v>0.22371270831332768</v>
      </c>
      <c r="AZ39" s="609">
        <f t="shared" si="20"/>
        <v>0.22371270831332768</v>
      </c>
      <c r="BA39" s="609">
        <f t="shared" si="20"/>
        <v>0.22371270831332768</v>
      </c>
      <c r="BB39" s="609">
        <f t="shared" si="20"/>
        <v>0.22371270831332768</v>
      </c>
      <c r="BC39" s="609">
        <f t="shared" si="20"/>
        <v>0.22371270831332768</v>
      </c>
      <c r="BD39" s="609">
        <f t="shared" si="20"/>
        <v>0.22371270831332768</v>
      </c>
      <c r="BE39" s="609">
        <f t="shared" si="20"/>
        <v>0.22371270831332768</v>
      </c>
      <c r="BF39" s="609">
        <f t="shared" si="20"/>
        <v>0.22371270831332768</v>
      </c>
      <c r="BG39" s="609">
        <f t="shared" si="20"/>
        <v>0.22371270831332768</v>
      </c>
      <c r="BH39" s="609">
        <f t="shared" si="20"/>
        <v>0.22371270831332768</v>
      </c>
      <c r="BI39" s="609">
        <f t="shared" si="20"/>
        <v>0.22371270831332768</v>
      </c>
    </row>
    <row r="41" spans="1:61" ht="15.9">
      <c r="A41" s="225" t="s">
        <v>737</v>
      </c>
    </row>
    <row r="43" spans="1:61">
      <c r="B43" s="228">
        <v>2005</v>
      </c>
      <c r="C43" s="228">
        <v>2015</v>
      </c>
      <c r="D43" s="228">
        <v>2025</v>
      </c>
      <c r="E43" s="228">
        <v>2035</v>
      </c>
      <c r="F43" s="228">
        <v>2045</v>
      </c>
      <c r="G43" s="228">
        <v>2055</v>
      </c>
      <c r="H43" s="228">
        <v>2065</v>
      </c>
      <c r="I43" s="228">
        <v>2075</v>
      </c>
      <c r="J43" s="228">
        <v>2085</v>
      </c>
      <c r="K43" s="228">
        <v>2095</v>
      </c>
      <c r="L43" s="228">
        <v>2105</v>
      </c>
      <c r="M43" s="228">
        <v>2115</v>
      </c>
      <c r="N43" s="228">
        <v>2125</v>
      </c>
      <c r="O43" s="228">
        <v>2135</v>
      </c>
      <c r="P43" s="228">
        <v>2145</v>
      </c>
      <c r="Q43" s="228">
        <v>2155</v>
      </c>
      <c r="R43" s="228">
        <v>2165</v>
      </c>
      <c r="S43" s="228">
        <v>2175</v>
      </c>
      <c r="T43" s="228">
        <v>2185</v>
      </c>
      <c r="U43" s="228">
        <v>2195</v>
      </c>
      <c r="V43" s="228">
        <v>2205</v>
      </c>
      <c r="W43" s="228">
        <v>2215</v>
      </c>
      <c r="X43" s="228">
        <v>2225</v>
      </c>
      <c r="Y43" s="228">
        <v>2235</v>
      </c>
      <c r="Z43" s="228">
        <v>2245</v>
      </c>
      <c r="AA43" s="228">
        <v>2255</v>
      </c>
      <c r="AB43" s="228">
        <v>2265</v>
      </c>
      <c r="AC43" s="228">
        <v>2275</v>
      </c>
      <c r="AD43" s="228">
        <v>2285</v>
      </c>
      <c r="AE43" s="228">
        <v>2295</v>
      </c>
      <c r="AF43" s="228">
        <v>2305</v>
      </c>
      <c r="AG43" s="228">
        <v>2315</v>
      </c>
      <c r="AH43" s="228">
        <v>2325</v>
      </c>
      <c r="AI43" s="228">
        <v>2335</v>
      </c>
      <c r="AJ43" s="228">
        <v>2345</v>
      </c>
      <c r="AK43" s="228">
        <v>2355</v>
      </c>
      <c r="AL43" s="228">
        <v>2365</v>
      </c>
      <c r="AM43" s="228">
        <v>2375</v>
      </c>
      <c r="AN43" s="228">
        <v>2385</v>
      </c>
      <c r="AO43" s="228">
        <v>2395</v>
      </c>
      <c r="AP43" s="228">
        <v>2405</v>
      </c>
      <c r="AQ43" s="228">
        <v>2415</v>
      </c>
      <c r="AR43" s="228">
        <v>2425</v>
      </c>
      <c r="AS43" s="228">
        <v>2435</v>
      </c>
      <c r="AT43" s="228">
        <v>2445</v>
      </c>
      <c r="AU43" s="228">
        <v>2455</v>
      </c>
      <c r="AV43" s="228">
        <v>2465</v>
      </c>
      <c r="AW43" s="228">
        <v>2475</v>
      </c>
      <c r="AX43" s="228">
        <v>2485</v>
      </c>
      <c r="AY43" s="228">
        <v>2495</v>
      </c>
      <c r="AZ43" s="228">
        <v>2505</v>
      </c>
      <c r="BA43" s="228">
        <v>2515</v>
      </c>
      <c r="BB43" s="228">
        <v>2525</v>
      </c>
      <c r="BC43" s="228">
        <v>2535</v>
      </c>
      <c r="BD43" s="228">
        <v>2545</v>
      </c>
      <c r="BE43" s="228">
        <v>2555</v>
      </c>
      <c r="BF43" s="228">
        <v>2565</v>
      </c>
      <c r="BG43" s="228">
        <v>2575</v>
      </c>
      <c r="BH43" s="228">
        <v>2585</v>
      </c>
      <c r="BI43" s="228">
        <v>2595</v>
      </c>
    </row>
    <row r="44" spans="1:61" ht="15.45">
      <c r="A44" s="235" t="s">
        <v>738</v>
      </c>
    </row>
    <row r="45" spans="1:61">
      <c r="B45" s="228" t="s">
        <v>104</v>
      </c>
      <c r="C45" s="228" t="s">
        <v>105</v>
      </c>
      <c r="D45" s="228" t="s">
        <v>51</v>
      </c>
      <c r="E45" s="228" t="s">
        <v>52</v>
      </c>
      <c r="F45" s="228" t="s">
        <v>53</v>
      </c>
      <c r="G45" s="228" t="s">
        <v>54</v>
      </c>
      <c r="H45" s="228" t="s">
        <v>55</v>
      </c>
      <c r="I45" s="228" t="s">
        <v>56</v>
      </c>
      <c r="J45" s="228" t="s">
        <v>57</v>
      </c>
      <c r="K45" s="228" t="s">
        <v>58</v>
      </c>
      <c r="L45" s="228" t="s">
        <v>114</v>
      </c>
      <c r="M45" s="228" t="s">
        <v>224</v>
      </c>
    </row>
    <row r="46" spans="1:61">
      <c r="A46" s="228" t="s">
        <v>827</v>
      </c>
      <c r="B46" s="228">
        <v>1</v>
      </c>
      <c r="C46" s="228">
        <v>1</v>
      </c>
      <c r="D46" s="228">
        <v>1</v>
      </c>
      <c r="E46" s="228">
        <v>1</v>
      </c>
      <c r="F46" s="228">
        <v>1</v>
      </c>
      <c r="G46" s="228">
        <v>1</v>
      </c>
      <c r="H46" s="228">
        <v>1</v>
      </c>
      <c r="I46" s="228">
        <v>1</v>
      </c>
      <c r="J46" s="228">
        <v>1</v>
      </c>
      <c r="K46" s="228">
        <v>1</v>
      </c>
      <c r="L46" s="228">
        <v>1</v>
      </c>
      <c r="M46" s="228">
        <v>1</v>
      </c>
    </row>
    <row r="47" spans="1:61">
      <c r="A47" s="228" t="s">
        <v>739</v>
      </c>
      <c r="B47" s="228">
        <v>2010</v>
      </c>
      <c r="C47" s="228">
        <v>2010</v>
      </c>
      <c r="D47" s="228">
        <v>2010</v>
      </c>
      <c r="E47" s="228">
        <v>2010</v>
      </c>
      <c r="F47" s="228">
        <v>2010</v>
      </c>
      <c r="G47" s="228">
        <v>2010</v>
      </c>
      <c r="H47" s="228">
        <v>2010</v>
      </c>
      <c r="I47" s="228">
        <v>2010</v>
      </c>
      <c r="J47" s="228">
        <v>2010</v>
      </c>
      <c r="K47" s="228">
        <v>2010</v>
      </c>
      <c r="L47" s="228">
        <v>2010</v>
      </c>
      <c r="M47" s="228">
        <v>2010</v>
      </c>
    </row>
    <row r="48" spans="1:61">
      <c r="A48" s="228" t="s">
        <v>164</v>
      </c>
      <c r="B48" s="228">
        <v>1</v>
      </c>
      <c r="C48" s="228">
        <v>1</v>
      </c>
      <c r="D48" s="228">
        <v>1</v>
      </c>
      <c r="E48" s="228">
        <v>1</v>
      </c>
      <c r="F48" s="228">
        <v>1</v>
      </c>
      <c r="G48" s="228">
        <v>1</v>
      </c>
      <c r="H48" s="228">
        <v>1</v>
      </c>
      <c r="I48" s="228">
        <v>1</v>
      </c>
      <c r="J48" s="228">
        <v>1</v>
      </c>
      <c r="K48" s="228">
        <v>1</v>
      </c>
      <c r="L48" s="228">
        <v>1</v>
      </c>
      <c r="M48" s="228">
        <v>1</v>
      </c>
    </row>
    <row r="49" spans="1:61">
      <c r="A49" s="228" t="s">
        <v>163</v>
      </c>
      <c r="B49" s="228">
        <v>1</v>
      </c>
      <c r="C49" s="228">
        <v>1</v>
      </c>
      <c r="D49" s="228">
        <v>1</v>
      </c>
      <c r="E49" s="228">
        <v>1</v>
      </c>
      <c r="F49" s="228">
        <v>1</v>
      </c>
      <c r="G49" s="228">
        <v>1</v>
      </c>
      <c r="H49" s="228">
        <v>1</v>
      </c>
      <c r="I49" s="228">
        <v>1</v>
      </c>
      <c r="J49" s="228">
        <v>1</v>
      </c>
      <c r="K49" s="228">
        <v>1</v>
      </c>
      <c r="L49" s="228">
        <v>1</v>
      </c>
      <c r="M49" s="228">
        <v>1</v>
      </c>
    </row>
    <row r="50" spans="1:61">
      <c r="A50" s="228" t="s">
        <v>194</v>
      </c>
      <c r="B50" s="228">
        <f>+Parameters!F113</f>
        <v>0</v>
      </c>
      <c r="C50" s="228">
        <f>+Parameters!G113</f>
        <v>0</v>
      </c>
      <c r="D50" s="228">
        <f>+Parameters!H113</f>
        <v>0</v>
      </c>
      <c r="E50" s="228">
        <f>+Parameters!I113</f>
        <v>0</v>
      </c>
      <c r="F50" s="228">
        <f>+Parameters!J113</f>
        <v>0</v>
      </c>
      <c r="G50" s="228">
        <f>+Parameters!K113</f>
        <v>0</v>
      </c>
      <c r="H50" s="228">
        <f>+Parameters!L113</f>
        <v>0</v>
      </c>
      <c r="I50" s="228">
        <f>+Parameters!M113</f>
        <v>0</v>
      </c>
      <c r="J50" s="228">
        <f>+Parameters!N113</f>
        <v>0</v>
      </c>
      <c r="K50" s="228">
        <f>+Parameters!O113</f>
        <v>0</v>
      </c>
      <c r="L50" s="228">
        <f>+Parameters!P113</f>
        <v>0</v>
      </c>
      <c r="M50" s="228">
        <f>+Parameters!Q113</f>
        <v>0</v>
      </c>
    </row>
    <row r="52" spans="1:61" ht="15.9">
      <c r="A52" s="225" t="s">
        <v>829</v>
      </c>
    </row>
    <row r="54" spans="1:61" ht="15.45">
      <c r="A54" s="236" t="s">
        <v>946</v>
      </c>
    </row>
    <row r="55" spans="1:61" ht="15.45">
      <c r="A55" s="236" t="s">
        <v>828</v>
      </c>
    </row>
    <row r="56" spans="1:61" s="496" customFormat="1">
      <c r="A56" s="495" t="s">
        <v>104</v>
      </c>
      <c r="B56" s="496">
        <f>+Copen!V70</f>
        <v>0</v>
      </c>
      <c r="C56" s="496">
        <f>+Copen!X70</f>
        <v>1</v>
      </c>
      <c r="D56" s="496">
        <f>+Copen!Z70</f>
        <v>1</v>
      </c>
      <c r="E56" s="496">
        <f>+Copen!AB70</f>
        <v>1</v>
      </c>
      <c r="F56" s="496">
        <f>+Copen!AD70</f>
        <v>1</v>
      </c>
      <c r="G56" s="496">
        <f>+Copen!AF70</f>
        <v>1</v>
      </c>
      <c r="H56" s="496">
        <f>+Copen!AH70</f>
        <v>1</v>
      </c>
      <c r="I56" s="496">
        <f>+Copen!AJ70</f>
        <v>1</v>
      </c>
      <c r="J56" s="497">
        <f>+Copen!AL70</f>
        <v>1</v>
      </c>
      <c r="K56" s="497">
        <f>+Copen!AN70</f>
        <v>1</v>
      </c>
      <c r="L56" s="497">
        <f>+Copen!AP70</f>
        <v>1</v>
      </c>
      <c r="M56" s="497">
        <f>+Copen!AR70</f>
        <v>1</v>
      </c>
      <c r="N56" s="497">
        <f>+Copen!AT70</f>
        <v>1</v>
      </c>
      <c r="O56" s="497">
        <f>+Copen!AV70</f>
        <v>1</v>
      </c>
      <c r="P56" s="497">
        <f>+Copen!AX70</f>
        <v>1</v>
      </c>
      <c r="Q56" s="496">
        <f>+P56</f>
        <v>1</v>
      </c>
      <c r="R56" s="496">
        <f t="shared" ref="R56:BI56" si="21">+Q56</f>
        <v>1</v>
      </c>
      <c r="S56" s="496">
        <f t="shared" si="21"/>
        <v>1</v>
      </c>
      <c r="T56" s="496">
        <f t="shared" si="21"/>
        <v>1</v>
      </c>
      <c r="U56" s="496">
        <f t="shared" si="21"/>
        <v>1</v>
      </c>
      <c r="V56" s="496">
        <f t="shared" si="21"/>
        <v>1</v>
      </c>
      <c r="W56" s="496">
        <f t="shared" si="21"/>
        <v>1</v>
      </c>
      <c r="X56" s="496">
        <f t="shared" si="21"/>
        <v>1</v>
      </c>
      <c r="Y56" s="496">
        <f t="shared" si="21"/>
        <v>1</v>
      </c>
      <c r="Z56" s="496">
        <f t="shared" si="21"/>
        <v>1</v>
      </c>
      <c r="AA56" s="496">
        <f t="shared" si="21"/>
        <v>1</v>
      </c>
      <c r="AB56" s="496">
        <f t="shared" si="21"/>
        <v>1</v>
      </c>
      <c r="AC56" s="496">
        <f t="shared" si="21"/>
        <v>1</v>
      </c>
      <c r="AD56" s="496">
        <f t="shared" si="21"/>
        <v>1</v>
      </c>
      <c r="AE56" s="496">
        <f t="shared" si="21"/>
        <v>1</v>
      </c>
      <c r="AF56" s="496">
        <f t="shared" si="21"/>
        <v>1</v>
      </c>
      <c r="AG56" s="496">
        <f t="shared" si="21"/>
        <v>1</v>
      </c>
      <c r="AH56" s="496">
        <f t="shared" si="21"/>
        <v>1</v>
      </c>
      <c r="AI56" s="496">
        <f t="shared" si="21"/>
        <v>1</v>
      </c>
      <c r="AJ56" s="496">
        <f t="shared" si="21"/>
        <v>1</v>
      </c>
      <c r="AK56" s="496">
        <f t="shared" si="21"/>
        <v>1</v>
      </c>
      <c r="AL56" s="496">
        <f t="shared" si="21"/>
        <v>1</v>
      </c>
      <c r="AM56" s="496">
        <f t="shared" si="21"/>
        <v>1</v>
      </c>
      <c r="AN56" s="496">
        <f t="shared" si="21"/>
        <v>1</v>
      </c>
      <c r="AO56" s="496">
        <f t="shared" si="21"/>
        <v>1</v>
      </c>
      <c r="AP56" s="496">
        <f t="shared" si="21"/>
        <v>1</v>
      </c>
      <c r="AQ56" s="496">
        <f t="shared" si="21"/>
        <v>1</v>
      </c>
      <c r="AR56" s="496">
        <f t="shared" si="21"/>
        <v>1</v>
      </c>
      <c r="AS56" s="496">
        <f t="shared" si="21"/>
        <v>1</v>
      </c>
      <c r="AT56" s="496">
        <f t="shared" si="21"/>
        <v>1</v>
      </c>
      <c r="AU56" s="496">
        <f t="shared" si="21"/>
        <v>1</v>
      </c>
      <c r="AV56" s="496">
        <f t="shared" si="21"/>
        <v>1</v>
      </c>
      <c r="AW56" s="496">
        <f t="shared" si="21"/>
        <v>1</v>
      </c>
      <c r="AX56" s="496">
        <f t="shared" si="21"/>
        <v>1</v>
      </c>
      <c r="AY56" s="496">
        <f t="shared" si="21"/>
        <v>1</v>
      </c>
      <c r="AZ56" s="496">
        <f t="shared" si="21"/>
        <v>1</v>
      </c>
      <c r="BA56" s="496">
        <f t="shared" si="21"/>
        <v>1</v>
      </c>
      <c r="BB56" s="496">
        <f t="shared" si="21"/>
        <v>1</v>
      </c>
      <c r="BC56" s="496">
        <f t="shared" si="21"/>
        <v>1</v>
      </c>
      <c r="BD56" s="496">
        <f t="shared" si="21"/>
        <v>1</v>
      </c>
      <c r="BE56" s="496">
        <f t="shared" si="21"/>
        <v>1</v>
      </c>
      <c r="BF56" s="496">
        <f t="shared" si="21"/>
        <v>1</v>
      </c>
      <c r="BG56" s="496">
        <f t="shared" si="21"/>
        <v>1</v>
      </c>
      <c r="BH56" s="496">
        <f t="shared" si="21"/>
        <v>1</v>
      </c>
      <c r="BI56" s="496">
        <f t="shared" si="21"/>
        <v>1</v>
      </c>
    </row>
    <row r="57" spans="1:61" s="496" customFormat="1">
      <c r="A57" s="495" t="s">
        <v>105</v>
      </c>
      <c r="B57" s="496">
        <f>+Copen!V71</f>
        <v>0</v>
      </c>
      <c r="C57" s="496">
        <f>+Copen!X71</f>
        <v>1</v>
      </c>
      <c r="D57" s="496">
        <f>+Copen!Z71</f>
        <v>1</v>
      </c>
      <c r="E57" s="496">
        <f>+Copen!AB71</f>
        <v>1</v>
      </c>
      <c r="F57" s="496">
        <f>+Copen!AD71</f>
        <v>1</v>
      </c>
      <c r="G57" s="496">
        <f>+Copen!AF71</f>
        <v>1</v>
      </c>
      <c r="H57" s="496">
        <f>+Copen!AH71</f>
        <v>1</v>
      </c>
      <c r="I57" s="496">
        <f>+Copen!AJ71</f>
        <v>1</v>
      </c>
      <c r="J57" s="497">
        <f>+Copen!AL71</f>
        <v>1</v>
      </c>
      <c r="K57" s="497">
        <f>+Copen!AN71</f>
        <v>1</v>
      </c>
      <c r="L57" s="497">
        <f>+Copen!AP71</f>
        <v>1</v>
      </c>
      <c r="M57" s="497">
        <f>+Copen!AR71</f>
        <v>1</v>
      </c>
      <c r="N57" s="497">
        <f>+Copen!AT71</f>
        <v>1</v>
      </c>
      <c r="O57" s="497">
        <f>+Copen!AV71</f>
        <v>1</v>
      </c>
      <c r="P57" s="497">
        <f>+Copen!AX71</f>
        <v>1</v>
      </c>
      <c r="Q57" s="496">
        <f t="shared" ref="Q57:BI62" si="22">+P57</f>
        <v>1</v>
      </c>
      <c r="R57" s="496">
        <f t="shared" si="22"/>
        <v>1</v>
      </c>
      <c r="S57" s="496">
        <f t="shared" si="22"/>
        <v>1</v>
      </c>
      <c r="T57" s="496">
        <f t="shared" si="22"/>
        <v>1</v>
      </c>
      <c r="U57" s="496">
        <f t="shared" si="22"/>
        <v>1</v>
      </c>
      <c r="V57" s="496">
        <f t="shared" si="22"/>
        <v>1</v>
      </c>
      <c r="W57" s="496">
        <f t="shared" si="22"/>
        <v>1</v>
      </c>
      <c r="X57" s="496">
        <f t="shared" si="22"/>
        <v>1</v>
      </c>
      <c r="Y57" s="496">
        <f t="shared" si="22"/>
        <v>1</v>
      </c>
      <c r="Z57" s="496">
        <f t="shared" si="22"/>
        <v>1</v>
      </c>
      <c r="AA57" s="496">
        <f t="shared" si="22"/>
        <v>1</v>
      </c>
      <c r="AB57" s="496">
        <f t="shared" si="22"/>
        <v>1</v>
      </c>
      <c r="AC57" s="496">
        <f t="shared" si="22"/>
        <v>1</v>
      </c>
      <c r="AD57" s="496">
        <f t="shared" si="22"/>
        <v>1</v>
      </c>
      <c r="AE57" s="496">
        <f t="shared" si="22"/>
        <v>1</v>
      </c>
      <c r="AF57" s="496">
        <f t="shared" si="22"/>
        <v>1</v>
      </c>
      <c r="AG57" s="496">
        <f t="shared" si="22"/>
        <v>1</v>
      </c>
      <c r="AH57" s="496">
        <f t="shared" si="22"/>
        <v>1</v>
      </c>
      <c r="AI57" s="496">
        <f t="shared" si="22"/>
        <v>1</v>
      </c>
      <c r="AJ57" s="496">
        <f t="shared" si="22"/>
        <v>1</v>
      </c>
      <c r="AK57" s="496">
        <f t="shared" si="22"/>
        <v>1</v>
      </c>
      <c r="AL57" s="496">
        <f t="shared" si="22"/>
        <v>1</v>
      </c>
      <c r="AM57" s="496">
        <f t="shared" si="22"/>
        <v>1</v>
      </c>
      <c r="AN57" s="496">
        <f t="shared" si="22"/>
        <v>1</v>
      </c>
      <c r="AO57" s="496">
        <f t="shared" si="22"/>
        <v>1</v>
      </c>
      <c r="AP57" s="496">
        <f t="shared" si="22"/>
        <v>1</v>
      </c>
      <c r="AQ57" s="496">
        <f t="shared" si="22"/>
        <v>1</v>
      </c>
      <c r="AR57" s="496">
        <f t="shared" si="22"/>
        <v>1</v>
      </c>
      <c r="AS57" s="496">
        <f t="shared" si="22"/>
        <v>1</v>
      </c>
      <c r="AT57" s="496">
        <f t="shared" si="22"/>
        <v>1</v>
      </c>
      <c r="AU57" s="496">
        <f t="shared" si="22"/>
        <v>1</v>
      </c>
      <c r="AV57" s="496">
        <f t="shared" si="22"/>
        <v>1</v>
      </c>
      <c r="AW57" s="496">
        <f t="shared" si="22"/>
        <v>1</v>
      </c>
      <c r="AX57" s="496">
        <f t="shared" si="22"/>
        <v>1</v>
      </c>
      <c r="AY57" s="496">
        <f t="shared" si="22"/>
        <v>1</v>
      </c>
      <c r="AZ57" s="496">
        <f t="shared" si="22"/>
        <v>1</v>
      </c>
      <c r="BA57" s="496">
        <f t="shared" si="22"/>
        <v>1</v>
      </c>
      <c r="BB57" s="496">
        <f t="shared" si="22"/>
        <v>1</v>
      </c>
      <c r="BC57" s="496">
        <f t="shared" si="22"/>
        <v>1</v>
      </c>
      <c r="BD57" s="496">
        <f t="shared" si="22"/>
        <v>1</v>
      </c>
      <c r="BE57" s="496">
        <f t="shared" si="22"/>
        <v>1</v>
      </c>
      <c r="BF57" s="496">
        <f t="shared" si="22"/>
        <v>1</v>
      </c>
      <c r="BG57" s="496">
        <f t="shared" si="22"/>
        <v>1</v>
      </c>
      <c r="BH57" s="496">
        <f t="shared" si="22"/>
        <v>1</v>
      </c>
      <c r="BI57" s="496">
        <f t="shared" si="22"/>
        <v>1</v>
      </c>
    </row>
    <row r="58" spans="1:61" s="496" customFormat="1">
      <c r="A58" s="495" t="s">
        <v>51</v>
      </c>
      <c r="B58" s="496">
        <f>+Copen!V72</f>
        <v>0</v>
      </c>
      <c r="C58" s="496">
        <f>+Copen!X72</f>
        <v>1</v>
      </c>
      <c r="D58" s="496">
        <f>+Copen!Z72</f>
        <v>1</v>
      </c>
      <c r="E58" s="496">
        <f>+Copen!AB72</f>
        <v>1</v>
      </c>
      <c r="F58" s="496">
        <f>+Copen!AD72</f>
        <v>1</v>
      </c>
      <c r="G58" s="496">
        <f>+Copen!AF72</f>
        <v>1</v>
      </c>
      <c r="H58" s="496">
        <f>+Copen!AH72</f>
        <v>1</v>
      </c>
      <c r="I58" s="496">
        <f>+Copen!AJ72</f>
        <v>1</v>
      </c>
      <c r="J58" s="497">
        <f>+Copen!AL72</f>
        <v>1</v>
      </c>
      <c r="K58" s="497">
        <f>+Copen!AN72</f>
        <v>1</v>
      </c>
      <c r="L58" s="497">
        <f>+Copen!AP72</f>
        <v>1</v>
      </c>
      <c r="M58" s="497">
        <f>+Copen!AR72</f>
        <v>1</v>
      </c>
      <c r="N58" s="497">
        <f>+Copen!AT72</f>
        <v>1</v>
      </c>
      <c r="O58" s="497">
        <f>+Copen!AV72</f>
        <v>1</v>
      </c>
      <c r="P58" s="497">
        <f>+Copen!AX72</f>
        <v>1</v>
      </c>
      <c r="Q58" s="496">
        <f t="shared" si="22"/>
        <v>1</v>
      </c>
      <c r="R58" s="496">
        <f t="shared" si="22"/>
        <v>1</v>
      </c>
      <c r="S58" s="496">
        <f t="shared" si="22"/>
        <v>1</v>
      </c>
      <c r="T58" s="496">
        <f t="shared" si="22"/>
        <v>1</v>
      </c>
      <c r="U58" s="496">
        <f t="shared" si="22"/>
        <v>1</v>
      </c>
      <c r="V58" s="496">
        <f t="shared" si="22"/>
        <v>1</v>
      </c>
      <c r="W58" s="496">
        <f t="shared" si="22"/>
        <v>1</v>
      </c>
      <c r="X58" s="496">
        <f t="shared" si="22"/>
        <v>1</v>
      </c>
      <c r="Y58" s="496">
        <f t="shared" si="22"/>
        <v>1</v>
      </c>
      <c r="Z58" s="496">
        <f t="shared" si="22"/>
        <v>1</v>
      </c>
      <c r="AA58" s="496">
        <f t="shared" si="22"/>
        <v>1</v>
      </c>
      <c r="AB58" s="496">
        <f t="shared" si="22"/>
        <v>1</v>
      </c>
      <c r="AC58" s="496">
        <f t="shared" si="22"/>
        <v>1</v>
      </c>
      <c r="AD58" s="496">
        <f t="shared" si="22"/>
        <v>1</v>
      </c>
      <c r="AE58" s="496">
        <f t="shared" si="22"/>
        <v>1</v>
      </c>
      <c r="AF58" s="496">
        <f t="shared" si="22"/>
        <v>1</v>
      </c>
      <c r="AG58" s="496">
        <f t="shared" si="22"/>
        <v>1</v>
      </c>
      <c r="AH58" s="496">
        <f t="shared" si="22"/>
        <v>1</v>
      </c>
      <c r="AI58" s="496">
        <f t="shared" si="22"/>
        <v>1</v>
      </c>
      <c r="AJ58" s="496">
        <f t="shared" si="22"/>
        <v>1</v>
      </c>
      <c r="AK58" s="496">
        <f t="shared" si="22"/>
        <v>1</v>
      </c>
      <c r="AL58" s="496">
        <f t="shared" si="22"/>
        <v>1</v>
      </c>
      <c r="AM58" s="496">
        <f t="shared" si="22"/>
        <v>1</v>
      </c>
      <c r="AN58" s="496">
        <f t="shared" si="22"/>
        <v>1</v>
      </c>
      <c r="AO58" s="496">
        <f t="shared" si="22"/>
        <v>1</v>
      </c>
      <c r="AP58" s="496">
        <f t="shared" si="22"/>
        <v>1</v>
      </c>
      <c r="AQ58" s="496">
        <f t="shared" si="22"/>
        <v>1</v>
      </c>
      <c r="AR58" s="496">
        <f t="shared" si="22"/>
        <v>1</v>
      </c>
      <c r="AS58" s="496">
        <f t="shared" si="22"/>
        <v>1</v>
      </c>
      <c r="AT58" s="496">
        <f t="shared" si="22"/>
        <v>1</v>
      </c>
      <c r="AU58" s="496">
        <f t="shared" si="22"/>
        <v>1</v>
      </c>
      <c r="AV58" s="496">
        <f t="shared" si="22"/>
        <v>1</v>
      </c>
      <c r="AW58" s="496">
        <f t="shared" si="22"/>
        <v>1</v>
      </c>
      <c r="AX58" s="496">
        <f t="shared" si="22"/>
        <v>1</v>
      </c>
      <c r="AY58" s="496">
        <f t="shared" si="22"/>
        <v>1</v>
      </c>
      <c r="AZ58" s="496">
        <f t="shared" si="22"/>
        <v>1</v>
      </c>
      <c r="BA58" s="496">
        <f t="shared" si="22"/>
        <v>1</v>
      </c>
      <c r="BB58" s="496">
        <f t="shared" si="22"/>
        <v>1</v>
      </c>
      <c r="BC58" s="496">
        <f t="shared" si="22"/>
        <v>1</v>
      </c>
      <c r="BD58" s="496">
        <f t="shared" si="22"/>
        <v>1</v>
      </c>
      <c r="BE58" s="496">
        <f t="shared" si="22"/>
        <v>1</v>
      </c>
      <c r="BF58" s="496">
        <f t="shared" si="22"/>
        <v>1</v>
      </c>
      <c r="BG58" s="496">
        <f t="shared" si="22"/>
        <v>1</v>
      </c>
      <c r="BH58" s="496">
        <f t="shared" si="22"/>
        <v>1</v>
      </c>
      <c r="BI58" s="496">
        <f t="shared" si="22"/>
        <v>1</v>
      </c>
    </row>
    <row r="59" spans="1:61" s="496" customFormat="1">
      <c r="A59" s="495" t="s">
        <v>52</v>
      </c>
      <c r="B59" s="496">
        <f>+Copen!V73</f>
        <v>0</v>
      </c>
      <c r="C59" s="496">
        <f>+Copen!X73</f>
        <v>1</v>
      </c>
      <c r="D59" s="496">
        <f>+Copen!Z73</f>
        <v>1</v>
      </c>
      <c r="E59" s="496">
        <f>+Copen!AB73</f>
        <v>1</v>
      </c>
      <c r="F59" s="496">
        <f>+Copen!AD73</f>
        <v>1</v>
      </c>
      <c r="G59" s="496">
        <f>+Copen!AF73</f>
        <v>1</v>
      </c>
      <c r="H59" s="496">
        <f>+Copen!AH73</f>
        <v>1</v>
      </c>
      <c r="I59" s="496">
        <f>+Copen!AJ73</f>
        <v>1</v>
      </c>
      <c r="J59" s="497">
        <f>+Copen!AL73</f>
        <v>1</v>
      </c>
      <c r="K59" s="497">
        <f>+Copen!AN73</f>
        <v>1</v>
      </c>
      <c r="L59" s="497">
        <f>+Copen!AP73</f>
        <v>1</v>
      </c>
      <c r="M59" s="497">
        <f>+Copen!AR73</f>
        <v>1</v>
      </c>
      <c r="N59" s="497">
        <f>+Copen!AT73</f>
        <v>1</v>
      </c>
      <c r="O59" s="497">
        <f>+Copen!AV73</f>
        <v>1</v>
      </c>
      <c r="P59" s="497">
        <f>+Copen!AX73</f>
        <v>1</v>
      </c>
      <c r="Q59" s="496">
        <f t="shared" si="22"/>
        <v>1</v>
      </c>
      <c r="R59" s="496">
        <f t="shared" si="22"/>
        <v>1</v>
      </c>
      <c r="S59" s="496">
        <f t="shared" si="22"/>
        <v>1</v>
      </c>
      <c r="T59" s="496">
        <f t="shared" si="22"/>
        <v>1</v>
      </c>
      <c r="U59" s="496">
        <f t="shared" si="22"/>
        <v>1</v>
      </c>
      <c r="V59" s="496">
        <f t="shared" si="22"/>
        <v>1</v>
      </c>
      <c r="W59" s="496">
        <f t="shared" si="22"/>
        <v>1</v>
      </c>
      <c r="X59" s="496">
        <f t="shared" si="22"/>
        <v>1</v>
      </c>
      <c r="Y59" s="496">
        <f t="shared" si="22"/>
        <v>1</v>
      </c>
      <c r="Z59" s="496">
        <f t="shared" si="22"/>
        <v>1</v>
      </c>
      <c r="AA59" s="496">
        <f t="shared" si="22"/>
        <v>1</v>
      </c>
      <c r="AB59" s="496">
        <f t="shared" si="22"/>
        <v>1</v>
      </c>
      <c r="AC59" s="496">
        <f t="shared" si="22"/>
        <v>1</v>
      </c>
      <c r="AD59" s="496">
        <f t="shared" si="22"/>
        <v>1</v>
      </c>
      <c r="AE59" s="496">
        <f t="shared" si="22"/>
        <v>1</v>
      </c>
      <c r="AF59" s="496">
        <f t="shared" si="22"/>
        <v>1</v>
      </c>
      <c r="AG59" s="496">
        <f t="shared" si="22"/>
        <v>1</v>
      </c>
      <c r="AH59" s="496">
        <f t="shared" si="22"/>
        <v>1</v>
      </c>
      <c r="AI59" s="496">
        <f t="shared" si="22"/>
        <v>1</v>
      </c>
      <c r="AJ59" s="496">
        <f t="shared" si="22"/>
        <v>1</v>
      </c>
      <c r="AK59" s="496">
        <f t="shared" si="22"/>
        <v>1</v>
      </c>
      <c r="AL59" s="496">
        <f t="shared" si="22"/>
        <v>1</v>
      </c>
      <c r="AM59" s="496">
        <f t="shared" si="22"/>
        <v>1</v>
      </c>
      <c r="AN59" s="496">
        <f t="shared" si="22"/>
        <v>1</v>
      </c>
      <c r="AO59" s="496">
        <f t="shared" si="22"/>
        <v>1</v>
      </c>
      <c r="AP59" s="496">
        <f t="shared" si="22"/>
        <v>1</v>
      </c>
      <c r="AQ59" s="496">
        <f t="shared" si="22"/>
        <v>1</v>
      </c>
      <c r="AR59" s="496">
        <f t="shared" si="22"/>
        <v>1</v>
      </c>
      <c r="AS59" s="496">
        <f t="shared" si="22"/>
        <v>1</v>
      </c>
      <c r="AT59" s="496">
        <f t="shared" si="22"/>
        <v>1</v>
      </c>
      <c r="AU59" s="496">
        <f t="shared" si="22"/>
        <v>1</v>
      </c>
      <c r="AV59" s="496">
        <f t="shared" si="22"/>
        <v>1</v>
      </c>
      <c r="AW59" s="496">
        <f t="shared" si="22"/>
        <v>1</v>
      </c>
      <c r="AX59" s="496">
        <f t="shared" si="22"/>
        <v>1</v>
      </c>
      <c r="AY59" s="496">
        <f t="shared" si="22"/>
        <v>1</v>
      </c>
      <c r="AZ59" s="496">
        <f t="shared" si="22"/>
        <v>1</v>
      </c>
      <c r="BA59" s="496">
        <f t="shared" si="22"/>
        <v>1</v>
      </c>
      <c r="BB59" s="496">
        <f t="shared" si="22"/>
        <v>1</v>
      </c>
      <c r="BC59" s="496">
        <f t="shared" si="22"/>
        <v>1</v>
      </c>
      <c r="BD59" s="496">
        <f t="shared" si="22"/>
        <v>1</v>
      </c>
      <c r="BE59" s="496">
        <f t="shared" si="22"/>
        <v>1</v>
      </c>
      <c r="BF59" s="496">
        <f t="shared" si="22"/>
        <v>1</v>
      </c>
      <c r="BG59" s="496">
        <f t="shared" si="22"/>
        <v>1</v>
      </c>
      <c r="BH59" s="496">
        <f t="shared" si="22"/>
        <v>1</v>
      </c>
      <c r="BI59" s="496">
        <f t="shared" si="22"/>
        <v>1</v>
      </c>
    </row>
    <row r="60" spans="1:61" s="496" customFormat="1">
      <c r="A60" s="495" t="s">
        <v>53</v>
      </c>
      <c r="B60" s="496">
        <f>+Copen!V74</f>
        <v>0</v>
      </c>
      <c r="C60" s="496">
        <f>+Copen!X74</f>
        <v>0</v>
      </c>
      <c r="D60" s="496">
        <f>+Copen!Z74</f>
        <v>1</v>
      </c>
      <c r="E60" s="496">
        <f>+Copen!AB74</f>
        <v>1</v>
      </c>
      <c r="F60" s="496">
        <f>+Copen!AD74</f>
        <v>1</v>
      </c>
      <c r="G60" s="496">
        <f>+Copen!AF74</f>
        <v>1</v>
      </c>
      <c r="H60" s="496">
        <f>+Copen!AH74</f>
        <v>1</v>
      </c>
      <c r="I60" s="496">
        <f>+Copen!AJ74</f>
        <v>1</v>
      </c>
      <c r="J60" s="497">
        <f>+Copen!AL74</f>
        <v>1</v>
      </c>
      <c r="K60" s="497">
        <f>+Copen!AN74</f>
        <v>1</v>
      </c>
      <c r="L60" s="497">
        <f>+Copen!AP74</f>
        <v>1</v>
      </c>
      <c r="M60" s="497">
        <f>+Copen!AR74</f>
        <v>1</v>
      </c>
      <c r="N60" s="497">
        <f>+Copen!AT74</f>
        <v>1</v>
      </c>
      <c r="O60" s="497">
        <f>+Copen!AV74</f>
        <v>1</v>
      </c>
      <c r="P60" s="497">
        <f>+Copen!AX74</f>
        <v>1</v>
      </c>
      <c r="Q60" s="496">
        <f t="shared" si="22"/>
        <v>1</v>
      </c>
      <c r="R60" s="496">
        <f t="shared" si="22"/>
        <v>1</v>
      </c>
      <c r="S60" s="496">
        <f t="shared" si="22"/>
        <v>1</v>
      </c>
      <c r="T60" s="496">
        <f t="shared" si="22"/>
        <v>1</v>
      </c>
      <c r="U60" s="496">
        <f t="shared" si="22"/>
        <v>1</v>
      </c>
      <c r="V60" s="496">
        <f t="shared" si="22"/>
        <v>1</v>
      </c>
      <c r="W60" s="496">
        <f t="shared" si="22"/>
        <v>1</v>
      </c>
      <c r="X60" s="496">
        <f t="shared" si="22"/>
        <v>1</v>
      </c>
      <c r="Y60" s="496">
        <f t="shared" si="22"/>
        <v>1</v>
      </c>
      <c r="Z60" s="496">
        <f t="shared" si="22"/>
        <v>1</v>
      </c>
      <c r="AA60" s="496">
        <f t="shared" si="22"/>
        <v>1</v>
      </c>
      <c r="AB60" s="496">
        <f t="shared" si="22"/>
        <v>1</v>
      </c>
      <c r="AC60" s="496">
        <f t="shared" si="22"/>
        <v>1</v>
      </c>
      <c r="AD60" s="496">
        <f t="shared" si="22"/>
        <v>1</v>
      </c>
      <c r="AE60" s="496">
        <f t="shared" si="22"/>
        <v>1</v>
      </c>
      <c r="AF60" s="496">
        <f t="shared" si="22"/>
        <v>1</v>
      </c>
      <c r="AG60" s="496">
        <f t="shared" si="22"/>
        <v>1</v>
      </c>
      <c r="AH60" s="496">
        <f t="shared" si="22"/>
        <v>1</v>
      </c>
      <c r="AI60" s="496">
        <f t="shared" si="22"/>
        <v>1</v>
      </c>
      <c r="AJ60" s="496">
        <f t="shared" si="22"/>
        <v>1</v>
      </c>
      <c r="AK60" s="496">
        <f t="shared" si="22"/>
        <v>1</v>
      </c>
      <c r="AL60" s="496">
        <f t="shared" si="22"/>
        <v>1</v>
      </c>
      <c r="AM60" s="496">
        <f t="shared" si="22"/>
        <v>1</v>
      </c>
      <c r="AN60" s="496">
        <f t="shared" si="22"/>
        <v>1</v>
      </c>
      <c r="AO60" s="496">
        <f t="shared" si="22"/>
        <v>1</v>
      </c>
      <c r="AP60" s="496">
        <f t="shared" si="22"/>
        <v>1</v>
      </c>
      <c r="AQ60" s="496">
        <f t="shared" si="22"/>
        <v>1</v>
      </c>
      <c r="AR60" s="496">
        <f t="shared" si="22"/>
        <v>1</v>
      </c>
      <c r="AS60" s="496">
        <f t="shared" si="22"/>
        <v>1</v>
      </c>
      <c r="AT60" s="496">
        <f t="shared" si="22"/>
        <v>1</v>
      </c>
      <c r="AU60" s="496">
        <f t="shared" si="22"/>
        <v>1</v>
      </c>
      <c r="AV60" s="496">
        <f t="shared" si="22"/>
        <v>1</v>
      </c>
      <c r="AW60" s="496">
        <f t="shared" si="22"/>
        <v>1</v>
      </c>
      <c r="AX60" s="496">
        <f t="shared" si="22"/>
        <v>1</v>
      </c>
      <c r="AY60" s="496">
        <f t="shared" si="22"/>
        <v>1</v>
      </c>
      <c r="AZ60" s="496">
        <f t="shared" si="22"/>
        <v>1</v>
      </c>
      <c r="BA60" s="496">
        <f t="shared" si="22"/>
        <v>1</v>
      </c>
      <c r="BB60" s="496">
        <f t="shared" si="22"/>
        <v>1</v>
      </c>
      <c r="BC60" s="496">
        <f t="shared" si="22"/>
        <v>1</v>
      </c>
      <c r="BD60" s="496">
        <f t="shared" si="22"/>
        <v>1</v>
      </c>
      <c r="BE60" s="496">
        <f t="shared" si="22"/>
        <v>1</v>
      </c>
      <c r="BF60" s="496">
        <f t="shared" si="22"/>
        <v>1</v>
      </c>
      <c r="BG60" s="496">
        <f t="shared" si="22"/>
        <v>1</v>
      </c>
      <c r="BH60" s="496">
        <f t="shared" si="22"/>
        <v>1</v>
      </c>
      <c r="BI60" s="496">
        <f t="shared" si="22"/>
        <v>1</v>
      </c>
    </row>
    <row r="61" spans="1:61" s="496" customFormat="1">
      <c r="A61" s="495" t="s">
        <v>54</v>
      </c>
      <c r="B61" s="496">
        <f>+Copen!V75</f>
        <v>0</v>
      </c>
      <c r="C61" s="496">
        <f>+Copen!X75</f>
        <v>0</v>
      </c>
      <c r="D61" s="496">
        <f>+Copen!Z75</f>
        <v>0</v>
      </c>
      <c r="E61" s="496">
        <f>+Copen!AB75</f>
        <v>1</v>
      </c>
      <c r="F61" s="496">
        <f>+Copen!AD75</f>
        <v>1</v>
      </c>
      <c r="G61" s="496">
        <f>+Copen!AF75</f>
        <v>1</v>
      </c>
      <c r="H61" s="496">
        <f>+Copen!AH75</f>
        <v>1</v>
      </c>
      <c r="I61" s="496">
        <f>+Copen!AJ75</f>
        <v>1</v>
      </c>
      <c r="J61" s="497">
        <f>+Copen!AL75</f>
        <v>1</v>
      </c>
      <c r="K61" s="497">
        <f>+Copen!AN75</f>
        <v>1</v>
      </c>
      <c r="L61" s="497">
        <f>+Copen!AP75</f>
        <v>1</v>
      </c>
      <c r="M61" s="497">
        <f>+Copen!AR75</f>
        <v>1</v>
      </c>
      <c r="N61" s="497">
        <f>+Copen!AT75</f>
        <v>1</v>
      </c>
      <c r="O61" s="497">
        <f>+Copen!AV75</f>
        <v>1</v>
      </c>
      <c r="P61" s="497">
        <f>+Copen!AX75</f>
        <v>1</v>
      </c>
      <c r="Q61" s="496">
        <f t="shared" si="22"/>
        <v>1</v>
      </c>
      <c r="R61" s="496">
        <f t="shared" si="22"/>
        <v>1</v>
      </c>
      <c r="S61" s="496">
        <f t="shared" si="22"/>
        <v>1</v>
      </c>
      <c r="T61" s="496">
        <f t="shared" si="22"/>
        <v>1</v>
      </c>
      <c r="U61" s="496">
        <f t="shared" si="22"/>
        <v>1</v>
      </c>
      <c r="V61" s="496">
        <f t="shared" si="22"/>
        <v>1</v>
      </c>
      <c r="W61" s="496">
        <f t="shared" si="22"/>
        <v>1</v>
      </c>
      <c r="X61" s="496">
        <f t="shared" si="22"/>
        <v>1</v>
      </c>
      <c r="Y61" s="496">
        <f t="shared" si="22"/>
        <v>1</v>
      </c>
      <c r="Z61" s="496">
        <f t="shared" si="22"/>
        <v>1</v>
      </c>
      <c r="AA61" s="496">
        <f t="shared" si="22"/>
        <v>1</v>
      </c>
      <c r="AB61" s="496">
        <f t="shared" si="22"/>
        <v>1</v>
      </c>
      <c r="AC61" s="496">
        <f t="shared" si="22"/>
        <v>1</v>
      </c>
      <c r="AD61" s="496">
        <f t="shared" si="22"/>
        <v>1</v>
      </c>
      <c r="AE61" s="496">
        <f t="shared" si="22"/>
        <v>1</v>
      </c>
      <c r="AF61" s="496">
        <f t="shared" si="22"/>
        <v>1</v>
      </c>
      <c r="AG61" s="496">
        <f t="shared" si="22"/>
        <v>1</v>
      </c>
      <c r="AH61" s="496">
        <f t="shared" si="22"/>
        <v>1</v>
      </c>
      <c r="AI61" s="496">
        <f t="shared" si="22"/>
        <v>1</v>
      </c>
      <c r="AJ61" s="496">
        <f t="shared" si="22"/>
        <v>1</v>
      </c>
      <c r="AK61" s="496">
        <f t="shared" si="22"/>
        <v>1</v>
      </c>
      <c r="AL61" s="496">
        <f t="shared" si="22"/>
        <v>1</v>
      </c>
      <c r="AM61" s="496">
        <f t="shared" si="22"/>
        <v>1</v>
      </c>
      <c r="AN61" s="496">
        <f t="shared" si="22"/>
        <v>1</v>
      </c>
      <c r="AO61" s="496">
        <f t="shared" si="22"/>
        <v>1</v>
      </c>
      <c r="AP61" s="496">
        <f t="shared" si="22"/>
        <v>1</v>
      </c>
      <c r="AQ61" s="496">
        <f t="shared" si="22"/>
        <v>1</v>
      </c>
      <c r="AR61" s="496">
        <f t="shared" si="22"/>
        <v>1</v>
      </c>
      <c r="AS61" s="496">
        <f t="shared" si="22"/>
        <v>1</v>
      </c>
      <c r="AT61" s="496">
        <f t="shared" si="22"/>
        <v>1</v>
      </c>
      <c r="AU61" s="496">
        <f t="shared" si="22"/>
        <v>1</v>
      </c>
      <c r="AV61" s="496">
        <f t="shared" si="22"/>
        <v>1</v>
      </c>
      <c r="AW61" s="496">
        <f t="shared" si="22"/>
        <v>1</v>
      </c>
      <c r="AX61" s="496">
        <f t="shared" si="22"/>
        <v>1</v>
      </c>
      <c r="AY61" s="496">
        <f t="shared" si="22"/>
        <v>1</v>
      </c>
      <c r="AZ61" s="496">
        <f t="shared" si="22"/>
        <v>1</v>
      </c>
      <c r="BA61" s="496">
        <f t="shared" si="22"/>
        <v>1</v>
      </c>
      <c r="BB61" s="496">
        <f t="shared" si="22"/>
        <v>1</v>
      </c>
      <c r="BC61" s="496">
        <f t="shared" si="22"/>
        <v>1</v>
      </c>
      <c r="BD61" s="496">
        <f t="shared" si="22"/>
        <v>1</v>
      </c>
      <c r="BE61" s="496">
        <f t="shared" si="22"/>
        <v>1</v>
      </c>
      <c r="BF61" s="496">
        <f t="shared" si="22"/>
        <v>1</v>
      </c>
      <c r="BG61" s="496">
        <f t="shared" si="22"/>
        <v>1</v>
      </c>
      <c r="BH61" s="496">
        <f t="shared" si="22"/>
        <v>1</v>
      </c>
      <c r="BI61" s="496">
        <f t="shared" si="22"/>
        <v>1</v>
      </c>
    </row>
    <row r="62" spans="1:61" s="496" customFormat="1">
      <c r="A62" s="495" t="s">
        <v>55</v>
      </c>
      <c r="B62" s="496">
        <f>+Copen!V76</f>
        <v>0</v>
      </c>
      <c r="C62" s="496">
        <f>+Copen!X76</f>
        <v>0</v>
      </c>
      <c r="D62" s="496">
        <f>+Copen!Z76</f>
        <v>0</v>
      </c>
      <c r="E62" s="496">
        <f>+Copen!AB76</f>
        <v>0</v>
      </c>
      <c r="F62" s="496">
        <f>+Copen!AD76</f>
        <v>1</v>
      </c>
      <c r="G62" s="496">
        <f>+Copen!AF76</f>
        <v>1</v>
      </c>
      <c r="H62" s="496">
        <f>+Copen!AH76</f>
        <v>1</v>
      </c>
      <c r="I62" s="496">
        <f>+Copen!AJ76</f>
        <v>1</v>
      </c>
      <c r="J62" s="497">
        <f>+Copen!AL76</f>
        <v>1</v>
      </c>
      <c r="K62" s="497">
        <f>+Copen!AN76</f>
        <v>1</v>
      </c>
      <c r="L62" s="497">
        <f>+Copen!AP76</f>
        <v>1</v>
      </c>
      <c r="M62" s="497">
        <f>+Copen!AR76</f>
        <v>1</v>
      </c>
      <c r="N62" s="497">
        <f>+Copen!AT76</f>
        <v>1</v>
      </c>
      <c r="O62" s="497">
        <f>+Copen!AV76</f>
        <v>1</v>
      </c>
      <c r="P62" s="497">
        <f>+Copen!AX76</f>
        <v>1</v>
      </c>
      <c r="Q62" s="496">
        <f t="shared" si="22"/>
        <v>1</v>
      </c>
      <c r="R62" s="496">
        <f t="shared" si="22"/>
        <v>1</v>
      </c>
      <c r="S62" s="496">
        <f t="shared" si="22"/>
        <v>1</v>
      </c>
      <c r="T62" s="496">
        <f t="shared" si="22"/>
        <v>1</v>
      </c>
      <c r="U62" s="496">
        <f t="shared" si="22"/>
        <v>1</v>
      </c>
      <c r="V62" s="496">
        <f t="shared" si="22"/>
        <v>1</v>
      </c>
      <c r="W62" s="496">
        <f t="shared" si="22"/>
        <v>1</v>
      </c>
      <c r="X62" s="496">
        <f t="shared" si="22"/>
        <v>1</v>
      </c>
      <c r="Y62" s="496">
        <f t="shared" si="22"/>
        <v>1</v>
      </c>
      <c r="Z62" s="496">
        <f t="shared" si="22"/>
        <v>1</v>
      </c>
      <c r="AA62" s="496">
        <f t="shared" si="22"/>
        <v>1</v>
      </c>
      <c r="AB62" s="496">
        <f t="shared" si="22"/>
        <v>1</v>
      </c>
      <c r="AC62" s="496">
        <f t="shared" si="22"/>
        <v>1</v>
      </c>
      <c r="AD62" s="496">
        <f t="shared" si="22"/>
        <v>1</v>
      </c>
      <c r="AE62" s="496">
        <f t="shared" si="22"/>
        <v>1</v>
      </c>
      <c r="AF62" s="496">
        <f t="shared" si="22"/>
        <v>1</v>
      </c>
      <c r="AG62" s="496">
        <f t="shared" si="22"/>
        <v>1</v>
      </c>
      <c r="AH62" s="496">
        <f t="shared" si="22"/>
        <v>1</v>
      </c>
      <c r="AI62" s="496">
        <f t="shared" si="22"/>
        <v>1</v>
      </c>
      <c r="AJ62" s="496">
        <f t="shared" si="22"/>
        <v>1</v>
      </c>
      <c r="AK62" s="496">
        <f t="shared" si="22"/>
        <v>1</v>
      </c>
      <c r="AL62" s="496">
        <f t="shared" si="22"/>
        <v>1</v>
      </c>
      <c r="AM62" s="496">
        <f t="shared" si="22"/>
        <v>1</v>
      </c>
      <c r="AN62" s="496">
        <f t="shared" si="22"/>
        <v>1</v>
      </c>
      <c r="AO62" s="496">
        <f t="shared" si="22"/>
        <v>1</v>
      </c>
      <c r="AP62" s="496">
        <f t="shared" si="22"/>
        <v>1</v>
      </c>
      <c r="AQ62" s="496">
        <f t="shared" si="22"/>
        <v>1</v>
      </c>
      <c r="AR62" s="496">
        <f t="shared" si="22"/>
        <v>1</v>
      </c>
      <c r="AS62" s="496">
        <f t="shared" si="22"/>
        <v>1</v>
      </c>
      <c r="AT62" s="496">
        <f t="shared" si="22"/>
        <v>1</v>
      </c>
      <c r="AU62" s="496">
        <f t="shared" ref="AU62:BI62" si="23">+AT62</f>
        <v>1</v>
      </c>
      <c r="AV62" s="496">
        <f t="shared" si="23"/>
        <v>1</v>
      </c>
      <c r="AW62" s="496">
        <f t="shared" si="23"/>
        <v>1</v>
      </c>
      <c r="AX62" s="496">
        <f t="shared" si="23"/>
        <v>1</v>
      </c>
      <c r="AY62" s="496">
        <f t="shared" si="23"/>
        <v>1</v>
      </c>
      <c r="AZ62" s="496">
        <f t="shared" si="23"/>
        <v>1</v>
      </c>
      <c r="BA62" s="496">
        <f t="shared" si="23"/>
        <v>1</v>
      </c>
      <c r="BB62" s="496">
        <f t="shared" si="23"/>
        <v>1</v>
      </c>
      <c r="BC62" s="496">
        <f t="shared" si="23"/>
        <v>1</v>
      </c>
      <c r="BD62" s="496">
        <f t="shared" si="23"/>
        <v>1</v>
      </c>
      <c r="BE62" s="496">
        <f t="shared" si="23"/>
        <v>1</v>
      </c>
      <c r="BF62" s="496">
        <f t="shared" si="23"/>
        <v>1</v>
      </c>
      <c r="BG62" s="496">
        <f t="shared" si="23"/>
        <v>1</v>
      </c>
      <c r="BH62" s="496">
        <f t="shared" si="23"/>
        <v>1</v>
      </c>
      <c r="BI62" s="496">
        <f t="shared" si="23"/>
        <v>1</v>
      </c>
    </row>
    <row r="63" spans="1:61" s="496" customFormat="1">
      <c r="A63" s="495" t="s">
        <v>56</v>
      </c>
      <c r="B63" s="496">
        <f>+Copen!V77</f>
        <v>0</v>
      </c>
      <c r="C63" s="496">
        <f>+Copen!X77</f>
        <v>0</v>
      </c>
      <c r="D63" s="496">
        <f>+Copen!Z77</f>
        <v>0</v>
      </c>
      <c r="E63" s="496">
        <f>+Copen!AB77</f>
        <v>0</v>
      </c>
      <c r="F63" s="496">
        <f>+Copen!AD77</f>
        <v>0</v>
      </c>
      <c r="G63" s="496">
        <f>+Copen!AF77</f>
        <v>1</v>
      </c>
      <c r="H63" s="496">
        <f>+Copen!AH77</f>
        <v>1</v>
      </c>
      <c r="I63" s="496">
        <f>+Copen!AJ77</f>
        <v>1</v>
      </c>
      <c r="J63" s="497">
        <f>+Copen!AL77</f>
        <v>1</v>
      </c>
      <c r="K63" s="497">
        <f>+Copen!AN77</f>
        <v>1</v>
      </c>
      <c r="L63" s="497">
        <f>+Copen!AP77</f>
        <v>1</v>
      </c>
      <c r="M63" s="497">
        <f>+Copen!AR77</f>
        <v>1</v>
      </c>
      <c r="N63" s="497">
        <f>+Copen!AT77</f>
        <v>1</v>
      </c>
      <c r="O63" s="497">
        <f>+Copen!AV77</f>
        <v>1</v>
      </c>
      <c r="P63" s="497">
        <f>+Copen!AX77</f>
        <v>1</v>
      </c>
      <c r="Q63" s="496">
        <f t="shared" ref="Q63:BI67" si="24">+P63</f>
        <v>1</v>
      </c>
      <c r="R63" s="496">
        <f t="shared" si="24"/>
        <v>1</v>
      </c>
      <c r="S63" s="496">
        <f t="shared" si="24"/>
        <v>1</v>
      </c>
      <c r="T63" s="496">
        <f t="shared" si="24"/>
        <v>1</v>
      </c>
      <c r="U63" s="496">
        <f t="shared" si="24"/>
        <v>1</v>
      </c>
      <c r="V63" s="496">
        <f t="shared" si="24"/>
        <v>1</v>
      </c>
      <c r="W63" s="496">
        <f t="shared" si="24"/>
        <v>1</v>
      </c>
      <c r="X63" s="496">
        <f t="shared" si="24"/>
        <v>1</v>
      </c>
      <c r="Y63" s="496">
        <f t="shared" si="24"/>
        <v>1</v>
      </c>
      <c r="Z63" s="496">
        <f t="shared" si="24"/>
        <v>1</v>
      </c>
      <c r="AA63" s="496">
        <f t="shared" si="24"/>
        <v>1</v>
      </c>
      <c r="AB63" s="496">
        <f t="shared" si="24"/>
        <v>1</v>
      </c>
      <c r="AC63" s="496">
        <f t="shared" si="24"/>
        <v>1</v>
      </c>
      <c r="AD63" s="496">
        <f t="shared" si="24"/>
        <v>1</v>
      </c>
      <c r="AE63" s="496">
        <f t="shared" si="24"/>
        <v>1</v>
      </c>
      <c r="AF63" s="496">
        <f t="shared" si="24"/>
        <v>1</v>
      </c>
      <c r="AG63" s="496">
        <f t="shared" si="24"/>
        <v>1</v>
      </c>
      <c r="AH63" s="496">
        <f t="shared" si="24"/>
        <v>1</v>
      </c>
      <c r="AI63" s="496">
        <f t="shared" si="24"/>
        <v>1</v>
      </c>
      <c r="AJ63" s="496">
        <f t="shared" si="24"/>
        <v>1</v>
      </c>
      <c r="AK63" s="496">
        <f t="shared" si="24"/>
        <v>1</v>
      </c>
      <c r="AL63" s="496">
        <f t="shared" si="24"/>
        <v>1</v>
      </c>
      <c r="AM63" s="496">
        <f t="shared" si="24"/>
        <v>1</v>
      </c>
      <c r="AN63" s="496">
        <f t="shared" si="24"/>
        <v>1</v>
      </c>
      <c r="AO63" s="496">
        <f t="shared" si="24"/>
        <v>1</v>
      </c>
      <c r="AP63" s="496">
        <f t="shared" si="24"/>
        <v>1</v>
      </c>
      <c r="AQ63" s="496">
        <f t="shared" si="24"/>
        <v>1</v>
      </c>
      <c r="AR63" s="496">
        <f t="shared" si="24"/>
        <v>1</v>
      </c>
      <c r="AS63" s="496">
        <f t="shared" si="24"/>
        <v>1</v>
      </c>
      <c r="AT63" s="496">
        <f t="shared" si="24"/>
        <v>1</v>
      </c>
      <c r="AU63" s="496">
        <f t="shared" si="24"/>
        <v>1</v>
      </c>
      <c r="AV63" s="496">
        <f t="shared" si="24"/>
        <v>1</v>
      </c>
      <c r="AW63" s="496">
        <f t="shared" si="24"/>
        <v>1</v>
      </c>
      <c r="AX63" s="496">
        <f t="shared" si="24"/>
        <v>1</v>
      </c>
      <c r="AY63" s="496">
        <f t="shared" si="24"/>
        <v>1</v>
      </c>
      <c r="AZ63" s="496">
        <f t="shared" si="24"/>
        <v>1</v>
      </c>
      <c r="BA63" s="496">
        <f t="shared" si="24"/>
        <v>1</v>
      </c>
      <c r="BB63" s="496">
        <f t="shared" si="24"/>
        <v>1</v>
      </c>
      <c r="BC63" s="496">
        <f t="shared" si="24"/>
        <v>1</v>
      </c>
      <c r="BD63" s="496">
        <f t="shared" si="24"/>
        <v>1</v>
      </c>
      <c r="BE63" s="496">
        <f t="shared" si="24"/>
        <v>1</v>
      </c>
      <c r="BF63" s="496">
        <f t="shared" si="24"/>
        <v>1</v>
      </c>
      <c r="BG63" s="496">
        <f t="shared" si="24"/>
        <v>1</v>
      </c>
      <c r="BH63" s="496">
        <f t="shared" si="24"/>
        <v>1</v>
      </c>
      <c r="BI63" s="496">
        <f t="shared" si="24"/>
        <v>1</v>
      </c>
    </row>
    <row r="64" spans="1:61" s="496" customFormat="1">
      <c r="A64" s="495" t="s">
        <v>57</v>
      </c>
      <c r="B64" s="496">
        <f>+Copen!V78</f>
        <v>0</v>
      </c>
      <c r="C64" s="496">
        <f>+Copen!X78</f>
        <v>0</v>
      </c>
      <c r="D64" s="496">
        <f>+Copen!Z78</f>
        <v>0</v>
      </c>
      <c r="E64" s="496">
        <f>+Copen!AB78</f>
        <v>0</v>
      </c>
      <c r="F64" s="496">
        <f>+Copen!AD78</f>
        <v>0</v>
      </c>
      <c r="G64" s="496">
        <f>+Copen!AF78</f>
        <v>0</v>
      </c>
      <c r="H64" s="496">
        <f>+Copen!AH78</f>
        <v>0</v>
      </c>
      <c r="I64" s="496">
        <f>+Copen!AJ78</f>
        <v>1</v>
      </c>
      <c r="J64" s="497">
        <f>+Copen!AL78</f>
        <v>1</v>
      </c>
      <c r="K64" s="497">
        <f>+Copen!AN78</f>
        <v>1</v>
      </c>
      <c r="L64" s="497">
        <f>+Copen!AP78</f>
        <v>1</v>
      </c>
      <c r="M64" s="497">
        <f>+Copen!AR78</f>
        <v>1</v>
      </c>
      <c r="N64" s="497">
        <f>+Copen!AT78</f>
        <v>1</v>
      </c>
      <c r="O64" s="497">
        <f>+Copen!AV78</f>
        <v>1</v>
      </c>
      <c r="P64" s="497">
        <f>+Copen!AX78</f>
        <v>1</v>
      </c>
      <c r="Q64" s="496">
        <f t="shared" si="24"/>
        <v>1</v>
      </c>
      <c r="R64" s="496">
        <f t="shared" si="24"/>
        <v>1</v>
      </c>
      <c r="S64" s="496">
        <f t="shared" si="24"/>
        <v>1</v>
      </c>
      <c r="T64" s="496">
        <f t="shared" si="24"/>
        <v>1</v>
      </c>
      <c r="U64" s="496">
        <f t="shared" si="24"/>
        <v>1</v>
      </c>
      <c r="V64" s="496">
        <f t="shared" si="24"/>
        <v>1</v>
      </c>
      <c r="W64" s="496">
        <f t="shared" si="24"/>
        <v>1</v>
      </c>
      <c r="X64" s="496">
        <f t="shared" si="24"/>
        <v>1</v>
      </c>
      <c r="Y64" s="496">
        <f t="shared" si="24"/>
        <v>1</v>
      </c>
      <c r="Z64" s="496">
        <f t="shared" si="24"/>
        <v>1</v>
      </c>
      <c r="AA64" s="496">
        <f t="shared" si="24"/>
        <v>1</v>
      </c>
      <c r="AB64" s="496">
        <f t="shared" si="24"/>
        <v>1</v>
      </c>
      <c r="AC64" s="496">
        <f t="shared" si="24"/>
        <v>1</v>
      </c>
      <c r="AD64" s="496">
        <f t="shared" si="24"/>
        <v>1</v>
      </c>
      <c r="AE64" s="496">
        <f t="shared" si="24"/>
        <v>1</v>
      </c>
      <c r="AF64" s="496">
        <f t="shared" si="24"/>
        <v>1</v>
      </c>
      <c r="AG64" s="496">
        <f t="shared" si="24"/>
        <v>1</v>
      </c>
      <c r="AH64" s="496">
        <f t="shared" si="24"/>
        <v>1</v>
      </c>
      <c r="AI64" s="496">
        <f t="shared" si="24"/>
        <v>1</v>
      </c>
      <c r="AJ64" s="496">
        <f t="shared" si="24"/>
        <v>1</v>
      </c>
      <c r="AK64" s="496">
        <f t="shared" si="24"/>
        <v>1</v>
      </c>
      <c r="AL64" s="496">
        <f t="shared" si="24"/>
        <v>1</v>
      </c>
      <c r="AM64" s="496">
        <f t="shared" si="24"/>
        <v>1</v>
      </c>
      <c r="AN64" s="496">
        <f t="shared" si="24"/>
        <v>1</v>
      </c>
      <c r="AO64" s="496">
        <f t="shared" si="24"/>
        <v>1</v>
      </c>
      <c r="AP64" s="496">
        <f t="shared" si="24"/>
        <v>1</v>
      </c>
      <c r="AQ64" s="496">
        <f t="shared" si="24"/>
        <v>1</v>
      </c>
      <c r="AR64" s="496">
        <f t="shared" si="24"/>
        <v>1</v>
      </c>
      <c r="AS64" s="496">
        <f t="shared" si="24"/>
        <v>1</v>
      </c>
      <c r="AT64" s="496">
        <f t="shared" si="24"/>
        <v>1</v>
      </c>
      <c r="AU64" s="496">
        <f t="shared" si="24"/>
        <v>1</v>
      </c>
      <c r="AV64" s="496">
        <f t="shared" si="24"/>
        <v>1</v>
      </c>
      <c r="AW64" s="496">
        <f t="shared" si="24"/>
        <v>1</v>
      </c>
      <c r="AX64" s="496">
        <f t="shared" si="24"/>
        <v>1</v>
      </c>
      <c r="AY64" s="496">
        <f t="shared" si="24"/>
        <v>1</v>
      </c>
      <c r="AZ64" s="496">
        <f t="shared" si="24"/>
        <v>1</v>
      </c>
      <c r="BA64" s="496">
        <f t="shared" si="24"/>
        <v>1</v>
      </c>
      <c r="BB64" s="496">
        <f t="shared" si="24"/>
        <v>1</v>
      </c>
      <c r="BC64" s="496">
        <f t="shared" si="24"/>
        <v>1</v>
      </c>
      <c r="BD64" s="496">
        <f t="shared" si="24"/>
        <v>1</v>
      </c>
      <c r="BE64" s="496">
        <f t="shared" si="24"/>
        <v>1</v>
      </c>
      <c r="BF64" s="496">
        <f t="shared" si="24"/>
        <v>1</v>
      </c>
      <c r="BG64" s="496">
        <f t="shared" si="24"/>
        <v>1</v>
      </c>
      <c r="BH64" s="496">
        <f t="shared" si="24"/>
        <v>1</v>
      </c>
      <c r="BI64" s="496">
        <f t="shared" si="24"/>
        <v>1</v>
      </c>
    </row>
    <row r="65" spans="1:61" s="496" customFormat="1">
      <c r="A65" s="495" t="s">
        <v>58</v>
      </c>
      <c r="B65" s="496">
        <f>+Copen!V79</f>
        <v>0</v>
      </c>
      <c r="C65" s="496">
        <f>+Copen!X79</f>
        <v>0</v>
      </c>
      <c r="D65" s="496">
        <f>+Copen!Z79</f>
        <v>0</v>
      </c>
      <c r="E65" s="496">
        <f>+Copen!AB79</f>
        <v>1</v>
      </c>
      <c r="F65" s="496">
        <f>+Copen!AD79</f>
        <v>1</v>
      </c>
      <c r="G65" s="496">
        <f>+Copen!AF79</f>
        <v>1</v>
      </c>
      <c r="H65" s="496">
        <f>+Copen!AH79</f>
        <v>1</v>
      </c>
      <c r="I65" s="496">
        <f>+Copen!AJ79</f>
        <v>1</v>
      </c>
      <c r="J65" s="497">
        <f>+Copen!AL79</f>
        <v>1</v>
      </c>
      <c r="K65" s="497">
        <f>+Copen!AN79</f>
        <v>1</v>
      </c>
      <c r="L65" s="497">
        <f>+Copen!AP79</f>
        <v>1</v>
      </c>
      <c r="M65" s="497">
        <f>+Copen!AR79</f>
        <v>1</v>
      </c>
      <c r="N65" s="497">
        <f>+Copen!AT79</f>
        <v>1</v>
      </c>
      <c r="O65" s="497">
        <f>+Copen!AV79</f>
        <v>1</v>
      </c>
      <c r="P65" s="497">
        <f>+Copen!AX79</f>
        <v>1</v>
      </c>
      <c r="Q65" s="496">
        <f t="shared" si="24"/>
        <v>1</v>
      </c>
      <c r="R65" s="496">
        <f t="shared" si="24"/>
        <v>1</v>
      </c>
      <c r="S65" s="496">
        <f t="shared" si="24"/>
        <v>1</v>
      </c>
      <c r="T65" s="496">
        <f t="shared" si="24"/>
        <v>1</v>
      </c>
      <c r="U65" s="496">
        <f t="shared" si="24"/>
        <v>1</v>
      </c>
      <c r="V65" s="496">
        <f t="shared" si="24"/>
        <v>1</v>
      </c>
      <c r="W65" s="496">
        <f t="shared" si="24"/>
        <v>1</v>
      </c>
      <c r="X65" s="496">
        <f t="shared" si="24"/>
        <v>1</v>
      </c>
      <c r="Y65" s="496">
        <f t="shared" si="24"/>
        <v>1</v>
      </c>
      <c r="Z65" s="496">
        <f t="shared" si="24"/>
        <v>1</v>
      </c>
      <c r="AA65" s="496">
        <f t="shared" si="24"/>
        <v>1</v>
      </c>
      <c r="AB65" s="496">
        <f t="shared" si="24"/>
        <v>1</v>
      </c>
      <c r="AC65" s="496">
        <f t="shared" si="24"/>
        <v>1</v>
      </c>
      <c r="AD65" s="496">
        <f t="shared" si="24"/>
        <v>1</v>
      </c>
      <c r="AE65" s="496">
        <f t="shared" si="24"/>
        <v>1</v>
      </c>
      <c r="AF65" s="496">
        <f t="shared" si="24"/>
        <v>1</v>
      </c>
      <c r="AG65" s="496">
        <f t="shared" si="24"/>
        <v>1</v>
      </c>
      <c r="AH65" s="496">
        <f t="shared" si="24"/>
        <v>1</v>
      </c>
      <c r="AI65" s="496">
        <f t="shared" si="24"/>
        <v>1</v>
      </c>
      <c r="AJ65" s="496">
        <f t="shared" si="24"/>
        <v>1</v>
      </c>
      <c r="AK65" s="496">
        <f t="shared" si="24"/>
        <v>1</v>
      </c>
      <c r="AL65" s="496">
        <f t="shared" si="24"/>
        <v>1</v>
      </c>
      <c r="AM65" s="496">
        <f t="shared" si="24"/>
        <v>1</v>
      </c>
      <c r="AN65" s="496">
        <f t="shared" si="24"/>
        <v>1</v>
      </c>
      <c r="AO65" s="496">
        <f t="shared" si="24"/>
        <v>1</v>
      </c>
      <c r="AP65" s="496">
        <f t="shared" si="24"/>
        <v>1</v>
      </c>
      <c r="AQ65" s="496">
        <f t="shared" si="24"/>
        <v>1</v>
      </c>
      <c r="AR65" s="496">
        <f t="shared" si="24"/>
        <v>1</v>
      </c>
      <c r="AS65" s="496">
        <f t="shared" si="24"/>
        <v>1</v>
      </c>
      <c r="AT65" s="496">
        <f t="shared" si="24"/>
        <v>1</v>
      </c>
      <c r="AU65" s="496">
        <f t="shared" si="24"/>
        <v>1</v>
      </c>
      <c r="AV65" s="496">
        <f t="shared" si="24"/>
        <v>1</v>
      </c>
      <c r="AW65" s="496">
        <f t="shared" si="24"/>
        <v>1</v>
      </c>
      <c r="AX65" s="496">
        <f t="shared" si="24"/>
        <v>1</v>
      </c>
      <c r="AY65" s="496">
        <f t="shared" si="24"/>
        <v>1</v>
      </c>
      <c r="AZ65" s="496">
        <f t="shared" si="24"/>
        <v>1</v>
      </c>
      <c r="BA65" s="496">
        <f t="shared" si="24"/>
        <v>1</v>
      </c>
      <c r="BB65" s="496">
        <f t="shared" si="24"/>
        <v>1</v>
      </c>
      <c r="BC65" s="496">
        <f t="shared" si="24"/>
        <v>1</v>
      </c>
      <c r="BD65" s="496">
        <f t="shared" si="24"/>
        <v>1</v>
      </c>
      <c r="BE65" s="496">
        <f t="shared" si="24"/>
        <v>1</v>
      </c>
      <c r="BF65" s="496">
        <f t="shared" si="24"/>
        <v>1</v>
      </c>
      <c r="BG65" s="496">
        <f t="shared" si="24"/>
        <v>1</v>
      </c>
      <c r="BH65" s="496">
        <f t="shared" si="24"/>
        <v>1</v>
      </c>
      <c r="BI65" s="496">
        <f t="shared" si="24"/>
        <v>1</v>
      </c>
    </row>
    <row r="66" spans="1:61" s="496" customFormat="1">
      <c r="A66" s="495" t="s">
        <v>114</v>
      </c>
      <c r="B66" s="496">
        <f>+Copen!V80</f>
        <v>0</v>
      </c>
      <c r="C66" s="496">
        <f>+Copen!X80</f>
        <v>1</v>
      </c>
      <c r="D66" s="496">
        <f>+Copen!Z80</f>
        <v>1</v>
      </c>
      <c r="E66" s="496">
        <f>+Copen!AB80</f>
        <v>1</v>
      </c>
      <c r="F66" s="496">
        <f>+Copen!AD80</f>
        <v>1</v>
      </c>
      <c r="G66" s="496">
        <f>+Copen!AF80</f>
        <v>1</v>
      </c>
      <c r="H66" s="496">
        <f>+Copen!AH80</f>
        <v>1</v>
      </c>
      <c r="I66" s="496">
        <f>+Copen!AJ80</f>
        <v>1</v>
      </c>
      <c r="J66" s="497">
        <f>+Copen!AL80</f>
        <v>1</v>
      </c>
      <c r="K66" s="497">
        <f>+Copen!AN80</f>
        <v>1</v>
      </c>
      <c r="L66" s="497">
        <f>+Copen!AP80</f>
        <v>1</v>
      </c>
      <c r="M66" s="497">
        <f>+Copen!AR80</f>
        <v>1</v>
      </c>
      <c r="N66" s="497">
        <f>+Copen!AT80</f>
        <v>1</v>
      </c>
      <c r="O66" s="497">
        <f>+Copen!AV80</f>
        <v>1</v>
      </c>
      <c r="P66" s="497">
        <f>+Copen!AX80</f>
        <v>1</v>
      </c>
      <c r="Q66" s="496">
        <f t="shared" si="24"/>
        <v>1</v>
      </c>
      <c r="R66" s="496">
        <f t="shared" si="24"/>
        <v>1</v>
      </c>
      <c r="S66" s="496">
        <f t="shared" si="24"/>
        <v>1</v>
      </c>
      <c r="T66" s="496">
        <f t="shared" si="24"/>
        <v>1</v>
      </c>
      <c r="U66" s="496">
        <f t="shared" si="24"/>
        <v>1</v>
      </c>
      <c r="V66" s="496">
        <f t="shared" si="24"/>
        <v>1</v>
      </c>
      <c r="W66" s="496">
        <f t="shared" si="24"/>
        <v>1</v>
      </c>
      <c r="X66" s="496">
        <f t="shared" si="24"/>
        <v>1</v>
      </c>
      <c r="Y66" s="496">
        <f t="shared" si="24"/>
        <v>1</v>
      </c>
      <c r="Z66" s="496">
        <f t="shared" si="24"/>
        <v>1</v>
      </c>
      <c r="AA66" s="496">
        <f t="shared" si="24"/>
        <v>1</v>
      </c>
      <c r="AB66" s="496">
        <f t="shared" si="24"/>
        <v>1</v>
      </c>
      <c r="AC66" s="496">
        <f t="shared" si="24"/>
        <v>1</v>
      </c>
      <c r="AD66" s="496">
        <f t="shared" si="24"/>
        <v>1</v>
      </c>
      <c r="AE66" s="496">
        <f t="shared" si="24"/>
        <v>1</v>
      </c>
      <c r="AF66" s="496">
        <f t="shared" si="24"/>
        <v>1</v>
      </c>
      <c r="AG66" s="496">
        <f t="shared" si="24"/>
        <v>1</v>
      </c>
      <c r="AH66" s="496">
        <f t="shared" si="24"/>
        <v>1</v>
      </c>
      <c r="AI66" s="496">
        <f t="shared" si="24"/>
        <v>1</v>
      </c>
      <c r="AJ66" s="496">
        <f t="shared" si="24"/>
        <v>1</v>
      </c>
      <c r="AK66" s="496">
        <f t="shared" si="24"/>
        <v>1</v>
      </c>
      <c r="AL66" s="496">
        <f t="shared" si="24"/>
        <v>1</v>
      </c>
      <c r="AM66" s="496">
        <f t="shared" si="24"/>
        <v>1</v>
      </c>
      <c r="AN66" s="496">
        <f t="shared" si="24"/>
        <v>1</v>
      </c>
      <c r="AO66" s="496">
        <f t="shared" si="24"/>
        <v>1</v>
      </c>
      <c r="AP66" s="496">
        <f t="shared" si="24"/>
        <v>1</v>
      </c>
      <c r="AQ66" s="496">
        <f t="shared" si="24"/>
        <v>1</v>
      </c>
      <c r="AR66" s="496">
        <f t="shared" si="24"/>
        <v>1</v>
      </c>
      <c r="AS66" s="496">
        <f t="shared" si="24"/>
        <v>1</v>
      </c>
      <c r="AT66" s="496">
        <f t="shared" si="24"/>
        <v>1</v>
      </c>
      <c r="AU66" s="496">
        <f t="shared" si="24"/>
        <v>1</v>
      </c>
      <c r="AV66" s="496">
        <f t="shared" si="24"/>
        <v>1</v>
      </c>
      <c r="AW66" s="496">
        <f t="shared" si="24"/>
        <v>1</v>
      </c>
      <c r="AX66" s="496">
        <f t="shared" si="24"/>
        <v>1</v>
      </c>
      <c r="AY66" s="496">
        <f t="shared" si="24"/>
        <v>1</v>
      </c>
      <c r="AZ66" s="496">
        <f t="shared" si="24"/>
        <v>1</v>
      </c>
      <c r="BA66" s="496">
        <f t="shared" si="24"/>
        <v>1</v>
      </c>
      <c r="BB66" s="496">
        <f t="shared" si="24"/>
        <v>1</v>
      </c>
      <c r="BC66" s="496">
        <f t="shared" si="24"/>
        <v>1</v>
      </c>
      <c r="BD66" s="496">
        <f t="shared" si="24"/>
        <v>1</v>
      </c>
      <c r="BE66" s="496">
        <f t="shared" si="24"/>
        <v>1</v>
      </c>
      <c r="BF66" s="496">
        <f t="shared" si="24"/>
        <v>1</v>
      </c>
      <c r="BG66" s="496">
        <f t="shared" si="24"/>
        <v>1</v>
      </c>
      <c r="BH66" s="496">
        <f t="shared" si="24"/>
        <v>1</v>
      </c>
      <c r="BI66" s="496">
        <f t="shared" si="24"/>
        <v>1</v>
      </c>
    </row>
    <row r="67" spans="1:61" s="496" customFormat="1">
      <c r="A67" s="495" t="s">
        <v>224</v>
      </c>
      <c r="B67" s="496">
        <f>+Copen!V81</f>
        <v>0</v>
      </c>
      <c r="C67" s="496">
        <f>+Copen!X81</f>
        <v>0</v>
      </c>
      <c r="D67" s="496">
        <f>+Copen!Z81</f>
        <v>0</v>
      </c>
      <c r="E67" s="496">
        <f>+Copen!AB81</f>
        <v>0</v>
      </c>
      <c r="F67" s="496">
        <f>+Copen!AD81</f>
        <v>1</v>
      </c>
      <c r="G67" s="496">
        <f>+Copen!AF81</f>
        <v>1</v>
      </c>
      <c r="H67" s="496">
        <f>+Copen!AH81</f>
        <v>1</v>
      </c>
      <c r="I67" s="496">
        <f>+Copen!AJ81</f>
        <v>1</v>
      </c>
      <c r="J67" s="497">
        <f>+Copen!AL81</f>
        <v>1</v>
      </c>
      <c r="K67" s="497">
        <f>+Copen!AN81</f>
        <v>1</v>
      </c>
      <c r="L67" s="497">
        <f>+Copen!AP81</f>
        <v>1</v>
      </c>
      <c r="M67" s="497">
        <f>+Copen!AR81</f>
        <v>1</v>
      </c>
      <c r="N67" s="497">
        <f>+Copen!AT81</f>
        <v>1</v>
      </c>
      <c r="O67" s="497">
        <f>+Copen!AV81</f>
        <v>1</v>
      </c>
      <c r="P67" s="497">
        <f>+Copen!AX81</f>
        <v>1</v>
      </c>
      <c r="Q67" s="496">
        <f t="shared" si="24"/>
        <v>1</v>
      </c>
      <c r="R67" s="496">
        <f t="shared" si="24"/>
        <v>1</v>
      </c>
      <c r="S67" s="496">
        <f t="shared" si="24"/>
        <v>1</v>
      </c>
      <c r="T67" s="496">
        <f t="shared" si="24"/>
        <v>1</v>
      </c>
      <c r="U67" s="496">
        <f t="shared" si="24"/>
        <v>1</v>
      </c>
      <c r="V67" s="496">
        <f t="shared" si="24"/>
        <v>1</v>
      </c>
      <c r="W67" s="496">
        <f t="shared" si="24"/>
        <v>1</v>
      </c>
      <c r="X67" s="496">
        <f t="shared" si="24"/>
        <v>1</v>
      </c>
      <c r="Y67" s="496">
        <f t="shared" si="24"/>
        <v>1</v>
      </c>
      <c r="Z67" s="496">
        <f t="shared" si="24"/>
        <v>1</v>
      </c>
      <c r="AA67" s="496">
        <f t="shared" si="24"/>
        <v>1</v>
      </c>
      <c r="AB67" s="496">
        <f t="shared" si="24"/>
        <v>1</v>
      </c>
      <c r="AC67" s="496">
        <f t="shared" si="24"/>
        <v>1</v>
      </c>
      <c r="AD67" s="496">
        <f t="shared" si="24"/>
        <v>1</v>
      </c>
      <c r="AE67" s="496">
        <f t="shared" si="24"/>
        <v>1</v>
      </c>
      <c r="AF67" s="496">
        <f t="shared" si="24"/>
        <v>1</v>
      </c>
      <c r="AG67" s="496">
        <f t="shared" si="24"/>
        <v>1</v>
      </c>
      <c r="AH67" s="496">
        <f t="shared" si="24"/>
        <v>1</v>
      </c>
      <c r="AI67" s="496">
        <f t="shared" si="24"/>
        <v>1</v>
      </c>
      <c r="AJ67" s="496">
        <f t="shared" si="24"/>
        <v>1</v>
      </c>
      <c r="AK67" s="496">
        <f t="shared" si="24"/>
        <v>1</v>
      </c>
      <c r="AL67" s="496">
        <f t="shared" si="24"/>
        <v>1</v>
      </c>
      <c r="AM67" s="496">
        <f t="shared" si="24"/>
        <v>1</v>
      </c>
      <c r="AN67" s="496">
        <f t="shared" si="24"/>
        <v>1</v>
      </c>
      <c r="AO67" s="496">
        <f t="shared" si="24"/>
        <v>1</v>
      </c>
      <c r="AP67" s="496">
        <f t="shared" si="24"/>
        <v>1</v>
      </c>
      <c r="AQ67" s="496">
        <f t="shared" si="24"/>
        <v>1</v>
      </c>
      <c r="AR67" s="496">
        <f t="shared" si="24"/>
        <v>1</v>
      </c>
      <c r="AS67" s="496">
        <f t="shared" si="24"/>
        <v>1</v>
      </c>
      <c r="AT67" s="496">
        <f t="shared" si="24"/>
        <v>1</v>
      </c>
      <c r="AU67" s="496">
        <f t="shared" si="24"/>
        <v>1</v>
      </c>
      <c r="AV67" s="496">
        <f t="shared" si="24"/>
        <v>1</v>
      </c>
      <c r="AW67" s="496">
        <f t="shared" si="24"/>
        <v>1</v>
      </c>
      <c r="AX67" s="496">
        <f t="shared" si="24"/>
        <v>1</v>
      </c>
      <c r="AY67" s="496">
        <f t="shared" si="24"/>
        <v>1</v>
      </c>
      <c r="AZ67" s="496">
        <f t="shared" si="24"/>
        <v>1</v>
      </c>
      <c r="BA67" s="496">
        <f t="shared" si="24"/>
        <v>1</v>
      </c>
      <c r="BB67" s="496">
        <f t="shared" si="24"/>
        <v>1</v>
      </c>
      <c r="BC67" s="496">
        <f t="shared" si="24"/>
        <v>1</v>
      </c>
      <c r="BD67" s="496">
        <f t="shared" si="24"/>
        <v>1</v>
      </c>
      <c r="BE67" s="496">
        <f t="shared" si="24"/>
        <v>1</v>
      </c>
      <c r="BF67" s="496">
        <f t="shared" si="24"/>
        <v>1</v>
      </c>
      <c r="BG67" s="496">
        <f t="shared" si="24"/>
        <v>1</v>
      </c>
      <c r="BH67" s="496">
        <f t="shared" si="24"/>
        <v>1</v>
      </c>
      <c r="BI67" s="496">
        <f t="shared" si="24"/>
        <v>1</v>
      </c>
    </row>
    <row r="68" spans="1:61" s="493" customFormat="1">
      <c r="A68" s="492"/>
      <c r="B68" s="494"/>
      <c r="C68" s="494"/>
      <c r="D68" s="494"/>
      <c r="E68" s="494"/>
      <c r="F68" s="494"/>
      <c r="G68" s="494"/>
      <c r="H68" s="494"/>
      <c r="I68" s="494"/>
      <c r="J68" s="494"/>
      <c r="K68" s="494"/>
      <c r="L68" s="494"/>
      <c r="M68" s="494"/>
      <c r="N68" s="494"/>
      <c r="O68" s="494"/>
      <c r="P68" s="494"/>
      <c r="Q68" s="494"/>
      <c r="R68" s="494"/>
      <c r="S68" s="494"/>
      <c r="T68" s="494"/>
      <c r="U68" s="494"/>
      <c r="V68" s="494"/>
      <c r="W68" s="494"/>
      <c r="X68" s="494"/>
      <c r="Y68" s="494"/>
      <c r="Z68" s="494"/>
      <c r="AA68" s="494"/>
      <c r="AB68" s="494"/>
      <c r="AC68" s="494"/>
      <c r="AD68" s="494"/>
      <c r="AE68" s="494"/>
      <c r="AF68" s="494"/>
      <c r="AG68" s="494"/>
      <c r="AH68" s="494"/>
      <c r="AI68" s="494"/>
      <c r="AJ68" s="494"/>
      <c r="AK68" s="494"/>
      <c r="AL68" s="494"/>
      <c r="AM68" s="494"/>
      <c r="AN68" s="494"/>
      <c r="AO68" s="494"/>
      <c r="AP68" s="494"/>
      <c r="AQ68" s="494"/>
      <c r="AR68" s="494"/>
      <c r="AS68" s="494"/>
      <c r="AT68" s="494"/>
      <c r="AU68" s="494"/>
      <c r="AV68" s="494"/>
      <c r="AW68" s="494"/>
      <c r="AX68" s="494"/>
      <c r="AY68" s="494"/>
      <c r="AZ68" s="494"/>
      <c r="BA68" s="494"/>
      <c r="BB68" s="494"/>
      <c r="BC68" s="494"/>
      <c r="BD68" s="494"/>
      <c r="BE68" s="494"/>
      <c r="BF68" s="494"/>
      <c r="BG68" s="494"/>
      <c r="BH68" s="494"/>
      <c r="BI68" s="494"/>
    </row>
    <row r="69" spans="1:61" ht="15.45">
      <c r="A69" s="385" t="str">
        <f>+Copen!A101</f>
        <v>Emission cap (actual if non-capped)</v>
      </c>
    </row>
    <row r="70" spans="1:61" s="386" customFormat="1">
      <c r="A70" s="232" t="s">
        <v>104</v>
      </c>
      <c r="B70" s="386">
        <f>+Copen!R102</f>
        <v>1.6621334550980102</v>
      </c>
      <c r="C70" s="386">
        <f>+Copen!X102</f>
        <v>1.3842794390922046</v>
      </c>
      <c r="D70" s="386">
        <f>+Copen!Z102</f>
        <v>1.3529484199086483</v>
      </c>
      <c r="E70" s="386">
        <f>+Copen!AB102</f>
        <v>1.0650404885241216</v>
      </c>
      <c r="F70" s="386">
        <f>+Copen!AD102</f>
        <v>0.7656926372213686</v>
      </c>
      <c r="G70" s="386">
        <f>+Copen!AF102</f>
        <v>0.53914315712482919</v>
      </c>
      <c r="H70" s="386">
        <f>+Copen!AH102</f>
        <v>0.43798529818541049</v>
      </c>
      <c r="I70" s="386">
        <f>+Copen!AJ102</f>
        <v>0.36306889547259652</v>
      </c>
      <c r="J70" s="386">
        <f>+Copen!AL102</f>
        <v>0.30766153025849458</v>
      </c>
      <c r="K70" s="386">
        <f>+Copen!AN102</f>
        <v>0.26664261383066901</v>
      </c>
      <c r="L70" s="386">
        <f>+Copen!AP102</f>
        <v>0.23748629239215169</v>
      </c>
      <c r="M70" s="386">
        <f>+Copen!AR102</f>
        <v>0.2143313788839169</v>
      </c>
      <c r="N70" s="386">
        <f>+Copen!AT102</f>
        <v>0.193434069442735</v>
      </c>
      <c r="O70" s="386">
        <f>+Copen!AV102</f>
        <v>0.17457424767206833</v>
      </c>
      <c r="P70" s="386">
        <f>+Copen!AX102</f>
        <v>0.15755325852404164</v>
      </c>
      <c r="Q70" s="386">
        <f>+Copen!AZ102</f>
        <v>0.14219181581794757</v>
      </c>
      <c r="R70" s="386">
        <f>+Copen!BB102</f>
        <v>0.12832811377569767</v>
      </c>
      <c r="S70" s="386">
        <f>+Copen!BD102</f>
        <v>0.11581612268256714</v>
      </c>
      <c r="T70" s="386">
        <f>+Copen!BF102</f>
        <v>0.10452405072101684</v>
      </c>
      <c r="U70" s="386">
        <f>+Copen!BH102</f>
        <v>9.4332955775717695E-2</v>
      </c>
      <c r="V70" s="386">
        <f>+Copen!BJ102</f>
        <v>8.513549258758521E-2</v>
      </c>
      <c r="W70" s="386">
        <f>+Copen!BK102</f>
        <v>8.0878717958205948E-2</v>
      </c>
      <c r="X70" s="386">
        <f>+Copen!BL102</f>
        <v>7.6834782060295648E-2</v>
      </c>
      <c r="Y70" s="386">
        <f>+Copen!BM102</f>
        <v>7.299304295728086E-2</v>
      </c>
      <c r="Z70" s="386">
        <f>+Copen!BN102</f>
        <v>6.9343390809416816E-2</v>
      </c>
      <c r="AA70" s="386">
        <f>+Copen!BO102</f>
        <v>6.5876221268945975E-2</v>
      </c>
      <c r="AB70" s="386">
        <f>+Copen!BP102</f>
        <v>6.2582410205498679E-2</v>
      </c>
      <c r="AC70" s="386">
        <f>+Copen!BQ102</f>
        <v>5.9453289695223739E-2</v>
      </c>
      <c r="AD70" s="386">
        <f>+Copen!BR102</f>
        <v>5.648062521046255E-2</v>
      </c>
      <c r="AE70" s="386">
        <f>+Copen!BS102</f>
        <v>5.3656593949939421E-2</v>
      </c>
      <c r="AF70" s="386">
        <f>+Copen!BT102</f>
        <v>5.0973764252442447E-2</v>
      </c>
      <c r="AG70" s="386">
        <f>+Copen!BU102</f>
        <v>4.8425076039820325E-2</v>
      </c>
      <c r="AH70" s="386">
        <f>+Copen!BV102</f>
        <v>4.6003822237829305E-2</v>
      </c>
      <c r="AI70" s="386">
        <f>+Copen!BW102</f>
        <v>4.3703631125937836E-2</v>
      </c>
      <c r="AJ70" s="386">
        <f>+Copen!BX102</f>
        <v>4.1518449569640944E-2</v>
      </c>
      <c r="AK70" s="386">
        <f>+Copen!BY102</f>
        <v>3.9442527091158898E-2</v>
      </c>
      <c r="AL70" s="386">
        <f>+Copen!BZ102</f>
        <v>3.7470400736600948E-2</v>
      </c>
      <c r="AM70" s="386">
        <f>+Copen!CA102</f>
        <v>3.5596880699770898E-2</v>
      </c>
      <c r="AN70" s="386">
        <f>+Copen!CB102</f>
        <v>3.3817036664782349E-2</v>
      </c>
      <c r="AO70" s="386">
        <f>+Copen!CC102</f>
        <v>3.2126184831543232E-2</v>
      </c>
      <c r="AP70" s="386">
        <f>+Copen!CD102</f>
        <v>3.0519875589966067E-2</v>
      </c>
      <c r="AQ70" s="386">
        <f>+Copen!CE102</f>
        <v>2.8993881810467761E-2</v>
      </c>
      <c r="AR70" s="386">
        <f>+Copen!CF102</f>
        <v>2.7544187719944373E-2</v>
      </c>
      <c r="AS70" s="386">
        <f>+Copen!CG102</f>
        <v>2.6166978333947152E-2</v>
      </c>
      <c r="AT70" s="386">
        <f>+Copen!CH102</f>
        <v>2.4858629417249794E-2</v>
      </c>
      <c r="AU70" s="386">
        <f>+Copen!CI102</f>
        <v>2.3615697946387303E-2</v>
      </c>
      <c r="AV70" s="386">
        <f>+Copen!CJ102</f>
        <v>2.2434913049067938E-2</v>
      </c>
      <c r="AW70" s="386">
        <f>+Copen!CK102</f>
        <v>2.1313167396614541E-2</v>
      </c>
      <c r="AX70" s="386">
        <f>+Copen!CL102</f>
        <v>2.0247509026783812E-2</v>
      </c>
      <c r="AY70" s="386">
        <f>+Copen!CM102</f>
        <v>1.9235133575444621E-2</v>
      </c>
      <c r="AZ70" s="386">
        <f>+Copen!CN102</f>
        <v>1.827337689667239E-2</v>
      </c>
      <c r="BA70" s="386">
        <f>+Copen!CO102</f>
        <v>1.7359708051838771E-2</v>
      </c>
      <c r="BB70" s="386">
        <f>+Copen!CP102</f>
        <v>1.649172264924683E-2</v>
      </c>
      <c r="BC70" s="386">
        <f>+Copen!CQ102</f>
        <v>1.5667136516784488E-2</v>
      </c>
      <c r="BD70" s="386">
        <f>+Copen!CR102</f>
        <v>1.4883779690945263E-2</v>
      </c>
      <c r="BE70" s="386">
        <f>+Copen!CS102</f>
        <v>1.4139590706398E-2</v>
      </c>
      <c r="BF70" s="386">
        <f>+Copen!CT102</f>
        <v>1.3432611171078098E-2</v>
      </c>
      <c r="BG70" s="386">
        <f>+Copen!CU102</f>
        <v>1.2760980612524193E-2</v>
      </c>
      <c r="BH70" s="386">
        <f>+Copen!CV102</f>
        <v>1.2122931581897983E-2</v>
      </c>
      <c r="BI70" s="386">
        <f>+Copen!CW102</f>
        <v>1.1516785002803084E-2</v>
      </c>
    </row>
    <row r="71" spans="1:61" s="386" customFormat="1">
      <c r="A71" s="232" t="s">
        <v>105</v>
      </c>
      <c r="B71" s="386">
        <f>+Copen!R103</f>
        <v>1.1460506191660516</v>
      </c>
      <c r="C71" s="386">
        <f>+Copen!X103</f>
        <v>1.0537535277990626</v>
      </c>
      <c r="D71" s="386">
        <f>+Copen!Z103</f>
        <v>0.90645464756908634</v>
      </c>
      <c r="E71" s="386">
        <f>+Copen!AB103</f>
        <v>0.80990096886794261</v>
      </c>
      <c r="F71" s="386">
        <f>+Copen!AD103</f>
        <v>0.58226444480058026</v>
      </c>
      <c r="G71" s="386">
        <f>+Copen!AF103</f>
        <v>0.40998682211510207</v>
      </c>
      <c r="H71" s="386">
        <f>+Copen!AH103</f>
        <v>0.33306218981574859</v>
      </c>
      <c r="I71" s="386">
        <f>+Copen!AJ103</f>
        <v>0.27609264941330897</v>
      </c>
      <c r="J71" s="386">
        <f>+Copen!AL103</f>
        <v>0.23395859042414713</v>
      </c>
      <c r="K71" s="386">
        <f>+Copen!AN103</f>
        <v>0.20276610477240878</v>
      </c>
      <c r="L71" s="386">
        <f>+Copen!AP103</f>
        <v>0.1805944284501283</v>
      </c>
      <c r="M71" s="386">
        <f>+Copen!AR103</f>
        <v>0.16298647167624078</v>
      </c>
      <c r="N71" s="386">
        <f>+Copen!AT103</f>
        <v>0.1470952906878073</v>
      </c>
      <c r="O71" s="386">
        <f>+Copen!AV103</f>
        <v>0.13275349984574608</v>
      </c>
      <c r="P71" s="386">
        <f>+Copen!AX103</f>
        <v>0.11981003361078582</v>
      </c>
      <c r="Q71" s="386">
        <f>+Copen!AZ103</f>
        <v>0.10812855533373419</v>
      </c>
      <c r="R71" s="386">
        <f>+Copen!BB103</f>
        <v>9.7586021188695096E-2</v>
      </c>
      <c r="S71" s="386">
        <f>+Copen!BD103</f>
        <v>8.8071384122797317E-2</v>
      </c>
      <c r="T71" s="386">
        <f>+Copen!BF103</f>
        <v>7.9484424170824575E-2</v>
      </c>
      <c r="U71" s="386">
        <f>+Copen!BH103</f>
        <v>7.1734692814169179E-2</v>
      </c>
      <c r="V71" s="386">
        <f>+Copen!BJ103</f>
        <v>6.474056026478768E-2</v>
      </c>
      <c r="W71" s="386">
        <f>+Copen!BK103</f>
        <v>6.1503532251548296E-2</v>
      </c>
      <c r="X71" s="386">
        <f>+Copen!BL103</f>
        <v>5.8428355638970877E-2</v>
      </c>
      <c r="Y71" s="386">
        <f>+Copen!BM103</f>
        <v>5.5506937857022334E-2</v>
      </c>
      <c r="Z71" s="386">
        <f>+Copen!BN103</f>
        <v>5.2731590964171217E-2</v>
      </c>
      <c r="AA71" s="386">
        <f>+Copen!BO103</f>
        <v>5.0095011415962655E-2</v>
      </c>
      <c r="AB71" s="386">
        <f>+Copen!BP103</f>
        <v>4.7590260845164517E-2</v>
      </c>
      <c r="AC71" s="386">
        <f>+Copen!BQ103</f>
        <v>4.5210747802906286E-2</v>
      </c>
      <c r="AD71" s="386">
        <f>+Copen!BR103</f>
        <v>4.2950210412760967E-2</v>
      </c>
      <c r="AE71" s="386">
        <f>+Copen!BS103</f>
        <v>4.0802699892122915E-2</v>
      </c>
      <c r="AF71" s="386">
        <f>+Copen!BT103</f>
        <v>3.8762564897516769E-2</v>
      </c>
      <c r="AG71" s="386">
        <f>+Copen!BU103</f>
        <v>3.6824436652640929E-2</v>
      </c>
      <c r="AH71" s="386">
        <f>+Copen!BV103</f>
        <v>3.4983214820008879E-2</v>
      </c>
      <c r="AI71" s="386">
        <f>+Copen!BW103</f>
        <v>3.3234054079008431E-2</v>
      </c>
      <c r="AJ71" s="386">
        <f>+Copen!BX103</f>
        <v>3.1572351375058011E-2</v>
      </c>
      <c r="AK71" s="386">
        <f>+Copen!BY103</f>
        <v>2.9993733806305108E-2</v>
      </c>
      <c r="AL71" s="386">
        <f>+Copen!BZ103</f>
        <v>2.8494047115989851E-2</v>
      </c>
      <c r="AM71" s="386">
        <f>+Copen!CA103</f>
        <v>2.7069344760190357E-2</v>
      </c>
      <c r="AN71" s="386">
        <f>+Copen!CB103</f>
        <v>2.5715877522180838E-2</v>
      </c>
      <c r="AO71" s="386">
        <f>+Copen!CC103</f>
        <v>2.4430083646071795E-2</v>
      </c>
      <c r="AP71" s="386">
        <f>+Copen!CD103</f>
        <v>2.3208579463768204E-2</v>
      </c>
      <c r="AQ71" s="386">
        <f>+Copen!CE103</f>
        <v>2.2048150490579795E-2</v>
      </c>
      <c r="AR71" s="386">
        <f>+Copen!CF103</f>
        <v>2.0945742966050805E-2</v>
      </c>
      <c r="AS71" s="386">
        <f>+Copen!CG103</f>
        <v>1.9898455817748264E-2</v>
      </c>
      <c r="AT71" s="386">
        <f>+Copen!CH103</f>
        <v>1.890353302686085E-2</v>
      </c>
      <c r="AU71" s="386">
        <f>+Copen!CI103</f>
        <v>1.7958356375517806E-2</v>
      </c>
      <c r="AV71" s="386">
        <f>+Copen!CJ103</f>
        <v>1.7060438556741914E-2</v>
      </c>
      <c r="AW71" s="386">
        <f>+Copen!CK103</f>
        <v>1.6207416628904816E-2</v>
      </c>
      <c r="AX71" s="386">
        <f>+Copen!CL103</f>
        <v>1.5397045797459574E-2</v>
      </c>
      <c r="AY71" s="386">
        <f>+Copen!CM103</f>
        <v>1.4627193507586594E-2</v>
      </c>
      <c r="AZ71" s="386">
        <f>+Copen!CN103</f>
        <v>1.3895833832207265E-2</v>
      </c>
      <c r="BA71" s="386">
        <f>+Copen!CO103</f>
        <v>1.32010421405969E-2</v>
      </c>
      <c r="BB71" s="386">
        <f>+Copen!CP103</f>
        <v>1.2540990033567054E-2</v>
      </c>
      <c r="BC71" s="386">
        <f>+Copen!CQ103</f>
        <v>1.1913940531888701E-2</v>
      </c>
      <c r="BD71" s="386">
        <f>+Copen!CR103</f>
        <v>1.1318243505294265E-2</v>
      </c>
      <c r="BE71" s="386">
        <f>+Copen!CS103</f>
        <v>1.0752331330029551E-2</v>
      </c>
      <c r="BF71" s="386">
        <f>+Copen!CT103</f>
        <v>1.0214714763528072E-2</v>
      </c>
      <c r="BG71" s="386">
        <f>+Copen!CU103</f>
        <v>9.7039790253516684E-3</v>
      </c>
      <c r="BH71" s="386">
        <f>+Copen!CV103</f>
        <v>9.2187800740840854E-3</v>
      </c>
      <c r="BI71" s="386">
        <f>+Copen!CW103</f>
        <v>8.7578410703798813E-3</v>
      </c>
    </row>
    <row r="72" spans="1:61" s="386" customFormat="1">
      <c r="A72" s="232" t="s">
        <v>51</v>
      </c>
      <c r="B72" s="386">
        <f>+Copen!R104</f>
        <v>0.36996592574248305</v>
      </c>
      <c r="C72" s="386">
        <f>+Copen!X104</f>
        <v>0.27014967320962396</v>
      </c>
      <c r="D72" s="386">
        <f>+Copen!Z104</f>
        <v>0.26403525414455947</v>
      </c>
      <c r="E72" s="386">
        <f>+Copen!AB104</f>
        <v>0.20784845299623433</v>
      </c>
      <c r="F72" s="386">
        <f>+Copen!AD104</f>
        <v>0.14942908915848588</v>
      </c>
      <c r="G72" s="386">
        <f>+Copen!AF104</f>
        <v>0.10521672402068818</v>
      </c>
      <c r="H72" s="386">
        <f>+Copen!AH104</f>
        <v>8.5475216805215526E-2</v>
      </c>
      <c r="I72" s="386">
        <f>+Copen!AJ104</f>
        <v>7.0854872719068041E-2</v>
      </c>
      <c r="J72" s="386">
        <f>+Copen!AL104</f>
        <v>6.0041823573577624E-2</v>
      </c>
      <c r="K72" s="386">
        <f>+Copen!AN104</f>
        <v>5.2036758587813689E-2</v>
      </c>
      <c r="L72" s="386">
        <f>+Copen!AP104</f>
        <v>4.6346743634058704E-2</v>
      </c>
      <c r="M72" s="386">
        <f>+Copen!AR104</f>
        <v>4.1827936129737973E-2</v>
      </c>
      <c r="N72" s="386">
        <f>+Copen!AT104</f>
        <v>3.7749712357088516E-2</v>
      </c>
      <c r="O72" s="386">
        <f>+Copen!AV104</f>
        <v>3.4069115402272379E-2</v>
      </c>
      <c r="P72" s="386">
        <f>+Copen!AX104</f>
        <v>3.0747376650550821E-2</v>
      </c>
      <c r="Q72" s="386">
        <f>+Copen!AZ104</f>
        <v>2.7749507427122115E-2</v>
      </c>
      <c r="R72" s="386">
        <f>+Copen!BB104</f>
        <v>2.5043930452977706E-2</v>
      </c>
      <c r="S72" s="386">
        <f>+Copen!BD104</f>
        <v>2.2602147233812379E-2</v>
      </c>
      <c r="T72" s="386">
        <f>+Copen!BF104</f>
        <v>2.0398437878515668E-2</v>
      </c>
      <c r="U72" s="386">
        <f>+Copen!BH104</f>
        <v>1.840959018536039E-2</v>
      </c>
      <c r="V72" s="386">
        <f>+Copen!BJ104</f>
        <v>1.661465514228775E-2</v>
      </c>
      <c r="W72" s="386">
        <f>+Copen!BK104</f>
        <v>1.5783922385173361E-2</v>
      </c>
      <c r="X72" s="386">
        <f>+Copen!BL104</f>
        <v>1.4994726265914691E-2</v>
      </c>
      <c r="Y72" s="386">
        <f>+Copen!BM104</f>
        <v>1.4244989952618956E-2</v>
      </c>
      <c r="Z72" s="386">
        <f>+Copen!BN104</f>
        <v>1.3532740454988007E-2</v>
      </c>
      <c r="AA72" s="386">
        <f>+Copen!BO104</f>
        <v>1.2856103432238607E-2</v>
      </c>
      <c r="AB72" s="386">
        <f>+Copen!BP104</f>
        <v>1.2213298260626676E-2</v>
      </c>
      <c r="AC72" s="386">
        <f>+Copen!BQ104</f>
        <v>1.1602633347595341E-2</v>
      </c>
      <c r="AD72" s="386">
        <f>+Copen!BR104</f>
        <v>1.1022501680215574E-2</v>
      </c>
      <c r="AE72" s="386">
        <f>+Copen!BS104</f>
        <v>1.0471376596204795E-2</v>
      </c>
      <c r="AF72" s="386">
        <f>+Copen!BT104</f>
        <v>9.9478077663945549E-3</v>
      </c>
      <c r="AG72" s="386">
        <f>+Copen!BU104</f>
        <v>9.4504173780748275E-3</v>
      </c>
      <c r="AH72" s="386">
        <f>+Copen!BV104</f>
        <v>8.9778965091710863E-3</v>
      </c>
      <c r="AI72" s="386">
        <f>+Copen!BW104</f>
        <v>8.5290016837125324E-3</v>
      </c>
      <c r="AJ72" s="386">
        <f>+Copen!BX104</f>
        <v>8.1025515995269051E-3</v>
      </c>
      <c r="AK72" s="386">
        <f>+Copen!BY104</f>
        <v>7.6974240195505595E-3</v>
      </c>
      <c r="AL72" s="386">
        <f>+Copen!BZ104</f>
        <v>7.3125528185730313E-3</v>
      </c>
      <c r="AM72" s="386">
        <f>+Copen!CA104</f>
        <v>6.9469251776443797E-3</v>
      </c>
      <c r="AN72" s="386">
        <f>+Copen!CB104</f>
        <v>6.5995789187621601E-3</v>
      </c>
      <c r="AO72" s="386">
        <f>+Copen!CC104</f>
        <v>6.269599972824052E-3</v>
      </c>
      <c r="AP72" s="386">
        <f>+Copen!CD104</f>
        <v>5.9561199741828491E-3</v>
      </c>
      <c r="AQ72" s="386">
        <f>+Copen!CE104</f>
        <v>5.658313975473706E-3</v>
      </c>
      <c r="AR72" s="386">
        <f>+Copen!CF104</f>
        <v>5.3753982767000205E-3</v>
      </c>
      <c r="AS72" s="386">
        <f>+Copen!CG104</f>
        <v>5.1066283628650195E-3</v>
      </c>
      <c r="AT72" s="386">
        <f>+Copen!CH104</f>
        <v>4.8512969447217684E-3</v>
      </c>
      <c r="AU72" s="386">
        <f>+Copen!CI104</f>
        <v>4.6087320974856801E-3</v>
      </c>
      <c r="AV72" s="386">
        <f>+Copen!CJ104</f>
        <v>4.378295492611396E-3</v>
      </c>
      <c r="AW72" s="386">
        <f>+Copen!CK104</f>
        <v>4.1593807179808257E-3</v>
      </c>
      <c r="AX72" s="386">
        <f>+Copen!CL104</f>
        <v>3.9514116820817844E-3</v>
      </c>
      <c r="AY72" s="386">
        <f>+Copen!CM104</f>
        <v>3.7538410979776949E-3</v>
      </c>
      <c r="AZ72" s="386">
        <f>+Copen!CN104</f>
        <v>3.5661490430788098E-3</v>
      </c>
      <c r="BA72" s="386">
        <f>+Copen!CO104</f>
        <v>3.3878415909248693E-3</v>
      </c>
      <c r="BB72" s="386">
        <f>+Copen!CP104</f>
        <v>3.2184495113786256E-3</v>
      </c>
      <c r="BC72" s="386">
        <f>+Copen!CQ104</f>
        <v>3.0575270358096942E-3</v>
      </c>
      <c r="BD72" s="386">
        <f>+Copen!CR104</f>
        <v>2.9046506840192093E-3</v>
      </c>
      <c r="BE72" s="386">
        <f>+Copen!CS104</f>
        <v>2.7594181498182485E-3</v>
      </c>
      <c r="BF72" s="386">
        <f>+Copen!CT104</f>
        <v>2.621447242327336E-3</v>
      </c>
      <c r="BG72" s="386">
        <f>+Copen!CU104</f>
        <v>2.4903748802109693E-3</v>
      </c>
      <c r="BH72" s="386">
        <f>+Copen!CV104</f>
        <v>2.3658561362004207E-3</v>
      </c>
      <c r="BI72" s="386">
        <f>+Copen!CW104</f>
        <v>2.2475633293903997E-3</v>
      </c>
    </row>
    <row r="73" spans="1:61" s="386" customFormat="1">
      <c r="A73" s="232" t="s">
        <v>52</v>
      </c>
      <c r="B73" s="386">
        <f>+Copen!R105</f>
        <v>0.43123618180564005</v>
      </c>
      <c r="C73" s="386">
        <f>+Copen!X105</f>
        <v>0.65</v>
      </c>
      <c r="D73" s="386">
        <f>+Copen!Z105</f>
        <v>0.62712759012947861</v>
      </c>
      <c r="E73" s="386">
        <f>+Copen!AB105</f>
        <v>0.4936746036508568</v>
      </c>
      <c r="F73" s="386">
        <f>+Copen!AD105</f>
        <v>0.35491890991154296</v>
      </c>
      <c r="G73" s="386">
        <f>+Copen!AF105</f>
        <v>0.2499071981512217</v>
      </c>
      <c r="H73" s="386">
        <f>+Copen!AH105</f>
        <v>0.20301783905531562</v>
      </c>
      <c r="I73" s="386">
        <f>+Copen!AJ105</f>
        <v>0.16829209311917059</v>
      </c>
      <c r="J73" s="386">
        <f>+Copen!AL105</f>
        <v>0.14260930513491779</v>
      </c>
      <c r="K73" s="386">
        <f>+Copen!AN105</f>
        <v>0.12359594599234115</v>
      </c>
      <c r="L73" s="386">
        <f>+Copen!AP105</f>
        <v>0.11008121525189475</v>
      </c>
      <c r="M73" s="386">
        <f>+Copen!AR105</f>
        <v>9.9348296764835003E-2</v>
      </c>
      <c r="N73" s="386">
        <f>+Copen!AT105</f>
        <v>8.9661837830263574E-2</v>
      </c>
      <c r="O73" s="386">
        <f>+Copen!AV105</f>
        <v>8.0919808641812876E-2</v>
      </c>
      <c r="P73" s="386">
        <f>+Copen!AX105</f>
        <v>7.3030127299236108E-2</v>
      </c>
      <c r="Q73" s="386">
        <f>+Copen!AZ105</f>
        <v>6.5909689887560574E-2</v>
      </c>
      <c r="R73" s="386">
        <f>+Copen!BB105</f>
        <v>5.9483495123523418E-2</v>
      </c>
      <c r="S73" s="386">
        <f>+Copen!BD105</f>
        <v>5.3683854348979883E-2</v>
      </c>
      <c r="T73" s="386">
        <f>+Copen!BF105</f>
        <v>4.8449678549954335E-2</v>
      </c>
      <c r="U73" s="386">
        <f>+Copen!BH105</f>
        <v>4.3725834891333783E-2</v>
      </c>
      <c r="V73" s="386">
        <f>+Copen!BJ105</f>
        <v>3.9462565989428731E-2</v>
      </c>
      <c r="W73" s="386">
        <f>+Copen!BK105</f>
        <v>3.7489437689957293E-2</v>
      </c>
      <c r="X73" s="386">
        <f>+Copen!BL105</f>
        <v>3.5614965805459427E-2</v>
      </c>
      <c r="Y73" s="386">
        <f>+Copen!BM105</f>
        <v>3.3834217515186456E-2</v>
      </c>
      <c r="Z73" s="386">
        <f>+Copen!BN105</f>
        <v>3.2142506639427131E-2</v>
      </c>
      <c r="AA73" s="386">
        <f>+Copen!BO105</f>
        <v>3.0535381307455773E-2</v>
      </c>
      <c r="AB73" s="386">
        <f>+Copen!BP105</f>
        <v>2.9008612242082982E-2</v>
      </c>
      <c r="AC73" s="386">
        <f>+Copen!BQ105</f>
        <v>2.7558181629978831E-2</v>
      </c>
      <c r="AD73" s="386">
        <f>+Copen!BR105</f>
        <v>2.6180272548479887E-2</v>
      </c>
      <c r="AE73" s="386">
        <f>+Copen!BS105</f>
        <v>2.4871258921055892E-2</v>
      </c>
      <c r="AF73" s="386">
        <f>+Copen!BT105</f>
        <v>2.3627695975003096E-2</v>
      </c>
      <c r="AG73" s="386">
        <f>+Copen!BU105</f>
        <v>2.2446311176252939E-2</v>
      </c>
      <c r="AH73" s="386">
        <f>+Copen!BV105</f>
        <v>2.1323995617440292E-2</v>
      </c>
      <c r="AI73" s="386">
        <f>+Copen!BW105</f>
        <v>2.0257795836568275E-2</v>
      </c>
      <c r="AJ73" s="386">
        <f>+Copen!BX105</f>
        <v>1.924490604473986E-2</v>
      </c>
      <c r="AK73" s="386">
        <f>+Copen!BY105</f>
        <v>1.8282660742502867E-2</v>
      </c>
      <c r="AL73" s="386">
        <f>+Copen!BZ105</f>
        <v>1.7368527705377723E-2</v>
      </c>
      <c r="AM73" s="386">
        <f>+Copen!CA105</f>
        <v>1.6500101320108835E-2</v>
      </c>
      <c r="AN73" s="386">
        <f>+Copen!CB105</f>
        <v>1.5675096254103394E-2</v>
      </c>
      <c r="AO73" s="386">
        <f>+Copen!CC105</f>
        <v>1.4891341441398224E-2</v>
      </c>
      <c r="AP73" s="386">
        <f>+Copen!CD105</f>
        <v>1.4146774369328312E-2</v>
      </c>
      <c r="AQ73" s="386">
        <f>+Copen!CE105</f>
        <v>1.3439435650861895E-2</v>
      </c>
      <c r="AR73" s="386">
        <f>+Copen!CF105</f>
        <v>1.27674638683188E-2</v>
      </c>
      <c r="AS73" s="386">
        <f>+Copen!CG105</f>
        <v>1.212909067490286E-2</v>
      </c>
      <c r="AT73" s="386">
        <f>+Copen!CH105</f>
        <v>1.1522636141157717E-2</v>
      </c>
      <c r="AU73" s="386">
        <f>+Copen!CI105</f>
        <v>1.094650433409983E-2</v>
      </c>
      <c r="AV73" s="386">
        <f>+Copen!CJ105</f>
        <v>1.0399179117394838E-2</v>
      </c>
      <c r="AW73" s="386">
        <f>+Copen!CK105</f>
        <v>9.8792201615250964E-3</v>
      </c>
      <c r="AX73" s="386">
        <f>+Copen!CL105</f>
        <v>9.3852591534488404E-3</v>
      </c>
      <c r="AY73" s="386">
        <f>+Copen!CM105</f>
        <v>8.9159961957763975E-3</v>
      </c>
      <c r="AZ73" s="386">
        <f>+Copen!CN105</f>
        <v>8.470196385987578E-3</v>
      </c>
      <c r="BA73" s="386">
        <f>+Copen!CO105</f>
        <v>8.0466865666881989E-3</v>
      </c>
      <c r="BB73" s="386">
        <f>+Copen!CP105</f>
        <v>7.6443522383537882E-3</v>
      </c>
      <c r="BC73" s="386">
        <f>+Copen!CQ105</f>
        <v>7.2621346264360983E-3</v>
      </c>
      <c r="BD73" s="386">
        <f>+Copen!CR105</f>
        <v>6.8990278951142929E-3</v>
      </c>
      <c r="BE73" s="386">
        <f>+Copen!CS105</f>
        <v>6.5540765003585782E-3</v>
      </c>
      <c r="BF73" s="386">
        <f>+Copen!CT105</f>
        <v>6.2263726753406488E-3</v>
      </c>
      <c r="BG73" s="386">
        <f>+Copen!CU105</f>
        <v>5.9150540415736164E-3</v>
      </c>
      <c r="BH73" s="386">
        <f>+Copen!CV105</f>
        <v>5.6193013394949349E-3</v>
      </c>
      <c r="BI73" s="386">
        <f>+Copen!CW105</f>
        <v>5.3383362725201878E-3</v>
      </c>
    </row>
    <row r="74" spans="1:61" s="386" customFormat="1">
      <c r="A74" s="232" t="s">
        <v>53</v>
      </c>
      <c r="B74" s="386">
        <f>+Copen!R106</f>
        <v>0.25666629327477047</v>
      </c>
      <c r="C74" s="386">
        <f>+Copen!X106</f>
        <v>0.49278319473092996</v>
      </c>
      <c r="D74" s="386">
        <f>+Copen!Z106</f>
        <v>0.47544298056602108</v>
      </c>
      <c r="E74" s="386">
        <f>+Copen!AB106</f>
        <v>0.37426853591476134</v>
      </c>
      <c r="F74" s="386">
        <f>+Copen!AD106</f>
        <v>0.26907396045635273</v>
      </c>
      <c r="G74" s="386">
        <f>+Copen!AF106</f>
        <v>0.18946164229417631</v>
      </c>
      <c r="H74" s="386">
        <f>+Copen!AH106</f>
        <v>0.15391350664161263</v>
      </c>
      <c r="I74" s="386">
        <f>+Copen!AJ106</f>
        <v>0.12758694660803085</v>
      </c>
      <c r="J74" s="386">
        <f>+Copen!AL106</f>
        <v>0.10811610612729665</v>
      </c>
      <c r="K74" s="386">
        <f>+Copen!AN106</f>
        <v>9.3701546341380559E-2</v>
      </c>
      <c r="L74" s="386">
        <f>+Copen!AP106</f>
        <v>8.3455650664141345E-2</v>
      </c>
      <c r="M74" s="386">
        <f>+Copen!AR106</f>
        <v>7.5318724724387554E-2</v>
      </c>
      <c r="N74" s="386">
        <f>+Copen!AT106</f>
        <v>6.797514906375976E-2</v>
      </c>
      <c r="O74" s="386">
        <f>+Copen!AV106</f>
        <v>6.1347572030043179E-2</v>
      </c>
      <c r="P74" s="386">
        <f>+Copen!AX106</f>
        <v>5.5366183757113961E-2</v>
      </c>
      <c r="Q74" s="386">
        <f>+Copen!AZ106</f>
        <v>4.9967980840795345E-2</v>
      </c>
      <c r="R74" s="386">
        <f>+Copen!BB106</f>
        <v>4.5096102708817788E-2</v>
      </c>
      <c r="S74" s="386">
        <f>+Copen!BD106</f>
        <v>4.069923269470805E-2</v>
      </c>
      <c r="T74" s="386">
        <f>+Copen!BF106</f>
        <v>3.6731057506974009E-2</v>
      </c>
      <c r="U74" s="386">
        <f>+Copen!BH106</f>
        <v>3.3149779400044044E-2</v>
      </c>
      <c r="V74" s="386">
        <f>+Copen!BJ106</f>
        <v>2.9917675908539748E-2</v>
      </c>
      <c r="W74" s="386">
        <f>+Copen!BK106</f>
        <v>2.842179211311276E-2</v>
      </c>
      <c r="X74" s="386">
        <f>+Copen!BL106</f>
        <v>2.7000702507457119E-2</v>
      </c>
      <c r="Y74" s="386">
        <f>+Copen!BM106</f>
        <v>2.5650667382084262E-2</v>
      </c>
      <c r="Z74" s="386">
        <f>+Copen!BN106</f>
        <v>2.4368134012980047E-2</v>
      </c>
      <c r="AA74" s="386">
        <f>+Copen!BO106</f>
        <v>2.3149727312331045E-2</v>
      </c>
      <c r="AB74" s="386">
        <f>+Copen!BP106</f>
        <v>2.1992240946714491E-2</v>
      </c>
      <c r="AC74" s="386">
        <f>+Copen!BQ106</f>
        <v>2.0892628899378766E-2</v>
      </c>
      <c r="AD74" s="386">
        <f>+Copen!BR106</f>
        <v>1.9847997454409825E-2</v>
      </c>
      <c r="AE74" s="386">
        <f>+Copen!BS106</f>
        <v>1.8855597581689334E-2</v>
      </c>
      <c r="AF74" s="386">
        <f>+Copen!BT106</f>
        <v>1.7912817702604868E-2</v>
      </c>
      <c r="AG74" s="386">
        <f>+Copen!BU106</f>
        <v>1.7017176817474625E-2</v>
      </c>
      <c r="AH74" s="386">
        <f>+Copen!BV106</f>
        <v>1.6166317976600893E-2</v>
      </c>
      <c r="AI74" s="386">
        <f>+Copen!BW106</f>
        <v>1.5358002077770848E-2</v>
      </c>
      <c r="AJ74" s="386">
        <f>+Copen!BX106</f>
        <v>1.4590101973882304E-2</v>
      </c>
      <c r="AK74" s="386">
        <f>+Copen!BY106</f>
        <v>1.3860596875188189E-2</v>
      </c>
      <c r="AL74" s="386">
        <f>+Copen!BZ106</f>
        <v>1.3167567031428778E-2</v>
      </c>
      <c r="AM74" s="386">
        <f>+Copen!CA106</f>
        <v>1.2509188679857338E-2</v>
      </c>
      <c r="AN74" s="386">
        <f>+Copen!CB106</f>
        <v>1.188372924586447E-2</v>
      </c>
      <c r="AO74" s="386">
        <f>+Copen!CC106</f>
        <v>1.1289542783571246E-2</v>
      </c>
      <c r="AP74" s="386">
        <f>+Copen!CD106</f>
        <v>1.0725065644392682E-2</v>
      </c>
      <c r="AQ74" s="386">
        <f>+Copen!CE106</f>
        <v>1.0188812362173047E-2</v>
      </c>
      <c r="AR74" s="386">
        <f>+Copen!CF106</f>
        <v>9.6793717440643943E-3</v>
      </c>
      <c r="AS74" s="386">
        <f>+Copen!CG106</f>
        <v>9.1954031568611747E-3</v>
      </c>
      <c r="AT74" s="386">
        <f>+Copen!CH106</f>
        <v>8.7356329990181149E-3</v>
      </c>
      <c r="AU74" s="386">
        <f>+Copen!CI106</f>
        <v>8.2988513490672086E-3</v>
      </c>
      <c r="AV74" s="386">
        <f>+Copen!CJ106</f>
        <v>7.8839087816138485E-3</v>
      </c>
      <c r="AW74" s="386">
        <f>+Copen!CK106</f>
        <v>7.4897133425331558E-3</v>
      </c>
      <c r="AX74" s="386">
        <f>+Copen!CL106</f>
        <v>7.1152276754064972E-3</v>
      </c>
      <c r="AY74" s="386">
        <f>+Copen!CM106</f>
        <v>6.7594662916361722E-3</v>
      </c>
      <c r="AZ74" s="386">
        <f>+Copen!CN106</f>
        <v>6.4214929770543636E-3</v>
      </c>
      <c r="BA74" s="386">
        <f>+Copen!CO106</f>
        <v>6.1004183282016454E-3</v>
      </c>
      <c r="BB74" s="386">
        <f>+Copen!CP106</f>
        <v>5.7953974117915625E-3</v>
      </c>
      <c r="BC74" s="386">
        <f>+Copen!CQ106</f>
        <v>5.5056275412019842E-3</v>
      </c>
      <c r="BD74" s="386">
        <f>+Copen!CR106</f>
        <v>5.2303461641418844E-3</v>
      </c>
      <c r="BE74" s="386">
        <f>+Copen!CS106</f>
        <v>4.9688288559347898E-3</v>
      </c>
      <c r="BF74" s="386">
        <f>+Copen!CT106</f>
        <v>4.7203874131380502E-3</v>
      </c>
      <c r="BG74" s="386">
        <f>+Copen!CU106</f>
        <v>4.4843680424811478E-3</v>
      </c>
      <c r="BH74" s="386">
        <f>+Copen!CV106</f>
        <v>4.2601496403570898E-3</v>
      </c>
      <c r="BI74" s="386">
        <f>+Copen!CW106</f>
        <v>4.0471421583392351E-3</v>
      </c>
    </row>
    <row r="75" spans="1:61" s="386" customFormat="1">
      <c r="A75" s="232" t="s">
        <v>54</v>
      </c>
      <c r="B75" s="386">
        <f>+Copen!R107</f>
        <v>1.6007411280266048</v>
      </c>
      <c r="C75" s="386">
        <f>+Copen!X107</f>
        <v>2.843737175726925</v>
      </c>
      <c r="D75" s="386">
        <f>+Copen!Z107</f>
        <v>3.2081467193314417</v>
      </c>
      <c r="E75" s="386">
        <f>+Copen!AB107</f>
        <v>2.5254518937569852</v>
      </c>
      <c r="F75" s="386">
        <f>+Copen!AD107</f>
        <v>1.8156304305258246</v>
      </c>
      <c r="G75" s="386">
        <f>+Copen!AF107</f>
        <v>1.2784303712752059</v>
      </c>
      <c r="H75" s="386">
        <f>+Copen!AH107</f>
        <v>1.0385622074075833</v>
      </c>
      <c r="I75" s="386">
        <f>+Copen!AJ107</f>
        <v>0.86091847165936064</v>
      </c>
      <c r="J75" s="386">
        <f>+Copen!AL107</f>
        <v>0.72953507645910443</v>
      </c>
      <c r="K75" s="386">
        <f>+Copen!AN107</f>
        <v>0.63226994777271706</v>
      </c>
      <c r="L75" s="386">
        <f>+Copen!AP107</f>
        <v>0.56313371493904552</v>
      </c>
      <c r="M75" s="386">
        <f>+Copen!AR107</f>
        <v>0.50822817773248852</v>
      </c>
      <c r="N75" s="386">
        <f>+Copen!AT107</f>
        <v>0.45867593040357085</v>
      </c>
      <c r="O75" s="386">
        <f>+Copen!AV107</f>
        <v>0.41395502718922267</v>
      </c>
      <c r="P75" s="386">
        <f>+Copen!AX107</f>
        <v>0.37359441203827343</v>
      </c>
      <c r="Q75" s="386">
        <f>+Copen!AZ107</f>
        <v>0.33716895686454174</v>
      </c>
      <c r="R75" s="386">
        <f>+Copen!BB107</f>
        <v>0.30429498357024887</v>
      </c>
      <c r="S75" s="386">
        <f>+Copen!BD107</f>
        <v>0.27462622267214959</v>
      </c>
      <c r="T75" s="386">
        <f>+Copen!BF107</f>
        <v>0.24785016596161499</v>
      </c>
      <c r="U75" s="386">
        <f>+Copen!BH107</f>
        <v>0.22368477478035753</v>
      </c>
      <c r="V75" s="386">
        <f>+Copen!BJ107</f>
        <v>0.20187550923927267</v>
      </c>
      <c r="W75" s="386">
        <f>+Copen!BK107</f>
        <v>0.19178173377730903</v>
      </c>
      <c r="X75" s="386">
        <f>+Copen!BL107</f>
        <v>0.18219264708844357</v>
      </c>
      <c r="Y75" s="386">
        <f>+Copen!BM107</f>
        <v>0.17308301473402138</v>
      </c>
      <c r="Z75" s="386">
        <f>+Copen!BN107</f>
        <v>0.16442886399732029</v>
      </c>
      <c r="AA75" s="386">
        <f>+Copen!BO107</f>
        <v>0.15620742079745426</v>
      </c>
      <c r="AB75" s="386">
        <f>+Copen!BP107</f>
        <v>0.14839704975758153</v>
      </c>
      <c r="AC75" s="386">
        <f>+Copen!BQ107</f>
        <v>0.14097719726970245</v>
      </c>
      <c r="AD75" s="386">
        <f>+Copen!BR107</f>
        <v>0.13392833740621732</v>
      </c>
      <c r="AE75" s="386">
        <f>+Copen!BS107</f>
        <v>0.12723192053590646</v>
      </c>
      <c r="AF75" s="386">
        <f>+Copen!BT107</f>
        <v>0.12087032450911113</v>
      </c>
      <c r="AG75" s="386">
        <f>+Copen!BU107</f>
        <v>0.11482680828365557</v>
      </c>
      <c r="AH75" s="386">
        <f>+Copen!BV107</f>
        <v>0.10908546786947279</v>
      </c>
      <c r="AI75" s="386">
        <f>+Copen!BW107</f>
        <v>0.10363119447599915</v>
      </c>
      <c r="AJ75" s="386">
        <f>+Copen!BX107</f>
        <v>9.8449634752199186E-2</v>
      </c>
      <c r="AK75" s="386">
        <f>+Copen!BY107</f>
        <v>9.352715301458922E-2</v>
      </c>
      <c r="AL75" s="386">
        <f>+Copen!BZ107</f>
        <v>8.8850795363859758E-2</v>
      </c>
      <c r="AM75" s="386">
        <f>+Copen!CA107</f>
        <v>8.4408255595666767E-2</v>
      </c>
      <c r="AN75" s="386">
        <f>+Copen!CB107</f>
        <v>8.0187842815883426E-2</v>
      </c>
      <c r="AO75" s="386">
        <f>+Copen!CC107</f>
        <v>7.6178450675089257E-2</v>
      </c>
      <c r="AP75" s="386">
        <f>+Copen!CD107</f>
        <v>7.2369528141334794E-2</v>
      </c>
      <c r="AQ75" s="386">
        <f>+Copen!CE107</f>
        <v>6.8751051734268057E-2</v>
      </c>
      <c r="AR75" s="386">
        <f>+Copen!CF107</f>
        <v>6.5313499147554646E-2</v>
      </c>
      <c r="AS75" s="386">
        <f>+Copen!CG107</f>
        <v>6.204782419017691E-2</v>
      </c>
      <c r="AT75" s="386">
        <f>+Copen!CH107</f>
        <v>5.894543298066806E-2</v>
      </c>
      <c r="AU75" s="386">
        <f>+Copen!CI107</f>
        <v>5.5998161331634655E-2</v>
      </c>
      <c r="AV75" s="386">
        <f>+Copen!CJ107</f>
        <v>5.3198253265052918E-2</v>
      </c>
      <c r="AW75" s="386">
        <f>+Copen!CK107</f>
        <v>5.053834060180027E-2</v>
      </c>
      <c r="AX75" s="386">
        <f>+Copen!CL107</f>
        <v>4.8011423571710253E-2</v>
      </c>
      <c r="AY75" s="386">
        <f>+Copen!CM107</f>
        <v>4.5610852393124741E-2</v>
      </c>
      <c r="AZ75" s="386">
        <f>+Copen!CN107</f>
        <v>4.3330309773468502E-2</v>
      </c>
      <c r="BA75" s="386">
        <f>+Copen!CO107</f>
        <v>4.1163794284795073E-2</v>
      </c>
      <c r="BB75" s="386">
        <f>+Copen!CP107</f>
        <v>3.910560457055532E-2</v>
      </c>
      <c r="BC75" s="386">
        <f>+Copen!CQ107</f>
        <v>3.7150324342027551E-2</v>
      </c>
      <c r="BD75" s="386">
        <f>+Copen!CR107</f>
        <v>3.5292808124926169E-2</v>
      </c>
      <c r="BE75" s="386">
        <f>+Copen!CS107</f>
        <v>3.3528167718679856E-2</v>
      </c>
      <c r="BF75" s="386">
        <f>+Copen!CT107</f>
        <v>3.1851759332745859E-2</v>
      </c>
      <c r="BG75" s="386">
        <f>+Copen!CU107</f>
        <v>3.0259171366108565E-2</v>
      </c>
      <c r="BH75" s="386">
        <f>+Copen!CV107</f>
        <v>2.8746212797803136E-2</v>
      </c>
      <c r="BI75" s="386">
        <f>+Copen!CW107</f>
        <v>2.7308902157912977E-2</v>
      </c>
    </row>
    <row r="76" spans="1:61" s="386" customFormat="1">
      <c r="A76" s="232" t="s">
        <v>55</v>
      </c>
      <c r="B76" s="386">
        <f>+Copen!R108</f>
        <v>0.40515158969265602</v>
      </c>
      <c r="C76" s="386">
        <f>+Copen!X108</f>
        <v>0.72309374310061081</v>
      </c>
      <c r="D76" s="386">
        <f>+Copen!Z108</f>
        <v>0.95176955277897013</v>
      </c>
      <c r="E76" s="386">
        <f>+Copen!AB108</f>
        <v>1.1736542267846262</v>
      </c>
      <c r="F76" s="386">
        <f>+Copen!AD108</f>
        <v>0.84377862604833109</v>
      </c>
      <c r="G76" s="386">
        <f>+Copen!AF108</f>
        <v>0.59412543656290517</v>
      </c>
      <c r="H76" s="386">
        <f>+Copen!AH108</f>
        <v>0.48265141280888452</v>
      </c>
      <c r="I76" s="386">
        <f>+Copen!AJ108</f>
        <v>0.40009497139017691</v>
      </c>
      <c r="J76" s="386">
        <f>+Copen!AL108</f>
        <v>0.33903711576945383</v>
      </c>
      <c r="K76" s="386">
        <f>+Copen!AN108</f>
        <v>0.29383505522586312</v>
      </c>
      <c r="L76" s="386">
        <f>+Copen!AP108</f>
        <v>0.26170534723586308</v>
      </c>
      <c r="M76" s="386">
        <f>+Copen!AR108</f>
        <v>0.23618907588036642</v>
      </c>
      <c r="N76" s="386">
        <f>+Copen!AT108</f>
        <v>0.21316064098203069</v>
      </c>
      <c r="O76" s="386">
        <f>+Copen!AV108</f>
        <v>0.19237747848628267</v>
      </c>
      <c r="P76" s="386">
        <f>+Copen!AX108</f>
        <v>0.17362067433387007</v>
      </c>
      <c r="Q76" s="386">
        <f>+Copen!AZ108</f>
        <v>0.15669265858631773</v>
      </c>
      <c r="R76" s="386">
        <f>+Copen!BB108</f>
        <v>0.14141512437415174</v>
      </c>
      <c r="S76" s="386">
        <f>+Copen!BD108</f>
        <v>0.12762714974767195</v>
      </c>
      <c r="T76" s="386">
        <f>+Copen!BF108</f>
        <v>0.11518350264727392</v>
      </c>
      <c r="U76" s="386">
        <f>+Copen!BH108</f>
        <v>0.10395311113916471</v>
      </c>
      <c r="V76" s="386">
        <f>+Copen!BJ108</f>
        <v>9.3817682803096145E-2</v>
      </c>
      <c r="W76" s="386">
        <f>+Copen!BK108</f>
        <v>8.9126798662941334E-2</v>
      </c>
      <c r="X76" s="386">
        <f>+Copen!BL108</f>
        <v>8.4670458729794257E-2</v>
      </c>
      <c r="Y76" s="386">
        <f>+Copen!BM108</f>
        <v>8.0436935793304534E-2</v>
      </c>
      <c r="Z76" s="386">
        <f>+Copen!BN108</f>
        <v>7.6415089003639303E-2</v>
      </c>
      <c r="AA76" s="386">
        <f>+Copen!BO108</f>
        <v>7.2594334553457332E-2</v>
      </c>
      <c r="AB76" s="386">
        <f>+Copen!BP108</f>
        <v>6.8964617825784461E-2</v>
      </c>
      <c r="AC76" s="386">
        <f>+Copen!BQ108</f>
        <v>6.5516386934495241E-2</v>
      </c>
      <c r="AD76" s="386">
        <f>+Copen!BR108</f>
        <v>6.2240567587770475E-2</v>
      </c>
      <c r="AE76" s="386">
        <f>+Copen!BS108</f>
        <v>5.9128539208381951E-2</v>
      </c>
      <c r="AF76" s="386">
        <f>+Copen!BT108</f>
        <v>5.6172112247962848E-2</v>
      </c>
      <c r="AG76" s="386">
        <f>+Copen!BU108</f>
        <v>5.3363506635564703E-2</v>
      </c>
      <c r="AH76" s="386">
        <f>+Copen!BV108</f>
        <v>5.0695331303786464E-2</v>
      </c>
      <c r="AI76" s="386">
        <f>+Copen!BW108</f>
        <v>4.8160564738597138E-2</v>
      </c>
      <c r="AJ76" s="386">
        <f>+Copen!BX108</f>
        <v>4.5752536501667281E-2</v>
      </c>
      <c r="AK76" s="386">
        <f>+Copen!BY108</f>
        <v>4.3464909676583917E-2</v>
      </c>
      <c r="AL76" s="386">
        <f>+Copen!BZ108</f>
        <v>4.1291664192754721E-2</v>
      </c>
      <c r="AM76" s="386">
        <f>+Copen!CA108</f>
        <v>3.9227080983116981E-2</v>
      </c>
      <c r="AN76" s="386">
        <f>+Copen!CB108</f>
        <v>3.726572693396113E-2</v>
      </c>
      <c r="AO76" s="386">
        <f>+Copen!CC108</f>
        <v>3.5402440587263072E-2</v>
      </c>
      <c r="AP76" s="386">
        <f>+Copen!CD108</f>
        <v>3.3632318557899915E-2</v>
      </c>
      <c r="AQ76" s="386">
        <f>+Copen!CE108</f>
        <v>3.1950702630004921E-2</v>
      </c>
      <c r="AR76" s="386">
        <f>+Copen!CF108</f>
        <v>3.0353167498504672E-2</v>
      </c>
      <c r="AS76" s="386">
        <f>+Copen!CG108</f>
        <v>2.8835509123579437E-2</v>
      </c>
      <c r="AT76" s="386">
        <f>+Copen!CH108</f>
        <v>2.7393733667400465E-2</v>
      </c>
      <c r="AU76" s="386">
        <f>+Copen!CI108</f>
        <v>2.6024046984030439E-2</v>
      </c>
      <c r="AV76" s="386">
        <f>+Copen!CJ108</f>
        <v>2.4722844634828916E-2</v>
      </c>
      <c r="AW76" s="386">
        <f>+Copen!CK108</f>
        <v>2.3486702403087468E-2</v>
      </c>
      <c r="AX76" s="386">
        <f>+Copen!CL108</f>
        <v>2.2312367282933093E-2</v>
      </c>
      <c r="AY76" s="386">
        <f>+Copen!CM108</f>
        <v>2.1196748918786437E-2</v>
      </c>
      <c r="AZ76" s="386">
        <f>+Copen!CN108</f>
        <v>2.0136911472847116E-2</v>
      </c>
      <c r="BA76" s="386">
        <f>+Copen!CO108</f>
        <v>1.9130065899204761E-2</v>
      </c>
      <c r="BB76" s="386">
        <f>+Copen!CP108</f>
        <v>1.8173562604244523E-2</v>
      </c>
      <c r="BC76" s="386">
        <f>+Copen!CQ108</f>
        <v>1.7264884474032297E-2</v>
      </c>
      <c r="BD76" s="386">
        <f>+Copen!CR108</f>
        <v>1.6401640250330682E-2</v>
      </c>
      <c r="BE76" s="386">
        <f>+Copen!CS108</f>
        <v>1.5581558237814147E-2</v>
      </c>
      <c r="BF76" s="386">
        <f>+Copen!CT108</f>
        <v>1.4802480325923439E-2</v>
      </c>
      <c r="BG76" s="386">
        <f>+Copen!CU108</f>
        <v>1.4062356309627266E-2</v>
      </c>
      <c r="BH76" s="386">
        <f>+Copen!CV108</f>
        <v>1.3359238494145902E-2</v>
      </c>
      <c r="BI76" s="386">
        <f>+Copen!CW108</f>
        <v>1.2691276569438607E-2</v>
      </c>
    </row>
    <row r="77" spans="1:61" s="386" customFormat="1">
      <c r="A77" s="232" t="s">
        <v>56</v>
      </c>
      <c r="B77" s="386">
        <f>+Copen!R109</f>
        <v>0.58967496043455159</v>
      </c>
      <c r="C77" s="386">
        <f>+Copen!X109</f>
        <v>0.80742718953750414</v>
      </c>
      <c r="D77" s="386">
        <f>+Copen!Z109</f>
        <v>1.0442826029982819</v>
      </c>
      <c r="E77" s="386">
        <f>+Copen!AB109</f>
        <v>1.2745456100982464</v>
      </c>
      <c r="F77" s="386">
        <f>+Copen!AD109</f>
        <v>1.4943414327878348</v>
      </c>
      <c r="G77" s="386">
        <f>+Copen!AF109</f>
        <v>1.0522028275201363</v>
      </c>
      <c r="H77" s="386">
        <f>+Copen!AH109</f>
        <v>0.8547810782215628</v>
      </c>
      <c r="I77" s="386">
        <f>+Copen!AJ109</f>
        <v>0.70857269234046549</v>
      </c>
      <c r="J77" s="386">
        <f>+Copen!AL109</f>
        <v>0.60043854360226578</v>
      </c>
      <c r="K77" s="386">
        <f>+Copen!AN109</f>
        <v>0.52038518620209528</v>
      </c>
      <c r="L77" s="386">
        <f>+Copen!AP109</f>
        <v>0.46348311213832144</v>
      </c>
      <c r="M77" s="386">
        <f>+Copen!AR109</f>
        <v>0.41829350870483506</v>
      </c>
      <c r="N77" s="386">
        <f>+Copen!AT109</f>
        <v>0.37750989160611359</v>
      </c>
      <c r="O77" s="386">
        <f>+Copen!AV109</f>
        <v>0.34070267717451752</v>
      </c>
      <c r="P77" s="386">
        <f>+Copen!AX109</f>
        <v>0.30748416615000201</v>
      </c>
      <c r="Q77" s="386">
        <f>+Copen!AZ109</f>
        <v>0.27750445995037676</v>
      </c>
      <c r="R77" s="386">
        <f>+Copen!BB109</f>
        <v>0.25044777510521499</v>
      </c>
      <c r="S77" s="386">
        <f>+Copen!BD109</f>
        <v>0.22602911703245651</v>
      </c>
      <c r="T77" s="386">
        <f>+Copen!BF109</f>
        <v>0.20399127812179196</v>
      </c>
      <c r="U77" s="386">
        <f>+Copen!BH109</f>
        <v>0.18410212850491722</v>
      </c>
      <c r="V77" s="386">
        <f>+Copen!BJ109</f>
        <v>0.1661521709756878</v>
      </c>
      <c r="W77" s="386">
        <f>+Copen!BK109</f>
        <v>0.1578445624269034</v>
      </c>
      <c r="X77" s="386">
        <f>+Copen!BL109</f>
        <v>0.14995233430555821</v>
      </c>
      <c r="Y77" s="386">
        <f>+Copen!BM109</f>
        <v>0.14245471759028031</v>
      </c>
      <c r="Z77" s="386">
        <f>+Copen!BN109</f>
        <v>0.1353319817107663</v>
      </c>
      <c r="AA77" s="386">
        <f>+Copen!BO109</f>
        <v>0.12856538262522799</v>
      </c>
      <c r="AB77" s="386">
        <f>+Copen!BP109</f>
        <v>0.12213711349396658</v>
      </c>
      <c r="AC77" s="386">
        <f>+Copen!BQ109</f>
        <v>0.11603025781926825</v>
      </c>
      <c r="AD77" s="386">
        <f>+Copen!BR109</f>
        <v>0.11022874492830483</v>
      </c>
      <c r="AE77" s="386">
        <f>+Copen!BS109</f>
        <v>0.10471730768188958</v>
      </c>
      <c r="AF77" s="386">
        <f>+Copen!BT109</f>
        <v>9.9481442297795097E-2</v>
      </c>
      <c r="AG77" s="386">
        <f>+Copen!BU109</f>
        <v>9.4507370182905337E-2</v>
      </c>
      <c r="AH77" s="386">
        <f>+Copen!BV109</f>
        <v>8.9782001673760062E-2</v>
      </c>
      <c r="AI77" s="386">
        <f>+Copen!BW109</f>
        <v>8.5292901590072051E-2</v>
      </c>
      <c r="AJ77" s="386">
        <f>+Copen!BX109</f>
        <v>8.1028256510568442E-2</v>
      </c>
      <c r="AK77" s="386">
        <f>+Copen!BY109</f>
        <v>7.6976843685040014E-2</v>
      </c>
      <c r="AL77" s="386">
        <f>+Copen!BZ109</f>
        <v>7.3128001500788006E-2</v>
      </c>
      <c r="AM77" s="386">
        <f>+Copen!CA109</f>
        <v>6.9471601425748597E-2</v>
      </c>
      <c r="AN77" s="386">
        <f>+Copen!CB109</f>
        <v>6.5998021354461159E-2</v>
      </c>
      <c r="AO77" s="386">
        <f>+Copen!CC109</f>
        <v>6.2698120286738102E-2</v>
      </c>
      <c r="AP77" s="386">
        <f>+Copen!CD109</f>
        <v>5.9563214272401195E-2</v>
      </c>
      <c r="AQ77" s="386">
        <f>+Copen!CE109</f>
        <v>5.6585053558781136E-2</v>
      </c>
      <c r="AR77" s="386">
        <f>+Copen!CF109</f>
        <v>5.3755800880842079E-2</v>
      </c>
      <c r="AS77" s="386">
        <f>+Copen!CG109</f>
        <v>5.1068010836799974E-2</v>
      </c>
      <c r="AT77" s="386">
        <f>+Copen!CH109</f>
        <v>4.8514610294959973E-2</v>
      </c>
      <c r="AU77" s="386">
        <f>+Copen!CI109</f>
        <v>4.6088879780211971E-2</v>
      </c>
      <c r="AV77" s="386">
        <f>+Copen!CJ109</f>
        <v>4.3784435791201372E-2</v>
      </c>
      <c r="AW77" s="386">
        <f>+Copen!CK109</f>
        <v>4.1595214001641304E-2</v>
      </c>
      <c r="AX77" s="386">
        <f>+Copen!CL109</f>
        <v>3.9515453301559235E-2</v>
      </c>
      <c r="AY77" s="386">
        <f>+Copen!CM109</f>
        <v>3.7539680636481269E-2</v>
      </c>
      <c r="AZ77" s="386">
        <f>+Copen!CN109</f>
        <v>3.5662696604657207E-2</v>
      </c>
      <c r="BA77" s="386">
        <f>+Copen!CO109</f>
        <v>3.3879561774424347E-2</v>
      </c>
      <c r="BB77" s="386">
        <f>+Copen!CP109</f>
        <v>3.218558368570313E-2</v>
      </c>
      <c r="BC77" s="386">
        <f>+Copen!CQ109</f>
        <v>3.0576304501417972E-2</v>
      </c>
      <c r="BD77" s="386">
        <f>+Copen!CR109</f>
        <v>2.9047489276347073E-2</v>
      </c>
      <c r="BE77" s="386">
        <f>+Copen!CS109</f>
        <v>2.7595114812529718E-2</v>
      </c>
      <c r="BF77" s="386">
        <f>+Copen!CT109</f>
        <v>2.621535907190323E-2</v>
      </c>
      <c r="BG77" s="386">
        <f>+Copen!CU109</f>
        <v>2.4904591118308068E-2</v>
      </c>
      <c r="BH77" s="386">
        <f>+Copen!CV109</f>
        <v>2.3659361562392664E-2</v>
      </c>
      <c r="BI77" s="386">
        <f>+Copen!CW109</f>
        <v>2.2476393484273029E-2</v>
      </c>
    </row>
    <row r="78" spans="1:61" s="386" customFormat="1">
      <c r="A78" s="232" t="s">
        <v>57</v>
      </c>
      <c r="B78" s="386">
        <f>+Copen!R110</f>
        <v>0.19137708401697254</v>
      </c>
      <c r="C78" s="386">
        <f>+Copen!X110</f>
        <v>0.2440378886848312</v>
      </c>
      <c r="D78" s="386">
        <f>+Copen!Z110</f>
        <v>0.35389319854131812</v>
      </c>
      <c r="E78" s="386">
        <f>+Copen!AB110</f>
        <v>0.48200312688199881</v>
      </c>
      <c r="F78" s="386">
        <f>+Copen!AD110</f>
        <v>0.62603054224477039</v>
      </c>
      <c r="G78" s="386">
        <f>+Copen!AF110</f>
        <v>0.75868965138535882</v>
      </c>
      <c r="H78" s="386">
        <f>+Copen!AH110</f>
        <v>0.87768254899933362</v>
      </c>
      <c r="I78" s="386">
        <f>+Copen!AJ110</f>
        <v>0.72755691791705857</v>
      </c>
      <c r="J78" s="386">
        <f>+Copen!AL110</f>
        <v>0.61652561678451767</v>
      </c>
      <c r="K78" s="386">
        <f>+Copen!AN110</f>
        <v>0.53432745333766118</v>
      </c>
      <c r="L78" s="386">
        <f>+Copen!AP110</f>
        <v>0.47590084718073744</v>
      </c>
      <c r="M78" s="386">
        <f>+Copen!AR110</f>
        <v>0.4295005145806155</v>
      </c>
      <c r="N78" s="386">
        <f>+Copen!AT110</f>
        <v>0.38762421440900541</v>
      </c>
      <c r="O78" s="386">
        <f>+Copen!AV110</f>
        <v>0.34983085350412735</v>
      </c>
      <c r="P78" s="386">
        <f>+Copen!AX110</f>
        <v>0.31572234528747495</v>
      </c>
      <c r="Q78" s="386">
        <f>+Copen!AZ110</f>
        <v>0.28493941662194611</v>
      </c>
      <c r="R78" s="386">
        <f>+Copen!BB110</f>
        <v>0.25715782350130634</v>
      </c>
      <c r="S78" s="386">
        <f>+Copen!BD110</f>
        <v>0.23208493570992894</v>
      </c>
      <c r="T78" s="386">
        <f>+Copen!BF110</f>
        <v>0.20945665447821085</v>
      </c>
      <c r="U78" s="386">
        <f>+Copen!BH110</f>
        <v>0.18903463066658527</v>
      </c>
      <c r="V78" s="386">
        <f>+Copen!BJ110</f>
        <v>0.17060375417659321</v>
      </c>
      <c r="W78" s="386">
        <f>+Copen!BK110</f>
        <v>0.16207356646776355</v>
      </c>
      <c r="X78" s="386">
        <f>+Copen!BL110</f>
        <v>0.15396988814437537</v>
      </c>
      <c r="Y78" s="386">
        <f>+Copen!BM110</f>
        <v>0.14627139373715659</v>
      </c>
      <c r="Z78" s="386">
        <f>+Copen!BN110</f>
        <v>0.13895782405029874</v>
      </c>
      <c r="AA78" s="386">
        <f>+Copen!BO110</f>
        <v>0.13200993284778381</v>
      </c>
      <c r="AB78" s="386">
        <f>+Copen!BP110</f>
        <v>0.1254094362053946</v>
      </c>
      <c r="AC78" s="386">
        <f>+Copen!BQ110</f>
        <v>0.11913896439512486</v>
      </c>
      <c r="AD78" s="386">
        <f>+Copen!BR110</f>
        <v>0.11318201617536862</v>
      </c>
      <c r="AE78" s="386">
        <f>+Copen!BS110</f>
        <v>0.10752291536660018</v>
      </c>
      <c r="AF78" s="386">
        <f>+Copen!BT110</f>
        <v>0.10214676959827017</v>
      </c>
      <c r="AG78" s="386">
        <f>+Copen!BU110</f>
        <v>9.7039431118356653E-2</v>
      </c>
      <c r="AH78" s="386">
        <f>+Copen!BV110</f>
        <v>9.2187459562438817E-2</v>
      </c>
      <c r="AI78" s="386">
        <f>+Copen!BW110</f>
        <v>8.7578086584316872E-2</v>
      </c>
      <c r="AJ78" s="386">
        <f>+Copen!BX110</f>
        <v>8.319918225510102E-2</v>
      </c>
      <c r="AK78" s="386">
        <f>+Copen!BY110</f>
        <v>7.903922314234596E-2</v>
      </c>
      <c r="AL78" s="386">
        <f>+Copen!BZ110</f>
        <v>7.5087261985228665E-2</v>
      </c>
      <c r="AM78" s="386">
        <f>+Copen!CA110</f>
        <v>7.1332898885967222E-2</v>
      </c>
      <c r="AN78" s="386">
        <f>+Copen!CB110</f>
        <v>6.7766253941668853E-2</v>
      </c>
      <c r="AO78" s="386">
        <f>+Copen!CC110</f>
        <v>6.4377941244585402E-2</v>
      </c>
      <c r="AP78" s="386">
        <f>+Copen!CD110</f>
        <v>6.1159044182356126E-2</v>
      </c>
      <c r="AQ78" s="386">
        <f>+Copen!CE110</f>
        <v>5.8101091973238317E-2</v>
      </c>
      <c r="AR78" s="386">
        <f>+Copen!CF110</f>
        <v>5.5196037374576401E-2</v>
      </c>
      <c r="AS78" s="386">
        <f>+Copen!CG110</f>
        <v>5.2436235505847577E-2</v>
      </c>
      <c r="AT78" s="386">
        <f>+Copen!CH110</f>
        <v>4.9814423730555196E-2</v>
      </c>
      <c r="AU78" s="386">
        <f>+Copen!CI110</f>
        <v>4.7323702544027436E-2</v>
      </c>
      <c r="AV78" s="386">
        <f>+Copen!CJ110</f>
        <v>4.4957517416826062E-2</v>
      </c>
      <c r="AW78" s="386">
        <f>+Copen!CK110</f>
        <v>4.2709641545984757E-2</v>
      </c>
      <c r="AX78" s="386">
        <f>+Copen!CL110</f>
        <v>4.0574159468685519E-2</v>
      </c>
      <c r="AY78" s="386">
        <f>+Copen!CM110</f>
        <v>3.8545451495251244E-2</v>
      </c>
      <c r="AZ78" s="386">
        <f>+Copen!CN110</f>
        <v>3.661817892048868E-2</v>
      </c>
      <c r="BA78" s="386">
        <f>+Copen!CO110</f>
        <v>3.4787269974464241E-2</v>
      </c>
      <c r="BB78" s="386">
        <f>+Copen!CP110</f>
        <v>3.3047906475741025E-2</v>
      </c>
      <c r="BC78" s="386">
        <f>+Copen!CQ110</f>
        <v>3.1395511151953971E-2</v>
      </c>
      <c r="BD78" s="386">
        <f>+Copen!CR110</f>
        <v>2.9825735594356272E-2</v>
      </c>
      <c r="BE78" s="386">
        <f>+Copen!CS110</f>
        <v>2.8334448814638456E-2</v>
      </c>
      <c r="BF78" s="386">
        <f>+Copen!CT110</f>
        <v>2.691772637390653E-2</v>
      </c>
      <c r="BG78" s="386">
        <f>+Copen!CU110</f>
        <v>2.5571840055211202E-2</v>
      </c>
      <c r="BH78" s="386">
        <f>+Copen!CV110</f>
        <v>2.4293248052450641E-2</v>
      </c>
      <c r="BI78" s="386">
        <f>+Copen!CW110</f>
        <v>2.3078585649828107E-2</v>
      </c>
    </row>
    <row r="79" spans="1:61" s="386" customFormat="1">
      <c r="A79" s="232" t="s">
        <v>58</v>
      </c>
      <c r="B79" s="386">
        <f>+Copen!R111</f>
        <v>0.41227239850714797</v>
      </c>
      <c r="C79" s="386">
        <f>+Copen!X111</f>
        <v>0.53297093331331402</v>
      </c>
      <c r="D79" s="386">
        <f>+Copen!Z111</f>
        <v>0.67605785971701871</v>
      </c>
      <c r="E79" s="386">
        <f>+Copen!AB111</f>
        <v>0.53219249351146902</v>
      </c>
      <c r="F79" s="386">
        <f>+Copen!AD111</f>
        <v>0.3826106878161033</v>
      </c>
      <c r="G79" s="386">
        <f>+Copen!AF111</f>
        <v>0.26940566508182101</v>
      </c>
      <c r="H79" s="386">
        <f>+Copen!AH111</f>
        <v>0.21885786547482852</v>
      </c>
      <c r="I79" s="386">
        <f>+Copen!AJ111</f>
        <v>0.18142271855389636</v>
      </c>
      <c r="J79" s="386">
        <f>+Copen!AL111</f>
        <v>0.15373608675921629</v>
      </c>
      <c r="K79" s="386">
        <f>+Copen!AN111</f>
        <v>0.13323925152141808</v>
      </c>
      <c r="L79" s="386">
        <f>+Copen!AP111</f>
        <v>0.11867006323685927</v>
      </c>
      <c r="M79" s="386">
        <f>+Copen!AR111</f>
        <v>0.1070997320712655</v>
      </c>
      <c r="N79" s="386">
        <f>+Copen!AT111</f>
        <v>9.6657508194317107E-2</v>
      </c>
      <c r="O79" s="386">
        <f>+Copen!AV111</f>
        <v>8.7233401145371176E-2</v>
      </c>
      <c r="P79" s="386">
        <f>+Copen!AX111</f>
        <v>7.8728144533697475E-2</v>
      </c>
      <c r="Q79" s="386">
        <f>+Copen!AZ111</f>
        <v>7.1052150441661965E-2</v>
      </c>
      <c r="R79" s="386">
        <f>+Copen!BB111</f>
        <v>6.4124565773599915E-2</v>
      </c>
      <c r="S79" s="386">
        <f>+Copen!BD111</f>
        <v>5.7872420610673915E-2</v>
      </c>
      <c r="T79" s="386">
        <f>+Copen!BF111</f>
        <v>5.2229859601133202E-2</v>
      </c>
      <c r="U79" s="386">
        <f>+Copen!BH111</f>
        <v>4.7137448290022713E-2</v>
      </c>
      <c r="V79" s="386">
        <f>+Copen!BJ111</f>
        <v>4.2541547081745491E-2</v>
      </c>
      <c r="W79" s="386">
        <f>+Copen!BK111</f>
        <v>4.0414469727658213E-2</v>
      </c>
      <c r="X79" s="386">
        <f>+Copen!BL111</f>
        <v>3.8393746241275298E-2</v>
      </c>
      <c r="Y79" s="386">
        <f>+Copen!BM111</f>
        <v>3.6474058929211531E-2</v>
      </c>
      <c r="Z79" s="386">
        <f>+Copen!BN111</f>
        <v>3.4650355982750951E-2</v>
      </c>
      <c r="AA79" s="386">
        <f>+Copen!BO111</f>
        <v>3.29178381836134E-2</v>
      </c>
      <c r="AB79" s="386">
        <f>+Copen!BP111</f>
        <v>3.1271946274432728E-2</v>
      </c>
      <c r="AC79" s="386">
        <f>+Copen!BQ111</f>
        <v>2.970834896071109E-2</v>
      </c>
      <c r="AD79" s="386">
        <f>+Copen!BR111</f>
        <v>2.8222931512675534E-2</v>
      </c>
      <c r="AE79" s="386">
        <f>+Copen!BS111</f>
        <v>2.6811784937041755E-2</v>
      </c>
      <c r="AF79" s="386">
        <f>+Copen!BT111</f>
        <v>2.5471195690189664E-2</v>
      </c>
      <c r="AG79" s="386">
        <f>+Copen!BU111</f>
        <v>2.4197635905680179E-2</v>
      </c>
      <c r="AH79" s="386">
        <f>+Copen!BV111</f>
        <v>2.2987754110396167E-2</v>
      </c>
      <c r="AI79" s="386">
        <f>+Copen!BW111</f>
        <v>2.1838366404876356E-2</v>
      </c>
      <c r="AJ79" s="386">
        <f>+Copen!BX111</f>
        <v>2.0746448084632538E-2</v>
      </c>
      <c r="AK79" s="386">
        <f>+Copen!BY111</f>
        <v>1.970912568040091E-2</v>
      </c>
      <c r="AL79" s="386">
        <f>+Copen!BZ111</f>
        <v>1.8723669396380864E-2</v>
      </c>
      <c r="AM79" s="386">
        <f>+Copen!CA111</f>
        <v>1.7787485926561819E-2</v>
      </c>
      <c r="AN79" s="386">
        <f>+Copen!CB111</f>
        <v>1.6898111630233727E-2</v>
      </c>
      <c r="AO79" s="386">
        <f>+Copen!CC111</f>
        <v>1.6053206048722041E-2</v>
      </c>
      <c r="AP79" s="386">
        <f>+Copen!CD111</f>
        <v>1.5250545746285938E-2</v>
      </c>
      <c r="AQ79" s="386">
        <f>+Copen!CE111</f>
        <v>1.448801845897164E-2</v>
      </c>
      <c r="AR79" s="386">
        <f>+Copen!CF111</f>
        <v>1.3763617536023058E-2</v>
      </c>
      <c r="AS79" s="386">
        <f>+Copen!CG111</f>
        <v>1.3075436659221904E-2</v>
      </c>
      <c r="AT79" s="386">
        <f>+Copen!CH111</f>
        <v>1.2421664826260809E-2</v>
      </c>
      <c r="AU79" s="386">
        <f>+Copen!CI111</f>
        <v>1.1800581584947768E-2</v>
      </c>
      <c r="AV79" s="386">
        <f>+Copen!CJ111</f>
        <v>1.121055250570038E-2</v>
      </c>
      <c r="AW79" s="386">
        <f>+Copen!CK111</f>
        <v>1.065002488041536E-2</v>
      </c>
      <c r="AX79" s="386">
        <f>+Copen!CL111</f>
        <v>1.0117523636394591E-2</v>
      </c>
      <c r="AY79" s="386">
        <f>+Copen!CM111</f>
        <v>9.6116474545748613E-3</v>
      </c>
      <c r="AZ79" s="386">
        <f>+Copen!CN111</f>
        <v>9.1310650818461174E-3</v>
      </c>
      <c r="BA79" s="386">
        <f>+Copen!CO111</f>
        <v>8.674511827753811E-3</v>
      </c>
      <c r="BB79" s="386">
        <f>+Copen!CP111</f>
        <v>8.2407862363661193E-3</v>
      </c>
      <c r="BC79" s="386">
        <f>+Copen!CQ111</f>
        <v>7.8287469245478126E-3</v>
      </c>
      <c r="BD79" s="386">
        <f>+Copen!CR111</f>
        <v>7.4373095783204215E-3</v>
      </c>
      <c r="BE79" s="386">
        <f>+Copen!CS111</f>
        <v>7.0654440994044002E-3</v>
      </c>
      <c r="BF79" s="386">
        <f>+Copen!CT111</f>
        <v>6.7121718944341798E-3</v>
      </c>
      <c r="BG79" s="386">
        <f>+Copen!CU111</f>
        <v>6.3765632997124701E-3</v>
      </c>
      <c r="BH79" s="386">
        <f>+Copen!CV111</f>
        <v>6.0577351347268467E-3</v>
      </c>
      <c r="BI79" s="386">
        <f>+Copen!CW111</f>
        <v>5.7548483779905043E-3</v>
      </c>
    </row>
    <row r="80" spans="1:61" s="386" customFormat="1">
      <c r="A80" s="232" t="s">
        <v>114</v>
      </c>
      <c r="B80" s="386">
        <f>+Copen!R112</f>
        <v>0.54177826149727892</v>
      </c>
      <c r="C80" s="386">
        <f>+Copen!X112</f>
        <v>0.56968410834355332</v>
      </c>
      <c r="D80" s="386">
        <f>+Copen!Z112</f>
        <v>0.55679019167974442</v>
      </c>
      <c r="E80" s="386">
        <f>+Copen!AB112</f>
        <v>0.43830502998190735</v>
      </c>
      <c r="F80" s="386">
        <f>+Copen!AD112</f>
        <v>0.3151119022520022</v>
      </c>
      <c r="G80" s="386">
        <f>+Copen!AF112</f>
        <v>0.22187809777598549</v>
      </c>
      <c r="H80" s="386">
        <f>+Copen!AH112</f>
        <v>0.18024775707711799</v>
      </c>
      <c r="I80" s="386">
        <f>+Copen!AJ112</f>
        <v>0.14941678258273108</v>
      </c>
      <c r="J80" s="386">
        <f>+Copen!AL112</f>
        <v>0.12661452564220971</v>
      </c>
      <c r="K80" s="386">
        <f>+Copen!AN112</f>
        <v>0.10973366750728797</v>
      </c>
      <c r="L80" s="386">
        <f>+Copen!AP112</f>
        <v>9.7734722415556821E-2</v>
      </c>
      <c r="M80" s="386">
        <f>+Copen!AR112</f>
        <v>8.8205586980040024E-2</v>
      </c>
      <c r="N80" s="386">
        <f>+Copen!AT112</f>
        <v>7.9605542249486114E-2</v>
      </c>
      <c r="O80" s="386">
        <f>+Copen!AV112</f>
        <v>7.1844001880161212E-2</v>
      </c>
      <c r="P80" s="386">
        <f>+Copen!AX112</f>
        <v>6.4839211696845478E-2</v>
      </c>
      <c r="Q80" s="386">
        <f>+Copen!AZ112</f>
        <v>5.8517388556403038E-2</v>
      </c>
      <c r="R80" s="386">
        <f>+Copen!BB112</f>
        <v>5.2811943172153743E-2</v>
      </c>
      <c r="S80" s="386">
        <f>+Copen!BD112</f>
        <v>4.7662778712868746E-2</v>
      </c>
      <c r="T80" s="386">
        <f>+Copen!BF112</f>
        <v>4.301565778836404E-2</v>
      </c>
      <c r="U80" s="386">
        <f>+Copen!BH112</f>
        <v>3.8821631153998545E-2</v>
      </c>
      <c r="V80" s="386">
        <f>+Copen!BJ112</f>
        <v>3.5036522116483684E-2</v>
      </c>
      <c r="W80" s="386">
        <f>+Copen!BK112</f>
        <v>3.3284696010659497E-2</v>
      </c>
      <c r="X80" s="386">
        <f>+Copen!BL112</f>
        <v>3.1620461210126523E-2</v>
      </c>
      <c r="Y80" s="386">
        <f>+Copen!BM112</f>
        <v>3.0039438149620196E-2</v>
      </c>
      <c r="Z80" s="386">
        <f>+Copen!BN112</f>
        <v>2.8537466242139185E-2</v>
      </c>
      <c r="AA80" s="386">
        <f>+Copen!BO112</f>
        <v>2.7110592930032224E-2</v>
      </c>
      <c r="AB80" s="386">
        <f>+Copen!BP112</f>
        <v>2.575506328353061E-2</v>
      </c>
      <c r="AC80" s="386">
        <f>+Copen!BQ112</f>
        <v>2.4467310119354078E-2</v>
      </c>
      <c r="AD80" s="386">
        <f>+Copen!BR112</f>
        <v>2.3243944613386372E-2</v>
      </c>
      <c r="AE80" s="386">
        <f>+Copen!BS112</f>
        <v>2.2081747382717051E-2</v>
      </c>
      <c r="AF80" s="386">
        <f>+Copen!BT112</f>
        <v>2.0977660013581197E-2</v>
      </c>
      <c r="AG80" s="386">
        <f>+Copen!BU112</f>
        <v>1.9928777012902136E-2</v>
      </c>
      <c r="AH80" s="386">
        <f>+Copen!BV112</f>
        <v>1.8932338162257027E-2</v>
      </c>
      <c r="AI80" s="386">
        <f>+Copen!BW112</f>
        <v>1.7985721254144174E-2</v>
      </c>
      <c r="AJ80" s="386">
        <f>+Copen!BX112</f>
        <v>1.7086435191436964E-2</v>
      </c>
      <c r="AK80" s="386">
        <f>+Copen!BY112</f>
        <v>1.6232113431865116E-2</v>
      </c>
      <c r="AL80" s="386">
        <f>+Copen!BZ112</f>
        <v>1.5420507760271859E-2</v>
      </c>
      <c r="AM80" s="386">
        <f>+Copen!CA112</f>
        <v>1.4649482372258266E-2</v>
      </c>
      <c r="AN80" s="386">
        <f>+Copen!CB112</f>
        <v>1.3917008253645353E-2</v>
      </c>
      <c r="AO80" s="386">
        <f>+Copen!CC112</f>
        <v>1.3221157840963085E-2</v>
      </c>
      <c r="AP80" s="386">
        <f>+Copen!CD112</f>
        <v>1.2560099948914929E-2</v>
      </c>
      <c r="AQ80" s="386">
        <f>+Copen!CE112</f>
        <v>1.1932094951469182E-2</v>
      </c>
      <c r="AR80" s="386">
        <f>+Copen!CF112</f>
        <v>1.1335490203895722E-2</v>
      </c>
      <c r="AS80" s="386">
        <f>+Copen!CG112</f>
        <v>1.0768715693700935E-2</v>
      </c>
      <c r="AT80" s="386">
        <f>+Copen!CH112</f>
        <v>1.0230279909015889E-2</v>
      </c>
      <c r="AU80" s="386">
        <f>+Copen!CI112</f>
        <v>9.7187659135650941E-3</v>
      </c>
      <c r="AV80" s="386">
        <f>+Copen!CJ112</f>
        <v>9.2328276178868397E-3</v>
      </c>
      <c r="AW80" s="386">
        <f>+Copen!CK112</f>
        <v>8.7711862369924971E-3</v>
      </c>
      <c r="AX80" s="386">
        <f>+Copen!CL112</f>
        <v>8.3326269251428713E-3</v>
      </c>
      <c r="AY80" s="386">
        <f>+Copen!CM112</f>
        <v>7.9159955788857279E-3</v>
      </c>
      <c r="AZ80" s="386">
        <f>+Copen!CN112</f>
        <v>7.5201957999414407E-3</v>
      </c>
      <c r="BA80" s="386">
        <f>+Copen!CO112</f>
        <v>7.1441860099443685E-3</v>
      </c>
      <c r="BB80" s="386">
        <f>+Copen!CP112</f>
        <v>6.7869767094471496E-3</v>
      </c>
      <c r="BC80" s="386">
        <f>+Copen!CQ112</f>
        <v>6.4476278739747919E-3</v>
      </c>
      <c r="BD80" s="386">
        <f>+Copen!CR112</f>
        <v>6.1252464802760524E-3</v>
      </c>
      <c r="BE80" s="386">
        <f>+Copen!CS112</f>
        <v>5.8189841562622498E-3</v>
      </c>
      <c r="BF80" s="386">
        <f>+Copen!CT112</f>
        <v>5.5280349484491372E-3</v>
      </c>
      <c r="BG80" s="386">
        <f>+Copen!CU112</f>
        <v>5.25163320102668E-3</v>
      </c>
      <c r="BH80" s="386">
        <f>+Copen!CV112</f>
        <v>4.9890515409753457E-3</v>
      </c>
      <c r="BI80" s="386">
        <f>+Copen!CW112</f>
        <v>4.7395989639265786E-3</v>
      </c>
    </row>
    <row r="81" spans="1:71" s="386" customFormat="1">
      <c r="A81" s="232" t="s">
        <v>224</v>
      </c>
      <c r="B81" s="386">
        <f>+Copen!R113</f>
        <v>0.36395210273783341</v>
      </c>
      <c r="C81" s="386">
        <f>+Copen!X113</f>
        <v>0.63080748393847597</v>
      </c>
      <c r="D81" s="386">
        <f>+Copen!Z113</f>
        <v>0.87865736123542426</v>
      </c>
      <c r="E81" s="386">
        <f>+Copen!AB113</f>
        <v>1.1513158345113612</v>
      </c>
      <c r="F81" s="386">
        <f>+Copen!AD113</f>
        <v>0.82771882111574679</v>
      </c>
      <c r="G81" s="386">
        <f>+Copen!AF113</f>
        <v>0.58281733000257119</v>
      </c>
      <c r="H81" s="386">
        <f>+Copen!AH113</f>
        <v>0.47346501331871432</v>
      </c>
      <c r="I81" s="386">
        <f>+Copen!AJ113</f>
        <v>0.39247988492475361</v>
      </c>
      <c r="J81" s="386">
        <f>+Copen!AL113</f>
        <v>0.33258415550704068</v>
      </c>
      <c r="K81" s="386">
        <f>+Copen!AN113</f>
        <v>0.28824243469293648</v>
      </c>
      <c r="L81" s="386">
        <f>+Copen!AP113</f>
        <v>0.25672425776917929</v>
      </c>
      <c r="M81" s="386">
        <f>+Copen!AR113</f>
        <v>0.23169364263668427</v>
      </c>
      <c r="N81" s="386">
        <f>+Copen!AT113</f>
        <v>0.20910351247960754</v>
      </c>
      <c r="O81" s="386">
        <f>+Copen!AV113</f>
        <v>0.18871592001284579</v>
      </c>
      <c r="P81" s="386">
        <f>+Copen!AX113</f>
        <v>0.17031611781159331</v>
      </c>
      <c r="Q81" s="386">
        <f>+Copen!AZ113</f>
        <v>0.15371029632496294</v>
      </c>
      <c r="R81" s="386">
        <f>+Copen!BB113</f>
        <v>0.13872354243327903</v>
      </c>
      <c r="S81" s="386">
        <f>+Copen!BD113</f>
        <v>0.12519799704603432</v>
      </c>
      <c r="T81" s="386">
        <f>+Copen!BF113</f>
        <v>0.11299119233404596</v>
      </c>
      <c r="U81" s="386">
        <f>+Copen!BH113</f>
        <v>0.10197455108147647</v>
      </c>
      <c r="V81" s="386">
        <f>+Copen!BJ113</f>
        <v>9.2032032351032508E-2</v>
      </c>
      <c r="W81" s="386">
        <f>+Copen!BK113</f>
        <v>8.7430430733480877E-2</v>
      </c>
      <c r="X81" s="386">
        <f>+Copen!BL113</f>
        <v>8.3058909196806835E-2</v>
      </c>
      <c r="Y81" s="386">
        <f>+Copen!BM113</f>
        <v>7.8905963736966483E-2</v>
      </c>
      <c r="Z81" s="386">
        <f>+Copen!BN113</f>
        <v>7.4960665550118155E-2</v>
      </c>
      <c r="AA81" s="386">
        <f>+Copen!BO113</f>
        <v>7.121263227261225E-2</v>
      </c>
      <c r="AB81" s="386">
        <f>+Copen!BP113</f>
        <v>6.7652000658981637E-2</v>
      </c>
      <c r="AC81" s="386">
        <f>+Copen!BQ113</f>
        <v>6.426940062603255E-2</v>
      </c>
      <c r="AD81" s="386">
        <f>+Copen!BR113</f>
        <v>6.1055930594730919E-2</v>
      </c>
      <c r="AE81" s="386">
        <f>+Copen!BS113</f>
        <v>5.8003134064994369E-2</v>
      </c>
      <c r="AF81" s="386">
        <f>+Copen!BT113</f>
        <v>5.5102977361744646E-2</v>
      </c>
      <c r="AG81" s="386">
        <f>+Copen!BU113</f>
        <v>5.2347828493657413E-2</v>
      </c>
      <c r="AH81" s="386">
        <f>+Copen!BV113</f>
        <v>4.9730437068974537E-2</v>
      </c>
      <c r="AI81" s="386">
        <f>+Copen!BW113</f>
        <v>4.724391521552581E-2</v>
      </c>
      <c r="AJ81" s="386">
        <f>+Copen!BX113</f>
        <v>4.4881719454749516E-2</v>
      </c>
      <c r="AK81" s="386">
        <f>+Copen!BY113</f>
        <v>4.2637633482012036E-2</v>
      </c>
      <c r="AL81" s="386">
        <f>+Copen!BZ113</f>
        <v>4.0505751807911432E-2</v>
      </c>
      <c r="AM81" s="386">
        <f>+Copen!CA113</f>
        <v>3.8480464217515858E-2</v>
      </c>
      <c r="AN81" s="386">
        <f>+Copen!CB113</f>
        <v>3.6556441006640066E-2</v>
      </c>
      <c r="AO81" s="386">
        <f>+Copen!CC113</f>
        <v>3.4728618956308063E-2</v>
      </c>
      <c r="AP81" s="386">
        <f>+Copen!CD113</f>
        <v>3.2992188008492657E-2</v>
      </c>
      <c r="AQ81" s="386">
        <f>+Copen!CE113</f>
        <v>3.1342578608068022E-2</v>
      </c>
      <c r="AR81" s="386">
        <f>+Copen!CF113</f>
        <v>2.9775449677664621E-2</v>
      </c>
      <c r="AS81" s="386">
        <f>+Copen!CG113</f>
        <v>2.828667719378139E-2</v>
      </c>
      <c r="AT81" s="386">
        <f>+Copen!CH113</f>
        <v>2.687234333409232E-2</v>
      </c>
      <c r="AU81" s="386">
        <f>+Copen!CI113</f>
        <v>2.5528726167387703E-2</v>
      </c>
      <c r="AV81" s="386">
        <f>+Copen!CJ113</f>
        <v>2.4252289859018315E-2</v>
      </c>
      <c r="AW81" s="386">
        <f>+Copen!CK113</f>
        <v>2.3039675366067398E-2</v>
      </c>
      <c r="AX81" s="386">
        <f>+Copen!CL113</f>
        <v>2.1887691597764027E-2</v>
      </c>
      <c r="AY81" s="386">
        <f>+Copen!CM113</f>
        <v>2.0793307017875823E-2</v>
      </c>
      <c r="AZ81" s="386">
        <f>+Copen!CN113</f>
        <v>1.9753641666982031E-2</v>
      </c>
      <c r="BA81" s="386">
        <f>+Copen!CO113</f>
        <v>1.8765959583632929E-2</v>
      </c>
      <c r="BB81" s="386">
        <f>+Copen!CP113</f>
        <v>1.7827661604451282E-2</v>
      </c>
      <c r="BC81" s="386">
        <f>+Copen!CQ113</f>
        <v>1.6936278524228719E-2</v>
      </c>
      <c r="BD81" s="386">
        <f>+Copen!CR113</f>
        <v>1.6089464598017283E-2</v>
      </c>
      <c r="BE81" s="386">
        <f>+Copen!CS113</f>
        <v>1.5284991368116417E-2</v>
      </c>
      <c r="BF81" s="386">
        <f>+Copen!CT113</f>
        <v>1.4520741799710595E-2</v>
      </c>
      <c r="BG81" s="386">
        <f>+Copen!CU113</f>
        <v>1.3794704709725065E-2</v>
      </c>
      <c r="BH81" s="386">
        <f>+Copen!CV113</f>
        <v>1.3104969474238811E-2</v>
      </c>
      <c r="BI81" s="386">
        <f>+Copen!CW113</f>
        <v>1.2449721000526869E-2</v>
      </c>
    </row>
    <row r="82" spans="1:71" s="522" customFormat="1">
      <c r="U82" s="522">
        <f>SUM(U70:U81)</f>
        <v>1.1500611286831475</v>
      </c>
      <c r="V82" s="522">
        <f>SUM(V70:V81)</f>
        <v>1.0379301686365405</v>
      </c>
    </row>
    <row r="83" spans="1:71" s="522" customFormat="1">
      <c r="A83" s="522" t="s">
        <v>1014</v>
      </c>
    </row>
    <row r="84" spans="1:71" s="582" customFormat="1" ht="12.9">
      <c r="A84" s="582" t="s">
        <v>106</v>
      </c>
      <c r="B84" s="647">
        <v>1E-3</v>
      </c>
      <c r="C84" s="582">
        <v>42.800327928662092</v>
      </c>
      <c r="D84" s="582">
        <v>71.172417385181049</v>
      </c>
      <c r="E84" s="582">
        <v>85.231065873067863</v>
      </c>
      <c r="F84" s="582">
        <v>135.01204549772399</v>
      </c>
      <c r="G84" s="582">
        <v>156.27126558160776</v>
      </c>
      <c r="H84" s="582">
        <v>189.81413522895045</v>
      </c>
      <c r="I84" s="582">
        <v>242.26958402023052</v>
      </c>
      <c r="J84" s="582">
        <v>303.94807557477873</v>
      </c>
      <c r="K84" s="582">
        <v>347.42521101610458</v>
      </c>
      <c r="L84" s="582">
        <v>450.30712263350557</v>
      </c>
      <c r="M84" s="582">
        <v>681.95114585263036</v>
      </c>
      <c r="N84" s="582">
        <v>532.37218413296023</v>
      </c>
      <c r="O84" s="582">
        <v>594.84402780059327</v>
      </c>
      <c r="P84" s="582">
        <v>658.41467629009742</v>
      </c>
      <c r="Q84" s="582">
        <v>663.19340339819735</v>
      </c>
      <c r="R84" s="582">
        <v>624.65410867312437</v>
      </c>
      <c r="S84" s="582">
        <v>614.2241591269144</v>
      </c>
      <c r="T84" s="582">
        <v>590.92968158850317</v>
      </c>
      <c r="U84" s="582">
        <v>587.45656542780728</v>
      </c>
      <c r="V84" s="582">
        <v>586.22363562495127</v>
      </c>
      <c r="W84" s="582">
        <v>577.61769929096363</v>
      </c>
      <c r="X84" s="582">
        <v>576.8529949604399</v>
      </c>
      <c r="Y84" s="582">
        <v>573.10939151764569</v>
      </c>
      <c r="Z84" s="582">
        <v>570.59849366553135</v>
      </c>
      <c r="AA84" s="582">
        <v>1200</v>
      </c>
      <c r="AB84" s="582">
        <v>1200</v>
      </c>
      <c r="AC84" s="582">
        <v>1200</v>
      </c>
      <c r="AD84" s="582">
        <v>1200</v>
      </c>
      <c r="AE84" s="582">
        <v>1200</v>
      </c>
      <c r="AF84" s="582">
        <v>1200</v>
      </c>
      <c r="AG84" s="582">
        <v>1200</v>
      </c>
      <c r="AH84" s="582">
        <v>1200</v>
      </c>
      <c r="AI84" s="582">
        <v>1200</v>
      </c>
      <c r="AJ84" s="582">
        <v>1200</v>
      </c>
      <c r="AK84" s="582">
        <v>1200</v>
      </c>
      <c r="AL84" s="582">
        <v>1200</v>
      </c>
      <c r="AM84" s="582">
        <v>1200</v>
      </c>
      <c r="AN84" s="582">
        <v>1200</v>
      </c>
      <c r="AO84" s="582">
        <v>1200</v>
      </c>
      <c r="AP84" s="582">
        <v>1200</v>
      </c>
      <c r="AQ84" s="582">
        <v>1200</v>
      </c>
      <c r="AR84" s="582">
        <v>1200</v>
      </c>
      <c r="AS84" s="582">
        <v>1200</v>
      </c>
      <c r="AT84" s="582">
        <v>1200</v>
      </c>
      <c r="AU84" s="582">
        <v>1200</v>
      </c>
      <c r="AV84" s="582">
        <v>1200</v>
      </c>
      <c r="AW84" s="582">
        <v>1200</v>
      </c>
      <c r="AX84" s="582">
        <v>1200</v>
      </c>
      <c r="AY84" s="582">
        <v>1200</v>
      </c>
      <c r="AZ84" s="582">
        <v>1200</v>
      </c>
      <c r="BA84" s="582">
        <v>1200</v>
      </c>
      <c r="BB84" s="582">
        <v>1200</v>
      </c>
      <c r="BC84" s="582">
        <v>1200</v>
      </c>
      <c r="BD84" s="582">
        <v>1200</v>
      </c>
      <c r="BE84" s="582">
        <v>1200</v>
      </c>
      <c r="BF84" s="582">
        <v>1200</v>
      </c>
      <c r="BG84" s="582">
        <v>1200</v>
      </c>
      <c r="BH84" s="582">
        <v>1200</v>
      </c>
      <c r="BI84" s="582">
        <v>1200</v>
      </c>
    </row>
    <row r="85" spans="1:71" s="522" customFormat="1"/>
    <row r="86" spans="1:71" s="522" customFormat="1">
      <c r="A86" s="522" t="s">
        <v>1053</v>
      </c>
    </row>
    <row r="87" spans="1:71" s="582" customFormat="1" ht="12.9">
      <c r="A87" s="693" t="s">
        <v>106</v>
      </c>
      <c r="B87" s="692">
        <v>1E-3</v>
      </c>
      <c r="C87" s="693">
        <v>92.734851415434463</v>
      </c>
      <c r="D87" s="693">
        <v>154.88705551745403</v>
      </c>
      <c r="E87" s="693">
        <v>248.01213527973187</v>
      </c>
      <c r="F87" s="693">
        <v>385.45173508604552</v>
      </c>
      <c r="G87" s="693">
        <v>578.33076279944885</v>
      </c>
      <c r="H87" s="693">
        <v>823.63433554415155</v>
      </c>
      <c r="I87" s="693">
        <v>1165.7471019211685</v>
      </c>
      <c r="J87" s="693">
        <v>1245.6350866957441</v>
      </c>
      <c r="K87" s="693">
        <v>893.50768223114665</v>
      </c>
      <c r="L87" s="693">
        <v>1200</v>
      </c>
      <c r="M87" s="693">
        <v>900</v>
      </c>
      <c r="N87" s="693">
        <v>702.64811759698864</v>
      </c>
      <c r="O87" s="693">
        <v>649.93499504797649</v>
      </c>
      <c r="P87" s="693">
        <v>647.09613485522198</v>
      </c>
      <c r="Q87" s="693">
        <v>648.59072085149205</v>
      </c>
      <c r="R87" s="693">
        <v>647.08623975009039</v>
      </c>
      <c r="S87" s="693">
        <v>639.97912404745045</v>
      </c>
      <c r="T87" s="693">
        <v>719.70117465699525</v>
      </c>
      <c r="U87" s="693">
        <v>567.70707524514637</v>
      </c>
      <c r="V87" s="693">
        <v>567.66489871334636</v>
      </c>
      <c r="W87" s="693">
        <v>567.35467692486475</v>
      </c>
      <c r="X87" s="693">
        <v>567.32812616664341</v>
      </c>
      <c r="Y87" s="693">
        <v>567.301110771612</v>
      </c>
      <c r="Z87" s="693">
        <v>567.10493493504396</v>
      </c>
      <c r="AA87" s="693">
        <v>1200</v>
      </c>
      <c r="AB87" s="693">
        <v>1200</v>
      </c>
      <c r="AC87" s="693">
        <v>1200</v>
      </c>
      <c r="AD87" s="693">
        <v>1200</v>
      </c>
      <c r="AE87" s="693">
        <v>1200</v>
      </c>
      <c r="AF87" s="693">
        <v>1200</v>
      </c>
      <c r="AG87" s="693">
        <v>1200</v>
      </c>
      <c r="AH87" s="693">
        <v>1200</v>
      </c>
      <c r="AI87" s="693">
        <v>1200</v>
      </c>
      <c r="AJ87" s="693">
        <v>1200</v>
      </c>
      <c r="AK87" s="693">
        <v>1200</v>
      </c>
      <c r="AL87" s="693">
        <v>1200</v>
      </c>
      <c r="AM87" s="693">
        <v>1200</v>
      </c>
      <c r="AN87" s="693">
        <v>1200</v>
      </c>
      <c r="AO87" s="693">
        <v>1200</v>
      </c>
      <c r="AP87" s="693">
        <v>1200</v>
      </c>
      <c r="AQ87" s="693">
        <v>1200</v>
      </c>
      <c r="AR87" s="693">
        <v>1200</v>
      </c>
      <c r="AS87" s="693">
        <v>1200</v>
      </c>
      <c r="AT87" s="693">
        <v>1200</v>
      </c>
      <c r="AU87" s="693">
        <v>1200</v>
      </c>
      <c r="AV87" s="693">
        <v>1200</v>
      </c>
      <c r="AW87" s="693">
        <v>1200</v>
      </c>
      <c r="AX87" s="693">
        <v>1200</v>
      </c>
      <c r="AY87" s="693">
        <v>1200</v>
      </c>
      <c r="AZ87" s="693">
        <v>1200</v>
      </c>
      <c r="BA87" s="693">
        <v>1200</v>
      </c>
      <c r="BB87" s="693">
        <v>1200</v>
      </c>
      <c r="BC87" s="693">
        <v>1200</v>
      </c>
      <c r="BD87" s="693">
        <v>1200</v>
      </c>
      <c r="BE87" s="693">
        <v>1200</v>
      </c>
      <c r="BF87" s="693">
        <v>1200</v>
      </c>
      <c r="BG87" s="693">
        <v>1200</v>
      </c>
      <c r="BH87" s="693">
        <v>1200</v>
      </c>
      <c r="BI87" s="693">
        <v>1200</v>
      </c>
    </row>
    <row r="88" spans="1:71" s="522" customFormat="1"/>
    <row r="89" spans="1:71">
      <c r="A89" s="228" t="s">
        <v>1079</v>
      </c>
    </row>
    <row r="90" spans="1:71" s="540" customFormat="1" ht="12.9">
      <c r="A90" s="539" t="s">
        <v>106</v>
      </c>
      <c r="B90" s="333">
        <v>1E-3</v>
      </c>
      <c r="C90" s="333">
        <v>1E-3</v>
      </c>
      <c r="D90" s="333">
        <v>1E-3</v>
      </c>
      <c r="E90" s="333">
        <v>1E-3</v>
      </c>
      <c r="F90" s="333">
        <v>1E-3</v>
      </c>
      <c r="G90" s="333">
        <v>1E-3</v>
      </c>
      <c r="H90" s="333">
        <v>1E-3</v>
      </c>
      <c r="I90" s="333">
        <v>1E-3</v>
      </c>
      <c r="J90" s="333">
        <v>1E-3</v>
      </c>
      <c r="K90" s="333">
        <v>1E-3</v>
      </c>
      <c r="L90" s="333">
        <v>1E-3</v>
      </c>
      <c r="M90" s="333">
        <v>1E-3</v>
      </c>
      <c r="N90" s="333">
        <v>1E-3</v>
      </c>
      <c r="O90" s="333">
        <v>1E-3</v>
      </c>
      <c r="P90" s="333">
        <v>1E-3</v>
      </c>
      <c r="Q90" s="333">
        <v>1E-3</v>
      </c>
      <c r="R90" s="333">
        <v>1E-3</v>
      </c>
      <c r="S90" s="333">
        <v>1E-3</v>
      </c>
      <c r="T90" s="333">
        <v>1E-3</v>
      </c>
      <c r="U90" s="333">
        <v>1E-3</v>
      </c>
      <c r="V90" s="333">
        <v>1E-3</v>
      </c>
      <c r="W90" s="333">
        <v>1E-3</v>
      </c>
      <c r="X90" s="333">
        <v>1E-3</v>
      </c>
      <c r="Y90" s="333">
        <v>1E-3</v>
      </c>
      <c r="Z90" s="333">
        <v>1E-3</v>
      </c>
      <c r="AA90" s="333">
        <v>1E-3</v>
      </c>
      <c r="AB90" s="333">
        <v>1E-3</v>
      </c>
      <c r="AC90" s="333">
        <v>1E-3</v>
      </c>
      <c r="AD90" s="333">
        <v>1E-3</v>
      </c>
      <c r="AE90" s="333">
        <v>1E-3</v>
      </c>
      <c r="AF90" s="333">
        <v>1E-3</v>
      </c>
      <c r="AG90" s="333">
        <v>1E-3</v>
      </c>
      <c r="AH90" s="333">
        <v>1E-3</v>
      </c>
      <c r="AI90" s="333">
        <v>1E-3</v>
      </c>
      <c r="AJ90" s="333">
        <v>1E-3</v>
      </c>
      <c r="AK90" s="333">
        <v>1E-3</v>
      </c>
      <c r="AL90" s="333">
        <v>1E-3</v>
      </c>
      <c r="AM90" s="333">
        <v>1E-3</v>
      </c>
      <c r="AN90" s="333">
        <v>1E-3</v>
      </c>
      <c r="AO90" s="333">
        <v>1E-3</v>
      </c>
      <c r="AP90" s="333">
        <v>1E-3</v>
      </c>
      <c r="AQ90" s="333">
        <v>1E-3</v>
      </c>
      <c r="AR90" s="333">
        <v>1E-3</v>
      </c>
      <c r="AS90" s="333">
        <v>1E-3</v>
      </c>
      <c r="AT90" s="333">
        <v>1E-3</v>
      </c>
      <c r="AU90" s="333">
        <v>1E-3</v>
      </c>
      <c r="AV90" s="333">
        <v>1E-3</v>
      </c>
      <c r="AW90" s="333">
        <v>1E-3</v>
      </c>
      <c r="AX90" s="333">
        <v>1E-3</v>
      </c>
      <c r="AY90" s="333">
        <v>1E-3</v>
      </c>
      <c r="AZ90" s="333">
        <v>1E-3</v>
      </c>
      <c r="BA90" s="333">
        <v>1E-3</v>
      </c>
      <c r="BB90" s="333">
        <v>1E-3</v>
      </c>
      <c r="BC90" s="333">
        <v>1E-3</v>
      </c>
      <c r="BD90" s="333">
        <v>1E-3</v>
      </c>
      <c r="BE90" s="333">
        <v>1E-3</v>
      </c>
      <c r="BF90" s="333">
        <v>1E-3</v>
      </c>
      <c r="BG90" s="333">
        <v>1E-3</v>
      </c>
      <c r="BH90" s="333">
        <v>1E-3</v>
      </c>
      <c r="BI90" s="333">
        <v>1E-3</v>
      </c>
    </row>
    <row r="96" spans="1:71">
      <c r="J96" s="384"/>
      <c r="K96" s="384"/>
      <c r="L96" s="384"/>
      <c r="M96" s="384"/>
      <c r="N96" s="384"/>
      <c r="O96" s="384"/>
      <c r="P96" s="384"/>
      <c r="BM96" s="384"/>
      <c r="BN96" s="384"/>
      <c r="BO96" s="384"/>
      <c r="BP96" s="384"/>
      <c r="BQ96" s="384"/>
      <c r="BR96" s="384"/>
      <c r="BS96" s="384"/>
    </row>
    <row r="98" spans="10:71">
      <c r="J98" s="384"/>
      <c r="K98" s="384"/>
      <c r="L98" s="384"/>
      <c r="M98" s="384"/>
      <c r="N98" s="384"/>
      <c r="O98" s="384"/>
      <c r="P98" s="384"/>
      <c r="BM98" s="384"/>
      <c r="BN98" s="384"/>
      <c r="BO98" s="384"/>
      <c r="BP98" s="384"/>
      <c r="BQ98" s="384"/>
      <c r="BR98" s="384"/>
      <c r="BS98" s="3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B203"/>
  <sheetViews>
    <sheetView zoomScale="70" zoomScaleNormal="70" workbookViewId="0">
      <selection activeCell="A22" sqref="A22"/>
    </sheetView>
  </sheetViews>
  <sheetFormatPr defaultColWidth="10.53515625" defaultRowHeight="14.25" customHeight="1"/>
  <cols>
    <col min="1" max="1" width="54" style="320" customWidth="1"/>
    <col min="2" max="2" width="18" style="320" customWidth="1"/>
    <col min="3" max="3" width="9.15234375" style="320" customWidth="1"/>
    <col min="4" max="4" width="10.69140625" style="320" customWidth="1"/>
    <col min="5" max="5" width="10.69140625" style="326" customWidth="1"/>
    <col min="6" max="7" width="10.69140625" style="320" customWidth="1"/>
    <col min="8" max="10" width="10.3046875" style="320" customWidth="1"/>
    <col min="11" max="12" width="7.53515625" style="320" customWidth="1"/>
    <col min="13" max="14" width="9.3828125" style="320" customWidth="1"/>
    <col min="15" max="17" width="7.53515625" style="320" customWidth="1"/>
    <col min="18" max="18" width="7.53515625" style="322" customWidth="1"/>
    <col min="19" max="20" width="10.53515625" style="320"/>
    <col min="21" max="16384" width="10.53515625" style="313"/>
  </cols>
  <sheetData>
    <row r="1" spans="1:34" ht="18.7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row>
    <row r="2" spans="1:34" s="316" customFormat="1" ht="18.75" customHeight="1">
      <c r="A2" s="381" t="s">
        <v>943</v>
      </c>
      <c r="B2" s="332" t="s">
        <v>944</v>
      </c>
      <c r="C2" s="332"/>
      <c r="D2" s="332"/>
      <c r="E2" s="332"/>
      <c r="F2" s="332"/>
      <c r="G2" s="332"/>
      <c r="H2" s="332"/>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row>
    <row r="3" spans="1:34" s="316" customFormat="1" ht="18.75" customHeight="1">
      <c r="A3" s="376"/>
      <c r="B3" s="376" t="s">
        <v>945</v>
      </c>
      <c r="C3" s="376"/>
      <c r="D3" s="376"/>
      <c r="E3" s="376"/>
      <c r="F3" s="376"/>
      <c r="G3" s="376"/>
      <c r="H3" s="376"/>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row>
    <row r="4" spans="1:34" s="316" customFormat="1" ht="3"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row>
    <row r="5" spans="1:34" s="316" customFormat="1" ht="3"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c r="AA5" s="223"/>
      <c r="AB5" s="223"/>
      <c r="AC5" s="223"/>
      <c r="AD5" s="223"/>
      <c r="AE5" s="223"/>
      <c r="AF5" s="223"/>
      <c r="AG5" s="223"/>
      <c r="AH5" s="223"/>
    </row>
    <row r="6" spans="1:34" s="316" customFormat="1" ht="26.25" customHeight="1">
      <c r="A6" s="223"/>
      <c r="B6" s="521" t="s">
        <v>1086</v>
      </c>
      <c r="C6" s="223"/>
      <c r="D6" s="521" t="s">
        <v>1042</v>
      </c>
      <c r="E6" s="223"/>
      <c r="F6" s="223"/>
      <c r="G6" s="223"/>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row>
    <row r="7" spans="1:34" s="316" customFormat="1" ht="14.25"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c r="AA7" s="223"/>
      <c r="AB7" s="223"/>
      <c r="AC7" s="223"/>
      <c r="AD7" s="223"/>
      <c r="AE7" s="223"/>
      <c r="AF7" s="223"/>
      <c r="AG7" s="223"/>
      <c r="AH7" s="223"/>
    </row>
    <row r="8" spans="1:34" s="316" customFormat="1" ht="17.25" customHeight="1">
      <c r="A8" s="331" t="s">
        <v>301</v>
      </c>
      <c r="B8" s="223"/>
      <c r="C8" s="223"/>
      <c r="D8" s="223"/>
      <c r="E8" s="223"/>
      <c r="F8" s="223"/>
      <c r="G8" s="223"/>
      <c r="H8" s="223"/>
      <c r="I8" s="223"/>
      <c r="J8" s="223"/>
      <c r="K8" s="223"/>
      <c r="L8" s="223"/>
      <c r="M8" s="223"/>
      <c r="N8" s="223"/>
      <c r="O8" s="223"/>
      <c r="P8" s="223"/>
      <c r="Q8" s="223"/>
      <c r="R8" s="223"/>
      <c r="S8" s="223"/>
      <c r="T8" s="223"/>
      <c r="U8" s="223"/>
      <c r="V8" s="223"/>
      <c r="W8" s="223"/>
      <c r="X8" s="223"/>
      <c r="Y8" s="223"/>
      <c r="Z8" s="223"/>
      <c r="AA8" s="223"/>
      <c r="AB8" s="223"/>
      <c r="AC8" s="223"/>
      <c r="AD8" s="223"/>
      <c r="AE8" s="223"/>
      <c r="AF8" s="223"/>
      <c r="AG8" s="223"/>
      <c r="AH8" s="223"/>
    </row>
    <row r="9" spans="1:34" s="316" customFormat="1" ht="17.25" customHeight="1">
      <c r="A9" s="223" t="s">
        <v>66</v>
      </c>
      <c r="B9" s="523">
        <v>1.4999999999999999E-2</v>
      </c>
      <c r="C9" s="223"/>
      <c r="D9" s="223" t="s">
        <v>1043</v>
      </c>
      <c r="E9" s="223"/>
      <c r="F9" s="223"/>
      <c r="G9" s="223"/>
      <c r="H9" s="223"/>
      <c r="I9" s="223"/>
      <c r="J9" s="223"/>
      <c r="K9" s="223"/>
      <c r="L9" s="223"/>
      <c r="M9" s="223"/>
      <c r="N9" s="223"/>
      <c r="O9" s="223"/>
      <c r="P9" s="223"/>
      <c r="Q9" s="223"/>
      <c r="R9" s="223"/>
      <c r="S9" s="223"/>
      <c r="T9" s="223"/>
      <c r="U9" s="223"/>
      <c r="V9" s="223"/>
      <c r="W9" s="223"/>
      <c r="X9" s="223"/>
      <c r="Y9" s="223"/>
      <c r="Z9" s="223"/>
      <c r="AA9" s="223"/>
      <c r="AB9" s="223"/>
      <c r="AC9" s="223"/>
      <c r="AD9" s="223"/>
      <c r="AE9" s="223"/>
      <c r="AF9" s="223"/>
      <c r="AG9" s="223"/>
      <c r="AH9" s="223"/>
    </row>
    <row r="10" spans="1:34" s="316" customFormat="1" ht="17.25" customHeight="1">
      <c r="A10" s="223" t="s">
        <v>75</v>
      </c>
      <c r="B10" s="523">
        <v>1.5</v>
      </c>
      <c r="C10" s="223"/>
      <c r="D10" s="223" t="s">
        <v>1043</v>
      </c>
      <c r="E10" s="223"/>
      <c r="F10" s="223"/>
      <c r="G10" s="223"/>
      <c r="H10" s="223"/>
      <c r="I10" s="223"/>
      <c r="J10" s="223"/>
      <c r="K10" s="223"/>
      <c r="L10" s="223"/>
      <c r="M10" s="223"/>
      <c r="N10" s="223"/>
      <c r="O10" s="223"/>
      <c r="P10" s="223"/>
      <c r="Q10" s="223"/>
      <c r="R10" s="223"/>
      <c r="S10" s="223"/>
      <c r="T10" s="223"/>
      <c r="U10" s="223"/>
      <c r="V10" s="223"/>
      <c r="W10" s="223"/>
      <c r="X10" s="223"/>
      <c r="Y10" s="223"/>
      <c r="Z10" s="223"/>
      <c r="AA10" s="223"/>
      <c r="AB10" s="223"/>
      <c r="AC10" s="223"/>
      <c r="AD10" s="223"/>
      <c r="AE10" s="223"/>
      <c r="AF10" s="223"/>
      <c r="AG10" s="223"/>
      <c r="AH10" s="223"/>
    </row>
    <row r="11" spans="1:34" s="316" customFormat="1" ht="17.25" customHeight="1">
      <c r="A11" s="223" t="s">
        <v>181</v>
      </c>
      <c r="B11" s="523">
        <v>1.7543801951616089E-3</v>
      </c>
      <c r="C11" s="223"/>
      <c r="D11" s="223" t="s">
        <v>1044</v>
      </c>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row>
    <row r="12" spans="1:34" s="316" customFormat="1" ht="17.25" customHeight="1">
      <c r="A12" s="223" t="s">
        <v>182</v>
      </c>
      <c r="B12" s="523">
        <v>2.2592107531775219E-3</v>
      </c>
      <c r="C12" s="223"/>
      <c r="D12" s="223" t="s">
        <v>1044</v>
      </c>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row>
    <row r="13" spans="1:34" s="316" customFormat="1" ht="17.25" customHeight="1">
      <c r="A13" s="223" t="s">
        <v>47</v>
      </c>
      <c r="B13" s="523">
        <v>2</v>
      </c>
      <c r="C13" s="223"/>
      <c r="D13" s="223" t="s">
        <v>1044</v>
      </c>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row>
    <row r="14" spans="1:34" s="316" customFormat="1" ht="17.25" customHeight="1">
      <c r="A14" s="223" t="s">
        <v>307</v>
      </c>
      <c r="B14" s="523">
        <v>1.2</v>
      </c>
      <c r="C14" s="223"/>
      <c r="D14" s="223" t="s">
        <v>1045</v>
      </c>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row>
    <row r="15" spans="1:34" s="316" customFormat="1" ht="17.25" customHeight="1">
      <c r="A15" s="223" t="s">
        <v>81</v>
      </c>
      <c r="B15" s="523">
        <v>2.8</v>
      </c>
      <c r="C15" s="223"/>
      <c r="D15" s="223" t="s">
        <v>1045</v>
      </c>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row>
    <row r="16" spans="1:34" s="316" customFormat="1" ht="17.25" customHeight="1">
      <c r="A16" s="223" t="s">
        <v>1046</v>
      </c>
      <c r="B16" s="524">
        <v>2250</v>
      </c>
      <c r="C16" s="223"/>
      <c r="D16" s="223" t="s">
        <v>1047</v>
      </c>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row>
    <row r="17" spans="1:34" s="316" customFormat="1" ht="17.25" customHeight="1">
      <c r="A17" s="223" t="s">
        <v>64</v>
      </c>
      <c r="B17" s="524">
        <v>6000</v>
      </c>
      <c r="C17" s="223"/>
      <c r="D17" s="223" t="s">
        <v>1048</v>
      </c>
      <c r="E17" s="223"/>
      <c r="F17" s="223"/>
      <c r="G17" s="223"/>
      <c r="H17" s="223"/>
      <c r="I17" s="223"/>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c r="AG17" s="223"/>
      <c r="AH17" s="223"/>
    </row>
    <row r="18" spans="1:34" s="316" customFormat="1" ht="17.25" customHeight="1">
      <c r="A18" s="223" t="s">
        <v>167</v>
      </c>
      <c r="B18" s="523">
        <v>3.2</v>
      </c>
      <c r="C18" s="223"/>
      <c r="D18" s="223" t="s">
        <v>1161</v>
      </c>
      <c r="E18" s="223"/>
      <c r="F18" s="223"/>
      <c r="G18" s="223"/>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row>
    <row r="19" spans="1:34" s="316" customFormat="1" ht="17.25" customHeight="1">
      <c r="A19" s="223" t="s">
        <v>302</v>
      </c>
      <c r="B19" s="523">
        <v>0.1</v>
      </c>
      <c r="C19" s="223"/>
      <c r="D19" s="223" t="s">
        <v>1049</v>
      </c>
      <c r="E19" s="223"/>
      <c r="F19" s="223"/>
      <c r="G19" s="223"/>
      <c r="H19" s="223"/>
      <c r="I19" s="223"/>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c r="AG19" s="223"/>
      <c r="AH19" s="223"/>
    </row>
    <row r="20" spans="1:34" s="316" customFormat="1" ht="17.25" customHeight="1">
      <c r="A20" s="223" t="s">
        <v>304</v>
      </c>
      <c r="B20" s="523">
        <v>0.1</v>
      </c>
      <c r="C20" s="223"/>
      <c r="D20" s="223" t="s">
        <v>1049</v>
      </c>
      <c r="E20" s="223"/>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row>
    <row r="21" spans="1:34" s="316" customFormat="1" ht="17.25" customHeight="1">
      <c r="A21" s="223" t="s">
        <v>303</v>
      </c>
      <c r="B21" s="523">
        <v>3.3E-3</v>
      </c>
      <c r="C21" s="223"/>
      <c r="D21" s="223" t="s">
        <v>1050</v>
      </c>
      <c r="E21" s="223"/>
      <c r="F21" s="223"/>
      <c r="G21" s="223"/>
      <c r="H21" s="223"/>
      <c r="I21" s="223"/>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c r="AG21" s="223"/>
      <c r="AH21" s="223"/>
    </row>
    <row r="22" spans="1:34" s="316" customFormat="1" ht="17.25" customHeight="1">
      <c r="A22" s="223" t="s">
        <v>305</v>
      </c>
      <c r="B22" s="523">
        <v>0.1</v>
      </c>
      <c r="C22" s="223"/>
      <c r="D22" s="223" t="s">
        <v>1052</v>
      </c>
      <c r="E22" s="223"/>
      <c r="F22" s="223"/>
      <c r="G22" s="223"/>
      <c r="H22" s="223"/>
      <c r="I22" s="223"/>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c r="AG22" s="223"/>
      <c r="AH22" s="223"/>
    </row>
    <row r="23" spans="1:34" s="316" customFormat="1" ht="17.25" customHeight="1">
      <c r="A23" s="223" t="s">
        <v>306</v>
      </c>
      <c r="B23" s="523">
        <v>-2.5000000000000001E-3</v>
      </c>
      <c r="C23" s="223"/>
      <c r="D23" s="223" t="s">
        <v>1052</v>
      </c>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row>
    <row r="24" spans="1:34" s="316" customFormat="1" ht="17.25" customHeight="1">
      <c r="A24" s="223" t="s">
        <v>1104</v>
      </c>
      <c r="B24" s="523">
        <v>0</v>
      </c>
      <c r="C24" s="223"/>
      <c r="D24" s="223" t="s">
        <v>1051</v>
      </c>
      <c r="E24" s="223"/>
      <c r="F24" s="223"/>
      <c r="G24" s="223"/>
      <c r="H24" s="223"/>
      <c r="I24" s="223"/>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c r="AG24" s="223"/>
      <c r="AH24" s="223"/>
    </row>
    <row r="25" spans="1:34" s="316" customFormat="1" ht="17.25" customHeight="1">
      <c r="A25" s="223" t="s">
        <v>1054</v>
      </c>
      <c r="B25" s="523">
        <v>1</v>
      </c>
      <c r="C25" s="223"/>
      <c r="D25" s="223" t="s">
        <v>1298</v>
      </c>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row>
    <row r="26" spans="1:34" s="316" customFormat="1" ht="17.25" customHeight="1">
      <c r="A26" s="223" t="s">
        <v>1105</v>
      </c>
      <c r="B26" s="523">
        <v>0</v>
      </c>
      <c r="C26" s="223"/>
      <c r="D26" s="223" t="s">
        <v>1298</v>
      </c>
      <c r="E26" s="223"/>
      <c r="F26" s="223"/>
      <c r="G26" s="223"/>
      <c r="H26" s="223"/>
      <c r="I26" s="223"/>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c r="AG26" s="223"/>
      <c r="AH26" s="223"/>
    </row>
    <row r="27" spans="1:34" s="316" customFormat="1" ht="17.25" customHeight="1">
      <c r="A27" s="223" t="s">
        <v>1106</v>
      </c>
      <c r="B27" s="523">
        <v>1</v>
      </c>
      <c r="C27" s="223"/>
      <c r="D27" s="223" t="s">
        <v>1080</v>
      </c>
      <c r="E27" s="223"/>
      <c r="F27" s="223"/>
      <c r="G27" s="223"/>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row>
    <row r="28" spans="1:34" s="316" customFormat="1" ht="17.25" customHeight="1">
      <c r="A28" s="223" t="s">
        <v>1084</v>
      </c>
      <c r="B28" s="523">
        <v>12</v>
      </c>
      <c r="C28" s="223"/>
      <c r="D28" s="223" t="s">
        <v>1155</v>
      </c>
      <c r="E28" s="223"/>
      <c r="F28" s="223"/>
      <c r="G28" s="223"/>
      <c r="H28" s="223"/>
      <c r="I28" s="223"/>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c r="AG28" s="223"/>
      <c r="AH28" s="223"/>
    </row>
    <row r="29" spans="1:34" s="316" customFormat="1" ht="17.25" customHeight="1">
      <c r="A29" s="223" t="s">
        <v>175</v>
      </c>
      <c r="B29" s="523">
        <v>0</v>
      </c>
      <c r="C29" s="223"/>
      <c r="D29" s="223" t="s">
        <v>1154</v>
      </c>
      <c r="E29" s="223"/>
      <c r="F29" s="223"/>
      <c r="G29" s="223"/>
      <c r="H29" s="223"/>
      <c r="I29" s="223"/>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c r="AG29" s="223"/>
      <c r="AH29" s="223"/>
    </row>
    <row r="30" spans="1:34" s="316" customFormat="1" ht="17.25" customHeight="1">
      <c r="A30" s="223" t="s">
        <v>1103</v>
      </c>
      <c r="B30" s="523">
        <v>0</v>
      </c>
      <c r="C30" s="223"/>
      <c r="D30" s="223" t="s">
        <v>1297</v>
      </c>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row>
    <row r="31" spans="1:34" s="316" customFormat="1" ht="17.25" customHeight="1">
      <c r="A31" s="223" t="s">
        <v>173</v>
      </c>
      <c r="B31" s="332">
        <v>4</v>
      </c>
      <c r="C31" s="223"/>
      <c r="D31" s="316" t="s">
        <v>1297</v>
      </c>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row>
    <row r="32" spans="1:34" s="316" customFormat="1" ht="17.25" customHeight="1">
      <c r="A32" s="223" t="s">
        <v>174</v>
      </c>
      <c r="B32" s="332">
        <v>6</v>
      </c>
      <c r="C32" s="223"/>
      <c r="D32" s="223" t="s">
        <v>1297</v>
      </c>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row>
    <row r="33" spans="1:34" s="316" customFormat="1" ht="17.25" customHeight="1">
      <c r="A33" s="223" t="s">
        <v>175</v>
      </c>
      <c r="B33" s="527">
        <f>+A6</f>
        <v>0</v>
      </c>
      <c r="C33" s="223"/>
      <c r="D33" s="223" t="s">
        <v>1297</v>
      </c>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row>
    <row r="34" spans="1:34" s="330" customFormat="1" ht="28.5" customHeight="1">
      <c r="A34" s="318" t="s">
        <v>292</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row>
    <row r="35" spans="1:34" s="316" customFormat="1" ht="17.25" customHeight="1">
      <c r="A35" s="223" t="s">
        <v>112</v>
      </c>
      <c r="B35" s="223"/>
      <c r="C35" s="332">
        <v>0.3</v>
      </c>
      <c r="D35" s="223" t="s">
        <v>196</v>
      </c>
      <c r="E35" s="223"/>
      <c r="F35" s="332">
        <v>0.3</v>
      </c>
      <c r="G35" s="332">
        <v>0.3</v>
      </c>
      <c r="H35" s="332">
        <v>0.3</v>
      </c>
      <c r="I35" s="332">
        <v>0.3</v>
      </c>
      <c r="J35" s="332">
        <v>0.3</v>
      </c>
      <c r="K35" s="332">
        <v>0.3</v>
      </c>
      <c r="L35" s="332">
        <v>0.3</v>
      </c>
      <c r="M35" s="332">
        <v>0.3</v>
      </c>
      <c r="N35" s="332">
        <v>0.3</v>
      </c>
      <c r="O35" s="332">
        <v>0.3</v>
      </c>
      <c r="P35" s="332">
        <v>0.3</v>
      </c>
      <c r="Q35" s="332">
        <v>0.3</v>
      </c>
      <c r="R35" s="223" t="s">
        <v>126</v>
      </c>
      <c r="S35" s="223"/>
      <c r="T35" s="223"/>
      <c r="U35" s="223"/>
      <c r="V35" s="223"/>
      <c r="W35" s="223"/>
      <c r="X35" s="223"/>
      <c r="Y35" s="223"/>
      <c r="Z35" s="223"/>
      <c r="AA35" s="223"/>
      <c r="AB35" s="223"/>
      <c r="AC35" s="223"/>
      <c r="AD35" s="223"/>
      <c r="AE35" s="223"/>
      <c r="AF35" s="223"/>
      <c r="AG35" s="223"/>
      <c r="AH35" s="223"/>
    </row>
    <row r="36" spans="1:34" s="316" customFormat="1" ht="17.25" customHeight="1">
      <c r="A36" s="223" t="s">
        <v>108</v>
      </c>
      <c r="B36" s="223"/>
      <c r="C36" s="332">
        <v>0.1</v>
      </c>
      <c r="D36" s="223" t="s">
        <v>196</v>
      </c>
      <c r="E36" s="223"/>
      <c r="F36" s="332">
        <v>0.1</v>
      </c>
      <c r="G36" s="332">
        <v>0.1</v>
      </c>
      <c r="H36" s="332">
        <v>0.1</v>
      </c>
      <c r="I36" s="332">
        <v>0.1</v>
      </c>
      <c r="J36" s="332">
        <v>0.1</v>
      </c>
      <c r="K36" s="332">
        <v>0.1</v>
      </c>
      <c r="L36" s="332">
        <v>0.1</v>
      </c>
      <c r="M36" s="332">
        <v>0.1</v>
      </c>
      <c r="N36" s="332">
        <v>0.1</v>
      </c>
      <c r="O36" s="332">
        <v>0.1</v>
      </c>
      <c r="P36" s="332">
        <v>0.1</v>
      </c>
      <c r="Q36" s="332">
        <v>0.1</v>
      </c>
      <c r="R36" s="223" t="s">
        <v>126</v>
      </c>
      <c r="S36" s="223"/>
      <c r="T36" s="223"/>
      <c r="U36" s="223"/>
      <c r="V36" s="223"/>
      <c r="W36" s="223"/>
      <c r="X36" s="223"/>
      <c r="Y36" s="223"/>
      <c r="Z36" s="223"/>
      <c r="AA36" s="223"/>
      <c r="AB36" s="223"/>
      <c r="AC36" s="223"/>
      <c r="AD36" s="223"/>
      <c r="AE36" s="223"/>
      <c r="AF36" s="223"/>
      <c r="AG36" s="223"/>
      <c r="AH36" s="223"/>
    </row>
    <row r="37" spans="1:34" s="316" customFormat="1" ht="17.25" customHeight="1">
      <c r="A37" s="223" t="s">
        <v>49</v>
      </c>
      <c r="B37" s="223"/>
      <c r="C37" s="332">
        <v>55.34</v>
      </c>
      <c r="D37" s="223" t="s">
        <v>197</v>
      </c>
      <c r="E37" s="223">
        <f>SUM(F37:Q37)</f>
        <v>55.378945693874201</v>
      </c>
      <c r="F37" s="223">
        <f>+Data!C140</f>
        <v>12.397900201983999</v>
      </c>
      <c r="G37" s="223">
        <f>+Data!D140</f>
        <v>13.03105747782735</v>
      </c>
      <c r="H37" s="223">
        <f>+Data!E140</f>
        <v>3.8702837853585201</v>
      </c>
      <c r="I37" s="223">
        <f>+Data!F140</f>
        <v>1.6979566948188101</v>
      </c>
      <c r="J37" s="223">
        <f>+Data!G140</f>
        <v>0.80733505428693619</v>
      </c>
      <c r="K37" s="223">
        <f>+Data!H140</f>
        <v>5.3332327426145003</v>
      </c>
      <c r="L37" s="223">
        <f>+Data!I140</f>
        <v>2.4408315128007598</v>
      </c>
      <c r="M37" s="223">
        <f>+Data!J140</f>
        <v>3.4801033488396897</v>
      </c>
      <c r="N37" s="223">
        <f>+Data!K140</f>
        <v>1.3005301355519889</v>
      </c>
      <c r="O37" s="223">
        <f>+Data!L140</f>
        <v>4.5584762524914142</v>
      </c>
      <c r="P37" s="223">
        <f>+Data!M140</f>
        <v>3.8420497503564541</v>
      </c>
      <c r="Q37" s="223">
        <f>+Data!N140</f>
        <v>2.6191887369437761</v>
      </c>
      <c r="R37" s="223"/>
      <c r="S37" s="223"/>
      <c r="T37" s="223"/>
      <c r="U37" s="223"/>
      <c r="V37" s="223"/>
      <c r="W37" s="223"/>
      <c r="X37" s="223"/>
      <c r="Y37" s="223"/>
      <c r="Z37" s="223"/>
      <c r="AA37" s="223"/>
      <c r="AB37" s="223"/>
      <c r="AC37" s="223"/>
      <c r="AD37" s="223"/>
      <c r="AE37" s="223"/>
      <c r="AF37" s="223"/>
      <c r="AG37" s="223"/>
      <c r="AH37" s="223"/>
    </row>
    <row r="38" spans="1:34" s="316" customFormat="1" ht="17.25" customHeight="1">
      <c r="A38" s="223" t="s">
        <v>25</v>
      </c>
      <c r="B38" s="223"/>
      <c r="C38" s="332">
        <v>0.05</v>
      </c>
      <c r="D38" s="223" t="s">
        <v>198</v>
      </c>
      <c r="E38" s="223"/>
      <c r="F38" s="223">
        <f>+Data!C142</f>
        <v>6.2765473111546274E-2</v>
      </c>
      <c r="G38" s="223">
        <f>+Data!D142</f>
        <v>6.7765473111546279E-2</v>
      </c>
      <c r="H38" s="223">
        <f>+Data!E142</f>
        <v>6.2765473111546274E-2</v>
      </c>
      <c r="I38" s="223">
        <f>+Data!F142</f>
        <v>8.2765473111546278E-2</v>
      </c>
      <c r="J38" s="223">
        <f>+Data!G142</f>
        <v>7.7765473111546274E-2</v>
      </c>
      <c r="K38" s="223">
        <f>+Data!H142</f>
        <v>7.2765473111546269E-2</v>
      </c>
      <c r="L38" s="223">
        <f>+Data!I142</f>
        <v>7.7765473111546274E-2</v>
      </c>
      <c r="M38" s="223">
        <f>+Data!J142</f>
        <v>9.2765473111546273E-2</v>
      </c>
      <c r="N38" s="223">
        <f>+Data!K142</f>
        <v>8.2765473111546278E-2</v>
      </c>
      <c r="O38" s="223">
        <f>+Data!L142</f>
        <v>7.7765473111546274E-2</v>
      </c>
      <c r="P38" s="223">
        <f>+Data!M142</f>
        <v>6.7765473111546279E-2</v>
      </c>
      <c r="Q38" s="223">
        <f>+Data!N142</f>
        <v>7.7765473111546274E-2</v>
      </c>
      <c r="R38" s="223" t="s">
        <v>63</v>
      </c>
      <c r="S38" s="223"/>
      <c r="T38" s="223"/>
      <c r="U38" s="223"/>
      <c r="V38" s="223"/>
      <c r="W38" s="223"/>
      <c r="X38" s="223"/>
      <c r="Y38" s="223"/>
      <c r="Z38" s="223"/>
      <c r="AA38" s="223"/>
      <c r="AB38" s="223"/>
      <c r="AC38" s="223"/>
      <c r="AD38" s="223"/>
      <c r="AE38" s="223"/>
      <c r="AF38" s="223"/>
      <c r="AG38" s="223"/>
      <c r="AH38" s="223"/>
    </row>
    <row r="39" spans="1:34" s="321" customFormat="1" ht="17.25" customHeight="1">
      <c r="A39" s="223" t="s">
        <v>38</v>
      </c>
      <c r="B39" s="223"/>
      <c r="C39" s="332">
        <v>180</v>
      </c>
      <c r="D39" s="223" t="s">
        <v>199</v>
      </c>
      <c r="E39" s="223"/>
      <c r="F39" s="223">
        <f>+Data!C143</f>
        <v>22.851099741812224</v>
      </c>
      <c r="G39" s="223">
        <f>+Data!D143</f>
        <v>23.302275318288661</v>
      </c>
      <c r="H39" s="223">
        <f>+Data!E143</f>
        <v>7.1334854586257519</v>
      </c>
      <c r="I39" s="223">
        <f>+Data!F143</f>
        <v>2.7871074321283404</v>
      </c>
      <c r="J39" s="223">
        <f>+Data!G143</f>
        <v>1.3624722059165122</v>
      </c>
      <c r="K39" s="223">
        <f>+Data!H143</f>
        <v>9.2609350350421433</v>
      </c>
      <c r="L39" s="223">
        <f>+Data!I143</f>
        <v>4.1191882823091737</v>
      </c>
      <c r="M39" s="223">
        <f>+Data!J143</f>
        <v>5.4160684888199055</v>
      </c>
      <c r="N39" s="223">
        <f>+Data!K143</f>
        <v>2.1347524454330222</v>
      </c>
      <c r="O39" s="223">
        <f>+Data!L143</f>
        <v>7.6929611347491704</v>
      </c>
      <c r="P39" s="223">
        <f>+Data!M143</f>
        <v>6.870394150413591</v>
      </c>
      <c r="Q39" s="223">
        <f>+Data!N143</f>
        <v>4.4201869312950182</v>
      </c>
      <c r="R39" s="223" t="s">
        <v>39</v>
      </c>
      <c r="S39" s="223"/>
      <c r="T39" s="223"/>
      <c r="U39" s="223"/>
      <c r="V39" s="223"/>
      <c r="W39" s="223"/>
      <c r="X39" s="223"/>
      <c r="Y39" s="223"/>
      <c r="Z39" s="223"/>
      <c r="AA39" s="223"/>
      <c r="AB39" s="223"/>
      <c r="AC39" s="223"/>
      <c r="AD39" s="223"/>
      <c r="AE39" s="223"/>
      <c r="AF39" s="223"/>
      <c r="AG39" s="223"/>
      <c r="AH39" s="223"/>
    </row>
    <row r="40" spans="1:34" ht="17.25" customHeight="1">
      <c r="A40" s="223" t="s">
        <v>68</v>
      </c>
      <c r="B40" s="223"/>
      <c r="C40" s="223"/>
      <c r="D40" s="223" t="s">
        <v>199</v>
      </c>
      <c r="E40" s="223"/>
      <c r="F40" s="223">
        <f>+Data!C144</f>
        <v>11.347695356481591</v>
      </c>
      <c r="G40" s="223">
        <f>+Data!D144</f>
        <v>8.3478215480070634</v>
      </c>
      <c r="H40" s="223">
        <f>+Data!E144</f>
        <v>9.062435156822831</v>
      </c>
      <c r="I40" s="223">
        <f>+Data!F144</f>
        <v>4.8677307749233343</v>
      </c>
      <c r="J40" s="223">
        <f>+Data!G144</f>
        <v>2.7019694302576234</v>
      </c>
      <c r="K40" s="223">
        <f>+Data!H144</f>
        <v>2.2708227004455939</v>
      </c>
      <c r="L40" s="223">
        <f>+Data!I144</f>
        <v>1.4983739690273445</v>
      </c>
      <c r="M40" s="223">
        <f>+Data!J144</f>
        <v>3.8948608362974033</v>
      </c>
      <c r="N40" s="223">
        <f>+Data!K144</f>
        <v>1.2512595399070259</v>
      </c>
      <c r="O40" s="223">
        <f>+Data!L144</f>
        <v>3.7305977748297967</v>
      </c>
      <c r="P40" s="223">
        <f>+Data!M144</f>
        <v>9.0293442586263488</v>
      </c>
      <c r="Q40" s="223">
        <f>+Data!N144</f>
        <v>1.7549043305648544</v>
      </c>
      <c r="R40" s="223" t="s">
        <v>39</v>
      </c>
      <c r="S40" s="223"/>
      <c r="T40" s="223"/>
      <c r="U40" s="223"/>
      <c r="V40" s="223"/>
      <c r="W40" s="223"/>
      <c r="X40" s="223"/>
      <c r="Y40" s="223"/>
      <c r="Z40" s="223"/>
      <c r="AA40" s="223"/>
      <c r="AB40" s="223"/>
      <c r="AC40" s="223"/>
      <c r="AD40" s="223"/>
      <c r="AE40" s="223"/>
      <c r="AF40" s="223"/>
      <c r="AG40" s="223"/>
      <c r="AH40" s="223"/>
    </row>
    <row r="41" spans="1:34" ht="17.25" customHeight="1">
      <c r="A41" s="223" t="s">
        <v>143</v>
      </c>
      <c r="B41" s="223"/>
      <c r="C41" s="223"/>
      <c r="D41" s="223" t="s">
        <v>199</v>
      </c>
      <c r="E41" s="223"/>
      <c r="F41" s="223">
        <f>+Data!C145</f>
        <v>0.23181397787929239</v>
      </c>
      <c r="G41" s="223">
        <f>+Data!D145</f>
        <v>0.21696963456055093</v>
      </c>
      <c r="H41" s="223">
        <f>+Data!E145</f>
        <v>0.21278717384542739</v>
      </c>
      <c r="I41" s="223">
        <f>+Data!F145</f>
        <v>0.201000206157498</v>
      </c>
      <c r="J41" s="223">
        <f>+Data!G145</f>
        <v>0.2082806322052991</v>
      </c>
      <c r="K41" s="223">
        <f>+Data!H145</f>
        <v>0.31105109729993047</v>
      </c>
      <c r="L41" s="223">
        <f>+Data!I145</f>
        <v>0.27229997512202259</v>
      </c>
      <c r="M41" s="223">
        <f>+Data!J145</f>
        <v>0.22518800116133308</v>
      </c>
      <c r="N41" s="223">
        <f>+Data!K145</f>
        <v>0.26357004644074244</v>
      </c>
      <c r="O41" s="223">
        <f>+Data!L145</f>
        <v>0.24184774983862081</v>
      </c>
      <c r="P41" s="223">
        <f>+Data!M145</f>
        <v>0.22905543234134543</v>
      </c>
      <c r="Q41" s="223">
        <f>+Data!N145</f>
        <v>0.24387582996705415</v>
      </c>
      <c r="R41" s="223"/>
      <c r="S41" s="223"/>
      <c r="T41" s="223"/>
      <c r="U41" s="223"/>
      <c r="V41" s="223"/>
      <c r="W41" s="223"/>
      <c r="X41" s="223"/>
      <c r="Y41" s="223"/>
      <c r="Z41" s="223"/>
      <c r="AA41" s="223"/>
      <c r="AB41" s="223"/>
      <c r="AC41" s="223"/>
      <c r="AD41" s="223"/>
      <c r="AE41" s="223"/>
      <c r="AF41" s="223"/>
      <c r="AG41" s="223"/>
      <c r="AH41" s="223"/>
    </row>
    <row r="42" spans="1:34" s="312" customFormat="1" ht="28.5" customHeight="1">
      <c r="A42" s="318" t="s">
        <v>117</v>
      </c>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row>
    <row r="43" spans="1:34" ht="17.25" customHeight="1">
      <c r="A43" s="223" t="s">
        <v>66</v>
      </c>
      <c r="B43" s="223"/>
      <c r="C43" s="332">
        <v>1.4999999999999999E-2</v>
      </c>
      <c r="D43" s="223" t="s">
        <v>198</v>
      </c>
      <c r="E43" s="223"/>
      <c r="F43" s="223">
        <f>+$C43</f>
        <v>1.4999999999999999E-2</v>
      </c>
      <c r="G43" s="223">
        <f t="shared" ref="G43:Q45" si="0">+$C43</f>
        <v>1.4999999999999999E-2</v>
      </c>
      <c r="H43" s="223">
        <f t="shared" si="0"/>
        <v>1.4999999999999999E-2</v>
      </c>
      <c r="I43" s="223">
        <f t="shared" si="0"/>
        <v>1.4999999999999999E-2</v>
      </c>
      <c r="J43" s="223">
        <f t="shared" si="0"/>
        <v>1.4999999999999999E-2</v>
      </c>
      <c r="K43" s="223">
        <f t="shared" si="0"/>
        <v>1.4999999999999999E-2</v>
      </c>
      <c r="L43" s="223">
        <f t="shared" si="0"/>
        <v>1.4999999999999999E-2</v>
      </c>
      <c r="M43" s="223">
        <f t="shared" si="0"/>
        <v>1.4999999999999999E-2</v>
      </c>
      <c r="N43" s="223">
        <f t="shared" si="0"/>
        <v>1.4999999999999999E-2</v>
      </c>
      <c r="O43" s="223">
        <f t="shared" si="0"/>
        <v>1.4999999999999999E-2</v>
      </c>
      <c r="P43" s="223">
        <f t="shared" si="0"/>
        <v>1.4999999999999999E-2</v>
      </c>
      <c r="Q43" s="223">
        <f t="shared" si="0"/>
        <v>1.4999999999999999E-2</v>
      </c>
      <c r="R43" s="223" t="s">
        <v>67</v>
      </c>
      <c r="S43" s="223"/>
      <c r="T43" s="223"/>
      <c r="U43" s="223"/>
      <c r="V43" s="223"/>
      <c r="W43" s="223"/>
      <c r="X43" s="223"/>
      <c r="Y43" s="223"/>
      <c r="Z43" s="223"/>
      <c r="AA43" s="223"/>
      <c r="AB43" s="223"/>
      <c r="AC43" s="223"/>
      <c r="AD43" s="223"/>
      <c r="AE43" s="223"/>
      <c r="AF43" s="223"/>
      <c r="AG43" s="223"/>
      <c r="AH43" s="223"/>
    </row>
    <row r="44" spans="1:34" ht="17.25" customHeight="1">
      <c r="A44" s="223" t="s">
        <v>109</v>
      </c>
      <c r="B44" s="223"/>
      <c r="C44" s="332">
        <v>0</v>
      </c>
      <c r="D44" s="223" t="s">
        <v>196</v>
      </c>
      <c r="E44" s="223"/>
      <c r="F44" s="223">
        <f>+$C44</f>
        <v>0</v>
      </c>
      <c r="G44" s="223">
        <f t="shared" si="0"/>
        <v>0</v>
      </c>
      <c r="H44" s="223">
        <f t="shared" si="0"/>
        <v>0</v>
      </c>
      <c r="I44" s="223">
        <f t="shared" si="0"/>
        <v>0</v>
      </c>
      <c r="J44" s="223">
        <f t="shared" si="0"/>
        <v>0</v>
      </c>
      <c r="K44" s="223">
        <f t="shared" si="0"/>
        <v>0</v>
      </c>
      <c r="L44" s="223">
        <f t="shared" si="0"/>
        <v>0</v>
      </c>
      <c r="M44" s="223">
        <f t="shared" si="0"/>
        <v>0</v>
      </c>
      <c r="N44" s="223">
        <f t="shared" si="0"/>
        <v>0</v>
      </c>
      <c r="O44" s="223">
        <f t="shared" si="0"/>
        <v>0</v>
      </c>
      <c r="P44" s="223">
        <f t="shared" si="0"/>
        <v>0</v>
      </c>
      <c r="Q44" s="223">
        <f t="shared" si="0"/>
        <v>0</v>
      </c>
      <c r="R44" s="223"/>
      <c r="S44" s="223"/>
      <c r="T44" s="223"/>
      <c r="U44" s="223"/>
      <c r="V44" s="223"/>
      <c r="W44" s="223"/>
      <c r="X44" s="223"/>
      <c r="Y44" s="223"/>
      <c r="Z44" s="223"/>
      <c r="AA44" s="223"/>
      <c r="AB44" s="223"/>
      <c r="AC44" s="223"/>
      <c r="AD44" s="223"/>
      <c r="AE44" s="223"/>
      <c r="AF44" s="223"/>
      <c r="AG44" s="223"/>
      <c r="AH44" s="223"/>
    </row>
    <row r="45" spans="1:34" ht="17.25" customHeight="1">
      <c r="A45" s="223" t="s">
        <v>75</v>
      </c>
      <c r="B45" s="223"/>
      <c r="C45" s="646">
        <f>+B10</f>
        <v>1.5</v>
      </c>
      <c r="D45" s="223" t="s">
        <v>198</v>
      </c>
      <c r="E45" s="223"/>
      <c r="F45" s="223">
        <f>+$C45</f>
        <v>1.5</v>
      </c>
      <c r="G45" s="223">
        <f t="shared" si="0"/>
        <v>1.5</v>
      </c>
      <c r="H45" s="223">
        <f t="shared" si="0"/>
        <v>1.5</v>
      </c>
      <c r="I45" s="223">
        <f t="shared" si="0"/>
        <v>1.5</v>
      </c>
      <c r="J45" s="223">
        <f t="shared" si="0"/>
        <v>1.5</v>
      </c>
      <c r="K45" s="223">
        <f t="shared" si="0"/>
        <v>1.5</v>
      </c>
      <c r="L45" s="223">
        <f t="shared" si="0"/>
        <v>1.5</v>
      </c>
      <c r="M45" s="223">
        <f t="shared" si="0"/>
        <v>1.5</v>
      </c>
      <c r="N45" s="223">
        <f t="shared" si="0"/>
        <v>1.5</v>
      </c>
      <c r="O45" s="223">
        <f t="shared" si="0"/>
        <v>1.5</v>
      </c>
      <c r="P45" s="223">
        <f t="shared" si="0"/>
        <v>1.5</v>
      </c>
      <c r="Q45" s="223">
        <f t="shared" si="0"/>
        <v>1.5</v>
      </c>
      <c r="R45" s="223" t="s">
        <v>26</v>
      </c>
      <c r="S45" s="223"/>
      <c r="T45" s="223"/>
      <c r="U45" s="223"/>
      <c r="V45" s="223"/>
      <c r="W45" s="223"/>
      <c r="X45" s="223"/>
      <c r="Y45" s="223"/>
      <c r="Z45" s="223"/>
      <c r="AA45" s="223"/>
      <c r="AB45" s="223"/>
      <c r="AC45" s="223"/>
      <c r="AD45" s="223"/>
      <c r="AE45" s="223"/>
      <c r="AF45" s="223"/>
      <c r="AG45" s="223"/>
      <c r="AH45" s="223"/>
    </row>
    <row r="46" spans="1:34" ht="17.25" customHeight="1">
      <c r="A46" s="223" t="s">
        <v>103</v>
      </c>
      <c r="B46" s="223"/>
      <c r="C46" s="223"/>
      <c r="D46" s="223" t="s">
        <v>200</v>
      </c>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row>
    <row r="47" spans="1:34" ht="17.25" customHeight="1">
      <c r="A47" s="223" t="s">
        <v>44</v>
      </c>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row>
    <row r="48" spans="1:34" ht="17.25" customHeight="1">
      <c r="A48" s="223" t="s">
        <v>41</v>
      </c>
      <c r="B48" s="223"/>
      <c r="C48" s="223"/>
      <c r="D48" s="223" t="s">
        <v>197</v>
      </c>
      <c r="E48" s="223">
        <f>SUM(F48:Q48)</f>
        <v>6410.8916214811798</v>
      </c>
      <c r="F48" s="223">
        <f>+Data!C141</f>
        <v>296.842578</v>
      </c>
      <c r="G48" s="223">
        <f>+Data!D141</f>
        <v>490.08019258719162</v>
      </c>
      <c r="H48" s="223">
        <f>+Data!E141</f>
        <v>127.773</v>
      </c>
      <c r="I48" s="223">
        <f>+Data!F141</f>
        <v>143.15</v>
      </c>
      <c r="J48" s="223">
        <f>+Data!G141</f>
        <v>155.94246849385479</v>
      </c>
      <c r="K48" s="223">
        <f>+Data!H141</f>
        <v>1304.5</v>
      </c>
      <c r="L48" s="223">
        <f>+Data!I141</f>
        <v>1094.5830000000001</v>
      </c>
      <c r="M48" s="223">
        <f>+Data!J141</f>
        <v>412.76900131562951</v>
      </c>
      <c r="N48" s="223">
        <f>+Data!K141</f>
        <v>763.50611154103387</v>
      </c>
      <c r="O48" s="223">
        <f>+Data!L141</f>
        <v>555.38007856447791</v>
      </c>
      <c r="P48" s="223">
        <f>+Data!M141</f>
        <v>129.169624</v>
      </c>
      <c r="Q48" s="223">
        <f>+Data!N141</f>
        <v>937.19556697899202</v>
      </c>
      <c r="R48" s="223" t="s">
        <v>126</v>
      </c>
      <c r="S48" s="223"/>
      <c r="T48" s="223"/>
      <c r="U48" s="223"/>
      <c r="V48" s="223"/>
      <c r="W48" s="223"/>
      <c r="X48" s="223"/>
      <c r="Y48" s="223"/>
      <c r="Z48" s="223"/>
      <c r="AA48" s="223"/>
      <c r="AB48" s="223"/>
      <c r="AC48" s="223"/>
      <c r="AD48" s="223"/>
      <c r="AE48" s="223"/>
      <c r="AF48" s="223"/>
      <c r="AG48" s="223"/>
      <c r="AH48" s="223"/>
    </row>
    <row r="49" spans="1:80" ht="17.25" customHeight="1">
      <c r="A49" s="223"/>
      <c r="B49" s="223"/>
      <c r="C49" s="223" t="s">
        <v>1299</v>
      </c>
      <c r="D49" s="223"/>
      <c r="E49" s="223"/>
      <c r="F49" s="223" t="s">
        <v>104</v>
      </c>
      <c r="G49" s="223" t="s">
        <v>105</v>
      </c>
      <c r="H49" s="223" t="s">
        <v>51</v>
      </c>
      <c r="I49" s="223" t="s">
        <v>52</v>
      </c>
      <c r="J49" s="223" t="s">
        <v>53</v>
      </c>
      <c r="K49" s="223" t="s">
        <v>54</v>
      </c>
      <c r="L49" s="223" t="s">
        <v>55</v>
      </c>
      <c r="M49" s="223" t="s">
        <v>56</v>
      </c>
      <c r="N49" s="223" t="s">
        <v>57</v>
      </c>
      <c r="O49" s="223" t="s">
        <v>58</v>
      </c>
      <c r="P49" s="223" t="s">
        <v>114</v>
      </c>
      <c r="Q49" s="223" t="s">
        <v>32</v>
      </c>
      <c r="R49" s="223"/>
      <c r="S49" s="223"/>
      <c r="T49" s="223"/>
      <c r="U49" s="223"/>
      <c r="V49" s="223"/>
      <c r="W49" s="223"/>
      <c r="X49" s="223"/>
      <c r="Y49" s="223"/>
      <c r="Z49" s="223"/>
      <c r="AA49" s="223"/>
      <c r="AB49" s="223"/>
      <c r="AC49" s="223"/>
      <c r="AD49" s="223"/>
      <c r="AE49" s="223"/>
      <c r="AF49" s="223"/>
      <c r="AG49" s="223"/>
      <c r="AH49" s="223"/>
    </row>
    <row r="50" spans="1:80" ht="22.5" customHeight="1">
      <c r="A50" s="705" t="s">
        <v>111</v>
      </c>
      <c r="B50" s="706" t="s">
        <v>942</v>
      </c>
      <c r="C50" s="332"/>
      <c r="D50" s="332"/>
      <c r="E50" s="332"/>
      <c r="F50" s="332"/>
      <c r="G50" s="332"/>
      <c r="H50" s="332"/>
      <c r="I50" s="332"/>
      <c r="J50" s="707">
        <v>1</v>
      </c>
      <c r="K50" s="593"/>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row>
    <row r="51" spans="1:80" ht="17.25" customHeight="1">
      <c r="A51" s="223" t="s">
        <v>78</v>
      </c>
      <c r="B51" s="223"/>
      <c r="C51" s="379">
        <f>+B11</f>
        <v>1.7543801951616089E-3</v>
      </c>
      <c r="D51" s="223" t="s">
        <v>201</v>
      </c>
      <c r="E51" s="223"/>
      <c r="F51" s="223">
        <f t="shared" ref="F51:Q51" si="1">IF($J$50=0,$C51,F119)</f>
        <v>0</v>
      </c>
      <c r="G51" s="223">
        <f t="shared" si="1"/>
        <v>0</v>
      </c>
      <c r="H51" s="223">
        <f t="shared" si="1"/>
        <v>0</v>
      </c>
      <c r="I51" s="223">
        <f t="shared" si="1"/>
        <v>0</v>
      </c>
      <c r="J51" s="223">
        <f t="shared" si="1"/>
        <v>0</v>
      </c>
      <c r="K51" s="223">
        <f t="shared" si="1"/>
        <v>7.8458281280446962E-2</v>
      </c>
      <c r="L51" s="223">
        <f t="shared" si="1"/>
        <v>0.43852128250463729</v>
      </c>
      <c r="M51" s="223">
        <f t="shared" si="1"/>
        <v>0.27798926381489875</v>
      </c>
      <c r="N51" s="223">
        <f t="shared" si="1"/>
        <v>0.34097373142773563</v>
      </c>
      <c r="O51" s="223">
        <f t="shared" si="1"/>
        <v>6.0898590598525759E-2</v>
      </c>
      <c r="P51" s="223">
        <f t="shared" si="1"/>
        <v>0</v>
      </c>
      <c r="Q51" s="223">
        <f t="shared" si="1"/>
        <v>0.17551222871918021</v>
      </c>
      <c r="R51" s="223" t="s">
        <v>84</v>
      </c>
      <c r="S51" s="223"/>
      <c r="T51" s="223"/>
      <c r="U51" s="223"/>
      <c r="V51" s="223"/>
      <c r="W51" s="223"/>
      <c r="X51" s="223"/>
      <c r="Y51" s="223"/>
      <c r="Z51" s="223"/>
      <c r="AA51" s="223"/>
      <c r="AB51" s="223"/>
      <c r="AC51" s="223"/>
      <c r="AD51" s="223"/>
      <c r="AE51" s="223"/>
      <c r="AF51" s="223"/>
      <c r="AG51" s="223"/>
      <c r="AH51" s="223"/>
    </row>
    <row r="52" spans="1:80" ht="17.25" customHeight="1">
      <c r="A52" s="223" t="s">
        <v>79</v>
      </c>
      <c r="B52" s="223"/>
      <c r="C52" s="379">
        <f>+B12</f>
        <v>2.2592107531775219E-3</v>
      </c>
      <c r="D52" s="223" t="s">
        <v>201</v>
      </c>
      <c r="E52" s="223"/>
      <c r="F52" s="379">
        <f t="shared" ref="F52:Q52" si="2">IF($J$50=0,$C52,F120)</f>
        <v>0.14141261070848823</v>
      </c>
      <c r="G52" s="379">
        <f t="shared" si="2"/>
        <v>0.15910847073502937</v>
      </c>
      <c r="H52" s="379">
        <f t="shared" si="2"/>
        <v>0.16172343907608619</v>
      </c>
      <c r="I52" s="379">
        <f t="shared" si="2"/>
        <v>0.11505844305760014</v>
      </c>
      <c r="J52" s="379">
        <f t="shared" si="2"/>
        <v>0.13047243886221116</v>
      </c>
      <c r="K52" s="379">
        <f t="shared" si="2"/>
        <v>0.12589302830091467</v>
      </c>
      <c r="L52" s="379">
        <f t="shared" si="2"/>
        <v>0.16887308347047958</v>
      </c>
      <c r="M52" s="379">
        <f t="shared" si="2"/>
        <v>0.15859855711634607</v>
      </c>
      <c r="N52" s="379">
        <f t="shared" si="2"/>
        <v>0.19832036751008103</v>
      </c>
      <c r="O52" s="379">
        <f t="shared" si="2"/>
        <v>0.13454323082344966</v>
      </c>
      <c r="P52" s="379">
        <f t="shared" si="2"/>
        <v>0.15639150161867468</v>
      </c>
      <c r="Q52" s="379">
        <f t="shared" si="2"/>
        <v>0.17344211485103003</v>
      </c>
      <c r="R52" s="223" t="s">
        <v>128</v>
      </c>
      <c r="S52" s="223"/>
      <c r="T52" s="223"/>
      <c r="U52" s="223"/>
      <c r="V52" s="223"/>
      <c r="W52" s="223"/>
      <c r="X52" s="223"/>
      <c r="Y52" s="223"/>
      <c r="Z52" s="223"/>
      <c r="AA52" s="223"/>
      <c r="AB52" s="223"/>
      <c r="AC52" s="223"/>
      <c r="AD52" s="223"/>
      <c r="AE52" s="223"/>
      <c r="AF52" s="223"/>
      <c r="AG52" s="223"/>
      <c r="AH52" s="223"/>
    </row>
    <row r="53" spans="1:80" ht="17.25" customHeight="1">
      <c r="A53" s="223" t="s">
        <v>47</v>
      </c>
      <c r="B53" s="223"/>
      <c r="C53" s="223">
        <f>+B13</f>
        <v>2</v>
      </c>
      <c r="D53" s="223" t="s">
        <v>201</v>
      </c>
      <c r="E53" s="223"/>
      <c r="F53" s="223">
        <f t="shared" ref="F53:Q53" si="3">IF($J$50=0,$C53,F121)</f>
        <v>2</v>
      </c>
      <c r="G53" s="223">
        <f t="shared" si="3"/>
        <v>2</v>
      </c>
      <c r="H53" s="223">
        <f t="shared" si="3"/>
        <v>2</v>
      </c>
      <c r="I53" s="223">
        <f t="shared" si="3"/>
        <v>2</v>
      </c>
      <c r="J53" s="223">
        <f t="shared" si="3"/>
        <v>2</v>
      </c>
      <c r="K53" s="223">
        <f t="shared" si="3"/>
        <v>2</v>
      </c>
      <c r="L53" s="223">
        <f t="shared" si="3"/>
        <v>2</v>
      </c>
      <c r="M53" s="223">
        <f t="shared" si="3"/>
        <v>2</v>
      </c>
      <c r="N53" s="223">
        <f t="shared" si="3"/>
        <v>2</v>
      </c>
      <c r="O53" s="223">
        <f t="shared" si="3"/>
        <v>2</v>
      </c>
      <c r="P53" s="223">
        <f t="shared" si="3"/>
        <v>2</v>
      </c>
      <c r="Q53" s="223">
        <f t="shared" si="3"/>
        <v>2</v>
      </c>
      <c r="R53" s="223" t="s">
        <v>128</v>
      </c>
      <c r="S53" s="223"/>
      <c r="T53" s="223"/>
      <c r="U53" s="223"/>
      <c r="V53" s="223"/>
      <c r="W53" s="223"/>
      <c r="X53" s="223"/>
      <c r="Y53" s="223"/>
      <c r="Z53" s="223"/>
      <c r="AA53" s="223"/>
      <c r="AB53" s="223"/>
      <c r="AC53" s="223"/>
      <c r="AD53" s="223"/>
      <c r="AE53" s="223"/>
      <c r="AF53" s="223"/>
      <c r="AG53" s="223"/>
      <c r="AH53" s="223"/>
    </row>
    <row r="54" spans="1:80" ht="17.25" customHeight="1">
      <c r="A54" s="223" t="s">
        <v>173</v>
      </c>
      <c r="B54" s="223"/>
      <c r="C54" s="223">
        <f>+B31</f>
        <v>4</v>
      </c>
      <c r="D54" s="223" t="s">
        <v>196</v>
      </c>
      <c r="E54" s="223"/>
      <c r="F54" s="223">
        <f t="shared" ref="F54:Q54" si="4">IF($J$50=0,$C54,F122)</f>
        <v>4</v>
      </c>
      <c r="G54" s="223">
        <f t="shared" si="4"/>
        <v>4</v>
      </c>
      <c r="H54" s="223">
        <f t="shared" si="4"/>
        <v>4</v>
      </c>
      <c r="I54" s="223">
        <f t="shared" si="4"/>
        <v>4</v>
      </c>
      <c r="J54" s="223">
        <f t="shared" si="4"/>
        <v>4</v>
      </c>
      <c r="K54" s="223">
        <f t="shared" si="4"/>
        <v>4</v>
      </c>
      <c r="L54" s="223">
        <f t="shared" si="4"/>
        <v>4</v>
      </c>
      <c r="M54" s="223">
        <f t="shared" si="4"/>
        <v>4</v>
      </c>
      <c r="N54" s="223">
        <f t="shared" si="4"/>
        <v>4</v>
      </c>
      <c r="O54" s="223">
        <f t="shared" si="4"/>
        <v>4</v>
      </c>
      <c r="P54" s="223">
        <f t="shared" si="4"/>
        <v>4</v>
      </c>
      <c r="Q54" s="223">
        <f t="shared" si="4"/>
        <v>4</v>
      </c>
      <c r="R54" s="223"/>
      <c r="S54" s="223"/>
      <c r="T54" s="223"/>
      <c r="U54" s="223"/>
      <c r="V54" s="223"/>
      <c r="W54" s="223"/>
      <c r="X54" s="223"/>
      <c r="Y54" s="223"/>
      <c r="Z54" s="223"/>
      <c r="AA54" s="223"/>
      <c r="AB54" s="223"/>
      <c r="AC54" s="223"/>
      <c r="AD54" s="223"/>
      <c r="AE54" s="223"/>
      <c r="AF54" s="223"/>
      <c r="AG54" s="223"/>
      <c r="AH54" s="223"/>
    </row>
    <row r="55" spans="1:80" ht="17.25" customHeight="1">
      <c r="A55" s="223" t="s">
        <v>174</v>
      </c>
      <c r="B55" s="223"/>
      <c r="C55" s="223">
        <f>+B32</f>
        <v>6</v>
      </c>
      <c r="D55" s="223" t="s">
        <v>196</v>
      </c>
      <c r="E55" s="223"/>
      <c r="F55" s="223">
        <f t="shared" ref="F55:Q55" si="5">IF($J$50=0,$C55,F123)</f>
        <v>6</v>
      </c>
      <c r="G55" s="223">
        <f t="shared" si="5"/>
        <v>6</v>
      </c>
      <c r="H55" s="223">
        <f t="shared" si="5"/>
        <v>6</v>
      </c>
      <c r="I55" s="223">
        <f t="shared" si="5"/>
        <v>6</v>
      </c>
      <c r="J55" s="223">
        <f t="shared" si="5"/>
        <v>6</v>
      </c>
      <c r="K55" s="223">
        <f t="shared" si="5"/>
        <v>6</v>
      </c>
      <c r="L55" s="223">
        <f t="shared" si="5"/>
        <v>6</v>
      </c>
      <c r="M55" s="223">
        <f t="shared" si="5"/>
        <v>6</v>
      </c>
      <c r="N55" s="223">
        <f t="shared" si="5"/>
        <v>6</v>
      </c>
      <c r="O55" s="223">
        <f t="shared" si="5"/>
        <v>6</v>
      </c>
      <c r="P55" s="223">
        <f t="shared" si="5"/>
        <v>6</v>
      </c>
      <c r="Q55" s="223">
        <f t="shared" si="5"/>
        <v>6</v>
      </c>
      <c r="R55" s="223"/>
      <c r="S55" s="223"/>
      <c r="T55" s="223"/>
      <c r="U55" s="223"/>
      <c r="V55" s="223"/>
      <c r="W55" s="223"/>
      <c r="X55" s="223"/>
      <c r="Y55" s="223"/>
      <c r="Z55" s="223"/>
      <c r="AA55" s="223"/>
      <c r="AB55" s="223"/>
      <c r="AC55" s="223"/>
      <c r="AD55" s="223"/>
      <c r="AE55" s="223"/>
      <c r="AF55" s="223"/>
      <c r="AG55" s="223"/>
      <c r="AH55" s="223"/>
    </row>
    <row r="56" spans="1:80" ht="17.25" customHeight="1">
      <c r="A56" s="223" t="s">
        <v>175</v>
      </c>
      <c r="B56" s="223" t="s">
        <v>225</v>
      </c>
      <c r="C56" s="223">
        <f>+B33</f>
        <v>0</v>
      </c>
      <c r="D56" s="223" t="s">
        <v>196</v>
      </c>
      <c r="E56" s="223"/>
      <c r="F56" s="223">
        <f t="shared" ref="F56:Q56" si="6">IF($J$50=0,$C56,F124)</f>
        <v>0</v>
      </c>
      <c r="G56" s="223">
        <f t="shared" si="6"/>
        <v>0</v>
      </c>
      <c r="H56" s="223">
        <f t="shared" si="6"/>
        <v>0</v>
      </c>
      <c r="I56" s="223">
        <f t="shared" si="6"/>
        <v>0</v>
      </c>
      <c r="J56" s="223">
        <f t="shared" si="6"/>
        <v>0</v>
      </c>
      <c r="K56" s="223">
        <f t="shared" si="6"/>
        <v>0</v>
      </c>
      <c r="L56" s="223">
        <f t="shared" si="6"/>
        <v>0</v>
      </c>
      <c r="M56" s="223">
        <f t="shared" si="6"/>
        <v>0</v>
      </c>
      <c r="N56" s="223">
        <f t="shared" si="6"/>
        <v>0</v>
      </c>
      <c r="O56" s="223">
        <f t="shared" si="6"/>
        <v>0</v>
      </c>
      <c r="P56" s="223">
        <f t="shared" si="6"/>
        <v>0</v>
      </c>
      <c r="Q56" s="223">
        <f t="shared" si="6"/>
        <v>0</v>
      </c>
      <c r="R56" s="223"/>
      <c r="S56" s="223"/>
      <c r="T56" s="223"/>
      <c r="U56" s="223"/>
      <c r="V56" s="223"/>
      <c r="W56" s="223"/>
      <c r="X56" s="223"/>
      <c r="Y56" s="223"/>
      <c r="Z56" s="223"/>
      <c r="AA56" s="223"/>
      <c r="AB56" s="223"/>
      <c r="AC56" s="223"/>
      <c r="AD56" s="223"/>
      <c r="AE56" s="223"/>
      <c r="AF56" s="223"/>
      <c r="AG56" s="223"/>
      <c r="AH56" s="223"/>
    </row>
    <row r="57" spans="1:80" ht="22.5" customHeight="1">
      <c r="A57" s="318" t="s">
        <v>110</v>
      </c>
      <c r="B57" s="223"/>
      <c r="C57" s="223"/>
      <c r="D57" s="223"/>
      <c r="E57" s="223"/>
      <c r="F57" s="223">
        <f>+Global!B127</f>
        <v>1259.2274620271828</v>
      </c>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row>
    <row r="58" spans="1:80" s="323" customFormat="1" ht="17.25" customHeight="1">
      <c r="A58" s="223" t="s">
        <v>291</v>
      </c>
      <c r="B58" s="223"/>
      <c r="C58" s="527">
        <v>1.26</v>
      </c>
      <c r="D58" s="223" t="s">
        <v>1213</v>
      </c>
      <c r="E58" s="223"/>
      <c r="F58" s="223">
        <f>+$C$58*F59</f>
        <v>1.1340000000000001</v>
      </c>
      <c r="G58" s="223">
        <f t="shared" ref="G58:Q58" si="7">+$C$58*G59</f>
        <v>1.7639999999999998</v>
      </c>
      <c r="H58" s="223">
        <f t="shared" si="7"/>
        <v>1.7639999999999998</v>
      </c>
      <c r="I58" s="223">
        <f t="shared" si="7"/>
        <v>0.75600000000000001</v>
      </c>
      <c r="J58" s="223">
        <f t="shared" si="7"/>
        <v>0.75600000000000001</v>
      </c>
      <c r="K58" s="223">
        <f t="shared" si="7"/>
        <v>0.8819999999999999</v>
      </c>
      <c r="L58" s="223">
        <f t="shared" si="7"/>
        <v>1.3860000000000001</v>
      </c>
      <c r="M58" s="223">
        <f t="shared" si="7"/>
        <v>1.26</v>
      </c>
      <c r="N58" s="223">
        <f t="shared" si="7"/>
        <v>1.3860000000000001</v>
      </c>
      <c r="O58" s="223">
        <f t="shared" si="7"/>
        <v>1.6380000000000001</v>
      </c>
      <c r="P58" s="223">
        <f t="shared" si="7"/>
        <v>1.3860000000000001</v>
      </c>
      <c r="Q58" s="223">
        <f t="shared" si="7"/>
        <v>1.512</v>
      </c>
      <c r="R58" s="223" t="s">
        <v>85</v>
      </c>
      <c r="S58" s="223"/>
      <c r="T58" s="223"/>
      <c r="U58" s="223"/>
      <c r="V58" s="223"/>
      <c r="W58" s="223"/>
      <c r="X58" s="223"/>
      <c r="Y58" s="223"/>
      <c r="Z58" s="223"/>
      <c r="AA58" s="223"/>
      <c r="AB58" s="223"/>
      <c r="AC58" s="223"/>
      <c r="AD58" s="223"/>
      <c r="AE58" s="223"/>
      <c r="AF58" s="223"/>
      <c r="AG58" s="223"/>
      <c r="AH58" s="223"/>
      <c r="AI58" s="314"/>
      <c r="AJ58" s="314"/>
      <c r="AK58" s="314"/>
      <c r="AL58" s="314"/>
      <c r="AM58" s="314"/>
      <c r="AN58" s="314"/>
      <c r="AO58" s="314"/>
      <c r="AP58" s="314"/>
      <c r="AQ58" s="314"/>
      <c r="AR58" s="314"/>
      <c r="AS58" s="314"/>
      <c r="AT58" s="314"/>
      <c r="AU58" s="314"/>
      <c r="AV58" s="314"/>
      <c r="AW58" s="314"/>
      <c r="AX58" s="314"/>
      <c r="AY58" s="314"/>
      <c r="AZ58" s="314"/>
      <c r="BA58" s="314"/>
      <c r="BB58" s="314"/>
      <c r="BC58" s="314"/>
      <c r="BD58" s="314"/>
      <c r="BE58" s="314"/>
      <c r="BF58" s="314"/>
      <c r="BG58" s="314"/>
      <c r="BH58" s="314"/>
      <c r="BI58" s="314"/>
      <c r="BJ58" s="314"/>
      <c r="BK58" s="314"/>
      <c r="BL58" s="314"/>
      <c r="BM58" s="314"/>
      <c r="BN58" s="314"/>
      <c r="BO58" s="314"/>
      <c r="BP58" s="314"/>
      <c r="BQ58" s="314"/>
      <c r="BR58" s="314"/>
      <c r="BS58" s="314"/>
      <c r="BT58" s="314"/>
      <c r="BU58" s="314"/>
      <c r="BV58" s="314"/>
      <c r="BW58" s="314"/>
      <c r="BX58" s="314"/>
      <c r="BY58" s="314"/>
      <c r="BZ58" s="314"/>
      <c r="CA58" s="314"/>
      <c r="CB58" s="314"/>
    </row>
    <row r="59" spans="1:80" s="323" customFormat="1" ht="17.25" customHeight="1">
      <c r="A59" s="223" t="s">
        <v>1212</v>
      </c>
      <c r="B59" s="223"/>
      <c r="C59" s="332"/>
      <c r="D59" s="223" t="s">
        <v>1213</v>
      </c>
      <c r="E59" s="223"/>
      <c r="F59" s="691">
        <v>0.9</v>
      </c>
      <c r="G59" s="691">
        <v>1.4</v>
      </c>
      <c r="H59" s="691">
        <v>1.4</v>
      </c>
      <c r="I59" s="691">
        <v>0.6</v>
      </c>
      <c r="J59" s="691">
        <v>0.6</v>
      </c>
      <c r="K59" s="691">
        <v>0.7</v>
      </c>
      <c r="L59" s="691">
        <v>1.1000000000000001</v>
      </c>
      <c r="M59" s="691">
        <v>1</v>
      </c>
      <c r="N59" s="691">
        <v>1.1000000000000001</v>
      </c>
      <c r="O59" s="691">
        <v>1.3</v>
      </c>
      <c r="P59" s="691">
        <v>1.1000000000000001</v>
      </c>
      <c r="Q59" s="691">
        <v>1.2</v>
      </c>
      <c r="R59" s="223"/>
      <c r="S59" s="223"/>
      <c r="T59" s="223"/>
      <c r="U59" s="223"/>
      <c r="V59" s="223"/>
      <c r="W59" s="223"/>
      <c r="X59" s="223"/>
      <c r="Y59" s="223"/>
      <c r="Z59" s="223"/>
      <c r="AA59" s="223"/>
      <c r="AB59" s="223"/>
      <c r="AC59" s="223"/>
      <c r="AD59" s="223"/>
      <c r="AE59" s="223"/>
      <c r="AF59" s="223"/>
      <c r="AG59" s="223"/>
      <c r="AH59" s="223"/>
      <c r="AI59" s="314"/>
      <c r="AJ59" s="314"/>
      <c r="AK59" s="314"/>
      <c r="AL59" s="314"/>
      <c r="AM59" s="314"/>
      <c r="AN59" s="314"/>
      <c r="AO59" s="314"/>
      <c r="AP59" s="314"/>
      <c r="AQ59" s="314"/>
      <c r="AR59" s="314"/>
      <c r="AS59" s="314"/>
      <c r="AT59" s="314"/>
      <c r="AU59" s="314"/>
      <c r="AV59" s="314"/>
      <c r="AW59" s="314"/>
      <c r="AX59" s="314"/>
      <c r="AY59" s="314"/>
      <c r="AZ59" s="314"/>
      <c r="BA59" s="314"/>
      <c r="BB59" s="314"/>
      <c r="BC59" s="314"/>
      <c r="BD59" s="314"/>
      <c r="BE59" s="314"/>
      <c r="BF59" s="314"/>
      <c r="BG59" s="314"/>
      <c r="BH59" s="314"/>
      <c r="BI59" s="314"/>
      <c r="BJ59" s="314"/>
      <c r="BK59" s="314"/>
      <c r="BL59" s="314"/>
      <c r="BM59" s="314"/>
      <c r="BN59" s="314"/>
      <c r="BO59" s="314"/>
      <c r="BP59" s="314"/>
      <c r="BQ59" s="314"/>
      <c r="BR59" s="314"/>
      <c r="BS59" s="314"/>
      <c r="BT59" s="314"/>
      <c r="BU59" s="314"/>
      <c r="BV59" s="314"/>
      <c r="BW59" s="314"/>
      <c r="BX59" s="314"/>
      <c r="BY59" s="314"/>
      <c r="BZ59" s="314"/>
      <c r="CA59" s="314"/>
      <c r="CB59" s="314"/>
    </row>
    <row r="60" spans="1:80" s="323" customFormat="1" ht="17.25" customHeight="1">
      <c r="A60" s="223" t="s">
        <v>177</v>
      </c>
      <c r="B60" s="223"/>
      <c r="C60" s="332">
        <v>0.1</v>
      </c>
      <c r="D60" s="223" t="s">
        <v>196</v>
      </c>
      <c r="E60" s="223"/>
      <c r="F60" s="223">
        <f>+$C$60</f>
        <v>0.1</v>
      </c>
      <c r="G60" s="223">
        <f t="shared" ref="G60:Q60" si="8">+$C$60</f>
        <v>0.1</v>
      </c>
      <c r="H60" s="223">
        <f t="shared" si="8"/>
        <v>0.1</v>
      </c>
      <c r="I60" s="223">
        <f t="shared" si="8"/>
        <v>0.1</v>
      </c>
      <c r="J60" s="223">
        <f t="shared" si="8"/>
        <v>0.1</v>
      </c>
      <c r="K60" s="223">
        <f t="shared" si="8"/>
        <v>0.1</v>
      </c>
      <c r="L60" s="223">
        <f t="shared" si="8"/>
        <v>0.1</v>
      </c>
      <c r="M60" s="223">
        <f t="shared" si="8"/>
        <v>0.1</v>
      </c>
      <c r="N60" s="223">
        <f t="shared" si="8"/>
        <v>0.1</v>
      </c>
      <c r="O60" s="223">
        <f t="shared" si="8"/>
        <v>0.1</v>
      </c>
      <c r="P60" s="223">
        <f t="shared" si="8"/>
        <v>0.1</v>
      </c>
      <c r="Q60" s="223">
        <f t="shared" si="8"/>
        <v>0.1</v>
      </c>
      <c r="R60" s="223"/>
      <c r="S60" s="223"/>
      <c r="T60" s="223"/>
      <c r="U60" s="223"/>
      <c r="V60" s="223"/>
      <c r="W60" s="223"/>
      <c r="X60" s="223"/>
      <c r="Y60" s="223"/>
      <c r="Z60" s="223"/>
      <c r="AA60" s="223"/>
      <c r="AB60" s="223"/>
      <c r="AC60" s="223"/>
      <c r="AD60" s="223"/>
      <c r="AE60" s="223"/>
      <c r="AF60" s="223"/>
      <c r="AG60" s="223"/>
      <c r="AH60" s="223"/>
      <c r="AI60" s="314"/>
      <c r="AJ60" s="314"/>
      <c r="AK60" s="314"/>
      <c r="AL60" s="314"/>
      <c r="AM60" s="314"/>
      <c r="AN60" s="314"/>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c r="BN60" s="314"/>
      <c r="BO60" s="314"/>
      <c r="BP60" s="314"/>
      <c r="BQ60" s="314"/>
      <c r="BR60" s="314"/>
      <c r="BS60" s="314"/>
      <c r="BT60" s="314"/>
      <c r="BU60" s="314"/>
      <c r="BV60" s="314"/>
      <c r="BW60" s="314"/>
      <c r="BX60" s="314"/>
      <c r="BY60" s="314"/>
      <c r="BZ60" s="314"/>
      <c r="CA60" s="314"/>
      <c r="CB60" s="314"/>
    </row>
    <row r="61" spans="1:80" s="323" customFormat="1" ht="17.25" customHeight="1">
      <c r="A61" s="223" t="s">
        <v>178</v>
      </c>
      <c r="B61" s="223"/>
      <c r="C61" s="332">
        <v>0.05</v>
      </c>
      <c r="D61" s="223" t="s">
        <v>196</v>
      </c>
      <c r="E61" s="223"/>
      <c r="F61" s="223">
        <f>+$C$61</f>
        <v>0.05</v>
      </c>
      <c r="G61" s="223">
        <f t="shared" ref="G61:Q61" si="9">+$C$61</f>
        <v>0.05</v>
      </c>
      <c r="H61" s="223">
        <f t="shared" si="9"/>
        <v>0.05</v>
      </c>
      <c r="I61" s="223">
        <f t="shared" si="9"/>
        <v>0.05</v>
      </c>
      <c r="J61" s="223">
        <f t="shared" si="9"/>
        <v>0.05</v>
      </c>
      <c r="K61" s="223">
        <f t="shared" si="9"/>
        <v>0.05</v>
      </c>
      <c r="L61" s="223">
        <f t="shared" si="9"/>
        <v>0.05</v>
      </c>
      <c r="M61" s="223">
        <f t="shared" si="9"/>
        <v>0.05</v>
      </c>
      <c r="N61" s="223">
        <f t="shared" si="9"/>
        <v>0.05</v>
      </c>
      <c r="O61" s="223">
        <f t="shared" si="9"/>
        <v>0.05</v>
      </c>
      <c r="P61" s="223">
        <f t="shared" si="9"/>
        <v>0.05</v>
      </c>
      <c r="Q61" s="223">
        <f t="shared" si="9"/>
        <v>0.05</v>
      </c>
      <c r="R61" s="223" t="s">
        <v>85</v>
      </c>
      <c r="S61" s="223"/>
      <c r="T61" s="223"/>
      <c r="U61" s="223"/>
      <c r="V61" s="223"/>
      <c r="W61" s="223"/>
      <c r="X61" s="223"/>
      <c r="Y61" s="223"/>
      <c r="Z61" s="223"/>
      <c r="AA61" s="223"/>
      <c r="AB61" s="223"/>
      <c r="AC61" s="223"/>
      <c r="AD61" s="223"/>
      <c r="AE61" s="223"/>
      <c r="AF61" s="223"/>
      <c r="AG61" s="223"/>
      <c r="AH61" s="223"/>
      <c r="AI61" s="314"/>
      <c r="AJ61" s="314"/>
      <c r="AK61" s="314"/>
      <c r="AL61" s="314"/>
      <c r="AM61" s="314"/>
      <c r="AN61" s="314"/>
      <c r="AO61" s="314"/>
      <c r="AP61" s="314"/>
      <c r="AQ61" s="314"/>
      <c r="AR61" s="314"/>
      <c r="AS61" s="314"/>
      <c r="AT61" s="314"/>
      <c r="AU61" s="314"/>
      <c r="AV61" s="314"/>
      <c r="AW61" s="314"/>
      <c r="AX61" s="314"/>
      <c r="AY61" s="314"/>
      <c r="AZ61" s="314"/>
      <c r="BA61" s="314"/>
      <c r="BB61" s="314"/>
      <c r="BC61" s="314"/>
      <c r="BD61" s="314"/>
      <c r="BE61" s="314"/>
      <c r="BF61" s="314"/>
      <c r="BG61" s="314"/>
      <c r="BH61" s="314"/>
      <c r="BI61" s="314"/>
      <c r="BJ61" s="314"/>
      <c r="BK61" s="314"/>
      <c r="BL61" s="314"/>
      <c r="BM61" s="314"/>
      <c r="BN61" s="314"/>
      <c r="BO61" s="314"/>
      <c r="BP61" s="314"/>
      <c r="BQ61" s="314"/>
      <c r="BR61" s="314"/>
      <c r="BS61" s="314"/>
      <c r="BT61" s="314"/>
      <c r="BU61" s="314"/>
      <c r="BV61" s="314"/>
      <c r="BW61" s="314"/>
      <c r="BX61" s="314"/>
      <c r="BY61" s="314"/>
      <c r="BZ61" s="314"/>
      <c r="CA61" s="314"/>
      <c r="CB61" s="314"/>
    </row>
    <row r="62" spans="1:80" s="323" customFormat="1" ht="17.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row>
    <row r="63" spans="1:80" s="323" customFormat="1" ht="17.25" customHeight="1">
      <c r="A63" s="223" t="s">
        <v>81</v>
      </c>
      <c r="B63" s="223"/>
      <c r="C63" s="332">
        <v>2.8</v>
      </c>
      <c r="D63" s="223" t="s">
        <v>1300</v>
      </c>
      <c r="E63" s="223"/>
      <c r="F63" s="223"/>
      <c r="G63" s="223"/>
      <c r="H63" s="223"/>
      <c r="I63" s="223"/>
      <c r="J63" s="223"/>
      <c r="K63" s="223"/>
      <c r="L63" s="223"/>
      <c r="M63" s="223"/>
      <c r="N63" s="223"/>
      <c r="O63" s="223"/>
      <c r="P63" s="223"/>
      <c r="Q63" s="223"/>
      <c r="R63" s="223" t="s">
        <v>85</v>
      </c>
      <c r="S63" s="223"/>
      <c r="T63" s="223"/>
      <c r="U63" s="223"/>
      <c r="V63" s="223"/>
      <c r="W63" s="223"/>
      <c r="X63" s="223"/>
      <c r="Y63" s="223"/>
      <c r="Z63" s="223"/>
      <c r="AA63" s="223"/>
      <c r="AB63" s="223"/>
      <c r="AC63" s="223"/>
      <c r="AD63" s="223"/>
      <c r="AE63" s="223"/>
      <c r="AF63" s="223"/>
      <c r="AG63" s="223"/>
      <c r="AH63" s="223"/>
    </row>
    <row r="64" spans="1:80" s="323" customFormat="1" ht="17.25" customHeight="1">
      <c r="A64" s="223" t="s">
        <v>73</v>
      </c>
      <c r="B64" s="223"/>
      <c r="C64" s="223">
        <f>+B16</f>
        <v>2250</v>
      </c>
      <c r="D64" s="223" t="s">
        <v>196</v>
      </c>
      <c r="E64" s="223"/>
      <c r="F64" s="223">
        <f>+$C64</f>
        <v>2250</v>
      </c>
      <c r="G64" s="223">
        <f t="shared" ref="G64:Q64" si="10">+$C64</f>
        <v>2250</v>
      </c>
      <c r="H64" s="223">
        <f t="shared" si="10"/>
        <v>2250</v>
      </c>
      <c r="I64" s="223">
        <f t="shared" si="10"/>
        <v>2250</v>
      </c>
      <c r="J64" s="223">
        <f t="shared" si="10"/>
        <v>2250</v>
      </c>
      <c r="K64" s="223">
        <f t="shared" si="10"/>
        <v>2250</v>
      </c>
      <c r="L64" s="223">
        <f t="shared" si="10"/>
        <v>2250</v>
      </c>
      <c r="M64" s="223">
        <f t="shared" si="10"/>
        <v>2250</v>
      </c>
      <c r="N64" s="223">
        <f t="shared" si="10"/>
        <v>2250</v>
      </c>
      <c r="O64" s="223">
        <f t="shared" si="10"/>
        <v>2250</v>
      </c>
      <c r="P64" s="223">
        <f t="shared" si="10"/>
        <v>2250</v>
      </c>
      <c r="Q64" s="223">
        <f t="shared" si="10"/>
        <v>2250</v>
      </c>
      <c r="R64" s="223" t="s">
        <v>59</v>
      </c>
      <c r="S64" s="223"/>
      <c r="T64" s="223"/>
      <c r="U64" s="223"/>
      <c r="V64" s="223"/>
      <c r="W64" s="223"/>
      <c r="X64" s="223"/>
      <c r="Y64" s="223"/>
      <c r="Z64" s="223"/>
      <c r="AA64" s="223"/>
      <c r="AB64" s="223"/>
      <c r="AC64" s="223"/>
      <c r="AD64" s="223"/>
      <c r="AE64" s="223"/>
      <c r="AF64" s="223"/>
      <c r="AG64" s="223"/>
      <c r="AH64" s="223"/>
    </row>
    <row r="65" spans="1:34" s="315" customFormat="1" ht="17.25" customHeight="1">
      <c r="A65" s="223" t="s">
        <v>179</v>
      </c>
      <c r="B65" s="223"/>
      <c r="C65" s="332">
        <v>1</v>
      </c>
      <c r="D65" s="223" t="s">
        <v>196</v>
      </c>
      <c r="E65" s="223"/>
      <c r="F65" s="332">
        <v>1</v>
      </c>
      <c r="G65" s="332">
        <v>1</v>
      </c>
      <c r="H65" s="332">
        <v>1</v>
      </c>
      <c r="I65" s="332">
        <v>1</v>
      </c>
      <c r="J65" s="332">
        <v>1</v>
      </c>
      <c r="K65" s="332">
        <v>1</v>
      </c>
      <c r="L65" s="332">
        <v>1</v>
      </c>
      <c r="M65" s="332">
        <v>1</v>
      </c>
      <c r="N65" s="332">
        <v>1</v>
      </c>
      <c r="O65" s="332">
        <v>1</v>
      </c>
      <c r="P65" s="332">
        <v>1</v>
      </c>
      <c r="Q65" s="332">
        <v>1</v>
      </c>
      <c r="R65" s="223" t="s">
        <v>60</v>
      </c>
      <c r="S65" s="223"/>
      <c r="T65" s="223"/>
      <c r="U65" s="223"/>
      <c r="V65" s="223"/>
      <c r="W65" s="223"/>
      <c r="X65" s="223"/>
      <c r="Y65" s="223"/>
      <c r="Z65" s="223"/>
      <c r="AA65" s="223"/>
      <c r="AB65" s="223"/>
      <c r="AC65" s="223"/>
      <c r="AD65" s="223"/>
      <c r="AE65" s="223"/>
      <c r="AF65" s="223"/>
      <c r="AG65" s="223"/>
      <c r="AH65" s="223"/>
    </row>
    <row r="66" spans="1:34" ht="17.25" customHeight="1">
      <c r="A66" s="318" t="s">
        <v>82</v>
      </c>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row>
    <row r="67" spans="1:34" ht="17.25" customHeight="1">
      <c r="A67" s="223" t="s">
        <v>89</v>
      </c>
      <c r="B67" s="223"/>
      <c r="C67" s="332">
        <v>7957.7</v>
      </c>
      <c r="D67" s="223" t="s">
        <v>197</v>
      </c>
      <c r="E67" s="223">
        <f>SUM(F67:Q67)</f>
        <v>7.971000000000001</v>
      </c>
      <c r="F67" s="223">
        <f>+Data!C150/1000</f>
        <v>1.6621334550980105</v>
      </c>
      <c r="G67" s="223">
        <f>+Data!D150/1000</f>
        <v>1.1460506191660518</v>
      </c>
      <c r="H67" s="223">
        <f>+Data!E150/1000</f>
        <v>0.36996592574248299</v>
      </c>
      <c r="I67" s="223">
        <f>+Data!F150/1000</f>
        <v>0.43123618180564</v>
      </c>
      <c r="J67" s="223">
        <f>+Data!G150/1000</f>
        <v>0.25666629327477047</v>
      </c>
      <c r="K67" s="223">
        <f>+Data!H150/1000</f>
        <v>1.6007411280266048</v>
      </c>
      <c r="L67" s="223">
        <f>+Data!I150/1000</f>
        <v>0.40515158969265591</v>
      </c>
      <c r="M67" s="223">
        <f>+Data!J150/1000</f>
        <v>0.5896749604345517</v>
      </c>
      <c r="N67" s="223">
        <f>+Data!K150/1000</f>
        <v>0.19137708401697254</v>
      </c>
      <c r="O67" s="223">
        <f>+Data!L150/1000</f>
        <v>0.41227239850714797</v>
      </c>
      <c r="P67" s="223">
        <f>+Data!M150/1000</f>
        <v>0.54177826149727892</v>
      </c>
      <c r="Q67" s="223">
        <f>+Data!N150/1000</f>
        <v>0.36395210273783346</v>
      </c>
      <c r="R67" s="223" t="s">
        <v>29</v>
      </c>
      <c r="S67" s="223"/>
      <c r="T67" s="223"/>
      <c r="U67" s="223"/>
      <c r="V67" s="223"/>
      <c r="W67" s="223"/>
      <c r="X67" s="223"/>
      <c r="Y67" s="223"/>
      <c r="Z67" s="223"/>
      <c r="AA67" s="223"/>
      <c r="AB67" s="223"/>
      <c r="AC67" s="223"/>
      <c r="AD67" s="223"/>
      <c r="AE67" s="223"/>
      <c r="AF67" s="223"/>
      <c r="AG67" s="223"/>
      <c r="AH67" s="223"/>
    </row>
    <row r="68" spans="1:34" ht="17.25" customHeight="1">
      <c r="A68" s="223" t="s">
        <v>90</v>
      </c>
      <c r="B68" s="223"/>
      <c r="C68" s="332">
        <v>5.0000000000000001E-3</v>
      </c>
      <c r="D68" s="223" t="s">
        <v>197</v>
      </c>
      <c r="E68" s="223"/>
      <c r="F68" s="223"/>
      <c r="G68" s="223"/>
      <c r="H68" s="223"/>
      <c r="I68" s="223"/>
      <c r="J68" s="223"/>
      <c r="K68" s="223"/>
      <c r="L68" s="223"/>
      <c r="M68" s="223"/>
      <c r="N68" s="223"/>
      <c r="O68" s="223"/>
      <c r="P68" s="223"/>
      <c r="Q68" s="223"/>
      <c r="R68" s="223" t="s">
        <v>30</v>
      </c>
      <c r="S68" s="223"/>
      <c r="T68" s="223"/>
      <c r="U68" s="223"/>
      <c r="V68" s="223"/>
      <c r="W68" s="223"/>
      <c r="X68" s="223"/>
      <c r="Y68" s="223"/>
      <c r="Z68" s="223"/>
      <c r="AA68" s="223"/>
      <c r="AB68" s="223"/>
      <c r="AC68" s="223"/>
      <c r="AD68" s="223"/>
      <c r="AE68" s="223"/>
      <c r="AF68" s="223"/>
      <c r="AG68" s="223"/>
      <c r="AH68" s="223"/>
    </row>
    <row r="69" spans="1:34" ht="17.25" customHeight="1">
      <c r="A69" s="223" t="s">
        <v>180</v>
      </c>
      <c r="B69" s="223"/>
      <c r="C69" s="223"/>
      <c r="D69" s="223" t="s">
        <v>197</v>
      </c>
      <c r="E69" s="223"/>
      <c r="F69" s="223">
        <f t="shared" ref="F69:Q69" si="11">+F67/F37</f>
        <v>0.13406572306752593</v>
      </c>
      <c r="G69" s="223">
        <f t="shared" si="11"/>
        <v>8.794762981562193E-2</v>
      </c>
      <c r="H69" s="223">
        <f t="shared" si="11"/>
        <v>9.559142074854636E-2</v>
      </c>
      <c r="I69" s="223">
        <f t="shared" si="11"/>
        <v>0.25397360434546151</v>
      </c>
      <c r="J69" s="223">
        <f t="shared" si="11"/>
        <v>0.3179179349538665</v>
      </c>
      <c r="K69" s="223">
        <f t="shared" si="11"/>
        <v>0.30014462246061224</v>
      </c>
      <c r="L69" s="223">
        <f t="shared" si="11"/>
        <v>0.16598916703912928</v>
      </c>
      <c r="M69" s="223">
        <f t="shared" si="11"/>
        <v>0.16944179563838435</v>
      </c>
      <c r="N69" s="223">
        <f t="shared" si="11"/>
        <v>0.14715313300736829</v>
      </c>
      <c r="O69" s="223">
        <f t="shared" si="11"/>
        <v>9.0440834978974038E-2</v>
      </c>
      <c r="P69" s="223">
        <f t="shared" si="11"/>
        <v>0.14101281781866939</v>
      </c>
      <c r="Q69" s="223">
        <f t="shared" si="11"/>
        <v>0.13895604299311176</v>
      </c>
      <c r="R69" s="223" t="s">
        <v>74</v>
      </c>
      <c r="S69" s="223"/>
      <c r="T69" s="223"/>
      <c r="U69" s="223"/>
      <c r="V69" s="223"/>
      <c r="W69" s="223"/>
      <c r="X69" s="223"/>
      <c r="Y69" s="223"/>
      <c r="Z69" s="223"/>
      <c r="AA69" s="223"/>
      <c r="AB69" s="223"/>
      <c r="AC69" s="223"/>
      <c r="AD69" s="223"/>
      <c r="AE69" s="223"/>
      <c r="AF69" s="223"/>
      <c r="AG69" s="223"/>
      <c r="AH69" s="223"/>
    </row>
    <row r="70" spans="1:34" ht="17.25" customHeight="1">
      <c r="A70" s="223" t="s">
        <v>23</v>
      </c>
      <c r="B70" s="223"/>
      <c r="C70" s="527">
        <f>+SUM(F70:Q70)</f>
        <v>1.5999999999999999</v>
      </c>
      <c r="D70" s="223" t="s">
        <v>197</v>
      </c>
      <c r="E70" s="223"/>
      <c r="F70" s="332">
        <v>0</v>
      </c>
      <c r="G70" s="332">
        <v>0</v>
      </c>
      <c r="H70" s="332">
        <v>0</v>
      </c>
      <c r="I70" s="332">
        <v>0</v>
      </c>
      <c r="J70" s="332">
        <v>0</v>
      </c>
      <c r="K70" s="332">
        <v>0</v>
      </c>
      <c r="L70" s="332">
        <v>0</v>
      </c>
      <c r="M70" s="332">
        <v>0</v>
      </c>
      <c r="N70" s="332">
        <v>0.3</v>
      </c>
      <c r="O70" s="332">
        <v>0.6</v>
      </c>
      <c r="P70" s="332">
        <v>0</v>
      </c>
      <c r="Q70" s="332">
        <v>0.7</v>
      </c>
      <c r="R70" s="223" t="s">
        <v>99</v>
      </c>
      <c r="S70" s="223"/>
      <c r="T70" s="223"/>
      <c r="U70" s="223"/>
      <c r="V70" s="223"/>
      <c r="W70" s="223"/>
      <c r="X70" s="223"/>
      <c r="Y70" s="223"/>
      <c r="Z70" s="223"/>
      <c r="AA70" s="223"/>
      <c r="AB70" s="223"/>
      <c r="AC70" s="223"/>
      <c r="AD70" s="223"/>
      <c r="AE70" s="223"/>
      <c r="AF70" s="223"/>
      <c r="AG70" s="223"/>
      <c r="AH70" s="223"/>
    </row>
    <row r="71" spans="1:34" ht="17.25" customHeight="1">
      <c r="A71" s="223" t="s">
        <v>0</v>
      </c>
      <c r="B71" s="223"/>
      <c r="C71" s="332">
        <v>0.2</v>
      </c>
      <c r="D71" s="223" t="s">
        <v>196</v>
      </c>
      <c r="E71" s="223"/>
      <c r="F71" s="223">
        <f>+$C$71</f>
        <v>0.2</v>
      </c>
      <c r="G71" s="223">
        <f t="shared" ref="G71:Q71" si="12">+$C$71</f>
        <v>0.2</v>
      </c>
      <c r="H71" s="223">
        <f t="shared" si="12"/>
        <v>0.2</v>
      </c>
      <c r="I71" s="223">
        <f t="shared" si="12"/>
        <v>0.2</v>
      </c>
      <c r="J71" s="223">
        <f t="shared" si="12"/>
        <v>0.2</v>
      </c>
      <c r="K71" s="223">
        <f t="shared" si="12"/>
        <v>0.2</v>
      </c>
      <c r="L71" s="223">
        <f t="shared" si="12"/>
        <v>0.2</v>
      </c>
      <c r="M71" s="223">
        <f t="shared" si="12"/>
        <v>0.2</v>
      </c>
      <c r="N71" s="223">
        <f t="shared" si="12"/>
        <v>0.2</v>
      </c>
      <c r="O71" s="223">
        <f t="shared" si="12"/>
        <v>0.2</v>
      </c>
      <c r="P71" s="223">
        <f t="shared" si="12"/>
        <v>0.2</v>
      </c>
      <c r="Q71" s="223">
        <f t="shared" si="12"/>
        <v>0.2</v>
      </c>
      <c r="R71" s="223"/>
      <c r="S71" s="223"/>
      <c r="T71" s="223"/>
      <c r="U71" s="223"/>
      <c r="V71" s="223"/>
      <c r="W71" s="223"/>
      <c r="X71" s="223"/>
      <c r="Y71" s="223"/>
      <c r="Z71" s="223"/>
      <c r="AA71" s="223"/>
      <c r="AB71" s="223"/>
      <c r="AC71" s="223"/>
      <c r="AD71" s="223"/>
      <c r="AE71" s="223"/>
      <c r="AF71" s="223"/>
      <c r="AG71" s="223"/>
      <c r="AH71" s="223"/>
    </row>
    <row r="72" spans="1:34" ht="17.25" customHeight="1">
      <c r="A72" s="223" t="s">
        <v>19</v>
      </c>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row>
    <row r="73" spans="1:34" ht="17.25" customHeight="1">
      <c r="A73" s="223" t="s">
        <v>64</v>
      </c>
      <c r="B73" s="223">
        <f>+B17</f>
        <v>6000</v>
      </c>
      <c r="C73" s="223"/>
      <c r="D73" s="223" t="s">
        <v>197</v>
      </c>
      <c r="E73" s="223"/>
      <c r="F73" s="223"/>
      <c r="G73" s="223"/>
      <c r="H73" s="223"/>
      <c r="I73" s="223"/>
      <c r="J73" s="223"/>
      <c r="K73" s="223"/>
      <c r="L73" s="223"/>
      <c r="M73" s="223"/>
      <c r="N73" s="223"/>
      <c r="O73" s="223"/>
      <c r="P73" s="223"/>
      <c r="Q73" s="223"/>
      <c r="R73" s="223" t="s">
        <v>183</v>
      </c>
      <c r="S73" s="223"/>
      <c r="T73" s="223"/>
      <c r="U73" s="223"/>
      <c r="V73" s="223"/>
      <c r="W73" s="223"/>
      <c r="X73" s="223"/>
      <c r="Y73" s="223"/>
      <c r="Z73" s="223"/>
      <c r="AA73" s="223"/>
      <c r="AB73" s="223"/>
      <c r="AC73" s="223"/>
      <c r="AD73" s="223"/>
      <c r="AE73" s="223"/>
      <c r="AF73" s="223"/>
      <c r="AG73" s="223"/>
      <c r="AH73" s="223"/>
    </row>
    <row r="74" spans="1:34" ht="17.25" customHeight="1">
      <c r="A74" s="318" t="s">
        <v>24</v>
      </c>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row>
    <row r="75" spans="1:34" ht="17.25" customHeight="1">
      <c r="A75" s="223" t="s">
        <v>1304</v>
      </c>
      <c r="B75" s="332">
        <v>787</v>
      </c>
      <c r="C75" s="223"/>
      <c r="D75" s="223" t="s">
        <v>202</v>
      </c>
      <c r="E75" s="223"/>
      <c r="F75" s="223"/>
      <c r="G75" s="223"/>
      <c r="H75" s="223"/>
      <c r="I75" s="223"/>
      <c r="J75" s="223"/>
      <c r="K75" s="223"/>
      <c r="L75" s="223"/>
      <c r="M75" s="223"/>
      <c r="N75" s="223"/>
      <c r="O75" s="223"/>
      <c r="P75" s="223"/>
      <c r="Q75" s="223"/>
      <c r="R75" s="223" t="s">
        <v>126</v>
      </c>
      <c r="S75" s="223"/>
      <c r="T75" s="223"/>
      <c r="U75" s="223"/>
      <c r="V75" s="223"/>
      <c r="W75" s="223"/>
      <c r="X75" s="223"/>
      <c r="Y75" s="223"/>
      <c r="Z75" s="223"/>
      <c r="AA75" s="223"/>
      <c r="AB75" s="223"/>
      <c r="AC75" s="223"/>
      <c r="AD75" s="223"/>
      <c r="AE75" s="223"/>
      <c r="AF75" s="223"/>
      <c r="AG75" s="223"/>
      <c r="AH75" s="223"/>
    </row>
    <row r="76" spans="1:34" ht="17.25" customHeight="1">
      <c r="A76" s="223" t="s">
        <v>1305</v>
      </c>
      <c r="B76" s="332">
        <v>829</v>
      </c>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row>
    <row r="77" spans="1:34" ht="17.25" customHeight="1">
      <c r="A77" s="223" t="s">
        <v>101</v>
      </c>
      <c r="B77" s="332">
        <v>1600</v>
      </c>
      <c r="C77" s="223"/>
      <c r="D77" s="223" t="s">
        <v>805</v>
      </c>
      <c r="E77" s="223"/>
      <c r="F77" s="223"/>
      <c r="G77" s="223"/>
      <c r="H77" s="223"/>
      <c r="I77" s="223"/>
      <c r="J77" s="223"/>
      <c r="K77" s="223"/>
      <c r="L77" s="223"/>
      <c r="M77" s="223"/>
      <c r="N77" s="223"/>
      <c r="O77" s="223"/>
      <c r="P77" s="223"/>
      <c r="Q77" s="223"/>
      <c r="R77" s="223" t="s">
        <v>83</v>
      </c>
      <c r="S77" s="223"/>
      <c r="T77" s="223"/>
      <c r="U77" s="223"/>
      <c r="V77" s="223"/>
      <c r="W77" s="223"/>
      <c r="X77" s="223"/>
      <c r="Y77" s="223"/>
      <c r="Z77" s="223"/>
      <c r="AA77" s="223"/>
      <c r="AB77" s="223"/>
      <c r="AC77" s="223"/>
      <c r="AD77" s="223"/>
      <c r="AE77" s="223"/>
      <c r="AF77" s="223"/>
      <c r="AG77" s="223"/>
      <c r="AH77" s="223"/>
    </row>
    <row r="78" spans="1:34" ht="17.25" customHeight="1">
      <c r="A78" s="223" t="s">
        <v>102</v>
      </c>
      <c r="B78" s="332">
        <v>10010</v>
      </c>
      <c r="C78" s="223"/>
      <c r="D78" s="223" t="s">
        <v>805</v>
      </c>
      <c r="E78" s="223"/>
      <c r="F78" s="223"/>
      <c r="G78" s="223"/>
      <c r="H78" s="223"/>
      <c r="I78" s="223"/>
      <c r="J78" s="223"/>
      <c r="K78" s="223"/>
      <c r="L78" s="223"/>
      <c r="M78" s="223"/>
      <c r="N78" s="223"/>
      <c r="O78" s="223"/>
      <c r="P78" s="223"/>
      <c r="Q78" s="223"/>
      <c r="R78" s="223" t="s">
        <v>83</v>
      </c>
      <c r="S78" s="223"/>
      <c r="T78" s="223"/>
      <c r="U78" s="223"/>
      <c r="V78" s="223"/>
      <c r="W78" s="223"/>
      <c r="X78" s="223"/>
      <c r="Y78" s="223"/>
      <c r="Z78" s="223"/>
      <c r="AA78" s="223"/>
      <c r="AB78" s="223"/>
      <c r="AC78" s="223"/>
      <c r="AD78" s="223"/>
      <c r="AE78" s="223"/>
      <c r="AF78" s="223"/>
      <c r="AG78" s="223"/>
      <c r="AH78" s="223"/>
    </row>
    <row r="79" spans="1:34" ht="17.25" customHeight="1">
      <c r="A79" s="223" t="s">
        <v>170</v>
      </c>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row>
    <row r="80" spans="1:34" ht="17.25" customHeight="1">
      <c r="A80" s="223" t="s">
        <v>154</v>
      </c>
      <c r="B80" s="543">
        <f>100-B82</f>
        <v>88</v>
      </c>
      <c r="C80" s="223"/>
      <c r="D80" s="223" t="s">
        <v>199</v>
      </c>
      <c r="E80" s="223"/>
      <c r="H80" s="223"/>
      <c r="I80" s="223"/>
      <c r="J80" s="223"/>
      <c r="K80" s="223"/>
      <c r="L80" s="223"/>
      <c r="M80" s="223"/>
      <c r="N80" s="223"/>
      <c r="O80" s="223"/>
      <c r="P80" s="223"/>
      <c r="Q80" s="223"/>
      <c r="R80" s="223" t="s">
        <v>37</v>
      </c>
      <c r="S80" s="223"/>
      <c r="T80" s="223"/>
      <c r="U80" s="223"/>
      <c r="V80" s="223"/>
      <c r="W80" s="223"/>
      <c r="X80" s="223"/>
      <c r="Y80" s="223"/>
      <c r="Z80" s="223"/>
      <c r="AA80" s="223"/>
      <c r="AB80" s="223"/>
      <c r="AC80" s="223"/>
      <c r="AD80" s="223"/>
      <c r="AE80" s="223"/>
      <c r="AF80" s="223"/>
      <c r="AG80" s="223"/>
      <c r="AH80" s="223"/>
    </row>
    <row r="81" spans="1:34" ht="17.25" customHeight="1">
      <c r="A81" s="223" t="s">
        <v>155</v>
      </c>
      <c r="B81" s="543">
        <f>+B87*B82/B88</f>
        <v>4.7039999999999997</v>
      </c>
      <c r="C81" s="223"/>
      <c r="D81" s="223" t="s">
        <v>199</v>
      </c>
      <c r="E81" s="223"/>
      <c r="G81" s="223">
        <v>2105</v>
      </c>
      <c r="H81" s="223">
        <f>+Global!L48</f>
        <v>372.28065104708526</v>
      </c>
      <c r="I81" s="320">
        <v>349.7368192011574</v>
      </c>
      <c r="J81" s="541">
        <f>+LN(H81/I81)</f>
        <v>6.2467081634884312E-2</v>
      </c>
      <c r="K81" s="223"/>
      <c r="L81" s="223"/>
      <c r="M81" s="223"/>
      <c r="N81" s="223"/>
      <c r="O81" s="223"/>
      <c r="P81" s="223"/>
      <c r="Q81" s="223"/>
      <c r="R81" s="223" t="s">
        <v>37</v>
      </c>
      <c r="S81" s="223"/>
      <c r="T81" s="223"/>
      <c r="U81" s="223"/>
      <c r="V81" s="223"/>
      <c r="W81" s="223"/>
      <c r="X81" s="223"/>
      <c r="Y81" s="223"/>
      <c r="Z81" s="223"/>
      <c r="AA81" s="223"/>
      <c r="AB81" s="223"/>
      <c r="AC81" s="223"/>
      <c r="AD81" s="223"/>
      <c r="AE81" s="223"/>
      <c r="AF81" s="223"/>
      <c r="AG81" s="223"/>
      <c r="AH81" s="223"/>
    </row>
    <row r="82" spans="1:34" ht="17.25" customHeight="1">
      <c r="A82" s="223" t="s">
        <v>156</v>
      </c>
      <c r="B82" s="544">
        <f>+B28</f>
        <v>12</v>
      </c>
      <c r="C82" s="223"/>
      <c r="D82" s="223" t="s">
        <v>1085</v>
      </c>
      <c r="E82" s="223"/>
      <c r="G82" s="223">
        <v>2305</v>
      </c>
      <c r="H82" s="223">
        <f>+Global!AF48</f>
        <v>1386.3541440649669</v>
      </c>
      <c r="I82" s="320">
        <v>1434.2119110086905</v>
      </c>
      <c r="J82" s="541">
        <f>+LN(H82/I82)</f>
        <v>-3.3938124088644259E-2</v>
      </c>
      <c r="K82" s="223"/>
      <c r="L82" s="223"/>
      <c r="M82" s="223"/>
      <c r="N82" s="223"/>
      <c r="O82" s="223"/>
      <c r="P82" s="223"/>
      <c r="Q82" s="223"/>
      <c r="R82" s="223" t="s">
        <v>37</v>
      </c>
      <c r="S82" s="223"/>
      <c r="T82" s="223"/>
      <c r="U82" s="223"/>
      <c r="V82" s="223"/>
      <c r="W82" s="223"/>
      <c r="X82" s="223"/>
      <c r="Y82" s="223"/>
      <c r="Z82" s="223"/>
      <c r="AA82" s="223"/>
      <c r="AB82" s="223"/>
      <c r="AC82" s="223"/>
      <c r="AD82" s="223"/>
      <c r="AE82" s="223"/>
      <c r="AF82" s="223"/>
      <c r="AG82" s="223"/>
      <c r="AH82" s="223"/>
    </row>
    <row r="83" spans="1:34" ht="17.25" customHeight="1">
      <c r="A83" s="223" t="s">
        <v>184</v>
      </c>
      <c r="B83" s="543">
        <f>100-B81-B85</f>
        <v>94.796000000000006</v>
      </c>
      <c r="C83" s="223"/>
      <c r="D83" s="223" t="s">
        <v>199</v>
      </c>
      <c r="E83" s="223"/>
      <c r="F83" s="223"/>
      <c r="G83" s="223">
        <v>2505</v>
      </c>
      <c r="H83" s="223">
        <f>+Global!AZ48</f>
        <v>2414.6370399620855</v>
      </c>
      <c r="I83" s="223">
        <v>3204.261904244293</v>
      </c>
      <c r="J83" s="541">
        <f>+LN(H83/I83)</f>
        <v>-0.28293278696536311</v>
      </c>
      <c r="K83" s="223"/>
      <c r="L83" s="223"/>
      <c r="M83" s="223"/>
      <c r="N83" s="223"/>
      <c r="O83" s="223"/>
      <c r="P83" s="223"/>
      <c r="Q83" s="223"/>
      <c r="R83" s="223" t="s">
        <v>37</v>
      </c>
      <c r="S83" s="223"/>
      <c r="T83" s="223"/>
      <c r="U83" s="223"/>
      <c r="V83" s="223"/>
      <c r="W83" s="223"/>
      <c r="X83" s="223"/>
      <c r="Y83" s="223"/>
      <c r="Z83" s="223"/>
      <c r="AA83" s="223"/>
      <c r="AB83" s="223"/>
      <c r="AC83" s="223"/>
      <c r="AD83" s="223"/>
      <c r="AE83" s="223"/>
      <c r="AF83" s="223"/>
      <c r="AG83" s="223"/>
      <c r="AH83" s="223"/>
    </row>
    <row r="84" spans="1:34" ht="17.25" customHeight="1">
      <c r="A84" s="223" t="s">
        <v>185</v>
      </c>
      <c r="B84" s="543">
        <f>+B85*B88/B89</f>
        <v>7.4999999999999997E-2</v>
      </c>
      <c r="C84" s="223"/>
      <c r="D84" s="223" t="s">
        <v>199</v>
      </c>
      <c r="E84" s="223"/>
      <c r="F84" s="223"/>
      <c r="G84" s="223"/>
      <c r="H84" s="223"/>
      <c r="I84" s="223"/>
      <c r="J84" s="223"/>
      <c r="K84" s="223"/>
      <c r="L84" s="223"/>
      <c r="M84" s="223"/>
      <c r="N84" s="223"/>
      <c r="O84" s="223"/>
      <c r="P84" s="223"/>
      <c r="Q84" s="223"/>
      <c r="R84" s="223" t="s">
        <v>37</v>
      </c>
      <c r="S84" s="223"/>
      <c r="T84" s="223"/>
      <c r="U84" s="223"/>
      <c r="V84" s="223"/>
      <c r="W84" s="223"/>
      <c r="X84" s="223"/>
      <c r="Y84" s="223"/>
      <c r="Z84" s="223"/>
      <c r="AA84" s="223"/>
      <c r="AB84" s="223"/>
      <c r="AC84" s="223"/>
      <c r="AD84" s="223"/>
      <c r="AE84" s="223"/>
      <c r="AF84" s="223"/>
      <c r="AG84" s="223"/>
      <c r="AH84" s="223"/>
    </row>
    <row r="85" spans="1:34" ht="17.25" customHeight="1">
      <c r="A85" s="223" t="s">
        <v>186</v>
      </c>
      <c r="B85" s="544">
        <v>0.5</v>
      </c>
      <c r="C85" s="223"/>
      <c r="D85" s="223" t="s">
        <v>198</v>
      </c>
      <c r="E85" s="223"/>
      <c r="F85" s="223"/>
      <c r="G85" s="223"/>
      <c r="H85" s="223"/>
      <c r="I85" s="223"/>
      <c r="J85" s="223"/>
      <c r="K85" s="223"/>
      <c r="L85" s="223"/>
      <c r="M85" s="223"/>
      <c r="N85" s="223"/>
      <c r="O85" s="223"/>
      <c r="P85" s="223"/>
      <c r="Q85" s="223"/>
      <c r="R85" s="223" t="s">
        <v>37</v>
      </c>
      <c r="S85" s="223"/>
      <c r="T85" s="223"/>
      <c r="U85" s="223"/>
      <c r="V85" s="223"/>
      <c r="W85" s="223"/>
      <c r="X85" s="223"/>
      <c r="Y85" s="223"/>
      <c r="Z85" s="223"/>
      <c r="AA85" s="223"/>
      <c r="AB85" s="223"/>
      <c r="AC85" s="223"/>
      <c r="AD85" s="223"/>
      <c r="AE85" s="223"/>
      <c r="AF85" s="223"/>
      <c r="AG85" s="223"/>
      <c r="AH85" s="223"/>
    </row>
    <row r="86" spans="1:34" ht="17.25" customHeight="1">
      <c r="A86" s="223" t="s">
        <v>187</v>
      </c>
      <c r="B86" s="543">
        <f>100-B84</f>
        <v>99.924999999999997</v>
      </c>
      <c r="C86" s="223"/>
      <c r="D86" s="223" t="s">
        <v>199</v>
      </c>
      <c r="E86" s="223"/>
      <c r="F86" s="223"/>
      <c r="G86" s="223"/>
      <c r="H86" s="223"/>
      <c r="I86" s="223"/>
      <c r="J86" s="223"/>
      <c r="K86" s="223"/>
      <c r="L86" s="223"/>
      <c r="M86" s="223"/>
      <c r="N86" s="223"/>
      <c r="O86" s="223"/>
      <c r="P86" s="223"/>
      <c r="Q86" s="223"/>
      <c r="R86" s="223" t="s">
        <v>37</v>
      </c>
      <c r="S86" s="223"/>
      <c r="T86" s="223"/>
      <c r="U86" s="223"/>
      <c r="V86" s="223"/>
      <c r="W86" s="223"/>
      <c r="X86" s="223"/>
      <c r="Y86" s="223"/>
      <c r="Z86" s="223"/>
      <c r="AA86" s="223"/>
      <c r="AB86" s="223"/>
      <c r="AC86" s="223"/>
      <c r="AD86" s="223"/>
      <c r="AE86" s="223"/>
      <c r="AF86" s="223"/>
      <c r="AG86" s="223"/>
      <c r="AH86" s="223"/>
    </row>
    <row r="87" spans="1:34" ht="17.25" customHeight="1">
      <c r="A87" s="542" t="s">
        <v>1081</v>
      </c>
      <c r="B87" s="332">
        <v>588</v>
      </c>
      <c r="C87" s="223"/>
      <c r="D87" s="223" t="s">
        <v>199</v>
      </c>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row>
    <row r="88" spans="1:34" ht="17.25" customHeight="1">
      <c r="A88" s="542" t="s">
        <v>1082</v>
      </c>
      <c r="B88" s="332">
        <v>1500</v>
      </c>
      <c r="C88" s="223"/>
      <c r="D88" s="223" t="s">
        <v>199</v>
      </c>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row>
    <row r="89" spans="1:34" ht="17.25" customHeight="1">
      <c r="A89" s="542" t="s">
        <v>1083</v>
      </c>
      <c r="B89" s="332">
        <v>10000</v>
      </c>
      <c r="C89" s="223"/>
      <c r="D89" s="223" t="s">
        <v>199</v>
      </c>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row>
    <row r="90" spans="1:34" ht="17.25" customHeight="1">
      <c r="A90" s="318" t="s">
        <v>171</v>
      </c>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row>
    <row r="91" spans="1:34" ht="17.25" customHeight="1">
      <c r="A91" s="223" t="s">
        <v>48</v>
      </c>
      <c r="B91" s="332">
        <v>-0.06</v>
      </c>
      <c r="C91" s="223"/>
      <c r="D91" s="223" t="s">
        <v>202</v>
      </c>
      <c r="E91" s="223"/>
      <c r="F91" s="223"/>
      <c r="G91" s="223"/>
      <c r="H91" s="223"/>
      <c r="I91" s="223"/>
      <c r="J91" s="223"/>
      <c r="K91" s="223"/>
      <c r="L91" s="223"/>
      <c r="M91" s="223"/>
      <c r="N91" s="223"/>
      <c r="O91" s="223"/>
      <c r="P91" s="223"/>
      <c r="Q91" s="223"/>
      <c r="R91" s="223" t="s">
        <v>126</v>
      </c>
      <c r="S91" s="223"/>
      <c r="T91" s="223"/>
      <c r="U91" s="223"/>
      <c r="V91" s="223"/>
      <c r="W91" s="223"/>
      <c r="X91" s="223"/>
      <c r="Y91" s="223"/>
      <c r="Z91" s="223"/>
      <c r="AA91" s="223"/>
      <c r="AB91" s="223"/>
      <c r="AC91" s="223"/>
      <c r="AD91" s="223"/>
      <c r="AE91" s="223"/>
      <c r="AF91" s="223"/>
      <c r="AG91" s="223"/>
      <c r="AH91" s="223"/>
    </row>
    <row r="92" spans="1:34" ht="17.25" customHeight="1">
      <c r="A92" s="223" t="s">
        <v>91</v>
      </c>
      <c r="B92" s="332">
        <v>0.3</v>
      </c>
      <c r="C92" s="223"/>
      <c r="D92" s="223" t="s">
        <v>202</v>
      </c>
      <c r="E92" s="223"/>
      <c r="F92" s="223"/>
      <c r="G92" s="223"/>
      <c r="H92" s="223"/>
      <c r="I92" s="223"/>
      <c r="J92" s="223"/>
      <c r="K92" s="223"/>
      <c r="L92" s="223"/>
      <c r="M92" s="223"/>
      <c r="N92" s="223"/>
      <c r="O92" s="223"/>
      <c r="P92" s="223"/>
      <c r="Q92" s="223"/>
      <c r="R92" s="223" t="s">
        <v>127</v>
      </c>
      <c r="S92" s="223"/>
      <c r="T92" s="223"/>
      <c r="U92" s="223"/>
      <c r="V92" s="223"/>
      <c r="W92" s="223"/>
      <c r="X92" s="223"/>
      <c r="Y92" s="223"/>
      <c r="Z92" s="223"/>
      <c r="AA92" s="223"/>
      <c r="AB92" s="223"/>
      <c r="AC92" s="223"/>
      <c r="AD92" s="223"/>
      <c r="AE92" s="223"/>
      <c r="AF92" s="223"/>
      <c r="AG92" s="223"/>
      <c r="AH92" s="223"/>
    </row>
    <row r="93" spans="1:34" ht="17.25" customHeight="1">
      <c r="A93" s="223" t="s">
        <v>1308</v>
      </c>
      <c r="B93" s="332">
        <v>0.83</v>
      </c>
      <c r="C93" s="223"/>
      <c r="D93" s="223" t="s">
        <v>197</v>
      </c>
      <c r="E93" s="223"/>
      <c r="F93" s="223"/>
      <c r="G93" s="223"/>
      <c r="H93" s="223"/>
      <c r="I93" s="223"/>
      <c r="J93" s="223"/>
      <c r="K93" s="223"/>
      <c r="L93" s="223"/>
      <c r="M93" s="223"/>
      <c r="N93" s="223"/>
      <c r="O93" s="223"/>
      <c r="P93" s="223"/>
      <c r="Q93" s="223"/>
      <c r="R93" s="223" t="s">
        <v>126</v>
      </c>
      <c r="S93" s="223"/>
      <c r="T93" s="223"/>
      <c r="U93" s="223"/>
      <c r="V93" s="223"/>
      <c r="W93" s="223"/>
      <c r="X93" s="223"/>
      <c r="Y93" s="223"/>
      <c r="Z93" s="223"/>
      <c r="AA93" s="223"/>
      <c r="AB93" s="223"/>
      <c r="AC93" s="223"/>
      <c r="AD93" s="223"/>
      <c r="AE93" s="223"/>
      <c r="AF93" s="223"/>
      <c r="AG93" s="223"/>
      <c r="AH93" s="223"/>
    </row>
    <row r="94" spans="1:34" ht="17.25" customHeight="1">
      <c r="A94" s="223" t="s">
        <v>1309</v>
      </c>
      <c r="B94" s="332">
        <v>0.98</v>
      </c>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row>
    <row r="95" spans="1:34" ht="17.25" customHeight="1">
      <c r="A95" s="223" t="s">
        <v>10</v>
      </c>
      <c r="B95" s="332">
        <v>6.7999999999999996E-3</v>
      </c>
      <c r="C95" s="223"/>
      <c r="D95" s="223" t="s">
        <v>198</v>
      </c>
      <c r="E95" s="223"/>
      <c r="F95" s="223"/>
      <c r="G95" s="223"/>
      <c r="H95" s="223"/>
      <c r="I95" s="223"/>
      <c r="J95" s="223"/>
      <c r="K95" s="223"/>
      <c r="L95" s="223"/>
      <c r="M95" s="223"/>
      <c r="N95" s="223"/>
      <c r="O95" s="223"/>
      <c r="P95" s="223"/>
      <c r="Q95" s="223"/>
      <c r="R95" s="223" t="s">
        <v>126</v>
      </c>
      <c r="S95" s="223"/>
      <c r="T95" s="223"/>
      <c r="U95" s="223"/>
      <c r="V95" s="223"/>
      <c r="W95" s="223"/>
      <c r="X95" s="223"/>
      <c r="Y95" s="223"/>
      <c r="Z95" s="223"/>
      <c r="AA95" s="223"/>
      <c r="AB95" s="223"/>
      <c r="AC95" s="223"/>
      <c r="AD95" s="223"/>
      <c r="AE95" s="223"/>
      <c r="AF95" s="223"/>
      <c r="AG95" s="223"/>
      <c r="AH95" s="223"/>
    </row>
    <row r="96" spans="1:34" ht="17.25" customHeight="1">
      <c r="A96" s="223" t="s">
        <v>87</v>
      </c>
      <c r="B96" s="332">
        <v>0.20799999999999999</v>
      </c>
      <c r="C96" s="223"/>
      <c r="D96" s="223" t="s">
        <v>1162</v>
      </c>
      <c r="E96" s="223"/>
      <c r="F96" s="223"/>
      <c r="G96" s="223"/>
      <c r="H96" s="223"/>
      <c r="I96" s="223"/>
      <c r="J96" s="223"/>
      <c r="K96" s="223"/>
      <c r="L96" s="223"/>
      <c r="M96" s="223"/>
      <c r="N96" s="223"/>
      <c r="O96" s="223"/>
      <c r="P96" s="223"/>
      <c r="Q96" s="223"/>
      <c r="R96" s="223" t="s">
        <v>37</v>
      </c>
      <c r="S96" s="223"/>
      <c r="T96" s="223"/>
      <c r="U96" s="223"/>
      <c r="V96" s="223"/>
      <c r="W96" s="223"/>
      <c r="X96" s="223"/>
      <c r="Y96" s="223"/>
      <c r="Z96" s="223"/>
      <c r="AA96" s="223"/>
      <c r="AB96" s="223"/>
      <c r="AC96" s="223"/>
      <c r="AD96" s="223"/>
      <c r="AE96" s="223"/>
      <c r="AF96" s="223"/>
      <c r="AG96" s="223"/>
      <c r="AH96" s="223"/>
    </row>
    <row r="97" spans="1:34" ht="17.25" customHeight="1">
      <c r="A97" s="223" t="s">
        <v>167</v>
      </c>
      <c r="B97" s="652">
        <f>+B18</f>
        <v>3.2</v>
      </c>
      <c r="C97" s="223"/>
      <c r="D97" s="223" t="s">
        <v>1192</v>
      </c>
      <c r="E97" s="223"/>
      <c r="F97" s="223"/>
      <c r="G97" s="223"/>
      <c r="H97" s="223"/>
      <c r="I97" s="223"/>
      <c r="J97" s="223"/>
      <c r="K97" s="223"/>
      <c r="L97" s="223"/>
      <c r="M97" s="223"/>
      <c r="N97" s="223"/>
      <c r="O97" s="223"/>
      <c r="P97" s="223"/>
      <c r="Q97" s="223"/>
      <c r="R97" s="223" t="s">
        <v>37</v>
      </c>
      <c r="S97" s="223"/>
      <c r="T97" s="223"/>
      <c r="U97" s="223"/>
      <c r="V97" s="223"/>
      <c r="W97" s="223"/>
      <c r="X97" s="223"/>
      <c r="Y97" s="223"/>
      <c r="Z97" s="223"/>
      <c r="AA97" s="223"/>
      <c r="AB97" s="223"/>
      <c r="AC97" s="223"/>
      <c r="AD97" s="223"/>
      <c r="AE97" s="223"/>
      <c r="AF97" s="223"/>
      <c r="AG97" s="223"/>
      <c r="AH97" s="223"/>
    </row>
    <row r="98" spans="1:34" ht="17.25" customHeight="1">
      <c r="A98" s="223" t="s">
        <v>46</v>
      </c>
      <c r="B98" s="332">
        <v>3.8</v>
      </c>
      <c r="C98" s="223"/>
      <c r="D98" s="223" t="s">
        <v>1160</v>
      </c>
      <c r="E98" s="223"/>
      <c r="F98" s="223"/>
      <c r="G98" s="223"/>
      <c r="H98" s="223"/>
      <c r="I98" s="223"/>
      <c r="J98" s="223"/>
      <c r="K98" s="223"/>
      <c r="L98" s="223"/>
      <c r="M98" s="223"/>
      <c r="N98" s="223"/>
      <c r="O98" s="223"/>
      <c r="P98" s="223"/>
      <c r="Q98" s="223"/>
      <c r="R98" s="223" t="s">
        <v>37</v>
      </c>
      <c r="S98" s="223"/>
      <c r="T98" s="223"/>
      <c r="U98" s="223"/>
      <c r="V98" s="223"/>
      <c r="W98" s="223"/>
      <c r="X98" s="223"/>
      <c r="Y98" s="223"/>
      <c r="Z98" s="223"/>
      <c r="AA98" s="223"/>
      <c r="AB98" s="223"/>
      <c r="AC98" s="223"/>
      <c r="AD98" s="223"/>
      <c r="AE98" s="223"/>
      <c r="AF98" s="223"/>
      <c r="AG98" s="223"/>
      <c r="AH98" s="223"/>
    </row>
    <row r="99" spans="1:34" ht="17.25" customHeight="1">
      <c r="A99" s="223" t="s">
        <v>168</v>
      </c>
      <c r="B99" s="332">
        <v>0.31</v>
      </c>
      <c r="C99" s="223"/>
      <c r="D99" s="223" t="s">
        <v>198</v>
      </c>
      <c r="E99" s="223"/>
      <c r="F99" s="223"/>
      <c r="G99" s="223"/>
      <c r="H99" s="223"/>
      <c r="I99" s="223"/>
      <c r="J99" s="223"/>
      <c r="K99" s="223"/>
      <c r="L99" s="223"/>
      <c r="M99" s="223"/>
      <c r="N99" s="223"/>
      <c r="O99" s="223"/>
      <c r="P99" s="223"/>
      <c r="Q99" s="223"/>
      <c r="R99" s="223" t="s">
        <v>37</v>
      </c>
      <c r="S99" s="223"/>
      <c r="T99" s="223"/>
      <c r="U99" s="223"/>
      <c r="V99" s="223"/>
      <c r="W99" s="223"/>
      <c r="X99" s="223"/>
      <c r="Y99" s="223"/>
      <c r="Z99" s="223"/>
      <c r="AA99" s="223"/>
      <c r="AB99" s="223"/>
      <c r="AC99" s="223"/>
      <c r="AD99" s="223"/>
      <c r="AE99" s="223"/>
      <c r="AF99" s="223"/>
      <c r="AG99" s="223"/>
      <c r="AH99" s="223"/>
    </row>
    <row r="100" spans="1:34" ht="17.25" customHeight="1">
      <c r="A100" s="223" t="s">
        <v>43</v>
      </c>
      <c r="B100" s="332">
        <v>0.05</v>
      </c>
      <c r="C100" s="223"/>
      <c r="D100" s="223" t="s">
        <v>198</v>
      </c>
      <c r="E100" s="223"/>
      <c r="F100" s="223"/>
      <c r="G100" s="223"/>
      <c r="H100" s="223"/>
      <c r="I100" s="223"/>
      <c r="J100" s="223"/>
      <c r="K100" s="223"/>
      <c r="L100" s="223"/>
      <c r="M100" s="223"/>
      <c r="N100" s="223"/>
      <c r="O100" s="223"/>
      <c r="P100" s="223"/>
      <c r="Q100" s="223"/>
      <c r="R100" s="223" t="s">
        <v>37</v>
      </c>
      <c r="S100" s="223"/>
      <c r="T100" s="223"/>
      <c r="U100" s="223"/>
      <c r="V100" s="223"/>
      <c r="W100" s="223"/>
      <c r="X100" s="223"/>
      <c r="Y100" s="223"/>
      <c r="Z100" s="223"/>
      <c r="AA100" s="223"/>
      <c r="AB100" s="223"/>
      <c r="AC100" s="223"/>
      <c r="AD100" s="223"/>
      <c r="AE100" s="223"/>
      <c r="AF100" s="223"/>
      <c r="AG100" s="223"/>
      <c r="AH100" s="223"/>
    </row>
    <row r="101" spans="1:34" ht="17.25" customHeight="1">
      <c r="A101" s="223" t="s">
        <v>1036</v>
      </c>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row>
    <row r="102" spans="1:34" ht="17.25" customHeight="1">
      <c r="A102" s="21" t="s">
        <v>1035</v>
      </c>
      <c r="B102" s="332">
        <v>100</v>
      </c>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row>
    <row r="103" spans="1:34" ht="17.25" customHeight="1">
      <c r="A103" s="21" t="s">
        <v>267</v>
      </c>
      <c r="B103" s="332">
        <v>12</v>
      </c>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row>
    <row r="104" spans="1:34" ht="17.25" customHeight="1">
      <c r="A104" s="223" t="s">
        <v>1037</v>
      </c>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row>
    <row r="105" spans="1:34" ht="17.25" customHeight="1">
      <c r="A105" s="223" t="s">
        <v>1038</v>
      </c>
      <c r="B105" s="332">
        <v>0.5</v>
      </c>
      <c r="C105" s="223"/>
      <c r="D105" s="223" t="s">
        <v>276</v>
      </c>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row>
    <row r="106" spans="1:34" ht="17.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row>
    <row r="107" spans="1:34" ht="17.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row>
    <row r="108" spans="1:34" ht="17.25" customHeight="1">
      <c r="A108" s="592"/>
      <c r="B108" s="593"/>
      <c r="C108" s="593"/>
      <c r="D108" s="593"/>
      <c r="E108" s="593"/>
      <c r="F108" s="593"/>
      <c r="G108" s="593"/>
      <c r="H108" s="593"/>
      <c r="I108" s="593"/>
      <c r="J108" s="593"/>
      <c r="K108" s="593"/>
      <c r="L108" s="593"/>
      <c r="M108" s="593"/>
      <c r="N108" s="593"/>
      <c r="O108" s="593"/>
      <c r="P108" s="593"/>
      <c r="Q108" s="593"/>
      <c r="R108" s="593"/>
      <c r="S108" s="593"/>
      <c r="T108" s="593"/>
      <c r="U108" s="593"/>
      <c r="V108" s="593"/>
      <c r="W108" s="593"/>
      <c r="X108" s="593"/>
      <c r="Y108" s="593"/>
      <c r="Z108" s="593"/>
      <c r="AA108" s="593"/>
      <c r="AB108" s="593"/>
      <c r="AC108" s="593"/>
      <c r="AD108" s="593"/>
      <c r="AE108" s="593"/>
      <c r="AF108" s="593"/>
      <c r="AG108" s="593"/>
      <c r="AH108" s="593"/>
    </row>
    <row r="109" spans="1:34" ht="17.25" customHeight="1">
      <c r="A109" s="593"/>
      <c r="B109" s="593"/>
      <c r="C109" s="593"/>
      <c r="D109" s="593"/>
      <c r="E109" s="593"/>
      <c r="F109" s="593"/>
      <c r="G109" s="593"/>
      <c r="H109" s="593"/>
      <c r="I109" s="593"/>
      <c r="J109" s="593"/>
      <c r="K109" s="593"/>
      <c r="L109" s="593"/>
      <c r="M109" s="593"/>
      <c r="N109" s="593"/>
      <c r="O109" s="593"/>
      <c r="P109" s="593"/>
      <c r="Q109" s="593"/>
      <c r="R109" s="593"/>
      <c r="S109" s="593"/>
      <c r="T109" s="593"/>
      <c r="U109" s="593"/>
      <c r="V109" s="593"/>
      <c r="W109" s="593"/>
      <c r="X109" s="593"/>
      <c r="Y109" s="593"/>
      <c r="Z109" s="593"/>
      <c r="AA109" s="593"/>
      <c r="AB109" s="593"/>
      <c r="AC109" s="593"/>
      <c r="AD109" s="593"/>
      <c r="AE109" s="593"/>
      <c r="AF109" s="593"/>
      <c r="AG109" s="593"/>
      <c r="AH109" s="593"/>
    </row>
    <row r="110" spans="1:34" ht="17.25" customHeight="1">
      <c r="A110" s="593"/>
      <c r="B110" s="593"/>
      <c r="C110" s="593"/>
      <c r="D110" s="593"/>
      <c r="E110" s="593"/>
      <c r="F110" s="593"/>
      <c r="G110" s="593"/>
      <c r="H110" s="593"/>
      <c r="I110" s="593"/>
      <c r="J110" s="593"/>
      <c r="K110" s="593"/>
      <c r="L110" s="593"/>
      <c r="M110" s="593"/>
      <c r="N110" s="593"/>
      <c r="O110" s="593"/>
      <c r="P110" s="593"/>
      <c r="Q110" s="593"/>
      <c r="R110" s="593"/>
      <c r="S110" s="593"/>
      <c r="T110" s="593"/>
      <c r="U110" s="593"/>
      <c r="V110" s="593"/>
      <c r="W110" s="593"/>
      <c r="X110" s="593"/>
      <c r="Y110" s="593"/>
      <c r="Z110" s="593"/>
      <c r="AA110" s="593"/>
      <c r="AB110" s="593"/>
      <c r="AC110" s="593"/>
      <c r="AD110" s="593"/>
      <c r="AE110" s="593"/>
      <c r="AF110" s="593"/>
      <c r="AG110" s="593"/>
      <c r="AH110" s="593"/>
    </row>
    <row r="111" spans="1:34" ht="17.25" customHeight="1">
      <c r="A111" s="593"/>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row>
    <row r="112" spans="1:34" ht="17.25" customHeight="1">
      <c r="A112" s="593"/>
      <c r="B112" s="593"/>
      <c r="C112" s="593"/>
      <c r="D112" s="593"/>
      <c r="E112" s="593"/>
      <c r="F112" s="593"/>
      <c r="G112" s="593"/>
      <c r="H112" s="593"/>
      <c r="I112" s="593"/>
      <c r="J112" s="593"/>
      <c r="K112" s="593"/>
      <c r="L112" s="593"/>
      <c r="M112" s="593"/>
      <c r="N112" s="593"/>
      <c r="O112" s="593"/>
      <c r="P112" s="593"/>
      <c r="Q112" s="593"/>
      <c r="R112" s="593"/>
      <c r="S112" s="593"/>
      <c r="T112" s="593"/>
      <c r="U112" s="593"/>
      <c r="V112" s="593"/>
      <c r="W112" s="593"/>
      <c r="X112" s="593"/>
      <c r="Y112" s="593"/>
      <c r="Z112" s="593"/>
      <c r="AA112" s="593"/>
      <c r="AB112" s="593"/>
      <c r="AC112" s="593"/>
      <c r="AD112" s="593"/>
      <c r="AE112" s="593"/>
      <c r="AF112" s="593"/>
      <c r="AG112" s="593"/>
      <c r="AH112" s="593"/>
    </row>
    <row r="113" spans="1:34" ht="17.25" customHeight="1">
      <c r="A113" s="593"/>
      <c r="B113" s="593"/>
      <c r="C113" s="593"/>
      <c r="D113" s="593"/>
      <c r="E113" s="593"/>
      <c r="F113" s="593"/>
      <c r="G113" s="593"/>
      <c r="H113" s="593"/>
      <c r="I113" s="593"/>
      <c r="J113" s="593"/>
      <c r="K113" s="593"/>
      <c r="L113" s="593"/>
      <c r="M113" s="593"/>
      <c r="N113" s="593"/>
      <c r="O113" s="593"/>
      <c r="P113" s="593"/>
      <c r="Q113" s="593"/>
      <c r="R113" s="593"/>
      <c r="S113" s="593"/>
      <c r="T113" s="593"/>
      <c r="U113" s="593"/>
      <c r="V113" s="593"/>
      <c r="W113" s="593"/>
      <c r="X113" s="593"/>
      <c r="Y113" s="593"/>
      <c r="Z113" s="593"/>
      <c r="AA113" s="593"/>
      <c r="AB113" s="593"/>
      <c r="AC113" s="593"/>
      <c r="AD113" s="593"/>
      <c r="AE113" s="593"/>
      <c r="AF113" s="593"/>
      <c r="AG113" s="593"/>
      <c r="AH113" s="593"/>
    </row>
    <row r="114" spans="1:34" ht="17.25" customHeight="1">
      <c r="A114" s="593"/>
      <c r="B114" s="593"/>
      <c r="C114" s="593"/>
      <c r="D114" s="593"/>
      <c r="E114" s="593"/>
      <c r="F114" s="593"/>
      <c r="G114" s="593"/>
      <c r="H114" s="593"/>
      <c r="I114" s="593"/>
      <c r="J114" s="593"/>
      <c r="K114" s="593"/>
      <c r="L114" s="593"/>
      <c r="M114" s="593"/>
      <c r="N114" s="593"/>
      <c r="O114" s="593"/>
      <c r="P114" s="593"/>
      <c r="Q114" s="593"/>
      <c r="R114" s="593"/>
      <c r="S114" s="593"/>
      <c r="T114" s="593"/>
      <c r="U114" s="593"/>
      <c r="V114" s="593"/>
      <c r="W114" s="593"/>
      <c r="X114" s="593"/>
      <c r="Y114" s="593"/>
      <c r="Z114" s="593"/>
      <c r="AA114" s="593"/>
      <c r="AB114" s="593"/>
      <c r="AC114" s="593"/>
      <c r="AD114" s="593"/>
      <c r="AE114" s="593"/>
      <c r="AF114" s="593"/>
      <c r="AG114" s="593"/>
      <c r="AH114" s="593"/>
    </row>
    <row r="115" spans="1:34" ht="17.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row>
    <row r="116" spans="1:34" ht="17.25" customHeight="1">
      <c r="A116" s="225" t="s">
        <v>852</v>
      </c>
      <c r="B116" s="382">
        <v>1</v>
      </c>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row>
    <row r="117" spans="1:34" ht="17.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row>
    <row r="118" spans="1:34" ht="22.5" customHeight="1">
      <c r="A118" s="318" t="s">
        <v>111</v>
      </c>
      <c r="B118" s="223"/>
      <c r="C118" s="223"/>
      <c r="D118" s="223"/>
      <c r="E118" s="223"/>
      <c r="F118" s="223" t="s">
        <v>104</v>
      </c>
      <c r="G118" s="223" t="s">
        <v>105</v>
      </c>
      <c r="H118" s="223" t="s">
        <v>51</v>
      </c>
      <c r="I118" s="223" t="s">
        <v>52</v>
      </c>
      <c r="J118" s="223" t="s">
        <v>53</v>
      </c>
      <c r="K118" s="223" t="s">
        <v>54</v>
      </c>
      <c r="L118" s="223" t="s">
        <v>55</v>
      </c>
      <c r="M118" s="223" t="s">
        <v>56</v>
      </c>
      <c r="N118" s="223" t="s">
        <v>57</v>
      </c>
      <c r="O118" s="223" t="s">
        <v>58</v>
      </c>
      <c r="P118" s="223" t="s">
        <v>114</v>
      </c>
      <c r="Q118" s="223" t="s">
        <v>32</v>
      </c>
      <c r="R118" s="223"/>
      <c r="S118" s="223"/>
      <c r="T118" s="223"/>
      <c r="U118" s="223"/>
      <c r="V118" s="223"/>
      <c r="W118" s="223"/>
      <c r="X118" s="223"/>
      <c r="Y118" s="223"/>
      <c r="Z118" s="223"/>
      <c r="AA118" s="223"/>
      <c r="AB118" s="223"/>
      <c r="AC118" s="223"/>
      <c r="AD118" s="223"/>
      <c r="AE118" s="223"/>
      <c r="AF118" s="223"/>
      <c r="AG118" s="223"/>
      <c r="AH118" s="223"/>
    </row>
    <row r="119" spans="1:34" ht="17.25" customHeight="1">
      <c r="A119" s="223" t="s">
        <v>78</v>
      </c>
      <c r="B119" s="223"/>
      <c r="C119" s="223"/>
      <c r="D119" s="223"/>
      <c r="E119" s="223"/>
      <c r="F119" s="380">
        <f t="shared" ref="F119:Q120" si="13">+B146</f>
        <v>0</v>
      </c>
      <c r="G119" s="380">
        <f t="shared" si="13"/>
        <v>0</v>
      </c>
      <c r="H119" s="380">
        <f t="shared" si="13"/>
        <v>0</v>
      </c>
      <c r="I119" s="380">
        <f t="shared" si="13"/>
        <v>0</v>
      </c>
      <c r="J119" s="380">
        <f t="shared" si="13"/>
        <v>0</v>
      </c>
      <c r="K119" s="380">
        <f t="shared" si="13"/>
        <v>7.8458281280446962E-2</v>
      </c>
      <c r="L119" s="380">
        <f t="shared" si="13"/>
        <v>0.43852128250463729</v>
      </c>
      <c r="M119" s="380">
        <f t="shared" si="13"/>
        <v>0.27798926381489875</v>
      </c>
      <c r="N119" s="380">
        <f t="shared" si="13"/>
        <v>0.34097373142773563</v>
      </c>
      <c r="O119" s="380">
        <f t="shared" si="13"/>
        <v>6.0898590598525759E-2</v>
      </c>
      <c r="P119" s="380">
        <f t="shared" si="13"/>
        <v>0</v>
      </c>
      <c r="Q119" s="380">
        <f t="shared" si="13"/>
        <v>0.17551222871918021</v>
      </c>
      <c r="R119" s="223" t="s">
        <v>84</v>
      </c>
      <c r="S119" s="223"/>
      <c r="T119" s="223"/>
      <c r="U119" s="223"/>
      <c r="V119" s="223"/>
      <c r="W119" s="223"/>
      <c r="X119" s="223"/>
      <c r="Y119" s="223"/>
      <c r="Z119" s="223"/>
      <c r="AA119" s="223"/>
      <c r="AB119" s="223"/>
      <c r="AC119" s="223"/>
      <c r="AD119" s="223"/>
      <c r="AE119" s="223"/>
      <c r="AF119" s="223"/>
      <c r="AG119" s="223"/>
      <c r="AH119" s="223"/>
    </row>
    <row r="120" spans="1:34" ht="17.25" customHeight="1">
      <c r="A120" s="223" t="s">
        <v>79</v>
      </c>
      <c r="B120" s="223"/>
      <c r="C120" s="223"/>
      <c r="D120" s="223"/>
      <c r="E120" s="223"/>
      <c r="F120" s="380">
        <f t="shared" si="13"/>
        <v>0.14141261070848823</v>
      </c>
      <c r="G120" s="380">
        <f t="shared" si="13"/>
        <v>0.15910847073502937</v>
      </c>
      <c r="H120" s="380">
        <f t="shared" si="13"/>
        <v>0.16172343907608619</v>
      </c>
      <c r="I120" s="380">
        <f t="shared" si="13"/>
        <v>0.11505844305760014</v>
      </c>
      <c r="J120" s="380">
        <f t="shared" si="13"/>
        <v>0.13047243886221116</v>
      </c>
      <c r="K120" s="380">
        <f t="shared" si="13"/>
        <v>0.12589302830091467</v>
      </c>
      <c r="L120" s="380">
        <f t="shared" si="13"/>
        <v>0.16887308347047958</v>
      </c>
      <c r="M120" s="380">
        <f t="shared" si="13"/>
        <v>0.15859855711634607</v>
      </c>
      <c r="N120" s="380">
        <f t="shared" si="13"/>
        <v>0.19832036751008103</v>
      </c>
      <c r="O120" s="380">
        <f t="shared" si="13"/>
        <v>0.13454323082344966</v>
      </c>
      <c r="P120" s="380">
        <f t="shared" si="13"/>
        <v>0.15639150161867468</v>
      </c>
      <c r="Q120" s="380">
        <f t="shared" si="13"/>
        <v>0.17344211485103003</v>
      </c>
      <c r="R120" s="223" t="s">
        <v>128</v>
      </c>
      <c r="S120" s="223"/>
      <c r="T120" s="223"/>
      <c r="U120" s="223"/>
      <c r="V120" s="223"/>
      <c r="W120" s="223"/>
      <c r="X120" s="223"/>
      <c r="Y120" s="223"/>
      <c r="Z120" s="223"/>
      <c r="AA120" s="223"/>
      <c r="AB120" s="223"/>
      <c r="AC120" s="223"/>
      <c r="AD120" s="223"/>
      <c r="AE120" s="223"/>
      <c r="AF120" s="223"/>
      <c r="AG120" s="223"/>
      <c r="AH120" s="223"/>
    </row>
    <row r="121" spans="1:34" ht="17.25" customHeight="1">
      <c r="A121" s="223" t="s">
        <v>47</v>
      </c>
      <c r="B121" s="223"/>
      <c r="C121" s="223"/>
      <c r="D121" s="223"/>
      <c r="E121" s="223"/>
      <c r="F121" s="223">
        <v>2</v>
      </c>
      <c r="G121" s="223">
        <v>2</v>
      </c>
      <c r="H121" s="223">
        <v>2</v>
      </c>
      <c r="I121" s="223">
        <v>2</v>
      </c>
      <c r="J121" s="223">
        <v>2</v>
      </c>
      <c r="K121" s="223">
        <v>2</v>
      </c>
      <c r="L121" s="223">
        <v>2</v>
      </c>
      <c r="M121" s="223">
        <v>2</v>
      </c>
      <c r="N121" s="223">
        <v>2</v>
      </c>
      <c r="O121" s="223">
        <v>2</v>
      </c>
      <c r="P121" s="223">
        <v>2</v>
      </c>
      <c r="Q121" s="223">
        <v>2</v>
      </c>
      <c r="R121" s="223" t="s">
        <v>128</v>
      </c>
      <c r="S121" s="223"/>
      <c r="T121" s="223"/>
      <c r="U121" s="223"/>
      <c r="V121" s="223"/>
      <c r="W121" s="223"/>
      <c r="X121" s="223"/>
      <c r="Y121" s="223"/>
      <c r="Z121" s="223"/>
      <c r="AA121" s="223"/>
      <c r="AB121" s="223"/>
      <c r="AC121" s="223"/>
      <c r="AD121" s="223"/>
      <c r="AE121" s="223"/>
      <c r="AF121" s="223"/>
      <c r="AG121" s="223"/>
      <c r="AH121" s="223"/>
    </row>
    <row r="122" spans="1:34" ht="17.25" customHeight="1">
      <c r="A122" s="223" t="s">
        <v>173</v>
      </c>
      <c r="B122" s="223"/>
      <c r="C122" s="223"/>
      <c r="D122" s="223"/>
      <c r="E122" s="223"/>
      <c r="F122" s="223">
        <v>4</v>
      </c>
      <c r="G122" s="223">
        <v>4</v>
      </c>
      <c r="H122" s="223">
        <v>4</v>
      </c>
      <c r="I122" s="223">
        <v>4</v>
      </c>
      <c r="J122" s="223">
        <v>4</v>
      </c>
      <c r="K122" s="223">
        <v>4</v>
      </c>
      <c r="L122" s="223">
        <v>4</v>
      </c>
      <c r="M122" s="223">
        <v>4</v>
      </c>
      <c r="N122" s="223">
        <v>4</v>
      </c>
      <c r="O122" s="223">
        <v>4</v>
      </c>
      <c r="P122" s="223">
        <v>4</v>
      </c>
      <c r="Q122" s="223">
        <v>4</v>
      </c>
      <c r="R122" s="223"/>
      <c r="S122" s="223"/>
      <c r="T122" s="223"/>
      <c r="U122" s="223"/>
      <c r="V122" s="223"/>
      <c r="W122" s="223"/>
      <c r="X122" s="223"/>
      <c r="Y122" s="223"/>
      <c r="Z122" s="223"/>
      <c r="AA122" s="223"/>
      <c r="AB122" s="223"/>
      <c r="AC122" s="223"/>
      <c r="AD122" s="223"/>
      <c r="AE122" s="223"/>
      <c r="AF122" s="223"/>
      <c r="AG122" s="223"/>
      <c r="AH122" s="223"/>
    </row>
    <row r="123" spans="1:34" ht="17.25" customHeight="1">
      <c r="A123" s="223" t="s">
        <v>174</v>
      </c>
      <c r="B123" s="223"/>
      <c r="C123" s="223"/>
      <c r="D123" s="223"/>
      <c r="E123" s="223"/>
      <c r="F123" s="223">
        <v>6</v>
      </c>
      <c r="G123" s="223">
        <v>6</v>
      </c>
      <c r="H123" s="223">
        <v>6</v>
      </c>
      <c r="I123" s="223">
        <v>6</v>
      </c>
      <c r="J123" s="223">
        <v>6</v>
      </c>
      <c r="K123" s="223">
        <v>6</v>
      </c>
      <c r="L123" s="223">
        <v>6</v>
      </c>
      <c r="M123" s="223">
        <v>6</v>
      </c>
      <c r="N123" s="223">
        <v>6</v>
      </c>
      <c r="O123" s="223">
        <v>6</v>
      </c>
      <c r="P123" s="223">
        <v>6</v>
      </c>
      <c r="Q123" s="223">
        <v>6</v>
      </c>
      <c r="R123" s="223"/>
      <c r="S123" s="223"/>
      <c r="T123" s="223"/>
      <c r="U123" s="223"/>
      <c r="V123" s="223"/>
      <c r="W123" s="223"/>
      <c r="X123" s="223"/>
      <c r="Y123" s="223"/>
      <c r="Z123" s="223"/>
      <c r="AA123" s="223"/>
      <c r="AB123" s="223"/>
      <c r="AC123" s="223"/>
      <c r="AD123" s="223"/>
      <c r="AE123" s="223"/>
      <c r="AF123" s="223"/>
      <c r="AG123" s="223"/>
      <c r="AH123" s="223"/>
    </row>
    <row r="124" spans="1:34" ht="17.25" customHeight="1">
      <c r="A124" s="223" t="s">
        <v>175</v>
      </c>
      <c r="B124" s="223" t="s">
        <v>225</v>
      </c>
      <c r="C124" s="223"/>
      <c r="D124" s="223"/>
      <c r="E124" s="223"/>
      <c r="F124" s="571">
        <f>+$C$56</f>
        <v>0</v>
      </c>
      <c r="G124" s="571">
        <f t="shared" ref="G124:Q124" si="14">+$C$56</f>
        <v>0</v>
      </c>
      <c r="H124" s="571">
        <f t="shared" si="14"/>
        <v>0</v>
      </c>
      <c r="I124" s="571">
        <f t="shared" si="14"/>
        <v>0</v>
      </c>
      <c r="J124" s="571">
        <f t="shared" si="14"/>
        <v>0</v>
      </c>
      <c r="K124" s="571">
        <f t="shared" si="14"/>
        <v>0</v>
      </c>
      <c r="L124" s="571">
        <f t="shared" si="14"/>
        <v>0</v>
      </c>
      <c r="M124" s="571">
        <f t="shared" si="14"/>
        <v>0</v>
      </c>
      <c r="N124" s="571">
        <f t="shared" si="14"/>
        <v>0</v>
      </c>
      <c r="O124" s="571">
        <f t="shared" si="14"/>
        <v>0</v>
      </c>
      <c r="P124" s="571">
        <f t="shared" si="14"/>
        <v>0</v>
      </c>
      <c r="Q124" s="571">
        <f t="shared" si="14"/>
        <v>0</v>
      </c>
      <c r="R124" s="223"/>
      <c r="S124" s="223"/>
      <c r="T124" s="223"/>
      <c r="U124" s="223"/>
      <c r="V124" s="223"/>
      <c r="W124" s="223"/>
      <c r="X124" s="223"/>
      <c r="Y124" s="223"/>
      <c r="Z124" s="223"/>
      <c r="AA124" s="223"/>
      <c r="AB124" s="223"/>
      <c r="AC124" s="223"/>
      <c r="AD124" s="223"/>
      <c r="AE124" s="223"/>
      <c r="AF124" s="223"/>
      <c r="AG124" s="223"/>
      <c r="AH124" s="223"/>
    </row>
    <row r="125" spans="1:34" ht="17.25" customHeight="1">
      <c r="A125" s="223" t="s">
        <v>1138</v>
      </c>
      <c r="B125" s="223">
        <v>10</v>
      </c>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row>
    <row r="126" spans="1:34" ht="17.25" customHeight="1">
      <c r="A126" s="318" t="s">
        <v>1127</v>
      </c>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row>
    <row r="127" spans="1:34" ht="17.25" customHeight="1">
      <c r="A127" s="318" t="s">
        <v>1137</v>
      </c>
      <c r="B127" s="270">
        <f>1/[1]Impacts!$H$154</f>
        <v>4</v>
      </c>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row>
    <row r="128" spans="1:34" ht="17.25" customHeight="1">
      <c r="A128" s="573" t="s">
        <v>1131</v>
      </c>
      <c r="B128" s="29">
        <f>+[1]Impacts!$E$121</f>
        <v>2</v>
      </c>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row>
    <row r="129" spans="1:34"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row>
    <row r="130" spans="1:34" ht="14.25" customHeight="1">
      <c r="A130" s="579" t="s">
        <v>1135</v>
      </c>
      <c r="C130" s="223" t="s">
        <v>1139</v>
      </c>
      <c r="D130" s="223" t="s">
        <v>1140</v>
      </c>
      <c r="E130" s="223" t="s">
        <v>1141</v>
      </c>
      <c r="F130" s="223" t="s">
        <v>1142</v>
      </c>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row>
    <row r="131" spans="1:34" ht="14.25" customHeight="1">
      <c r="B131" s="223" t="s">
        <v>104</v>
      </c>
      <c r="C131" s="223">
        <f>+G131</f>
        <v>0</v>
      </c>
      <c r="D131" s="578">
        <f>+[2]Impacts!I123</f>
        <v>0</v>
      </c>
      <c r="E131" s="578">
        <f>+[2]Impacts!J123</f>
        <v>2.5548816659947429E-4</v>
      </c>
      <c r="F131" s="223"/>
      <c r="G131" s="223"/>
      <c r="H131" s="575"/>
      <c r="I131" s="575"/>
      <c r="J131" s="223"/>
      <c r="O131" s="223"/>
      <c r="P131" s="223"/>
      <c r="Q131" s="223"/>
      <c r="R131" s="223"/>
      <c r="S131" s="223"/>
      <c r="T131" s="223"/>
      <c r="U131" s="223"/>
      <c r="V131" s="223"/>
      <c r="W131" s="223"/>
      <c r="X131" s="223"/>
      <c r="Y131" s="223"/>
      <c r="Z131" s="223"/>
      <c r="AA131" s="223"/>
      <c r="AB131" s="223"/>
      <c r="AC131" s="223"/>
      <c r="AD131" s="223"/>
      <c r="AE131" s="223"/>
      <c r="AF131" s="223"/>
      <c r="AG131" s="223"/>
      <c r="AH131" s="223"/>
    </row>
    <row r="132" spans="1:34" ht="14.25" customHeight="1">
      <c r="B132" s="223" t="s">
        <v>105</v>
      </c>
      <c r="C132" s="223">
        <f>+G132</f>
        <v>0</v>
      </c>
      <c r="D132" s="578">
        <f>+[2]Impacts!I124</f>
        <v>4.517451143770594E-3</v>
      </c>
      <c r="E132" s="578">
        <f>+[2]Impacts!J124</f>
        <v>0</v>
      </c>
      <c r="F132" s="223"/>
      <c r="G132" s="223"/>
      <c r="H132" s="575"/>
      <c r="I132" s="575"/>
      <c r="J132" s="223"/>
      <c r="O132" s="223"/>
      <c r="P132" s="223"/>
      <c r="Q132" s="223"/>
      <c r="R132" s="223"/>
      <c r="S132" s="223"/>
      <c r="T132" s="223"/>
      <c r="U132" s="223"/>
      <c r="V132" s="223"/>
      <c r="W132" s="223"/>
      <c r="X132" s="223"/>
      <c r="Y132" s="223"/>
      <c r="Z132" s="223"/>
      <c r="AA132" s="223"/>
      <c r="AB132" s="223"/>
      <c r="AC132" s="223"/>
      <c r="AD132" s="223"/>
      <c r="AE132" s="223"/>
      <c r="AF132" s="223"/>
      <c r="AG132" s="223"/>
      <c r="AH132" s="223"/>
    </row>
    <row r="133" spans="1:34" ht="14.25" customHeight="1">
      <c r="A133" s="223"/>
      <c r="B133" s="223" t="s">
        <v>51</v>
      </c>
      <c r="C133" s="223">
        <f>+G136</f>
        <v>0</v>
      </c>
      <c r="D133" s="578">
        <f>+[2]Impacts!I125</f>
        <v>5.3038910337227215E-4</v>
      </c>
      <c r="E133" s="578">
        <f>+[2]Impacts!J125</f>
        <v>5.2901468538739823E-5</v>
      </c>
      <c r="F133" s="223"/>
      <c r="G133" s="223"/>
      <c r="H133" s="575"/>
      <c r="I133" s="575"/>
      <c r="J133" s="223"/>
      <c r="O133" s="223"/>
      <c r="P133" s="223"/>
      <c r="Q133" s="223"/>
      <c r="R133" s="223"/>
      <c r="S133" s="223"/>
      <c r="T133" s="223"/>
      <c r="U133" s="223"/>
      <c r="V133" s="223"/>
      <c r="W133" s="223"/>
      <c r="X133" s="223"/>
      <c r="Y133" s="223"/>
      <c r="Z133" s="223"/>
      <c r="AA133" s="223"/>
      <c r="AB133" s="223"/>
      <c r="AC133" s="223"/>
      <c r="AD133" s="223"/>
      <c r="AE133" s="223"/>
      <c r="AF133" s="223"/>
      <c r="AG133" s="223"/>
      <c r="AH133" s="223"/>
    </row>
    <row r="134" spans="1:34" ht="14.25" customHeight="1">
      <c r="A134" s="223"/>
      <c r="B134" s="223" t="s">
        <v>52</v>
      </c>
      <c r="C134" s="223">
        <f>+G134</f>
        <v>0</v>
      </c>
      <c r="D134" s="578">
        <f>+[2]Impacts!I126</f>
        <v>0</v>
      </c>
      <c r="E134" s="578">
        <f>+[2]Impacts!J126</f>
        <v>4.240403499744141E-5</v>
      </c>
      <c r="F134" s="223"/>
      <c r="G134" s="223"/>
      <c r="H134" s="575"/>
      <c r="I134" s="575"/>
      <c r="J134" s="223"/>
      <c r="O134" s="223"/>
      <c r="P134" s="223"/>
      <c r="Q134" s="223"/>
      <c r="R134" s="223"/>
      <c r="S134" s="223"/>
      <c r="T134" s="223"/>
      <c r="U134" s="223"/>
      <c r="V134" s="223"/>
      <c r="W134" s="223"/>
      <c r="X134" s="223"/>
      <c r="Y134" s="223"/>
      <c r="Z134" s="223"/>
      <c r="AA134" s="223"/>
      <c r="AB134" s="223"/>
      <c r="AC134" s="223"/>
      <c r="AD134" s="223"/>
      <c r="AE134" s="223"/>
      <c r="AF134" s="223"/>
      <c r="AG134" s="223"/>
      <c r="AH134" s="223"/>
    </row>
    <row r="135" spans="1:34" ht="14.25" customHeight="1">
      <c r="B135" s="223" t="s">
        <v>53</v>
      </c>
      <c r="C135" s="223">
        <f>+G135</f>
        <v>0</v>
      </c>
      <c r="D135" s="578">
        <f>+[2]Impacts!I127</f>
        <v>1.110010173036769E-4</v>
      </c>
      <c r="E135" s="578">
        <f>+[2]Impacts!J127</f>
        <v>0</v>
      </c>
      <c r="F135" s="223"/>
      <c r="G135" s="223"/>
      <c r="H135" s="575"/>
      <c r="I135" s="575"/>
      <c r="J135" s="223"/>
      <c r="O135" s="223"/>
      <c r="P135" s="223"/>
      <c r="Q135" s="223"/>
      <c r="R135" s="223"/>
      <c r="S135" s="223"/>
      <c r="T135" s="223"/>
      <c r="U135" s="223"/>
      <c r="V135" s="223"/>
      <c r="W135" s="223"/>
      <c r="X135" s="223"/>
      <c r="Y135" s="223"/>
      <c r="Z135" s="223"/>
      <c r="AA135" s="223"/>
      <c r="AB135" s="223"/>
      <c r="AC135" s="223"/>
      <c r="AD135" s="223"/>
      <c r="AE135" s="223"/>
      <c r="AF135" s="223"/>
      <c r="AG135" s="223"/>
      <c r="AH135" s="223"/>
    </row>
    <row r="136" spans="1:34" ht="14.25" customHeight="1">
      <c r="B136" s="223" t="s">
        <v>54</v>
      </c>
      <c r="C136" s="223">
        <f>+G137</f>
        <v>0</v>
      </c>
      <c r="D136" s="578">
        <f>+[2]Impacts!I128</f>
        <v>1.1718037733455092E-2</v>
      </c>
      <c r="E136" s="578">
        <f>+[2]Impacts!J128</f>
        <v>6.4042260888583457E-7</v>
      </c>
      <c r="F136" s="223"/>
      <c r="G136" s="223"/>
      <c r="H136" s="575"/>
      <c r="I136" s="575"/>
      <c r="J136" s="223"/>
      <c r="O136" s="223"/>
      <c r="P136" s="223"/>
      <c r="Q136" s="223"/>
      <c r="R136" s="223"/>
      <c r="S136" s="223"/>
      <c r="T136" s="223"/>
      <c r="U136" s="223"/>
      <c r="V136" s="223"/>
      <c r="W136" s="223"/>
      <c r="X136" s="223"/>
      <c r="Y136" s="223"/>
      <c r="Z136" s="223"/>
      <c r="AA136" s="223"/>
      <c r="AB136" s="223"/>
      <c r="AC136" s="223"/>
      <c r="AD136" s="223"/>
      <c r="AE136" s="223"/>
      <c r="AF136" s="223"/>
      <c r="AG136" s="223"/>
      <c r="AH136" s="223"/>
    </row>
    <row r="137" spans="1:34" ht="14.25" customHeight="1">
      <c r="B137" s="223" t="s">
        <v>55</v>
      </c>
      <c r="C137" s="223">
        <f>+G138</f>
        <v>0</v>
      </c>
      <c r="D137" s="578">
        <f>+[2]Impacts!I129</f>
        <v>0</v>
      </c>
      <c r="E137" s="578">
        <f>+[2]Impacts!J129</f>
        <v>2.5482628812210326E-4</v>
      </c>
      <c r="F137" s="223"/>
      <c r="G137" s="223"/>
      <c r="H137" s="575"/>
      <c r="I137" s="575"/>
      <c r="J137" s="223"/>
      <c r="O137" s="223"/>
      <c r="P137" s="223"/>
      <c r="Q137" s="223"/>
      <c r="R137" s="223"/>
      <c r="S137" s="223"/>
      <c r="T137" s="223"/>
      <c r="U137" s="223"/>
      <c r="V137" s="223"/>
      <c r="W137" s="223"/>
      <c r="X137" s="223"/>
      <c r="Y137" s="223"/>
      <c r="Z137" s="223"/>
      <c r="AA137" s="223"/>
      <c r="AB137" s="223"/>
      <c r="AC137" s="223"/>
      <c r="AD137" s="223"/>
      <c r="AE137" s="223"/>
      <c r="AF137" s="223"/>
      <c r="AG137" s="223"/>
      <c r="AH137" s="223"/>
    </row>
    <row r="138" spans="1:34" ht="14.25" customHeight="1">
      <c r="A138" s="223"/>
      <c r="B138" s="223" t="s">
        <v>56</v>
      </c>
      <c r="C138" s="223">
        <f>+G139</f>
        <v>0</v>
      </c>
      <c r="D138" s="578">
        <f>+[2]Impacts!I130</f>
        <v>1.3812294738709933E-3</v>
      </c>
      <c r="E138" s="578">
        <f>+[2]Impacts!J130</f>
        <v>3.9709910587940799E-7</v>
      </c>
      <c r="F138" s="223"/>
      <c r="G138" s="223"/>
      <c r="H138" s="575"/>
      <c r="I138" s="575"/>
      <c r="J138" s="223"/>
      <c r="O138" s="223"/>
      <c r="P138" s="223"/>
      <c r="Q138" s="223"/>
      <c r="R138" s="223"/>
      <c r="S138" s="223"/>
      <c r="T138" s="223"/>
      <c r="U138" s="223"/>
      <c r="V138" s="223"/>
      <c r="W138" s="223"/>
      <c r="X138" s="223"/>
      <c r="Y138" s="223"/>
      <c r="Z138" s="223"/>
      <c r="AA138" s="223"/>
      <c r="AB138" s="223"/>
      <c r="AC138" s="223"/>
      <c r="AD138" s="223"/>
      <c r="AE138" s="223"/>
      <c r="AF138" s="223"/>
      <c r="AG138" s="223"/>
      <c r="AH138" s="223"/>
    </row>
    <row r="139" spans="1:34" ht="14.25" customHeight="1">
      <c r="A139" s="223"/>
      <c r="B139" s="223" t="s">
        <v>57</v>
      </c>
      <c r="C139" s="223">
        <f>+G140</f>
        <v>0</v>
      </c>
      <c r="D139" s="578">
        <f>+[2]Impacts!I131</f>
        <v>3.508949502502255E-3</v>
      </c>
      <c r="E139" s="578">
        <f>+[2]Impacts!J131</f>
        <v>0</v>
      </c>
      <c r="F139" s="223"/>
      <c r="G139" s="223"/>
      <c r="H139" s="575"/>
      <c r="I139" s="575"/>
      <c r="J139" s="223"/>
      <c r="O139" s="223"/>
      <c r="P139" s="223"/>
      <c r="Q139" s="223"/>
      <c r="R139" s="223"/>
      <c r="S139" s="223"/>
      <c r="T139" s="223"/>
      <c r="U139" s="223"/>
      <c r="V139" s="223"/>
      <c r="W139" s="223"/>
      <c r="X139" s="223"/>
      <c r="Y139" s="223"/>
      <c r="Z139" s="223"/>
      <c r="AA139" s="223"/>
      <c r="AB139" s="223"/>
      <c r="AC139" s="223"/>
      <c r="AD139" s="223"/>
      <c r="AE139" s="223"/>
      <c r="AF139" s="223"/>
      <c r="AG139" s="223"/>
      <c r="AH139" s="223"/>
    </row>
    <row r="140" spans="1:34" ht="14.25" customHeight="1">
      <c r="A140" s="223"/>
      <c r="B140" s="223" t="s">
        <v>58</v>
      </c>
      <c r="C140" s="223">
        <f>+G141</f>
        <v>0</v>
      </c>
      <c r="D140" s="578">
        <f>+[2]Impacts!I132</f>
        <v>0</v>
      </c>
      <c r="E140" s="578">
        <f>+[2]Impacts!J132</f>
        <v>7.0879006555949966E-5</v>
      </c>
      <c r="F140" s="223"/>
      <c r="G140" s="223"/>
      <c r="H140" s="575"/>
      <c r="I140" s="575"/>
      <c r="J140" s="223"/>
      <c r="O140" s="223"/>
      <c r="P140" s="223"/>
      <c r="Q140" s="223"/>
      <c r="R140" s="223"/>
      <c r="S140" s="223"/>
      <c r="T140" s="223"/>
      <c r="U140" s="223"/>
      <c r="V140" s="223"/>
      <c r="W140" s="223"/>
      <c r="X140" s="223"/>
      <c r="Y140" s="223"/>
      <c r="Z140" s="223"/>
      <c r="AA140" s="223"/>
      <c r="AB140" s="223"/>
      <c r="AC140" s="223"/>
      <c r="AD140" s="223"/>
      <c r="AE140" s="223"/>
      <c r="AF140" s="223"/>
      <c r="AG140" s="223"/>
      <c r="AH140" s="223"/>
    </row>
    <row r="141" spans="1:34" ht="14.25" customHeight="1">
      <c r="A141" s="223"/>
      <c r="B141" s="223" t="s">
        <v>114</v>
      </c>
      <c r="C141" s="223">
        <f>+G133</f>
        <v>0</v>
      </c>
      <c r="D141" s="578">
        <f>+[2]Impacts!I133</f>
        <v>6.1616117463153767E-3</v>
      </c>
      <c r="E141" s="578">
        <f>+[2]Impacts!J133</f>
        <v>0</v>
      </c>
      <c r="F141" s="223"/>
      <c r="G141" s="223"/>
      <c r="H141" s="575"/>
      <c r="I141" s="575"/>
      <c r="J141" s="223"/>
      <c r="O141" s="223"/>
      <c r="P141" s="223"/>
      <c r="Q141" s="223"/>
      <c r="R141" s="223"/>
      <c r="S141" s="223"/>
      <c r="T141" s="223"/>
      <c r="U141" s="223"/>
      <c r="V141" s="223"/>
      <c r="W141" s="223"/>
      <c r="X141" s="223"/>
      <c r="Y141" s="223"/>
      <c r="Z141" s="223"/>
      <c r="AA141" s="223"/>
      <c r="AB141" s="223"/>
      <c r="AC141" s="223"/>
      <c r="AD141" s="223"/>
      <c r="AE141" s="223"/>
      <c r="AF141" s="223"/>
      <c r="AG141" s="223"/>
      <c r="AH141" s="223"/>
    </row>
    <row r="142" spans="1:34" ht="14.25" customHeight="1">
      <c r="A142" s="223"/>
      <c r="B142" s="223" t="s">
        <v>32</v>
      </c>
      <c r="C142" s="223">
        <f>+G142</f>
        <v>0</v>
      </c>
      <c r="D142" s="578">
        <f>+[2]Impacts!I134</f>
        <v>0</v>
      </c>
      <c r="E142" s="578">
        <f>+[2]Impacts!J134</f>
        <v>1.2385723440254664E-3</v>
      </c>
      <c r="F142" s="223"/>
      <c r="G142" s="223"/>
      <c r="H142" s="575"/>
      <c r="I142" s="575"/>
      <c r="J142" s="223"/>
      <c r="O142" s="223"/>
      <c r="P142" s="223"/>
      <c r="Q142" s="223"/>
      <c r="R142" s="223"/>
      <c r="S142" s="223"/>
      <c r="T142" s="223"/>
      <c r="U142" s="223"/>
      <c r="V142" s="223"/>
      <c r="W142" s="223"/>
      <c r="X142" s="223"/>
      <c r="Y142" s="223"/>
      <c r="Z142" s="223"/>
      <c r="AA142" s="223"/>
      <c r="AB142" s="223"/>
      <c r="AC142" s="223"/>
      <c r="AD142" s="223"/>
      <c r="AE142" s="223"/>
      <c r="AF142" s="223"/>
      <c r="AG142" s="223"/>
      <c r="AH142" s="223"/>
    </row>
    <row r="143" spans="1:34"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row>
    <row r="144" spans="1:34" ht="14.25" customHeight="1">
      <c r="A144" s="318" t="s">
        <v>1136</v>
      </c>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row>
    <row r="145" spans="1:34" ht="14.25" customHeight="1">
      <c r="A145" s="223"/>
      <c r="B145" s="270" t="str">
        <f>+B152</f>
        <v>US</v>
      </c>
      <c r="C145" s="270" t="str">
        <f>+B153</f>
        <v>EU</v>
      </c>
      <c r="D145" s="270" t="str">
        <f>+B154</f>
        <v>Japan</v>
      </c>
      <c r="E145" s="270" t="str">
        <f>+B155</f>
        <v>Russia</v>
      </c>
      <c r="F145" s="270" t="str">
        <f>+B156</f>
        <v>Eurasia</v>
      </c>
      <c r="G145" s="270" t="str">
        <f>+B157</f>
        <v>China</v>
      </c>
      <c r="H145" s="270" t="str">
        <f>+B158</f>
        <v>India</v>
      </c>
      <c r="I145" s="270" t="str">
        <f>+B159</f>
        <v>Middle East</v>
      </c>
      <c r="J145" s="270" t="str">
        <f>+B160</f>
        <v>Africa</v>
      </c>
      <c r="K145" s="270" t="str">
        <f>+B161</f>
        <v>Latin America</v>
      </c>
      <c r="L145" s="270" t="str">
        <f>+B162</f>
        <v>OHI</v>
      </c>
      <c r="M145" s="270" t="str">
        <f>+B163</f>
        <v>Other</v>
      </c>
      <c r="U145" s="270">
        <f>+R155</f>
        <v>0</v>
      </c>
      <c r="AH145" s="223"/>
    </row>
    <row r="146" spans="1:34" ht="14.25" customHeight="1">
      <c r="A146" s="223"/>
      <c r="B146" s="378">
        <f>+C152</f>
        <v>0</v>
      </c>
      <c r="C146" s="378">
        <f>+C153</f>
        <v>0</v>
      </c>
      <c r="D146" s="378">
        <f>+C154</f>
        <v>0</v>
      </c>
      <c r="E146" s="378">
        <f>+C155</f>
        <v>0</v>
      </c>
      <c r="F146" s="378">
        <f>+C156</f>
        <v>0</v>
      </c>
      <c r="G146" s="378">
        <f>+C157</f>
        <v>7.8458281280446962E-2</v>
      </c>
      <c r="H146" s="378">
        <f>+C158</f>
        <v>0.43852128250463729</v>
      </c>
      <c r="I146" s="378">
        <f>+C159</f>
        <v>0.27798926381489875</v>
      </c>
      <c r="J146" s="378">
        <f>+C160</f>
        <v>0.34097373142773563</v>
      </c>
      <c r="K146" s="378">
        <f>+C161</f>
        <v>6.0898590598525759E-2</v>
      </c>
      <c r="L146" s="378">
        <f>+C162</f>
        <v>0</v>
      </c>
      <c r="M146" s="378">
        <f>+C163</f>
        <v>0.17551222871918021</v>
      </c>
      <c r="U146" s="270">
        <f>+R155</f>
        <v>0</v>
      </c>
      <c r="V146" s="270">
        <f>+S155</f>
        <v>0</v>
      </c>
      <c r="W146" s="270">
        <f>+T155</f>
        <v>0</v>
      </c>
      <c r="X146" s="270">
        <f>+S157</f>
        <v>0</v>
      </c>
      <c r="Y146" s="270">
        <f>+S158</f>
        <v>0</v>
      </c>
      <c r="Z146" s="270">
        <f>+S159</f>
        <v>0</v>
      </c>
      <c r="AA146" s="270">
        <f>+S160</f>
        <v>0</v>
      </c>
      <c r="AB146" s="270">
        <f>+S161</f>
        <v>0</v>
      </c>
      <c r="AC146" s="270">
        <f>+S162</f>
        <v>0</v>
      </c>
      <c r="AD146" s="270">
        <f>+S163</f>
        <v>0</v>
      </c>
      <c r="AE146" s="270">
        <f>+S164</f>
        <v>0</v>
      </c>
      <c r="AF146" s="270">
        <f>+S165</f>
        <v>0</v>
      </c>
      <c r="AG146" s="270">
        <f>+S166</f>
        <v>0</v>
      </c>
      <c r="AH146" s="223"/>
    </row>
    <row r="147" spans="1:34" ht="14.25" customHeight="1">
      <c r="A147" s="223"/>
      <c r="B147" s="378">
        <f>+D152</f>
        <v>0.14141261070848823</v>
      </c>
      <c r="C147" s="378">
        <f>+D153</f>
        <v>0.15910847073502937</v>
      </c>
      <c r="D147" s="378">
        <f>+D154</f>
        <v>0.16172343907608619</v>
      </c>
      <c r="E147" s="378">
        <f>+D155</f>
        <v>0.11505844305760014</v>
      </c>
      <c r="F147" s="378">
        <f>+D156</f>
        <v>0.13047243886221116</v>
      </c>
      <c r="G147" s="378">
        <f>+D157</f>
        <v>0.12589302830091467</v>
      </c>
      <c r="H147" s="378">
        <f>+D158</f>
        <v>0.16887308347047958</v>
      </c>
      <c r="I147" s="378">
        <f>+D159</f>
        <v>0.15859855711634607</v>
      </c>
      <c r="J147" s="378">
        <f>+D160</f>
        <v>0.19832036751008103</v>
      </c>
      <c r="K147" s="378">
        <f>+D161</f>
        <v>0.13454323082344966</v>
      </c>
      <c r="L147" s="378">
        <f>+D162</f>
        <v>0.15639150161867468</v>
      </c>
      <c r="M147" s="378">
        <f>+D163</f>
        <v>0.17344211485103003</v>
      </c>
      <c r="U147" s="223"/>
      <c r="V147" s="223"/>
      <c r="W147" s="223"/>
      <c r="X147" s="223"/>
      <c r="Y147" s="223"/>
      <c r="Z147" s="223"/>
      <c r="AA147" s="223"/>
      <c r="AB147" s="223"/>
      <c r="AC147" s="223"/>
      <c r="AD147" s="223"/>
      <c r="AE147" s="223"/>
      <c r="AF147" s="223"/>
      <c r="AG147" s="223"/>
      <c r="AH147" s="223"/>
    </row>
    <row r="148" spans="1:34" ht="14.25" customHeight="1">
      <c r="A148" s="223"/>
      <c r="B148" s="223"/>
      <c r="C148" s="223"/>
      <c r="D148" s="223"/>
      <c r="E148" s="223"/>
      <c r="F148" s="223"/>
      <c r="G148" s="223"/>
      <c r="H148" s="223"/>
      <c r="I148" s="378"/>
      <c r="K148" s="378"/>
      <c r="L148" s="378"/>
      <c r="M148" s="378"/>
      <c r="P148" s="378"/>
      <c r="T148" s="378"/>
      <c r="U148" s="223"/>
      <c r="V148" s="223"/>
      <c r="W148" s="223"/>
      <c r="X148" s="223"/>
      <c r="Y148" s="223"/>
      <c r="Z148" s="223"/>
      <c r="AA148" s="223"/>
      <c r="AB148" s="223"/>
      <c r="AC148" s="223"/>
      <c r="AD148" s="223"/>
      <c r="AE148" s="223"/>
      <c r="AF148" s="223"/>
      <c r="AG148" s="223"/>
      <c r="AH148" s="223"/>
    </row>
    <row r="149" spans="1:34" ht="14.25" customHeight="1">
      <c r="A149" s="223"/>
      <c r="B149" s="223"/>
      <c r="C149" s="223" t="s">
        <v>1134</v>
      </c>
      <c r="D149" s="223"/>
      <c r="E149" s="223"/>
      <c r="F149" s="223"/>
      <c r="G149" s="223"/>
      <c r="H149" s="223"/>
      <c r="K149" s="223"/>
      <c r="S149" s="223"/>
      <c r="T149" s="223"/>
      <c r="U149" s="223"/>
      <c r="V149" s="223"/>
      <c r="W149" s="223"/>
      <c r="X149" s="223"/>
      <c r="Y149" s="223"/>
      <c r="Z149" s="223"/>
      <c r="AA149" s="223"/>
      <c r="AB149" s="223"/>
      <c r="AC149" s="223"/>
      <c r="AD149" s="223"/>
      <c r="AE149" s="223"/>
      <c r="AF149" s="223"/>
      <c r="AG149" s="223"/>
      <c r="AH149" s="223"/>
    </row>
    <row r="150" spans="1:34" ht="14.25" customHeight="1">
      <c r="A150" s="223"/>
      <c r="B150" s="223"/>
      <c r="C150" s="223">
        <f>+[3]Notes_Sources!O44</f>
        <v>0</v>
      </c>
      <c r="D150" s="223">
        <f>+[3]Notes_Sources!P44</f>
        <v>0</v>
      </c>
      <c r="E150" s="223"/>
      <c r="F150" s="223"/>
      <c r="G150" s="223"/>
      <c r="H150" s="223"/>
      <c r="K150" s="223"/>
      <c r="R150" s="223"/>
      <c r="S150" s="223"/>
      <c r="T150" s="223"/>
      <c r="U150" s="223"/>
      <c r="V150" s="223"/>
      <c r="W150" s="223"/>
      <c r="X150" s="223"/>
      <c r="Y150" s="223"/>
      <c r="Z150" s="223"/>
      <c r="AA150" s="223"/>
      <c r="AB150" s="223"/>
      <c r="AC150" s="223"/>
      <c r="AD150" s="223"/>
      <c r="AE150" s="223"/>
      <c r="AF150" s="223"/>
      <c r="AG150" s="223"/>
      <c r="AH150" s="223"/>
    </row>
    <row r="151" spans="1:34" ht="14.25" customHeight="1">
      <c r="A151" s="223"/>
      <c r="B151" s="270">
        <f>+[4]Impacts!A275</f>
        <v>0</v>
      </c>
      <c r="C151" s="270" t="str">
        <f>+[4]Impacts!B275</f>
        <v xml:space="preserve">linear </v>
      </c>
      <c r="D151" s="270" t="str">
        <f>+[4]Impacts!C275</f>
        <v>quad</v>
      </c>
      <c r="E151" s="223"/>
      <c r="F151" s="223">
        <v>0</v>
      </c>
      <c r="G151" s="223">
        <v>1</v>
      </c>
      <c r="H151" s="223">
        <v>2</v>
      </c>
      <c r="I151" s="320">
        <v>3</v>
      </c>
      <c r="J151" s="320">
        <v>4</v>
      </c>
      <c r="K151" s="223">
        <v>6</v>
      </c>
      <c r="L151" s="320">
        <v>8</v>
      </c>
      <c r="M151" s="320">
        <v>10</v>
      </c>
      <c r="R151" s="223"/>
      <c r="S151" s="223"/>
      <c r="T151" s="223"/>
      <c r="U151" s="223"/>
      <c r="V151" s="223"/>
      <c r="W151" s="223"/>
      <c r="X151" s="223"/>
      <c r="Y151" s="223"/>
      <c r="Z151" s="223"/>
      <c r="AA151" s="223"/>
      <c r="AB151" s="223"/>
      <c r="AC151" s="223"/>
      <c r="AD151" s="223"/>
      <c r="AE151" s="223"/>
      <c r="AF151" s="223"/>
      <c r="AG151" s="223"/>
      <c r="AH151" s="223"/>
    </row>
    <row r="152" spans="1:34" ht="14.25" customHeight="1">
      <c r="A152" s="223"/>
      <c r="B152" s="270" t="str">
        <f>+[4]Impacts!A276</f>
        <v>US</v>
      </c>
      <c r="C152" s="577">
        <f>+[2]Impacts!B298</f>
        <v>0</v>
      </c>
      <c r="D152" s="577">
        <f>+[2]Impacts!C298</f>
        <v>0.14141261070848823</v>
      </c>
      <c r="E152" s="223"/>
      <c r="F152" s="583">
        <f t="shared" ref="F152:M152" si="15">+F$151+$D152*F$151^2</f>
        <v>0</v>
      </c>
      <c r="G152" s="583">
        <f t="shared" si="15"/>
        <v>1.1414126107084883</v>
      </c>
      <c r="H152" s="583">
        <f t="shared" si="15"/>
        <v>2.5656504428339528</v>
      </c>
      <c r="I152" s="583">
        <f t="shared" si="15"/>
        <v>4.2727134963763937</v>
      </c>
      <c r="J152" s="583">
        <f t="shared" si="15"/>
        <v>6.2626017713358113</v>
      </c>
      <c r="K152" s="583">
        <f t="shared" si="15"/>
        <v>11.090853985505577</v>
      </c>
      <c r="L152" s="583">
        <f t="shared" si="15"/>
        <v>17.050407085343245</v>
      </c>
      <c r="M152" s="583">
        <f t="shared" si="15"/>
        <v>24.141261070848824</v>
      </c>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row>
    <row r="153" spans="1:34" ht="14.25" customHeight="1">
      <c r="A153" s="223"/>
      <c r="B153" s="270" t="str">
        <f>+[4]Impacts!A277</f>
        <v>EU</v>
      </c>
      <c r="C153" s="577">
        <f>+[2]Impacts!B299</f>
        <v>0</v>
      </c>
      <c r="D153" s="577">
        <f>+[2]Impacts!C299</f>
        <v>0.15910847073502937</v>
      </c>
      <c r="E153" s="223"/>
      <c r="F153" s="583">
        <f t="shared" ref="F153:F163" si="16">+$C153*F$151+$D153*F$151^2</f>
        <v>0</v>
      </c>
      <c r="G153" s="583">
        <f t="shared" ref="G153:M163" si="17">+$C153*G$151+$D153*G$151^2</f>
        <v>0.15910847073502937</v>
      </c>
      <c r="H153" s="583">
        <f t="shared" si="17"/>
        <v>0.63643388294011749</v>
      </c>
      <c r="I153" s="583">
        <f t="shared" si="17"/>
        <v>1.4319762366152644</v>
      </c>
      <c r="J153" s="583">
        <f t="shared" si="17"/>
        <v>2.54573553176047</v>
      </c>
      <c r="K153" s="583">
        <f t="shared" si="17"/>
        <v>5.7279049464610576</v>
      </c>
      <c r="L153" s="583">
        <f t="shared" si="17"/>
        <v>10.18294212704188</v>
      </c>
      <c r="M153" s="583">
        <f t="shared" si="17"/>
        <v>15.910847073502937</v>
      </c>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row>
    <row r="154" spans="1:34" ht="14.25" customHeight="1">
      <c r="A154" s="223"/>
      <c r="B154" s="270" t="str">
        <f>+[4]Impacts!A278</f>
        <v>Japan</v>
      </c>
      <c r="C154" s="577">
        <f>+[2]Impacts!B300</f>
        <v>0</v>
      </c>
      <c r="D154" s="577">
        <f>+[2]Impacts!C300</f>
        <v>0.16172343907608619</v>
      </c>
      <c r="E154" s="223"/>
      <c r="F154" s="583">
        <f t="shared" si="16"/>
        <v>0</v>
      </c>
      <c r="G154" s="583">
        <f t="shared" si="17"/>
        <v>0.16172343907608619</v>
      </c>
      <c r="H154" s="583">
        <f t="shared" si="17"/>
        <v>0.64689375630434476</v>
      </c>
      <c r="I154" s="583">
        <f t="shared" si="17"/>
        <v>1.4555109516847757</v>
      </c>
      <c r="J154" s="583">
        <f t="shared" si="17"/>
        <v>2.587575025217379</v>
      </c>
      <c r="K154" s="583">
        <f t="shared" si="17"/>
        <v>5.8220438067391029</v>
      </c>
      <c r="L154" s="583">
        <f t="shared" si="17"/>
        <v>10.350300100869516</v>
      </c>
      <c r="M154" s="583">
        <f t="shared" si="17"/>
        <v>16.172343907608617</v>
      </c>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row>
    <row r="155" spans="1:34" ht="14.25" customHeight="1">
      <c r="A155" s="223"/>
      <c r="B155" s="270" t="str">
        <f>+[4]Impacts!A279</f>
        <v>Russia</v>
      </c>
      <c r="C155" s="577">
        <f>+[2]Impacts!B301</f>
        <v>0</v>
      </c>
      <c r="D155" s="577">
        <f>+[2]Impacts!C301</f>
        <v>0.11505844305760014</v>
      </c>
      <c r="E155" s="223"/>
      <c r="F155" s="583">
        <f t="shared" si="16"/>
        <v>0</v>
      </c>
      <c r="G155" s="583">
        <f t="shared" si="17"/>
        <v>0.11505844305760014</v>
      </c>
      <c r="H155" s="583">
        <f t="shared" si="17"/>
        <v>0.46023377223040057</v>
      </c>
      <c r="I155" s="583">
        <f t="shared" si="17"/>
        <v>1.0355259875184013</v>
      </c>
      <c r="J155" s="583">
        <f t="shared" si="17"/>
        <v>1.8409350889216023</v>
      </c>
      <c r="K155" s="583">
        <f t="shared" si="17"/>
        <v>4.1421039500736052</v>
      </c>
      <c r="L155" s="583">
        <f t="shared" si="17"/>
        <v>7.3637403556864092</v>
      </c>
      <c r="M155" s="583">
        <f t="shared" si="17"/>
        <v>11.505844305760014</v>
      </c>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row>
    <row r="156" spans="1:34" ht="14.25" customHeight="1">
      <c r="A156" s="223"/>
      <c r="B156" s="270" t="str">
        <f>+[4]Impacts!A280</f>
        <v>Eurasia</v>
      </c>
      <c r="C156" s="577">
        <f>+[2]Impacts!B302</f>
        <v>0</v>
      </c>
      <c r="D156" s="577">
        <f>+[2]Impacts!C302</f>
        <v>0.13047243886221116</v>
      </c>
      <c r="E156" s="223"/>
      <c r="F156" s="583">
        <f t="shared" si="16"/>
        <v>0</v>
      </c>
      <c r="G156" s="583">
        <f t="shared" si="17"/>
        <v>0.13047243886221116</v>
      </c>
      <c r="H156" s="583">
        <f t="shared" si="17"/>
        <v>0.52188975544884464</v>
      </c>
      <c r="I156" s="583">
        <f t="shared" si="17"/>
        <v>1.1742519497599004</v>
      </c>
      <c r="J156" s="583">
        <f t="shared" si="17"/>
        <v>2.0875590217953786</v>
      </c>
      <c r="K156" s="583">
        <f t="shared" si="17"/>
        <v>4.6970077990396017</v>
      </c>
      <c r="L156" s="583">
        <f t="shared" si="17"/>
        <v>8.3502360871815142</v>
      </c>
      <c r="M156" s="583">
        <f t="shared" si="17"/>
        <v>13.047243886221116</v>
      </c>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row>
    <row r="157" spans="1:34" ht="14.25" customHeight="1">
      <c r="A157" s="223"/>
      <c r="B157" s="270" t="str">
        <f>+[4]Impacts!A281</f>
        <v>China</v>
      </c>
      <c r="C157" s="577">
        <f>+[2]Impacts!B303</f>
        <v>7.8458281280446962E-2</v>
      </c>
      <c r="D157" s="577">
        <f>+[2]Impacts!C303</f>
        <v>0.12589302830091467</v>
      </c>
      <c r="E157" s="223"/>
      <c r="F157" s="583">
        <f t="shared" si="16"/>
        <v>0</v>
      </c>
      <c r="G157" s="583">
        <f t="shared" si="17"/>
        <v>0.20435130958136163</v>
      </c>
      <c r="H157" s="583">
        <f t="shared" si="17"/>
        <v>0.66048867576455261</v>
      </c>
      <c r="I157" s="583">
        <f t="shared" si="17"/>
        <v>1.3684120985495731</v>
      </c>
      <c r="J157" s="583">
        <f t="shared" si="17"/>
        <v>2.3281215779364226</v>
      </c>
      <c r="K157" s="583">
        <f t="shared" si="17"/>
        <v>5.0028987065156105</v>
      </c>
      <c r="L157" s="583">
        <f t="shared" si="17"/>
        <v>8.6848200615021156</v>
      </c>
      <c r="M157" s="583">
        <f t="shared" si="17"/>
        <v>13.373885642895937</v>
      </c>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row>
    <row r="158" spans="1:34" ht="14.25" customHeight="1">
      <c r="A158" s="223"/>
      <c r="B158" s="270" t="str">
        <f>+[4]Impacts!A282</f>
        <v>India</v>
      </c>
      <c r="C158" s="577">
        <f>+[2]Impacts!B304</f>
        <v>0.43852128250463729</v>
      </c>
      <c r="D158" s="577">
        <f>+[2]Impacts!C304</f>
        <v>0.16887308347047958</v>
      </c>
      <c r="E158" s="223"/>
      <c r="F158" s="583">
        <f t="shared" si="16"/>
        <v>0</v>
      </c>
      <c r="G158" s="583">
        <f t="shared" si="17"/>
        <v>0.60739436597511687</v>
      </c>
      <c r="H158" s="583">
        <f t="shared" si="17"/>
        <v>1.5525348988911929</v>
      </c>
      <c r="I158" s="583">
        <f t="shared" si="17"/>
        <v>2.8354215987482281</v>
      </c>
      <c r="J158" s="583">
        <f t="shared" si="17"/>
        <v>4.456054465546222</v>
      </c>
      <c r="K158" s="583">
        <f t="shared" si="17"/>
        <v>8.7105586999650875</v>
      </c>
      <c r="L158" s="583">
        <f t="shared" si="17"/>
        <v>14.31604760214779</v>
      </c>
      <c r="M158" s="583">
        <f t="shared" si="17"/>
        <v>21.272521172094333</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row>
    <row r="159" spans="1:34" ht="14.25" customHeight="1">
      <c r="A159" s="223"/>
      <c r="B159" s="270" t="str">
        <f>+[4]Impacts!A283</f>
        <v>Middle East</v>
      </c>
      <c r="C159" s="577">
        <f>+[2]Impacts!B305</f>
        <v>0.27798926381489875</v>
      </c>
      <c r="D159" s="577">
        <f>+[2]Impacts!C305</f>
        <v>0.15859855711634607</v>
      </c>
      <c r="E159" s="223"/>
      <c r="F159" s="583">
        <f t="shared" si="16"/>
        <v>0</v>
      </c>
      <c r="G159" s="583">
        <f t="shared" si="17"/>
        <v>0.43658782093124482</v>
      </c>
      <c r="H159" s="583">
        <f t="shared" si="17"/>
        <v>1.1903727560951818</v>
      </c>
      <c r="I159" s="583">
        <f t="shared" si="17"/>
        <v>2.2613548054918109</v>
      </c>
      <c r="J159" s="583">
        <f t="shared" si="17"/>
        <v>3.6495339691211321</v>
      </c>
      <c r="K159" s="583">
        <f t="shared" si="17"/>
        <v>7.3774836390778509</v>
      </c>
      <c r="L159" s="583">
        <f t="shared" si="17"/>
        <v>12.374221765965338</v>
      </c>
      <c r="M159" s="583">
        <f t="shared" si="17"/>
        <v>18.639748349783595</v>
      </c>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row>
    <row r="160" spans="1:34" ht="14.25" customHeight="1">
      <c r="A160" s="223"/>
      <c r="B160" s="270" t="str">
        <f>+[4]Impacts!A284</f>
        <v>Africa</v>
      </c>
      <c r="C160" s="577">
        <f>+[2]Impacts!B306</f>
        <v>0.34097373142773563</v>
      </c>
      <c r="D160" s="577">
        <f>+[2]Impacts!C306</f>
        <v>0.19832036751008103</v>
      </c>
      <c r="E160" s="223"/>
      <c r="F160" s="583">
        <f t="shared" si="16"/>
        <v>0</v>
      </c>
      <c r="G160" s="583">
        <f t="shared" si="17"/>
        <v>0.53929409893781666</v>
      </c>
      <c r="H160" s="583">
        <f t="shared" si="17"/>
        <v>1.4752289328957953</v>
      </c>
      <c r="I160" s="583">
        <f t="shared" si="17"/>
        <v>2.8078045018739362</v>
      </c>
      <c r="J160" s="583">
        <f t="shared" si="17"/>
        <v>4.5370208058722392</v>
      </c>
      <c r="K160" s="583">
        <f t="shared" si="17"/>
        <v>9.1853756189293314</v>
      </c>
      <c r="L160" s="583">
        <f t="shared" si="17"/>
        <v>15.420293372067071</v>
      </c>
      <c r="M160" s="583">
        <f t="shared" si="17"/>
        <v>23.241774065285462</v>
      </c>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row>
    <row r="161" spans="1:80" ht="14.25" customHeight="1">
      <c r="A161" s="223"/>
      <c r="B161" s="270" t="str">
        <f>+[4]Impacts!A285</f>
        <v>Latin America</v>
      </c>
      <c r="C161" s="577">
        <f>+[2]Impacts!B307</f>
        <v>6.0898590598525759E-2</v>
      </c>
      <c r="D161" s="577">
        <f>+[2]Impacts!C307</f>
        <v>0.13454323082344966</v>
      </c>
      <c r="E161" s="223"/>
      <c r="F161" s="583">
        <f t="shared" si="16"/>
        <v>0</v>
      </c>
      <c r="G161" s="583">
        <f t="shared" si="17"/>
        <v>0.19544182142197541</v>
      </c>
      <c r="H161" s="583">
        <f t="shared" si="17"/>
        <v>0.65997010449085014</v>
      </c>
      <c r="I161" s="583">
        <f t="shared" si="17"/>
        <v>1.3935848492066241</v>
      </c>
      <c r="J161" s="583">
        <f t="shared" si="17"/>
        <v>2.3962860555692975</v>
      </c>
      <c r="K161" s="583">
        <f t="shared" si="17"/>
        <v>5.2089478532353422</v>
      </c>
      <c r="L161" s="583">
        <f t="shared" si="17"/>
        <v>9.097955497488984</v>
      </c>
      <c r="M161" s="583">
        <f t="shared" si="17"/>
        <v>14.063308988330222</v>
      </c>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row>
    <row r="162" spans="1:80" ht="14.25" customHeight="1">
      <c r="A162" s="223"/>
      <c r="B162" s="270" t="str">
        <f>+[4]Impacts!A286</f>
        <v>OHI</v>
      </c>
      <c r="C162" s="577">
        <f>+[2]Impacts!B308</f>
        <v>0</v>
      </c>
      <c r="D162" s="577">
        <f>+[2]Impacts!C308</f>
        <v>0.15639150161867468</v>
      </c>
      <c r="E162" s="223"/>
      <c r="F162" s="583">
        <f t="shared" si="16"/>
        <v>0</v>
      </c>
      <c r="G162" s="583">
        <f t="shared" si="17"/>
        <v>0.15639150161867468</v>
      </c>
      <c r="H162" s="583">
        <f t="shared" si="17"/>
        <v>0.62556600647469873</v>
      </c>
      <c r="I162" s="583">
        <f t="shared" si="17"/>
        <v>1.4075235145680722</v>
      </c>
      <c r="J162" s="583">
        <f t="shared" si="17"/>
        <v>2.5022640258987949</v>
      </c>
      <c r="K162" s="583">
        <f t="shared" si="17"/>
        <v>5.6300940582722889</v>
      </c>
      <c r="L162" s="583">
        <f t="shared" si="17"/>
        <v>10.00905610359518</v>
      </c>
      <c r="M162" s="583">
        <f t="shared" si="17"/>
        <v>15.639150161867468</v>
      </c>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row>
    <row r="163" spans="1:80" ht="14.25" customHeight="1">
      <c r="A163" s="223"/>
      <c r="B163" s="270" t="str">
        <f>+[4]Impacts!A287</f>
        <v>Other</v>
      </c>
      <c r="C163" s="577">
        <f>+[2]Impacts!B309</f>
        <v>0.17551222871918021</v>
      </c>
      <c r="D163" s="577">
        <f>+[2]Impacts!C309</f>
        <v>0.17344211485103003</v>
      </c>
      <c r="E163" s="223"/>
      <c r="F163" s="583">
        <f t="shared" si="16"/>
        <v>0</v>
      </c>
      <c r="G163" s="583">
        <f t="shared" si="17"/>
        <v>0.34895434357021027</v>
      </c>
      <c r="H163" s="583">
        <f t="shared" si="17"/>
        <v>1.0447929168424805</v>
      </c>
      <c r="I163" s="583">
        <f t="shared" si="17"/>
        <v>2.0875157198168113</v>
      </c>
      <c r="J163" s="583">
        <f t="shared" si="17"/>
        <v>3.4771227524932016</v>
      </c>
      <c r="K163" s="583">
        <f t="shared" si="17"/>
        <v>7.2969895069521629</v>
      </c>
      <c r="L163" s="583">
        <f t="shared" si="17"/>
        <v>12.504393180219363</v>
      </c>
      <c r="M163" s="583">
        <f t="shared" si="17"/>
        <v>19.099333772294806</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row>
    <row r="164" spans="1:80" ht="14.25" customHeight="1">
      <c r="A164" s="223"/>
      <c r="B164" s="223"/>
      <c r="C164" s="223"/>
      <c r="D164" s="223"/>
      <c r="E164" s="223"/>
      <c r="I164" s="270"/>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row>
    <row r="165" spans="1:80" ht="14.25" customHeight="1">
      <c r="A165" s="223"/>
      <c r="B165" s="223"/>
      <c r="C165" s="223"/>
      <c r="D165" s="223"/>
      <c r="E165" s="223"/>
      <c r="I165" s="270"/>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row>
    <row r="166" spans="1:80" ht="14.25" customHeight="1">
      <c r="A166" s="223"/>
      <c r="B166" s="223"/>
      <c r="C166" s="223"/>
      <c r="D166" s="223"/>
      <c r="E166" s="223"/>
      <c r="I166" s="270"/>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row>
    <row r="167" spans="1:80" s="319" customFormat="1" ht="14.25" customHeight="1">
      <c r="A167" s="223"/>
      <c r="B167" s="223"/>
      <c r="C167" s="223"/>
      <c r="D167" s="223"/>
      <c r="E167" s="223"/>
      <c r="F167" s="270"/>
      <c r="G167" s="270"/>
      <c r="H167" s="270"/>
      <c r="I167" s="270"/>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row>
    <row r="168" spans="1:80" s="319" customFormat="1"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row>
    <row r="169" spans="1:80"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row>
    <row r="170" spans="1:80"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25"/>
      <c r="BT170" s="325"/>
      <c r="BU170" s="325"/>
      <c r="BV170" s="325"/>
      <c r="BW170" s="325"/>
      <c r="BX170" s="325"/>
      <c r="BY170" s="325"/>
      <c r="BZ170" s="325"/>
      <c r="CA170" s="325"/>
      <c r="CB170" s="325"/>
    </row>
    <row r="171" spans="1:80"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row>
    <row r="172" spans="1:80"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row>
    <row r="173" spans="1:80"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row>
    <row r="174" spans="1:80"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row>
    <row r="175" spans="1:80"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row>
    <row r="176" spans="1:80"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row>
    <row r="177" spans="1:80"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row>
    <row r="178" spans="1:80"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323"/>
      <c r="AJ178" s="323"/>
      <c r="AK178" s="323"/>
      <c r="AL178" s="323"/>
      <c r="AM178" s="323"/>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c r="BP178" s="323"/>
      <c r="BQ178" s="323"/>
      <c r="BR178" s="323"/>
      <c r="BS178" s="323"/>
      <c r="BT178" s="323"/>
      <c r="BU178" s="323"/>
      <c r="BV178" s="323"/>
      <c r="BW178" s="323"/>
      <c r="BX178" s="323"/>
      <c r="BY178" s="323"/>
      <c r="BZ178" s="323"/>
      <c r="CA178" s="323"/>
      <c r="CB178" s="323"/>
    </row>
    <row r="179" spans="1:80"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row>
    <row r="180" spans="1:80"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row>
    <row r="181" spans="1:80"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row>
    <row r="182" spans="1:80"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row>
    <row r="183" spans="1:80"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row>
    <row r="184" spans="1:80"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row>
    <row r="185" spans="1:80"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row>
    <row r="186" spans="1:80"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row>
    <row r="187" spans="1:80"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row>
    <row r="188" spans="1:80"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row>
    <row r="189" spans="1:80"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row>
    <row r="190" spans="1:80"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row>
    <row r="191" spans="1:80"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row>
    <row r="192" spans="1:80"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row>
    <row r="193" spans="1:34"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row>
    <row r="194" spans="1:34"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row>
    <row r="195" spans="1:34" s="327" customFormat="1"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row>
    <row r="196" spans="1:34" s="317" customFormat="1"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row>
    <row r="197" spans="1:34" s="317" customFormat="1"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row>
    <row r="198" spans="1:34" s="317" customFormat="1"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row>
    <row r="199" spans="1:34" s="317" customFormat="1"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row>
    <row r="200" spans="1:34" s="317" customFormat="1" ht="14.25" customHeight="1">
      <c r="A200" s="328"/>
      <c r="B200" s="328"/>
      <c r="C200" s="320"/>
      <c r="D200" s="320"/>
      <c r="E200" s="326"/>
      <c r="F200" s="320"/>
      <c r="G200" s="320"/>
      <c r="H200" s="320"/>
      <c r="I200" s="320"/>
      <c r="J200" s="320"/>
      <c r="K200" s="320"/>
      <c r="L200" s="320"/>
      <c r="M200" s="320"/>
      <c r="N200" s="320"/>
      <c r="O200" s="320"/>
      <c r="P200" s="320"/>
      <c r="Q200" s="328"/>
      <c r="R200" s="329"/>
      <c r="S200" s="328"/>
      <c r="T200" s="328"/>
    </row>
    <row r="201" spans="1:34" ht="14.25" customHeight="1">
      <c r="A201" s="328"/>
      <c r="B201" s="328"/>
    </row>
    <row r="202" spans="1:34" ht="14.25" customHeight="1">
      <c r="A202" s="328"/>
      <c r="B202" s="328"/>
    </row>
    <row r="203" spans="1:34" ht="14.25" customHeight="1">
      <c r="A203" s="328"/>
    </row>
  </sheetData>
  <phoneticPr fontId="13"/>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DR455"/>
  <sheetViews>
    <sheetView topLeftCell="A219" zoomScale="55" zoomScaleNormal="55" workbookViewId="0">
      <selection activeCell="C367" sqref="C367:BA367"/>
    </sheetView>
  </sheetViews>
  <sheetFormatPr defaultColWidth="8.84375" defaultRowHeight="12.45"/>
  <cols>
    <col min="1" max="1" width="14.53515625" customWidth="1"/>
    <col min="2" max="2" width="10.69140625" customWidth="1"/>
    <col min="3" max="3" width="10.84375" customWidth="1"/>
    <col min="4" max="4" width="12" customWidth="1"/>
    <col min="5" max="5" width="11.15234375" customWidth="1"/>
    <col min="6" max="6" width="11.69140625" customWidth="1"/>
    <col min="7" max="7" width="12.15234375" customWidth="1"/>
    <col min="8" max="8" width="11.3828125" customWidth="1"/>
    <col min="9" max="9" width="11.15234375" customWidth="1"/>
    <col min="10" max="10" width="11.3828125" customWidth="1"/>
    <col min="11" max="11" width="11.69140625" customWidth="1"/>
    <col min="12" max="12" width="14.69140625" customWidth="1"/>
    <col min="13" max="13" width="11.3828125" customWidth="1"/>
    <col min="14" max="14" width="10.3828125" customWidth="1"/>
    <col min="15" max="15" width="15.69140625" customWidth="1"/>
    <col min="16" max="16" width="14.3828125" customWidth="1"/>
    <col min="17" max="45" width="14.69140625" bestFit="1" customWidth="1"/>
    <col min="46" max="61" width="15.84375" bestFit="1" customWidth="1"/>
    <col min="122" max="122" width="9.3046875" bestFit="1" customWidth="1"/>
  </cols>
  <sheetData>
    <row r="1" spans="3:78">
      <c r="F1" s="144">
        <f>+E4</f>
        <v>1.5093183403803685E-2</v>
      </c>
      <c r="G1" s="144">
        <f>+F4</f>
        <v>0</v>
      </c>
      <c r="I1" s="144">
        <f>+Parameters!B19</f>
        <v>0.1</v>
      </c>
      <c r="L1" s="144">
        <f>+Parameters!B21</f>
        <v>3.3E-3</v>
      </c>
      <c r="N1" s="14">
        <f>+F1+G1</f>
        <v>1.5093183403803685E-2</v>
      </c>
      <c r="O1" s="14">
        <f>+$L$1+(1-$I$1)*(N1-$L$1)</f>
        <v>1.3913865063423316E-2</v>
      </c>
      <c r="P1" s="14">
        <f>+$L$1+(1-$I$1)*(O1-$L$1)</f>
        <v>1.2852478557080983E-2</v>
      </c>
    </row>
    <row r="2" spans="3:78">
      <c r="M2">
        <v>0</v>
      </c>
      <c r="N2">
        <v>1</v>
      </c>
      <c r="O2">
        <v>2</v>
      </c>
      <c r="P2">
        <v>3</v>
      </c>
      <c r="Q2">
        <v>4</v>
      </c>
      <c r="R2">
        <f>+Q2+1</f>
        <v>5</v>
      </c>
      <c r="S2">
        <f t="shared" ref="S2:BT2" si="0">+R2+1</f>
        <v>6</v>
      </c>
      <c r="T2">
        <f t="shared" si="0"/>
        <v>7</v>
      </c>
      <c r="U2">
        <f t="shared" si="0"/>
        <v>8</v>
      </c>
      <c r="V2">
        <f t="shared" si="0"/>
        <v>9</v>
      </c>
      <c r="W2">
        <f t="shared" si="0"/>
        <v>10</v>
      </c>
      <c r="X2">
        <f t="shared" si="0"/>
        <v>11</v>
      </c>
      <c r="Y2">
        <f t="shared" si="0"/>
        <v>12</v>
      </c>
      <c r="Z2">
        <f t="shared" si="0"/>
        <v>13</v>
      </c>
      <c r="AA2">
        <f t="shared" si="0"/>
        <v>14</v>
      </c>
      <c r="AB2">
        <f t="shared" si="0"/>
        <v>15</v>
      </c>
      <c r="AC2">
        <f t="shared" si="0"/>
        <v>16</v>
      </c>
      <c r="AD2">
        <f t="shared" si="0"/>
        <v>17</v>
      </c>
      <c r="AE2">
        <f t="shared" si="0"/>
        <v>18</v>
      </c>
      <c r="AF2">
        <f t="shared" si="0"/>
        <v>19</v>
      </c>
      <c r="AG2">
        <f t="shared" si="0"/>
        <v>20</v>
      </c>
      <c r="AH2">
        <f t="shared" si="0"/>
        <v>21</v>
      </c>
      <c r="AI2">
        <f t="shared" si="0"/>
        <v>22</v>
      </c>
      <c r="AJ2">
        <f t="shared" si="0"/>
        <v>23</v>
      </c>
      <c r="AK2">
        <f t="shared" si="0"/>
        <v>24</v>
      </c>
      <c r="AL2">
        <f t="shared" si="0"/>
        <v>25</v>
      </c>
      <c r="AM2">
        <f t="shared" si="0"/>
        <v>26</v>
      </c>
      <c r="AN2">
        <f t="shared" si="0"/>
        <v>27</v>
      </c>
      <c r="AO2">
        <f t="shared" si="0"/>
        <v>28</v>
      </c>
      <c r="AP2">
        <f t="shared" si="0"/>
        <v>29</v>
      </c>
      <c r="AQ2">
        <f t="shared" si="0"/>
        <v>30</v>
      </c>
      <c r="AR2">
        <f t="shared" si="0"/>
        <v>31</v>
      </c>
      <c r="AS2">
        <f t="shared" si="0"/>
        <v>32</v>
      </c>
      <c r="AT2">
        <f t="shared" si="0"/>
        <v>33</v>
      </c>
      <c r="AU2">
        <f t="shared" si="0"/>
        <v>34</v>
      </c>
      <c r="AV2">
        <f t="shared" si="0"/>
        <v>35</v>
      </c>
      <c r="AW2">
        <f t="shared" si="0"/>
        <v>36</v>
      </c>
      <c r="AX2">
        <f t="shared" si="0"/>
        <v>37</v>
      </c>
      <c r="AY2">
        <f t="shared" si="0"/>
        <v>38</v>
      </c>
      <c r="AZ2">
        <f t="shared" si="0"/>
        <v>39</v>
      </c>
      <c r="BA2">
        <f t="shared" si="0"/>
        <v>40</v>
      </c>
      <c r="BB2">
        <f t="shared" si="0"/>
        <v>41</v>
      </c>
      <c r="BC2">
        <f t="shared" si="0"/>
        <v>42</v>
      </c>
      <c r="BD2">
        <f t="shared" si="0"/>
        <v>43</v>
      </c>
      <c r="BE2">
        <f t="shared" si="0"/>
        <v>44</v>
      </c>
      <c r="BF2">
        <f t="shared" si="0"/>
        <v>45</v>
      </c>
      <c r="BG2">
        <f t="shared" si="0"/>
        <v>46</v>
      </c>
      <c r="BH2">
        <f t="shared" si="0"/>
        <v>47</v>
      </c>
      <c r="BI2">
        <f t="shared" si="0"/>
        <v>48</v>
      </c>
      <c r="BJ2">
        <f t="shared" si="0"/>
        <v>49</v>
      </c>
      <c r="BK2">
        <f t="shared" si="0"/>
        <v>50</v>
      </c>
      <c r="BL2">
        <f t="shared" si="0"/>
        <v>51</v>
      </c>
      <c r="BM2">
        <f t="shared" si="0"/>
        <v>52</v>
      </c>
      <c r="BN2">
        <f t="shared" si="0"/>
        <v>53</v>
      </c>
      <c r="BO2">
        <f t="shared" si="0"/>
        <v>54</v>
      </c>
      <c r="BP2">
        <f t="shared" si="0"/>
        <v>55</v>
      </c>
      <c r="BQ2">
        <f t="shared" si="0"/>
        <v>56</v>
      </c>
      <c r="BR2">
        <f t="shared" si="0"/>
        <v>57</v>
      </c>
      <c r="BS2">
        <f t="shared" si="0"/>
        <v>58</v>
      </c>
      <c r="BT2">
        <f t="shared" si="0"/>
        <v>59</v>
      </c>
      <c r="BU2">
        <v>2005</v>
      </c>
      <c r="BV2">
        <v>2100</v>
      </c>
      <c r="BW2">
        <v>2200</v>
      </c>
      <c r="BX2">
        <v>2300</v>
      </c>
    </row>
    <row r="3" spans="3:78" s="181" customFormat="1">
      <c r="E3" s="181" t="s">
        <v>247</v>
      </c>
      <c r="F3" s="181" t="s">
        <v>238</v>
      </c>
      <c r="G3" s="181" t="s">
        <v>248</v>
      </c>
      <c r="H3" s="181" t="s">
        <v>249</v>
      </c>
      <c r="I3" s="181" t="s">
        <v>250</v>
      </c>
      <c r="J3" s="181" t="s">
        <v>251</v>
      </c>
      <c r="K3" s="181" t="s">
        <v>252</v>
      </c>
      <c r="L3" s="181" t="s">
        <v>253</v>
      </c>
      <c r="M3" s="181">
        <v>2005</v>
      </c>
      <c r="N3" s="181">
        <f>+M3+10</f>
        <v>2015</v>
      </c>
      <c r="O3" s="181">
        <f t="shared" ref="O3:BT3" si="1">+N3+10</f>
        <v>2025</v>
      </c>
      <c r="P3" s="181">
        <f t="shared" si="1"/>
        <v>2035</v>
      </c>
      <c r="Q3" s="181">
        <f t="shared" si="1"/>
        <v>2045</v>
      </c>
      <c r="R3" s="181">
        <f t="shared" si="1"/>
        <v>2055</v>
      </c>
      <c r="S3" s="181">
        <f t="shared" si="1"/>
        <v>2065</v>
      </c>
      <c r="T3" s="181">
        <f t="shared" si="1"/>
        <v>2075</v>
      </c>
      <c r="U3" s="181">
        <f t="shared" si="1"/>
        <v>2085</v>
      </c>
      <c r="V3" s="181">
        <f t="shared" si="1"/>
        <v>2095</v>
      </c>
      <c r="W3" s="181">
        <f t="shared" si="1"/>
        <v>2105</v>
      </c>
      <c r="X3" s="181">
        <f t="shared" si="1"/>
        <v>2115</v>
      </c>
      <c r="Y3" s="181">
        <f t="shared" si="1"/>
        <v>2125</v>
      </c>
      <c r="Z3" s="181">
        <f t="shared" si="1"/>
        <v>2135</v>
      </c>
      <c r="AA3" s="181">
        <f t="shared" si="1"/>
        <v>2145</v>
      </c>
      <c r="AB3" s="181">
        <f t="shared" si="1"/>
        <v>2155</v>
      </c>
      <c r="AC3" s="181">
        <f t="shared" si="1"/>
        <v>2165</v>
      </c>
      <c r="AD3" s="181">
        <f t="shared" si="1"/>
        <v>2175</v>
      </c>
      <c r="AE3" s="181">
        <f t="shared" si="1"/>
        <v>2185</v>
      </c>
      <c r="AF3" s="181">
        <f t="shared" si="1"/>
        <v>2195</v>
      </c>
      <c r="AG3" s="181">
        <f t="shared" si="1"/>
        <v>2205</v>
      </c>
      <c r="AH3" s="182">
        <f t="shared" si="1"/>
        <v>2215</v>
      </c>
      <c r="AI3" s="182">
        <f t="shared" si="1"/>
        <v>2225</v>
      </c>
      <c r="AJ3" s="182">
        <f t="shared" si="1"/>
        <v>2235</v>
      </c>
      <c r="AK3" s="182">
        <f t="shared" si="1"/>
        <v>2245</v>
      </c>
      <c r="AL3" s="182">
        <f t="shared" si="1"/>
        <v>2255</v>
      </c>
      <c r="AM3" s="182">
        <f t="shared" si="1"/>
        <v>2265</v>
      </c>
      <c r="AN3" s="182">
        <f t="shared" si="1"/>
        <v>2275</v>
      </c>
      <c r="AO3" s="182">
        <f t="shared" si="1"/>
        <v>2285</v>
      </c>
      <c r="AP3" s="182">
        <f t="shared" si="1"/>
        <v>2295</v>
      </c>
      <c r="AQ3" s="182">
        <f t="shared" si="1"/>
        <v>2305</v>
      </c>
      <c r="AR3" s="182">
        <f t="shared" si="1"/>
        <v>2315</v>
      </c>
      <c r="AS3" s="182">
        <f t="shared" si="1"/>
        <v>2325</v>
      </c>
      <c r="AT3" s="182">
        <f t="shared" si="1"/>
        <v>2335</v>
      </c>
      <c r="AU3" s="182">
        <f t="shared" si="1"/>
        <v>2345</v>
      </c>
      <c r="AV3" s="182">
        <f t="shared" si="1"/>
        <v>2355</v>
      </c>
      <c r="AW3" s="182">
        <f t="shared" si="1"/>
        <v>2365</v>
      </c>
      <c r="AX3" s="182">
        <f t="shared" si="1"/>
        <v>2375</v>
      </c>
      <c r="AY3" s="182">
        <f t="shared" si="1"/>
        <v>2385</v>
      </c>
      <c r="AZ3" s="182">
        <f t="shared" si="1"/>
        <v>2395</v>
      </c>
      <c r="BA3" s="182">
        <f t="shared" si="1"/>
        <v>2405</v>
      </c>
      <c r="BB3" s="182">
        <f t="shared" si="1"/>
        <v>2415</v>
      </c>
      <c r="BC3" s="182">
        <f t="shared" si="1"/>
        <v>2425</v>
      </c>
      <c r="BD3" s="182">
        <f t="shared" si="1"/>
        <v>2435</v>
      </c>
      <c r="BE3" s="182">
        <f t="shared" si="1"/>
        <v>2445</v>
      </c>
      <c r="BF3" s="182">
        <f t="shared" si="1"/>
        <v>2455</v>
      </c>
      <c r="BG3" s="182">
        <f t="shared" si="1"/>
        <v>2465</v>
      </c>
      <c r="BH3" s="182">
        <f t="shared" si="1"/>
        <v>2475</v>
      </c>
      <c r="BI3" s="182">
        <f t="shared" si="1"/>
        <v>2485</v>
      </c>
      <c r="BJ3" s="182">
        <f t="shared" si="1"/>
        <v>2495</v>
      </c>
      <c r="BK3" s="182">
        <f t="shared" si="1"/>
        <v>2505</v>
      </c>
      <c r="BL3" s="182">
        <f t="shared" si="1"/>
        <v>2515</v>
      </c>
      <c r="BM3" s="182">
        <f t="shared" si="1"/>
        <v>2525</v>
      </c>
      <c r="BN3" s="182">
        <f t="shared" si="1"/>
        <v>2535</v>
      </c>
      <c r="BO3" s="182">
        <f t="shared" si="1"/>
        <v>2545</v>
      </c>
      <c r="BP3" s="182">
        <f t="shared" si="1"/>
        <v>2555</v>
      </c>
      <c r="BQ3" s="182">
        <f t="shared" si="1"/>
        <v>2565</v>
      </c>
      <c r="BR3" s="182">
        <f t="shared" si="1"/>
        <v>2575</v>
      </c>
      <c r="BS3" s="182">
        <f t="shared" si="1"/>
        <v>2585</v>
      </c>
      <c r="BT3" s="182">
        <f t="shared" si="1"/>
        <v>2595</v>
      </c>
    </row>
    <row r="4" spans="3:78">
      <c r="C4" s="181" t="s">
        <v>104</v>
      </c>
      <c r="E4" s="14">
        <f t="shared" ref="E4:E15" si="2">+AVERAGE(E21:F21)</f>
        <v>1.5093183403803685E-2</v>
      </c>
      <c r="F4" s="271">
        <f>+Parameters!B24</f>
        <v>0</v>
      </c>
      <c r="G4" s="144">
        <f>+E4+F4</f>
        <v>1.5093183403803685E-2</v>
      </c>
      <c r="H4" s="144">
        <f>+G4-L4</f>
        <v>1.1793183403803684E-2</v>
      </c>
      <c r="I4" s="14">
        <f>+I1</f>
        <v>0.1</v>
      </c>
      <c r="J4" s="14"/>
      <c r="L4" s="14">
        <f>+L1</f>
        <v>3.3E-3</v>
      </c>
      <c r="M4" s="7">
        <f>+F108*1000</f>
        <v>41765.909343315296</v>
      </c>
      <c r="N4" s="7">
        <f t="shared" ref="N4:N15" si="3">+M4*EXP(10*(G4))</f>
        <v>48570.302033817075</v>
      </c>
      <c r="O4" s="7">
        <f>+N4*EXP(10*$L4)*EXP(10*$H4*EXP(-$I4*(O$2-1)))</f>
        <v>55852.89788395707</v>
      </c>
      <c r="P4" s="7">
        <f t="shared" ref="P4:BT4" si="4">+O4*EXP(10*$L4)*EXP(10*$H4*EXP(-$I4*(P$2-1)))</f>
        <v>63578.529722563937</v>
      </c>
      <c r="Q4" s="7">
        <f t="shared" si="4"/>
        <v>71710.837142612319</v>
      </c>
      <c r="R4" s="7">
        <f t="shared" si="4"/>
        <v>80213.670402935808</v>
      </c>
      <c r="S4" s="7">
        <f t="shared" si="4"/>
        <v>89052.245656782557</v>
      </c>
      <c r="T4" s="7">
        <f t="shared" si="4"/>
        <v>98194.046783322294</v>
      </c>
      <c r="U4" s="7">
        <f t="shared" si="4"/>
        <v>107609.48622321592</v>
      </c>
      <c r="V4" s="7">
        <f t="shared" si="4"/>
        <v>117272.34848651761</v>
      </c>
      <c r="W4" s="7">
        <f t="shared" si="4"/>
        <v>127160.04631003131</v>
      </c>
      <c r="X4" s="7">
        <f t="shared" si="4"/>
        <v>137253.72186450873</v>
      </c>
      <c r="Y4" s="7">
        <f t="shared" si="4"/>
        <v>147538.22501218447</v>
      </c>
      <c r="Z4" s="7">
        <f t="shared" si="4"/>
        <v>158001.99833597982</v>
      </c>
      <c r="AA4" s="7">
        <f t="shared" si="4"/>
        <v>168636.89527785275</v>
      </c>
      <c r="AB4" s="7">
        <f t="shared" si="4"/>
        <v>179437.95382919742</v>
      </c>
      <c r="AC4" s="7">
        <f t="shared" si="4"/>
        <v>190403.14423697791</v>
      </c>
      <c r="AD4" s="7">
        <f t="shared" si="4"/>
        <v>201533.1054086017</v>
      </c>
      <c r="AE4" s="7">
        <f t="shared" si="4"/>
        <v>212830.88128593651</v>
      </c>
      <c r="AF4" s="7">
        <f t="shared" si="4"/>
        <v>224301.66549871213</v>
      </c>
      <c r="AG4" s="7">
        <f t="shared" si="4"/>
        <v>235952.56012404044</v>
      </c>
      <c r="AH4" s="7">
        <f t="shared" si="4"/>
        <v>247792.35235647907</v>
      </c>
      <c r="AI4" s="7">
        <f t="shared" si="4"/>
        <v>259831.31129263213</v>
      </c>
      <c r="AJ4" s="7">
        <f t="shared" si="4"/>
        <v>272081.00580414518</v>
      </c>
      <c r="AK4" s="7">
        <f t="shared" si="4"/>
        <v>284554.1435573005</v>
      </c>
      <c r="AL4" s="7">
        <f t="shared" si="4"/>
        <v>297264.43058149033</v>
      </c>
      <c r="AM4" s="7">
        <f t="shared" si="4"/>
        <v>310226.45034205698</v>
      </c>
      <c r="AN4" s="7">
        <f t="shared" si="4"/>
        <v>323455.560990609</v>
      </c>
      <c r="AO4" s="7">
        <f t="shared" si="4"/>
        <v>336967.80930964043</v>
      </c>
      <c r="AP4" s="7">
        <f t="shared" si="4"/>
        <v>350779.85980620509</v>
      </c>
      <c r="AQ4" s="7">
        <f t="shared" si="4"/>
        <v>364908.93741555396</v>
      </c>
      <c r="AR4" s="7">
        <f t="shared" si="4"/>
        <v>379372.78232934786</v>
      </c>
      <c r="AS4" s="7">
        <f t="shared" si="4"/>
        <v>394189.61554817006</v>
      </c>
      <c r="AT4" s="7">
        <f t="shared" si="4"/>
        <v>409378.11386224482</v>
      </c>
      <c r="AU4" s="7">
        <f t="shared" si="4"/>
        <v>424957.39307829301</v>
      </c>
      <c r="AV4" s="7">
        <f t="shared" si="4"/>
        <v>440946.9984276208</v>
      </c>
      <c r="AW4" s="7">
        <f t="shared" si="4"/>
        <v>457366.90120608977</v>
      </c>
      <c r="AX4" s="7">
        <f t="shared" si="4"/>
        <v>474237.50080736174</v>
      </c>
      <c r="AY4" s="7">
        <f t="shared" si="4"/>
        <v>491579.6314146971</v>
      </c>
      <c r="AZ4" s="7">
        <f t="shared" si="4"/>
        <v>509414.57271245064</v>
      </c>
      <c r="BA4" s="7">
        <f t="shared" si="4"/>
        <v>527764.06406571332</v>
      </c>
      <c r="BB4" s="7">
        <f t="shared" si="4"/>
        <v>546650.32169521402</v>
      </c>
      <c r="BC4" s="7">
        <f t="shared" si="4"/>
        <v>566096.05844484782</v>
      </c>
      <c r="BD4" s="7">
        <f t="shared" si="4"/>
        <v>586124.50580147724</v>
      </c>
      <c r="BE4" s="7">
        <f t="shared" si="4"/>
        <v>606759.43788150616</v>
      </c>
      <c r="BF4" s="7">
        <f t="shared" si="4"/>
        <v>628025.19714678696</v>
      </c>
      <c r="BG4" s="7">
        <f t="shared" si="4"/>
        <v>649946.72165432596</v>
      </c>
      <c r="BH4" s="7">
        <f t="shared" si="4"/>
        <v>672549.57368064485</v>
      </c>
      <c r="BI4" s="7">
        <f t="shared" si="4"/>
        <v>695859.96959314961</v>
      </c>
      <c r="BJ4" s="7">
        <f t="shared" si="4"/>
        <v>719904.8108680353</v>
      </c>
      <c r="BK4" s="7">
        <f t="shared" si="4"/>
        <v>744711.71617763583</v>
      </c>
      <c r="BL4" s="7">
        <f t="shared" si="4"/>
        <v>770309.05449021549</v>
      </c>
      <c r="BM4" s="7">
        <f t="shared" si="4"/>
        <v>796725.97914241406</v>
      </c>
      <c r="BN4" s="7">
        <f t="shared" si="4"/>
        <v>823992.46285930404</v>
      </c>
      <c r="BO4" s="7">
        <f t="shared" si="4"/>
        <v>852139.33370963566</v>
      </c>
      <c r="BP4" s="7">
        <f t="shared" si="4"/>
        <v>881198.31199463608</v>
      </c>
      <c r="BQ4" s="7">
        <f t="shared" si="4"/>
        <v>911202.04807797424</v>
      </c>
      <c r="BR4" s="7">
        <f t="shared" si="4"/>
        <v>942184.1611724199</v>
      </c>
      <c r="BS4" s="7">
        <f t="shared" si="4"/>
        <v>974179.27910552453</v>
      </c>
      <c r="BT4" s="7">
        <f t="shared" si="4"/>
        <v>1007223.0790925145</v>
      </c>
      <c r="BU4" s="183">
        <f t="shared" ref="BU4:BU15" si="5">+M4/M$4</f>
        <v>1</v>
      </c>
      <c r="BV4" s="183">
        <f t="shared" ref="BV4:BV15" si="6">+V4/V$4</f>
        <v>1</v>
      </c>
      <c r="BW4" s="183">
        <f t="shared" ref="BW4:BW15" si="7">+AG4/AG$4</f>
        <v>1</v>
      </c>
      <c r="BX4" s="183">
        <f t="shared" ref="BX4:BX15" si="8">+AQ4/AQ$4</f>
        <v>1</v>
      </c>
      <c r="BY4" s="183"/>
      <c r="BZ4" s="181">
        <f t="shared" ref="BZ4:BZ15" si="9">+J4</f>
        <v>0</v>
      </c>
    </row>
    <row r="5" spans="3:78">
      <c r="C5" t="s">
        <v>31</v>
      </c>
      <c r="E5" s="14">
        <f t="shared" si="2"/>
        <v>1.4299541439382682E-2</v>
      </c>
      <c r="F5" s="271">
        <v>2E-3</v>
      </c>
      <c r="G5" s="144">
        <f t="shared" ref="G5:G15" si="10">+E5+F5</f>
        <v>1.6299541439382684E-2</v>
      </c>
      <c r="H5" s="144">
        <f t="shared" ref="H5:H15" si="11">+G5-L5</f>
        <v>1.2999541439382683E-2</v>
      </c>
      <c r="I5" s="14"/>
      <c r="J5" s="547">
        <f>+MAX(J22+Parameters!$B$30,0.1)</f>
        <v>0.9</v>
      </c>
      <c r="K5">
        <f>+Parameters!B20</f>
        <v>0.1</v>
      </c>
      <c r="L5" s="14">
        <f>+L4</f>
        <v>3.3E-3</v>
      </c>
      <c r="M5" s="7">
        <f t="shared" ref="M5:M15" si="12">+F109*1000</f>
        <v>26589.643235803611</v>
      </c>
      <c r="N5" s="7">
        <f t="shared" si="3"/>
        <v>31296.842138946056</v>
      </c>
      <c r="O5" s="7">
        <f t="shared" ref="O5:AD15" si="13">+N5*(O$4/N$4)*(N$4*$J5/N5)^$K5</f>
        <v>37212.316464240379</v>
      </c>
      <c r="P5" s="7">
        <f t="shared" si="13"/>
        <v>43652.75184199166</v>
      </c>
      <c r="Q5" s="7">
        <f t="shared" si="13"/>
        <v>50587.133950282325</v>
      </c>
      <c r="R5" s="7">
        <f t="shared" si="13"/>
        <v>57980.558485101617</v>
      </c>
      <c r="S5" s="7">
        <f t="shared" ref="S5:T7" si="14">+R5*(S$4/R$4)*(R$4*$J5/R5)^$K5</f>
        <v>65796.036252901278</v>
      </c>
      <c r="T5" s="7">
        <f t="shared" si="14"/>
        <v>73996.091292269179</v>
      </c>
      <c r="U5" s="7">
        <f t="shared" ref="U5:BT9" si="15">+T5*(U$4/T$4)*(T$4*$J5/T5)^$K5</f>
        <v>82544.105893192187</v>
      </c>
      <c r="V5" s="7">
        <f t="shared" si="15"/>
        <v>91405.395502125961</v>
      </c>
      <c r="W5" s="7">
        <f t="shared" si="15"/>
        <v>100548.01867523116</v>
      </c>
      <c r="X5" s="7">
        <f t="shared" si="15"/>
        <v>109943.34258578418</v>
      </c>
      <c r="Y5" s="7">
        <f t="shared" si="15"/>
        <v>119566.39391555435</v>
      </c>
      <c r="Z5" s="7">
        <f t="shared" si="15"/>
        <v>129396.02940853611</v>
      </c>
      <c r="AA5" s="7">
        <f t="shared" si="15"/>
        <v>139414.96115856728</v>
      </c>
      <c r="AB5" s="7">
        <f t="shared" si="15"/>
        <v>149609.6699716867</v>
      </c>
      <c r="AC5" s="7">
        <f t="shared" si="15"/>
        <v>159970.23684716958</v>
      </c>
      <c r="AD5" s="7">
        <f t="shared" si="15"/>
        <v>170490.11851096177</v>
      </c>
      <c r="AE5" s="7">
        <f t="shared" si="15"/>
        <v>181165.888564833</v>
      </c>
      <c r="AF5" s="7">
        <f t="shared" si="15"/>
        <v>191996.96156173217</v>
      </c>
      <c r="AG5" s="7">
        <f t="shared" si="15"/>
        <v>202985.31341764019</v>
      </c>
      <c r="AH5" s="7">
        <f t="shared" si="15"/>
        <v>214135.20814886814</v>
      </c>
      <c r="AI5" s="7">
        <f t="shared" si="15"/>
        <v>225452.93802914227</v>
      </c>
      <c r="AJ5" s="7">
        <f t="shared" si="15"/>
        <v>236946.58188817455</v>
      </c>
      <c r="AK5" s="7">
        <f t="shared" si="15"/>
        <v>248625.78438535539</v>
      </c>
      <c r="AL5" s="7">
        <f t="shared" si="15"/>
        <v>260501.55763365066</v>
      </c>
      <c r="AM5" s="7">
        <f t="shared" si="15"/>
        <v>272586.10545746284</v>
      </c>
      <c r="AN5" s="7">
        <f t="shared" si="15"/>
        <v>284892.66978162155</v>
      </c>
      <c r="AO5" s="7">
        <f t="shared" si="15"/>
        <v>297435.39810827968</v>
      </c>
      <c r="AP5" s="7">
        <f t="shared" si="15"/>
        <v>310229.23069213412</v>
      </c>
      <c r="AQ5" s="7">
        <f t="shared" si="15"/>
        <v>323289.80582716491</v>
      </c>
      <c r="AR5" s="7">
        <f t="shared" si="15"/>
        <v>336633.38157244882</v>
      </c>
      <c r="AS5" s="7">
        <f t="shared" si="15"/>
        <v>350276.7722399708</v>
      </c>
      <c r="AT5" s="7">
        <f t="shared" si="15"/>
        <v>364237.29801931483</v>
      </c>
      <c r="AU5" s="7">
        <f t="shared" si="15"/>
        <v>378532.74620362103</v>
      </c>
      <c r="AV5" s="7">
        <f t="shared" si="15"/>
        <v>393181.34259369934</v>
      </c>
      <c r="AW5" s="7">
        <f t="shared" si="15"/>
        <v>408201.73178181448</v>
      </c>
      <c r="AX5" s="7">
        <f t="shared" si="15"/>
        <v>423612.96514549875</v>
      </c>
      <c r="AY5" s="7">
        <f t="shared" si="15"/>
        <v>439434.49550922582</v>
      </c>
      <c r="AZ5" s="7">
        <f t="shared" si="15"/>
        <v>455686.17755412136</v>
      </c>
      <c r="BA5" s="7">
        <f t="shared" si="15"/>
        <v>472388.27317069098</v>
      </c>
      <c r="BB5" s="7">
        <f t="shared" si="15"/>
        <v>489561.46105543454</v>
      </c>
      <c r="BC5" s="7">
        <f t="shared" si="15"/>
        <v>507226.84994855436</v>
      </c>
      <c r="BD5" s="7">
        <f t="shared" si="15"/>
        <v>525405.99499664502</v>
      </c>
      <c r="BE5" s="7">
        <f t="shared" si="15"/>
        <v>544120.91680152772</v>
      </c>
      <c r="BF5" s="7">
        <f t="shared" si="15"/>
        <v>563394.12278475554</v>
      </c>
      <c r="BG5" s="7">
        <f t="shared" si="15"/>
        <v>583248.63055739412</v>
      </c>
      <c r="BH5" s="7">
        <f t="shared" si="15"/>
        <v>603707.99303718761</v>
      </c>
      <c r="BI5" s="7">
        <f t="shared" si="15"/>
        <v>624796.32510087697</v>
      </c>
      <c r="BJ5" s="7">
        <f t="shared" si="15"/>
        <v>646538.33159898128</v>
      </c>
      <c r="BK5" s="7">
        <f t="shared" si="15"/>
        <v>668959.33659445867</v>
      </c>
      <c r="BL5" s="7">
        <f t="shared" si="15"/>
        <v>692085.31371600565</v>
      </c>
      <c r="BM5" s="7">
        <f t="shared" si="15"/>
        <v>715942.91754191066</v>
      </c>
      <c r="BN5" s="7">
        <f t="shared" si="15"/>
        <v>740559.51595190307</v>
      </c>
      <c r="BO5" s="7">
        <f t="shared" si="15"/>
        <v>765963.22340282518</v>
      </c>
      <c r="BP5" s="7">
        <f t="shared" si="15"/>
        <v>792182.93509962177</v>
      </c>
      <c r="BQ5" s="7">
        <f t="shared" si="15"/>
        <v>819248.36204650009</v>
      </c>
      <c r="BR5" s="7">
        <f t="shared" si="15"/>
        <v>847190.06697447516</v>
      </c>
      <c r="BS5" s="7">
        <f t="shared" si="15"/>
        <v>876039.50115119142</v>
      </c>
      <c r="BT5" s="7">
        <f t="shared" si="15"/>
        <v>905829.04208715959</v>
      </c>
      <c r="BU5" s="183">
        <f t="shared" si="5"/>
        <v>0.63663508478259268</v>
      </c>
      <c r="BV5" s="183">
        <f t="shared" si="6"/>
        <v>0.77942837064130688</v>
      </c>
      <c r="BW5" s="183">
        <f t="shared" si="7"/>
        <v>0.86028019069142825</v>
      </c>
      <c r="BX5" s="183">
        <f t="shared" si="8"/>
        <v>0.88594652714413058</v>
      </c>
      <c r="BY5" s="183"/>
      <c r="BZ5" s="183">
        <f t="shared" si="9"/>
        <v>0.9</v>
      </c>
    </row>
    <row r="6" spans="3:78">
      <c r="C6" t="s">
        <v>51</v>
      </c>
      <c r="E6" s="14">
        <f t="shared" si="2"/>
        <v>1.0784143099648206E-2</v>
      </c>
      <c r="F6" s="271">
        <v>3.0000000000000001E-3</v>
      </c>
      <c r="G6" s="144">
        <f t="shared" si="10"/>
        <v>1.3784143099648205E-2</v>
      </c>
      <c r="H6" s="144">
        <f t="shared" si="11"/>
        <v>1.0484143099648204E-2</v>
      </c>
      <c r="I6" s="14"/>
      <c r="J6" s="547">
        <v>0.9</v>
      </c>
      <c r="K6">
        <f t="shared" ref="K6:K15" si="16">+K5</f>
        <v>0.1</v>
      </c>
      <c r="L6" s="14">
        <f t="shared" ref="L6:L15" si="17">+L5</f>
        <v>3.3E-3</v>
      </c>
      <c r="M6" s="7">
        <f t="shared" si="12"/>
        <v>30290.310044833575</v>
      </c>
      <c r="N6" s="7">
        <f t="shared" si="3"/>
        <v>34767.021932553827</v>
      </c>
      <c r="O6" s="7">
        <f t="shared" si="13"/>
        <v>40905.99686077865</v>
      </c>
      <c r="P6" s="7">
        <f t="shared" si="13"/>
        <v>47533.727712201726</v>
      </c>
      <c r="Q6" s="7">
        <f t="shared" si="13"/>
        <v>54617.434637022721</v>
      </c>
      <c r="R6" s="7">
        <f t="shared" si="13"/>
        <v>62121.866329451921</v>
      </c>
      <c r="S6" s="7">
        <f t="shared" si="14"/>
        <v>70010.893722629975</v>
      </c>
      <c r="T6" s="7">
        <f t="shared" si="14"/>
        <v>78248.871144685065</v>
      </c>
      <c r="U6" s="7">
        <f t="shared" si="15"/>
        <v>86801.741586476899</v>
      </c>
      <c r="V6" s="7">
        <f t="shared" si="15"/>
        <v>95637.885660962915</v>
      </c>
      <c r="W6" s="7">
        <f t="shared" si="15"/>
        <v>104728.73018959431</v>
      </c>
      <c r="X6" s="7">
        <f t="shared" si="15"/>
        <v>114049.14274872479</v>
      </c>
      <c r="Y6" s="7">
        <f t="shared" si="15"/>
        <v>123577.6439659333</v>
      </c>
      <c r="Z6" s="7">
        <f t="shared" si="15"/>
        <v>133296.47102075786</v>
      </c>
      <c r="AA6" s="7">
        <f t="shared" si="15"/>
        <v>143191.52477872637</v>
      </c>
      <c r="AB6" s="7">
        <f t="shared" si="15"/>
        <v>153252.23022803749</v>
      </c>
      <c r="AC6" s="7">
        <f t="shared" si="15"/>
        <v>163471.3361632516</v>
      </c>
      <c r="AD6" s="7">
        <f t="shared" si="15"/>
        <v>173844.67594683493</v>
      </c>
      <c r="AE6" s="7">
        <f t="shared" si="15"/>
        <v>184370.9070813267</v>
      </c>
      <c r="AF6" s="7">
        <f t="shared" si="15"/>
        <v>195051.24350240765</v>
      </c>
      <c r="AG6" s="7">
        <f t="shared" si="15"/>
        <v>205889.19110433399</v>
      </c>
      <c r="AH6" s="7">
        <f t="shared" si="15"/>
        <v>216890.29409999345</v>
      </c>
      <c r="AI6" s="7">
        <f t="shared" si="15"/>
        <v>228061.89740752842</v>
      </c>
      <c r="AJ6" s="7">
        <f t="shared" si="15"/>
        <v>239412.92831716887</v>
      </c>
      <c r="AK6" s="7">
        <f t="shared" si="15"/>
        <v>250953.69917801529</v>
      </c>
      <c r="AL6" s="7">
        <f t="shared" si="15"/>
        <v>262695.7316977788</v>
      </c>
      <c r="AM6" s="7">
        <f t="shared" si="15"/>
        <v>274651.602609572</v>
      </c>
      <c r="AN6" s="7">
        <f t="shared" si="15"/>
        <v>286834.80987206183</v>
      </c>
      <c r="AO6" s="7">
        <f t="shared" si="15"/>
        <v>299259.65818128036</v>
      </c>
      <c r="AP6" s="7">
        <f t="shared" si="15"/>
        <v>311941.16233943583</v>
      </c>
      <c r="AQ6" s="7">
        <f t="shared" si="15"/>
        <v>324894.96691040893</v>
      </c>
      <c r="AR6" s="7">
        <f t="shared" si="15"/>
        <v>338137.28056218778</v>
      </c>
      <c r="AS6" s="7">
        <f t="shared" si="15"/>
        <v>351684.82352829905</v>
      </c>
      <c r="AT6" s="7">
        <f t="shared" si="15"/>
        <v>365554.78669366305</v>
      </c>
      <c r="AU6" s="7">
        <f t="shared" si="15"/>
        <v>379764.80091005471</v>
      </c>
      <c r="AV6" s="7">
        <f t="shared" si="15"/>
        <v>394332.91526107403</v>
      </c>
      <c r="AW6" s="7">
        <f t="shared" si="15"/>
        <v>409277.58311777725</v>
      </c>
      <c r="AX6" s="7">
        <f t="shared" si="15"/>
        <v>424617.65494788589</v>
      </c>
      <c r="AY6" s="7">
        <f t="shared" si="15"/>
        <v>440372.376959619</v>
      </c>
      <c r="AZ6" s="7">
        <f t="shared" si="15"/>
        <v>456561.3947729693</v>
      </c>
      <c r="BA6" s="7">
        <f t="shared" si="15"/>
        <v>473204.76141502138</v>
      </c>
      <c r="BB6" s="7">
        <f t="shared" si="15"/>
        <v>490322.94903085171</v>
      </c>
      <c r="BC6" s="7">
        <f t="shared" si="15"/>
        <v>507936.86378735991</v>
      </c>
      <c r="BD6" s="7">
        <f t="shared" si="15"/>
        <v>526067.86352420144</v>
      </c>
      <c r="BE6" s="7">
        <f t="shared" si="15"/>
        <v>544737.77777417749</v>
      </c>
      <c r="BF6" s="7">
        <f t="shared" si="15"/>
        <v>563968.92983556178</v>
      </c>
      <c r="BG6" s="7">
        <f t="shared" si="15"/>
        <v>583784.1606315301</v>
      </c>
      <c r="BH6" s="7">
        <f t="shared" si="15"/>
        <v>604206.85413779388</v>
      </c>
      <c r="BI6" s="7">
        <f t="shared" si="15"/>
        <v>625260.96419941972</v>
      </c>
      <c r="BJ6" s="7">
        <f t="shared" si="15"/>
        <v>646971.04259229789</v>
      </c>
      <c r="BK6" s="7">
        <f t="shared" si="15"/>
        <v>669362.26821442798</v>
      </c>
      <c r="BL6" s="7">
        <f t="shared" si="15"/>
        <v>692460.47731773707</v>
      </c>
      <c r="BM6" s="7">
        <f t="shared" si="15"/>
        <v>716292.19471302058</v>
      </c>
      <c r="BN6" s="7">
        <f t="shared" si="15"/>
        <v>740884.66589932749</v>
      </c>
      <c r="BO6" s="7">
        <f t="shared" si="15"/>
        <v>766265.8900850967</v>
      </c>
      <c r="BP6" s="7">
        <f t="shared" si="15"/>
        <v>792464.65408199548</v>
      </c>
      <c r="BQ6" s="7">
        <f t="shared" si="15"/>
        <v>819510.56706403627</v>
      </c>
      <c r="BR6" s="7">
        <f t="shared" si="15"/>
        <v>847434.09619446809</v>
      </c>
      <c r="BS6" s="7">
        <f t="shared" si="15"/>
        <v>876266.60313138575</v>
      </c>
      <c r="BT6" s="7">
        <f t="shared" si="15"/>
        <v>906040.38143022859</v>
      </c>
      <c r="BU6" s="183">
        <f t="shared" si="5"/>
        <v>0.72524004675314435</v>
      </c>
      <c r="BV6" s="183">
        <f t="shared" si="6"/>
        <v>0.81551948856859524</v>
      </c>
      <c r="BW6" s="183">
        <f t="shared" si="7"/>
        <v>0.87258723107771274</v>
      </c>
      <c r="BX6" s="183">
        <f t="shared" si="8"/>
        <v>0.89034532618317974</v>
      </c>
      <c r="BY6" s="183"/>
      <c r="BZ6" s="183">
        <f t="shared" si="9"/>
        <v>0.9</v>
      </c>
    </row>
    <row r="7" spans="3:78">
      <c r="C7" t="s">
        <v>52</v>
      </c>
      <c r="E7" s="14">
        <f t="shared" si="2"/>
        <v>4.0982312872819823E-2</v>
      </c>
      <c r="F7" s="271">
        <v>-1.4999999999999999E-2</v>
      </c>
      <c r="G7" s="144">
        <f t="shared" si="10"/>
        <v>2.5982312872819824E-2</v>
      </c>
      <c r="H7" s="144">
        <f t="shared" si="11"/>
        <v>2.2682312872819823E-2</v>
      </c>
      <c r="I7" s="14"/>
      <c r="J7" s="547">
        <v>0.6</v>
      </c>
      <c r="K7">
        <f t="shared" si="16"/>
        <v>0.1</v>
      </c>
      <c r="L7" s="14">
        <f t="shared" si="17"/>
        <v>3.3E-3</v>
      </c>
      <c r="M7" s="7">
        <f t="shared" si="12"/>
        <v>11861.38103261481</v>
      </c>
      <c r="N7" s="7">
        <f t="shared" si="3"/>
        <v>15380.661292886609</v>
      </c>
      <c r="O7" s="7">
        <f t="shared" si="13"/>
        <v>18854.048500695229</v>
      </c>
      <c r="P7" s="7">
        <f t="shared" si="13"/>
        <v>22732.574523454754</v>
      </c>
      <c r="Q7" s="7">
        <f t="shared" si="13"/>
        <v>27002.516876717946</v>
      </c>
      <c r="R7" s="7">
        <f t="shared" si="13"/>
        <v>31644.702898665422</v>
      </c>
      <c r="S7" s="7">
        <f t="shared" si="14"/>
        <v>36635.94267417807</v>
      </c>
      <c r="T7" s="7">
        <f t="shared" si="14"/>
        <v>41950.440861178206</v>
      </c>
      <c r="U7" s="7">
        <f t="shared" si="15"/>
        <v>47561.102848528622</v>
      </c>
      <c r="V7" s="7">
        <f t="shared" si="15"/>
        <v>53440.679328815226</v>
      </c>
      <c r="W7" s="7">
        <f t="shared" si="15"/>
        <v>59562.719090971492</v>
      </c>
      <c r="X7" s="7">
        <f t="shared" si="15"/>
        <v>65902.32084846108</v>
      </c>
      <c r="Y7" s="7">
        <f t="shared" si="15"/>
        <v>72436.690618508816</v>
      </c>
      <c r="Z7" s="7">
        <f t="shared" si="15"/>
        <v>79145.521769209925</v>
      </c>
      <c r="AA7" s="7">
        <f t="shared" si="15"/>
        <v>86011.221043679805</v>
      </c>
      <c r="AB7" s="7">
        <f t="shared" si="15"/>
        <v>93019.006554587031</v>
      </c>
      <c r="AC7" s="7">
        <f t="shared" si="15"/>
        <v>100156.90384553184</v>
      </c>
      <c r="AD7" s="7">
        <f t="shared" si="15"/>
        <v>107415.66447836038</v>
      </c>
      <c r="AE7" s="7">
        <f t="shared" si="15"/>
        <v>114788.62892570502</v>
      </c>
      <c r="AF7" s="7">
        <f t="shared" si="15"/>
        <v>122271.55236504246</v>
      </c>
      <c r="AG7" s="7">
        <f t="shared" si="15"/>
        <v>129862.40867302049</v>
      </c>
      <c r="AH7" s="7">
        <f t="shared" si="15"/>
        <v>137561.18476600249</v>
      </c>
      <c r="AI7" s="7">
        <f t="shared" si="15"/>
        <v>145369.67458066481</v>
      </c>
      <c r="AJ7" s="7">
        <f t="shared" si="15"/>
        <v>153291.27951549331</v>
      </c>
      <c r="AK7" s="7">
        <f t="shared" si="15"/>
        <v>161330.82008394826</v>
      </c>
      <c r="AL7" s="7">
        <f t="shared" si="15"/>
        <v>169494.36185075811</v>
      </c>
      <c r="AM7" s="7">
        <f t="shared" si="15"/>
        <v>177789.05740063623</v>
      </c>
      <c r="AN7" s="7">
        <f t="shared" si="15"/>
        <v>186223.00507912025</v>
      </c>
      <c r="AO7" s="7">
        <f t="shared" si="15"/>
        <v>194805.12449995166</v>
      </c>
      <c r="AP7" s="7">
        <f t="shared" si="15"/>
        <v>203545.04828522186</v>
      </c>
      <c r="AQ7" s="7">
        <f t="shared" si="15"/>
        <v>212453.02914998677</v>
      </c>
      <c r="AR7" s="7">
        <f t="shared" si="15"/>
        <v>221539.86122398719</v>
      </c>
      <c r="AS7" s="7">
        <f t="shared" si="15"/>
        <v>230816.81438702243</v>
      </c>
      <c r="AT7" s="7">
        <f t="shared" si="15"/>
        <v>240295.58035452798</v>
      </c>
      <c r="AU7" s="7">
        <f t="shared" si="15"/>
        <v>249988.22926429403</v>
      </c>
      <c r="AV7" s="7">
        <f t="shared" si="15"/>
        <v>259907.17556690349</v>
      </c>
      <c r="AW7" s="7">
        <f t="shared" si="15"/>
        <v>270065.15209810028</v>
      </c>
      <c r="AX7" s="7">
        <f t="shared" si="15"/>
        <v>280475.19130091439</v>
      </c>
      <c r="AY7" s="7">
        <f t="shared" si="15"/>
        <v>291150.61266157345</v>
      </c>
      <c r="AZ7" s="7">
        <f t="shared" si="15"/>
        <v>302105.01552071783</v>
      </c>
      <c r="BA7" s="7">
        <f t="shared" si="15"/>
        <v>313352.27651653643</v>
      </c>
      <c r="BB7" s="7">
        <f t="shared" si="15"/>
        <v>324906.55100673006</v>
      </c>
      <c r="BC7" s="7">
        <f t="shared" si="15"/>
        <v>336782.27790021128</v>
      </c>
      <c r="BD7" s="7">
        <f t="shared" si="15"/>
        <v>348994.1874063724</v>
      </c>
      <c r="BE7" s="7">
        <f t="shared" si="15"/>
        <v>361557.31127930991</v>
      </c>
      <c r="BF7" s="7">
        <f t="shared" si="15"/>
        <v>374486.99519663717</v>
      </c>
      <c r="BG7" s="7">
        <f t="shared" si="15"/>
        <v>387798.91296774417</v>
      </c>
      <c r="BH7" s="7">
        <f t="shared" si="15"/>
        <v>401509.08231499791</v>
      </c>
      <c r="BI7" s="7">
        <f t="shared" si="15"/>
        <v>415633.88201395021</v>
      </c>
      <c r="BJ7" s="7">
        <f t="shared" si="15"/>
        <v>430190.07021568145</v>
      </c>
      <c r="BK7" s="7">
        <f t="shared" si="15"/>
        <v>445194.80380651832</v>
      </c>
      <c r="BL7" s="7">
        <f t="shared" si="15"/>
        <v>460665.65868807869</v>
      </c>
      <c r="BM7" s="7">
        <f t="shared" si="15"/>
        <v>476620.6508844234</v>
      </c>
      <c r="BN7" s="7">
        <f t="shared" si="15"/>
        <v>493078.25840352307</v>
      </c>
      <c r="BO7" s="7">
        <f t="shared" si="15"/>
        <v>510057.4437977075</v>
      </c>
      <c r="BP7" s="7">
        <f t="shared" si="15"/>
        <v>527577.67738266103</v>
      </c>
      <c r="BQ7" s="7">
        <f t="shared" si="15"/>
        <v>545658.96108720533</v>
      </c>
      <c r="BR7" s="7">
        <f t="shared" si="15"/>
        <v>564321.85291689052</v>
      </c>
      <c r="BS7" s="7">
        <f t="shared" si="15"/>
        <v>583587.49202357</v>
      </c>
      <c r="BT7" s="7">
        <f t="shared" si="15"/>
        <v>603477.62438089901</v>
      </c>
      <c r="BU7" s="183">
        <f t="shared" si="5"/>
        <v>0.28399671452414443</v>
      </c>
      <c r="BV7" s="183">
        <f t="shared" si="6"/>
        <v>0.4556971870906048</v>
      </c>
      <c r="BW7" s="183">
        <f t="shared" si="7"/>
        <v>0.55037507795953444</v>
      </c>
      <c r="BX7" s="183">
        <f t="shared" si="8"/>
        <v>0.58220834670335242</v>
      </c>
      <c r="BY7" s="183"/>
      <c r="BZ7" s="183">
        <f t="shared" si="9"/>
        <v>0.6</v>
      </c>
    </row>
    <row r="8" spans="3:78">
      <c r="C8" t="s">
        <v>254</v>
      </c>
      <c r="E8" s="14">
        <f t="shared" si="2"/>
        <v>3.9698219696993955E-2</v>
      </c>
      <c r="F8" s="271">
        <v>-1.4999999999999999E-2</v>
      </c>
      <c r="G8" s="144">
        <f t="shared" si="10"/>
        <v>2.4698219696993956E-2</v>
      </c>
      <c r="H8" s="144">
        <f t="shared" si="11"/>
        <v>2.1398219696993955E-2</v>
      </c>
      <c r="I8" s="14"/>
      <c r="J8" s="547">
        <f>+MAX(J25+Parameters!$B$30,0.1)</f>
        <v>0.6</v>
      </c>
      <c r="K8">
        <f t="shared" si="16"/>
        <v>0.1</v>
      </c>
      <c r="L8" s="14">
        <f t="shared" si="17"/>
        <v>3.3E-3</v>
      </c>
      <c r="M8" s="7">
        <f t="shared" si="12"/>
        <v>5177.1339910445931</v>
      </c>
      <c r="N8" s="7">
        <f t="shared" si="3"/>
        <v>6627.5408080311599</v>
      </c>
      <c r="O8" s="7">
        <f t="shared" si="13"/>
        <v>8837.8022917656017</v>
      </c>
      <c r="P8" s="7">
        <f t="shared" si="13"/>
        <v>11494.612077896756</v>
      </c>
      <c r="Q8" s="7">
        <f t="shared" si="13"/>
        <v>14617.239819608063</v>
      </c>
      <c r="R8" s="7">
        <f t="shared" si="13"/>
        <v>18214.448918417289</v>
      </c>
      <c r="S8" s="7">
        <f t="shared" si="13"/>
        <v>22284.909922136059</v>
      </c>
      <c r="T8" s="7">
        <f t="shared" si="13"/>
        <v>26818.204009637426</v>
      </c>
      <c r="U8" s="7">
        <f t="shared" si="13"/>
        <v>31796.239630684089</v>
      </c>
      <c r="V8" s="7">
        <f t="shared" si="13"/>
        <v>37194.903008566063</v>
      </c>
      <c r="W8" s="7">
        <f t="shared" si="13"/>
        <v>42985.781796245283</v>
      </c>
      <c r="X8" s="7">
        <f t="shared" si="13"/>
        <v>49137.832106883019</v>
      </c>
      <c r="Y8" s="7">
        <f t="shared" si="13"/>
        <v>55618.894867456351</v>
      </c>
      <c r="Z8" s="7">
        <f t="shared" si="13"/>
        <v>62397.002306586059</v>
      </c>
      <c r="AA8" s="7">
        <f t="shared" si="13"/>
        <v>69441.445780736045</v>
      </c>
      <c r="AB8" s="7">
        <f t="shared" si="13"/>
        <v>76723.600277605627</v>
      </c>
      <c r="AC8" s="7">
        <f t="shared" si="13"/>
        <v>84217.518400361689</v>
      </c>
      <c r="AD8" s="7">
        <f t="shared" si="13"/>
        <v>91900.317926649936</v>
      </c>
      <c r="AE8" s="7">
        <f t="shared" si="15"/>
        <v>99752.393143150271</v>
      </c>
      <c r="AF8" s="7">
        <f t="shared" si="15"/>
        <v>107757.48225505993</v>
      </c>
      <c r="AG8" s="7">
        <f t="shared" si="15"/>
        <v>115902.62241186001</v>
      </c>
      <c r="AH8" s="7">
        <f t="shared" si="15"/>
        <v>124178.02128483857</v>
      </c>
      <c r="AI8" s="7">
        <f t="shared" si="15"/>
        <v>132576.87049178849</v>
      </c>
      <c r="AJ8" s="7">
        <f t="shared" si="15"/>
        <v>141095.12210092411</v>
      </c>
      <c r="AK8" s="7">
        <f t="shared" si="15"/>
        <v>149731.24538584641</v>
      </c>
      <c r="AL8" s="7">
        <f t="shared" si="15"/>
        <v>158485.97721935966</v>
      </c>
      <c r="AM8" s="7">
        <f t="shared" si="15"/>
        <v>167362.07613998957</v>
      </c>
      <c r="AN8" s="7">
        <f t="shared" si="15"/>
        <v>176364.08726820291</v>
      </c>
      <c r="AO8" s="7">
        <f t="shared" si="15"/>
        <v>185498.12289727491</v>
      </c>
      <c r="AP8" s="7">
        <f t="shared" si="15"/>
        <v>194771.66170682557</v>
      </c>
      <c r="AQ8" s="7">
        <f t="shared" si="15"/>
        <v>204193.36809460449</v>
      </c>
      <c r="AR8" s="7">
        <f t="shared" si="15"/>
        <v>213772.93203423152</v>
      </c>
      <c r="AS8" s="7">
        <f t="shared" si="15"/>
        <v>223520.9290818866</v>
      </c>
      <c r="AT8" s="7">
        <f t="shared" si="15"/>
        <v>233448.69961530206</v>
      </c>
      <c r="AU8" s="7">
        <f t="shared" si="15"/>
        <v>243568.24604175173</v>
      </c>
      <c r="AV8" s="7">
        <f t="shared" si="15"/>
        <v>253892.14651314489</v>
      </c>
      <c r="AW8" s="7">
        <f t="shared" si="15"/>
        <v>264433.48359825421</v>
      </c>
      <c r="AX8" s="7">
        <f t="shared" si="15"/>
        <v>275205.78635396756</v>
      </c>
      <c r="AY8" s="7">
        <f t="shared" si="15"/>
        <v>286222.98428491986</v>
      </c>
      <c r="AZ8" s="7">
        <f t="shared" si="15"/>
        <v>297499.37176501751</v>
      </c>
      <c r="BA8" s="7">
        <f t="shared" si="15"/>
        <v>309049.58160081477</v>
      </c>
      <c r="BB8" s="7">
        <f t="shared" si="15"/>
        <v>320888.56653474388</v>
      </c>
      <c r="BC8" s="7">
        <f t="shared" si="15"/>
        <v>333031.5876081051</v>
      </c>
      <c r="BD8" s="7">
        <f t="shared" si="15"/>
        <v>345494.20842407935</v>
      </c>
      <c r="BE8" s="7">
        <f t="shared" si="15"/>
        <v>358292.2944662075</v>
      </c>
      <c r="BF8" s="7">
        <f t="shared" si="15"/>
        <v>371442.01673552481</v>
      </c>
      <c r="BG8" s="7">
        <f t="shared" si="15"/>
        <v>384959.8590685575</v>
      </c>
      <c r="BH8" s="7">
        <f t="shared" si="15"/>
        <v>398862.62858814321</v>
      </c>
      <c r="BI8" s="7">
        <f t="shared" si="15"/>
        <v>413167.46881947067</v>
      </c>
      <c r="BJ8" s="7">
        <f t="shared" si="15"/>
        <v>427891.87507515302</v>
      </c>
      <c r="BK8" s="7">
        <f t="shared" si="15"/>
        <v>443053.71177604952</v>
      </c>
      <c r="BL8" s="7">
        <f t="shared" si="15"/>
        <v>458671.23142959934</v>
      </c>
      <c r="BM8" s="7">
        <f t="shared" si="15"/>
        <v>474763.0950353092</v>
      </c>
      <c r="BN8" s="7">
        <f t="shared" si="15"/>
        <v>491348.39372848469</v>
      </c>
      <c r="BO8" s="7">
        <f t="shared" si="15"/>
        <v>508446.67150900996</v>
      </c>
      <c r="BP8" s="7">
        <f t="shared" si="15"/>
        <v>526077.94893263606</v>
      </c>
      <c r="BQ8" s="7">
        <f t="shared" si="15"/>
        <v>544262.74766846828</v>
      </c>
      <c r="BR8" s="7">
        <f t="shared" si="15"/>
        <v>563022.11584871367</v>
      </c>
      <c r="BS8" s="7">
        <f t="shared" si="15"/>
        <v>582377.65415577637</v>
      </c>
      <c r="BT8" s="7">
        <f t="shared" si="15"/>
        <v>602351.54260794469</v>
      </c>
      <c r="BU8" s="183">
        <f t="shared" si="5"/>
        <v>0.12395597444050867</v>
      </c>
      <c r="BV8" s="183">
        <f t="shared" si="6"/>
        <v>0.31716686404418881</v>
      </c>
      <c r="BW8" s="183">
        <f t="shared" si="7"/>
        <v>0.4912115484185885</v>
      </c>
      <c r="BX8" s="183">
        <f t="shared" si="8"/>
        <v>0.55957349124083389</v>
      </c>
      <c r="BY8" s="183"/>
      <c r="BZ8" s="183">
        <f t="shared" si="9"/>
        <v>0.6</v>
      </c>
    </row>
    <row r="9" spans="3:78">
      <c r="C9" t="s">
        <v>54</v>
      </c>
      <c r="E9" s="14">
        <f t="shared" si="2"/>
        <v>8.1398792147585844E-2</v>
      </c>
      <c r="F9" s="271">
        <v>-0.01</v>
      </c>
      <c r="G9" s="144">
        <f t="shared" si="10"/>
        <v>7.1398792147585849E-2</v>
      </c>
      <c r="H9" s="144">
        <f t="shared" si="11"/>
        <v>6.8098792147585852E-2</v>
      </c>
      <c r="I9" s="14"/>
      <c r="J9" s="547">
        <v>0.6</v>
      </c>
      <c r="K9">
        <f t="shared" si="16"/>
        <v>0.1</v>
      </c>
      <c r="L9" s="14">
        <f t="shared" si="17"/>
        <v>3.3E-3</v>
      </c>
      <c r="M9" s="7">
        <f t="shared" si="12"/>
        <v>4088.3347969448068</v>
      </c>
      <c r="N9" s="7">
        <f t="shared" si="3"/>
        <v>8348.8655596682911</v>
      </c>
      <c r="O9" s="7">
        <f t="shared" si="13"/>
        <v>10879.071557400061</v>
      </c>
      <c r="P9" s="7">
        <f t="shared" si="13"/>
        <v>13858.52838110537</v>
      </c>
      <c r="Q9" s="7">
        <f t="shared" si="13"/>
        <v>17296.804989469278</v>
      </c>
      <c r="R9" s="7">
        <f t="shared" si="13"/>
        <v>21193.686268753852</v>
      </c>
      <c r="S9" s="7">
        <f t="shared" si="13"/>
        <v>25540.082835881298</v>
      </c>
      <c r="T9" s="7">
        <f t="shared" si="13"/>
        <v>30319.355614365184</v>
      </c>
      <c r="U9" s="7">
        <f t="shared" si="13"/>
        <v>35508.882953432912</v>
      </c>
      <c r="V9" s="7">
        <f t="shared" si="13"/>
        <v>41081.713986334747</v>
      </c>
      <c r="W9" s="7">
        <f t="shared" si="13"/>
        <v>47008.180479098206</v>
      </c>
      <c r="X9" s="7">
        <f t="shared" si="13"/>
        <v>53257.373273218298</v>
      </c>
      <c r="Y9" s="7">
        <f t="shared" si="13"/>
        <v>59798.422976075301</v>
      </c>
      <c r="Z9" s="7">
        <f t="shared" si="13"/>
        <v>66601.554158886735</v>
      </c>
      <c r="AA9" s="7">
        <f t="shared" si="13"/>
        <v>73638.906100858032</v>
      </c>
      <c r="AB9" s="7">
        <f t="shared" si="13"/>
        <v>80885.130545373962</v>
      </c>
      <c r="AC9" s="7">
        <f t="shared" si="13"/>
        <v>88317.788396359887</v>
      </c>
      <c r="AD9" s="7">
        <f t="shared" si="13"/>
        <v>95917.573680194677</v>
      </c>
      <c r="AE9" s="7">
        <f t="shared" si="15"/>
        <v>103668.39553676879</v>
      </c>
      <c r="AF9" s="7">
        <f t="shared" si="15"/>
        <v>111557.34858621044</v>
      </c>
      <c r="AG9" s="7">
        <f t="shared" si="15"/>
        <v>119574.59972471232</v>
      </c>
      <c r="AH9" s="7">
        <f t="shared" si="15"/>
        <v>127713.21603203446</v>
      </c>
      <c r="AI9" s="7">
        <f t="shared" si="15"/>
        <v>135968.9546300449</v>
      </c>
      <c r="AJ9" s="7">
        <f t="shared" si="15"/>
        <v>144340.03144357295</v>
      </c>
      <c r="AK9" s="7">
        <f t="shared" si="15"/>
        <v>152826.88215964989</v>
      </c>
      <c r="AL9" s="7">
        <f t="shared" si="15"/>
        <v>161431.92541926162</v>
      </c>
      <c r="AM9" s="7">
        <f t="shared" si="15"/>
        <v>170159.33548097021</v>
      </c>
      <c r="AN9" s="7">
        <f t="shared" ref="AN9:BT9" si="18">+AM9*(AN$4/AM$4)*(AM$4*$J9/AM9)^$K9</f>
        <v>179014.82928246059</v>
      </c>
      <c r="AO9" s="7">
        <f t="shared" si="18"/>
        <v>188005.47097033425</v>
      </c>
      <c r="AP9" s="7">
        <f t="shared" si="18"/>
        <v>197139.4955245356</v>
      </c>
      <c r="AQ9" s="7">
        <f t="shared" si="18"/>
        <v>206426.15201564424</v>
      </c>
      <c r="AR9" s="7">
        <f t="shared" si="18"/>
        <v>215875.56624251392</v>
      </c>
      <c r="AS9" s="7">
        <f t="shared" si="18"/>
        <v>225498.62194858881</v>
      </c>
      <c r="AT9" s="7">
        <f t="shared" si="18"/>
        <v>235306.85945724568</v>
      </c>
      <c r="AU9" s="7">
        <f t="shared" si="18"/>
        <v>245312.39035593683</v>
      </c>
      <c r="AV9" s="7">
        <f t="shared" si="18"/>
        <v>255527.82675898369</v>
      </c>
      <c r="AW9" s="7">
        <f t="shared" si="18"/>
        <v>265966.22365949606</v>
      </c>
      <c r="AX9" s="7">
        <f t="shared" si="18"/>
        <v>276641.03291804349</v>
      </c>
      <c r="AY9" s="7">
        <f t="shared" si="18"/>
        <v>287566.06751059066</v>
      </c>
      <c r="AZ9" s="7">
        <f t="shared" si="18"/>
        <v>298755.47475647868</v>
      </c>
      <c r="BA9" s="7">
        <f t="shared" si="18"/>
        <v>310223.71735816426</v>
      </c>
      <c r="BB9" s="7">
        <f t="shared" si="18"/>
        <v>321985.56120021775</v>
      </c>
      <c r="BC9" s="7">
        <f t="shared" si="18"/>
        <v>334056.06897023373</v>
      </c>
      <c r="BD9" s="7">
        <f t="shared" si="18"/>
        <v>346450.59877510153</v>
      </c>
      <c r="BE9" s="7">
        <f t="shared" si="18"/>
        <v>359184.80703014554</v>
      </c>
      <c r="BF9" s="7">
        <f t="shared" si="18"/>
        <v>372274.65499461087</v>
      </c>
      <c r="BG9" s="7">
        <f t="shared" si="18"/>
        <v>385736.41841419408</v>
      </c>
      <c r="BH9" s="7">
        <f t="shared" si="18"/>
        <v>399586.69980967679</v>
      </c>
      <c r="BI9" s="7">
        <f t="shared" si="18"/>
        <v>413842.44302043674</v>
      </c>
      <c r="BJ9" s="7">
        <f t="shared" si="18"/>
        <v>428520.94967313955</v>
      </c>
      <c r="BK9" s="7">
        <f t="shared" si="18"/>
        <v>443639.89729983878</v>
      </c>
      <c r="BL9" s="7">
        <f t="shared" si="18"/>
        <v>459217.35887669842</v>
      </c>
      <c r="BM9" s="7">
        <f t="shared" si="18"/>
        <v>475271.82359527901</v>
      </c>
      <c r="BN9" s="7">
        <f t="shared" si="18"/>
        <v>491822.21871347452</v>
      </c>
      <c r="BO9" s="7">
        <f t="shared" si="18"/>
        <v>508887.93236339284</v>
      </c>
      <c r="BP9" s="7">
        <f t="shared" si="18"/>
        <v>526488.83721934794</v>
      </c>
      <c r="BQ9" s="7">
        <f t="shared" si="18"/>
        <v>544645.31495122612</v>
      </c>
      <c r="BR9" s="7">
        <f t="shared" si="18"/>
        <v>563378.28140730713</v>
      </c>
      <c r="BS9" s="7">
        <f t="shared" si="18"/>
        <v>582709.21248661098</v>
      </c>
      <c r="BT9" s="7">
        <f t="shared" si="18"/>
        <v>602660.17067440262</v>
      </c>
      <c r="BU9" s="183">
        <f t="shared" si="5"/>
        <v>9.7886885769414039E-2</v>
      </c>
      <c r="BV9" s="183">
        <f t="shared" si="6"/>
        <v>0.3503103205190588</v>
      </c>
      <c r="BW9" s="183">
        <f t="shared" si="7"/>
        <v>0.50677390260928667</v>
      </c>
      <c r="BX9" s="183">
        <f t="shared" si="8"/>
        <v>0.56569223400677793</v>
      </c>
      <c r="BY9" s="183"/>
      <c r="BZ9" s="183">
        <f t="shared" si="9"/>
        <v>0.6</v>
      </c>
    </row>
    <row r="10" spans="3:78">
      <c r="C10" t="s">
        <v>55</v>
      </c>
      <c r="E10" s="14">
        <f t="shared" si="2"/>
        <v>5.0495487566615635E-2</v>
      </c>
      <c r="F10" s="271">
        <v>-5.0000000000000001E-3</v>
      </c>
      <c r="G10" s="144">
        <f t="shared" si="10"/>
        <v>4.5495487566615637E-2</v>
      </c>
      <c r="H10" s="144">
        <f t="shared" si="11"/>
        <v>4.219548756661564E-2</v>
      </c>
      <c r="I10" s="14"/>
      <c r="J10" s="547">
        <v>0.5</v>
      </c>
      <c r="K10">
        <f t="shared" si="16"/>
        <v>0.1</v>
      </c>
      <c r="L10" s="14">
        <f t="shared" si="17"/>
        <v>3.3E-3</v>
      </c>
      <c r="M10" s="7">
        <f t="shared" si="12"/>
        <v>2229.9190767632604</v>
      </c>
      <c r="N10" s="7">
        <f t="shared" si="3"/>
        <v>3514.580498431993</v>
      </c>
      <c r="O10" s="7">
        <f t="shared" si="13"/>
        <v>4903.3752792245468</v>
      </c>
      <c r="P10" s="7">
        <f t="shared" si="13"/>
        <v>6642.2001916940626</v>
      </c>
      <c r="Q10" s="7">
        <f t="shared" si="13"/>
        <v>8761.5940093398222</v>
      </c>
      <c r="R10" s="7">
        <f t="shared" si="13"/>
        <v>11283.501450567375</v>
      </c>
      <c r="S10" s="7">
        <f t="shared" si="13"/>
        <v>14220.596900748789</v>
      </c>
      <c r="T10" s="7">
        <f t="shared" si="13"/>
        <v>17576.314473584178</v>
      </c>
      <c r="U10" s="7">
        <f t="shared" si="13"/>
        <v>21345.481138889107</v>
      </c>
      <c r="V10" s="7">
        <f t="shared" si="13"/>
        <v>25515.405481027174</v>
      </c>
      <c r="W10" s="7">
        <f t="shared" si="13"/>
        <v>30067.259414972767</v>
      </c>
      <c r="X10" s="7">
        <f t="shared" si="13"/>
        <v>34977.597900399334</v>
      </c>
      <c r="Y10" s="7">
        <f t="shared" si="13"/>
        <v>40219.884635486924</v>
      </c>
      <c r="Z10" s="7">
        <f t="shared" si="13"/>
        <v>45765.922393984947</v>
      </c>
      <c r="AA10" s="7">
        <f t="shared" si="13"/>
        <v>51587.119006781009</v>
      </c>
      <c r="AB10" s="7">
        <f t="shared" si="13"/>
        <v>57655.549750842787</v>
      </c>
      <c r="AC10" s="7">
        <f t="shared" si="13"/>
        <v>63944.801662242804</v>
      </c>
      <c r="AD10" s="7">
        <f t="shared" si="13"/>
        <v>70430.604074749077</v>
      </c>
      <c r="AE10" s="7">
        <f t="shared" ref="AE10:BT13" si="19">+AD10*(AE$4/AD$4)*(AD$4*$J10/AD10)^$K10</f>
        <v>77091.262581940959</v>
      </c>
      <c r="AF10" s="7">
        <f t="shared" si="19"/>
        <v>83907.921341491034</v>
      </c>
      <c r="AG10" s="7">
        <f t="shared" si="19"/>
        <v>90864.68219663456</v>
      </c>
      <c r="AH10" s="7">
        <f t="shared" si="19"/>
        <v>97948.60955570417</v>
      </c>
      <c r="AI10" s="7">
        <f t="shared" si="19"/>
        <v>105149.6483349084</v>
      </c>
      <c r="AJ10" s="7">
        <f t="shared" si="19"/>
        <v>112460.47936092934</v>
      </c>
      <c r="AK10" s="7">
        <f t="shared" si="19"/>
        <v>119876.3330919141</v>
      </c>
      <c r="AL10" s="7">
        <f t="shared" si="19"/>
        <v>127394.77881335003</v>
      </c>
      <c r="AM10" s="7">
        <f t="shared" si="19"/>
        <v>135015.50291025871</v>
      </c>
      <c r="AN10" s="7">
        <f t="shared" si="19"/>
        <v>142740.0865966971</v>
      </c>
      <c r="AO10" s="7">
        <f t="shared" si="19"/>
        <v>150571.79069255473</v>
      </c>
      <c r="AP10" s="7">
        <f t="shared" si="19"/>
        <v>158515.35270564113</v>
      </c>
      <c r="AQ10" s="7">
        <f t="shared" si="19"/>
        <v>166576.79959080438</v>
      </c>
      <c r="AR10" s="7">
        <f t="shared" si="19"/>
        <v>174763.2780785714</v>
      </c>
      <c r="AS10" s="7">
        <f t="shared" si="19"/>
        <v>183082.90334192669</v>
      </c>
      <c r="AT10" s="7">
        <f t="shared" si="19"/>
        <v>191544.62594549009</v>
      </c>
      <c r="AU10" s="7">
        <f t="shared" si="19"/>
        <v>200158.11644196694</v>
      </c>
      <c r="AV10" s="7">
        <f t="shared" si="19"/>
        <v>208933.66659636659</v>
      </c>
      <c r="AW10" s="7">
        <f t="shared" si="19"/>
        <v>217882.10598532704</v>
      </c>
      <c r="AX10" s="7">
        <f t="shared" si="19"/>
        <v>227014.73259989504</v>
      </c>
      <c r="AY10" s="7">
        <f t="shared" si="19"/>
        <v>236343.25604479393</v>
      </c>
      <c r="AZ10" s="7">
        <f t="shared" si="19"/>
        <v>245879.75195109076</v>
      </c>
      <c r="BA10" s="7">
        <f t="shared" si="19"/>
        <v>255636.62628303457</v>
      </c>
      <c r="BB10" s="7">
        <f t="shared" si="19"/>
        <v>265626.58830894495</v>
      </c>
      <c r="BC10" s="7">
        <f t="shared" si="19"/>
        <v>275862.63110932143</v>
      </c>
      <c r="BD10" s="7">
        <f t="shared" si="19"/>
        <v>286358.01860474824</v>
      </c>
      <c r="BE10" s="7">
        <f t="shared" si="19"/>
        <v>297126.27819595049</v>
      </c>
      <c r="BF10" s="7">
        <f t="shared" si="19"/>
        <v>308181.1982146118</v>
      </c>
      <c r="BG10" s="7">
        <f t="shared" si="19"/>
        <v>319536.82948376966</v>
      </c>
      <c r="BH10" s="7">
        <f t="shared" si="19"/>
        <v>331207.49037927052</v>
      </c>
      <c r="BI10" s="7">
        <f t="shared" si="19"/>
        <v>343207.77486815897</v>
      </c>
      <c r="BJ10" s="7">
        <f t="shared" si="19"/>
        <v>355552.56307578919</v>
      </c>
      <c r="BK10" s="7">
        <f t="shared" si="19"/>
        <v>368257.03400104295</v>
      </c>
      <c r="BL10" s="7">
        <f t="shared" si="19"/>
        <v>381336.68005872588</v>
      </c>
      <c r="BM10" s="7">
        <f t="shared" si="19"/>
        <v>394807.32318053197</v>
      </c>
      <c r="BN10" s="7">
        <f t="shared" si="19"/>
        <v>408685.1322515512</v>
      </c>
      <c r="BO10" s="7">
        <f t="shared" si="19"/>
        <v>422986.64169879147</v>
      </c>
      <c r="BP10" s="7">
        <f t="shared" si="19"/>
        <v>437728.77108225628</v>
      </c>
      <c r="BQ10" s="7">
        <f t="shared" si="19"/>
        <v>452928.84556837979</v>
      </c>
      <c r="BR10" s="7">
        <f t="shared" si="19"/>
        <v>468604.61719066912</v>
      </c>
      <c r="BS10" s="7">
        <f t="shared" si="19"/>
        <v>484774.28682376246</v>
      </c>
      <c r="BT10" s="7">
        <f t="shared" si="19"/>
        <v>501456.52681529109</v>
      </c>
      <c r="BU10" s="183">
        <f t="shared" si="5"/>
        <v>5.339089012604397E-2</v>
      </c>
      <c r="BV10" s="183">
        <f t="shared" si="6"/>
        <v>0.21757392778708265</v>
      </c>
      <c r="BW10" s="183">
        <f t="shared" si="7"/>
        <v>0.38509725068830331</v>
      </c>
      <c r="BX10" s="183">
        <f t="shared" si="8"/>
        <v>0.45648868117776109</v>
      </c>
      <c r="BY10" s="183"/>
      <c r="BZ10" s="183">
        <f t="shared" si="9"/>
        <v>0.5</v>
      </c>
    </row>
    <row r="11" spans="3:78">
      <c r="C11" t="s">
        <v>56</v>
      </c>
      <c r="E11" s="14">
        <f t="shared" si="2"/>
        <v>2.353379739247316E-2</v>
      </c>
      <c r="F11" s="271">
        <v>0</v>
      </c>
      <c r="G11" s="144">
        <f t="shared" si="10"/>
        <v>2.353379739247316E-2</v>
      </c>
      <c r="H11" s="144">
        <f t="shared" si="11"/>
        <v>2.0233797392473159E-2</v>
      </c>
      <c r="I11" s="14"/>
      <c r="J11" s="547">
        <v>0.5</v>
      </c>
      <c r="K11">
        <f t="shared" si="16"/>
        <v>0.1</v>
      </c>
      <c r="L11" s="14">
        <f t="shared" si="17"/>
        <v>3.3E-3</v>
      </c>
      <c r="M11" s="7">
        <f t="shared" si="12"/>
        <v>8431.1160425018952</v>
      </c>
      <c r="N11" s="7">
        <f t="shared" si="3"/>
        <v>10668.197575743563</v>
      </c>
      <c r="O11" s="7">
        <f t="shared" si="13"/>
        <v>13319.592340135114</v>
      </c>
      <c r="P11" s="7">
        <f t="shared" si="13"/>
        <v>16327.067215063762</v>
      </c>
      <c r="Q11" s="7">
        <f t="shared" si="13"/>
        <v>19684.288565171235</v>
      </c>
      <c r="R11" s="7">
        <f t="shared" si="13"/>
        <v>23379.048243120495</v>
      </c>
      <c r="S11" s="7">
        <f t="shared" si="13"/>
        <v>27394.442731775918</v>
      </c>
      <c r="T11" s="7">
        <f t="shared" si="13"/>
        <v>31710.127932610903</v>
      </c>
      <c r="U11" s="7">
        <f t="shared" si="13"/>
        <v>36303.551258145242</v>
      </c>
      <c r="V11" s="7">
        <f t="shared" si="13"/>
        <v>41151.087805663439</v>
      </c>
      <c r="W11" s="7">
        <f t="shared" si="13"/>
        <v>46229.032636055432</v>
      </c>
      <c r="X11" s="7">
        <f t="shared" si="13"/>
        <v>51514.423717900172</v>
      </c>
      <c r="Y11" s="7">
        <f t="shared" si="13"/>
        <v>56985.688403607499</v>
      </c>
      <c r="Z11" s="7">
        <f t="shared" si="13"/>
        <v>62623.119896561075</v>
      </c>
      <c r="AA11" s="7">
        <f t="shared" si="13"/>
        <v>68409.199267681426</v>
      </c>
      <c r="AB11" s="7">
        <f t="shared" si="13"/>
        <v>74328.783817888194</v>
      </c>
      <c r="AC11" s="7">
        <f t="shared" si="13"/>
        <v>80369.184766873193</v>
      </c>
      <c r="AD11" s="7">
        <f t="shared" si="13"/>
        <v>86520.157200469272</v>
      </c>
      <c r="AE11" s="7">
        <f t="shared" si="19"/>
        <v>92773.823668551369</v>
      </c>
      <c r="AF11" s="7">
        <f t="shared" si="19"/>
        <v>99124.550403358007</v>
      </c>
      <c r="AG11" s="7">
        <f t="shared" si="19"/>
        <v>105568.79229304161</v>
      </c>
      <c r="AH11" s="7">
        <f t="shared" si="19"/>
        <v>112104.9198326029</v>
      </c>
      <c r="AI11" s="7">
        <f t="shared" si="19"/>
        <v>118733.03850595988</v>
      </c>
      <c r="AJ11" s="7">
        <f t="shared" si="19"/>
        <v>125454.8085603855</v>
      </c>
      <c r="AK11" s="7">
        <f t="shared" si="19"/>
        <v>132273.27098234466</v>
      </c>
      <c r="AL11" s="7">
        <f t="shared" si="19"/>
        <v>139192.68368924296</v>
      </c>
      <c r="AM11" s="7">
        <f t="shared" si="19"/>
        <v>146218.37050149209</v>
      </c>
      <c r="AN11" s="7">
        <f t="shared" si="19"/>
        <v>153356.58432225231</v>
      </c>
      <c r="AO11" s="7">
        <f t="shared" si="19"/>
        <v>160614.38508790958</v>
      </c>
      <c r="AP11" s="7">
        <f t="shared" si="19"/>
        <v>167999.53241774504</v>
      </c>
      <c r="AQ11" s="7">
        <f t="shared" si="19"/>
        <v>175520.3924445913</v>
      </c>
      <c r="AR11" s="7">
        <f t="shared" si="19"/>
        <v>183185.85801136808</v>
      </c>
      <c r="AS11" s="7">
        <f t="shared" si="19"/>
        <v>191005.28123784566</v>
      </c>
      <c r="AT11" s="7">
        <f t="shared" si="19"/>
        <v>198988.41736949468</v>
      </c>
      <c r="AU11" s="7">
        <f t="shared" si="19"/>
        <v>207145.37879252867</v>
      </c>
      <c r="AV11" s="7">
        <f t="shared" si="19"/>
        <v>215486.59811747703</v>
      </c>
      <c r="AW11" s="7">
        <f t="shared" si="19"/>
        <v>224022.79928307739</v>
      </c>
      <c r="AX11" s="7">
        <f t="shared" si="19"/>
        <v>232764.97570158623</v>
      </c>
      <c r="AY11" s="7">
        <f t="shared" si="19"/>
        <v>241724.37454722181</v>
      </c>
      <c r="AZ11" s="7">
        <f t="shared" si="19"/>
        <v>250912.48637509029</v>
      </c>
      <c r="BA11" s="7">
        <f t="shared" si="19"/>
        <v>260341.03934412461</v>
      </c>
      <c r="BB11" s="7">
        <f t="shared" si="19"/>
        <v>270021.99740121228</v>
      </c>
      <c r="BC11" s="7">
        <f t="shared" si="19"/>
        <v>279967.56186278863</v>
      </c>
      <c r="BD11" s="7">
        <f t="shared" si="19"/>
        <v>290190.17590353155</v>
      </c>
      <c r="BE11" s="7">
        <f t="shared" si="19"/>
        <v>300702.53152878612</v>
      </c>
      <c r="BF11" s="7">
        <f t="shared" si="19"/>
        <v>311517.578667783</v>
      </c>
      <c r="BG11" s="7">
        <f t="shared" si="19"/>
        <v>322648.53607868339</v>
      </c>
      <c r="BH11" s="7">
        <f t="shared" si="19"/>
        <v>334108.90380427206</v>
      </c>
      <c r="BI11" s="7">
        <f t="shared" si="19"/>
        <v>345912.47695913707</v>
      </c>
      <c r="BJ11" s="7">
        <f t="shared" si="19"/>
        <v>358073.36066589184</v>
      </c>
      <c r="BK11" s="7">
        <f t="shared" si="19"/>
        <v>370605.98598990188</v>
      </c>
      <c r="BL11" s="7">
        <f t="shared" si="19"/>
        <v>383525.12674959633</v>
      </c>
      <c r="BM11" s="7">
        <f t="shared" si="19"/>
        <v>396845.91710323037</v>
      </c>
      <c r="BN11" s="7">
        <f t="shared" si="19"/>
        <v>410583.86983339902</v>
      </c>
      <c r="BO11" s="7">
        <f t="shared" si="19"/>
        <v>424754.89526808792</v>
      </c>
      <c r="BP11" s="7">
        <f t="shared" si="19"/>
        <v>439375.32079197845</v>
      </c>
      <c r="BQ11" s="7">
        <f t="shared" si="19"/>
        <v>454461.91091444017</v>
      </c>
      <c r="BR11" s="7">
        <f t="shared" si="19"/>
        <v>470031.8878714582</v>
      </c>
      <c r="BS11" s="7">
        <f t="shared" si="19"/>
        <v>486102.95274791738</v>
      </c>
      <c r="BT11" s="7">
        <f t="shared" si="19"/>
        <v>502693.30711445253</v>
      </c>
      <c r="BU11" s="183">
        <f t="shared" si="5"/>
        <v>0.20186597574587012</v>
      </c>
      <c r="BV11" s="183">
        <f t="shared" si="6"/>
        <v>0.35090188212948115</v>
      </c>
      <c r="BW11" s="183">
        <f t="shared" si="7"/>
        <v>0.44741532890147079</v>
      </c>
      <c r="BX11" s="183">
        <f t="shared" si="8"/>
        <v>0.48099778999030318</v>
      </c>
      <c r="BY11" s="183"/>
      <c r="BZ11" s="183">
        <f t="shared" si="9"/>
        <v>0.5</v>
      </c>
    </row>
    <row r="12" spans="3:78">
      <c r="C12" t="s">
        <v>57</v>
      </c>
      <c r="E12" s="14">
        <f t="shared" si="2"/>
        <v>2.6482695228487542E-2</v>
      </c>
      <c r="F12" s="271">
        <v>0.01</v>
      </c>
      <c r="G12" s="144">
        <f t="shared" si="10"/>
        <v>3.6482695228487544E-2</v>
      </c>
      <c r="H12" s="144">
        <f t="shared" si="11"/>
        <v>3.3182695228487546E-2</v>
      </c>
      <c r="I12" s="14"/>
      <c r="J12" s="547">
        <v>0.4</v>
      </c>
      <c r="K12">
        <f t="shared" si="16"/>
        <v>0.1</v>
      </c>
      <c r="L12" s="14">
        <f t="shared" si="17"/>
        <v>3.3E-3</v>
      </c>
      <c r="M12" s="7">
        <f t="shared" si="12"/>
        <v>1703.3657175671385</v>
      </c>
      <c r="N12" s="7">
        <f t="shared" si="3"/>
        <v>2453.2976028771627</v>
      </c>
      <c r="O12" s="7">
        <f t="shared" si="13"/>
        <v>3469.7101577495555</v>
      </c>
      <c r="P12" s="7">
        <f t="shared" si="13"/>
        <v>4758.161924790511</v>
      </c>
      <c r="Q12" s="7">
        <f t="shared" si="13"/>
        <v>6346.0962518785491</v>
      </c>
      <c r="R12" s="7">
        <f t="shared" si="13"/>
        <v>8254.3725149345337</v>
      </c>
      <c r="S12" s="7">
        <f t="shared" si="13"/>
        <v>10496.463080257025</v>
      </c>
      <c r="T12" s="7">
        <f t="shared" si="13"/>
        <v>13078.244548073028</v>
      </c>
      <c r="U12" s="7">
        <f t="shared" si="13"/>
        <v>15998.321601032469</v>
      </c>
      <c r="V12" s="7">
        <f t="shared" si="13"/>
        <v>19248.775173056918</v>
      </c>
      <c r="W12" s="7">
        <f t="shared" si="13"/>
        <v>22816.204794587749</v>
      </c>
      <c r="X12" s="7">
        <f t="shared" si="13"/>
        <v>26682.934190034583</v>
      </c>
      <c r="Y12" s="7">
        <f t="shared" si="13"/>
        <v>30828.263548559938</v>
      </c>
      <c r="Z12" s="7">
        <f t="shared" si="13"/>
        <v>35229.675002842363</v>
      </c>
      <c r="AA12" s="7">
        <f t="shared" si="13"/>
        <v>39863.924204778647</v>
      </c>
      <c r="AB12" s="7">
        <f t="shared" si="13"/>
        <v>44707.976379292617</v>
      </c>
      <c r="AC12" s="7">
        <f t="shared" si="13"/>
        <v>49739.76729342818</v>
      </c>
      <c r="AD12" s="7">
        <f t="shared" si="13"/>
        <v>54938.786955768221</v>
      </c>
      <c r="AE12" s="7">
        <f t="shared" si="19"/>
        <v>60286.496319041085</v>
      </c>
      <c r="AF12" s="7">
        <f t="shared" si="19"/>
        <v>65766.59520418063</v>
      </c>
      <c r="AG12" s="7">
        <f t="shared" si="19"/>
        <v>71365.163852085403</v>
      </c>
      <c r="AH12" s="7">
        <f t="shared" si="19"/>
        <v>77070.701815788576</v>
      </c>
      <c r="AI12" s="7">
        <f t="shared" si="19"/>
        <v>82874.087178397065</v>
      </c>
      <c r="AJ12" s="7">
        <f t="shared" si="19"/>
        <v>88768.477056694057</v>
      </c>
      <c r="AK12" s="7">
        <f t="shared" si="19"/>
        <v>94749.167615185725</v>
      </c>
      <c r="AL12" s="7">
        <f t="shared" si="19"/>
        <v>100813.42880859225</v>
      </c>
      <c r="AM12" s="7">
        <f t="shared" si="19"/>
        <v>106960.32609504985</v>
      </c>
      <c r="AN12" s="7">
        <f t="shared" si="19"/>
        <v>113190.53860876705</v>
      </c>
      <c r="AO12" s="7">
        <f t="shared" si="19"/>
        <v>119506.18085482619</v>
      </c>
      <c r="AP12" s="7">
        <f t="shared" si="19"/>
        <v>125910.6329334529</v>
      </c>
      <c r="AQ12" s="7">
        <f t="shared" si="19"/>
        <v>132408.38261765146</v>
      </c>
      <c r="AR12" s="7">
        <f t="shared" si="19"/>
        <v>139004.88127183387</v>
      </c>
      <c r="AS12" s="7">
        <f t="shared" si="19"/>
        <v>145706.4145709099</v>
      </c>
      <c r="AT12" s="7">
        <f t="shared" si="19"/>
        <v>152519.98821425668</v>
      </c>
      <c r="AU12" s="7">
        <f t="shared" si="19"/>
        <v>159453.22828158148</v>
      </c>
      <c r="AV12" s="7">
        <f t="shared" si="19"/>
        <v>166514.29550533829</v>
      </c>
      <c r="AW12" s="7">
        <f t="shared" si="19"/>
        <v>173711.81249913434</v>
      </c>
      <c r="AX12" s="7">
        <f t="shared" si="19"/>
        <v>181054.80285096329</v>
      </c>
      <c r="AY12" s="7">
        <f t="shared" si="19"/>
        <v>188552.64093709798</v>
      </c>
      <c r="AZ12" s="7">
        <f t="shared" si="19"/>
        <v>196215.01131517178</v>
      </c>
      <c r="BA12" s="7">
        <f t="shared" si="19"/>
        <v>204051.87659603605</v>
      </c>
      <c r="BB12" s="7">
        <f t="shared" si="19"/>
        <v>212073.45275999085</v>
      </c>
      <c r="BC12" s="7">
        <f t="shared" si="19"/>
        <v>220290.19096379445</v>
      </c>
      <c r="BD12" s="7">
        <f t="shared" si="19"/>
        <v>228712.76497297015</v>
      </c>
      <c r="BE12" s="7">
        <f t="shared" si="19"/>
        <v>237352.06344396633</v>
      </c>
      <c r="BF12" s="7">
        <f t="shared" si="19"/>
        <v>246219.18636895879</v>
      </c>
      <c r="BG12" s="7">
        <f t="shared" si="19"/>
        <v>255325.44508005193</v>
      </c>
      <c r="BH12" s="7">
        <f t="shared" si="19"/>
        <v>264682.3652878172</v>
      </c>
      <c r="BI12" s="7">
        <f t="shared" si="19"/>
        <v>274301.69270069519</v>
      </c>
      <c r="BJ12" s="7">
        <f t="shared" si="19"/>
        <v>284195.40083646064</v>
      </c>
      <c r="BK12" s="7">
        <f t="shared" si="19"/>
        <v>294375.70069474191</v>
      </c>
      <c r="BL12" s="7">
        <f t="shared" si="19"/>
        <v>304855.05201076512</v>
      </c>
      <c r="BM12" s="7">
        <f t="shared" si="19"/>
        <v>315646.17585546558</v>
      </c>
      <c r="BN12" s="7">
        <f t="shared" si="19"/>
        <v>326762.06838637521</v>
      </c>
      <c r="BO12" s="7">
        <f t="shared" si="19"/>
        <v>338216.01558777649</v>
      </c>
      <c r="BP12" s="7">
        <f t="shared" si="19"/>
        <v>350021.60886805737</v>
      </c>
      <c r="BQ12" s="7">
        <f t="shared" si="19"/>
        <v>362192.76140752592</v>
      </c>
      <c r="BR12" s="7">
        <f t="shared" si="19"/>
        <v>374743.72517163947</v>
      </c>
      <c r="BS12" s="7">
        <f t="shared" si="19"/>
        <v>387689.10852312902</v>
      </c>
      <c r="BT12" s="7">
        <f t="shared" si="19"/>
        <v>401043.89438227424</v>
      </c>
      <c r="BU12" s="183">
        <f t="shared" si="5"/>
        <v>4.0783637764605862E-2</v>
      </c>
      <c r="BV12" s="183">
        <f t="shared" si="6"/>
        <v>0.16413737271808693</v>
      </c>
      <c r="BW12" s="183">
        <f t="shared" si="7"/>
        <v>0.30245556062018858</v>
      </c>
      <c r="BX12" s="183">
        <f t="shared" si="8"/>
        <v>0.3628532190946761</v>
      </c>
      <c r="BY12" s="183"/>
      <c r="BZ12" s="183">
        <f t="shared" si="9"/>
        <v>0.4</v>
      </c>
    </row>
    <row r="13" spans="3:78">
      <c r="C13" t="s">
        <v>58</v>
      </c>
      <c r="E13" s="14">
        <f t="shared" si="2"/>
        <v>1.926661009086492E-2</v>
      </c>
      <c r="F13" s="271">
        <v>0.01</v>
      </c>
      <c r="G13" s="144">
        <f t="shared" si="10"/>
        <v>2.9266610090864918E-2</v>
      </c>
      <c r="H13" s="144">
        <f t="shared" si="11"/>
        <v>2.5966610090864917E-2</v>
      </c>
      <c r="I13" s="14"/>
      <c r="J13" s="547">
        <v>0.7</v>
      </c>
      <c r="K13">
        <f t="shared" si="16"/>
        <v>0.1</v>
      </c>
      <c r="L13" s="14">
        <f t="shared" si="17"/>
        <v>3.3E-3</v>
      </c>
      <c r="M13" s="7">
        <f t="shared" si="12"/>
        <v>8207.8497742914424</v>
      </c>
      <c r="N13" s="7">
        <f t="shared" si="3"/>
        <v>10998.480059226418</v>
      </c>
      <c r="O13" s="7">
        <f t="shared" si="13"/>
        <v>14158.628800351009</v>
      </c>
      <c r="P13" s="7">
        <f t="shared" si="13"/>
        <v>17840.138466678389</v>
      </c>
      <c r="Q13" s="7">
        <f t="shared" si="13"/>
        <v>22048.221475525534</v>
      </c>
      <c r="R13" s="7">
        <f t="shared" si="13"/>
        <v>26777.380291286638</v>
      </c>
      <c r="S13" s="7">
        <f t="shared" si="13"/>
        <v>32012.707555027111</v>
      </c>
      <c r="T13" s="7">
        <f t="shared" si="13"/>
        <v>37731.558232531592</v>
      </c>
      <c r="U13" s="7">
        <f t="shared" si="13"/>
        <v>43905.404843653036</v>
      </c>
      <c r="V13" s="7">
        <f t="shared" si="13"/>
        <v>50501.713263256454</v>
      </c>
      <c r="W13" s="7">
        <f t="shared" si="13"/>
        <v>57485.7129355121</v>
      </c>
      <c r="X13" s="7">
        <f t="shared" si="13"/>
        <v>64821.974235709124</v>
      </c>
      <c r="Y13" s="7">
        <f t="shared" si="13"/>
        <v>72475.741926389324</v>
      </c>
      <c r="Z13" s="7">
        <f t="shared" si="13"/>
        <v>80414.004109133035</v>
      </c>
      <c r="AA13" s="7">
        <f t="shared" si="13"/>
        <v>88606.299469238598</v>
      </c>
      <c r="AB13" s="7">
        <f t="shared" si="13"/>
        <v>97025.28192876195</v>
      </c>
      <c r="AC13" s="7">
        <f t="shared" si="13"/>
        <v>105647.07183996079</v>
      </c>
      <c r="AD13" s="7">
        <f t="shared" si="13"/>
        <v>114451.42773591938</v>
      </c>
      <c r="AE13" s="7">
        <f t="shared" si="19"/>
        <v>123421.77368100618</v>
      </c>
      <c r="AF13" s="7">
        <f t="shared" si="19"/>
        <v>132545.11562242018</v>
      </c>
      <c r="AG13" s="7">
        <f t="shared" si="19"/>
        <v>141811.87684720234</v>
      </c>
      <c r="AH13" s="7">
        <f t="shared" si="19"/>
        <v>151215.67849252332</v>
      </c>
      <c r="AI13" s="7">
        <f t="shared" si="19"/>
        <v>160753.08662425258</v>
      </c>
      <c r="AJ13" s="7">
        <f t="shared" si="19"/>
        <v>170423.34308658837</v>
      </c>
      <c r="AK13" s="7">
        <f t="shared" si="19"/>
        <v>180228.09337918076</v>
      </c>
      <c r="AL13" s="7">
        <f t="shared" si="19"/>
        <v>190171.12136776562</v>
      </c>
      <c r="AM13" s="7">
        <f t="shared" si="19"/>
        <v>200258.09772757089</v>
      </c>
      <c r="AN13" s="7">
        <f t="shared" si="19"/>
        <v>210496.34664843424</v>
      </c>
      <c r="AO13" s="7">
        <f t="shared" si="19"/>
        <v>220894.6334558611</v>
      </c>
      <c r="AP13" s="7">
        <f t="shared" si="19"/>
        <v>231462.9743645144</v>
      </c>
      <c r="AQ13" s="7">
        <f t="shared" si="19"/>
        <v>242212.46851435732</v>
      </c>
      <c r="AR13" s="7">
        <f t="shared" si="19"/>
        <v>253155.15167969649</v>
      </c>
      <c r="AS13" s="7">
        <f t="shared" si="19"/>
        <v>264303.87052719266</v>
      </c>
      <c r="AT13" s="7">
        <f t="shared" si="19"/>
        <v>275672.1759769374</v>
      </c>
      <c r="AU13" s="7">
        <f t="shared" si="19"/>
        <v>287274.23404517473</v>
      </c>
      <c r="AV13" s="7">
        <f t="shared" si="19"/>
        <v>299124.75248021103</v>
      </c>
      <c r="AW13" s="7">
        <f t="shared" si="19"/>
        <v>311238.92151377513</v>
      </c>
      <c r="AX13" s="7">
        <f t="shared" si="19"/>
        <v>323632.36711426964</v>
      </c>
      <c r="AY13" s="7">
        <f t="shared" si="19"/>
        <v>336321.11522718589</v>
      </c>
      <c r="AZ13" s="7">
        <f t="shared" si="19"/>
        <v>349321.56560721569</v>
      </c>
      <c r="BA13" s="7">
        <f t="shared" si="19"/>
        <v>362650.47397577163</v>
      </c>
      <c r="BB13" s="7">
        <f t="shared" si="19"/>
        <v>376324.94136918365</v>
      </c>
      <c r="BC13" s="7">
        <f t="shared" si="19"/>
        <v>390362.40967153508</v>
      </c>
      <c r="BD13" s="7">
        <f t="shared" si="19"/>
        <v>404780.66244848853</v>
      </c>
      <c r="BE13" s="7">
        <f t="shared" si="19"/>
        <v>419597.8303123978</v>
      </c>
      <c r="BF13" s="7">
        <f t="shared" si="19"/>
        <v>434832.40015337087</v>
      </c>
      <c r="BG13" s="7">
        <f t="shared" si="19"/>
        <v>450503.22766530828</v>
      </c>
      <c r="BH13" s="7">
        <f t="shared" si="19"/>
        <v>466629.55268032884</v>
      </c>
      <c r="BI13" s="7">
        <f t="shared" si="19"/>
        <v>483231.01689982053</v>
      </c>
      <c r="BJ13" s="7">
        <f t="shared" si="19"/>
        <v>500327.6836761866</v>
      </c>
      <c r="BK13" s="7">
        <f t="shared" si="19"/>
        <v>517940.05955690978</v>
      </c>
      <c r="BL13" s="7">
        <f t="shared" si="19"/>
        <v>536089.11735260754</v>
      </c>
      <c r="BM13" s="7">
        <f t="shared" si="19"/>
        <v>554796.32053404488</v>
      </c>
      <c r="BN13" s="7">
        <f t="shared" si="19"/>
        <v>574083.64880038647</v>
      </c>
      <c r="BO13" s="7">
        <f t="shared" si="19"/>
        <v>593973.62469299138</v>
      </c>
      <c r="BP13" s="7">
        <f t="shared" si="19"/>
        <v>614489.34115645988</v>
      </c>
      <c r="BQ13" s="7">
        <f t="shared" si="19"/>
        <v>635654.48997202131</v>
      </c>
      <c r="BR13" s="7">
        <f t="shared" si="19"/>
        <v>657493.39100825647</v>
      </c>
      <c r="BS13" s="7">
        <f t="shared" si="19"/>
        <v>680031.02225104393</v>
      </c>
      <c r="BT13" s="7">
        <f t="shared" si="19"/>
        <v>703293.05058895668</v>
      </c>
      <c r="BU13" s="183">
        <f t="shared" si="5"/>
        <v>0.19652031772666581</v>
      </c>
      <c r="BV13" s="183">
        <f t="shared" si="6"/>
        <v>0.43063615519785087</v>
      </c>
      <c r="BW13" s="183">
        <f t="shared" si="7"/>
        <v>0.60101859785989065</v>
      </c>
      <c r="BX13" s="183">
        <f t="shared" si="8"/>
        <v>0.66376140368008751</v>
      </c>
      <c r="BY13" s="183"/>
      <c r="BZ13" s="183">
        <f t="shared" si="9"/>
        <v>0.7</v>
      </c>
    </row>
    <row r="14" spans="3:78">
      <c r="C14" t="s">
        <v>114</v>
      </c>
      <c r="E14" s="14">
        <f t="shared" si="2"/>
        <v>2.3825929457759708E-2</v>
      </c>
      <c r="F14" s="271">
        <v>-5.0000000000000001E-3</v>
      </c>
      <c r="G14" s="144">
        <f t="shared" si="10"/>
        <v>1.8825929457759707E-2</v>
      </c>
      <c r="H14" s="144">
        <f t="shared" si="11"/>
        <v>1.5525929457759706E-2</v>
      </c>
      <c r="I14" s="14"/>
      <c r="J14" s="547">
        <v>0.9</v>
      </c>
      <c r="K14">
        <f t="shared" si="16"/>
        <v>0.1</v>
      </c>
      <c r="L14" s="14">
        <f t="shared" si="17"/>
        <v>3.3E-3</v>
      </c>
      <c r="M14" s="7">
        <f t="shared" si="12"/>
        <v>29744.220284766441</v>
      </c>
      <c r="N14" s="7">
        <f t="shared" si="3"/>
        <v>35905.630856054406</v>
      </c>
      <c r="O14" s="7">
        <f t="shared" si="13"/>
        <v>42109.738428636992</v>
      </c>
      <c r="P14" s="7">
        <f t="shared" si="13"/>
        <v>48790.793453261089</v>
      </c>
      <c r="Q14" s="7">
        <f t="shared" si="13"/>
        <v>55915.691959661446</v>
      </c>
      <c r="R14" s="7">
        <f t="shared" si="13"/>
        <v>63449.274448760872</v>
      </c>
      <c r="S14" s="7">
        <f t="shared" si="13"/>
        <v>71355.847815572226</v>
      </c>
      <c r="T14" s="7">
        <f t="shared" si="13"/>
        <v>79600.470535208122</v>
      </c>
      <c r="U14" s="7">
        <f t="shared" si="13"/>
        <v>88149.983948554058</v>
      </c>
      <c r="V14" s="7">
        <f t="shared" si="13"/>
        <v>96973.793501382039</v>
      </c>
      <c r="W14" s="7">
        <f t="shared" si="13"/>
        <v>106044.41844279552</v>
      </c>
      <c r="X14" s="7">
        <f t="shared" si="13"/>
        <v>115337.83749892526</v>
      </c>
      <c r="Y14" s="7">
        <f t="shared" si="13"/>
        <v>124833.66245239736</v>
      </c>
      <c r="Z14" s="7">
        <f t="shared" si="13"/>
        <v>134515.17250493955</v>
      </c>
      <c r="AA14" s="7">
        <f t="shared" si="13"/>
        <v>144369.24083380305</v>
      </c>
      <c r="AB14" s="7">
        <f t="shared" si="13"/>
        <v>154386.18177034537</v>
      </c>
      <c r="AC14" s="7">
        <f t="shared" si="13"/>
        <v>164559.54324167085</v>
      </c>
      <c r="AD14" s="7">
        <f t="shared" si="13"/>
        <v>174885.86504929682</v>
      </c>
      <c r="AE14" s="7">
        <f t="shared" ref="AE14:BT15" si="20">+AD14*(AE$4/AD$4)*(AD$4*$J14/AD14)^$K14</f>
        <v>185364.4195744732</v>
      </c>
      <c r="AF14" s="7">
        <f t="shared" si="20"/>
        <v>195996.94782613983</v>
      </c>
      <c r="AG14" s="7">
        <f t="shared" si="20"/>
        <v>206787.40050968627</v>
      </c>
      <c r="AH14" s="7">
        <f t="shared" si="20"/>
        <v>217741.69104323426</v>
      </c>
      <c r="AI14" s="7">
        <f t="shared" si="20"/>
        <v>228867.46518299312</v>
      </c>
      <c r="AJ14" s="7">
        <f t="shared" si="20"/>
        <v>240173.89010848454</v>
      </c>
      <c r="AK14" s="7">
        <f t="shared" si="20"/>
        <v>251671.46441263775</v>
      </c>
      <c r="AL14" s="7">
        <f t="shared" si="20"/>
        <v>263371.84938386793</v>
      </c>
      <c r="AM14" s="7">
        <f t="shared" si="20"/>
        <v>275287.72119934188</v>
      </c>
      <c r="AN14" s="7">
        <f t="shared" si="20"/>
        <v>287432.64311608853</v>
      </c>
      <c r="AO14" s="7">
        <f t="shared" si="20"/>
        <v>299820.95640037878</v>
      </c>
      <c r="AP14" s="7">
        <f t="shared" si="20"/>
        <v>312467.68853348243</v>
      </c>
      <c r="AQ14" s="7">
        <f t="shared" si="20"/>
        <v>325388.4771378953</v>
      </c>
      <c r="AR14" s="7">
        <f t="shared" si="20"/>
        <v>338599.50805323565</v>
      </c>
      <c r="AS14" s="7">
        <f t="shared" si="20"/>
        <v>352117.46603188931</v>
      </c>
      <c r="AT14" s="7">
        <f t="shared" si="20"/>
        <v>365959.49660280318</v>
      </c>
      <c r="AU14" s="7">
        <f t="shared" si="20"/>
        <v>380143.1777535227</v>
      </c>
      <c r="AV14" s="7">
        <f t="shared" si="20"/>
        <v>394686.50019508315</v>
      </c>
      <c r="AW14" s="7">
        <f t="shared" si="20"/>
        <v>409607.85509395128</v>
      </c>
      <c r="AX14" s="7">
        <f t="shared" si="20"/>
        <v>424926.02827437542</v>
      </c>
      <c r="AY14" s="7">
        <f t="shared" si="20"/>
        <v>440660.20000948041</v>
      </c>
      <c r="AZ14" s="7">
        <f t="shared" si="20"/>
        <v>456829.94962780725</v>
      </c>
      <c r="BA14" s="7">
        <f t="shared" si="20"/>
        <v>473455.26426229975</v>
      </c>
      <c r="BB14" s="7">
        <f t="shared" si="20"/>
        <v>490556.55116028973</v>
      </c>
      <c r="BC14" s="7">
        <f t="shared" si="20"/>
        <v>508154.65305562416</v>
      </c>
      <c r="BD14" s="7">
        <f t="shared" si="20"/>
        <v>526270.86617789767</v>
      </c>
      <c r="BE14" s="7">
        <f t="shared" si="20"/>
        <v>544926.96053920861</v>
      </c>
      <c r="BF14" s="7">
        <f t="shared" si="20"/>
        <v>564145.20219650446</v>
      </c>
      <c r="BG14" s="7">
        <f t="shared" si="20"/>
        <v>583948.37723806489</v>
      </c>
      <c r="BH14" s="7">
        <f t="shared" si="20"/>
        <v>604359.81728665554</v>
      </c>
      <c r="BI14" s="7">
        <f t="shared" si="20"/>
        <v>625403.426350047</v>
      </c>
      <c r="BJ14" s="7">
        <f t="shared" si="20"/>
        <v>647103.70888258389</v>
      </c>
      <c r="BK14" s="7">
        <f t="shared" si="20"/>
        <v>669485.79894989647</v>
      </c>
      <c r="BL14" s="7">
        <f t="shared" si="20"/>
        <v>692575.49041327008</v>
      </c>
      <c r="BM14" s="7">
        <f t="shared" si="20"/>
        <v>716399.2680711071</v>
      </c>
      <c r="BN14" s="7">
        <f t="shared" si="20"/>
        <v>740984.33971282293</v>
      </c>
      <c r="BO14" s="7">
        <f t="shared" si="20"/>
        <v>766358.66905580077</v>
      </c>
      <c r="BP14" s="7">
        <f t="shared" si="20"/>
        <v>792551.00954908004</v>
      </c>
      <c r="BQ14" s="7">
        <f t="shared" si="20"/>
        <v>819590.93903857877</v>
      </c>
      <c r="BR14" s="7">
        <f t="shared" si="20"/>
        <v>847508.89529814105</v>
      </c>
      <c r="BS14" s="7">
        <f t="shared" si="20"/>
        <v>876336.21243879967</v>
      </c>
      <c r="BT14" s="7">
        <f t="shared" si="20"/>
        <v>906105.15821556514</v>
      </c>
      <c r="BU14" s="183">
        <f t="shared" si="5"/>
        <v>0.71216503489171734</v>
      </c>
      <c r="BV14" s="183">
        <f t="shared" si="6"/>
        <v>0.82691098756780479</v>
      </c>
      <c r="BW14" s="183">
        <f t="shared" si="7"/>
        <v>0.87639396835100236</v>
      </c>
      <c r="BX14" s="183">
        <f t="shared" si="8"/>
        <v>0.89169774640884381</v>
      </c>
      <c r="BY14" s="183"/>
      <c r="BZ14" s="183">
        <f t="shared" si="9"/>
        <v>0.9</v>
      </c>
    </row>
    <row r="15" spans="3:78">
      <c r="C15" t="s">
        <v>32</v>
      </c>
      <c r="E15" s="14">
        <f t="shared" si="2"/>
        <v>2.7948054705052162E-2</v>
      </c>
      <c r="F15" s="271">
        <v>0</v>
      </c>
      <c r="G15" s="144">
        <f t="shared" si="10"/>
        <v>2.7948054705052162E-2</v>
      </c>
      <c r="H15" s="144">
        <f t="shared" si="11"/>
        <v>2.4648054705052162E-2</v>
      </c>
      <c r="I15" s="14"/>
      <c r="J15" s="547">
        <v>0.6</v>
      </c>
      <c r="K15">
        <f t="shared" si="16"/>
        <v>0.1</v>
      </c>
      <c r="L15" s="14">
        <f t="shared" si="17"/>
        <v>3.3E-3</v>
      </c>
      <c r="M15" s="7">
        <f t="shared" si="12"/>
        <v>2794.7088411724071</v>
      </c>
      <c r="N15" s="7">
        <f t="shared" si="3"/>
        <v>3695.8422696769981</v>
      </c>
      <c r="O15" s="7">
        <f t="shared" si="13"/>
        <v>5224.7943098970609</v>
      </c>
      <c r="P15" s="7">
        <f t="shared" si="13"/>
        <v>7162.2049359929506</v>
      </c>
      <c r="Q15" s="7">
        <f t="shared" si="13"/>
        <v>9549.1024815060064</v>
      </c>
      <c r="R15" s="7">
        <f t="shared" si="13"/>
        <v>12416.623136938475</v>
      </c>
      <c r="S15" s="7">
        <f t="shared" si="13"/>
        <v>15784.818781344427</v>
      </c>
      <c r="T15" s="7">
        <f t="shared" si="13"/>
        <v>19662.355129566855</v>
      </c>
      <c r="U15" s="7">
        <f t="shared" si="13"/>
        <v>24047.006590701047</v>
      </c>
      <c r="V15" s="7">
        <f t="shared" si="13"/>
        <v>28926.784854693171</v>
      </c>
      <c r="W15" s="7">
        <f t="shared" si="13"/>
        <v>34281.50590952194</v>
      </c>
      <c r="X15" s="7">
        <f t="shared" si="13"/>
        <v>40084.599374727019</v>
      </c>
      <c r="Y15" s="7">
        <f t="shared" si="13"/>
        <v>46304.985769975989</v>
      </c>
      <c r="Z15" s="7">
        <f t="shared" si="13"/>
        <v>52908.882096693225</v>
      </c>
      <c r="AA15" s="7">
        <f t="shared" si="13"/>
        <v>59861.43563472361</v>
      </c>
      <c r="AB15" s="7">
        <f t="shared" si="13"/>
        <v>67128.124024011908</v>
      </c>
      <c r="AC15" s="7">
        <f t="shared" si="13"/>
        <v>74675.892682917663</v>
      </c>
      <c r="AD15" s="7">
        <f t="shared" si="13"/>
        <v>82474.026570888265</v>
      </c>
      <c r="AE15" s="7">
        <f t="shared" si="20"/>
        <v>90494.771886816481</v>
      </c>
      <c r="AF15" s="7">
        <f t="shared" si="20"/>
        <v>98713.735125785868</v>
      </c>
      <c r="AG15" s="7">
        <f t="shared" si="20"/>
        <v>107110.09313194889</v>
      </c>
      <c r="AH15" s="7">
        <f t="shared" si="20"/>
        <v>115666.64969758751</v>
      </c>
      <c r="AI15" s="7">
        <f t="shared" si="20"/>
        <v>124369.77313713175</v>
      </c>
      <c r="AJ15" s="7">
        <f t="shared" si="20"/>
        <v>133209.24621028552</v>
      </c>
      <c r="AK15" s="7">
        <f t="shared" si="20"/>
        <v>142178.05565963362</v>
      </c>
      <c r="AL15" s="7">
        <f t="shared" si="20"/>
        <v>151272.14411897529</v>
      </c>
      <c r="AM15" s="7">
        <f t="shared" si="20"/>
        <v>160490.14269057871</v>
      </c>
      <c r="AN15" s="7">
        <f t="shared" si="20"/>
        <v>169833.09836727686</v>
      </c>
      <c r="AO15" s="7">
        <f t="shared" si="20"/>
        <v>179304.20684524506</v>
      </c>
      <c r="AP15" s="7">
        <f t="shared" si="20"/>
        <v>188908.55819922485</v>
      </c>
      <c r="AQ15" s="7">
        <f t="shared" si="20"/>
        <v>198652.90037517031</v>
      </c>
      <c r="AR15" s="7">
        <f t="shared" si="20"/>
        <v>208545.42345825923</v>
      </c>
      <c r="AS15" s="7">
        <f t="shared" si="20"/>
        <v>218595.56613823885</v>
      </c>
      <c r="AT15" s="7">
        <f t="shared" si="20"/>
        <v>228813.84465165893</v>
      </c>
      <c r="AU15" s="7">
        <f t="shared" si="20"/>
        <v>239211.70366355623</v>
      </c>
      <c r="AV15" s="7">
        <f t="shared" si="20"/>
        <v>249801.38799582783</v>
      </c>
      <c r="AW15" s="7">
        <f t="shared" si="20"/>
        <v>260595.8337591099</v>
      </c>
      <c r="AX15" s="7">
        <f t="shared" si="20"/>
        <v>271608.57725085021</v>
      </c>
      <c r="AY15" s="7">
        <f t="shared" si="20"/>
        <v>282853.67990400392</v>
      </c>
      <c r="AZ15" s="7">
        <f t="shared" si="20"/>
        <v>294345.66757566214</v>
      </c>
      <c r="BA15" s="7">
        <f t="shared" si="20"/>
        <v>306099.48252703273</v>
      </c>
      <c r="BB15" s="7">
        <f t="shared" si="20"/>
        <v>318130.44654549175</v>
      </c>
      <c r="BC15" s="7">
        <f t="shared" si="20"/>
        <v>330454.23378074821</v>
      </c>
      <c r="BD15" s="7">
        <f t="shared" si="20"/>
        <v>343086.8519993262</v>
      </c>
      <c r="BE15" s="7">
        <f t="shared" si="20"/>
        <v>356044.63109653274</v>
      </c>
      <c r="BF15" s="7">
        <f t="shared" si="20"/>
        <v>369344.21783728566</v>
      </c>
      <c r="BG15" s="7">
        <f t="shared" si="20"/>
        <v>383002.57592295198</v>
      </c>
      <c r="BH15" s="7">
        <f t="shared" si="20"/>
        <v>397036.99059843243</v>
      </c>
      <c r="BI15" s="7">
        <f t="shared" si="20"/>
        <v>411465.07712091797</v>
      </c>
      <c r="BJ15" s="7">
        <f t="shared" si="20"/>
        <v>426304.79250856832</v>
      </c>
      <c r="BK15" s="7">
        <f t="shared" si="20"/>
        <v>441574.45007387211</v>
      </c>
      <c r="BL15" s="7">
        <f t="shared" si="20"/>
        <v>457292.73632305575</v>
      </c>
      <c r="BM15" s="7">
        <f t="shared" si="20"/>
        <v>473478.72987021756</v>
      </c>
      <c r="BN15" s="7">
        <f t="shared" si="20"/>
        <v>490151.92207362497</v>
      </c>
      <c r="BO15" s="7">
        <f t="shared" si="20"/>
        <v>507332.23915262328</v>
      </c>
      <c r="BP15" s="7">
        <f t="shared" si="20"/>
        <v>525040.06558765844</v>
      </c>
      <c r="BQ15" s="7">
        <f t="shared" si="20"/>
        <v>543296.26864381507</v>
      </c>
      <c r="BR15" s="7">
        <f t="shared" si="20"/>
        <v>562122.22389073251</v>
      </c>
      <c r="BS15" s="7">
        <f t="shared" si="20"/>
        <v>581539.84161948436</v>
      </c>
      <c r="BT15" s="7">
        <f t="shared" si="20"/>
        <v>601571.59408060519</v>
      </c>
      <c r="BU15" s="183">
        <f t="shared" si="5"/>
        <v>6.6913635668744392E-2</v>
      </c>
      <c r="BV15" s="183">
        <f t="shared" si="6"/>
        <v>0.24666330322547247</v>
      </c>
      <c r="BW15" s="183">
        <f t="shared" si="7"/>
        <v>0.45394757774885353</v>
      </c>
      <c r="BX15" s="183">
        <f t="shared" si="8"/>
        <v>0.54439033963409544</v>
      </c>
      <c r="BY15" s="183"/>
      <c r="BZ15" s="183">
        <f t="shared" si="9"/>
        <v>0.6</v>
      </c>
    </row>
    <row r="16" spans="3:78">
      <c r="C16" s="1" t="s">
        <v>255</v>
      </c>
      <c r="E16" s="14"/>
      <c r="G16" s="144"/>
      <c r="J16" s="546">
        <f>+AVERAGE(J5:J15)</f>
        <v>0.65454545454545454</v>
      </c>
      <c r="L16" s="1" t="s">
        <v>259</v>
      </c>
      <c r="M16" s="7">
        <f>+SUMPRODUCT(M4:M15*$A$21:$A32)/SUM($A$21:$A$32)</f>
        <v>8638.2595376147347</v>
      </c>
      <c r="N16" s="7">
        <f>+SUMPRODUCT(N4:N15*$A$21:$A32)/SUM($A$21:$A$32)</f>
        <v>11333.513109016103</v>
      </c>
      <c r="O16" s="7">
        <f>+SUMPRODUCT(O4:O15*$A$21:$A32)/SUM($A$21:$A$32)</f>
        <v>14042.617430789982</v>
      </c>
      <c r="P16" s="7">
        <f>+SUMPRODUCT(P4:P15*$A$21:$A32)/SUM($A$21:$A$32)</f>
        <v>17163.00613050324</v>
      </c>
      <c r="Q16" s="7">
        <f>+SUMPRODUCT(Q4:Q15*$A$21:$A32)/SUM($A$21:$A$32)</f>
        <v>20705.937948499217</v>
      </c>
      <c r="R16" s="7">
        <f>+SUMPRODUCT(R4:R15*$A$21:$A32)/SUM($A$21:$A$32)</f>
        <v>24674.921588479978</v>
      </c>
      <c r="S16" s="7">
        <f>+SUMPRODUCT(S4:S15*$A$21:$A32)/SUM($A$21:$A$32)</f>
        <v>29065.999971880905</v>
      </c>
      <c r="T16" s="7">
        <f>+SUMPRODUCT(T4:T15*$A$21:$A32)/SUM($A$21:$A$32)</f>
        <v>33868.454441339774</v>
      </c>
      <c r="U16" s="7">
        <f>+SUMPRODUCT(U4:U15*$A$21:$A32)/SUM($A$21:$A$32)</f>
        <v>39065.822550584548</v>
      </c>
      <c r="V16" s="7">
        <f>+SUMPRODUCT(V4:V15*$A$21:$A32)/SUM($A$21:$A$32)</f>
        <v>44637.111202584296</v>
      </c>
      <c r="W16" s="7">
        <f>+SUMPRODUCT(W4:W15*$A$21:$A32)/SUM($A$21:$A$32)</f>
        <v>50558.091188824466</v>
      </c>
      <c r="X16" s="7">
        <f>+SUMPRODUCT(X4:X15*$A$21:$A32)/SUM($A$21:$A$32)</f>
        <v>56802.57489126498</v>
      </c>
      <c r="Y16" s="7">
        <f>+SUMPRODUCT(Y4:Y15*$A$21:$A32)/SUM($A$21:$A$32)</f>
        <v>63343.600965311707</v>
      </c>
      <c r="Z16" s="7">
        <f>+SUMPRODUCT(Z4:Z15*$A$21:$A32)/SUM($A$21:$A$32)</f>
        <v>70154.473804042747</v>
      </c>
      <c r="AA16" s="7">
        <f>+SUMPRODUCT(AA4:AA15*$A$21:$A32)/SUM($A$21:$A$32)</f>
        <v>77209.628204579611</v>
      </c>
      <c r="AB16" s="7">
        <f>+SUMPRODUCT(AB4:AB15*$A$21:$A32)/SUM($A$21:$A$32)</f>
        <v>84485.308870947658</v>
      </c>
      <c r="AC16" s="7">
        <f>+SUMPRODUCT(AC4:AC15*$A$21:$A32)/SUM($A$21:$A$32)</f>
        <v>91960.069243494057</v>
      </c>
      <c r="AD16" s="7">
        <f>+SUMPRODUCT(AD4:AD15*$A$21:$A32)/SUM($A$21:$A$32)</f>
        <v>99615.104522974056</v>
      </c>
      <c r="AE16" s="7">
        <f>+SUMPRODUCT(AE4:AE15*$A$21:$A32)/SUM($A$21:$A$32)</f>
        <v>107434.44008017352</v>
      </c>
      <c r="AF16" s="7">
        <f>+SUMPRODUCT(AF4:AF15*$A$21:$A32)/SUM($A$21:$A$32)</f>
        <v>115404.99942060796</v>
      </c>
      <c r="AG16" s="7">
        <f>+SUMPRODUCT(AG4:AG15*$A$21:$A32)/SUM($A$21:$A$32)</f>
        <v>123516.57631543723</v>
      </c>
      <c r="AH16" s="7">
        <f>+SUMPRODUCT(AH4:AH15*$A$21:$A32)/SUM($A$21:$A$32)</f>
        <v>131761.73438850904</v>
      </c>
      <c r="AI16" s="7">
        <f>+SUMPRODUCT(AI4:AI15*$A$21:$A32)/SUM($A$21:$A$32)</f>
        <v>140135.65503404889</v>
      </c>
      <c r="AJ16" s="7">
        <f>+SUMPRODUCT(AJ4:AJ15*$A$21:$A32)/SUM($A$21:$A$32)</f>
        <v>148635.95156241511</v>
      </c>
      <c r="AK16" s="7">
        <f>+SUMPRODUCT(AK4:AK15*$A$21:$A32)/SUM($A$21:$A$32)</f>
        <v>157262.46432644603</v>
      </c>
      <c r="AL16" s="7">
        <f>+SUMPRODUCT(AL4:AL15*$A$21:$A32)/SUM($A$21:$A$32)</f>
        <v>166017.04853778356</v>
      </c>
      <c r="AM16" s="7">
        <f>+SUMPRODUCT(AM4:AM15*$A$21:$A32)/SUM($A$21:$A$32)</f>
        <v>174903.36370818713</v>
      </c>
      <c r="AN16" s="7">
        <f>+SUMPRODUCT(AN4:AN15*$A$21:$A32)/SUM($A$21:$A$32)</f>
        <v>183926.67123348865</v>
      </c>
      <c r="AO16" s="7">
        <f>+SUMPRODUCT(AO4:AO15*$A$21:$A32)/SUM($A$21:$A$32)</f>
        <v>193093.64460892984</v>
      </c>
      <c r="AP16" s="7">
        <f>+SUMPRODUCT(AP4:AP15*$A$21:$A32)/SUM($A$21:$A$32)</f>
        <v>202412.19511753792</v>
      </c>
      <c r="AQ16" s="7">
        <f>+SUMPRODUCT(AQ4:AQ15*$A$21:$A32)/SUM($A$21:$A$32)</f>
        <v>211891.31453794305</v>
      </c>
      <c r="AR16" s="7">
        <f>+SUMPRODUCT(AR4:AR15*$A$21:$A32)/SUM($A$21:$A$32)</f>
        <v>221540.93543223219</v>
      </c>
      <c r="AS16" s="7">
        <f>+SUMPRODUCT(AS4:AS15*$A$21:$A32)/SUM($A$21:$A$32)</f>
        <v>231371.8088510113</v>
      </c>
      <c r="AT16" s="7">
        <f>+SUMPRODUCT(AT4:AT15*$A$21:$A32)/SUM($A$21:$A$32)</f>
        <v>241395.39878510317</v>
      </c>
      <c r="AU16" s="7">
        <f>+SUMPRODUCT(AU4:AU15*$A$21:$A32)/SUM($A$21:$A$32)</f>
        <v>251623.79235796511</v>
      </c>
      <c r="AV16" s="7">
        <f>+SUMPRODUCT(AV4:AV15*$A$21:$A32)/SUM($A$21:$A$32)</f>
        <v>262069.62455173305</v>
      </c>
      <c r="AW16" s="7">
        <f>+SUMPRODUCT(AW4:AW15*$A$21:$A32)/SUM($A$21:$A$32)</f>
        <v>272746.01616016316</v>
      </c>
      <c r="AX16" s="7">
        <f>+SUMPRODUCT(AX4:AX15*$A$21:$A32)/SUM($A$21:$A$32)</f>
        <v>283666.52363668923</v>
      </c>
      <c r="AY16" s="7">
        <f>+SUMPRODUCT(AY4:AY15*$A$21:$A32)/SUM($A$21:$A$32)</f>
        <v>294845.09953354462</v>
      </c>
      <c r="AZ16" s="7">
        <f>+SUMPRODUCT(AZ4:AZ15*$A$21:$A32)/SUM($A$21:$A$32)</f>
        <v>306296.06229128106</v>
      </c>
      <c r="BA16" s="7">
        <f>+SUMPRODUCT(BA4:BA15*$A$21:$A32)/SUM($A$21:$A$32)</f>
        <v>318034.07422381977</v>
      </c>
      <c r="BB16" s="7">
        <f>+SUMPRODUCT(BB4:BB15*$A$21:$A32)/SUM($A$21:$A$32)</f>
        <v>330074.12664246786</v>
      </c>
      <c r="BC16" s="7">
        <f>+SUMPRODUCT(BC4:BC15*$A$21:$A32)/SUM($A$21:$A$32)</f>
        <v>342431.53116583428</v>
      </c>
      <c r="BD16" s="7">
        <f>+SUMPRODUCT(BD4:BD15*$A$21:$A32)/SUM($A$21:$A$32)</f>
        <v>355121.91636611865</v>
      </c>
      <c r="BE16" s="7">
        <f>+SUMPRODUCT(BE4:BE15*$A$21:$A32)/SUM($A$21:$A$32)</f>
        <v>368161.22900228028</v>
      </c>
      <c r="BF16" s="7">
        <f>+SUMPRODUCT(BF4:BF15*$A$21:$A32)/SUM($A$21:$A$32)</f>
        <v>381565.73918485484</v>
      </c>
      <c r="BG16" s="7">
        <f>+SUMPRODUCT(BG4:BG15*$A$21:$A32)/SUM($A$21:$A$32)</f>
        <v>395352.04890432302</v>
      </c>
      <c r="BH16" s="7">
        <f>+SUMPRODUCT(BH4:BH15*$A$21:$A32)/SUM($A$21:$A$32)</f>
        <v>409537.10343428259</v>
      </c>
      <c r="BI16" s="7">
        <f>+SUMPRODUCT(BI4:BI15*$A$21:$A32)/SUM($A$21:$A$32)</f>
        <v>424138.20519207744</v>
      </c>
      <c r="BJ16" s="7">
        <f>+SUMPRODUCT(BJ4:BJ15*$A$21:$A32)/SUM($A$21:$A$32)</f>
        <v>439173.029703137</v>
      </c>
      <c r="BK16" s="7">
        <f>+SUMPRODUCT(BK4:BK15*$A$21:$A32)/SUM($A$21:$A$32)</f>
        <v>454659.64337146661</v>
      </c>
      <c r="BL16" s="7">
        <f>+SUMPRODUCT(BL4:BL15*$A$21:$A32)/SUM($A$21:$A$32)</f>
        <v>470616.52280801901</v>
      </c>
      <c r="BM16" s="7">
        <f>+SUMPRODUCT(BM4:BM15*$A$21:$A32)/SUM($A$21:$A$32)</f>
        <v>487062.5755116535</v>
      </c>
      <c r="BN16" s="7">
        <f>+SUMPRODUCT(BN4:BN15*$A$21:$A32)/SUM($A$21:$A$32)</f>
        <v>504017.16173466074</v>
      </c>
      <c r="BO16" s="7">
        <f>+SUMPRODUCT(BO4:BO15*$A$21:$A32)/SUM($A$21:$A$32)</f>
        <v>521500.11739701481</v>
      </c>
      <c r="BP16" s="7">
        <f>+SUMPRODUCT(BP4:BP15*$A$21:$A32)/SUM($A$21:$A$32)</f>
        <v>539531.77794119064</v>
      </c>
      <c r="BQ16" s="7">
        <f>+SUMPRODUCT(BQ4:BQ15*$A$21:$A32)/SUM($A$21:$A$32)</f>
        <v>558133.00304309872</v>
      </c>
      <c r="BR16" s="7">
        <f>+SUMPRODUCT(BR4:BR15*$A$21:$A32)/SUM($A$21:$A$32)</f>
        <v>577325.20211495704</v>
      </c>
      <c r="BS16" s="7">
        <f>+SUMPRODUCT(BS4:BS15*$A$21:$A32)/SUM($A$21:$A$32)</f>
        <v>597130.36055318941</v>
      </c>
      <c r="BT16" s="7">
        <f>+SUMPRODUCT(BT4:BT15*$A$21:$A32)/SUM($A$21:$A$32)</f>
        <v>617571.06669911754</v>
      </c>
    </row>
    <row r="17" spans="1:106">
      <c r="J17" s="546">
        <f>+STDEV(J5:J15)</f>
        <v>0.17529196424044302</v>
      </c>
      <c r="M17" s="7"/>
      <c r="N17" s="20"/>
      <c r="O17" s="10"/>
      <c r="P17" s="10"/>
      <c r="Q17" s="10"/>
      <c r="R17" s="10"/>
      <c r="S17" s="20"/>
    </row>
    <row r="18" spans="1:106">
      <c r="E18" t="s">
        <v>1159</v>
      </c>
      <c r="M18" t="s">
        <v>256</v>
      </c>
    </row>
    <row r="19" spans="1:106">
      <c r="E19" s="1" t="s">
        <v>285</v>
      </c>
    </row>
    <row r="20" spans="1:106">
      <c r="A20" s="1" t="s">
        <v>286</v>
      </c>
      <c r="E20" s="144" t="s">
        <v>983</v>
      </c>
      <c r="F20" s="144" t="s">
        <v>984</v>
      </c>
      <c r="N20" t="s">
        <v>257</v>
      </c>
      <c r="O20" t="s">
        <v>258</v>
      </c>
    </row>
    <row r="21" spans="1:106">
      <c r="A21" s="272">
        <f>+[5]sum_newregion!AF17/1000000</f>
        <v>296.842578</v>
      </c>
      <c r="C21" s="181" t="s">
        <v>104</v>
      </c>
      <c r="E21" s="271">
        <v>2.1372936709409068E-2</v>
      </c>
      <c r="F21" s="271">
        <v>8.8134300981983008E-3</v>
      </c>
      <c r="M21" s="181" t="s">
        <v>104</v>
      </c>
      <c r="N21" s="14">
        <f>+LN(W4/M4)/100</f>
        <v>1.1133660594031609E-2</v>
      </c>
      <c r="O21" s="14">
        <f>+LN(AG4/W4)/100</f>
        <v>6.1818426816591032E-3</v>
      </c>
      <c r="P21" s="14">
        <f>+LN(AQ4/AG4)/100</f>
        <v>4.36017067527277E-3</v>
      </c>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84"/>
      <c r="CO21" s="184"/>
      <c r="CP21" s="184"/>
      <c r="CQ21" s="184"/>
      <c r="CR21" s="184"/>
      <c r="CS21" s="184"/>
      <c r="CT21" s="184"/>
      <c r="CU21" s="184"/>
      <c r="CV21" s="184"/>
      <c r="CW21" s="184"/>
      <c r="CX21" s="184"/>
      <c r="CY21" s="184"/>
      <c r="CZ21" s="184"/>
      <c r="DA21" s="184"/>
      <c r="DB21" s="184"/>
    </row>
    <row r="22" spans="1:106">
      <c r="A22" s="272">
        <f>+[5]sum_newregion!AF18/1000000</f>
        <v>490.08019258719162</v>
      </c>
      <c r="C22" t="s">
        <v>31</v>
      </c>
      <c r="E22" s="271">
        <v>1.9405918692944939E-2</v>
      </c>
      <c r="F22" s="271">
        <v>9.1931641858204235E-3</v>
      </c>
      <c r="J22" s="271">
        <v>0.9</v>
      </c>
      <c r="M22" t="s">
        <v>31</v>
      </c>
      <c r="N22" s="14">
        <f t="shared" ref="N22:N32" si="21">+LN(W5/M5)/100</f>
        <v>1.3301136232206088E-2</v>
      </c>
      <c r="O22" s="14">
        <f t="shared" ref="O22:O32" si="22">+LN(AG5/W5)/100</f>
        <v>7.0249821757459386E-3</v>
      </c>
      <c r="P22" s="14">
        <f t="shared" ref="P22:P32" si="23">+LN(AQ5/AG5)/100</f>
        <v>4.6541552388576699E-3</v>
      </c>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84"/>
      <c r="CO22" s="184"/>
      <c r="CP22" s="184"/>
      <c r="CQ22" s="184"/>
      <c r="CR22" s="184"/>
      <c r="CS22" s="184"/>
      <c r="CT22" s="184"/>
      <c r="CU22" s="184"/>
      <c r="CV22" s="184"/>
      <c r="CW22" s="184"/>
      <c r="CX22" s="184"/>
      <c r="CY22" s="184"/>
      <c r="CZ22" s="184"/>
      <c r="DA22" s="184"/>
      <c r="DB22" s="184"/>
    </row>
    <row r="23" spans="1:106">
      <c r="A23" s="272">
        <f>+[5]sum_newregion!AF19/1000000</f>
        <v>127.773</v>
      </c>
      <c r="C23" t="s">
        <v>51</v>
      </c>
      <c r="E23" s="271">
        <v>9.4777508624843288E-3</v>
      </c>
      <c r="F23" s="271">
        <v>1.2090535336812081E-2</v>
      </c>
      <c r="J23" s="271">
        <v>0.85</v>
      </c>
      <c r="M23" t="s">
        <v>51</v>
      </c>
      <c r="N23" s="14">
        <f t="shared" si="21"/>
        <v>1.2405456242338504E-2</v>
      </c>
      <c r="O23" s="14">
        <f t="shared" si="22"/>
        <v>6.7596463170350807E-3</v>
      </c>
      <c r="P23" s="14">
        <f t="shared" si="23"/>
        <v>4.5616383455397702E-3</v>
      </c>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84"/>
      <c r="CO23" s="184"/>
      <c r="CP23" s="184"/>
      <c r="CQ23" s="184"/>
      <c r="CR23" s="184"/>
      <c r="CS23" s="184"/>
      <c r="CT23" s="184"/>
      <c r="CU23" s="184"/>
      <c r="CV23" s="184"/>
      <c r="CW23" s="184"/>
      <c r="CX23" s="184"/>
      <c r="CY23" s="184"/>
      <c r="CZ23" s="184"/>
      <c r="DA23" s="184"/>
      <c r="DB23" s="184"/>
    </row>
    <row r="24" spans="1:106">
      <c r="A24" s="272">
        <f>+[5]sum_newregion!AF20/1000000</f>
        <v>143.15</v>
      </c>
      <c r="C24" t="s">
        <v>52</v>
      </c>
      <c r="E24" s="271">
        <v>4.1235271490353345E-2</v>
      </c>
      <c r="F24" s="271">
        <v>4.0729354255286301E-2</v>
      </c>
      <c r="J24" s="271">
        <v>0.5</v>
      </c>
      <c r="M24" t="s">
        <v>52</v>
      </c>
      <c r="N24" s="14">
        <f t="shared" si="21"/>
        <v>1.6137420283833893E-2</v>
      </c>
      <c r="O24" s="14">
        <f t="shared" si="22"/>
        <v>7.7944563539228649E-3</v>
      </c>
      <c r="P24" s="14">
        <f t="shared" si="23"/>
        <v>4.9224542950016235E-3</v>
      </c>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84"/>
      <c r="CO24" s="184"/>
      <c r="CP24" s="184"/>
      <c r="CQ24" s="184"/>
      <c r="CR24" s="184"/>
      <c r="CS24" s="184"/>
      <c r="CT24" s="184"/>
      <c r="CU24" s="184"/>
      <c r="CV24" s="184"/>
      <c r="CW24" s="184"/>
      <c r="CX24" s="184"/>
      <c r="CY24" s="184"/>
      <c r="CZ24" s="184"/>
      <c r="DA24" s="184"/>
      <c r="DB24" s="184"/>
    </row>
    <row r="25" spans="1:106">
      <c r="A25" s="272">
        <f>+[5]sum_newregion!AF21/1000000</f>
        <v>155.94246849385479</v>
      </c>
      <c r="C25" t="s">
        <v>254</v>
      </c>
      <c r="E25" s="271">
        <v>3.8240844402048495E-2</v>
      </c>
      <c r="F25" s="271">
        <v>4.1155594991939416E-2</v>
      </c>
      <c r="J25" s="271">
        <v>0.6</v>
      </c>
      <c r="M25" t="s">
        <v>254</v>
      </c>
      <c r="N25" s="14">
        <f t="shared" si="21"/>
        <v>2.1166177855421492E-2</v>
      </c>
      <c r="O25" s="14">
        <f t="shared" si="22"/>
        <v>9.9188097148055713E-3</v>
      </c>
      <c r="P25" s="14">
        <f t="shared" si="23"/>
        <v>5.6631705110954059E-3</v>
      </c>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4"/>
      <c r="BY25" s="184"/>
      <c r="BZ25" s="184"/>
      <c r="CA25" s="184"/>
      <c r="CB25" s="184"/>
      <c r="CC25" s="184"/>
      <c r="CD25" s="184"/>
      <c r="CE25" s="184"/>
      <c r="CF25" s="184"/>
      <c r="CG25" s="184"/>
      <c r="CH25" s="184"/>
      <c r="CI25" s="184"/>
      <c r="CJ25" s="184"/>
      <c r="CK25" s="184"/>
      <c r="CL25" s="184"/>
      <c r="CM25" s="184"/>
      <c r="CN25" s="184"/>
      <c r="CO25" s="184"/>
      <c r="CP25" s="184"/>
      <c r="CQ25" s="184"/>
      <c r="CR25" s="184"/>
      <c r="CS25" s="184"/>
      <c r="CT25" s="184"/>
      <c r="CU25" s="184"/>
      <c r="CV25" s="184"/>
      <c r="CW25" s="184"/>
      <c r="CX25" s="184"/>
      <c r="CY25" s="184"/>
      <c r="CZ25" s="184"/>
      <c r="DA25" s="184"/>
      <c r="DB25" s="184"/>
    </row>
    <row r="26" spans="1:106">
      <c r="A26" s="272">
        <f>+[5]sum_newregion!AF22/1000000</f>
        <v>1304.5</v>
      </c>
      <c r="C26" t="s">
        <v>54</v>
      </c>
      <c r="E26" s="271">
        <v>7.9109032327296408E-2</v>
      </c>
      <c r="F26" s="271">
        <v>8.368855196787528E-2</v>
      </c>
      <c r="J26" s="271">
        <v>0.5</v>
      </c>
      <c r="M26" t="s">
        <v>54</v>
      </c>
      <c r="N26" s="14">
        <f t="shared" si="21"/>
        <v>2.442183892272029E-2</v>
      </c>
      <c r="O26" s="14">
        <f t="shared" si="22"/>
        <v>9.3361880276628412E-3</v>
      </c>
      <c r="P26" s="14">
        <f t="shared" si="23"/>
        <v>5.4600228900540471E-3</v>
      </c>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row>
    <row r="27" spans="1:106">
      <c r="A27" s="272">
        <f>+[5]sum_newregion!AF23/1000000</f>
        <v>1094.5830000000001</v>
      </c>
      <c r="C27" t="s">
        <v>55</v>
      </c>
      <c r="E27" s="271">
        <v>4.5898349817007841E-2</v>
      </c>
      <c r="F27" s="271">
        <v>5.5092625316223429E-2</v>
      </c>
      <c r="J27" s="271">
        <v>0.4</v>
      </c>
      <c r="M27" t="s">
        <v>55</v>
      </c>
      <c r="N27" s="14">
        <f t="shared" si="21"/>
        <v>2.6014715563064669E-2</v>
      </c>
      <c r="O27" s="14">
        <f t="shared" si="22"/>
        <v>1.1059345383207004E-2</v>
      </c>
      <c r="P27" s="14">
        <f t="shared" si="23"/>
        <v>6.0608507088320282E-3</v>
      </c>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4"/>
      <c r="BY27" s="184"/>
      <c r="BZ27" s="184"/>
      <c r="CA27" s="184"/>
      <c r="CB27" s="184"/>
      <c r="CC27" s="184"/>
      <c r="CD27" s="184"/>
      <c r="CE27" s="184"/>
      <c r="CF27" s="184"/>
      <c r="CG27" s="184"/>
      <c r="CH27" s="184"/>
      <c r="CI27" s="184"/>
      <c r="CJ27" s="184"/>
      <c r="CK27" s="184"/>
      <c r="CL27" s="184"/>
      <c r="CM27" s="184"/>
      <c r="CN27" s="184"/>
      <c r="CO27" s="184"/>
      <c r="CP27" s="184"/>
      <c r="CQ27" s="184"/>
      <c r="CR27" s="184"/>
      <c r="CS27" s="184"/>
      <c r="CT27" s="184"/>
      <c r="CU27" s="184"/>
      <c r="CV27" s="184"/>
      <c r="CW27" s="184"/>
      <c r="CX27" s="184"/>
      <c r="CY27" s="184"/>
      <c r="CZ27" s="184"/>
      <c r="DA27" s="184"/>
      <c r="DB27" s="184"/>
    </row>
    <row r="28" spans="1:106">
      <c r="A28" s="272">
        <f>+[5]sum_newregion!AF24/1000000</f>
        <v>412.76900131562951</v>
      </c>
      <c r="C28" t="s">
        <v>56</v>
      </c>
      <c r="E28" s="271">
        <v>2.1206491581115958E-2</v>
      </c>
      <c r="F28" s="271">
        <v>2.5861103203830359E-2</v>
      </c>
      <c r="J28" s="271">
        <v>0.4</v>
      </c>
      <c r="M28" t="s">
        <v>56</v>
      </c>
      <c r="N28" s="14">
        <f t="shared" si="21"/>
        <v>1.7016788601209198E-2</v>
      </c>
      <c r="O28" s="14">
        <f t="shared" si="22"/>
        <v>8.2575478731191782E-3</v>
      </c>
      <c r="P28" s="14">
        <f t="shared" si="23"/>
        <v>5.0839243235385415E-3</v>
      </c>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4"/>
      <c r="BY28" s="184"/>
      <c r="BZ28" s="184"/>
      <c r="CA28" s="184"/>
      <c r="CB28" s="184"/>
      <c r="CC28" s="184"/>
      <c r="CD28" s="184"/>
      <c r="CE28" s="184"/>
      <c r="CF28" s="184"/>
      <c r="CG28" s="184"/>
      <c r="CH28" s="184"/>
      <c r="CI28" s="184"/>
      <c r="CJ28" s="184"/>
      <c r="CK28" s="184"/>
      <c r="CL28" s="184"/>
      <c r="CM28" s="184"/>
      <c r="CN28" s="184"/>
      <c r="CO28" s="184"/>
      <c r="CP28" s="184"/>
      <c r="CQ28" s="184"/>
      <c r="CR28" s="184"/>
      <c r="CS28" s="184"/>
      <c r="CT28" s="184"/>
      <c r="CU28" s="184"/>
      <c r="CV28" s="184"/>
      <c r="CW28" s="184"/>
      <c r="CX28" s="184"/>
      <c r="CY28" s="184"/>
      <c r="CZ28" s="184"/>
      <c r="DA28" s="184"/>
      <c r="DB28" s="184"/>
    </row>
    <row r="29" spans="1:106">
      <c r="A29" s="272">
        <f>+[5]sum_newregion!AF25/1000000</f>
        <v>763.50611154103387</v>
      </c>
      <c r="C29" t="s">
        <v>57</v>
      </c>
      <c r="E29" s="271">
        <v>2.1621116102774684E-2</v>
      </c>
      <c r="F29" s="271">
        <v>3.1344274354200403E-2</v>
      </c>
      <c r="J29" s="271">
        <v>0.35</v>
      </c>
      <c r="M29" t="s">
        <v>57</v>
      </c>
      <c r="N29" s="14">
        <f t="shared" si="21"/>
        <v>2.5948648924743637E-2</v>
      </c>
      <c r="O29" s="14">
        <f t="shared" si="22"/>
        <v>1.1403388289402355E-2</v>
      </c>
      <c r="P29" s="14">
        <f t="shared" si="23"/>
        <v>6.1808110526916926E-3</v>
      </c>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4"/>
      <c r="BY29" s="184"/>
      <c r="BZ29" s="184"/>
      <c r="CA29" s="184"/>
      <c r="CB29" s="184"/>
      <c r="CC29" s="184"/>
      <c r="CD29" s="184"/>
      <c r="CE29" s="184"/>
      <c r="CF29" s="184"/>
      <c r="CG29" s="184"/>
      <c r="CH29" s="184"/>
      <c r="CI29" s="184"/>
      <c r="CJ29" s="184"/>
      <c r="CK29" s="184"/>
      <c r="CL29" s="184"/>
      <c r="CM29" s="184"/>
      <c r="CN29" s="184"/>
      <c r="CO29" s="184"/>
      <c r="CP29" s="184"/>
      <c r="CQ29" s="184"/>
      <c r="CR29" s="184"/>
      <c r="CS29" s="184"/>
      <c r="CT29" s="184"/>
      <c r="CU29" s="184"/>
      <c r="CV29" s="184"/>
      <c r="CW29" s="184"/>
      <c r="CX29" s="184"/>
      <c r="CY29" s="184"/>
      <c r="CZ29" s="184"/>
      <c r="DA29" s="184"/>
      <c r="DB29" s="184"/>
    </row>
    <row r="30" spans="1:106">
      <c r="A30" s="272">
        <f>+[5]sum_newregion!AF26/1000000</f>
        <v>555.38007856447791</v>
      </c>
      <c r="C30" t="s">
        <v>58</v>
      </c>
      <c r="E30" s="271">
        <v>1.3704363870838393E-2</v>
      </c>
      <c r="F30" s="271">
        <v>2.4828856310891448E-2</v>
      </c>
      <c r="J30" s="271">
        <v>0.5</v>
      </c>
      <c r="M30" t="s">
        <v>58</v>
      </c>
      <c r="N30" s="14">
        <f t="shared" si="21"/>
        <v>1.9464454603340869E-2</v>
      </c>
      <c r="O30" s="14">
        <f t="shared" si="22"/>
        <v>9.0296492208561552E-3</v>
      </c>
      <c r="P30" s="14">
        <f t="shared" si="23"/>
        <v>5.3531394170665781E-3</v>
      </c>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4"/>
      <c r="BY30" s="184"/>
      <c r="BZ30" s="184"/>
      <c r="CA30" s="184"/>
      <c r="CB30" s="184"/>
      <c r="CC30" s="184"/>
      <c r="CD30" s="184"/>
      <c r="CE30" s="184"/>
      <c r="CF30" s="184"/>
      <c r="CG30" s="184"/>
      <c r="CH30" s="184"/>
      <c r="CI30" s="184"/>
      <c r="CJ30" s="184"/>
      <c r="CK30" s="184"/>
      <c r="CL30" s="184"/>
      <c r="CM30" s="184"/>
      <c r="CN30" s="184"/>
      <c r="CO30" s="184"/>
      <c r="CP30" s="184"/>
      <c r="CQ30" s="184"/>
      <c r="CR30" s="184"/>
      <c r="CS30" s="184"/>
      <c r="CT30" s="184"/>
      <c r="CU30" s="184"/>
      <c r="CV30" s="184"/>
      <c r="CW30" s="184"/>
      <c r="CX30" s="184"/>
      <c r="CY30" s="184"/>
      <c r="CZ30" s="184"/>
      <c r="DA30" s="184"/>
      <c r="DB30" s="184"/>
    </row>
    <row r="31" spans="1:106">
      <c r="A31" s="272">
        <f>+[5]sum_newregion!AF27/1000000</f>
        <v>129.169624</v>
      </c>
      <c r="C31" t="s">
        <v>114</v>
      </c>
      <c r="E31" s="271">
        <v>2.8315552989219717E-2</v>
      </c>
      <c r="F31" s="271">
        <v>1.9336305926299695E-2</v>
      </c>
      <c r="J31" s="271">
        <v>0.85</v>
      </c>
      <c r="M31" t="s">
        <v>114</v>
      </c>
      <c r="N31" s="14">
        <f t="shared" si="21"/>
        <v>1.2712232112764097E-2</v>
      </c>
      <c r="O31" s="14">
        <f t="shared" si="22"/>
        <v>6.6783316655788716E-3</v>
      </c>
      <c r="P31" s="14">
        <f t="shared" si="23"/>
        <v>4.5332856797127416E-3</v>
      </c>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4"/>
      <c r="BY31" s="184"/>
      <c r="BZ31" s="184"/>
      <c r="CA31" s="184"/>
      <c r="CB31" s="184"/>
      <c r="CC31" s="184"/>
      <c r="CD31" s="184"/>
      <c r="CE31" s="184"/>
      <c r="CF31" s="184"/>
      <c r="CG31" s="184"/>
      <c r="CH31" s="184"/>
      <c r="CI31" s="184"/>
      <c r="CJ31" s="184"/>
      <c r="CK31" s="184"/>
      <c r="CL31" s="184"/>
      <c r="CM31" s="184"/>
      <c r="CN31" s="184"/>
      <c r="CO31" s="184"/>
      <c r="CP31" s="184"/>
      <c r="CQ31" s="184"/>
      <c r="CR31" s="184"/>
      <c r="CS31" s="184"/>
      <c r="CT31" s="184"/>
      <c r="CU31" s="184"/>
      <c r="CV31" s="184"/>
      <c r="CW31" s="184"/>
      <c r="CX31" s="184"/>
      <c r="CY31" s="184"/>
      <c r="CZ31" s="184"/>
      <c r="DA31" s="184"/>
      <c r="DB31" s="184"/>
    </row>
    <row r="32" spans="1:106">
      <c r="A32" s="272">
        <f>+[5]sum_newregion!AF28/1000000</f>
        <v>937.19556697899202</v>
      </c>
      <c r="C32" t="s">
        <v>32</v>
      </c>
      <c r="E32" s="271">
        <v>2.0751458282108549E-2</v>
      </c>
      <c r="F32" s="271">
        <v>3.514465112799578E-2</v>
      </c>
      <c r="J32" s="271">
        <v>0.5</v>
      </c>
      <c r="M32" t="s">
        <v>32</v>
      </c>
      <c r="N32" s="14">
        <f t="shared" si="21"/>
        <v>2.5068780925822907E-2</v>
      </c>
      <c r="O32" s="14">
        <f t="shared" si="22"/>
        <v>1.1392511908269603E-2</v>
      </c>
      <c r="P32" s="14">
        <f t="shared" si="23"/>
        <v>6.1770186930843896E-3</v>
      </c>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4"/>
      <c r="BY32" s="184"/>
      <c r="BZ32" s="184"/>
      <c r="CA32" s="184"/>
      <c r="CB32" s="184"/>
      <c r="CC32" s="184"/>
      <c r="CD32" s="184"/>
      <c r="CE32" s="184"/>
      <c r="CF32" s="184"/>
      <c r="CG32" s="184"/>
      <c r="CH32" s="184"/>
      <c r="CI32" s="184"/>
      <c r="CJ32" s="184"/>
      <c r="CK32" s="184"/>
      <c r="CL32" s="184"/>
      <c r="CM32" s="184"/>
      <c r="CN32" s="184"/>
      <c r="CO32" s="184"/>
      <c r="CP32" s="184"/>
      <c r="CQ32" s="184"/>
      <c r="CR32" s="184"/>
      <c r="CS32" s="184"/>
      <c r="CT32" s="184"/>
      <c r="CU32" s="184"/>
      <c r="CV32" s="184"/>
      <c r="CW32" s="184"/>
      <c r="CX32" s="184"/>
      <c r="CY32" s="184"/>
      <c r="CZ32" s="184"/>
      <c r="DA32" s="184"/>
      <c r="DB32" s="184"/>
    </row>
    <row r="33" spans="1:42">
      <c r="A33" s="272">
        <f>+[5]sum_newregion!AF29/1000000</f>
        <v>6418.8626225301014</v>
      </c>
      <c r="C33" t="s">
        <v>255</v>
      </c>
      <c r="M33" t="s">
        <v>255</v>
      </c>
      <c r="N33" s="14"/>
      <c r="O33" s="14"/>
      <c r="P33" s="1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row>
    <row r="34" spans="1:42">
      <c r="D34">
        <f>+LN(Parameters!B27)/20</f>
        <v>0</v>
      </c>
      <c r="E34">
        <f>+LN(Parameters!B27)</f>
        <v>0</v>
      </c>
    </row>
    <row r="35" spans="1:42" s="12" customFormat="1">
      <c r="A35" s="190"/>
      <c r="AF35" s="214"/>
    </row>
    <row r="36" spans="1:42" s="215" customFormat="1">
      <c r="A36" s="1" t="s">
        <v>1207</v>
      </c>
    </row>
    <row r="37" spans="1:42" s="215" customFormat="1">
      <c r="A37" s="213" t="s">
        <v>289</v>
      </c>
      <c r="B37" s="214">
        <v>2015</v>
      </c>
      <c r="C37" s="214">
        <v>2025</v>
      </c>
      <c r="D37" s="214">
        <v>2035</v>
      </c>
      <c r="E37" s="214">
        <v>2045</v>
      </c>
      <c r="F37" s="214">
        <v>2055</v>
      </c>
      <c r="G37" s="214">
        <v>2065</v>
      </c>
      <c r="H37" s="214">
        <v>2075</v>
      </c>
      <c r="I37" s="214">
        <v>2085</v>
      </c>
      <c r="J37" s="214">
        <v>2095</v>
      </c>
      <c r="K37" s="214">
        <v>2105</v>
      </c>
      <c r="L37" s="214">
        <v>2115</v>
      </c>
      <c r="M37" s="214">
        <v>2125</v>
      </c>
      <c r="N37" s="214">
        <v>2135</v>
      </c>
      <c r="O37" s="214">
        <v>2145</v>
      </c>
      <c r="P37" s="214">
        <v>2155</v>
      </c>
      <c r="Q37" s="214">
        <v>2165</v>
      </c>
      <c r="R37" s="214">
        <v>2175</v>
      </c>
      <c r="S37" s="214">
        <v>2185</v>
      </c>
      <c r="T37" s="214">
        <v>2195</v>
      </c>
      <c r="U37" s="214">
        <v>2205</v>
      </c>
      <c r="V37" s="214">
        <v>2215</v>
      </c>
      <c r="W37" s="214">
        <v>2225</v>
      </c>
      <c r="X37" s="214">
        <v>2235</v>
      </c>
      <c r="Y37" s="214">
        <v>2245</v>
      </c>
      <c r="Z37" s="214">
        <v>2255</v>
      </c>
      <c r="AA37" s="214">
        <v>2265</v>
      </c>
      <c r="AB37" s="214">
        <v>2275</v>
      </c>
      <c r="AC37" s="214">
        <v>2285</v>
      </c>
      <c r="AD37" s="214">
        <v>2295</v>
      </c>
      <c r="AE37" s="214">
        <v>2305</v>
      </c>
    </row>
    <row r="38" spans="1:42" s="534" customFormat="1">
      <c r="A38" s="534" t="s">
        <v>104</v>
      </c>
      <c r="B38" s="535">
        <f>+B375</f>
        <v>9.3279313555020352E-3</v>
      </c>
      <c r="C38" s="535">
        <f>+C375+LN(Parameters!$B$27)/200</f>
        <v>7.6456914107725076E-3</v>
      </c>
      <c r="D38" s="535">
        <f>+D375+LN(Parameters!$B$27)/200</f>
        <v>5.7596483440908825E-3</v>
      </c>
      <c r="E38" s="535">
        <f>+E375+LN(Parameters!$B$27)/200</f>
        <v>4.3177913415189213E-3</v>
      </c>
      <c r="F38" s="535">
        <f>+F375+LN(Parameters!$B$27)/200</f>
        <v>2.4627299464364846E-3</v>
      </c>
      <c r="G38" s="535">
        <f>+G375+LN(Parameters!$B$27)/200</f>
        <v>1.3456354717457325E-3</v>
      </c>
      <c r="H38" s="535">
        <f>+H375+LN(Parameters!$B$27)/200</f>
        <v>1.3456354717457325E-3</v>
      </c>
      <c r="I38" s="535">
        <f>+I375+LN(Parameters!$B$27)/200</f>
        <v>1.3456354717457325E-3</v>
      </c>
      <c r="J38" s="535">
        <f>+J375+LN(Parameters!$B$27)/200</f>
        <v>1.3456354717457325E-3</v>
      </c>
      <c r="K38" s="535">
        <f>+K375+LN(Parameters!$B$27)/200</f>
        <v>1.0349976295224235E-3</v>
      </c>
      <c r="L38" s="535">
        <f>+L375+LN(Parameters!$B$27)/200</f>
        <v>7.2435978729911473E-4</v>
      </c>
      <c r="M38" s="535">
        <f>+M375+LN(Parameters!$B$27)/200</f>
        <v>7.2435978729911473E-4</v>
      </c>
      <c r="N38" s="535">
        <f>+N375+LN(Parameters!$B$27)/200</f>
        <v>7.2435978729911473E-4</v>
      </c>
      <c r="O38" s="535">
        <f>+O375+LN(Parameters!$B$27)/200</f>
        <v>7.2435978729911473E-4</v>
      </c>
      <c r="P38" s="535">
        <f>+P375+LN(Parameters!$B$27)/200</f>
        <v>7.2435978729911473E-4</v>
      </c>
      <c r="Q38" s="535">
        <f>+Q375+LN(Parameters!$B$27)/200</f>
        <v>7.2435978729911473E-4</v>
      </c>
      <c r="R38" s="535">
        <f>+R375+LN(Parameters!$B$27)/200</f>
        <v>7.2435978729911473E-4</v>
      </c>
      <c r="S38" s="535">
        <f>+S375+LN(Parameters!$B$27)/200</f>
        <v>7.2435978729911473E-4</v>
      </c>
      <c r="T38" s="535">
        <f>+T375+LN(Parameters!$B$27)/200</f>
        <v>7.2435978729911473E-4</v>
      </c>
      <c r="U38" s="535">
        <f>+U375+LN(Parameters!$B$27)/200</f>
        <v>6.0103040758818316E-4</v>
      </c>
      <c r="V38" s="535">
        <f>+V375+LN(Parameters!$B$27)/200</f>
        <v>4.7770102787725164E-4</v>
      </c>
      <c r="W38" s="535">
        <v>4.7770102787725164E-4</v>
      </c>
      <c r="X38" s="535">
        <v>4.7770102787725164E-4</v>
      </c>
      <c r="Y38" s="535">
        <v>4.7770102787725164E-4</v>
      </c>
      <c r="Z38" s="535">
        <v>4.7770102787725164E-4</v>
      </c>
      <c r="AA38" s="535">
        <v>4.7770102787725164E-4</v>
      </c>
      <c r="AB38" s="535">
        <v>4.7770102787725164E-4</v>
      </c>
      <c r="AC38" s="535">
        <v>4.7770102787725164E-4</v>
      </c>
      <c r="AD38" s="535">
        <v>4.7770102787725164E-4</v>
      </c>
      <c r="AE38" s="535">
        <v>2.3885051393862582E-4</v>
      </c>
    </row>
    <row r="39" spans="1:42" s="534" customFormat="1">
      <c r="A39" s="534" t="s">
        <v>31</v>
      </c>
      <c r="B39" s="535">
        <f t="shared" ref="B39:B47" si="24">+B376</f>
        <v>4.345714857604566E-3</v>
      </c>
      <c r="C39" s="535">
        <f>+C376+LN(Parameters!$B$27)/200</f>
        <v>2.3580395709591803E-3</v>
      </c>
      <c r="D39" s="535">
        <f>+D376+LN(Parameters!$B$27)/200</f>
        <v>9.6646885779169776E-4</v>
      </c>
      <c r="E39" s="535">
        <f>+E376+LN(Parameters!$B$27)/200</f>
        <v>-1.0403662089125842E-6</v>
      </c>
      <c r="F39" s="535">
        <f>+F376+LN(Parameters!$B$27)/200</f>
        <v>-1.5505729685358206E-3</v>
      </c>
      <c r="G39" s="535">
        <f>+G376+LN(Parameters!$B$27)/200</f>
        <v>-2.3819981331415466E-3</v>
      </c>
      <c r="H39" s="535">
        <f>+H376+LN(Parameters!$B$27)/200</f>
        <v>-2.3819981331415466E-3</v>
      </c>
      <c r="I39" s="535">
        <f>+I376+LN(Parameters!$B$27)/200</f>
        <v>-2.3819981331415466E-3</v>
      </c>
      <c r="J39" s="535">
        <f>+J376+LN(Parameters!$B$27)/200</f>
        <v>-2.3819981331415466E-3</v>
      </c>
      <c r="K39" s="535">
        <f>+K376+LN(Parameters!$B$27)/200</f>
        <v>-9.7103792999540871E-4</v>
      </c>
      <c r="L39" s="535">
        <f>+L376+LN(Parameters!$B$27)/200</f>
        <v>4.3992227315072885E-4</v>
      </c>
      <c r="M39" s="535">
        <f>+M376+LN(Parameters!$B$27)/200</f>
        <v>4.3992227315072885E-4</v>
      </c>
      <c r="N39" s="535">
        <f>+N376+LN(Parameters!$B$27)/200</f>
        <v>4.3992227315072885E-4</v>
      </c>
      <c r="O39" s="535">
        <f>+O376+LN(Parameters!$B$27)/200</f>
        <v>4.3992227315072885E-4</v>
      </c>
      <c r="P39" s="535">
        <f>+P376+LN(Parameters!$B$27)/200</f>
        <v>4.3992227315072885E-4</v>
      </c>
      <c r="Q39" s="535">
        <f>+Q376+LN(Parameters!$B$27)/200</f>
        <v>4.3992227315072885E-4</v>
      </c>
      <c r="R39" s="535">
        <f>+R376+LN(Parameters!$B$27)/200</f>
        <v>4.3992227315072885E-4</v>
      </c>
      <c r="S39" s="535">
        <f>+S376+LN(Parameters!$B$27)/200</f>
        <v>4.3992227315072885E-4</v>
      </c>
      <c r="T39" s="535">
        <f>+T376+LN(Parameters!$B$27)/200</f>
        <v>4.3992227315072885E-4</v>
      </c>
      <c r="U39" s="535">
        <f>+U376+LN(Parameters!$B$27)/200</f>
        <v>5.3392836847632999E-4</v>
      </c>
      <c r="V39" s="535">
        <f>+V376+LN(Parameters!$B$27)/200</f>
        <v>6.2793446380193113E-4</v>
      </c>
      <c r="W39" s="535">
        <v>6.2793446380193113E-4</v>
      </c>
      <c r="X39" s="535">
        <v>6.2793446380193113E-4</v>
      </c>
      <c r="Y39" s="535">
        <v>6.2793446380193113E-4</v>
      </c>
      <c r="Z39" s="535">
        <v>6.2793446380193113E-4</v>
      </c>
      <c r="AA39" s="535">
        <v>6.2793446380193113E-4</v>
      </c>
      <c r="AB39" s="535">
        <v>6.2793446380193113E-4</v>
      </c>
      <c r="AC39" s="535">
        <v>6.2793446380193113E-4</v>
      </c>
      <c r="AD39" s="535">
        <v>6.2793446380193113E-4</v>
      </c>
      <c r="AE39" s="535">
        <v>3.1396723190096556E-4</v>
      </c>
    </row>
    <row r="40" spans="1:42" s="534" customFormat="1">
      <c r="A40" s="534" t="s">
        <v>51</v>
      </c>
      <c r="B40" s="535">
        <f t="shared" si="24"/>
        <v>-1.3094485000426947E-3</v>
      </c>
      <c r="C40" s="535">
        <f>+C377+LN(Parameters!$B$27)/200</f>
        <v>-4.054346277486051E-3</v>
      </c>
      <c r="D40" s="535">
        <f>+D377+LN(Parameters!$B$27)/200</f>
        <v>-6.0224740689090502E-3</v>
      </c>
      <c r="E40" s="535">
        <f>+E377+LN(Parameters!$B$27)/200</f>
        <v>-7.2870345305459036E-3</v>
      </c>
      <c r="F40" s="535">
        <f>+F377+LN(Parameters!$B$27)/200</f>
        <v>-5.9300060291662213E-3</v>
      </c>
      <c r="G40" s="535">
        <f>+G377+LN(Parameters!$B$27)/200</f>
        <v>-3.9881769488259652E-3</v>
      </c>
      <c r="H40" s="535">
        <f>+H377+LN(Parameters!$B$27)/200</f>
        <v>-3.9881769488259652E-3</v>
      </c>
      <c r="I40" s="535">
        <f>+I377+LN(Parameters!$B$27)/200</f>
        <v>-3.9881769488259652E-3</v>
      </c>
      <c r="J40" s="535">
        <f>+J377+LN(Parameters!$B$27)/200</f>
        <v>-3.9881769488259652E-3</v>
      </c>
      <c r="K40" s="535">
        <f>+K377+LN(Parameters!$B$27)/200</f>
        <v>-1.7413351781274886E-3</v>
      </c>
      <c r="L40" s="535">
        <f>+L377+LN(Parameters!$B$27)/200</f>
        <v>5.0550659257098812E-4</v>
      </c>
      <c r="M40" s="535">
        <f>+M377+LN(Parameters!$B$27)/200</f>
        <v>5.0550659257098812E-4</v>
      </c>
      <c r="N40" s="535">
        <f>+N377+LN(Parameters!$B$27)/200</f>
        <v>5.0550659257098812E-4</v>
      </c>
      <c r="O40" s="535">
        <f>+O377+LN(Parameters!$B$27)/200</f>
        <v>5.0550659257098812E-4</v>
      </c>
      <c r="P40" s="535">
        <f>+P377+LN(Parameters!$B$27)/200</f>
        <v>5.0550659257098812E-4</v>
      </c>
      <c r="Q40" s="535">
        <f>+Q377+LN(Parameters!$B$27)/200</f>
        <v>5.0550659257098812E-4</v>
      </c>
      <c r="R40" s="535">
        <f>+R377+LN(Parameters!$B$27)/200</f>
        <v>5.0550659257098812E-4</v>
      </c>
      <c r="S40" s="535">
        <f>+S377+LN(Parameters!$B$27)/200</f>
        <v>5.0550659257098812E-4</v>
      </c>
      <c r="T40" s="535">
        <f>+T377+LN(Parameters!$B$27)/200</f>
        <v>5.0550659257098812E-4</v>
      </c>
      <c r="U40" s="535">
        <f>+U377+LN(Parameters!$B$27)/200</f>
        <v>5.6115662277203603E-4</v>
      </c>
      <c r="V40" s="535">
        <f>+V377+LN(Parameters!$B$27)/200</f>
        <v>6.1680665297308393E-4</v>
      </c>
      <c r="W40" s="535">
        <v>6.1680665297308393E-4</v>
      </c>
      <c r="X40" s="535">
        <v>6.1680665297308393E-4</v>
      </c>
      <c r="Y40" s="535">
        <v>6.1680665297308393E-4</v>
      </c>
      <c r="Z40" s="535">
        <v>6.1680665297308393E-4</v>
      </c>
      <c r="AA40" s="535">
        <v>6.1680665297308393E-4</v>
      </c>
      <c r="AB40" s="535">
        <v>6.1680665297308393E-4</v>
      </c>
      <c r="AC40" s="535">
        <v>6.1680665297308393E-4</v>
      </c>
      <c r="AD40" s="535">
        <v>6.1680665297308393E-4</v>
      </c>
      <c r="AE40" s="535">
        <v>3.0840332648654197E-4</v>
      </c>
    </row>
    <row r="41" spans="1:42" s="534" customFormat="1">
      <c r="A41" s="534" t="s">
        <v>52</v>
      </c>
      <c r="B41" s="535">
        <f t="shared" si="24"/>
        <v>-3.6902246209143319E-3</v>
      </c>
      <c r="C41" s="535">
        <f>+C378+LN(Parameters!$B$27)/200</f>
        <v>-4.1718339820915069E-3</v>
      </c>
      <c r="D41" s="535">
        <f>+D378+LN(Parameters!$B$27)/200</f>
        <v>-5.4007194778846034E-3</v>
      </c>
      <c r="E41" s="535">
        <f>+E378+LN(Parameters!$B$27)/200</f>
        <v>-5.145827095432578E-3</v>
      </c>
      <c r="F41" s="535">
        <f>+F378+LN(Parameters!$B$27)/200</f>
        <v>-4.9860705512785961E-3</v>
      </c>
      <c r="G41" s="535">
        <f>+G378+LN(Parameters!$B$27)/200</f>
        <v>-4.8680140960981923E-3</v>
      </c>
      <c r="H41" s="535">
        <f>+H378+LN(Parameters!$B$27)/200</f>
        <v>-4.8680140960981923E-3</v>
      </c>
      <c r="I41" s="535">
        <f>+I378+LN(Parameters!$B$27)/200</f>
        <v>-4.8680140960981923E-3</v>
      </c>
      <c r="J41" s="535">
        <f>+J378+LN(Parameters!$B$27)/200</f>
        <v>-4.8680140960981923E-3</v>
      </c>
      <c r="K41" s="535">
        <f>+K378+LN(Parameters!$B$27)/200</f>
        <v>-2.0003461034451284E-3</v>
      </c>
      <c r="L41" s="535">
        <f>+L378+LN(Parameters!$B$27)/200</f>
        <v>8.6732188920793569E-4</v>
      </c>
      <c r="M41" s="535">
        <f>+M378+LN(Parameters!$B$27)/200</f>
        <v>8.6732188920793569E-4</v>
      </c>
      <c r="N41" s="535">
        <f>+N378+LN(Parameters!$B$27)/200</f>
        <v>8.6732188920793569E-4</v>
      </c>
      <c r="O41" s="535">
        <f>+O378+LN(Parameters!$B$27)/200</f>
        <v>8.6732188920793569E-4</v>
      </c>
      <c r="P41" s="535">
        <f>+P378+LN(Parameters!$B$27)/200</f>
        <v>8.6732188920793569E-4</v>
      </c>
      <c r="Q41" s="535">
        <f>+Q378+LN(Parameters!$B$27)/200</f>
        <v>8.6732188920793569E-4</v>
      </c>
      <c r="R41" s="535">
        <f>+R378+LN(Parameters!$B$27)/200</f>
        <v>8.6732188920793569E-4</v>
      </c>
      <c r="S41" s="535">
        <f>+S378+LN(Parameters!$B$27)/200</f>
        <v>8.6732188920793569E-4</v>
      </c>
      <c r="T41" s="535">
        <f>+T378+LN(Parameters!$B$27)/200</f>
        <v>8.6732188920793569E-4</v>
      </c>
      <c r="U41" s="535">
        <f>+U378+LN(Parameters!$B$27)/200</f>
        <v>7.0860637129338837E-4</v>
      </c>
      <c r="V41" s="535">
        <f>+V378+LN(Parameters!$B$27)/200</f>
        <v>5.4989085337884094E-4</v>
      </c>
      <c r="W41" s="535">
        <v>5.4989085337884094E-4</v>
      </c>
      <c r="X41" s="535">
        <v>5.4989085337884094E-4</v>
      </c>
      <c r="Y41" s="535">
        <v>5.4989085337884094E-4</v>
      </c>
      <c r="Z41" s="535">
        <v>5.4989085337884094E-4</v>
      </c>
      <c r="AA41" s="535">
        <v>5.4989085337884094E-4</v>
      </c>
      <c r="AB41" s="535">
        <v>5.4989085337884094E-4</v>
      </c>
      <c r="AC41" s="535">
        <v>5.4989085337884094E-4</v>
      </c>
      <c r="AD41" s="535">
        <v>5.4989085337884094E-4</v>
      </c>
      <c r="AE41" s="535">
        <v>2.7494542668942047E-4</v>
      </c>
    </row>
    <row r="42" spans="1:42" s="534" customFormat="1">
      <c r="A42" s="534" t="s">
        <v>254</v>
      </c>
      <c r="B42" s="535">
        <f t="shared" si="24"/>
        <v>1.1403127329362235E-3</v>
      </c>
      <c r="C42" s="535">
        <f>+C379+LN(Parameters!$B$27)/200</f>
        <v>9.4506994247554551E-4</v>
      </c>
      <c r="D42" s="535">
        <f>+D379+LN(Parameters!$B$27)/200</f>
        <v>-9.0942424029197689E-4</v>
      </c>
      <c r="E42" s="535">
        <f>+E379+LN(Parameters!$B$27)/200</f>
        <v>-1.8225700651584489E-3</v>
      </c>
      <c r="F42" s="535">
        <f>+F379+LN(Parameters!$B$27)/200</f>
        <v>-2.9607996654239951E-3</v>
      </c>
      <c r="G42" s="535">
        <f>+G379+LN(Parameters!$B$27)/200</f>
        <v>-3.2973624479236859E-3</v>
      </c>
      <c r="H42" s="535">
        <f>+H379+LN(Parameters!$B$27)/200</f>
        <v>-3.2973624479236859E-3</v>
      </c>
      <c r="I42" s="535">
        <f>+I379+LN(Parameters!$B$27)/200</f>
        <v>-3.2973624479236859E-3</v>
      </c>
      <c r="J42" s="535">
        <f>+J379+LN(Parameters!$B$27)/200</f>
        <v>-3.2973624479236859E-3</v>
      </c>
      <c r="K42" s="535">
        <f>+K379+LN(Parameters!$B$27)/200</f>
        <v>-1.6486397604340622E-3</v>
      </c>
      <c r="L42" s="535">
        <f>+L379+LN(Parameters!$B$27)/200</f>
        <v>8.2927055561628782E-8</v>
      </c>
      <c r="M42" s="535">
        <f>+M379+LN(Parameters!$B$27)/200</f>
        <v>8.2927055561628782E-8</v>
      </c>
      <c r="N42" s="535">
        <f>+N379+LN(Parameters!$B$27)/200</f>
        <v>8.2927055561628782E-8</v>
      </c>
      <c r="O42" s="535">
        <f>+O379+LN(Parameters!$B$27)/200</f>
        <v>8.2927055561628782E-8</v>
      </c>
      <c r="P42" s="535">
        <f>+P379+LN(Parameters!$B$27)/200</f>
        <v>8.2927055561628782E-8</v>
      </c>
      <c r="Q42" s="535">
        <f>+Q379+LN(Parameters!$B$27)/200</f>
        <v>8.2927055561628782E-8</v>
      </c>
      <c r="R42" s="535">
        <f>+R379+LN(Parameters!$B$27)/200</f>
        <v>8.2927055561628782E-8</v>
      </c>
      <c r="S42" s="535">
        <f>+S379+LN(Parameters!$B$27)/200</f>
        <v>8.2927055561628782E-8</v>
      </c>
      <c r="T42" s="535">
        <f>+T379+LN(Parameters!$B$27)/200</f>
        <v>8.2927055561628782E-8</v>
      </c>
      <c r="U42" s="535">
        <f>+U379+LN(Parameters!$B$27)/200</f>
        <v>2.6716978256804448E-4</v>
      </c>
      <c r="V42" s="535">
        <f>+V379+LN(Parameters!$B$27)/200</f>
        <v>5.3425663808052731E-4</v>
      </c>
      <c r="W42" s="535">
        <v>5.3425663808052731E-4</v>
      </c>
      <c r="X42" s="535">
        <v>5.3425663808052731E-4</v>
      </c>
      <c r="Y42" s="535">
        <v>5.3425663808052731E-4</v>
      </c>
      <c r="Z42" s="535">
        <v>5.3425663808052731E-4</v>
      </c>
      <c r="AA42" s="535">
        <v>5.3425663808052731E-4</v>
      </c>
      <c r="AB42" s="535">
        <v>5.3425663808052731E-4</v>
      </c>
      <c r="AC42" s="535">
        <v>5.3425663808052731E-4</v>
      </c>
      <c r="AD42" s="535">
        <v>5.3425663808052731E-4</v>
      </c>
      <c r="AE42" s="535">
        <v>2.6712831904026366E-4</v>
      </c>
    </row>
    <row r="43" spans="1:42" s="534" customFormat="1">
      <c r="A43" s="534" t="s">
        <v>54</v>
      </c>
      <c r="B43" s="535">
        <f t="shared" si="24"/>
        <v>6.1864064376996406E-3</v>
      </c>
      <c r="C43" s="535">
        <f>+C380+LN(Parameters!$B$27)/200</f>
        <v>4.0117160646553863E-3</v>
      </c>
      <c r="D43" s="535">
        <f>+D380+LN(Parameters!$B$27)/200</f>
        <v>6.3186822708878035E-4</v>
      </c>
      <c r="E43" s="535">
        <f>+E380+LN(Parameters!$B$27)/200</f>
        <v>-1.5201626695921916E-3</v>
      </c>
      <c r="F43" s="535">
        <f>+F380+LN(Parameters!$B$27)/200</f>
        <v>-3.289442290029311E-3</v>
      </c>
      <c r="G43" s="535">
        <f>+G380+LN(Parameters!$B$27)/200</f>
        <v>-3.3248704884521153E-3</v>
      </c>
      <c r="H43" s="535">
        <f>+H380+LN(Parameters!$B$27)/200</f>
        <v>-3.3248704884521153E-3</v>
      </c>
      <c r="I43" s="535">
        <f>+I380+LN(Parameters!$B$27)/200</f>
        <v>-3.3248704884521153E-3</v>
      </c>
      <c r="J43" s="535">
        <f>+J380+LN(Parameters!$B$27)/200</f>
        <v>-3.3248704884521153E-3</v>
      </c>
      <c r="K43" s="535">
        <f>+K380+LN(Parameters!$B$27)/200</f>
        <v>-1.5817120474196089E-3</v>
      </c>
      <c r="L43" s="535">
        <f>+L380+LN(Parameters!$B$27)/200</f>
        <v>1.6144639361289706E-4</v>
      </c>
      <c r="M43" s="535">
        <f>+M380+LN(Parameters!$B$27)/200</f>
        <v>1.6144639361289706E-4</v>
      </c>
      <c r="N43" s="535">
        <f>+N380+LN(Parameters!$B$27)/200</f>
        <v>1.6144639361289706E-4</v>
      </c>
      <c r="O43" s="535">
        <f>+O380+LN(Parameters!$B$27)/200</f>
        <v>1.6144639361289706E-4</v>
      </c>
      <c r="P43" s="535">
        <f>+P380+LN(Parameters!$B$27)/200</f>
        <v>1.6144639361289706E-4</v>
      </c>
      <c r="Q43" s="535">
        <f>+Q380+LN(Parameters!$B$27)/200</f>
        <v>1.6144639361289706E-4</v>
      </c>
      <c r="R43" s="535">
        <f>+R380+LN(Parameters!$B$27)/200</f>
        <v>1.6144639361289706E-4</v>
      </c>
      <c r="S43" s="535">
        <f>+S380+LN(Parameters!$B$27)/200</f>
        <v>1.6144639361289706E-4</v>
      </c>
      <c r="T43" s="535">
        <f>+T380+LN(Parameters!$B$27)/200</f>
        <v>1.6144639361289706E-4</v>
      </c>
      <c r="U43" s="535">
        <f>+U380+LN(Parameters!$B$27)/200</f>
        <v>4.2081210936156061E-4</v>
      </c>
      <c r="V43" s="535">
        <f>+V380+LN(Parameters!$B$27)/200</f>
        <v>6.8017782511022419E-4</v>
      </c>
      <c r="W43" s="535">
        <v>6.8017782511022419E-4</v>
      </c>
      <c r="X43" s="535">
        <v>6.8017782511022419E-4</v>
      </c>
      <c r="Y43" s="535">
        <v>6.8017782511022419E-4</v>
      </c>
      <c r="Z43" s="535">
        <v>6.8017782511022419E-4</v>
      </c>
      <c r="AA43" s="535">
        <v>6.8017782511022419E-4</v>
      </c>
      <c r="AB43" s="535">
        <v>6.8017782511022419E-4</v>
      </c>
      <c r="AC43" s="535">
        <v>6.8017782511022419E-4</v>
      </c>
      <c r="AD43" s="535">
        <v>6.8017782511022419E-4</v>
      </c>
      <c r="AE43" s="535">
        <v>3.400889125551121E-4</v>
      </c>
    </row>
    <row r="44" spans="1:42" s="534" customFormat="1">
      <c r="A44" s="534" t="s">
        <v>505</v>
      </c>
      <c r="B44" s="535">
        <f t="shared" si="24"/>
        <v>1.3512217631474144E-2</v>
      </c>
      <c r="C44" s="535">
        <f>+C381+LN(Parameters!$B$27)/200</f>
        <v>1.0067699718421138E-2</v>
      </c>
      <c r="D44" s="535">
        <f>+D381+LN(Parameters!$B$27)/200</f>
        <v>6.5316939745763327E-3</v>
      </c>
      <c r="E44" s="535">
        <f>+E381+LN(Parameters!$B$27)/200</f>
        <v>4.2273228749606763E-3</v>
      </c>
      <c r="F44" s="535">
        <f>+F381+LN(Parameters!$B$27)/200</f>
        <v>7.5484079541995321E-4</v>
      </c>
      <c r="G44" s="535">
        <f>+G381+LN(Parameters!$B$27)/200</f>
        <v>-9.7790212027657744E-4</v>
      </c>
      <c r="H44" s="535">
        <f>+H381+LN(Parameters!$B$27)/200</f>
        <v>-9.7790212027657744E-4</v>
      </c>
      <c r="I44" s="535">
        <f>+I381+LN(Parameters!$B$27)/200</f>
        <v>-9.7790212027657744E-4</v>
      </c>
      <c r="J44" s="535">
        <f>+J381+LN(Parameters!$B$27)/200</f>
        <v>-9.7790212027657744E-4</v>
      </c>
      <c r="K44" s="535">
        <f>+K381+LN(Parameters!$B$27)/200</f>
        <v>-1.046280847078637E-3</v>
      </c>
      <c r="L44" s="535">
        <f>+L381+LN(Parameters!$B$27)/200</f>
        <v>-1.1146595738806967E-3</v>
      </c>
      <c r="M44" s="535">
        <f>+M381+LN(Parameters!$B$27)/200</f>
        <v>-1.1146595738806967E-3</v>
      </c>
      <c r="N44" s="535">
        <f>+N381+LN(Parameters!$B$27)/200</f>
        <v>-1.1146595738806967E-3</v>
      </c>
      <c r="O44" s="535">
        <f>+O381+LN(Parameters!$B$27)/200</f>
        <v>-1.1146595738806967E-3</v>
      </c>
      <c r="P44" s="535">
        <f>+P381+LN(Parameters!$B$27)/200</f>
        <v>-1.1146595738806967E-3</v>
      </c>
      <c r="Q44" s="535">
        <f>+Q381+LN(Parameters!$B$27)/200</f>
        <v>-1.1146595738806967E-3</v>
      </c>
      <c r="R44" s="535">
        <f>+R381+LN(Parameters!$B$27)/200</f>
        <v>-1.1146595738806967E-3</v>
      </c>
      <c r="S44" s="535">
        <f>+S381+LN(Parameters!$B$27)/200</f>
        <v>-1.1146595738806967E-3</v>
      </c>
      <c r="T44" s="535">
        <f>+T381+LN(Parameters!$B$27)/200</f>
        <v>-1.1146595738806967E-3</v>
      </c>
      <c r="U44" s="535">
        <f>+U381+LN(Parameters!$B$27)/200</f>
        <v>-3.0627355789420005E-4</v>
      </c>
      <c r="V44" s="535">
        <f>+V381+LN(Parameters!$B$27)/200</f>
        <v>5.0211245809229661E-4</v>
      </c>
      <c r="W44" s="535">
        <v>5.0211245809229661E-4</v>
      </c>
      <c r="X44" s="535">
        <v>5.0211245809229661E-4</v>
      </c>
      <c r="Y44" s="535">
        <v>5.0211245809229661E-4</v>
      </c>
      <c r="Z44" s="535">
        <v>5.0211245809229661E-4</v>
      </c>
      <c r="AA44" s="535">
        <v>5.0211245809229661E-4</v>
      </c>
      <c r="AB44" s="535">
        <v>5.0211245809229661E-4</v>
      </c>
      <c r="AC44" s="535">
        <v>5.0211245809229661E-4</v>
      </c>
      <c r="AD44" s="535">
        <v>5.0211245809229661E-4</v>
      </c>
      <c r="AE44" s="535">
        <v>2.510562290461483E-4</v>
      </c>
    </row>
    <row r="45" spans="1:42" s="534" customFormat="1">
      <c r="A45" s="534" t="s">
        <v>56</v>
      </c>
      <c r="B45" s="535">
        <f t="shared" si="24"/>
        <v>1.9035212254373903E-2</v>
      </c>
      <c r="C45" s="535">
        <f>+C382+LN(Parameters!$B$27)/200</f>
        <v>1.5401213969369184E-2</v>
      </c>
      <c r="D45" s="535">
        <f>+D382+LN(Parameters!$B$27)/200</f>
        <v>1.1886692955409537E-2</v>
      </c>
      <c r="E45" s="535">
        <f>+E382+LN(Parameters!$B$27)/200</f>
        <v>9.1450617987396277E-3</v>
      </c>
      <c r="F45" s="535">
        <f>+F382+LN(Parameters!$B$27)/200</f>
        <v>5.2092300348727085E-3</v>
      </c>
      <c r="G45" s="535">
        <f>+G382+LN(Parameters!$B$27)/200</f>
        <v>3.4676112907548033E-3</v>
      </c>
      <c r="H45" s="535">
        <f>+H382+LN(Parameters!$B$27)/200</f>
        <v>3.4676112907548033E-3</v>
      </c>
      <c r="I45" s="535">
        <f>+I382+LN(Parameters!$B$27)/200</f>
        <v>3.4676112907548033E-3</v>
      </c>
      <c r="J45" s="535">
        <f>+J382+LN(Parameters!$B$27)/200</f>
        <v>3.4676112907548033E-3</v>
      </c>
      <c r="K45" s="535">
        <f>+K382+LN(Parameters!$B$27)/200</f>
        <v>1.2118836713273565E-3</v>
      </c>
      <c r="L45" s="535">
        <f>+L382+LN(Parameters!$B$27)/200</f>
        <v>-1.0438439481000904E-3</v>
      </c>
      <c r="M45" s="535">
        <f>+M382+LN(Parameters!$B$27)/200</f>
        <v>-1.0438439481000904E-3</v>
      </c>
      <c r="N45" s="535">
        <f>+N382+LN(Parameters!$B$27)/200</f>
        <v>-1.0438439481000904E-3</v>
      </c>
      <c r="O45" s="535">
        <f>+O382+LN(Parameters!$B$27)/200</f>
        <v>-1.0438439481000904E-3</v>
      </c>
      <c r="P45" s="535">
        <f>+P382+LN(Parameters!$B$27)/200</f>
        <v>-1.0438439481000904E-3</v>
      </c>
      <c r="Q45" s="535">
        <f>+Q382+LN(Parameters!$B$27)/200</f>
        <v>-1.0438439481000904E-3</v>
      </c>
      <c r="R45" s="535">
        <f>+R382+LN(Parameters!$B$27)/200</f>
        <v>-1.0438439481000904E-3</v>
      </c>
      <c r="S45" s="535">
        <f>+S382+LN(Parameters!$B$27)/200</f>
        <v>-1.0438439481000904E-3</v>
      </c>
      <c r="T45" s="535">
        <f>+T382+LN(Parameters!$B$27)/200</f>
        <v>-1.0438439481000904E-3</v>
      </c>
      <c r="U45" s="535">
        <f>+U382+LN(Parameters!$B$27)/200</f>
        <v>-2.9007363605174118E-4</v>
      </c>
      <c r="V45" s="535">
        <f>+V382+LN(Parameters!$B$27)/200</f>
        <v>4.6369667599660818E-4</v>
      </c>
      <c r="W45" s="535">
        <v>4.6369667599660818E-4</v>
      </c>
      <c r="X45" s="535">
        <v>4.6369667599660818E-4</v>
      </c>
      <c r="Y45" s="535">
        <v>4.6369667599660818E-4</v>
      </c>
      <c r="Z45" s="535">
        <v>4.6369667599660818E-4</v>
      </c>
      <c r="AA45" s="535">
        <v>4.6369667599660818E-4</v>
      </c>
      <c r="AB45" s="535">
        <v>4.6369667599660818E-4</v>
      </c>
      <c r="AC45" s="535">
        <v>4.6369667599660818E-4</v>
      </c>
      <c r="AD45" s="535">
        <v>4.6369667599660818E-4</v>
      </c>
      <c r="AE45" s="535">
        <v>2.3184833799830409E-4</v>
      </c>
    </row>
    <row r="46" spans="1:42" s="534" customFormat="1">
      <c r="A46" s="534" t="s">
        <v>57</v>
      </c>
      <c r="B46" s="535">
        <f t="shared" si="24"/>
        <v>2.1463178909745046E-2</v>
      </c>
      <c r="C46" s="535">
        <f>+C383+LN(Parameters!$B$27)/200</f>
        <v>1.8421025792865871E-2</v>
      </c>
      <c r="D46" s="535">
        <f>+D383+LN(Parameters!$B$27)/200</f>
        <v>1.5283677903762269E-2</v>
      </c>
      <c r="E46" s="535">
        <f>+E383+LN(Parameters!$B$27)/200</f>
        <v>1.2573476542533851E-2</v>
      </c>
      <c r="F46" s="535">
        <f>+F383+LN(Parameters!$B$27)/200</f>
        <v>6.9549830775917617E-3</v>
      </c>
      <c r="G46" s="535">
        <f>+G383+LN(Parameters!$B$27)/200</f>
        <v>3.4642864150270123E-3</v>
      </c>
      <c r="H46" s="535">
        <f>+H383+LN(Parameters!$B$27)/200</f>
        <v>3.4642864150270123E-3</v>
      </c>
      <c r="I46" s="535">
        <f>+I383+LN(Parameters!$B$27)/200</f>
        <v>3.4642864150270123E-3</v>
      </c>
      <c r="J46" s="535">
        <f>+J383+LN(Parameters!$B$27)/200</f>
        <v>3.4642864150270123E-3</v>
      </c>
      <c r="K46" s="535">
        <f>+K383+LN(Parameters!$B$27)/200</f>
        <v>6.5413524623984332E-4</v>
      </c>
      <c r="L46" s="535">
        <f>+L383+LN(Parameters!$B$27)/200</f>
        <v>-2.1560159225473253E-3</v>
      </c>
      <c r="M46" s="535">
        <f>+M383+LN(Parameters!$B$27)/200</f>
        <v>-2.1560159225473253E-3</v>
      </c>
      <c r="N46" s="535">
        <f>+N383+LN(Parameters!$B$27)/200</f>
        <v>-2.1560159225473253E-3</v>
      </c>
      <c r="O46" s="535">
        <f>+O383+LN(Parameters!$B$27)/200</f>
        <v>-2.1560159225473253E-3</v>
      </c>
      <c r="P46" s="535">
        <f>+P383+LN(Parameters!$B$27)/200</f>
        <v>-2.1560159225473253E-3</v>
      </c>
      <c r="Q46" s="535">
        <f>+Q383+LN(Parameters!$B$27)/200</f>
        <v>-2.1560159225473253E-3</v>
      </c>
      <c r="R46" s="535">
        <f>+R383+LN(Parameters!$B$27)/200</f>
        <v>-2.1560159225473253E-3</v>
      </c>
      <c r="S46" s="535">
        <f>+S383+LN(Parameters!$B$27)/200</f>
        <v>-2.1560159225473253E-3</v>
      </c>
      <c r="T46" s="535">
        <f>+T383+LN(Parameters!$B$27)/200</f>
        <v>-2.1560159225473253E-3</v>
      </c>
      <c r="U46" s="535">
        <f>+U383+LN(Parameters!$B$27)/200</f>
        <v>-1.3243145878072803E-3</v>
      </c>
      <c r="V46" s="535">
        <f>+V383+LN(Parameters!$B$27)/200</f>
        <v>-4.9261325306723539E-4</v>
      </c>
      <c r="W46" s="535">
        <v>5.0738674693276463E-4</v>
      </c>
      <c r="X46" s="535">
        <v>5.0738674693276463E-4</v>
      </c>
      <c r="Y46" s="535">
        <v>5.0738674693276463E-4</v>
      </c>
      <c r="Z46" s="535">
        <v>5.0738674693276463E-4</v>
      </c>
      <c r="AA46" s="535">
        <v>5.0738674693276463E-4</v>
      </c>
      <c r="AB46" s="535">
        <v>5.0738674693276463E-4</v>
      </c>
      <c r="AC46" s="535">
        <v>5.0738674693276463E-4</v>
      </c>
      <c r="AD46" s="535">
        <v>5.0738674693276463E-4</v>
      </c>
      <c r="AE46" s="535">
        <v>2.5369337346638232E-4</v>
      </c>
    </row>
    <row r="47" spans="1:42" s="534" customFormat="1">
      <c r="A47" s="534" t="s">
        <v>58</v>
      </c>
      <c r="B47" s="535">
        <f t="shared" si="24"/>
        <v>1.0561602408186887E-2</v>
      </c>
      <c r="C47" s="535">
        <f>+C384+LN(Parameters!$B$27)/200</f>
        <v>7.9330626449506721E-3</v>
      </c>
      <c r="D47" s="535">
        <f>+D384+LN(Parameters!$B$27)/200</f>
        <v>5.3270953220981663E-3</v>
      </c>
      <c r="E47" s="535">
        <f>+E384+LN(Parameters!$B$27)/200</f>
        <v>2.7395642009361929E-3</v>
      </c>
      <c r="F47" s="535">
        <f>+F384+LN(Parameters!$B$27)/200</f>
        <v>4.3227802735918383E-6</v>
      </c>
      <c r="G47" s="535">
        <f>+G384+LN(Parameters!$B$27)/200</f>
        <v>-9.3967138859383636E-4</v>
      </c>
      <c r="H47" s="535">
        <f>+H384+LN(Parameters!$B$27)/200</f>
        <v>-9.3967138859383636E-4</v>
      </c>
      <c r="I47" s="535">
        <f>+I384+LN(Parameters!$B$27)/200</f>
        <v>-9.3967138859383636E-4</v>
      </c>
      <c r="J47" s="535">
        <f>+J384+LN(Parameters!$B$27)/200</f>
        <v>-9.3967138859383636E-4</v>
      </c>
      <c r="K47" s="535">
        <f>+K384+LN(Parameters!$B$27)/200</f>
        <v>-8.3687180507177519E-4</v>
      </c>
      <c r="L47" s="535">
        <f>+L384+LN(Parameters!$B$27)/200</f>
        <v>-7.3407222154971391E-4</v>
      </c>
      <c r="M47" s="535">
        <f>+M384+LN(Parameters!$B$27)/200</f>
        <v>-7.3407222154971391E-4</v>
      </c>
      <c r="N47" s="535">
        <f>+N384+LN(Parameters!$B$27)/200</f>
        <v>-7.3407222154971391E-4</v>
      </c>
      <c r="O47" s="535">
        <f>+O384+LN(Parameters!$B$27)/200</f>
        <v>-7.3407222154971391E-4</v>
      </c>
      <c r="P47" s="535">
        <f>+P384+LN(Parameters!$B$27)/200</f>
        <v>-7.3407222154971391E-4</v>
      </c>
      <c r="Q47" s="535">
        <f>+Q384+LN(Parameters!$B$27)/200</f>
        <v>-7.3407222154971391E-4</v>
      </c>
      <c r="R47" s="535">
        <f>+R384+LN(Parameters!$B$27)/200</f>
        <v>-7.3407222154971391E-4</v>
      </c>
      <c r="S47" s="535">
        <f>+S384+LN(Parameters!$B$27)/200</f>
        <v>-7.3407222154971391E-4</v>
      </c>
      <c r="T47" s="535">
        <f>+T384+LN(Parameters!$B$27)/200</f>
        <v>-7.3407222154971391E-4</v>
      </c>
      <c r="U47" s="535">
        <f>+U384+LN(Parameters!$B$27)/200</f>
        <v>-6.8399827976049112E-5</v>
      </c>
      <c r="V47" s="535">
        <f>+V384+LN(Parameters!$B$27)/200</f>
        <v>5.9727256559761565E-4</v>
      </c>
      <c r="W47" s="535">
        <v>5.9727256559761565E-4</v>
      </c>
      <c r="X47" s="535">
        <v>5.9727256559761565E-4</v>
      </c>
      <c r="Y47" s="535">
        <v>5.9727256559761565E-4</v>
      </c>
      <c r="Z47" s="535">
        <v>5.9727256559761565E-4</v>
      </c>
      <c r="AA47" s="535">
        <v>5.9727256559761565E-4</v>
      </c>
      <c r="AB47" s="535">
        <v>5.9727256559761565E-4</v>
      </c>
      <c r="AC47" s="535">
        <v>5.9727256559761565E-4</v>
      </c>
      <c r="AD47" s="535">
        <v>5.9727256559761565E-4</v>
      </c>
      <c r="AE47" s="535">
        <v>2.9863628279880783E-4</v>
      </c>
    </row>
    <row r="48" spans="1:42" s="536" customFormat="1">
      <c r="A48" s="534" t="s">
        <v>114</v>
      </c>
      <c r="B48" s="535">
        <v>7.2735310330082183E-3</v>
      </c>
      <c r="C48" s="535">
        <v>5.3378559601259274E-3</v>
      </c>
      <c r="D48" s="535">
        <v>3.1516690413397443E-3</v>
      </c>
      <c r="E48" s="535">
        <v>9.2338789546880036E-4</v>
      </c>
      <c r="F48" s="535">
        <v>-1.342972225334763E-3</v>
      </c>
      <c r="G48" s="535">
        <f>+G385+LN(Parameters!$B$27)/200</f>
        <v>-2.5633551865262534E-3</v>
      </c>
      <c r="H48" s="535">
        <f>+H385+LN(Parameters!$B$27)/200</f>
        <v>-2.5633551865262534E-3</v>
      </c>
      <c r="I48" s="535">
        <f>+I385+LN(Parameters!$B$27)/200</f>
        <v>-2.5633551865262534E-3</v>
      </c>
      <c r="J48" s="535">
        <f>+J385+LN(Parameters!$B$27)/200</f>
        <v>-2.5633551865262534E-3</v>
      </c>
      <c r="K48" s="535">
        <f>+K385+LN(Parameters!$B$27)/200</f>
        <v>-1.0205071447542142E-3</v>
      </c>
      <c r="L48" s="535">
        <f>+L385+LN(Parameters!$B$27)/200</f>
        <v>5.2234089701782465E-4</v>
      </c>
      <c r="M48" s="535">
        <f>+M385+LN(Parameters!$B$27)/200</f>
        <v>5.2234089701782465E-4</v>
      </c>
      <c r="N48" s="535">
        <f>+N385+LN(Parameters!$B$27)/200</f>
        <v>5.2234089701782465E-4</v>
      </c>
      <c r="O48" s="535">
        <f>+O385+LN(Parameters!$B$27)/200</f>
        <v>5.2234089701782465E-4</v>
      </c>
      <c r="P48" s="535">
        <f>+P385+LN(Parameters!$B$27)/200</f>
        <v>5.2234089701782465E-4</v>
      </c>
      <c r="Q48" s="535">
        <f>+Q385+LN(Parameters!$B$27)/200</f>
        <v>5.2234089701782465E-4</v>
      </c>
      <c r="R48" s="535">
        <f>+R385+LN(Parameters!$B$27)/200</f>
        <v>5.2234089701782465E-4</v>
      </c>
      <c r="S48" s="535">
        <f>+S385+LN(Parameters!$B$27)/200</f>
        <v>5.2234089701782465E-4</v>
      </c>
      <c r="T48" s="535">
        <f>+T385+LN(Parameters!$B$27)/200</f>
        <v>5.2234089701782465E-4</v>
      </c>
      <c r="U48" s="535">
        <f>+U385+LN(Parameters!$B$27)/200</f>
        <v>5.6284392576038127E-4</v>
      </c>
      <c r="V48" s="535">
        <f>+V385+LN(Parameters!$B$27)/200</f>
        <v>6.0334695450293778E-4</v>
      </c>
      <c r="W48" s="535">
        <v>6.0334695450293778E-4</v>
      </c>
      <c r="X48" s="535">
        <v>6.0334695450293778E-4</v>
      </c>
      <c r="Y48" s="535">
        <v>6.0334695450293778E-4</v>
      </c>
      <c r="Z48" s="535">
        <v>6.0334695450293778E-4</v>
      </c>
      <c r="AA48" s="535">
        <v>6.0334695450293778E-4</v>
      </c>
      <c r="AB48" s="535">
        <v>6.0334695450293778E-4</v>
      </c>
      <c r="AC48" s="535">
        <v>6.0334695450293778E-4</v>
      </c>
      <c r="AD48" s="535">
        <v>6.0334695450293778E-4</v>
      </c>
      <c r="AE48" s="535">
        <v>3.0167347725146889E-4</v>
      </c>
    </row>
    <row r="49" spans="1:61" s="536" customFormat="1">
      <c r="A49" s="534" t="s">
        <v>32</v>
      </c>
      <c r="B49" s="535">
        <v>1.4276192989357461E-2</v>
      </c>
      <c r="C49" s="535">
        <v>1.1656207940794016E-2</v>
      </c>
      <c r="D49" s="535">
        <v>8.9367234613343793E-3</v>
      </c>
      <c r="E49" s="535">
        <v>6.4426526819549345E-3</v>
      </c>
      <c r="F49" s="535">
        <v>2.6853765187099788E-3</v>
      </c>
      <c r="G49" s="535">
        <f>+G386+LN(Parameters!$B$27)/200</f>
        <v>7.4677571723251457E-4</v>
      </c>
      <c r="H49" s="535">
        <f>+H386+LN(Parameters!$B$27)/200</f>
        <v>7.4677571723251457E-4</v>
      </c>
      <c r="I49" s="535">
        <f>+I386+LN(Parameters!$B$27)/200</f>
        <v>7.4677571723251457E-4</v>
      </c>
      <c r="J49" s="535">
        <f>+J386+LN(Parameters!$B$27)/200</f>
        <v>7.4677571723251457E-4</v>
      </c>
      <c r="K49" s="535">
        <f>+K386+LN(Parameters!$B$27)/200</f>
        <v>-1.4462911875713505E-4</v>
      </c>
      <c r="L49" s="535">
        <f>+L386+LN(Parameters!$B$27)/200</f>
        <v>-1.0360339547467847E-3</v>
      </c>
      <c r="M49" s="535">
        <f>+M386+LN(Parameters!$B$27)/200</f>
        <v>-1.0360339547467847E-3</v>
      </c>
      <c r="N49" s="535">
        <f>+N386+LN(Parameters!$B$27)/200</f>
        <v>-1.0360339547467847E-3</v>
      </c>
      <c r="O49" s="535">
        <f>+O386+LN(Parameters!$B$27)/200</f>
        <v>-1.0360339547467847E-3</v>
      </c>
      <c r="P49" s="535">
        <f>+P386+LN(Parameters!$B$27)/200</f>
        <v>-1.0360339547467847E-3</v>
      </c>
      <c r="Q49" s="535">
        <f>+Q386+LN(Parameters!$B$27)/200</f>
        <v>-1.0360339547467847E-3</v>
      </c>
      <c r="R49" s="535">
        <f>+R386+LN(Parameters!$B$27)/200</f>
        <v>-1.0360339547467847E-3</v>
      </c>
      <c r="S49" s="535">
        <f>+S386+LN(Parameters!$B$27)/200</f>
        <v>-1.0360339547467847E-3</v>
      </c>
      <c r="T49" s="535">
        <f>+T386+LN(Parameters!$B$27)/200</f>
        <v>-1.0360339547467847E-3</v>
      </c>
      <c r="U49" s="535">
        <f>+U386+LN(Parameters!$B$27)/200</f>
        <v>-2.7212723119892528E-4</v>
      </c>
      <c r="V49" s="535">
        <f>+V386+LN(Parameters!$B$27)/200</f>
        <v>4.9177949234893411E-4</v>
      </c>
      <c r="W49" s="535">
        <v>4.9177949234893411E-4</v>
      </c>
      <c r="X49" s="535">
        <v>4.9177949234893411E-4</v>
      </c>
      <c r="Y49" s="535">
        <v>4.9177949234893411E-4</v>
      </c>
      <c r="Z49" s="535">
        <v>4.9177949234893411E-4</v>
      </c>
      <c r="AA49" s="535">
        <v>4.9177949234893411E-4</v>
      </c>
      <c r="AB49" s="535">
        <v>4.9177949234893411E-4</v>
      </c>
      <c r="AC49" s="535">
        <v>4.9177949234893411E-4</v>
      </c>
      <c r="AD49" s="535">
        <v>4.9177949234893411E-4</v>
      </c>
      <c r="AE49" s="535">
        <v>2.4588974617446705E-4</v>
      </c>
    </row>
    <row r="53" spans="1:61" ht="17.600000000000001">
      <c r="A53" s="210" t="s">
        <v>130</v>
      </c>
    </row>
    <row r="54" spans="1:61" s="14" customFormat="1">
      <c r="A54" s="14" t="s">
        <v>104</v>
      </c>
      <c r="C54" s="14">
        <f>+LN(N4/M4)*0.1*(1-Parameters!$F$35)</f>
        <v>1.0565228382662582E-2</v>
      </c>
      <c r="D54" s="14">
        <f>+LN(O4/N4)*0.1*(1-Parameters!$F$35)</f>
        <v>9.7796395350655749E-3</v>
      </c>
      <c r="E54" s="14">
        <f>+LN(P4/O4)*0.1*(1-Parameters!$F$35)</f>
        <v>9.0688093505680648E-3</v>
      </c>
      <c r="F54" s="14">
        <f>+LN(Q4/P4)*0.1*(1-Parameters!$F$35)</f>
        <v>8.4256236017653183E-3</v>
      </c>
      <c r="G54" s="14">
        <f>+LN(R4/Q4)*0.1*(1-Parameters!$F$35)</f>
        <v>7.843645069501113E-3</v>
      </c>
      <c r="H54" s="14">
        <f>+LN(S4/R4)*0.1*(1-Parameters!$F$35)</f>
        <v>7.3170491170147971E-3</v>
      </c>
      <c r="I54" s="14">
        <f>+LN(T4/S4)*0.1*(1-Parameters!$F$35)</f>
        <v>6.8405653950189124E-3</v>
      </c>
      <c r="J54" s="14">
        <f>+LN(U4/T4)*0.1*(1-Parameters!$F$35)</f>
        <v>6.4094250942719729E-3</v>
      </c>
      <c r="K54" s="14">
        <f>+LN(V4/U4)*0.1*(1-Parameters!$F$35)</f>
        <v>6.0193132177328622E-3</v>
      </c>
      <c r="L54" s="14">
        <f>+LN(W4/V4)*0.1*(1-Parameters!$F$35)</f>
        <v>5.6663253946200665E-3</v>
      </c>
      <c r="M54" s="14">
        <f>+LN(X4/W4)*0.1*(1-Parameters!$F$35)</f>
        <v>5.3469288041565399E-3</v>
      </c>
      <c r="N54" s="14">
        <f>+LN(Y4/X4)*0.1*(1-Parameters!$F$35)</f>
        <v>5.0579268179120479E-3</v>
      </c>
      <c r="O54" s="14">
        <f>+LN(Z4/Y4)*0.1*(1-Parameters!$F$35)</f>
        <v>4.7964270068713063E-3</v>
      </c>
      <c r="P54" s="14">
        <f>+LN(AA4/Z4)*0.1*(1-Parameters!$F$35)</f>
        <v>4.5598121930323079E-3</v>
      </c>
      <c r="Q54" s="14">
        <f>+LN(AB4/AA4)*0.1*(1-Parameters!$F$35)</f>
        <v>4.3457142558091782E-3</v>
      </c>
      <c r="R54" s="14">
        <f>+LN(AC4/AB4)*0.1*(1-Parameters!$F$35)</f>
        <v>4.1519904310853692E-3</v>
      </c>
      <c r="S54" s="14">
        <f>+LN(AD4/AC4)*0.1*(1-Parameters!$F$35)</f>
        <v>3.9767018657102344E-3</v>
      </c>
      <c r="T54" s="14">
        <f>+LN(AE4/AD4)*0.1*(1-Parameters!$F$35)</f>
        <v>3.8180942128049635E-3</v>
      </c>
      <c r="U54" s="14">
        <f>+LN(AF4/AE4)*0.1*(1-Parameters!$F$35)</f>
        <v>3.6745800736694154E-3</v>
      </c>
      <c r="V54" s="14">
        <f>+LN(AG4/AF4)*0.1*(1-Parameters!$F$35)</f>
        <v>3.5447231105623562E-3</v>
      </c>
      <c r="W54" s="14">
        <f>+LN(AH4/AG4)*0.1*(1-Parameters!$F$35)</f>
        <v>3.4272236713505607E-3</v>
      </c>
      <c r="X54" s="14">
        <f>+LN(AI4/AH4)*0.1*(1-Parameters!$F$35)</f>
        <v>3.3209057821535085E-3</v>
      </c>
      <c r="Y54" s="14">
        <f>+LN(AJ4/AI4)*0.1*(1-Parameters!$F$35)</f>
        <v>3.2247053778014238E-3</v>
      </c>
      <c r="Z54" s="14">
        <f>+LN(AK4/AJ4)*0.1*(1-Parameters!$F$35)</f>
        <v>3.1376596523134174E-3</v>
      </c>
      <c r="AA54" s="14">
        <f>+LN(AL4/AK4)*0.1*(1-Parameters!$F$35)</f>
        <v>3.0588974228118351E-3</v>
      </c>
      <c r="AB54" s="14">
        <f>+LN(AM4/AL4)*0.1*(1-Parameters!$F$35)</f>
        <v>2.9876304104308323E-3</v>
      </c>
      <c r="AC54" s="14">
        <f>+LN(AN4/AM4)*0.1*(1-Parameters!$F$35)</f>
        <v>2.9231453509568788E-3</v>
      </c>
      <c r="AD54" s="14">
        <f>+LN(AO4/AN4)*0.1*(1-Parameters!$F$35)</f>
        <v>2.8647968562405908E-3</v>
      </c>
      <c r="AE54" s="14">
        <f>+LN(AP4/AO4)*0.1*(1-Parameters!$F$35)</f>
        <v>2.8120009549351928E-3</v>
      </c>
      <c r="AF54" s="14">
        <f>+LN(AQ4/AP4)*0.1*(1-Parameters!$F$35)</f>
        <v>2.7642292479151368E-3</v>
      </c>
      <c r="AG54" s="14">
        <f>+LN(AR4/AQ4)*0.1*(1-Parameters!$F$35)</f>
        <v>2.721003619879969E-3</v>
      </c>
      <c r="AH54" s="14">
        <f>+LN(AS4/AR4)*0.1*(1-Parameters!$F$35)</f>
        <v>2.6818914542156048E-3</v>
      </c>
      <c r="AI54" s="14">
        <f>+LN(AT4/AS4)*0.1*(1-Parameters!$F$35)</f>
        <v>2.6465013032220975E-3</v>
      </c>
      <c r="AJ54" s="14">
        <f>+LN(AU4/AT4)*0.1*(1-Parameters!$F$35)</f>
        <v>2.6144789703732201E-3</v>
      </c>
      <c r="AK54" s="14">
        <f>+LN(AV4/AU4)*0.1*(1-Parameters!$F$35)</f>
        <v>2.5855039653987564E-3</v>
      </c>
      <c r="AL54" s="14">
        <f>+LN(AW4/AV4)*0.1*(1-Parameters!$F$35)</f>
        <v>2.5592862967100723E-3</v>
      </c>
      <c r="AM54" s="14">
        <f>+LN(AX4/AW4)*0.1*(1-Parameters!$F$35)</f>
        <v>2.5355635690668872E-3</v>
      </c>
      <c r="AN54" s="14">
        <f>+LN(AY4/AX4)*0.1*(1-Parameters!$F$35)</f>
        <v>2.51409835743746E-3</v>
      </c>
      <c r="AO54" s="14">
        <f>+LN(AZ4/AY4)*0.1*(1-Parameters!$F$35)</f>
        <v>2.4946758307690976E-3</v>
      </c>
      <c r="AP54" s="14">
        <f>+LN(BA4/AZ4)*0.1*(1-Parameters!$F$35)</f>
        <v>2.477101601886749E-3</v>
      </c>
      <c r="AQ54" s="14">
        <f>+LN(BB4/BA4)*0.1*(1-Parameters!$F$35)</f>
        <v>2.4611997820008853E-3</v>
      </c>
      <c r="AR54" s="14">
        <f>+LN(BC4/BB4)*0.1*(1-Parameters!$F$35)</f>
        <v>2.4468112203532796E-3</v>
      </c>
      <c r="AS54" s="14">
        <f>+LN(BD4/BC4)*0.1*(1-Parameters!$F$35)</f>
        <v>2.4337919113828176E-3</v>
      </c>
      <c r="AT54" s="14">
        <f>+LN(BE4/BD4)*0.1*(1-Parameters!$F$35)</f>
        <v>2.4220115534693723E-3</v>
      </c>
      <c r="AU54" s="14">
        <f>+LN(BF4/BE4)*0.1*(1-Parameters!$F$35)</f>
        <v>2.411352244831408E-3</v>
      </c>
      <c r="AV54" s="14">
        <f>+LN(BG4/BF4)*0.1*(1-Parameters!$F$35)</f>
        <v>2.4017073035253987E-3</v>
      </c>
      <c r="AW54" s="14">
        <f>+LN(BH4/BG4)*0.1*(1-Parameters!$F$35)</f>
        <v>2.3929801997369846E-3</v>
      </c>
      <c r="AX54" s="14">
        <f>+LN(BI4/BH4)*0.1*(1-Parameters!$F$35)</f>
        <v>2.3850835896781089E-3</v>
      </c>
      <c r="AY54" s="14">
        <f>+LN(BJ4/BI4)*0.1*(1-Parameters!$F$35)</f>
        <v>2.3779384414212112E-3</v>
      </c>
      <c r="AZ54" s="14">
        <f>+LN(BK4/BJ4)*0.1*(1-Parameters!$F$35)</f>
        <v>2.3714732439209514E-3</v>
      </c>
      <c r="BA54" s="14">
        <f>+LN(BL4/BK4)*0.1*(1-Parameters!$F$35)</f>
        <v>2.3656232913077408E-3</v>
      </c>
      <c r="BB54" s="14">
        <f>+LN(BM4/BL4)*0.1*(1-Parameters!$F$35)</f>
        <v>2.360330035289568E-3</v>
      </c>
      <c r="BC54" s="14">
        <f>+LN(BN4/BM4)*0.1*(1-Parameters!$F$35)</f>
        <v>2.3555404991810565E-3</v>
      </c>
      <c r="BD54" s="14">
        <f>+LN(BO4/BN4)*0.1*(1-Parameters!$F$35)</f>
        <v>2.3512067476950502E-3</v>
      </c>
      <c r="BE54" s="14">
        <f>+LN(BP4/BO4)*0.1*(1-Parameters!$F$35)</f>
        <v>2.3472854071900609E-3</v>
      </c>
      <c r="BF54" s="14">
        <f>+LN(BQ4/BP4)*0.1*(1-Parameters!$F$35)</f>
        <v>2.3437372315722712E-3</v>
      </c>
      <c r="BG54" s="14">
        <f>+LN(BR4/BQ4)*0.1*(1-Parameters!$F$35)</f>
        <v>2.3405267095075325E-3</v>
      </c>
      <c r="BH54" s="14">
        <f>+LN(BS4/BR4)*0.1*(1-Parameters!$F$35)</f>
        <v>2.337621709011941E-3</v>
      </c>
      <c r="BI54" s="14">
        <f>+LN(BT4/BS4)*0.1*(1-Parameters!$F$35)</f>
        <v>2.3349931558640943E-3</v>
      </c>
    </row>
    <row r="55" spans="1:61" s="14" customFormat="1">
      <c r="A55" s="14" t="s">
        <v>31</v>
      </c>
      <c r="C55" s="14">
        <f>+LN(N5/M5)*0.1*(1-Parameters!$F$35)</f>
        <v>1.1409679007567876E-2</v>
      </c>
      <c r="D55" s="14">
        <f>+LN(O5/N5)*0.1*(1-Parameters!$F$35)</f>
        <v>1.2118581433224517E-2</v>
      </c>
      <c r="E55" s="14">
        <f>+LN(P5/O5)*0.1*(1-Parameters!$F$35)</f>
        <v>1.117385705891109E-2</v>
      </c>
      <c r="F55" s="14">
        <f>+LN(Q5/P5)*0.1*(1-Parameters!$F$35)</f>
        <v>1.0320166539274058E-2</v>
      </c>
      <c r="G55" s="14">
        <f>+LN(R5/Q5)*0.1*(1-Parameters!$F$35)</f>
        <v>9.5487337132589608E-3</v>
      </c>
      <c r="H55" s="14">
        <f>+LN(S5/R5)*0.1*(1-Parameters!$F$35)</f>
        <v>8.851628896396865E-3</v>
      </c>
      <c r="I55" s="14">
        <f>+LN(T5/S5)*0.1*(1-Parameters!$F$35)</f>
        <v>8.2216871964627888E-3</v>
      </c>
      <c r="J55" s="14">
        <f>+LN(U5/T5)*0.1*(1-Parameters!$F$35)</f>
        <v>7.6524347155714403E-3</v>
      </c>
      <c r="K55" s="14">
        <f>+LN(V5/U5)*0.1*(1-Parameters!$F$35)</f>
        <v>7.1380218769023862E-3</v>
      </c>
      <c r="L55" s="14">
        <f>+LN(W5/V5)*0.1*(1-Parameters!$F$35)</f>
        <v>6.6731631878726404E-3</v>
      </c>
      <c r="M55" s="14">
        <f>+LN(X5/W5)*0.1*(1-Parameters!$F$35)</f>
        <v>6.253082818083862E-3</v>
      </c>
      <c r="N55" s="14">
        <f>+LN(Y5/X5)*0.1*(1-Parameters!$F$35)</f>
        <v>5.8734654304466241E-3</v>
      </c>
      <c r="O55" s="14">
        <f>+LN(Z5/Y5)*0.1*(1-Parameters!$F$35)</f>
        <v>5.530411758152433E-3</v>
      </c>
      <c r="P55" s="14">
        <f>+LN(AA5/Z5)*0.1*(1-Parameters!$F$35)</f>
        <v>5.2203984691853184E-3</v>
      </c>
      <c r="Q55" s="14">
        <f>+LN(AB5/AA5)*0.1*(1-Parameters!$F$35)</f>
        <v>4.9402419043469053E-3</v>
      </c>
      <c r="R55" s="14">
        <f>+LN(AC5/AB5)*0.1*(1-Parameters!$F$35)</f>
        <v>4.6870653147693059E-3</v>
      </c>
      <c r="S55" s="14">
        <f>+LN(AD5/AC5)*0.1*(1-Parameters!$F$35)</f>
        <v>4.4582692610257747E-3</v>
      </c>
      <c r="T55" s="14">
        <f>+LN(AE5/AD5)*0.1*(1-Parameters!$F$35)</f>
        <v>4.2515048685889435E-3</v>
      </c>
      <c r="U55" s="14">
        <f>+LN(AF5/AE5)*0.1*(1-Parameters!$F$35)</f>
        <v>4.0646496638749932E-3</v>
      </c>
      <c r="V55" s="14">
        <f>+LN(AG5/AF5)*0.1*(1-Parameters!$F$35)</f>
        <v>3.895785741747385E-3</v>
      </c>
      <c r="W55" s="14">
        <f>+LN(AH5/AG5)*0.1*(1-Parameters!$F$35)</f>
        <v>3.7431800394170998E-3</v>
      </c>
      <c r="X55" s="14">
        <f>+LN(AI5/AH5)*0.1*(1-Parameters!$F$35)</f>
        <v>3.6052665134133871E-3</v>
      </c>
      <c r="Y55" s="14">
        <f>+LN(AJ5/AI5)*0.1*(1-Parameters!$F$35)</f>
        <v>3.4806300359353165E-3</v>
      </c>
      <c r="Z55" s="14">
        <f>+LN(AK5/AJ5)*0.1*(1-Parameters!$F$35)</f>
        <v>3.3679918446339113E-3</v>
      </c>
      <c r="AA55" s="14">
        <f>+LN(AL5/AK5)*0.1*(1-Parameters!$F$35)</f>
        <v>3.2661963959002799E-3</v>
      </c>
      <c r="AB55" s="14">
        <f>+LN(AM5/AL5)*0.1*(1-Parameters!$F$35)</f>
        <v>3.1741994862104481E-3</v>
      </c>
      <c r="AC55" s="14">
        <f>+LN(AN5/AM5)*0.1*(1-Parameters!$F$35)</f>
        <v>3.0910575191585095E-3</v>
      </c>
      <c r="AD55" s="14">
        <f>+LN(AO5/AN5)*0.1*(1-Parameters!$F$35)</f>
        <v>3.0159178076220755E-3</v>
      </c>
      <c r="AE55" s="14">
        <f>+LN(AP5/AO5)*0.1*(1-Parameters!$F$35)</f>
        <v>2.9480098111785229E-3</v>
      </c>
      <c r="AF55" s="14">
        <f>+LN(AQ5/AP5)*0.1*(1-Parameters!$F$35)</f>
        <v>2.8866372185341353E-3</v>
      </c>
      <c r="AG55" s="14">
        <f>+LN(AR5/AQ5)*0.1*(1-Parameters!$F$35)</f>
        <v>2.8311707934370574E-3</v>
      </c>
      <c r="AH55" s="14">
        <f>+LN(AS5/AR5)*0.1*(1-Parameters!$F$35)</f>
        <v>2.781041910416988E-3</v>
      </c>
      <c r="AI55" s="14">
        <f>+LN(AT5/AS5)*0.1*(1-Parameters!$F$35)</f>
        <v>2.7357367138033427E-3</v>
      </c>
      <c r="AJ55" s="14">
        <f>+LN(AU5/AT5)*0.1*(1-Parameters!$F$35)</f>
        <v>2.6947908398963494E-3</v>
      </c>
      <c r="AK55" s="14">
        <f>+LN(AV5/AU5)*0.1*(1-Parameters!$F$35)</f>
        <v>2.6577846479695698E-3</v>
      </c>
      <c r="AL55" s="14">
        <f>+LN(AW5/AV5)*0.1*(1-Parameters!$F$35)</f>
        <v>2.6243389110238067E-3</v>
      </c>
      <c r="AM55" s="14">
        <f>+LN(AX5/AW5)*0.1*(1-Parameters!$F$35)</f>
        <v>2.5941109219492537E-3</v>
      </c>
      <c r="AN55" s="14">
        <f>+LN(AY5/AX5)*0.1*(1-Parameters!$F$35)</f>
        <v>2.5667909750315848E-3</v>
      </c>
      <c r="AO55" s="14">
        <f>+LN(AZ5/AY5)*0.1*(1-Parameters!$F$35)</f>
        <v>2.5420991866038039E-3</v>
      </c>
      <c r="AP55" s="14">
        <f>+LN(BA5/AZ5)*0.1*(1-Parameters!$F$35)</f>
        <v>2.5197826221379925E-3</v>
      </c>
      <c r="AQ55" s="14">
        <f>+LN(BB5/BA5)*0.1*(1-Parameters!$F$35)</f>
        <v>2.4996127002269958E-3</v>
      </c>
      <c r="AR55" s="14">
        <f>+LN(BC5/BB5)*0.1*(1-Parameters!$F$35)</f>
        <v>2.4813828467567869E-3</v>
      </c>
      <c r="AS55" s="14">
        <f>+LN(BD5/BC5)*0.1*(1-Parameters!$F$35)</f>
        <v>2.4649063751459796E-3</v>
      </c>
      <c r="AT55" s="14">
        <f>+LN(BE5/BD5)*0.1*(1-Parameters!$F$35)</f>
        <v>2.4500145708562029E-3</v>
      </c>
      <c r="AU55" s="14">
        <f>+LN(BF5/BE5)*0.1*(1-Parameters!$F$35)</f>
        <v>2.4365549604795774E-3</v>
      </c>
      <c r="AV55" s="14">
        <f>+LN(BG5/BF5)*0.1*(1-Parameters!$F$35)</f>
        <v>2.4243897476087478E-3</v>
      </c>
      <c r="AW55" s="14">
        <f>+LN(BH5/BG5)*0.1*(1-Parameters!$F$35)</f>
        <v>2.4133943994119967E-3</v>
      </c>
      <c r="AX55" s="14">
        <f>+LN(BI5/BH5)*0.1*(1-Parameters!$F$35)</f>
        <v>2.4034563693856167E-3</v>
      </c>
      <c r="AY55" s="14">
        <f>+LN(BJ5/BI5)*0.1*(1-Parameters!$F$35)</f>
        <v>2.3944739431579643E-3</v>
      </c>
      <c r="AZ55" s="14">
        <f>+LN(BK5/BJ5)*0.1*(1-Parameters!$F$35)</f>
        <v>2.3863551954840388E-3</v>
      </c>
      <c r="BA55" s="14">
        <f>+LN(BL5/BK5)*0.1*(1-Parameters!$F$35)</f>
        <v>2.3790170477145109E-3</v>
      </c>
      <c r="BB55" s="14">
        <f>+LN(BM5/BL5)*0.1*(1-Parameters!$F$35)</f>
        <v>2.3723844160556573E-3</v>
      </c>
      <c r="BC55" s="14">
        <f>+LN(BN5/BM5)*0.1*(1-Parameters!$F$35)</f>
        <v>2.3663894418705345E-3</v>
      </c>
      <c r="BD55" s="14">
        <f>+LN(BO5/BN5)*0.1*(1-Parameters!$F$35)</f>
        <v>2.3609707961155892E-3</v>
      </c>
      <c r="BE55" s="14">
        <f>+LN(BP5/BO5)*0.1*(1-Parameters!$F$35)</f>
        <v>2.3560730507685393E-3</v>
      </c>
      <c r="BF55" s="14">
        <f>+LN(BQ5/BP5)*0.1*(1-Parameters!$F$35)</f>
        <v>2.3516461107928933E-3</v>
      </c>
      <c r="BG55" s="14">
        <f>+LN(BR5/BQ5)*0.1*(1-Parameters!$F$35)</f>
        <v>2.3476447008060962E-3</v>
      </c>
      <c r="BH55" s="14">
        <f>+LN(BS5/BR5)*0.1*(1-Parameters!$F$35)</f>
        <v>2.344027901180649E-3</v>
      </c>
      <c r="BI55" s="14">
        <f>+LN(BT5/BS5)*0.1*(1-Parameters!$F$35)</f>
        <v>2.3407587288159313E-3</v>
      </c>
    </row>
    <row r="56" spans="1:61" s="14" customFormat="1">
      <c r="A56" s="14" t="s">
        <v>51</v>
      </c>
      <c r="C56" s="14">
        <f>+LN(N6/M6)*0.1*(1-Parameters!$F$35)</f>
        <v>9.648900169753739E-3</v>
      </c>
      <c r="D56" s="14">
        <f>+LN(O6/N6)*0.1*(1-Parameters!$F$35)</f>
        <v>1.1382516806463116E-2</v>
      </c>
      <c r="E56" s="14">
        <f>+LN(P6/O6)*0.1*(1-Parameters!$F$35)</f>
        <v>1.0511398894825844E-2</v>
      </c>
      <c r="F56" s="14">
        <f>+LN(Q6/P6)*0.1*(1-Parameters!$F$35)</f>
        <v>9.7239541915973143E-3</v>
      </c>
      <c r="G56" s="14">
        <f>+LN(R6/Q6)*0.1*(1-Parameters!$F$35)</f>
        <v>9.0121426003499042E-3</v>
      </c>
      <c r="H56" s="14">
        <f>+LN(S6/R6)*0.1*(1-Parameters!$F$35)</f>
        <v>8.368696894778713E-3</v>
      </c>
      <c r="I56" s="14">
        <f>+LN(T6/S6)*0.1*(1-Parameters!$F$35)</f>
        <v>7.7870483950064455E-3</v>
      </c>
      <c r="J56" s="14">
        <f>+LN(U6/T6)*0.1*(1-Parameters!$F$35)</f>
        <v>7.2612597942607344E-3</v>
      </c>
      <c r="K56" s="14">
        <f>+LN(V6/U6)*0.1*(1-Parameters!$F$35)</f>
        <v>6.7859644477227497E-3</v>
      </c>
      <c r="L56" s="14">
        <f>+LN(W6/V6)*0.1*(1-Parameters!$F$35)</f>
        <v>6.3563115016109775E-3</v>
      </c>
      <c r="M56" s="14">
        <f>+LN(X6/W6)*0.1*(1-Parameters!$F$35)</f>
        <v>5.9679163004483721E-3</v>
      </c>
      <c r="N56" s="14">
        <f>+LN(Y6/X6)*0.1*(1-Parameters!$F$35)</f>
        <v>5.6168155645746707E-3</v>
      </c>
      <c r="O56" s="14">
        <f>+LN(Z6/Y6)*0.1*(1-Parameters!$F$35)</f>
        <v>5.2994268788676968E-3</v>
      </c>
      <c r="P56" s="14">
        <f>+LN(AA6/Z6)*0.1*(1-Parameters!$F$35)</f>
        <v>5.012512077829049E-3</v>
      </c>
      <c r="Q56" s="14">
        <f>+LN(AB6/AA6)*0.1*(1-Parameters!$F$35)</f>
        <v>4.7531441521262456E-3</v>
      </c>
      <c r="R56" s="14">
        <f>+LN(AC6/AB6)*0.1*(1-Parameters!$F$35)</f>
        <v>4.5186773377707146E-3</v>
      </c>
      <c r="S56" s="14">
        <f>+LN(AD6/AC6)*0.1*(1-Parameters!$F$35)</f>
        <v>4.3067200817270652E-3</v>
      </c>
      <c r="T56" s="14">
        <f>+LN(AE6/AD6)*0.1*(1-Parameters!$F$35)</f>
        <v>4.115110607220091E-3</v>
      </c>
      <c r="U56" s="14">
        <f>+LN(AF6/AE6)*0.1*(1-Parameters!$F$35)</f>
        <v>3.9418948286430401E-3</v>
      </c>
      <c r="V56" s="14">
        <f>+LN(AG6/AF6)*0.1*(1-Parameters!$F$35)</f>
        <v>3.7853063900386177E-3</v>
      </c>
      <c r="W56" s="14">
        <f>+LN(AH6/AG6)*0.1*(1-Parameters!$F$35)</f>
        <v>3.6437486228791927E-3</v>
      </c>
      <c r="X56" s="14">
        <f>+LN(AI6/AH6)*0.1*(1-Parameters!$F$35)</f>
        <v>3.5157782385292695E-3</v>
      </c>
      <c r="Y56" s="14">
        <f>+LN(AJ6/AI6)*0.1*(1-Parameters!$F$35)</f>
        <v>3.400090588539626E-3</v>
      </c>
      <c r="Z56" s="14">
        <f>+LN(AK6/AJ6)*0.1*(1-Parameters!$F$35)</f>
        <v>3.2955063419778038E-3</v>
      </c>
      <c r="AA56" s="14">
        <f>+LN(AL6/AK6)*0.1*(1-Parameters!$F$35)</f>
        <v>3.2009594435097686E-3</v>
      </c>
      <c r="AB56" s="14">
        <f>+LN(AM6/AL6)*0.1*(1-Parameters!$F$35)</f>
        <v>3.1154862290589795E-3</v>
      </c>
      <c r="AC56" s="14">
        <f>+LN(AN6/AM6)*0.1*(1-Parameters!$F$35)</f>
        <v>3.0382155877222085E-3</v>
      </c>
      <c r="AD56" s="14">
        <f>+LN(AO6/AN6)*0.1*(1-Parameters!$F$35)</f>
        <v>2.9683600693293732E-3</v>
      </c>
      <c r="AE56" s="14">
        <f>+LN(AP6/AO6)*0.1*(1-Parameters!$F$35)</f>
        <v>2.9052078467151094E-3</v>
      </c>
      <c r="AF56" s="14">
        <f>+LN(AQ6/AP6)*0.1*(1-Parameters!$F$35)</f>
        <v>2.8481154505170586E-3</v>
      </c>
      <c r="AG56" s="14">
        <f>+LN(AR6/AQ6)*0.1*(1-Parameters!$F$35)</f>
        <v>2.7965012022217101E-3</v>
      </c>
      <c r="AH56" s="14">
        <f>+LN(AS6/AR6)*0.1*(1-Parameters!$F$35)</f>
        <v>2.7498392783231566E-3</v>
      </c>
      <c r="AI56" s="14">
        <f>+LN(AT6/AS6)*0.1*(1-Parameters!$F$35)</f>
        <v>2.7076543449189002E-3</v>
      </c>
      <c r="AJ56" s="14">
        <f>+LN(AU6/AT6)*0.1*(1-Parameters!$F$35)</f>
        <v>2.6695167079003527E-3</v>
      </c>
      <c r="AK56" s="14">
        <f>+LN(AV6/AU6)*0.1*(1-Parameters!$F$35)</f>
        <v>2.6350379291731714E-3</v>
      </c>
      <c r="AL56" s="14">
        <f>+LN(AW6/AV6)*0.1*(1-Parameters!$F$35)</f>
        <v>2.603866864107034E-3</v>
      </c>
      <c r="AM56" s="14">
        <f>+LN(AX6/AW6)*0.1*(1-Parameters!$F$35)</f>
        <v>2.5756860797241572E-3</v>
      </c>
      <c r="AN56" s="14">
        <f>+LN(AY6/AX6)*0.1*(1-Parameters!$F$35)</f>
        <v>2.5502086170289926E-3</v>
      </c>
      <c r="AO56" s="14">
        <f>+LN(AZ6/AY6)*0.1*(1-Parameters!$F$35)</f>
        <v>2.5271750644014958E-3</v>
      </c>
      <c r="AP56" s="14">
        <f>+LN(BA6/AZ6)*0.1*(1-Parameters!$F$35)</f>
        <v>2.5063509121558982E-3</v>
      </c>
      <c r="AQ56" s="14">
        <f>+LN(BB6/BA6)*0.1*(1-Parameters!$F$35)</f>
        <v>2.4875241612431235E-3</v>
      </c>
      <c r="AR56" s="14">
        <f>+LN(BC6/BB6)*0.1*(1-Parameters!$F$35)</f>
        <v>2.470503161671279E-3</v>
      </c>
      <c r="AS56" s="14">
        <f>+LN(BD6/BC6)*0.1*(1-Parameters!$F$35)</f>
        <v>2.4551146585690396E-3</v>
      </c>
      <c r="AT56" s="14">
        <f>+LN(BE6/BD6)*0.1*(1-Parameters!$F$35)</f>
        <v>2.4412020259369739E-3</v>
      </c>
      <c r="AU56" s="14">
        <f>+LN(BF6/BE6)*0.1*(1-Parameters!$F$35)</f>
        <v>2.4286236700522177E-3</v>
      </c>
      <c r="AV56" s="14">
        <f>+LN(BG6/BF6)*0.1*(1-Parameters!$F$35)</f>
        <v>2.4172515862241487E-3</v>
      </c>
      <c r="AW56" s="14">
        <f>+LN(BH6/BG6)*0.1*(1-Parameters!$F$35)</f>
        <v>2.4069700541658754E-3</v>
      </c>
      <c r="AX56" s="14">
        <f>+LN(BI6/BH6)*0.1*(1-Parameters!$F$35)</f>
        <v>2.3976744586640918E-3</v>
      </c>
      <c r="AY56" s="14">
        <f>+LN(BJ6/BI6)*0.1*(1-Parameters!$F$35)</f>
        <v>2.3892702235086037E-3</v>
      </c>
      <c r="AZ56" s="14">
        <f>+LN(BK6/BJ6)*0.1*(1-Parameters!$F$35)</f>
        <v>2.3816718477995989E-3</v>
      </c>
      <c r="BA56" s="14">
        <f>+LN(BL6/BK6)*0.1*(1-Parameters!$F$35)</f>
        <v>2.3748020347985192E-3</v>
      </c>
      <c r="BB56" s="14">
        <f>+LN(BM6/BL6)*0.1*(1-Parameters!$F$35)</f>
        <v>2.3685909044312723E-3</v>
      </c>
      <c r="BC56" s="14">
        <f>+LN(BN6/BM6)*0.1*(1-Parameters!$F$35)</f>
        <v>2.3629752814085993E-3</v>
      </c>
      <c r="BD56" s="14">
        <f>+LN(BO6/BN6)*0.1*(1-Parameters!$F$35)</f>
        <v>2.3578980516998278E-3</v>
      </c>
      <c r="BE56" s="14">
        <f>+LN(BP6/BO6)*0.1*(1-Parameters!$F$35)</f>
        <v>2.3533075807943686E-3</v>
      </c>
      <c r="BF56" s="14">
        <f>+LN(BQ6/BP6)*0.1*(1-Parameters!$F$35)</f>
        <v>2.3491571878161326E-3</v>
      </c>
      <c r="BG56" s="14">
        <f>+LN(BR6/BQ6)*0.1*(1-Parameters!$F$35)</f>
        <v>2.3454046701270187E-3</v>
      </c>
      <c r="BH56" s="14">
        <f>+LN(BS6/BR6)*0.1*(1-Parameters!$F$35)</f>
        <v>2.3420118735694843E-3</v>
      </c>
      <c r="BI56" s="14">
        <f>+LN(BT6/BS6)*0.1*(1-Parameters!$F$35)</f>
        <v>2.3389443039658745E-3</v>
      </c>
    </row>
    <row r="57" spans="1:61" s="14" customFormat="1">
      <c r="A57" s="14" t="s">
        <v>52</v>
      </c>
      <c r="C57" s="14">
        <f>+LN(N7/M7)*0.1*(1-Parameters!$F$35)</f>
        <v>1.8187619010973873E-2</v>
      </c>
      <c r="D57" s="14">
        <f>+LN(O7/N7)*0.1*(1-Parameters!$F$35)</f>
        <v>1.4253169372126128E-2</v>
      </c>
      <c r="E57" s="14">
        <f>+LN(P7/O7)*0.1*(1-Parameters!$F$35)</f>
        <v>1.3094986203922574E-2</v>
      </c>
      <c r="F57" s="14">
        <f>+LN(Q7/P7)*0.1*(1-Parameters!$F$35)</f>
        <v>1.204918276978437E-2</v>
      </c>
      <c r="G57" s="14">
        <f>+LN(R7/Q7)*0.1*(1-Parameters!$F$35)</f>
        <v>1.1104848320718268E-2</v>
      </c>
      <c r="H57" s="14">
        <f>+LN(S7/R7)*0.1*(1-Parameters!$F$35)</f>
        <v>1.0252132043110233E-2</v>
      </c>
      <c r="I57" s="14">
        <f>+LN(T7/S7)*0.1*(1-Parameters!$F$35)</f>
        <v>9.4821400285048044E-3</v>
      </c>
      <c r="J57" s="14">
        <f>+LN(U7/T7)*0.1*(1-Parameters!$F$35)</f>
        <v>8.7868422644092788E-3</v>
      </c>
      <c r="K57" s="14">
        <f>+LN(V7/U7)*0.1*(1-Parameters!$F$35)</f>
        <v>8.1589886708564336E-3</v>
      </c>
      <c r="L57" s="14">
        <f>+LN(W7/V7)*0.1*(1-Parameters!$F$35)</f>
        <v>7.5920333024312751E-3</v>
      </c>
      <c r="M57" s="14">
        <f>+LN(X7/W7)*0.1*(1-Parameters!$F$35)</f>
        <v>7.0800659211866356E-3</v>
      </c>
      <c r="N57" s="14">
        <f>+LN(Y7/X7)*0.1*(1-Parameters!$F$35)</f>
        <v>6.617750223239148E-3</v>
      </c>
      <c r="O57" s="14">
        <f>+LN(Z7/Y7)*0.1*(1-Parameters!$F$35)</f>
        <v>6.2002680716656908E-3</v>
      </c>
      <c r="P57" s="14">
        <f>+LN(AA7/Z7)*0.1*(1-Parameters!$F$35)</f>
        <v>5.823269151347254E-3</v>
      </c>
      <c r="Q57" s="14">
        <f>+LN(AB7/AA7)*0.1*(1-Parameters!$F$35)</f>
        <v>5.4828255182926191E-3</v>
      </c>
      <c r="R57" s="14">
        <f>+LN(AC7/AB7)*0.1*(1-Parameters!$F$35)</f>
        <v>5.1753905673204686E-3</v>
      </c>
      <c r="S57" s="14">
        <f>+LN(AD7/AC7)*0.1*(1-Parameters!$F$35)</f>
        <v>4.8977619883218216E-3</v>
      </c>
      <c r="T57" s="14">
        <f>+LN(AE7/AD7)*0.1*(1-Parameters!$F$35)</f>
        <v>4.6470483231553887E-3</v>
      </c>
      <c r="U57" s="14">
        <f>+LN(AF7/AE7)*0.1*(1-Parameters!$F$35)</f>
        <v>4.4206387729848048E-3</v>
      </c>
      <c r="V57" s="14">
        <f>+LN(AG7/AF7)*0.1*(1-Parameters!$F$35)</f>
        <v>4.216175939946205E-3</v>
      </c>
      <c r="W57" s="14">
        <f>+LN(AH7/AG7)*0.1*(1-Parameters!$F$35)</f>
        <v>4.0315312177960196E-3</v>
      </c>
      <c r="X57" s="14">
        <f>+LN(AI7/AH7)*0.1*(1-Parameters!$F$35)</f>
        <v>3.8647825739544202E-3</v>
      </c>
      <c r="Y57" s="14">
        <f>+LN(AJ7/AI7)*0.1*(1-Parameters!$F$35)</f>
        <v>3.7141944904222515E-3</v>
      </c>
      <c r="Z57" s="14">
        <f>+LN(AK7/AJ7)*0.1*(1-Parameters!$F$35)</f>
        <v>3.5781998536721605E-3</v>
      </c>
      <c r="AA57" s="14">
        <f>+LN(AL7/AK7)*0.1*(1-Parameters!$F$35)</f>
        <v>3.455383604034701E-3</v>
      </c>
      <c r="AB57" s="14">
        <f>+LN(AM7/AL7)*0.1*(1-Parameters!$F$35)</f>
        <v>3.3444679735314051E-3</v>
      </c>
      <c r="AC57" s="14">
        <f>+LN(AN7/AM7)*0.1*(1-Parameters!$F$35)</f>
        <v>3.2442991577473958E-3</v>
      </c>
      <c r="AD57" s="14">
        <f>+LN(AO7/AN7)*0.1*(1-Parameters!$F$35)</f>
        <v>3.1538352823520682E-3</v>
      </c>
      <c r="AE57" s="14">
        <f>+LN(AP7/AO7)*0.1*(1-Parameters!$F$35)</f>
        <v>3.0721355384355133E-3</v>
      </c>
      <c r="AF57" s="14">
        <f>+LN(AQ7/AP7)*0.1*(1-Parameters!$F$35)</f>
        <v>2.9983503730654339E-3</v>
      </c>
      <c r="AG57" s="14">
        <f>+LN(AR7/AQ7)*0.1*(1-Parameters!$F$35)</f>
        <v>2.9317126325152415E-3</v>
      </c>
      <c r="AH57" s="14">
        <f>+LN(AS7/AR7)*0.1*(1-Parameters!$F$35)</f>
        <v>2.8715295655873433E-3</v>
      </c>
      <c r="AI57" s="14">
        <f>+LN(AT7/AS7)*0.1*(1-Parameters!$F$35)</f>
        <v>2.8171756034566574E-3</v>
      </c>
      <c r="AJ57" s="14">
        <f>+LN(AU7/AT7)*0.1*(1-Parameters!$F$35)</f>
        <v>2.7680858405843378E-3</v>
      </c>
      <c r="AK57" s="14">
        <f>+LN(AV7/AU7)*0.1*(1-Parameters!$F$35)</f>
        <v>2.7237501485887581E-3</v>
      </c>
      <c r="AL57" s="14">
        <f>+LN(AW7/AV7)*0.1*(1-Parameters!$F$35)</f>
        <v>2.6837078615810682E-3</v>
      </c>
      <c r="AM57" s="14">
        <f>+LN(AX7/AW7)*0.1*(1-Parameters!$F$35)</f>
        <v>2.6475429774507758E-3</v>
      </c>
      <c r="AN57" s="14">
        <f>+LN(AY7/AX7)*0.1*(1-Parameters!$F$35)</f>
        <v>2.6148798249829757E-3</v>
      </c>
      <c r="AO57" s="14">
        <f>+LN(AZ7/AY7)*0.1*(1-Parameters!$F$35)</f>
        <v>2.5853791515600419E-3</v>
      </c>
      <c r="AP57" s="14">
        <f>+LN(BA7/AZ7)*0.1*(1-Parameters!$F$35)</f>
        <v>2.5587345905986134E-3</v>
      </c>
      <c r="AQ57" s="14">
        <f>+LN(BB7/BA7)*0.1*(1-Parameters!$F$35)</f>
        <v>2.5346694718415678E-3</v>
      </c>
      <c r="AR57" s="14">
        <f>+LN(BC7/BB7)*0.1*(1-Parameters!$F$35)</f>
        <v>2.5129339412098945E-3</v>
      </c>
      <c r="AS57" s="14">
        <f>+LN(BD7/BC7)*0.1*(1-Parameters!$F$35)</f>
        <v>2.4933023601537603E-3</v>
      </c>
      <c r="AT57" s="14">
        <f>+LN(BE7/BD7)*0.1*(1-Parameters!$F$35)</f>
        <v>2.4755709573632298E-3</v>
      </c>
      <c r="AU57" s="14">
        <f>+LN(BF7/BE7)*0.1*(1-Parameters!$F$35)</f>
        <v>2.4595557083358748E-3</v>
      </c>
      <c r="AV57" s="14">
        <f>+LN(BG7/BF7)*0.1*(1-Parameters!$F$35)</f>
        <v>2.4450904206794136E-3</v>
      </c>
      <c r="AW57" s="14">
        <f>+LN(BH7/BG7)*0.1*(1-Parameters!$F$35)</f>
        <v>2.4320250051756078E-3</v>
      </c>
      <c r="AX57" s="14">
        <f>+LN(BI7/BH7)*0.1*(1-Parameters!$F$35)</f>
        <v>2.4202239145728645E-3</v>
      </c>
      <c r="AY57" s="14">
        <f>+LN(BJ7/BI7)*0.1*(1-Parameters!$F$35)</f>
        <v>2.4095647338264856E-3</v>
      </c>
      <c r="AZ57" s="14">
        <f>+LN(BK7/BJ7)*0.1*(1-Parameters!$F$35)</f>
        <v>2.3999369070856979E-3</v>
      </c>
      <c r="BA57" s="14">
        <f>+LN(BL7/BK7)*0.1*(1-Parameters!$F$35)</f>
        <v>2.3912405881560206E-3</v>
      </c>
      <c r="BB57" s="14">
        <f>+LN(BM7/BL7)*0.1*(1-Parameters!$F$35)</f>
        <v>2.3833856024530011E-3</v>
      </c>
      <c r="BC57" s="14">
        <f>+LN(BN7/BM7)*0.1*(1-Parameters!$F$35)</f>
        <v>2.3762905096281609E-3</v>
      </c>
      <c r="BD57" s="14">
        <f>+LN(BO7/BN7)*0.1*(1-Parameters!$F$35)</f>
        <v>2.3698817570974484E-3</v>
      </c>
      <c r="BE57" s="14">
        <f>+LN(BP7/BO7)*0.1*(1-Parameters!$F$35)</f>
        <v>2.3640929156522011E-3</v>
      </c>
      <c r="BF57" s="14">
        <f>+LN(BQ7/BP7)*0.1*(1-Parameters!$F$35)</f>
        <v>2.3588639891882254E-3</v>
      </c>
      <c r="BG57" s="14">
        <f>+LN(BR7/BQ7)*0.1*(1-Parameters!$F$35)</f>
        <v>2.3541407913618717E-3</v>
      </c>
      <c r="BH57" s="14">
        <f>+LN(BS7/BR7)*0.1*(1-Parameters!$F$35)</f>
        <v>2.3498743826808528E-3</v>
      </c>
      <c r="BI57" s="14">
        <f>+LN(BT7/BS7)*0.1*(1-Parameters!$F$35)</f>
        <v>2.3460205621661226E-3</v>
      </c>
    </row>
    <row r="58" spans="1:61" s="14" customFormat="1">
      <c r="A58" s="14" t="s">
        <v>254</v>
      </c>
      <c r="C58" s="14">
        <f>+LN(N8/M8)*0.1*(1-Parameters!$F$35)</f>
        <v>1.7288753787895766E-2</v>
      </c>
      <c r="D58" s="14">
        <f>+LN(O8/N8)*0.1*(1-Parameters!$F$35)</f>
        <v>2.0146309376965658E-2</v>
      </c>
      <c r="E58" s="14">
        <f>+LN(P8/O8)*0.1*(1-Parameters!$F$35)</f>
        <v>1.8398812208278152E-2</v>
      </c>
      <c r="F58" s="14">
        <f>+LN(Q8/P8)*0.1*(1-Parameters!$F$35)</f>
        <v>1.6822626173704381E-2</v>
      </c>
      <c r="G58" s="14">
        <f>+LN(R8/Q8)*0.1*(1-Parameters!$F$35)</f>
        <v>1.5400947384246268E-2</v>
      </c>
      <c r="H58" s="14">
        <f>+LN(S8/R8)*0.1*(1-Parameters!$F$35)</f>
        <v>1.411862120028543E-2</v>
      </c>
      <c r="I58" s="14">
        <f>+LN(T8/S8)*0.1*(1-Parameters!$F$35)</f>
        <v>1.29619802699625E-2</v>
      </c>
      <c r="J58" s="14">
        <f>+LN(U8/T8)*0.1*(1-Parameters!$F$35)</f>
        <v>1.1918698481721189E-2</v>
      </c>
      <c r="K58" s="14">
        <f>+LN(V8/U8)*0.1*(1-Parameters!$F$35)</f>
        <v>1.0977659266437156E-2</v>
      </c>
      <c r="L58" s="14">
        <f>+LN(W8/V8)*0.1*(1-Parameters!$F$35)</f>
        <v>1.0128836838453935E-2</v>
      </c>
      <c r="M58" s="14">
        <f>+LN(X8/W8)*0.1*(1-Parameters!$F$35)</f>
        <v>9.3631891036070197E-3</v>
      </c>
      <c r="N58" s="14">
        <f>+LN(Y8/X8)*0.1*(1-Parameters!$F$35)</f>
        <v>8.6725610874174661E-3</v>
      </c>
      <c r="O58" s="14">
        <f>+LN(Z8/Y8)*0.1*(1-Parameters!$F$35)</f>
        <v>8.0495978494261981E-3</v>
      </c>
      <c r="P58" s="14">
        <f>+LN(AA8/Z8)*0.1*(1-Parameters!$F$35)</f>
        <v>7.4876659513317114E-3</v>
      </c>
      <c r="Q58" s="14">
        <f>+LN(AB8/AA8)*0.1*(1-Parameters!$F$35)</f>
        <v>6.9807826382786336E-3</v>
      </c>
      <c r="R58" s="14">
        <f>+LN(AC8/AB8)*0.1*(1-Parameters!$F$35)</f>
        <v>6.5235519753078846E-3</v>
      </c>
      <c r="S58" s="14">
        <f>+LN(AD8/AC8)*0.1*(1-Parameters!$F$35)</f>
        <v>6.1111072555104949E-3</v>
      </c>
      <c r="T58" s="14">
        <f>+LN(AE8/AD8)*0.1*(1-Parameters!$F$35)</f>
        <v>5.7390590636252105E-3</v>
      </c>
      <c r="U58" s="14">
        <f>+LN(AF8/AE8)*0.1*(1-Parameters!$F$35)</f>
        <v>5.4034484394076335E-3</v>
      </c>
      <c r="V58" s="14">
        <f>+LN(AG8/AF8)*0.1*(1-Parameters!$F$35)</f>
        <v>5.1007046397267474E-3</v>
      </c>
      <c r="W58" s="14">
        <f>+LN(AH8/AG8)*0.1*(1-Parameters!$F$35)</f>
        <v>4.8276070475985148E-3</v>
      </c>
      <c r="X58" s="14">
        <f>+LN(AI8/AH8)*0.1*(1-Parameters!$F$35)</f>
        <v>4.5812508207766691E-3</v>
      </c>
      <c r="Y58" s="14">
        <f>+LN(AJ8/AI8)*0.1*(1-Parameters!$F$35)</f>
        <v>4.3590159125622679E-3</v>
      </c>
      <c r="Z58" s="14">
        <f>+LN(AK8/AJ8)*0.1*(1-Parameters!$F$35)</f>
        <v>4.1585391335981605E-3</v>
      </c>
      <c r="AA58" s="14">
        <f>+LN(AL8/AK8)*0.1*(1-Parameters!$F$35)</f>
        <v>3.977688955968138E-3</v>
      </c>
      <c r="AB58" s="14">
        <f>+LN(AM8/AL8)*0.1*(1-Parameters!$F$35)</f>
        <v>3.8145427902714843E-3</v>
      </c>
      <c r="AC58" s="14">
        <f>+LN(AN8/AM8)*0.1*(1-Parameters!$F$35)</f>
        <v>3.6673664928134671E-3</v>
      </c>
      <c r="AD58" s="14">
        <f>+LN(AO8/AN8)*0.1*(1-Parameters!$F$35)</f>
        <v>3.5345958839115214E-3</v>
      </c>
      <c r="AE58" s="14">
        <f>+LN(AP8/AO8)*0.1*(1-Parameters!$F$35)</f>
        <v>3.4148200798390272E-3</v>
      </c>
      <c r="AF58" s="14">
        <f>+LN(AQ8/AP8)*0.1*(1-Parameters!$F$35)</f>
        <v>3.306766460328593E-3</v>
      </c>
      <c r="AG58" s="14">
        <f>+LN(AR8/AQ8)*0.1*(1-Parameters!$F$35)</f>
        <v>3.2092871110520828E-3</v>
      </c>
      <c r="AH58" s="14">
        <f>+LN(AS8/AR8)*0.1*(1-Parameters!$F$35)</f>
        <v>3.1213465962704884E-3</v>
      </c>
      <c r="AI58" s="14">
        <f>+LN(AT8/AS8)*0.1*(1-Parameters!$F$35)</f>
        <v>3.0420109310715024E-3</v>
      </c>
      <c r="AJ58" s="14">
        <f>+LN(AU8/AT8)*0.1*(1-Parameters!$F$35)</f>
        <v>2.9704376354376732E-3</v>
      </c>
      <c r="AK58" s="14">
        <f>+LN(AV8/AU8)*0.1*(1-Parameters!$F$35)</f>
        <v>2.9058667639567867E-3</v>
      </c>
      <c r="AL58" s="14">
        <f>+LN(AW8/AV8)*0.1*(1-Parameters!$F$35)</f>
        <v>2.8476128154122844E-3</v>
      </c>
      <c r="AM58" s="14">
        <f>+LN(AX8/AW8)*0.1*(1-Parameters!$F$35)</f>
        <v>2.7950574358988713E-3</v>
      </c>
      <c r="AN58" s="14">
        <f>+LN(AY8/AX8)*0.1*(1-Parameters!$F$35)</f>
        <v>2.7476428375862458E-3</v>
      </c>
      <c r="AO58" s="14">
        <f>+LN(AZ8/AY8)*0.1*(1-Parameters!$F$35)</f>
        <v>2.7048658629030063E-3</v>
      </c>
      <c r="AP58" s="14">
        <f>+LN(BA8/AZ8)*0.1*(1-Parameters!$F$35)</f>
        <v>2.6662726308072783E-3</v>
      </c>
      <c r="AQ58" s="14">
        <f>+LN(BB8/BA8)*0.1*(1-Parameters!$F$35)</f>
        <v>2.6314537080293723E-3</v>
      </c>
      <c r="AR58" s="14">
        <f>+LN(BC8/BB8)*0.1*(1-Parameters!$F$35)</f>
        <v>2.6000397537788867E-3</v>
      </c>
      <c r="AS58" s="14">
        <f>+LN(BD8/BC8)*0.1*(1-Parameters!$F$35)</f>
        <v>2.5716975914658888E-3</v>
      </c>
      <c r="AT58" s="14">
        <f>+LN(BE8/BD8)*0.1*(1-Parameters!$F$35)</f>
        <v>2.5461266655441329E-3</v>
      </c>
      <c r="AU58" s="14">
        <f>+LN(BF8/BE8)*0.1*(1-Parameters!$F$35)</f>
        <v>2.5230558456986987E-3</v>
      </c>
      <c r="AV58" s="14">
        <f>+LN(BG8/BF8)*0.1*(1-Parameters!$F$35)</f>
        <v>2.5022405443059438E-3</v>
      </c>
      <c r="AW58" s="14">
        <f>+LN(BH8/BG8)*0.1*(1-Parameters!$F$35)</f>
        <v>2.4834601164394859E-3</v>
      </c>
      <c r="AX58" s="14">
        <f>+LN(BI8/BH8)*0.1*(1-Parameters!$F$35)</f>
        <v>2.4665155147103536E-3</v>
      </c>
      <c r="AY58" s="14">
        <f>+LN(BJ8/BI8)*0.1*(1-Parameters!$F$35)</f>
        <v>2.4512271739502343E-3</v>
      </c>
      <c r="AZ58" s="14">
        <f>+LN(BK8/BJ8)*0.1*(1-Parameters!$F$35)</f>
        <v>2.4374331031970682E-3</v>
      </c>
      <c r="BA58" s="14">
        <f>+LN(BL8/BK8)*0.1*(1-Parameters!$F$35)</f>
        <v>2.4249871646562361E-3</v>
      </c>
      <c r="BB58" s="14">
        <f>+LN(BM8/BL8)*0.1*(1-Parameters!$F$35)</f>
        <v>2.4137575213032279E-3</v>
      </c>
      <c r="BC58" s="14">
        <f>+LN(BN8/BM8)*0.1*(1-Parameters!$F$35)</f>
        <v>2.4036252365933438E-3</v>
      </c>
      <c r="BD58" s="14">
        <f>+LN(BO8/BN8)*0.1*(1-Parameters!$F$35)</f>
        <v>2.3944830113661096E-3</v>
      </c>
      <c r="BE58" s="14">
        <f>+LN(BP8/BO8)*0.1*(1-Parameters!$F$35)</f>
        <v>2.3862340444940145E-3</v>
      </c>
      <c r="BF58" s="14">
        <f>+LN(BQ8/BP8)*0.1*(1-Parameters!$F$35)</f>
        <v>2.3787910051458233E-3</v>
      </c>
      <c r="BG58" s="14">
        <f>+LN(BR8/BQ8)*0.1*(1-Parameters!$F$35)</f>
        <v>2.3720751057237479E-3</v>
      </c>
      <c r="BH58" s="14">
        <f>+LN(BS8/BR8)*0.1*(1-Parameters!$F$35)</f>
        <v>2.3660152656065346E-3</v>
      </c>
      <c r="BI58" s="14">
        <f>+LN(BT8/BS8)*0.1*(1-Parameters!$F$35)</f>
        <v>2.3605473567992088E-3</v>
      </c>
    </row>
    <row r="59" spans="1:61" s="14" customFormat="1">
      <c r="A59" s="14" t="s">
        <v>54</v>
      </c>
      <c r="C59" s="14">
        <f>+LN(N9/M9)*0.1*(1-Parameters!$F$35)</f>
        <v>4.99791545033101E-2</v>
      </c>
      <c r="D59" s="14">
        <f>+LN(O9/N9)*0.1*(1-Parameters!$F$35)</f>
        <v>1.8530066413148531E-2</v>
      </c>
      <c r="E59" s="14">
        <f>+LN(P9/O9)*0.1*(1-Parameters!$F$35)</f>
        <v>1.6944193540842756E-2</v>
      </c>
      <c r="F59" s="14">
        <f>+LN(Q9/P9)*0.1*(1-Parameters!$F$35)</f>
        <v>1.5513469373012533E-2</v>
      </c>
      <c r="G59" s="14">
        <f>+LN(R9/Q9)*0.1*(1-Parameters!$F$35)</f>
        <v>1.4222706263623609E-2</v>
      </c>
      <c r="H59" s="14">
        <f>+LN(S9/R9)*0.1*(1-Parameters!$F$35)</f>
        <v>1.3058204191725037E-2</v>
      </c>
      <c r="I59" s="14">
        <f>+LN(T9/S9)*0.1*(1-Parameters!$F$35)</f>
        <v>1.2007604962258129E-2</v>
      </c>
      <c r="J59" s="14">
        <f>+LN(U9/T9)*0.1*(1-Parameters!$F$35)</f>
        <v>1.1059760704787267E-2</v>
      </c>
      <c r="K59" s="14">
        <f>+LN(V9/U9)*0.1*(1-Parameters!$F$35)</f>
        <v>1.0204615267196628E-2</v>
      </c>
      <c r="L59" s="14">
        <f>+LN(W9/V9)*0.1*(1-Parameters!$F$35)</f>
        <v>9.4330972391374526E-3</v>
      </c>
      <c r="M59" s="14">
        <f>+LN(X9/W9)*0.1*(1-Parameters!$F$35)</f>
        <v>8.7370234642221867E-3</v>
      </c>
      <c r="N59" s="14">
        <f>+LN(Y9/X9)*0.1*(1-Parameters!$F$35)</f>
        <v>8.1090120119711277E-3</v>
      </c>
      <c r="O59" s="14">
        <f>+LN(Z9/Y9)*0.1*(1-Parameters!$F$35)</f>
        <v>7.5424036815244849E-3</v>
      </c>
      <c r="P59" s="14">
        <f>+LN(AA9/Z9)*0.1*(1-Parameters!$F$35)</f>
        <v>7.0311912002201547E-3</v>
      </c>
      <c r="Q59" s="14">
        <f>+LN(AB9/AA9)*0.1*(1-Parameters!$F$35)</f>
        <v>6.5699553622782418E-3</v>
      </c>
      <c r="R59" s="14">
        <f>+LN(AC9/AB9)*0.1*(1-Parameters!$F$35)</f>
        <v>6.1538074269075326E-3</v>
      </c>
      <c r="S59" s="14">
        <f>+LN(AD9/AC9)*0.1*(1-Parameters!$F$35)</f>
        <v>5.7783371619501769E-3</v>
      </c>
      <c r="T59" s="14">
        <f>+LN(AE9/AD9)*0.1*(1-Parameters!$F$35)</f>
        <v>5.4395659794209275E-3</v>
      </c>
      <c r="U59" s="14">
        <f>+LN(AF9/AE9)*0.1*(1-Parameters!$F$35)</f>
        <v>5.1339046636237696E-3</v>
      </c>
      <c r="V59" s="14">
        <f>+LN(AG9/AF9)*0.1*(1-Parameters!$F$35)</f>
        <v>4.8581152415212835E-3</v>
      </c>
      <c r="W59" s="14">
        <f>+LN(AH9/AG9)*0.1*(1-Parameters!$F$35)</f>
        <v>4.6092765892136031E-3</v>
      </c>
      <c r="X59" s="14">
        <f>+LN(AI9/AH9)*0.1*(1-Parameters!$F$35)</f>
        <v>4.3847534082302308E-3</v>
      </c>
      <c r="Y59" s="14">
        <f>+LN(AJ9/AI9)*0.1*(1-Parameters!$F$35)</f>
        <v>4.1821682412704871E-3</v>
      </c>
      <c r="Z59" s="14">
        <f>+LN(AK9/AJ9)*0.1*(1-Parameters!$F$35)</f>
        <v>3.9993762294355658E-3</v>
      </c>
      <c r="AA59" s="14">
        <f>+LN(AL9/AK9)*0.1*(1-Parameters!$F$35)</f>
        <v>3.8344423422217726E-3</v>
      </c>
      <c r="AB59" s="14">
        <f>+LN(AM9/AL9)*0.1*(1-Parameters!$F$35)</f>
        <v>3.6856208378997783E-3</v>
      </c>
      <c r="AC59" s="14">
        <f>+LN(AN9/AM9)*0.1*(1-Parameters!$F$35)</f>
        <v>3.5513367356789119E-3</v>
      </c>
      <c r="AD59" s="14">
        <f>+LN(AO9/AN9)*0.1*(1-Parameters!$F$35)</f>
        <v>3.4301691024904422E-3</v>
      </c>
      <c r="AE59" s="14">
        <f>+LN(AP9/AO9)*0.1*(1-Parameters!$F$35)</f>
        <v>3.3208359765600475E-3</v>
      </c>
      <c r="AF59" s="14">
        <f>+LN(AQ9/AP9)*0.1*(1-Parameters!$F$35)</f>
        <v>3.2221807673775168E-3</v>
      </c>
      <c r="AG59" s="14">
        <f>+LN(AR9/AQ9)*0.1*(1-Parameters!$F$35)</f>
        <v>3.1331599873961058E-3</v>
      </c>
      <c r="AH59" s="14">
        <f>+LN(AS9/AR9)*0.1*(1-Parameters!$F$35)</f>
        <v>3.0528321849801203E-3</v>
      </c>
      <c r="AI59" s="14">
        <f>+LN(AT9/AS9)*0.1*(1-Parameters!$F$35)</f>
        <v>2.9803479609101669E-3</v>
      </c>
      <c r="AJ59" s="14">
        <f>+LN(AU9/AT9)*0.1*(1-Parameters!$F$35)</f>
        <v>2.9149409622924866E-3</v>
      </c>
      <c r="AK59" s="14">
        <f>+LN(AV9/AU9)*0.1*(1-Parameters!$F$35)</f>
        <v>2.8559197581260977E-3</v>
      </c>
      <c r="AL59" s="14">
        <f>+LN(AW9/AV9)*0.1*(1-Parameters!$F$35)</f>
        <v>2.802660510164669E-3</v>
      </c>
      <c r="AM59" s="14">
        <f>+LN(AX9/AW9)*0.1*(1-Parameters!$F$35)</f>
        <v>2.7546003611760217E-3</v>
      </c>
      <c r="AN59" s="14">
        <f>+LN(AY9/AX9)*0.1*(1-Parameters!$F$35)</f>
        <v>2.7112314703356972E-3</v>
      </c>
      <c r="AO59" s="14">
        <f>+LN(AZ9/AY9)*0.1*(1-Parameters!$F$35)</f>
        <v>2.672095632377503E-3</v>
      </c>
      <c r="AP59" s="14">
        <f>+LN(BA9/AZ9)*0.1*(1-Parameters!$F$35)</f>
        <v>2.6367794233343104E-3</v>
      </c>
      <c r="AQ59" s="14">
        <f>+LN(BB9/BA9)*0.1*(1-Parameters!$F$35)</f>
        <v>2.6049098213036977E-3</v>
      </c>
      <c r="AR59" s="14">
        <f>+LN(BC9/BB9)*0.1*(1-Parameters!$F$35)</f>
        <v>2.5761502557258118E-3</v>
      </c>
      <c r="AS59" s="14">
        <f>+LN(BD9/BC9)*0.1*(1-Parameters!$F$35)</f>
        <v>2.5501970432181033E-3</v>
      </c>
      <c r="AT59" s="14">
        <f>+LN(BE9/BD9)*0.1*(1-Parameters!$F$35)</f>
        <v>2.5267761721211213E-3</v>
      </c>
      <c r="AU59" s="14">
        <f>+LN(BF9/BE9)*0.1*(1-Parameters!$F$35)</f>
        <v>2.5056404016179827E-3</v>
      </c>
      <c r="AV59" s="14">
        <f>+LN(BG9/BF9)*0.1*(1-Parameters!$F$35)</f>
        <v>2.4865666446333137E-3</v>
      </c>
      <c r="AW59" s="14">
        <f>+LN(BH9/BG9)*0.1*(1-Parameters!$F$35)</f>
        <v>2.4693536067340988E-3</v>
      </c>
      <c r="AX59" s="14">
        <f>+LN(BI9/BH9)*0.1*(1-Parameters!$F$35)</f>
        <v>2.4538196559755238E-3</v>
      </c>
      <c r="AY59" s="14">
        <f>+LN(BJ9/BI9)*0.1*(1-Parameters!$F$35)</f>
        <v>2.4398009010888812E-3</v>
      </c>
      <c r="AZ59" s="14">
        <f>+LN(BK9/BJ9)*0.1*(1-Parameters!$F$35)</f>
        <v>2.4271494576218514E-3</v>
      </c>
      <c r="BA59" s="14">
        <f>+LN(BL9/BK9)*0.1*(1-Parameters!$F$35)</f>
        <v>2.4157318836385568E-3</v>
      </c>
      <c r="BB59" s="14">
        <f>+LN(BM9/BL9)*0.1*(1-Parameters!$F$35)</f>
        <v>2.405427768387296E-3</v>
      </c>
      <c r="BC59" s="14">
        <f>+LN(BN9/BM9)*0.1*(1-Parameters!$F$35)</f>
        <v>2.3961284589690177E-3</v>
      </c>
      <c r="BD59" s="14">
        <f>+LN(BO9/BN9)*0.1*(1-Parameters!$F$35)</f>
        <v>2.3877359115042169E-3</v>
      </c>
      <c r="BE59" s="14">
        <f>+LN(BP9/BO9)*0.1*(1-Parameters!$F$35)</f>
        <v>2.3801616546183001E-3</v>
      </c>
      <c r="BF59" s="14">
        <f>+LN(BQ9/BP9)*0.1*(1-Parameters!$F$35)</f>
        <v>2.3733258542576936E-3</v>
      </c>
      <c r="BG59" s="14">
        <f>+LN(BR9/BQ9)*0.1*(1-Parameters!$F$35)</f>
        <v>2.3671564699244236E-3</v>
      </c>
      <c r="BH59" s="14">
        <f>+LN(BS9/BR9)*0.1*(1-Parameters!$F$35)</f>
        <v>2.3615884933871432E-3</v>
      </c>
      <c r="BI59" s="14">
        <f>+LN(BT9/BS9)*0.1*(1-Parameters!$F$35)</f>
        <v>2.3565632618017746E-3</v>
      </c>
    </row>
    <row r="60" spans="1:61" s="14" customFormat="1">
      <c r="A60" s="14" t="s">
        <v>55</v>
      </c>
      <c r="C60" s="14">
        <f>+LN(N10/M10)*0.1*(1-Parameters!$F$35)</f>
        <v>3.184684129663095E-2</v>
      </c>
      <c r="D60" s="14">
        <f>+LN(O10/N10)*0.1*(1-Parameters!$F$35)</f>
        <v>2.3310253990968109E-2</v>
      </c>
      <c r="E60" s="14">
        <f>+LN(P10/O10)*0.1*(1-Parameters!$F$35)</f>
        <v>2.1246362360880344E-2</v>
      </c>
      <c r="F60" s="14">
        <f>+LN(Q10/P10)*0.1*(1-Parameters!$F$35)</f>
        <v>1.938542131104638E-2</v>
      </c>
      <c r="G60" s="14">
        <f>+LN(R10/Q10)*0.1*(1-Parameters!$F$35)</f>
        <v>1.770746300785405E-2</v>
      </c>
      <c r="H60" s="14">
        <f>+LN(S10/R10)*0.1*(1-Parameters!$F$35)</f>
        <v>1.6194485261532447E-2</v>
      </c>
      <c r="I60" s="14">
        <f>+LN(T10/S10)*0.1*(1-Parameters!$F$35)</f>
        <v>1.48302579250848E-2</v>
      </c>
      <c r="J60" s="14">
        <f>+LN(U10/T10)*0.1*(1-Parameters!$F$35)</f>
        <v>1.3600148371331267E-2</v>
      </c>
      <c r="K60" s="14">
        <f>+LN(V10/U10)*0.1*(1-Parameters!$F$35)</f>
        <v>1.2490964167086234E-2</v>
      </c>
      <c r="L60" s="14">
        <f>+LN(W10/V10)*0.1*(1-Parameters!$F$35)</f>
        <v>1.1490811249038099E-2</v>
      </c>
      <c r="M60" s="14">
        <f>+LN(X10/W10)*0.1*(1-Parameters!$F$35)</f>
        <v>1.0588966073132767E-2</v>
      </c>
      <c r="N60" s="14">
        <f>+LN(Y10/X10)*0.1*(1-Parameters!$F$35)</f>
        <v>9.7757603599906515E-3</v>
      </c>
      <c r="O60" s="14">
        <f>+LN(Z10/Y10)*0.1*(1-Parameters!$F$35)</f>
        <v>9.0424771947420508E-3</v>
      </c>
      <c r="P60" s="14">
        <f>+LN(AA10/Z10)*0.1*(1-Parameters!$F$35)</f>
        <v>8.3812573621159774E-3</v>
      </c>
      <c r="Q60" s="14">
        <f>+LN(AB10/AA10)*0.1*(1-Parameters!$F$35)</f>
        <v>7.7850149079844869E-3</v>
      </c>
      <c r="R60" s="14">
        <f>+LN(AC10/AB10)*0.1*(1-Parameters!$F$35)</f>
        <v>7.2473610180431303E-3</v>
      </c>
      <c r="S60" s="14">
        <f>+LN(AD10/AC10)*0.1*(1-Parameters!$F$35)</f>
        <v>6.7625353939722264E-3</v>
      </c>
      <c r="T60" s="14">
        <f>+LN(AE10/AD10)*0.1*(1-Parameters!$F$35)</f>
        <v>6.3253443882407556E-3</v>
      </c>
      <c r="U60" s="14">
        <f>+LN(AF10/AE10)*0.1*(1-Parameters!$F$35)</f>
        <v>5.9311052315616179E-3</v>
      </c>
      <c r="V60" s="14">
        <f>+LN(AG10/AF10)*0.1*(1-Parameters!$F$35)</f>
        <v>5.5755957526653554E-3</v>
      </c>
      <c r="W60" s="14">
        <f>+LN(AH10/AG10)*0.1*(1-Parameters!$F$35)</f>
        <v>5.2550090492432394E-3</v>
      </c>
      <c r="X60" s="14">
        <f>+LN(AI10/AH10)*0.1*(1-Parameters!$F$35)</f>
        <v>4.9659126222569286E-3</v>
      </c>
      <c r="Y60" s="14">
        <f>+LN(AJ10/AI10)*0.1*(1-Parameters!$F$35)</f>
        <v>4.7052115338945232E-3</v>
      </c>
      <c r="Z60" s="14">
        <f>+LN(AK10/AJ10)*0.1*(1-Parameters!$F$35)</f>
        <v>4.4701151927971881E-3</v>
      </c>
      <c r="AA60" s="14">
        <f>+LN(AL10/AK10)*0.1*(1-Parameters!$F$35)</f>
        <v>4.2581074092472321E-3</v>
      </c>
      <c r="AB60" s="14">
        <f>+LN(AM10/AL10)*0.1*(1-Parameters!$F$35)</f>
        <v>4.0669193982226896E-3</v>
      </c>
      <c r="AC60" s="14">
        <f>+LN(AN10/AM10)*0.1*(1-Parameters!$F$35)</f>
        <v>3.8945054399695668E-3</v>
      </c>
      <c r="AD60" s="14">
        <f>+LN(AO10/AN10)*0.1*(1-Parameters!$F$35)</f>
        <v>3.7390209363520055E-3</v>
      </c>
      <c r="AE60" s="14">
        <f>+LN(AP10/AO10)*0.1*(1-Parameters!$F$35)</f>
        <v>3.5988026270354534E-3</v>
      </c>
      <c r="AF60" s="14">
        <f>+LN(AQ10/AP10)*0.1*(1-Parameters!$F$35)</f>
        <v>3.4723507528053705E-3</v>
      </c>
      <c r="AG60" s="14">
        <f>+LN(AR10/AQ10)*0.1*(1-Parameters!$F$35)</f>
        <v>3.3583129742811931E-3</v>
      </c>
      <c r="AH60" s="14">
        <f>+LN(AS10/AR10)*0.1*(1-Parameters!$F$35)</f>
        <v>3.2554698731766928E-3</v>
      </c>
      <c r="AI60" s="14">
        <f>+LN(AT10/AS10)*0.1*(1-Parameters!$F$35)</f>
        <v>3.1627218802870666E-3</v>
      </c>
      <c r="AJ60" s="14">
        <f>+LN(AU10/AT10)*0.1*(1-Parameters!$F$35)</f>
        <v>3.0790774897316991E-3</v>
      </c>
      <c r="AK60" s="14">
        <f>+LN(AV10/AU10)*0.1*(1-Parameters!$F$35)</f>
        <v>3.0036426328213938E-3</v>
      </c>
      <c r="AL60" s="14">
        <f>+LN(AW10/AV10)*0.1*(1-Parameters!$F$35)</f>
        <v>2.9356110973904411E-3</v>
      </c>
      <c r="AM60" s="14">
        <f>+LN(AX10/AW10)*0.1*(1-Parameters!$F$35)</f>
        <v>2.8742558896792231E-3</v>
      </c>
      <c r="AN60" s="14">
        <f>+LN(AY10/AX10)*0.1*(1-Parameters!$F$35)</f>
        <v>2.8189214459885528E-3</v>
      </c>
      <c r="AO60" s="14">
        <f>+LN(AZ10/AY10)*0.1*(1-Parameters!$F$35)</f>
        <v>2.7690166104650865E-3</v>
      </c>
      <c r="AP60" s="14">
        <f>+LN(BA10/AZ10)*0.1*(1-Parameters!$F$35)</f>
        <v>2.7240083036131324E-3</v>
      </c>
      <c r="AQ60" s="14">
        <f>+LN(BB10/BA10)*0.1*(1-Parameters!$F$35)</f>
        <v>2.6834158135546253E-3</v>
      </c>
      <c r="AR60" s="14">
        <f>+LN(BC10/BB10)*0.1*(1-Parameters!$F$35)</f>
        <v>2.6468056487516495E-3</v>
      </c>
      <c r="AS60" s="14">
        <f>+LN(BD10/BC10)*0.1*(1-Parameters!$F$35)</f>
        <v>2.6137868969413522E-3</v>
      </c>
      <c r="AT60" s="14">
        <f>+LN(BE10/BD10)*0.1*(1-Parameters!$F$35)</f>
        <v>2.5840070404720551E-3</v>
      </c>
      <c r="AU60" s="14">
        <f>+LN(BF10/BE10)*0.1*(1-Parameters!$F$35)</f>
        <v>2.5571481831338301E-3</v>
      </c>
      <c r="AV60" s="14">
        <f>+LN(BG10/BF10)*0.1*(1-Parameters!$F$35)</f>
        <v>2.5329236479975851E-3</v>
      </c>
      <c r="AW60" s="14">
        <f>+LN(BH10/BG10)*0.1*(1-Parameters!$F$35)</f>
        <v>2.511074909761938E-3</v>
      </c>
      <c r="AX60" s="14">
        <f>+LN(BI10/BH10)*0.1*(1-Parameters!$F$35)</f>
        <v>2.4913688287005673E-3</v>
      </c>
      <c r="AY60" s="14">
        <f>+LN(BJ10/BI10)*0.1*(1-Parameters!$F$35)</f>
        <v>2.4735951565414299E-3</v>
      </c>
      <c r="AZ60" s="14">
        <f>+LN(BK10/BJ10)*0.1*(1-Parameters!$F$35)</f>
        <v>2.4575642875291417E-3</v>
      </c>
      <c r="BA60" s="14">
        <f>+LN(BL10/BK10)*0.1*(1-Parameters!$F$35)</f>
        <v>2.4431052305551324E-3</v>
      </c>
      <c r="BB60" s="14">
        <f>+LN(BM10/BL10)*0.1*(1-Parameters!$F$35)</f>
        <v>2.4300637806122061E-3</v>
      </c>
      <c r="BC60" s="14">
        <f>+LN(BN10/BM10)*0.1*(1-Parameters!$F$35)</f>
        <v>2.4183008699714364E-3</v>
      </c>
      <c r="BD60" s="14">
        <f>+LN(BO10/BN10)*0.1*(1-Parameters!$F$35)</f>
        <v>2.4076910814063712E-3</v>
      </c>
      <c r="BE60" s="14">
        <f>+LN(BP10/BO10)*0.1*(1-Parameters!$F$35)</f>
        <v>2.3981213075302747E-3</v>
      </c>
      <c r="BF60" s="14">
        <f>+LN(BQ10/BP10)*0.1*(1-Parameters!$F$35)</f>
        <v>2.3894895418784439E-3</v>
      </c>
      <c r="BG60" s="14">
        <f>+LN(BR10/BQ10)*0.1*(1-Parameters!$F$35)</f>
        <v>2.3817037887830985E-3</v>
      </c>
      <c r="BH60" s="14">
        <f>+LN(BS10/BR10)*0.1*(1-Parameters!$F$35)</f>
        <v>2.3746810803599444E-3</v>
      </c>
      <c r="BI60" s="14">
        <f>+LN(BT10/BS10)*0.1*(1-Parameters!$F$35)</f>
        <v>2.3683465900772869E-3</v>
      </c>
    </row>
    <row r="61" spans="1:61" s="14" customFormat="1">
      <c r="A61" s="14" t="s">
        <v>56</v>
      </c>
      <c r="C61" s="14">
        <f>+LN(N11/M11)*0.1*(1-Parameters!$F$35)</f>
        <v>1.6473658174731207E-2</v>
      </c>
      <c r="D61" s="14">
        <f>+LN(O11/N11)*0.1*(1-Parameters!$F$35)</f>
        <v>1.5537825309283295E-2</v>
      </c>
      <c r="E61" s="14">
        <f>+LN(P11/O11)*0.1*(1-Parameters!$F$35)</f>
        <v>1.4251176547364011E-2</v>
      </c>
      <c r="F61" s="14">
        <f>+LN(Q11/P11)*0.1*(1-Parameters!$F$35)</f>
        <v>1.3089754078881667E-2</v>
      </c>
      <c r="G61" s="14">
        <f>+LN(R11/Q11)*0.1*(1-Parameters!$F$35)</f>
        <v>1.2041362498905844E-2</v>
      </c>
      <c r="H61" s="14">
        <f>+LN(S11/R11)*0.1*(1-Parameters!$F$35)</f>
        <v>1.1094994803479035E-2</v>
      </c>
      <c r="I61" s="14">
        <f>+LN(T11/S11)*0.1*(1-Parameters!$F$35)</f>
        <v>1.0240716512836739E-2</v>
      </c>
      <c r="J61" s="14">
        <f>+LN(U11/T11)*0.1*(1-Parameters!$F$35)</f>
        <v>9.4695611003080115E-3</v>
      </c>
      <c r="K61" s="14">
        <f>+LN(V11/U11)*0.1*(1-Parameters!$F$35)</f>
        <v>8.7734356231653123E-3</v>
      </c>
      <c r="L61" s="14">
        <f>+LN(W11/V11)*0.1*(1-Parameters!$F$35)</f>
        <v>8.1450355595092568E-3</v>
      </c>
      <c r="M61" s="14">
        <f>+LN(X11/W11)*0.1*(1-Parameters!$F$35)</f>
        <v>7.5777679525568199E-3</v>
      </c>
      <c r="N61" s="14">
        <f>+LN(Y11/X11)*0.1*(1-Parameters!$F$35)</f>
        <v>7.0656820514722832E-3</v>
      </c>
      <c r="O61" s="14">
        <f>+LN(Z11/Y11)*0.1*(1-Parameters!$F$35)</f>
        <v>6.6034067170755249E-3</v>
      </c>
      <c r="P61" s="14">
        <f>+LN(AA11/Z11)*0.1*(1-Parameters!$F$35)</f>
        <v>6.1860939322160927E-3</v>
      </c>
      <c r="Q61" s="14">
        <f>+LN(AB11/AA11)*0.1*(1-Parameters!$F$35)</f>
        <v>5.8093678210745965E-3</v>
      </c>
      <c r="R61" s="14">
        <f>+LN(AC11/AB11)*0.1*(1-Parameters!$F$35)</f>
        <v>5.4692786398242476E-3</v>
      </c>
      <c r="S61" s="14">
        <f>+LN(AD11/AC11)*0.1*(1-Parameters!$F$35)</f>
        <v>5.1622612535752047E-3</v>
      </c>
      <c r="T61" s="14">
        <f>+LN(AE11/AD11)*0.1*(1-Parameters!$F$35)</f>
        <v>4.8850976618834427E-3</v>
      </c>
      <c r="U61" s="14">
        <f>+LN(AF11/AE11)*0.1*(1-Parameters!$F$35)</f>
        <v>4.6348831778400728E-3</v>
      </c>
      <c r="V61" s="14">
        <f>+LN(AG11/AF11)*0.1*(1-Parameters!$F$35)</f>
        <v>4.4089959043159327E-3</v>
      </c>
      <c r="W61" s="14">
        <f>+LN(AH11/AG11)*0.1*(1-Parameters!$F$35)</f>
        <v>4.2050691857287879E-3</v>
      </c>
      <c r="X61" s="14">
        <f>+LN(AI11/AH11)*0.1*(1-Parameters!$F$35)</f>
        <v>4.0209667450939188E-3</v>
      </c>
      <c r="Y61" s="14">
        <f>+LN(AJ11/AI11)*0.1*(1-Parameters!$F$35)</f>
        <v>3.8547602444477798E-3</v>
      </c>
      <c r="Z61" s="14">
        <f>+LN(AK11/AJ11)*0.1*(1-Parameters!$F$35)</f>
        <v>3.7047090322951436E-3</v>
      </c>
      <c r="AA61" s="14">
        <f>+LN(AL11/AK11)*0.1*(1-Parameters!$F$35)</f>
        <v>3.5692418647953797E-3</v>
      </c>
      <c r="AB61" s="14">
        <f>+LN(AM11/AL11)*0.1*(1-Parameters!$F$35)</f>
        <v>3.4469404082160429E-3</v>
      </c>
      <c r="AC61" s="14">
        <f>+LN(AN11/AM11)*0.1*(1-Parameters!$F$35)</f>
        <v>3.3365243489635391E-3</v>
      </c>
      <c r="AD61" s="14">
        <f>+LN(AO11/AN11)*0.1*(1-Parameters!$F$35)</f>
        <v>3.2368379544465992E-3</v>
      </c>
      <c r="AE61" s="14">
        <f>+LN(AP11/AO11)*0.1*(1-Parameters!$F$35)</f>
        <v>3.1468379433205866E-3</v>
      </c>
      <c r="AF61" s="14">
        <f>+LN(AQ11/AP11)*0.1*(1-Parameters!$F$35)</f>
        <v>3.0655825374620066E-3</v>
      </c>
      <c r="AG61" s="14">
        <f>+LN(AR11/AQ11)*0.1*(1-Parameters!$F$35)</f>
        <v>2.9922215804721415E-3</v>
      </c>
      <c r="AH61" s="14">
        <f>+LN(AS11/AR11)*0.1*(1-Parameters!$F$35)</f>
        <v>2.9259876187485716E-3</v>
      </c>
      <c r="AI61" s="14">
        <f>+LN(AT11/AS11)*0.1*(1-Parameters!$F$35)</f>
        <v>2.8661878513017557E-3</v>
      </c>
      <c r="AJ61" s="14">
        <f>+LN(AU11/AT11)*0.1*(1-Parameters!$F$35)</f>
        <v>2.8121968636449263E-3</v>
      </c>
      <c r="AK61" s="14">
        <f>+LN(AV11/AU11)*0.1*(1-Parameters!$F$35)</f>
        <v>2.7634500693432843E-3</v>
      </c>
      <c r="AL61" s="14">
        <f>+LN(AW11/AV11)*0.1*(1-Parameters!$F$35)</f>
        <v>2.719437790260148E-3</v>
      </c>
      <c r="AM61" s="14">
        <f>+LN(AX11/AW11)*0.1*(1-Parameters!$F$35)</f>
        <v>2.6796999132619537E-3</v>
      </c>
      <c r="AN61" s="14">
        <f>+LN(AY11/AX11)*0.1*(1-Parameters!$F$35)</f>
        <v>2.6438210672130118E-3</v>
      </c>
      <c r="AO61" s="14">
        <f>+LN(AZ11/AY11)*0.1*(1-Parameters!$F$35)</f>
        <v>2.6114262695671069E-3</v>
      </c>
      <c r="AP61" s="14">
        <f>+LN(BA11/AZ11)*0.1*(1-Parameters!$F$35)</f>
        <v>2.5821769968049457E-3</v>
      </c>
      <c r="AQ61" s="14">
        <f>+LN(BB11/BA11)*0.1*(1-Parameters!$F$35)</f>
        <v>2.5557676374272707E-3</v>
      </c>
      <c r="AR61" s="14">
        <f>+LN(BC11/BB11)*0.1*(1-Parameters!$F$35)</f>
        <v>2.5319222902370217E-3</v>
      </c>
      <c r="AS61" s="14">
        <f>+LN(BD11/BC11)*0.1*(1-Parameters!$F$35)</f>
        <v>2.5103918742782009E-3</v>
      </c>
      <c r="AT61" s="14">
        <f>+LN(BE11/BD11)*0.1*(1-Parameters!$F$35)</f>
        <v>2.4909515200752077E-3</v>
      </c>
      <c r="AU61" s="14">
        <f>+LN(BF11/BE11)*0.1*(1-Parameters!$F$35)</f>
        <v>2.4733982147766586E-3</v>
      </c>
      <c r="AV61" s="14">
        <f>+LN(BG11/BF11)*0.1*(1-Parameters!$F$35)</f>
        <v>2.4575486764761103E-3</v>
      </c>
      <c r="AW61" s="14">
        <f>+LN(BH11/BG11)*0.1*(1-Parameters!$F$35)</f>
        <v>2.4432374353926378E-3</v>
      </c>
      <c r="AX61" s="14">
        <f>+LN(BI11/BH11)*0.1*(1-Parameters!$F$35)</f>
        <v>2.4303151017681835E-3</v>
      </c>
      <c r="AY61" s="14">
        <f>+LN(BJ11/BI11)*0.1*(1-Parameters!$F$35)</f>
        <v>2.4186468023023053E-3</v>
      </c>
      <c r="AZ61" s="14">
        <f>+LN(BK11/BJ11)*0.1*(1-Parameters!$F$35)</f>
        <v>2.4081107687139204E-3</v>
      </c>
      <c r="BA61" s="14">
        <f>+LN(BL11/BK11)*0.1*(1-Parameters!$F$35)</f>
        <v>2.3985970636214151E-3</v>
      </c>
      <c r="BB61" s="14">
        <f>+LN(BM11/BL11)*0.1*(1-Parameters!$F$35)</f>
        <v>2.3900064303718654E-3</v>
      </c>
      <c r="BC61" s="14">
        <f>+LN(BN11/BM11)*0.1*(1-Parameters!$F$35)</f>
        <v>2.3822492547551327E-3</v>
      </c>
      <c r="BD61" s="14">
        <f>+LN(BO11/BN11)*0.1*(1-Parameters!$F$35)</f>
        <v>2.3752446277117241E-3</v>
      </c>
      <c r="BE61" s="14">
        <f>+LN(BP11/BO11)*0.1*(1-Parameters!$F$35)</f>
        <v>2.3689194992050702E-3</v>
      </c>
      <c r="BF61" s="14">
        <f>+LN(BQ11/BP11)*0.1*(1-Parameters!$F$35)</f>
        <v>2.3632079143857667E-3</v>
      </c>
      <c r="BG61" s="14">
        <f>+LN(BR11/BQ11)*0.1*(1-Parameters!$F$35)</f>
        <v>2.3580503240396896E-3</v>
      </c>
      <c r="BH61" s="14">
        <f>+LN(BS11/BR11)*0.1*(1-Parameters!$F$35)</f>
        <v>2.3533929620908763E-3</v>
      </c>
      <c r="BI61" s="14">
        <f>+LN(BT11/BS11)*0.1*(1-Parameters!$F$35)</f>
        <v>2.3491872836351353E-3</v>
      </c>
    </row>
    <row r="62" spans="1:61" s="14" customFormat="1">
      <c r="A62" s="14" t="s">
        <v>57</v>
      </c>
      <c r="C62" s="14">
        <f>+LN(N12/M12)*0.1*(1-Parameters!$F$35)</f>
        <v>2.5537886659941295E-2</v>
      </c>
      <c r="D62" s="14">
        <f>+LN(O12/N12)*0.1*(1-Parameters!$F$35)</f>
        <v>2.4264658776544174E-2</v>
      </c>
      <c r="E62" s="14">
        <f>+LN(P12/O12)*0.1*(1-Parameters!$F$35)</f>
        <v>2.21053266678988E-2</v>
      </c>
      <c r="F62" s="14">
        <f>+LN(Q12/P12)*0.1*(1-Parameters!$F$35)</f>
        <v>2.0158489187362977E-2</v>
      </c>
      <c r="G62" s="14">
        <f>+LN(R12/Q12)*0.1*(1-Parameters!$F$35)</f>
        <v>1.8403224096539009E-2</v>
      </c>
      <c r="H62" s="14">
        <f>+LN(S12/R12)*0.1*(1-Parameters!$F$35)</f>
        <v>1.6820670241348909E-2</v>
      </c>
      <c r="I62" s="14">
        <f>+LN(T12/S12)*0.1*(1-Parameters!$F$35)</f>
        <v>1.5393824406919597E-2</v>
      </c>
      <c r="J62" s="14">
        <f>+LN(U12/T12)*0.1*(1-Parameters!$F$35)</f>
        <v>1.4107358204982592E-2</v>
      </c>
      <c r="K62" s="14">
        <f>+LN(V12/U12)*0.1*(1-Parameters!$F$35)</f>
        <v>1.2947453017372429E-2</v>
      </c>
      <c r="L62" s="14">
        <f>+LN(W12/V12)*0.1*(1-Parameters!$F$35)</f>
        <v>1.1901651214295669E-2</v>
      </c>
      <c r="M62" s="14">
        <f>+LN(X12/W12)*0.1*(1-Parameters!$F$35)</f>
        <v>1.0958722041864582E-2</v>
      </c>
      <c r="N62" s="14">
        <f>+LN(Y12/X12)*0.1*(1-Parameters!$F$35)</f>
        <v>1.0108540731849292E-2</v>
      </c>
      <c r="O62" s="14">
        <f>+LN(Z12/Y12)*0.1*(1-Parameters!$F$35)</f>
        <v>9.3419795294148282E-3</v>
      </c>
      <c r="P62" s="14">
        <f>+LN(AA12/Z12)*0.1*(1-Parameters!$F$35)</f>
        <v>8.6508094633214686E-3</v>
      </c>
      <c r="Q62" s="14">
        <f>+LN(AB12/AA12)*0.1*(1-Parameters!$F$35)</f>
        <v>8.0276117990694361E-3</v>
      </c>
      <c r="R62" s="14">
        <f>+LN(AC12/AB12)*0.1*(1-Parameters!$F$35)</f>
        <v>7.4656982200195961E-3</v>
      </c>
      <c r="S62" s="14">
        <f>+LN(AD12/AC12)*0.1*(1-Parameters!$F$35)</f>
        <v>6.9590388757510462E-3</v>
      </c>
      <c r="T62" s="14">
        <f>+LN(AE12/AD12)*0.1*(1-Parameters!$F$35)</f>
        <v>6.5021975218416744E-3</v>
      </c>
      <c r="U62" s="14">
        <f>+LN(AF12/AE12)*0.1*(1-Parameters!$F$35)</f>
        <v>6.0902730518024488E-3</v>
      </c>
      <c r="V62" s="14">
        <f>+LN(AG12/AF12)*0.1*(1-Parameters!$F$35)</f>
        <v>5.7188467908821025E-3</v>
      </c>
      <c r="W62" s="14">
        <f>+LN(AH12/AG12)*0.1*(1-Parameters!$F$35)</f>
        <v>5.3839349836383374E-3</v>
      </c>
      <c r="X62" s="14">
        <f>+LN(AI12/AH12)*0.1*(1-Parameters!$F$35)</f>
        <v>5.0819459632125081E-3</v>
      </c>
      <c r="Y62" s="14">
        <f>+LN(AJ12/AI12)*0.1*(1-Parameters!$F$35)</f>
        <v>4.8096415407545166E-3</v>
      </c>
      <c r="Z62" s="14">
        <f>+LN(AK12/AJ12)*0.1*(1-Parameters!$F$35)</f>
        <v>4.5641021989711915E-3</v>
      </c>
      <c r="AA62" s="14">
        <f>+LN(AL12/AK12)*0.1*(1-Parameters!$F$35)</f>
        <v>4.3426957148038426E-3</v>
      </c>
      <c r="AB62" s="14">
        <f>+LN(AM12/AL12)*0.1*(1-Parameters!$F$35)</f>
        <v>4.1430488732236313E-3</v>
      </c>
      <c r="AC62" s="14">
        <f>+LN(AN12/AM12)*0.1*(1-Parameters!$F$35)</f>
        <v>3.963021967470416E-3</v>
      </c>
      <c r="AD62" s="14">
        <f>+LN(AO12/AN12)*0.1*(1-Parameters!$F$35)</f>
        <v>3.8006858111027612E-3</v>
      </c>
      <c r="AE62" s="14">
        <f>+LN(AP12/AO12)*0.1*(1-Parameters!$F$35)</f>
        <v>3.6543010143111412E-3</v>
      </c>
      <c r="AF62" s="14">
        <f>+LN(AQ12/AP12)*0.1*(1-Parameters!$F$35)</f>
        <v>3.5222993013534843E-3</v>
      </c>
      <c r="AG62" s="14">
        <f>+LN(AR12/AQ12)*0.1*(1-Parameters!$F$35)</f>
        <v>3.4032666679745045E-3</v>
      </c>
      <c r="AH62" s="14">
        <f>+LN(AS12/AR12)*0.1*(1-Parameters!$F$35)</f>
        <v>3.2959281975006851E-3</v>
      </c>
      <c r="AI62" s="14">
        <f>+LN(AT12/AS12)*0.1*(1-Parameters!$F$35)</f>
        <v>3.1991343721786492E-3</v>
      </c>
      <c r="AJ62" s="14">
        <f>+LN(AU12/AT12)*0.1*(1-Parameters!$F$35)</f>
        <v>3.1118487324341159E-3</v>
      </c>
      <c r="AK62" s="14">
        <f>+LN(AV12/AU12)*0.1*(1-Parameters!$F$35)</f>
        <v>3.0331367512535742E-3</v>
      </c>
      <c r="AL62" s="14">
        <f>+LN(AW12/AV12)*0.1*(1-Parameters!$F$35)</f>
        <v>2.9621558039793949E-3</v>
      </c>
      <c r="AM62" s="14">
        <f>+LN(AX12/AW12)*0.1*(1-Parameters!$F$35)</f>
        <v>2.8981461256093058E-3</v>
      </c>
      <c r="AN62" s="14">
        <f>+LN(AY12/AX12)*0.1*(1-Parameters!$F$35)</f>
        <v>2.8404226583256271E-3</v>
      </c>
      <c r="AO62" s="14">
        <f>+LN(AZ12/AY12)*0.1*(1-Parameters!$F$35)</f>
        <v>2.7883677015684239E-3</v>
      </c>
      <c r="AP62" s="14">
        <f>+LN(BA12/AZ12)*0.1*(1-Parameters!$F$35)</f>
        <v>2.7414242856061469E-3</v>
      </c>
      <c r="AQ62" s="14">
        <f>+LN(BB12/BA12)*0.1*(1-Parameters!$F$35)</f>
        <v>2.6990901973483481E-3</v>
      </c>
      <c r="AR62" s="14">
        <f>+LN(BC12/BB12)*0.1*(1-Parameters!$F$35)</f>
        <v>2.6609125941660103E-3</v>
      </c>
      <c r="AS62" s="14">
        <f>+LN(BD12/BC12)*0.1*(1-Parameters!$F$35)</f>
        <v>2.626483147814258E-3</v>
      </c>
      <c r="AT62" s="14">
        <f>+LN(BE12/BD12)*0.1*(1-Parameters!$F$35)</f>
        <v>2.5954336662576713E-3</v>
      </c>
      <c r="AU62" s="14">
        <f>+LN(BF12/BE12)*0.1*(1-Parameters!$F$35)</f>
        <v>2.5674321463408797E-3</v>
      </c>
      <c r="AV62" s="14">
        <f>+LN(BG12/BF12)*0.1*(1-Parameters!$F$35)</f>
        <v>2.5421792148839222E-3</v>
      </c>
      <c r="AW62" s="14">
        <f>+LN(BH12/BG12)*0.1*(1-Parameters!$F$35)</f>
        <v>2.5194049199596534E-3</v>
      </c>
      <c r="AX62" s="14">
        <f>+LN(BI12/BH12)*0.1*(1-Parameters!$F$35)</f>
        <v>2.4988658378785212E-3</v>
      </c>
      <c r="AY62" s="14">
        <f>+LN(BJ12/BI12)*0.1*(1-Parameters!$F$35)</f>
        <v>2.4803424648015809E-3</v>
      </c>
      <c r="AZ62" s="14">
        <f>+LN(BK12/BJ12)*0.1*(1-Parameters!$F$35)</f>
        <v>2.4636368649632698E-3</v>
      </c>
      <c r="BA62" s="14">
        <f>+LN(BL12/BK12)*0.1*(1-Parameters!$F$35)</f>
        <v>2.4485705502458473E-3</v>
      </c>
      <c r="BB62" s="14">
        <f>+LN(BM12/BL12)*0.1*(1-Parameters!$F$35)</f>
        <v>2.4349825683338483E-3</v>
      </c>
      <c r="BC62" s="14">
        <f>+LN(BN12/BM12)*0.1*(1-Parameters!$F$35)</f>
        <v>2.4227277789208904E-3</v>
      </c>
      <c r="BD62" s="14">
        <f>+LN(BO12/BN12)*0.1*(1-Parameters!$F$35)</f>
        <v>2.4116752994609312E-3</v>
      </c>
      <c r="BE62" s="14">
        <f>+LN(BP12/BO12)*0.1*(1-Parameters!$F$35)</f>
        <v>2.4017071037793574E-3</v>
      </c>
      <c r="BF62" s="14">
        <f>+LN(BQ12/BP12)*0.1*(1-Parameters!$F$35)</f>
        <v>2.3927167585026258E-3</v>
      </c>
      <c r="BG62" s="14">
        <f>+LN(BR12/BQ12)*0.1*(1-Parameters!$F$35)</f>
        <v>2.3846082837448526E-3</v>
      </c>
      <c r="BH62" s="14">
        <f>+LN(BS12/BR12)*0.1*(1-Parameters!$F$35)</f>
        <v>2.3772951258255394E-3</v>
      </c>
      <c r="BI62" s="14">
        <f>+LN(BT12/BS12)*0.1*(1-Parameters!$F$35)</f>
        <v>2.3706992309963128E-3</v>
      </c>
    </row>
    <row r="63" spans="1:61" s="14" customFormat="1">
      <c r="A63" s="14" t="s">
        <v>58</v>
      </c>
      <c r="C63" s="14">
        <f>+LN(N13/M13)*0.1*(1-Parameters!$F$35)</f>
        <v>2.0486627063605444E-2</v>
      </c>
      <c r="D63" s="14">
        <f>+LN(O13/N13)*0.1*(1-Parameters!$F$35)</f>
        <v>1.7679701243825854E-2</v>
      </c>
      <c r="E63" s="14">
        <f>+LN(P13/O13)*0.1*(1-Parameters!$F$35)</f>
        <v>1.6178864888452323E-2</v>
      </c>
      <c r="F63" s="14">
        <f>+LN(Q13/P13)*0.1*(1-Parameters!$F$35)</f>
        <v>1.4824673585861141E-2</v>
      </c>
      <c r="G63" s="14">
        <f>+LN(R13/Q13)*0.1*(1-Parameters!$F$35)</f>
        <v>1.3602790055187363E-2</v>
      </c>
      <c r="H63" s="14">
        <f>+LN(S13/R13)*0.1*(1-Parameters!$F$35)</f>
        <v>1.250027960413241E-2</v>
      </c>
      <c r="I63" s="14">
        <f>+LN(T13/S13)*0.1*(1-Parameters!$F$35)</f>
        <v>1.1505472833424776E-2</v>
      </c>
      <c r="J63" s="14">
        <f>+LN(U13/T13)*0.1*(1-Parameters!$F$35)</f>
        <v>1.0607841788837247E-2</v>
      </c>
      <c r="K63" s="14">
        <f>+LN(V13/U13)*0.1*(1-Parameters!$F$35)</f>
        <v>9.7978882428415969E-3</v>
      </c>
      <c r="L63" s="14">
        <f>+LN(W13/V13)*0.1*(1-Parameters!$F$35)</f>
        <v>9.0670429172179396E-3</v>
      </c>
      <c r="M63" s="14">
        <f>+LN(X13/W13)*0.1*(1-Parameters!$F$35)</f>
        <v>8.4075745744946126E-3</v>
      </c>
      <c r="N63" s="14">
        <f>+LN(Y13/X13)*0.1*(1-Parameters!$F$35)</f>
        <v>7.8125080112163223E-3</v>
      </c>
      <c r="O63" s="14">
        <f>+LN(Z13/Y13)*0.1*(1-Parameters!$F$35)</f>
        <v>7.2755500808451565E-3</v>
      </c>
      <c r="P63" s="14">
        <f>+LN(AA13/Z13)*0.1*(1-Parameters!$F$35)</f>
        <v>6.7910229596087725E-3</v>
      </c>
      <c r="Q63" s="14">
        <f>+LN(AB13/AA13)*0.1*(1-Parameters!$F$35)</f>
        <v>6.3538039457279984E-3</v>
      </c>
      <c r="R63" s="14">
        <f>+LN(AC13/AB13)*0.1*(1-Parameters!$F$35)</f>
        <v>5.9592711520122972E-3</v>
      </c>
      <c r="S63" s="14">
        <f>+LN(AD13/AC13)*0.1*(1-Parameters!$F$35)</f>
        <v>5.6032545145444862E-3</v>
      </c>
      <c r="T63" s="14">
        <f>+LN(AE13/AD13)*0.1*(1-Parameters!$F$35)</f>
        <v>5.2819915967557826E-3</v>
      </c>
      <c r="U63" s="14">
        <f>+LN(AF13/AE13)*0.1*(1-Parameters!$F$35)</f>
        <v>4.9920877192251465E-3</v>
      </c>
      <c r="V63" s="14">
        <f>+LN(AG13/AF13)*0.1*(1-Parameters!$F$35)</f>
        <v>4.7304799915625258E-3</v>
      </c>
      <c r="W63" s="14">
        <f>+LN(AH13/AG13)*0.1*(1-Parameters!$F$35)</f>
        <v>4.4944048642507036E-3</v>
      </c>
      <c r="X63" s="14">
        <f>+LN(AI13/AH13)*0.1*(1-Parameters!$F$35)</f>
        <v>4.2813688557636342E-3</v>
      </c>
      <c r="Y63" s="14">
        <f>+LN(AJ13/AI13)*0.1*(1-Parameters!$F$35)</f>
        <v>4.089122144050536E-3</v>
      </c>
      <c r="Z63" s="14">
        <f>+LN(AK13/AJ13)*0.1*(1-Parameters!$F$35)</f>
        <v>3.915634741937628E-3</v>
      </c>
      <c r="AA63" s="14">
        <f>+LN(AL13/AK13)*0.1*(1-Parameters!$F$35)</f>
        <v>3.7590750034736243E-3</v>
      </c>
      <c r="AB63" s="14">
        <f>+LN(AM13/AL13)*0.1*(1-Parameters!$F$35)</f>
        <v>3.6177902330264346E-3</v>
      </c>
      <c r="AC63" s="14">
        <f>+LN(AN13/AM13)*0.1*(1-Parameters!$F$35)</f>
        <v>3.4902891912929122E-3</v>
      </c>
      <c r="AD63" s="14">
        <f>+LN(AO13/AN13)*0.1*(1-Parameters!$F$35)</f>
        <v>3.3752263125430351E-3</v>
      </c>
      <c r="AE63" s="14">
        <f>+LN(AP13/AO13)*0.1*(1-Parameters!$F$35)</f>
        <v>3.2713874656074022E-3</v>
      </c>
      <c r="AF63" s="14">
        <f>+LN(AQ13/AP13)*0.1*(1-Parameters!$F$35)</f>
        <v>3.1776771075201151E-3</v>
      </c>
      <c r="AG63" s="14">
        <f>+LN(AR13/AQ13)*0.1*(1-Parameters!$F$35)</f>
        <v>3.0931066935244449E-3</v>
      </c>
      <c r="AH63" s="14">
        <f>+LN(AS13/AR13)*0.1*(1-Parameters!$F$35)</f>
        <v>3.0167842204956489E-3</v>
      </c>
      <c r="AI63" s="14">
        <f>+LN(AT13/AS13)*0.1*(1-Parameters!$F$35)</f>
        <v>2.9479047928741274E-3</v>
      </c>
      <c r="AJ63" s="14">
        <f>+LN(AU13/AT13)*0.1*(1-Parameters!$F$35)</f>
        <v>2.8857421110600402E-3</v>
      </c>
      <c r="AK63" s="14">
        <f>+LN(AV13/AU13)*0.1*(1-Parameters!$F$35)</f>
        <v>2.829640792016887E-3</v>
      </c>
      <c r="AL63" s="14">
        <f>+LN(AW13/AV13)*0.1*(1-Parameters!$F$35)</f>
        <v>2.7790094406663934E-3</v>
      </c>
      <c r="AM63" s="14">
        <f>+LN(AX13/AW13)*0.1*(1-Parameters!$F$35)</f>
        <v>2.7333143986275751E-3</v>
      </c>
      <c r="AN63" s="14">
        <f>+LN(AY13/AX13)*0.1*(1-Parameters!$F$35)</f>
        <v>2.6920741040420753E-3</v>
      </c>
      <c r="AO63" s="14">
        <f>+LN(AZ13/AY13)*0.1*(1-Parameters!$F$35)</f>
        <v>2.6548540027132479E-3</v>
      </c>
      <c r="AP63" s="14">
        <f>+LN(BA13/AZ13)*0.1*(1-Parameters!$F$35)</f>
        <v>2.621261956636485E-3</v>
      </c>
      <c r="AQ63" s="14">
        <f>+LN(BB13/BA13)*0.1*(1-Parameters!$F$35)</f>
        <v>2.5909441012756606E-3</v>
      </c>
      <c r="AR63" s="14">
        <f>+LN(BC13/BB13)*0.1*(1-Parameters!$F$35)</f>
        <v>2.5635811077005686E-3</v>
      </c>
      <c r="AS63" s="14">
        <f>+LN(BD13/BC13)*0.1*(1-Parameters!$F$35)</f>
        <v>2.5388848099953624E-3</v>
      </c>
      <c r="AT63" s="14">
        <f>+LN(BE13/BD13)*0.1*(1-Parameters!$F$35)</f>
        <v>2.5165951622206908E-3</v>
      </c>
      <c r="AU63" s="14">
        <f>+LN(BF13/BE13)*0.1*(1-Parameters!$F$35)</f>
        <v>2.4964774927075796E-3</v>
      </c>
      <c r="AV63" s="14">
        <f>+LN(BG13/BF13)*0.1*(1-Parameters!$F$35)</f>
        <v>2.4783200266139701E-3</v>
      </c>
      <c r="AW63" s="14">
        <f>+LN(BH13/BG13)*0.1*(1-Parameters!$F$35)</f>
        <v>2.4619316505166936E-3</v>
      </c>
      <c r="AX63" s="14">
        <f>+LN(BI13/BH13)*0.1*(1-Parameters!$F$35)</f>
        <v>2.447139895379845E-3</v>
      </c>
      <c r="AY63" s="14">
        <f>+LN(BJ13/BI13)*0.1*(1-Parameters!$F$35)</f>
        <v>2.4337891165527796E-3</v>
      </c>
      <c r="AZ63" s="14">
        <f>+LN(BK13/BJ13)*0.1*(1-Parameters!$F$35)</f>
        <v>2.4217388515393504E-3</v>
      </c>
      <c r="BA63" s="14">
        <f>+LN(BL13/BK13)*0.1*(1-Parameters!$F$35)</f>
        <v>2.4108623381643188E-3</v>
      </c>
      <c r="BB63" s="14">
        <f>+LN(BM13/BL13)*0.1*(1-Parameters!$F$35)</f>
        <v>2.4010451774604709E-3</v>
      </c>
      <c r="BC63" s="14">
        <f>+LN(BN13/BM13)*0.1*(1-Parameters!$F$35)</f>
        <v>2.3921841271348655E-3</v>
      </c>
      <c r="BD63" s="14">
        <f>+LN(BO13/BN13)*0.1*(1-Parameters!$F$35)</f>
        <v>2.3841860128534708E-3</v>
      </c>
      <c r="BE63" s="14">
        <f>+LN(BP13/BO13)*0.1*(1-Parameters!$F$35)</f>
        <v>2.3769667458326512E-3</v>
      </c>
      <c r="BF63" s="14">
        <f>+LN(BQ13/BP13)*0.1*(1-Parameters!$F$35)</f>
        <v>2.3704504363506046E-3</v>
      </c>
      <c r="BG63" s="14">
        <f>+LN(BR13/BQ13)*0.1*(1-Parameters!$F$35)</f>
        <v>2.3645685938080193E-3</v>
      </c>
      <c r="BH63" s="14">
        <f>+LN(BS13/BR13)*0.1*(1-Parameters!$F$35)</f>
        <v>2.3592594048823736E-3</v>
      </c>
      <c r="BI63" s="14">
        <f>+LN(BT13/BS13)*0.1*(1-Parameters!$F$35)</f>
        <v>2.3544670821475065E-3</v>
      </c>
    </row>
    <row r="64" spans="1:61" s="14" customFormat="1">
      <c r="A64" s="14" t="s">
        <v>114</v>
      </c>
      <c r="C64" s="14">
        <f>+LN(N14/M14)*0.1*(1-Parameters!$F$35)</f>
        <v>1.3178150620431796E-2</v>
      </c>
      <c r="D64" s="14">
        <f>+LN(O14/N14)*0.1*(1-Parameters!$F$35)</f>
        <v>1.1156942928642216E-2</v>
      </c>
      <c r="E64" s="14">
        <f>+LN(P14/O14)*0.1*(1-Parameters!$F$35)</f>
        <v>1.0308382404787033E-2</v>
      </c>
      <c r="F64" s="14">
        <f>+LN(Q14/P14)*0.1*(1-Parameters!$F$35)</f>
        <v>9.5412393505623864E-3</v>
      </c>
      <c r="G64" s="14">
        <f>+LN(R14/Q14)*0.1*(1-Parameters!$F$35)</f>
        <v>8.8476992434184925E-3</v>
      </c>
      <c r="H64" s="14">
        <f>+LN(S14/R14)*0.1*(1-Parameters!$F$35)</f>
        <v>8.2206978735404231E-3</v>
      </c>
      <c r="I64" s="14">
        <f>+LN(T14/S14)*0.1*(1-Parameters!$F$35)</f>
        <v>7.6538492758919854E-3</v>
      </c>
      <c r="J64" s="14">
        <f>+LN(U14/T14)*0.1*(1-Parameters!$F$35)</f>
        <v>7.1413805870577446E-3</v>
      </c>
      <c r="K64" s="14">
        <f>+LN(V14/U14)*0.1*(1-Parameters!$F$35)</f>
        <v>6.6780731612400418E-3</v>
      </c>
      <c r="L64" s="14">
        <f>+LN(W14/V14)*0.1*(1-Parameters!$F$35)</f>
        <v>6.2592093437765462E-3</v>
      </c>
      <c r="M64" s="14">
        <f>+LN(X14/W14)*0.1*(1-Parameters!$F$35)</f>
        <v>5.8805243583973594E-3</v>
      </c>
      <c r="N64" s="14">
        <f>+LN(Y14/X14)*0.1*(1-Parameters!$F$35)</f>
        <v>5.538162816728775E-3</v>
      </c>
      <c r="O64" s="14">
        <f>+LN(Z14/Y14)*0.1*(1-Parameters!$F$35)</f>
        <v>5.2286394058063661E-3</v>
      </c>
      <c r="P64" s="14">
        <f>+LN(AA14/Z14)*0.1*(1-Parameters!$F$35)</f>
        <v>4.9488033520738647E-3</v>
      </c>
      <c r="Q64" s="14">
        <f>+LN(AB14/AA14)*0.1*(1-Parameters!$F$35)</f>
        <v>4.6958062989465778E-3</v>
      </c>
      <c r="R64" s="14">
        <f>+LN(AC14/AB14)*0.1*(1-Parameters!$F$35)</f>
        <v>4.4670732699090372E-3</v>
      </c>
      <c r="S64" s="14">
        <f>+LN(AD14/AC14)*0.1*(1-Parameters!$F$35)</f>
        <v>4.2602764206515313E-3</v>
      </c>
      <c r="T64" s="14">
        <f>+LN(AE14/AD14)*0.1*(1-Parameters!$F$35)</f>
        <v>4.0733113122521352E-3</v>
      </c>
      <c r="U64" s="14">
        <f>+LN(AF14/AE14)*0.1*(1-Parameters!$F$35)</f>
        <v>3.9042754631718681E-3</v>
      </c>
      <c r="V64" s="14">
        <f>+LN(AG14/AF14)*0.1*(1-Parameters!$F$35)</f>
        <v>3.7514489611145696E-3</v>
      </c>
      <c r="W64" s="14">
        <f>+LN(AH14/AG14)*0.1*(1-Parameters!$F$35)</f>
        <v>3.6132769368475461E-3</v>
      </c>
      <c r="X64" s="14">
        <f>+LN(AI14/AH14)*0.1*(1-Parameters!$F$35)</f>
        <v>3.4883537211007794E-3</v>
      </c>
      <c r="Y64" s="14">
        <f>+LN(AJ14/AI14)*0.1*(1-Parameters!$F$35)</f>
        <v>3.3754085228539813E-3</v>
      </c>
      <c r="Z64" s="14">
        <f>+LN(AK14/AJ14)*0.1*(1-Parameters!$F$35)</f>
        <v>3.273292482860712E-3</v>
      </c>
      <c r="AA64" s="14">
        <f>+LN(AL14/AK14)*0.1*(1-Parameters!$F$35)</f>
        <v>3.1809669703043875E-3</v>
      </c>
      <c r="AB64" s="14">
        <f>+LN(AM14/AL14)*0.1*(1-Parameters!$F$35)</f>
        <v>3.0974930031741443E-3</v>
      </c>
      <c r="AC64" s="14">
        <f>+LN(AN14/AM14)*0.1*(1-Parameters!$F$35)</f>
        <v>3.0220216844258595E-3</v>
      </c>
      <c r="AD64" s="14">
        <f>+LN(AO14/AN14)*0.1*(1-Parameters!$F$35)</f>
        <v>2.953785556362689E-3</v>
      </c>
      <c r="AE64" s="14">
        <f>+LN(AP14/AO14)*0.1*(1-Parameters!$F$35)</f>
        <v>2.8920907850450575E-3</v>
      </c>
      <c r="AF64" s="14">
        <f>+LN(AQ14/AP14)*0.1*(1-Parameters!$F$35)</f>
        <v>2.8363100950140278E-3</v>
      </c>
      <c r="AG64" s="14">
        <f>+LN(AR14/AQ14)*0.1*(1-Parameters!$F$35)</f>
        <v>2.7858763822689748E-3</v>
      </c>
      <c r="AH64" s="14">
        <f>+LN(AS14/AR14)*0.1*(1-Parameters!$F$35)</f>
        <v>2.740276940365717E-3</v>
      </c>
      <c r="AI64" s="14">
        <f>+LN(AT14/AS14)*0.1*(1-Parameters!$F$35)</f>
        <v>2.699048240757181E-3</v>
      </c>
      <c r="AJ64" s="14">
        <f>+LN(AU14/AT14)*0.1*(1-Parameters!$F$35)</f>
        <v>2.6617712141548131E-3</v>
      </c>
      <c r="AK64" s="14">
        <f>+LN(AV14/AU14)*0.1*(1-Parameters!$F$35)</f>
        <v>2.6280669848021813E-3</v>
      </c>
      <c r="AL64" s="14">
        <f>+LN(AW14/AV14)*0.1*(1-Parameters!$F$35)</f>
        <v>2.5975930141731436E-3</v>
      </c>
      <c r="AM64" s="14">
        <f>+LN(AX14/AW14)*0.1*(1-Parameters!$F$35)</f>
        <v>2.5700396147836767E-3</v>
      </c>
      <c r="AN64" s="14">
        <f>+LN(AY14/AX14)*0.1*(1-Parameters!$F$35)</f>
        <v>2.5451267985825503E-3</v>
      </c>
      <c r="AO64" s="14">
        <f>+LN(AZ14/AY14)*0.1*(1-Parameters!$F$35)</f>
        <v>2.5226014277996882E-3</v>
      </c>
      <c r="AP64" s="14">
        <f>+LN(BA14/AZ14)*0.1*(1-Parameters!$F$35)</f>
        <v>2.5022346392142821E-3</v>
      </c>
      <c r="AQ64" s="14">
        <f>+LN(BB14/BA14)*0.1*(1-Parameters!$F$35)</f>
        <v>2.4838195155956438E-3</v>
      </c>
      <c r="AR64" s="14">
        <f>+LN(BC14/BB14)*0.1*(1-Parameters!$F$35)</f>
        <v>2.4671689805885783E-3</v>
      </c>
      <c r="AS64" s="14">
        <f>+LN(BD14/BC14)*0.1*(1-Parameters!$F$35)</f>
        <v>2.4521138955945986E-3</v>
      </c>
      <c r="AT64" s="14">
        <f>+LN(BE14/BD14)*0.1*(1-Parameters!$F$35)</f>
        <v>2.4385013392599734E-3</v>
      </c>
      <c r="AU64" s="14">
        <f>+LN(BF14/BE14)*0.1*(1-Parameters!$F$35)</f>
        <v>2.4261930520429399E-3</v>
      </c>
      <c r="AV64" s="14">
        <f>+LN(BG14/BF14)*0.1*(1-Parameters!$F$35)</f>
        <v>2.4150640300157626E-3</v>
      </c>
      <c r="AW64" s="14">
        <f>+LN(BH14/BG14)*0.1*(1-Parameters!$F$35)</f>
        <v>2.4050012535783241E-3</v>
      </c>
      <c r="AX64" s="14">
        <f>+LN(BI14/BH14)*0.1*(1-Parameters!$F$35)</f>
        <v>2.3959025381353099E-3</v>
      </c>
      <c r="AY64" s="14">
        <f>+LN(BJ14/BI14)*0.1*(1-Parameters!$F$35)</f>
        <v>2.3876754950326912E-3</v>
      </c>
      <c r="AZ64" s="14">
        <f>+LN(BK14/BJ14)*0.1*(1-Parameters!$F$35)</f>
        <v>2.3802365921712773E-3</v>
      </c>
      <c r="BA64" s="14">
        <f>+LN(BL14/BK14)*0.1*(1-Parameters!$F$35)</f>
        <v>2.3735103047330549E-3</v>
      </c>
      <c r="BB64" s="14">
        <f>+LN(BM14/BL14)*0.1*(1-Parameters!$F$35)</f>
        <v>2.3674283473723392E-3</v>
      </c>
      <c r="BC64" s="14">
        <f>+LN(BN14/BM14)*0.1*(1-Parameters!$F$35)</f>
        <v>2.361928980055549E-3</v>
      </c>
      <c r="BD64" s="14">
        <f>+LN(BO14/BN14)*0.1*(1-Parameters!$F$35)</f>
        <v>2.3569563804820889E-3</v>
      </c>
      <c r="BE64" s="14">
        <f>+LN(BP14/BO14)*0.1*(1-Parameters!$F$35)</f>
        <v>2.3524600766984E-3</v>
      </c>
      <c r="BF64" s="14">
        <f>+LN(BQ14/BP14)*0.1*(1-Parameters!$F$35)</f>
        <v>2.3483944341297844E-3</v>
      </c>
      <c r="BG64" s="14">
        <f>+LN(BR14/BQ14)*0.1*(1-Parameters!$F$35)</f>
        <v>2.3447181918092729E-3</v>
      </c>
      <c r="BH64" s="14">
        <f>+LN(BS14/BR14)*0.1*(1-Parameters!$F$35)</f>
        <v>2.3413940430835251E-3</v>
      </c>
      <c r="BI64" s="14">
        <f>+LN(BT14/BS14)*0.1*(1-Parameters!$F$35)</f>
        <v>2.3383882565285166E-3</v>
      </c>
    </row>
    <row r="65" spans="1:66" s="14" customFormat="1">
      <c r="A65" s="14" t="s">
        <v>32</v>
      </c>
      <c r="C65" s="14">
        <f>+LN(N15/M15)*0.1*(1-Parameters!$F$35)</f>
        <v>1.9563638293536516E-2</v>
      </c>
      <c r="D65" s="14">
        <f>+LN(O15/N15)*0.1*(1-Parameters!$F$35)</f>
        <v>2.4234486754345991E-2</v>
      </c>
      <c r="E65" s="14">
        <f>+LN(P15/O15)*0.1*(1-Parameters!$F$35)</f>
        <v>2.2078171847920443E-2</v>
      </c>
      <c r="F65" s="14">
        <f>+LN(Q15/P15)*0.1*(1-Parameters!$F$35)</f>
        <v>2.0134049849382468E-2</v>
      </c>
      <c r="G65" s="14">
        <f>+LN(R15/Q15)*0.1*(1-Parameters!$F$35)</f>
        <v>1.8381228692356533E-2</v>
      </c>
      <c r="H65" s="14">
        <f>+LN(S15/R15)*0.1*(1-Parameters!$F$35)</f>
        <v>1.6800874377584697E-2</v>
      </c>
      <c r="I65" s="14">
        <f>+LN(T15/S15)*0.1*(1-Parameters!$F$35)</f>
        <v>1.5376008129531816E-2</v>
      </c>
      <c r="J65" s="14">
        <f>+LN(U15/T15)*0.1*(1-Parameters!$F$35)</f>
        <v>1.4091323555333586E-2</v>
      </c>
      <c r="K65" s="14">
        <f>+LN(V15/U15)*0.1*(1-Parameters!$F$35)</f>
        <v>1.2933021832688312E-2</v>
      </c>
      <c r="L65" s="14">
        <f>+LN(W15/V15)*0.1*(1-Parameters!$F$35)</f>
        <v>1.1888663148079973E-2</v>
      </c>
      <c r="M65" s="14">
        <f>+LN(X15/W15)*0.1*(1-Parameters!$F$35)</f>
        <v>1.0947032782270457E-2</v>
      </c>
      <c r="N65" s="14">
        <f>+LN(Y15/X15)*0.1*(1-Parameters!$F$35)</f>
        <v>1.009802039821457E-2</v>
      </c>
      <c r="O65" s="14">
        <f>+LN(Z15/Y15)*0.1*(1-Parameters!$F$35)</f>
        <v>9.3325112291435738E-3</v>
      </c>
      <c r="P65" s="14">
        <f>+LN(AA15/Z15)*0.1*(1-Parameters!$F$35)</f>
        <v>8.6422879930773515E-3</v>
      </c>
      <c r="Q65" s="14">
        <f>+LN(AB15/AA15)*0.1*(1-Parameters!$F$35)</f>
        <v>8.0199424758497159E-3</v>
      </c>
      <c r="R65" s="14">
        <f>+LN(AC15/AB15)*0.1*(1-Parameters!$F$35)</f>
        <v>7.4587958291218526E-3</v>
      </c>
      <c r="S65" s="14">
        <f>+LN(AD15/AC15)*0.1*(1-Parameters!$F$35)</f>
        <v>6.9528267239430683E-3</v>
      </c>
      <c r="T65" s="14">
        <f>+LN(AE15/AD15)*0.1*(1-Parameters!$F$35)</f>
        <v>6.4966065852145186E-3</v>
      </c>
      <c r="U65" s="14">
        <f>+LN(AF15/AE15)*0.1*(1-Parameters!$F$35)</f>
        <v>6.0852412088380102E-3</v>
      </c>
      <c r="V65" s="14">
        <f>+LN(AG15/AF15)*0.1*(1-Parameters!$F$35)</f>
        <v>5.7143181322140864E-3</v>
      </c>
      <c r="W65" s="14">
        <f>+LN(AH15/AG15)*0.1*(1-Parameters!$F$35)</f>
        <v>5.3798591908371142E-3</v>
      </c>
      <c r="X65" s="14">
        <f>+LN(AI15/AH15)*0.1*(1-Parameters!$F$35)</f>
        <v>5.0782777496914261E-3</v>
      </c>
      <c r="Y65" s="14">
        <f>+LN(AJ15/AI15)*0.1*(1-Parameters!$F$35)</f>
        <v>4.8063401485855407E-3</v>
      </c>
      <c r="Z65" s="14">
        <f>+LN(AK15/AJ15)*0.1*(1-Parameters!$F$35)</f>
        <v>4.561130946019119E-3</v>
      </c>
      <c r="AA65" s="14">
        <f>+LN(AL15/AK15)*0.1*(1-Parameters!$F$35)</f>
        <v>4.3400215871469711E-3</v>
      </c>
      <c r="AB65" s="14">
        <f>+LN(AM15/AL15)*0.1*(1-Parameters!$F$35)</f>
        <v>4.1406421583324686E-3</v>
      </c>
      <c r="AC65" s="14">
        <f>+LN(AN15/AM15)*0.1*(1-Parameters!$F$35)</f>
        <v>3.9608559240683376E-3</v>
      </c>
      <c r="AD65" s="14">
        <f>+LN(AO15/AN15)*0.1*(1-Parameters!$F$35)</f>
        <v>3.7987363720409094E-3</v>
      </c>
      <c r="AE65" s="14">
        <f>+LN(AP15/AO15)*0.1*(1-Parameters!$F$35)</f>
        <v>3.6525465191554673E-3</v>
      </c>
      <c r="AF65" s="14">
        <f>+LN(AQ15/AP15)*0.1*(1-Parameters!$F$35)</f>
        <v>3.5207202557133795E-3</v>
      </c>
      <c r="AG65" s="14">
        <f>+LN(AR15/AQ15)*0.1*(1-Parameters!$F$35)</f>
        <v>3.4018455268983909E-3</v>
      </c>
      <c r="AH65" s="14">
        <f>+LN(AS15/AR15)*0.1*(1-Parameters!$F$35)</f>
        <v>3.2946491705321897E-3</v>
      </c>
      <c r="AI65" s="14">
        <f>+LN(AT15/AS15)*0.1*(1-Parameters!$F$35)</f>
        <v>3.197983247907034E-3</v>
      </c>
      <c r="AJ65" s="14">
        <f>+LN(AU15/AT15)*0.1*(1-Parameters!$F$35)</f>
        <v>3.1108127205896632E-3</v>
      </c>
      <c r="AK65" s="14">
        <f>+LN(AV15/AU15)*0.1*(1-Parameters!$F$35)</f>
        <v>3.032204340593557E-3</v>
      </c>
      <c r="AL65" s="14">
        <f>+LN(AW15/AV15)*0.1*(1-Parameters!$F$35)</f>
        <v>2.9613166343853852E-3</v>
      </c>
      <c r="AM65" s="14">
        <f>+LN(AX15/AW15)*0.1*(1-Parameters!$F$35)</f>
        <v>2.8973908729746718E-3</v>
      </c>
      <c r="AN65" s="14">
        <f>+LN(AY15/AX15)*0.1*(1-Parameters!$F$35)</f>
        <v>2.8397429309544673E-3</v>
      </c>
      <c r="AO65" s="14">
        <f>+LN(AZ15/AY15)*0.1*(1-Parameters!$F$35)</f>
        <v>2.7877559469344036E-3</v>
      </c>
      <c r="AP65" s="14">
        <f>+LN(BA15/AZ15)*0.1*(1-Parameters!$F$35)</f>
        <v>2.7408737064355216E-3</v>
      </c>
      <c r="AQ65" s="14">
        <f>+LN(BB15/BA15)*0.1*(1-Parameters!$F$35)</f>
        <v>2.6985946760947782E-3</v>
      </c>
      <c r="AR65" s="14">
        <f>+LN(BC15/BB15)*0.1*(1-Parameters!$F$35)</f>
        <v>2.6604666250377934E-3</v>
      </c>
      <c r="AS65" s="14">
        <f>+LN(BD15/BC15)*0.1*(1-Parameters!$F$35)</f>
        <v>2.6260817755988757E-3</v>
      </c>
      <c r="AT65" s="14">
        <f>+LN(BE15/BD15)*0.1*(1-Parameters!$F$35)</f>
        <v>2.5950724312638219E-3</v>
      </c>
      <c r="AU65" s="14">
        <f>+LN(BF15/BE15)*0.1*(1-Parameters!$F$35)</f>
        <v>2.5671070348464121E-3</v>
      </c>
      <c r="AV65" s="14">
        <f>+LN(BG15/BF15)*0.1*(1-Parameters!$F$35)</f>
        <v>2.5418866145389008E-3</v>
      </c>
      <c r="AW65" s="14">
        <f>+LN(BH15/BG15)*0.1*(1-Parameters!$F$35)</f>
        <v>2.519141579649145E-3</v>
      </c>
      <c r="AX65" s="14">
        <f>+LN(BI15/BH15)*0.1*(1-Parameters!$F$35)</f>
        <v>2.4986288315990445E-3</v>
      </c>
      <c r="AY65" s="14">
        <f>+LN(BJ15/BI15)*0.1*(1-Parameters!$F$35)</f>
        <v>2.4801291591500466E-3</v>
      </c>
      <c r="AZ65" s="14">
        <f>+LN(BK15/BJ15)*0.1*(1-Parameters!$F$35)</f>
        <v>2.4634448898769186E-3</v>
      </c>
      <c r="BA65" s="14">
        <f>+LN(BL15/BK15)*0.1*(1-Parameters!$F$35)</f>
        <v>2.4483977726680976E-3</v>
      </c>
      <c r="BB65" s="14">
        <f>+LN(BM15/BL15)*0.1*(1-Parameters!$F$35)</f>
        <v>2.4348270685139077E-3</v>
      </c>
      <c r="BC65" s="14">
        <f>+LN(BN15/BM15)*0.1*(1-Parameters!$F$35)</f>
        <v>2.4225878290829498E-3</v>
      </c>
      <c r="BD65" s="14">
        <f>+LN(BO15/BN15)*0.1*(1-Parameters!$F$35)</f>
        <v>2.4115493446067678E-3</v>
      </c>
      <c r="BE65" s="14">
        <f>+LN(BP15/BO15)*0.1*(1-Parameters!$F$35)</f>
        <v>2.4015937444105883E-3</v>
      </c>
      <c r="BF65" s="14">
        <f>+LN(BQ15/BP15)*0.1*(1-Parameters!$F$35)</f>
        <v>2.3926147350707425E-3</v>
      </c>
      <c r="BG65" s="14">
        <f>+LN(BR15/BQ15)*0.1*(1-Parameters!$F$35)</f>
        <v>2.3845164626561622E-3</v>
      </c>
      <c r="BH65" s="14">
        <f>+LN(BS15/BR15)*0.1*(1-Parameters!$F$35)</f>
        <v>2.3772124868457244E-3</v>
      </c>
      <c r="BI65" s="14">
        <f>+LN(BT15/BS15)*0.1*(1-Parameters!$F$35)</f>
        <v>2.3706248559144873E-3</v>
      </c>
    </row>
    <row r="66" spans="1:66">
      <c r="A66" s="14" t="s">
        <v>106</v>
      </c>
      <c r="C66" s="14">
        <f>+SUMPRODUCT(C54:C65*$B108:$B119)/SUM($B108:$B119)</f>
        <v>1.7911793760586704E-2</v>
      </c>
      <c r="D66" s="14">
        <f t="shared" ref="D66:AF66" si="25">+SUMPRODUCT(D54:D65*$B108:$B119)/SUM($B108:$B119)</f>
        <v>1.4300904661922378E-2</v>
      </c>
      <c r="E66" s="14">
        <f t="shared" si="25"/>
        <v>1.3137947964739187E-2</v>
      </c>
      <c r="F66" s="14">
        <f t="shared" si="25"/>
        <v>1.2087848354519329E-2</v>
      </c>
      <c r="G66" s="14">
        <f t="shared" si="25"/>
        <v>1.113964734697972E-2</v>
      </c>
      <c r="H66" s="14">
        <f t="shared" si="25"/>
        <v>1.0283451166745542E-2</v>
      </c>
      <c r="I66" s="14">
        <f t="shared" si="25"/>
        <v>9.5103272397765882E-3</v>
      </c>
      <c r="J66" s="14">
        <f t="shared" si="25"/>
        <v>8.8122107545538751E-3</v>
      </c>
      <c r="K66" s="14">
        <f t="shared" si="25"/>
        <v>8.1818203119865748E-3</v>
      </c>
      <c r="L66" s="14">
        <f t="shared" si="25"/>
        <v>7.6125817794484105E-3</v>
      </c>
      <c r="M66" s="14">
        <f t="shared" si="25"/>
        <v>7.0985595505020501E-3</v>
      </c>
      <c r="N66" s="14">
        <f t="shared" si="25"/>
        <v>6.6343944896230002E-3</v>
      </c>
      <c r="O66" s="14">
        <f t="shared" si="25"/>
        <v>6.2152479114111698E-3</v>
      </c>
      <c r="P66" s="14">
        <f t="shared" si="25"/>
        <v>5.8367510071181813E-3</v>
      </c>
      <c r="Q66" s="14">
        <f t="shared" si="25"/>
        <v>5.4949591884864693E-3</v>
      </c>
      <c r="R66" s="14">
        <f t="shared" si="25"/>
        <v>5.1863108704949257E-3</v>
      </c>
      <c r="S66" s="14">
        <f t="shared" si="25"/>
        <v>4.9075902611788362E-3</v>
      </c>
      <c r="T66" s="14">
        <f t="shared" si="25"/>
        <v>4.6558937687267033E-3</v>
      </c>
      <c r="U66" s="14">
        <f t="shared" si="25"/>
        <v>4.4285996739989791E-3</v>
      </c>
      <c r="V66" s="14">
        <f t="shared" si="25"/>
        <v>4.2233407508589678E-3</v>
      </c>
      <c r="W66" s="14">
        <f t="shared" si="25"/>
        <v>4.0379795476175135E-3</v>
      </c>
      <c r="X66" s="14">
        <f t="shared" si="25"/>
        <v>3.8705860707937624E-3</v>
      </c>
      <c r="Y66" s="14">
        <f t="shared" si="25"/>
        <v>3.7194176375776556E-3</v>
      </c>
      <c r="Z66" s="14">
        <f t="shared" si="25"/>
        <v>3.5829006861120231E-3</v>
      </c>
      <c r="AA66" s="14">
        <f t="shared" si="25"/>
        <v>3.4596143532305791E-3</v>
      </c>
      <c r="AB66" s="14">
        <f t="shared" si="25"/>
        <v>3.3482756478077076E-3</v>
      </c>
      <c r="AC66" s="14">
        <f t="shared" si="25"/>
        <v>3.2477260645960566E-3</v>
      </c>
      <c r="AD66" s="14">
        <f t="shared" si="25"/>
        <v>3.1569194985158595E-3</v>
      </c>
      <c r="AE66" s="14">
        <f t="shared" si="25"/>
        <v>3.0749113329829299E-3</v>
      </c>
      <c r="AF66" s="14">
        <f t="shared" si="25"/>
        <v>3.0008485881581021E-3</v>
      </c>
    </row>
    <row r="70" spans="1:66" ht="17.600000000000001">
      <c r="A70" s="210" t="s">
        <v>284</v>
      </c>
      <c r="B70" s="1"/>
    </row>
    <row r="71" spans="1:66" ht="24.9">
      <c r="A71" t="s">
        <v>260</v>
      </c>
      <c r="B71" s="185" t="s">
        <v>266</v>
      </c>
      <c r="C71" s="185" t="s">
        <v>238</v>
      </c>
      <c r="D71" s="185" t="s">
        <v>261</v>
      </c>
      <c r="E71" s="185" t="s">
        <v>262</v>
      </c>
      <c r="F71" s="185" t="s">
        <v>263</v>
      </c>
      <c r="G71" s="273" t="s">
        <v>264</v>
      </c>
      <c r="H71" s="185">
        <v>2015</v>
      </c>
      <c r="I71" s="185">
        <f t="shared" ref="I71:S71" si="26">+H71+10</f>
        <v>2025</v>
      </c>
      <c r="J71" s="185">
        <f t="shared" si="26"/>
        <v>2035</v>
      </c>
      <c r="K71" s="185">
        <f t="shared" si="26"/>
        <v>2045</v>
      </c>
      <c r="L71" s="185">
        <f t="shared" si="26"/>
        <v>2055</v>
      </c>
      <c r="M71" s="185">
        <f t="shared" si="26"/>
        <v>2065</v>
      </c>
      <c r="N71" s="185">
        <f t="shared" si="26"/>
        <v>2075</v>
      </c>
      <c r="O71" s="185">
        <f t="shared" si="26"/>
        <v>2085</v>
      </c>
      <c r="P71" s="185">
        <f t="shared" si="26"/>
        <v>2095</v>
      </c>
      <c r="Q71" s="185">
        <f t="shared" si="26"/>
        <v>2105</v>
      </c>
      <c r="R71" s="185">
        <f t="shared" si="26"/>
        <v>2115</v>
      </c>
      <c r="S71" s="185">
        <f t="shared" si="26"/>
        <v>2125</v>
      </c>
    </row>
    <row r="72" spans="1:66">
      <c r="A72" t="s">
        <v>104</v>
      </c>
      <c r="B72" s="271">
        <v>-2.2475676584755785E-2</v>
      </c>
      <c r="C72" s="271">
        <v>5.0000000000000001E-3</v>
      </c>
      <c r="D72" s="144">
        <f>+B72+C72</f>
        <v>-1.7475676584755784E-2</v>
      </c>
      <c r="E72" s="186">
        <f>+Parameters!B22</f>
        <v>0.1</v>
      </c>
      <c r="F72" s="14">
        <f>+Parameters!B23</f>
        <v>-2.5000000000000001E-3</v>
      </c>
      <c r="G72" s="274">
        <f>+B72</f>
        <v>-2.2475676584755785E-2</v>
      </c>
      <c r="H72" s="187">
        <f t="shared" ref="H72:H83" si="27">+$F72+($D72-$F72)</f>
        <v>-1.7475676584755784E-2</v>
      </c>
      <c r="I72" s="187">
        <f t="shared" ref="I72:X83" si="28">+$F72+(H72-$F72)*(1-$E72)</f>
        <v>-1.5978108926280207E-2</v>
      </c>
      <c r="J72" s="144">
        <f t="shared" si="28"/>
        <v>-1.4630298033652187E-2</v>
      </c>
      <c r="K72" s="144">
        <f t="shared" si="28"/>
        <v>-1.3417268230286968E-2</v>
      </c>
      <c r="L72" s="144">
        <f t="shared" si="28"/>
        <v>-1.2325541407258271E-2</v>
      </c>
      <c r="M72" s="144">
        <f t="shared" si="28"/>
        <v>-1.1342987266532444E-2</v>
      </c>
      <c r="N72" s="144">
        <f t="shared" si="28"/>
        <v>-1.0458688539879199E-2</v>
      </c>
      <c r="O72" s="144">
        <f t="shared" si="28"/>
        <v>-9.6628196858912791E-3</v>
      </c>
      <c r="P72" s="144">
        <f t="shared" si="28"/>
        <v>-8.9465377173021509E-3</v>
      </c>
      <c r="Q72" s="144">
        <f t="shared" si="28"/>
        <v>-8.3018839455719362E-3</v>
      </c>
      <c r="R72" s="144">
        <f t="shared" si="28"/>
        <v>-7.7216955510147432E-3</v>
      </c>
      <c r="S72" s="144">
        <f t="shared" si="28"/>
        <v>-7.1995259959132685E-3</v>
      </c>
      <c r="T72" s="144">
        <f t="shared" si="28"/>
        <v>-6.7295733963219414E-3</v>
      </c>
      <c r="U72" s="144">
        <f t="shared" si="28"/>
        <v>-6.3066160566897468E-3</v>
      </c>
      <c r="V72" s="144">
        <f t="shared" si="28"/>
        <v>-5.9259544510207717E-3</v>
      </c>
      <c r="W72" s="144">
        <f t="shared" si="28"/>
        <v>-5.5833590059186948E-3</v>
      </c>
      <c r="X72" s="144">
        <f t="shared" si="28"/>
        <v>-5.2750231053268256E-3</v>
      </c>
      <c r="Y72" s="144">
        <f t="shared" ref="Y72:AC78" si="29">+$F72+(X72-$F72)*(1-$E72)</f>
        <v>-4.9975207947941429E-3</v>
      </c>
      <c r="Z72" s="144">
        <f t="shared" si="29"/>
        <v>-4.7477687153147288E-3</v>
      </c>
      <c r="AA72" s="144">
        <f t="shared" si="29"/>
        <v>-4.5229918437832556E-3</v>
      </c>
      <c r="AB72" s="144">
        <f t="shared" si="29"/>
        <v>-4.3206926594049301E-3</v>
      </c>
      <c r="AC72" s="144">
        <f t="shared" si="29"/>
        <v>-4.1386233934644374E-3</v>
      </c>
      <c r="AD72" s="144">
        <f t="shared" ref="AD72:BN72" si="30">+$F72+(AC72-$F72)*(1-$E72)</f>
        <v>-3.9747610541179933E-3</v>
      </c>
      <c r="AE72" s="144">
        <f t="shared" si="30"/>
        <v>-3.8272849487061941E-3</v>
      </c>
      <c r="AF72" s="144">
        <f t="shared" si="30"/>
        <v>-3.6945564538355749E-3</v>
      </c>
      <c r="AG72" s="144">
        <f t="shared" si="30"/>
        <v>-3.5751008084520175E-3</v>
      </c>
      <c r="AH72" s="144">
        <f t="shared" si="30"/>
        <v>-3.4675907276068155E-3</v>
      </c>
      <c r="AI72" s="144">
        <f t="shared" si="30"/>
        <v>-3.3708316548461338E-3</v>
      </c>
      <c r="AJ72" s="144">
        <f t="shared" si="30"/>
        <v>-3.2837484893615205E-3</v>
      </c>
      <c r="AK72" s="144">
        <f t="shared" si="30"/>
        <v>-3.2053736404253682E-3</v>
      </c>
      <c r="AL72" s="144">
        <f t="shared" si="30"/>
        <v>-3.1348362763828313E-3</v>
      </c>
      <c r="AM72" s="144">
        <f t="shared" si="30"/>
        <v>-3.0713526487445484E-3</v>
      </c>
      <c r="AN72" s="144">
        <f t="shared" si="30"/>
        <v>-3.0142173838700937E-3</v>
      </c>
      <c r="AO72" s="144">
        <f t="shared" si="30"/>
        <v>-2.9627956454830844E-3</v>
      </c>
      <c r="AP72" s="144">
        <f t="shared" si="30"/>
        <v>-2.9165160809347759E-3</v>
      </c>
      <c r="AQ72" s="144">
        <f t="shared" si="30"/>
        <v>-2.8748644728412982E-3</v>
      </c>
      <c r="AR72" s="144">
        <f t="shared" si="30"/>
        <v>-2.8373780255571686E-3</v>
      </c>
      <c r="AS72" s="144">
        <f t="shared" si="30"/>
        <v>-2.8036402230014515E-3</v>
      </c>
      <c r="AT72" s="144">
        <f t="shared" si="30"/>
        <v>-2.7732762007013066E-3</v>
      </c>
      <c r="AU72" s="144">
        <f t="shared" si="30"/>
        <v>-2.7459485806311757E-3</v>
      </c>
      <c r="AV72" s="144">
        <f t="shared" si="30"/>
        <v>-2.721353722568058E-3</v>
      </c>
      <c r="AW72" s="144">
        <f t="shared" si="30"/>
        <v>-2.6992183503112524E-3</v>
      </c>
      <c r="AX72" s="144">
        <f t="shared" si="30"/>
        <v>-2.679296515280127E-3</v>
      </c>
      <c r="AY72" s="144">
        <f t="shared" si="30"/>
        <v>-2.6613668637521142E-3</v>
      </c>
      <c r="AZ72" s="144">
        <f t="shared" si="30"/>
        <v>-2.6452301773769028E-3</v>
      </c>
      <c r="BA72" s="144">
        <f t="shared" si="30"/>
        <v>-2.6307071596392124E-3</v>
      </c>
      <c r="BB72" s="144">
        <f t="shared" si="30"/>
        <v>-2.617636443675291E-3</v>
      </c>
      <c r="BC72" s="144">
        <f t="shared" si="30"/>
        <v>-2.6058727993077619E-3</v>
      </c>
      <c r="BD72" s="144">
        <f t="shared" si="30"/>
        <v>-2.5952855193769856E-3</v>
      </c>
      <c r="BE72" s="144">
        <f t="shared" si="30"/>
        <v>-2.5857569674392869E-3</v>
      </c>
      <c r="BF72" s="144">
        <f t="shared" si="30"/>
        <v>-2.5771812706953581E-3</v>
      </c>
      <c r="BG72" s="144">
        <f t="shared" si="30"/>
        <v>-2.5694631436258223E-3</v>
      </c>
      <c r="BH72" s="144">
        <f t="shared" si="30"/>
        <v>-2.56251682926324E-3</v>
      </c>
      <c r="BI72" s="144">
        <f t="shared" si="30"/>
        <v>-2.5562651463369159E-3</v>
      </c>
      <c r="BJ72" s="144">
        <f t="shared" si="30"/>
        <v>-2.5506386317032245E-3</v>
      </c>
      <c r="BK72" s="144">
        <f t="shared" si="30"/>
        <v>-2.5455747685329019E-3</v>
      </c>
      <c r="BL72" s="144">
        <f t="shared" si="30"/>
        <v>-2.5410172916796119E-3</v>
      </c>
      <c r="BM72" s="144">
        <f t="shared" si="30"/>
        <v>-2.5369155625116508E-3</v>
      </c>
      <c r="BN72" s="144">
        <f t="shared" si="30"/>
        <v>-2.5332240062604858E-3</v>
      </c>
    </row>
    <row r="73" spans="1:66">
      <c r="A73" s="1" t="s">
        <v>1196</v>
      </c>
      <c r="B73" s="271">
        <v>-1.6957232450682921E-2</v>
      </c>
      <c r="C73" s="271">
        <v>2.5000000000000001E-3</v>
      </c>
      <c r="D73" s="144">
        <f t="shared" ref="D73:D83" si="31">+B73+C73</f>
        <v>-1.445723245068292E-2</v>
      </c>
      <c r="E73" s="186">
        <f>+E72</f>
        <v>0.1</v>
      </c>
      <c r="F73" s="14">
        <f>+F72</f>
        <v>-2.5000000000000001E-3</v>
      </c>
      <c r="G73" s="274">
        <f t="shared" ref="G73:G83" si="32">+B73</f>
        <v>-1.6957232450682921E-2</v>
      </c>
      <c r="H73" s="187">
        <f t="shared" si="27"/>
        <v>-1.445723245068292E-2</v>
      </c>
      <c r="I73" s="187">
        <f t="shared" si="28"/>
        <v>-1.3261509205614629E-2</v>
      </c>
      <c r="J73" s="144">
        <f t="shared" si="28"/>
        <v>-1.2185358285053167E-2</v>
      </c>
      <c r="K73" s="144">
        <f t="shared" si="28"/>
        <v>-1.1216822456547851E-2</v>
      </c>
      <c r="L73" s="144">
        <f t="shared" si="28"/>
        <v>-1.0345140210893066E-2</v>
      </c>
      <c r="M73" s="144">
        <f t="shared" si="28"/>
        <v>-9.5606261898037587E-3</v>
      </c>
      <c r="N73" s="144">
        <f t="shared" si="28"/>
        <v>-8.8545635708233827E-3</v>
      </c>
      <c r="O73" s="144">
        <f t="shared" si="28"/>
        <v>-8.2191072137410438E-3</v>
      </c>
      <c r="P73" s="144">
        <f t="shared" si="28"/>
        <v>-7.6471964923669391E-3</v>
      </c>
      <c r="Q73" s="144">
        <f t="shared" si="28"/>
        <v>-7.1324768431302449E-3</v>
      </c>
      <c r="R73" s="144">
        <f t="shared" si="28"/>
        <v>-6.6692291588172203E-3</v>
      </c>
      <c r="S73" s="144">
        <f t="shared" si="28"/>
        <v>-6.2523062429354981E-3</v>
      </c>
      <c r="T73" s="144">
        <f t="shared" si="28"/>
        <v>-5.8770756186419483E-3</v>
      </c>
      <c r="U73" s="144">
        <f t="shared" si="28"/>
        <v>-5.5393680567777537E-3</v>
      </c>
      <c r="V73" s="144">
        <f t="shared" si="28"/>
        <v>-5.2354312510999781E-3</v>
      </c>
      <c r="W73" s="144">
        <f t="shared" si="28"/>
        <v>-4.96188812598998E-3</v>
      </c>
      <c r="X73" s="144">
        <f t="shared" si="28"/>
        <v>-4.7156993133909818E-3</v>
      </c>
      <c r="Y73" s="144">
        <f t="shared" si="29"/>
        <v>-4.4941293820518835E-3</v>
      </c>
      <c r="Z73" s="144">
        <f t="shared" si="29"/>
        <v>-4.2947164438466951E-3</v>
      </c>
      <c r="AA73" s="144">
        <f t="shared" si="29"/>
        <v>-4.1152447994620258E-3</v>
      </c>
      <c r="AB73" s="144">
        <f t="shared" si="29"/>
        <v>-3.9537203195158235E-3</v>
      </c>
      <c r="AC73" s="144">
        <f t="shared" si="29"/>
        <v>-3.8083482875642411E-3</v>
      </c>
      <c r="AD73" s="144">
        <f t="shared" ref="AD73:BN73" si="33">+$F73+(AC73-$F73)*(1-$E73)</f>
        <v>-3.6775134588078171E-3</v>
      </c>
      <c r="AE73" s="144">
        <f t="shared" si="33"/>
        <v>-3.5597621129270355E-3</v>
      </c>
      <c r="AF73" s="144">
        <f t="shared" si="33"/>
        <v>-3.4537859016343319E-3</v>
      </c>
      <c r="AG73" s="144">
        <f t="shared" si="33"/>
        <v>-3.3584073114708989E-3</v>
      </c>
      <c r="AH73" s="144">
        <f t="shared" si="33"/>
        <v>-3.2725665803238092E-3</v>
      </c>
      <c r="AI73" s="144">
        <f t="shared" si="33"/>
        <v>-3.1953099222914285E-3</v>
      </c>
      <c r="AJ73" s="144">
        <f t="shared" si="33"/>
        <v>-3.1257789300622855E-3</v>
      </c>
      <c r="AK73" s="144">
        <f t="shared" si="33"/>
        <v>-3.0632010370560568E-3</v>
      </c>
      <c r="AL73" s="144">
        <f t="shared" si="33"/>
        <v>-3.0068809333504511E-3</v>
      </c>
      <c r="AM73" s="144">
        <f t="shared" si="33"/>
        <v>-2.956192840015406E-3</v>
      </c>
      <c r="AN73" s="144">
        <f t="shared" si="33"/>
        <v>-2.9105735560138657E-3</v>
      </c>
      <c r="AO73" s="144">
        <f t="shared" si="33"/>
        <v>-2.8695162004124791E-3</v>
      </c>
      <c r="AP73" s="144">
        <f t="shared" si="33"/>
        <v>-2.8325645803712312E-3</v>
      </c>
      <c r="AQ73" s="144">
        <f t="shared" si="33"/>
        <v>-2.799308122334108E-3</v>
      </c>
      <c r="AR73" s="144">
        <f t="shared" si="33"/>
        <v>-2.7693773101006972E-3</v>
      </c>
      <c r="AS73" s="144">
        <f t="shared" si="33"/>
        <v>-2.7424395790906276E-3</v>
      </c>
      <c r="AT73" s="144">
        <f t="shared" si="33"/>
        <v>-2.718195621181565E-3</v>
      </c>
      <c r="AU73" s="144">
        <f t="shared" si="33"/>
        <v>-2.6963760590634086E-3</v>
      </c>
      <c r="AV73" s="144">
        <f t="shared" si="33"/>
        <v>-2.6767384531570675E-3</v>
      </c>
      <c r="AW73" s="144">
        <f t="shared" si="33"/>
        <v>-2.6590646078413606E-3</v>
      </c>
      <c r="AX73" s="144">
        <f t="shared" si="33"/>
        <v>-2.6431581470572245E-3</v>
      </c>
      <c r="AY73" s="144">
        <f t="shared" si="33"/>
        <v>-2.6288423323515019E-3</v>
      </c>
      <c r="AZ73" s="144">
        <f t="shared" si="33"/>
        <v>-2.6159580991163517E-3</v>
      </c>
      <c r="BA73" s="144">
        <f t="shared" si="33"/>
        <v>-2.6043622892047164E-3</v>
      </c>
      <c r="BB73" s="144">
        <f t="shared" si="33"/>
        <v>-2.5939260602842449E-3</v>
      </c>
      <c r="BC73" s="144">
        <f t="shared" si="33"/>
        <v>-2.5845334542558204E-3</v>
      </c>
      <c r="BD73" s="144">
        <f t="shared" si="33"/>
        <v>-2.5760801088302383E-3</v>
      </c>
      <c r="BE73" s="144">
        <f t="shared" si="33"/>
        <v>-2.5684720979472146E-3</v>
      </c>
      <c r="BF73" s="144">
        <f t="shared" si="33"/>
        <v>-2.5616248881524931E-3</v>
      </c>
      <c r="BG73" s="144">
        <f t="shared" si="33"/>
        <v>-2.5554623993372439E-3</v>
      </c>
      <c r="BH73" s="144">
        <f t="shared" si="33"/>
        <v>-2.5499161594035196E-3</v>
      </c>
      <c r="BI73" s="144">
        <f t="shared" si="33"/>
        <v>-2.5449245434631678E-3</v>
      </c>
      <c r="BJ73" s="144">
        <f t="shared" si="33"/>
        <v>-2.5404320891168511E-3</v>
      </c>
      <c r="BK73" s="144">
        <f t="shared" si="33"/>
        <v>-2.5363888802051658E-3</v>
      </c>
      <c r="BL73" s="144">
        <f t="shared" si="33"/>
        <v>-2.532749992184649E-3</v>
      </c>
      <c r="BM73" s="144">
        <f t="shared" si="33"/>
        <v>-2.529474992966184E-3</v>
      </c>
      <c r="BN73" s="144">
        <f t="shared" si="33"/>
        <v>-2.5265274936695655E-3</v>
      </c>
    </row>
    <row r="74" spans="1:66">
      <c r="A74" t="s">
        <v>51</v>
      </c>
      <c r="B74" s="271">
        <v>-2.4892488570607456E-3</v>
      </c>
      <c r="C74" s="271">
        <v>-1.4999999999999999E-2</v>
      </c>
      <c r="D74" s="144">
        <f t="shared" si="31"/>
        <v>-1.7489248857060744E-2</v>
      </c>
      <c r="E74" s="186">
        <f t="shared" ref="E74:E83" si="34">+E73</f>
        <v>0.1</v>
      </c>
      <c r="F74" s="14">
        <f t="shared" ref="F74:F83" si="35">+F73</f>
        <v>-2.5000000000000001E-3</v>
      </c>
      <c r="G74" s="274">
        <f t="shared" si="32"/>
        <v>-2.4892488570607456E-3</v>
      </c>
      <c r="H74" s="187">
        <f t="shared" si="27"/>
        <v>-1.7489248857060744E-2</v>
      </c>
      <c r="I74" s="187">
        <f t="shared" si="28"/>
        <v>-1.5990323971354668E-2</v>
      </c>
      <c r="J74" s="144">
        <f t="shared" si="28"/>
        <v>-1.4641291574219201E-2</v>
      </c>
      <c r="K74" s="144">
        <f t="shared" si="28"/>
        <v>-1.342716241679728E-2</v>
      </c>
      <c r="L74" s="144">
        <f t="shared" si="28"/>
        <v>-1.2334446175117553E-2</v>
      </c>
      <c r="M74" s="144">
        <f t="shared" si="28"/>
        <v>-1.1351001557605798E-2</v>
      </c>
      <c r="N74" s="144">
        <f t="shared" si="28"/>
        <v>-1.0465901401845218E-2</v>
      </c>
      <c r="O74" s="144">
        <f t="shared" si="28"/>
        <v>-9.6693112616606965E-3</v>
      </c>
      <c r="P74" s="144">
        <f t="shared" si="28"/>
        <v>-8.952380135494627E-3</v>
      </c>
      <c r="Q74" s="144">
        <f t="shared" si="28"/>
        <v>-8.307142121945164E-3</v>
      </c>
      <c r="R74" s="144">
        <f t="shared" si="28"/>
        <v>-7.7264279097506473E-3</v>
      </c>
      <c r="S74" s="144">
        <f t="shared" si="28"/>
        <v>-7.2037851187755821E-3</v>
      </c>
      <c r="T74" s="144">
        <f t="shared" si="28"/>
        <v>-6.733406606898024E-3</v>
      </c>
      <c r="U74" s="144">
        <f t="shared" si="28"/>
        <v>-6.3100659462082213E-3</v>
      </c>
      <c r="V74" s="144">
        <f t="shared" si="28"/>
        <v>-5.9290593515873994E-3</v>
      </c>
      <c r="W74" s="144">
        <f t="shared" si="28"/>
        <v>-5.5861534164286589E-3</v>
      </c>
      <c r="X74" s="144">
        <f t="shared" si="28"/>
        <v>-5.277538074785793E-3</v>
      </c>
      <c r="Y74" s="144">
        <f t="shared" si="29"/>
        <v>-4.9997842673072139E-3</v>
      </c>
      <c r="Z74" s="144">
        <f t="shared" si="29"/>
        <v>-4.7498058405764931E-3</v>
      </c>
      <c r="AA74" s="144">
        <f t="shared" si="29"/>
        <v>-4.524825256518844E-3</v>
      </c>
      <c r="AB74" s="144">
        <f t="shared" si="29"/>
        <v>-4.3223427308669597E-3</v>
      </c>
      <c r="AC74" s="144">
        <f t="shared" si="29"/>
        <v>-4.1401084577802633E-3</v>
      </c>
      <c r="AD74" s="144">
        <f t="shared" ref="AD74:BN74" si="36">+$F74+(AC74-$F74)*(1-$E74)</f>
        <v>-3.9760976120022367E-3</v>
      </c>
      <c r="AE74" s="144">
        <f t="shared" si="36"/>
        <v>-3.8284878508020133E-3</v>
      </c>
      <c r="AF74" s="144">
        <f t="shared" si="36"/>
        <v>-3.6956390657218122E-3</v>
      </c>
      <c r="AG74" s="144">
        <f t="shared" si="36"/>
        <v>-3.5760751591496311E-3</v>
      </c>
      <c r="AH74" s="144">
        <f t="shared" si="36"/>
        <v>-3.468467643234668E-3</v>
      </c>
      <c r="AI74" s="144">
        <f t="shared" si="36"/>
        <v>-3.3716208789112013E-3</v>
      </c>
      <c r="AJ74" s="144">
        <f t="shared" si="36"/>
        <v>-3.2844587910200811E-3</v>
      </c>
      <c r="AK74" s="144">
        <f t="shared" si="36"/>
        <v>-3.206012911918073E-3</v>
      </c>
      <c r="AL74" s="144">
        <f t="shared" si="36"/>
        <v>-3.1354116207262658E-3</v>
      </c>
      <c r="AM74" s="144">
        <f t="shared" si="36"/>
        <v>-3.0718704586536394E-3</v>
      </c>
      <c r="AN74" s="144">
        <f t="shared" si="36"/>
        <v>-3.0146834127882756E-3</v>
      </c>
      <c r="AO74" s="144">
        <f t="shared" si="36"/>
        <v>-2.963215071509448E-3</v>
      </c>
      <c r="AP74" s="144">
        <f t="shared" si="36"/>
        <v>-2.9168935643585033E-3</v>
      </c>
      <c r="AQ74" s="144">
        <f t="shared" si="36"/>
        <v>-2.8752042079226532E-3</v>
      </c>
      <c r="AR74" s="144">
        <f t="shared" si="36"/>
        <v>-2.8376837871303879E-3</v>
      </c>
      <c r="AS74" s="144">
        <f t="shared" si="36"/>
        <v>-2.8039154084173491E-3</v>
      </c>
      <c r="AT74" s="144">
        <f t="shared" si="36"/>
        <v>-2.7735238675756142E-3</v>
      </c>
      <c r="AU74" s="144">
        <f t="shared" si="36"/>
        <v>-2.7461714808180528E-3</v>
      </c>
      <c r="AV74" s="144">
        <f t="shared" si="36"/>
        <v>-2.7215543327362476E-3</v>
      </c>
      <c r="AW74" s="144">
        <f t="shared" si="36"/>
        <v>-2.6993988994626229E-3</v>
      </c>
      <c r="AX74" s="144">
        <f t="shared" si="36"/>
        <v>-2.6794590095163607E-3</v>
      </c>
      <c r="AY74" s="144">
        <f t="shared" si="36"/>
        <v>-2.6615131085647248E-3</v>
      </c>
      <c r="AZ74" s="144">
        <f t="shared" si="36"/>
        <v>-2.6453617977082525E-3</v>
      </c>
      <c r="BA74" s="144">
        <f t="shared" si="36"/>
        <v>-2.6308256179374272E-3</v>
      </c>
      <c r="BB74" s="144">
        <f t="shared" si="36"/>
        <v>-2.6177430561436844E-3</v>
      </c>
      <c r="BC74" s="144">
        <f t="shared" si="36"/>
        <v>-2.605968750529316E-3</v>
      </c>
      <c r="BD74" s="144">
        <f t="shared" si="36"/>
        <v>-2.5953718754763845E-3</v>
      </c>
      <c r="BE74" s="144">
        <f t="shared" si="36"/>
        <v>-2.585834687928746E-3</v>
      </c>
      <c r="BF74" s="144">
        <f t="shared" si="36"/>
        <v>-2.5772512191358714E-3</v>
      </c>
      <c r="BG74" s="144">
        <f t="shared" si="36"/>
        <v>-2.5695260972222844E-3</v>
      </c>
      <c r="BH74" s="144">
        <f t="shared" si="36"/>
        <v>-2.5625734875000558E-3</v>
      </c>
      <c r="BI74" s="144">
        <f t="shared" si="36"/>
        <v>-2.5563161387500504E-3</v>
      </c>
      <c r="BJ74" s="144">
        <f t="shared" si="36"/>
        <v>-2.5506845248750454E-3</v>
      </c>
      <c r="BK74" s="144">
        <f t="shared" si="36"/>
        <v>-2.545616072387541E-3</v>
      </c>
      <c r="BL74" s="144">
        <f t="shared" si="36"/>
        <v>-2.5410544651487867E-3</v>
      </c>
      <c r="BM74" s="144">
        <f t="shared" si="36"/>
        <v>-2.5369490186339079E-3</v>
      </c>
      <c r="BN74" s="144">
        <f t="shared" si="36"/>
        <v>-2.5332541167705173E-3</v>
      </c>
    </row>
    <row r="75" spans="1:66">
      <c r="A75" t="s">
        <v>52</v>
      </c>
      <c r="B75" s="271">
        <v>-3.7272563727421479E-2</v>
      </c>
      <c r="C75" s="271">
        <v>0.02</v>
      </c>
      <c r="D75" s="144">
        <f t="shared" si="31"/>
        <v>-1.7272563727421478E-2</v>
      </c>
      <c r="E75" s="186">
        <f t="shared" si="34"/>
        <v>0.1</v>
      </c>
      <c r="F75" s="14">
        <f t="shared" si="35"/>
        <v>-2.5000000000000001E-3</v>
      </c>
      <c r="G75" s="274">
        <f t="shared" si="32"/>
        <v>-3.7272563727421479E-2</v>
      </c>
      <c r="H75" s="187">
        <f t="shared" si="27"/>
        <v>-1.7272563727421478E-2</v>
      </c>
      <c r="I75" s="187">
        <f t="shared" si="28"/>
        <v>-1.5795307354679329E-2</v>
      </c>
      <c r="J75" s="144">
        <f t="shared" si="28"/>
        <v>-1.4465776619211397E-2</v>
      </c>
      <c r="K75" s="144">
        <f t="shared" si="28"/>
        <v>-1.3269198957290257E-2</v>
      </c>
      <c r="L75" s="144">
        <f t="shared" si="28"/>
        <v>-1.2192279061561232E-2</v>
      </c>
      <c r="M75" s="144">
        <f t="shared" si="28"/>
        <v>-1.1223051155405108E-2</v>
      </c>
      <c r="N75" s="144">
        <f t="shared" si="28"/>
        <v>-1.0350746039864599E-2</v>
      </c>
      <c r="O75" s="144">
        <f t="shared" si="28"/>
        <v>-9.5656714358781387E-3</v>
      </c>
      <c r="P75" s="144">
        <f t="shared" si="28"/>
        <v>-8.8591042922903252E-3</v>
      </c>
      <c r="Q75" s="144">
        <f t="shared" si="28"/>
        <v>-8.2231938630612927E-3</v>
      </c>
      <c r="R75" s="144">
        <f t="shared" si="28"/>
        <v>-7.6508744767551633E-3</v>
      </c>
      <c r="S75" s="144">
        <f t="shared" si="28"/>
        <v>-7.135787029079646E-3</v>
      </c>
      <c r="T75" s="144">
        <f t="shared" si="28"/>
        <v>-6.6722083261716806E-3</v>
      </c>
      <c r="U75" s="144">
        <f t="shared" si="28"/>
        <v>-6.2549874935545124E-3</v>
      </c>
      <c r="V75" s="144">
        <f t="shared" si="28"/>
        <v>-5.8794887441990613E-3</v>
      </c>
      <c r="W75" s="144">
        <f t="shared" si="28"/>
        <v>-5.5415398697791548E-3</v>
      </c>
      <c r="X75" s="144">
        <f t="shared" si="28"/>
        <v>-5.237385882801239E-3</v>
      </c>
      <c r="Y75" s="144">
        <f t="shared" si="29"/>
        <v>-4.9636472945211157E-3</v>
      </c>
      <c r="Z75" s="144">
        <f t="shared" si="29"/>
        <v>-4.7172825650690043E-3</v>
      </c>
      <c r="AA75" s="144">
        <f t="shared" si="29"/>
        <v>-4.4955543085621035E-3</v>
      </c>
      <c r="AB75" s="144">
        <f t="shared" si="29"/>
        <v>-4.2959988777058929E-3</v>
      </c>
      <c r="AC75" s="144">
        <f t="shared" si="29"/>
        <v>-4.1163989899353041E-3</v>
      </c>
      <c r="AD75" s="144">
        <f t="shared" ref="AD75:BN75" si="37">+$F75+(AC75-$F75)*(1-$E75)</f>
        <v>-3.9547590909417736E-3</v>
      </c>
      <c r="AE75" s="144">
        <f t="shared" si="37"/>
        <v>-3.8092831818475961E-3</v>
      </c>
      <c r="AF75" s="144">
        <f t="shared" si="37"/>
        <v>-3.6783548636628366E-3</v>
      </c>
      <c r="AG75" s="144">
        <f t="shared" si="37"/>
        <v>-3.5605193772965532E-3</v>
      </c>
      <c r="AH75" s="144">
        <f t="shared" si="37"/>
        <v>-3.4544674395668978E-3</v>
      </c>
      <c r="AI75" s="144">
        <f t="shared" si="37"/>
        <v>-3.3590206956102082E-3</v>
      </c>
      <c r="AJ75" s="144">
        <f t="shared" si="37"/>
        <v>-3.2731186260491875E-3</v>
      </c>
      <c r="AK75" s="144">
        <f t="shared" si="37"/>
        <v>-3.1958067634442686E-3</v>
      </c>
      <c r="AL75" s="144">
        <f t="shared" si="37"/>
        <v>-3.1262260870998418E-3</v>
      </c>
      <c r="AM75" s="144">
        <f t="shared" si="37"/>
        <v>-3.0636034783898579E-3</v>
      </c>
      <c r="AN75" s="144">
        <f t="shared" si="37"/>
        <v>-3.0072431305508719E-3</v>
      </c>
      <c r="AO75" s="144">
        <f t="shared" si="37"/>
        <v>-2.9565188174957846E-3</v>
      </c>
      <c r="AP75" s="144">
        <f t="shared" si="37"/>
        <v>-2.910866935746206E-3</v>
      </c>
      <c r="AQ75" s="144">
        <f t="shared" si="37"/>
        <v>-2.8697802421715855E-3</v>
      </c>
      <c r="AR75" s="144">
        <f t="shared" si="37"/>
        <v>-2.8328022179544268E-3</v>
      </c>
      <c r="AS75" s="144">
        <f t="shared" si="37"/>
        <v>-2.799521996158984E-3</v>
      </c>
      <c r="AT75" s="144">
        <f t="shared" si="37"/>
        <v>-2.7695697965430858E-3</v>
      </c>
      <c r="AU75" s="144">
        <f t="shared" si="37"/>
        <v>-2.7426128168887773E-3</v>
      </c>
      <c r="AV75" s="144">
        <f t="shared" si="37"/>
        <v>-2.7183515351998995E-3</v>
      </c>
      <c r="AW75" s="144">
        <f t="shared" si="37"/>
        <v>-2.6965163816799094E-3</v>
      </c>
      <c r="AX75" s="144">
        <f t="shared" si="37"/>
        <v>-2.6768647435119184E-3</v>
      </c>
      <c r="AY75" s="144">
        <f t="shared" si="37"/>
        <v>-2.6591782691607266E-3</v>
      </c>
      <c r="AZ75" s="144">
        <f t="shared" si="37"/>
        <v>-2.6432604422446538E-3</v>
      </c>
      <c r="BA75" s="144">
        <f t="shared" si="37"/>
        <v>-2.6289343980201883E-3</v>
      </c>
      <c r="BB75" s="144">
        <f t="shared" si="37"/>
        <v>-2.6160409582181693E-3</v>
      </c>
      <c r="BC75" s="144">
        <f t="shared" si="37"/>
        <v>-2.6044368623963526E-3</v>
      </c>
      <c r="BD75" s="144">
        <f t="shared" si="37"/>
        <v>-2.5939931761567174E-3</v>
      </c>
      <c r="BE75" s="144">
        <f t="shared" si="37"/>
        <v>-2.5845938585410456E-3</v>
      </c>
      <c r="BF75" s="144">
        <f t="shared" si="37"/>
        <v>-2.5761344726869411E-3</v>
      </c>
      <c r="BG75" s="144">
        <f t="shared" si="37"/>
        <v>-2.5685210254182472E-3</v>
      </c>
      <c r="BH75" s="144">
        <f t="shared" si="37"/>
        <v>-2.5616689228764224E-3</v>
      </c>
      <c r="BI75" s="144">
        <f t="shared" si="37"/>
        <v>-2.5555020305887801E-3</v>
      </c>
      <c r="BJ75" s="144">
        <f t="shared" si="37"/>
        <v>-2.5499518275299022E-3</v>
      </c>
      <c r="BK75" s="144">
        <f t="shared" si="37"/>
        <v>-2.5449566447769121E-3</v>
      </c>
      <c r="BL75" s="144">
        <f t="shared" si="37"/>
        <v>-2.5404609802992207E-3</v>
      </c>
      <c r="BM75" s="144">
        <f t="shared" si="37"/>
        <v>-2.5364148822692987E-3</v>
      </c>
      <c r="BN75" s="144">
        <f t="shared" si="37"/>
        <v>-2.5327733940423689E-3</v>
      </c>
    </row>
    <row r="76" spans="1:66">
      <c r="A76" t="s">
        <v>53</v>
      </c>
      <c r="B76" s="271">
        <v>-3.800067688523797E-2</v>
      </c>
      <c r="C76" s="271">
        <v>1.4E-2</v>
      </c>
      <c r="D76" s="144">
        <f t="shared" si="31"/>
        <v>-2.4000676885237972E-2</v>
      </c>
      <c r="E76" s="186">
        <f t="shared" si="34"/>
        <v>0.1</v>
      </c>
      <c r="F76" s="14">
        <f t="shared" si="35"/>
        <v>-2.5000000000000001E-3</v>
      </c>
      <c r="G76" s="274">
        <f t="shared" si="32"/>
        <v>-3.800067688523797E-2</v>
      </c>
      <c r="H76" s="187">
        <f t="shared" si="27"/>
        <v>-2.4000676885237972E-2</v>
      </c>
      <c r="I76" s="187">
        <f t="shared" si="28"/>
        <v>-2.1850609196714176E-2</v>
      </c>
      <c r="J76" s="144">
        <f t="shared" si="28"/>
        <v>-1.9915548277042758E-2</v>
      </c>
      <c r="K76" s="144">
        <f t="shared" si="28"/>
        <v>-1.8173993449338482E-2</v>
      </c>
      <c r="L76" s="144">
        <f t="shared" si="28"/>
        <v>-1.6606594104404637E-2</v>
      </c>
      <c r="M76" s="144">
        <f t="shared" si="28"/>
        <v>-1.5195934693964174E-2</v>
      </c>
      <c r="N76" s="144">
        <f t="shared" si="28"/>
        <v>-1.3926341224567757E-2</v>
      </c>
      <c r="O76" s="144">
        <f t="shared" si="28"/>
        <v>-1.2783707102110981E-2</v>
      </c>
      <c r="P76" s="144">
        <f t="shared" si="28"/>
        <v>-1.1755336391899884E-2</v>
      </c>
      <c r="Q76" s="144">
        <f t="shared" si="28"/>
        <v>-1.0829802752709896E-2</v>
      </c>
      <c r="R76" s="144">
        <f t="shared" si="28"/>
        <v>-9.9968224774389051E-3</v>
      </c>
      <c r="S76" s="144">
        <f t="shared" si="28"/>
        <v>-9.2471402296950139E-3</v>
      </c>
      <c r="T76" s="144">
        <f t="shared" si="28"/>
        <v>-8.5724262067255128E-3</v>
      </c>
      <c r="U76" s="144">
        <f t="shared" si="28"/>
        <v>-7.965183586052962E-3</v>
      </c>
      <c r="V76" s="144">
        <f t="shared" si="28"/>
        <v>-7.4186652274476662E-3</v>
      </c>
      <c r="W76" s="144">
        <f t="shared" si="28"/>
        <v>-6.9267987047028998E-3</v>
      </c>
      <c r="X76" s="144">
        <f t="shared" si="28"/>
        <v>-6.4841188342326089E-3</v>
      </c>
      <c r="Y76" s="144">
        <f t="shared" si="29"/>
        <v>-6.0857069508093477E-3</v>
      </c>
      <c r="Z76" s="144">
        <f t="shared" si="29"/>
        <v>-5.7271362557284131E-3</v>
      </c>
      <c r="AA76" s="144">
        <f t="shared" si="29"/>
        <v>-5.4044226301555717E-3</v>
      </c>
      <c r="AB76" s="144">
        <f t="shared" si="29"/>
        <v>-5.1139803671400152E-3</v>
      </c>
      <c r="AC76" s="144">
        <f t="shared" si="29"/>
        <v>-4.8525823304260141E-3</v>
      </c>
      <c r="AD76" s="144">
        <f t="shared" ref="AD76:BN76" si="38">+$F76+(AC76-$F76)*(1-$E76)</f>
        <v>-4.6173240973834129E-3</v>
      </c>
      <c r="AE76" s="144">
        <f t="shared" si="38"/>
        <v>-4.4055916876450715E-3</v>
      </c>
      <c r="AF76" s="144">
        <f t="shared" si="38"/>
        <v>-4.215032518880564E-3</v>
      </c>
      <c r="AG76" s="144">
        <f t="shared" si="38"/>
        <v>-4.0435292669925077E-3</v>
      </c>
      <c r="AH76" s="144">
        <f t="shared" si="38"/>
        <v>-3.8891763402932569E-3</v>
      </c>
      <c r="AI76" s="144">
        <f t="shared" si="38"/>
        <v>-3.7502587062639313E-3</v>
      </c>
      <c r="AJ76" s="144">
        <f t="shared" si="38"/>
        <v>-3.6252328356375383E-3</v>
      </c>
      <c r="AK76" s="144">
        <f t="shared" si="38"/>
        <v>-3.5127095520737844E-3</v>
      </c>
      <c r="AL76" s="144">
        <f t="shared" si="38"/>
        <v>-3.4114385968664058E-3</v>
      </c>
      <c r="AM76" s="144">
        <f t="shared" si="38"/>
        <v>-3.3202947371797653E-3</v>
      </c>
      <c r="AN76" s="144">
        <f t="shared" si="38"/>
        <v>-3.2382652634617886E-3</v>
      </c>
      <c r="AO76" s="144">
        <f t="shared" si="38"/>
        <v>-3.1644387371156098E-3</v>
      </c>
      <c r="AP76" s="144">
        <f t="shared" si="38"/>
        <v>-3.097994863404049E-3</v>
      </c>
      <c r="AQ76" s="144">
        <f t="shared" si="38"/>
        <v>-3.0381953770636442E-3</v>
      </c>
      <c r="AR76" s="144">
        <f t="shared" si="38"/>
        <v>-2.9843758393572799E-3</v>
      </c>
      <c r="AS76" s="144">
        <f t="shared" si="38"/>
        <v>-2.9359382554215519E-3</v>
      </c>
      <c r="AT76" s="144">
        <f t="shared" si="38"/>
        <v>-2.8923444298793967E-3</v>
      </c>
      <c r="AU76" s="144">
        <f t="shared" si="38"/>
        <v>-2.853109986891457E-3</v>
      </c>
      <c r="AV76" s="144">
        <f t="shared" si="38"/>
        <v>-2.8177989882023115E-3</v>
      </c>
      <c r="AW76" s="144">
        <f t="shared" si="38"/>
        <v>-2.7860190893820806E-3</v>
      </c>
      <c r="AX76" s="144">
        <f t="shared" si="38"/>
        <v>-2.7574171804438724E-3</v>
      </c>
      <c r="AY76" s="144">
        <f t="shared" si="38"/>
        <v>-2.7316754623994853E-3</v>
      </c>
      <c r="AZ76" s="144">
        <f t="shared" si="38"/>
        <v>-2.7085079161595369E-3</v>
      </c>
      <c r="BA76" s="144">
        <f t="shared" si="38"/>
        <v>-2.6876571245435833E-3</v>
      </c>
      <c r="BB76" s="144">
        <f t="shared" si="38"/>
        <v>-2.6688914120892252E-3</v>
      </c>
      <c r="BC76" s="144">
        <f t="shared" si="38"/>
        <v>-2.6520022708803027E-3</v>
      </c>
      <c r="BD76" s="144">
        <f t="shared" si="38"/>
        <v>-2.6368020437922725E-3</v>
      </c>
      <c r="BE76" s="144">
        <f t="shared" si="38"/>
        <v>-2.6231218394130451E-3</v>
      </c>
      <c r="BF76" s="144">
        <f t="shared" si="38"/>
        <v>-2.6108096554717406E-3</v>
      </c>
      <c r="BG76" s="144">
        <f t="shared" si="38"/>
        <v>-2.5997286899245666E-3</v>
      </c>
      <c r="BH76" s="144">
        <f t="shared" si="38"/>
        <v>-2.5897558209321101E-3</v>
      </c>
      <c r="BI76" s="144">
        <f t="shared" si="38"/>
        <v>-2.5807802388388991E-3</v>
      </c>
      <c r="BJ76" s="144">
        <f t="shared" si="38"/>
        <v>-2.5727022149550091E-3</v>
      </c>
      <c r="BK76" s="144">
        <f t="shared" si="38"/>
        <v>-2.5654319934595082E-3</v>
      </c>
      <c r="BL76" s="144">
        <f t="shared" si="38"/>
        <v>-2.5588887941135575E-3</v>
      </c>
      <c r="BM76" s="144">
        <f t="shared" si="38"/>
        <v>-2.5529999147022018E-3</v>
      </c>
      <c r="BN76" s="144">
        <f t="shared" si="38"/>
        <v>-2.5476999232319818E-3</v>
      </c>
    </row>
    <row r="77" spans="1:66">
      <c r="A77" t="s">
        <v>54</v>
      </c>
      <c r="B77" s="271">
        <v>-2.286147327313913E-2</v>
      </c>
      <c r="C77" s="271">
        <v>-2E-3</v>
      </c>
      <c r="D77" s="144">
        <f t="shared" si="31"/>
        <v>-2.4861473273139131E-2</v>
      </c>
      <c r="E77" s="186">
        <f t="shared" si="34"/>
        <v>0.1</v>
      </c>
      <c r="F77" s="14">
        <f t="shared" si="35"/>
        <v>-2.5000000000000001E-3</v>
      </c>
      <c r="G77" s="274">
        <f t="shared" si="32"/>
        <v>-2.286147327313913E-2</v>
      </c>
      <c r="H77" s="187">
        <f t="shared" si="27"/>
        <v>-2.4861473273139131E-2</v>
      </c>
      <c r="I77" s="187">
        <f t="shared" si="28"/>
        <v>-2.2625325945825218E-2</v>
      </c>
      <c r="J77" s="144">
        <f t="shared" si="28"/>
        <v>-2.0612793351242695E-2</v>
      </c>
      <c r="K77" s="144">
        <f t="shared" si="28"/>
        <v>-1.8801514016118428E-2</v>
      </c>
      <c r="L77" s="144">
        <f t="shared" si="28"/>
        <v>-1.7171362614506587E-2</v>
      </c>
      <c r="M77" s="144">
        <f t="shared" si="28"/>
        <v>-1.5704226353055926E-2</v>
      </c>
      <c r="N77" s="144">
        <f t="shared" si="28"/>
        <v>-1.4383803717750334E-2</v>
      </c>
      <c r="O77" s="144">
        <f t="shared" si="28"/>
        <v>-1.31954233459753E-2</v>
      </c>
      <c r="P77" s="144">
        <f t="shared" si="28"/>
        <v>-1.212588101137777E-2</v>
      </c>
      <c r="Q77" s="144">
        <f t="shared" si="28"/>
        <v>-1.1163292910239993E-2</v>
      </c>
      <c r="R77" s="144">
        <f t="shared" si="28"/>
        <v>-1.0296963619215994E-2</v>
      </c>
      <c r="S77" s="144">
        <f t="shared" si="28"/>
        <v>-9.5172672572943935E-3</v>
      </c>
      <c r="T77" s="144">
        <f t="shared" si="28"/>
        <v>-8.8155405315649537E-3</v>
      </c>
      <c r="U77" s="144">
        <f t="shared" si="28"/>
        <v>-8.1839864784084577E-3</v>
      </c>
      <c r="V77" s="144">
        <f t="shared" si="28"/>
        <v>-7.6155878305676113E-3</v>
      </c>
      <c r="W77" s="144">
        <f t="shared" si="28"/>
        <v>-7.1040290475108507E-3</v>
      </c>
      <c r="X77" s="144">
        <f t="shared" si="28"/>
        <v>-6.6436261427597655E-3</v>
      </c>
      <c r="Y77" s="144">
        <f t="shared" si="29"/>
        <v>-6.2292635284837885E-3</v>
      </c>
      <c r="Z77" s="144">
        <f t="shared" si="29"/>
        <v>-5.8563371756354095E-3</v>
      </c>
      <c r="AA77" s="144">
        <f t="shared" si="29"/>
        <v>-5.5207034580718687E-3</v>
      </c>
      <c r="AB77" s="144">
        <f t="shared" si="29"/>
        <v>-5.2186331122646822E-3</v>
      </c>
      <c r="AC77" s="144">
        <f t="shared" si="29"/>
        <v>-4.9467698010382142E-3</v>
      </c>
      <c r="AD77" s="144">
        <f t="shared" ref="AD77:BN77" si="39">+$F77+(AC77-$F77)*(1-$E77)</f>
        <v>-4.7020928209343931E-3</v>
      </c>
      <c r="AE77" s="144">
        <f t="shared" si="39"/>
        <v>-4.4818835388409535E-3</v>
      </c>
      <c r="AF77" s="144">
        <f t="shared" si="39"/>
        <v>-4.2836951849568577E-3</v>
      </c>
      <c r="AG77" s="144">
        <f t="shared" si="39"/>
        <v>-4.1053256664611718E-3</v>
      </c>
      <c r="AH77" s="144">
        <f t="shared" si="39"/>
        <v>-3.9447930998150549E-3</v>
      </c>
      <c r="AI77" s="144">
        <f t="shared" si="39"/>
        <v>-3.8003137898335497E-3</v>
      </c>
      <c r="AJ77" s="144">
        <f t="shared" si="39"/>
        <v>-3.6702824108501945E-3</v>
      </c>
      <c r="AK77" s="144">
        <f t="shared" si="39"/>
        <v>-3.5532541697651751E-3</v>
      </c>
      <c r="AL77" s="144">
        <f t="shared" si="39"/>
        <v>-3.4479287527886576E-3</v>
      </c>
      <c r="AM77" s="144">
        <f t="shared" si="39"/>
        <v>-3.353135877509792E-3</v>
      </c>
      <c r="AN77" s="144">
        <f t="shared" si="39"/>
        <v>-3.267822289758813E-3</v>
      </c>
      <c r="AO77" s="144">
        <f t="shared" si="39"/>
        <v>-3.1910400607829317E-3</v>
      </c>
      <c r="AP77" s="144">
        <f t="shared" si="39"/>
        <v>-3.1219360547046385E-3</v>
      </c>
      <c r="AQ77" s="144">
        <f t="shared" si="39"/>
        <v>-3.0597424492341749E-3</v>
      </c>
      <c r="AR77" s="144">
        <f t="shared" si="39"/>
        <v>-3.0037682043107575E-3</v>
      </c>
      <c r="AS77" s="144">
        <f t="shared" si="39"/>
        <v>-2.9533913838796816E-3</v>
      </c>
      <c r="AT77" s="144">
        <f t="shared" si="39"/>
        <v>-2.9080522454917133E-3</v>
      </c>
      <c r="AU77" s="144">
        <f t="shared" si="39"/>
        <v>-2.8672470209425418E-3</v>
      </c>
      <c r="AV77" s="144">
        <f t="shared" si="39"/>
        <v>-2.8305223188482874E-3</v>
      </c>
      <c r="AW77" s="144">
        <f t="shared" si="39"/>
        <v>-2.7974700869634588E-3</v>
      </c>
      <c r="AX77" s="144">
        <f t="shared" si="39"/>
        <v>-2.767723078267113E-3</v>
      </c>
      <c r="AY77" s="144">
        <f t="shared" si="39"/>
        <v>-2.7409507704404018E-3</v>
      </c>
      <c r="AZ77" s="144">
        <f t="shared" si="39"/>
        <v>-2.7168556933963618E-3</v>
      </c>
      <c r="BA77" s="144">
        <f t="shared" si="39"/>
        <v>-2.6951701240567256E-3</v>
      </c>
      <c r="BB77" s="144">
        <f t="shared" si="39"/>
        <v>-2.675653111651053E-3</v>
      </c>
      <c r="BC77" s="144">
        <f t="shared" si="39"/>
        <v>-2.6580878004859479E-3</v>
      </c>
      <c r="BD77" s="144">
        <f t="shared" si="39"/>
        <v>-2.6422790204373532E-3</v>
      </c>
      <c r="BE77" s="144">
        <f t="shared" si="39"/>
        <v>-2.628051118393618E-3</v>
      </c>
      <c r="BF77" s="144">
        <f t="shared" si="39"/>
        <v>-2.6152460065542562E-3</v>
      </c>
      <c r="BG77" s="144">
        <f t="shared" si="39"/>
        <v>-2.6037214058988304E-3</v>
      </c>
      <c r="BH77" s="144">
        <f t="shared" si="39"/>
        <v>-2.5933492653089476E-3</v>
      </c>
      <c r="BI77" s="144">
        <f t="shared" si="39"/>
        <v>-2.5840143387780528E-3</v>
      </c>
      <c r="BJ77" s="144">
        <f t="shared" si="39"/>
        <v>-2.5756129049002477E-3</v>
      </c>
      <c r="BK77" s="144">
        <f t="shared" si="39"/>
        <v>-2.5680516144102228E-3</v>
      </c>
      <c r="BL77" s="144">
        <f t="shared" si="39"/>
        <v>-2.5612464529692004E-3</v>
      </c>
      <c r="BM77" s="144">
        <f t="shared" si="39"/>
        <v>-2.5551218076722802E-3</v>
      </c>
      <c r="BN77" s="144">
        <f t="shared" si="39"/>
        <v>-2.5496096269050522E-3</v>
      </c>
    </row>
    <row r="78" spans="1:66">
      <c r="A78" t="s">
        <v>55</v>
      </c>
      <c r="B78" s="271">
        <v>-2.957899467381012E-2</v>
      </c>
      <c r="C78" s="271">
        <v>7.4999999999999997E-3</v>
      </c>
      <c r="D78" s="144">
        <f t="shared" si="31"/>
        <v>-2.207899467381012E-2</v>
      </c>
      <c r="E78" s="186">
        <f t="shared" si="34"/>
        <v>0.1</v>
      </c>
      <c r="F78" s="14">
        <f t="shared" si="35"/>
        <v>-2.5000000000000001E-3</v>
      </c>
      <c r="G78" s="274">
        <f t="shared" si="32"/>
        <v>-2.957899467381012E-2</v>
      </c>
      <c r="H78" s="187">
        <f t="shared" si="27"/>
        <v>-2.207899467381012E-2</v>
      </c>
      <c r="I78" s="187">
        <f t="shared" si="28"/>
        <v>-2.0121095206429108E-2</v>
      </c>
      <c r="J78" s="144">
        <f t="shared" si="28"/>
        <v>-1.8358985685786196E-2</v>
      </c>
      <c r="K78" s="144">
        <f t="shared" si="28"/>
        <v>-1.6773087117207579E-2</v>
      </c>
      <c r="L78" s="144">
        <f t="shared" si="28"/>
        <v>-1.5345778405486822E-2</v>
      </c>
      <c r="M78" s="144">
        <f t="shared" si="28"/>
        <v>-1.4061200564938141E-2</v>
      </c>
      <c r="N78" s="144">
        <f t="shared" si="28"/>
        <v>-1.2905080508444328E-2</v>
      </c>
      <c r="O78" s="144">
        <f t="shared" si="28"/>
        <v>-1.1864572457599896E-2</v>
      </c>
      <c r="P78" s="144">
        <f t="shared" si="28"/>
        <v>-1.0928115211839907E-2</v>
      </c>
      <c r="Q78" s="144">
        <f t="shared" si="28"/>
        <v>-1.0085303690655916E-2</v>
      </c>
      <c r="R78" s="144">
        <f t="shared" si="28"/>
        <v>-9.3267733215903238E-3</v>
      </c>
      <c r="S78" s="144">
        <f t="shared" si="28"/>
        <v>-8.6440959894312913E-3</v>
      </c>
      <c r="T78" s="144">
        <f t="shared" si="28"/>
        <v>-8.0296863904881621E-3</v>
      </c>
      <c r="U78" s="144">
        <f t="shared" si="28"/>
        <v>-7.4767177514393456E-3</v>
      </c>
      <c r="V78" s="144">
        <f t="shared" si="28"/>
        <v>-6.9790459762954105E-3</v>
      </c>
      <c r="W78" s="144">
        <f t="shared" si="28"/>
        <v>-6.5311413786658685E-3</v>
      </c>
      <c r="X78" s="144">
        <f t="shared" si="28"/>
        <v>-6.128027240799281E-3</v>
      </c>
      <c r="Y78" s="144">
        <f t="shared" si="29"/>
        <v>-5.7652245167193524E-3</v>
      </c>
      <c r="Z78" s="144">
        <f t="shared" si="29"/>
        <v>-5.4387020650474172E-3</v>
      </c>
      <c r="AA78" s="144">
        <f t="shared" si="29"/>
        <v>-5.1448318585426752E-3</v>
      </c>
      <c r="AB78" s="144">
        <f>+$F78+(AA78-$F78)*(1-$E78)</f>
        <v>-4.8803486726884081E-3</v>
      </c>
      <c r="AC78" s="144">
        <f>+$F78+(AB78-$F78)*(1-$E78)</f>
        <v>-4.6423138054195673E-3</v>
      </c>
      <c r="AD78" s="144">
        <f t="shared" ref="AD78:BN78" si="40">+$F78+(AC78-$F78)*(1-$E78)</f>
        <v>-4.4280824248776104E-3</v>
      </c>
      <c r="AE78" s="144">
        <f t="shared" si="40"/>
        <v>-4.2352741823898496E-3</v>
      </c>
      <c r="AF78" s="144">
        <f t="shared" si="40"/>
        <v>-4.0617467641508647E-3</v>
      </c>
      <c r="AG78" s="144">
        <f t="shared" si="40"/>
        <v>-3.9055720877357782E-3</v>
      </c>
      <c r="AH78" s="144">
        <f t="shared" si="40"/>
        <v>-3.7650148789622005E-3</v>
      </c>
      <c r="AI78" s="144">
        <f t="shared" si="40"/>
        <v>-3.6385133910659803E-3</v>
      </c>
      <c r="AJ78" s="144">
        <f t="shared" si="40"/>
        <v>-3.5246620519593826E-3</v>
      </c>
      <c r="AK78" s="144">
        <f t="shared" si="40"/>
        <v>-3.4221958467634444E-3</v>
      </c>
      <c r="AL78" s="144">
        <f t="shared" si="40"/>
        <v>-3.3299762620871E-3</v>
      </c>
      <c r="AM78" s="144">
        <f t="shared" si="40"/>
        <v>-3.2469786358783901E-3</v>
      </c>
      <c r="AN78" s="144">
        <f t="shared" si="40"/>
        <v>-3.1722807722905509E-3</v>
      </c>
      <c r="AO78" s="144">
        <f t="shared" si="40"/>
        <v>-3.1050526950614958E-3</v>
      </c>
      <c r="AP78" s="144">
        <f t="shared" si="40"/>
        <v>-3.044547425555346E-3</v>
      </c>
      <c r="AQ78" s="144">
        <f t="shared" si="40"/>
        <v>-2.9900926829998114E-3</v>
      </c>
      <c r="AR78" s="144">
        <f t="shared" si="40"/>
        <v>-2.9410834146998302E-3</v>
      </c>
      <c r="AS78" s="144">
        <f t="shared" si="40"/>
        <v>-2.8969750732298471E-3</v>
      </c>
      <c r="AT78" s="144">
        <f t="shared" si="40"/>
        <v>-2.8572775659068623E-3</v>
      </c>
      <c r="AU78" s="144">
        <f t="shared" si="40"/>
        <v>-2.8215498093161762E-3</v>
      </c>
      <c r="AV78" s="144">
        <f t="shared" si="40"/>
        <v>-2.7893948283845586E-3</v>
      </c>
      <c r="AW78" s="144">
        <f t="shared" si="40"/>
        <v>-2.7604553455461028E-3</v>
      </c>
      <c r="AX78" s="144">
        <f t="shared" si="40"/>
        <v>-2.7344098109914924E-3</v>
      </c>
      <c r="AY78" s="144">
        <f t="shared" si="40"/>
        <v>-2.710968829892343E-3</v>
      </c>
      <c r="AZ78" s="144">
        <f t="shared" si="40"/>
        <v>-2.6898719469031088E-3</v>
      </c>
      <c r="BA78" s="144">
        <f t="shared" si="40"/>
        <v>-2.6708847522127978E-3</v>
      </c>
      <c r="BB78" s="144">
        <f t="shared" si="40"/>
        <v>-2.6537962769915182E-3</v>
      </c>
      <c r="BC78" s="144">
        <f t="shared" si="40"/>
        <v>-2.6384166492923666E-3</v>
      </c>
      <c r="BD78" s="144">
        <f t="shared" si="40"/>
        <v>-2.6245749843631298E-3</v>
      </c>
      <c r="BE78" s="144">
        <f t="shared" si="40"/>
        <v>-2.6121174859268168E-3</v>
      </c>
      <c r="BF78" s="144">
        <f t="shared" si="40"/>
        <v>-2.6009057373341353E-3</v>
      </c>
      <c r="BG78" s="144">
        <f t="shared" si="40"/>
        <v>-2.5908151636007217E-3</v>
      </c>
      <c r="BH78" s="144">
        <f t="shared" si="40"/>
        <v>-2.5817336472406496E-3</v>
      </c>
      <c r="BI78" s="144">
        <f t="shared" si="40"/>
        <v>-2.5735602825165847E-3</v>
      </c>
      <c r="BJ78" s="144">
        <f t="shared" si="40"/>
        <v>-2.5662042542649263E-3</v>
      </c>
      <c r="BK78" s="144">
        <f t="shared" si="40"/>
        <v>-2.5595838288384335E-3</v>
      </c>
      <c r="BL78" s="144">
        <f t="shared" si="40"/>
        <v>-2.55362544595459E-3</v>
      </c>
      <c r="BM78" s="144">
        <f t="shared" si="40"/>
        <v>-2.5482629013591309E-3</v>
      </c>
      <c r="BN78" s="144">
        <f t="shared" si="40"/>
        <v>-2.5434366112232179E-3</v>
      </c>
    </row>
    <row r="79" spans="1:66">
      <c r="A79" t="s">
        <v>56</v>
      </c>
      <c r="B79" s="271">
        <v>2.7370023855416516E-2</v>
      </c>
      <c r="C79" s="271">
        <v>-4.4999999999999998E-2</v>
      </c>
      <c r="D79" s="144">
        <f t="shared" si="31"/>
        <v>-1.7629976144583483E-2</v>
      </c>
      <c r="E79" s="186">
        <f t="shared" si="34"/>
        <v>0.1</v>
      </c>
      <c r="F79" s="14">
        <f t="shared" si="35"/>
        <v>-2.5000000000000001E-3</v>
      </c>
      <c r="G79" s="274">
        <f t="shared" si="32"/>
        <v>2.7370023855416516E-2</v>
      </c>
      <c r="H79" s="187">
        <f t="shared" si="27"/>
        <v>-1.7629976144583483E-2</v>
      </c>
      <c r="I79" s="187">
        <f t="shared" si="28"/>
        <v>-1.6116978530125135E-2</v>
      </c>
      <c r="J79" s="144">
        <f t="shared" si="28"/>
        <v>-1.4755280677112622E-2</v>
      </c>
      <c r="K79" s="144">
        <f t="shared" si="28"/>
        <v>-1.352975260940136E-2</v>
      </c>
      <c r="L79" s="144">
        <f t="shared" si="28"/>
        <v>-1.2426777348461225E-2</v>
      </c>
      <c r="M79" s="144">
        <f t="shared" si="28"/>
        <v>-1.1434099613615103E-2</v>
      </c>
      <c r="N79" s="144">
        <f t="shared" si="28"/>
        <v>-1.0540689652253592E-2</v>
      </c>
      <c r="O79" s="144">
        <f t="shared" si="28"/>
        <v>-9.7366206870282326E-3</v>
      </c>
      <c r="P79" s="144">
        <f t="shared" si="28"/>
        <v>-9.0129586183254097E-3</v>
      </c>
      <c r="Q79" s="144">
        <f t="shared" si="28"/>
        <v>-8.361662756492869E-3</v>
      </c>
      <c r="R79" s="144">
        <f t="shared" si="28"/>
        <v>-7.7754964808435818E-3</v>
      </c>
      <c r="S79" s="144">
        <f t="shared" si="28"/>
        <v>-7.2479468327592226E-3</v>
      </c>
      <c r="T79" s="144">
        <f t="shared" si="28"/>
        <v>-6.7731521494833E-3</v>
      </c>
      <c r="U79" s="144">
        <f t="shared" si="28"/>
        <v>-6.3458369345349699E-3</v>
      </c>
      <c r="V79" s="144">
        <f t="shared" si="28"/>
        <v>-5.9612532410814731E-3</v>
      </c>
      <c r="W79" s="144">
        <f t="shared" si="28"/>
        <v>-5.6151279169733264E-3</v>
      </c>
      <c r="X79" s="144">
        <f t="shared" si="28"/>
        <v>-5.3036151252759938E-3</v>
      </c>
      <c r="Y79" s="144">
        <f t="shared" ref="Y79:AC83" si="41">+$F79+(X79-$F79)*(1-$E79)</f>
        <v>-5.0232536127483947E-3</v>
      </c>
      <c r="Z79" s="144">
        <f t="shared" si="41"/>
        <v>-4.7709282514735553E-3</v>
      </c>
      <c r="AA79" s="144">
        <f t="shared" si="41"/>
        <v>-4.5438354263261996E-3</v>
      </c>
      <c r="AB79" s="144">
        <f t="shared" si="41"/>
        <v>-4.3394518836935795E-3</v>
      </c>
      <c r="AC79" s="144">
        <f t="shared" si="41"/>
        <v>-4.1555066953242216E-3</v>
      </c>
      <c r="AD79" s="144">
        <f t="shared" ref="AD79:BN79" si="42">+$F79+(AC79-$F79)*(1-$E79)</f>
        <v>-3.9899560257917995E-3</v>
      </c>
      <c r="AE79" s="144">
        <f t="shared" si="42"/>
        <v>-3.8409604232126195E-3</v>
      </c>
      <c r="AF79" s="144">
        <f t="shared" si="42"/>
        <v>-3.7068643808913573E-3</v>
      </c>
      <c r="AG79" s="144">
        <f t="shared" si="42"/>
        <v>-3.5861779428022216E-3</v>
      </c>
      <c r="AH79" s="144">
        <f t="shared" si="42"/>
        <v>-3.4775601485219996E-3</v>
      </c>
      <c r="AI79" s="144">
        <f t="shared" si="42"/>
        <v>-3.3798041336697998E-3</v>
      </c>
      <c r="AJ79" s="144">
        <f t="shared" si="42"/>
        <v>-3.2918237203028197E-3</v>
      </c>
      <c r="AK79" s="144">
        <f t="shared" si="42"/>
        <v>-3.212641348272538E-3</v>
      </c>
      <c r="AL79" s="144">
        <f t="shared" si="42"/>
        <v>-3.1413772134452843E-3</v>
      </c>
      <c r="AM79" s="144">
        <f t="shared" si="42"/>
        <v>-3.0772394921007558E-3</v>
      </c>
      <c r="AN79" s="144">
        <f t="shared" si="42"/>
        <v>-3.0195155428906803E-3</v>
      </c>
      <c r="AO79" s="144">
        <f t="shared" si="42"/>
        <v>-2.9675639886016124E-3</v>
      </c>
      <c r="AP79" s="144">
        <f t="shared" si="42"/>
        <v>-2.9208075897414511E-3</v>
      </c>
      <c r="AQ79" s="144">
        <f t="shared" si="42"/>
        <v>-2.8787268307673059E-3</v>
      </c>
      <c r="AR79" s="144">
        <f t="shared" si="42"/>
        <v>-2.8408541476905753E-3</v>
      </c>
      <c r="AS79" s="144">
        <f t="shared" si="42"/>
        <v>-2.806768732921518E-3</v>
      </c>
      <c r="AT79" s="144">
        <f t="shared" si="42"/>
        <v>-2.7760918596293664E-3</v>
      </c>
      <c r="AU79" s="144">
        <f t="shared" si="42"/>
        <v>-2.7484826736664299E-3</v>
      </c>
      <c r="AV79" s="144">
        <f t="shared" si="42"/>
        <v>-2.7236344062997872E-3</v>
      </c>
      <c r="AW79" s="144">
        <f t="shared" si="42"/>
        <v>-2.7012709656698084E-3</v>
      </c>
      <c r="AX79" s="144">
        <f t="shared" si="42"/>
        <v>-2.6811438691028274E-3</v>
      </c>
      <c r="AY79" s="144">
        <f t="shared" si="42"/>
        <v>-2.6630294821925445E-3</v>
      </c>
      <c r="AZ79" s="144">
        <f t="shared" si="42"/>
        <v>-2.6467265339732899E-3</v>
      </c>
      <c r="BA79" s="144">
        <f t="shared" si="42"/>
        <v>-2.6320538805759608E-3</v>
      </c>
      <c r="BB79" s="144">
        <f t="shared" si="42"/>
        <v>-2.6188484925183646E-3</v>
      </c>
      <c r="BC79" s="144">
        <f t="shared" si="42"/>
        <v>-2.6069636432665281E-3</v>
      </c>
      <c r="BD79" s="144">
        <f t="shared" si="42"/>
        <v>-2.5962672789398753E-3</v>
      </c>
      <c r="BE79" s="144">
        <f t="shared" si="42"/>
        <v>-2.5866405510458876E-3</v>
      </c>
      <c r="BF79" s="144">
        <f t="shared" si="42"/>
        <v>-2.5779764959412989E-3</v>
      </c>
      <c r="BG79" s="144">
        <f t="shared" si="42"/>
        <v>-2.5701788463471692E-3</v>
      </c>
      <c r="BH79" s="144">
        <f t="shared" si="42"/>
        <v>-2.5631609617124524E-3</v>
      </c>
      <c r="BI79" s="144">
        <f t="shared" si="42"/>
        <v>-2.5568448655412072E-3</v>
      </c>
      <c r="BJ79" s="144">
        <f t="shared" si="42"/>
        <v>-2.5511603789870867E-3</v>
      </c>
      <c r="BK79" s="144">
        <f t="shared" si="42"/>
        <v>-2.5460443410883779E-3</v>
      </c>
      <c r="BL79" s="144">
        <f t="shared" si="42"/>
        <v>-2.54143990697954E-3</v>
      </c>
      <c r="BM79" s="144">
        <f t="shared" si="42"/>
        <v>-2.5372959162815859E-3</v>
      </c>
      <c r="BN79" s="144">
        <f t="shared" si="42"/>
        <v>-2.5335663246534275E-3</v>
      </c>
    </row>
    <row r="80" spans="1:66">
      <c r="A80" t="s">
        <v>57</v>
      </c>
      <c r="B80" s="271">
        <v>-2.4620078299639761E-2</v>
      </c>
      <c r="C80" s="271">
        <v>2.5000000000000001E-3</v>
      </c>
      <c r="D80" s="144">
        <f t="shared" si="31"/>
        <v>-2.2120078299639762E-2</v>
      </c>
      <c r="E80" s="186">
        <f t="shared" si="34"/>
        <v>0.1</v>
      </c>
      <c r="F80" s="14">
        <f t="shared" si="35"/>
        <v>-2.5000000000000001E-3</v>
      </c>
      <c r="G80" s="274">
        <f t="shared" si="32"/>
        <v>-2.4620078299639761E-2</v>
      </c>
      <c r="H80" s="187">
        <f t="shared" si="27"/>
        <v>-2.2120078299639762E-2</v>
      </c>
      <c r="I80" s="187">
        <f t="shared" si="28"/>
        <v>-2.0158070469675788E-2</v>
      </c>
      <c r="J80" s="144">
        <f t="shared" si="28"/>
        <v>-1.8392263422708211E-2</v>
      </c>
      <c r="K80" s="144">
        <f t="shared" si="28"/>
        <v>-1.6803037080437393E-2</v>
      </c>
      <c r="L80" s="144">
        <f t="shared" si="28"/>
        <v>-1.5372733372393654E-2</v>
      </c>
      <c r="M80" s="144">
        <f t="shared" si="28"/>
        <v>-1.4085460035154289E-2</v>
      </c>
      <c r="N80" s="144">
        <f t="shared" si="28"/>
        <v>-1.2926914031638859E-2</v>
      </c>
      <c r="O80" s="144">
        <f t="shared" si="28"/>
        <v>-1.1884222628474973E-2</v>
      </c>
      <c r="P80" s="144">
        <f t="shared" si="28"/>
        <v>-1.0945800365627477E-2</v>
      </c>
      <c r="Q80" s="144">
        <f t="shared" si="28"/>
        <v>-1.0101220329064728E-2</v>
      </c>
      <c r="R80" s="144">
        <f t="shared" si="28"/>
        <v>-9.341098296158255E-3</v>
      </c>
      <c r="S80" s="144">
        <f t="shared" si="28"/>
        <v>-8.6569884665424288E-3</v>
      </c>
      <c r="T80" s="144">
        <f t="shared" si="28"/>
        <v>-8.041289619888186E-3</v>
      </c>
      <c r="U80" s="144">
        <f t="shared" si="28"/>
        <v>-7.4871606578993666E-3</v>
      </c>
      <c r="V80" s="144">
        <f t="shared" si="28"/>
        <v>-6.9884445921094291E-3</v>
      </c>
      <c r="W80" s="144">
        <f t="shared" si="28"/>
        <v>-6.5396001328984852E-3</v>
      </c>
      <c r="X80" s="144">
        <f t="shared" si="28"/>
        <v>-6.1356401196086367E-3</v>
      </c>
      <c r="Y80" s="144">
        <f t="shared" si="41"/>
        <v>-5.7720761076477736E-3</v>
      </c>
      <c r="Z80" s="144">
        <f t="shared" si="41"/>
        <v>-5.4448684968829968E-3</v>
      </c>
      <c r="AA80" s="144">
        <f t="shared" si="41"/>
        <v>-5.150381647194697E-3</v>
      </c>
      <c r="AB80" s="144">
        <f t="shared" si="41"/>
        <v>-4.8853434824752268E-3</v>
      </c>
      <c r="AC80" s="144">
        <f t="shared" si="41"/>
        <v>-4.6468091342277036E-3</v>
      </c>
      <c r="AD80" s="144">
        <f t="shared" ref="AD80:BN80" si="43">+$F80+(AC80-$F80)*(1-$E80)</f>
        <v>-4.4321282208049338E-3</v>
      </c>
      <c r="AE80" s="144">
        <f t="shared" si="43"/>
        <v>-4.23891539872444E-3</v>
      </c>
      <c r="AF80" s="144">
        <f t="shared" si="43"/>
        <v>-4.0650238588519957E-3</v>
      </c>
      <c r="AG80" s="144">
        <f t="shared" si="43"/>
        <v>-3.9085214729667958E-3</v>
      </c>
      <c r="AH80" s="144">
        <f t="shared" si="43"/>
        <v>-3.7676693256701163E-3</v>
      </c>
      <c r="AI80" s="144">
        <f t="shared" si="43"/>
        <v>-3.6409023931031044E-3</v>
      </c>
      <c r="AJ80" s="144">
        <f t="shared" si="43"/>
        <v>-3.5268121537927943E-3</v>
      </c>
      <c r="AK80" s="144">
        <f t="shared" si="43"/>
        <v>-3.4241309384135149E-3</v>
      </c>
      <c r="AL80" s="144">
        <f t="shared" si="43"/>
        <v>-3.3317178445721636E-3</v>
      </c>
      <c r="AM80" s="144">
        <f t="shared" si="43"/>
        <v>-3.2485460601149475E-3</v>
      </c>
      <c r="AN80" s="144">
        <f t="shared" si="43"/>
        <v>-3.1736914541034529E-3</v>
      </c>
      <c r="AO80" s="144">
        <f t="shared" si="43"/>
        <v>-3.1063223086931074E-3</v>
      </c>
      <c r="AP80" s="144">
        <f t="shared" si="43"/>
        <v>-3.0456900778237967E-3</v>
      </c>
      <c r="AQ80" s="144">
        <f t="shared" si="43"/>
        <v>-2.9911210700414169E-3</v>
      </c>
      <c r="AR80" s="144">
        <f t="shared" si="43"/>
        <v>-2.9420089630372752E-3</v>
      </c>
      <c r="AS80" s="144">
        <f t="shared" si="43"/>
        <v>-2.8978080667335475E-3</v>
      </c>
      <c r="AT80" s="144">
        <f t="shared" si="43"/>
        <v>-2.858027260060193E-3</v>
      </c>
      <c r="AU80" s="144">
        <f t="shared" si="43"/>
        <v>-2.8222245340541736E-3</v>
      </c>
      <c r="AV80" s="144">
        <f t="shared" si="43"/>
        <v>-2.7900020806487561E-3</v>
      </c>
      <c r="AW80" s="144">
        <f t="shared" si="43"/>
        <v>-2.7610018725838805E-3</v>
      </c>
      <c r="AX80" s="144">
        <f t="shared" si="43"/>
        <v>-2.7349016853254926E-3</v>
      </c>
      <c r="AY80" s="144">
        <f t="shared" si="43"/>
        <v>-2.7114115167929435E-3</v>
      </c>
      <c r="AZ80" s="144">
        <f t="shared" si="43"/>
        <v>-2.6902703651136492E-3</v>
      </c>
      <c r="BA80" s="144">
        <f t="shared" si="43"/>
        <v>-2.6712433286022845E-3</v>
      </c>
      <c r="BB80" s="144">
        <f t="shared" si="43"/>
        <v>-2.6541189957420561E-3</v>
      </c>
      <c r="BC80" s="144">
        <f t="shared" si="43"/>
        <v>-2.6387070961678503E-3</v>
      </c>
      <c r="BD80" s="144">
        <f t="shared" si="43"/>
        <v>-2.6248363865510652E-3</v>
      </c>
      <c r="BE80" s="144">
        <f t="shared" si="43"/>
        <v>-2.6123527478959588E-3</v>
      </c>
      <c r="BF80" s="144">
        <f t="shared" si="43"/>
        <v>-2.6011174731063631E-3</v>
      </c>
      <c r="BG80" s="144">
        <f t="shared" si="43"/>
        <v>-2.5910057257957269E-3</v>
      </c>
      <c r="BH80" s="144">
        <f t="shared" si="43"/>
        <v>-2.581905153216154E-3</v>
      </c>
      <c r="BI80" s="144">
        <f t="shared" si="43"/>
        <v>-2.5737146378945388E-3</v>
      </c>
      <c r="BJ80" s="144">
        <f t="shared" si="43"/>
        <v>-2.566343174105085E-3</v>
      </c>
      <c r="BK80" s="144">
        <f t="shared" si="43"/>
        <v>-2.5597088566945763E-3</v>
      </c>
      <c r="BL80" s="144">
        <f t="shared" si="43"/>
        <v>-2.5537379710251188E-3</v>
      </c>
      <c r="BM80" s="144">
        <f t="shared" si="43"/>
        <v>-2.5483641739226068E-3</v>
      </c>
      <c r="BN80" s="144">
        <f t="shared" si="43"/>
        <v>-2.543527756530346E-3</v>
      </c>
    </row>
    <row r="81" spans="1:66">
      <c r="A81" t="s">
        <v>58</v>
      </c>
      <c r="B81" s="271">
        <v>-3.9660587554906576E-3</v>
      </c>
      <c r="C81" s="271">
        <v>-1.0999999999999999E-2</v>
      </c>
      <c r="D81" s="144">
        <f t="shared" si="31"/>
        <v>-1.4966058755490657E-2</v>
      </c>
      <c r="E81" s="186">
        <f t="shared" si="34"/>
        <v>0.1</v>
      </c>
      <c r="F81" s="14">
        <f t="shared" si="35"/>
        <v>-2.5000000000000001E-3</v>
      </c>
      <c r="G81" s="274">
        <f t="shared" si="32"/>
        <v>-3.9660587554906576E-3</v>
      </c>
      <c r="H81" s="187">
        <f t="shared" si="27"/>
        <v>-1.4966058755490657E-2</v>
      </c>
      <c r="I81" s="187">
        <f t="shared" si="28"/>
        <v>-1.3719452879941592E-2</v>
      </c>
      <c r="J81" s="144">
        <f t="shared" si="28"/>
        <v>-1.2597507591947433E-2</v>
      </c>
      <c r="K81" s="144">
        <f t="shared" si="28"/>
        <v>-1.1587756832752689E-2</v>
      </c>
      <c r="L81" s="144">
        <f t="shared" si="28"/>
        <v>-1.0678981149477421E-2</v>
      </c>
      <c r="M81" s="144">
        <f t="shared" si="28"/>
        <v>-9.8610830345296791E-3</v>
      </c>
      <c r="N81" s="144">
        <f t="shared" si="28"/>
        <v>-9.1249747310767106E-3</v>
      </c>
      <c r="O81" s="144">
        <f t="shared" si="28"/>
        <v>-8.4624772579690397E-3</v>
      </c>
      <c r="P81" s="144">
        <f t="shared" si="28"/>
        <v>-7.8662295321721351E-3</v>
      </c>
      <c r="Q81" s="144">
        <f t="shared" si="28"/>
        <v>-7.3296065789549211E-3</v>
      </c>
      <c r="R81" s="144">
        <f t="shared" si="28"/>
        <v>-6.8466459210594285E-3</v>
      </c>
      <c r="S81" s="144">
        <f t="shared" si="28"/>
        <v>-6.4119813289534849E-3</v>
      </c>
      <c r="T81" s="144">
        <f t="shared" si="28"/>
        <v>-6.0207831960581359E-3</v>
      </c>
      <c r="U81" s="144">
        <f t="shared" si="28"/>
        <v>-5.6687048764523223E-3</v>
      </c>
      <c r="V81" s="144">
        <f t="shared" si="28"/>
        <v>-5.3518343888070904E-3</v>
      </c>
      <c r="W81" s="144">
        <f t="shared" si="28"/>
        <v>-5.0666509499263813E-3</v>
      </c>
      <c r="X81" s="144">
        <f t="shared" si="28"/>
        <v>-4.8099858549337429E-3</v>
      </c>
      <c r="Y81" s="144">
        <f t="shared" si="41"/>
        <v>-4.578987269440369E-3</v>
      </c>
      <c r="Z81" s="144">
        <f t="shared" si="41"/>
        <v>-4.3710885424963321E-3</v>
      </c>
      <c r="AA81" s="144">
        <f t="shared" si="41"/>
        <v>-4.1839796882466992E-3</v>
      </c>
      <c r="AB81" s="144">
        <f t="shared" si="41"/>
        <v>-4.0155817194220296E-3</v>
      </c>
      <c r="AC81" s="144">
        <f t="shared" si="41"/>
        <v>-3.8640235474798265E-3</v>
      </c>
      <c r="AD81" s="144">
        <f t="shared" ref="AD81:BN81" si="44">+$F81+(AC81-$F81)*(1-$E81)</f>
        <v>-3.7276211927318439E-3</v>
      </c>
      <c r="AE81" s="144">
        <f t="shared" si="44"/>
        <v>-3.6048590734586595E-3</v>
      </c>
      <c r="AF81" s="144">
        <f t="shared" si="44"/>
        <v>-3.4943731661127935E-3</v>
      </c>
      <c r="AG81" s="144">
        <f t="shared" si="44"/>
        <v>-3.3949358495015142E-3</v>
      </c>
      <c r="AH81" s="144">
        <f t="shared" si="44"/>
        <v>-3.305442264551363E-3</v>
      </c>
      <c r="AI81" s="144">
        <f t="shared" si="44"/>
        <v>-3.2248980380962266E-3</v>
      </c>
      <c r="AJ81" s="144">
        <f t="shared" si="44"/>
        <v>-3.1524082342866038E-3</v>
      </c>
      <c r="AK81" s="144">
        <f t="shared" si="44"/>
        <v>-3.0871674108579432E-3</v>
      </c>
      <c r="AL81" s="144">
        <f t="shared" si="44"/>
        <v>-3.028450669772149E-3</v>
      </c>
      <c r="AM81" s="144">
        <f t="shared" si="44"/>
        <v>-2.9756056027949343E-3</v>
      </c>
      <c r="AN81" s="144">
        <f t="shared" si="44"/>
        <v>-2.928045042515441E-3</v>
      </c>
      <c r="AO81" s="144">
        <f t="shared" si="44"/>
        <v>-2.8852405382638968E-3</v>
      </c>
      <c r="AP81" s="144">
        <f t="shared" si="44"/>
        <v>-2.846716484437507E-3</v>
      </c>
      <c r="AQ81" s="144">
        <f t="shared" si="44"/>
        <v>-2.8120448359937565E-3</v>
      </c>
      <c r="AR81" s="144">
        <f t="shared" si="44"/>
        <v>-2.7808403523943807E-3</v>
      </c>
      <c r="AS81" s="144">
        <f t="shared" si="44"/>
        <v>-2.7527563171549428E-3</v>
      </c>
      <c r="AT81" s="144">
        <f t="shared" si="44"/>
        <v>-2.7274806854394487E-3</v>
      </c>
      <c r="AU81" s="144">
        <f t="shared" si="44"/>
        <v>-2.7047326168955039E-3</v>
      </c>
      <c r="AV81" s="144">
        <f t="shared" si="44"/>
        <v>-2.6842593552059537E-3</v>
      </c>
      <c r="AW81" s="144">
        <f t="shared" si="44"/>
        <v>-2.6658334196853583E-3</v>
      </c>
      <c r="AX81" s="144">
        <f t="shared" si="44"/>
        <v>-2.6492500777168227E-3</v>
      </c>
      <c r="AY81" s="144">
        <f t="shared" si="44"/>
        <v>-2.6343250699451403E-3</v>
      </c>
      <c r="AZ81" s="144">
        <f t="shared" si="44"/>
        <v>-2.6208925629506263E-3</v>
      </c>
      <c r="BA81" s="144">
        <f t="shared" si="44"/>
        <v>-2.6088033066555636E-3</v>
      </c>
      <c r="BB81" s="144">
        <f t="shared" si="44"/>
        <v>-2.5979229759900075E-3</v>
      </c>
      <c r="BC81" s="144">
        <f t="shared" si="44"/>
        <v>-2.5881306783910067E-3</v>
      </c>
      <c r="BD81" s="144">
        <f t="shared" si="44"/>
        <v>-2.5793176105519061E-3</v>
      </c>
      <c r="BE81" s="144">
        <f t="shared" si="44"/>
        <v>-2.5713858494967154E-3</v>
      </c>
      <c r="BF81" s="144">
        <f t="shared" si="44"/>
        <v>-2.564247264547044E-3</v>
      </c>
      <c r="BG81" s="144">
        <f t="shared" si="44"/>
        <v>-2.5578225380923397E-3</v>
      </c>
      <c r="BH81" s="144">
        <f t="shared" si="44"/>
        <v>-2.5520402842831059E-3</v>
      </c>
      <c r="BI81" s="144">
        <f t="shared" si="44"/>
        <v>-2.5468362558547955E-3</v>
      </c>
      <c r="BJ81" s="144">
        <f t="shared" si="44"/>
        <v>-2.5421526302693161E-3</v>
      </c>
      <c r="BK81" s="144">
        <f t="shared" si="44"/>
        <v>-2.5379373672423846E-3</v>
      </c>
      <c r="BL81" s="144">
        <f t="shared" si="44"/>
        <v>-2.5341436305181464E-3</v>
      </c>
      <c r="BM81" s="144">
        <f t="shared" si="44"/>
        <v>-2.5307292674663319E-3</v>
      </c>
      <c r="BN81" s="144">
        <f t="shared" si="44"/>
        <v>-2.5276563407196986E-3</v>
      </c>
    </row>
    <row r="82" spans="1:66">
      <c r="A82" t="s">
        <v>114</v>
      </c>
      <c r="B82" s="271">
        <v>-8.6771428437664461E-3</v>
      </c>
      <c r="C82" s="271">
        <v>-0.01</v>
      </c>
      <c r="D82" s="144">
        <f t="shared" si="31"/>
        <v>-1.8677142843766446E-2</v>
      </c>
      <c r="E82" s="186">
        <f t="shared" si="34"/>
        <v>0.1</v>
      </c>
      <c r="F82" s="14">
        <f t="shared" si="35"/>
        <v>-2.5000000000000001E-3</v>
      </c>
      <c r="G82" s="274">
        <f t="shared" si="32"/>
        <v>-8.6771428437664461E-3</v>
      </c>
      <c r="H82" s="187">
        <f t="shared" si="27"/>
        <v>-1.8677142843766446E-2</v>
      </c>
      <c r="I82" s="187">
        <f t="shared" si="28"/>
        <v>-1.7059428559389803E-2</v>
      </c>
      <c r="J82" s="144">
        <f t="shared" si="28"/>
        <v>-1.5603485703450824E-2</v>
      </c>
      <c r="K82" s="144">
        <f t="shared" si="28"/>
        <v>-1.4293137133105743E-2</v>
      </c>
      <c r="L82" s="144">
        <f t="shared" si="28"/>
        <v>-1.3113823419795169E-2</v>
      </c>
      <c r="M82" s="144">
        <f t="shared" si="28"/>
        <v>-1.2052441077815652E-2</v>
      </c>
      <c r="N82" s="144">
        <f t="shared" si="28"/>
        <v>-1.1097196970034088E-2</v>
      </c>
      <c r="O82" s="144">
        <f t="shared" si="28"/>
        <v>-1.023747727303068E-2</v>
      </c>
      <c r="P82" s="144">
        <f t="shared" si="28"/>
        <v>-9.4637295457276113E-3</v>
      </c>
      <c r="Q82" s="144">
        <f t="shared" si="28"/>
        <v>-8.7673565911548495E-3</v>
      </c>
      <c r="R82" s="144">
        <f t="shared" si="28"/>
        <v>-8.1406209320393635E-3</v>
      </c>
      <c r="S82" s="144">
        <f t="shared" si="28"/>
        <v>-7.5765588388354271E-3</v>
      </c>
      <c r="T82" s="144">
        <f t="shared" si="28"/>
        <v>-7.0689029549518834E-3</v>
      </c>
      <c r="U82" s="144">
        <f t="shared" si="28"/>
        <v>-6.6120126594566946E-3</v>
      </c>
      <c r="V82" s="144">
        <f t="shared" si="28"/>
        <v>-6.2008113935110246E-3</v>
      </c>
      <c r="W82" s="144">
        <f t="shared" si="28"/>
        <v>-5.8307302541599224E-3</v>
      </c>
      <c r="X82" s="144">
        <f t="shared" si="28"/>
        <v>-5.4976572287439296E-3</v>
      </c>
      <c r="Y82" s="144">
        <f t="shared" si="41"/>
        <v>-5.1978915058695369E-3</v>
      </c>
      <c r="Z82" s="144">
        <f t="shared" si="41"/>
        <v>-4.928102355282583E-3</v>
      </c>
      <c r="AA82" s="144">
        <f t="shared" si="41"/>
        <v>-4.6852921197543251E-3</v>
      </c>
      <c r="AB82" s="144">
        <f t="shared" si="41"/>
        <v>-4.4667629077788928E-3</v>
      </c>
      <c r="AC82" s="144">
        <f t="shared" si="41"/>
        <v>-4.2700866170010034E-3</v>
      </c>
      <c r="AD82" s="144">
        <f t="shared" ref="AD82:BN82" si="45">+$F82+(AC82-$F82)*(1-$E82)</f>
        <v>-4.0930779553009031E-3</v>
      </c>
      <c r="AE82" s="144">
        <f t="shared" si="45"/>
        <v>-3.9337701597708125E-3</v>
      </c>
      <c r="AF82" s="144">
        <f t="shared" si="45"/>
        <v>-3.7903931437937312E-3</v>
      </c>
      <c r="AG82" s="144">
        <f t="shared" si="45"/>
        <v>-3.6613538294143584E-3</v>
      </c>
      <c r="AH82" s="144">
        <f t="shared" si="45"/>
        <v>-3.5452184464729226E-3</v>
      </c>
      <c r="AI82" s="144">
        <f t="shared" si="45"/>
        <v>-3.4406966018256302E-3</v>
      </c>
      <c r="AJ82" s="144">
        <f t="shared" si="45"/>
        <v>-3.346626941643067E-3</v>
      </c>
      <c r="AK82" s="144">
        <f t="shared" si="45"/>
        <v>-3.2619642474787606E-3</v>
      </c>
      <c r="AL82" s="144">
        <f t="shared" si="45"/>
        <v>-3.1857678227308847E-3</v>
      </c>
      <c r="AM82" s="144">
        <f t="shared" si="45"/>
        <v>-3.117191040457796E-3</v>
      </c>
      <c r="AN82" s="144">
        <f t="shared" si="45"/>
        <v>-3.0554719364120162E-3</v>
      </c>
      <c r="AO82" s="144">
        <f t="shared" si="45"/>
        <v>-2.9999247427708146E-3</v>
      </c>
      <c r="AP82" s="144">
        <f t="shared" si="45"/>
        <v>-2.9499322684937331E-3</v>
      </c>
      <c r="AQ82" s="144">
        <f t="shared" si="45"/>
        <v>-2.9049390416443599E-3</v>
      </c>
      <c r="AR82" s="144">
        <f t="shared" si="45"/>
        <v>-2.8644451374799239E-3</v>
      </c>
      <c r="AS82" s="144">
        <f t="shared" si="45"/>
        <v>-2.8280006237319313E-3</v>
      </c>
      <c r="AT82" s="144">
        <f t="shared" si="45"/>
        <v>-2.7952005613587384E-3</v>
      </c>
      <c r="AU82" s="144">
        <f t="shared" si="45"/>
        <v>-2.7656805052228648E-3</v>
      </c>
      <c r="AV82" s="144">
        <f t="shared" si="45"/>
        <v>-2.7391124547005785E-3</v>
      </c>
      <c r="AW82" s="144">
        <f t="shared" si="45"/>
        <v>-2.7152012092305205E-3</v>
      </c>
      <c r="AX82" s="144">
        <f t="shared" si="45"/>
        <v>-2.6936810883074684E-3</v>
      </c>
      <c r="AY82" s="144">
        <f t="shared" si="45"/>
        <v>-2.6743129794767214E-3</v>
      </c>
      <c r="AZ82" s="144">
        <f t="shared" si="45"/>
        <v>-2.6568816815290492E-3</v>
      </c>
      <c r="BA82" s="144">
        <f t="shared" si="45"/>
        <v>-2.6411935133761441E-3</v>
      </c>
      <c r="BB82" s="144">
        <f t="shared" si="45"/>
        <v>-2.6270741620385298E-3</v>
      </c>
      <c r="BC82" s="144">
        <f t="shared" si="45"/>
        <v>-2.6143667458346769E-3</v>
      </c>
      <c r="BD82" s="144">
        <f t="shared" si="45"/>
        <v>-2.6029300712512092E-3</v>
      </c>
      <c r="BE82" s="144">
        <f t="shared" si="45"/>
        <v>-2.5926370641260882E-3</v>
      </c>
      <c r="BF82" s="144">
        <f t="shared" si="45"/>
        <v>-2.5833733577134794E-3</v>
      </c>
      <c r="BG82" s="144">
        <f t="shared" si="45"/>
        <v>-2.5750360219421314E-3</v>
      </c>
      <c r="BH82" s="144">
        <f t="shared" si="45"/>
        <v>-2.5675324197479183E-3</v>
      </c>
      <c r="BI82" s="144">
        <f t="shared" si="45"/>
        <v>-2.5607791777731265E-3</v>
      </c>
      <c r="BJ82" s="144">
        <f t="shared" si="45"/>
        <v>-2.5547012599958139E-3</v>
      </c>
      <c r="BK82" s="144">
        <f t="shared" si="45"/>
        <v>-2.5492311339962324E-3</v>
      </c>
      <c r="BL82" s="144">
        <f t="shared" si="45"/>
        <v>-2.544308020596609E-3</v>
      </c>
      <c r="BM82" s="144">
        <f t="shared" si="45"/>
        <v>-2.5398772185369479E-3</v>
      </c>
      <c r="BN82" s="144">
        <f t="shared" si="45"/>
        <v>-2.5358894966832531E-3</v>
      </c>
    </row>
    <row r="83" spans="1:66">
      <c r="A83" t="s">
        <v>32</v>
      </c>
      <c r="B83" s="271">
        <v>-1.0467712408165888E-3</v>
      </c>
      <c r="C83" s="271">
        <v>-1.7999999999999999E-2</v>
      </c>
      <c r="D83" s="144">
        <f t="shared" si="31"/>
        <v>-1.9046771240816586E-2</v>
      </c>
      <c r="E83" s="186">
        <f t="shared" si="34"/>
        <v>0.1</v>
      </c>
      <c r="F83" s="14">
        <f t="shared" si="35"/>
        <v>-2.5000000000000001E-3</v>
      </c>
      <c r="G83" s="274">
        <f t="shared" si="32"/>
        <v>-1.0467712408165888E-3</v>
      </c>
      <c r="H83" s="187">
        <f t="shared" si="27"/>
        <v>-1.9046771240816586E-2</v>
      </c>
      <c r="I83" s="187">
        <f t="shared" si="28"/>
        <v>-1.7392094116734928E-2</v>
      </c>
      <c r="J83" s="144">
        <f t="shared" si="28"/>
        <v>-1.5902884705061435E-2</v>
      </c>
      <c r="K83" s="144">
        <f t="shared" si="28"/>
        <v>-1.4562596234555292E-2</v>
      </c>
      <c r="L83" s="144">
        <f t="shared" si="28"/>
        <v>-1.3356336611099763E-2</v>
      </c>
      <c r="M83" s="144">
        <f t="shared" si="28"/>
        <v>-1.2270702949989786E-2</v>
      </c>
      <c r="N83" s="144">
        <f t="shared" si="28"/>
        <v>-1.1293632654990808E-2</v>
      </c>
      <c r="O83" s="144">
        <f t="shared" si="28"/>
        <v>-1.0414269389491727E-2</v>
      </c>
      <c r="P83" s="144">
        <f t="shared" si="28"/>
        <v>-9.6228424505425542E-3</v>
      </c>
      <c r="Q83" s="144">
        <f t="shared" si="28"/>
        <v>-8.910558205488299E-3</v>
      </c>
      <c r="R83" s="144">
        <f t="shared" si="28"/>
        <v>-8.2695023849394689E-3</v>
      </c>
      <c r="S83" s="144">
        <f t="shared" si="28"/>
        <v>-7.6925521464455224E-3</v>
      </c>
      <c r="T83" s="144">
        <f t="shared" si="28"/>
        <v>-7.1732969318009706E-3</v>
      </c>
      <c r="U83" s="144">
        <f t="shared" si="28"/>
        <v>-6.7059672386208732E-3</v>
      </c>
      <c r="V83" s="144">
        <f t="shared" si="28"/>
        <v>-6.2853705147587861E-3</v>
      </c>
      <c r="W83" s="144">
        <f t="shared" si="28"/>
        <v>-5.9068334632829071E-3</v>
      </c>
      <c r="X83" s="144">
        <f t="shared" si="28"/>
        <v>-5.5661501169546167E-3</v>
      </c>
      <c r="Y83" s="144">
        <f t="shared" si="41"/>
        <v>-5.2595351052591548E-3</v>
      </c>
      <c r="Z83" s="144">
        <f t="shared" si="41"/>
        <v>-4.9835815947332392E-3</v>
      </c>
      <c r="AA83" s="144">
        <f t="shared" si="41"/>
        <v>-4.7352234352599151E-3</v>
      </c>
      <c r="AB83" s="144">
        <f t="shared" si="41"/>
        <v>-4.5117010917339242E-3</v>
      </c>
      <c r="AC83" s="144">
        <f t="shared" si="41"/>
        <v>-4.310530982560532E-3</v>
      </c>
      <c r="AD83" s="144">
        <f t="shared" ref="AD83:BN83" si="46">+$F83+(AC83-$F83)*(1-$E83)</f>
        <v>-4.1294778843044789E-3</v>
      </c>
      <c r="AE83" s="144">
        <f t="shared" si="46"/>
        <v>-3.9665300958740312E-3</v>
      </c>
      <c r="AF83" s="144">
        <f t="shared" si="46"/>
        <v>-3.8198770862866282E-3</v>
      </c>
      <c r="AG83" s="144">
        <f t="shared" si="46"/>
        <v>-3.6878893776579654E-3</v>
      </c>
      <c r="AH83" s="144">
        <f t="shared" si="46"/>
        <v>-3.5691004398921691E-3</v>
      </c>
      <c r="AI83" s="144">
        <f t="shared" si="46"/>
        <v>-3.4621903959029523E-3</v>
      </c>
      <c r="AJ83" s="144">
        <f t="shared" si="46"/>
        <v>-3.3659713563126571E-3</v>
      </c>
      <c r="AK83" s="144">
        <f t="shared" si="46"/>
        <v>-3.2793742206813914E-3</v>
      </c>
      <c r="AL83" s="144">
        <f t="shared" si="46"/>
        <v>-3.2014367986132521E-3</v>
      </c>
      <c r="AM83" s="144">
        <f t="shared" si="46"/>
        <v>-3.131293118751927E-3</v>
      </c>
      <c r="AN83" s="144">
        <f t="shared" si="46"/>
        <v>-3.0681638068767343E-3</v>
      </c>
      <c r="AO83" s="144">
        <f t="shared" si="46"/>
        <v>-3.0113474261890608E-3</v>
      </c>
      <c r="AP83" s="144">
        <f t="shared" si="46"/>
        <v>-2.9602126835701547E-3</v>
      </c>
      <c r="AQ83" s="144">
        <f t="shared" si="46"/>
        <v>-2.914191415213139E-3</v>
      </c>
      <c r="AR83" s="144">
        <f t="shared" si="46"/>
        <v>-2.8727722736918253E-3</v>
      </c>
      <c r="AS83" s="144">
        <f t="shared" si="46"/>
        <v>-2.8354950463226427E-3</v>
      </c>
      <c r="AT83" s="144">
        <f t="shared" si="46"/>
        <v>-2.8019455416903784E-3</v>
      </c>
      <c r="AU83" s="144">
        <f t="shared" si="46"/>
        <v>-2.7717509875213407E-3</v>
      </c>
      <c r="AV83" s="144">
        <f t="shared" si="46"/>
        <v>-2.7445758887692066E-3</v>
      </c>
      <c r="AW83" s="144">
        <f t="shared" si="46"/>
        <v>-2.720118299892286E-3</v>
      </c>
      <c r="AX83" s="144">
        <f t="shared" si="46"/>
        <v>-2.6981064699030575E-3</v>
      </c>
      <c r="AY83" s="144">
        <f t="shared" si="46"/>
        <v>-2.6782958229127516E-3</v>
      </c>
      <c r="AZ83" s="144">
        <f t="shared" si="46"/>
        <v>-2.6604662406214765E-3</v>
      </c>
      <c r="BA83" s="144">
        <f t="shared" si="46"/>
        <v>-2.644419616559329E-3</v>
      </c>
      <c r="BB83" s="144">
        <f t="shared" si="46"/>
        <v>-2.6299776549033962E-3</v>
      </c>
      <c r="BC83" s="144">
        <f t="shared" si="46"/>
        <v>-2.6169798894130564E-3</v>
      </c>
      <c r="BD83" s="144">
        <f t="shared" si="46"/>
        <v>-2.6052819004717506E-3</v>
      </c>
      <c r="BE83" s="144">
        <f t="shared" si="46"/>
        <v>-2.5947537104245755E-3</v>
      </c>
      <c r="BF83" s="144">
        <f t="shared" si="46"/>
        <v>-2.5852783393821178E-3</v>
      </c>
      <c r="BG83" s="144">
        <f t="shared" si="46"/>
        <v>-2.576750505443906E-3</v>
      </c>
      <c r="BH83" s="144">
        <f t="shared" si="46"/>
        <v>-2.5690754548995153E-3</v>
      </c>
      <c r="BI83" s="144">
        <f t="shared" si="46"/>
        <v>-2.5621679094095639E-3</v>
      </c>
      <c r="BJ83" s="144">
        <f t="shared" si="46"/>
        <v>-2.5559511184686076E-3</v>
      </c>
      <c r="BK83" s="144">
        <f t="shared" si="46"/>
        <v>-2.5503560066217467E-3</v>
      </c>
      <c r="BL83" s="144">
        <f t="shared" si="46"/>
        <v>-2.5453204059595722E-3</v>
      </c>
      <c r="BM83" s="144">
        <f t="shared" si="46"/>
        <v>-2.5407883653636148E-3</v>
      </c>
      <c r="BN83" s="144">
        <f t="shared" si="46"/>
        <v>-2.5367095288272535E-3</v>
      </c>
    </row>
    <row r="84" spans="1:66">
      <c r="A84" s="1" t="s">
        <v>1214</v>
      </c>
      <c r="B84" s="271"/>
      <c r="C84" s="14"/>
      <c r="E84" s="14"/>
      <c r="F84" s="14"/>
      <c r="H84" s="187">
        <f>+SUMPRODUCT(H72:H83*$F$89:$F$100)/$F$101</f>
        <v>-1.910515641013761E-2</v>
      </c>
      <c r="I84" s="187">
        <f>+SUMPRODUCT(I72:I83*$F$89:$F$100)/$F$101</f>
        <v>-1.7444640769123856E-2</v>
      </c>
      <c r="J84" s="187">
        <f>+SUMPRODUCT(J72:J83*$F$89:$F$100)/$F$101</f>
        <v>-1.5950176692211469E-2</v>
      </c>
      <c r="K84" s="187">
        <f>+SUMPRODUCT(K72:K83*$F$89:$F$100)/$F$101</f>
        <v>-1.4605159022990324E-2</v>
      </c>
    </row>
    <row r="85" spans="1:66">
      <c r="A85" s="1" t="s">
        <v>1215</v>
      </c>
      <c r="B85" s="271"/>
      <c r="C85" s="271"/>
      <c r="D85" s="271"/>
      <c r="E85" s="271"/>
      <c r="F85" s="8"/>
      <c r="H85" s="271">
        <f>+LN(Global!C57/Global!B57)/10</f>
        <v>-1.5609138620053697E-2</v>
      </c>
      <c r="I85" s="271">
        <f>+LN(Global!D57/Global!C57)/10</f>
        <v>-1.6519716985042794E-2</v>
      </c>
      <c r="J85" s="271">
        <f>+LN(Global!E57/Global!D57)/10</f>
        <v>-1.5513125535530506E-2</v>
      </c>
      <c r="K85" s="271">
        <f>+LN(Global!F57/Global!E57)/10</f>
        <v>-1.440521637920562E-2</v>
      </c>
      <c r="L85" s="271">
        <f>+LN(Global!G57/Global!F57)/10</f>
        <v>-1.3351004792157343E-2</v>
      </c>
      <c r="M85" s="271">
        <f>+LN(Global!H57/Global!G57)/10</f>
        <v>-1.2274455474377659E-2</v>
      </c>
      <c r="N85" s="271"/>
      <c r="O85" s="271"/>
      <c r="P85" s="271"/>
      <c r="Q85" s="271"/>
      <c r="R85" s="271"/>
      <c r="S85" s="271"/>
      <c r="T85" s="271"/>
      <c r="U85" s="271">
        <v>-6.9236180059254852E-3</v>
      </c>
      <c r="V85" s="271">
        <v>-6.4812562053329368E-3</v>
      </c>
      <c r="W85" s="271">
        <v>-6.0831305847996427E-3</v>
      </c>
      <c r="X85" s="271">
        <v>-5.724817526319678E-3</v>
      </c>
      <c r="Y85" s="271">
        <v>-5.4023357736877097E-3</v>
      </c>
      <c r="Z85" s="271">
        <v>-5.1121021963189388E-3</v>
      </c>
      <c r="AA85" s="271">
        <v>-4.8508919766870459E-3</v>
      </c>
      <c r="AB85" s="271">
        <v>-4.6158027790183399E-3</v>
      </c>
      <c r="AC85" s="271">
        <v>-4.4042225011165061E-3</v>
      </c>
      <c r="AD85" s="271">
        <v>-4.213800251004856E-3</v>
      </c>
      <c r="AE85" s="271">
        <v>-4.0424202259043704E-3</v>
      </c>
      <c r="AF85" s="271">
        <v>-3.8881782033139329E-3</v>
      </c>
      <c r="AG85" s="271">
        <v>-3.7493603829825395E-3</v>
      </c>
      <c r="AH85" s="271">
        <v>-3.6244243446842857E-3</v>
      </c>
      <c r="AI85" s="271">
        <v>-3.5119819102158571E-3</v>
      </c>
      <c r="AJ85" s="271">
        <v>-3.410783719194272E-3</v>
      </c>
      <c r="AK85" s="271">
        <v>-3.3197053472748443E-3</v>
      </c>
      <c r="AL85" s="271">
        <v>-3.2377348125473596E-3</v>
      </c>
      <c r="AM85" s="271">
        <v>-3.1639613312926247E-3</v>
      </c>
      <c r="AN85" s="271">
        <v>-3.0975651981633616E-3</v>
      </c>
      <c r="AO85" s="271">
        <v>-3.037808678347026E-3</v>
      </c>
      <c r="AP85" s="271">
        <v>-2.9840278105123228E-3</v>
      </c>
      <c r="AQ85" s="271">
        <v>-2.9356250294610906E-3</v>
      </c>
      <c r="AR85" s="271">
        <v>-2.8920625265149817E-3</v>
      </c>
      <c r="AS85" s="271">
        <v>-2.8528562738634831E-3</v>
      </c>
      <c r="AT85" s="271">
        <v>-2.8175706464771354E-3</v>
      </c>
      <c r="AU85" s="271">
        <v>-2.7858135818294213E-3</v>
      </c>
      <c r="AV85" s="271">
        <v>-2.7572322236464799E-3</v>
      </c>
      <c r="AW85" s="271">
        <v>-2.7315090012818314E-3</v>
      </c>
      <c r="AX85" s="271">
        <v>-2.7083581011536485E-3</v>
      </c>
      <c r="AY85" s="271">
        <v>-2.6875222910382837E-3</v>
      </c>
      <c r="AZ85" s="271">
        <v>-2.6687700619344545E-3</v>
      </c>
      <c r="BA85" s="271">
        <v>-2.6518930557410097E-3</v>
      </c>
      <c r="BB85" s="271">
        <v>-2.636703750166908E-3</v>
      </c>
      <c r="BC85" s="271">
        <v>-2.6230333751502176E-3</v>
      </c>
      <c r="BD85" s="271">
        <v>-2.6107300376351961E-3</v>
      </c>
      <c r="BE85" s="271">
        <v>-2.5996570338716759E-3</v>
      </c>
      <c r="BF85" s="271">
        <v>-2.5896913304845086E-3</v>
      </c>
      <c r="BG85" s="271">
        <v>-2.5807221974360581E-3</v>
      </c>
      <c r="BH85" s="271">
        <v>-2.5726499776924519E-3</v>
      </c>
      <c r="BI85" s="271">
        <v>-2.5653849799232072E-3</v>
      </c>
      <c r="BJ85" s="271">
        <v>-2.5588464819308863E-3</v>
      </c>
      <c r="BK85" s="271">
        <v>-2.552961833737797E-3</v>
      </c>
      <c r="BL85" s="271">
        <v>-2.5476656503640176E-3</v>
      </c>
      <c r="BM85" s="271">
        <v>-2.5428990853276156E-3</v>
      </c>
      <c r="BN85" s="271">
        <v>-2.5386091767948546E-3</v>
      </c>
    </row>
    <row r="86" spans="1:66" ht="17.600000000000001">
      <c r="A86" s="210" t="s">
        <v>1203</v>
      </c>
      <c r="B86" s="1"/>
    </row>
    <row r="87" spans="1:66">
      <c r="D87" s="1" t="s">
        <v>1204</v>
      </c>
      <c r="E87" s="1" t="s">
        <v>1204</v>
      </c>
      <c r="H87" s="1"/>
      <c r="K87" s="1" t="s">
        <v>1250</v>
      </c>
    </row>
    <row r="88" spans="1:66" ht="49.5" customHeight="1">
      <c r="C88" s="686">
        <v>40161</v>
      </c>
      <c r="D88" s="372" t="s">
        <v>1208</v>
      </c>
      <c r="E88" s="372" t="s">
        <v>1209</v>
      </c>
      <c r="F88" s="684" t="s">
        <v>1205</v>
      </c>
      <c r="G88" s="685" t="s">
        <v>1252</v>
      </c>
      <c r="H88" s="1" t="s">
        <v>1210</v>
      </c>
      <c r="I88" s="372" t="s">
        <v>1248</v>
      </c>
      <c r="J88" s="1" t="s">
        <v>1249</v>
      </c>
      <c r="K88" s="372" t="s">
        <v>1248</v>
      </c>
      <c r="L88" s="1" t="s">
        <v>1249</v>
      </c>
      <c r="M88" s="372" t="s">
        <v>1251</v>
      </c>
    </row>
    <row r="89" spans="1:66">
      <c r="A89" s="12" t="s">
        <v>104</v>
      </c>
      <c r="C89" s="687">
        <v>1661.4293507910529</v>
      </c>
      <c r="D89" s="688">
        <f>+[5]sum_newregion!AF2/1000</f>
        <v>1593.086</v>
      </c>
      <c r="E89" s="13">
        <f>+D89+15</f>
        <v>1608.086</v>
      </c>
      <c r="F89" s="689">
        <f>+[6]sum_newregion!AF2/1000</f>
        <v>1662.1334550980105</v>
      </c>
      <c r="G89" s="20">
        <v>0.90306386026242058</v>
      </c>
      <c r="H89" s="537">
        <f>+F89/C89</f>
        <v>1.0004237943109782</v>
      </c>
      <c r="I89" s="11">
        <f>+B413</f>
        <v>1.6614140194193698</v>
      </c>
      <c r="J89" s="11">
        <f t="shared" ref="J89:J100" si="47">+C413</f>
        <v>1.6230895636787737</v>
      </c>
      <c r="K89" s="8">
        <v>1.6614140194193698</v>
      </c>
      <c r="L89" s="8">
        <v>1.6221018434109498</v>
      </c>
      <c r="M89" s="12">
        <f>+AP398/1000000</f>
        <v>1.6221018434109498</v>
      </c>
      <c r="N89" s="20">
        <f>+M89/J89</f>
        <v>0.99939145670705609</v>
      </c>
    </row>
    <row r="90" spans="1:66">
      <c r="A90" s="213" t="s">
        <v>105</v>
      </c>
      <c r="C90" s="687">
        <v>1243.7387740886197</v>
      </c>
      <c r="D90" s="688">
        <f>+[5]sum_newregion!AF3/1000</f>
        <v>1088.162</v>
      </c>
      <c r="E90" s="13">
        <f>+D90*$E$102</f>
        <v>1135.4970470000001</v>
      </c>
      <c r="F90" s="689">
        <f>+[6]sum_newregion!AF3/1000</f>
        <v>1146.0506191660518</v>
      </c>
      <c r="G90" s="20">
        <v>0.7714718460283656</v>
      </c>
      <c r="H90" s="537">
        <f t="shared" ref="H90:H101" si="48">+F90/C90</f>
        <v>0.92145605093468974</v>
      </c>
      <c r="I90" s="11">
        <f t="shared" ref="I90:I100" si="49">+B414</f>
        <v>1.1456625342073461</v>
      </c>
      <c r="J90" s="11">
        <f t="shared" si="47"/>
        <v>0.99377439380320809</v>
      </c>
      <c r="K90" s="8">
        <v>1.1456625342073461</v>
      </c>
      <c r="L90" s="8">
        <v>0.99299304948702383</v>
      </c>
      <c r="M90" s="12">
        <f t="shared" ref="M90:M100" si="50">+AP399/1000000</f>
        <v>0.98966237309197935</v>
      </c>
      <c r="N90" s="20">
        <f t="shared" ref="N90:N100" si="51">+M90/J90</f>
        <v>0.99586221909432393</v>
      </c>
    </row>
    <row r="91" spans="1:66">
      <c r="A91" s="12" t="s">
        <v>51</v>
      </c>
      <c r="C91" s="687">
        <v>354.59699999999998</v>
      </c>
      <c r="D91" s="688">
        <f>+[5]sum_newregion!AF4/1000</f>
        <v>354.59699999999998</v>
      </c>
      <c r="E91" s="13">
        <f>+D91+10</f>
        <v>364.59699999999998</v>
      </c>
      <c r="F91" s="689">
        <f>+[6]sum_newregion!AF4/1000</f>
        <v>369.96592574248297</v>
      </c>
      <c r="G91" s="20">
        <v>1.0758359262976329</v>
      </c>
      <c r="H91" s="537">
        <f t="shared" si="48"/>
        <v>1.0433419508413297</v>
      </c>
      <c r="I91" s="11">
        <f t="shared" si="49"/>
        <v>0.3698406448791311</v>
      </c>
      <c r="J91" s="11">
        <f t="shared" si="47"/>
        <v>0.38197401254589891</v>
      </c>
      <c r="K91" s="8">
        <v>0.3698406448791311</v>
      </c>
      <c r="L91" s="8">
        <v>0.38187440790214811</v>
      </c>
      <c r="M91" s="12">
        <f t="shared" si="50"/>
        <v>0.38187440790214811</v>
      </c>
      <c r="N91" s="20">
        <f t="shared" si="51"/>
        <v>0.99973923711959634</v>
      </c>
    </row>
    <row r="92" spans="1:66">
      <c r="A92" s="12" t="s">
        <v>52</v>
      </c>
      <c r="C92" s="687">
        <v>413.322</v>
      </c>
      <c r="D92" s="688">
        <f>+[5]sum_newregion!AF5/1000</f>
        <v>413.322</v>
      </c>
      <c r="E92" s="13">
        <f>+D92*$E$102</f>
        <v>431.30150700000002</v>
      </c>
      <c r="F92" s="689">
        <f>+[6]sum_newregion!AF5/1000</f>
        <v>431.23618180564</v>
      </c>
      <c r="G92" s="20">
        <v>0.8815849850711831</v>
      </c>
      <c r="H92" s="537">
        <f t="shared" si="48"/>
        <v>1.0433419508413295</v>
      </c>
      <c r="I92" s="11">
        <f t="shared" si="49"/>
        <v>0.43100236821563387</v>
      </c>
      <c r="J92" s="11">
        <f t="shared" si="47"/>
        <v>0.42305073907611485</v>
      </c>
      <c r="K92" s="8">
        <v>0.43100236821563387</v>
      </c>
      <c r="L92" s="8">
        <v>0.42281210034219552</v>
      </c>
      <c r="M92" s="12">
        <f t="shared" si="50"/>
        <v>0.42281210034219552</v>
      </c>
      <c r="N92" s="20">
        <f t="shared" si="51"/>
        <v>0.99943590989950637</v>
      </c>
    </row>
    <row r="93" spans="1:66">
      <c r="A93" s="12" t="s">
        <v>53</v>
      </c>
      <c r="C93" s="687">
        <v>328.83015059025672</v>
      </c>
      <c r="D93" s="688">
        <f>+[5]sum_newregion!AF6/1000</f>
        <v>234.435</v>
      </c>
      <c r="E93" s="13">
        <f>+D93*$E$102</f>
        <v>244.63292250000003</v>
      </c>
      <c r="F93" s="689">
        <f>+[6]sum_newregion!AF6/1000</f>
        <v>256.66629327477045</v>
      </c>
      <c r="G93" s="20">
        <v>0.85396887473990712</v>
      </c>
      <c r="H93" s="537">
        <f t="shared" si="48"/>
        <v>0.78054367220903953</v>
      </c>
      <c r="I93" s="11">
        <f t="shared" si="49"/>
        <v>0.25652713039837899</v>
      </c>
      <c r="J93" s="11">
        <f t="shared" si="47"/>
        <v>0.23333916590858167</v>
      </c>
      <c r="K93" s="8">
        <v>0.25652713039837899</v>
      </c>
      <c r="L93" s="8">
        <v>0.23330376106716799</v>
      </c>
      <c r="M93" s="12">
        <f t="shared" si="50"/>
        <v>0.23330376106716799</v>
      </c>
      <c r="N93" s="20">
        <f t="shared" si="51"/>
        <v>0.99984826875815802</v>
      </c>
    </row>
    <row r="94" spans="1:66">
      <c r="A94" s="12" t="s">
        <v>54</v>
      </c>
      <c r="C94" s="687">
        <v>1534.2439999999999</v>
      </c>
      <c r="D94" s="688">
        <f>+[5]sum_newregion!AF7/1000</f>
        <v>1534.2439999999999</v>
      </c>
      <c r="E94" s="13">
        <f>+D94+163</f>
        <v>1697.2439999999999</v>
      </c>
      <c r="F94" s="689">
        <f>+[6]sum_newregion!AF7/1000</f>
        <v>1600.7411280266049</v>
      </c>
      <c r="G94" s="20">
        <v>1.0173670064883631</v>
      </c>
      <c r="H94" s="537">
        <f t="shared" si="48"/>
        <v>1.0433419508413297</v>
      </c>
      <c r="I94" s="11">
        <f t="shared" si="49"/>
        <v>1.5999444497034192</v>
      </c>
      <c r="J94" s="11">
        <f t="shared" si="47"/>
        <v>2.8420864715293934</v>
      </c>
      <c r="K94" s="8">
        <v>1.5999444497034192</v>
      </c>
      <c r="L94" s="8">
        <v>2.8424140207481279</v>
      </c>
      <c r="M94" s="12">
        <f t="shared" si="50"/>
        <v>2.8424140207481279</v>
      </c>
      <c r="N94" s="20">
        <f t="shared" si="51"/>
        <v>1.0001152495611993</v>
      </c>
    </row>
    <row r="95" spans="1:66">
      <c r="A95" s="12" t="s">
        <v>55</v>
      </c>
      <c r="C95" s="687">
        <v>388.32100000000003</v>
      </c>
      <c r="D95" s="688">
        <f>+[5]sum_newregion!AF8/1000</f>
        <v>388.32100000000003</v>
      </c>
      <c r="E95" s="13">
        <f>+D95+22</f>
        <v>410.32100000000003</v>
      </c>
      <c r="F95" s="689">
        <f>+[6]sum_newregion!AF8/1000</f>
        <v>405.15158969265593</v>
      </c>
      <c r="G95" s="20">
        <v>1.1806415334872407</v>
      </c>
      <c r="H95" s="537">
        <f t="shared" si="48"/>
        <v>1.0433419508413295</v>
      </c>
      <c r="I95" s="11">
        <f t="shared" si="49"/>
        <v>0.40499472440009932</v>
      </c>
      <c r="J95" s="11">
        <f t="shared" si="47"/>
        <v>0.72268116278293004</v>
      </c>
      <c r="K95" s="8">
        <v>0.40499472440009932</v>
      </c>
      <c r="L95" s="8">
        <v>0.72298207324102171</v>
      </c>
      <c r="M95" s="12">
        <f t="shared" si="50"/>
        <v>0.72298207324102171</v>
      </c>
      <c r="N95" s="20">
        <f t="shared" si="51"/>
        <v>1.0004163806580109</v>
      </c>
    </row>
    <row r="96" spans="1:66">
      <c r="A96" s="12" t="s">
        <v>56</v>
      </c>
      <c r="C96" s="687">
        <v>406.81332865410189</v>
      </c>
      <c r="D96" s="688">
        <f>+[5]sum_newregion!AF9/1000</f>
        <v>549.45699999999999</v>
      </c>
      <c r="E96" s="13">
        <f>+D96*$E$102</f>
        <v>573.35837950000007</v>
      </c>
      <c r="F96" s="689">
        <f>+[6]sum_newregion!AF9/1000</f>
        <v>589.67496043455174</v>
      </c>
      <c r="G96" s="20">
        <v>0.98546507073685419</v>
      </c>
      <c r="H96" s="537">
        <f t="shared" si="48"/>
        <v>1.4494976415483432</v>
      </c>
      <c r="I96" s="11">
        <f t="shared" si="49"/>
        <v>0.58943423723936128</v>
      </c>
      <c r="J96" s="11">
        <f t="shared" si="47"/>
        <v>0.80698509993939882</v>
      </c>
      <c r="K96" s="8">
        <v>0.58943423723936128</v>
      </c>
      <c r="L96" s="8">
        <v>0.80627490940003699</v>
      </c>
      <c r="M96" s="12">
        <f t="shared" si="50"/>
        <v>0.8062749094000371</v>
      </c>
      <c r="N96" s="20">
        <f t="shared" si="51"/>
        <v>0.99911994590802844</v>
      </c>
    </row>
    <row r="97" spans="1:30">
      <c r="A97" s="12" t="s">
        <v>57</v>
      </c>
      <c r="C97" s="687">
        <v>297.59467031800801</v>
      </c>
      <c r="D97" s="688">
        <f>+[5]sum_newregion!AF10/1000</f>
        <v>183.32499999999999</v>
      </c>
      <c r="E97" s="13">
        <f>+D97*$E$102</f>
        <v>191.29963750000002</v>
      </c>
      <c r="F97" s="689">
        <f>+[6]sum_newregion!AF10/1000</f>
        <v>191.37708401697253</v>
      </c>
      <c r="G97" s="20">
        <v>0.84200862464734383</v>
      </c>
      <c r="H97" s="537">
        <f t="shared" si="48"/>
        <v>0.6430796754944168</v>
      </c>
      <c r="I97" s="11">
        <f t="shared" si="49"/>
        <v>0.1913029872516217</v>
      </c>
      <c r="J97" s="11">
        <f t="shared" si="47"/>
        <v>0.24390148283972424</v>
      </c>
      <c r="K97" s="8">
        <v>0.1913029872516217</v>
      </c>
      <c r="L97" s="8">
        <v>0.2437828642117057</v>
      </c>
      <c r="M97" s="12">
        <f t="shared" si="50"/>
        <v>0.2437828642117057</v>
      </c>
      <c r="N97" s="20">
        <f t="shared" si="51"/>
        <v>0.9995136617185042</v>
      </c>
    </row>
    <row r="98" spans="1:30">
      <c r="A98" s="12" t="s">
        <v>58</v>
      </c>
      <c r="C98" s="687">
        <v>425.06953485532784</v>
      </c>
      <c r="D98" s="688">
        <f>+[5]sum_newregion!AF11/1000</f>
        <v>393.85</v>
      </c>
      <c r="E98" s="13">
        <f>+D98*$E$102</f>
        <v>410.98247500000008</v>
      </c>
      <c r="F98" s="689">
        <f>+[6]sum_newregion!AF11/1000</f>
        <v>412.27239850714795</v>
      </c>
      <c r="G98" s="20">
        <v>0.96159589602461171</v>
      </c>
      <c r="H98" s="537">
        <f t="shared" si="48"/>
        <v>0.96989401662827845</v>
      </c>
      <c r="I98" s="11">
        <f t="shared" si="49"/>
        <v>0.41212692374686288</v>
      </c>
      <c r="J98" s="11">
        <f t="shared" si="47"/>
        <v>0.5327436469074458</v>
      </c>
      <c r="K98" s="8">
        <v>0.41212692374686288</v>
      </c>
      <c r="L98" s="8">
        <v>0.53245637372195753</v>
      </c>
      <c r="M98" s="12">
        <f t="shared" si="50"/>
        <v>0.53245637372195764</v>
      </c>
      <c r="N98" s="20">
        <f t="shared" si="51"/>
        <v>0.99946076656726779</v>
      </c>
    </row>
    <row r="99" spans="1:30">
      <c r="A99" s="12" t="s">
        <v>114</v>
      </c>
      <c r="C99" s="687">
        <v>585.75021477262578</v>
      </c>
      <c r="D99" s="688">
        <f>+[5]sum_newregion!AF12/1000</f>
        <v>519.27</v>
      </c>
      <c r="E99" s="13">
        <f>+D99*$E$102</f>
        <v>541.85824500000001</v>
      </c>
      <c r="F99" s="689">
        <f>+[6]sum_newregion!AF12/1000</f>
        <v>541.77826149727889</v>
      </c>
      <c r="G99" s="20">
        <v>0.955859225227642</v>
      </c>
      <c r="H99" s="537">
        <f t="shared" si="48"/>
        <v>0.9249305383653752</v>
      </c>
      <c r="I99" s="11">
        <f t="shared" si="49"/>
        <v>0.54156849752830349</v>
      </c>
      <c r="J99" s="11">
        <f t="shared" si="47"/>
        <v>0.56942681429125508</v>
      </c>
      <c r="K99" s="8">
        <v>0.54156849752830349</v>
      </c>
      <c r="L99" s="8">
        <v>0.56885594567984421</v>
      </c>
      <c r="M99" s="12">
        <f t="shared" si="50"/>
        <v>0.56885594567984421</v>
      </c>
      <c r="N99" s="20">
        <f t="shared" si="51"/>
        <v>0.99899746798520295</v>
      </c>
    </row>
    <row r="100" spans="1:30">
      <c r="A100" s="12" t="s">
        <v>32</v>
      </c>
      <c r="C100" s="687">
        <v>331.6257594117493</v>
      </c>
      <c r="D100" s="688">
        <f>+[5]sum_newregion!AF13/1000</f>
        <v>347.15899999999999</v>
      </c>
      <c r="E100" s="13">
        <f>+D100*$E$102</f>
        <v>362.26041650000002</v>
      </c>
      <c r="F100" s="689">
        <f>+[6]sum_newregion!AF13/1000</f>
        <v>363.95210273783346</v>
      </c>
      <c r="G100" s="20">
        <v>1.3139915621485461</v>
      </c>
      <c r="H100" s="537">
        <f t="shared" si="48"/>
        <v>1.0974783846207421</v>
      </c>
      <c r="I100" s="11">
        <f t="shared" si="49"/>
        <v>0.36381783863801526</v>
      </c>
      <c r="J100" s="11">
        <f t="shared" si="47"/>
        <v>0.63050158117884181</v>
      </c>
      <c r="K100" s="8">
        <v>0.36381783863801526</v>
      </c>
      <c r="L100" s="8">
        <v>0.63087696868782972</v>
      </c>
      <c r="M100" s="12">
        <f t="shared" si="50"/>
        <v>0.63087696868782961</v>
      </c>
      <c r="N100" s="20">
        <f t="shared" si="51"/>
        <v>1.0005953791714304</v>
      </c>
    </row>
    <row r="101" spans="1:30">
      <c r="A101" s="12" t="s">
        <v>255</v>
      </c>
      <c r="C101" s="687">
        <v>7971.3357834817425</v>
      </c>
      <c r="D101" s="687">
        <f>SUM(D89:D100)</f>
        <v>7599.228000000001</v>
      </c>
      <c r="E101" s="687">
        <f>SUM(E89:E100)</f>
        <v>7971.4386300000006</v>
      </c>
      <c r="F101" s="689">
        <f>SUM(F89:F100)</f>
        <v>7971.0000000000009</v>
      </c>
      <c r="H101" s="537">
        <f t="shared" si="48"/>
        <v>0.99995787613382969</v>
      </c>
      <c r="I101" s="11">
        <f>SUM(I89:I100)</f>
        <v>7.9676363556275431</v>
      </c>
      <c r="J101" s="11">
        <f>SUM(J89:J100)</f>
        <v>10.003554134481567</v>
      </c>
      <c r="K101" s="8">
        <v>7.9676363556275431</v>
      </c>
      <c r="L101" s="8">
        <v>10.000728317900009</v>
      </c>
      <c r="M101" s="12">
        <f>SUM(M89:M100)</f>
        <v>9.9973976415049659</v>
      </c>
    </row>
    <row r="102" spans="1:30">
      <c r="E102" s="151">
        <v>1.0435000000000001</v>
      </c>
      <c r="F102" s="1" t="s">
        <v>1206</v>
      </c>
    </row>
    <row r="103" spans="1:30">
      <c r="D103" s="151"/>
      <c r="E103">
        <v>7971000</v>
      </c>
      <c r="F103" s="1" t="s">
        <v>1211</v>
      </c>
    </row>
    <row r="104" spans="1:30">
      <c r="E104">
        <f>+(E101/E103-1)^2</f>
        <v>0.99800089005360482</v>
      </c>
    </row>
    <row r="105" spans="1:30" ht="17.600000000000001">
      <c r="A105" s="210" t="s">
        <v>139</v>
      </c>
      <c r="B105" t="s">
        <v>226</v>
      </c>
    </row>
    <row r="106" spans="1:30">
      <c r="A106" t="s">
        <v>132</v>
      </c>
      <c r="B106" s="7" t="s">
        <v>133</v>
      </c>
      <c r="C106" t="s">
        <v>134</v>
      </c>
      <c r="D106" t="s">
        <v>985</v>
      </c>
      <c r="E106" t="s">
        <v>986</v>
      </c>
      <c r="F106" s="7" t="s">
        <v>987</v>
      </c>
      <c r="G106" t="s">
        <v>988</v>
      </c>
      <c r="H106" s="17" t="s">
        <v>227</v>
      </c>
      <c r="I106" s="8" t="s">
        <v>989</v>
      </c>
      <c r="J106" t="s">
        <v>990</v>
      </c>
      <c r="K106" t="s">
        <v>986</v>
      </c>
      <c r="L106" t="s">
        <v>991</v>
      </c>
      <c r="M106" t="s">
        <v>992</v>
      </c>
      <c r="P106" s="7"/>
      <c r="Q106" s="7"/>
      <c r="R106" s="7"/>
      <c r="S106" s="7"/>
      <c r="AB106">
        <v>4</v>
      </c>
      <c r="AC106" s="1" t="s">
        <v>1166</v>
      </c>
    </row>
    <row r="107" spans="1:30">
      <c r="B107" s="7"/>
      <c r="F107" s="7"/>
      <c r="H107" s="8"/>
      <c r="I107" s="8"/>
      <c r="L107" t="s">
        <v>993</v>
      </c>
      <c r="M107">
        <v>0</v>
      </c>
      <c r="N107" t="s">
        <v>994</v>
      </c>
      <c r="O107" t="s">
        <v>995</v>
      </c>
      <c r="P107" s="7" t="s">
        <v>996</v>
      </c>
      <c r="Q107" s="7" t="s">
        <v>135</v>
      </c>
      <c r="R107" s="7" t="s">
        <v>997</v>
      </c>
      <c r="S107" s="7" t="s">
        <v>136</v>
      </c>
      <c r="T107" s="7" t="s">
        <v>142</v>
      </c>
      <c r="U107" s="7" t="s">
        <v>998</v>
      </c>
      <c r="V107" s="7" t="s">
        <v>999</v>
      </c>
      <c r="W107" s="7" t="s">
        <v>1000</v>
      </c>
      <c r="X107" s="7" t="s">
        <v>1001</v>
      </c>
      <c r="Y107" s="7" t="s">
        <v>1002</v>
      </c>
      <c r="Z107" s="7" t="s">
        <v>1003</v>
      </c>
      <c r="AA107" s="7" t="s">
        <v>1165</v>
      </c>
      <c r="AB107" s="7" t="s">
        <v>1164</v>
      </c>
    </row>
    <row r="108" spans="1:30" s="150" customFormat="1">
      <c r="A108" s="150" t="s">
        <v>104</v>
      </c>
      <c r="B108" s="275">
        <f>+[5]sum_newregion!AF43/1000000000000</f>
        <v>12.397900201983999</v>
      </c>
      <c r="C108" s="151">
        <f>+A21</f>
        <v>296.842578</v>
      </c>
      <c r="D108" s="151">
        <f>+Parameters!F36</f>
        <v>0.1</v>
      </c>
      <c r="E108" s="151">
        <f>+Parameters!F35</f>
        <v>0.3</v>
      </c>
      <c r="F108" s="153">
        <f>+B108*1000/C108</f>
        <v>41.765909343315293</v>
      </c>
      <c r="G108" s="152">
        <f>+$G$121</f>
        <v>6.2765473111546274E-2</v>
      </c>
      <c r="H108" s="157">
        <v>0</v>
      </c>
      <c r="I108" s="153">
        <f>+G108+H108</f>
        <v>6.2765473111546274E-2</v>
      </c>
      <c r="J108" s="154">
        <f>+J$121</f>
        <v>1.4999999999999999E-2</v>
      </c>
      <c r="K108" s="154">
        <f>+K$121</f>
        <v>1.5</v>
      </c>
      <c r="L108" s="157">
        <v>1.0677855874171489E-2</v>
      </c>
      <c r="M108" s="209">
        <f t="shared" ref="M108:M119" si="52">+G4</f>
        <v>1.5093183403803685E-2</v>
      </c>
      <c r="N108" s="153">
        <f>+I108</f>
        <v>6.2765473111546274E-2</v>
      </c>
      <c r="O108" s="153">
        <f>+N108+D108</f>
        <v>0.16276547311154627</v>
      </c>
      <c r="P108" s="12">
        <f>+F108*E108/O108</f>
        <v>76.980532562994469</v>
      </c>
      <c r="Q108" s="142">
        <f>+F108*(P108^-E108)</f>
        <v>11.347695356481591</v>
      </c>
      <c r="R108" s="142">
        <f>Q108*P108^E108</f>
        <v>41.765909343315293</v>
      </c>
      <c r="S108" s="142">
        <f>P108*C108/1000</f>
        <v>22.851099741812224</v>
      </c>
      <c r="T108" s="9">
        <f>+S108/B108*(L108+M108+D108)</f>
        <v>0.23181397787929239</v>
      </c>
      <c r="U108" s="8">
        <f>Q108*P108^0.3*C108/1000</f>
        <v>12.397900201983999</v>
      </c>
      <c r="V108" s="11">
        <f>+B108</f>
        <v>12.397900201983999</v>
      </c>
      <c r="W108" s="11">
        <f>+Q108*P108^E108</f>
        <v>41.765909343315293</v>
      </c>
      <c r="X108" s="11">
        <f>+B108/C108*1000</f>
        <v>41.765909343315293</v>
      </c>
      <c r="Y108" s="155">
        <f>+F21</f>
        <v>8.8134300981983008E-3</v>
      </c>
      <c r="Z108" s="276">
        <v>1.2964282471383292E-2</v>
      </c>
      <c r="AA108" s="153">
        <f>+AVERAGE(Controls!C28:D28)-Controls!B28</f>
        <v>2.4093577358361068E-2</v>
      </c>
      <c r="AB108" s="152">
        <f>+(1+AA108*$AB$106)</f>
        <v>1.0963743094334442</v>
      </c>
      <c r="AC108" s="153">
        <f>+S108*AD108</f>
        <v>22.851099741812224</v>
      </c>
      <c r="AD108" s="153">
        <v>1</v>
      </c>
    </row>
    <row r="109" spans="1:30" s="150" customFormat="1">
      <c r="A109" s="150" t="s">
        <v>31</v>
      </c>
      <c r="B109" s="275">
        <f>+[5]sum_newregion!AF44/1000000000000</f>
        <v>13.03105747782735</v>
      </c>
      <c r="C109" s="151">
        <f t="shared" ref="C109:C119" si="53">+A22</f>
        <v>490.08019258719162</v>
      </c>
      <c r="D109" s="151">
        <f>+Parameters!G36</f>
        <v>0.1</v>
      </c>
      <c r="E109" s="151">
        <f>+Parameters!G35</f>
        <v>0.3</v>
      </c>
      <c r="F109" s="153">
        <f>+B109*1000/C109</f>
        <v>26.58964323580361</v>
      </c>
      <c r="G109" s="152">
        <f t="shared" ref="G109:G119" si="54">+$G$121</f>
        <v>6.2765473111546274E-2</v>
      </c>
      <c r="H109" s="157">
        <v>5.0000000000000001E-3</v>
      </c>
      <c r="I109" s="153">
        <f t="shared" ref="I109:I119" si="55">+G109+H109</f>
        <v>6.7765473111546279E-2</v>
      </c>
      <c r="J109" s="154">
        <f t="shared" ref="J109:K119" si="56">+J$121</f>
        <v>1.4999999999999999E-2</v>
      </c>
      <c r="K109" s="154">
        <f t="shared" si="56"/>
        <v>1.5</v>
      </c>
      <c r="L109" s="157">
        <v>5.0338365369177488E-3</v>
      </c>
      <c r="M109" s="209">
        <f t="shared" si="52"/>
        <v>1.6299541439382684E-2</v>
      </c>
      <c r="N109" s="153">
        <f t="shared" ref="N109:N119" si="57">+I109</f>
        <v>6.7765473111546279E-2</v>
      </c>
      <c r="O109" s="153">
        <f t="shared" ref="O109:O119" si="58">+N109+D109</f>
        <v>0.16776547311154627</v>
      </c>
      <c r="P109" s="12">
        <f t="shared" ref="P109:P119" si="59">+F109*E109/O109</f>
        <v>47.547882307328479</v>
      </c>
      <c r="Q109" s="142">
        <f t="shared" ref="Q109:Q119" si="60">+F109*(P109^-E109)</f>
        <v>8.3478215480070634</v>
      </c>
      <c r="R109" s="142">
        <f t="shared" ref="R109:R119" si="61">Q109*P109^E109</f>
        <v>26.589643235803607</v>
      </c>
      <c r="S109" s="142">
        <f t="shared" ref="S109:S119" si="62">P109*C109/1000</f>
        <v>23.302275318288661</v>
      </c>
      <c r="T109" s="9">
        <f t="shared" ref="T109:T119" si="63">+S109/B109*(L109+M109+D109)</f>
        <v>0.21696963456055093</v>
      </c>
      <c r="U109" s="8">
        <f t="shared" ref="U109:U119" si="64">Q109*P109^0.3*C109/1000</f>
        <v>13.031057477827348</v>
      </c>
      <c r="V109" s="11">
        <f t="shared" ref="V109:V119" si="65">+B109</f>
        <v>13.03105747782735</v>
      </c>
      <c r="W109" s="11">
        <f t="shared" ref="W109:W119" si="66">+Q109*P109^E109</f>
        <v>26.589643235803607</v>
      </c>
      <c r="X109" s="11">
        <f t="shared" ref="X109:X119" si="67">+B109/C109*1000</f>
        <v>26.58964323580361</v>
      </c>
      <c r="Y109" s="155">
        <f t="shared" ref="Y109:Y119" si="68">+F22</f>
        <v>9.1931641858204235E-3</v>
      </c>
      <c r="Z109" s="276">
        <v>1.4121993287661309E-2</v>
      </c>
      <c r="AA109" s="153">
        <f>+AVERAGE(Controls!C29:D29)-Controls!B29</f>
        <v>2.3221665897729588E-2</v>
      </c>
      <c r="AB109" s="152">
        <f t="shared" ref="AB109:AB119" si="69">+(1+AA109*$AB$106)</f>
        <v>1.0928866635909182</v>
      </c>
      <c r="AC109" s="153">
        <f t="shared" ref="AC109:AC119" si="70">+S109*AD109</f>
        <v>23.302275318288661</v>
      </c>
      <c r="AD109" s="153">
        <v>1</v>
      </c>
    </row>
    <row r="110" spans="1:30" s="150" customFormat="1">
      <c r="A110" s="150" t="s">
        <v>51</v>
      </c>
      <c r="B110" s="275">
        <f>+[5]sum_newregion!AF45/1000000000000</f>
        <v>3.8702837853585201</v>
      </c>
      <c r="C110" s="151">
        <f t="shared" si="53"/>
        <v>127.773</v>
      </c>
      <c r="D110" s="151">
        <f>+Parameters!H36</f>
        <v>0.1</v>
      </c>
      <c r="E110" s="151">
        <f>+Parameters!H35</f>
        <v>0.3</v>
      </c>
      <c r="F110" s="153">
        <f t="shared" ref="F110:F119" si="71">+B110*1000/C110</f>
        <v>30.290310044833575</v>
      </c>
      <c r="G110" s="152">
        <f t="shared" si="54"/>
        <v>6.2765473111546274E-2</v>
      </c>
      <c r="H110" s="157">
        <v>0</v>
      </c>
      <c r="I110" s="153">
        <f t="shared" si="55"/>
        <v>6.2765473111546274E-2</v>
      </c>
      <c r="J110" s="154">
        <f t="shared" si="56"/>
        <v>1.4999999999999999E-2</v>
      </c>
      <c r="K110" s="154">
        <f t="shared" si="56"/>
        <v>1.5</v>
      </c>
      <c r="L110" s="157">
        <v>1.6638736437512255E-3</v>
      </c>
      <c r="M110" s="209">
        <f t="shared" si="52"/>
        <v>1.3784143099648205E-2</v>
      </c>
      <c r="N110" s="153">
        <f t="shared" si="57"/>
        <v>6.2765473111546274E-2</v>
      </c>
      <c r="O110" s="153">
        <f t="shared" si="58"/>
        <v>0.16276547311154627</v>
      </c>
      <c r="P110" s="12">
        <f t="shared" si="59"/>
        <v>55.829365035068065</v>
      </c>
      <c r="Q110" s="142">
        <f t="shared" si="60"/>
        <v>9.062435156822831</v>
      </c>
      <c r="R110" s="142">
        <f t="shared" si="61"/>
        <v>30.290310044833575</v>
      </c>
      <c r="S110" s="142">
        <f t="shared" si="62"/>
        <v>7.1334854586257519</v>
      </c>
      <c r="T110" s="9">
        <f t="shared" si="63"/>
        <v>0.21278717384542739</v>
      </c>
      <c r="U110" s="8">
        <f t="shared" si="64"/>
        <v>3.8702837853585201</v>
      </c>
      <c r="V110" s="11">
        <f t="shared" si="65"/>
        <v>3.8702837853585201</v>
      </c>
      <c r="W110" s="11">
        <f t="shared" si="66"/>
        <v>30.290310044833575</v>
      </c>
      <c r="X110" s="11">
        <f t="shared" si="67"/>
        <v>30.290310044833575</v>
      </c>
      <c r="Y110" s="155">
        <f t="shared" si="68"/>
        <v>1.2090535336812081E-2</v>
      </c>
      <c r="Z110" s="276">
        <v>1.2426122762250609E-2</v>
      </c>
      <c r="AA110" s="153">
        <f>+AVERAGE(Controls!C30:D30)-Controls!B30</f>
        <v>2.6644487265768707E-2</v>
      </c>
      <c r="AB110" s="152">
        <f t="shared" si="69"/>
        <v>1.1065779490630749</v>
      </c>
      <c r="AC110" s="153">
        <f t="shared" si="70"/>
        <v>7.1334854586257519</v>
      </c>
      <c r="AD110" s="153">
        <v>1</v>
      </c>
    </row>
    <row r="111" spans="1:30" s="150" customFormat="1">
      <c r="A111" s="150" t="s">
        <v>52</v>
      </c>
      <c r="B111" s="275">
        <f>+[5]sum_newregion!AF46/1000000000000</f>
        <v>1.6979566948188101</v>
      </c>
      <c r="C111" s="151">
        <f t="shared" si="53"/>
        <v>143.15</v>
      </c>
      <c r="D111" s="151">
        <f>+Parameters!I36</f>
        <v>0.1</v>
      </c>
      <c r="E111" s="151">
        <f>+Parameters!I35</f>
        <v>0.3</v>
      </c>
      <c r="F111" s="153">
        <f t="shared" si="71"/>
        <v>11.86138103261481</v>
      </c>
      <c r="G111" s="152">
        <f t="shared" si="54"/>
        <v>6.2765473111546274E-2</v>
      </c>
      <c r="H111" s="157">
        <v>0.02</v>
      </c>
      <c r="I111" s="153">
        <f t="shared" si="55"/>
        <v>8.2765473111546278E-2</v>
      </c>
      <c r="J111" s="154">
        <f t="shared" si="56"/>
        <v>1.4999999999999999E-2</v>
      </c>
      <c r="K111" s="154">
        <f t="shared" si="56"/>
        <v>1.5</v>
      </c>
      <c r="L111" s="157">
        <v>-3.5293202931749659E-3</v>
      </c>
      <c r="M111" s="209">
        <f t="shared" si="52"/>
        <v>2.5982312872819824E-2</v>
      </c>
      <c r="N111" s="153">
        <f t="shared" si="57"/>
        <v>8.2765473111546278E-2</v>
      </c>
      <c r="O111" s="153">
        <f t="shared" si="58"/>
        <v>0.18276547311154628</v>
      </c>
      <c r="P111" s="12">
        <f t="shared" si="59"/>
        <v>19.469838855245129</v>
      </c>
      <c r="Q111" s="142">
        <f t="shared" si="60"/>
        <v>4.8677307749233343</v>
      </c>
      <c r="R111" s="142">
        <f t="shared" si="61"/>
        <v>11.86138103261481</v>
      </c>
      <c r="S111" s="142">
        <f t="shared" si="62"/>
        <v>2.7871074321283404</v>
      </c>
      <c r="T111" s="9">
        <f t="shared" si="63"/>
        <v>0.201000206157498</v>
      </c>
      <c r="U111" s="8">
        <f t="shared" si="64"/>
        <v>1.6979566948188101</v>
      </c>
      <c r="V111" s="11">
        <f t="shared" si="65"/>
        <v>1.6979566948188101</v>
      </c>
      <c r="W111" s="11">
        <f t="shared" si="66"/>
        <v>11.86138103261481</v>
      </c>
      <c r="X111" s="11">
        <f t="shared" si="67"/>
        <v>11.861381032614808</v>
      </c>
      <c r="Y111" s="155">
        <f t="shared" si="68"/>
        <v>4.0729354255286301E-2</v>
      </c>
      <c r="Z111" s="276">
        <v>2.0034118913012652E-2</v>
      </c>
      <c r="AA111" s="153">
        <f>+AVERAGE(Controls!C31:D31)-Controls!B31</f>
        <v>-4.0860781323927564E-3</v>
      </c>
      <c r="AB111" s="152">
        <f t="shared" si="69"/>
        <v>0.98365568747042897</v>
      </c>
      <c r="AC111" s="153">
        <f t="shared" si="70"/>
        <v>2.7871074321283404</v>
      </c>
      <c r="AD111" s="153">
        <v>1</v>
      </c>
    </row>
    <row r="112" spans="1:30" s="150" customFormat="1">
      <c r="A112" s="150" t="s">
        <v>137</v>
      </c>
      <c r="B112" s="275">
        <f>+[5]sum_newregion!AF47/1000000000000</f>
        <v>0.80733505428693619</v>
      </c>
      <c r="C112" s="151">
        <f t="shared" si="53"/>
        <v>155.94246849385479</v>
      </c>
      <c r="D112" s="151">
        <f>+Parameters!J36</f>
        <v>0.1</v>
      </c>
      <c r="E112" s="151">
        <f>+Parameters!J35</f>
        <v>0.3</v>
      </c>
      <c r="F112" s="153">
        <f t="shared" si="71"/>
        <v>5.1771339910445935</v>
      </c>
      <c r="G112" s="152">
        <f t="shared" si="54"/>
        <v>6.2765473111546274E-2</v>
      </c>
      <c r="H112" s="157">
        <v>1.4999999999999999E-2</v>
      </c>
      <c r="I112" s="153">
        <f t="shared" si="55"/>
        <v>7.7765473111546274E-2</v>
      </c>
      <c r="J112" s="154">
        <f t="shared" si="56"/>
        <v>1.4999999999999999E-2</v>
      </c>
      <c r="K112" s="154">
        <f t="shared" si="56"/>
        <v>1.5</v>
      </c>
      <c r="L112" s="157">
        <v>-1.2812026171707942E-3</v>
      </c>
      <c r="M112" s="209">
        <f t="shared" si="52"/>
        <v>2.4698219696993956E-2</v>
      </c>
      <c r="N112" s="153">
        <f t="shared" si="57"/>
        <v>7.7765473111546274E-2</v>
      </c>
      <c r="O112" s="153">
        <f t="shared" si="58"/>
        <v>0.17776547311154628</v>
      </c>
      <c r="P112" s="12">
        <f t="shared" si="59"/>
        <v>8.7370183316689189</v>
      </c>
      <c r="Q112" s="142">
        <f t="shared" si="60"/>
        <v>2.7019694302576234</v>
      </c>
      <c r="R112" s="142">
        <f t="shared" si="61"/>
        <v>5.1771339910445944</v>
      </c>
      <c r="S112" s="142">
        <f t="shared" si="62"/>
        <v>1.3624722059165122</v>
      </c>
      <c r="T112" s="9">
        <f t="shared" si="63"/>
        <v>0.2082806322052991</v>
      </c>
      <c r="U112" s="8">
        <f t="shared" si="64"/>
        <v>0.80733505428693642</v>
      </c>
      <c r="V112" s="11">
        <f t="shared" si="65"/>
        <v>0.80733505428693619</v>
      </c>
      <c r="W112" s="11">
        <f t="shared" si="66"/>
        <v>5.1771339910445944</v>
      </c>
      <c r="X112" s="11">
        <f t="shared" si="67"/>
        <v>5.1771339910445935</v>
      </c>
      <c r="Y112" s="155">
        <f t="shared" si="68"/>
        <v>4.1155594991939416E-2</v>
      </c>
      <c r="Z112" s="276">
        <v>2.6537394514707272E-2</v>
      </c>
      <c r="AA112" s="153">
        <f>+AVERAGE(Controls!C32:D32)-Controls!B32</f>
        <v>2.6985975433742287E-2</v>
      </c>
      <c r="AB112" s="152">
        <f t="shared" si="69"/>
        <v>1.107943901734969</v>
      </c>
      <c r="AC112" s="153">
        <f t="shared" si="70"/>
        <v>1.3624722059165122</v>
      </c>
      <c r="AD112" s="153">
        <v>1</v>
      </c>
    </row>
    <row r="113" spans="1:30" s="150" customFormat="1">
      <c r="A113" s="150" t="s">
        <v>54</v>
      </c>
      <c r="B113" s="275">
        <f>+[5]sum_newregion!AF48/1000000000000</f>
        <v>5.3332327426145003</v>
      </c>
      <c r="C113" s="151">
        <f t="shared" si="53"/>
        <v>1304.5</v>
      </c>
      <c r="D113" s="151">
        <f>+Parameters!K36</f>
        <v>0.1</v>
      </c>
      <c r="E113" s="151">
        <f>+Parameters!K35</f>
        <v>0.3</v>
      </c>
      <c r="F113" s="153">
        <f t="shared" si="71"/>
        <v>4.0883347969448067</v>
      </c>
      <c r="G113" s="152">
        <f t="shared" si="54"/>
        <v>6.2765473111546274E-2</v>
      </c>
      <c r="H113" s="157">
        <v>0.01</v>
      </c>
      <c r="I113" s="153">
        <f t="shared" si="55"/>
        <v>7.2765473111546269E-2</v>
      </c>
      <c r="J113" s="154">
        <f t="shared" si="56"/>
        <v>1.4999999999999999E-2</v>
      </c>
      <c r="K113" s="154">
        <f t="shared" si="56"/>
        <v>1.5</v>
      </c>
      <c r="L113" s="157">
        <v>7.7308411420411232E-3</v>
      </c>
      <c r="M113" s="209">
        <f t="shared" si="52"/>
        <v>7.1398792147585849E-2</v>
      </c>
      <c r="N113" s="153">
        <f t="shared" si="57"/>
        <v>7.2765473111546269E-2</v>
      </c>
      <c r="O113" s="153">
        <f t="shared" si="58"/>
        <v>0.17276547311154627</v>
      </c>
      <c r="P113" s="12">
        <f t="shared" si="59"/>
        <v>7.0992219509713621</v>
      </c>
      <c r="Q113" s="142">
        <f t="shared" si="60"/>
        <v>2.2708227004455939</v>
      </c>
      <c r="R113" s="142">
        <f t="shared" si="61"/>
        <v>4.0883347969448067</v>
      </c>
      <c r="S113" s="142">
        <f t="shared" si="62"/>
        <v>9.2609350350421433</v>
      </c>
      <c r="T113" s="9">
        <f t="shared" si="63"/>
        <v>0.31105109729993047</v>
      </c>
      <c r="U113" s="8">
        <f t="shared" si="64"/>
        <v>5.3332327426145003</v>
      </c>
      <c r="V113" s="11">
        <f t="shared" si="65"/>
        <v>5.3332327426145003</v>
      </c>
      <c r="W113" s="11">
        <f t="shared" si="66"/>
        <v>4.0883347969448067</v>
      </c>
      <c r="X113" s="11">
        <f t="shared" si="67"/>
        <v>4.0883347969448067</v>
      </c>
      <c r="Y113" s="155">
        <f t="shared" si="68"/>
        <v>8.368855196787528E-2</v>
      </c>
      <c r="Z113" s="276">
        <v>3.8345537833968907E-2</v>
      </c>
      <c r="AA113" s="153">
        <f>+AVERAGE(Controls!C33:D33)-Controls!B33</f>
        <v>-0.13611855569978798</v>
      </c>
      <c r="AB113" s="152">
        <f t="shared" si="69"/>
        <v>0.45552577720084808</v>
      </c>
      <c r="AC113" s="153">
        <f t="shared" si="70"/>
        <v>9.2609350350421433</v>
      </c>
      <c r="AD113" s="153">
        <v>1</v>
      </c>
    </row>
    <row r="114" spans="1:30" s="150" customFormat="1">
      <c r="A114" s="150" t="s">
        <v>55</v>
      </c>
      <c r="B114" s="275">
        <f>+[5]sum_newregion!AF49/1000000000000</f>
        <v>2.4408315128007598</v>
      </c>
      <c r="C114" s="151">
        <f t="shared" si="53"/>
        <v>1094.5830000000001</v>
      </c>
      <c r="D114" s="151">
        <f>+Parameters!L36</f>
        <v>0.1</v>
      </c>
      <c r="E114" s="151">
        <f>+Parameters!L35</f>
        <v>0.3</v>
      </c>
      <c r="F114" s="153">
        <f t="shared" si="71"/>
        <v>2.2299190767632604</v>
      </c>
      <c r="G114" s="152">
        <f t="shared" si="54"/>
        <v>6.2765473111546274E-2</v>
      </c>
      <c r="H114" s="157">
        <v>1.4999999999999999E-2</v>
      </c>
      <c r="I114" s="153">
        <f t="shared" si="55"/>
        <v>7.7765473111546274E-2</v>
      </c>
      <c r="J114" s="154">
        <f t="shared" si="56"/>
        <v>1.4999999999999999E-2</v>
      </c>
      <c r="K114" s="154">
        <f t="shared" si="56"/>
        <v>1.5</v>
      </c>
      <c r="L114" s="157">
        <v>1.5856292119479781E-2</v>
      </c>
      <c r="M114" s="209">
        <f t="shared" si="52"/>
        <v>4.5495487566615637E-2</v>
      </c>
      <c r="N114" s="153">
        <f t="shared" si="57"/>
        <v>7.7765473111546274E-2</v>
      </c>
      <c r="O114" s="153">
        <f t="shared" si="58"/>
        <v>0.17776547311154628</v>
      </c>
      <c r="P114" s="12">
        <f t="shared" si="59"/>
        <v>3.763248910598076</v>
      </c>
      <c r="Q114" s="142">
        <f t="shared" si="60"/>
        <v>1.4983739690273445</v>
      </c>
      <c r="R114" s="142">
        <f t="shared" si="61"/>
        <v>2.2299190767632604</v>
      </c>
      <c r="S114" s="142">
        <f t="shared" si="62"/>
        <v>4.1191882823091737</v>
      </c>
      <c r="T114" s="9">
        <f t="shared" si="63"/>
        <v>0.27229997512202259</v>
      </c>
      <c r="U114" s="8">
        <f t="shared" si="64"/>
        <v>2.4408315128007603</v>
      </c>
      <c r="V114" s="11">
        <f t="shared" si="65"/>
        <v>2.4408315128007598</v>
      </c>
      <c r="W114" s="11">
        <f t="shared" si="66"/>
        <v>2.2299190767632604</v>
      </c>
      <c r="X114" s="11">
        <f t="shared" si="67"/>
        <v>2.22991907676326</v>
      </c>
      <c r="Y114" s="155">
        <f t="shared" si="68"/>
        <v>5.5092625316223429E-2</v>
      </c>
      <c r="Z114" s="276">
        <v>3.6296367644967742E-2</v>
      </c>
      <c r="AA114" s="153">
        <f>+AVERAGE(Controls!C34:D34)-Controls!B34</f>
        <v>-3.3651562136548463E-2</v>
      </c>
      <c r="AB114" s="152">
        <f t="shared" si="69"/>
        <v>0.86539375145380615</v>
      </c>
      <c r="AC114" s="153">
        <f t="shared" si="70"/>
        <v>4.1191882823091737</v>
      </c>
      <c r="AD114" s="153">
        <v>1</v>
      </c>
    </row>
    <row r="115" spans="1:30" s="150" customFormat="1">
      <c r="A115" s="150" t="s">
        <v>56</v>
      </c>
      <c r="B115" s="275">
        <f>+[5]sum_newregion!AF50/1000000000000</f>
        <v>3.4801033488396897</v>
      </c>
      <c r="C115" s="151">
        <f t="shared" si="53"/>
        <v>412.76900131562951</v>
      </c>
      <c r="D115" s="151">
        <f>+Parameters!M36</f>
        <v>0.1</v>
      </c>
      <c r="E115" s="151">
        <f>+Parameters!M35</f>
        <v>0.3</v>
      </c>
      <c r="F115" s="153">
        <f t="shared" si="71"/>
        <v>8.4311160425018947</v>
      </c>
      <c r="G115" s="152">
        <f t="shared" si="54"/>
        <v>6.2765473111546274E-2</v>
      </c>
      <c r="H115" s="157">
        <v>0.03</v>
      </c>
      <c r="I115" s="153">
        <f t="shared" si="55"/>
        <v>9.2765473111546273E-2</v>
      </c>
      <c r="J115" s="154">
        <f t="shared" si="56"/>
        <v>1.4999999999999999E-2</v>
      </c>
      <c r="K115" s="154">
        <f t="shared" si="56"/>
        <v>1.5</v>
      </c>
      <c r="L115" s="157">
        <v>2.1161107883886227E-2</v>
      </c>
      <c r="M115" s="209">
        <f t="shared" si="52"/>
        <v>2.353379739247316E-2</v>
      </c>
      <c r="N115" s="153">
        <f t="shared" si="57"/>
        <v>9.2765473111546273E-2</v>
      </c>
      <c r="O115" s="153">
        <f t="shared" si="58"/>
        <v>0.19276547311154629</v>
      </c>
      <c r="P115" s="12">
        <f t="shared" si="59"/>
        <v>13.121306279195212</v>
      </c>
      <c r="Q115" s="142">
        <f t="shared" si="60"/>
        <v>3.8948608362974033</v>
      </c>
      <c r="R115" s="142">
        <f t="shared" si="61"/>
        <v>8.4311160425018947</v>
      </c>
      <c r="S115" s="142">
        <f t="shared" si="62"/>
        <v>5.4160684888199055</v>
      </c>
      <c r="T115" s="9">
        <f t="shared" si="63"/>
        <v>0.22518800116133308</v>
      </c>
      <c r="U115" s="8">
        <f t="shared" si="64"/>
        <v>3.4801033488396897</v>
      </c>
      <c r="V115" s="11">
        <f t="shared" si="65"/>
        <v>3.4801033488396897</v>
      </c>
      <c r="W115" s="11">
        <f t="shared" si="66"/>
        <v>8.4311160425018947</v>
      </c>
      <c r="X115" s="11">
        <f t="shared" si="67"/>
        <v>8.4311160425018947</v>
      </c>
      <c r="Y115" s="155">
        <f t="shared" si="68"/>
        <v>2.5861103203830359E-2</v>
      </c>
      <c r="Z115" s="276">
        <v>1.8504141160969153E-2</v>
      </c>
      <c r="AA115" s="153">
        <f>+AVERAGE(Controls!C35:D35)-Controls!B35</f>
        <v>-1.2364906517786822E-2</v>
      </c>
      <c r="AB115" s="152">
        <f t="shared" si="69"/>
        <v>0.95054037392885271</v>
      </c>
      <c r="AC115" s="153">
        <f t="shared" si="70"/>
        <v>5.4160684888199055</v>
      </c>
      <c r="AD115" s="153">
        <v>1</v>
      </c>
    </row>
    <row r="116" spans="1:30" s="150" customFormat="1">
      <c r="A116" s="150" t="s">
        <v>57</v>
      </c>
      <c r="B116" s="275">
        <f>+[5]sum_newregion!AF51/1000000000000</f>
        <v>1.3005301355519889</v>
      </c>
      <c r="C116" s="151">
        <f t="shared" si="53"/>
        <v>763.50611154103387</v>
      </c>
      <c r="D116" s="151">
        <f>+Parameters!N36</f>
        <v>0.1</v>
      </c>
      <c r="E116" s="151">
        <f>+Parameters!N35</f>
        <v>0.3</v>
      </c>
      <c r="F116" s="153">
        <f t="shared" si="71"/>
        <v>1.7033657175671386</v>
      </c>
      <c r="G116" s="152">
        <f t="shared" si="54"/>
        <v>6.2765473111546274E-2</v>
      </c>
      <c r="H116" s="157">
        <v>0.02</v>
      </c>
      <c r="I116" s="153">
        <f t="shared" si="55"/>
        <v>8.2765473111546278E-2</v>
      </c>
      <c r="J116" s="154">
        <f t="shared" si="56"/>
        <v>1.4999999999999999E-2</v>
      </c>
      <c r="K116" s="154">
        <f t="shared" si="56"/>
        <v>1.5</v>
      </c>
      <c r="L116" s="157">
        <v>2.4088985557427504E-2</v>
      </c>
      <c r="M116" s="209">
        <f t="shared" si="52"/>
        <v>3.6482695228487544E-2</v>
      </c>
      <c r="N116" s="153">
        <f t="shared" si="57"/>
        <v>8.2765473111546278E-2</v>
      </c>
      <c r="O116" s="153">
        <f t="shared" si="58"/>
        <v>0.18276547311154628</v>
      </c>
      <c r="P116" s="12">
        <f t="shared" si="59"/>
        <v>2.7959860610995149</v>
      </c>
      <c r="Q116" s="142">
        <f t="shared" si="60"/>
        <v>1.2512595399070259</v>
      </c>
      <c r="R116" s="142">
        <f t="shared" si="61"/>
        <v>1.7033657175671386</v>
      </c>
      <c r="S116" s="142">
        <f t="shared" si="62"/>
        <v>2.1347524454330222</v>
      </c>
      <c r="T116" s="9">
        <f t="shared" si="63"/>
        <v>0.26357004644074244</v>
      </c>
      <c r="U116" s="8">
        <f t="shared" si="64"/>
        <v>1.3005301355519889</v>
      </c>
      <c r="V116" s="11">
        <f t="shared" si="65"/>
        <v>1.3005301355519889</v>
      </c>
      <c r="W116" s="11">
        <f t="shared" si="66"/>
        <v>1.7033657175671386</v>
      </c>
      <c r="X116" s="11">
        <f t="shared" si="67"/>
        <v>1.7033657175671386</v>
      </c>
      <c r="Y116" s="155">
        <f t="shared" si="68"/>
        <v>3.1344274354200403E-2</v>
      </c>
      <c r="Z116" s="276">
        <v>3.2859530922943671E-2</v>
      </c>
      <c r="AA116" s="153">
        <f>+AVERAGE(Controls!C36:D36)-Controls!B36</f>
        <v>-1.7222091255329475E-3</v>
      </c>
      <c r="AB116" s="152">
        <f t="shared" si="69"/>
        <v>0.99311116349786821</v>
      </c>
      <c r="AC116" s="153">
        <f t="shared" si="70"/>
        <v>2.1347524454330222</v>
      </c>
      <c r="AD116" s="153">
        <v>1</v>
      </c>
    </row>
    <row r="117" spans="1:30" s="150" customFormat="1">
      <c r="A117" s="150" t="s">
        <v>58</v>
      </c>
      <c r="B117" s="275">
        <f>+[5]sum_newregion!AF52/1000000000000</f>
        <v>4.5584762524914142</v>
      </c>
      <c r="C117" s="151">
        <f t="shared" si="53"/>
        <v>555.38007856447791</v>
      </c>
      <c r="D117" s="151">
        <f>+Parameters!O36</f>
        <v>0.1</v>
      </c>
      <c r="E117" s="151">
        <f>+Parameters!O35</f>
        <v>0.3</v>
      </c>
      <c r="F117" s="153">
        <f t="shared" si="71"/>
        <v>8.2078497742914429</v>
      </c>
      <c r="G117" s="152">
        <f t="shared" si="54"/>
        <v>6.2765473111546274E-2</v>
      </c>
      <c r="H117" s="157">
        <v>1.4999999999999999E-2</v>
      </c>
      <c r="I117" s="153">
        <f t="shared" si="55"/>
        <v>7.7765473111546274E-2</v>
      </c>
      <c r="J117" s="154">
        <f t="shared" si="56"/>
        <v>1.4999999999999999E-2</v>
      </c>
      <c r="K117" s="154">
        <f t="shared" si="56"/>
        <v>1.5</v>
      </c>
      <c r="L117" s="157">
        <v>1.4040655479219495E-2</v>
      </c>
      <c r="M117" s="209">
        <f t="shared" si="52"/>
        <v>2.9266610090864918E-2</v>
      </c>
      <c r="N117" s="153">
        <f t="shared" si="57"/>
        <v>7.7765473111546274E-2</v>
      </c>
      <c r="O117" s="153">
        <f t="shared" si="58"/>
        <v>0.17776547311154628</v>
      </c>
      <c r="P117" s="12">
        <f t="shared" si="59"/>
        <v>13.851705222545251</v>
      </c>
      <c r="Q117" s="142">
        <f t="shared" si="60"/>
        <v>3.7305977748297967</v>
      </c>
      <c r="R117" s="142">
        <f t="shared" si="61"/>
        <v>8.2078497742914429</v>
      </c>
      <c r="S117" s="142">
        <f t="shared" si="62"/>
        <v>7.6929611347491704</v>
      </c>
      <c r="T117" s="9">
        <f t="shared" si="63"/>
        <v>0.24184774983862081</v>
      </c>
      <c r="U117" s="8">
        <f t="shared" si="64"/>
        <v>4.5584762524914142</v>
      </c>
      <c r="V117" s="11">
        <f t="shared" si="65"/>
        <v>4.5584762524914142</v>
      </c>
      <c r="W117" s="11">
        <f t="shared" si="66"/>
        <v>8.2078497742914429</v>
      </c>
      <c r="X117" s="11">
        <f t="shared" si="67"/>
        <v>8.2078497742914429</v>
      </c>
      <c r="Y117" s="155">
        <f t="shared" si="68"/>
        <v>2.4828856310891448E-2</v>
      </c>
      <c r="Z117" s="276">
        <v>2.4103596097282326E-2</v>
      </c>
      <c r="AA117" s="153">
        <f>+AVERAGE(Controls!C37:D37)-Controls!B37</f>
        <v>-2.1880246760697108E-3</v>
      </c>
      <c r="AB117" s="152">
        <f t="shared" si="69"/>
        <v>0.99124790129572116</v>
      </c>
      <c r="AC117" s="153">
        <f t="shared" si="70"/>
        <v>7.6929611347491704</v>
      </c>
      <c r="AD117" s="153">
        <v>1</v>
      </c>
    </row>
    <row r="118" spans="1:30" s="150" customFormat="1">
      <c r="A118" s="150" t="s">
        <v>114</v>
      </c>
      <c r="B118" s="275">
        <f>+[5]sum_newregion!AF53/1000000000000</f>
        <v>3.8420497503564541</v>
      </c>
      <c r="C118" s="151">
        <f t="shared" si="53"/>
        <v>129.169624</v>
      </c>
      <c r="D118" s="151">
        <f>+Parameters!P36</f>
        <v>0.1</v>
      </c>
      <c r="E118" s="151">
        <f>+Parameters!P35</f>
        <v>0.3</v>
      </c>
      <c r="F118" s="153">
        <f t="shared" si="71"/>
        <v>29.744220284766442</v>
      </c>
      <c r="G118" s="152">
        <f t="shared" si="54"/>
        <v>6.2765473111546274E-2</v>
      </c>
      <c r="H118" s="157">
        <v>5.0000000000000001E-3</v>
      </c>
      <c r="I118" s="153">
        <f t="shared" si="55"/>
        <v>6.7765473111546279E-2</v>
      </c>
      <c r="J118" s="154">
        <f t="shared" si="56"/>
        <v>1.4999999999999999E-2</v>
      </c>
      <c r="K118" s="154">
        <f t="shared" si="56"/>
        <v>1.5</v>
      </c>
      <c r="L118" s="157">
        <v>9.2660471272922804E-3</v>
      </c>
      <c r="M118" s="209">
        <f t="shared" si="52"/>
        <v>1.8825929457759707E-2</v>
      </c>
      <c r="N118" s="153">
        <f t="shared" si="57"/>
        <v>6.7765473111546279E-2</v>
      </c>
      <c r="O118" s="153">
        <f t="shared" si="58"/>
        <v>0.16776547311154627</v>
      </c>
      <c r="P118" s="12">
        <f t="shared" si="59"/>
        <v>53.18893047496671</v>
      </c>
      <c r="Q118" s="142">
        <f t="shared" si="60"/>
        <v>9.0293442586263488</v>
      </c>
      <c r="R118" s="142">
        <f t="shared" si="61"/>
        <v>29.744220284766445</v>
      </c>
      <c r="S118" s="142">
        <f t="shared" si="62"/>
        <v>6.870394150413591</v>
      </c>
      <c r="T118" s="9">
        <f t="shared" si="63"/>
        <v>0.22905543234134543</v>
      </c>
      <c r="U118" s="8">
        <f t="shared" si="64"/>
        <v>3.8420497503564546</v>
      </c>
      <c r="V118" s="11">
        <f t="shared" si="65"/>
        <v>3.8420497503564541</v>
      </c>
      <c r="W118" s="11">
        <f t="shared" si="66"/>
        <v>29.744220284766445</v>
      </c>
      <c r="X118" s="11">
        <f t="shared" si="67"/>
        <v>29.744220284766442</v>
      </c>
      <c r="Y118" s="155">
        <f t="shared" si="68"/>
        <v>1.9336305926299695E-2</v>
      </c>
      <c r="Z118" s="276">
        <v>1.5160738532667433E-2</v>
      </c>
      <c r="AA118" s="153">
        <f>+AVERAGE(Controls!C38:D38)-Controls!B38</f>
        <v>1.3599392432419893E-2</v>
      </c>
      <c r="AB118" s="152">
        <f t="shared" si="69"/>
        <v>1.0543975697296797</v>
      </c>
      <c r="AC118" s="153">
        <f t="shared" si="70"/>
        <v>6.870394150413591</v>
      </c>
      <c r="AD118" s="153">
        <v>1</v>
      </c>
    </row>
    <row r="119" spans="1:30" s="150" customFormat="1">
      <c r="A119" s="150" t="s">
        <v>138</v>
      </c>
      <c r="B119" s="275">
        <f>+[5]sum_newregion!AF54/1000000000000</f>
        <v>2.6191887369437761</v>
      </c>
      <c r="C119" s="151">
        <f t="shared" si="53"/>
        <v>937.19556697899202</v>
      </c>
      <c r="D119" s="151">
        <f>+Parameters!Q36</f>
        <v>0.1</v>
      </c>
      <c r="E119" s="151">
        <f>+Parameters!Q35</f>
        <v>0.3</v>
      </c>
      <c r="F119" s="153">
        <f t="shared" si="71"/>
        <v>2.7947088411724073</v>
      </c>
      <c r="G119" s="152">
        <f t="shared" si="54"/>
        <v>6.2765473111546274E-2</v>
      </c>
      <c r="H119" s="157">
        <v>1.4999999999999999E-2</v>
      </c>
      <c r="I119" s="153">
        <f t="shared" si="55"/>
        <v>7.7765473111546274E-2</v>
      </c>
      <c r="J119" s="154">
        <f t="shared" si="56"/>
        <v>1.4999999999999999E-2</v>
      </c>
      <c r="K119" s="154">
        <f t="shared" si="56"/>
        <v>1.5</v>
      </c>
      <c r="L119" s="157">
        <v>1.656095294349582E-2</v>
      </c>
      <c r="M119" s="209">
        <f t="shared" si="52"/>
        <v>2.7948054705052162E-2</v>
      </c>
      <c r="N119" s="153">
        <f t="shared" si="57"/>
        <v>7.7765473111546274E-2</v>
      </c>
      <c r="O119" s="153">
        <f t="shared" si="58"/>
        <v>0.17776547311154628</v>
      </c>
      <c r="P119" s="12">
        <f t="shared" si="59"/>
        <v>4.7163976090319046</v>
      </c>
      <c r="Q119" s="142">
        <f t="shared" si="60"/>
        <v>1.7549043305648544</v>
      </c>
      <c r="R119" s="142">
        <f t="shared" si="61"/>
        <v>2.7947088411724073</v>
      </c>
      <c r="S119" s="142">
        <f t="shared" si="62"/>
        <v>4.4201869312950182</v>
      </c>
      <c r="T119" s="9">
        <f t="shared" si="63"/>
        <v>0.24387582996705415</v>
      </c>
      <c r="U119" s="8">
        <f t="shared" si="64"/>
        <v>2.6191887369437761</v>
      </c>
      <c r="V119" s="11">
        <f t="shared" si="65"/>
        <v>2.6191887369437761</v>
      </c>
      <c r="W119" s="11">
        <f t="shared" si="66"/>
        <v>2.7947088411724073</v>
      </c>
      <c r="X119" s="11">
        <f t="shared" si="67"/>
        <v>2.7947088411724073</v>
      </c>
      <c r="Y119" s="155">
        <f t="shared" si="68"/>
        <v>3.514465112799578E-2</v>
      </c>
      <c r="Z119" s="276">
        <v>2.6697559787376125E-2</v>
      </c>
      <c r="AA119" s="153">
        <f>+AVERAGE(Controls!C39:D39)-Controls!B39</f>
        <v>3.1454788937001266E-2</v>
      </c>
      <c r="AB119" s="152">
        <f t="shared" si="69"/>
        <v>1.1258191557480051</v>
      </c>
      <c r="AC119" s="153">
        <f t="shared" si="70"/>
        <v>4.4201869312950182</v>
      </c>
      <c r="AD119" s="153">
        <v>1</v>
      </c>
    </row>
    <row r="120" spans="1:30">
      <c r="B120" s="13"/>
      <c r="C120" s="183"/>
      <c r="E120" s="151"/>
      <c r="F120" s="142"/>
      <c r="G120" s="9"/>
      <c r="H120" s="8"/>
      <c r="I120" s="8"/>
      <c r="P120" s="7"/>
      <c r="Q120" s="7"/>
      <c r="R120" s="7"/>
      <c r="S120" s="13">
        <f>SUM(S108:S119)</f>
        <v>97.350926624833491</v>
      </c>
      <c r="U120" s="8"/>
      <c r="V120" s="11"/>
      <c r="Y120" s="143"/>
      <c r="Z120" s="143"/>
    </row>
    <row r="121" spans="1:30" s="150" customFormat="1">
      <c r="B121" s="153">
        <f>SUM(B108:B119)</f>
        <v>55.378945693874201</v>
      </c>
      <c r="C121" s="251">
        <f>SUM(C108:C120)</f>
        <v>6410.8916214811798</v>
      </c>
      <c r="F121" s="251">
        <f>+B121/C121*1000</f>
        <v>8.6382595376147364</v>
      </c>
      <c r="G121" s="152">
        <f>+I125-H122</f>
        <v>6.2765473111546274E-2</v>
      </c>
      <c r="H121" s="249"/>
      <c r="I121" s="153">
        <f>+SUMPRODUCT($B$108:$B$119*I108:I119)/SUM($B$108:$B$119)</f>
        <v>7.104403761369113E-2</v>
      </c>
      <c r="J121" s="153">
        <f>+Parameters!C43</f>
        <v>1.4999999999999999E-2</v>
      </c>
      <c r="K121" s="153">
        <f>+Parameters!C45</f>
        <v>1.5</v>
      </c>
      <c r="L121" s="153">
        <f>+SUMPRODUCT($B$108:$B$119*L108:L119)/SUM($B$108:$B$119)</f>
        <v>9.4851381737705038E-3</v>
      </c>
      <c r="M121" s="153">
        <f>+SUMPRODUCT($B$108:$B$119*M108:M119)/SUM($B$108:$B$119)</f>
        <v>2.5588276800838142E-2</v>
      </c>
      <c r="P121" s="249"/>
      <c r="Q121" s="249"/>
      <c r="R121" s="249"/>
      <c r="S121" s="249"/>
      <c r="Y121" s="276">
        <v>1.6020819480950507E-2</v>
      </c>
      <c r="Z121" s="276">
        <v>1.9858427295232395E-2</v>
      </c>
    </row>
    <row r="122" spans="1:30" s="150" customFormat="1">
      <c r="B122" s="249"/>
      <c r="F122" s="249"/>
      <c r="G122" s="150" t="s">
        <v>1004</v>
      </c>
      <c r="H122" s="277">
        <f>+SUMPRODUCT(H108:H119*B108:B119)/SUM(B108:B119)</f>
        <v>8.2785645021448435E-3</v>
      </c>
      <c r="O122" s="176" t="s">
        <v>229</v>
      </c>
      <c r="P122" s="249"/>
      <c r="Q122" s="249"/>
      <c r="R122" s="249"/>
      <c r="S122" s="249"/>
      <c r="V122" s="156">
        <v>0</v>
      </c>
    </row>
    <row r="123" spans="1:30" s="150" customFormat="1">
      <c r="B123" s="249"/>
      <c r="F123" s="249"/>
      <c r="G123" s="150" t="s">
        <v>1005</v>
      </c>
      <c r="H123" s="277">
        <f>+SUMPRODUCT(H108:H119*S108:S119)/SUM(S108:S119)</f>
        <v>7.8922112491512132E-3</v>
      </c>
      <c r="I123" s="277"/>
      <c r="O123" s="176" t="s">
        <v>230</v>
      </c>
      <c r="P123" s="249"/>
      <c r="Q123" s="249"/>
      <c r="R123" s="249"/>
      <c r="S123" s="249"/>
      <c r="V123" s="198">
        <v>999.99999999999989</v>
      </c>
    </row>
    <row r="124" spans="1:30" s="150" customFormat="1">
      <c r="A124" s="150" t="s">
        <v>1006</v>
      </c>
      <c r="B124" s="249"/>
      <c r="F124" s="249"/>
      <c r="G124" s="150" t="s">
        <v>140</v>
      </c>
      <c r="H124" s="153"/>
      <c r="I124" s="153"/>
      <c r="O124" s="176" t="s">
        <v>231</v>
      </c>
      <c r="P124" s="249"/>
      <c r="Q124" s="249"/>
      <c r="R124" s="249"/>
      <c r="S124" s="249"/>
      <c r="V124" s="198">
        <v>1000</v>
      </c>
    </row>
    <row r="125" spans="1:30" s="150" customFormat="1">
      <c r="A125" s="150" t="s">
        <v>1007</v>
      </c>
      <c r="B125" s="249"/>
      <c r="F125" s="249"/>
      <c r="H125" s="277">
        <f>+H122</f>
        <v>8.2785645021448435E-3</v>
      </c>
      <c r="I125" s="278">
        <f>+J125+H125+L125+M125*K125</f>
        <v>7.1044037613691116E-2</v>
      </c>
      <c r="J125" s="278">
        <f>+J$121</f>
        <v>1.4999999999999999E-2</v>
      </c>
      <c r="K125" s="278">
        <f>+K$121</f>
        <v>1.5</v>
      </c>
      <c r="L125" s="159">
        <v>9.2274830874257922E-3</v>
      </c>
      <c r="M125" s="159">
        <v>2.5691993349413658E-2</v>
      </c>
      <c r="P125" s="249"/>
      <c r="Q125" s="249"/>
      <c r="R125" s="249"/>
      <c r="S125" s="249"/>
      <c r="V125" s="198">
        <v>999.99999999999989</v>
      </c>
    </row>
    <row r="126" spans="1:30" s="150" customFormat="1">
      <c r="B126" s="249"/>
      <c r="F126" s="249"/>
      <c r="H126" s="277"/>
      <c r="I126" s="277"/>
      <c r="J126" s="278"/>
      <c r="K126" s="278"/>
      <c r="L126" s="278"/>
      <c r="M126" s="278"/>
      <c r="P126" s="249"/>
      <c r="Q126" s="249"/>
      <c r="R126" s="249"/>
      <c r="S126" s="249"/>
      <c r="V126" s="156">
        <v>0</v>
      </c>
    </row>
    <row r="127" spans="1:30" s="150" customFormat="1">
      <c r="A127" s="150" t="s">
        <v>1008</v>
      </c>
      <c r="B127" s="249"/>
      <c r="F127" s="249"/>
      <c r="H127" s="277">
        <f>+H122</f>
        <v>8.2785645021448435E-3</v>
      </c>
      <c r="I127" s="278">
        <f>+J127+H127+L127+M127*K127</f>
        <v>5.8066205444993441E-2</v>
      </c>
      <c r="J127" s="278">
        <f>+J$121</f>
        <v>1.4999999999999999E-2</v>
      </c>
      <c r="K127" s="278">
        <f>+K$121</f>
        <v>1.5</v>
      </c>
      <c r="L127" s="159">
        <v>5.0000000000000001E-3</v>
      </c>
      <c r="M127" s="159">
        <v>1.9858427295232395E-2</v>
      </c>
      <c r="N127" s="153"/>
      <c r="O127" s="153"/>
      <c r="P127" s="249"/>
      <c r="Q127" s="249"/>
      <c r="R127" s="249"/>
      <c r="S127" s="249"/>
      <c r="V127" s="156">
        <v>0</v>
      </c>
    </row>
    <row r="128" spans="1:30" s="150" customFormat="1">
      <c r="A128" s="150" t="s">
        <v>1008</v>
      </c>
      <c r="B128" s="249"/>
      <c r="F128" s="249"/>
      <c r="H128" s="277">
        <f>+H122</f>
        <v>8.2785645021448435E-3</v>
      </c>
      <c r="I128" s="278">
        <f>+J128+H128+L128+M128*K128</f>
        <v>4.9809793723570597E-2</v>
      </c>
      <c r="J128" s="278">
        <f>+J$121</f>
        <v>1.4999999999999999E-2</v>
      </c>
      <c r="K128" s="278">
        <f>+K$121</f>
        <v>1.5</v>
      </c>
      <c r="L128" s="159">
        <v>2.5000000000000001E-3</v>
      </c>
      <c r="M128" s="159">
        <v>1.6020819480950507E-2</v>
      </c>
      <c r="N128" s="153"/>
      <c r="O128" s="153"/>
      <c r="P128" s="249"/>
      <c r="Q128" s="249"/>
      <c r="R128" s="249"/>
      <c r="S128" s="249"/>
    </row>
    <row r="129" spans="1:33">
      <c r="A129" s="160"/>
      <c r="B129" s="161">
        <v>2015</v>
      </c>
      <c r="C129" s="162" t="s">
        <v>236</v>
      </c>
      <c r="D129" s="163" t="s">
        <v>237</v>
      </c>
    </row>
    <row r="130" spans="1:33" s="14" customFormat="1">
      <c r="A130" s="164" t="s">
        <v>233</v>
      </c>
      <c r="B130" s="165"/>
      <c r="C130" s="165"/>
      <c r="D130" s="166"/>
    </row>
    <row r="131" spans="1:33" ht="13.5" customHeight="1">
      <c r="A131" s="167" t="s">
        <v>234</v>
      </c>
      <c r="B131" s="168"/>
      <c r="C131" s="168"/>
      <c r="D131" s="166"/>
      <c r="E131">
        <v>2005</v>
      </c>
      <c r="F131">
        <f>+E131+10</f>
        <v>2015</v>
      </c>
      <c r="G131">
        <f t="shared" ref="G131:P131" si="72">+F131+10</f>
        <v>2025</v>
      </c>
      <c r="H131">
        <f t="shared" si="72"/>
        <v>2035</v>
      </c>
      <c r="I131">
        <f t="shared" si="72"/>
        <v>2045</v>
      </c>
      <c r="J131">
        <f t="shared" si="72"/>
        <v>2055</v>
      </c>
      <c r="K131">
        <f t="shared" si="72"/>
        <v>2065</v>
      </c>
      <c r="L131">
        <f t="shared" si="72"/>
        <v>2075</v>
      </c>
      <c r="M131">
        <f t="shared" si="72"/>
        <v>2085</v>
      </c>
      <c r="N131">
        <f t="shared" si="72"/>
        <v>2095</v>
      </c>
      <c r="O131">
        <f t="shared" si="72"/>
        <v>2105</v>
      </c>
      <c r="P131">
        <f t="shared" si="72"/>
        <v>2115</v>
      </c>
    </row>
    <row r="132" spans="1:33" ht="14.15">
      <c r="A132" s="167" t="s">
        <v>235</v>
      </c>
      <c r="B132" s="169">
        <f>+F132</f>
        <v>4.7048398966406522E-2</v>
      </c>
      <c r="C132" s="169">
        <f>+AVERAGE(F132:I132)</f>
        <v>4.3638009334863802E-2</v>
      </c>
      <c r="D132" s="170">
        <f>+AVERAGE(I132:O132)</f>
        <v>3.1855257273836111E-2</v>
      </c>
      <c r="E132" s="14"/>
      <c r="F132" s="14">
        <f>+US!C131</f>
        <v>4.7048398966406522E-2</v>
      </c>
      <c r="G132" s="14">
        <f>+US!D131</f>
        <v>4.7408021734229013E-2</v>
      </c>
      <c r="H132" s="14">
        <f>+US!E131</f>
        <v>4.2062233159848299E-2</v>
      </c>
      <c r="I132" s="14">
        <f>+US!F131</f>
        <v>3.8033383478971373E-2</v>
      </c>
      <c r="J132" s="14">
        <f>+US!G131</f>
        <v>3.4677650116030349E-2</v>
      </c>
      <c r="K132" s="14">
        <f>+US!H131</f>
        <v>3.2493935066399138E-2</v>
      </c>
      <c r="L132" s="14">
        <f>+US!I131</f>
        <v>3.1176774830546546E-2</v>
      </c>
      <c r="M132" s="14">
        <f>+US!J131</f>
        <v>3.017033285434477E-2</v>
      </c>
      <c r="N132" s="14">
        <f>+US!K131</f>
        <v>2.9394383690457514E-2</v>
      </c>
      <c r="O132" s="14">
        <f>+US!L131</f>
        <v>2.7040340880103104E-2</v>
      </c>
      <c r="P132" s="14">
        <f>+US!M131</f>
        <v>2.6829540762730281E-2</v>
      </c>
      <c r="Q132" s="14">
        <f>+US!N131</f>
        <v>2.7747322463196399E-2</v>
      </c>
    </row>
    <row r="133" spans="1:33" ht="14.15">
      <c r="A133" s="167" t="s">
        <v>1171</v>
      </c>
      <c r="B133" s="169">
        <f>+F133</f>
        <v>0.11345366233881125</v>
      </c>
      <c r="C133" s="169">
        <f>+AVERAGE(F133:I133)</f>
        <v>6.8631992482073634E-2</v>
      </c>
      <c r="D133" s="170">
        <f>+AVERAGE(I133:O133)</f>
        <v>3.7630772390580665E-2</v>
      </c>
      <c r="F133" s="14">
        <f>+China!C131</f>
        <v>0.11345366233881125</v>
      </c>
      <c r="G133" s="14">
        <f>+China!D131</f>
        <v>6.1737164905602354E-2</v>
      </c>
      <c r="H133" s="14">
        <f>+China!E131</f>
        <v>5.2943857513467411E-2</v>
      </c>
      <c r="I133" s="14">
        <f>+China!F131</f>
        <v>4.6393285170413551E-2</v>
      </c>
      <c r="J133" s="14">
        <f>+China!G131</f>
        <v>4.2080640489653959E-2</v>
      </c>
      <c r="K133" s="14">
        <f>+China!H131</f>
        <v>3.9327338549393492E-2</v>
      </c>
      <c r="L133" s="14">
        <f>+China!I131</f>
        <v>3.6791740094708258E-2</v>
      </c>
      <c r="M133" s="14">
        <f>+China!J131</f>
        <v>3.3910368021769763E-2</v>
      </c>
      <c r="N133" s="14">
        <f>+China!K131</f>
        <v>3.1827102454745924E-2</v>
      </c>
      <c r="O133" s="14">
        <f>+China!L131</f>
        <v>3.3084931953379734E-2</v>
      </c>
      <c r="P133" s="14">
        <f>+China!M131</f>
        <v>3.284393515345764E-2</v>
      </c>
      <c r="Q133" s="14">
        <f>+China!N131</f>
        <v>3.0349975116318886E-2</v>
      </c>
      <c r="S133" s="14"/>
      <c r="T133" s="14"/>
      <c r="U133" s="14"/>
      <c r="V133" s="14"/>
      <c r="W133" s="14"/>
      <c r="X133" s="14"/>
      <c r="Y133" s="14"/>
      <c r="Z133" s="14"/>
      <c r="AA133" s="14"/>
      <c r="AB133" s="14"/>
      <c r="AC133" s="14"/>
      <c r="AD133" s="14"/>
      <c r="AE133" s="14"/>
      <c r="AF133" s="14"/>
      <c r="AG133" s="14"/>
    </row>
    <row r="134" spans="1:33" ht="14.15">
      <c r="A134" s="167" t="s">
        <v>1172</v>
      </c>
      <c r="B134" s="169">
        <f>+F134</f>
        <v>9.6363968041282139E-2</v>
      </c>
      <c r="C134" s="169">
        <f>+AVERAGE(F134:I134)</f>
        <v>7.5965123354217137E-2</v>
      </c>
      <c r="D134" s="170">
        <f>+AVERAGE(I134:O134)</f>
        <v>4.6828991572799135E-2</v>
      </c>
      <c r="E134" s="14"/>
      <c r="F134" s="14">
        <f>+India!C131</f>
        <v>9.6363968041282139E-2</v>
      </c>
      <c r="G134" s="14">
        <f>+India!D131</f>
        <v>7.8240365783187132E-2</v>
      </c>
      <c r="H134" s="14">
        <f>+India!E131</f>
        <v>6.8636078787047999E-2</v>
      </c>
      <c r="I134" s="14">
        <f>+India!F131</f>
        <v>6.0620080805351285E-2</v>
      </c>
      <c r="J134" s="14">
        <f>+India!G131</f>
        <v>5.3250513977457753E-2</v>
      </c>
      <c r="K134" s="14">
        <f>+India!H131</f>
        <v>4.846259018341665E-2</v>
      </c>
      <c r="L134" s="14">
        <f>+India!I131</f>
        <v>4.5277989910405894E-2</v>
      </c>
      <c r="M134" s="14">
        <f>+India!J131</f>
        <v>4.2496998906629502E-2</v>
      </c>
      <c r="N134" s="14">
        <f>+India!K131</f>
        <v>4.0011204636447431E-2</v>
      </c>
      <c r="O134" s="14">
        <f>+India!L131</f>
        <v>3.7683562589885498E-2</v>
      </c>
      <c r="P134" s="14">
        <f>+India!M131</f>
        <v>3.5970908780903144E-2</v>
      </c>
      <c r="Q134" s="14">
        <f>+India!N131</f>
        <v>3.4441387844132046E-2</v>
      </c>
    </row>
    <row r="135" spans="1:33" ht="14.15">
      <c r="A135" s="167"/>
      <c r="B135" s="169"/>
      <c r="C135" s="169"/>
      <c r="D135" s="170"/>
      <c r="E135" s="14">
        <f>+US!B139</f>
        <v>9.7474906703890765E-2</v>
      </c>
      <c r="F135" s="14">
        <f>+US!C139</f>
        <v>9.3965910818179135E-2</v>
      </c>
      <c r="G135" s="14">
        <f>+US!D139</f>
        <v>7.8656469832533008E-2</v>
      </c>
      <c r="H135" s="14">
        <f>+US!E139</f>
        <v>7.0313683568699284E-2</v>
      </c>
      <c r="I135" s="14">
        <f>+US!F139</f>
        <v>6.4917603754836836E-2</v>
      </c>
      <c r="J135" s="14">
        <f>+US!G139</f>
        <v>6.0325339106984746E-2</v>
      </c>
      <c r="K135" s="14">
        <f>+US!H139</f>
        <v>5.6353567186992817E-2</v>
      </c>
      <c r="L135" s="14">
        <f>+US!I139</f>
        <v>5.3111910743496374E-2</v>
      </c>
      <c r="M135" s="14">
        <f>+US!J139</f>
        <v>5.0268550497674605E-2</v>
      </c>
      <c r="N135" s="14">
        <f>+US!K139</f>
        <v>4.7624486083282375E-2</v>
      </c>
      <c r="O135" s="14">
        <f>+US!L139</f>
        <v>4.5109128846138463E-2</v>
      </c>
      <c r="P135" s="14">
        <f>+US!M139</f>
        <v>4.3271261933850433E-2</v>
      </c>
      <c r="Q135" s="14">
        <f>+US!N139</f>
        <v>3.8806240403755007E-2</v>
      </c>
      <c r="R135" s="14"/>
    </row>
    <row r="136" spans="1:33" ht="14.15">
      <c r="A136" s="171"/>
      <c r="B136" s="172"/>
      <c r="C136" s="172"/>
      <c r="D136" s="173"/>
      <c r="E136" s="14">
        <f>+China!B139</f>
        <v>0.10737137381323954</v>
      </c>
      <c r="F136" s="14">
        <f>+China!C139</f>
        <v>9.5127611741347998E-2</v>
      </c>
      <c r="G136" s="14">
        <f>+China!D139</f>
        <v>7.9861119028682384E-2</v>
      </c>
      <c r="H136" s="14">
        <f>+China!E139</f>
        <v>7.158240346865212E-2</v>
      </c>
      <c r="I136" s="14">
        <f>+China!F139</f>
        <v>6.6260670695411292E-2</v>
      </c>
      <c r="J136" s="14">
        <f>+China!G139</f>
        <v>6.1747176326805195E-2</v>
      </c>
      <c r="K136" s="14">
        <f>+China!H139</f>
        <v>5.7859704885502392E-2</v>
      </c>
      <c r="L136" s="14">
        <f>+China!I139</f>
        <v>5.4708738272877408E-2</v>
      </c>
      <c r="M136" s="14">
        <f>+China!J139</f>
        <v>5.1983812021488149E-2</v>
      </c>
      <c r="N136" s="14">
        <f>+China!K139</f>
        <v>4.9492951721729586E-2</v>
      </c>
      <c r="O136" s="14">
        <f>+China!L139</f>
        <v>4.7027034143173677E-2</v>
      </c>
      <c r="P136" s="14">
        <f>+China!M139</f>
        <v>4.3917614749176562E-2</v>
      </c>
      <c r="Q136" s="14">
        <f>+China!N139</f>
        <v>4.2872781152658038E-2</v>
      </c>
      <c r="R136" s="14"/>
      <c r="S136" s="14"/>
      <c r="T136" s="14"/>
      <c r="U136" s="14"/>
      <c r="V136" s="14"/>
      <c r="W136" s="14"/>
      <c r="X136" s="14"/>
      <c r="Y136" s="14"/>
      <c r="Z136" s="14"/>
      <c r="AA136" s="14"/>
      <c r="AB136" s="14"/>
      <c r="AC136" s="14"/>
      <c r="AD136" s="14"/>
      <c r="AE136" s="14"/>
      <c r="AF136" s="14"/>
      <c r="AG136" s="14"/>
    </row>
    <row r="138" spans="1:33">
      <c r="A138" t="s">
        <v>132</v>
      </c>
      <c r="C138" t="s">
        <v>104</v>
      </c>
      <c r="D138" t="s">
        <v>31</v>
      </c>
      <c r="E138" t="s">
        <v>51</v>
      </c>
      <c r="F138" t="s">
        <v>52</v>
      </c>
      <c r="G138" t="s">
        <v>137</v>
      </c>
      <c r="H138" t="s">
        <v>54</v>
      </c>
      <c r="I138" t="s">
        <v>55</v>
      </c>
      <c r="J138" t="s">
        <v>56</v>
      </c>
      <c r="K138" t="s">
        <v>57</v>
      </c>
      <c r="L138" t="s">
        <v>58</v>
      </c>
      <c r="M138" t="s">
        <v>114</v>
      </c>
      <c r="N138" t="s">
        <v>138</v>
      </c>
    </row>
    <row r="139" spans="1:33">
      <c r="C139" s="7"/>
      <c r="D139" s="7"/>
      <c r="E139" s="7"/>
      <c r="F139" s="7"/>
      <c r="G139" s="7"/>
      <c r="H139" s="7"/>
      <c r="I139" s="7"/>
      <c r="J139" s="7"/>
      <c r="K139" s="7"/>
      <c r="L139" s="7"/>
      <c r="M139" s="7"/>
      <c r="N139" s="7"/>
    </row>
    <row r="140" spans="1:33" s="8" customFormat="1">
      <c r="A140" s="17" t="s">
        <v>133</v>
      </c>
      <c r="C140" s="8">
        <f>+B108</f>
        <v>12.397900201983999</v>
      </c>
      <c r="D140" s="8">
        <f>+B109</f>
        <v>13.03105747782735</v>
      </c>
      <c r="E140" s="8">
        <f>+B110</f>
        <v>3.8702837853585201</v>
      </c>
      <c r="F140" s="8">
        <f>+B111</f>
        <v>1.6979566948188101</v>
      </c>
      <c r="G140" s="8">
        <f>+B112</f>
        <v>0.80733505428693619</v>
      </c>
      <c r="H140" s="8">
        <f>+B113</f>
        <v>5.3332327426145003</v>
      </c>
      <c r="I140" s="8">
        <f>+B114</f>
        <v>2.4408315128007598</v>
      </c>
      <c r="J140" s="8">
        <f>+B115</f>
        <v>3.4801033488396897</v>
      </c>
      <c r="K140" s="8">
        <f>+B116</f>
        <v>1.3005301355519889</v>
      </c>
      <c r="L140" s="8">
        <f>+B117</f>
        <v>4.5584762524914142</v>
      </c>
      <c r="M140" s="8">
        <f>+B118</f>
        <v>3.8420497503564541</v>
      </c>
      <c r="N140" s="8">
        <f>+B119</f>
        <v>2.6191887369437761</v>
      </c>
    </row>
    <row r="141" spans="1:33">
      <c r="A141" s="1" t="s">
        <v>134</v>
      </c>
      <c r="C141" s="16">
        <f>+C108</f>
        <v>296.842578</v>
      </c>
      <c r="D141" s="16">
        <f>+C109</f>
        <v>490.08019258719162</v>
      </c>
      <c r="E141" s="16">
        <f>+C110</f>
        <v>127.773</v>
      </c>
      <c r="F141" s="16">
        <f>+C111</f>
        <v>143.15</v>
      </c>
      <c r="G141" s="16">
        <f>+C112</f>
        <v>155.94246849385479</v>
      </c>
      <c r="H141" s="16">
        <f>+C113</f>
        <v>1304.5</v>
      </c>
      <c r="I141" s="16">
        <f>+C114</f>
        <v>1094.5830000000001</v>
      </c>
      <c r="J141" s="16">
        <f>+C115</f>
        <v>412.76900131562951</v>
      </c>
      <c r="K141" s="16">
        <f>+C116</f>
        <v>763.50611154103387</v>
      </c>
      <c r="L141" s="16">
        <f>+C117</f>
        <v>555.38007856447791</v>
      </c>
      <c r="M141" s="16">
        <f>+C118</f>
        <v>129.169624</v>
      </c>
      <c r="N141" s="16">
        <f>+C119</f>
        <v>937.19556697899202</v>
      </c>
    </row>
    <row r="142" spans="1:33">
      <c r="A142" s="1" t="s">
        <v>141</v>
      </c>
      <c r="C142" s="11">
        <f>+I108</f>
        <v>6.2765473111546274E-2</v>
      </c>
      <c r="D142" s="11">
        <f>+I109</f>
        <v>6.7765473111546279E-2</v>
      </c>
      <c r="E142" s="11">
        <f>+I110</f>
        <v>6.2765473111546274E-2</v>
      </c>
      <c r="F142" s="11">
        <f>+I111</f>
        <v>8.2765473111546278E-2</v>
      </c>
      <c r="G142" s="11">
        <f>+I112</f>
        <v>7.7765473111546274E-2</v>
      </c>
      <c r="H142" s="11">
        <f>+I113</f>
        <v>7.2765473111546269E-2</v>
      </c>
      <c r="I142" s="11">
        <f>+I114</f>
        <v>7.7765473111546274E-2</v>
      </c>
      <c r="J142" s="11">
        <f>+I115</f>
        <v>9.2765473111546273E-2</v>
      </c>
      <c r="K142" s="11">
        <f>+I116</f>
        <v>8.2765473111546278E-2</v>
      </c>
      <c r="L142" s="11">
        <f>+I117</f>
        <v>7.7765473111546274E-2</v>
      </c>
      <c r="M142" s="11">
        <f>+I118</f>
        <v>6.7765473111546279E-2</v>
      </c>
      <c r="N142" s="11">
        <f>+I119</f>
        <v>7.7765473111546274E-2</v>
      </c>
    </row>
    <row r="143" spans="1:33">
      <c r="A143" s="1" t="s">
        <v>136</v>
      </c>
      <c r="C143" s="8">
        <f>+AC108</f>
        <v>22.851099741812224</v>
      </c>
      <c r="D143" s="8">
        <f>+AC109</f>
        <v>23.302275318288661</v>
      </c>
      <c r="E143" s="8">
        <f>+AC110</f>
        <v>7.1334854586257519</v>
      </c>
      <c r="F143" s="8">
        <f>+AC111</f>
        <v>2.7871074321283404</v>
      </c>
      <c r="G143" s="8">
        <f>+AC112</f>
        <v>1.3624722059165122</v>
      </c>
      <c r="H143" s="8">
        <f>+AC113</f>
        <v>9.2609350350421433</v>
      </c>
      <c r="I143" s="8">
        <f>+AC114</f>
        <v>4.1191882823091737</v>
      </c>
      <c r="J143" s="8">
        <f>+AC115</f>
        <v>5.4160684888199055</v>
      </c>
      <c r="K143" s="8">
        <f>+AC116</f>
        <v>2.1347524454330222</v>
      </c>
      <c r="L143" s="8">
        <f>+AC117</f>
        <v>7.6929611347491704</v>
      </c>
      <c r="M143" s="8">
        <f>+AC118</f>
        <v>6.870394150413591</v>
      </c>
      <c r="N143" s="8">
        <f>+AC119</f>
        <v>4.4201869312950182</v>
      </c>
    </row>
    <row r="144" spans="1:33">
      <c r="A144" s="1" t="s">
        <v>135</v>
      </c>
      <c r="C144" s="7">
        <f>+Q108</f>
        <v>11.347695356481591</v>
      </c>
      <c r="D144" s="7">
        <f>+Q109</f>
        <v>8.3478215480070634</v>
      </c>
      <c r="E144" s="7">
        <f>+Q110</f>
        <v>9.062435156822831</v>
      </c>
      <c r="F144" s="7">
        <f>+Q111</f>
        <v>4.8677307749233343</v>
      </c>
      <c r="G144" s="7">
        <f>+Q112</f>
        <v>2.7019694302576234</v>
      </c>
      <c r="H144" s="7">
        <f>+Q113</f>
        <v>2.2708227004455939</v>
      </c>
      <c r="I144" s="7">
        <f>+Q114</f>
        <v>1.4983739690273445</v>
      </c>
      <c r="J144" s="7">
        <f>+Q115</f>
        <v>3.8948608362974033</v>
      </c>
      <c r="K144" s="7">
        <f>+Q116</f>
        <v>1.2512595399070259</v>
      </c>
      <c r="L144" s="7">
        <f>+Q117</f>
        <v>3.7305977748297967</v>
      </c>
      <c r="M144" s="7">
        <f>+Q118</f>
        <v>9.0293442586263488</v>
      </c>
      <c r="N144" s="7">
        <f>+Q119</f>
        <v>1.7549043305648544</v>
      </c>
    </row>
    <row r="145" spans="1:26">
      <c r="A145" s="1" t="s">
        <v>142</v>
      </c>
      <c r="C145" s="10">
        <f>+T108</f>
        <v>0.23181397787929239</v>
      </c>
      <c r="D145" s="10">
        <f>+T109</f>
        <v>0.21696963456055093</v>
      </c>
      <c r="E145" s="10">
        <f>+T110</f>
        <v>0.21278717384542739</v>
      </c>
      <c r="F145" s="10">
        <f>+T111</f>
        <v>0.201000206157498</v>
      </c>
      <c r="G145" s="10">
        <f>+T112</f>
        <v>0.2082806322052991</v>
      </c>
      <c r="H145" s="10">
        <f>+T113</f>
        <v>0.31105109729993047</v>
      </c>
      <c r="I145" s="10">
        <f>+T114</f>
        <v>0.27229997512202259</v>
      </c>
      <c r="J145" s="10">
        <f>+T115</f>
        <v>0.22518800116133308</v>
      </c>
      <c r="K145" s="10">
        <f>+T116</f>
        <v>0.26357004644074244</v>
      </c>
      <c r="L145" s="10">
        <f>+T117</f>
        <v>0.24184774983862081</v>
      </c>
      <c r="M145" s="10">
        <f>+T118</f>
        <v>0.22905543234134543</v>
      </c>
      <c r="N145" s="10">
        <f>+T119</f>
        <v>0.24387582996705415</v>
      </c>
    </row>
    <row r="146" spans="1:26">
      <c r="A146" s="1" t="s">
        <v>145</v>
      </c>
      <c r="C146" s="10">
        <f>+J108</f>
        <v>1.4999999999999999E-2</v>
      </c>
      <c r="D146" s="10">
        <f>+J109</f>
        <v>1.4999999999999999E-2</v>
      </c>
      <c r="E146" s="10">
        <f>+J110</f>
        <v>1.4999999999999999E-2</v>
      </c>
      <c r="F146" s="10">
        <f>+J111</f>
        <v>1.4999999999999999E-2</v>
      </c>
      <c r="G146" s="10">
        <f>+J112</f>
        <v>1.4999999999999999E-2</v>
      </c>
      <c r="H146" s="10">
        <f>+J113</f>
        <v>1.4999999999999999E-2</v>
      </c>
      <c r="I146" s="10">
        <f>+J114</f>
        <v>1.4999999999999999E-2</v>
      </c>
      <c r="J146" s="10">
        <f>+J115</f>
        <v>1.4999999999999999E-2</v>
      </c>
      <c r="K146" s="10">
        <f>+J116</f>
        <v>1.4999999999999999E-2</v>
      </c>
      <c r="L146" s="10">
        <f>+J117</f>
        <v>1.4999999999999999E-2</v>
      </c>
      <c r="M146" s="10">
        <f>+J118</f>
        <v>1.4999999999999999E-2</v>
      </c>
      <c r="N146" s="10">
        <f>+J119</f>
        <v>1.4999999999999999E-2</v>
      </c>
    </row>
    <row r="147" spans="1:26">
      <c r="A147" s="1" t="s">
        <v>146</v>
      </c>
      <c r="C147" s="10">
        <f>+K108</f>
        <v>1.5</v>
      </c>
      <c r="D147" s="10">
        <f>+K109</f>
        <v>1.5</v>
      </c>
      <c r="E147" s="10">
        <f>+K110</f>
        <v>1.5</v>
      </c>
      <c r="F147" s="10">
        <f>+K111</f>
        <v>1.5</v>
      </c>
      <c r="G147" s="10">
        <f>+K112</f>
        <v>1.5</v>
      </c>
      <c r="H147" s="10">
        <f>+K113</f>
        <v>1.5</v>
      </c>
      <c r="I147" s="10">
        <f>+K114</f>
        <v>1.5</v>
      </c>
      <c r="J147" s="10">
        <f>+K115</f>
        <v>1.5</v>
      </c>
      <c r="K147" s="10">
        <f>+K116</f>
        <v>1.5</v>
      </c>
      <c r="L147" s="10">
        <f>+K117</f>
        <v>1.5</v>
      </c>
      <c r="M147" s="10">
        <f>+K118</f>
        <v>1.5</v>
      </c>
      <c r="N147" s="10">
        <f>+K119</f>
        <v>1.5</v>
      </c>
    </row>
    <row r="148" spans="1:26">
      <c r="O148" s="10"/>
      <c r="P148" s="10"/>
      <c r="Q148" s="10"/>
      <c r="R148" s="10"/>
      <c r="S148" s="10"/>
      <c r="T148" s="10"/>
      <c r="U148" s="10"/>
      <c r="V148" s="10"/>
      <c r="W148" s="10"/>
      <c r="X148" s="10"/>
      <c r="Y148" s="10"/>
      <c r="Z148" s="10"/>
    </row>
    <row r="149" spans="1:26">
      <c r="C149" s="10"/>
      <c r="D149" s="10"/>
      <c r="E149" s="10"/>
      <c r="F149" s="10"/>
      <c r="G149" s="10"/>
      <c r="H149" s="10"/>
      <c r="I149" s="10"/>
      <c r="J149" s="10"/>
      <c r="K149" s="10"/>
      <c r="L149" s="10"/>
      <c r="M149" s="10"/>
      <c r="N149" s="10"/>
    </row>
    <row r="150" spans="1:26">
      <c r="A150" s="1" t="s">
        <v>147</v>
      </c>
      <c r="C150" s="7">
        <f>+F89</f>
        <v>1662.1334550980105</v>
      </c>
      <c r="D150" s="7">
        <f>+F90</f>
        <v>1146.0506191660518</v>
      </c>
      <c r="E150" s="7">
        <f>+F91</f>
        <v>369.96592574248297</v>
      </c>
      <c r="F150" s="7">
        <f>+F92</f>
        <v>431.23618180564</v>
      </c>
      <c r="G150" s="7">
        <f>+F93</f>
        <v>256.66629327477045</v>
      </c>
      <c r="H150" s="7">
        <f>+F94</f>
        <v>1600.7411280266049</v>
      </c>
      <c r="I150" s="7">
        <f>+F95</f>
        <v>405.15158969265593</v>
      </c>
      <c r="J150" s="7">
        <f>+F96</f>
        <v>589.67496043455174</v>
      </c>
      <c r="K150" s="7">
        <f>+F97</f>
        <v>191.37708401697253</v>
      </c>
      <c r="L150" s="7">
        <f>+F98</f>
        <v>412.27239850714795</v>
      </c>
      <c r="M150" s="7">
        <f>+F99</f>
        <v>541.77826149727889</v>
      </c>
      <c r="N150" s="7">
        <f>+F100</f>
        <v>363.95210273783346</v>
      </c>
      <c r="O150" s="15">
        <f>SUM(I150:N150)</f>
        <v>2504.2063968864404</v>
      </c>
    </row>
    <row r="153" spans="1:26" ht="19.75">
      <c r="A153" s="279" t="s">
        <v>216</v>
      </c>
      <c r="B153" s="342" t="s">
        <v>1156</v>
      </c>
    </row>
    <row r="154" spans="1:26" s="210" customFormat="1" ht="17.600000000000001">
      <c r="A154" s="210" t="s">
        <v>835</v>
      </c>
    </row>
    <row r="155" spans="1:26" s="210" customFormat="1" ht="17.600000000000001">
      <c r="A155" s="210" t="s">
        <v>836</v>
      </c>
    </row>
    <row r="156" spans="1:26" s="210" customFormat="1" ht="17.600000000000001">
      <c r="A156" s="210" t="s">
        <v>843</v>
      </c>
    </row>
    <row r="157" spans="1:26" s="210" customFormat="1" ht="17.600000000000001">
      <c r="A157" s="210" t="s">
        <v>844</v>
      </c>
    </row>
    <row r="158" spans="1:26" s="210" customFormat="1" ht="17.600000000000001"/>
    <row r="159" spans="1:26" s="210" customFormat="1" ht="17.600000000000001"/>
    <row r="160" spans="1:26" s="210" customFormat="1" ht="17.600000000000001">
      <c r="A160" s="210" t="s">
        <v>837</v>
      </c>
    </row>
    <row r="161" spans="1:19" s="210" customFormat="1" ht="17.600000000000001">
      <c r="A161" s="210" t="s">
        <v>838</v>
      </c>
    </row>
    <row r="162" spans="1:19" s="210" customFormat="1" ht="17.600000000000001"/>
    <row r="163" spans="1:19" s="210" customFormat="1" ht="17.600000000000001">
      <c r="A163" s="210" t="s">
        <v>840</v>
      </c>
    </row>
    <row r="164" spans="1:19" s="210" customFormat="1" ht="17.25" customHeight="1"/>
    <row r="165" spans="1:19" s="12" customFormat="1" ht="17.25" customHeight="1">
      <c r="A165" s="282" t="s">
        <v>839</v>
      </c>
      <c r="B165" s="281"/>
      <c r="C165" s="281"/>
      <c r="D165" s="281"/>
      <c r="E165" s="281"/>
      <c r="F165" s="281"/>
      <c r="G165" s="281"/>
      <c r="H165" s="281"/>
    </row>
    <row r="166" spans="1:19" s="12" customFormat="1" ht="17.25" customHeight="1"/>
    <row r="167" spans="1:19" s="12" customFormat="1" ht="17.25" customHeight="1">
      <c r="P167" s="12" t="s">
        <v>279</v>
      </c>
    </row>
    <row r="168" spans="1:19" s="12" customFormat="1" ht="36" customHeight="1">
      <c r="C168" s="12" t="s">
        <v>217</v>
      </c>
      <c r="D168" s="12" t="s">
        <v>218</v>
      </c>
      <c r="E168" s="12" t="s">
        <v>221</v>
      </c>
      <c r="F168" s="12" t="s">
        <v>220</v>
      </c>
      <c r="G168" s="12" t="s">
        <v>238</v>
      </c>
      <c r="H168" s="12" t="s">
        <v>219</v>
      </c>
      <c r="I168" s="12" t="s">
        <v>223</v>
      </c>
      <c r="J168" s="12" t="s">
        <v>222</v>
      </c>
      <c r="K168" s="12" t="s">
        <v>239</v>
      </c>
      <c r="O168" s="283" t="s">
        <v>848</v>
      </c>
      <c r="P168" s="12" t="s">
        <v>280</v>
      </c>
      <c r="Q168" s="283" t="s">
        <v>849</v>
      </c>
    </row>
    <row r="169" spans="1:19" s="12" customFormat="1" ht="17.25" customHeight="1">
      <c r="B169" s="12" t="s">
        <v>104</v>
      </c>
      <c r="C169" s="12">
        <f>+Parameters!F37*(1-US!B97)/Parameters!F48*1000</f>
        <v>34.309946115236087</v>
      </c>
      <c r="D169" s="12">
        <f>+(C169)^US!$B$18</f>
        <v>200.9694546336089</v>
      </c>
      <c r="E169" s="12">
        <f>+Parameters!F38</f>
        <v>6.2765473111546274E-2</v>
      </c>
      <c r="F169" s="12">
        <v>1.8233060056606371E-2</v>
      </c>
      <c r="G169" s="12">
        <v>-9.0920569197662747E-3</v>
      </c>
      <c r="H169" s="12">
        <f>+C169/(Parameters!F38-F169-G169)</f>
        <v>639.81883888865559</v>
      </c>
      <c r="I169" s="12">
        <f>+US!B153</f>
        <v>660.22619385237249</v>
      </c>
      <c r="J169" s="12">
        <f>+US!B92</f>
        <v>660.22619385237249</v>
      </c>
      <c r="K169" s="12">
        <v>3059.3304238157798</v>
      </c>
      <c r="L169" s="12">
        <f t="shared" ref="L169:L180" si="73">+J169-I169</f>
        <v>0</v>
      </c>
      <c r="M169" s="12">
        <f>-1*L169</f>
        <v>0</v>
      </c>
      <c r="N169" s="12">
        <v>-69798.68656514358</v>
      </c>
      <c r="O169" s="281">
        <v>-3520.1323263817621</v>
      </c>
      <c r="P169" s="12">
        <f>+US!C52</f>
        <v>0</v>
      </c>
      <c r="Q169" s="12">
        <v>-2298.0293914363397</v>
      </c>
      <c r="R169" s="12">
        <v>70328.039631445354</v>
      </c>
      <c r="S169" s="12">
        <f>+Q169+R169</f>
        <v>68030.010240009011</v>
      </c>
    </row>
    <row r="170" spans="1:19" s="12" customFormat="1" ht="17.25" customHeight="1">
      <c r="B170" s="12" t="s">
        <v>105</v>
      </c>
      <c r="C170" s="12">
        <f>+Parameters!G37*(1-EU!B97)/Parameters!G48*1000</f>
        <v>21.945953875684122</v>
      </c>
      <c r="D170" s="12">
        <f>+(C170)^EU!$B$18</f>
        <v>102.80913215536853</v>
      </c>
      <c r="E170" s="12">
        <f>+Parameters!G38</f>
        <v>6.7765473111546279E-2</v>
      </c>
      <c r="F170" s="12">
        <v>1.6852730066163817E-2</v>
      </c>
      <c r="G170" s="12">
        <v>1.2169007363943472E-2</v>
      </c>
      <c r="H170" s="12">
        <f>+C170/(Parameters!G38-F170-G170)</f>
        <v>566.43876718882836</v>
      </c>
      <c r="I170" s="12">
        <f>+EU!B153</f>
        <v>554.6305216311282</v>
      </c>
      <c r="J170" s="12">
        <f>+EU!B92</f>
        <v>554.63052163112798</v>
      </c>
      <c r="K170" s="12">
        <v>-1746.9413126931549</v>
      </c>
      <c r="L170" s="12">
        <f t="shared" si="73"/>
        <v>0</v>
      </c>
      <c r="M170" s="12">
        <f>-1*L170</f>
        <v>0</v>
      </c>
      <c r="N170" s="12">
        <v>88.043169617412445</v>
      </c>
      <c r="O170" s="281">
        <v>-2063.1557315357941</v>
      </c>
      <c r="P170" s="12">
        <f>+EU!C52</f>
        <v>0</v>
      </c>
      <c r="Q170" s="12">
        <v>-1190.0914153813032</v>
      </c>
    </row>
    <row r="171" spans="1:19" s="12" customFormat="1" ht="17.25" customHeight="1">
      <c r="B171" s="12" t="s">
        <v>51</v>
      </c>
      <c r="C171" s="12">
        <f>+Parameters!H37*(1-Japan!B97)/Parameters!H48*1000</f>
        <v>25.707229579299469</v>
      </c>
      <c r="D171" s="12">
        <f>+(C171)^Japan!$B$18</f>
        <v>130.34155985196733</v>
      </c>
      <c r="E171" s="12">
        <f>+Parameters!H38</f>
        <v>6.2765473111546274E-2</v>
      </c>
      <c r="F171" s="12">
        <v>1.0130946981066272E-2</v>
      </c>
      <c r="G171" s="12">
        <v>-0.12055147737228941</v>
      </c>
      <c r="H171" s="12">
        <f>+C171/(Parameters!H38-F171-G171)</f>
        <v>148.43710842307408</v>
      </c>
      <c r="I171" s="12">
        <f>+Japan!B153</f>
        <v>147.06846520979087</v>
      </c>
      <c r="J171" s="12">
        <f>+Japan!B92</f>
        <v>147.06846520979082</v>
      </c>
      <c r="K171" s="12">
        <v>-492.10737207088806</v>
      </c>
      <c r="L171" s="12">
        <f t="shared" si="73"/>
        <v>0</v>
      </c>
      <c r="M171" s="12">
        <f>-1*L171</f>
        <v>0</v>
      </c>
      <c r="N171" s="12">
        <v>114.48657013593773</v>
      </c>
      <c r="O171" s="281">
        <v>-554.97225490153255</v>
      </c>
      <c r="P171" s="12">
        <f>+Japan!C52</f>
        <v>0</v>
      </c>
      <c r="Q171" s="12">
        <v>-329.12911021178326</v>
      </c>
    </row>
    <row r="172" spans="1:19" s="12" customFormat="1" ht="17.25" customHeight="1">
      <c r="B172" s="12" t="s">
        <v>52</v>
      </c>
      <c r="C172" s="12">
        <f>+Parameters!I37*(1-Russia!B97)/Parameters!I48*1000</f>
        <v>9.5938561909866475</v>
      </c>
      <c r="D172" s="12">
        <f>+(C172)^Russia!$B$18</f>
        <v>29.715962823844201</v>
      </c>
      <c r="E172" s="12">
        <f>+Parameters!I38</f>
        <v>8.2765473111546278E-2</v>
      </c>
      <c r="F172" s="12">
        <v>3.3608792181586591E-2</v>
      </c>
      <c r="G172" s="12">
        <v>-0.1453533026239561</v>
      </c>
      <c r="H172" s="12">
        <f>+C172/(Parameters!I38-F172-G172)</f>
        <v>49.32320704416361</v>
      </c>
      <c r="I172" s="12">
        <f>+Russia!B153</f>
        <v>53.694779841061909</v>
      </c>
      <c r="J172" s="12">
        <f>+Russia!B92</f>
        <v>53.694779841061916</v>
      </c>
      <c r="K172" s="12">
        <v>-77.156226921234364</v>
      </c>
      <c r="L172" s="12">
        <f t="shared" si="73"/>
        <v>0</v>
      </c>
      <c r="M172" s="12">
        <f t="shared" ref="M172:M180" si="74">-1*L172</f>
        <v>0</v>
      </c>
      <c r="N172" s="12">
        <v>28.401823550013233</v>
      </c>
      <c r="O172" s="281">
        <v>-90.960117330759886</v>
      </c>
      <c r="P172" s="12">
        <f>+Russia!C52</f>
        <v>0</v>
      </c>
      <c r="Q172" s="12">
        <v>-34.076238157336846</v>
      </c>
    </row>
    <row r="173" spans="1:19" s="12" customFormat="1" ht="17.25" customHeight="1">
      <c r="B173" s="12" t="s">
        <v>53</v>
      </c>
      <c r="C173" s="12">
        <f>+Parameters!J37*(1-Eurasia!B97)/Parameters!J48*1000</f>
        <v>4.1675574558678248</v>
      </c>
      <c r="D173" s="12">
        <f>+(C173)^Eurasia!$B$18</f>
        <v>8.5079003375322255</v>
      </c>
      <c r="E173" s="12">
        <f>+Parameters!J38</f>
        <v>7.7765473111546274E-2</v>
      </c>
      <c r="F173" s="12">
        <v>3.3969532049521224E-2</v>
      </c>
      <c r="G173" s="12">
        <v>-8.8711742814641281E-2</v>
      </c>
      <c r="H173" s="12">
        <f>+C173/(Parameters!J38-F173-G173)</f>
        <v>31.451439901001109</v>
      </c>
      <c r="I173" s="12">
        <f>+Eurasia!B153</f>
        <v>26.634243139209183</v>
      </c>
      <c r="J173" s="12">
        <f>+Eurasia!B92</f>
        <v>26.634243139209183</v>
      </c>
      <c r="K173" s="12">
        <v>-28.722753742108722</v>
      </c>
      <c r="L173" s="12">
        <f t="shared" si="73"/>
        <v>0</v>
      </c>
      <c r="M173" s="12">
        <f t="shared" si="74"/>
        <v>0</v>
      </c>
      <c r="N173" s="12">
        <v>10.695795967963004</v>
      </c>
      <c r="O173" s="281">
        <v>-10.465429163627888</v>
      </c>
      <c r="P173" s="12">
        <f>+Eurasia!C52</f>
        <v>0</v>
      </c>
      <c r="Q173" s="12">
        <v>6.4007131154632475</v>
      </c>
    </row>
    <row r="174" spans="1:19" s="12" customFormat="1" ht="17.25" customHeight="1">
      <c r="B174" s="12" t="s">
        <v>54</v>
      </c>
      <c r="C174" s="12">
        <f>+Parameters!K37*(1-China!B97)/Parameters!K48*1000</f>
        <v>2.6284663128334316</v>
      </c>
      <c r="D174" s="12">
        <f>+(C174)^China!$B$18</f>
        <v>4.261412966720564</v>
      </c>
      <c r="E174" s="12">
        <f>+Parameters!K38</f>
        <v>7.2765473111546269E-2</v>
      </c>
      <c r="F174" s="12">
        <v>7.0253912237441124E-2</v>
      </c>
      <c r="G174" s="12">
        <v>-2.0303018441545889E-2</v>
      </c>
      <c r="H174" s="12">
        <f>+C174/(Parameters!K38-F174-G174)</f>
        <v>115.20993994529967</v>
      </c>
      <c r="I174" s="12">
        <f>+China!B153</f>
        <v>119.77210729036307</v>
      </c>
      <c r="J174" s="12">
        <f>+China!B92</f>
        <v>119.77210729036307</v>
      </c>
      <c r="K174" s="12">
        <v>-62.065950534498043</v>
      </c>
      <c r="L174" s="12">
        <f t="shared" si="73"/>
        <v>0</v>
      </c>
      <c r="M174" s="12">
        <f t="shared" si="74"/>
        <v>0</v>
      </c>
      <c r="N174" s="12">
        <v>4.5238976291937805</v>
      </c>
      <c r="O174" s="281">
        <v>-49.388505744836294</v>
      </c>
      <c r="P174" s="12">
        <f>+China!C52</f>
        <v>0</v>
      </c>
      <c r="Q174" s="12">
        <v>272.42355548616791</v>
      </c>
    </row>
    <row r="175" spans="1:19" s="12" customFormat="1" ht="17.25" customHeight="1">
      <c r="B175" s="12" t="s">
        <v>55</v>
      </c>
      <c r="C175" s="12">
        <f>+Parameters!L37*(1-India!B97)/Parameters!L48*1000</f>
        <v>1.5724352740927678</v>
      </c>
      <c r="D175" s="12">
        <f>+(C175)^India!$B$18</f>
        <v>1.9717832205172787</v>
      </c>
      <c r="E175" s="12">
        <f>+Parameters!L38</f>
        <v>7.7765473111546274E-2</v>
      </c>
      <c r="F175" s="12">
        <v>4.3196918691811734E-2</v>
      </c>
      <c r="G175" s="12">
        <v>1.2403946114517206E-2</v>
      </c>
      <c r="H175" s="12">
        <f>+C175/(Parameters!L38-F175-G175)</f>
        <v>70.943517360630821</v>
      </c>
      <c r="I175" s="12">
        <f>+India!B153</f>
        <v>75.047156066029544</v>
      </c>
      <c r="J175" s="12">
        <f>+India!B92</f>
        <v>75.047156066029544</v>
      </c>
      <c r="K175" s="12">
        <v>21.152694275327036</v>
      </c>
      <c r="L175" s="12">
        <f t="shared" si="73"/>
        <v>0</v>
      </c>
      <c r="M175" s="12">
        <f t="shared" si="74"/>
        <v>0</v>
      </c>
      <c r="N175" s="12">
        <v>2.0408144621848194</v>
      </c>
      <c r="O175" s="281">
        <v>28.62702664604187</v>
      </c>
      <c r="P175" s="12">
        <f>+India!C52</f>
        <v>0</v>
      </c>
      <c r="Q175" s="12">
        <v>121.65263232935504</v>
      </c>
    </row>
    <row r="176" spans="1:19" s="12" customFormat="1" ht="17.25" customHeight="1">
      <c r="B176" s="12" t="s">
        <v>56</v>
      </c>
      <c r="C176" s="12">
        <f>+Parameters!M37*(1-MidEast!B97)/Parameters!M48*1000</f>
        <v>6.26430310947738</v>
      </c>
      <c r="D176" s="12">
        <f>+(C176)^MidEast!$B$18</f>
        <v>15.678667335686857</v>
      </c>
      <c r="E176" s="12">
        <f>+Parameters!M38</f>
        <v>9.2765473111546273E-2</v>
      </c>
      <c r="F176" s="12">
        <v>2.2370144486794551E-2</v>
      </c>
      <c r="G176" s="12">
        <v>-7.005126477883447E-4</v>
      </c>
      <c r="H176" s="12">
        <f>+C176/(Parameters!M38-F176-G176)</f>
        <v>88.110682669379884</v>
      </c>
      <c r="I176" s="12">
        <f>+MidEast!B153</f>
        <v>169.36057357271235</v>
      </c>
      <c r="J176" s="12">
        <f>+MidEast!B92</f>
        <v>169.36057357271238</v>
      </c>
      <c r="K176" s="12">
        <v>-223.64030937974243</v>
      </c>
      <c r="L176" s="12">
        <f t="shared" si="73"/>
        <v>0</v>
      </c>
      <c r="M176" s="12">
        <f t="shared" si="74"/>
        <v>0</v>
      </c>
      <c r="N176" s="12">
        <v>23.403746005103933</v>
      </c>
      <c r="O176" s="281">
        <v>-256.71108634943255</v>
      </c>
      <c r="P176" s="12">
        <f>+MidEast!C52</f>
        <v>0</v>
      </c>
      <c r="Q176" s="12">
        <v>-79.157194445829305</v>
      </c>
    </row>
    <row r="177" spans="2:17" s="12" customFormat="1" ht="17.25" customHeight="1">
      <c r="B177" s="12" t="s">
        <v>57</v>
      </c>
      <c r="C177" s="12">
        <f>+Parameters!N37*(1-Africa!B97)/Parameters!N48*1000</f>
        <v>1.1959524726453454</v>
      </c>
      <c r="D177" s="12">
        <f>+(C177)^Africa!$B$18</f>
        <v>1.3078889832241258</v>
      </c>
      <c r="E177" s="12">
        <f>+Parameters!N38</f>
        <v>8.2765473111546278E-2</v>
      </c>
      <c r="F177" s="12">
        <v>2.9051905665631095E-2</v>
      </c>
      <c r="G177" s="12">
        <v>3.4171220776875275E-2</v>
      </c>
      <c r="H177" s="12">
        <f>+C177/(Parameters!N38-F177-G177)</f>
        <v>61.197996990813849</v>
      </c>
      <c r="I177" s="12">
        <f>+Africa!B153</f>
        <v>52.394809496520566</v>
      </c>
      <c r="J177" s="12">
        <f>+Africa!B92</f>
        <v>52.394809496520566</v>
      </c>
      <c r="K177" s="12">
        <v>2.8535486881331877</v>
      </c>
      <c r="L177" s="12">
        <f t="shared" si="73"/>
        <v>0</v>
      </c>
      <c r="M177" s="12">
        <f t="shared" si="74"/>
        <v>0</v>
      </c>
      <c r="N177" s="12">
        <v>2.2672007924216464</v>
      </c>
      <c r="O177" s="281">
        <v>28.239191448273704</v>
      </c>
      <c r="P177" s="12">
        <f>+Africa!C52</f>
        <v>0</v>
      </c>
      <c r="Q177" s="12">
        <v>76.683017337879335</v>
      </c>
    </row>
    <row r="178" spans="2:17" s="12" customFormat="1" ht="17.25" customHeight="1">
      <c r="B178" s="12" t="s">
        <v>58</v>
      </c>
      <c r="C178" s="12">
        <f>+Parameters!O37*(1-LatAm!B97)/Parameters!O48*1000</f>
        <v>6.2732276861263623</v>
      </c>
      <c r="D178" s="12">
        <f>+(C178)^LatAm!$B$18</f>
        <v>15.712184701726299</v>
      </c>
      <c r="E178" s="12">
        <f>+Parameters!O38</f>
        <v>7.7765473111546274E-2</v>
      </c>
      <c r="F178" s="12">
        <v>2.1485486980851648E-2</v>
      </c>
      <c r="G178" s="12">
        <v>2.0261663902945721E-2</v>
      </c>
      <c r="H178" s="12">
        <f>+C178/(Parameters!O38-F178-G178)</f>
        <v>174.16768183870039</v>
      </c>
      <c r="I178" s="12">
        <f>+LatAm!B153</f>
        <v>171.48199353527403</v>
      </c>
      <c r="J178" s="12">
        <f>+LatAm!B92</f>
        <v>171.48199353527403</v>
      </c>
      <c r="K178" s="12">
        <v>-241.04715786568926</v>
      </c>
      <c r="L178" s="12">
        <f t="shared" si="73"/>
        <v>0</v>
      </c>
      <c r="M178" s="12">
        <f t="shared" si="74"/>
        <v>0</v>
      </c>
      <c r="N178" s="12">
        <v>15.65601684357971</v>
      </c>
      <c r="O178" s="281">
        <v>-238.92710235730627</v>
      </c>
      <c r="P178" s="12">
        <f>+LatAm!C52</f>
        <v>0</v>
      </c>
      <c r="Q178" s="12">
        <v>14.029636873577545</v>
      </c>
    </row>
    <row r="179" spans="2:17" s="12" customFormat="1" ht="17.25" customHeight="1">
      <c r="B179" s="12" t="s">
        <v>114</v>
      </c>
      <c r="C179" s="12">
        <f>+Parameters!P37*(1-OHI!B97)/Parameters!P48*1000</f>
        <v>24.184771124901882</v>
      </c>
      <c r="D179" s="12">
        <f>+(C179)^OHI!$B$18</f>
        <v>118.93590256320327</v>
      </c>
      <c r="E179" s="12">
        <f>+Parameters!P38</f>
        <v>6.7765473111546279E-2</v>
      </c>
      <c r="F179" s="12">
        <v>2.3570741223489736E-2</v>
      </c>
      <c r="G179" s="12">
        <v>-0.12732418515626059</v>
      </c>
      <c r="H179" s="12">
        <f>+C179/(Parameters!P38-F179-G179)</f>
        <v>141.00352043764948</v>
      </c>
      <c r="I179" s="12">
        <f>+OHI!B153</f>
        <v>171.08909369710841</v>
      </c>
      <c r="J179" s="12">
        <f>+OHI!B92</f>
        <v>171.08909369710841</v>
      </c>
      <c r="K179" s="12">
        <v>-484.16632101448045</v>
      </c>
      <c r="L179" s="12">
        <f t="shared" si="73"/>
        <v>0</v>
      </c>
      <c r="M179" s="12">
        <f t="shared" si="74"/>
        <v>0</v>
      </c>
      <c r="N179" s="12">
        <v>98.163150820083061</v>
      </c>
      <c r="O179" s="281">
        <v>-701.06316601939363</v>
      </c>
      <c r="P179" s="12">
        <f>+OHI!C52</f>
        <v>0</v>
      </c>
      <c r="Q179" s="12">
        <v>-401.95662608894492</v>
      </c>
    </row>
    <row r="180" spans="2:17" s="12" customFormat="1" ht="17.25" customHeight="1">
      <c r="B180" s="12" t="s">
        <v>224</v>
      </c>
      <c r="C180" s="12">
        <f>+Parameters!Q37*(1-OthAsia!B97)/Parameters!Q48*1000</f>
        <v>2.121444536721508</v>
      </c>
      <c r="D180" s="12">
        <f>+(C180)^OthAsia!$B$18</f>
        <v>3.0899220462436996</v>
      </c>
      <c r="E180" s="12">
        <f>+Parameters!Q38</f>
        <v>7.7765473111546274E-2</v>
      </c>
      <c r="F180" s="12">
        <v>2.434975649358035E-2</v>
      </c>
      <c r="G180" s="12">
        <v>3.3238540412586288E-2</v>
      </c>
      <c r="H180" s="12">
        <f>+C180/(Parameters!Q38-F180-G180)</f>
        <v>105.14080439838202</v>
      </c>
      <c r="I180" s="12">
        <f>+OthAsia!B153</f>
        <v>100.11806208984765</v>
      </c>
      <c r="J180" s="12">
        <f>+OthAsia!B92</f>
        <v>100.11806208984765</v>
      </c>
      <c r="K180" s="12">
        <v>16.805207213905192</v>
      </c>
      <c r="L180" s="12">
        <f t="shared" si="73"/>
        <v>0</v>
      </c>
      <c r="M180" s="12">
        <f t="shared" si="74"/>
        <v>0</v>
      </c>
      <c r="N180" s="12">
        <v>3.0994820821865425</v>
      </c>
      <c r="O180" s="281">
        <v>11.799546802511543</v>
      </c>
      <c r="P180" s="12">
        <f>+OthAsia!C52</f>
        <v>0</v>
      </c>
      <c r="Q180" s="12">
        <v>126.98709766030743</v>
      </c>
    </row>
    <row r="181" spans="2:17" s="12" customFormat="1" ht="17.25" customHeight="1">
      <c r="F181" s="12">
        <v>0</v>
      </c>
      <c r="I181" s="12">
        <f>SUM(I169:I180)</f>
        <v>2301.5179994214186</v>
      </c>
      <c r="J181" s="12">
        <f>SUM(J169:J180)</f>
        <v>2301.5179994214182</v>
      </c>
      <c r="O181" s="12">
        <v>0</v>
      </c>
    </row>
    <row r="182" spans="2:17" s="12" customFormat="1" ht="17.25" customHeight="1"/>
    <row r="183" spans="2:17" s="12" customFormat="1" ht="17.25" customHeight="1"/>
    <row r="184" spans="2:17" s="12" customFormat="1" ht="17.25" customHeight="1">
      <c r="I184" s="12" t="s">
        <v>834</v>
      </c>
    </row>
    <row r="185" spans="2:17" ht="17.600000000000001">
      <c r="H185" s="177"/>
      <c r="I185" s="179" t="s">
        <v>244</v>
      </c>
      <c r="J185" s="158"/>
      <c r="K185" s="158"/>
      <c r="L185" s="158"/>
    </row>
    <row r="186" spans="2:17" ht="17.600000000000001">
      <c r="H186" s="177"/>
      <c r="I186" s="179" t="s">
        <v>281</v>
      </c>
      <c r="J186" s="158"/>
      <c r="K186" s="158"/>
      <c r="L186" s="158"/>
    </row>
    <row r="187" spans="2:17" ht="17.600000000000001">
      <c r="H187" s="177"/>
      <c r="I187" s="179" t="s">
        <v>283</v>
      </c>
      <c r="J187" s="158"/>
      <c r="K187" s="158"/>
      <c r="L187" s="158"/>
    </row>
    <row r="188" spans="2:17" ht="17.600000000000001">
      <c r="H188" s="177"/>
      <c r="I188" s="179" t="s">
        <v>282</v>
      </c>
      <c r="J188" s="158"/>
      <c r="K188" s="158"/>
      <c r="L188" s="158"/>
      <c r="M188" s="177"/>
      <c r="N188" s="177"/>
      <c r="O188" s="150"/>
    </row>
    <row r="189" spans="2:17">
      <c r="H189" s="177"/>
      <c r="I189" s="177"/>
      <c r="J189" s="177"/>
      <c r="L189" s="177"/>
      <c r="M189" s="177"/>
      <c r="N189" s="177"/>
      <c r="O189" s="150"/>
    </row>
    <row r="190" spans="2:17" ht="17.600000000000001">
      <c r="H190" s="177"/>
      <c r="I190" s="179" t="s">
        <v>833</v>
      </c>
      <c r="J190" s="158"/>
      <c r="K190" s="158"/>
      <c r="L190" s="158"/>
      <c r="M190" s="177"/>
      <c r="N190" s="177"/>
      <c r="O190" s="150"/>
    </row>
    <row r="191" spans="2:17">
      <c r="H191" s="177"/>
      <c r="I191" s="177"/>
      <c r="J191" s="177"/>
      <c r="L191" s="177"/>
      <c r="M191" s="177"/>
      <c r="N191" s="177"/>
      <c r="O191" s="150"/>
    </row>
    <row r="192" spans="2:17">
      <c r="H192" s="177"/>
      <c r="I192" s="177"/>
      <c r="J192" s="177"/>
      <c r="L192" s="177"/>
      <c r="M192" s="177"/>
      <c r="N192" s="177"/>
      <c r="O192" s="150"/>
    </row>
    <row r="193" spans="1:61" ht="17.600000000000001">
      <c r="A193" s="179" t="s">
        <v>841</v>
      </c>
      <c r="B193" s="158"/>
      <c r="C193" s="280"/>
      <c r="D193" s="158"/>
      <c r="E193" s="158"/>
      <c r="F193" s="158"/>
      <c r="G193" s="158"/>
      <c r="H193" s="158"/>
    </row>
    <row r="194" spans="1:61">
      <c r="H194" s="177"/>
      <c r="I194" s="177"/>
      <c r="J194" s="177"/>
      <c r="L194" s="177"/>
      <c r="M194" s="177"/>
      <c r="N194" s="177"/>
      <c r="O194" s="150"/>
    </row>
    <row r="195" spans="1:61" ht="17.600000000000001">
      <c r="A195" s="210" t="s">
        <v>842</v>
      </c>
      <c r="H195" s="177"/>
      <c r="I195" s="177"/>
      <c r="J195" s="177"/>
      <c r="L195" s="177"/>
      <c r="M195" s="177"/>
      <c r="N195" s="177"/>
      <c r="O195" s="150"/>
    </row>
    <row r="196" spans="1:61" ht="17.600000000000001">
      <c r="A196" s="210"/>
      <c r="H196" s="177"/>
      <c r="I196" s="177"/>
      <c r="J196" s="177"/>
      <c r="L196" s="177"/>
      <c r="M196" s="177"/>
      <c r="N196" s="177"/>
      <c r="O196" s="150"/>
    </row>
    <row r="197" spans="1:61" s="158" customFormat="1" ht="17.600000000000001">
      <c r="A197" s="179" t="s">
        <v>850</v>
      </c>
    </row>
    <row r="198" spans="1:61" s="158" customFormat="1" ht="17.600000000000001">
      <c r="A198" s="179" t="s">
        <v>851</v>
      </c>
    </row>
    <row r="199" spans="1:61" ht="17.600000000000001">
      <c r="A199" s="210"/>
      <c r="H199" s="177"/>
      <c r="I199" s="177"/>
      <c r="J199" s="177"/>
      <c r="L199" s="177"/>
      <c r="M199" s="177"/>
      <c r="N199" s="177"/>
      <c r="O199" s="150"/>
    </row>
    <row r="200" spans="1:61">
      <c r="H200" s="177"/>
      <c r="I200" s="177"/>
      <c r="J200" s="177"/>
      <c r="L200" s="177"/>
      <c r="M200" s="177"/>
      <c r="N200" s="177"/>
      <c r="O200" s="150"/>
    </row>
    <row r="201" spans="1:61" s="284" customFormat="1" ht="12.9">
      <c r="A201" s="284" t="s">
        <v>779</v>
      </c>
    </row>
    <row r="202" spans="1:61" s="287" customFormat="1" ht="18" customHeight="1">
      <c r="A202" s="285"/>
      <c r="B202" s="286">
        <v>2005</v>
      </c>
      <c r="C202" s="287">
        <v>2015</v>
      </c>
      <c r="D202" s="287">
        <v>2025</v>
      </c>
      <c r="E202" s="287">
        <v>2035</v>
      </c>
      <c r="F202" s="287">
        <v>2045</v>
      </c>
      <c r="G202" s="287">
        <v>2055</v>
      </c>
      <c r="H202" s="287">
        <v>2065</v>
      </c>
      <c r="I202" s="287">
        <v>2075</v>
      </c>
      <c r="J202" s="287">
        <v>2085</v>
      </c>
      <c r="K202" s="287">
        <v>2095</v>
      </c>
      <c r="L202" s="287">
        <v>2105</v>
      </c>
      <c r="M202" s="287">
        <v>2115</v>
      </c>
      <c r="N202" s="287">
        <v>2125</v>
      </c>
      <c r="O202" s="287">
        <v>2135</v>
      </c>
      <c r="P202" s="287">
        <v>2145</v>
      </c>
      <c r="Q202" s="287">
        <v>2155</v>
      </c>
      <c r="R202" s="287">
        <v>2165</v>
      </c>
      <c r="S202" s="287">
        <v>2175</v>
      </c>
      <c r="T202" s="287">
        <v>2185</v>
      </c>
      <c r="U202" s="287">
        <v>2195</v>
      </c>
      <c r="V202" s="287">
        <v>2205</v>
      </c>
      <c r="W202" s="287">
        <v>2215</v>
      </c>
      <c r="X202" s="287">
        <v>2225</v>
      </c>
      <c r="Y202" s="287">
        <v>2235</v>
      </c>
      <c r="Z202" s="287">
        <v>2245</v>
      </c>
      <c r="AA202" s="287">
        <v>2255</v>
      </c>
      <c r="AB202" s="287">
        <v>2265</v>
      </c>
      <c r="AC202" s="287">
        <v>2275</v>
      </c>
      <c r="AD202" s="287">
        <v>2285</v>
      </c>
      <c r="AE202" s="287">
        <v>2295</v>
      </c>
      <c r="AF202" s="287">
        <v>2305</v>
      </c>
      <c r="AG202" s="287">
        <v>2315</v>
      </c>
      <c r="AH202" s="287">
        <v>2325</v>
      </c>
      <c r="AI202" s="287">
        <v>2335</v>
      </c>
      <c r="AJ202" s="287">
        <v>2345</v>
      </c>
      <c r="AK202" s="287">
        <v>2355</v>
      </c>
      <c r="AL202" s="287">
        <v>2365</v>
      </c>
      <c r="AM202" s="287">
        <v>2375</v>
      </c>
      <c r="AN202" s="287">
        <v>2385</v>
      </c>
      <c r="AO202" s="287">
        <v>2395</v>
      </c>
      <c r="AP202" s="287">
        <v>2405</v>
      </c>
      <c r="AQ202" s="287">
        <v>2415</v>
      </c>
      <c r="AR202" s="287">
        <v>2425</v>
      </c>
      <c r="AS202" s="287">
        <v>2435</v>
      </c>
      <c r="AT202" s="287">
        <v>2445</v>
      </c>
      <c r="AU202" s="287">
        <v>2455</v>
      </c>
      <c r="AV202" s="287">
        <v>2465</v>
      </c>
      <c r="AW202" s="287">
        <v>2475</v>
      </c>
      <c r="AX202" s="287">
        <v>2485</v>
      </c>
      <c r="AY202" s="287">
        <v>2495</v>
      </c>
      <c r="AZ202" s="287">
        <v>2505</v>
      </c>
      <c r="BA202" s="287">
        <v>2515</v>
      </c>
      <c r="BB202" s="287">
        <v>2525</v>
      </c>
      <c r="BC202" s="287">
        <v>2535</v>
      </c>
      <c r="BD202" s="287">
        <v>2545</v>
      </c>
      <c r="BE202" s="287">
        <v>2555</v>
      </c>
      <c r="BF202" s="287">
        <v>2565</v>
      </c>
      <c r="BG202" s="287">
        <v>2575</v>
      </c>
      <c r="BH202" s="287">
        <v>2585</v>
      </c>
      <c r="BI202" s="287">
        <v>2595</v>
      </c>
    </row>
    <row r="203" spans="1:61" s="284" customFormat="1" ht="12.9"/>
    <row r="204" spans="1:61" s="288" customFormat="1" ht="14.6">
      <c r="A204" s="288" t="s">
        <v>104</v>
      </c>
      <c r="B204" s="289">
        <f>+US!B88</f>
        <v>34.276554187636506</v>
      </c>
      <c r="C204" s="289">
        <f>+US!C88</f>
        <v>38.945120335899261</v>
      </c>
      <c r="D204" s="289">
        <f>+US!D88</f>
        <v>46.928073110991811</v>
      </c>
      <c r="E204" s="289">
        <f>+US!E88</f>
        <v>54.865871623866056</v>
      </c>
      <c r="F204" s="289">
        <f>+US!F88</f>
        <v>62.945099779394845</v>
      </c>
      <c r="G204" s="289">
        <f>+US!G88</f>
        <v>71.29311888844353</v>
      </c>
      <c r="H204" s="289">
        <f>+US!H88</f>
        <v>79.777577385396341</v>
      </c>
      <c r="I204" s="289">
        <f>+US!I88</f>
        <v>88.421086365598057</v>
      </c>
      <c r="J204" s="289">
        <f>+US!J88</f>
        <v>97.221414852306964</v>
      </c>
      <c r="K204" s="289">
        <f>+US!K88</f>
        <v>106.31854967497215</v>
      </c>
      <c r="L204" s="289">
        <f>+US!L88</f>
        <v>115.93680209775394</v>
      </c>
      <c r="M204" s="289">
        <f>+US!M88</f>
        <v>123.37748040323413</v>
      </c>
      <c r="N204" s="289">
        <f>+US!N88</f>
        <v>134.43950391155218</v>
      </c>
      <c r="O204" s="289">
        <f>+US!O88</f>
        <v>144.82914989909176</v>
      </c>
      <c r="P204" s="289">
        <f>+US!P88</f>
        <v>154.86092213038887</v>
      </c>
      <c r="Q204" s="289">
        <f>+US!Q88</f>
        <v>164.70733664661685</v>
      </c>
      <c r="R204" s="289">
        <f>+US!R88</f>
        <v>174.46293419959304</v>
      </c>
      <c r="S204" s="289">
        <f>+US!S88</f>
        <v>184.17948505758648</v>
      </c>
      <c r="T204" s="289">
        <f>+US!T88</f>
        <v>193.88561893831377</v>
      </c>
      <c r="U204" s="289">
        <f>+US!U88</f>
        <v>203.59782806008826</v>
      </c>
      <c r="V204" s="289">
        <f>+US!V88</f>
        <v>213.40496098912425</v>
      </c>
      <c r="W204" s="289">
        <f>+US!W88</f>
        <v>223.2854878835706</v>
      </c>
      <c r="X204" s="289">
        <f>+US!X88</f>
        <v>233.14274682628553</v>
      </c>
      <c r="Y204" s="289">
        <f>+US!Y88</f>
        <v>243.00522946391055</v>
      </c>
      <c r="Z204" s="289">
        <f>+US!Z88</f>
        <v>252.89451321777361</v>
      </c>
      <c r="AA204" s="289">
        <f>+US!AA88</f>
        <v>262.84504101339087</v>
      </c>
      <c r="AB204" s="289">
        <f>+US!AB88</f>
        <v>272.96078438993379</v>
      </c>
      <c r="AC204" s="289">
        <f>+US!AC88</f>
        <v>283.86437321954241</v>
      </c>
      <c r="AD204" s="289">
        <f>+US!AD88</f>
        <v>295.28126935698697</v>
      </c>
      <c r="AE204" s="289">
        <f>+US!AE88</f>
        <v>307.13379490379674</v>
      </c>
      <c r="AF204" s="289">
        <f>+US!AF88</f>
        <v>319.58077480954461</v>
      </c>
      <c r="AG204" s="289">
        <f>+US!AG88</f>
        <v>332.48570084143142</v>
      </c>
      <c r="AH204" s="289">
        <f>+US!AH88</f>
        <v>345.51734567610833</v>
      </c>
      <c r="AI204" s="289">
        <f>+US!AI88</f>
        <v>358.71437755196752</v>
      </c>
      <c r="AJ204" s="289">
        <f>+US!AJ88</f>
        <v>372.09860591644389</v>
      </c>
      <c r="AK204" s="289">
        <f>+US!AK88</f>
        <v>385.68444923406764</v>
      </c>
      <c r="AL204" s="289">
        <f>+US!AL88</f>
        <v>399.48387256849202</v>
      </c>
      <c r="AM204" s="289">
        <f>+US!AM88</f>
        <v>413.5085215175705</v>
      </c>
      <c r="AN204" s="289">
        <f>+US!AN88</f>
        <v>427.7704871136234</v>
      </c>
      <c r="AO204" s="289">
        <f>+US!AO88</f>
        <v>442.28244459162386</v>
      </c>
      <c r="AP204" s="289">
        <f>+US!AP88</f>
        <v>457.05753881080022</v>
      </c>
      <c r="AQ204" s="289">
        <f>+US!AQ88</f>
        <v>472.10919474021023</v>
      </c>
      <c r="AR204" s="289">
        <f>+US!AR88</f>
        <v>487.4509317271955</v>
      </c>
      <c r="AS204" s="289">
        <f>+US!AS88</f>
        <v>503.09621091188063</v>
      </c>
      <c r="AT204" s="289">
        <f>+US!AT88</f>
        <v>519.05832204549222</v>
      </c>
      <c r="AU204" s="289">
        <f>+US!AU88</f>
        <v>535.35030618568385</v>
      </c>
      <c r="AV204" s="289">
        <f>+US!AV88</f>
        <v>551.98490744858623</v>
      </c>
      <c r="AW204" s="289">
        <f>+US!AW88</f>
        <v>568.97454666543649</v>
      </c>
      <c r="AX204" s="289">
        <f>+US!AX88</f>
        <v>586.33131065279088</v>
      </c>
      <c r="AY204" s="289">
        <f>+US!AY88</f>
        <v>604.06695201325249</v>
      </c>
      <c r="AZ204" s="289">
        <f>+US!AZ88</f>
        <v>622.19289556392459</v>
      </c>
      <c r="BA204" s="289">
        <f>+US!BA88</f>
        <v>640.72024850083164</v>
      </c>
      <c r="BB204" s="289">
        <f>+US!BB88</f>
        <v>659.6598122168939</v>
      </c>
      <c r="BC204" s="289">
        <f>+US!BC88</f>
        <v>679.02209431274207</v>
      </c>
      <c r="BD204" s="289">
        <f>+US!BD88</f>
        <v>698.81731980390066</v>
      </c>
      <c r="BE204" s="289">
        <f>+US!BE88</f>
        <v>719.05544086707903</v>
      </c>
      <c r="BF204" s="289">
        <f>+US!BF88</f>
        <v>739.74614471157929</v>
      </c>
      <c r="BG204" s="289">
        <f>+US!BG88</f>
        <v>760.89885933310927</v>
      </c>
      <c r="BH204" s="289">
        <f>+US!BH88</f>
        <v>782.52275702541442</v>
      </c>
      <c r="BI204" s="289">
        <f>+US!BI88</f>
        <v>782.52275702541442</v>
      </c>
    </row>
    <row r="205" spans="1:61" s="288" customFormat="1" ht="14.6">
      <c r="A205" s="288" t="s">
        <v>105</v>
      </c>
      <c r="B205" s="289">
        <f>+EU!B88</f>
        <v>21.921925291394633</v>
      </c>
      <c r="C205" s="289">
        <f>+EU!C88</f>
        <v>25.550812096926773</v>
      </c>
      <c r="D205" s="289">
        <f>+EU!D88</f>
        <v>31.808453656147456</v>
      </c>
      <c r="E205" s="289">
        <f>+EU!E88</f>
        <v>38.273925847154558</v>
      </c>
      <c r="F205" s="289">
        <f>+EU!F88</f>
        <v>45.067693193242484</v>
      </c>
      <c r="G205" s="289">
        <f>+EU!G88</f>
        <v>52.238972636571219</v>
      </c>
      <c r="H205" s="289">
        <f>+EU!H88</f>
        <v>59.724034949997503</v>
      </c>
      <c r="I205" s="289">
        <f>+EU!I88</f>
        <v>67.471376085469558</v>
      </c>
      <c r="J205" s="289">
        <f>+EU!J88</f>
        <v>75.464018605162948</v>
      </c>
      <c r="K205" s="289">
        <f>+EU!K88</f>
        <v>83.187442664390431</v>
      </c>
      <c r="L205" s="289">
        <f>+EU!L88</f>
        <v>91.128399623880966</v>
      </c>
      <c r="M205" s="289">
        <f>+EU!M88</f>
        <v>98.53150181902258</v>
      </c>
      <c r="N205" s="289">
        <f>+EU!N88</f>
        <v>107.97825425509409</v>
      </c>
      <c r="O205" s="289">
        <f>+EU!O88</f>
        <v>117.02729121190391</v>
      </c>
      <c r="P205" s="289">
        <f>+EU!P88</f>
        <v>125.84001726800734</v>
      </c>
      <c r="Q205" s="289">
        <f>+EU!Q88</f>
        <v>134.49772112457839</v>
      </c>
      <c r="R205" s="289">
        <f>+EU!R88</f>
        <v>143.03971935237757</v>
      </c>
      <c r="S205" s="289">
        <f>+EU!S88</f>
        <v>151.48316282856157</v>
      </c>
      <c r="T205" s="289">
        <f>+EU!T88</f>
        <v>159.83416324205828</v>
      </c>
      <c r="U205" s="289">
        <f>+EU!U88</f>
        <v>168.09403860985745</v>
      </c>
      <c r="V205" s="289">
        <f>+EU!V88</f>
        <v>176.21249301685998</v>
      </c>
      <c r="W205" s="289">
        <f>+EU!W88</f>
        <v>184.20451082050405</v>
      </c>
      <c r="X205" s="289">
        <f>+EU!X88</f>
        <v>192.1326941004439</v>
      </c>
      <c r="Y205" s="289">
        <f>+EU!Y88</f>
        <v>199.98570738694082</v>
      </c>
      <c r="Z205" s="289">
        <f>+EU!Z88</f>
        <v>207.76226265047623</v>
      </c>
      <c r="AA205" s="289">
        <f>+EU!AA88</f>
        <v>215.48427262227816</v>
      </c>
      <c r="AB205" s="289">
        <f>+EU!AB88</f>
        <v>223.233597031317</v>
      </c>
      <c r="AC205" s="289">
        <f>+EU!AC88</f>
        <v>231.64806959802308</v>
      </c>
      <c r="AD205" s="289">
        <f>+EU!AD88</f>
        <v>240.45306783509596</v>
      </c>
      <c r="AE205" s="289">
        <f>+EU!AE88</f>
        <v>249.57643667858216</v>
      </c>
      <c r="AF205" s="289">
        <f>+EU!AF88</f>
        <v>259.19724524938414</v>
      </c>
      <c r="AG205" s="289">
        <f>+EU!AG88</f>
        <v>269.18601029455766</v>
      </c>
      <c r="AH205" s="289">
        <f>+EU!AH88</f>
        <v>279.20100101545376</v>
      </c>
      <c r="AI205" s="289">
        <f>+EU!AI88</f>
        <v>289.28021538538576</v>
      </c>
      <c r="AJ205" s="289">
        <f>+EU!AJ88</f>
        <v>299.4456866238703</v>
      </c>
      <c r="AK205" s="289">
        <f>+EU!AK88</f>
        <v>309.71055602728939</v>
      </c>
      <c r="AL205" s="289">
        <f>+EU!AL88</f>
        <v>320.08465939109294</v>
      </c>
      <c r="AM205" s="289">
        <f>+EU!AM88</f>
        <v>330.57704175597223</v>
      </c>
      <c r="AN205" s="289">
        <f>+EU!AN88</f>
        <v>341.19693775868745</v>
      </c>
      <c r="AO205" s="289">
        <f>+EU!AO88</f>
        <v>351.95403424610566</v>
      </c>
      <c r="AP205" s="289">
        <f>+EU!AP88</f>
        <v>362.85842750676551</v>
      </c>
      <c r="AQ205" s="289">
        <f>+EU!AQ88</f>
        <v>373.92047517762887</v>
      </c>
      <c r="AR205" s="289">
        <f>+EU!AR88</f>
        <v>385.15063375708064</v>
      </c>
      <c r="AS205" s="289">
        <f>+EU!AS88</f>
        <v>396.55931823062303</v>
      </c>
      <c r="AT205" s="289">
        <f>+EU!AT88</f>
        <v>408.15679440621182</v>
      </c>
      <c r="AU205" s="289">
        <f>+EU!AU88</f>
        <v>419.95310315946961</v>
      </c>
      <c r="AV205" s="289">
        <f>+EU!AV88</f>
        <v>431.95801152632316</v>
      </c>
      <c r="AW205" s="289">
        <f>+EU!AW88</f>
        <v>444.18098463944438</v>
      </c>
      <c r="AX205" s="289">
        <f>+EU!AX88</f>
        <v>456.63117296801721</v>
      </c>
      <c r="AY205" s="289">
        <f>+EU!AY88</f>
        <v>469.31741026126787</v>
      </c>
      <c r="AZ205" s="289">
        <f>+EU!AZ88</f>
        <v>482.24821859472434</v>
      </c>
      <c r="BA205" s="289">
        <f>+EU!BA88</f>
        <v>495.43181780532069</v>
      </c>
      <c r="BB205" s="289">
        <f>+EU!BB88</f>
        <v>508.87613732714686</v>
      </c>
      <c r="BC205" s="289">
        <f>+EU!BC88</f>
        <v>522.58882900606773</v>
      </c>
      <c r="BD205" s="289">
        <f>+EU!BD88</f>
        <v>536.57727990042895</v>
      </c>
      <c r="BE205" s="289">
        <f>+EU!BE88</f>
        <v>550.84862439312087</v>
      </c>
      <c r="BF205" s="289">
        <f>+EU!BF88</f>
        <v>565.40975517208722</v>
      </c>
      <c r="BG205" s="289">
        <f>+EU!BG88</f>
        <v>580.26733280281428</v>
      </c>
      <c r="BH205" s="289">
        <f>+EU!BH88</f>
        <v>595.42779373399264</v>
      </c>
      <c r="BI205" s="289">
        <f>+EU!BI88</f>
        <v>595.42779373399264</v>
      </c>
    </row>
    <row r="206" spans="1:61" s="288" customFormat="1" ht="14.6">
      <c r="A206" s="288" t="s">
        <v>51</v>
      </c>
      <c r="B206" s="289">
        <f>+Japan!B88</f>
        <v>25.678620699718305</v>
      </c>
      <c r="C206" s="289">
        <f>+Japan!C88</f>
        <v>28.717810997957457</v>
      </c>
      <c r="D206" s="289">
        <f>+Japan!D88</f>
        <v>35.44337022178339</v>
      </c>
      <c r="E206" s="289">
        <f>+Japan!E88</f>
        <v>42.548012583882951</v>
      </c>
      <c r="F206" s="289">
        <f>+Japan!F88</f>
        <v>48.031015075733173</v>
      </c>
      <c r="G206" s="289">
        <f>+Japan!G88</f>
        <v>54.788921690665688</v>
      </c>
      <c r="H206" s="289">
        <f>+Japan!H88</f>
        <v>62.25734893004757</v>
      </c>
      <c r="I206" s="289">
        <f>+Japan!I88</f>
        <v>69.958525805763301</v>
      </c>
      <c r="J206" s="289">
        <f>+Japan!J88</f>
        <v>77.879030442779907</v>
      </c>
      <c r="K206" s="289">
        <f>+Japan!K88</f>
        <v>85.305759077103062</v>
      </c>
      <c r="L206" s="289">
        <f>+Japan!L88</f>
        <v>93.005029273691363</v>
      </c>
      <c r="M206" s="289">
        <f>+Japan!M88</f>
        <v>99.868105657091405</v>
      </c>
      <c r="N206" s="289">
        <f>+Japan!N88</f>
        <v>109.58935303654603</v>
      </c>
      <c r="O206" s="289">
        <f>+Japan!O88</f>
        <v>118.83857390866858</v>
      </c>
      <c r="P206" s="289">
        <f>+Japan!P88</f>
        <v>127.84136619826137</v>
      </c>
      <c r="Q206" s="289">
        <f>+Japan!Q88</f>
        <v>136.7202525103834</v>
      </c>
      <c r="R206" s="289">
        <f>+Japan!R88</f>
        <v>145.54150112480136</v>
      </c>
      <c r="S206" s="289">
        <f>+Japan!S88</f>
        <v>154.34096210422683</v>
      </c>
      <c r="T206" s="289">
        <f>+Japan!T88</f>
        <v>163.1385703821112</v>
      </c>
      <c r="U206" s="289">
        <f>+Japan!U88</f>
        <v>171.94651585497022</v>
      </c>
      <c r="V206" s="289">
        <f>+Japan!V88</f>
        <v>180.74305518788501</v>
      </c>
      <c r="W206" s="289">
        <f>+Japan!W88</f>
        <v>189.54505124166323</v>
      </c>
      <c r="X206" s="289">
        <f>+Japan!X88</f>
        <v>198.39808990598709</v>
      </c>
      <c r="Y206" s="289">
        <f>+Japan!Y88</f>
        <v>207.30275406333905</v>
      </c>
      <c r="Z206" s="289">
        <f>+Japan!Z88</f>
        <v>216.26726478687141</v>
      </c>
      <c r="AA206" s="289">
        <f>+Japan!AA88</f>
        <v>225.32153344647705</v>
      </c>
      <c r="AB206" s="289">
        <f>+Japan!AB88</f>
        <v>234.53975900226712</v>
      </c>
      <c r="AC206" s="289">
        <f>+Japan!AC88</f>
        <v>244.60191328534532</v>
      </c>
      <c r="AD206" s="289">
        <f>+Japan!AD88</f>
        <v>255.20305695835799</v>
      </c>
      <c r="AE206" s="289">
        <f>+Japan!AE88</f>
        <v>266.26663356912411</v>
      </c>
      <c r="AF206" s="289">
        <f>+Japan!AF88</f>
        <v>277.98100562041782</v>
      </c>
      <c r="AG206" s="289">
        <f>+Japan!AG88</f>
        <v>290.20167373814343</v>
      </c>
      <c r="AH206" s="289">
        <f>+Japan!AH88</f>
        <v>302.56098851463196</v>
      </c>
      <c r="AI206" s="289">
        <f>+Japan!AI88</f>
        <v>315.10682248380937</v>
      </c>
      <c r="AJ206" s="289">
        <f>+Japan!AJ88</f>
        <v>327.86693323247317</v>
      </c>
      <c r="AK206" s="289">
        <f>+Japan!AK88</f>
        <v>340.86026936528566</v>
      </c>
      <c r="AL206" s="289">
        <f>+Japan!AL88</f>
        <v>354.10276395619098</v>
      </c>
      <c r="AM206" s="289">
        <f>+Japan!AM88</f>
        <v>367.60994256861653</v>
      </c>
      <c r="AN206" s="289">
        <f>+Japan!AN88</f>
        <v>381.39794439484245</v>
      </c>
      <c r="AO206" s="289">
        <f>+Japan!AO88</f>
        <v>395.48379406676202</v>
      </c>
      <c r="AP206" s="289">
        <f>+Japan!AP88</f>
        <v>409.88535206490064</v>
      </c>
      <c r="AQ206" s="289">
        <f>+Japan!AQ88</f>
        <v>424.62115407896556</v>
      </c>
      <c r="AR206" s="289">
        <f>+Japan!AR88</f>
        <v>439.71023632153748</v>
      </c>
      <c r="AS206" s="289">
        <f>+Japan!AS88</f>
        <v>455.17198642055058</v>
      </c>
      <c r="AT206" s="289">
        <f>+Japan!AT88</f>
        <v>471.02603173550307</v>
      </c>
      <c r="AU206" s="289">
        <f>+Japan!AU88</f>
        <v>487.29216446377836</v>
      </c>
      <c r="AV206" s="289">
        <f>+Japan!AV88</f>
        <v>503.99029808466003</v>
      </c>
      <c r="AW206" s="289">
        <f>+Japan!AW88</f>
        <v>521.14044851610822</v>
      </c>
      <c r="AX206" s="289">
        <f>+Japan!AX88</f>
        <v>538.76273377688949</v>
      </c>
      <c r="AY206" s="289">
        <f>+Japan!AY88</f>
        <v>556.87738693790311</v>
      </c>
      <c r="AZ206" s="289">
        <f>+Japan!AZ88</f>
        <v>575.50477823697929</v>
      </c>
      <c r="BA206" s="289">
        <f>+Japan!BA88</f>
        <v>594.66544322109678</v>
      </c>
      <c r="BB206" s="289">
        <f>+Japan!BB88</f>
        <v>614.38011460277858</v>
      </c>
      <c r="BC206" s="289">
        <f>+Japan!BC88</f>
        <v>634.66975616838033</v>
      </c>
      <c r="BD206" s="289">
        <f>+Japan!BD88</f>
        <v>655.55559757479648</v>
      </c>
      <c r="BE206" s="289">
        <f>+Japan!BE88</f>
        <v>677.05916924468045</v>
      </c>
      <c r="BF206" s="289">
        <f>+Japan!BF88</f>
        <v>699.20233684503637</v>
      </c>
      <c r="BG206" s="289">
        <f>+Japan!BG88</f>
        <v>722.00733503286494</v>
      </c>
      <c r="BH206" s="289">
        <f>+Japan!BH88</f>
        <v>745.49680029306944</v>
      </c>
      <c r="BI206" s="289">
        <f>+Japan!BI88</f>
        <v>745.49680029306944</v>
      </c>
    </row>
    <row r="207" spans="1:61" s="288" customFormat="1" ht="14.6">
      <c r="A207" s="288" t="s">
        <v>52</v>
      </c>
      <c r="B207" s="289">
        <f>+Russia!B88</f>
        <v>9.5862577620326217</v>
      </c>
      <c r="C207" s="289">
        <f>+Russia!C88</f>
        <v>13.193300654639984</v>
      </c>
      <c r="D207" s="289">
        <f>+Russia!D88</f>
        <v>16.947206687093139</v>
      </c>
      <c r="E207" s="289">
        <f>+Russia!E88</f>
        <v>20.915250280886145</v>
      </c>
      <c r="F207" s="289">
        <f>+Russia!F88</f>
        <v>25.15292703553234</v>
      </c>
      <c r="G207" s="289">
        <f>+Russia!G88</f>
        <v>29.781925252416642</v>
      </c>
      <c r="H207" s="289">
        <f>+Russia!H88</f>
        <v>34.821360263234084</v>
      </c>
      <c r="I207" s="289">
        <f>+Russia!I88</f>
        <v>40.154140268270311</v>
      </c>
      <c r="J207" s="289">
        <f>+Russia!J88</f>
        <v>45.762529104473337</v>
      </c>
      <c r="K207" s="289">
        <f>+Russia!K88</f>
        <v>51.097726932054854</v>
      </c>
      <c r="L207" s="289">
        <f>+Russia!L88</f>
        <v>56.621275525027407</v>
      </c>
      <c r="M207" s="289">
        <f>+Russia!M88</f>
        <v>62.13248291816172</v>
      </c>
      <c r="N207" s="289">
        <f>+Russia!N88</f>
        <v>69.113572288235787</v>
      </c>
      <c r="O207" s="289">
        <f>+Russia!O88</f>
        <v>75.984887352754413</v>
      </c>
      <c r="P207" s="289">
        <f>+Russia!P88</f>
        <v>82.833855512565393</v>
      </c>
      <c r="Q207" s="289">
        <f>+Russia!Q88</f>
        <v>89.704140539503555</v>
      </c>
      <c r="R207" s="289">
        <f>+Russia!R88</f>
        <v>96.615736411056403</v>
      </c>
      <c r="S207" s="289">
        <f>+Russia!S88</f>
        <v>103.57638079543746</v>
      </c>
      <c r="T207" s="289">
        <f>+Russia!T88</f>
        <v>110.58804049416845</v>
      </c>
      <c r="U207" s="289">
        <f>+Russia!U88</f>
        <v>117.65057362128502</v>
      </c>
      <c r="V207" s="289">
        <f>+Russia!V88</f>
        <v>124.82289284293356</v>
      </c>
      <c r="W207" s="289">
        <f>+Russia!W88</f>
        <v>132.08551986172301</v>
      </c>
      <c r="X207" s="289">
        <f>+Russia!X88</f>
        <v>139.36240570037418</v>
      </c>
      <c r="Y207" s="289">
        <f>+Russia!Y88</f>
        <v>146.67314365095146</v>
      </c>
      <c r="Z207" s="289">
        <f>+Russia!Z88</f>
        <v>154.03285680060986</v>
      </c>
      <c r="AA207" s="289">
        <f>+Russia!AA88</f>
        <v>161.46162105428556</v>
      </c>
      <c r="AB207" s="289">
        <f>+Russia!AB88</f>
        <v>168.97737368609916</v>
      </c>
      <c r="AC207" s="289">
        <f>+Russia!AC88</f>
        <v>176.98943874150976</v>
      </c>
      <c r="AD207" s="289">
        <f>+Russia!AD88</f>
        <v>185.31101081878396</v>
      </c>
      <c r="AE207" s="289">
        <f>+Russia!AE88</f>
        <v>193.90747545165786</v>
      </c>
      <c r="AF207" s="289">
        <f>+Russia!AF88</f>
        <v>202.91570993580021</v>
      </c>
      <c r="AG207" s="289">
        <f>+Russia!AG88</f>
        <v>212.25369776546853</v>
      </c>
      <c r="AH207" s="289">
        <f>+Russia!AH88</f>
        <v>221.69094439314784</v>
      </c>
      <c r="AI207" s="289">
        <f>+Russia!AI88</f>
        <v>231.26643681541481</v>
      </c>
      <c r="AJ207" s="289">
        <f>+Russia!AJ88</f>
        <v>241.00421683258946</v>
      </c>
      <c r="AK207" s="289">
        <f>+Russia!AK88</f>
        <v>250.92138159264704</v>
      </c>
      <c r="AL207" s="289">
        <f>+Russia!AL88</f>
        <v>261.03217457247212</v>
      </c>
      <c r="AM207" s="289">
        <f>+Russia!AM88</f>
        <v>271.34995505648897</v>
      </c>
      <c r="AN207" s="289">
        <f>+Russia!AN88</f>
        <v>281.88807557933427</v>
      </c>
      <c r="AO207" s="289">
        <f>+Russia!AO88</f>
        <v>292.66021724280756</v>
      </c>
      <c r="AP207" s="289">
        <f>+Russia!AP88</f>
        <v>303.68047138314785</v>
      </c>
      <c r="AQ207" s="289">
        <f>+Russia!AQ88</f>
        <v>314.9633148830568</v>
      </c>
      <c r="AR207" s="289">
        <f>+Russia!AR88</f>
        <v>326.52355127317406</v>
      </c>
      <c r="AS207" s="289">
        <f>+Russia!AS88</f>
        <v>338.37625058503636</v>
      </c>
      <c r="AT207" s="289">
        <f>+Russia!AT88</f>
        <v>350.53670109389731</v>
      </c>
      <c r="AU207" s="289">
        <f>+Russia!AU88</f>
        <v>363.02037651701005</v>
      </c>
      <c r="AV207" s="289">
        <f>+Russia!AV88</f>
        <v>375.84291796673148</v>
      </c>
      <c r="AW207" s="289">
        <f>+Russia!AW88</f>
        <v>389.02012834981161</v>
      </c>
      <c r="AX207" s="289">
        <f>+Russia!AX88</f>
        <v>402.56797656091351</v>
      </c>
      <c r="AY207" s="289">
        <f>+Russia!AY88</f>
        <v>416.50260902409912</v>
      </c>
      <c r="AZ207" s="289">
        <f>+Russia!AZ88</f>
        <v>430.84036653601555</v>
      </c>
      <c r="BA207" s="289">
        <f>+Russia!BA88</f>
        <v>445.59780479280045</v>
      </c>
      <c r="BB207" s="289">
        <f>+Russia!BB88</f>
        <v>460.7917173692573</v>
      </c>
      <c r="BC207" s="289">
        <f>+Russia!BC88</f>
        <v>476.4391602406954</v>
      </c>
      <c r="BD207" s="289">
        <f>+Russia!BD88</f>
        <v>492.55747719362699</v>
      </c>
      <c r="BE207" s="289">
        <f>+Russia!BE88</f>
        <v>509.16432566877</v>
      </c>
      <c r="BF207" s="289">
        <f>+Russia!BF88</f>
        <v>526.27770272862278</v>
      </c>
      <c r="BG207" s="289">
        <f>+Russia!BG88</f>
        <v>543.91597095219777</v>
      </c>
      <c r="BH207" s="289">
        <f>+Russia!BH88</f>
        <v>562.09788414002446</v>
      </c>
      <c r="BI207" s="289">
        <f>+Russia!BI88</f>
        <v>562.09788414002446</v>
      </c>
    </row>
    <row r="208" spans="1:61" s="288" customFormat="1" ht="14.6">
      <c r="A208" s="288" t="s">
        <v>53</v>
      </c>
      <c r="B208" s="289">
        <f>+Eurasia!B88</f>
        <v>4.1638149162040827</v>
      </c>
      <c r="C208" s="289">
        <f>+Eurasia!C88</f>
        <v>5.3590575654129946</v>
      </c>
      <c r="D208" s="289">
        <f>+Eurasia!D88</f>
        <v>7.5263262940083839</v>
      </c>
      <c r="E208" s="289">
        <f>+Eurasia!E88</f>
        <v>10.08234874144639</v>
      </c>
      <c r="F208" s="289">
        <f>+Eurasia!F88</f>
        <v>13.063742891205788</v>
      </c>
      <c r="G208" s="289">
        <f>+Eurasia!G88</f>
        <v>16.499446494296954</v>
      </c>
      <c r="H208" s="289">
        <f>+Eurasia!H88</f>
        <v>20.417450518459177</v>
      </c>
      <c r="I208" s="289">
        <f>+Eurasia!I88</f>
        <v>24.777378942846251</v>
      </c>
      <c r="J208" s="289">
        <f>+Eurasia!J88</f>
        <v>29.563623069989767</v>
      </c>
      <c r="K208" s="289">
        <f>+Eurasia!K88</f>
        <v>34.531603502744808</v>
      </c>
      <c r="L208" s="289">
        <f>+Eurasia!L88</f>
        <v>39.843761074175042</v>
      </c>
      <c r="M208" s="289">
        <f>+Eurasia!M88</f>
        <v>45.419453813676284</v>
      </c>
      <c r="N208" s="289">
        <f>+Eurasia!N88</f>
        <v>51.896387583846924</v>
      </c>
      <c r="O208" s="289">
        <f>+Eurasia!O88</f>
        <v>58.541874985835214</v>
      </c>
      <c r="P208" s="289">
        <f>+Eurasia!P88</f>
        <v>65.363443442955074</v>
      </c>
      <c r="Q208" s="289">
        <f>+Eurasia!Q88</f>
        <v>72.352848662847961</v>
      </c>
      <c r="R208" s="289">
        <f>+Eurasia!R88</f>
        <v>79.49412100255816</v>
      </c>
      <c r="S208" s="289">
        <f>+Eurasia!S88</f>
        <v>86.76844821137648</v>
      </c>
      <c r="T208" s="289">
        <f>+Eurasia!T88</f>
        <v>94.157113127308548</v>
      </c>
      <c r="U208" s="289">
        <f>+Eurasia!U88</f>
        <v>101.64322824666489</v>
      </c>
      <c r="V208" s="289">
        <f>+Eurasia!V88</f>
        <v>109.12495555230147</v>
      </c>
      <c r="W208" s="289">
        <f>+Eurasia!W88</f>
        <v>116.61661767561498</v>
      </c>
      <c r="X208" s="289">
        <f>+Eurasia!X88</f>
        <v>124.22400253817226</v>
      </c>
      <c r="Y208" s="289">
        <f>+Eurasia!Y88</f>
        <v>131.91929108286482</v>
      </c>
      <c r="Z208" s="289">
        <f>+Eurasia!Z88</f>
        <v>139.68900796202939</v>
      </c>
      <c r="AA208" s="289">
        <f>+Eurasia!AA88</f>
        <v>147.53698683903281</v>
      </c>
      <c r="AB208" s="289">
        <f>+Eurasia!AB88</f>
        <v>155.52413773084643</v>
      </c>
      <c r="AC208" s="289">
        <f>+Eurasia!AC88</f>
        <v>163.94888446310006</v>
      </c>
      <c r="AD208" s="289">
        <f>+Eurasia!AD88</f>
        <v>172.6899380906911</v>
      </c>
      <c r="AE208" s="289">
        <f>+Eurasia!AE88</f>
        <v>181.71038389442845</v>
      </c>
      <c r="AF208" s="289">
        <f>+Eurasia!AF88</f>
        <v>191.12894516554829</v>
      </c>
      <c r="AG208" s="289">
        <f>+Eurasia!AG88</f>
        <v>200.8661815147083</v>
      </c>
      <c r="AH208" s="289">
        <f>+Eurasia!AH88</f>
        <v>210.70557555081749</v>
      </c>
      <c r="AI208" s="289">
        <f>+Eurasia!AI88</f>
        <v>220.67873264552472</v>
      </c>
      <c r="AJ208" s="289">
        <f>+Eurasia!AJ88</f>
        <v>230.80523657600571</v>
      </c>
      <c r="AK208" s="289">
        <f>+Eurasia!AK88</f>
        <v>241.09962754059859</v>
      </c>
      <c r="AL208" s="289">
        <f>+Eurasia!AL88</f>
        <v>251.57486132440314</v>
      </c>
      <c r="AM208" s="289">
        <f>+Eurasia!AM88</f>
        <v>262.2438859114327</v>
      </c>
      <c r="AN208" s="289">
        <f>+Eurasia!AN88</f>
        <v>273.12026489654016</v>
      </c>
      <c r="AO208" s="289">
        <f>+Eurasia!AO88</f>
        <v>284.21834213772723</v>
      </c>
      <c r="AP208" s="289">
        <f>+Eurasia!AP88</f>
        <v>295.55320480714283</v>
      </c>
      <c r="AQ208" s="289">
        <f>+Eurasia!AQ88</f>
        <v>307.14057399832518</v>
      </c>
      <c r="AR208" s="289">
        <f>+Eurasia!AR88</f>
        <v>318.99668418388183</v>
      </c>
      <c r="AS208" s="289">
        <f>+Eurasia!AS88</f>
        <v>331.13817773612573</v>
      </c>
      <c r="AT208" s="289">
        <f>+Eurasia!AT88</f>
        <v>343.58202326498429</v>
      </c>
      <c r="AU208" s="289">
        <f>+Eurasia!AU88</f>
        <v>356.34545836339026</v>
      </c>
      <c r="AV208" s="289">
        <f>+Eurasia!AV88</f>
        <v>369.44595395637151</v>
      </c>
      <c r="AW208" s="289">
        <f>+Eurasia!AW88</f>
        <v>382.90119640652648</v>
      </c>
      <c r="AX208" s="289">
        <f>+Eurasia!AX88</f>
        <v>396.72908356759518</v>
      </c>
      <c r="AY208" s="289">
        <f>+Eurasia!AY88</f>
        <v>410.94773145387495</v>
      </c>
      <c r="AZ208" s="289">
        <f>+Eurasia!AZ88</f>
        <v>425.57548879160964</v>
      </c>
      <c r="BA208" s="289">
        <f>+Eurasia!BA88</f>
        <v>440.63095729663428</v>
      </c>
      <c r="BB208" s="289">
        <f>+Eurasia!BB88</f>
        <v>456.13301602481283</v>
      </c>
      <c r="BC208" s="289">
        <f>+Eurasia!BC88</f>
        <v>472.10084855430131</v>
      </c>
      <c r="BD208" s="289">
        <f>+Eurasia!BD88</f>
        <v>488.55397208619775</v>
      </c>
      <c r="BE208" s="289">
        <f>+Eurasia!BE88</f>
        <v>505.51226780446478</v>
      </c>
      <c r="BF208" s="289">
        <f>+Eurasia!BF88</f>
        <v>522.99601203037537</v>
      </c>
      <c r="BG208" s="289">
        <f>+Eurasia!BG88</f>
        <v>541.02590785346661</v>
      </c>
      <c r="BH208" s="289">
        <f>+Eurasia!BH88</f>
        <v>559.62311703060004</v>
      </c>
      <c r="BI208" s="289">
        <f>+Eurasia!BI88</f>
        <v>559.62311703060004</v>
      </c>
    </row>
    <row r="209" spans="1:61" s="288" customFormat="1" ht="14.6">
      <c r="A209" s="288" t="s">
        <v>54</v>
      </c>
      <c r="B209" s="289">
        <f>+China!B88</f>
        <v>2.6244810885327876</v>
      </c>
      <c r="C209" s="289">
        <f>+China!C88</f>
        <v>6.6209828152248367</v>
      </c>
      <c r="D209" s="289">
        <f>+China!D88</f>
        <v>9.1121729865851968</v>
      </c>
      <c r="E209" s="289">
        <f>+China!E88</f>
        <v>11.970541906181445</v>
      </c>
      <c r="F209" s="289">
        <f>+China!F88</f>
        <v>15.202369039578219</v>
      </c>
      <c r="G209" s="289">
        <f>+China!G88</f>
        <v>18.785587608073776</v>
      </c>
      <c r="H209" s="289">
        <f>+China!H88</f>
        <v>22.796839287890251</v>
      </c>
      <c r="I209" s="289">
        <f>+China!I88</f>
        <v>27.161107527460487</v>
      </c>
      <c r="J209" s="289">
        <f>+China!J88</f>
        <v>31.865057706583251</v>
      </c>
      <c r="K209" s="289">
        <f>+China!K88</f>
        <v>36.534460064466671</v>
      </c>
      <c r="L209" s="289">
        <f>+China!L88</f>
        <v>41.205920852313696</v>
      </c>
      <c r="M209" s="289">
        <f>+China!M88</f>
        <v>46.939371001882755</v>
      </c>
      <c r="N209" s="289">
        <f>+China!N88</f>
        <v>52.16169810777707</v>
      </c>
      <c r="O209" s="289">
        <f>+China!O88</f>
        <v>57.476174567738902</v>
      </c>
      <c r="P209" s="289">
        <f>+China!P88</f>
        <v>62.804032530372034</v>
      </c>
      <c r="Q209" s="289">
        <f>+China!Q88</f>
        <v>68.081389455290662</v>
      </c>
      <c r="R209" s="289">
        <f>+China!R88</f>
        <v>73.253880796943889</v>
      </c>
      <c r="S209" s="289">
        <f>+China!S88</f>
        <v>78.274922279907472</v>
      </c>
      <c r="T209" s="289">
        <f>+China!T88</f>
        <v>83.104625922021825</v>
      </c>
      <c r="U209" s="289">
        <f>+China!U88</f>
        <v>87.709084906923636</v>
      </c>
      <c r="V209" s="289">
        <f>+China!V88</f>
        <v>91.987972716089416</v>
      </c>
      <c r="W209" s="289">
        <f>+China!W88</f>
        <v>95.935620545028399</v>
      </c>
      <c r="X209" s="289">
        <f>+China!X88</f>
        <v>99.61820517144983</v>
      </c>
      <c r="Y209" s="289">
        <f>+China!Y88</f>
        <v>103.00175707607538</v>
      </c>
      <c r="Z209" s="289">
        <f>+China!Z88</f>
        <v>106.06375729908545</v>
      </c>
      <c r="AA209" s="289">
        <f>+China!AA88</f>
        <v>108.79814628256126</v>
      </c>
      <c r="AB209" s="289">
        <f>+China!AB88</f>
        <v>111.23832284972298</v>
      </c>
      <c r="AC209" s="289">
        <f>+China!AC88</f>
        <v>113.69758357393339</v>
      </c>
      <c r="AD209" s="289">
        <f>+China!AD88</f>
        <v>116.06310085095353</v>
      </c>
      <c r="AE209" s="289">
        <f>+China!AE88</f>
        <v>118.31398498101782</v>
      </c>
      <c r="AF209" s="289">
        <f>+China!AF88</f>
        <v>120.55469243462386</v>
      </c>
      <c r="AG209" s="289">
        <f>+China!AG88</f>
        <v>122.74858052329984</v>
      </c>
      <c r="AH209" s="289">
        <f>+China!AH88</f>
        <v>124.74877843318652</v>
      </c>
      <c r="AI209" s="289">
        <f>+China!AI88</f>
        <v>126.56791309495172</v>
      </c>
      <c r="AJ209" s="289">
        <f>+China!AJ88</f>
        <v>128.21627329975638</v>
      </c>
      <c r="AK209" s="289">
        <f>+China!AK88</f>
        <v>129.69874694018378</v>
      </c>
      <c r="AL209" s="289">
        <f>+China!AL88</f>
        <v>131.01767229845072</v>
      </c>
      <c r="AM209" s="289">
        <f>+China!AM88</f>
        <v>132.1743387259294</v>
      </c>
      <c r="AN209" s="289">
        <f>+China!AN88</f>
        <v>133.16966640741279</v>
      </c>
      <c r="AO209" s="289">
        <f>+China!AO88</f>
        <v>134.00450262831407</v>
      </c>
      <c r="AP209" s="289">
        <f>+China!AP88</f>
        <v>134.67975695350268</v>
      </c>
      <c r="AQ209" s="289">
        <f>+China!AQ88</f>
        <v>135.19648183429052</v>
      </c>
      <c r="AR209" s="289">
        <f>+China!AR88</f>
        <v>135.55594760256361</v>
      </c>
      <c r="AS209" s="289">
        <f>+China!AS88</f>
        <v>135.75973326810259</v>
      </c>
      <c r="AT209" s="289">
        <f>+China!AT88</f>
        <v>135.80984194802096</v>
      </c>
      <c r="AU209" s="289">
        <f>+China!AU88</f>
        <v>135.70884439234266</v>
      </c>
      <c r="AV209" s="289">
        <f>+China!AV88</f>
        <v>135.4600520434075</v>
      </c>
      <c r="AW209" s="289">
        <f>+China!AW88</f>
        <v>135.06772048492726</v>
      </c>
      <c r="AX209" s="289">
        <f>+China!AX88</f>
        <v>134.5372841197146</v>
      </c>
      <c r="AY209" s="289">
        <f>+China!AY88</f>
        <v>133.87562309946713</v>
      </c>
      <c r="AZ209" s="289">
        <f>+China!AZ88</f>
        <v>133.09136382066788</v>
      </c>
      <c r="BA209" s="289">
        <f>+China!BA88</f>
        <v>132.19521475893922</v>
      </c>
      <c r="BB209" s="289">
        <f>+China!BB88</f>
        <v>131.20034021471719</v>
      </c>
      <c r="BC209" s="289">
        <f>+China!BC88</f>
        <v>130.12277596884439</v>
      </c>
      <c r="BD209" s="289">
        <f>+China!BD88</f>
        <v>128.98189330448653</v>
      </c>
      <c r="BE209" s="289">
        <f>+China!BE88</f>
        <v>127.80092190142908</v>
      </c>
      <c r="BF209" s="289">
        <f>+China!BF88</f>
        <v>126.60754850254047</v>
      </c>
      <c r="BG209" s="289">
        <f>+China!BG88</f>
        <v>125.43461798718539</v>
      </c>
      <c r="BH209" s="289">
        <f>+China!BH88</f>
        <v>124.32097787686955</v>
      </c>
      <c r="BI209" s="289">
        <f>+China!BI88</f>
        <v>124.32097787686955</v>
      </c>
    </row>
    <row r="210" spans="1:61" s="288" customFormat="1" ht="14.6">
      <c r="A210" s="288" t="s">
        <v>55</v>
      </c>
      <c r="B210" s="289">
        <f>+India!B88</f>
        <v>1.5649188229167919</v>
      </c>
      <c r="C210" s="289">
        <f>+India!C88</f>
        <v>2.6694245469302165</v>
      </c>
      <c r="D210" s="289">
        <f>+India!D88</f>
        <v>3.9570049388163042</v>
      </c>
      <c r="E210" s="289">
        <f>+India!E88</f>
        <v>5.5533712522197289</v>
      </c>
      <c r="F210" s="289">
        <f>+India!F88</f>
        <v>7.5301002014415594</v>
      </c>
      <c r="G210" s="289">
        <f>+India!G88</f>
        <v>9.8695918082858078</v>
      </c>
      <c r="H210" s="289">
        <f>+India!H88</f>
        <v>12.558557142095083</v>
      </c>
      <c r="I210" s="289">
        <f>+India!I88</f>
        <v>15.621763838408445</v>
      </c>
      <c r="J210" s="289">
        <f>+India!J88</f>
        <v>19.051531733440314</v>
      </c>
      <c r="K210" s="289">
        <f>+India!K88</f>
        <v>22.835821166340789</v>
      </c>
      <c r="L210" s="289">
        <f>+India!L88</f>
        <v>26.953813385971912</v>
      </c>
      <c r="M210" s="289">
        <f>+India!M88</f>
        <v>31.349056706720482</v>
      </c>
      <c r="N210" s="289">
        <f>+India!N88</f>
        <v>36.183348637841732</v>
      </c>
      <c r="O210" s="289">
        <f>+India!O88</f>
        <v>41.234068078141156</v>
      </c>
      <c r="P210" s="289">
        <f>+India!P88</f>
        <v>46.477619335735575</v>
      </c>
      <c r="Q210" s="289">
        <f>+India!Q88</f>
        <v>51.88576376948312</v>
      </c>
      <c r="R210" s="289">
        <f>+India!R88</f>
        <v>57.42858943884255</v>
      </c>
      <c r="S210" s="289">
        <f>+India!S88</f>
        <v>63.076484979165294</v>
      </c>
      <c r="T210" s="289">
        <f>+India!T88</f>
        <v>68.801438073231353</v>
      </c>
      <c r="U210" s="289">
        <f>+India!U88</f>
        <v>74.577877229670676</v>
      </c>
      <c r="V210" s="289">
        <f>+India!V88</f>
        <v>80.188134323486892</v>
      </c>
      <c r="W210" s="289">
        <f>+India!W88</f>
        <v>85.667921544518492</v>
      </c>
      <c r="X210" s="289">
        <f>+India!X88</f>
        <v>91.253284994387315</v>
      </c>
      <c r="Y210" s="289">
        <f>+India!Y88</f>
        <v>96.879354006059259</v>
      </c>
      <c r="Z210" s="289">
        <f>+India!Z88</f>
        <v>102.50714214591336</v>
      </c>
      <c r="AA210" s="289">
        <f>+India!AA88</f>
        <v>108.12413975261123</v>
      </c>
      <c r="AB210" s="289">
        <f>+India!AB88</f>
        <v>113.78144175167125</v>
      </c>
      <c r="AC210" s="289">
        <f>+India!AC88</f>
        <v>119.8386152627243</v>
      </c>
      <c r="AD210" s="289">
        <f>+India!AD88</f>
        <v>126.13711757747284</v>
      </c>
      <c r="AE210" s="289">
        <f>+India!AE88</f>
        <v>132.62514244626823</v>
      </c>
      <c r="AF210" s="289">
        <f>+India!AF88</f>
        <v>139.35905115839751</v>
      </c>
      <c r="AG210" s="289">
        <f>+India!AG88</f>
        <v>146.26433968539868</v>
      </c>
      <c r="AH210" s="289">
        <f>+India!AH88</f>
        <v>153.17623788771414</v>
      </c>
      <c r="AI210" s="289">
        <f>+India!AI88</f>
        <v>160.10082127652421</v>
      </c>
      <c r="AJ210" s="289">
        <f>+India!AJ88</f>
        <v>167.0394696183771</v>
      </c>
      <c r="AK210" s="289">
        <f>+India!AK88</f>
        <v>173.9923558450476</v>
      </c>
      <c r="AL210" s="289">
        <f>+India!AL88</f>
        <v>180.96023949480264</v>
      </c>
      <c r="AM210" s="289">
        <f>+India!AM88</f>
        <v>187.94503878515297</v>
      </c>
      <c r="AN210" s="289">
        <f>+India!AN88</f>
        <v>194.94983570552566</v>
      </c>
      <c r="AO210" s="289">
        <f>+India!AO88</f>
        <v>201.97865237495148</v>
      </c>
      <c r="AP210" s="289">
        <f>+India!AP88</f>
        <v>209.03616487046691</v>
      </c>
      <c r="AQ210" s="289">
        <f>+India!AQ88</f>
        <v>216.12742989483203</v>
      </c>
      <c r="AR210" s="289">
        <f>+India!AR88</f>
        <v>223.25765325087349</v>
      </c>
      <c r="AS210" s="289">
        <f>+India!AS88</f>
        <v>230.43200658311545</v>
      </c>
      <c r="AT210" s="289">
        <f>+India!AT88</f>
        <v>237.65548887162217</v>
      </c>
      <c r="AU210" s="289">
        <f>+India!AU88</f>
        <v>244.93282552404261</v>
      </c>
      <c r="AV210" s="289">
        <f>+India!AV88</f>
        <v>252.26839730091527</v>
      </c>
      <c r="AW210" s="289">
        <f>+India!AW88</f>
        <v>259.66619200662313</v>
      </c>
      <c r="AX210" s="289">
        <f>+India!AX88</f>
        <v>267.12977302452236</v>
      </c>
      <c r="AY210" s="289">
        <f>+India!AY88</f>
        <v>274.66225996593687</v>
      </c>
      <c r="AZ210" s="289">
        <f>+India!AZ88</f>
        <v>282.26631776953747</v>
      </c>
      <c r="BA210" s="289">
        <f>+India!BA88</f>
        <v>289.94415147631196</v>
      </c>
      <c r="BB210" s="289">
        <f>+India!BB88</f>
        <v>297.69750461538092</v>
      </c>
      <c r="BC210" s="289">
        <f>+India!BC88</f>
        <v>305.52765968838713</v>
      </c>
      <c r="BD210" s="289">
        <f>+India!BD88</f>
        <v>313.43543966234824</v>
      </c>
      <c r="BE210" s="289">
        <f>+India!BE88</f>
        <v>321.42120969924082</v>
      </c>
      <c r="BF210" s="289">
        <f>+India!BF88</f>
        <v>329.48487858823125</v>
      </c>
      <c r="BG210" s="289">
        <f>+India!BG88</f>
        <v>337.62589952237369</v>
      </c>
      <c r="BH210" s="289">
        <f>+India!BH88</f>
        <v>345.84326999080838</v>
      </c>
      <c r="BI210" s="289">
        <f>+India!BI88</f>
        <v>345.84326999080838</v>
      </c>
    </row>
    <row r="211" spans="1:61" s="288" customFormat="1" ht="14.6">
      <c r="A211" s="288" t="s">
        <v>56</v>
      </c>
      <c r="B211" s="289">
        <f>+MidEast!B88</f>
        <v>6.2430772936210071</v>
      </c>
      <c r="C211" s="289">
        <f>+MidEast!C88</f>
        <v>8.6209180527694755</v>
      </c>
      <c r="D211" s="289">
        <f>+MidEast!D88</f>
        <v>11.376687010854047</v>
      </c>
      <c r="E211" s="289">
        <f>+MidEast!E88</f>
        <v>14.414851642474391</v>
      </c>
      <c r="F211" s="289">
        <f>+MidEast!F88</f>
        <v>17.833265255404804</v>
      </c>
      <c r="G211" s="289">
        <f>+MidEast!G88</f>
        <v>21.497388264259335</v>
      </c>
      <c r="H211" s="289">
        <f>+MidEast!H88</f>
        <v>25.375328522444637</v>
      </c>
      <c r="I211" s="289">
        <f>+MidEast!I88</f>
        <v>29.501186386698087</v>
      </c>
      <c r="J211" s="289">
        <f>+MidEast!J88</f>
        <v>33.854497936424004</v>
      </c>
      <c r="K211" s="289">
        <f>+MidEast!K88</f>
        <v>38.754045149499881</v>
      </c>
      <c r="L211" s="289">
        <f>+MidEast!L88</f>
        <v>44.011934881247505</v>
      </c>
      <c r="M211" s="289">
        <f>+MidEast!M88</f>
        <v>48.508034536649156</v>
      </c>
      <c r="N211" s="289">
        <f>+MidEast!N88</f>
        <v>54.107613027833736</v>
      </c>
      <c r="O211" s="289">
        <f>+MidEast!O88</f>
        <v>59.625369557831782</v>
      </c>
      <c r="P211" s="289">
        <f>+MidEast!P88</f>
        <v>65.115140099507627</v>
      </c>
      <c r="Q211" s="289">
        <f>+MidEast!Q88</f>
        <v>70.600486353887973</v>
      </c>
      <c r="R211" s="289">
        <f>+MidEast!R88</f>
        <v>76.089133787806986</v>
      </c>
      <c r="S211" s="289">
        <f>+MidEast!S88</f>
        <v>81.580953253072678</v>
      </c>
      <c r="T211" s="289">
        <f>+MidEast!T88</f>
        <v>87.072543652878593</v>
      </c>
      <c r="U211" s="289">
        <f>+MidEast!U88</f>
        <v>92.559846404614589</v>
      </c>
      <c r="V211" s="289">
        <f>+MidEast!V88</f>
        <v>97.817783231400426</v>
      </c>
      <c r="W211" s="289">
        <f>+MidEast!W88</f>
        <v>102.91456463323158</v>
      </c>
      <c r="X211" s="289">
        <f>+MidEast!X88</f>
        <v>108.13358523172865</v>
      </c>
      <c r="Y211" s="289">
        <f>+MidEast!Y88</f>
        <v>113.4159291026582</v>
      </c>
      <c r="Z211" s="289">
        <f>+MidEast!Z88</f>
        <v>118.73173720972102</v>
      </c>
      <c r="AA211" s="289">
        <f>+MidEast!AA88</f>
        <v>124.07891741317243</v>
      </c>
      <c r="AB211" s="289">
        <f>+MidEast!AB88</f>
        <v>129.490438962513</v>
      </c>
      <c r="AC211" s="289">
        <f>+MidEast!AC88</f>
        <v>135.400182354469</v>
      </c>
      <c r="AD211" s="289">
        <f>+MidEast!AD88</f>
        <v>141.61021238239826</v>
      </c>
      <c r="AE211" s="289">
        <f>+MidEast!AE88</f>
        <v>148.07151896391406</v>
      </c>
      <c r="AF211" s="289">
        <f>+MidEast!AF88</f>
        <v>154.84792127043272</v>
      </c>
      <c r="AG211" s="289">
        <f>+MidEast!AG88</f>
        <v>161.86850186784281</v>
      </c>
      <c r="AH211" s="289">
        <f>+MidEast!AH88</f>
        <v>168.97078458096038</v>
      </c>
      <c r="AI211" s="289">
        <f>+MidEast!AI88</f>
        <v>176.16715512121732</v>
      </c>
      <c r="AJ211" s="289">
        <f>+MidEast!AJ88</f>
        <v>183.46467315909263</v>
      </c>
      <c r="AK211" s="289">
        <f>+MidEast!AK88</f>
        <v>190.86874246760277</v>
      </c>
      <c r="AL211" s="289">
        <f>+MidEast!AL88</f>
        <v>198.38507173157126</v>
      </c>
      <c r="AM211" s="289">
        <f>+MidEast!AM88</f>
        <v>206.02037241633809</v>
      </c>
      <c r="AN211" s="289">
        <f>+MidEast!AN88</f>
        <v>213.78246567185971</v>
      </c>
      <c r="AO211" s="289">
        <f>+MidEast!AO88</f>
        <v>221.68014394463978</v>
      </c>
      <c r="AP211" s="289">
        <f>+MidEast!AP88</f>
        <v>229.72295692538526</v>
      </c>
      <c r="AQ211" s="289">
        <f>+MidEast!AQ88</f>
        <v>237.92099924718951</v>
      </c>
      <c r="AR211" s="289">
        <f>+MidEast!AR88</f>
        <v>246.28473053005033</v>
      </c>
      <c r="AS211" s="289">
        <f>+MidEast!AS88</f>
        <v>254.82483572215142</v>
      </c>
      <c r="AT211" s="289">
        <f>+MidEast!AT88</f>
        <v>263.55212361178639</v>
      </c>
      <c r="AU211" s="289">
        <f>+MidEast!AU88</f>
        <v>272.47745761881731</v>
      </c>
      <c r="AV211" s="289">
        <f>+MidEast!AV88</f>
        <v>281.61171221186157</v>
      </c>
      <c r="AW211" s="289">
        <f>+MidEast!AW88</f>
        <v>290.96574883262616</v>
      </c>
      <c r="AX211" s="289">
        <f>+MidEast!AX88</f>
        <v>300.55040619702476</v>
      </c>
      <c r="AY211" s="289">
        <f>+MidEast!AY88</f>
        <v>310.37650088962397</v>
      </c>
      <c r="AZ211" s="289">
        <f>+MidEast!AZ88</f>
        <v>320.45483510876915</v>
      </c>
      <c r="BA211" s="289">
        <f>+MidEast!BA88</f>
        <v>330.79620920178758</v>
      </c>
      <c r="BB211" s="289">
        <f>+MidEast!BB88</f>
        <v>341.41143725148277</v>
      </c>
      <c r="BC211" s="289">
        <f>+MidEast!BC88</f>
        <v>352.31136445575805</v>
      </c>
      <c r="BD211" s="289">
        <f>+MidEast!BD88</f>
        <v>363.50688540650197</v>
      </c>
      <c r="BE211" s="289">
        <f>+MidEast!BE88</f>
        <v>375.00896264592535</v>
      </c>
      <c r="BF211" s="289">
        <f>+MidEast!BF88</f>
        <v>386.82864507924643</v>
      </c>
      <c r="BG211" s="289">
        <f>+MidEast!BG88</f>
        <v>398.97708596895058</v>
      </c>
      <c r="BH211" s="289">
        <f>+MidEast!BH88</f>
        <v>411.46556034134494</v>
      </c>
      <c r="BI211" s="289">
        <f>+MidEast!BI88</f>
        <v>411.46556034134494</v>
      </c>
    </row>
    <row r="212" spans="1:61" s="288" customFormat="1" ht="14.6">
      <c r="A212" s="288" t="s">
        <v>57</v>
      </c>
      <c r="B212" s="289">
        <f>+Africa!B88</f>
        <v>1.1909548556802043</v>
      </c>
      <c r="C212" s="289">
        <f>+Africa!C88</f>
        <v>1.797001114674365</v>
      </c>
      <c r="D212" s="289">
        <f>+Africa!D88</f>
        <v>2.702278374068031</v>
      </c>
      <c r="E212" s="289">
        <f>+Africa!E88</f>
        <v>3.8531265555904732</v>
      </c>
      <c r="F212" s="289">
        <f>+Africa!F88</f>
        <v>5.3430072563605835</v>
      </c>
      <c r="G212" s="289">
        <f>+Africa!G88</f>
        <v>7.1264291403203348</v>
      </c>
      <c r="H212" s="289">
        <f>+Africa!H88</f>
        <v>9.1389956492978381</v>
      </c>
      <c r="I212" s="289">
        <f>+Africa!I88</f>
        <v>11.444018842983557</v>
      </c>
      <c r="J212" s="289">
        <f>+Africa!J88</f>
        <v>14.0348553240177</v>
      </c>
      <c r="K212" s="289">
        <f>+Africa!K88</f>
        <v>17.084372283536695</v>
      </c>
      <c r="L212" s="289">
        <f>+Africa!L88</f>
        <v>20.421631701396482</v>
      </c>
      <c r="M212" s="289">
        <f>+Africa!M88</f>
        <v>23.911195120816529</v>
      </c>
      <c r="N212" s="289">
        <f>+Africa!N88</f>
        <v>27.536185219960686</v>
      </c>
      <c r="O212" s="289">
        <f>+Africa!O88</f>
        <v>31.330273615614043</v>
      </c>
      <c r="P212" s="289">
        <f>+Africa!P88</f>
        <v>35.25684988698157</v>
      </c>
      <c r="Q212" s="289">
        <f>+Africa!Q88</f>
        <v>39.280488245721259</v>
      </c>
      <c r="R212" s="289">
        <f>+Africa!R88</f>
        <v>43.367712149070044</v>
      </c>
      <c r="S212" s="289">
        <f>+Africa!S88</f>
        <v>47.487683046336663</v>
      </c>
      <c r="T212" s="289">
        <f>+Africa!T88</f>
        <v>51.612707905694101</v>
      </c>
      <c r="U212" s="289">
        <f>+Africa!U88</f>
        <v>55.718591632371982</v>
      </c>
      <c r="V212" s="289">
        <f>+Africa!V88</f>
        <v>59.63556424797639</v>
      </c>
      <c r="W212" s="289">
        <f>+Africa!W88</f>
        <v>63.385575684538189</v>
      </c>
      <c r="X212" s="289">
        <f>+Africa!X88</f>
        <v>66.942418703475255</v>
      </c>
      <c r="Y212" s="289">
        <f>+Africa!Y88</f>
        <v>70.527344276395439</v>
      </c>
      <c r="Z212" s="289">
        <f>+Africa!Z88</f>
        <v>74.080267284195273</v>
      </c>
      <c r="AA212" s="289">
        <f>+Africa!AA88</f>
        <v>77.575478392392313</v>
      </c>
      <c r="AB212" s="289">
        <f>+Africa!AB88</f>
        <v>81.084394133602899</v>
      </c>
      <c r="AC212" s="289">
        <f>+Africa!AC88</f>
        <v>84.836000278987797</v>
      </c>
      <c r="AD212" s="289">
        <f>+Africa!AD88</f>
        <v>88.743269663014175</v>
      </c>
      <c r="AE212" s="289">
        <f>+Africa!AE88</f>
        <v>92.76474937479577</v>
      </c>
      <c r="AF212" s="289">
        <f>+Africa!AF88</f>
        <v>96.934970545326024</v>
      </c>
      <c r="AG212" s="289">
        <f>+Africa!AG88</f>
        <v>101.20115479240343</v>
      </c>
      <c r="AH212" s="289">
        <f>+Africa!AH88</f>
        <v>105.44786300942589</v>
      </c>
      <c r="AI212" s="289">
        <f>+Africa!AI88</f>
        <v>109.67482969819791</v>
      </c>
      <c r="AJ212" s="289">
        <f>+Africa!AJ88</f>
        <v>113.88099415417348</v>
      </c>
      <c r="AK212" s="289">
        <f>+Africa!AK88</f>
        <v>118.06519599418391</v>
      </c>
      <c r="AL212" s="289">
        <f>+Africa!AL88</f>
        <v>122.22723795120046</v>
      </c>
      <c r="AM212" s="289">
        <f>+Africa!AM88</f>
        <v>126.36812879489831</v>
      </c>
      <c r="AN212" s="289">
        <f>+Africa!AN88</f>
        <v>130.489959220809</v>
      </c>
      <c r="AO212" s="289">
        <f>+Africa!AO88</f>
        <v>134.59565016744358</v>
      </c>
      <c r="AP212" s="289">
        <f>+Africa!AP88</f>
        <v>138.68868542105992</v>
      </c>
      <c r="AQ212" s="289">
        <f>+Africa!AQ88</f>
        <v>142.7728749539699</v>
      </c>
      <c r="AR212" s="289">
        <f>+Africa!AR88</f>
        <v>146.85216343279018</v>
      </c>
      <c r="AS212" s="289">
        <f>+Africa!AS88</f>
        <v>150.93048375345472</v>
      </c>
      <c r="AT212" s="289">
        <f>+Africa!AT88</f>
        <v>155.01164968304278</v>
      </c>
      <c r="AU212" s="289">
        <f>+Africa!AU88</f>
        <v>159.09928014443005</v>
      </c>
      <c r="AV212" s="289">
        <f>+Africa!AV88</f>
        <v>163.19674800963642</v>
      </c>
      <c r="AW212" s="289">
        <f>+Africa!AW88</f>
        <v>167.30714729767192</v>
      </c>
      <c r="AX212" s="289">
        <f>+Africa!AX88</f>
        <v>171.43327385010917</v>
      </c>
      <c r="AY212" s="289">
        <f>+Africa!AY88</f>
        <v>175.57761564630923</v>
      </c>
      <c r="AZ212" s="289">
        <f>+Africa!AZ88</f>
        <v>179.74234983870534</v>
      </c>
      <c r="BA212" s="289">
        <f>+Africa!BA88</f>
        <v>183.92934432627706</v>
      </c>
      <c r="BB212" s="289">
        <f>+Africa!BB88</f>
        <v>188.14016225985108</v>
      </c>
      <c r="BC212" s="289">
        <f>+Africa!BC88</f>
        <v>192.37606831360384</v>
      </c>
      <c r="BD212" s="289">
        <f>+Africa!BD88</f>
        <v>196.63803589056039</v>
      </c>
      <c r="BE212" s="289">
        <f>+Africa!BE88</f>
        <v>200.92675468000832</v>
      </c>
      <c r="BF212" s="289">
        <f>+Africa!BF88</f>
        <v>205.24263817125461</v>
      </c>
      <c r="BG212" s="289">
        <f>+Africa!BG88</f>
        <v>209.58583086662003</v>
      </c>
      <c r="BH212" s="289">
        <f>+Africa!BH88</f>
        <v>213.95621503906688</v>
      </c>
      <c r="BI212" s="289">
        <f>+Africa!BI88</f>
        <v>213.95621503906688</v>
      </c>
    </row>
    <row r="213" spans="1:61" s="288" customFormat="1" ht="14.6">
      <c r="A213" s="288" t="s">
        <v>58</v>
      </c>
      <c r="B213" s="289">
        <f>+LatAm!B88</f>
        <v>6.2642552265448792</v>
      </c>
      <c r="C213" s="289">
        <f>+LatAm!C88</f>
        <v>8.7708390134631316</v>
      </c>
      <c r="D213" s="289">
        <f>+LatAm!D88</f>
        <v>11.913224971623366</v>
      </c>
      <c r="E213" s="289">
        <f>+LatAm!E88</f>
        <v>15.542087654310313</v>
      </c>
      <c r="F213" s="289">
        <f>+LatAm!F88</f>
        <v>19.666036058722348</v>
      </c>
      <c r="G213" s="289">
        <f>+LatAm!G88</f>
        <v>24.234587357748886</v>
      </c>
      <c r="H213" s="289">
        <f>+LatAm!H88</f>
        <v>29.271414446250333</v>
      </c>
      <c r="I213" s="289">
        <f>+LatAm!I88</f>
        <v>34.754640761693217</v>
      </c>
      <c r="J213" s="289">
        <f>+LatAm!J88</f>
        <v>40.658089901576723</v>
      </c>
      <c r="K213" s="289">
        <f>+LatAm!K88</f>
        <v>46.93565647529357</v>
      </c>
      <c r="L213" s="289">
        <f>+LatAm!L88</f>
        <v>53.671385254372545</v>
      </c>
      <c r="M213" s="289">
        <f>+LatAm!M88</f>
        <v>60.109306864088637</v>
      </c>
      <c r="N213" s="289">
        <f>+LatAm!N88</f>
        <v>67.925144059952089</v>
      </c>
      <c r="O213" s="289">
        <f>+LatAm!O88</f>
        <v>75.789862372441121</v>
      </c>
      <c r="P213" s="289">
        <f>+LatAm!P88</f>
        <v>83.748371684935861</v>
      </c>
      <c r="Q213" s="289">
        <f>+LatAm!Q88</f>
        <v>91.814711282876772</v>
      </c>
      <c r="R213" s="289">
        <f>+LatAm!R88</f>
        <v>99.986672245015498</v>
      </c>
      <c r="S213" s="289">
        <f>+LatAm!S88</f>
        <v>108.25438209738526</v>
      </c>
      <c r="T213" s="289">
        <f>+LatAm!T88</f>
        <v>116.60532385833012</v>
      </c>
      <c r="U213" s="289">
        <f>+LatAm!U88</f>
        <v>125.02723484188252</v>
      </c>
      <c r="V213" s="289">
        <f>+LatAm!V88</f>
        <v>133.24299827474616</v>
      </c>
      <c r="W213" s="289">
        <f>+LatAm!W88</f>
        <v>141.32679992109527</v>
      </c>
      <c r="X213" s="289">
        <f>+LatAm!X88</f>
        <v>149.61876740103602</v>
      </c>
      <c r="Y213" s="289">
        <f>+LatAm!Y88</f>
        <v>158.04482254926651</v>
      </c>
      <c r="Z213" s="289">
        <f>+LatAm!Z88</f>
        <v>166.56630957671311</v>
      </c>
      <c r="AA213" s="289">
        <f>+LatAm!AA88</f>
        <v>175.17672280386461</v>
      </c>
      <c r="AB213" s="289">
        <f>+LatAm!AB88</f>
        <v>183.89105214560999</v>
      </c>
      <c r="AC213" s="289">
        <f>+LatAm!AC88</f>
        <v>193.20162672455015</v>
      </c>
      <c r="AD213" s="289">
        <f>+LatAm!AD88</f>
        <v>202.88140640372757</v>
      </c>
      <c r="AE213" s="289">
        <f>+LatAm!AE88</f>
        <v>212.87940593562541</v>
      </c>
      <c r="AF213" s="289">
        <f>+LatAm!AF88</f>
        <v>223.35038635216173</v>
      </c>
      <c r="AG213" s="289">
        <f>+LatAm!AG88</f>
        <v>234.19016690184736</v>
      </c>
      <c r="AH213" s="289">
        <f>+LatAm!AH88</f>
        <v>245.1166817987658</v>
      </c>
      <c r="AI213" s="289">
        <f>+LatAm!AI88</f>
        <v>256.17068015067207</v>
      </c>
      <c r="AJ213" s="289">
        <f>+LatAm!AJ88</f>
        <v>267.37644541873647</v>
      </c>
      <c r="AK213" s="289">
        <f>+LatAm!AK88</f>
        <v>278.75088308239162</v>
      </c>
      <c r="AL213" s="289">
        <f>+LatAm!AL88</f>
        <v>290.30816882226691</v>
      </c>
      <c r="AM213" s="289">
        <f>+LatAm!AM88</f>
        <v>302.0619118314724</v>
      </c>
      <c r="AN213" s="289">
        <f>+LatAm!AN88</f>
        <v>314.02605255504903</v>
      </c>
      <c r="AO213" s="289">
        <f>+LatAm!AO88</f>
        <v>326.21514436368398</v>
      </c>
      <c r="AP213" s="289">
        <f>+LatAm!AP88</f>
        <v>338.64435783163009</v>
      </c>
      <c r="AQ213" s="289">
        <f>+LatAm!AQ88</f>
        <v>351.32937857731901</v>
      </c>
      <c r="AR213" s="289">
        <f>+LatAm!AR88</f>
        <v>364.28628062135908</v>
      </c>
      <c r="AS213" s="289">
        <f>+LatAm!AS88</f>
        <v>377.53141110646345</v>
      </c>
      <c r="AT213" s="289">
        <f>+LatAm!AT88</f>
        <v>391.08129917728962</v>
      </c>
      <c r="AU213" s="289">
        <f>+LatAm!AU88</f>
        <v>404.95259094356976</v>
      </c>
      <c r="AV213" s="289">
        <f>+LatAm!AV88</f>
        <v>419.16200783288991</v>
      </c>
      <c r="AW213" s="289">
        <f>+LatAm!AW88</f>
        <v>433.7263241166084</v>
      </c>
      <c r="AX213" s="289">
        <f>+LatAm!AX88</f>
        <v>448.66235930524715</v>
      </c>
      <c r="AY213" s="289">
        <f>+LatAm!AY88</f>
        <v>463.98698161298921</v>
      </c>
      <c r="AZ213" s="289">
        <f>+LatAm!AZ88</f>
        <v>479.71711937150724</v>
      </c>
      <c r="BA213" s="289">
        <f>+LatAm!BA88</f>
        <v>495.86977794302447</v>
      </c>
      <c r="BB213" s="289">
        <f>+LatAm!BB88</f>
        <v>512.46206026655466</v>
      </c>
      <c r="BC213" s="289">
        <f>+LatAm!BC88</f>
        <v>529.51118964980446</v>
      </c>
      <c r="BD213" s="289">
        <f>+LatAm!BD88</f>
        <v>547.03453379679672</v>
      </c>
      <c r="BE213" s="289">
        <f>+LatAm!BE88</f>
        <v>565.04962935176968</v>
      </c>
      <c r="BF213" s="289">
        <f>+LatAm!BF88</f>
        <v>583.57420645931188</v>
      </c>
      <c r="BG213" s="289">
        <f>+LatAm!BG88</f>
        <v>602.62621300389208</v>
      </c>
      <c r="BH213" s="289">
        <f>+LatAm!BH88</f>
        <v>622.22383831172124</v>
      </c>
      <c r="BI213" s="289">
        <f>+LatAm!BI88</f>
        <v>622.22383831172124</v>
      </c>
    </row>
    <row r="214" spans="1:61" s="288" customFormat="1" ht="14.6">
      <c r="A214" s="288" t="s">
        <v>114</v>
      </c>
      <c r="B214" s="289">
        <f>+OHI!B88</f>
        <v>24.158742952468625</v>
      </c>
      <c r="C214" s="289">
        <f>+OHI!C88</f>
        <v>29.136631773321746</v>
      </c>
      <c r="D214" s="289">
        <f>+OHI!D88</f>
        <v>35.846124568101153</v>
      </c>
      <c r="E214" s="289">
        <f>+OHI!E88</f>
        <v>42.750795732448331</v>
      </c>
      <c r="F214" s="289">
        <f>+OHI!F88</f>
        <v>49.865812036779261</v>
      </c>
      <c r="G214" s="289">
        <f>+OHI!G88</f>
        <v>57.258730609711179</v>
      </c>
      <c r="H214" s="289">
        <f>+OHI!H88</f>
        <v>64.832888525116999</v>
      </c>
      <c r="I214" s="289">
        <f>+OHI!I88</f>
        <v>72.602691665889878</v>
      </c>
      <c r="J214" s="289">
        <f>+OHI!J88</f>
        <v>80.562091125470417</v>
      </c>
      <c r="K214" s="289">
        <f>+OHI!K88</f>
        <v>88.11446929250377</v>
      </c>
      <c r="L214" s="289">
        <f>+OHI!L88</f>
        <v>95.818479083402863</v>
      </c>
      <c r="M214" s="289">
        <f>+OHI!M88</f>
        <v>103.01214512043126</v>
      </c>
      <c r="N214" s="289">
        <f>+OHI!N88</f>
        <v>112.19373084280905</v>
      </c>
      <c r="O214" s="289">
        <f>+OHI!O88</f>
        <v>120.90429022049013</v>
      </c>
      <c r="P214" s="289">
        <f>+OHI!P88</f>
        <v>129.31904340757546</v>
      </c>
      <c r="Q214" s="289">
        <f>+OHI!Q88</f>
        <v>137.52667961655263</v>
      </c>
      <c r="R214" s="289">
        <f>+OHI!R88</f>
        <v>145.57095395525837</v>
      </c>
      <c r="S214" s="289">
        <f>+OHI!S88</f>
        <v>153.47169794374298</v>
      </c>
      <c r="T214" s="289">
        <f>+OHI!T88</f>
        <v>161.23656865496076</v>
      </c>
      <c r="U214" s="289">
        <f>+OHI!U88</f>
        <v>168.86762341598143</v>
      </c>
      <c r="V214" s="289">
        <f>+OHI!V88</f>
        <v>176.34295661095044</v>
      </c>
      <c r="W214" s="289">
        <f>+OHI!W88</f>
        <v>183.66787172768792</v>
      </c>
      <c r="X214" s="289">
        <f>+OHI!X88</f>
        <v>190.86804801128258</v>
      </c>
      <c r="Y214" s="289">
        <f>+OHI!Y88</f>
        <v>197.93870137686721</v>
      </c>
      <c r="Z214" s="289">
        <f>+OHI!Z88</f>
        <v>204.88134917487517</v>
      </c>
      <c r="AA214" s="289">
        <f>+OHI!AA88</f>
        <v>211.71784525096683</v>
      </c>
      <c r="AB214" s="289">
        <f>+OHI!AB88</f>
        <v>218.52410197850455</v>
      </c>
      <c r="AC214" s="289">
        <f>+OHI!AC88</f>
        <v>225.94016034188931</v>
      </c>
      <c r="AD214" s="289">
        <f>+OHI!AD88</f>
        <v>233.68940484112767</v>
      </c>
      <c r="AE214" s="289">
        <f>+OHI!AE88</f>
        <v>241.70196393952909</v>
      </c>
      <c r="AF214" s="289">
        <f>+OHI!AF88</f>
        <v>250.14159162567285</v>
      </c>
      <c r="AG214" s="289">
        <f>+OHI!AG88</f>
        <v>258.88910195542451</v>
      </c>
      <c r="AH214" s="289">
        <f>+OHI!AH88</f>
        <v>267.62949918987647</v>
      </c>
      <c r="AI214" s="289">
        <f>+OHI!AI88</f>
        <v>276.39405400177083</v>
      </c>
      <c r="AJ214" s="289">
        <f>+OHI!AJ88</f>
        <v>285.2007859825523</v>
      </c>
      <c r="AK214" s="289">
        <f>+OHI!AK88</f>
        <v>294.059461528913</v>
      </c>
      <c r="AL214" s="289">
        <f>+OHI!AL88</f>
        <v>302.9767431535625</v>
      </c>
      <c r="AM214" s="289">
        <f>+OHI!AM88</f>
        <v>311.95849520812743</v>
      </c>
      <c r="AN214" s="289">
        <f>+OHI!AN88</f>
        <v>321.01066571050632</v>
      </c>
      <c r="AO214" s="289">
        <f>+OHI!AO88</f>
        <v>330.13950977297674</v>
      </c>
      <c r="AP214" s="289">
        <f>+OHI!AP88</f>
        <v>339.35153768216048</v>
      </c>
      <c r="AQ214" s="289">
        <f>+OHI!AQ88</f>
        <v>348.65337121862603</v>
      </c>
      <c r="AR214" s="289">
        <f>+OHI!AR88</f>
        <v>358.05159027114769</v>
      </c>
      <c r="AS214" s="289">
        <f>+OHI!AS88</f>
        <v>367.55260177082818</v>
      </c>
      <c r="AT214" s="289">
        <f>+OHI!AT88</f>
        <v>377.1625395284965</v>
      </c>
      <c r="AU214" s="289">
        <f>+OHI!AU88</f>
        <v>386.88719349083215</v>
      </c>
      <c r="AV214" s="289">
        <f>+OHI!AV88</f>
        <v>396.73196333927939</v>
      </c>
      <c r="AW214" s="289">
        <f>+OHI!AW88</f>
        <v>406.70183071754593</v>
      </c>
      <c r="AX214" s="289">
        <f>+OHI!AX88</f>
        <v>416.80134494147484</v>
      </c>
      <c r="AY214" s="289">
        <f>+OHI!AY88</f>
        <v>427.03461799073403</v>
      </c>
      <c r="AZ214" s="289">
        <f>+OHI!AZ88</f>
        <v>437.40532553975572</v>
      </c>
      <c r="BA214" s="289">
        <f>+OHI!BA88</f>
        <v>447.91671161614568</v>
      </c>
      <c r="BB214" s="289">
        <f>+OHI!BB88</f>
        <v>458.57159514323047</v>
      </c>
      <c r="BC214" s="289">
        <f>+OHI!BC88</f>
        <v>469.37237713854694</v>
      </c>
      <c r="BD214" s="289">
        <f>+OHI!BD88</f>
        <v>480.3210477262495</v>
      </c>
      <c r="BE214" s="289">
        <f>+OHI!BE88</f>
        <v>491.41919240533792</v>
      </c>
      <c r="BF214" s="289">
        <f>+OHI!BF88</f>
        <v>502.66799722130952</v>
      </c>
      <c r="BG214" s="289">
        <f>+OHI!BG88</f>
        <v>514.06825263602491</v>
      </c>
      <c r="BH214" s="289">
        <f>+OHI!BH88</f>
        <v>525.62035599469493</v>
      </c>
      <c r="BI214" s="289">
        <f>+OHI!BI88</f>
        <v>525.62035599469493</v>
      </c>
    </row>
    <row r="215" spans="1:61" s="288" customFormat="1" ht="14.6">
      <c r="A215" s="288" t="s">
        <v>224</v>
      </c>
      <c r="B215" s="289">
        <f>+OthAsia!B88</f>
        <v>2.1158342029235815</v>
      </c>
      <c r="C215" s="289">
        <f>+OthAsia!C88</f>
        <v>2.7787030042569181</v>
      </c>
      <c r="D215" s="289">
        <f>+OthAsia!D88</f>
        <v>4.1663055186148874</v>
      </c>
      <c r="E215" s="289">
        <f>+OthAsia!E88</f>
        <v>5.9342299541535084</v>
      </c>
      <c r="F215" s="289">
        <f>+OthAsia!F88</f>
        <v>8.1599296448714593</v>
      </c>
      <c r="G215" s="289">
        <f>+OthAsia!G88</f>
        <v>10.825362660973521</v>
      </c>
      <c r="H215" s="289">
        <f>+OthAsia!H88</f>
        <v>13.912624531180199</v>
      </c>
      <c r="I215" s="289">
        <f>+OthAsia!I88</f>
        <v>17.462226360209801</v>
      </c>
      <c r="J215" s="289">
        <f>+OthAsia!J88</f>
        <v>21.46861723195039</v>
      </c>
      <c r="K215" s="289">
        <f>+OthAsia!K88</f>
        <v>25.994088553965714</v>
      </c>
      <c r="L215" s="289">
        <f>+OthAsia!L88</f>
        <v>30.870628807072737</v>
      </c>
      <c r="M215" s="289">
        <f>+OthAsia!M88</f>
        <v>36.550277860078104</v>
      </c>
      <c r="N215" s="289">
        <f>+OthAsia!N88</f>
        <v>42.092907905289785</v>
      </c>
      <c r="O215" s="289">
        <f>+OthAsia!O88</f>
        <v>47.975160503345791</v>
      </c>
      <c r="P215" s="289">
        <f>+OthAsia!P88</f>
        <v>54.121507647393059</v>
      </c>
      <c r="Q215" s="289">
        <f>+OthAsia!Q88</f>
        <v>60.461354702996374</v>
      </c>
      <c r="R215" s="289">
        <f>+OthAsia!R88</f>
        <v>66.927453816143341</v>
      </c>
      <c r="S215" s="289">
        <f>+OthAsia!S88</f>
        <v>73.455264384445798</v>
      </c>
      <c r="T215" s="289">
        <f>+OthAsia!T88</f>
        <v>79.982746067405827</v>
      </c>
      <c r="U215" s="289">
        <f>+OthAsia!U88</f>
        <v>86.450387907565514</v>
      </c>
      <c r="V215" s="289">
        <f>+OthAsia!V88</f>
        <v>92.588534297227454</v>
      </c>
      <c r="W215" s="289">
        <f>+OthAsia!W88</f>
        <v>98.401421268140751</v>
      </c>
      <c r="X215" s="289">
        <f>+OthAsia!X88</f>
        <v>104.10714847003246</v>
      </c>
      <c r="Y215" s="289">
        <f>+OthAsia!Y88</f>
        <v>109.59897840507134</v>
      </c>
      <c r="Z215" s="289">
        <f>+OthAsia!Z88</f>
        <v>114.79647835072281</v>
      </c>
      <c r="AA215" s="289">
        <f>+OthAsia!AA88</f>
        <v>119.64740334589145</v>
      </c>
      <c r="AB215" s="289">
        <f>+OthAsia!AB88</f>
        <v>124.12284747421874</v>
      </c>
      <c r="AC215" s="289">
        <f>+OthAsia!AC88</f>
        <v>128.6918421432984</v>
      </c>
      <c r="AD215" s="289">
        <f>+OthAsia!AD88</f>
        <v>133.11109585282435</v>
      </c>
      <c r="AE215" s="289">
        <f>+OthAsia!AE88</f>
        <v>137.31550747592692</v>
      </c>
      <c r="AF215" s="289">
        <f>+OthAsia!AF88</f>
        <v>141.35333881949083</v>
      </c>
      <c r="AG215" s="289">
        <f>+OthAsia!AG88</f>
        <v>145.15014612988082</v>
      </c>
      <c r="AH215" s="289">
        <f>+OthAsia!AH88</f>
        <v>148.54789566419308</v>
      </c>
      <c r="AI215" s="289">
        <f>+OthAsia!AI88</f>
        <v>151.54569213988745</v>
      </c>
      <c r="AJ215" s="289">
        <f>+OthAsia!AJ88</f>
        <v>154.14010745178638</v>
      </c>
      <c r="AK215" s="289">
        <f>+OthAsia!AK88</f>
        <v>156.3255348735585</v>
      </c>
      <c r="AL215" s="289">
        <f>+OthAsia!AL88</f>
        <v>158.09604205792519</v>
      </c>
      <c r="AM215" s="289">
        <f>+OthAsia!AM88</f>
        <v>159.44608415581158</v>
      </c>
      <c r="AN215" s="289">
        <f>+OthAsia!AN88</f>
        <v>160.37069817018519</v>
      </c>
      <c r="AO215" s="289">
        <f>+OthAsia!AO88</f>
        <v>160.8655275909675</v>
      </c>
      <c r="AP215" s="289">
        <f>+OthAsia!AP88</f>
        <v>160.92684613861931</v>
      </c>
      <c r="AQ215" s="289">
        <f>+OthAsia!AQ88</f>
        <v>160.55166006174005</v>
      </c>
      <c r="AR215" s="289">
        <f>+OthAsia!AR88</f>
        <v>159.73792895521717</v>
      </c>
      <c r="AS215" s="289">
        <f>+OthAsia!AS88</f>
        <v>158.48493212733072</v>
      </c>
      <c r="AT215" s="289">
        <f>+OthAsia!AT88</f>
        <v>156.7938084804384</v>
      </c>
      <c r="AU215" s="289">
        <f>+OthAsia!AU88</f>
        <v>154.66830582135717</v>
      </c>
      <c r="AV215" s="289">
        <f>+OthAsia!AV88</f>
        <v>152.11578654059795</v>
      </c>
      <c r="AW215" s="289">
        <f>+OthAsia!AW88</f>
        <v>149.14854795265308</v>
      </c>
      <c r="AX215" s="289">
        <f>+OthAsia!AX88</f>
        <v>145.78552474504852</v>
      </c>
      <c r="AY215" s="289">
        <f>+OthAsia!AY88</f>
        <v>142.05444520370432</v>
      </c>
      <c r="AZ215" s="289">
        <f>+OthAsia!AZ88</f>
        <v>137.99450946213295</v>
      </c>
      <c r="BA215" s="289">
        <f>+OthAsia!BA88</f>
        <v>133.65964560480757</v>
      </c>
      <c r="BB215" s="289">
        <f>+OthAsia!BB88</f>
        <v>129.12238112860763</v>
      </c>
      <c r="BC215" s="289">
        <f>+OthAsia!BC88</f>
        <v>124.47835641618539</v>
      </c>
      <c r="BD215" s="289">
        <f>+OthAsia!BD88</f>
        <v>119.85153668221169</v>
      </c>
      <c r="BE215" s="289">
        <f>+OthAsia!BE88</f>
        <v>115.40031547093083</v>
      </c>
      <c r="BF215" s="289">
        <f>+OthAsia!BF88</f>
        <v>111.32506009562044</v>
      </c>
      <c r="BG215" s="289">
        <f>+OthAsia!BG88</f>
        <v>107.87839978055335</v>
      </c>
      <c r="BH215" s="289">
        <f>+OthAsia!BH88</f>
        <v>105.38092837033867</v>
      </c>
      <c r="BI215" s="289">
        <f>+OthAsia!BI88</f>
        <v>105.38092837033867</v>
      </c>
    </row>
    <row r="216" spans="1:61" s="290" customFormat="1" ht="14.6">
      <c r="C216" s="291"/>
      <c r="D216" s="291"/>
      <c r="E216" s="291"/>
      <c r="F216" s="291"/>
      <c r="G216" s="291"/>
      <c r="H216" s="291"/>
      <c r="I216" s="291"/>
      <c r="J216" s="291"/>
      <c r="K216" s="291"/>
      <c r="L216" s="291"/>
      <c r="M216" s="291"/>
      <c r="N216" s="291"/>
      <c r="O216" s="291"/>
      <c r="P216" s="291"/>
      <c r="Q216" s="291"/>
      <c r="R216" s="291"/>
      <c r="S216" s="291"/>
      <c r="T216" s="291"/>
      <c r="U216" s="291"/>
      <c r="V216" s="291"/>
      <c r="W216" s="291"/>
      <c r="X216" s="291"/>
      <c r="Y216" s="291"/>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row>
    <row r="217" spans="1:61" s="290" customFormat="1" ht="14.6">
      <c r="A217" s="292" t="s">
        <v>780</v>
      </c>
      <c r="C217" s="293">
        <f>+SUM(B220:N231)</f>
        <v>45390.491657211169</v>
      </c>
      <c r="D217" s="293">
        <f>+SUM(B234:N245)</f>
        <v>45390.491657211169</v>
      </c>
      <c r="E217" s="293">
        <f>+C217-D217</f>
        <v>0</v>
      </c>
      <c r="F217" s="293"/>
      <c r="G217" s="293"/>
      <c r="H217" s="293"/>
      <c r="I217" s="293"/>
      <c r="J217" s="293"/>
      <c r="K217" s="293"/>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row>
    <row r="218" spans="1:61" s="295" customFormat="1" ht="12.9">
      <c r="A218" s="294" t="s">
        <v>274</v>
      </c>
    </row>
    <row r="219" spans="1:61" s="295" customFormat="1" ht="14.6">
      <c r="B219" s="296" t="s">
        <v>218</v>
      </c>
    </row>
    <row r="220" spans="1:61" s="308" customFormat="1" ht="14.6">
      <c r="A220" s="306" t="s">
        <v>104</v>
      </c>
      <c r="B220" s="307">
        <f>+(B204)^US!$B$18</f>
        <v>200.67613774564379</v>
      </c>
      <c r="C220" s="307">
        <f>+(C204)^US!$B$18</f>
        <v>243.04101774267289</v>
      </c>
      <c r="D220" s="307">
        <f>+(D204)^US!$B$18</f>
        <v>321.47639041574831</v>
      </c>
      <c r="E220" s="307">
        <f>+(E204)^US!$B$18</f>
        <v>406.39974285556622</v>
      </c>
      <c r="F220" s="307">
        <f>+(F204)^US!$B$18</f>
        <v>499.39350472373155</v>
      </c>
      <c r="G220" s="307">
        <f>+(G204)^US!$B$18</f>
        <v>601.96525050350601</v>
      </c>
      <c r="H220" s="307">
        <f>+(H204)^US!$B$18</f>
        <v>712.55971541523115</v>
      </c>
      <c r="I220" s="307">
        <f>+(I204)^US!$B$18</f>
        <v>831.44546660257356</v>
      </c>
      <c r="J220" s="307">
        <f>+(J204)^US!$B$18</f>
        <v>958.61209779088642</v>
      </c>
      <c r="K220" s="307">
        <f>+(K204)^US!$B$18</f>
        <v>1096.2599935540757</v>
      </c>
      <c r="L220" s="307">
        <f>+(L204)^US!$B$18</f>
        <v>1248.3373809723748</v>
      </c>
      <c r="M220" s="307">
        <f>+(M204)^US!$B$18</f>
        <v>1370.4204961237815</v>
      </c>
      <c r="N220" s="307">
        <f>+(N204)^US!$B$18</f>
        <v>1558.7998375052439</v>
      </c>
      <c r="O220" s="307">
        <f>+(O204)^US!$B$18</f>
        <v>1742.946161659168</v>
      </c>
      <c r="P220" s="307">
        <f>+(P204)^US!$B$18</f>
        <v>1927.1377621207225</v>
      </c>
      <c r="Q220" s="307">
        <f>+(Q204)^US!$B$18</f>
        <v>2113.8268834522123</v>
      </c>
      <c r="R220" s="307">
        <f>+(R204)^US!$B$18</f>
        <v>2304.3835087730849</v>
      </c>
      <c r="S220" s="307">
        <f>+(S204)^US!$B$18</f>
        <v>2499.5503049004719</v>
      </c>
      <c r="T220" s="307">
        <f>+(T204)^US!$B$18</f>
        <v>2699.7179622902381</v>
      </c>
      <c r="U220" s="307">
        <f>+(U204)^US!$B$18</f>
        <v>2905.0908004512485</v>
      </c>
      <c r="V220" s="307">
        <f>+(V204)^US!$B$18</f>
        <v>3117.5021866138281</v>
      </c>
      <c r="W220" s="307">
        <f>+(W204)^US!$B$18</f>
        <v>3336.4970597744173</v>
      </c>
      <c r="X220" s="307">
        <f>+(X204)^US!$B$18</f>
        <v>3559.859546884984</v>
      </c>
      <c r="Y220" s="307">
        <f>+(Y204)^US!$B$18</f>
        <v>3788.1173957230662</v>
      </c>
      <c r="Z220" s="307">
        <f>+(Z204)^US!$B$18</f>
        <v>4021.6948086893303</v>
      </c>
      <c r="AA220" s="307">
        <f>+(AA204)^US!$B$18</f>
        <v>4261.3742932931373</v>
      </c>
      <c r="AB220" s="307">
        <f>+(AB204)^US!$B$18</f>
        <v>4509.7283908060954</v>
      </c>
      <c r="AC220" s="307">
        <f>+(AC204)^US!$B$18</f>
        <v>4782.6250458206214</v>
      </c>
      <c r="AD220" s="307">
        <f>+(AD204)^US!$B$18</f>
        <v>5074.0395578026973</v>
      </c>
      <c r="AE220" s="307">
        <f>+(AE204)^US!$B$18</f>
        <v>5382.59134589931</v>
      </c>
      <c r="AF220" s="307">
        <f>+(AF204)^US!$B$18</f>
        <v>5713.0887151857969</v>
      </c>
      <c r="AG220" s="307">
        <f>+(AG204)^US!$B$18</f>
        <v>6062.6075862539028</v>
      </c>
      <c r="AH220" s="307">
        <f>+(AH204)^US!$B$18</f>
        <v>6422.5098956669581</v>
      </c>
      <c r="AI220" s="307">
        <f>+(AI204)^US!$B$18</f>
        <v>6793.9629759354202</v>
      </c>
      <c r="AJ220" s="307">
        <f>+(AJ204)^US!$B$18</f>
        <v>7177.7291182791005</v>
      </c>
      <c r="AK220" s="307">
        <f>+(AK204)^US!$B$18</f>
        <v>7574.3992413606193</v>
      </c>
      <c r="AL220" s="307">
        <f>+(AL204)^US!$B$18</f>
        <v>7984.5211728955255</v>
      </c>
      <c r="AM220" s="307">
        <f>+(AM204)^US!$B$18</f>
        <v>8408.6581301551323</v>
      </c>
      <c r="AN220" s="307">
        <f>+(AN204)^US!$B$18</f>
        <v>8847.4115061057255</v>
      </c>
      <c r="AO220" s="307">
        <f>+(AO204)^US!$B$18</f>
        <v>9301.4263594196218</v>
      </c>
      <c r="AP220" s="307">
        <f>+(AP204)^US!$B$18</f>
        <v>9771.3892721798202</v>
      </c>
      <c r="AQ220" s="307">
        <f>+(AQ204)^US!$B$18</f>
        <v>10258.023464974842</v>
      </c>
      <c r="AR220" s="307">
        <f>+(AR204)^US!$B$18</f>
        <v>10762.083499537177</v>
      </c>
      <c r="AS220" s="307">
        <f>+(AS204)^US!$B$18</f>
        <v>11284.350563892498</v>
      </c>
      <c r="AT220" s="307">
        <f>+(AT204)^US!$B$18</f>
        <v>11825.628666153891</v>
      </c>
      <c r="AU220" s="307">
        <f>+(AU204)^US!$B$18</f>
        <v>12386.741749291032</v>
      </c>
      <c r="AV220" s="307">
        <f>+(AV204)^US!$B$18</f>
        <v>12968.531609046986</v>
      </c>
      <c r="AW220" s="307">
        <f>+(AW204)^US!$B$18</f>
        <v>13571.856457933327</v>
      </c>
      <c r="AX220" s="307">
        <f>+(AX204)^US!$B$18</f>
        <v>14197.589980876624</v>
      </c>
      <c r="AY220" s="307">
        <f>+(AY204)^US!$B$18</f>
        <v>14846.62074748731</v>
      </c>
      <c r="AZ220" s="307">
        <f>+(AZ204)^US!$B$18</f>
        <v>15519.851869804328</v>
      </c>
      <c r="BA220" s="307">
        <f>+(BA204)^US!$B$18</f>
        <v>16218.200817187777</v>
      </c>
      <c r="BB220" s="307">
        <f>+(BB204)^US!$B$18</f>
        <v>16942.599319660763</v>
      </c>
      <c r="BC220" s="307">
        <f>+(BC204)^US!$B$18</f>
        <v>17693.993306953435</v>
      </c>
      <c r="BD220" s="307">
        <f>+(BD204)^US!$B$18</f>
        <v>18473.342843016198</v>
      </c>
      <c r="BE220" s="307">
        <f>+(BE204)^US!$B$18</f>
        <v>19281.62202534778</v>
      </c>
      <c r="BF220" s="307">
        <f>+(BF204)^US!$B$18</f>
        <v>20119.818825680042</v>
      </c>
      <c r="BG220" s="307">
        <f>+(BG204)^US!$B$18</f>
        <v>20988.934853877479</v>
      </c>
      <c r="BH220" s="307">
        <f>+(BH204)^US!$B$18</f>
        <v>21889.985030771888</v>
      </c>
      <c r="BI220" s="307">
        <f>+(BI204)^US!$B$18</f>
        <v>21889.985030771888</v>
      </c>
    </row>
    <row r="221" spans="1:61" s="308" customFormat="1" ht="14.6">
      <c r="A221" s="306" t="s">
        <v>105</v>
      </c>
      <c r="B221" s="307">
        <f>+(B205)^EU!$B$18</f>
        <v>102.64033008888995</v>
      </c>
      <c r="C221" s="307">
        <f>+(C205)^EU!$B$18</f>
        <v>129.15376240072698</v>
      </c>
      <c r="D221" s="307">
        <f>+(D205)^EU!$B$18</f>
        <v>179.39644601838194</v>
      </c>
      <c r="E221" s="307">
        <f>+(E205)^EU!$B$18</f>
        <v>236.78517976459389</v>
      </c>
      <c r="F221" s="307">
        <f>+(F205)^EU!$B$18</f>
        <v>302.55058267813479</v>
      </c>
      <c r="G221" s="307">
        <f>+(G205)^EU!$B$18</f>
        <v>377.56518445266744</v>
      </c>
      <c r="H221" s="307">
        <f>+(H205)^EU!$B$18</f>
        <v>461.55526716848465</v>
      </c>
      <c r="I221" s="307">
        <f>+(I205)^EU!$B$18</f>
        <v>554.21637269105258</v>
      </c>
      <c r="J221" s="307">
        <f>+(J205)^EU!$B$18</f>
        <v>655.55614508318183</v>
      </c>
      <c r="K221" s="307">
        <f>+(K205)^EU!$B$18</f>
        <v>758.7289586433775</v>
      </c>
      <c r="L221" s="307">
        <f>+(L205)^EU!$B$18</f>
        <v>869.92260275121157</v>
      </c>
      <c r="M221" s="307">
        <f>+(M205)^EU!$B$18</f>
        <v>978.05359456720896</v>
      </c>
      <c r="N221" s="307">
        <f>+(N205)^EU!$B$18</f>
        <v>1122.029957753469</v>
      </c>
      <c r="O221" s="307">
        <f>+(O205)^EU!$B$18</f>
        <v>1265.9913228960074</v>
      </c>
      <c r="P221" s="307">
        <f>+(P205)^EU!$B$18</f>
        <v>1411.6536448638369</v>
      </c>
      <c r="Q221" s="307">
        <f>+(Q205)^EU!$B$18</f>
        <v>1559.8124729649983</v>
      </c>
      <c r="R221" s="307">
        <f>+(R205)^EU!$B$18</f>
        <v>1710.7437972925516</v>
      </c>
      <c r="S221" s="307">
        <f>+(S205)^EU!$B$18</f>
        <v>1864.4319915022763</v>
      </c>
      <c r="T221" s="307">
        <f>+(T205)^EU!$B$18</f>
        <v>2020.7119867283891</v>
      </c>
      <c r="U221" s="307">
        <f>+(U205)^EU!$B$18</f>
        <v>2179.3574500316763</v>
      </c>
      <c r="V221" s="307">
        <f>+(V205)^EU!$B$18</f>
        <v>2339.1336861322261</v>
      </c>
      <c r="W221" s="307">
        <f>+(W205)^EU!$B$18</f>
        <v>2500.0597694438311</v>
      </c>
      <c r="X221" s="307">
        <f>+(X205)^EU!$B$18</f>
        <v>2663.1885119799404</v>
      </c>
      <c r="Y221" s="307">
        <f>+(Y205)^EU!$B$18</f>
        <v>2828.123938054563</v>
      </c>
      <c r="Z221" s="307">
        <f>+(Z205)^EU!$B$18</f>
        <v>2994.677085827364</v>
      </c>
      <c r="AA221" s="307">
        <f>+(AA205)^EU!$B$18</f>
        <v>3163.1760755368073</v>
      </c>
      <c r="AB221" s="307">
        <f>+(AB205)^EU!$B$18</f>
        <v>3335.3340400571992</v>
      </c>
      <c r="AC221" s="307">
        <f>+(AC205)^EU!$B$18</f>
        <v>3525.6811049255589</v>
      </c>
      <c r="AD221" s="307">
        <f>+(AD205)^EU!$B$18</f>
        <v>3728.5973246838498</v>
      </c>
      <c r="AE221" s="307">
        <f>+(AE205)^EU!$B$18</f>
        <v>3942.805645179561</v>
      </c>
      <c r="AF221" s="307">
        <f>+(AF205)^EU!$B$18</f>
        <v>4172.9729765618758</v>
      </c>
      <c r="AG221" s="307">
        <f>+(AG205)^EU!$B$18</f>
        <v>4416.5050210853333</v>
      </c>
      <c r="AH221" s="307">
        <f>+(AH205)^EU!$B$18</f>
        <v>4665.2557469265512</v>
      </c>
      <c r="AI221" s="307">
        <f>+(AI205)^EU!$B$18</f>
        <v>4920.147224120964</v>
      </c>
      <c r="AJ221" s="307">
        <f>+(AJ205)^EU!$B$18</f>
        <v>5181.7575932411128</v>
      </c>
      <c r="AK221" s="307">
        <f>+(AK205)^EU!$B$18</f>
        <v>5450.4707312107412</v>
      </c>
      <c r="AL221" s="307">
        <f>+(AL205)^EU!$B$18</f>
        <v>5726.6058224811095</v>
      </c>
      <c r="AM221" s="307">
        <f>+(AM205)^EU!$B$18</f>
        <v>6010.4782988739089</v>
      </c>
      <c r="AN221" s="307">
        <f>+(AN205)^EU!$B$18</f>
        <v>6302.4250128593922</v>
      </c>
      <c r="AO221" s="307">
        <f>+(AO205)^EU!$B$18</f>
        <v>6602.8118410841762</v>
      </c>
      <c r="AP221" s="307">
        <f>+(AP205)^EU!$B$18</f>
        <v>6912.033291742513</v>
      </c>
      <c r="AQ221" s="307">
        <f>+(AQ205)^EU!$B$18</f>
        <v>7230.5089899041332</v>
      </c>
      <c r="AR221" s="307">
        <f>+(AR205)^EU!$B$18</f>
        <v>7558.6794003257301</v>
      </c>
      <c r="AS221" s="307">
        <f>+(AS205)^EU!$B$18</f>
        <v>7897.0018341236637</v>
      </c>
      <c r="AT221" s="307">
        <f>+(AT205)^EU!$B$18</f>
        <v>8245.9471237312882</v>
      </c>
      <c r="AU221" s="307">
        <f>+(AU205)^EU!$B$18</f>
        <v>8605.9970348021452</v>
      </c>
      <c r="AV221" s="307">
        <f>+(AV205)^EU!$B$18</f>
        <v>8977.642347191213</v>
      </c>
      <c r="AW221" s="307">
        <f>+(AW205)^EU!$B$18</f>
        <v>9361.3814899200952</v>
      </c>
      <c r="AX221" s="307">
        <f>+(AX205)^EU!$B$18</f>
        <v>9757.7196096825173</v>
      </c>
      <c r="AY221" s="307">
        <f>+(AY205)^EU!$B$18</f>
        <v>10167.167964661719</v>
      </c>
      <c r="AZ221" s="307">
        <f>+(AZ205)^EU!$B$18</f>
        <v>10590.24355325826</v>
      </c>
      <c r="BA221" s="307">
        <f>+(BA205)^EU!$B$18</f>
        <v>11027.46890526979</v>
      </c>
      <c r="BB221" s="307">
        <f>+(BB205)^EU!$B$18</f>
        <v>11479.371978894953</v>
      </c>
      <c r="BC221" s="307">
        <f>+(BC205)^EU!$B$18</f>
        <v>11946.486120015279</v>
      </c>
      <c r="BD221" s="307">
        <f>+(BD205)^EU!$B$18</f>
        <v>12429.350050608058</v>
      </c>
      <c r="BE221" s="307">
        <f>+(BE205)^EU!$B$18</f>
        <v>12928.507861213151</v>
      </c>
      <c r="BF221" s="307">
        <f>+(BF205)^EU!$B$18</f>
        <v>13444.508988525442</v>
      </c>
      <c r="BG221" s="307">
        <f>+(BG205)^EU!$B$18</f>
        <v>13977.908163812839</v>
      </c>
      <c r="BH221" s="307">
        <f>+(BH205)^EU!$B$18</f>
        <v>14529.265321297886</v>
      </c>
      <c r="BI221" s="307">
        <f>+(BI205)^EU!$B$18</f>
        <v>14529.265321297886</v>
      </c>
    </row>
    <row r="222" spans="1:61" s="308" customFormat="1" ht="14.6">
      <c r="A222" s="306" t="s">
        <v>51</v>
      </c>
      <c r="B222" s="307">
        <f>+(B206)^Japan!$B$18</f>
        <v>130.12404001006635</v>
      </c>
      <c r="C222" s="307">
        <f>+(C206)^Japan!$B$18</f>
        <v>153.89588214769699</v>
      </c>
      <c r="D222" s="307">
        <f>+(D206)^Japan!$B$18</f>
        <v>211.00974698490685</v>
      </c>
      <c r="E222" s="307">
        <f>+(E206)^Japan!$B$18</f>
        <v>277.53574042570028</v>
      </c>
      <c r="F222" s="307">
        <f>+(F206)^Japan!$B$18</f>
        <v>332.87612523569646</v>
      </c>
      <c r="G222" s="307">
        <f>+(G206)^Japan!$B$18</f>
        <v>405.54507315104672</v>
      </c>
      <c r="H222" s="307">
        <f>+(H206)^Japan!$B$18</f>
        <v>491.23119139656541</v>
      </c>
      <c r="I222" s="307">
        <f>+(I206)^Japan!$B$18</f>
        <v>585.14159867183116</v>
      </c>
      <c r="J222" s="307">
        <f>+(J206)^Japan!$B$18</f>
        <v>687.27540778184289</v>
      </c>
      <c r="K222" s="307">
        <f>+(K206)^Japan!$B$18</f>
        <v>787.8935182989992</v>
      </c>
      <c r="L222" s="307">
        <f>+(L206)^Japan!$B$18</f>
        <v>896.93227259448656</v>
      </c>
      <c r="M222" s="307">
        <f>+(M206)^Japan!$B$18</f>
        <v>998.0222373542581</v>
      </c>
      <c r="N222" s="307">
        <f>+(N206)^Japan!$B$18</f>
        <v>1147.2354135857545</v>
      </c>
      <c r="O222" s="307">
        <f>+(O206)^Japan!$B$18</f>
        <v>1295.4962114951106</v>
      </c>
      <c r="P222" s="307">
        <f>+(P206)^Japan!$B$18</f>
        <v>1445.4634172552658</v>
      </c>
      <c r="Q222" s="307">
        <f>+(Q206)^Japan!$B$18</f>
        <v>1598.634855280565</v>
      </c>
      <c r="R222" s="307">
        <f>+(R206)^Japan!$B$18</f>
        <v>1755.8211453437757</v>
      </c>
      <c r="S222" s="307">
        <f>+(S206)^Japan!$B$18</f>
        <v>1917.4400958862971</v>
      </c>
      <c r="T222" s="307">
        <f>+(T206)^Japan!$B$18</f>
        <v>2083.6989758033351</v>
      </c>
      <c r="U222" s="307">
        <f>+(U206)^Japan!$B$18</f>
        <v>2254.7067771781481</v>
      </c>
      <c r="V222" s="307">
        <f>+(V206)^Japan!$B$18</f>
        <v>2429.9225348296277</v>
      </c>
      <c r="W222" s="307">
        <f>+(W206)^Japan!$B$18</f>
        <v>2609.5683422704269</v>
      </c>
      <c r="X222" s="307">
        <f>+(X206)^Japan!$B$18</f>
        <v>2794.5136155690843</v>
      </c>
      <c r="Y222" s="307">
        <f>+(Y206)^Japan!$B$18</f>
        <v>2984.7475731131221</v>
      </c>
      <c r="Z222" s="307">
        <f>+(Z206)^Japan!$B$18</f>
        <v>3180.4324900431088</v>
      </c>
      <c r="AA222" s="307">
        <f>+(AA206)^Japan!$B$18</f>
        <v>3382.2370865244147</v>
      </c>
      <c r="AB222" s="307">
        <f>+(AB206)^Japan!$B$18</f>
        <v>3591.9039254361542</v>
      </c>
      <c r="AC222" s="307">
        <f>+(AC206)^Japan!$B$18</f>
        <v>3825.5138150909047</v>
      </c>
      <c r="AD222" s="307">
        <f>+(AD206)^Japan!$B$18</f>
        <v>4076.8882603159918</v>
      </c>
      <c r="AE222" s="307">
        <f>+(AE206)^Japan!$B$18</f>
        <v>4344.8533376844807</v>
      </c>
      <c r="AF222" s="307">
        <f>+(AF206)^Japan!$B$18</f>
        <v>4634.7112548673558</v>
      </c>
      <c r="AG222" s="307">
        <f>+(AG206)^Japan!$B$18</f>
        <v>4943.6745116597485</v>
      </c>
      <c r="AH222" s="307">
        <f>+(AH206)^Japan!$B$18</f>
        <v>5262.8306538937768</v>
      </c>
      <c r="AI222" s="307">
        <f>+(AI206)^Japan!$B$18</f>
        <v>5593.5395026336082</v>
      </c>
      <c r="AJ222" s="307">
        <f>+(AJ206)^Japan!$B$18</f>
        <v>5936.7181047905087</v>
      </c>
      <c r="AK222" s="307">
        <f>+(AK206)^Japan!$B$18</f>
        <v>6293.0991504332242</v>
      </c>
      <c r="AL222" s="307">
        <f>+(AL206)^Japan!$B$18</f>
        <v>6663.3707025847416</v>
      </c>
      <c r="AM222" s="307">
        <f>+(AM206)^Japan!$B$18</f>
        <v>7048.2430786509276</v>
      </c>
      <c r="AN222" s="307">
        <f>+(AN206)^Japan!$B$18</f>
        <v>7448.4777026652973</v>
      </c>
      <c r="AO222" s="307">
        <f>+(AO206)^Japan!$B$18</f>
        <v>7864.8969718759281</v>
      </c>
      <c r="AP222" s="307">
        <f>+(AP206)^Japan!$B$18</f>
        <v>8298.3853376500792</v>
      </c>
      <c r="AQ222" s="307">
        <f>+(AQ206)^Japan!$B$18</f>
        <v>8749.8869024440319</v>
      </c>
      <c r="AR222" s="307">
        <f>+(AR206)^Japan!$B$18</f>
        <v>9220.4021638085615</v>
      </c>
      <c r="AS222" s="307">
        <f>+(AS206)^Japan!$B$18</f>
        <v>9710.9851120787243</v>
      </c>
      <c r="AT222" s="307">
        <f>+(AT206)^Japan!$B$18</f>
        <v>10222.741152755754</v>
      </c>
      <c r="AU222" s="307">
        <f>+(AU206)^Japan!$B$18</f>
        <v>10756.825962947283</v>
      </c>
      <c r="AV222" s="307">
        <f>+(AV206)^Japan!$B$18</f>
        <v>11314.445227987899</v>
      </c>
      <c r="AW222" s="307">
        <f>+(AW206)^Japan!$B$18</f>
        <v>11896.85514290042</v>
      </c>
      <c r="AX222" s="307">
        <f>+(AX206)^Japan!$B$18</f>
        <v>12505.363551487297</v>
      </c>
      <c r="AY222" s="307">
        <f>+(AY206)^Japan!$B$18</f>
        <v>13141.331606051248</v>
      </c>
      <c r="AZ222" s="307">
        <f>+(AZ206)^Japan!$B$18</f>
        <v>13806.175849027304</v>
      </c>
      <c r="BA222" s="307">
        <f>+(BA206)^Japan!$B$18</f>
        <v>14501.370637408912</v>
      </c>
      <c r="BB222" s="307">
        <f>+(BB206)^Japan!$B$18</f>
        <v>15228.450848807559</v>
      </c>
      <c r="BC222" s="307">
        <f>+(BC206)^Japan!$B$18</f>
        <v>15989.014823251364</v>
      </c>
      <c r="BD222" s="307">
        <f>+(BD206)^Japan!$B$18</f>
        <v>16784.727507270258</v>
      </c>
      <c r="BE222" s="307">
        <f>+(BE206)^Japan!$B$18</f>
        <v>17617.323776696958</v>
      </c>
      <c r="BF222" s="307">
        <f>+(BF206)^Japan!$B$18</f>
        <v>18488.611922325203</v>
      </c>
      <c r="BG222" s="307">
        <f>+(BG206)^Japan!$B$18</f>
        <v>19400.477288519316</v>
      </c>
      <c r="BH222" s="307">
        <f>+(BH206)^Japan!$B$18</f>
        <v>20354.886059424018</v>
      </c>
      <c r="BI222" s="307">
        <f>+(BI206)^Japan!$B$18</f>
        <v>20354.886059424018</v>
      </c>
    </row>
    <row r="223" spans="1:61" s="308" customFormat="1" ht="14.6">
      <c r="A223" s="306" t="s">
        <v>52</v>
      </c>
      <c r="B223" s="307">
        <f>+(B207)^Russia!$B$18</f>
        <v>29.680666810329154</v>
      </c>
      <c r="C223" s="307">
        <f>+(C207)^Russia!$B$18</f>
        <v>47.921476346095346</v>
      </c>
      <c r="D223" s="307">
        <f>+(D207)^Russia!$B$18</f>
        <v>69.766540650916568</v>
      </c>
      <c r="E223" s="307">
        <f>+(E207)^Russia!$B$18</f>
        <v>95.652119743026674</v>
      </c>
      <c r="F223" s="307">
        <f>+(F207)^Russia!$B$18</f>
        <v>126.1487049832191</v>
      </c>
      <c r="G223" s="307">
        <f>+(G207)^Russia!$B$18</f>
        <v>162.52836030745644</v>
      </c>
      <c r="H223" s="307">
        <f>+(H207)^Russia!$B$18</f>
        <v>205.47954653186076</v>
      </c>
      <c r="I223" s="307">
        <f>+(I207)^Russia!$B$18</f>
        <v>254.44592363924136</v>
      </c>
      <c r="J223" s="307">
        <f>+(J207)^Russia!$B$18</f>
        <v>309.57439092802133</v>
      </c>
      <c r="K223" s="307">
        <f>+(K207)^Russia!$B$18</f>
        <v>365.26021603620791</v>
      </c>
      <c r="L223" s="307">
        <f>+(L207)^Russia!$B$18</f>
        <v>426.05873436901322</v>
      </c>
      <c r="M223" s="307">
        <f>+(M207)^Russia!$B$18</f>
        <v>489.75408110411382</v>
      </c>
      <c r="N223" s="307">
        <f>+(N207)^Russia!$B$18</f>
        <v>574.57273210742073</v>
      </c>
      <c r="O223" s="307">
        <f>+(O207)^Russia!$B$18</f>
        <v>662.3550257365589</v>
      </c>
      <c r="P223" s="307">
        <f>+(P207)^Russia!$B$18</f>
        <v>753.89665119671633</v>
      </c>
      <c r="Q223" s="307">
        <f>+(Q207)^Russia!$B$18</f>
        <v>849.60827625089792</v>
      </c>
      <c r="R223" s="307">
        <f>+(R207)^Russia!$B$18</f>
        <v>949.66799649155553</v>
      </c>
      <c r="S223" s="307">
        <f>+(S207)^Russia!$B$18</f>
        <v>1054.1225343566216</v>
      </c>
      <c r="T223" s="307">
        <f>+(T207)^Russia!$B$18</f>
        <v>1162.9532168205685</v>
      </c>
      <c r="U223" s="307">
        <f>+(U207)^Russia!$B$18</f>
        <v>1276.1187020089103</v>
      </c>
      <c r="V223" s="307">
        <f>+(V207)^Russia!$B$18</f>
        <v>1394.5733609464955</v>
      </c>
      <c r="W223" s="307">
        <f>+(W207)^Russia!$B$18</f>
        <v>1518.0385999840573</v>
      </c>
      <c r="X223" s="307">
        <f>+(X207)^Russia!$B$18</f>
        <v>1645.1990569864834</v>
      </c>
      <c r="Y223" s="307">
        <f>+(Y207)^Russia!$B$18</f>
        <v>1776.3392026321064</v>
      </c>
      <c r="Z223" s="307">
        <f>+(Z207)^Russia!$B$18</f>
        <v>1911.7013873631779</v>
      </c>
      <c r="AA223" s="307">
        <f>+(AA207)^Russia!$B$18</f>
        <v>2051.653250628382</v>
      </c>
      <c r="AB223" s="307">
        <f>+(AB207)^Russia!$B$18</f>
        <v>2196.5588016470547</v>
      </c>
      <c r="AC223" s="307">
        <f>+(AC207)^Russia!$B$18</f>
        <v>2354.6210816657813</v>
      </c>
      <c r="AD223" s="307">
        <f>+(AD207)^Russia!$B$18</f>
        <v>2522.6200169252293</v>
      </c>
      <c r="AE223" s="307">
        <f>+(AE207)^Russia!$B$18</f>
        <v>2700.1744795262143</v>
      </c>
      <c r="AF223" s="307">
        <f>+(AF207)^Russia!$B$18</f>
        <v>2890.5035544808784</v>
      </c>
      <c r="AG223" s="307">
        <f>+(AG207)^Russia!$B$18</f>
        <v>3092.3090932227392</v>
      </c>
      <c r="AH223" s="307">
        <f>+(AH207)^Russia!$B$18</f>
        <v>3300.8206697927881</v>
      </c>
      <c r="AI223" s="307">
        <f>+(AI207)^Russia!$B$18</f>
        <v>3516.9720241593636</v>
      </c>
      <c r="AJ223" s="307">
        <f>+(AJ207)^Russia!$B$18</f>
        <v>3741.4242964968685</v>
      </c>
      <c r="AK223" s="307">
        <f>+(AK207)^Russia!$B$18</f>
        <v>3974.7196805375102</v>
      </c>
      <c r="AL223" s="307">
        <f>+(AL207)^Russia!$B$18</f>
        <v>4217.3637622039978</v>
      </c>
      <c r="AM223" s="307">
        <f>+(AM207)^Russia!$B$18</f>
        <v>4469.8673087345187</v>
      </c>
      <c r="AN223" s="307">
        <f>+(AN207)^Russia!$B$18</f>
        <v>4732.7662697007436</v>
      </c>
      <c r="AO223" s="307">
        <f>+(AO207)^Russia!$B$18</f>
        <v>5006.6304450793832</v>
      </c>
      <c r="AP223" s="307">
        <f>+(AP207)^Russia!$B$18</f>
        <v>5292.0665539349893</v>
      </c>
      <c r="AQ223" s="307">
        <f>+(AQ207)^Russia!$B$18</f>
        <v>5589.7187791107608</v>
      </c>
      <c r="AR223" s="307">
        <f>+(AR207)^Russia!$B$18</f>
        <v>5900.2683857971306</v>
      </c>
      <c r="AS223" s="307">
        <f>+(AS207)^Russia!$B$18</f>
        <v>6224.4332043311542</v>
      </c>
      <c r="AT223" s="307">
        <f>+(AT207)^Russia!$B$18</f>
        <v>6562.9673362794038</v>
      </c>
      <c r="AU223" s="307">
        <f>+(AU207)^Russia!$B$18</f>
        <v>6916.6612199798847</v>
      </c>
      <c r="AV223" s="307">
        <f>+(AV207)^Russia!$B$18</f>
        <v>7286.3420823245006</v>
      </c>
      <c r="AW223" s="307">
        <f>+(AW207)^Russia!$B$18</f>
        <v>7672.8747545417591</v>
      </c>
      <c r="AX223" s="307">
        <f>+(AX207)^Russia!$B$18</f>
        <v>8077.162811786704</v>
      </c>
      <c r="AY223" s="307">
        <f>+(AY207)^Russia!$B$18</f>
        <v>8500.1499935794036</v>
      </c>
      <c r="AZ223" s="307">
        <f>+(AZ207)^Russia!$B$18</f>
        <v>8942.821866141483</v>
      </c>
      <c r="BA223" s="307">
        <f>+(BA207)^Russia!$B$18</f>
        <v>9406.2076941577252</v>
      </c>
      <c r="BB223" s="307">
        <f>+(BB207)^Russia!$B$18</f>
        <v>9891.3824963393272</v>
      </c>
      <c r="BC223" s="307">
        <f>+(BC207)^Russia!$B$18</f>
        <v>10399.469265463329</v>
      </c>
      <c r="BD223" s="307">
        <f>+(BD207)^Russia!$B$18</f>
        <v>10931.641338972859</v>
      </c>
      <c r="BE223" s="307">
        <f>+(BE207)^Russia!$B$18</f>
        <v>11489.124910700386</v>
      </c>
      <c r="BF223" s="307">
        <f>+(BF207)^Russia!$B$18</f>
        <v>12073.201677903195</v>
      </c>
      <c r="BG223" s="307">
        <f>+(BG207)^Russia!$B$18</f>
        <v>12685.211620698061</v>
      </c>
      <c r="BH223" s="307">
        <f>+(BH207)^Russia!$B$18</f>
        <v>13326.555913287719</v>
      </c>
      <c r="BI223" s="307">
        <f>+(BI207)^Russia!$B$18</f>
        <v>13326.555913287719</v>
      </c>
    </row>
    <row r="224" spans="1:61" s="308" customFormat="1" ht="14.6">
      <c r="A224" s="306" t="s">
        <v>53</v>
      </c>
      <c r="B224" s="307">
        <f>+(B208)^Eurasia!$B$18</f>
        <v>8.4964425453158743</v>
      </c>
      <c r="C224" s="307">
        <f>+(C208)^Eurasia!$B$18</f>
        <v>12.406024462937847</v>
      </c>
      <c r="D224" s="307">
        <f>+(D208)^Eurasia!$B$18</f>
        <v>20.647837042157548</v>
      </c>
      <c r="E224" s="307">
        <f>+(E208)^Eurasia!$B$18</f>
        <v>32.01419404456756</v>
      </c>
      <c r="F224" s="307">
        <f>+(F208)^Eurasia!$B$18</f>
        <v>47.217331224134718</v>
      </c>
      <c r="G224" s="307">
        <f>+(G208)^Eurasia!$B$18</f>
        <v>67.019944340338824</v>
      </c>
      <c r="H224" s="307">
        <f>+(H208)^Eurasia!$B$18</f>
        <v>92.257624428880334</v>
      </c>
      <c r="I224" s="307">
        <f>+(I208)^Eurasia!$B$18</f>
        <v>123.33406461654731</v>
      </c>
      <c r="J224" s="307">
        <f>+(J208)^Eurasia!$B$18</f>
        <v>160.74463420663804</v>
      </c>
      <c r="K224" s="307">
        <f>+(K208)^Eurasia!$B$18</f>
        <v>202.92012372572722</v>
      </c>
      <c r="L224" s="307">
        <f>+(L208)^Eurasia!$B$18</f>
        <v>251.50144853337753</v>
      </c>
      <c r="M224" s="307">
        <f>+(M208)^Eurasia!$B$18</f>
        <v>306.09966974853353</v>
      </c>
      <c r="N224" s="307">
        <f>+(N208)^Eurasia!$B$18</f>
        <v>373.85715147760061</v>
      </c>
      <c r="O224" s="307">
        <f>+(O208)^Eurasia!$B$18</f>
        <v>447.91947136291827</v>
      </c>
      <c r="P224" s="307">
        <f>+(P208)^Eurasia!$B$18</f>
        <v>528.44815395521778</v>
      </c>
      <c r="Q224" s="307">
        <f>+(Q208)^Eurasia!$B$18</f>
        <v>615.43678701039232</v>
      </c>
      <c r="R224" s="307">
        <f>+(R208)^Eurasia!$B$18</f>
        <v>708.76541467698269</v>
      </c>
      <c r="S224" s="307">
        <f>+(S208)^Eurasia!$B$18</f>
        <v>808.24447722024922</v>
      </c>
      <c r="T224" s="307">
        <f>+(T208)^Eurasia!$B$18</f>
        <v>913.64967011199894</v>
      </c>
      <c r="U224" s="307">
        <f>+(U208)^Eurasia!$B$18</f>
        <v>1024.749405544849</v>
      </c>
      <c r="V224" s="307">
        <f>+(V208)^Eurasia!$B$18</f>
        <v>1139.9508315904557</v>
      </c>
      <c r="W224" s="307">
        <f>+(W208)^Eurasia!$B$18</f>
        <v>1259.333225329385</v>
      </c>
      <c r="X224" s="307">
        <f>+(X208)^Eurasia!$B$18</f>
        <v>1384.5488312860689</v>
      </c>
      <c r="Y224" s="307">
        <f>+(Y208)^Eurasia!$B$18</f>
        <v>1515.1738390276482</v>
      </c>
      <c r="Z224" s="307">
        <f>+(Z208)^Eurasia!$B$18</f>
        <v>1650.985844527273</v>
      </c>
      <c r="AA224" s="307">
        <f>+(AA208)^Eurasia!$B$18</f>
        <v>1792.0551233576332</v>
      </c>
      <c r="AB224" s="307">
        <f>+(AB208)^Eurasia!$B$18</f>
        <v>1939.5309009938132</v>
      </c>
      <c r="AC224" s="307">
        <f>+(AC208)^Eurasia!$B$18</f>
        <v>2099.2429289917191</v>
      </c>
      <c r="AD224" s="307">
        <f>+(AD208)^Eurasia!$B$18</f>
        <v>2269.3451340338693</v>
      </c>
      <c r="AE224" s="307">
        <f>+(AE208)^Eurasia!$B$18</f>
        <v>2449.4558663453499</v>
      </c>
      <c r="AF224" s="307">
        <f>+(AF208)^Eurasia!$B$18</f>
        <v>2642.3460551345988</v>
      </c>
      <c r="AG224" s="307">
        <f>+(AG208)^Eurasia!$B$18</f>
        <v>2846.8214896416002</v>
      </c>
      <c r="AH224" s="307">
        <f>+(AH208)^Eurasia!$B$18</f>
        <v>3058.539133942078</v>
      </c>
      <c r="AI224" s="307">
        <f>+(AI208)^Eurasia!$B$18</f>
        <v>3278.2398234860871</v>
      </c>
      <c r="AJ224" s="307">
        <f>+(AJ208)^Eurasia!$B$18</f>
        <v>3506.4567538803608</v>
      </c>
      <c r="AK224" s="307">
        <f>+(AK208)^Eurasia!$B$18</f>
        <v>3743.6462945620365</v>
      </c>
      <c r="AL224" s="307">
        <f>+(AL208)^Eurasia!$B$18</f>
        <v>3990.2569523053803</v>
      </c>
      <c r="AM224" s="307">
        <f>+(AM208)^Eurasia!$B$18</f>
        <v>4246.7633180535395</v>
      </c>
      <c r="AN224" s="307">
        <f>+(AN208)^Eurasia!$B$18</f>
        <v>4513.6812597798435</v>
      </c>
      <c r="AO224" s="307">
        <f>+(AO208)^Eurasia!$B$18</f>
        <v>4791.5734825246045</v>
      </c>
      <c r="AP224" s="307">
        <f>+(AP208)^Eurasia!$B$18</f>
        <v>5081.050477587738</v>
      </c>
      <c r="AQ224" s="307">
        <f>+(AQ208)^Eurasia!$B$18</f>
        <v>5382.7695547003032</v>
      </c>
      <c r="AR224" s="307">
        <f>+(AR208)^Eurasia!$B$18</f>
        <v>5697.4333474144096</v>
      </c>
      <c r="AS224" s="307">
        <f>+(AS208)^Eurasia!$B$18</f>
        <v>6025.7884658288849</v>
      </c>
      <c r="AT224" s="307">
        <f>+(AT208)^Eurasia!$B$18</f>
        <v>6368.6245875643945</v>
      </c>
      <c r="AU224" s="307">
        <f>+(AU208)^Eurasia!$B$18</f>
        <v>6726.7740805944286</v>
      </c>
      <c r="AV224" s="307">
        <f>+(AV208)^Eurasia!$B$18</f>
        <v>7101.1121560779839</v>
      </c>
      <c r="AW224" s="307">
        <f>+(AW208)^Eurasia!$B$18</f>
        <v>7492.5575082729138</v>
      </c>
      <c r="AX224" s="307">
        <f>+(AX208)^Eurasia!$B$18</f>
        <v>7902.0733855378676</v>
      </c>
      <c r="AY224" s="307">
        <f>+(AY208)^Eurasia!$B$18</f>
        <v>8330.669036948615</v>
      </c>
      <c r="AZ224" s="307">
        <f>+(AZ208)^Eurasia!$B$18</f>
        <v>8779.4014854896704</v>
      </c>
      <c r="BA224" s="307">
        <f>+(BA208)^Eurasia!$B$18</f>
        <v>9249.3775871925136</v>
      </c>
      <c r="BB224" s="307">
        <f>+(BB208)^Eurasia!$B$18</f>
        <v>9741.756344065665</v>
      </c>
      <c r="BC224" s="307">
        <f>+(BC208)^Eurasia!$B$18</f>
        <v>10257.751446360968</v>
      </c>
      <c r="BD224" s="307">
        <f>+(BD208)^Eurasia!$B$18</f>
        <v>10798.63402635899</v>
      </c>
      <c r="BE224" s="307">
        <f>+(BE208)^Eurasia!$B$18</f>
        <v>11365.735611418164</v>
      </c>
      <c r="BF224" s="307">
        <f>+(BF208)^Eurasia!$B$18</f>
        <v>11960.451268615354</v>
      </c>
      <c r="BG224" s="307">
        <f>+(BG208)^Eurasia!$B$18</f>
        <v>12584.242937053616</v>
      </c>
      <c r="BH224" s="307">
        <f>+(BH208)^Eurasia!$B$18</f>
        <v>13238.642946969823</v>
      </c>
      <c r="BI224" s="307">
        <f>+(BI208)^Eurasia!$B$18</f>
        <v>13238.642946969823</v>
      </c>
    </row>
    <row r="225" spans="1:122" s="308" customFormat="1" ht="14.6">
      <c r="A225" s="306" t="s">
        <v>54</v>
      </c>
      <c r="B225" s="307">
        <f>+(B209)^China!$B$18</f>
        <v>4.2517250466567384</v>
      </c>
      <c r="C225" s="307">
        <f>+(C209)^China!$B$18</f>
        <v>17.03662997916117</v>
      </c>
      <c r="D225" s="307">
        <f>+(D209)^China!$B$18</f>
        <v>27.506348034934021</v>
      </c>
      <c r="E225" s="307">
        <f>+(E209)^China!$B$18</f>
        <v>41.416244614423363</v>
      </c>
      <c r="F225" s="307">
        <f>+(F209)^China!$B$18</f>
        <v>59.274364481189032</v>
      </c>
      <c r="G225" s="307">
        <f>+(G209)^China!$B$18</f>
        <v>81.42113954520778</v>
      </c>
      <c r="H225" s="307">
        <f>+(H209)^China!$B$18</f>
        <v>108.84587033756469</v>
      </c>
      <c r="I225" s="307">
        <f>+(I209)^China!$B$18</f>
        <v>141.55369564469905</v>
      </c>
      <c r="J225" s="307">
        <f>+(J209)^China!$B$18</f>
        <v>179.87552063015022</v>
      </c>
      <c r="K225" s="307">
        <f>+(K209)^China!$B$18</f>
        <v>220.8279496223135</v>
      </c>
      <c r="L225" s="307">
        <f>+(L209)^China!$B$18</f>
        <v>264.50838022233648</v>
      </c>
      <c r="M225" s="307">
        <f>+(M209)^China!$B$18</f>
        <v>321.59249012538447</v>
      </c>
      <c r="N225" s="307">
        <f>+(N209)^China!$B$18</f>
        <v>376.72772408925312</v>
      </c>
      <c r="O225" s="307">
        <f>+(O209)^China!$B$18</f>
        <v>435.74436817940813</v>
      </c>
      <c r="P225" s="307">
        <f>+(P209)^China!$B$18</f>
        <v>497.71564776229621</v>
      </c>
      <c r="Q225" s="307">
        <f>+(Q209)^China!$B$18</f>
        <v>561.74939822717761</v>
      </c>
      <c r="R225" s="307">
        <f>+(R209)^China!$B$18</f>
        <v>626.96883846829201</v>
      </c>
      <c r="S225" s="307">
        <f>+(S209)^China!$B$18</f>
        <v>692.52262669241077</v>
      </c>
      <c r="T225" s="307">
        <f>+(T209)^China!$B$18</f>
        <v>757.59621882307943</v>
      </c>
      <c r="U225" s="307">
        <f>+(U209)^China!$B$18</f>
        <v>821.42302054250126</v>
      </c>
      <c r="V225" s="307">
        <f>+(V209)^China!$B$18</f>
        <v>882.25996346322779</v>
      </c>
      <c r="W225" s="307">
        <f>+(W209)^China!$B$18</f>
        <v>939.65803899067816</v>
      </c>
      <c r="X225" s="307">
        <f>+(X209)^China!$B$18</f>
        <v>994.27854732847777</v>
      </c>
      <c r="Y225" s="307">
        <f>+(Y209)^China!$B$18</f>
        <v>1045.3625798804153</v>
      </c>
      <c r="Z225" s="307">
        <f>+(Z209)^China!$B$18</f>
        <v>1092.3215753451816</v>
      </c>
      <c r="AA225" s="307">
        <f>+(AA209)^China!$B$18</f>
        <v>1134.8337513991717</v>
      </c>
      <c r="AB225" s="307">
        <f>+(AB209)^China!$B$18</f>
        <v>1173.225918010462</v>
      </c>
      <c r="AC225" s="307">
        <f>+(AC209)^China!$B$18</f>
        <v>1212.3467484884081</v>
      </c>
      <c r="AD225" s="307">
        <f>+(AD209)^China!$B$18</f>
        <v>1250.3777993231461</v>
      </c>
      <c r="AE225" s="307">
        <f>+(AE209)^China!$B$18</f>
        <v>1286.9276247042644</v>
      </c>
      <c r="AF225" s="307">
        <f>+(AF209)^China!$B$18</f>
        <v>1323.6591895108431</v>
      </c>
      <c r="AG225" s="307">
        <f>+(AG209)^China!$B$18</f>
        <v>1359.9555630443581</v>
      </c>
      <c r="AH225" s="307">
        <f>+(AH209)^China!$B$18</f>
        <v>1393.3314897409787</v>
      </c>
      <c r="AI225" s="307">
        <f>+(AI209)^China!$B$18</f>
        <v>1423.9194719540244</v>
      </c>
      <c r="AJ225" s="307">
        <f>+(AJ209)^China!$B$18</f>
        <v>1451.8265173964323</v>
      </c>
      <c r="AK225" s="307">
        <f>+(AK209)^China!$B$18</f>
        <v>1477.0788185997171</v>
      </c>
      <c r="AL225" s="307">
        <f>+(AL209)^China!$B$18</f>
        <v>1499.666944919619</v>
      </c>
      <c r="AM225" s="307">
        <f>+(AM209)^China!$B$18</f>
        <v>1519.5700297127503</v>
      </c>
      <c r="AN225" s="307">
        <f>+(AN209)^China!$B$18</f>
        <v>1536.7667936338089</v>
      </c>
      <c r="AO225" s="307">
        <f>+(AO209)^China!$B$18</f>
        <v>1551.2403281671491</v>
      </c>
      <c r="AP225" s="307">
        <f>+(AP209)^China!$B$18</f>
        <v>1562.9802345556427</v>
      </c>
      <c r="AQ225" s="307">
        <f>+(AQ209)^China!$B$18</f>
        <v>1571.983869810718</v>
      </c>
      <c r="AR225" s="307">
        <f>+(AR209)^China!$B$18</f>
        <v>1578.2575149463396</v>
      </c>
      <c r="AS225" s="307">
        <f>+(AS209)^China!$B$18</f>
        <v>1581.8178209819662</v>
      </c>
      <c r="AT225" s="307">
        <f>+(AT209)^China!$B$18</f>
        <v>1582.693671071642</v>
      </c>
      <c r="AU225" s="307">
        <f>+(AU209)^China!$B$18</f>
        <v>1580.9284992587218</v>
      </c>
      <c r="AV225" s="307">
        <f>+(AV209)^China!$B$18</f>
        <v>1576.583064806551</v>
      </c>
      <c r="AW225" s="307">
        <f>+(AW209)^China!$B$18</f>
        <v>1569.7386646126536</v>
      </c>
      <c r="AX225" s="307">
        <f>+(AX209)^China!$B$18</f>
        <v>1560.5007603649005</v>
      </c>
      <c r="AY225" s="307">
        <f>+(AY209)^China!$B$18</f>
        <v>1549.0029961180246</v>
      </c>
      <c r="AZ225" s="307">
        <f>+(AZ209)^China!$B$18</f>
        <v>1535.4115849588266</v>
      </c>
      <c r="BA225" s="307">
        <f>+(BA209)^China!$B$18</f>
        <v>1519.9300524709372</v>
      </c>
      <c r="BB225" s="307">
        <f>+(BB209)^China!$B$18</f>
        <v>1502.8043441654097</v>
      </c>
      <c r="BC225" s="307">
        <f>+(BC209)^China!$B$18</f>
        <v>1484.3283404648571</v>
      </c>
      <c r="BD225" s="307">
        <f>+(BD209)^China!$B$18</f>
        <v>1464.8498852485995</v>
      </c>
      <c r="BE225" s="307">
        <f>+(BE209)^China!$B$18</f>
        <v>1444.7775344777024</v>
      </c>
      <c r="BF225" s="307">
        <f>+(BF209)^China!$B$18</f>
        <v>1424.5883861219443</v>
      </c>
      <c r="BG225" s="307">
        <f>+(BG209)^China!$B$18</f>
        <v>1404.8375831545677</v>
      </c>
      <c r="BH225" s="307">
        <f>+(BH209)^China!$B$18</f>
        <v>1386.1704175685641</v>
      </c>
      <c r="BI225" s="307">
        <f>+(BI209)^China!$B$18</f>
        <v>1386.1704175685641</v>
      </c>
    </row>
    <row r="226" spans="1:122" s="308" customFormat="1" ht="14.6">
      <c r="A226" s="306" t="s">
        <v>55</v>
      </c>
      <c r="B226" s="307">
        <f>+(B210)^India!$B$18</f>
        <v>1.9576620477276798</v>
      </c>
      <c r="C226" s="307">
        <f>+(C210)^India!$B$18</f>
        <v>4.3614055773481155</v>
      </c>
      <c r="D226" s="307">
        <f>+(D210)^India!$B$18</f>
        <v>7.8713620477658974</v>
      </c>
      <c r="E226" s="307">
        <f>+(E210)^India!$B$18</f>
        <v>13.086848102608453</v>
      </c>
      <c r="F226" s="307">
        <f>+(F210)^India!$B$18</f>
        <v>20.663369080635551</v>
      </c>
      <c r="G226" s="307">
        <f>+(G210)^India!$B$18</f>
        <v>31.00621733813005</v>
      </c>
      <c r="H226" s="307">
        <f>+(H210)^India!$B$18</f>
        <v>44.50508337655733</v>
      </c>
      <c r="I226" s="307">
        <f>+(I210)^India!$B$18</f>
        <v>61.744048465906353</v>
      </c>
      <c r="J226" s="307">
        <f>+(J210)^India!$B$18</f>
        <v>83.156240708522944</v>
      </c>
      <c r="K226" s="307">
        <f>+(K210)^India!$B$18</f>
        <v>109.12517417701315</v>
      </c>
      <c r="L226" s="307">
        <f>+(L210)^India!$B$18</f>
        <v>139.93628037811945</v>
      </c>
      <c r="M226" s="307">
        <f>+(M210)^India!$B$18</f>
        <v>175.5240843562714</v>
      </c>
      <c r="N226" s="307">
        <f>+(N210)^India!$B$18</f>
        <v>217.6522370057171</v>
      </c>
      <c r="O226" s="307">
        <f>+(O210)^India!$B$18</f>
        <v>264.77944982489913</v>
      </c>
      <c r="P226" s="307">
        <f>+(P210)^India!$B$18</f>
        <v>316.85882832833283</v>
      </c>
      <c r="Q226" s="307">
        <f>+(Q210)^India!$B$18</f>
        <v>373.74235777367608</v>
      </c>
      <c r="R226" s="307">
        <f>+(R210)^India!$B$18</f>
        <v>435.20334418595183</v>
      </c>
      <c r="S226" s="307">
        <f>+(S210)^India!$B$18</f>
        <v>500.95789517212933</v>
      </c>
      <c r="T226" s="307">
        <f>+(T210)^India!$B$18</f>
        <v>570.68475844980958</v>
      </c>
      <c r="U226" s="307">
        <f>+(U210)^India!$B$18</f>
        <v>644.04324020294757</v>
      </c>
      <c r="V226" s="307">
        <f>+(V210)^India!$B$18</f>
        <v>718.06732299663565</v>
      </c>
      <c r="W226" s="307">
        <f>+(W210)^India!$B$18</f>
        <v>792.91629939320399</v>
      </c>
      <c r="X226" s="307">
        <f>+(X210)^India!$B$18</f>
        <v>871.71147130937675</v>
      </c>
      <c r="Y226" s="307">
        <f>+(Y210)^India!$B$18</f>
        <v>953.55742323712741</v>
      </c>
      <c r="Z226" s="307">
        <f>+(Z210)^India!$B$18</f>
        <v>1037.8418724437372</v>
      </c>
      <c r="AA226" s="307">
        <f>+(AA210)^India!$B$18</f>
        <v>1124.3046265119515</v>
      </c>
      <c r="AB226" s="307">
        <f>+(AB210)^India!$B$18</f>
        <v>1213.688253683885</v>
      </c>
      <c r="AC226" s="307">
        <f>+(AC210)^India!$B$18</f>
        <v>1311.8832079718272</v>
      </c>
      <c r="AD226" s="307">
        <f>+(AD210)^India!$B$18</f>
        <v>1416.6558316764215</v>
      </c>
      <c r="AE226" s="307">
        <f>+(AE210)^India!$B$18</f>
        <v>1527.3507941130811</v>
      </c>
      <c r="AF226" s="307">
        <f>+(AF210)^India!$B$18</f>
        <v>1645.1396558582751</v>
      </c>
      <c r="AG226" s="307">
        <f>+(AG210)^India!$B$18</f>
        <v>1768.9179229484548</v>
      </c>
      <c r="AH226" s="307">
        <f>+(AH210)^India!$B$18</f>
        <v>1895.7763370343646</v>
      </c>
      <c r="AI226" s="307">
        <f>+(AI210)^India!$B$18</f>
        <v>2025.7709530517532</v>
      </c>
      <c r="AJ226" s="307">
        <f>+(AJ210)^India!$B$18</f>
        <v>2158.8807482363377</v>
      </c>
      <c r="AK226" s="307">
        <f>+(AK210)^India!$B$18</f>
        <v>2295.0663884070136</v>
      </c>
      <c r="AL226" s="307">
        <f>+(AL210)^India!$B$18</f>
        <v>2434.3036122538865</v>
      </c>
      <c r="AM226" s="307">
        <f>+(AM210)^India!$B$18</f>
        <v>2576.5958270547449</v>
      </c>
      <c r="AN226" s="307">
        <f>+(AN210)^India!$B$18</f>
        <v>2721.9761167410375</v>
      </c>
      <c r="AO226" s="307">
        <f>+(AO210)^India!$B$18</f>
        <v>2870.504323403783</v>
      </c>
      <c r="AP226" s="307">
        <f>+(AP210)^India!$B$18</f>
        <v>3022.2622277393234</v>
      </c>
      <c r="AQ226" s="307">
        <f>+(AQ210)^India!$B$18</f>
        <v>3177.3483649197351</v>
      </c>
      <c r="AR226" s="307">
        <f>+(AR210)^India!$B$18</f>
        <v>3335.8731906863127</v>
      </c>
      <c r="AS226" s="307">
        <f>+(AS210)^India!$B$18</f>
        <v>3497.9548739013667</v>
      </c>
      <c r="AT226" s="307">
        <f>+(AT210)^India!$B$18</f>
        <v>3663.7157691633729</v>
      </c>
      <c r="AU226" s="307">
        <f>+(AU210)^India!$B$18</f>
        <v>3833.2795192315893</v>
      </c>
      <c r="AV226" s="307">
        <f>+(AV210)^India!$B$18</f>
        <v>4006.7686963415467</v>
      </c>
      <c r="AW226" s="307">
        <f>+(AW210)^India!$B$18</f>
        <v>4184.3028828483884</v>
      </c>
      <c r="AX226" s="307">
        <f>+(AX210)^India!$B$18</f>
        <v>4365.9970979482305</v>
      </c>
      <c r="AY226" s="307">
        <f>+(AY210)^India!$B$18</f>
        <v>4551.9604894615723</v>
      </c>
      <c r="AZ226" s="307">
        <f>+(AZ210)^India!$B$18</f>
        <v>4742.2952232524804</v>
      </c>
      <c r="BA226" s="307">
        <f>+(BA210)^India!$B$18</f>
        <v>4937.0955156730988</v>
      </c>
      <c r="BB226" s="307">
        <f>+(BB210)^India!$B$18</f>
        <v>5136.4467656157703</v>
      </c>
      <c r="BC226" s="307">
        <f>+(BC210)^India!$B$18</f>
        <v>5340.4247521235111</v>
      </c>
      <c r="BD226" s="307">
        <f>+(BD210)^India!$B$18</f>
        <v>5549.0948711509991</v>
      </c>
      <c r="BE226" s="307">
        <f>+(BE210)^India!$B$18</f>
        <v>5762.511391203283</v>
      </c>
      <c r="BF226" s="307">
        <f>+(BF210)^India!$B$18</f>
        <v>5980.7167124564467</v>
      </c>
      <c r="BG226" s="307">
        <f>+(BG210)^India!$B$18</f>
        <v>6203.7406178232523</v>
      </c>
      <c r="BH226" s="307">
        <f>+(BH210)^India!$B$18</f>
        <v>6431.5995074746234</v>
      </c>
      <c r="BI226" s="307">
        <f>+(BI210)^India!$B$18</f>
        <v>6431.5995074746234</v>
      </c>
    </row>
    <row r="227" spans="1:122" s="308" customFormat="1" ht="14.6">
      <c r="A227" s="306" t="s">
        <v>56</v>
      </c>
      <c r="B227" s="307">
        <f>+(B211)^MidEast!$B$18</f>
        <v>15.599047040985921</v>
      </c>
      <c r="C227" s="307">
        <f>+(C211)^MidEast!$B$18</f>
        <v>25.312222262708076</v>
      </c>
      <c r="D227" s="307">
        <f>+(D211)^MidEast!$B$18</f>
        <v>38.372819894635086</v>
      </c>
      <c r="E227" s="307">
        <f>+(E211)^MidEast!$B$18</f>
        <v>54.728716792062599</v>
      </c>
      <c r="F227" s="307">
        <f>+(F211)^MidEast!$B$18</f>
        <v>75.308899995958953</v>
      </c>
      <c r="G227" s="307">
        <f>+(G211)^MidEast!$B$18</f>
        <v>99.673234197596258</v>
      </c>
      <c r="H227" s="307">
        <f>+(H211)^MidEast!$B$18</f>
        <v>127.8255029919992</v>
      </c>
      <c r="I227" s="307">
        <f>+(I211)^MidEast!$B$18</f>
        <v>160.23567793609095</v>
      </c>
      <c r="J227" s="307">
        <f>+(J211)^MidEast!$B$18</f>
        <v>196.98110363653541</v>
      </c>
      <c r="K227" s="307">
        <f>+(K211)^MidEast!$B$18</f>
        <v>241.25457697560881</v>
      </c>
      <c r="L227" s="307">
        <f>+(L211)^MidEast!$B$18</f>
        <v>291.98174017265023</v>
      </c>
      <c r="M227" s="307">
        <f>+(M211)^MidEast!$B$18</f>
        <v>337.84735030719492</v>
      </c>
      <c r="N227" s="307">
        <f>+(N211)^MidEast!$B$18</f>
        <v>398.00411563831597</v>
      </c>
      <c r="O227" s="307">
        <f>+(O211)^MidEast!$B$18</f>
        <v>460.41199080849077</v>
      </c>
      <c r="P227" s="307">
        <f>+(P211)^MidEast!$B$18</f>
        <v>525.43980383102883</v>
      </c>
      <c r="Q227" s="307">
        <f>+(Q211)^MidEast!$B$18</f>
        <v>593.21420122810127</v>
      </c>
      <c r="R227" s="307">
        <f>+(R211)^MidEast!$B$18</f>
        <v>663.71855662245696</v>
      </c>
      <c r="S227" s="307">
        <f>+(S211)^MidEast!$B$18</f>
        <v>736.85691492963713</v>
      </c>
      <c r="T227" s="307">
        <f>+(T211)^MidEast!$B$18</f>
        <v>812.49715238976205</v>
      </c>
      <c r="U227" s="307">
        <f>+(U211)^MidEast!$B$18</f>
        <v>890.50002891893109</v>
      </c>
      <c r="V227" s="307">
        <f>+(V211)^MidEast!$B$18</f>
        <v>967.44598096250172</v>
      </c>
      <c r="W227" s="307">
        <f>+(W211)^MidEast!$B$18</f>
        <v>1044.0354895364603</v>
      </c>
      <c r="X227" s="307">
        <f>+(X211)^MidEast!$B$18</f>
        <v>1124.4519547748848</v>
      </c>
      <c r="Y227" s="307">
        <f>+(Y211)^MidEast!$B$18</f>
        <v>1207.844656435286</v>
      </c>
      <c r="Z227" s="307">
        <f>+(Z211)^MidEast!$B$18</f>
        <v>1293.7496141267698</v>
      </c>
      <c r="AA227" s="307">
        <f>+(AA211)^MidEast!$B$18</f>
        <v>1382.12395237429</v>
      </c>
      <c r="AB227" s="307">
        <f>+(AB211)^MidEast!$B$18</f>
        <v>1473.5217635130116</v>
      </c>
      <c r="AC227" s="307">
        <f>+(AC211)^MidEast!$B$18</f>
        <v>1575.5379695248478</v>
      </c>
      <c r="AD227" s="307">
        <f>+(AD211)^MidEast!$B$18</f>
        <v>1685.1627910272296</v>
      </c>
      <c r="AE227" s="307">
        <f>+(AE211)^MidEast!$B$18</f>
        <v>1801.8029652450218</v>
      </c>
      <c r="AF227" s="307">
        <f>+(AF211)^MidEast!$B$18</f>
        <v>1926.8950870613739</v>
      </c>
      <c r="AG227" s="307">
        <f>+(AG211)^MidEast!$B$18</f>
        <v>2059.4133365062794</v>
      </c>
      <c r="AH227" s="307">
        <f>+(AH211)^MidEast!$B$18</f>
        <v>2196.4303239508026</v>
      </c>
      <c r="AI227" s="307">
        <f>+(AI211)^MidEast!$B$18</f>
        <v>2338.230986993281</v>
      </c>
      <c r="AJ227" s="307">
        <f>+(AJ211)^MidEast!$B$18</f>
        <v>2485.0130702504953</v>
      </c>
      <c r="AK227" s="307">
        <f>+(AK211)^MidEast!$B$18</f>
        <v>2636.9519623181982</v>
      </c>
      <c r="AL227" s="307">
        <f>+(AL211)^MidEast!$B$18</f>
        <v>2794.2385710697167</v>
      </c>
      <c r="AM227" s="307">
        <f>+(AM211)^MidEast!$B$18</f>
        <v>2957.0948290644083</v>
      </c>
      <c r="AN227" s="307">
        <f>+(AN211)^MidEast!$B$18</f>
        <v>3125.7779453492117</v>
      </c>
      <c r="AO227" s="307">
        <f>+(AO211)^MidEast!$B$18</f>
        <v>3300.5794562224846</v>
      </c>
      <c r="AP227" s="307">
        <f>+(AP211)^MidEast!$B$18</f>
        <v>3481.8222531128376</v>
      </c>
      <c r="AQ227" s="307">
        <f>+(AQ211)^MidEast!$B$18</f>
        <v>3669.8571770219155</v>
      </c>
      <c r="AR227" s="307">
        <f>+(AR211)^MidEast!$B$18</f>
        <v>3865.0599105449146</v>
      </c>
      <c r="AS227" s="307">
        <f>+(AS211)^MidEast!$B$18</f>
        <v>4067.8284495852645</v>
      </c>
      <c r="AT227" s="307">
        <f>+(AT211)^MidEast!$B$18</f>
        <v>4278.5812136456443</v>
      </c>
      <c r="AU227" s="307">
        <f>+(AU211)^MidEast!$B$18</f>
        <v>4497.755751742242</v>
      </c>
      <c r="AV227" s="307">
        <f>+(AV211)^MidEast!$B$18</f>
        <v>4725.8079622952173</v>
      </c>
      <c r="AW227" s="307">
        <f>+(AW211)^MidEast!$B$18</f>
        <v>4963.2117378568537</v>
      </c>
      <c r="AX227" s="307">
        <f>+(AX211)^MidEast!$B$18</f>
        <v>5210.4589521676653</v>
      </c>
      <c r="AY227" s="307">
        <f>+(AY211)^MidEast!$B$18</f>
        <v>5468.0597189555501</v>
      </c>
      <c r="AZ227" s="307">
        <f>+(AZ211)^MidEast!$B$18</f>
        <v>5736.5428647823255</v>
      </c>
      <c r="BA227" s="307">
        <f>+(BA211)^MidEast!$B$18</f>
        <v>6016.4565701567399</v>
      </c>
      <c r="BB227" s="307">
        <f>+(BB211)^MidEast!$B$18</f>
        <v>6308.3691433549884</v>
      </c>
      <c r="BC227" s="307">
        <f>+(BC211)^MidEast!$B$18</f>
        <v>6612.8698997989713</v>
      </c>
      <c r="BD227" s="307">
        <f>+(BD211)^MidEast!$B$18</f>
        <v>6930.5701265811822</v>
      </c>
      <c r="BE227" s="307">
        <f>+(BE211)^MidEast!$B$18</f>
        <v>7262.1041170325198</v>
      </c>
      <c r="BF227" s="307">
        <f>+(BF211)^MidEast!$B$18</f>
        <v>7608.1302643594527</v>
      </c>
      <c r="BG227" s="307">
        <f>+(BG211)^MidEast!$B$18</f>
        <v>7969.3322065593948</v>
      </c>
      <c r="BH227" s="307">
        <f>+(BH211)^MidEast!$B$18</f>
        <v>8346.4200172600704</v>
      </c>
      <c r="BI227" s="307">
        <f>+(BI211)^MidEast!$B$18</f>
        <v>8346.4200172600704</v>
      </c>
    </row>
    <row r="228" spans="1:122" s="308" customFormat="1" ht="14.6">
      <c r="A228" s="306" t="s">
        <v>57</v>
      </c>
      <c r="B228" s="307">
        <f>+(B212)^Africa!$B$18</f>
        <v>1.2996994918834321</v>
      </c>
      <c r="C228" s="307">
        <f>+(C212)^Africa!$B$18</f>
        <v>2.408920789805296</v>
      </c>
      <c r="D228" s="307">
        <f>+(D212)^Africa!$B$18</f>
        <v>4.4421695262226137</v>
      </c>
      <c r="E228" s="307">
        <f>+(E212)^Africa!$B$18</f>
        <v>7.5634494806651151</v>
      </c>
      <c r="F228" s="307">
        <f>+(F212)^Africa!$B$18</f>
        <v>12.350332386780075</v>
      </c>
      <c r="G228" s="307">
        <f>+(G212)^Africa!$B$18</f>
        <v>19.024268064497019</v>
      </c>
      <c r="H228" s="307">
        <f>+(H212)^Africa!$B$18</f>
        <v>27.627889215253898</v>
      </c>
      <c r="I228" s="307">
        <f>+(I212)^Africa!$B$18</f>
        <v>38.71398222500369</v>
      </c>
      <c r="J228" s="307">
        <f>+(J212)^Africa!$B$18</f>
        <v>52.578950145468269</v>
      </c>
      <c r="K228" s="307">
        <f>+(K212)^Africa!$B$18</f>
        <v>70.615256306548076</v>
      </c>
      <c r="L228" s="307">
        <f>+(L212)^Africa!$B$18</f>
        <v>92.285965314496949</v>
      </c>
      <c r="M228" s="307">
        <f>+(M212)^Africa!$B$18</f>
        <v>116.92353177398151</v>
      </c>
      <c r="N228" s="307">
        <f>+(N212)^Africa!$B$18</f>
        <v>144.49594557703864</v>
      </c>
      <c r="O228" s="307">
        <f>+(O212)^Africa!$B$18</f>
        <v>175.36635755403177</v>
      </c>
      <c r="P228" s="307">
        <f>+(P212)^Africa!$B$18</f>
        <v>209.34628567349762</v>
      </c>
      <c r="Q228" s="307">
        <f>+(Q212)^Africa!$B$18</f>
        <v>246.18711328989673</v>
      </c>
      <c r="R228" s="307">
        <f>+(R212)^Africa!$B$18</f>
        <v>285.59445265452752</v>
      </c>
      <c r="S228" s="307">
        <f>+(S212)^Africa!$B$18</f>
        <v>327.2438329996757</v>
      </c>
      <c r="T228" s="307">
        <f>+(T212)^Africa!$B$18</f>
        <v>370.79593806431188</v>
      </c>
      <c r="U228" s="307">
        <f>+(U212)^Africa!$B$18</f>
        <v>415.91079791812678</v>
      </c>
      <c r="V228" s="307">
        <f>+(V212)^Africa!$B$18</f>
        <v>460.53007707565729</v>
      </c>
      <c r="W228" s="307">
        <f>+(W212)^Africa!$B$18</f>
        <v>504.64463275239967</v>
      </c>
      <c r="X228" s="307">
        <f>+(X212)^Africa!$B$18</f>
        <v>547.71180279918406</v>
      </c>
      <c r="Y228" s="307">
        <f>+(Y212)^Africa!$B$18</f>
        <v>592.29258549323242</v>
      </c>
      <c r="Z228" s="307">
        <f>+(Z212)^Africa!$B$18</f>
        <v>637.60807850254173</v>
      </c>
      <c r="AA228" s="307">
        <f>+(AA212)^Africa!$B$18</f>
        <v>683.26109669917764</v>
      </c>
      <c r="AB228" s="307">
        <f>+(AB212)^Africa!$B$18</f>
        <v>730.13961751753334</v>
      </c>
      <c r="AC228" s="307">
        <f>+(AC212)^Africa!$B$18</f>
        <v>781.39436912023075</v>
      </c>
      <c r="AD228" s="307">
        <f>+(AD212)^Africa!$B$18</f>
        <v>835.99395821703877</v>
      </c>
      <c r="AE228" s="307">
        <f>+(AE212)^Africa!$B$18</f>
        <v>893.45866141942679</v>
      </c>
      <c r="AF228" s="307">
        <f>+(AF212)^Africa!$B$18</f>
        <v>954.37866902893506</v>
      </c>
      <c r="AG228" s="307">
        <f>+(AG212)^Africa!$B$18</f>
        <v>1018.0713180402453</v>
      </c>
      <c r="AH228" s="307">
        <f>+(AH212)^Africa!$B$18</f>
        <v>1082.8210110500199</v>
      </c>
      <c r="AI228" s="307">
        <f>+(AI212)^Africa!$B$18</f>
        <v>1148.5778930711549</v>
      </c>
      <c r="AJ228" s="307">
        <f>+(AJ212)^Africa!$B$18</f>
        <v>1215.2814661366922</v>
      </c>
      <c r="AK228" s="307">
        <f>+(AK212)^Africa!$B$18</f>
        <v>1282.8705593431534</v>
      </c>
      <c r="AL228" s="307">
        <f>+(AL212)^Africa!$B$18</f>
        <v>1351.3006844905226</v>
      </c>
      <c r="AM228" s="307">
        <f>+(AM212)^Africa!$B$18</f>
        <v>1420.5493705752835</v>
      </c>
      <c r="AN228" s="307">
        <f>+(AN212)^Africa!$B$18</f>
        <v>1490.615535116111</v>
      </c>
      <c r="AO228" s="307">
        <f>+(AO212)^Africa!$B$18</f>
        <v>1561.5163539979469</v>
      </c>
      <c r="AP228" s="307">
        <f>+(AP212)^Africa!$B$18</f>
        <v>1633.2833976934794</v>
      </c>
      <c r="AQ228" s="307">
        <f>+(AQ212)^Africa!$B$18</f>
        <v>1705.9588735919717</v>
      </c>
      <c r="AR228" s="307">
        <f>+(AR212)^Africa!$B$18</f>
        <v>1779.5923224065518</v>
      </c>
      <c r="AS228" s="307">
        <f>+(AS212)^Africa!$B$18</f>
        <v>1854.2378674210022</v>
      </c>
      <c r="AT228" s="307">
        <f>+(AT212)^Africa!$B$18</f>
        <v>1929.9519978523851</v>
      </c>
      <c r="AU228" s="307">
        <f>+(AU212)^Africa!$B$18</f>
        <v>2006.7918194335743</v>
      </c>
      <c r="AV228" s="307">
        <f>+(AV212)^Africa!$B$18</f>
        <v>2084.8136919883832</v>
      </c>
      <c r="AW228" s="307">
        <f>+(AW212)^Africa!$B$18</f>
        <v>2164.0721767078667</v>
      </c>
      <c r="AX228" s="307">
        <f>+(AX212)^Africa!$B$18</f>
        <v>2244.619225357736</v>
      </c>
      <c r="AY228" s="307">
        <f>+(AY212)^Africa!$B$18</f>
        <v>2326.5035549367949</v>
      </c>
      <c r="AZ228" s="307">
        <f>+(AZ212)^Africa!$B$18</f>
        <v>2409.7701621452306</v>
      </c>
      <c r="BA228" s="307">
        <f>+(BA212)^Africa!$B$18</f>
        <v>2494.4599415276948</v>
      </c>
      <c r="BB228" s="307">
        <f>+(BB212)^Africa!$B$18</f>
        <v>2580.6093791058356</v>
      </c>
      <c r="BC228" s="307">
        <f>+(BC212)^Africa!$B$18</f>
        <v>2668.250299783228</v>
      </c>
      <c r="BD228" s="307">
        <f>+(BD212)^Africa!$B$18</f>
        <v>2757.4096519839454</v>
      </c>
      <c r="BE228" s="307">
        <f>+(BE212)^Africa!$B$18</f>
        <v>2848.1093170924569</v>
      </c>
      <c r="BF228" s="307">
        <f>+(BF212)^Africa!$B$18</f>
        <v>2940.3659345044734</v>
      </c>
      <c r="BG228" s="307">
        <f>+(BG212)^Africa!$B$18</f>
        <v>3034.1907356548368</v>
      </c>
      <c r="BH228" s="307">
        <f>+(BH212)^Africa!$B$18</f>
        <v>3129.5893824104483</v>
      </c>
      <c r="BI228" s="307">
        <f>+(BI212)^Africa!$B$18</f>
        <v>3129.5893824104483</v>
      </c>
    </row>
    <row r="229" spans="1:122" s="308" customFormat="1" ht="14.6">
      <c r="A229" s="306" t="s">
        <v>58</v>
      </c>
      <c r="B229" s="307">
        <f>+(B213)^LatAm!$B$18</f>
        <v>15.678487569688475</v>
      </c>
      <c r="C229" s="307">
        <f>+(C213)^LatAm!$B$18</f>
        <v>25.975368031985838</v>
      </c>
      <c r="D229" s="307">
        <f>+(D213)^LatAm!$B$18</f>
        <v>41.119139228993085</v>
      </c>
      <c r="E229" s="307">
        <f>+(E213)^LatAm!$B$18</f>
        <v>61.272278561613838</v>
      </c>
      <c r="F229" s="307">
        <f>+(F213)^LatAm!$B$18</f>
        <v>87.211799303039498</v>
      </c>
      <c r="G229" s="307">
        <f>+(G213)^LatAm!$B$18</f>
        <v>119.30357124690973</v>
      </c>
      <c r="H229" s="307">
        <f>+(H213)^LatAm!$B$18</f>
        <v>158.36731849278266</v>
      </c>
      <c r="I229" s="307">
        <f>+(I213)^LatAm!$B$18</f>
        <v>204.88926557942017</v>
      </c>
      <c r="J229" s="307">
        <f>+(J213)^LatAm!$B$18</f>
        <v>259.25101043755927</v>
      </c>
      <c r="K229" s="307">
        <f>+(K213)^LatAm!$B$18</f>
        <v>321.55431725908437</v>
      </c>
      <c r="L229" s="307">
        <f>+(L213)^LatAm!$B$18</f>
        <v>393.20063163528323</v>
      </c>
      <c r="M229" s="307">
        <f>+(M213)^LatAm!$B$18</f>
        <v>466.02861079171004</v>
      </c>
      <c r="N229" s="307">
        <f>+(N213)^LatAm!$B$18</f>
        <v>559.81670310576351</v>
      </c>
      <c r="O229" s="307">
        <f>+(O213)^LatAm!$B$18</f>
        <v>659.8066337147377</v>
      </c>
      <c r="P229" s="307">
        <f>+(P213)^LatAm!$B$18</f>
        <v>766.41599130646671</v>
      </c>
      <c r="Q229" s="307">
        <f>+(Q213)^LatAm!$B$18</f>
        <v>879.76850258479374</v>
      </c>
      <c r="R229" s="307">
        <f>+(R213)^LatAm!$B$18</f>
        <v>999.80009033647059</v>
      </c>
      <c r="S229" s="307">
        <f>+(S213)^LatAm!$B$18</f>
        <v>1126.3366818737245</v>
      </c>
      <c r="T229" s="307">
        <f>+(T213)^LatAm!$B$18</f>
        <v>1259.1502882582267</v>
      </c>
      <c r="U229" s="307">
        <f>+(U213)^LatAm!$B$18</f>
        <v>1397.9992529986114</v>
      </c>
      <c r="V229" s="307">
        <f>+(V213)^LatAm!$B$18</f>
        <v>1538.0363337746621</v>
      </c>
      <c r="W229" s="307">
        <f>+(W213)^LatAm!$B$18</f>
        <v>1680.1064068175058</v>
      </c>
      <c r="X229" s="307">
        <f>+(X213)^LatAm!$B$18</f>
        <v>1830.1180689766331</v>
      </c>
      <c r="Y229" s="307">
        <f>+(Y213)^LatAm!$B$18</f>
        <v>1986.8743802124459</v>
      </c>
      <c r="Z229" s="307">
        <f>+(Z213)^LatAm!$B$18</f>
        <v>2149.7143004506838</v>
      </c>
      <c r="AA229" s="307">
        <f>+(AA213)^LatAm!$B$18</f>
        <v>2318.5400167719167</v>
      </c>
      <c r="AB229" s="307">
        <f>+(AB213)^LatAm!$B$18</f>
        <v>2493.6810010646223</v>
      </c>
      <c r="AC229" s="307">
        <f>+(AC213)^LatAm!$B$18</f>
        <v>2685.4444190983909</v>
      </c>
      <c r="AD229" s="307">
        <f>+(AD213)^LatAm!$B$18</f>
        <v>2889.7706125314294</v>
      </c>
      <c r="AE229" s="307">
        <f>+(AE213)^LatAm!$B$18</f>
        <v>3105.9930126865374</v>
      </c>
      <c r="AF229" s="307">
        <f>+(AF213)^LatAm!$B$18</f>
        <v>3337.9518069117885</v>
      </c>
      <c r="AG229" s="307">
        <f>+(AG213)^LatAm!$B$18</f>
        <v>3583.8760762967304</v>
      </c>
      <c r="AH229" s="307">
        <f>+(AH213)^LatAm!$B$18</f>
        <v>3837.5964461187577</v>
      </c>
      <c r="AI229" s="307">
        <f>+(AI213)^LatAm!$B$18</f>
        <v>4100.0970063148243</v>
      </c>
      <c r="AJ229" s="307">
        <f>+(AJ213)^LatAm!$B$18</f>
        <v>4372.0459531378683</v>
      </c>
      <c r="AK229" s="307">
        <f>+(AK213)^LatAm!$B$18</f>
        <v>4653.9785558350086</v>
      </c>
      <c r="AL229" s="307">
        <f>+(AL213)^LatAm!$B$18</f>
        <v>4946.3960259267642</v>
      </c>
      <c r="AM229" s="307">
        <f>+(AM213)^LatAm!$B$18</f>
        <v>5249.8144055800713</v>
      </c>
      <c r="AN229" s="307">
        <f>+(AN213)^LatAm!$B$18</f>
        <v>5564.7866690951823</v>
      </c>
      <c r="AO229" s="307">
        <f>+(AO213)^LatAm!$B$18</f>
        <v>5891.9110079772972</v>
      </c>
      <c r="AP229" s="307">
        <f>+(AP213)^LatAm!$B$18</f>
        <v>6231.8324211791059</v>
      </c>
      <c r="AQ229" s="307">
        <f>+(AQ213)^LatAm!$B$18</f>
        <v>6585.2414220192013</v>
      </c>
      <c r="AR229" s="307">
        <f>+(AR213)^LatAm!$B$18</f>
        <v>6952.8718262086695</v>
      </c>
      <c r="AS229" s="307">
        <f>+(AS213)^LatAm!$B$18</f>
        <v>7335.4985740160928</v>
      </c>
      <c r="AT229" s="307">
        <f>+(AT213)^LatAm!$B$18</f>
        <v>7733.9360000013176</v>
      </c>
      <c r="AU229" s="307">
        <f>+(AU213)^LatAm!$B$18</f>
        <v>8149.0366865849446</v>
      </c>
      <c r="AV229" s="307">
        <f>+(AV213)^LatAm!$B$18</f>
        <v>8581.6909037555251</v>
      </c>
      <c r="AW229" s="307">
        <f>+(AW213)^LatAm!$B$18</f>
        <v>9032.8265793857972</v>
      </c>
      <c r="AX229" s="307">
        <f>+(AX213)^LatAm!$B$18</f>
        <v>9503.4097257809772</v>
      </c>
      <c r="AY229" s="307">
        <f>+(AY213)^LatAm!$B$18</f>
        <v>9994.4452480346372</v>
      </c>
      <c r="AZ229" s="307">
        <f>+(AZ213)^LatAm!$B$18</f>
        <v>10506.978067828884</v>
      </c>
      <c r="BA229" s="307">
        <f>+(BA213)^LatAm!$B$18</f>
        <v>11042.094507033871</v>
      </c>
      <c r="BB229" s="307">
        <f>+(BB213)^LatAm!$B$18</f>
        <v>11600.923886213553</v>
      </c>
      <c r="BC229" s="307">
        <f>+(BC213)^LatAm!$B$18</f>
        <v>12184.640302800653</v>
      </c>
      <c r="BD229" s="307">
        <f>+(BD213)^LatAm!$B$18</f>
        <v>12794.4645618911</v>
      </c>
      <c r="BE229" s="307">
        <f>+(BE213)^LatAm!$B$18</f>
        <v>13431.666239319922</v>
      </c>
      <c r="BF229" s="307">
        <f>+(BF213)^LatAm!$B$18</f>
        <v>14097.565862063178</v>
      </c>
      <c r="BG229" s="307">
        <f>+(BG213)^LatAm!$B$18</f>
        <v>14793.537195265908</v>
      </c>
      <c r="BH229" s="307">
        <f>+(BH213)^LatAm!$B$18</f>
        <v>15521.009628522559</v>
      </c>
      <c r="BI229" s="307">
        <f>+(BI213)^LatAm!$B$18</f>
        <v>15521.009628522559</v>
      </c>
    </row>
    <row r="230" spans="1:122" s="308" customFormat="1" ht="14.6">
      <c r="A230" s="306" t="s">
        <v>114</v>
      </c>
      <c r="B230" s="307">
        <f>+(B214)^OHI!$B$18</f>
        <v>118.74395215537521</v>
      </c>
      <c r="C230" s="307">
        <f>+(C214)^OHI!$B$18</f>
        <v>157.27475529077947</v>
      </c>
      <c r="D230" s="307">
        <f>+(D214)^OHI!$B$18</f>
        <v>214.61660202186468</v>
      </c>
      <c r="E230" s="307">
        <f>+(E214)^OHI!$B$18</f>
        <v>279.52219895485052</v>
      </c>
      <c r="F230" s="307">
        <f>+(F214)^OHI!$B$18</f>
        <v>352.13106767370283</v>
      </c>
      <c r="G230" s="307">
        <f>+(G214)^OHI!$B$18</f>
        <v>433.27394518253044</v>
      </c>
      <c r="H230" s="307">
        <f>+(H214)^OHI!$B$18</f>
        <v>522.02710945586375</v>
      </c>
      <c r="I230" s="307">
        <f>+(I214)^OHI!$B$18</f>
        <v>618.62730213975533</v>
      </c>
      <c r="J230" s="307">
        <f>+(J214)^OHI!$B$18</f>
        <v>723.09622758227499</v>
      </c>
      <c r="K230" s="307">
        <f>+(K214)^OHI!$B$18</f>
        <v>827.12442313908309</v>
      </c>
      <c r="L230" s="307">
        <f>+(L214)^OHI!$B$18</f>
        <v>937.93752098509594</v>
      </c>
      <c r="M230" s="307">
        <f>+(M214)^OHI!$B$18</f>
        <v>1045.5207259200918</v>
      </c>
      <c r="N230" s="307">
        <f>+(N214)^OHI!$B$18</f>
        <v>1188.3732986643902</v>
      </c>
      <c r="O230" s="307">
        <f>+(O214)^OHI!$B$18</f>
        <v>1329.4211009643327</v>
      </c>
      <c r="P230" s="307">
        <f>+(P214)^OHI!$B$18</f>
        <v>1470.597167390418</v>
      </c>
      <c r="Q230" s="307">
        <f>+(Q214)^OHI!$B$18</f>
        <v>1612.7997095543617</v>
      </c>
      <c r="R230" s="307">
        <f>+(R214)^OHI!$B$18</f>
        <v>1756.3541533001194</v>
      </c>
      <c r="S230" s="307">
        <f>+(S214)^OHI!$B$18</f>
        <v>1901.2640961911743</v>
      </c>
      <c r="T230" s="307">
        <f>+(T214)^OHI!$B$18</f>
        <v>2047.3652171801423</v>
      </c>
      <c r="U230" s="307">
        <f>+(U214)^OHI!$B$18</f>
        <v>2194.4191621649547</v>
      </c>
      <c r="V230" s="307">
        <f>+(V214)^OHI!$B$18</f>
        <v>2341.7319264249354</v>
      </c>
      <c r="W230" s="307">
        <f>+(W214)^OHI!$B$18</f>
        <v>2489.1426736275034</v>
      </c>
      <c r="X230" s="307">
        <f>+(X214)^OHI!$B$18</f>
        <v>2636.9375709128758</v>
      </c>
      <c r="Y230" s="307">
        <f>+(Y214)^OHI!$B$18</f>
        <v>2784.8132393525748</v>
      </c>
      <c r="Z230" s="307">
        <f>+(Z214)^OHI!$B$18</f>
        <v>2932.6054548018014</v>
      </c>
      <c r="AA230" s="307">
        <f>+(AA214)^OHI!$B$18</f>
        <v>3080.6062911712661</v>
      </c>
      <c r="AB230" s="307">
        <f>+(AB214)^OHI!$B$18</f>
        <v>3230.3458102573563</v>
      </c>
      <c r="AC230" s="307">
        <f>+(AC214)^OHI!$B$18</f>
        <v>3396.1756898642298</v>
      </c>
      <c r="AD230" s="307">
        <f>+(AD214)^OHI!$B$18</f>
        <v>3572.3872754735089</v>
      </c>
      <c r="AE230" s="307">
        <f>+(AE214)^OHI!$B$18</f>
        <v>3757.6841151564004</v>
      </c>
      <c r="AF230" s="307">
        <f>+(AF214)^OHI!$B$18</f>
        <v>3956.2056909106345</v>
      </c>
      <c r="AG230" s="307">
        <f>+(AG214)^OHI!$B$18</f>
        <v>4165.5337112175685</v>
      </c>
      <c r="AH230" s="307">
        <f>+(AH214)^OHI!$B$18</f>
        <v>4378.2541913810501</v>
      </c>
      <c r="AI230" s="307">
        <f>+(AI214)^OHI!$B$18</f>
        <v>4595.0796516218761</v>
      </c>
      <c r="AJ230" s="307">
        <f>+(AJ214)^OHI!$B$18</f>
        <v>4816.4391412876139</v>
      </c>
      <c r="AK230" s="307">
        <f>+(AK214)^OHI!$B$18</f>
        <v>5042.579297226127</v>
      </c>
      <c r="AL230" s="307">
        <f>+(AL214)^OHI!$B$18</f>
        <v>5273.6820086353737</v>
      </c>
      <c r="AM230" s="307">
        <f>+(AM214)^OHI!$B$18</f>
        <v>5509.9191359716542</v>
      </c>
      <c r="AN230" s="307">
        <f>+(AN214)^OHI!$B$18</f>
        <v>5751.4744306115472</v>
      </c>
      <c r="AO230" s="307">
        <f>+(AO214)^OHI!$B$18</f>
        <v>5998.5495841823113</v>
      </c>
      <c r="AP230" s="307">
        <f>+(AP214)^OHI!$B$18</f>
        <v>6251.3632040490093</v>
      </c>
      <c r="AQ230" s="307">
        <f>+(AQ214)^OHI!$B$18</f>
        <v>6510.1471227910633</v>
      </c>
      <c r="AR230" s="307">
        <f>+(AR214)^OHI!$B$18</f>
        <v>6775.142131732925</v>
      </c>
      <c r="AS230" s="307">
        <f>+(AS214)^OHI!$B$18</f>
        <v>7046.5940367980675</v>
      </c>
      <c r="AT230" s="307">
        <f>+(AT214)^OHI!$B$18</f>
        <v>7324.7503456589893</v>
      </c>
      <c r="AU230" s="307">
        <f>+(AU214)^OHI!$B$18</f>
        <v>7609.8576214297927</v>
      </c>
      <c r="AV230" s="307">
        <f>+(AV214)^OHI!$B$18</f>
        <v>7902.1594248884694</v>
      </c>
      <c r="AW230" s="307">
        <f>+(AW214)^OHI!$B$18</f>
        <v>8201.8947320720999</v>
      </c>
      <c r="AX230" s="307">
        <f>+(AX214)^OHI!$B$18</f>
        <v>8509.2967143588849</v>
      </c>
      <c r="AY230" s="307">
        <f>+(AY214)^OHI!$B$18</f>
        <v>8824.5917824053558</v>
      </c>
      <c r="AZ230" s="307">
        <f>+(AZ214)^OHI!$B$18</f>
        <v>9147.9988133035422</v>
      </c>
      <c r="BA230" s="307">
        <f>+(BA214)^OHI!$B$18</f>
        <v>9479.7284975525781</v>
      </c>
      <c r="BB230" s="307">
        <f>+(BB214)^OHI!$B$18</f>
        <v>9819.9827572297945</v>
      </c>
      <c r="BC230" s="307">
        <f>+(BC214)^OHI!$B$18</f>
        <v>10168.954198747828</v>
      </c>
      <c r="BD230" s="307">
        <f>+(BD214)^OHI!$B$18</f>
        <v>10526.825573012973</v>
      </c>
      <c r="BE230" s="307">
        <f>+(BE214)^OHI!$B$18</f>
        <v>10893.769223064297</v>
      </c>
      <c r="BF230" s="307">
        <f>+(BF214)^OHI!$B$18</f>
        <v>11269.946504802221</v>
      </c>
      <c r="BG230" s="307">
        <f>+(BG214)^OHI!$B$18</f>
        <v>11655.507170599092</v>
      </c>
      <c r="BH230" s="307">
        <f>+(BH214)^OHI!$B$18</f>
        <v>12050.58870874405</v>
      </c>
      <c r="BI230" s="307">
        <f>+(BI214)^OHI!$B$18</f>
        <v>12050.58870874405</v>
      </c>
    </row>
    <row r="231" spans="1:122" s="308" customFormat="1" ht="14.6">
      <c r="A231" s="306" t="s">
        <v>224</v>
      </c>
      <c r="B231" s="307">
        <f>+(B215)^OthAsia!$B$18</f>
        <v>3.0776728258783042</v>
      </c>
      <c r="C231" s="307">
        <f>+(C215)^OthAsia!$B$18</f>
        <v>4.6319428884266962</v>
      </c>
      <c r="D231" s="307">
        <f>+(D215)^OthAsia!$B$18</f>
        <v>8.504066956398054</v>
      </c>
      <c r="E231" s="307">
        <f>+(E215)^OthAsia!$B$18</f>
        <v>14.45594732723918</v>
      </c>
      <c r="F231" s="307">
        <f>+(F215)^OthAsia!$B$18</f>
        <v>23.309320929744636</v>
      </c>
      <c r="G231" s="307">
        <f>+(G215)^OthAsia!$B$18</f>
        <v>35.617520413623367</v>
      </c>
      <c r="H231" s="307">
        <f>+(H215)^OthAsia!$B$18</f>
        <v>51.893575759582248</v>
      </c>
      <c r="I231" s="307">
        <f>+(I215)^OthAsia!$B$18</f>
        <v>72.970852564968169</v>
      </c>
      <c r="J231" s="307">
        <f>+(J215)^OthAsia!$B$18</f>
        <v>99.47320463390335</v>
      </c>
      <c r="K231" s="307">
        <f>+(K215)^OthAsia!$B$18</f>
        <v>132.52929605547985</v>
      </c>
      <c r="L231" s="307">
        <f>+(L215)^OthAsia!$B$18</f>
        <v>171.52136082055301</v>
      </c>
      <c r="M231" s="307">
        <f>+(M215)^OthAsia!$B$18</f>
        <v>220.97137815876658</v>
      </c>
      <c r="N231" s="307">
        <f>+(N215)^OthAsia!$B$18</f>
        <v>273.09477668659343</v>
      </c>
      <c r="O231" s="307">
        <f>+(O215)^OthAsia!$B$18</f>
        <v>332.29564883080479</v>
      </c>
      <c r="P231" s="307">
        <f>+(P215)^OthAsia!$B$18</f>
        <v>398.15743428812584</v>
      </c>
      <c r="Q231" s="307">
        <f>+(Q215)^OthAsia!$B$18</f>
        <v>470.1287500887571</v>
      </c>
      <c r="R231" s="307">
        <f>+(R215)^OthAsia!$B$18</f>
        <v>547.52815271262784</v>
      </c>
      <c r="S231" s="307">
        <f>+(S215)^OthAsia!$B$18</f>
        <v>629.55603186236897</v>
      </c>
      <c r="T231" s="307">
        <f>+(T215)^OthAsia!$B$18</f>
        <v>715.31027948479868</v>
      </c>
      <c r="U231" s="307">
        <f>+(U215)^OthAsia!$B$18</f>
        <v>803.8044745862511</v>
      </c>
      <c r="V231" s="307">
        <f>+(V215)^OthAsia!$B$18</f>
        <v>890.91406183212371</v>
      </c>
      <c r="W231" s="307">
        <f>+(W215)^OthAsia!$B$18</f>
        <v>976.11740540698065</v>
      </c>
      <c r="X231" s="307">
        <f>+(X215)^OthAsia!$B$18</f>
        <v>1062.2355373426778</v>
      </c>
      <c r="Y231" s="307">
        <f>+(Y215)^OthAsia!$B$18</f>
        <v>1147.3865615641218</v>
      </c>
      <c r="Z231" s="307">
        <f>+(Z215)^OthAsia!$B$18</f>
        <v>1229.9652679653759</v>
      </c>
      <c r="AA231" s="307">
        <f>+(AA215)^OthAsia!$B$18</f>
        <v>1308.7446418191432</v>
      </c>
      <c r="AB231" s="307">
        <f>+(AB215)^OthAsia!$B$18</f>
        <v>1382.8580274863471</v>
      </c>
      <c r="AC231" s="307">
        <f>+(AC215)^OthAsia!$B$18</f>
        <v>1459.9114891205706</v>
      </c>
      <c r="AD231" s="307">
        <f>+(AD215)^OthAsia!$B$18</f>
        <v>1535.7530561799708</v>
      </c>
      <c r="AE231" s="307">
        <f>+(AE215)^OthAsia!$B$18</f>
        <v>1609.0864562961769</v>
      </c>
      <c r="AF231" s="307">
        <f>+(AF215)^OthAsia!$B$18</f>
        <v>1680.579674447059</v>
      </c>
      <c r="AG231" s="307">
        <f>+(AG215)^OthAsia!$B$18</f>
        <v>1748.7439141013019</v>
      </c>
      <c r="AH231" s="307">
        <f>+(AH215)^OthAsia!$B$18</f>
        <v>1810.5051142061434</v>
      </c>
      <c r="AI231" s="307">
        <f>+(AI215)^OthAsia!$B$18</f>
        <v>1865.5865126658696</v>
      </c>
      <c r="AJ231" s="307">
        <f>+(AJ215)^OthAsia!$B$18</f>
        <v>1913.6983662101288</v>
      </c>
      <c r="AK231" s="307">
        <f>+(AK215)^OthAsia!$B$18</f>
        <v>1954.541450030946</v>
      </c>
      <c r="AL231" s="307">
        <f>+(AL215)^OthAsia!$B$18</f>
        <v>1987.8403242968182</v>
      </c>
      <c r="AM231" s="307">
        <f>+(AM215)^OthAsia!$B$18</f>
        <v>2013.3569897408445</v>
      </c>
      <c r="AN231" s="307">
        <f>+(AN215)^OthAsia!$B$18</f>
        <v>2030.8952781063135</v>
      </c>
      <c r="AO231" s="307">
        <f>+(AO215)^OthAsia!$B$18</f>
        <v>2040.3021231256587</v>
      </c>
      <c r="AP231" s="307">
        <f>+(AP215)^OthAsia!$B$18</f>
        <v>2041.4688145191938</v>
      </c>
      <c r="AQ231" s="307">
        <f>+(AQ215)^OthAsia!$B$18</f>
        <v>2034.3337333051015</v>
      </c>
      <c r="AR231" s="307">
        <f>+(AR215)^OthAsia!$B$18</f>
        <v>2018.8872907502598</v>
      </c>
      <c r="AS231" s="307">
        <f>+(AS215)^OthAsia!$B$18</f>
        <v>1995.179469712431</v>
      </c>
      <c r="AT231" s="307">
        <f>+(AT215)^OthAsia!$B$18</f>
        <v>1963.3302756986125</v>
      </c>
      <c r="AU231" s="307">
        <f>+(AU215)^OthAsia!$B$18</f>
        <v>1923.5434139522486</v>
      </c>
      <c r="AV231" s="307">
        <f>+(AV215)^OthAsia!$B$18</f>
        <v>1876.1235331471921</v>
      </c>
      <c r="AW231" s="307">
        <f>+(AW215)^OthAsia!$B$18</f>
        <v>1821.4973528093349</v>
      </c>
      <c r="AX231" s="307">
        <f>+(AX215)^OthAsia!$B$18</f>
        <v>1760.2388685546916</v>
      </c>
      <c r="AY231" s="307">
        <f>+(AY215)^OthAsia!$B$18</f>
        <v>1693.0985683672543</v>
      </c>
      <c r="AZ231" s="307">
        <f>+(AZ215)^OthAsia!$B$18</f>
        <v>1621.0361893156073</v>
      </c>
      <c r="BA231" s="307">
        <f>+(BA215)^OthAsia!$B$18</f>
        <v>1545.2560687927103</v>
      </c>
      <c r="BB231" s="307">
        <f>+(BB215)^OthAsia!$B$18</f>
        <v>1467.2438212750551</v>
      </c>
      <c r="BC231" s="307">
        <f>+(BC215)^OthAsia!$B$18</f>
        <v>1388.8033903594467</v>
      </c>
      <c r="BD231" s="307">
        <f>+(BD215)^OthAsia!$B$18</f>
        <v>1312.0953914588811</v>
      </c>
      <c r="BE231" s="307">
        <f>+(BE215)^OthAsia!$B$18</f>
        <v>1239.6825672586651</v>
      </c>
      <c r="BF231" s="307">
        <f>+(BF215)^OthAsia!$B$18</f>
        <v>1174.5984066035041</v>
      </c>
      <c r="BG231" s="307">
        <f>+(BG215)^OthAsia!$B$18</f>
        <v>1120.4738971461127</v>
      </c>
      <c r="BH231" s="307">
        <f>+(BH215)^OthAsia!$B$18</f>
        <v>1081.7901689548928</v>
      </c>
      <c r="BI231" s="307">
        <f>+(BI215)^OthAsia!$B$18</f>
        <v>1081.7901689548928</v>
      </c>
    </row>
    <row r="232" spans="1:122" s="295" customFormat="1" ht="14.6">
      <c r="A232" s="297" t="s">
        <v>275</v>
      </c>
      <c r="DR232" s="296">
        <f>+(DQ168)^US!$B$18</f>
        <v>0</v>
      </c>
    </row>
    <row r="233" spans="1:122" s="295" customFormat="1" ht="14.6">
      <c r="B233" s="295" t="s">
        <v>218</v>
      </c>
      <c r="C233" s="293"/>
      <c r="D233" s="298"/>
      <c r="DR233" s="296"/>
    </row>
    <row r="234" spans="1:122" s="309" customFormat="1" ht="14.6">
      <c r="A234" s="309" t="s">
        <v>104</v>
      </c>
      <c r="B234" s="309">
        <v>200.67613774564379</v>
      </c>
      <c r="C234" s="309">
        <v>243.04101774267289</v>
      </c>
      <c r="D234" s="309">
        <v>321.47639041574831</v>
      </c>
      <c r="E234" s="309">
        <v>406.39974285556622</v>
      </c>
      <c r="F234" s="309">
        <v>499.39350472373155</v>
      </c>
      <c r="G234" s="309">
        <v>601.96525050350601</v>
      </c>
      <c r="H234" s="309">
        <v>712.55971541523115</v>
      </c>
      <c r="I234" s="309">
        <v>831.44546660257356</v>
      </c>
      <c r="J234" s="309">
        <v>958.61209779088642</v>
      </c>
      <c r="K234" s="309">
        <v>1096.2599935540757</v>
      </c>
      <c r="L234" s="309">
        <v>1248.3373809723748</v>
      </c>
      <c r="M234" s="309">
        <v>1370.4204961237815</v>
      </c>
      <c r="N234" s="309">
        <v>1558.7998375052439</v>
      </c>
      <c r="O234" s="309">
        <v>1742.946161659168</v>
      </c>
      <c r="P234" s="309">
        <v>1927.1377621207225</v>
      </c>
      <c r="Q234" s="309">
        <v>2113.8268834522123</v>
      </c>
      <c r="R234" s="309">
        <v>2304.3835087730849</v>
      </c>
      <c r="S234" s="309">
        <v>2499.5503049004719</v>
      </c>
      <c r="T234" s="309">
        <v>2699.7179622902381</v>
      </c>
      <c r="U234" s="309">
        <v>2905.0908004512485</v>
      </c>
      <c r="V234" s="309">
        <v>3117.5021866138281</v>
      </c>
      <c r="W234" s="309">
        <v>3336.4970597744173</v>
      </c>
      <c r="X234" s="309">
        <v>3559.859546884984</v>
      </c>
      <c r="Y234" s="309">
        <v>3788.1173957230662</v>
      </c>
      <c r="Z234" s="309">
        <v>4021.6948086893303</v>
      </c>
      <c r="AA234" s="309">
        <v>4261.3742932931373</v>
      </c>
      <c r="AB234" s="309">
        <v>4509.7283908060954</v>
      </c>
      <c r="AC234" s="309">
        <v>4782.6250458206214</v>
      </c>
      <c r="AD234" s="309">
        <v>5074.0395578026973</v>
      </c>
      <c r="AE234" s="309">
        <v>5382.59134589931</v>
      </c>
      <c r="AF234" s="309">
        <v>5713.0887151857969</v>
      </c>
      <c r="AG234" s="309">
        <v>6062.6075862539028</v>
      </c>
      <c r="AH234" s="309">
        <v>6422.5098956669581</v>
      </c>
      <c r="AI234" s="309">
        <v>6793.9629759354202</v>
      </c>
      <c r="AJ234" s="309">
        <v>7177.7291182791005</v>
      </c>
      <c r="AK234" s="309">
        <v>7574.3992413606193</v>
      </c>
      <c r="AL234" s="309">
        <v>7984.5211728955255</v>
      </c>
      <c r="AM234" s="309">
        <v>8408.6581301551323</v>
      </c>
      <c r="AN234" s="309">
        <v>8847.4115061057255</v>
      </c>
      <c r="AO234" s="309">
        <v>9301.4263594196218</v>
      </c>
      <c r="AP234" s="309">
        <v>9771.3892721798202</v>
      </c>
      <c r="AQ234" s="309">
        <v>10258.023464974842</v>
      </c>
      <c r="AR234" s="309">
        <v>10762.083499537177</v>
      </c>
      <c r="AS234" s="309">
        <v>11284.350563892498</v>
      </c>
      <c r="AT234" s="309">
        <v>11825.628666153891</v>
      </c>
      <c r="AU234" s="309">
        <v>12386.741749291032</v>
      </c>
      <c r="AV234" s="309">
        <v>12968.531609046986</v>
      </c>
      <c r="AW234" s="309">
        <v>13571.856457933327</v>
      </c>
      <c r="AX234" s="309">
        <v>14197.589980876624</v>
      </c>
      <c r="AY234" s="309">
        <v>14846.62074748731</v>
      </c>
      <c r="AZ234" s="309">
        <v>15519.851869804328</v>
      </c>
      <c r="BA234" s="309">
        <v>16218.200817187777</v>
      </c>
      <c r="BB234" s="309">
        <v>16942.599319660763</v>
      </c>
      <c r="BC234" s="309">
        <v>17693.993306953435</v>
      </c>
      <c r="BD234" s="309">
        <v>18473.342843016198</v>
      </c>
      <c r="BE234" s="309">
        <v>19281.62202534778</v>
      </c>
      <c r="BF234" s="309">
        <v>20119.818825680042</v>
      </c>
      <c r="BG234" s="309">
        <v>20988.934853877479</v>
      </c>
      <c r="BH234" s="309">
        <v>21889.985030771888</v>
      </c>
      <c r="BI234" s="309">
        <v>21889.985030771888</v>
      </c>
      <c r="DR234" s="310"/>
    </row>
    <row r="235" spans="1:122" s="309" customFormat="1" ht="14.6">
      <c r="A235" s="309" t="s">
        <v>105</v>
      </c>
      <c r="B235" s="309">
        <v>102.64033008888995</v>
      </c>
      <c r="C235" s="309">
        <v>129.15376240072698</v>
      </c>
      <c r="D235" s="309">
        <v>179.39644601838194</v>
      </c>
      <c r="E235" s="309">
        <v>236.78517976459389</v>
      </c>
      <c r="F235" s="309">
        <v>302.55058267813479</v>
      </c>
      <c r="G235" s="309">
        <v>377.56518445266744</v>
      </c>
      <c r="H235" s="309">
        <v>461.55526716848465</v>
      </c>
      <c r="I235" s="309">
        <v>554.21637269105258</v>
      </c>
      <c r="J235" s="309">
        <v>655.55614508318183</v>
      </c>
      <c r="K235" s="309">
        <v>758.7289586433775</v>
      </c>
      <c r="L235" s="309">
        <v>869.92260275121157</v>
      </c>
      <c r="M235" s="309">
        <v>978.05359456720896</v>
      </c>
      <c r="N235" s="309">
        <v>1122.029957753469</v>
      </c>
      <c r="O235" s="309">
        <v>1265.9913228960074</v>
      </c>
      <c r="P235" s="309">
        <v>1411.6536448638369</v>
      </c>
      <c r="Q235" s="309">
        <v>1559.8124729649983</v>
      </c>
      <c r="R235" s="309">
        <v>1710.7437972925516</v>
      </c>
      <c r="S235" s="309">
        <v>1864.4319915022763</v>
      </c>
      <c r="T235" s="309">
        <v>2020.7119867283891</v>
      </c>
      <c r="U235" s="309">
        <v>2179.3574500316763</v>
      </c>
      <c r="V235" s="309">
        <v>2339.1336861322261</v>
      </c>
      <c r="W235" s="309">
        <v>2500.0597694438311</v>
      </c>
      <c r="X235" s="309">
        <v>2663.1885119799404</v>
      </c>
      <c r="Y235" s="309">
        <v>2828.123938054563</v>
      </c>
      <c r="Z235" s="309">
        <v>2994.677085827364</v>
      </c>
      <c r="AA235" s="309">
        <v>3163.1760755368073</v>
      </c>
      <c r="AB235" s="309">
        <v>3335.3340400571992</v>
      </c>
      <c r="AC235" s="309">
        <v>3525.6811049255589</v>
      </c>
      <c r="AD235" s="309">
        <v>3728.5973246838498</v>
      </c>
      <c r="AE235" s="309">
        <v>3942.805645179561</v>
      </c>
      <c r="AF235" s="309">
        <v>4172.9729765618758</v>
      </c>
      <c r="AG235" s="309">
        <v>4416.5050210853333</v>
      </c>
      <c r="AH235" s="309">
        <v>4665.2557469265512</v>
      </c>
      <c r="AI235" s="309">
        <v>4920.147224120964</v>
      </c>
      <c r="AJ235" s="309">
        <v>5181.7575932411128</v>
      </c>
      <c r="AK235" s="309">
        <v>5450.4707312107412</v>
      </c>
      <c r="AL235" s="309">
        <v>5726.6058224811095</v>
      </c>
      <c r="AM235" s="309">
        <v>6010.4782988739089</v>
      </c>
      <c r="AN235" s="309">
        <v>6302.4250128593922</v>
      </c>
      <c r="AO235" s="309">
        <v>6602.8118410841762</v>
      </c>
      <c r="AP235" s="309">
        <v>6912.033291742513</v>
      </c>
      <c r="AQ235" s="309">
        <v>7230.5089899041332</v>
      </c>
      <c r="AR235" s="309">
        <v>7558.6794003257301</v>
      </c>
      <c r="AS235" s="309">
        <v>7897.0018341236637</v>
      </c>
      <c r="AT235" s="309">
        <v>8245.9471237312882</v>
      </c>
      <c r="AU235" s="309">
        <v>8605.9970348021452</v>
      </c>
      <c r="AV235" s="309">
        <v>8977.642347191213</v>
      </c>
      <c r="AW235" s="309">
        <v>9361.3814899200952</v>
      </c>
      <c r="AX235" s="309">
        <v>9757.7196096825173</v>
      </c>
      <c r="AY235" s="309">
        <v>10167.167964661719</v>
      </c>
      <c r="AZ235" s="309">
        <v>10590.24355325826</v>
      </c>
      <c r="BA235" s="309">
        <v>11027.46890526979</v>
      </c>
      <c r="BB235" s="309">
        <v>11479.371978894953</v>
      </c>
      <c r="BC235" s="309">
        <v>11946.486120015279</v>
      </c>
      <c r="BD235" s="309">
        <v>12429.350050608058</v>
      </c>
      <c r="BE235" s="309">
        <v>12928.507861213151</v>
      </c>
      <c r="BF235" s="309">
        <v>13444.508988525442</v>
      </c>
      <c r="BG235" s="309">
        <v>13977.908163812839</v>
      </c>
      <c r="BH235" s="309">
        <v>14529.265321297886</v>
      </c>
      <c r="BI235" s="309">
        <v>14529.265321297886</v>
      </c>
      <c r="DR235" s="310"/>
    </row>
    <row r="236" spans="1:122" s="309" customFormat="1" ht="14.6">
      <c r="A236" s="309" t="s">
        <v>51</v>
      </c>
      <c r="B236" s="309">
        <v>130.12404001006635</v>
      </c>
      <c r="C236" s="309">
        <v>153.89588214769699</v>
      </c>
      <c r="D236" s="309">
        <v>211.00974698490685</v>
      </c>
      <c r="E236" s="309">
        <v>277.53574042570028</v>
      </c>
      <c r="F236" s="309">
        <v>332.87612523569646</v>
      </c>
      <c r="G236" s="309">
        <v>405.54507315104672</v>
      </c>
      <c r="H236" s="309">
        <v>491.23119139656541</v>
      </c>
      <c r="I236" s="309">
        <v>585.14159867183116</v>
      </c>
      <c r="J236" s="309">
        <v>687.27540778184289</v>
      </c>
      <c r="K236" s="309">
        <v>787.8935182989992</v>
      </c>
      <c r="L236" s="309">
        <v>896.93227259448656</v>
      </c>
      <c r="M236" s="309">
        <v>998.0222373542581</v>
      </c>
      <c r="N236" s="309">
        <v>1147.2354135857545</v>
      </c>
      <c r="O236" s="309">
        <v>1295.4962114951106</v>
      </c>
      <c r="P236" s="309">
        <v>1445.4634172552658</v>
      </c>
      <c r="Q236" s="309">
        <v>1598.634855280565</v>
      </c>
      <c r="R236" s="309">
        <v>1755.8211453437757</v>
      </c>
      <c r="S236" s="309">
        <v>1917.4400958862971</v>
      </c>
      <c r="T236" s="309">
        <v>2083.6989758033351</v>
      </c>
      <c r="U236" s="309">
        <v>2254.7067771781481</v>
      </c>
      <c r="V236" s="309">
        <v>2429.9225348296277</v>
      </c>
      <c r="W236" s="309">
        <v>2609.5683422704269</v>
      </c>
      <c r="X236" s="309">
        <v>2794.5136155690843</v>
      </c>
      <c r="Y236" s="309">
        <v>2984.7475731131221</v>
      </c>
      <c r="Z236" s="309">
        <v>3180.4324900431088</v>
      </c>
      <c r="AA236" s="309">
        <v>3382.2370865244147</v>
      </c>
      <c r="AB236" s="309">
        <v>3591.9039254361542</v>
      </c>
      <c r="AC236" s="309">
        <v>3825.5138150909047</v>
      </c>
      <c r="AD236" s="309">
        <v>4076.8882603159918</v>
      </c>
      <c r="AE236" s="309">
        <v>4344.8533376844807</v>
      </c>
      <c r="AF236" s="309">
        <v>4634.7112548673558</v>
      </c>
      <c r="AG236" s="309">
        <v>4943.6745116597485</v>
      </c>
      <c r="AH236" s="309">
        <v>5262.8306538937768</v>
      </c>
      <c r="AI236" s="309">
        <v>5593.5395026336082</v>
      </c>
      <c r="AJ236" s="309">
        <v>5936.7181047905087</v>
      </c>
      <c r="AK236" s="309">
        <v>6293.0991504332242</v>
      </c>
      <c r="AL236" s="309">
        <v>6663.3707025847416</v>
      </c>
      <c r="AM236" s="309">
        <v>7048.2430786509276</v>
      </c>
      <c r="AN236" s="309">
        <v>7448.4777026652973</v>
      </c>
      <c r="AO236" s="309">
        <v>7864.8969718759281</v>
      </c>
      <c r="AP236" s="309">
        <v>8298.3853376500792</v>
      </c>
      <c r="AQ236" s="309">
        <v>8749.8869024440319</v>
      </c>
      <c r="AR236" s="309">
        <v>9220.4021638085615</v>
      </c>
      <c r="AS236" s="309">
        <v>9710.9851120787243</v>
      </c>
      <c r="AT236" s="309">
        <v>10222.741152755754</v>
      </c>
      <c r="AU236" s="309">
        <v>10756.825962947283</v>
      </c>
      <c r="AV236" s="309">
        <v>11314.445227987899</v>
      </c>
      <c r="AW236" s="309">
        <v>11896.85514290042</v>
      </c>
      <c r="AX236" s="309">
        <v>12505.363551487297</v>
      </c>
      <c r="AY236" s="309">
        <v>13141.331606051248</v>
      </c>
      <c r="AZ236" s="309">
        <v>13806.175849027304</v>
      </c>
      <c r="BA236" s="309">
        <v>14501.370637408912</v>
      </c>
      <c r="BB236" s="309">
        <v>15228.450848807559</v>
      </c>
      <c r="BC236" s="309">
        <v>15989.014823251364</v>
      </c>
      <c r="BD236" s="309">
        <v>16784.727507270258</v>
      </c>
      <c r="BE236" s="309">
        <v>17617.323776696958</v>
      </c>
      <c r="BF236" s="309">
        <v>18488.611922325203</v>
      </c>
      <c r="BG236" s="309">
        <v>19400.477288519316</v>
      </c>
      <c r="BH236" s="309">
        <v>20354.886059424018</v>
      </c>
      <c r="BI236" s="309">
        <v>20354.886059424018</v>
      </c>
      <c r="DR236" s="310"/>
    </row>
    <row r="237" spans="1:122" s="309" customFormat="1" ht="14.6">
      <c r="A237" s="309" t="s">
        <v>52</v>
      </c>
      <c r="B237" s="309">
        <v>29.680666810329154</v>
      </c>
      <c r="C237" s="309">
        <v>47.921476346095346</v>
      </c>
      <c r="D237" s="309">
        <v>69.766540650916568</v>
      </c>
      <c r="E237" s="309">
        <v>95.652119743026674</v>
      </c>
      <c r="F237" s="309">
        <v>126.1487049832191</v>
      </c>
      <c r="G237" s="309">
        <v>162.52836030745644</v>
      </c>
      <c r="H237" s="309">
        <v>205.47954653186076</v>
      </c>
      <c r="I237" s="309">
        <v>254.44592363924136</v>
      </c>
      <c r="J237" s="309">
        <v>309.57439092802133</v>
      </c>
      <c r="K237" s="309">
        <v>365.26021603620791</v>
      </c>
      <c r="L237" s="309">
        <v>426.05873436901322</v>
      </c>
      <c r="M237" s="309">
        <v>489.75408110411382</v>
      </c>
      <c r="N237" s="309">
        <v>574.57273210742073</v>
      </c>
      <c r="O237" s="309">
        <v>662.3550257365589</v>
      </c>
      <c r="P237" s="309">
        <v>753.89665119671633</v>
      </c>
      <c r="Q237" s="309">
        <v>849.60827625089792</v>
      </c>
      <c r="R237" s="309">
        <v>949.66799649155553</v>
      </c>
      <c r="S237" s="309">
        <v>1054.1225343566216</v>
      </c>
      <c r="T237" s="309">
        <v>1162.9532168205685</v>
      </c>
      <c r="U237" s="309">
        <v>1276.1187020089103</v>
      </c>
      <c r="V237" s="309">
        <v>1394.5733609464955</v>
      </c>
      <c r="W237" s="309">
        <v>1518.0385999840573</v>
      </c>
      <c r="X237" s="309">
        <v>1645.1990569864834</v>
      </c>
      <c r="Y237" s="309">
        <v>1776.3392026321064</v>
      </c>
      <c r="Z237" s="309">
        <v>1911.7013873631779</v>
      </c>
      <c r="AA237" s="309">
        <v>2051.653250628382</v>
      </c>
      <c r="AB237" s="309">
        <v>2196.5588016470547</v>
      </c>
      <c r="AC237" s="309">
        <v>2354.6210816657813</v>
      </c>
      <c r="AD237" s="309">
        <v>2522.6200169252293</v>
      </c>
      <c r="AE237" s="309">
        <v>2700.1744795262143</v>
      </c>
      <c r="AF237" s="309">
        <v>2890.5035544808784</v>
      </c>
      <c r="AG237" s="309">
        <v>3092.3090932227392</v>
      </c>
      <c r="AH237" s="309">
        <v>3300.8206697927881</v>
      </c>
      <c r="AI237" s="309">
        <v>3516.9720241593636</v>
      </c>
      <c r="AJ237" s="309">
        <v>3741.4242964968685</v>
      </c>
      <c r="AK237" s="309">
        <v>3974.7196805375102</v>
      </c>
      <c r="AL237" s="309">
        <v>4217.3637622039978</v>
      </c>
      <c r="AM237" s="309">
        <v>4469.8673087345187</v>
      </c>
      <c r="AN237" s="309">
        <v>4732.7662697007436</v>
      </c>
      <c r="AO237" s="309">
        <v>5006.6304450793832</v>
      </c>
      <c r="AP237" s="309">
        <v>5292.0665539349893</v>
      </c>
      <c r="AQ237" s="309">
        <v>5589.7187791107608</v>
      </c>
      <c r="AR237" s="309">
        <v>5900.2683857971306</v>
      </c>
      <c r="AS237" s="309">
        <v>6224.4332043311542</v>
      </c>
      <c r="AT237" s="309">
        <v>6562.9673362794038</v>
      </c>
      <c r="AU237" s="309">
        <v>6916.6612199798847</v>
      </c>
      <c r="AV237" s="309">
        <v>7286.3420823245006</v>
      </c>
      <c r="AW237" s="309">
        <v>7672.8747545417591</v>
      </c>
      <c r="AX237" s="309">
        <v>8077.162811786704</v>
      </c>
      <c r="AY237" s="309">
        <v>8500.1499935794036</v>
      </c>
      <c r="AZ237" s="309">
        <v>8942.821866141483</v>
      </c>
      <c r="BA237" s="309">
        <v>9406.2076941577252</v>
      </c>
      <c r="BB237" s="309">
        <v>9891.3824963393272</v>
      </c>
      <c r="BC237" s="309">
        <v>10399.469265463329</v>
      </c>
      <c r="BD237" s="309">
        <v>10931.641338972859</v>
      </c>
      <c r="BE237" s="309">
        <v>11489.124910700386</v>
      </c>
      <c r="BF237" s="309">
        <v>12073.201677903195</v>
      </c>
      <c r="BG237" s="309">
        <v>12685.211620698061</v>
      </c>
      <c r="BH237" s="309">
        <v>13326.555913287719</v>
      </c>
      <c r="BI237" s="309">
        <v>13326.555913287719</v>
      </c>
      <c r="DR237" s="310"/>
    </row>
    <row r="238" spans="1:122" s="309" customFormat="1" ht="14.6">
      <c r="A238" s="309" t="s">
        <v>53</v>
      </c>
      <c r="B238" s="309">
        <v>8.4964425453158743</v>
      </c>
      <c r="C238" s="309">
        <v>12.406024462937847</v>
      </c>
      <c r="D238" s="309">
        <v>20.647837042157548</v>
      </c>
      <c r="E238" s="309">
        <v>32.01419404456756</v>
      </c>
      <c r="F238" s="309">
        <v>47.217331224134718</v>
      </c>
      <c r="G238" s="309">
        <v>67.019944340338824</v>
      </c>
      <c r="H238" s="309">
        <v>92.257624428880334</v>
      </c>
      <c r="I238" s="309">
        <v>123.33406461654731</v>
      </c>
      <c r="J238" s="309">
        <v>160.74463420663804</v>
      </c>
      <c r="K238" s="309">
        <v>202.92012372572722</v>
      </c>
      <c r="L238" s="309">
        <v>251.50144853337753</v>
      </c>
      <c r="M238" s="309">
        <v>306.09966974853353</v>
      </c>
      <c r="N238" s="309">
        <v>373.85715147760061</v>
      </c>
      <c r="O238" s="309">
        <v>447.91947136291827</v>
      </c>
      <c r="P238" s="309">
        <v>528.44815395521778</v>
      </c>
      <c r="Q238" s="309">
        <v>615.43678701039232</v>
      </c>
      <c r="R238" s="309">
        <v>708.76541467698269</v>
      </c>
      <c r="S238" s="309">
        <v>808.24447722024922</v>
      </c>
      <c r="T238" s="309">
        <v>913.64967011199894</v>
      </c>
      <c r="U238" s="309">
        <v>1024.749405544849</v>
      </c>
      <c r="V238" s="309">
        <v>1139.9508315904557</v>
      </c>
      <c r="W238" s="309">
        <v>1259.333225329385</v>
      </c>
      <c r="X238" s="309">
        <v>1384.5488312860689</v>
      </c>
      <c r="Y238" s="309">
        <v>1515.1738390276482</v>
      </c>
      <c r="Z238" s="309">
        <v>1650.985844527273</v>
      </c>
      <c r="AA238" s="309">
        <v>1792.0551233576332</v>
      </c>
      <c r="AB238" s="309">
        <v>1939.5309009938132</v>
      </c>
      <c r="AC238" s="309">
        <v>2099.2429289917191</v>
      </c>
      <c r="AD238" s="309">
        <v>2269.3451340338693</v>
      </c>
      <c r="AE238" s="309">
        <v>2449.4558663453499</v>
      </c>
      <c r="AF238" s="309">
        <v>2642.3460551345988</v>
      </c>
      <c r="AG238" s="309">
        <v>2846.8214896416002</v>
      </c>
      <c r="AH238" s="309">
        <v>3058.539133942078</v>
      </c>
      <c r="AI238" s="309">
        <v>3278.2398234860871</v>
      </c>
      <c r="AJ238" s="309">
        <v>3506.4567538803608</v>
      </c>
      <c r="AK238" s="309">
        <v>3743.6462945620365</v>
      </c>
      <c r="AL238" s="309">
        <v>3990.2569523053803</v>
      </c>
      <c r="AM238" s="309">
        <v>4246.7633180535395</v>
      </c>
      <c r="AN238" s="309">
        <v>4513.6812597798435</v>
      </c>
      <c r="AO238" s="309">
        <v>4791.5734825246045</v>
      </c>
      <c r="AP238" s="309">
        <v>5081.050477587738</v>
      </c>
      <c r="AQ238" s="309">
        <v>5382.7695547003032</v>
      </c>
      <c r="AR238" s="309">
        <v>5697.4333474144096</v>
      </c>
      <c r="AS238" s="309">
        <v>6025.7884658288849</v>
      </c>
      <c r="AT238" s="309">
        <v>6368.6245875643945</v>
      </c>
      <c r="AU238" s="309">
        <v>6726.7740805944286</v>
      </c>
      <c r="AV238" s="309">
        <v>7101.1121560779839</v>
      </c>
      <c r="AW238" s="309">
        <v>7492.5575082729138</v>
      </c>
      <c r="AX238" s="309">
        <v>7902.0733855378676</v>
      </c>
      <c r="AY238" s="309">
        <v>8330.669036948615</v>
      </c>
      <c r="AZ238" s="309">
        <v>8779.4014854896704</v>
      </c>
      <c r="BA238" s="309">
        <v>9249.3775871925136</v>
      </c>
      <c r="BB238" s="309">
        <v>9741.756344065665</v>
      </c>
      <c r="BC238" s="309">
        <v>10257.751446360968</v>
      </c>
      <c r="BD238" s="309">
        <v>10798.63402635899</v>
      </c>
      <c r="BE238" s="309">
        <v>11365.735611418164</v>
      </c>
      <c r="BF238" s="309">
        <v>11960.451268615354</v>
      </c>
      <c r="BG238" s="309">
        <v>12584.242937053616</v>
      </c>
      <c r="BH238" s="309">
        <v>13238.642946969823</v>
      </c>
      <c r="BI238" s="309">
        <v>13238.642946969823</v>
      </c>
      <c r="DR238" s="310"/>
    </row>
    <row r="239" spans="1:122" s="309" customFormat="1" ht="14.6">
      <c r="A239" s="309" t="s">
        <v>54</v>
      </c>
      <c r="B239" s="309">
        <v>4.2517250466567384</v>
      </c>
      <c r="C239" s="309">
        <v>17.03662997916117</v>
      </c>
      <c r="D239" s="309">
        <v>27.506348034934021</v>
      </c>
      <c r="E239" s="309">
        <v>41.416244614423363</v>
      </c>
      <c r="F239" s="309">
        <v>59.274364481189032</v>
      </c>
      <c r="G239" s="309">
        <v>81.42113954520778</v>
      </c>
      <c r="H239" s="309">
        <v>108.84587033756469</v>
      </c>
      <c r="I239" s="309">
        <v>141.55369564469905</v>
      </c>
      <c r="J239" s="309">
        <v>179.87552063015022</v>
      </c>
      <c r="K239" s="309">
        <v>220.8279496223135</v>
      </c>
      <c r="L239" s="309">
        <v>264.50838022233648</v>
      </c>
      <c r="M239" s="309">
        <v>321.59249012538447</v>
      </c>
      <c r="N239" s="309">
        <v>376.72772408925312</v>
      </c>
      <c r="O239" s="309">
        <v>435.74436817940813</v>
      </c>
      <c r="P239" s="309">
        <v>497.71564776229621</v>
      </c>
      <c r="Q239" s="309">
        <v>561.74939822717761</v>
      </c>
      <c r="R239" s="309">
        <v>626.96883846829201</v>
      </c>
      <c r="S239" s="309">
        <v>692.52262669241077</v>
      </c>
      <c r="T239" s="309">
        <v>757.59621882307943</v>
      </c>
      <c r="U239" s="309">
        <v>821.42302054250126</v>
      </c>
      <c r="V239" s="309">
        <v>882.25996346322779</v>
      </c>
      <c r="W239" s="309">
        <v>939.65803899067816</v>
      </c>
      <c r="X239" s="309">
        <v>994.27854732847777</v>
      </c>
      <c r="Y239" s="309">
        <v>1045.3625798804153</v>
      </c>
      <c r="Z239" s="309">
        <v>1092.3215753451816</v>
      </c>
      <c r="AA239" s="309">
        <v>1134.8337513991717</v>
      </c>
      <c r="AB239" s="309">
        <v>1173.225918010462</v>
      </c>
      <c r="AC239" s="309">
        <v>1212.3467484884081</v>
      </c>
      <c r="AD239" s="309">
        <v>1250.3777993231461</v>
      </c>
      <c r="AE239" s="309">
        <v>1286.9276247042644</v>
      </c>
      <c r="AF239" s="309">
        <v>1323.6591895108431</v>
      </c>
      <c r="AG239" s="309">
        <v>1359.9555630443581</v>
      </c>
      <c r="AH239" s="309">
        <v>1393.3314897409787</v>
      </c>
      <c r="AI239" s="309">
        <v>1423.9194719540244</v>
      </c>
      <c r="AJ239" s="309">
        <v>1451.8265173964323</v>
      </c>
      <c r="AK239" s="309">
        <v>1477.0788185997171</v>
      </c>
      <c r="AL239" s="309">
        <v>1499.666944919619</v>
      </c>
      <c r="AM239" s="309">
        <v>1519.5700297127503</v>
      </c>
      <c r="AN239" s="309">
        <v>1536.7667936338089</v>
      </c>
      <c r="AO239" s="309">
        <v>1551.2403281671491</v>
      </c>
      <c r="AP239" s="309">
        <v>1562.9802345556427</v>
      </c>
      <c r="AQ239" s="309">
        <v>1571.983869810718</v>
      </c>
      <c r="AR239" s="309">
        <v>1578.2575149463396</v>
      </c>
      <c r="AS239" s="309">
        <v>1581.8178209819662</v>
      </c>
      <c r="AT239" s="309">
        <v>1582.693671071642</v>
      </c>
      <c r="AU239" s="309">
        <v>1580.9284992587218</v>
      </c>
      <c r="AV239" s="309">
        <v>1576.583064806551</v>
      </c>
      <c r="AW239" s="309">
        <v>1569.7386646126536</v>
      </c>
      <c r="AX239" s="309">
        <v>1560.5007603649005</v>
      </c>
      <c r="AY239" s="309">
        <v>1549.0029961180246</v>
      </c>
      <c r="AZ239" s="309">
        <v>1535.4115849588266</v>
      </c>
      <c r="BA239" s="309">
        <v>1519.9300524709372</v>
      </c>
      <c r="BB239" s="309">
        <v>1502.8043441654097</v>
      </c>
      <c r="BC239" s="309">
        <v>1484.3283404648571</v>
      </c>
      <c r="BD239" s="309">
        <v>1464.8498852485995</v>
      </c>
      <c r="BE239" s="309">
        <v>1444.7775344777024</v>
      </c>
      <c r="BF239" s="309">
        <v>1424.5883861219443</v>
      </c>
      <c r="BG239" s="309">
        <v>1404.8375831545677</v>
      </c>
      <c r="BH239" s="309">
        <v>1386.1704175685641</v>
      </c>
      <c r="BI239" s="309">
        <v>1386.1704175685641</v>
      </c>
      <c r="DR239" s="310"/>
    </row>
    <row r="240" spans="1:122" s="309" customFormat="1" ht="14.6">
      <c r="A240" s="309" t="s">
        <v>55</v>
      </c>
      <c r="B240" s="309">
        <v>1.9576620477276798</v>
      </c>
      <c r="C240" s="309">
        <v>4.3614055773481155</v>
      </c>
      <c r="D240" s="309">
        <v>7.8713620477658974</v>
      </c>
      <c r="E240" s="309">
        <v>13.086848102608453</v>
      </c>
      <c r="F240" s="309">
        <v>20.663369080635551</v>
      </c>
      <c r="G240" s="309">
        <v>31.00621733813005</v>
      </c>
      <c r="H240" s="309">
        <v>44.50508337655733</v>
      </c>
      <c r="I240" s="309">
        <v>61.744048465906353</v>
      </c>
      <c r="J240" s="309">
        <v>83.156240708522944</v>
      </c>
      <c r="K240" s="309">
        <v>109.12517417701315</v>
      </c>
      <c r="L240" s="309">
        <v>139.93628037811945</v>
      </c>
      <c r="M240" s="309">
        <v>175.5240843562714</v>
      </c>
      <c r="N240" s="309">
        <v>217.6522370057171</v>
      </c>
      <c r="O240" s="309">
        <v>264.77944982489913</v>
      </c>
      <c r="P240" s="309">
        <v>316.85882832833283</v>
      </c>
      <c r="Q240" s="309">
        <v>373.74235777367608</v>
      </c>
      <c r="R240" s="309">
        <v>435.20334418595183</v>
      </c>
      <c r="S240" s="309">
        <v>500.95789517212933</v>
      </c>
      <c r="T240" s="309">
        <v>570.68475844980958</v>
      </c>
      <c r="U240" s="309">
        <v>644.04324020294757</v>
      </c>
      <c r="V240" s="309">
        <v>718.06732299663565</v>
      </c>
      <c r="W240" s="309">
        <v>792.91629939320399</v>
      </c>
      <c r="X240" s="309">
        <v>871.71147130937675</v>
      </c>
      <c r="Y240" s="309">
        <v>953.55742323712741</v>
      </c>
      <c r="Z240" s="309">
        <v>1037.8418724437372</v>
      </c>
      <c r="AA240" s="309">
        <v>1124.3046265119515</v>
      </c>
      <c r="AB240" s="309">
        <v>1213.688253683885</v>
      </c>
      <c r="AC240" s="309">
        <v>1311.8832079718272</v>
      </c>
      <c r="AD240" s="309">
        <v>1416.6558316764215</v>
      </c>
      <c r="AE240" s="309">
        <v>1527.3507941130811</v>
      </c>
      <c r="AF240" s="309">
        <v>1645.1396558582751</v>
      </c>
      <c r="AG240" s="309">
        <v>1768.9179229484548</v>
      </c>
      <c r="AH240" s="309">
        <v>1895.7763370343646</v>
      </c>
      <c r="AI240" s="309">
        <v>2025.7709530517532</v>
      </c>
      <c r="AJ240" s="309">
        <v>2158.8807482363377</v>
      </c>
      <c r="AK240" s="309">
        <v>2295.0663884070136</v>
      </c>
      <c r="AL240" s="309">
        <v>2434.3036122538865</v>
      </c>
      <c r="AM240" s="309">
        <v>2576.5958270547449</v>
      </c>
      <c r="AN240" s="309">
        <v>2721.9761167410375</v>
      </c>
      <c r="AO240" s="309">
        <v>2870.504323403783</v>
      </c>
      <c r="AP240" s="309">
        <v>3022.2622277393234</v>
      </c>
      <c r="AQ240" s="309">
        <v>3177.3483649197351</v>
      </c>
      <c r="AR240" s="309">
        <v>3335.8731906863127</v>
      </c>
      <c r="AS240" s="309">
        <v>3497.9548739013667</v>
      </c>
      <c r="AT240" s="309">
        <v>3663.7157691633729</v>
      </c>
      <c r="AU240" s="309">
        <v>3833.2795192315893</v>
      </c>
      <c r="AV240" s="309">
        <v>4006.7686963415467</v>
      </c>
      <c r="AW240" s="309">
        <v>4184.3028828483884</v>
      </c>
      <c r="AX240" s="309">
        <v>4365.9970979482305</v>
      </c>
      <c r="AY240" s="309">
        <v>4551.9604894615723</v>
      </c>
      <c r="AZ240" s="309">
        <v>4742.2952232524804</v>
      </c>
      <c r="BA240" s="309">
        <v>4937.0955156730988</v>
      </c>
      <c r="BB240" s="309">
        <v>5136.4467656157703</v>
      </c>
      <c r="BC240" s="309">
        <v>5340.4247521235111</v>
      </c>
      <c r="BD240" s="309">
        <v>5549.0948711509991</v>
      </c>
      <c r="BE240" s="309">
        <v>5762.511391203283</v>
      </c>
      <c r="BF240" s="309">
        <v>5980.7167124564467</v>
      </c>
      <c r="BG240" s="309">
        <v>6203.7406178232523</v>
      </c>
      <c r="BH240" s="309">
        <v>6431.5995074746234</v>
      </c>
      <c r="BI240" s="309">
        <v>6431.5995074746234</v>
      </c>
      <c r="DR240" s="310"/>
    </row>
    <row r="241" spans="1:122" s="309" customFormat="1" ht="14.6">
      <c r="A241" s="309" t="s">
        <v>56</v>
      </c>
      <c r="B241" s="309">
        <v>15.599047040985921</v>
      </c>
      <c r="C241" s="309">
        <v>25.312222262708076</v>
      </c>
      <c r="D241" s="309">
        <v>38.372819894635086</v>
      </c>
      <c r="E241" s="309">
        <v>54.728716792062599</v>
      </c>
      <c r="F241" s="309">
        <v>75.308899995958953</v>
      </c>
      <c r="G241" s="309">
        <v>99.673234197596258</v>
      </c>
      <c r="H241" s="309">
        <v>127.8255029919992</v>
      </c>
      <c r="I241" s="309">
        <v>160.23567793609095</v>
      </c>
      <c r="J241" s="309">
        <v>196.98110363653541</v>
      </c>
      <c r="K241" s="309">
        <v>241.25457697560881</v>
      </c>
      <c r="L241" s="309">
        <v>291.98174017265023</v>
      </c>
      <c r="M241" s="309">
        <v>337.84735030719492</v>
      </c>
      <c r="N241" s="309">
        <v>398.00411563831597</v>
      </c>
      <c r="O241" s="309">
        <v>460.41199080849077</v>
      </c>
      <c r="P241" s="309">
        <v>525.43980383102883</v>
      </c>
      <c r="Q241" s="309">
        <v>593.21420122810127</v>
      </c>
      <c r="R241" s="309">
        <v>663.71855662245696</v>
      </c>
      <c r="S241" s="309">
        <v>736.85691492963713</v>
      </c>
      <c r="T241" s="309">
        <v>812.49715238976205</v>
      </c>
      <c r="U241" s="309">
        <v>890.50002891893109</v>
      </c>
      <c r="V241" s="309">
        <v>967.44598096250172</v>
      </c>
      <c r="W241" s="309">
        <v>1044.0354895364603</v>
      </c>
      <c r="X241" s="309">
        <v>1124.4519547748848</v>
      </c>
      <c r="Y241" s="309">
        <v>1207.844656435286</v>
      </c>
      <c r="Z241" s="309">
        <v>1293.7496141267698</v>
      </c>
      <c r="AA241" s="309">
        <v>1382.12395237429</v>
      </c>
      <c r="AB241" s="309">
        <v>1473.5217635130116</v>
      </c>
      <c r="AC241" s="309">
        <v>1575.5379695248478</v>
      </c>
      <c r="AD241" s="309">
        <v>1685.1627910272296</v>
      </c>
      <c r="AE241" s="309">
        <v>1801.8029652450218</v>
      </c>
      <c r="AF241" s="309">
        <v>1926.8950870613739</v>
      </c>
      <c r="AG241" s="309">
        <v>2059.4133365062794</v>
      </c>
      <c r="AH241" s="309">
        <v>2196.4303239508026</v>
      </c>
      <c r="AI241" s="309">
        <v>2338.230986993281</v>
      </c>
      <c r="AJ241" s="309">
        <v>2485.0130702504953</v>
      </c>
      <c r="AK241" s="309">
        <v>2636.9519623181982</v>
      </c>
      <c r="AL241" s="309">
        <v>2794.2385710697167</v>
      </c>
      <c r="AM241" s="309">
        <v>2957.0948290644083</v>
      </c>
      <c r="AN241" s="309">
        <v>3125.7779453492117</v>
      </c>
      <c r="AO241" s="309">
        <v>3300.5794562224846</v>
      </c>
      <c r="AP241" s="309">
        <v>3481.8222531128376</v>
      </c>
      <c r="AQ241" s="309">
        <v>3669.8571770219155</v>
      </c>
      <c r="AR241" s="309">
        <v>3865.0599105449146</v>
      </c>
      <c r="AS241" s="309">
        <v>4067.8284495852645</v>
      </c>
      <c r="AT241" s="309">
        <v>4278.5812136456443</v>
      </c>
      <c r="AU241" s="309">
        <v>4497.755751742242</v>
      </c>
      <c r="AV241" s="309">
        <v>4725.8079622952173</v>
      </c>
      <c r="AW241" s="309">
        <v>4963.2117378568537</v>
      </c>
      <c r="AX241" s="309">
        <v>5210.4589521676653</v>
      </c>
      <c r="AY241" s="309">
        <v>5468.0597189555501</v>
      </c>
      <c r="AZ241" s="309">
        <v>5736.5428647823255</v>
      </c>
      <c r="BA241" s="309">
        <v>6016.4565701567399</v>
      </c>
      <c r="BB241" s="309">
        <v>6308.3691433549884</v>
      </c>
      <c r="BC241" s="309">
        <v>6612.8698997989713</v>
      </c>
      <c r="BD241" s="309">
        <v>6930.5701265811822</v>
      </c>
      <c r="BE241" s="309">
        <v>7262.1041170325198</v>
      </c>
      <c r="BF241" s="309">
        <v>7608.1302643594527</v>
      </c>
      <c r="BG241" s="309">
        <v>7969.3322065593948</v>
      </c>
      <c r="BH241" s="309">
        <v>8346.4200172600704</v>
      </c>
      <c r="BI241" s="309">
        <v>8346.4200172600704</v>
      </c>
      <c r="DR241" s="310"/>
    </row>
    <row r="242" spans="1:122" s="309" customFormat="1" ht="14.6">
      <c r="A242" s="309" t="s">
        <v>57</v>
      </c>
      <c r="B242" s="309">
        <v>1.2996994918834321</v>
      </c>
      <c r="C242" s="309">
        <v>2.408920789805296</v>
      </c>
      <c r="D242" s="309">
        <v>4.4421695262226137</v>
      </c>
      <c r="E242" s="309">
        <v>7.5634494806651151</v>
      </c>
      <c r="F242" s="309">
        <v>12.350332386780075</v>
      </c>
      <c r="G242" s="309">
        <v>19.024268064497019</v>
      </c>
      <c r="H242" s="309">
        <v>27.627889215253898</v>
      </c>
      <c r="I242" s="309">
        <v>38.71398222500369</v>
      </c>
      <c r="J242" s="309">
        <v>52.578950145468269</v>
      </c>
      <c r="K242" s="309">
        <v>70.615256306548076</v>
      </c>
      <c r="L242" s="309">
        <v>92.285965314496949</v>
      </c>
      <c r="M242" s="309">
        <v>116.92353177398151</v>
      </c>
      <c r="N242" s="309">
        <v>144.49594557703864</v>
      </c>
      <c r="O242" s="309">
        <v>175.36635755403177</v>
      </c>
      <c r="P242" s="309">
        <v>209.34628567349762</v>
      </c>
      <c r="Q242" s="309">
        <v>246.18711328989673</v>
      </c>
      <c r="R242" s="309">
        <v>285.59445265452752</v>
      </c>
      <c r="S242" s="309">
        <v>327.2438329996757</v>
      </c>
      <c r="T242" s="309">
        <v>370.79593806431188</v>
      </c>
      <c r="U242" s="309">
        <v>415.91079791812678</v>
      </c>
      <c r="V242" s="309">
        <v>460.53007707565729</v>
      </c>
      <c r="W242" s="309">
        <v>504.64463275239967</v>
      </c>
      <c r="X242" s="309">
        <v>547.71180279918406</v>
      </c>
      <c r="Y242" s="309">
        <v>592.29258549323242</v>
      </c>
      <c r="Z242" s="309">
        <v>637.60807850254173</v>
      </c>
      <c r="AA242" s="309">
        <v>683.26109669917764</v>
      </c>
      <c r="AB242" s="309">
        <v>730.13961751753334</v>
      </c>
      <c r="AC242" s="309">
        <v>781.39436912023075</v>
      </c>
      <c r="AD242" s="309">
        <v>835.99395821703877</v>
      </c>
      <c r="AE242" s="309">
        <v>893.45866141942679</v>
      </c>
      <c r="AF242" s="309">
        <v>954.37866902893506</v>
      </c>
      <c r="AG242" s="309">
        <v>1018.0713180402453</v>
      </c>
      <c r="AH242" s="309">
        <v>1082.8210110500199</v>
      </c>
      <c r="AI242" s="309">
        <v>1148.5778930711549</v>
      </c>
      <c r="AJ242" s="309">
        <v>1215.2814661366922</v>
      </c>
      <c r="AK242" s="309">
        <v>1282.8705593431534</v>
      </c>
      <c r="AL242" s="309">
        <v>1351.3006844905226</v>
      </c>
      <c r="AM242" s="309">
        <v>1420.5493705752835</v>
      </c>
      <c r="AN242" s="309">
        <v>1490.615535116111</v>
      </c>
      <c r="AO242" s="309">
        <v>1561.5163539979469</v>
      </c>
      <c r="AP242" s="309">
        <v>1633.2833976934794</v>
      </c>
      <c r="AQ242" s="309">
        <v>1705.9588735919717</v>
      </c>
      <c r="AR242" s="309">
        <v>1779.5923224065518</v>
      </c>
      <c r="AS242" s="309">
        <v>1854.2378674210022</v>
      </c>
      <c r="AT242" s="309">
        <v>1929.9519978523851</v>
      </c>
      <c r="AU242" s="309">
        <v>2006.7918194335743</v>
      </c>
      <c r="AV242" s="309">
        <v>2084.8136919883832</v>
      </c>
      <c r="AW242" s="309">
        <v>2164.0721767078667</v>
      </c>
      <c r="AX242" s="309">
        <v>2244.619225357736</v>
      </c>
      <c r="AY242" s="309">
        <v>2326.5035549367949</v>
      </c>
      <c r="AZ242" s="309">
        <v>2409.7701621452306</v>
      </c>
      <c r="BA242" s="309">
        <v>2494.4599415276948</v>
      </c>
      <c r="BB242" s="309">
        <v>2580.6093791058356</v>
      </c>
      <c r="BC242" s="309">
        <v>2668.250299783228</v>
      </c>
      <c r="BD242" s="309">
        <v>2757.4096519839454</v>
      </c>
      <c r="BE242" s="309">
        <v>2848.1093170924569</v>
      </c>
      <c r="BF242" s="309">
        <v>2940.3659345044734</v>
      </c>
      <c r="BG242" s="309">
        <v>3034.1907356548368</v>
      </c>
      <c r="BH242" s="309">
        <v>3129.5893824104483</v>
      </c>
      <c r="BI242" s="309">
        <v>3129.5893824104483</v>
      </c>
      <c r="DR242" s="310"/>
    </row>
    <row r="243" spans="1:122" s="309" customFormat="1" ht="14.6">
      <c r="A243" s="309" t="s">
        <v>58</v>
      </c>
      <c r="B243" s="309">
        <v>15.678487569688475</v>
      </c>
      <c r="C243" s="309">
        <v>25.975368031985838</v>
      </c>
      <c r="D243" s="309">
        <v>41.119139228993085</v>
      </c>
      <c r="E243" s="309">
        <v>61.272278561613838</v>
      </c>
      <c r="F243" s="309">
        <v>87.211799303039498</v>
      </c>
      <c r="G243" s="309">
        <v>119.30357124690973</v>
      </c>
      <c r="H243" s="309">
        <v>158.36731849278266</v>
      </c>
      <c r="I243" s="309">
        <v>204.88926557942017</v>
      </c>
      <c r="J243" s="309">
        <v>259.25101043755927</v>
      </c>
      <c r="K243" s="309">
        <v>321.55431725908437</v>
      </c>
      <c r="L243" s="309">
        <v>393.20063163528323</v>
      </c>
      <c r="M243" s="309">
        <v>466.02861079171004</v>
      </c>
      <c r="N243" s="309">
        <v>559.81670310576351</v>
      </c>
      <c r="O243" s="309">
        <v>659.8066337147377</v>
      </c>
      <c r="P243" s="309">
        <v>766.41599130646671</v>
      </c>
      <c r="Q243" s="309">
        <v>879.76850258479374</v>
      </c>
      <c r="R243" s="309">
        <v>999.80009033647059</v>
      </c>
      <c r="S243" s="309">
        <v>1126.3366818737245</v>
      </c>
      <c r="T243" s="309">
        <v>1259.1502882582267</v>
      </c>
      <c r="U243" s="309">
        <v>1397.9992529986114</v>
      </c>
      <c r="V243" s="309">
        <v>1538.0363337746621</v>
      </c>
      <c r="W243" s="309">
        <v>1680.1064068175058</v>
      </c>
      <c r="X243" s="309">
        <v>1830.1180689766331</v>
      </c>
      <c r="Y243" s="309">
        <v>1986.8743802124459</v>
      </c>
      <c r="Z243" s="309">
        <v>2149.7143004506838</v>
      </c>
      <c r="AA243" s="309">
        <v>2318.5400167719167</v>
      </c>
      <c r="AB243" s="309">
        <v>2493.6810010646223</v>
      </c>
      <c r="AC243" s="309">
        <v>2685.4444190983909</v>
      </c>
      <c r="AD243" s="309">
        <v>2889.7706125314294</v>
      </c>
      <c r="AE243" s="309">
        <v>3105.9930126865374</v>
      </c>
      <c r="AF243" s="309">
        <v>3337.9518069117885</v>
      </c>
      <c r="AG243" s="309">
        <v>3583.8760762967304</v>
      </c>
      <c r="AH243" s="309">
        <v>3837.5964461187577</v>
      </c>
      <c r="AI243" s="309">
        <v>4100.0970063148243</v>
      </c>
      <c r="AJ243" s="309">
        <v>4372.0459531378683</v>
      </c>
      <c r="AK243" s="309">
        <v>4653.9785558350086</v>
      </c>
      <c r="AL243" s="309">
        <v>4946.3960259267642</v>
      </c>
      <c r="AM243" s="309">
        <v>5249.8144055800713</v>
      </c>
      <c r="AN243" s="309">
        <v>5564.7866690951823</v>
      </c>
      <c r="AO243" s="309">
        <v>5891.9110079772972</v>
      </c>
      <c r="AP243" s="309">
        <v>6231.8324211791059</v>
      </c>
      <c r="AQ243" s="309">
        <v>6585.2414220192013</v>
      </c>
      <c r="AR243" s="309">
        <v>6952.8718262086695</v>
      </c>
      <c r="AS243" s="309">
        <v>7335.4985740160928</v>
      </c>
      <c r="AT243" s="309">
        <v>7733.9360000013176</v>
      </c>
      <c r="AU243" s="309">
        <v>8149.0366865849446</v>
      </c>
      <c r="AV243" s="309">
        <v>8581.6909037555251</v>
      </c>
      <c r="AW243" s="309">
        <v>9032.8265793857972</v>
      </c>
      <c r="AX243" s="309">
        <v>9503.4097257809772</v>
      </c>
      <c r="AY243" s="309">
        <v>9994.4452480346372</v>
      </c>
      <c r="AZ243" s="309">
        <v>10506.978067828884</v>
      </c>
      <c r="BA243" s="309">
        <v>11042.094507033871</v>
      </c>
      <c r="BB243" s="309">
        <v>11600.923886213553</v>
      </c>
      <c r="BC243" s="309">
        <v>12184.640302800653</v>
      </c>
      <c r="BD243" s="309">
        <v>12794.4645618911</v>
      </c>
      <c r="BE243" s="309">
        <v>13431.666239319922</v>
      </c>
      <c r="BF243" s="309">
        <v>14097.565862063178</v>
      </c>
      <c r="BG243" s="309">
        <v>14793.537195265908</v>
      </c>
      <c r="BH243" s="309">
        <v>15521.009628522559</v>
      </c>
      <c r="BI243" s="309">
        <v>15521.009628522559</v>
      </c>
      <c r="DR243" s="310"/>
    </row>
    <row r="244" spans="1:122" s="309" customFormat="1" ht="14.6">
      <c r="A244" s="309" t="s">
        <v>114</v>
      </c>
      <c r="B244" s="309">
        <v>118.74395215537521</v>
      </c>
      <c r="C244" s="309">
        <v>157.27475529077947</v>
      </c>
      <c r="D244" s="309">
        <v>214.61660202186468</v>
      </c>
      <c r="E244" s="309">
        <v>279.52219895485052</v>
      </c>
      <c r="F244" s="309">
        <v>352.13106767370283</v>
      </c>
      <c r="G244" s="309">
        <v>433.27394518253044</v>
      </c>
      <c r="H244" s="309">
        <v>522.02710945586375</v>
      </c>
      <c r="I244" s="309">
        <v>618.62730213975533</v>
      </c>
      <c r="J244" s="309">
        <v>723.09622758227499</v>
      </c>
      <c r="K244" s="309">
        <v>827.12442313908309</v>
      </c>
      <c r="L244" s="309">
        <v>937.93752098509594</v>
      </c>
      <c r="M244" s="309">
        <v>1045.5207259200918</v>
      </c>
      <c r="N244" s="309">
        <v>1188.3732986643902</v>
      </c>
      <c r="O244" s="309">
        <v>1329.4211009643327</v>
      </c>
      <c r="P244" s="309">
        <v>1470.597167390418</v>
      </c>
      <c r="Q244" s="309">
        <v>1612.7997095543617</v>
      </c>
      <c r="R244" s="309">
        <v>1756.3541533001194</v>
      </c>
      <c r="S244" s="309">
        <v>1901.2640961911743</v>
      </c>
      <c r="T244" s="309">
        <v>2047.3652171801423</v>
      </c>
      <c r="U244" s="309">
        <v>2194.4191621649547</v>
      </c>
      <c r="V244" s="309">
        <v>2341.7319264249354</v>
      </c>
      <c r="W244" s="309">
        <v>2489.1426736275034</v>
      </c>
      <c r="X244" s="309">
        <v>2636.9375709128758</v>
      </c>
      <c r="Y244" s="309">
        <v>2784.8132393525748</v>
      </c>
      <c r="Z244" s="309">
        <v>2932.6054548018014</v>
      </c>
      <c r="AA244" s="309">
        <v>3080.6062911712661</v>
      </c>
      <c r="AB244" s="309">
        <v>3230.3458102573563</v>
      </c>
      <c r="AC244" s="309">
        <v>3396.1756898642298</v>
      </c>
      <c r="AD244" s="309">
        <v>3572.3872754735089</v>
      </c>
      <c r="AE244" s="309">
        <v>3757.6841151564004</v>
      </c>
      <c r="AF244" s="309">
        <v>3956.2056909106345</v>
      </c>
      <c r="AG244" s="309">
        <v>4165.5337112175685</v>
      </c>
      <c r="AH244" s="309">
        <v>4378.2541913810501</v>
      </c>
      <c r="AI244" s="309">
        <v>4595.0796516218761</v>
      </c>
      <c r="AJ244" s="309">
        <v>4816.4391412876139</v>
      </c>
      <c r="AK244" s="309">
        <v>5042.579297226127</v>
      </c>
      <c r="AL244" s="309">
        <v>5273.6820086353737</v>
      </c>
      <c r="AM244" s="309">
        <v>5509.9191359716542</v>
      </c>
      <c r="AN244" s="309">
        <v>5751.4744306115472</v>
      </c>
      <c r="AO244" s="309">
        <v>5998.5495841823113</v>
      </c>
      <c r="AP244" s="309">
        <v>6251.3632040490093</v>
      </c>
      <c r="AQ244" s="309">
        <v>6510.1471227910633</v>
      </c>
      <c r="AR244" s="309">
        <v>6775.142131732925</v>
      </c>
      <c r="AS244" s="309">
        <v>7046.5940367980675</v>
      </c>
      <c r="AT244" s="309">
        <v>7324.7503456589893</v>
      </c>
      <c r="AU244" s="309">
        <v>7609.8576214297927</v>
      </c>
      <c r="AV244" s="309">
        <v>7902.1594248884694</v>
      </c>
      <c r="AW244" s="309">
        <v>8201.8947320720999</v>
      </c>
      <c r="AX244" s="309">
        <v>8509.2967143588849</v>
      </c>
      <c r="AY244" s="309">
        <v>8824.5917824053558</v>
      </c>
      <c r="AZ244" s="309">
        <v>9147.9988133035422</v>
      </c>
      <c r="BA244" s="309">
        <v>9479.7284975525781</v>
      </c>
      <c r="BB244" s="309">
        <v>9819.9827572297945</v>
      </c>
      <c r="BC244" s="309">
        <v>10168.954198747828</v>
      </c>
      <c r="BD244" s="309">
        <v>10526.825573012973</v>
      </c>
      <c r="BE244" s="309">
        <v>10893.769223064297</v>
      </c>
      <c r="BF244" s="309">
        <v>11269.946504802221</v>
      </c>
      <c r="BG244" s="309">
        <v>11655.507170599092</v>
      </c>
      <c r="BH244" s="309">
        <v>12050.58870874405</v>
      </c>
      <c r="BI244" s="309">
        <v>12050.58870874405</v>
      </c>
      <c r="DR244" s="310"/>
    </row>
    <row r="245" spans="1:122" s="309" customFormat="1" ht="14.6">
      <c r="A245" s="309" t="s">
        <v>224</v>
      </c>
      <c r="B245" s="309">
        <v>3.0776728258783042</v>
      </c>
      <c r="C245" s="309">
        <v>4.6319428884266962</v>
      </c>
      <c r="D245" s="309">
        <v>8.504066956398054</v>
      </c>
      <c r="E245" s="309">
        <v>14.45594732723918</v>
      </c>
      <c r="F245" s="309">
        <v>23.309320929744636</v>
      </c>
      <c r="G245" s="309">
        <v>35.617520413623367</v>
      </c>
      <c r="H245" s="309">
        <v>51.893575759582248</v>
      </c>
      <c r="I245" s="309">
        <v>72.970852564968169</v>
      </c>
      <c r="J245" s="309">
        <v>99.47320463390335</v>
      </c>
      <c r="K245" s="309">
        <v>132.52929605547985</v>
      </c>
      <c r="L245" s="309">
        <v>171.52136082055301</v>
      </c>
      <c r="M245" s="309">
        <v>220.97137815876658</v>
      </c>
      <c r="N245" s="309">
        <v>273.09477668659343</v>
      </c>
      <c r="O245" s="309">
        <v>332.29564883080479</v>
      </c>
      <c r="P245" s="309">
        <v>398.15743428812584</v>
      </c>
      <c r="Q245" s="309">
        <v>470.1287500887571</v>
      </c>
      <c r="R245" s="309">
        <v>547.52815271262784</v>
      </c>
      <c r="S245" s="309">
        <v>629.55603186236897</v>
      </c>
      <c r="T245" s="309">
        <v>715.31027948479868</v>
      </c>
      <c r="U245" s="309">
        <v>803.8044745862511</v>
      </c>
      <c r="V245" s="309">
        <v>890.91406183212371</v>
      </c>
      <c r="W245" s="309">
        <v>976.11740540698065</v>
      </c>
      <c r="X245" s="309">
        <v>1062.2355373426778</v>
      </c>
      <c r="Y245" s="309">
        <v>1147.3865615641218</v>
      </c>
      <c r="Z245" s="309">
        <v>1229.9652679653759</v>
      </c>
      <c r="AA245" s="309">
        <v>1308.7446418191432</v>
      </c>
      <c r="AB245" s="309">
        <v>1382.8580274863471</v>
      </c>
      <c r="AC245" s="309">
        <v>1459.9114891205706</v>
      </c>
      <c r="AD245" s="309">
        <v>1535.7530561799708</v>
      </c>
      <c r="AE245" s="309">
        <v>1609.0864562961769</v>
      </c>
      <c r="AF245" s="309">
        <v>1680.579674447059</v>
      </c>
      <c r="AG245" s="309">
        <v>1748.7439141013019</v>
      </c>
      <c r="AH245" s="309">
        <v>1810.5051142061434</v>
      </c>
      <c r="AI245" s="309">
        <v>1865.5865126658696</v>
      </c>
      <c r="AJ245" s="309">
        <v>1913.6983662101288</v>
      </c>
      <c r="AK245" s="309">
        <v>1954.541450030946</v>
      </c>
      <c r="AL245" s="309">
        <v>1987.8403242968182</v>
      </c>
      <c r="AM245" s="309">
        <v>2013.3569897408445</v>
      </c>
      <c r="AN245" s="309">
        <v>2030.8952781063135</v>
      </c>
      <c r="AO245" s="309">
        <v>2040.3021231256587</v>
      </c>
      <c r="AP245" s="309">
        <v>2041.4688145191938</v>
      </c>
      <c r="AQ245" s="309">
        <v>2034.3337333051015</v>
      </c>
      <c r="AR245" s="309">
        <v>2018.8872907502598</v>
      </c>
      <c r="AS245" s="309">
        <v>1995.179469712431</v>
      </c>
      <c r="AT245" s="309">
        <v>1963.3302756986125</v>
      </c>
      <c r="AU245" s="309">
        <v>1923.5434139522486</v>
      </c>
      <c r="AV245" s="309">
        <v>1876.1235331471921</v>
      </c>
      <c r="AW245" s="309">
        <v>1821.4973528093349</v>
      </c>
      <c r="AX245" s="309">
        <v>1760.2388685546916</v>
      </c>
      <c r="AY245" s="309">
        <v>1693.0985683672543</v>
      </c>
      <c r="AZ245" s="309">
        <v>1621.0361893156073</v>
      </c>
      <c r="BA245" s="309">
        <v>1545.2560687927103</v>
      </c>
      <c r="BB245" s="309">
        <v>1467.2438212750551</v>
      </c>
      <c r="BC245" s="309">
        <v>1388.8033903594467</v>
      </c>
      <c r="BD245" s="309">
        <v>1312.0953914588811</v>
      </c>
      <c r="BE245" s="309">
        <v>1239.6825672586651</v>
      </c>
      <c r="BF245" s="309">
        <v>1174.5984066035041</v>
      </c>
      <c r="BG245" s="309">
        <v>1120.4738971461127</v>
      </c>
      <c r="BH245" s="309">
        <v>1081.7901689548928</v>
      </c>
      <c r="BI245" s="309">
        <v>1081.7901689548928</v>
      </c>
      <c r="DR245" s="310"/>
    </row>
    <row r="246" spans="1:122" s="295" customFormat="1" ht="14.6">
      <c r="DR246" s="296"/>
    </row>
    <row r="247" spans="1:122" s="295" customFormat="1" ht="14.6">
      <c r="A247" s="295" t="s">
        <v>269</v>
      </c>
      <c r="DR247" s="296"/>
    </row>
    <row r="248" spans="1:122" s="295" customFormat="1" ht="14.6">
      <c r="A248" s="295" t="s">
        <v>104</v>
      </c>
      <c r="B248" s="295">
        <f>+B234/B$234</f>
        <v>1</v>
      </c>
      <c r="C248" s="295">
        <f>+C234/C$234</f>
        <v>1</v>
      </c>
      <c r="D248" s="295">
        <f>+D234/D$234</f>
        <v>1</v>
      </c>
      <c r="E248" s="295">
        <f>+E234/E$234</f>
        <v>1</v>
      </c>
      <c r="F248" s="295">
        <f t="shared" ref="F248:BI248" si="75">+F234/F$234</f>
        <v>1</v>
      </c>
      <c r="G248" s="295">
        <f t="shared" si="75"/>
        <v>1</v>
      </c>
      <c r="H248" s="295">
        <f t="shared" si="75"/>
        <v>1</v>
      </c>
      <c r="I248" s="295">
        <f t="shared" si="75"/>
        <v>1</v>
      </c>
      <c r="J248" s="295">
        <f t="shared" si="75"/>
        <v>1</v>
      </c>
      <c r="K248" s="295">
        <f t="shared" si="75"/>
        <v>1</v>
      </c>
      <c r="L248" s="295">
        <f t="shared" si="75"/>
        <v>1</v>
      </c>
      <c r="M248" s="295">
        <f t="shared" si="75"/>
        <v>1</v>
      </c>
      <c r="N248" s="295">
        <f t="shared" si="75"/>
        <v>1</v>
      </c>
      <c r="O248" s="295">
        <f t="shared" si="75"/>
        <v>1</v>
      </c>
      <c r="P248" s="295">
        <f t="shared" si="75"/>
        <v>1</v>
      </c>
      <c r="Q248" s="295">
        <f t="shared" si="75"/>
        <v>1</v>
      </c>
      <c r="R248" s="295">
        <f t="shared" si="75"/>
        <v>1</v>
      </c>
      <c r="S248" s="295">
        <f t="shared" si="75"/>
        <v>1</v>
      </c>
      <c r="T248" s="295">
        <f t="shared" si="75"/>
        <v>1</v>
      </c>
      <c r="U248" s="295">
        <f t="shared" si="75"/>
        <v>1</v>
      </c>
      <c r="V248" s="295">
        <f t="shared" si="75"/>
        <v>1</v>
      </c>
      <c r="W248" s="295">
        <f t="shared" si="75"/>
        <v>1</v>
      </c>
      <c r="X248" s="295">
        <f t="shared" si="75"/>
        <v>1</v>
      </c>
      <c r="Y248" s="295">
        <f t="shared" si="75"/>
        <v>1</v>
      </c>
      <c r="Z248" s="295">
        <f t="shared" si="75"/>
        <v>1</v>
      </c>
      <c r="AA248" s="295">
        <f t="shared" si="75"/>
        <v>1</v>
      </c>
      <c r="AB248" s="295">
        <f t="shared" si="75"/>
        <v>1</v>
      </c>
      <c r="AC248" s="295">
        <f t="shared" si="75"/>
        <v>1</v>
      </c>
      <c r="AD248" s="295">
        <f t="shared" si="75"/>
        <v>1</v>
      </c>
      <c r="AE248" s="295">
        <f t="shared" si="75"/>
        <v>1</v>
      </c>
      <c r="AF248" s="295">
        <f t="shared" si="75"/>
        <v>1</v>
      </c>
      <c r="AG248" s="295">
        <f t="shared" si="75"/>
        <v>1</v>
      </c>
      <c r="AH248" s="295">
        <f t="shared" si="75"/>
        <v>1</v>
      </c>
      <c r="AI248" s="295">
        <f t="shared" si="75"/>
        <v>1</v>
      </c>
      <c r="AJ248" s="295">
        <f t="shared" si="75"/>
        <v>1</v>
      </c>
      <c r="AK248" s="295">
        <f t="shared" si="75"/>
        <v>1</v>
      </c>
      <c r="AL248" s="295">
        <f t="shared" si="75"/>
        <v>1</v>
      </c>
      <c r="AM248" s="295">
        <f t="shared" si="75"/>
        <v>1</v>
      </c>
      <c r="AN248" s="295">
        <f t="shared" si="75"/>
        <v>1</v>
      </c>
      <c r="AO248" s="295">
        <f t="shared" si="75"/>
        <v>1</v>
      </c>
      <c r="AP248" s="295">
        <f t="shared" si="75"/>
        <v>1</v>
      </c>
      <c r="AQ248" s="295">
        <f t="shared" si="75"/>
        <v>1</v>
      </c>
      <c r="AR248" s="295">
        <f t="shared" si="75"/>
        <v>1</v>
      </c>
      <c r="AS248" s="295">
        <f t="shared" si="75"/>
        <v>1</v>
      </c>
      <c r="AT248" s="295">
        <f t="shared" si="75"/>
        <v>1</v>
      </c>
      <c r="AU248" s="295">
        <f t="shared" si="75"/>
        <v>1</v>
      </c>
      <c r="AV248" s="295">
        <f t="shared" si="75"/>
        <v>1</v>
      </c>
      <c r="AW248" s="295">
        <f t="shared" si="75"/>
        <v>1</v>
      </c>
      <c r="AX248" s="295">
        <f t="shared" si="75"/>
        <v>1</v>
      </c>
      <c r="AY248" s="295">
        <f t="shared" si="75"/>
        <v>1</v>
      </c>
      <c r="AZ248" s="295">
        <f t="shared" si="75"/>
        <v>1</v>
      </c>
      <c r="BA248" s="295">
        <f t="shared" si="75"/>
        <v>1</v>
      </c>
      <c r="BB248" s="295">
        <f t="shared" si="75"/>
        <v>1</v>
      </c>
      <c r="BC248" s="295">
        <f t="shared" si="75"/>
        <v>1</v>
      </c>
      <c r="BD248" s="295">
        <f t="shared" si="75"/>
        <v>1</v>
      </c>
      <c r="BE248" s="295">
        <f t="shared" si="75"/>
        <v>1</v>
      </c>
      <c r="BF248" s="295">
        <f t="shared" si="75"/>
        <v>1</v>
      </c>
      <c r="BG248" s="295">
        <f t="shared" si="75"/>
        <v>1</v>
      </c>
      <c r="BH248" s="295">
        <f t="shared" si="75"/>
        <v>1</v>
      </c>
      <c r="BI248" s="295">
        <f t="shared" si="75"/>
        <v>1</v>
      </c>
      <c r="DR248" s="296"/>
    </row>
    <row r="249" spans="1:122" s="295" customFormat="1" ht="14.6">
      <c r="A249" s="295" t="s">
        <v>105</v>
      </c>
      <c r="B249" s="295">
        <f t="shared" ref="B249:E259" si="76">+(B235/B$234)/($B235/$B$234)</f>
        <v>1</v>
      </c>
      <c r="C249" s="295">
        <f t="shared" si="76"/>
        <v>1.0389751993016931</v>
      </c>
      <c r="D249" s="295">
        <f t="shared" si="76"/>
        <v>1.0910444528781762</v>
      </c>
      <c r="E249" s="295">
        <f t="shared" si="76"/>
        <v>1.1391444171692493</v>
      </c>
      <c r="F249" s="295">
        <f t="shared" ref="F249:BI249" si="77">+(F235/F$234)/($B235/$B$234)</f>
        <v>1.1844938169792554</v>
      </c>
      <c r="G249" s="295">
        <f t="shared" si="77"/>
        <v>1.2263041928774401</v>
      </c>
      <c r="H249" s="295">
        <f t="shared" si="77"/>
        <v>1.2664269369505434</v>
      </c>
      <c r="I249" s="295">
        <f t="shared" si="77"/>
        <v>1.3032366227823804</v>
      </c>
      <c r="J249" s="295">
        <f t="shared" si="77"/>
        <v>1.3370408648351548</v>
      </c>
      <c r="K249" s="295">
        <f t="shared" si="77"/>
        <v>1.3531651014114097</v>
      </c>
      <c r="L249" s="295">
        <f t="shared" si="77"/>
        <v>1.3624680706968475</v>
      </c>
      <c r="M249" s="295">
        <f t="shared" si="77"/>
        <v>1.3953607483430353</v>
      </c>
      <c r="N249" s="295">
        <f t="shared" si="77"/>
        <v>1.4073165486866679</v>
      </c>
      <c r="O249" s="295">
        <f t="shared" si="77"/>
        <v>1.4201180604376165</v>
      </c>
      <c r="P249" s="295">
        <f t="shared" si="77"/>
        <v>1.4321650996472641</v>
      </c>
      <c r="Q249" s="295">
        <f t="shared" si="77"/>
        <v>1.4427153939131003</v>
      </c>
      <c r="R249" s="295">
        <f t="shared" si="77"/>
        <v>1.4514694832601982</v>
      </c>
      <c r="S249" s="295">
        <f t="shared" si="77"/>
        <v>1.4583519899404027</v>
      </c>
      <c r="T249" s="295">
        <f t="shared" si="77"/>
        <v>1.4634022400032194</v>
      </c>
      <c r="U249" s="295">
        <f t="shared" si="77"/>
        <v>1.4667174204992166</v>
      </c>
      <c r="V249" s="295">
        <f t="shared" si="77"/>
        <v>1.4669860039966147</v>
      </c>
      <c r="W249" s="295">
        <f t="shared" si="77"/>
        <v>1.4649990361359344</v>
      </c>
      <c r="X249" s="295">
        <f t="shared" si="77"/>
        <v>1.4626712978447931</v>
      </c>
      <c r="Y249" s="295">
        <f t="shared" si="77"/>
        <v>1.4596633448245391</v>
      </c>
      <c r="Z249" s="295">
        <f t="shared" si="77"/>
        <v>1.455856543814386</v>
      </c>
      <c r="AA249" s="295">
        <f t="shared" si="77"/>
        <v>1.4512805650876051</v>
      </c>
      <c r="AB249" s="295">
        <f t="shared" si="77"/>
        <v>1.4459945079927854</v>
      </c>
      <c r="AC249" s="295">
        <f t="shared" si="77"/>
        <v>1.4413000050803133</v>
      </c>
      <c r="AD249" s="295">
        <f t="shared" si="77"/>
        <v>1.4367107085037911</v>
      </c>
      <c r="AE249" s="295">
        <f t="shared" si="77"/>
        <v>1.4321603791281932</v>
      </c>
      <c r="AF249" s="295">
        <f t="shared" si="77"/>
        <v>1.4280792146732639</v>
      </c>
      <c r="AG249" s="295">
        <f t="shared" si="77"/>
        <v>1.4242852075105388</v>
      </c>
      <c r="AH249" s="295">
        <f t="shared" si="77"/>
        <v>1.4201962720466881</v>
      </c>
      <c r="AI249" s="295">
        <f t="shared" si="77"/>
        <v>1.4159001125012467</v>
      </c>
      <c r="AJ249" s="295">
        <f t="shared" si="77"/>
        <v>1.4114572276637918</v>
      </c>
      <c r="AK249" s="295">
        <f t="shared" si="77"/>
        <v>1.4069009178198089</v>
      </c>
      <c r="AL249" s="295">
        <f t="shared" si="77"/>
        <v>1.4022521271782142</v>
      </c>
      <c r="AM249" s="295">
        <f t="shared" si="77"/>
        <v>1.3975264349212624</v>
      </c>
      <c r="AN249" s="295">
        <f t="shared" si="77"/>
        <v>1.3927371287444865</v>
      </c>
      <c r="AO249" s="295">
        <f t="shared" si="77"/>
        <v>1.3878964447309803</v>
      </c>
      <c r="AP249" s="295">
        <f t="shared" si="77"/>
        <v>1.3830159860716968</v>
      </c>
      <c r="AQ249" s="295">
        <f t="shared" si="77"/>
        <v>1.3781068014429989</v>
      </c>
      <c r="AR249" s="295">
        <f t="shared" si="77"/>
        <v>1.3731793436096884</v>
      </c>
      <c r="AS249" s="295">
        <f t="shared" si="77"/>
        <v>1.3682434037312023</v>
      </c>
      <c r="AT249" s="295">
        <f t="shared" si="77"/>
        <v>1.3633080583329724</v>
      </c>
      <c r="AU249" s="295">
        <f t="shared" si="77"/>
        <v>1.3583816396770696</v>
      </c>
      <c r="AV249" s="295">
        <f t="shared" si="77"/>
        <v>1.3534717293560088</v>
      </c>
      <c r="AW249" s="295">
        <f t="shared" si="77"/>
        <v>1.3485851710584587</v>
      </c>
      <c r="AX249" s="295">
        <f t="shared" si="77"/>
        <v>1.3437280976472494</v>
      </c>
      <c r="AY249" s="295">
        <f t="shared" si="77"/>
        <v>1.3389059680962934</v>
      </c>
      <c r="AZ249" s="295">
        <f t="shared" si="77"/>
        <v>1.3341236106211527</v>
      </c>
      <c r="BA249" s="295">
        <f t="shared" si="77"/>
        <v>1.3293852691583774</v>
      </c>
      <c r="BB249" s="295">
        <f t="shared" si="77"/>
        <v>1.3246946510706155</v>
      </c>
      <c r="BC249" s="295">
        <f t="shared" si="77"/>
        <v>1.3200549745450527</v>
      </c>
      <c r="BD249" s="295">
        <f t="shared" si="77"/>
        <v>1.3154690146164092</v>
      </c>
      <c r="BE249" s="295">
        <f t="shared" si="77"/>
        <v>1.3109391471015868</v>
      </c>
      <c r="BF249" s="295">
        <f t="shared" si="77"/>
        <v>1.3064673900005399</v>
      </c>
      <c r="BG249" s="295">
        <f t="shared" si="77"/>
        <v>1.3020554421166695</v>
      </c>
      <c r="BH249" s="295">
        <f t="shared" si="77"/>
        <v>1.2977047187947726</v>
      </c>
      <c r="BI249" s="295">
        <f t="shared" si="77"/>
        <v>1.2977047187947726</v>
      </c>
      <c r="DR249" s="296"/>
    </row>
    <row r="250" spans="1:122" s="295" customFormat="1" ht="14.6">
      <c r="A250" s="295" t="s">
        <v>51</v>
      </c>
      <c r="B250" s="295">
        <f t="shared" si="76"/>
        <v>1</v>
      </c>
      <c r="C250" s="295">
        <f t="shared" si="76"/>
        <v>0.97653006711031631</v>
      </c>
      <c r="D250" s="295">
        <f t="shared" si="76"/>
        <v>1.0122589580383574</v>
      </c>
      <c r="E250" s="295">
        <f t="shared" si="76"/>
        <v>1.0531826341226911</v>
      </c>
      <c r="F250" s="295">
        <f t="shared" ref="F250:BI250" si="78">+(F236/F$234)/($B236/$B$234)</f>
        <v>1.0279641131264345</v>
      </c>
      <c r="G250" s="295">
        <f t="shared" si="78"/>
        <v>1.0389769278782226</v>
      </c>
      <c r="H250" s="295">
        <f t="shared" si="78"/>
        <v>1.0631703702956141</v>
      </c>
      <c r="I250" s="295">
        <f t="shared" si="78"/>
        <v>1.0853389765318702</v>
      </c>
      <c r="J250" s="295">
        <f t="shared" si="78"/>
        <v>1.1056714459186801</v>
      </c>
      <c r="K250" s="295">
        <f t="shared" si="78"/>
        <v>1.1083888739563643</v>
      </c>
      <c r="L250" s="295">
        <f t="shared" si="78"/>
        <v>1.1080666160128139</v>
      </c>
      <c r="M250" s="295">
        <f t="shared" si="78"/>
        <v>1.1231158806566051</v>
      </c>
      <c r="N250" s="295">
        <f t="shared" si="78"/>
        <v>1.1350118300858882</v>
      </c>
      <c r="O250" s="295">
        <f t="shared" si="78"/>
        <v>1.1462790904286695</v>
      </c>
      <c r="P250" s="295">
        <f t="shared" si="78"/>
        <v>1.1567314367636228</v>
      </c>
      <c r="Q250" s="295">
        <f t="shared" si="78"/>
        <v>1.1663208949610184</v>
      </c>
      <c r="R250" s="295">
        <f t="shared" si="78"/>
        <v>1.1750699271172447</v>
      </c>
      <c r="S250" s="295">
        <f t="shared" si="78"/>
        <v>1.1830364304717635</v>
      </c>
      <c r="T250" s="295">
        <f t="shared" si="78"/>
        <v>1.1902954612310324</v>
      </c>
      <c r="U250" s="295">
        <f t="shared" si="78"/>
        <v>1.1969294548926503</v>
      </c>
      <c r="V250" s="295">
        <f t="shared" si="78"/>
        <v>1.2020536659544494</v>
      </c>
      <c r="W250" s="295">
        <f t="shared" si="78"/>
        <v>1.2061911121714373</v>
      </c>
      <c r="X250" s="295">
        <f t="shared" si="78"/>
        <v>1.2106303630542394</v>
      </c>
      <c r="Y250" s="295">
        <f t="shared" si="78"/>
        <v>1.2151289659276594</v>
      </c>
      <c r="Z250" s="295">
        <f t="shared" si="78"/>
        <v>1.2195939638676787</v>
      </c>
      <c r="AA250" s="295">
        <f t="shared" si="78"/>
        <v>1.2240314060478183</v>
      </c>
      <c r="AB250" s="295">
        <f t="shared" si="78"/>
        <v>1.2283228219048488</v>
      </c>
      <c r="AC250" s="295">
        <f t="shared" si="78"/>
        <v>1.2335638570054777</v>
      </c>
      <c r="AD250" s="295">
        <f t="shared" si="78"/>
        <v>1.2391193961542801</v>
      </c>
      <c r="AE250" s="295">
        <f t="shared" si="78"/>
        <v>1.2448639999825895</v>
      </c>
      <c r="AF250" s="295">
        <f t="shared" si="78"/>
        <v>1.25109390954694</v>
      </c>
      <c r="AG250" s="295">
        <f t="shared" si="78"/>
        <v>1.2575596846487593</v>
      </c>
      <c r="AH250" s="295">
        <f t="shared" si="78"/>
        <v>1.2637256744687293</v>
      </c>
      <c r="AI250" s="295">
        <f t="shared" si="78"/>
        <v>1.2697017818433081</v>
      </c>
      <c r="AJ250" s="295">
        <f t="shared" si="78"/>
        <v>1.2755502102348217</v>
      </c>
      <c r="AK250" s="295">
        <f t="shared" si="78"/>
        <v>1.2813110660076095</v>
      </c>
      <c r="AL250" s="295">
        <f t="shared" si="78"/>
        <v>1.2870140663337952</v>
      </c>
      <c r="AM250" s="295">
        <f t="shared" si="78"/>
        <v>1.292683999181981</v>
      </c>
      <c r="AN250" s="295">
        <f t="shared" si="78"/>
        <v>1.2983431471140168</v>
      </c>
      <c r="AO250" s="295">
        <f t="shared" si="78"/>
        <v>1.3040122799574261</v>
      </c>
      <c r="AP250" s="295">
        <f t="shared" si="78"/>
        <v>1.3097110084820758</v>
      </c>
      <c r="AQ250" s="295">
        <f t="shared" si="78"/>
        <v>1.3154578797312737</v>
      </c>
      <c r="AR250" s="295">
        <f t="shared" si="78"/>
        <v>1.321270388901814</v>
      </c>
      <c r="AS250" s="295">
        <f t="shared" si="78"/>
        <v>1.3271649819580014</v>
      </c>
      <c r="AT250" s="295">
        <f t="shared" si="78"/>
        <v>1.333157075551981</v>
      </c>
      <c r="AU250" s="295">
        <f t="shared" si="78"/>
        <v>1.3392610995971015</v>
      </c>
      <c r="AV250" s="295">
        <f t="shared" si="78"/>
        <v>1.3454905593869007</v>
      </c>
      <c r="AW250" s="295">
        <f t="shared" si="78"/>
        <v>1.3518581116228372</v>
      </c>
      <c r="AX250" s="295">
        <f t="shared" si="78"/>
        <v>1.3583756487338539</v>
      </c>
      <c r="AY250" s="295">
        <f t="shared" si="78"/>
        <v>1.3650543868288785</v>
      </c>
      <c r="AZ250" s="295">
        <f t="shared" si="78"/>
        <v>1.3719049537869119</v>
      </c>
      <c r="BA250" s="295">
        <f t="shared" si="78"/>
        <v>1.3789374750572048</v>
      </c>
      <c r="BB250" s="295">
        <f t="shared" si="78"/>
        <v>1.3861616556142626</v>
      </c>
      <c r="BC250" s="295">
        <f t="shared" si="78"/>
        <v>1.393586857179119</v>
      </c>
      <c r="BD250" s="295">
        <f t="shared" si="78"/>
        <v>1.4012221703043748</v>
      </c>
      <c r="BE250" s="295">
        <f t="shared" si="78"/>
        <v>1.4090764812611143</v>
      </c>
      <c r="BF250" s="295">
        <f t="shared" si="78"/>
        <v>1.4171585338943324</v>
      </c>
      <c r="BG250" s="295">
        <f t="shared" si="78"/>
        <v>1.4254769867594643</v>
      </c>
      <c r="BH250" s="295">
        <f t="shared" si="78"/>
        <v>1.4340404659387358</v>
      </c>
      <c r="BI250" s="295">
        <f t="shared" si="78"/>
        <v>1.4340404659387358</v>
      </c>
      <c r="DR250" s="296"/>
    </row>
    <row r="251" spans="1:122" s="295" customFormat="1" ht="14.6">
      <c r="A251" s="295" t="s">
        <v>52</v>
      </c>
      <c r="B251" s="295">
        <f t="shared" si="76"/>
        <v>1</v>
      </c>
      <c r="C251" s="295">
        <f t="shared" si="76"/>
        <v>1.3331305913366467</v>
      </c>
      <c r="D251" s="295">
        <f t="shared" si="76"/>
        <v>1.4673042858980299</v>
      </c>
      <c r="E251" s="295">
        <f t="shared" si="76"/>
        <v>1.5913410086893762</v>
      </c>
      <c r="F251" s="295">
        <f t="shared" ref="F251:BI251" si="79">+(F237/F$234)/($B237/$B$234)</f>
        <v>1.7078982254810522</v>
      </c>
      <c r="G251" s="295">
        <f t="shared" si="79"/>
        <v>1.8254914896550103</v>
      </c>
      <c r="H251" s="295">
        <f t="shared" si="79"/>
        <v>1.9497072788107046</v>
      </c>
      <c r="I251" s="295">
        <f t="shared" si="79"/>
        <v>2.0691110889043021</v>
      </c>
      <c r="J251" s="295">
        <f t="shared" si="79"/>
        <v>2.1834547794997636</v>
      </c>
      <c r="K251" s="295">
        <f t="shared" si="79"/>
        <v>2.252739045377635</v>
      </c>
      <c r="L251" s="295">
        <f t="shared" si="79"/>
        <v>2.3075949386335162</v>
      </c>
      <c r="M251" s="295">
        <f t="shared" si="79"/>
        <v>2.4162746554737033</v>
      </c>
      <c r="N251" s="295">
        <f t="shared" si="79"/>
        <v>2.4921646985607868</v>
      </c>
      <c r="O251" s="295">
        <f t="shared" si="79"/>
        <v>2.5693835774519185</v>
      </c>
      <c r="P251" s="295">
        <f t="shared" si="79"/>
        <v>2.644972329467373</v>
      </c>
      <c r="Q251" s="295">
        <f t="shared" si="79"/>
        <v>2.7175115442561788</v>
      </c>
      <c r="R251" s="295">
        <f t="shared" si="79"/>
        <v>2.7863721738514644</v>
      </c>
      <c r="S251" s="295">
        <f t="shared" si="79"/>
        <v>2.851355031974431</v>
      </c>
      <c r="T251" s="295">
        <f t="shared" si="79"/>
        <v>2.9124999629871846</v>
      </c>
      <c r="U251" s="295">
        <f t="shared" si="79"/>
        <v>2.969979438469271</v>
      </c>
      <c r="V251" s="295">
        <f t="shared" si="79"/>
        <v>3.0245215175970723</v>
      </c>
      <c r="W251" s="295">
        <f t="shared" si="79"/>
        <v>3.0761970301187271</v>
      </c>
      <c r="X251" s="295">
        <f t="shared" si="79"/>
        <v>3.1246952614974339</v>
      </c>
      <c r="Y251" s="295">
        <f t="shared" si="79"/>
        <v>3.1704765929772156</v>
      </c>
      <c r="Z251" s="295">
        <f t="shared" si="79"/>
        <v>3.2139049244272551</v>
      </c>
      <c r="AA251" s="295">
        <f t="shared" si="79"/>
        <v>3.2551901391241858</v>
      </c>
      <c r="AB251" s="295">
        <f t="shared" si="79"/>
        <v>3.2931728615225242</v>
      </c>
      <c r="AC251" s="295">
        <f t="shared" si="79"/>
        <v>3.328716237443845</v>
      </c>
      <c r="AD251" s="295">
        <f t="shared" si="79"/>
        <v>3.3613990197671186</v>
      </c>
      <c r="AE251" s="295">
        <f t="shared" si="79"/>
        <v>3.3917395821225083</v>
      </c>
      <c r="AF251" s="295">
        <f t="shared" si="79"/>
        <v>3.420775869837382</v>
      </c>
      <c r="AG251" s="295">
        <f t="shared" si="79"/>
        <v>3.4486214028095561</v>
      </c>
      <c r="AH251" s="295">
        <f t="shared" si="79"/>
        <v>3.474875334751844</v>
      </c>
      <c r="AI251" s="295">
        <f t="shared" si="79"/>
        <v>3.4999981771882838</v>
      </c>
      <c r="AJ251" s="295">
        <f t="shared" si="79"/>
        <v>3.5242927629869913</v>
      </c>
      <c r="AK251" s="295">
        <f t="shared" si="79"/>
        <v>3.5479737068146227</v>
      </c>
      <c r="AL251" s="295">
        <f t="shared" si="79"/>
        <v>3.5712007607532379</v>
      </c>
      <c r="AM251" s="295">
        <f t="shared" si="79"/>
        <v>3.5940988330416888</v>
      </c>
      <c r="AN251" s="295">
        <f t="shared" si="79"/>
        <v>3.6167701522243334</v>
      </c>
      <c r="AO251" s="295">
        <f t="shared" si="79"/>
        <v>3.6393017323832941</v>
      </c>
      <c r="AP251" s="295">
        <f t="shared" si="79"/>
        <v>3.6617700022444741</v>
      </c>
      <c r="AQ251" s="295">
        <f t="shared" si="79"/>
        <v>3.6842437124155518</v>
      </c>
      <c r="AR251" s="295">
        <f t="shared" si="79"/>
        <v>3.7067857932811239</v>
      </c>
      <c r="AS251" s="295">
        <f t="shared" si="79"/>
        <v>3.7294545718799301</v>
      </c>
      <c r="AT251" s="295">
        <f t="shared" si="79"/>
        <v>3.7523045965594508</v>
      </c>
      <c r="AU251" s="295">
        <f t="shared" si="79"/>
        <v>3.7753872212307606</v>
      </c>
      <c r="AV251" s="295">
        <f t="shared" si="79"/>
        <v>3.7987510418378139</v>
      </c>
      <c r="AW251" s="295">
        <f t="shared" si="79"/>
        <v>3.8224422414160042</v>
      </c>
      <c r="AX251" s="295">
        <f t="shared" si="79"/>
        <v>3.8465048779194997</v>
      </c>
      <c r="AY251" s="295">
        <f t="shared" si="79"/>
        <v>3.870981135423802</v>
      </c>
      <c r="AZ251" s="295">
        <f t="shared" si="79"/>
        <v>3.8959115510380453</v>
      </c>
      <c r="BA251" s="295">
        <f t="shared" si="79"/>
        <v>3.9213352248552167</v>
      </c>
      <c r="BB251" s="295">
        <f t="shared" si="79"/>
        <v>3.9472900172677057</v>
      </c>
      <c r="BC251" s="295">
        <f t="shared" si="79"/>
        <v>3.9738127362061224</v>
      </c>
      <c r="BD251" s="295">
        <f t="shared" si="79"/>
        <v>4.0009393158390081</v>
      </c>
      <c r="BE251" s="295">
        <f t="shared" si="79"/>
        <v>4.0287049877039429</v>
      </c>
      <c r="BF251" s="295">
        <f t="shared" si="79"/>
        <v>4.0571444449433356</v>
      </c>
      <c r="BG251" s="295">
        <f t="shared" si="79"/>
        <v>4.086292000177477</v>
      </c>
      <c r="BH251" s="295">
        <f t="shared" si="79"/>
        <v>4.1161817374965812</v>
      </c>
      <c r="BI251" s="295">
        <f t="shared" si="79"/>
        <v>4.1161817374965812</v>
      </c>
      <c r="DR251" s="296"/>
    </row>
    <row r="252" spans="1:122" s="295" customFormat="1" ht="14.6">
      <c r="A252" s="295" t="s">
        <v>53</v>
      </c>
      <c r="B252" s="295">
        <f t="shared" si="76"/>
        <v>1</v>
      </c>
      <c r="C252" s="295">
        <f t="shared" si="76"/>
        <v>1.2056233954691147</v>
      </c>
      <c r="D252" s="295">
        <f t="shared" si="76"/>
        <v>1.516994791173927</v>
      </c>
      <c r="E252" s="295">
        <f t="shared" si="76"/>
        <v>1.8605774687406837</v>
      </c>
      <c r="F252" s="295">
        <f t="shared" ref="F252:BI252" si="80">+(F238/F$234)/($B238/$B$234)</f>
        <v>2.2331461981177361</v>
      </c>
      <c r="G252" s="295">
        <f t="shared" si="80"/>
        <v>2.6296094402960861</v>
      </c>
      <c r="H252" s="295">
        <f t="shared" si="80"/>
        <v>3.0580149954867104</v>
      </c>
      <c r="I252" s="295">
        <f t="shared" si="80"/>
        <v>3.5035464816371005</v>
      </c>
      <c r="J252" s="295">
        <f t="shared" si="80"/>
        <v>3.9605197937026855</v>
      </c>
      <c r="K252" s="295">
        <f t="shared" si="80"/>
        <v>4.3718994194658105</v>
      </c>
      <c r="L252" s="295">
        <f t="shared" si="80"/>
        <v>4.7584676834295498</v>
      </c>
      <c r="M252" s="295">
        <f t="shared" si="80"/>
        <v>5.2755485560806417</v>
      </c>
      <c r="N252" s="295">
        <f t="shared" si="80"/>
        <v>5.6646613259278009</v>
      </c>
      <c r="O252" s="295">
        <f t="shared" si="80"/>
        <v>6.0698027574959426</v>
      </c>
      <c r="P252" s="295">
        <f t="shared" si="80"/>
        <v>6.4766172555350634</v>
      </c>
      <c r="Q252" s="295">
        <f t="shared" si="80"/>
        <v>6.876582285712721</v>
      </c>
      <c r="R252" s="295">
        <f t="shared" si="80"/>
        <v>7.2645106987262507</v>
      </c>
      <c r="S252" s="295">
        <f t="shared" si="80"/>
        <v>7.6372933643022547</v>
      </c>
      <c r="T252" s="295">
        <f t="shared" si="80"/>
        <v>7.9931859185439951</v>
      </c>
      <c r="U252" s="295">
        <f t="shared" si="80"/>
        <v>8.3313728928355317</v>
      </c>
      <c r="V252" s="295">
        <f t="shared" si="80"/>
        <v>8.6365036701197724</v>
      </c>
      <c r="W252" s="295">
        <f t="shared" si="80"/>
        <v>8.9147367705692879</v>
      </c>
      <c r="X252" s="295">
        <f t="shared" si="80"/>
        <v>9.1861603697035488</v>
      </c>
      <c r="Y252" s="295">
        <f t="shared" si="80"/>
        <v>9.4470810772073381</v>
      </c>
      <c r="Z252" s="295">
        <f t="shared" si="80"/>
        <v>9.6960053860768181</v>
      </c>
      <c r="AA252" s="295">
        <f t="shared" si="80"/>
        <v>9.932539289520081</v>
      </c>
      <c r="AB252" s="295">
        <f t="shared" si="80"/>
        <v>10.157923223051311</v>
      </c>
      <c r="AC252" s="295">
        <f t="shared" si="80"/>
        <v>10.367044771446567</v>
      </c>
      <c r="AD252" s="295">
        <f t="shared" si="80"/>
        <v>10.563438566728067</v>
      </c>
      <c r="AE252" s="295">
        <f t="shared" si="80"/>
        <v>10.748226726444134</v>
      </c>
      <c r="AF252" s="295">
        <f t="shared" si="80"/>
        <v>10.923890429379643</v>
      </c>
      <c r="AG252" s="295">
        <f t="shared" si="80"/>
        <v>11.090710927778632</v>
      </c>
      <c r="AH252" s="295">
        <f t="shared" si="80"/>
        <v>11.247807331230975</v>
      </c>
      <c r="AI252" s="295">
        <f t="shared" si="80"/>
        <v>11.396622285563724</v>
      </c>
      <c r="AJ252" s="295">
        <f t="shared" si="80"/>
        <v>11.538252309936922</v>
      </c>
      <c r="AK252" s="295">
        <f t="shared" si="80"/>
        <v>11.6736112199</v>
      </c>
      <c r="AL252" s="295">
        <f t="shared" si="80"/>
        <v>11.80349431049078</v>
      </c>
      <c r="AM252" s="295">
        <f t="shared" si="80"/>
        <v>11.928613593295301</v>
      </c>
      <c r="AN252" s="295">
        <f t="shared" si="80"/>
        <v>12.049617722447495</v>
      </c>
      <c r="AO252" s="295">
        <f t="shared" si="80"/>
        <v>12.167103703443162</v>
      </c>
      <c r="AP252" s="295">
        <f t="shared" si="80"/>
        <v>12.281624168014936</v>
      </c>
      <c r="AQ252" s="295">
        <f t="shared" si="80"/>
        <v>12.393692256279177</v>
      </c>
      <c r="AR252" s="295">
        <f t="shared" si="80"/>
        <v>12.503785213044729</v>
      </c>
      <c r="AS252" s="295">
        <f t="shared" si="80"/>
        <v>12.612347296565023</v>
      </c>
      <c r="AT252" s="295">
        <f t="shared" si="80"/>
        <v>12.719792318459131</v>
      </c>
      <c r="AU252" s="295">
        <f t="shared" si="80"/>
        <v>12.826505979447942</v>
      </c>
      <c r="AV252" s="295">
        <f t="shared" si="80"/>
        <v>12.932848081185575</v>
      </c>
      <c r="AW252" s="295">
        <f t="shared" si="80"/>
        <v>13.039154649198371</v>
      </c>
      <c r="AX252" s="295">
        <f t="shared" si="80"/>
        <v>13.145739978639279</v>
      </c>
      <c r="AY252" s="295">
        <f t="shared" si="80"/>
        <v>13.25289860352428</v>
      </c>
      <c r="AZ252" s="295">
        <f t="shared" si="80"/>
        <v>13.360907185779984</v>
      </c>
      <c r="BA252" s="295">
        <f t="shared" si="80"/>
        <v>13.470026319619048</v>
      </c>
      <c r="BB252" s="295">
        <f t="shared" si="80"/>
        <v>13.580502247661574</v>
      </c>
      <c r="BC252" s="295">
        <f t="shared" si="80"/>
        <v>13.692568486821543</v>
      </c>
      <c r="BD252" s="295">
        <f t="shared" si="80"/>
        <v>13.806447363730744</v>
      </c>
      <c r="BE252" s="295">
        <f t="shared" si="80"/>
        <v>13.922351461104251</v>
      </c>
      <c r="BF252" s="295">
        <f t="shared" si="80"/>
        <v>14.040484977834591</v>
      </c>
      <c r="BG252" s="295">
        <f t="shared" si="80"/>
        <v>14.161045006704258</v>
      </c>
      <c r="BH252" s="295">
        <f t="shared" si="80"/>
        <v>14.284222734433948</v>
      </c>
      <c r="BI252" s="295">
        <f t="shared" si="80"/>
        <v>14.284222734433948</v>
      </c>
      <c r="DR252" s="296"/>
    </row>
    <row r="253" spans="1:122" s="295" customFormat="1" ht="14.6">
      <c r="A253" s="295" t="s">
        <v>54</v>
      </c>
      <c r="B253" s="295">
        <f t="shared" si="76"/>
        <v>1</v>
      </c>
      <c r="C253" s="295">
        <f t="shared" si="76"/>
        <v>3.3085269626812215</v>
      </c>
      <c r="D253" s="295">
        <f t="shared" si="76"/>
        <v>4.0384472340592232</v>
      </c>
      <c r="E253" s="295">
        <f t="shared" si="76"/>
        <v>4.8100307739783839</v>
      </c>
      <c r="F253" s="295">
        <f t="shared" ref="F253:BI253" si="81">+(F239/F$234)/($B239/$B$234)</f>
        <v>5.6021480157747705</v>
      </c>
      <c r="G253" s="295">
        <f t="shared" si="81"/>
        <v>6.3840505498025912</v>
      </c>
      <c r="H253" s="295">
        <f t="shared" si="81"/>
        <v>7.2097673845163346</v>
      </c>
      <c r="I253" s="295">
        <f t="shared" si="81"/>
        <v>8.0355943548025976</v>
      </c>
      <c r="J253" s="295">
        <f t="shared" si="81"/>
        <v>8.8564509320845204</v>
      </c>
      <c r="K253" s="295">
        <f t="shared" si="81"/>
        <v>9.5076029564605609</v>
      </c>
      <c r="L253" s="295">
        <f t="shared" si="81"/>
        <v>10.000875548629283</v>
      </c>
      <c r="M253" s="295">
        <f t="shared" si="81"/>
        <v>11.075991544559557</v>
      </c>
      <c r="N253" s="295">
        <f t="shared" si="81"/>
        <v>11.406904154987625</v>
      </c>
      <c r="O253" s="295">
        <f t="shared" si="81"/>
        <v>11.799901250590869</v>
      </c>
      <c r="P253" s="295">
        <f t="shared" si="81"/>
        <v>12.189870608531093</v>
      </c>
      <c r="Q253" s="295">
        <f t="shared" si="81"/>
        <v>12.543067555440846</v>
      </c>
      <c r="R253" s="295">
        <f t="shared" si="81"/>
        <v>12.841677526903451</v>
      </c>
      <c r="S253" s="295">
        <f t="shared" si="81"/>
        <v>13.076835133689219</v>
      </c>
      <c r="T253" s="295">
        <f t="shared" si="81"/>
        <v>13.244939069117924</v>
      </c>
      <c r="U253" s="295">
        <f t="shared" si="81"/>
        <v>13.345588240934783</v>
      </c>
      <c r="V253" s="295">
        <f t="shared" si="81"/>
        <v>13.357351887660156</v>
      </c>
      <c r="W253" s="295">
        <f t="shared" si="81"/>
        <v>13.292591225944578</v>
      </c>
      <c r="X253" s="295">
        <f t="shared" si="81"/>
        <v>13.182742473389645</v>
      </c>
      <c r="Y253" s="295">
        <f t="shared" si="81"/>
        <v>13.024890555922724</v>
      </c>
      <c r="Z253" s="295">
        <f t="shared" si="81"/>
        <v>12.819525887848696</v>
      </c>
      <c r="AA253" s="295">
        <f t="shared" si="81"/>
        <v>12.569358826050626</v>
      </c>
      <c r="AB253" s="295">
        <f t="shared" si="81"/>
        <v>12.278966787432907</v>
      </c>
      <c r="AC253" s="295">
        <f t="shared" si="81"/>
        <v>11.964404308978603</v>
      </c>
      <c r="AD253" s="295">
        <f t="shared" si="81"/>
        <v>11.631024426368587</v>
      </c>
      <c r="AE253" s="295">
        <f t="shared" si="81"/>
        <v>11.284784681593443</v>
      </c>
      <c r="AF253" s="295">
        <f t="shared" si="81"/>
        <v>10.93542769723415</v>
      </c>
      <c r="AG253" s="295">
        <f t="shared" si="81"/>
        <v>10.58755846848182</v>
      </c>
      <c r="AH253" s="295">
        <f t="shared" si="81"/>
        <v>10.239534950741351</v>
      </c>
      <c r="AI253" s="295">
        <f t="shared" si="81"/>
        <v>9.8921983426989879</v>
      </c>
      <c r="AJ253" s="295">
        <f t="shared" si="81"/>
        <v>9.5468087498170604</v>
      </c>
      <c r="AK253" s="295">
        <f t="shared" si="81"/>
        <v>9.2041998526162114</v>
      </c>
      <c r="AL253" s="295">
        <f t="shared" si="81"/>
        <v>8.8649543705703113</v>
      </c>
      <c r="AM253" s="295">
        <f t="shared" si="81"/>
        <v>8.5295198857131336</v>
      </c>
      <c r="AN253" s="295">
        <f t="shared" si="81"/>
        <v>8.1982716149838737</v>
      </c>
      <c r="AO253" s="295">
        <f t="shared" si="81"/>
        <v>7.871547075497884</v>
      </c>
      <c r="AP253" s="295">
        <f t="shared" si="81"/>
        <v>7.5496659065178475</v>
      </c>
      <c r="AQ253" s="295">
        <f t="shared" si="81"/>
        <v>7.2329416182632986</v>
      </c>
      <c r="AR253" s="295">
        <f t="shared" si="81"/>
        <v>6.9216888251283111</v>
      </c>
      <c r="AS253" s="295">
        <f t="shared" si="81"/>
        <v>6.6162279070385672</v>
      </c>
      <c r="AT253" s="295">
        <f t="shared" si="81"/>
        <v>6.3168881975023643</v>
      </c>
      <c r="AU253" s="295">
        <f t="shared" si="81"/>
        <v>6.0240103284546951</v>
      </c>
      <c r="AV253" s="295">
        <f t="shared" si="81"/>
        <v>5.7379480863125831</v>
      </c>
      <c r="AW253" s="295">
        <f t="shared" si="81"/>
        <v>5.4590699640681599</v>
      </c>
      <c r="AX253" s="295">
        <f t="shared" si="81"/>
        <v>5.1877604893947407</v>
      </c>
      <c r="AY253" s="295">
        <f t="shared" si="81"/>
        <v>4.9244213487353177</v>
      </c>
      <c r="AZ253" s="295">
        <f t="shared" si="81"/>
        <v>4.6694723029226752</v>
      </c>
      <c r="BA253" s="295">
        <f t="shared" si="81"/>
        <v>4.4233518975797379</v>
      </c>
      <c r="BB253" s="295">
        <f t="shared" si="81"/>
        <v>4.1865180115071396</v>
      </c>
      <c r="BC253" s="295">
        <f t="shared" si="81"/>
        <v>3.9594483612176568</v>
      </c>
      <c r="BD253" s="295">
        <f t="shared" si="81"/>
        <v>3.7426411945934386</v>
      </c>
      <c r="BE253" s="295">
        <f t="shared" si="81"/>
        <v>3.5366165682510684</v>
      </c>
      <c r="BF253" s="295">
        <f t="shared" si="81"/>
        <v>3.34191882097966</v>
      </c>
      <c r="BG253" s="295">
        <f t="shared" si="81"/>
        <v>3.1591211425455601</v>
      </c>
      <c r="BH253" s="295">
        <f t="shared" si="81"/>
        <v>2.9888335122262317</v>
      </c>
      <c r="BI253" s="295">
        <f t="shared" si="81"/>
        <v>2.9888335122262317</v>
      </c>
      <c r="DR253" s="296"/>
    </row>
    <row r="254" spans="1:122" s="295" customFormat="1" ht="14.6">
      <c r="A254" s="295" t="s">
        <v>55</v>
      </c>
      <c r="B254" s="295">
        <f t="shared" si="76"/>
        <v>1</v>
      </c>
      <c r="C254" s="295">
        <f t="shared" si="76"/>
        <v>1.8395216854701428</v>
      </c>
      <c r="D254" s="295">
        <f t="shared" si="76"/>
        <v>2.5099138645971926</v>
      </c>
      <c r="E254" s="295">
        <f t="shared" si="76"/>
        <v>3.3009553476916582</v>
      </c>
      <c r="F254" s="295">
        <f t="shared" ref="F254:BI254" si="82">+(F240/F$234)/($B240/$B$234)</f>
        <v>4.2414685973242863</v>
      </c>
      <c r="G254" s="295">
        <f t="shared" si="82"/>
        <v>5.2800176925771796</v>
      </c>
      <c r="H254" s="295">
        <f t="shared" si="82"/>
        <v>6.4024525072853748</v>
      </c>
      <c r="I254" s="295">
        <f t="shared" si="82"/>
        <v>7.6123604620545784</v>
      </c>
      <c r="J254" s="295">
        <f t="shared" si="82"/>
        <v>8.8922149983604406</v>
      </c>
      <c r="K254" s="295">
        <f t="shared" si="82"/>
        <v>10.203975259073021</v>
      </c>
      <c r="L254" s="295">
        <f t="shared" si="82"/>
        <v>11.490961321280176</v>
      </c>
      <c r="M254" s="295">
        <f t="shared" si="82"/>
        <v>13.129279181541122</v>
      </c>
      <c r="N254" s="295">
        <f t="shared" si="82"/>
        <v>14.313004102873602</v>
      </c>
      <c r="O254" s="295">
        <f t="shared" si="82"/>
        <v>15.572499142204208</v>
      </c>
      <c r="P254" s="295">
        <f t="shared" si="82"/>
        <v>16.854313312808802</v>
      </c>
      <c r="Q254" s="295">
        <f t="shared" si="82"/>
        <v>18.124286412863082</v>
      </c>
      <c r="R254" s="295">
        <f t="shared" si="82"/>
        <v>19.359559790081704</v>
      </c>
      <c r="S254" s="295">
        <f t="shared" si="82"/>
        <v>20.544584217465729</v>
      </c>
      <c r="T254" s="295">
        <f t="shared" si="82"/>
        <v>21.668851344577813</v>
      </c>
      <c r="U254" s="295">
        <f t="shared" si="82"/>
        <v>22.725493744339317</v>
      </c>
      <c r="V254" s="295">
        <f t="shared" si="82"/>
        <v>23.611110271161213</v>
      </c>
      <c r="W254" s="295">
        <f t="shared" si="82"/>
        <v>24.360971932974167</v>
      </c>
      <c r="X254" s="295">
        <f t="shared" si="82"/>
        <v>25.101398025653232</v>
      </c>
      <c r="Y254" s="295">
        <f t="shared" si="82"/>
        <v>25.803667337600299</v>
      </c>
      <c r="Z254" s="295">
        <f t="shared" si="82"/>
        <v>26.453314215348545</v>
      </c>
      <c r="AA254" s="295">
        <f t="shared" si="82"/>
        <v>27.045332717149904</v>
      </c>
      <c r="AB254" s="295">
        <f t="shared" si="82"/>
        <v>27.587654286233743</v>
      </c>
      <c r="AC254" s="295">
        <f t="shared" si="82"/>
        <v>28.118157016817083</v>
      </c>
      <c r="AD254" s="295">
        <f t="shared" si="82"/>
        <v>28.619926724141884</v>
      </c>
      <c r="AE254" s="295">
        <f t="shared" si="82"/>
        <v>29.087433185710779</v>
      </c>
      <c r="AF254" s="295">
        <f t="shared" si="82"/>
        <v>29.518196233217477</v>
      </c>
      <c r="AG254" s="295">
        <f t="shared" si="82"/>
        <v>29.90929912341366</v>
      </c>
      <c r="AH254" s="295">
        <f t="shared" si="82"/>
        <v>30.258007661520519</v>
      </c>
      <c r="AI254" s="295">
        <f t="shared" si="82"/>
        <v>30.565054623240208</v>
      </c>
      <c r="AJ254" s="295">
        <f t="shared" si="82"/>
        <v>30.83185122076566</v>
      </c>
      <c r="AK254" s="295">
        <f t="shared" si="82"/>
        <v>31.060258971303632</v>
      </c>
      <c r="AL254" s="295">
        <f t="shared" si="82"/>
        <v>31.25243633493303</v>
      </c>
      <c r="AM254" s="295">
        <f t="shared" si="82"/>
        <v>31.410700061688345</v>
      </c>
      <c r="AN254" s="295">
        <f t="shared" si="82"/>
        <v>31.537415168942449</v>
      </c>
      <c r="AO254" s="295">
        <f t="shared" si="82"/>
        <v>31.634914551825307</v>
      </c>
      <c r="AP254" s="295">
        <f t="shared" si="82"/>
        <v>31.705444103585428</v>
      </c>
      <c r="AQ254" s="295">
        <f t="shared" si="82"/>
        <v>31.751127932132132</v>
      </c>
      <c r="AR254" s="295">
        <f t="shared" si="82"/>
        <v>31.773948572320581</v>
      </c>
      <c r="AS254" s="295">
        <f t="shared" si="82"/>
        <v>31.775737952154845</v>
      </c>
      <c r="AT254" s="295">
        <f t="shared" si="82"/>
        <v>31.758175806258787</v>
      </c>
      <c r="AU254" s="295">
        <f t="shared" si="82"/>
        <v>31.722793058907719</v>
      </c>
      <c r="AV254" s="295">
        <f t="shared" si="82"/>
        <v>31.670978370204914</v>
      </c>
      <c r="AW254" s="295">
        <f t="shared" si="82"/>
        <v>31.603986556560315</v>
      </c>
      <c r="AX254" s="295">
        <f t="shared" si="82"/>
        <v>31.52294798386604</v>
      </c>
      <c r="AY254" s="295">
        <f t="shared" si="82"/>
        <v>31.428878315742004</v>
      </c>
      <c r="AZ254" s="295">
        <f t="shared" si="82"/>
        <v>31.322688204410671</v>
      </c>
      <c r="BA254" s="295">
        <f t="shared" si="82"/>
        <v>31.205192658228395</v>
      </c>
      <c r="BB254" s="295">
        <f t="shared" si="82"/>
        <v>31.077119923238257</v>
      </c>
      <c r="BC254" s="295">
        <f t="shared" si="82"/>
        <v>30.939119788121165</v>
      </c>
      <c r="BD254" s="295">
        <f t="shared" si="82"/>
        <v>30.79177127134643</v>
      </c>
      <c r="BE254" s="295">
        <f t="shared" si="82"/>
        <v>30.635589682594841</v>
      </c>
      <c r="BF254" s="295">
        <f t="shared" si="82"/>
        <v>30.471033072309734</v>
      </c>
      <c r="BG254" s="295">
        <f t="shared" si="82"/>
        <v>30.298508096929364</v>
      </c>
      <c r="BH254" s="295">
        <f t="shared" si="82"/>
        <v>30.118375335396347</v>
      </c>
      <c r="BI254" s="295">
        <f t="shared" si="82"/>
        <v>30.118375335396347</v>
      </c>
      <c r="DR254" s="296"/>
    </row>
    <row r="255" spans="1:122" s="295" customFormat="1" ht="14.6">
      <c r="A255" s="295" t="s">
        <v>56</v>
      </c>
      <c r="B255" s="295">
        <f t="shared" si="76"/>
        <v>1</v>
      </c>
      <c r="C255" s="295">
        <f t="shared" si="76"/>
        <v>1.3398258922976234</v>
      </c>
      <c r="D255" s="295">
        <f t="shared" si="76"/>
        <v>1.5355794732301189</v>
      </c>
      <c r="E255" s="295">
        <f t="shared" si="76"/>
        <v>1.7324452043883556</v>
      </c>
      <c r="F255" s="295">
        <f t="shared" ref="F255:BI255" si="83">+(F241/F$234)/($B241/$B$234)</f>
        <v>1.9399971002922036</v>
      </c>
      <c r="G255" s="295">
        <f t="shared" si="83"/>
        <v>2.1301235561171583</v>
      </c>
      <c r="H255" s="295">
        <f t="shared" si="83"/>
        <v>2.3077773715928966</v>
      </c>
      <c r="I255" s="295">
        <f t="shared" si="83"/>
        <v>2.4792659656052547</v>
      </c>
      <c r="J255" s="295">
        <f t="shared" si="83"/>
        <v>2.64350007460712</v>
      </c>
      <c r="K255" s="295">
        <f t="shared" si="83"/>
        <v>2.8311290240066915</v>
      </c>
      <c r="L255" s="295">
        <f t="shared" si="83"/>
        <v>3.0089944261905002</v>
      </c>
      <c r="M255" s="295">
        <f t="shared" si="83"/>
        <v>3.1714972413775286</v>
      </c>
      <c r="N255" s="295">
        <f t="shared" si="83"/>
        <v>3.2846936985257278</v>
      </c>
      <c r="O255" s="295">
        <f t="shared" si="83"/>
        <v>3.3982890773851513</v>
      </c>
      <c r="P255" s="295">
        <f t="shared" si="83"/>
        <v>3.5075823307161378</v>
      </c>
      <c r="Q255" s="295">
        <f t="shared" si="83"/>
        <v>3.6102708808285118</v>
      </c>
      <c r="R255" s="295">
        <f t="shared" si="83"/>
        <v>3.7053297865855148</v>
      </c>
      <c r="S255" s="295">
        <f t="shared" si="83"/>
        <v>3.7924420036623068</v>
      </c>
      <c r="T255" s="295">
        <f t="shared" si="83"/>
        <v>3.8716948218727967</v>
      </c>
      <c r="U255" s="295">
        <f t="shared" si="83"/>
        <v>3.9434096328268966</v>
      </c>
      <c r="V255" s="295">
        <f t="shared" si="83"/>
        <v>3.9922490312555943</v>
      </c>
      <c r="W255" s="295">
        <f t="shared" si="83"/>
        <v>4.0255217865665802</v>
      </c>
      <c r="X255" s="295">
        <f t="shared" si="83"/>
        <v>4.0635509232698821</v>
      </c>
      <c r="Y255" s="295">
        <f t="shared" si="83"/>
        <v>4.1019023650543325</v>
      </c>
      <c r="Z255" s="295">
        <f t="shared" si="83"/>
        <v>4.1384602571981945</v>
      </c>
      <c r="AA255" s="295">
        <f t="shared" si="83"/>
        <v>4.1724868622819162</v>
      </c>
      <c r="AB255" s="295">
        <f t="shared" si="83"/>
        <v>4.2034301460871397</v>
      </c>
      <c r="AC255" s="295">
        <f t="shared" si="83"/>
        <v>4.2379927185090693</v>
      </c>
      <c r="AD255" s="295">
        <f t="shared" si="83"/>
        <v>4.2725354875899137</v>
      </c>
      <c r="AE255" s="295">
        <f t="shared" si="83"/>
        <v>4.3063919469771239</v>
      </c>
      <c r="AF255" s="295">
        <f t="shared" si="83"/>
        <v>4.3389512191503385</v>
      </c>
      <c r="AG255" s="295">
        <f t="shared" si="83"/>
        <v>4.370002932531694</v>
      </c>
      <c r="AH255" s="295">
        <f t="shared" si="83"/>
        <v>4.3995708411851702</v>
      </c>
      <c r="AI255" s="295">
        <f t="shared" si="83"/>
        <v>4.4275339698974046</v>
      </c>
      <c r="AJ255" s="295">
        <f t="shared" si="83"/>
        <v>4.4538878694543014</v>
      </c>
      <c r="AK255" s="295">
        <f t="shared" si="83"/>
        <v>4.4786971014294545</v>
      </c>
      <c r="AL255" s="295">
        <f t="shared" si="83"/>
        <v>4.5020703033624709</v>
      </c>
      <c r="AM255" s="295">
        <f t="shared" si="83"/>
        <v>4.5241419426372333</v>
      </c>
      <c r="AN255" s="295">
        <f t="shared" si="83"/>
        <v>4.5450593779009489</v>
      </c>
      <c r="AO255" s="295">
        <f t="shared" si="83"/>
        <v>4.5649739784221834</v>
      </c>
      <c r="AP255" s="295">
        <f t="shared" si="83"/>
        <v>4.5840352414043535</v>
      </c>
      <c r="AQ255" s="295">
        <f t="shared" si="83"/>
        <v>4.6023870685449859</v>
      </c>
      <c r="AR255" s="295">
        <f t="shared" si="83"/>
        <v>4.620165566025805</v>
      </c>
      <c r="AS255" s="295">
        <f t="shared" si="83"/>
        <v>4.6374978991376192</v>
      </c>
      <c r="AT255" s="295">
        <f t="shared" si="83"/>
        <v>4.6545018623810437</v>
      </c>
      <c r="AU255" s="295">
        <f t="shared" si="83"/>
        <v>4.6712859230541888</v>
      </c>
      <c r="AV255" s="295">
        <f t="shared" si="83"/>
        <v>4.6879495676135745</v>
      </c>
      <c r="AW255" s="295">
        <f t="shared" si="83"/>
        <v>4.7045838316639639</v>
      </c>
      <c r="AX255" s="295">
        <f t="shared" si="83"/>
        <v>4.721271931405191</v>
      </c>
      <c r="AY255" s="295">
        <f t="shared" si="83"/>
        <v>4.7380899407015669</v>
      </c>
      <c r="AZ255" s="295">
        <f t="shared" si="83"/>
        <v>4.7551074765948416</v>
      </c>
      <c r="BA255" s="295">
        <f t="shared" si="83"/>
        <v>4.7723883692240916</v>
      </c>
      <c r="BB255" s="295">
        <f t="shared" si="83"/>
        <v>4.7899913013099269</v>
      </c>
      <c r="BC255" s="295">
        <f t="shared" si="83"/>
        <v>4.8079704087357449</v>
      </c>
      <c r="BD255" s="295">
        <f t="shared" si="83"/>
        <v>4.8263758381245774</v>
      </c>
      <c r="BE255" s="295">
        <f t="shared" si="83"/>
        <v>4.8452542602487316</v>
      </c>
      <c r="BF255" s="295">
        <f t="shared" si="83"/>
        <v>4.8646493400380466</v>
      </c>
      <c r="BG255" s="295">
        <f t="shared" si="83"/>
        <v>4.8846021651695972</v>
      </c>
      <c r="BH255" s="295">
        <f t="shared" si="83"/>
        <v>4.9051516359444527</v>
      </c>
      <c r="BI255" s="295">
        <f t="shared" si="83"/>
        <v>4.9051516359444527</v>
      </c>
      <c r="DR255" s="296"/>
    </row>
    <row r="256" spans="1:122" s="295" customFormat="1" ht="14.6">
      <c r="A256" s="295" t="s">
        <v>57</v>
      </c>
      <c r="B256" s="295">
        <f t="shared" si="76"/>
        <v>1</v>
      </c>
      <c r="C256" s="295">
        <f t="shared" si="76"/>
        <v>1.5303674832507947</v>
      </c>
      <c r="D256" s="295">
        <f t="shared" si="76"/>
        <v>2.1335303730784552</v>
      </c>
      <c r="E256" s="295">
        <f t="shared" si="76"/>
        <v>2.8735533903692572</v>
      </c>
      <c r="F256" s="295">
        <f t="shared" ref="F256:BI256" si="84">+(F242/F$234)/($B242/$B$234)</f>
        <v>3.8184626003139668</v>
      </c>
      <c r="G256" s="295">
        <f t="shared" si="84"/>
        <v>4.8796572728234775</v>
      </c>
      <c r="H256" s="295">
        <f t="shared" si="84"/>
        <v>5.9865859869355456</v>
      </c>
      <c r="I256" s="295">
        <f t="shared" si="84"/>
        <v>7.1893042190675756</v>
      </c>
      <c r="J256" s="295">
        <f t="shared" si="84"/>
        <v>8.4687982994649129</v>
      </c>
      <c r="K256" s="295">
        <f t="shared" si="84"/>
        <v>9.9457550531478969</v>
      </c>
      <c r="L256" s="295">
        <f t="shared" si="84"/>
        <v>11.414488860234785</v>
      </c>
      <c r="M256" s="295">
        <f t="shared" si="84"/>
        <v>13.173490558861388</v>
      </c>
      <c r="N256" s="295">
        <f t="shared" si="84"/>
        <v>14.312585507018253</v>
      </c>
      <c r="O256" s="295">
        <f t="shared" si="84"/>
        <v>15.535137233263093</v>
      </c>
      <c r="P256" s="295">
        <f t="shared" si="84"/>
        <v>16.772788980670864</v>
      </c>
      <c r="Q256" s="295">
        <f t="shared" si="84"/>
        <v>17.982442645838656</v>
      </c>
      <c r="R256" s="295">
        <f t="shared" si="84"/>
        <v>19.135851573038227</v>
      </c>
      <c r="S256" s="295">
        <f t="shared" si="84"/>
        <v>20.214470695371304</v>
      </c>
      <c r="T256" s="295">
        <f t="shared" si="84"/>
        <v>21.206517568910172</v>
      </c>
      <c r="U256" s="295">
        <f t="shared" si="84"/>
        <v>22.105139979031232</v>
      </c>
      <c r="V256" s="295">
        <f t="shared" si="84"/>
        <v>22.808882980703448</v>
      </c>
      <c r="W256" s="295">
        <f t="shared" si="84"/>
        <v>23.353269806952451</v>
      </c>
      <c r="X256" s="295">
        <f t="shared" si="84"/>
        <v>23.755929139497482</v>
      </c>
      <c r="Y256" s="295">
        <f t="shared" si="84"/>
        <v>24.141577842155527</v>
      </c>
      <c r="Z256" s="295">
        <f t="shared" si="84"/>
        <v>24.479214911942805</v>
      </c>
      <c r="AA256" s="295">
        <f t="shared" si="84"/>
        <v>24.75653143020768</v>
      </c>
      <c r="AB256" s="295">
        <f t="shared" si="84"/>
        <v>24.998175488676399</v>
      </c>
      <c r="AC256" s="295">
        <f t="shared" si="84"/>
        <v>25.226484248368269</v>
      </c>
      <c r="AD256" s="295">
        <f t="shared" si="84"/>
        <v>25.439119465767146</v>
      </c>
      <c r="AE256" s="295">
        <f t="shared" si="84"/>
        <v>25.629246570911047</v>
      </c>
      <c r="AF256" s="295">
        <f t="shared" si="84"/>
        <v>25.793040541344958</v>
      </c>
      <c r="AG256" s="295">
        <f t="shared" si="84"/>
        <v>25.928149877121736</v>
      </c>
      <c r="AH256" s="295">
        <f t="shared" si="84"/>
        <v>26.03182864800139</v>
      </c>
      <c r="AI256" s="295">
        <f t="shared" si="84"/>
        <v>26.102978279766553</v>
      </c>
      <c r="AJ256" s="295">
        <f t="shared" si="84"/>
        <v>26.142227819856306</v>
      </c>
      <c r="AK256" s="295">
        <f t="shared" si="84"/>
        <v>26.15094760786787</v>
      </c>
      <c r="AL256" s="295">
        <f t="shared" si="84"/>
        <v>26.130992461468207</v>
      </c>
      <c r="AM256" s="295">
        <f t="shared" si="84"/>
        <v>26.084494272909811</v>
      </c>
      <c r="AN256" s="295">
        <f t="shared" si="84"/>
        <v>26.013704371092</v>
      </c>
      <c r="AO256" s="295">
        <f t="shared" si="84"/>
        <v>25.920881684386526</v>
      </c>
      <c r="AP256" s="295">
        <f t="shared" si="84"/>
        <v>25.808217923260923</v>
      </c>
      <c r="AQ256" s="295">
        <f t="shared" si="84"/>
        <v>25.67779065280045</v>
      </c>
      <c r="AR256" s="295">
        <f t="shared" si="84"/>
        <v>25.531536457626437</v>
      </c>
      <c r="AS256" s="295">
        <f t="shared" si="84"/>
        <v>25.371238107055753</v>
      </c>
      <c r="AT256" s="295">
        <f t="shared" si="84"/>
        <v>25.198521189660962</v>
      </c>
      <c r="AU256" s="295">
        <f t="shared" si="84"/>
        <v>25.01485694881665</v>
      </c>
      <c r="AV256" s="295">
        <f t="shared" si="84"/>
        <v>24.82156901002951</v>
      </c>
      <c r="AW256" s="295">
        <f t="shared" si="84"/>
        <v>24.619842394587657</v>
      </c>
      <c r="AX256" s="295">
        <f t="shared" si="84"/>
        <v>24.410733719736804</v>
      </c>
      <c r="AY256" s="295">
        <f t="shared" si="84"/>
        <v>24.195181844318057</v>
      </c>
      <c r="AZ256" s="295">
        <f t="shared" si="84"/>
        <v>23.974018471156032</v>
      </c>
      <c r="BA256" s="295">
        <f t="shared" si="84"/>
        <v>23.747978393888381</v>
      </c>
      <c r="BB256" s="295">
        <f t="shared" si="84"/>
        <v>23.517709198476791</v>
      </c>
      <c r="BC256" s="295">
        <f t="shared" si="84"/>
        <v>23.283780314132326</v>
      </c>
      <c r="BD256" s="295">
        <f t="shared" si="84"/>
        <v>23.046691366027027</v>
      </c>
      <c r="BE256" s="295">
        <f t="shared" si="84"/>
        <v>22.806879820865209</v>
      </c>
      <c r="BF256" s="295">
        <f t="shared" si="84"/>
        <v>22.564727941759763</v>
      </c>
      <c r="BG256" s="295">
        <f t="shared" si="84"/>
        <v>22.320569084869202</v>
      </c>
      <c r="BH256" s="295">
        <f t="shared" si="84"/>
        <v>22.074693379732633</v>
      </c>
      <c r="BI256" s="295">
        <f t="shared" si="84"/>
        <v>22.074693379732633</v>
      </c>
      <c r="DR256" s="296"/>
    </row>
    <row r="257" spans="1:122" s="295" customFormat="1" ht="14.6">
      <c r="A257" s="295" t="s">
        <v>58</v>
      </c>
      <c r="B257" s="295">
        <f t="shared" si="76"/>
        <v>1</v>
      </c>
      <c r="C257" s="295">
        <f t="shared" si="76"/>
        <v>1.3679609569253086</v>
      </c>
      <c r="D257" s="295">
        <f t="shared" si="76"/>
        <v>1.6371425618494169</v>
      </c>
      <c r="E257" s="295">
        <f t="shared" si="76"/>
        <v>1.9297549978152382</v>
      </c>
      <c r="F257" s="295">
        <f t="shared" ref="F257:BI257" si="85">+(F243/F$234)/($B243/$B$234)</f>
        <v>2.2352387879567472</v>
      </c>
      <c r="G257" s="295">
        <f t="shared" si="85"/>
        <v>2.5367261764868601</v>
      </c>
      <c r="H257" s="295">
        <f t="shared" si="85"/>
        <v>2.8446960207862526</v>
      </c>
      <c r="I257" s="295">
        <f t="shared" si="85"/>
        <v>3.1541112245190783</v>
      </c>
      <c r="J257" s="295">
        <f t="shared" si="85"/>
        <v>3.4615381318549825</v>
      </c>
      <c r="K257" s="295">
        <f t="shared" si="85"/>
        <v>3.7543291662572447</v>
      </c>
      <c r="L257" s="295">
        <f t="shared" si="85"/>
        <v>4.0315662346740027</v>
      </c>
      <c r="M257" s="295">
        <f t="shared" si="85"/>
        <v>4.3526154832089903</v>
      </c>
      <c r="N257" s="295">
        <f t="shared" si="85"/>
        <v>4.5967096054729675</v>
      </c>
      <c r="O257" s="295">
        <f t="shared" si="85"/>
        <v>4.84534018010386</v>
      </c>
      <c r="P257" s="295">
        <f t="shared" si="85"/>
        <v>5.0902998321158677</v>
      </c>
      <c r="Q257" s="295">
        <f t="shared" si="85"/>
        <v>5.3270964539978518</v>
      </c>
      <c r="R257" s="295">
        <f t="shared" si="85"/>
        <v>5.5532852371130614</v>
      </c>
      <c r="S257" s="295">
        <f t="shared" si="85"/>
        <v>5.7676369372784091</v>
      </c>
      <c r="T257" s="295">
        <f t="shared" si="85"/>
        <v>5.9696757295376672</v>
      </c>
      <c r="U257" s="295">
        <f t="shared" si="85"/>
        <v>6.1594054953335586</v>
      </c>
      <c r="V257" s="295">
        <f t="shared" si="85"/>
        <v>6.3146807116354919</v>
      </c>
      <c r="W257" s="295">
        <f t="shared" si="85"/>
        <v>6.445217971127871</v>
      </c>
      <c r="X257" s="295">
        <f t="shared" si="85"/>
        <v>6.5801805996422251</v>
      </c>
      <c r="Y257" s="295">
        <f t="shared" si="85"/>
        <v>6.713338537085134</v>
      </c>
      <c r="Z257" s="295">
        <f t="shared" si="85"/>
        <v>6.8416870171064028</v>
      </c>
      <c r="AA257" s="295">
        <f t="shared" si="85"/>
        <v>6.9639634362184575</v>
      </c>
      <c r="AB257" s="295">
        <f t="shared" si="85"/>
        <v>7.0775358542096622</v>
      </c>
      <c r="AC257" s="295">
        <f t="shared" si="85"/>
        <v>7.186896693407272</v>
      </c>
      <c r="AD257" s="295">
        <f t="shared" si="85"/>
        <v>7.2895562139299992</v>
      </c>
      <c r="AE257" s="295">
        <f t="shared" si="85"/>
        <v>7.3858525547333489</v>
      </c>
      <c r="AF257" s="295">
        <f t="shared" si="85"/>
        <v>7.4782617490373653</v>
      </c>
      <c r="AG257" s="295">
        <f t="shared" si="85"/>
        <v>7.5663267706810577</v>
      </c>
      <c r="AH257" s="295">
        <f t="shared" si="85"/>
        <v>7.647968474589975</v>
      </c>
      <c r="AI257" s="295">
        <f t="shared" si="85"/>
        <v>7.7243603181794827</v>
      </c>
      <c r="AJ257" s="295">
        <f t="shared" si="85"/>
        <v>7.7963121931171138</v>
      </c>
      <c r="AK257" s="295">
        <f t="shared" si="85"/>
        <v>7.8644390869037455</v>
      </c>
      <c r="AL257" s="295">
        <f t="shared" si="85"/>
        <v>7.9292402272744313</v>
      </c>
      <c r="AM257" s="295">
        <f t="shared" si="85"/>
        <v>7.9911415283792335</v>
      </c>
      <c r="AN257" s="295">
        <f t="shared" si="85"/>
        <v>8.0505186496743129</v>
      </c>
      <c r="AO257" s="295">
        <f t="shared" si="85"/>
        <v>8.1077097791973802</v>
      </c>
      <c r="AP257" s="295">
        <f t="shared" si="85"/>
        <v>8.1630229814112791</v>
      </c>
      <c r="AQ257" s="295">
        <f t="shared" si="85"/>
        <v>8.2167406828545282</v>
      </c>
      <c r="AR257" s="295">
        <f t="shared" si="85"/>
        <v>8.2691226587626474</v>
      </c>
      <c r="AS257" s="295">
        <f t="shared" si="85"/>
        <v>8.3204082367178192</v>
      </c>
      <c r="AT257" s="295">
        <f t="shared" si="85"/>
        <v>8.3708180879451035</v>
      </c>
      <c r="AU257" s="295">
        <f t="shared" si="85"/>
        <v>8.42055579357665</v>
      </c>
      <c r="AV257" s="295">
        <f t="shared" si="85"/>
        <v>8.469809277090258</v>
      </c>
      <c r="AW257" s="295">
        <f t="shared" si="85"/>
        <v>8.5187521447692127</v>
      </c>
      <c r="AX257" s="295">
        <f t="shared" si="85"/>
        <v>8.5675449515650737</v>
      </c>
      <c r="AY257" s="295">
        <f t="shared" si="85"/>
        <v>8.6163363983672987</v>
      </c>
      <c r="AZ257" s="295">
        <f t="shared" si="85"/>
        <v>8.6652644620168626</v>
      </c>
      <c r="BA257" s="295">
        <f t="shared" si="85"/>
        <v>8.7144574580430216</v>
      </c>
      <c r="BB257" s="295">
        <f t="shared" si="85"/>
        <v>8.7640350362509061</v>
      </c>
      <c r="BC257" s="295">
        <f t="shared" si="85"/>
        <v>8.8141091100178581</v>
      </c>
      <c r="BD257" s="295">
        <f t="shared" si="85"/>
        <v>8.8647847210099666</v>
      </c>
      <c r="BE257" s="295">
        <f t="shared" si="85"/>
        <v>8.9161608418010623</v>
      </c>
      <c r="BF257" s="295">
        <f t="shared" si="85"/>
        <v>8.9683311194838726</v>
      </c>
      <c r="BG257" s="295">
        <f t="shared" si="85"/>
        <v>9.0213845637954204</v>
      </c>
      <c r="BH257" s="295">
        <f t="shared" si="85"/>
        <v>9.0754061835490898</v>
      </c>
      <c r="BI257" s="295">
        <f t="shared" si="85"/>
        <v>9.0754061835490898</v>
      </c>
      <c r="DR257" s="296"/>
    </row>
    <row r="258" spans="1:122" s="295" customFormat="1" ht="14.6">
      <c r="A258" s="295" t="s">
        <v>114</v>
      </c>
      <c r="B258" s="295">
        <f t="shared" si="76"/>
        <v>1</v>
      </c>
      <c r="C258" s="295">
        <f t="shared" si="76"/>
        <v>1.0936130334923775</v>
      </c>
      <c r="D258" s="295">
        <f t="shared" si="76"/>
        <v>1.1282321354882701</v>
      </c>
      <c r="E258" s="295">
        <f t="shared" si="76"/>
        <v>1.1623772841889271</v>
      </c>
      <c r="F258" s="295">
        <f t="shared" ref="F258:BI258" si="86">+(F244/F$234)/($B244/$B$234)</f>
        <v>1.1916416893022472</v>
      </c>
      <c r="G258" s="295">
        <f t="shared" si="86"/>
        <v>1.2163971292481159</v>
      </c>
      <c r="H258" s="295">
        <f t="shared" si="86"/>
        <v>1.2381008609356075</v>
      </c>
      <c r="I258" s="295">
        <f t="shared" si="86"/>
        <v>1.2574176373657715</v>
      </c>
      <c r="J258" s="295">
        <f t="shared" si="86"/>
        <v>1.2747864092745411</v>
      </c>
      <c r="K258" s="295">
        <f t="shared" si="86"/>
        <v>1.2750919789053421</v>
      </c>
      <c r="L258" s="295">
        <f t="shared" si="86"/>
        <v>1.2697732351306583</v>
      </c>
      <c r="M258" s="295">
        <f t="shared" si="86"/>
        <v>1.2893268759425807</v>
      </c>
      <c r="N258" s="295">
        <f t="shared" si="86"/>
        <v>1.2883882866012668</v>
      </c>
      <c r="O258" s="295">
        <f t="shared" si="86"/>
        <v>1.2890294211719679</v>
      </c>
      <c r="P258" s="295">
        <f t="shared" si="86"/>
        <v>1.2896302101425554</v>
      </c>
      <c r="Q258" s="295">
        <f t="shared" si="86"/>
        <v>1.2894225292736636</v>
      </c>
      <c r="R258" s="295">
        <f t="shared" si="86"/>
        <v>1.2880762361194988</v>
      </c>
      <c r="S258" s="295">
        <f t="shared" si="86"/>
        <v>1.2854784481959178</v>
      </c>
      <c r="T258" s="295">
        <f t="shared" si="86"/>
        <v>1.2816255570290185</v>
      </c>
      <c r="U258" s="295">
        <f t="shared" si="86"/>
        <v>1.2765684605004413</v>
      </c>
      <c r="V258" s="295">
        <f t="shared" si="86"/>
        <v>1.2694472078739361</v>
      </c>
      <c r="W258" s="295">
        <f t="shared" si="86"/>
        <v>1.2607915178097393</v>
      </c>
      <c r="X258" s="295">
        <f t="shared" si="86"/>
        <v>1.2518469027325925</v>
      </c>
      <c r="Y258" s="295">
        <f t="shared" si="86"/>
        <v>1.242386947006801</v>
      </c>
      <c r="Z258" s="295">
        <f t="shared" si="86"/>
        <v>1.2323349397275392</v>
      </c>
      <c r="AA258" s="295">
        <f t="shared" si="86"/>
        <v>1.2217173761773259</v>
      </c>
      <c r="AB258" s="295">
        <f t="shared" si="86"/>
        <v>1.210550369189106</v>
      </c>
      <c r="AC258" s="295">
        <f t="shared" si="86"/>
        <v>1.2000740630891169</v>
      </c>
      <c r="AD258" s="295">
        <f t="shared" si="86"/>
        <v>1.1898409714948031</v>
      </c>
      <c r="AE258" s="295">
        <f t="shared" si="86"/>
        <v>1.1798127754285128</v>
      </c>
      <c r="AF258" s="295">
        <f t="shared" si="86"/>
        <v>1.1702863237212162</v>
      </c>
      <c r="AG258" s="295">
        <f t="shared" si="86"/>
        <v>1.1611689906756077</v>
      </c>
      <c r="AH258" s="295">
        <f t="shared" si="86"/>
        <v>1.152074129700893</v>
      </c>
      <c r="AI258" s="295">
        <f t="shared" si="86"/>
        <v>1.1430207184934562</v>
      </c>
      <c r="AJ258" s="295">
        <f t="shared" si="86"/>
        <v>1.1340266145199434</v>
      </c>
      <c r="AK258" s="295">
        <f t="shared" si="86"/>
        <v>1.1250939210107018</v>
      </c>
      <c r="AL258" s="295">
        <f t="shared" si="86"/>
        <v>1.1162187073761245</v>
      </c>
      <c r="AM258" s="295">
        <f t="shared" si="86"/>
        <v>1.1073955241039355</v>
      </c>
      <c r="AN258" s="295">
        <f t="shared" si="86"/>
        <v>1.0986192398078065</v>
      </c>
      <c r="AO258" s="295">
        <f t="shared" si="86"/>
        <v>1.0898856525831702</v>
      </c>
      <c r="AP258" s="295">
        <f t="shared" si="86"/>
        <v>1.0811915717282372</v>
      </c>
      <c r="AQ258" s="295">
        <f t="shared" si="86"/>
        <v>1.072534694222502</v>
      </c>
      <c r="AR258" s="295">
        <f t="shared" si="86"/>
        <v>1.0639134214800559</v>
      </c>
      <c r="AS258" s="295">
        <f t="shared" si="86"/>
        <v>1.0553266775181105</v>
      </c>
      <c r="AT258" s="295">
        <f t="shared" si="86"/>
        <v>1.0467737510004502</v>
      </c>
      <c r="AU258" s="295">
        <f t="shared" si="86"/>
        <v>1.0382541666434408</v>
      </c>
      <c r="AV258" s="295">
        <f t="shared" si="86"/>
        <v>1.0297675845727658</v>
      </c>
      <c r="AW258" s="295">
        <f t="shared" si="86"/>
        <v>1.0213137238428511</v>
      </c>
      <c r="AX258" s="295">
        <f t="shared" si="86"/>
        <v>1.012892305885817</v>
      </c>
      <c r="AY258" s="295">
        <f t="shared" si="86"/>
        <v>1.0045030139655178</v>
      </c>
      <c r="AZ258" s="295">
        <f t="shared" si="86"/>
        <v>0.99614546525929937</v>
      </c>
      <c r="BA258" s="295">
        <f t="shared" si="86"/>
        <v>0.98781919276362384</v>
      </c>
      <c r="BB258" s="295">
        <f t="shared" si="86"/>
        <v>0.97952363474115645</v>
      </c>
      <c r="BC258" s="295">
        <f t="shared" si="86"/>
        <v>0.97125812987434434</v>
      </c>
      <c r="BD258" s="295">
        <f t="shared" si="86"/>
        <v>0.96302191666432091</v>
      </c>
      <c r="BE258" s="295">
        <f t="shared" si="86"/>
        <v>0.95481413592215414</v>
      </c>
      <c r="BF258" s="295">
        <f t="shared" si="86"/>
        <v>0.94663383545115276</v>
      </c>
      <c r="BG258" s="295">
        <f t="shared" si="86"/>
        <v>0.93847997622360613</v>
      </c>
      <c r="BH258" s="295">
        <f t="shared" si="86"/>
        <v>0.93035143952077926</v>
      </c>
      <c r="BI258" s="295">
        <f t="shared" si="86"/>
        <v>0.93035143952077926</v>
      </c>
      <c r="DR258" s="296"/>
    </row>
    <row r="259" spans="1:122" s="295" customFormat="1" ht="14.6">
      <c r="A259" s="295" t="s">
        <v>224</v>
      </c>
      <c r="B259" s="295">
        <f t="shared" si="76"/>
        <v>1</v>
      </c>
      <c r="C259" s="295">
        <f t="shared" si="76"/>
        <v>1.2426731211885542</v>
      </c>
      <c r="D259" s="295">
        <f t="shared" si="76"/>
        <v>1.7248481670032452</v>
      </c>
      <c r="E259" s="295">
        <f t="shared" si="76"/>
        <v>2.3193506733103466</v>
      </c>
      <c r="F259" s="295">
        <f t="shared" ref="F259:BI259" si="87">+(F245/F$234)/($B245/$B$234)</f>
        <v>3.0434068646690577</v>
      </c>
      <c r="G259" s="295">
        <f t="shared" si="87"/>
        <v>3.8580295012662944</v>
      </c>
      <c r="H259" s="295">
        <f t="shared" si="87"/>
        <v>4.7486002948794219</v>
      </c>
      <c r="I259" s="295">
        <f t="shared" si="87"/>
        <v>5.722541286458922</v>
      </c>
      <c r="J259" s="295">
        <f t="shared" si="87"/>
        <v>6.7660700194965333</v>
      </c>
      <c r="K259" s="295">
        <f t="shared" si="87"/>
        <v>7.882638491207091</v>
      </c>
      <c r="L259" s="295">
        <f t="shared" si="87"/>
        <v>8.9589997010020017</v>
      </c>
      <c r="M259" s="295">
        <f t="shared" si="87"/>
        <v>10.513697150150939</v>
      </c>
      <c r="N259" s="295">
        <f t="shared" si="87"/>
        <v>11.423424766760656</v>
      </c>
      <c r="O259" s="295">
        <f t="shared" si="87"/>
        <v>12.431226120166867</v>
      </c>
      <c r="P259" s="295">
        <f t="shared" si="87"/>
        <v>13.471481270639691</v>
      </c>
      <c r="Q259" s="295">
        <f t="shared" si="87"/>
        <v>14.501758808396609</v>
      </c>
      <c r="R259" s="295">
        <f t="shared" si="87"/>
        <v>15.492623968136668</v>
      </c>
      <c r="S259" s="295">
        <f t="shared" si="87"/>
        <v>16.422746592646515</v>
      </c>
      <c r="T259" s="295">
        <f t="shared" si="87"/>
        <v>17.27624499051376</v>
      </c>
      <c r="U259" s="295">
        <f t="shared" si="87"/>
        <v>18.041140650468758</v>
      </c>
      <c r="V259" s="295">
        <f t="shared" si="87"/>
        <v>18.633838661649971</v>
      </c>
      <c r="W259" s="295">
        <f t="shared" si="87"/>
        <v>19.075880551600402</v>
      </c>
      <c r="X259" s="295">
        <f t="shared" si="87"/>
        <v>19.456344496257437</v>
      </c>
      <c r="Y259" s="295">
        <f t="shared" si="87"/>
        <v>19.749659544250918</v>
      </c>
      <c r="Z259" s="295">
        <f t="shared" si="87"/>
        <v>19.941463196115247</v>
      </c>
      <c r="AA259" s="295">
        <f t="shared" si="87"/>
        <v>20.025276387317678</v>
      </c>
      <c r="AB259" s="295">
        <f t="shared" si="87"/>
        <v>19.994037062523343</v>
      </c>
      <c r="AC259" s="295">
        <f t="shared" si="87"/>
        <v>19.903684387185361</v>
      </c>
      <c r="AD259" s="295">
        <f t="shared" si="87"/>
        <v>19.735167804657024</v>
      </c>
      <c r="AE259" s="295">
        <f t="shared" si="87"/>
        <v>19.492217760366774</v>
      </c>
      <c r="AF259" s="295">
        <f t="shared" si="87"/>
        <v>19.180566177035217</v>
      </c>
      <c r="AG259" s="295">
        <f t="shared" si="87"/>
        <v>18.807888497733551</v>
      </c>
      <c r="AH259" s="295">
        <f t="shared" si="87"/>
        <v>18.380962870204279</v>
      </c>
      <c r="AI259" s="295">
        <f t="shared" si="87"/>
        <v>17.904636213906141</v>
      </c>
      <c r="AJ259" s="295">
        <f t="shared" si="87"/>
        <v>17.384399979463151</v>
      </c>
      <c r="AK259" s="295">
        <f t="shared" si="87"/>
        <v>16.825577376878986</v>
      </c>
      <c r="AL259" s="295">
        <f t="shared" si="87"/>
        <v>16.233265932467784</v>
      </c>
      <c r="AM259" s="295">
        <f t="shared" si="87"/>
        <v>15.612317507352186</v>
      </c>
      <c r="AN259" s="295">
        <f t="shared" si="87"/>
        <v>14.967338694237702</v>
      </c>
      <c r="AO259" s="295">
        <f t="shared" si="87"/>
        <v>14.302706059549468</v>
      </c>
      <c r="AP259" s="295">
        <f t="shared" si="87"/>
        <v>13.622591038378006</v>
      </c>
      <c r="AQ259" s="295">
        <f t="shared" si="87"/>
        <v>12.930990611589044</v>
      </c>
      <c r="AR259" s="295">
        <f t="shared" si="87"/>
        <v>12.231761396262662</v>
      </c>
      <c r="AS259" s="295">
        <f t="shared" si="87"/>
        <v>11.528656026062892</v>
      </c>
      <c r="AT259" s="295">
        <f t="shared" si="87"/>
        <v>10.825361548364441</v>
      </c>
      <c r="AU259" s="295">
        <f t="shared" si="87"/>
        <v>10.125539997251032</v>
      </c>
      <c r="AV259" s="295">
        <f t="shared" si="87"/>
        <v>9.4328713223388281</v>
      </c>
      <c r="AW259" s="295">
        <f t="shared" si="87"/>
        <v>8.7510984693964406</v>
      </c>
      <c r="AX259" s="295">
        <f t="shared" si="87"/>
        <v>8.0840736353646623</v>
      </c>
      <c r="AY259" s="295">
        <f t="shared" si="87"/>
        <v>7.4358036228636362</v>
      </c>
      <c r="AZ259" s="295">
        <f t="shared" si="87"/>
        <v>6.8104909888833403</v>
      </c>
      <c r="BA259" s="295">
        <f t="shared" si="87"/>
        <v>6.2125667531531388</v>
      </c>
      <c r="BB259" s="295">
        <f t="shared" si="87"/>
        <v>5.6467106365393303</v>
      </c>
      <c r="BC259" s="295">
        <f t="shared" si="87"/>
        <v>5.1178575466397112</v>
      </c>
      <c r="BD259" s="295">
        <f t="shared" si="87"/>
        <v>4.6311964509725527</v>
      </c>
      <c r="BE259" s="295">
        <f t="shared" si="87"/>
        <v>4.1921828100012206</v>
      </c>
      <c r="BF259" s="295">
        <f t="shared" si="87"/>
        <v>3.806612116431463</v>
      </c>
      <c r="BG259" s="295">
        <f t="shared" si="87"/>
        <v>3.480844543808816</v>
      </c>
      <c r="BH259" s="295">
        <f t="shared" si="87"/>
        <v>3.222336196199314</v>
      </c>
      <c r="BI259" s="295">
        <f t="shared" si="87"/>
        <v>3.222336196199314</v>
      </c>
      <c r="DR259" s="296"/>
    </row>
    <row r="260" spans="1:122" s="300" customFormat="1" ht="14.6">
      <c r="DR260" s="301"/>
    </row>
    <row r="261" spans="1:122" s="300" customFormat="1" ht="14.6">
      <c r="A261" s="299" t="s">
        <v>785</v>
      </c>
      <c r="DR261" s="301"/>
    </row>
    <row r="262" spans="1:122" s="300" customFormat="1" ht="14.6">
      <c r="A262" s="300" t="s">
        <v>104</v>
      </c>
      <c r="B262" s="300">
        <f t="shared" ref="B262:B273" si="88">1/B248</f>
        <v>1</v>
      </c>
      <c r="C262" s="300">
        <f t="shared" ref="C262:BI266" si="89">1/C248</f>
        <v>1</v>
      </c>
      <c r="D262" s="300">
        <f t="shared" si="89"/>
        <v>1</v>
      </c>
      <c r="E262" s="300">
        <f t="shared" si="89"/>
        <v>1</v>
      </c>
      <c r="F262" s="300">
        <f t="shared" si="89"/>
        <v>1</v>
      </c>
      <c r="G262" s="300">
        <f t="shared" si="89"/>
        <v>1</v>
      </c>
      <c r="H262" s="300">
        <f t="shared" si="89"/>
        <v>1</v>
      </c>
      <c r="I262" s="300">
        <f t="shared" si="89"/>
        <v>1</v>
      </c>
      <c r="J262" s="300">
        <f t="shared" si="89"/>
        <v>1</v>
      </c>
      <c r="K262" s="300">
        <f t="shared" si="89"/>
        <v>1</v>
      </c>
      <c r="L262" s="300">
        <f t="shared" si="89"/>
        <v>1</v>
      </c>
      <c r="M262" s="300">
        <f t="shared" si="89"/>
        <v>1</v>
      </c>
      <c r="N262" s="300">
        <f t="shared" si="89"/>
        <v>1</v>
      </c>
      <c r="O262" s="300">
        <f t="shared" si="89"/>
        <v>1</v>
      </c>
      <c r="P262" s="300">
        <f t="shared" si="89"/>
        <v>1</v>
      </c>
      <c r="Q262" s="300">
        <f t="shared" si="89"/>
        <v>1</v>
      </c>
      <c r="R262" s="300">
        <f t="shared" si="89"/>
        <v>1</v>
      </c>
      <c r="S262" s="300">
        <f t="shared" si="89"/>
        <v>1</v>
      </c>
      <c r="T262" s="300">
        <f t="shared" si="89"/>
        <v>1</v>
      </c>
      <c r="U262" s="300">
        <f t="shared" si="89"/>
        <v>1</v>
      </c>
      <c r="V262" s="300">
        <f t="shared" si="89"/>
        <v>1</v>
      </c>
      <c r="W262" s="300">
        <f t="shared" si="89"/>
        <v>1</v>
      </c>
      <c r="X262" s="300">
        <f t="shared" si="89"/>
        <v>1</v>
      </c>
      <c r="Y262" s="300">
        <f t="shared" si="89"/>
        <v>1</v>
      </c>
      <c r="Z262" s="300">
        <f t="shared" si="89"/>
        <v>1</v>
      </c>
      <c r="AA262" s="300">
        <f t="shared" si="89"/>
        <v>1</v>
      </c>
      <c r="AB262" s="300">
        <f t="shared" si="89"/>
        <v>1</v>
      </c>
      <c r="AC262" s="300">
        <f t="shared" si="89"/>
        <v>1</v>
      </c>
      <c r="AD262" s="300">
        <f t="shared" si="89"/>
        <v>1</v>
      </c>
      <c r="AE262" s="300">
        <f t="shared" si="89"/>
        <v>1</v>
      </c>
      <c r="AF262" s="300">
        <f t="shared" si="89"/>
        <v>1</v>
      </c>
      <c r="AG262" s="300">
        <f t="shared" si="89"/>
        <v>1</v>
      </c>
      <c r="AH262" s="300">
        <f t="shared" si="89"/>
        <v>1</v>
      </c>
      <c r="AI262" s="300">
        <f t="shared" si="89"/>
        <v>1</v>
      </c>
      <c r="AJ262" s="300">
        <f t="shared" si="89"/>
        <v>1</v>
      </c>
      <c r="AK262" s="300">
        <f t="shared" si="89"/>
        <v>1</v>
      </c>
      <c r="AL262" s="300">
        <f t="shared" si="89"/>
        <v>1</v>
      </c>
      <c r="AM262" s="300">
        <f t="shared" si="89"/>
        <v>1</v>
      </c>
      <c r="AN262" s="300">
        <f t="shared" si="89"/>
        <v>1</v>
      </c>
      <c r="AO262" s="300">
        <f t="shared" si="89"/>
        <v>1</v>
      </c>
      <c r="AP262" s="300">
        <f t="shared" si="89"/>
        <v>1</v>
      </c>
      <c r="AQ262" s="300">
        <f t="shared" si="89"/>
        <v>1</v>
      </c>
      <c r="AR262" s="300">
        <f t="shared" si="89"/>
        <v>1</v>
      </c>
      <c r="AS262" s="300">
        <f t="shared" si="89"/>
        <v>1</v>
      </c>
      <c r="AT262" s="300">
        <f t="shared" si="89"/>
        <v>1</v>
      </c>
      <c r="AU262" s="300">
        <f t="shared" si="89"/>
        <v>1</v>
      </c>
      <c r="AV262" s="300">
        <f t="shared" si="89"/>
        <v>1</v>
      </c>
      <c r="AW262" s="300">
        <f t="shared" si="89"/>
        <v>1</v>
      </c>
      <c r="AX262" s="300">
        <f t="shared" si="89"/>
        <v>1</v>
      </c>
      <c r="AY262" s="300">
        <f t="shared" si="89"/>
        <v>1</v>
      </c>
      <c r="AZ262" s="300">
        <f t="shared" si="89"/>
        <v>1</v>
      </c>
      <c r="BA262" s="300">
        <f t="shared" si="89"/>
        <v>1</v>
      </c>
      <c r="BB262" s="300">
        <f t="shared" si="89"/>
        <v>1</v>
      </c>
      <c r="BC262" s="300">
        <f t="shared" si="89"/>
        <v>1</v>
      </c>
      <c r="BD262" s="300">
        <f t="shared" si="89"/>
        <v>1</v>
      </c>
      <c r="BE262" s="300">
        <f t="shared" si="89"/>
        <v>1</v>
      </c>
      <c r="BF262" s="300">
        <f t="shared" si="89"/>
        <v>1</v>
      </c>
      <c r="BG262" s="300">
        <f t="shared" si="89"/>
        <v>1</v>
      </c>
      <c r="BH262" s="300">
        <f t="shared" si="89"/>
        <v>1</v>
      </c>
      <c r="BI262" s="300">
        <f t="shared" si="89"/>
        <v>1</v>
      </c>
      <c r="DR262" s="301"/>
    </row>
    <row r="263" spans="1:122" s="300" customFormat="1" ht="14.6">
      <c r="A263" s="300" t="s">
        <v>105</v>
      </c>
      <c r="B263" s="300">
        <f t="shared" si="88"/>
        <v>1</v>
      </c>
      <c r="C263" s="300">
        <f t="shared" ref="C263:Q263" si="90">1/C249</f>
        <v>0.96248688195070609</v>
      </c>
      <c r="D263" s="300">
        <f t="shared" si="90"/>
        <v>0.91655293912360691</v>
      </c>
      <c r="E263" s="300">
        <f t="shared" si="90"/>
        <v>0.87785182012740726</v>
      </c>
      <c r="F263" s="300">
        <f t="shared" si="90"/>
        <v>0.84424248203358376</v>
      </c>
      <c r="G263" s="300">
        <f t="shared" si="90"/>
        <v>0.81545835511951359</v>
      </c>
      <c r="H263" s="300">
        <f t="shared" si="90"/>
        <v>0.78962312852245664</v>
      </c>
      <c r="I263" s="300">
        <f t="shared" si="90"/>
        <v>0.76732036417532745</v>
      </c>
      <c r="J263" s="300">
        <f t="shared" si="90"/>
        <v>0.747920296455031</v>
      </c>
      <c r="K263" s="300">
        <f t="shared" si="90"/>
        <v>0.73900812174135799</v>
      </c>
      <c r="L263" s="300">
        <f t="shared" si="90"/>
        <v>0.73396215405513343</v>
      </c>
      <c r="M263" s="300">
        <f t="shared" si="90"/>
        <v>0.7166605490282576</v>
      </c>
      <c r="N263" s="300">
        <f t="shared" si="90"/>
        <v>0.71057218856213789</v>
      </c>
      <c r="O263" s="300">
        <f t="shared" si="90"/>
        <v>0.70416680687227162</v>
      </c>
      <c r="P263" s="300">
        <f t="shared" si="90"/>
        <v>0.698243519721501</v>
      </c>
      <c r="Q263" s="300">
        <f t="shared" si="90"/>
        <v>0.69313740202610841</v>
      </c>
      <c r="R263" s="300">
        <f t="shared" si="89"/>
        <v>0.68895695812623203</v>
      </c>
      <c r="S263" s="300">
        <f t="shared" si="89"/>
        <v>0.68570551341371722</v>
      </c>
      <c r="T263" s="300">
        <f t="shared" si="89"/>
        <v>0.68333912075862346</v>
      </c>
      <c r="U263" s="300">
        <f t="shared" si="89"/>
        <v>0.6817945883942913</v>
      </c>
      <c r="V263" s="300">
        <f t="shared" si="89"/>
        <v>0.68166976186250494</v>
      </c>
      <c r="W263" s="300">
        <f t="shared" si="89"/>
        <v>0.68259430575298474</v>
      </c>
      <c r="X263" s="300">
        <f t="shared" si="89"/>
        <v>0.68368060648586815</v>
      </c>
      <c r="Y263" s="300">
        <f t="shared" si="89"/>
        <v>0.68508947871141235</v>
      </c>
      <c r="Z263" s="300">
        <f t="shared" si="89"/>
        <v>0.68688086353616351</v>
      </c>
      <c r="AA263" s="300">
        <f t="shared" si="89"/>
        <v>0.68904664201827581</v>
      </c>
      <c r="AB263" s="300">
        <f t="shared" si="89"/>
        <v>0.6915655588402756</v>
      </c>
      <c r="AC263" s="300">
        <f t="shared" si="89"/>
        <v>0.6938180784536091</v>
      </c>
      <c r="AD263" s="300">
        <f t="shared" si="89"/>
        <v>0.69603434712435097</v>
      </c>
      <c r="AE263" s="300">
        <f t="shared" si="89"/>
        <v>0.69824582118989742</v>
      </c>
      <c r="AF263" s="300">
        <f t="shared" si="89"/>
        <v>0.70024126793890362</v>
      </c>
      <c r="AG263" s="300">
        <f t="shared" si="89"/>
        <v>0.70210656877344602</v>
      </c>
      <c r="AH263" s="300">
        <f t="shared" si="89"/>
        <v>0.70412802771188066</v>
      </c>
      <c r="AI263" s="300">
        <f t="shared" si="89"/>
        <v>0.70626451058998663</v>
      </c>
      <c r="AJ263" s="300">
        <f t="shared" si="89"/>
        <v>0.70848763986647656</v>
      </c>
      <c r="AK263" s="300">
        <f t="shared" si="89"/>
        <v>0.71078210791819008</v>
      </c>
      <c r="AL263" s="300">
        <f t="shared" si="89"/>
        <v>0.71313851526281802</v>
      </c>
      <c r="AM263" s="300">
        <f t="shared" si="89"/>
        <v>0.71554997101456663</v>
      </c>
      <c r="AN263" s="300">
        <f t="shared" si="89"/>
        <v>0.71801058459716083</v>
      </c>
      <c r="AO263" s="300">
        <f t="shared" si="89"/>
        <v>0.72051485094324363</v>
      </c>
      <c r="AP263" s="300">
        <f t="shared" si="89"/>
        <v>0.72305744117997428</v>
      </c>
      <c r="AQ263" s="300">
        <f t="shared" si="89"/>
        <v>0.72563316497162056</v>
      </c>
      <c r="AR263" s="300">
        <f t="shared" si="89"/>
        <v>0.72823699588379431</v>
      </c>
      <c r="AS263" s="300">
        <f t="shared" si="89"/>
        <v>0.73086411180422872</v>
      </c>
      <c r="AT263" s="300">
        <f t="shared" si="89"/>
        <v>0.7335099311470229</v>
      </c>
      <c r="AU263" s="300">
        <f t="shared" si="89"/>
        <v>0.73617013863477399</v>
      </c>
      <c r="AV263" s="300">
        <f t="shared" si="89"/>
        <v>0.73884070003871227</v>
      </c>
      <c r="AW263" s="300">
        <f t="shared" si="89"/>
        <v>0.74151786736252923</v>
      </c>
      <c r="AX263" s="300">
        <f t="shared" si="89"/>
        <v>0.74419817651421649</v>
      </c>
      <c r="AY263" s="300">
        <f t="shared" si="89"/>
        <v>0.74687843943353049</v>
      </c>
      <c r="AZ263" s="300">
        <f t="shared" si="89"/>
        <v>0.7495557323465788</v>
      </c>
      <c r="BA263" s="300">
        <f t="shared" si="89"/>
        <v>0.75222738148218804</v>
      </c>
      <c r="BB263" s="300">
        <f t="shared" si="89"/>
        <v>0.75489094727739869</v>
      </c>
      <c r="BC263" s="300">
        <f t="shared" si="89"/>
        <v>0.75754420784228527</v>
      </c>
      <c r="BD263" s="300">
        <f t="shared" si="89"/>
        <v>0.76018514224875156</v>
      </c>
      <c r="BE263" s="300">
        <f t="shared" si="89"/>
        <v>0.76281191404722648</v>
      </c>
      <c r="BF263" s="300">
        <f t="shared" si="89"/>
        <v>0.76542285529192333</v>
      </c>
      <c r="BG263" s="300">
        <f t="shared" si="89"/>
        <v>0.76801645126137108</v>
      </c>
      <c r="BH263" s="300">
        <f t="shared" si="89"/>
        <v>0.77059132599035152</v>
      </c>
      <c r="BI263" s="300">
        <f t="shared" si="89"/>
        <v>0.77059132599035152</v>
      </c>
      <c r="DR263" s="301"/>
    </row>
    <row r="264" spans="1:122" s="300" customFormat="1" ht="14.6">
      <c r="A264" s="300" t="s">
        <v>51</v>
      </c>
      <c r="B264" s="300">
        <f t="shared" si="88"/>
        <v>1</v>
      </c>
      <c r="C264" s="300">
        <f t="shared" si="89"/>
        <v>1.0240340094792313</v>
      </c>
      <c r="D264" s="300">
        <f t="shared" si="89"/>
        <v>0.98788950402364051</v>
      </c>
      <c r="E264" s="300">
        <f t="shared" si="89"/>
        <v>0.9495029329200888</v>
      </c>
      <c r="F264" s="300">
        <f t="shared" si="89"/>
        <v>0.97279660567003168</v>
      </c>
      <c r="G264" s="300">
        <f t="shared" si="89"/>
        <v>0.96248528063291983</v>
      </c>
      <c r="H264" s="300">
        <f t="shared" si="89"/>
        <v>0.94058302219422307</v>
      </c>
      <c r="I264" s="300">
        <f t="shared" si="89"/>
        <v>0.92137113070004606</v>
      </c>
      <c r="J264" s="300">
        <f t="shared" si="89"/>
        <v>0.90442780600987682</v>
      </c>
      <c r="K264" s="300">
        <f t="shared" si="89"/>
        <v>0.90221042767284987</v>
      </c>
      <c r="L264" s="300">
        <f t="shared" si="89"/>
        <v>0.90247281666000112</v>
      </c>
      <c r="M264" s="300">
        <f t="shared" si="89"/>
        <v>0.89038007317229984</v>
      </c>
      <c r="N264" s="300">
        <f t="shared" si="89"/>
        <v>0.88104808557310665</v>
      </c>
      <c r="O264" s="300">
        <f t="shared" si="89"/>
        <v>0.8723878925733819</v>
      </c>
      <c r="P264" s="300">
        <f t="shared" si="89"/>
        <v>0.86450490426530113</v>
      </c>
      <c r="Q264" s="300">
        <f t="shared" si="89"/>
        <v>0.85739696881056282</v>
      </c>
      <c r="R264" s="300">
        <f t="shared" si="89"/>
        <v>0.85101318391600977</v>
      </c>
      <c r="S264" s="300">
        <f t="shared" si="89"/>
        <v>0.84528250715087994</v>
      </c>
      <c r="T264" s="300">
        <f t="shared" si="89"/>
        <v>0.84012754191784933</v>
      </c>
      <c r="U264" s="300">
        <f t="shared" si="89"/>
        <v>0.83547112648312893</v>
      </c>
      <c r="V264" s="300">
        <f t="shared" si="89"/>
        <v>0.83190961295890598</v>
      </c>
      <c r="W264" s="300">
        <f t="shared" si="89"/>
        <v>0.82905601766519144</v>
      </c>
      <c r="X264" s="300">
        <f t="shared" si="89"/>
        <v>0.82601595872513023</v>
      </c>
      <c r="Y264" s="300">
        <f t="shared" si="89"/>
        <v>0.82295791478937819</v>
      </c>
      <c r="Z264" s="300">
        <f t="shared" si="89"/>
        <v>0.81994502238164257</v>
      </c>
      <c r="AA264" s="300">
        <f t="shared" si="89"/>
        <v>0.81697250173410474</v>
      </c>
      <c r="AB264" s="300">
        <f t="shared" si="89"/>
        <v>0.81411822866665284</v>
      </c>
      <c r="AC264" s="300">
        <f t="shared" si="89"/>
        <v>0.81065928960300226</v>
      </c>
      <c r="AD264" s="300">
        <f t="shared" si="89"/>
        <v>0.80702473313192502</v>
      </c>
      <c r="AE264" s="300">
        <f t="shared" si="89"/>
        <v>0.80330060152272531</v>
      </c>
      <c r="AF264" s="300">
        <f t="shared" si="89"/>
        <v>0.79930051003296076</v>
      </c>
      <c r="AG264" s="300">
        <f t="shared" si="89"/>
        <v>0.79519088613221833</v>
      </c>
      <c r="AH264" s="300">
        <f t="shared" si="89"/>
        <v>0.79131097848463061</v>
      </c>
      <c r="AI264" s="300">
        <f t="shared" si="89"/>
        <v>0.78758651385700618</v>
      </c>
      <c r="AJ264" s="300">
        <f t="shared" si="89"/>
        <v>0.7839754107491429</v>
      </c>
      <c r="AK264" s="300">
        <f t="shared" si="89"/>
        <v>0.7804506076076152</v>
      </c>
      <c r="AL264" s="300">
        <f t="shared" si="89"/>
        <v>0.77699228482297233</v>
      </c>
      <c r="AM264" s="300">
        <f t="shared" si="89"/>
        <v>0.7735842639290087</v>
      </c>
      <c r="AN264" s="300">
        <f t="shared" si="89"/>
        <v>0.77021240665291002</v>
      </c>
      <c r="AO264" s="300">
        <f t="shared" si="89"/>
        <v>0.76686394397501256</v>
      </c>
      <c r="AP264" s="300">
        <f t="shared" si="89"/>
        <v>0.76352721594588757</v>
      </c>
      <c r="AQ264" s="300">
        <f t="shared" si="89"/>
        <v>0.76019157694679174</v>
      </c>
      <c r="AR264" s="300">
        <f t="shared" si="89"/>
        <v>0.756847355696179</v>
      </c>
      <c r="AS264" s="300">
        <f t="shared" si="89"/>
        <v>0.75348582398902186</v>
      </c>
      <c r="AT264" s="300">
        <f t="shared" si="89"/>
        <v>0.75009915811005201</v>
      </c>
      <c r="AU264" s="300">
        <f t="shared" si="89"/>
        <v>0.74668038988128338</v>
      </c>
      <c r="AV264" s="300">
        <f t="shared" si="89"/>
        <v>0.74322334930069656</v>
      </c>
      <c r="AW264" s="300">
        <f t="shared" si="89"/>
        <v>0.73972260210026819</v>
      </c>
      <c r="AX264" s="300">
        <f t="shared" si="89"/>
        <v>0.73617338541963928</v>
      </c>
      <c r="AY264" s="300">
        <f t="shared" si="89"/>
        <v>0.73257154414416659</v>
      </c>
      <c r="AZ264" s="300">
        <f t="shared" si="89"/>
        <v>0.72891346972665194</v>
      </c>
      <c r="BA264" s="300">
        <f t="shared" si="89"/>
        <v>0.72519604266938598</v>
      </c>
      <c r="BB264" s="300">
        <f t="shared" si="89"/>
        <v>0.72141657933602321</v>
      </c>
      <c r="BC264" s="300">
        <f t="shared" si="89"/>
        <v>0.71757278338874941</v>
      </c>
      <c r="BD264" s="300">
        <f t="shared" si="89"/>
        <v>0.71366270188458336</v>
      </c>
      <c r="BE264" s="300">
        <f t="shared" si="89"/>
        <v>0.70968468589086553</v>
      </c>
      <c r="BF264" s="300">
        <f t="shared" si="89"/>
        <v>0.70563735537195937</v>
      </c>
      <c r="BG264" s="300">
        <f t="shared" si="89"/>
        <v>0.70151956803827409</v>
      </c>
      <c r="BH264" s="300">
        <f t="shared" si="89"/>
        <v>0.697330391820841</v>
      </c>
      <c r="BI264" s="300">
        <f t="shared" si="89"/>
        <v>0.697330391820841</v>
      </c>
      <c r="DR264" s="301"/>
    </row>
    <row r="265" spans="1:122" s="300" customFormat="1" ht="14.6">
      <c r="A265" s="300" t="s">
        <v>52</v>
      </c>
      <c r="B265" s="300">
        <f t="shared" si="88"/>
        <v>1</v>
      </c>
      <c r="C265" s="300">
        <f t="shared" si="89"/>
        <v>0.75011405971665723</v>
      </c>
      <c r="D265" s="300">
        <f t="shared" si="89"/>
        <v>0.68152189672639918</v>
      </c>
      <c r="E265" s="300">
        <f t="shared" si="89"/>
        <v>0.62840082329280078</v>
      </c>
      <c r="F265" s="300">
        <f t="shared" si="89"/>
        <v>0.58551498273167701</v>
      </c>
      <c r="G265" s="300">
        <f t="shared" si="89"/>
        <v>0.54779767841535354</v>
      </c>
      <c r="H265" s="300">
        <f t="shared" si="89"/>
        <v>0.51289750562452974</v>
      </c>
      <c r="I265" s="300">
        <f t="shared" si="89"/>
        <v>0.48329932856797458</v>
      </c>
      <c r="J265" s="300">
        <f t="shared" si="89"/>
        <v>0.4579897918605409</v>
      </c>
      <c r="K265" s="300">
        <f t="shared" si="89"/>
        <v>0.44390405628733898</v>
      </c>
      <c r="L265" s="300">
        <f t="shared" si="89"/>
        <v>0.43335161785030085</v>
      </c>
      <c r="M265" s="300">
        <f t="shared" si="89"/>
        <v>0.41386023634964336</v>
      </c>
      <c r="N265" s="300">
        <f t="shared" si="89"/>
        <v>0.40125758966792813</v>
      </c>
      <c r="O265" s="300">
        <f t="shared" si="89"/>
        <v>0.3891984088229089</v>
      </c>
      <c r="P265" s="300">
        <f t="shared" si="89"/>
        <v>0.37807578886897975</v>
      </c>
      <c r="Q265" s="300">
        <f t="shared" si="89"/>
        <v>0.36798371735113056</v>
      </c>
      <c r="R265" s="300">
        <f t="shared" si="89"/>
        <v>0.35888960182147867</v>
      </c>
      <c r="S265" s="300">
        <f t="shared" si="89"/>
        <v>0.35071044776474097</v>
      </c>
      <c r="T265" s="300">
        <f t="shared" si="89"/>
        <v>0.34334764384833061</v>
      </c>
      <c r="U265" s="300">
        <f t="shared" si="89"/>
        <v>0.33670266771792889</v>
      </c>
      <c r="V265" s="300">
        <f t="shared" si="89"/>
        <v>0.33063081025605728</v>
      </c>
      <c r="W265" s="300">
        <f t="shared" si="89"/>
        <v>0.32507670679384426</v>
      </c>
      <c r="X265" s="300">
        <f t="shared" si="89"/>
        <v>0.32003120826597803</v>
      </c>
      <c r="Y265" s="300">
        <f t="shared" si="89"/>
        <v>0.31540999300075462</v>
      </c>
      <c r="Z265" s="300">
        <f t="shared" si="89"/>
        <v>0.31114797217537743</v>
      </c>
      <c r="AA265" s="300">
        <f t="shared" si="89"/>
        <v>0.30720171703059151</v>
      </c>
      <c r="AB265" s="300">
        <f t="shared" si="89"/>
        <v>0.30365852083989076</v>
      </c>
      <c r="AC265" s="300">
        <f t="shared" si="89"/>
        <v>0.30041611500291482</v>
      </c>
      <c r="AD265" s="300">
        <f t="shared" si="89"/>
        <v>0.2974951780848919</v>
      </c>
      <c r="AE265" s="300">
        <f t="shared" si="89"/>
        <v>0.29483395637769233</v>
      </c>
      <c r="AF265" s="300">
        <f t="shared" si="89"/>
        <v>0.29233134179221698</v>
      </c>
      <c r="AG265" s="300">
        <f t="shared" si="89"/>
        <v>0.28997094293543224</v>
      </c>
      <c r="AH265" s="300">
        <f t="shared" si="89"/>
        <v>0.28778010825283734</v>
      </c>
      <c r="AI265" s="300">
        <f t="shared" si="89"/>
        <v>0.28571443451531964</v>
      </c>
      <c r="AJ265" s="300">
        <f t="shared" si="89"/>
        <v>0.28374487230523282</v>
      </c>
      <c r="AK265" s="300">
        <f t="shared" si="89"/>
        <v>0.28185101768913667</v>
      </c>
      <c r="AL265" s="300">
        <f t="shared" si="89"/>
        <v>0.28001786149627722</v>
      </c>
      <c r="AM265" s="300">
        <f t="shared" si="89"/>
        <v>0.27823386235422448</v>
      </c>
      <c r="AN265" s="300">
        <f t="shared" si="89"/>
        <v>0.27648978450703993</v>
      </c>
      <c r="AO265" s="300">
        <f t="shared" si="89"/>
        <v>0.27477798587069152</v>
      </c>
      <c r="AP265" s="300">
        <f t="shared" si="89"/>
        <v>0.27309197447874994</v>
      </c>
      <c r="AQ265" s="300">
        <f t="shared" si="89"/>
        <v>0.27142612651548942</v>
      </c>
      <c r="AR265" s="300">
        <f t="shared" si="89"/>
        <v>0.26977550248859489</v>
      </c>
      <c r="AS265" s="300">
        <f t="shared" si="89"/>
        <v>0.26813572352911746</v>
      </c>
      <c r="AT265" s="300">
        <f t="shared" si="89"/>
        <v>0.26650288489823459</v>
      </c>
      <c r="AU265" s="300">
        <f t="shared" si="89"/>
        <v>0.26487349281062728</v>
      </c>
      <c r="AV265" s="300">
        <f t="shared" si="89"/>
        <v>0.26324441612162236</v>
      </c>
      <c r="AW265" s="300">
        <f t="shared" si="89"/>
        <v>0.26161284771422866</v>
      </c>
      <c r="AX265" s="300">
        <f t="shared" si="89"/>
        <v>0.25997627241821691</v>
      </c>
      <c r="AY265" s="300">
        <f t="shared" si="89"/>
        <v>0.25833243950710139</v>
      </c>
      <c r="AZ265" s="300">
        <f t="shared" si="89"/>
        <v>0.25667933855776454</v>
      </c>
      <c r="BA265" s="300">
        <f t="shared" si="89"/>
        <v>0.25501517790714306</v>
      </c>
      <c r="BB265" s="300">
        <f t="shared" si="89"/>
        <v>0.25333836521396391</v>
      </c>
      <c r="BC265" s="300">
        <f t="shared" si="89"/>
        <v>0.25164748979961238</v>
      </c>
      <c r="BD265" s="300">
        <f t="shared" si="89"/>
        <v>0.24994130654298544</v>
      </c>
      <c r="BE265" s="300">
        <f t="shared" si="89"/>
        <v>0.24821872116526567</v>
      </c>
      <c r="BF265" s="300">
        <f t="shared" si="89"/>
        <v>0.24647877677768176</v>
      </c>
      <c r="BG265" s="300">
        <f t="shared" si="89"/>
        <v>0.24472064158816054</v>
      </c>
      <c r="BH265" s="300">
        <f t="shared" si="89"/>
        <v>0.24294359767705243</v>
      </c>
      <c r="BI265" s="300">
        <f t="shared" si="89"/>
        <v>0.24294359767705243</v>
      </c>
      <c r="DR265" s="301"/>
    </row>
    <row r="266" spans="1:122" s="300" customFormat="1" ht="14.6">
      <c r="A266" s="300" t="s">
        <v>53</v>
      </c>
      <c r="B266" s="300">
        <f t="shared" si="88"/>
        <v>1</v>
      </c>
      <c r="C266" s="300">
        <f t="shared" si="89"/>
        <v>0.82944641233583105</v>
      </c>
      <c r="D266" s="300">
        <f t="shared" si="89"/>
        <v>0.65919804459325115</v>
      </c>
      <c r="E266" s="300">
        <f t="shared" si="89"/>
        <v>0.53746754263171936</v>
      </c>
      <c r="F266" s="300">
        <f t="shared" si="89"/>
        <v>0.44779871592951476</v>
      </c>
      <c r="G266" s="300">
        <f t="shared" si="89"/>
        <v>0.38028460982685058</v>
      </c>
      <c r="H266" s="300">
        <f t="shared" si="89"/>
        <v>0.3270095148244494</v>
      </c>
      <c r="I266" s="300">
        <f t="shared" si="89"/>
        <v>0.28542507006578388</v>
      </c>
      <c r="J266" s="300">
        <f t="shared" si="89"/>
        <v>0.25249211014928452</v>
      </c>
      <c r="K266" s="300">
        <f t="shared" si="89"/>
        <v>0.22873353296910637</v>
      </c>
      <c r="L266" s="300">
        <f t="shared" si="89"/>
        <v>0.21015168464468256</v>
      </c>
      <c r="M266" s="300">
        <f t="shared" si="89"/>
        <v>0.18955374770409261</v>
      </c>
      <c r="N266" s="300">
        <f t="shared" si="89"/>
        <v>0.17653306040078443</v>
      </c>
      <c r="O266" s="300">
        <f t="shared" si="89"/>
        <v>0.16474999929199405</v>
      </c>
      <c r="P266" s="300">
        <f t="shared" si="89"/>
        <v>0.15440158967945455</v>
      </c>
      <c r="Q266" s="300">
        <f t="shared" si="89"/>
        <v>0.14542107669934692</v>
      </c>
      <c r="R266" s="300">
        <f t="shared" si="89"/>
        <v>0.13765552030577072</v>
      </c>
      <c r="S266" s="300">
        <f t="shared" si="89"/>
        <v>0.13093643942946276</v>
      </c>
      <c r="T266" s="300">
        <f t="shared" si="89"/>
        <v>0.1251065607869854</v>
      </c>
      <c r="U266" s="300">
        <f t="shared" si="89"/>
        <v>0.12002823698600006</v>
      </c>
      <c r="V266" s="300">
        <f t="shared" si="89"/>
        <v>0.1157875962537664</v>
      </c>
      <c r="W266" s="300">
        <f t="shared" si="89"/>
        <v>0.11217381126735622</v>
      </c>
      <c r="X266" s="300">
        <f t="shared" si="89"/>
        <v>0.1088594102164876</v>
      </c>
      <c r="Y266" s="300">
        <f t="shared" si="89"/>
        <v>0.10585280170958489</v>
      </c>
      <c r="Z266" s="300">
        <f t="shared" si="89"/>
        <v>0.10313525624026271</v>
      </c>
      <c r="AA266" s="300">
        <f t="shared" si="89"/>
        <v>0.10067918896179044</v>
      </c>
      <c r="AB266" s="300">
        <f t="shared" si="89"/>
        <v>9.8445319780593177E-2</v>
      </c>
      <c r="AC266" s="300">
        <f t="shared" si="89"/>
        <v>9.645950432800772E-2</v>
      </c>
      <c r="AD266" s="300">
        <f t="shared" si="89"/>
        <v>9.4666144331991067E-2</v>
      </c>
      <c r="AE266" s="300">
        <f t="shared" si="89"/>
        <v>9.3038603059951708E-2</v>
      </c>
      <c r="AF266" s="300">
        <f t="shared" si="89"/>
        <v>9.1542478063539948E-2</v>
      </c>
      <c r="AG266" s="300">
        <f t="shared" si="89"/>
        <v>9.0165545429132452E-2</v>
      </c>
      <c r="AH266" s="300">
        <f t="shared" si="89"/>
        <v>8.8906217056489947E-2</v>
      </c>
      <c r="AI266" s="300">
        <f t="shared" si="89"/>
        <v>8.7745296364407491E-2</v>
      </c>
      <c r="AJ266" s="300">
        <f t="shared" si="89"/>
        <v>8.666823823386012E-2</v>
      </c>
      <c r="AK266" s="300">
        <f t="shared" ref="C266:BI270" si="91">1/AK252</f>
        <v>8.566329485903218E-2</v>
      </c>
      <c r="AL266" s="300">
        <f t="shared" si="91"/>
        <v>8.4720674547300284E-2</v>
      </c>
      <c r="AM266" s="300">
        <f t="shared" si="91"/>
        <v>8.3832039002593603E-2</v>
      </c>
      <c r="AN266" s="300">
        <f t="shared" si="91"/>
        <v>8.2990184670927628E-2</v>
      </c>
      <c r="AO266" s="300">
        <f t="shared" si="91"/>
        <v>8.2188828530902591E-2</v>
      </c>
      <c r="AP266" s="300">
        <f t="shared" si="91"/>
        <v>8.1422455720824155E-2</v>
      </c>
      <c r="AQ266" s="300">
        <f t="shared" si="91"/>
        <v>8.0686205476286299E-2</v>
      </c>
      <c r="AR266" s="300">
        <f t="shared" si="91"/>
        <v>7.9975781970145932E-2</v>
      </c>
      <c r="AS266" s="300">
        <f t="shared" si="91"/>
        <v>7.9287382157035138E-2</v>
      </c>
      <c r="AT266" s="300">
        <f t="shared" si="91"/>
        <v>7.8617635804382344E-2</v>
      </c>
      <c r="AU266" s="300">
        <f t="shared" si="91"/>
        <v>7.7963554658011427E-2</v>
      </c>
      <c r="AV266" s="300">
        <f t="shared" si="91"/>
        <v>7.7322488729669542E-2</v>
      </c>
      <c r="AW266" s="300">
        <f t="shared" si="91"/>
        <v>7.6692088321958701E-2</v>
      </c>
      <c r="AX266" s="300">
        <f t="shared" si="91"/>
        <v>7.6070270796844891E-2</v>
      </c>
      <c r="AY266" s="300">
        <f t="shared" si="91"/>
        <v>7.5455191344637226E-2</v>
      </c>
      <c r="AZ266" s="300">
        <f t="shared" si="91"/>
        <v>7.4845217176892007E-2</v>
      </c>
      <c r="BA266" s="300">
        <f t="shared" si="91"/>
        <v>7.4238904681537501E-2</v>
      </c>
      <c r="BB266" s="300">
        <f t="shared" si="91"/>
        <v>7.3634979160817848E-2</v>
      </c>
      <c r="BC266" s="300">
        <f t="shared" si="91"/>
        <v>7.3032316833941943E-2</v>
      </c>
      <c r="BD266" s="300">
        <f t="shared" si="91"/>
        <v>7.2429928833609991E-2</v>
      </c>
      <c r="BE266" s="300">
        <f t="shared" si="91"/>
        <v>7.182694696321687E-2</v>
      </c>
      <c r="BF266" s="300">
        <f t="shared" si="91"/>
        <v>7.1222611012274742E-2</v>
      </c>
      <c r="BG266" s="300">
        <f t="shared" si="91"/>
        <v>7.0616257453215522E-2</v>
      </c>
      <c r="BH266" s="300">
        <f t="shared" si="91"/>
        <v>7.0007309364434084E-2</v>
      </c>
      <c r="BI266" s="300">
        <f t="shared" si="91"/>
        <v>7.0007309364434084E-2</v>
      </c>
      <c r="DR266" s="301"/>
    </row>
    <row r="267" spans="1:122" s="300" customFormat="1" ht="14.6">
      <c r="A267" s="300" t="s">
        <v>54</v>
      </c>
      <c r="B267" s="300">
        <f t="shared" si="88"/>
        <v>1</v>
      </c>
      <c r="C267" s="300">
        <f t="shared" si="91"/>
        <v>0.30224931254288545</v>
      </c>
      <c r="D267" s="300">
        <f t="shared" si="91"/>
        <v>0.24761992469933933</v>
      </c>
      <c r="E267" s="300">
        <f t="shared" si="91"/>
        <v>0.20789887778054661</v>
      </c>
      <c r="F267" s="300">
        <f t="shared" si="91"/>
        <v>0.17850295943344532</v>
      </c>
      <c r="G267" s="300">
        <f t="shared" si="91"/>
        <v>0.15664036369995882</v>
      </c>
      <c r="H267" s="300">
        <f t="shared" si="91"/>
        <v>0.13870073008840697</v>
      </c>
      <c r="I267" s="300">
        <f t="shared" si="91"/>
        <v>0.12444630177260435</v>
      </c>
      <c r="J267" s="300">
        <f t="shared" si="91"/>
        <v>0.11291204656001323</v>
      </c>
      <c r="K267" s="300">
        <f t="shared" si="91"/>
        <v>0.10517898197678573</v>
      </c>
      <c r="L267" s="300">
        <f t="shared" si="91"/>
        <v>9.999124528022546E-2</v>
      </c>
      <c r="M267" s="300">
        <f t="shared" si="91"/>
        <v>9.0285370476938687E-2</v>
      </c>
      <c r="N267" s="300">
        <f t="shared" si="91"/>
        <v>8.7666205169502881E-2</v>
      </c>
      <c r="O267" s="300">
        <f t="shared" si="91"/>
        <v>8.4746471920680341E-2</v>
      </c>
      <c r="P267" s="300">
        <f t="shared" si="91"/>
        <v>8.2035325239641924E-2</v>
      </c>
      <c r="Q267" s="300">
        <f t="shared" si="91"/>
        <v>7.9725314049371193E-2</v>
      </c>
      <c r="R267" s="300">
        <f t="shared" si="91"/>
        <v>7.7871446149071211E-2</v>
      </c>
      <c r="S267" s="300">
        <f t="shared" si="91"/>
        <v>7.6471102508874511E-2</v>
      </c>
      <c r="T267" s="300">
        <f t="shared" si="91"/>
        <v>7.5500536075066835E-2</v>
      </c>
      <c r="U267" s="300">
        <f t="shared" si="91"/>
        <v>7.4931129444913522E-2</v>
      </c>
      <c r="V267" s="300">
        <f t="shared" si="91"/>
        <v>7.4865138570155074E-2</v>
      </c>
      <c r="W267" s="300">
        <f t="shared" si="91"/>
        <v>7.5229876778892632E-2</v>
      </c>
      <c r="X267" s="300">
        <f t="shared" si="91"/>
        <v>7.5856749991026151E-2</v>
      </c>
      <c r="Y267" s="300">
        <f t="shared" si="91"/>
        <v>7.677607698171994E-2</v>
      </c>
      <c r="Z267" s="300">
        <f t="shared" si="91"/>
        <v>7.8006004960594885E-2</v>
      </c>
      <c r="AA267" s="300">
        <f t="shared" si="91"/>
        <v>7.9558552973080052E-2</v>
      </c>
      <c r="AB267" s="300">
        <f t="shared" si="91"/>
        <v>8.1440076947147139E-2</v>
      </c>
      <c r="AC267" s="300">
        <f t="shared" si="91"/>
        <v>8.3581261061995121E-2</v>
      </c>
      <c r="AD267" s="300">
        <f t="shared" si="91"/>
        <v>8.5976949522426363E-2</v>
      </c>
      <c r="AE267" s="300">
        <f t="shared" si="91"/>
        <v>8.8614894144244963E-2</v>
      </c>
      <c r="AF267" s="300">
        <f t="shared" si="91"/>
        <v>9.1445897470743248E-2</v>
      </c>
      <c r="AG267" s="300">
        <f t="shared" si="91"/>
        <v>9.4450481947930418E-2</v>
      </c>
      <c r="AH267" s="300">
        <f t="shared" si="91"/>
        <v>9.7660685256765412E-2</v>
      </c>
      <c r="AI267" s="300">
        <f t="shared" si="91"/>
        <v>0.10108976441399981</v>
      </c>
      <c r="AJ267" s="300">
        <f t="shared" si="91"/>
        <v>0.10474704440048224</v>
      </c>
      <c r="AK267" s="300">
        <f t="shared" si="91"/>
        <v>0.10864605462861163</v>
      </c>
      <c r="AL267" s="300">
        <f t="shared" si="91"/>
        <v>0.11280373910550277</v>
      </c>
      <c r="AM267" s="300">
        <f t="shared" si="91"/>
        <v>0.11723989314744324</v>
      </c>
      <c r="AN267" s="300">
        <f t="shared" si="91"/>
        <v>0.12197692964603821</v>
      </c>
      <c r="AO267" s="300">
        <f t="shared" si="91"/>
        <v>0.12703982970676053</v>
      </c>
      <c r="AP267" s="300">
        <f t="shared" si="91"/>
        <v>0.13245619241729237</v>
      </c>
      <c r="AQ267" s="300">
        <f t="shared" si="91"/>
        <v>0.13825633508156396</v>
      </c>
      <c r="AR267" s="300">
        <f t="shared" si="91"/>
        <v>0.14447341180227968</v>
      </c>
      <c r="AS267" s="300">
        <f t="shared" si="91"/>
        <v>0.15114352377979093</v>
      </c>
      <c r="AT267" s="300">
        <f t="shared" si="91"/>
        <v>0.15830579372853079</v>
      </c>
      <c r="AU267" s="300">
        <f t="shared" si="91"/>
        <v>0.16600237142297933</v>
      </c>
      <c r="AV267" s="300">
        <f t="shared" si="91"/>
        <v>0.17427832823817632</v>
      </c>
      <c r="AW267" s="300">
        <f t="shared" si="91"/>
        <v>0.18318138558070227</v>
      </c>
      <c r="AX267" s="300">
        <f t="shared" si="91"/>
        <v>0.19276140485750734</v>
      </c>
      <c r="AY267" s="300">
        <f t="shared" si="91"/>
        <v>0.20306954445659253</v>
      </c>
      <c r="AZ267" s="300">
        <f t="shared" si="91"/>
        <v>0.21415696145667013</v>
      </c>
      <c r="BA267" s="300">
        <f t="shared" si="91"/>
        <v>0.226072901988005</v>
      </c>
      <c r="BB267" s="300">
        <f t="shared" si="91"/>
        <v>0.23886198441076373</v>
      </c>
      <c r="BC267" s="300">
        <f t="shared" si="91"/>
        <v>0.25256043488150659</v>
      </c>
      <c r="BD267" s="300">
        <f t="shared" si="91"/>
        <v>0.26719098839733407</v>
      </c>
      <c r="BE267" s="300">
        <f t="shared" si="91"/>
        <v>0.28275612600393407</v>
      </c>
      <c r="BF267" s="300">
        <f t="shared" si="91"/>
        <v>0.29922929118513331</v>
      </c>
      <c r="BG267" s="300">
        <f t="shared" si="91"/>
        <v>0.31654373317074475</v>
      </c>
      <c r="BH267" s="300">
        <f t="shared" si="91"/>
        <v>0.33457868961565218</v>
      </c>
      <c r="BI267" s="300">
        <f t="shared" si="91"/>
        <v>0.33457868961565218</v>
      </c>
      <c r="DR267" s="301"/>
    </row>
    <row r="268" spans="1:122" s="300" customFormat="1" ht="14.6">
      <c r="A268" s="300" t="s">
        <v>55</v>
      </c>
      <c r="B268" s="300">
        <f t="shared" si="88"/>
        <v>1</v>
      </c>
      <c r="C268" s="300">
        <f t="shared" si="91"/>
        <v>0.54361957670774685</v>
      </c>
      <c r="D268" s="300">
        <f t="shared" si="91"/>
        <v>0.39842004704033401</v>
      </c>
      <c r="E268" s="300">
        <f t="shared" si="91"/>
        <v>0.30294260135911716</v>
      </c>
      <c r="F268" s="300">
        <f t="shared" si="91"/>
        <v>0.23576739448945727</v>
      </c>
      <c r="G268" s="300">
        <f t="shared" si="91"/>
        <v>0.18939330476218527</v>
      </c>
      <c r="H268" s="300">
        <f t="shared" si="91"/>
        <v>0.15619014726967459</v>
      </c>
      <c r="I268" s="300">
        <f t="shared" si="91"/>
        <v>0.13136529792364821</v>
      </c>
      <c r="J268" s="300">
        <f t="shared" si="91"/>
        <v>0.1124579196729253</v>
      </c>
      <c r="K268" s="300">
        <f t="shared" si="91"/>
        <v>9.800102162251273E-2</v>
      </c>
      <c r="L268" s="300">
        <f t="shared" si="91"/>
        <v>8.702492089570385E-2</v>
      </c>
      <c r="M268" s="300">
        <f t="shared" si="91"/>
        <v>7.6165643686359599E-2</v>
      </c>
      <c r="N268" s="300">
        <f t="shared" si="91"/>
        <v>6.9866534852682072E-2</v>
      </c>
      <c r="O268" s="300">
        <f t="shared" si="91"/>
        <v>6.4215768507562429E-2</v>
      </c>
      <c r="P268" s="300">
        <f t="shared" si="91"/>
        <v>5.9331993029940189E-2</v>
      </c>
      <c r="Q268" s="300">
        <f t="shared" si="91"/>
        <v>5.5174586034476079E-2</v>
      </c>
      <c r="R268" s="300">
        <f t="shared" si="91"/>
        <v>5.1654067078132651E-2</v>
      </c>
      <c r="S268" s="300">
        <f t="shared" si="91"/>
        <v>4.8674628282321823E-2</v>
      </c>
      <c r="T268" s="300">
        <f t="shared" si="91"/>
        <v>4.6149192871279242E-2</v>
      </c>
      <c r="U268" s="300">
        <f t="shared" si="91"/>
        <v>4.4003444380568829E-2</v>
      </c>
      <c r="V268" s="300">
        <f t="shared" si="91"/>
        <v>4.2352942683148938E-2</v>
      </c>
      <c r="W268" s="300">
        <f t="shared" si="91"/>
        <v>4.1049265306464834E-2</v>
      </c>
      <c r="X268" s="300">
        <f t="shared" si="91"/>
        <v>3.9838418520674261E-2</v>
      </c>
      <c r="Y268" s="300">
        <f t="shared" si="91"/>
        <v>3.8754181214498577E-2</v>
      </c>
      <c r="Z268" s="300">
        <f t="shared" si="91"/>
        <v>3.7802446674896691E-2</v>
      </c>
      <c r="AA268" s="300">
        <f t="shared" si="91"/>
        <v>3.6974956472466805E-2</v>
      </c>
      <c r="AB268" s="300">
        <f t="shared" si="91"/>
        <v>3.6248098139282564E-2</v>
      </c>
      <c r="AC268" s="300">
        <f t="shared" si="91"/>
        <v>3.5564208543323581E-2</v>
      </c>
      <c r="AD268" s="300">
        <f t="shared" si="91"/>
        <v>3.4940690437074595E-2</v>
      </c>
      <c r="AE268" s="300">
        <f t="shared" si="91"/>
        <v>3.4379107761603751E-2</v>
      </c>
      <c r="AF268" s="300">
        <f t="shared" si="91"/>
        <v>3.3877408771836738E-2</v>
      </c>
      <c r="AG268" s="300">
        <f t="shared" si="91"/>
        <v>3.3434417699784141E-2</v>
      </c>
      <c r="AH268" s="300">
        <f t="shared" si="91"/>
        <v>3.3049102610668984E-2</v>
      </c>
      <c r="AI268" s="300">
        <f t="shared" si="91"/>
        <v>3.2717101681200587E-2</v>
      </c>
      <c r="AJ268" s="300">
        <f t="shared" si="91"/>
        <v>3.2433991486261672E-2</v>
      </c>
      <c r="AK268" s="300">
        <f t="shared" si="91"/>
        <v>3.2195481722283557E-2</v>
      </c>
      <c r="AL268" s="300">
        <f t="shared" si="91"/>
        <v>3.1997505387515349E-2</v>
      </c>
      <c r="AM268" s="300">
        <f t="shared" si="91"/>
        <v>3.1836285025041537E-2</v>
      </c>
      <c r="AN268" s="300">
        <f t="shared" si="91"/>
        <v>3.1708369079809187E-2</v>
      </c>
      <c r="AO268" s="300">
        <f t="shared" si="91"/>
        <v>3.1610643308733102E-2</v>
      </c>
      <c r="AP268" s="300">
        <f t="shared" si="91"/>
        <v>3.1540324643707304E-2</v>
      </c>
      <c r="AQ268" s="300">
        <f t="shared" si="91"/>
        <v>3.149494412096146E-2</v>
      </c>
      <c r="AR268" s="300">
        <f t="shared" si="91"/>
        <v>3.1472323866953561E-2</v>
      </c>
      <c r="AS268" s="300">
        <f t="shared" si="91"/>
        <v>3.1470551573207002E-2</v>
      </c>
      <c r="AT268" s="300">
        <f t="shared" si="91"/>
        <v>3.1487954664037206E-2</v>
      </c>
      <c r="AU268" s="300">
        <f t="shared" si="91"/>
        <v>3.1523075478979659E-2</v>
      </c>
      <c r="AV268" s="300">
        <f t="shared" si="91"/>
        <v>3.1574648194031461E-2</v>
      </c>
      <c r="AW268" s="300">
        <f t="shared" si="91"/>
        <v>3.1641577818366122E-2</v>
      </c>
      <c r="AX268" s="300">
        <f t="shared" si="91"/>
        <v>3.1722921362298234E-2</v>
      </c>
      <c r="AY268" s="300">
        <f t="shared" si="91"/>
        <v>3.181787112965858E-2</v>
      </c>
      <c r="AZ268" s="300">
        <f t="shared" si="91"/>
        <v>3.1925740009096218E-2</v>
      </c>
      <c r="BA268" s="300">
        <f t="shared" si="91"/>
        <v>3.2045948600683077E-2</v>
      </c>
      <c r="BB268" s="300">
        <f t="shared" si="91"/>
        <v>3.2178014000976939E-2</v>
      </c>
      <c r="BC268" s="300">
        <f t="shared" si="91"/>
        <v>3.2321540071218909E-2</v>
      </c>
      <c r="BD268" s="300">
        <f t="shared" si="91"/>
        <v>3.2476209023108694E-2</v>
      </c>
      <c r="BE268" s="300">
        <f t="shared" si="91"/>
        <v>3.2641774170520874E-2</v>
      </c>
      <c r="BF268" s="300">
        <f t="shared" si="91"/>
        <v>3.28180537111077E-2</v>
      </c>
      <c r="BG268" s="300">
        <f t="shared" si="91"/>
        <v>3.3004925417477772E-2</v>
      </c>
      <c r="BH268" s="300">
        <f t="shared" si="91"/>
        <v>3.3202322132720057E-2</v>
      </c>
      <c r="BI268" s="300">
        <f t="shared" si="91"/>
        <v>3.3202322132720057E-2</v>
      </c>
      <c r="DR268" s="301"/>
    </row>
    <row r="269" spans="1:122" s="300" customFormat="1" ht="14.6">
      <c r="A269" s="300" t="s">
        <v>56</v>
      </c>
      <c r="B269" s="300">
        <f t="shared" si="88"/>
        <v>1</v>
      </c>
      <c r="C269" s="300">
        <f t="shared" si="91"/>
        <v>0.74636563283990043</v>
      </c>
      <c r="D269" s="300">
        <f t="shared" si="91"/>
        <v>0.65121995795924659</v>
      </c>
      <c r="E269" s="300">
        <f t="shared" si="91"/>
        <v>0.57721883351170844</v>
      </c>
      <c r="F269" s="300">
        <f t="shared" si="91"/>
        <v>0.51546468798813116</v>
      </c>
      <c r="G269" s="300">
        <f t="shared" si="91"/>
        <v>0.46945633605537168</v>
      </c>
      <c r="H269" s="300">
        <f t="shared" si="91"/>
        <v>0.43331736081187511</v>
      </c>
      <c r="I269" s="300">
        <f t="shared" si="91"/>
        <v>0.40334518921041757</v>
      </c>
      <c r="J269" s="300">
        <f t="shared" si="91"/>
        <v>0.37828635210030065</v>
      </c>
      <c r="K269" s="300">
        <f t="shared" si="91"/>
        <v>0.35321597550675121</v>
      </c>
      <c r="L269" s="300">
        <f t="shared" si="91"/>
        <v>0.33233693997434138</v>
      </c>
      <c r="M269" s="300">
        <f t="shared" si="91"/>
        <v>0.31530848803943889</v>
      </c>
      <c r="N269" s="300">
        <f t="shared" si="91"/>
        <v>0.30444239000087919</v>
      </c>
      <c r="O269" s="300">
        <f t="shared" si="91"/>
        <v>0.29426572526003597</v>
      </c>
      <c r="P269" s="300">
        <f t="shared" si="91"/>
        <v>0.28509665795808464</v>
      </c>
      <c r="Q269" s="300">
        <f t="shared" si="91"/>
        <v>0.2769875261466565</v>
      </c>
      <c r="R269" s="300">
        <f t="shared" si="91"/>
        <v>0.26988151057979282</v>
      </c>
      <c r="S269" s="300">
        <f t="shared" si="91"/>
        <v>0.26368234478848046</v>
      </c>
      <c r="T269" s="300">
        <f t="shared" si="91"/>
        <v>0.25828481995806812</v>
      </c>
      <c r="U269" s="300">
        <f t="shared" si="91"/>
        <v>0.25358765462139776</v>
      </c>
      <c r="V269" s="300">
        <f t="shared" si="91"/>
        <v>0.25048537608023214</v>
      </c>
      <c r="W269" s="300">
        <f t="shared" si="91"/>
        <v>0.24841500133897251</v>
      </c>
      <c r="X269" s="300">
        <f t="shared" si="91"/>
        <v>0.24609018537789459</v>
      </c>
      <c r="Y269" s="300">
        <f t="shared" si="91"/>
        <v>0.24378932285648255</v>
      </c>
      <c r="Z269" s="300">
        <f t="shared" si="91"/>
        <v>0.2416357625425202</v>
      </c>
      <c r="AA269" s="300">
        <f t="shared" si="91"/>
        <v>0.23966522436288848</v>
      </c>
      <c r="AB269" s="300">
        <f t="shared" si="91"/>
        <v>0.23790094404943857</v>
      </c>
      <c r="AC269" s="300">
        <f t="shared" si="91"/>
        <v>0.23596076407413016</v>
      </c>
      <c r="AD269" s="300">
        <f t="shared" si="91"/>
        <v>0.23405305886975514</v>
      </c>
      <c r="AE269" s="300">
        <f t="shared" si="91"/>
        <v>0.23221295514031207</v>
      </c>
      <c r="AF269" s="300">
        <f t="shared" si="91"/>
        <v>0.23047044077988549</v>
      </c>
      <c r="AG269" s="300">
        <f t="shared" si="91"/>
        <v>0.22883279838456891</v>
      </c>
      <c r="AH269" s="300">
        <f t="shared" si="91"/>
        <v>0.22729489672920392</v>
      </c>
      <c r="AI269" s="300">
        <f t="shared" si="91"/>
        <v>0.2258593625252687</v>
      </c>
      <c r="AJ269" s="300">
        <f t="shared" si="91"/>
        <v>0.2245229402514172</v>
      </c>
      <c r="AK269" s="300">
        <f t="shared" si="91"/>
        <v>0.2232792210218531</v>
      </c>
      <c r="AL269" s="300">
        <f t="shared" si="91"/>
        <v>0.22212003203351308</v>
      </c>
      <c r="AM269" s="300">
        <f t="shared" si="91"/>
        <v>0.22103638937046158</v>
      </c>
      <c r="AN269" s="300">
        <f t="shared" si="91"/>
        <v>0.2200191277725026</v>
      </c>
      <c r="AO269" s="300">
        <f t="shared" si="91"/>
        <v>0.21905929907307717</v>
      </c>
      <c r="AP269" s="300">
        <f t="shared" si="91"/>
        <v>0.21814841015350539</v>
      </c>
      <c r="AQ269" s="300">
        <f t="shared" si="91"/>
        <v>0.21727855243521343</v>
      </c>
      <c r="AR269" s="300">
        <f t="shared" si="91"/>
        <v>0.21644245984461213</v>
      </c>
      <c r="AS269" s="300">
        <f t="shared" si="91"/>
        <v>0.21563352086605975</v>
      </c>
      <c r="AT269" s="300">
        <f t="shared" si="91"/>
        <v>0.21484576213886031</v>
      </c>
      <c r="AU269" s="300">
        <f t="shared" si="91"/>
        <v>0.21407381532025302</v>
      </c>
      <c r="AV269" s="300">
        <f t="shared" si="91"/>
        <v>0.21331287497383536</v>
      </c>
      <c r="AW269" s="300">
        <f t="shared" si="91"/>
        <v>0.21255865253575684</v>
      </c>
      <c r="AX269" s="300">
        <f t="shared" si="91"/>
        <v>0.2118073295774705</v>
      </c>
      <c r="AY269" s="300">
        <f t="shared" si="91"/>
        <v>0.21105551235102354</v>
      </c>
      <c r="AZ269" s="300">
        <f t="shared" si="91"/>
        <v>0.2103001887806131</v>
      </c>
      <c r="BA269" s="300">
        <f t="shared" si="91"/>
        <v>0.20953868852098112</v>
      </c>
      <c r="BB269" s="300">
        <f t="shared" si="91"/>
        <v>0.20876864634942621</v>
      </c>
      <c r="BC269" s="300">
        <f t="shared" si="91"/>
        <v>0.20798796893239405</v>
      </c>
      <c r="BD269" s="300">
        <f t="shared" si="91"/>
        <v>0.20719480486803071</v>
      </c>
      <c r="BE269" s="300">
        <f t="shared" si="91"/>
        <v>0.20638751782422765</v>
      </c>
      <c r="BF269" s="300">
        <f t="shared" si="91"/>
        <v>0.20556466254814967</v>
      </c>
      <c r="BG269" s="300">
        <f t="shared" si="91"/>
        <v>0.20472496350483832</v>
      </c>
      <c r="BH269" s="300">
        <f t="shared" si="91"/>
        <v>0.20386729590011074</v>
      </c>
      <c r="BI269" s="300">
        <f t="shared" si="91"/>
        <v>0.20386729590011074</v>
      </c>
      <c r="DR269" s="301"/>
    </row>
    <row r="270" spans="1:122" s="300" customFormat="1" ht="14.6">
      <c r="A270" s="300" t="s">
        <v>57</v>
      </c>
      <c r="B270" s="300">
        <f t="shared" si="88"/>
        <v>1</v>
      </c>
      <c r="C270" s="300">
        <f t="shared" si="91"/>
        <v>0.6534378251920302</v>
      </c>
      <c r="D270" s="300">
        <f t="shared" si="91"/>
        <v>0.46870670913257606</v>
      </c>
      <c r="E270" s="300">
        <f t="shared" si="91"/>
        <v>0.34800119021679221</v>
      </c>
      <c r="F270" s="300">
        <f t="shared" si="91"/>
        <v>0.26188550332214244</v>
      </c>
      <c r="G270" s="300">
        <f t="shared" si="91"/>
        <v>0.20493242539170747</v>
      </c>
      <c r="H270" s="300">
        <f t="shared" si="91"/>
        <v>0.16704011304310803</v>
      </c>
      <c r="I270" s="300">
        <f t="shared" si="91"/>
        <v>0.13909551877743409</v>
      </c>
      <c r="J270" s="300">
        <f t="shared" si="91"/>
        <v>0.1180805073682276</v>
      </c>
      <c r="K270" s="300">
        <f t="shared" si="91"/>
        <v>0.10054540803148912</v>
      </c>
      <c r="L270" s="300">
        <f t="shared" si="91"/>
        <v>8.7607952685796478E-2</v>
      </c>
      <c r="M270" s="300">
        <f t="shared" si="91"/>
        <v>7.5910025177596666E-2</v>
      </c>
      <c r="N270" s="300">
        <f t="shared" si="91"/>
        <v>6.98685782180756E-2</v>
      </c>
      <c r="O270" s="300">
        <f t="shared" si="91"/>
        <v>6.4370207033565677E-2</v>
      </c>
      <c r="P270" s="300">
        <f t="shared" si="91"/>
        <v>5.9620376858756784E-2</v>
      </c>
      <c r="Q270" s="300">
        <f t="shared" si="91"/>
        <v>5.5609797828628779E-2</v>
      </c>
      <c r="R270" s="300">
        <f t="shared" si="91"/>
        <v>5.2257930418365413E-2</v>
      </c>
      <c r="S270" s="300">
        <f t="shared" si="91"/>
        <v>4.9469511968422669E-2</v>
      </c>
      <c r="T270" s="300">
        <f t="shared" si="91"/>
        <v>4.7155314244807955E-2</v>
      </c>
      <c r="U270" s="300">
        <f t="shared" si="91"/>
        <v>4.5238347323228553E-2</v>
      </c>
      <c r="V270" s="300">
        <f t="shared" si="91"/>
        <v>4.3842567864722286E-2</v>
      </c>
      <c r="W270" s="300">
        <f t="shared" si="91"/>
        <v>4.2820556104836857E-2</v>
      </c>
      <c r="X270" s="300">
        <f t="shared" si="91"/>
        <v>4.2094754287567024E-2</v>
      </c>
      <c r="Y270" s="300">
        <f t="shared" si="91"/>
        <v>4.1422313261307242E-2</v>
      </c>
      <c r="Z270" s="300">
        <f t="shared" si="91"/>
        <v>4.0850983317774814E-2</v>
      </c>
      <c r="AA270" s="300">
        <f t="shared" si="91"/>
        <v>4.0393380745568003E-2</v>
      </c>
      <c r="AB270" s="300">
        <f t="shared" si="91"/>
        <v>4.0002919431179174E-2</v>
      </c>
      <c r="AC270" s="300">
        <f t="shared" si="91"/>
        <v>3.9640878616079178E-2</v>
      </c>
      <c r="AD270" s="300">
        <f t="shared" si="91"/>
        <v>3.9309536689965924E-2</v>
      </c>
      <c r="AE270" s="300">
        <f t="shared" si="91"/>
        <v>3.901792419973011E-2</v>
      </c>
      <c r="AF270" s="300">
        <f t="shared" si="91"/>
        <v>3.8770148032646633E-2</v>
      </c>
      <c r="AG270" s="300">
        <f t="shared" si="91"/>
        <v>3.8568120160489029E-2</v>
      </c>
      <c r="AH270" s="300">
        <f t="shared" si="91"/>
        <v>3.841451223123258E-2</v>
      </c>
      <c r="AI270" s="300">
        <f t="shared" si="91"/>
        <v>3.8309804700528728E-2</v>
      </c>
      <c r="AJ270" s="300">
        <f t="shared" si="91"/>
        <v>3.8252286947038652E-2</v>
      </c>
      <c r="AK270" s="300">
        <f t="shared" si="91"/>
        <v>3.8239532081014778E-2</v>
      </c>
      <c r="AL270" s="300">
        <f t="shared" si="91"/>
        <v>3.8268734012860892E-2</v>
      </c>
      <c r="AM270" s="300">
        <f t="shared" si="91"/>
        <v>3.8336951812730953E-2</v>
      </c>
      <c r="AN270" s="300">
        <f t="shared" si="91"/>
        <v>3.8441276403189249E-2</v>
      </c>
      <c r="AO270" s="300">
        <f t="shared" si="91"/>
        <v>3.8578934627920128E-2</v>
      </c>
      <c r="AP270" s="300">
        <f t="shared" si="91"/>
        <v>3.8747347956121406E-2</v>
      </c>
      <c r="AQ270" s="300">
        <f t="shared" si="91"/>
        <v>3.8944160481771774E-2</v>
      </c>
      <c r="AR270" s="300">
        <f t="shared" si="91"/>
        <v>3.9167247206593141E-2</v>
      </c>
      <c r="AS270" s="300">
        <f t="shared" si="91"/>
        <v>3.9414710302289095E-2</v>
      </c>
      <c r="AT270" s="300">
        <f t="shared" si="91"/>
        <v>3.968486850769256E-2</v>
      </c>
      <c r="AU270" s="300">
        <f t="shared" si="91"/>
        <v>3.9976243000154586E-2</v>
      </c>
      <c r="AV270" s="300">
        <f t="shared" si="91"/>
        <v>4.0287541838952071E-2</v>
      </c>
      <c r="AW270" s="300">
        <f t="shared" si="91"/>
        <v>4.0617644255100373E-2</v>
      </c>
      <c r="AX270" s="300">
        <f t="shared" si="91"/>
        <v>4.0965585528118326E-2</v>
      </c>
      <c r="AY270" s="300">
        <f t="shared" si="91"/>
        <v>4.1330542850821259E-2</v>
      </c>
      <c r="AZ270" s="300">
        <f t="shared" si="91"/>
        <v>4.1711822371503317E-2</v>
      </c>
      <c r="BA270" s="300">
        <f t="shared" si="91"/>
        <v>4.2108847473827635E-2</v>
      </c>
      <c r="BB270" s="300">
        <f t="shared" si="91"/>
        <v>4.2521148278539332E-2</v>
      </c>
      <c r="BC270" s="300">
        <f t="shared" si="91"/>
        <v>4.2948352308282166E-2</v>
      </c>
      <c r="BD270" s="300">
        <f t="shared" ref="C270:BI273" si="92">1/BD256</f>
        <v>4.3390176234758507E-2</v>
      </c>
      <c r="BE270" s="300">
        <f t="shared" si="92"/>
        <v>4.3846418618172192E-2</v>
      </c>
      <c r="BF270" s="300">
        <f t="shared" si="92"/>
        <v>4.4316953547192318E-2</v>
      </c>
      <c r="BG270" s="300">
        <f t="shared" si="92"/>
        <v>4.4801725090328717E-2</v>
      </c>
      <c r="BH270" s="300">
        <f t="shared" si="92"/>
        <v>4.5300742474553547E-2</v>
      </c>
      <c r="BI270" s="300">
        <f t="shared" si="92"/>
        <v>4.5300742474553547E-2</v>
      </c>
      <c r="DR270" s="301"/>
    </row>
    <row r="271" spans="1:122" s="300" customFormat="1" ht="14.6">
      <c r="A271" s="300" t="s">
        <v>58</v>
      </c>
      <c r="B271" s="300">
        <f t="shared" si="88"/>
        <v>1</v>
      </c>
      <c r="C271" s="300">
        <f t="shared" si="92"/>
        <v>0.73101501540485891</v>
      </c>
      <c r="D271" s="300">
        <f t="shared" si="92"/>
        <v>0.61082035450250494</v>
      </c>
      <c r="E271" s="300">
        <f t="shared" si="92"/>
        <v>0.51820049754095454</v>
      </c>
      <c r="F271" s="300">
        <f t="shared" si="92"/>
        <v>0.44737949492819484</v>
      </c>
      <c r="G271" s="300">
        <f t="shared" si="92"/>
        <v>0.39420888595272469</v>
      </c>
      <c r="H271" s="300">
        <f t="shared" si="92"/>
        <v>0.35153140887215339</v>
      </c>
      <c r="I271" s="300">
        <f t="shared" si="92"/>
        <v>0.31704652398631711</v>
      </c>
      <c r="J271" s="300">
        <f t="shared" si="92"/>
        <v>0.2888889164032164</v>
      </c>
      <c r="K271" s="300">
        <f t="shared" si="92"/>
        <v>0.26635916983190827</v>
      </c>
      <c r="L271" s="300">
        <f t="shared" si="92"/>
        <v>0.24804255760438007</v>
      </c>
      <c r="M271" s="300">
        <f t="shared" si="92"/>
        <v>0.22974691972164385</v>
      </c>
      <c r="N271" s="300">
        <f t="shared" si="92"/>
        <v>0.21754691634411119</v>
      </c>
      <c r="O271" s="300">
        <f t="shared" si="92"/>
        <v>0.20638385806351475</v>
      </c>
      <c r="P271" s="300">
        <f t="shared" si="92"/>
        <v>0.19645208199540054</v>
      </c>
      <c r="Q271" s="300">
        <f t="shared" si="92"/>
        <v>0.18771952200143197</v>
      </c>
      <c r="R271" s="300">
        <f t="shared" si="92"/>
        <v>0.18007358838997101</v>
      </c>
      <c r="S271" s="300">
        <f t="shared" si="92"/>
        <v>0.17338123236166678</v>
      </c>
      <c r="T271" s="300">
        <f t="shared" si="92"/>
        <v>0.16751328636697105</v>
      </c>
      <c r="U271" s="300">
        <f t="shared" si="92"/>
        <v>0.16235333113846984</v>
      </c>
      <c r="V271" s="300">
        <f t="shared" si="92"/>
        <v>0.15836113426247986</v>
      </c>
      <c r="W271" s="300">
        <f t="shared" si="92"/>
        <v>0.15515379068320423</v>
      </c>
      <c r="X271" s="300">
        <f t="shared" si="92"/>
        <v>0.15197151276583071</v>
      </c>
      <c r="Y271" s="300">
        <f t="shared" si="92"/>
        <v>0.14895718344545011</v>
      </c>
      <c r="Z271" s="300">
        <f t="shared" si="92"/>
        <v>0.14616278083164</v>
      </c>
      <c r="AA271" s="300">
        <f t="shared" si="92"/>
        <v>0.14359638863110055</v>
      </c>
      <c r="AB271" s="300">
        <f t="shared" si="92"/>
        <v>0.14129211361115293</v>
      </c>
      <c r="AC271" s="300">
        <f t="shared" si="92"/>
        <v>0.13914211413631786</v>
      </c>
      <c r="AD271" s="300">
        <f t="shared" si="92"/>
        <v>0.13718256237451698</v>
      </c>
      <c r="AE271" s="300">
        <f t="shared" si="92"/>
        <v>0.13539398364500696</v>
      </c>
      <c r="AF271" s="300">
        <f t="shared" si="92"/>
        <v>0.13372091450646595</v>
      </c>
      <c r="AG271" s="300">
        <f t="shared" si="92"/>
        <v>0.13216452716196769</v>
      </c>
      <c r="AH271" s="300">
        <f t="shared" si="92"/>
        <v>0.13075367704802318</v>
      </c>
      <c r="AI271" s="300">
        <f t="shared" si="92"/>
        <v>0.12946055839037882</v>
      </c>
      <c r="AJ271" s="300">
        <f t="shared" si="92"/>
        <v>0.12826577171740747</v>
      </c>
      <c r="AK271" s="300">
        <f t="shared" si="92"/>
        <v>0.1271546500582921</v>
      </c>
      <c r="AL271" s="300">
        <f t="shared" si="92"/>
        <v>0.12611548790769028</v>
      </c>
      <c r="AM271" s="300">
        <f t="shared" si="92"/>
        <v>0.12513856705561568</v>
      </c>
      <c r="AN271" s="300">
        <f t="shared" si="92"/>
        <v>0.12421559945587549</v>
      </c>
      <c r="AO271" s="300">
        <f t="shared" si="92"/>
        <v>0.12333939265633095</v>
      </c>
      <c r="AP271" s="300">
        <f t="shared" si="92"/>
        <v>0.12250363649314548</v>
      </c>
      <c r="AQ271" s="300">
        <f t="shared" si="92"/>
        <v>0.12170275765020201</v>
      </c>
      <c r="AR271" s="300">
        <f t="shared" si="92"/>
        <v>0.12093181359939281</v>
      </c>
      <c r="AS271" s="300">
        <f t="shared" si="92"/>
        <v>0.12018641051613514</v>
      </c>
      <c r="AT271" s="300">
        <f t="shared" si="92"/>
        <v>0.1194626366854286</v>
      </c>
      <c r="AU271" s="300">
        <f t="shared" si="92"/>
        <v>0.11875700660552808</v>
      </c>
      <c r="AV271" s="300">
        <f t="shared" si="92"/>
        <v>0.11806641298345065</v>
      </c>
      <c r="AW271" s="300">
        <f t="shared" si="92"/>
        <v>0.11738808489856488</v>
      </c>
      <c r="AX271" s="300">
        <f t="shared" si="92"/>
        <v>0.11671955100945521</v>
      </c>
      <c r="AY271" s="300">
        <f t="shared" si="92"/>
        <v>0.11605860701881243</v>
      </c>
      <c r="AZ271" s="300">
        <f t="shared" si="92"/>
        <v>0.11540328681061944</v>
      </c>
      <c r="BA271" s="300">
        <f t="shared" si="92"/>
        <v>0.11475183679702843</v>
      </c>
      <c r="BB271" s="300">
        <f t="shared" si="92"/>
        <v>0.1141026930932697</v>
      </c>
      <c r="BC271" s="300">
        <f t="shared" si="92"/>
        <v>0.11345446119601915</v>
      </c>
      <c r="BD271" s="300">
        <f t="shared" si="92"/>
        <v>0.11280589788378638</v>
      </c>
      <c r="BE271" s="300">
        <f t="shared" si="92"/>
        <v>0.11215589509239945</v>
      </c>
      <c r="BF271" s="300">
        <f t="shared" si="92"/>
        <v>0.11150346554750645</v>
      </c>
      <c r="BG271" s="300">
        <f t="shared" si="92"/>
        <v>0.11084772996078622</v>
      </c>
      <c r="BH271" s="300">
        <f t="shared" si="92"/>
        <v>0.11018790561822911</v>
      </c>
      <c r="BI271" s="300">
        <f t="shared" si="92"/>
        <v>0.11018790561822911</v>
      </c>
      <c r="DR271" s="301"/>
    </row>
    <row r="272" spans="1:122" s="300" customFormat="1" ht="14.6">
      <c r="A272" s="300" t="s">
        <v>114</v>
      </c>
      <c r="B272" s="300">
        <f t="shared" si="88"/>
        <v>1</v>
      </c>
      <c r="C272" s="300">
        <f t="shared" si="92"/>
        <v>0.91440022144448041</v>
      </c>
      <c r="D272" s="300">
        <f t="shared" si="92"/>
        <v>0.88634241885622722</v>
      </c>
      <c r="E272" s="300">
        <f t="shared" si="92"/>
        <v>0.8603058693613157</v>
      </c>
      <c r="F272" s="300">
        <f t="shared" si="92"/>
        <v>0.8391784283625886</v>
      </c>
      <c r="G272" s="300">
        <f t="shared" si="92"/>
        <v>0.82209993426910155</v>
      </c>
      <c r="H272" s="300">
        <f t="shared" si="92"/>
        <v>0.80768863955422865</v>
      </c>
      <c r="I272" s="300">
        <f t="shared" si="92"/>
        <v>0.79528071683084633</v>
      </c>
      <c r="J272" s="300">
        <f t="shared" si="92"/>
        <v>0.78444513741645761</v>
      </c>
      <c r="K272" s="300">
        <f t="shared" si="92"/>
        <v>0.78425714893014487</v>
      </c>
      <c r="L272" s="300">
        <f t="shared" si="92"/>
        <v>0.78754219441166684</v>
      </c>
      <c r="M272" s="300">
        <f t="shared" si="92"/>
        <v>0.77559850698755961</v>
      </c>
      <c r="N272" s="300">
        <f t="shared" si="92"/>
        <v>0.77616352958157731</v>
      </c>
      <c r="O272" s="300">
        <f t="shared" si="92"/>
        <v>0.77577748310105576</v>
      </c>
      <c r="P272" s="300">
        <f t="shared" si="92"/>
        <v>0.77541607829538994</v>
      </c>
      <c r="Q272" s="300">
        <f t="shared" si="92"/>
        <v>0.77554097070360917</v>
      </c>
      <c r="R272" s="300">
        <f t="shared" si="92"/>
        <v>0.77635156364085489</v>
      </c>
      <c r="S272" s="300">
        <f t="shared" si="92"/>
        <v>0.77792047109263673</v>
      </c>
      <c r="T272" s="300">
        <f t="shared" si="92"/>
        <v>0.78025909714077124</v>
      </c>
      <c r="U272" s="300">
        <f t="shared" si="92"/>
        <v>0.78335007556741554</v>
      </c>
      <c r="V272" s="300">
        <f t="shared" si="92"/>
        <v>0.78774445585239816</v>
      </c>
      <c r="W272" s="300">
        <f t="shared" si="92"/>
        <v>0.79315254415512793</v>
      </c>
      <c r="X272" s="300">
        <f t="shared" si="92"/>
        <v>0.7988197261319665</v>
      </c>
      <c r="Y272" s="300">
        <f t="shared" si="92"/>
        <v>0.80490221054658739</v>
      </c>
      <c r="Z272" s="300">
        <f t="shared" si="92"/>
        <v>0.81146770067323837</v>
      </c>
      <c r="AA272" s="300">
        <f t="shared" si="92"/>
        <v>0.81851991262409218</v>
      </c>
      <c r="AB272" s="300">
        <f t="shared" si="92"/>
        <v>0.8260705423350998</v>
      </c>
      <c r="AC272" s="300">
        <f t="shared" si="92"/>
        <v>0.83328190380674905</v>
      </c>
      <c r="AD272" s="300">
        <f t="shared" si="92"/>
        <v>0.84044844979887945</v>
      </c>
      <c r="AE272" s="300">
        <f t="shared" si="92"/>
        <v>0.84759211022850289</v>
      </c>
      <c r="AF272" s="300">
        <f t="shared" si="92"/>
        <v>0.8544917425166958</v>
      </c>
      <c r="AG272" s="300">
        <f t="shared" si="92"/>
        <v>0.86120108961759811</v>
      </c>
      <c r="AH272" s="300">
        <f t="shared" si="92"/>
        <v>0.86799970090433753</v>
      </c>
      <c r="AI272" s="300">
        <f t="shared" si="92"/>
        <v>0.87487478032597443</v>
      </c>
      <c r="AJ272" s="300">
        <f t="shared" si="92"/>
        <v>0.88181351936199526</v>
      </c>
      <c r="AK272" s="300">
        <f t="shared" si="92"/>
        <v>0.8888146858901107</v>
      </c>
      <c r="AL272" s="300">
        <f t="shared" si="92"/>
        <v>0.89588177781994194</v>
      </c>
      <c r="AM272" s="300">
        <f t="shared" si="92"/>
        <v>0.90301972351672988</v>
      </c>
      <c r="AN272" s="300">
        <f t="shared" si="92"/>
        <v>0.91023346739762268</v>
      </c>
      <c r="AO272" s="300">
        <f t="shared" si="92"/>
        <v>0.91752744669119235</v>
      </c>
      <c r="AP272" s="300">
        <f t="shared" si="92"/>
        <v>0.92490547110124433</v>
      </c>
      <c r="AQ272" s="300">
        <f t="shared" si="92"/>
        <v>0.93237077120840028</v>
      </c>
      <c r="AR272" s="300">
        <f t="shared" si="92"/>
        <v>0.93992610658944109</v>
      </c>
      <c r="AS272" s="300">
        <f t="shared" si="92"/>
        <v>0.94757388522743846</v>
      </c>
      <c r="AT272" s="300">
        <f t="shared" si="92"/>
        <v>0.95531627445209977</v>
      </c>
      <c r="AU272" s="300">
        <f t="shared" si="92"/>
        <v>0.96315529677370593</v>
      </c>
      <c r="AV272" s="300">
        <f t="shared" si="92"/>
        <v>0.97109290968299811</v>
      </c>
      <c r="AW272" s="300">
        <f t="shared" si="92"/>
        <v>0.97913107075203598</v>
      </c>
      <c r="AX272" s="300">
        <f t="shared" si="92"/>
        <v>0.9872717900897251</v>
      </c>
      <c r="AY272" s="300">
        <f t="shared" si="92"/>
        <v>0.99551717227035386</v>
      </c>
      <c r="AZ272" s="300">
        <f t="shared" si="92"/>
        <v>1.0038694496688767</v>
      </c>
      <c r="BA272" s="300">
        <f t="shared" si="92"/>
        <v>1.012331008878556</v>
      </c>
      <c r="BB272" s="300">
        <f t="shared" si="92"/>
        <v>1.0209044116268358</v>
      </c>
      <c r="BC272" s="300">
        <f t="shared" si="92"/>
        <v>1.0295924113699559</v>
      </c>
      <c r="BD272" s="300">
        <f t="shared" si="92"/>
        <v>1.0383979665424048</v>
      </c>
      <c r="BE272" s="300">
        <f t="shared" si="92"/>
        <v>1.0473242512630017</v>
      </c>
      <c r="BF272" s="300">
        <f t="shared" si="92"/>
        <v>1.0563746641523897</v>
      </c>
      <c r="BG272" s="300">
        <f t="shared" si="92"/>
        <v>1.0655528357929887</v>
      </c>
      <c r="BH272" s="300">
        <f t="shared" si="92"/>
        <v>1.0748626352586679</v>
      </c>
      <c r="BI272" s="300">
        <f t="shared" si="92"/>
        <v>1.0748626352586679</v>
      </c>
      <c r="DR272" s="301"/>
    </row>
    <row r="273" spans="1:122" s="300" customFormat="1" ht="14.6">
      <c r="A273" s="300" t="s">
        <v>224</v>
      </c>
      <c r="B273" s="300">
        <f t="shared" si="88"/>
        <v>1</v>
      </c>
      <c r="C273" s="300">
        <f t="shared" si="92"/>
        <v>0.80471685027157458</v>
      </c>
      <c r="D273" s="300">
        <f t="shared" si="92"/>
        <v>0.57976117500092894</v>
      </c>
      <c r="E273" s="300">
        <f t="shared" si="92"/>
        <v>0.43115515540939181</v>
      </c>
      <c r="F273" s="300">
        <f t="shared" si="92"/>
        <v>0.3285791366277741</v>
      </c>
      <c r="G273" s="300">
        <f t="shared" si="92"/>
        <v>0.25919967684844736</v>
      </c>
      <c r="H273" s="300">
        <f t="shared" si="92"/>
        <v>0.21058837086758686</v>
      </c>
      <c r="I273" s="300">
        <f t="shared" si="92"/>
        <v>0.17474753784062161</v>
      </c>
      <c r="J273" s="300">
        <f t="shared" si="92"/>
        <v>0.14779628308877751</v>
      </c>
      <c r="K273" s="300">
        <f t="shared" si="92"/>
        <v>0.12686107590947851</v>
      </c>
      <c r="L273" s="300">
        <f t="shared" si="92"/>
        <v>0.11161960412702737</v>
      </c>
      <c r="M273" s="300">
        <f t="shared" si="92"/>
        <v>9.5114019903611499E-2</v>
      </c>
      <c r="N273" s="300">
        <f t="shared" si="92"/>
        <v>8.7539421882459709E-2</v>
      </c>
      <c r="O273" s="300">
        <f t="shared" si="92"/>
        <v>8.0442587909950819E-2</v>
      </c>
      <c r="P273" s="300">
        <f t="shared" si="92"/>
        <v>7.4230886708757243E-2</v>
      </c>
      <c r="Q273" s="300">
        <f t="shared" si="92"/>
        <v>6.8957152936579919E-2</v>
      </c>
      <c r="R273" s="300">
        <f t="shared" si="92"/>
        <v>6.4546845134605832E-2</v>
      </c>
      <c r="S273" s="300">
        <f t="shared" si="92"/>
        <v>6.0891154494691055E-2</v>
      </c>
      <c r="T273" s="300">
        <f t="shared" si="92"/>
        <v>5.7882948554451009E-2</v>
      </c>
      <c r="U273" s="300">
        <f t="shared" si="92"/>
        <v>5.5428867795785257E-2</v>
      </c>
      <c r="V273" s="300">
        <f t="shared" si="92"/>
        <v>5.3665807575015947E-2</v>
      </c>
      <c r="W273" s="300">
        <f t="shared" si="92"/>
        <v>5.2422219634631929E-2</v>
      </c>
      <c r="X273" s="300">
        <f t="shared" si="92"/>
        <v>5.1397116256466209E-2</v>
      </c>
      <c r="Y273" s="300">
        <f t="shared" si="92"/>
        <v>5.0633784231034901E-2</v>
      </c>
      <c r="Z273" s="300">
        <f t="shared" si="92"/>
        <v>5.0146771586691181E-2</v>
      </c>
      <c r="AA273" s="300">
        <f t="shared" si="92"/>
        <v>4.993688879287158E-2</v>
      </c>
      <c r="AB273" s="300">
        <f t="shared" si="92"/>
        <v>5.0014911789595093E-2</v>
      </c>
      <c r="AC273" s="300">
        <f t="shared" si="92"/>
        <v>5.0241954230535957E-2</v>
      </c>
      <c r="AD273" s="300">
        <f t="shared" si="92"/>
        <v>5.0670965147001389E-2</v>
      </c>
      <c r="AE273" s="300">
        <f t="shared" si="92"/>
        <v>5.130252556655121E-2</v>
      </c>
      <c r="AF273" s="300">
        <f t="shared" si="92"/>
        <v>5.2136104365745693E-2</v>
      </c>
      <c r="AG273" s="300">
        <f t="shared" si="92"/>
        <v>5.3169179523820831E-2</v>
      </c>
      <c r="AH273" s="300">
        <f t="shared" si="92"/>
        <v>5.4404114031534757E-2</v>
      </c>
      <c r="AI273" s="300">
        <f t="shared" si="92"/>
        <v>5.5851455905220893E-2</v>
      </c>
      <c r="AJ273" s="300">
        <f t="shared" si="92"/>
        <v>5.7522836634070651E-2</v>
      </c>
      <c r="AK273" s="300">
        <f t="shared" si="92"/>
        <v>5.9433324491684827E-2</v>
      </c>
      <c r="AL273" s="300">
        <f t="shared" si="92"/>
        <v>6.1601898481803523E-2</v>
      </c>
      <c r="AM273" s="300">
        <f t="shared" si="92"/>
        <v>6.4051989688851632E-2</v>
      </c>
      <c r="AN273" s="300">
        <f t="shared" si="92"/>
        <v>6.6812144792647174E-2</v>
      </c>
      <c r="AO273" s="300">
        <f t="shared" si="92"/>
        <v>6.9916839221647251E-2</v>
      </c>
      <c r="AP273" s="300">
        <f t="shared" si="92"/>
        <v>7.3407474186281269E-2</v>
      </c>
      <c r="AQ273" s="300">
        <f t="shared" si="92"/>
        <v>7.7333595703315841E-2</v>
      </c>
      <c r="AR273" s="300">
        <f t="shared" si="92"/>
        <v>8.1754374337742047E-2</v>
      </c>
      <c r="AS273" s="300">
        <f t="shared" si="92"/>
        <v>8.6740379601862941E-2</v>
      </c>
      <c r="AT273" s="300">
        <f t="shared" si="92"/>
        <v>9.2375667596163183E-2</v>
      </c>
      <c r="AU273" s="300">
        <f t="shared" si="92"/>
        <v>9.8760164916783549E-2</v>
      </c>
      <c r="AV273" s="300">
        <f t="shared" si="92"/>
        <v>0.10601225923985737</v>
      </c>
      <c r="AW273" s="300">
        <f t="shared" si="92"/>
        <v>0.11427136873126392</v>
      </c>
      <c r="AX273" s="300">
        <f t="shared" si="92"/>
        <v>0.12370001129447793</v>
      </c>
      <c r="AY273" s="300">
        <f t="shared" si="92"/>
        <v>0.13448445530825967</v>
      </c>
      <c r="AZ273" s="300">
        <f t="shared" si="92"/>
        <v>0.14683229177342494</v>
      </c>
      <c r="BA273" s="300">
        <f t="shared" si="92"/>
        <v>0.16096406521385995</v>
      </c>
      <c r="BB273" s="300">
        <f t="shared" si="92"/>
        <v>0.17709425263074305</v>
      </c>
      <c r="BC273" s="300">
        <f t="shared" si="92"/>
        <v>0.1953942623230264</v>
      </c>
      <c r="BD273" s="300">
        <f t="shared" si="92"/>
        <v>0.21592692311508394</v>
      </c>
      <c r="BE273" s="300">
        <f t="shared" si="92"/>
        <v>0.23853921580287879</v>
      </c>
      <c r="BF273" s="300">
        <f t="shared" si="92"/>
        <v>0.26270078731779412</v>
      </c>
      <c r="BG273" s="300">
        <f t="shared" si="92"/>
        <v>0.28728660168942166</v>
      </c>
      <c r="BH273" s="300">
        <f t="shared" si="92"/>
        <v>0.31033385069487213</v>
      </c>
      <c r="BI273" s="300">
        <f t="shared" si="92"/>
        <v>0.31033385069487213</v>
      </c>
      <c r="DR273" s="301"/>
    </row>
    <row r="274" spans="1:122" s="300" customFormat="1" ht="14.6">
      <c r="DR274" s="301"/>
    </row>
    <row r="275" spans="1:122" s="300" customFormat="1" ht="14.6">
      <c r="A275" s="299" t="s">
        <v>781</v>
      </c>
      <c r="DR275" s="301"/>
    </row>
    <row r="276" spans="1:122" s="302" customFormat="1" ht="14.6">
      <c r="A276" s="302" t="s">
        <v>104</v>
      </c>
      <c r="B276" s="302">
        <f>+US!B74</f>
        <v>22.851099741812224</v>
      </c>
      <c r="C276" s="302">
        <f>+US!C74</f>
        <v>30.078618990437818</v>
      </c>
      <c r="D276" s="302">
        <f>+US!D74</f>
        <v>43.094496891307287</v>
      </c>
      <c r="E276" s="302">
        <f>+US!E74</f>
        <v>56.503687386408636</v>
      </c>
      <c r="F276" s="302">
        <f>+US!F74</f>
        <v>70.371720786929885</v>
      </c>
      <c r="G276" s="302">
        <f>+US!G74</f>
        <v>84.708883182213881</v>
      </c>
      <c r="H276" s="302">
        <f>+US!H74</f>
        <v>99.498840074191548</v>
      </c>
      <c r="I276" s="302">
        <f>+US!I74</f>
        <v>115.19170324048243</v>
      </c>
      <c r="J276" s="302">
        <f>+US!J74</f>
        <v>131.99070583915602</v>
      </c>
      <c r="K276" s="302">
        <f>+US!K74</f>
        <v>150.10709778605954</v>
      </c>
      <c r="L276" s="302">
        <f>+US!L74</f>
        <v>169.13297717821362</v>
      </c>
      <c r="M276" s="302">
        <f>+US!M74</f>
        <v>187.54616922908625</v>
      </c>
      <c r="N276" s="302">
        <f>+US!N74</f>
        <v>214.69010095972948</v>
      </c>
      <c r="O276" s="302">
        <f>+US!O74</f>
        <v>238.72324038017695</v>
      </c>
      <c r="P276" s="302">
        <f>+US!P74</f>
        <v>261.05014341232641</v>
      </c>
      <c r="Q276" s="302">
        <f>+US!Q74</f>
        <v>282.53367548948063</v>
      </c>
      <c r="R276" s="302">
        <f>+US!R74</f>
        <v>303.68202789733164</v>
      </c>
      <c r="S276" s="302">
        <f>+US!S74</f>
        <v>324.78801699835219</v>
      </c>
      <c r="T276" s="302">
        <f>+US!T74</f>
        <v>346.01870361670552</v>
      </c>
      <c r="U276" s="302">
        <f>+US!U74</f>
        <v>367.46972782327242</v>
      </c>
      <c r="V276" s="302">
        <f>+US!V74</f>
        <v>389.1973267689641</v>
      </c>
      <c r="W276" s="302">
        <f>+US!W74</f>
        <v>410.99835680685607</v>
      </c>
      <c r="X276" s="302">
        <f>+US!X74</f>
        <v>432.72510284085388</v>
      </c>
      <c r="Y276" s="302">
        <f>+US!Y74</f>
        <v>454.52460672836594</v>
      </c>
      <c r="Z276" s="302">
        <f>+US!Z74</f>
        <v>476.48589956399496</v>
      </c>
      <c r="AA276" s="302">
        <f>+US!AA74</f>
        <v>498.66940962461257</v>
      </c>
      <c r="AB276" s="302">
        <f>+US!AB74</f>
        <v>521.14313991930112</v>
      </c>
      <c r="AC276" s="302">
        <f>+US!AC74</f>
        <v>544.07091716070852</v>
      </c>
      <c r="AD276" s="302">
        <f>+US!AD74</f>
        <v>568.3444640972682</v>
      </c>
      <c r="AE276" s="302">
        <f>+US!AE74</f>
        <v>593.92281118468065</v>
      </c>
      <c r="AF276" s="302">
        <f>+US!AF74</f>
        <v>620.69798927240981</v>
      </c>
      <c r="AG276" s="302">
        <f>+US!AG74</f>
        <v>647.82514805976757</v>
      </c>
      <c r="AH276" s="302">
        <f>+US!AH74</f>
        <v>674.70412489896444</v>
      </c>
      <c r="AI276" s="302">
        <f>+US!AI74</f>
        <v>701.66762338018862</v>
      </c>
      <c r="AJ276" s="302">
        <f>+US!AJ74</f>
        <v>728.88384821276145</v>
      </c>
      <c r="AK276" s="302">
        <f>+US!AK74</f>
        <v>756.44088926084362</v>
      </c>
      <c r="AL276" s="302">
        <f>+US!AL74</f>
        <v>784.3889250034249</v>
      </c>
      <c r="AM276" s="302">
        <f>+US!AM74</f>
        <v>812.76160319827341</v>
      </c>
      <c r="AN276" s="302">
        <f>+US!AN74</f>
        <v>841.58637645113117</v>
      </c>
      <c r="AO276" s="302">
        <f>+US!AO74</f>
        <v>870.88913854246334</v>
      </c>
      <c r="AP276" s="302">
        <f>+US!AP74</f>
        <v>900.69602833739975</v>
      </c>
      <c r="AQ276" s="302">
        <f>+US!AQ74</f>
        <v>931.03390410120005</v>
      </c>
      <c r="AR276" s="302">
        <f>+US!AR74</f>
        <v>961.93025305786762</v>
      </c>
      <c r="AS276" s="302">
        <f>+US!AS74</f>
        <v>993.41290913672606</v>
      </c>
      <c r="AT276" s="302">
        <f>+US!AT74</f>
        <v>1025.509748582019</v>
      </c>
      <c r="AU276" s="302">
        <f>+US!AU74</f>
        <v>1058.2484310349248</v>
      </c>
      <c r="AV276" s="302">
        <f>+US!AV74</f>
        <v>1091.6562049010847</v>
      </c>
      <c r="AW276" s="302">
        <f>+US!AW74</f>
        <v>1125.7597743566926</v>
      </c>
      <c r="AX276" s="302">
        <f>+US!AX74</f>
        <v>1160.5852174155473</v>
      </c>
      <c r="AY276" s="302">
        <f>+US!AY74</f>
        <v>1196.1579428766918</v>
      </c>
      <c r="AZ276" s="302">
        <f>+US!AZ74</f>
        <v>1232.5026750439861</v>
      </c>
      <c r="BA276" s="302">
        <f>+US!BA74</f>
        <v>1269.6434570759031</v>
      </c>
      <c r="BB276" s="302">
        <f>+US!BB74</f>
        <v>1307.6036658744504</v>
      </c>
      <c r="BC276" s="302">
        <f>+US!BC74</f>
        <v>1346.4060332296658</v>
      </c>
      <c r="BD276" s="302">
        <f>+US!BD74</f>
        <v>1386.0726694056109</v>
      </c>
      <c r="BE276" s="302">
        <f>+US!BE74</f>
        <v>1426.6250864928409</v>
      </c>
      <c r="BF276" s="302">
        <f>+US!BF74</f>
        <v>1468.0842197073978</v>
      </c>
      <c r="BG276" s="302">
        <f>+US!BG74</f>
        <v>1510.4704454428997</v>
      </c>
      <c r="BH276" s="302">
        <f>+US!BH74</f>
        <v>1553.8035953319709</v>
      </c>
      <c r="BI276" s="302">
        <f>+US!BI74</f>
        <v>1598.1029658894995</v>
      </c>
      <c r="DR276" s="303"/>
    </row>
    <row r="277" spans="1:122" s="302" customFormat="1" ht="14.6">
      <c r="A277" s="302" t="s">
        <v>105</v>
      </c>
      <c r="B277" s="303">
        <f>+EU!B74</f>
        <v>23.302275318288661</v>
      </c>
      <c r="C277" s="303">
        <f>+EU!C74</f>
        <v>30.857885292951213</v>
      </c>
      <c r="D277" s="303">
        <f>+EU!D74</f>
        <v>43.355074568816583</v>
      </c>
      <c r="E277" s="303">
        <f>+EU!E74</f>
        <v>55.810159982013886</v>
      </c>
      <c r="F277" s="303">
        <f>+EU!F74</f>
        <v>68.346468038754921</v>
      </c>
      <c r="G277" s="303">
        <f>+EU!G74</f>
        <v>80.906633797585116</v>
      </c>
      <c r="H277" s="303">
        <f>+EU!H74</f>
        <v>93.476782373035604</v>
      </c>
      <c r="I277" s="303">
        <f>+EU!I74</f>
        <v>106.19364969092548</v>
      </c>
      <c r="J277" s="303">
        <f>+EU!J74</f>
        <v>119.12646546828664</v>
      </c>
      <c r="K277" s="303">
        <f>+EU!K74</f>
        <v>132.29519529375398</v>
      </c>
      <c r="L277" s="303">
        <f>+EU!L74</f>
        <v>147.84137418111055</v>
      </c>
      <c r="M277" s="303">
        <f>+EU!M74</f>
        <v>165.68879690533478</v>
      </c>
      <c r="N277" s="303">
        <f>+EU!N74</f>
        <v>188.96417919489582</v>
      </c>
      <c r="O277" s="303">
        <f>+EU!O74</f>
        <v>210.29177244718127</v>
      </c>
      <c r="P277" s="303">
        <f>+EU!P74</f>
        <v>230.51993702618037</v>
      </c>
      <c r="Q277" s="303">
        <f>+EU!Q74</f>
        <v>250.15592073927979</v>
      </c>
      <c r="R277" s="303">
        <f>+EU!R74</f>
        <v>269.48324936339236</v>
      </c>
      <c r="S277" s="303">
        <f>+EU!S74</f>
        <v>288.65222368270037</v>
      </c>
      <c r="T277" s="303">
        <f>+EU!T74</f>
        <v>307.73731276475633</v>
      </c>
      <c r="U277" s="303">
        <f>+EU!U74</f>
        <v>326.77178595265354</v>
      </c>
      <c r="V277" s="303">
        <f>+EU!V74</f>
        <v>345.76807219803243</v>
      </c>
      <c r="W277" s="303">
        <f>+EU!W74</f>
        <v>364.88943192487261</v>
      </c>
      <c r="X277" s="303">
        <f>+EU!X74</f>
        <v>384.24682234172445</v>
      </c>
      <c r="Y277" s="303">
        <f>+EU!Y74</f>
        <v>403.74706210584725</v>
      </c>
      <c r="Z277" s="303">
        <f>+EU!Z74</f>
        <v>423.34133952056408</v>
      </c>
      <c r="AA277" s="303">
        <f>+EU!AA74</f>
        <v>443.0101859098009</v>
      </c>
      <c r="AB277" s="303">
        <f>+EU!AB74</f>
        <v>462.77749903760775</v>
      </c>
      <c r="AC277" s="303">
        <f>+EU!AC74</f>
        <v>482.76938412241435</v>
      </c>
      <c r="AD277" s="303">
        <f>+EU!AD74</f>
        <v>503.95607299808819</v>
      </c>
      <c r="AE277" s="303">
        <f>+EU!AE74</f>
        <v>526.29508628663405</v>
      </c>
      <c r="AF277" s="303">
        <f>+EU!AF74</f>
        <v>549.67804010851489</v>
      </c>
      <c r="AG277" s="303">
        <f>+EU!AG74</f>
        <v>573.14235253827644</v>
      </c>
      <c r="AH277" s="303">
        <f>+EU!AH74</f>
        <v>596.02512276776315</v>
      </c>
      <c r="AI277" s="303">
        <f>+EU!AI74</f>
        <v>618.74372021013119</v>
      </c>
      <c r="AJ277" s="303">
        <f>+EU!AJ74</f>
        <v>641.49959726036207</v>
      </c>
      <c r="AK277" s="303">
        <f>+EU!AK74</f>
        <v>664.39542408980719</v>
      </c>
      <c r="AL277" s="303">
        <f>+EU!AL74</f>
        <v>687.48634067841931</v>
      </c>
      <c r="AM277" s="303">
        <f>+EU!AM74</f>
        <v>710.80604928108983</v>
      </c>
      <c r="AN277" s="303">
        <f>+EU!AN74</f>
        <v>734.37961346268207</v>
      </c>
      <c r="AO277" s="303">
        <f>+EU!AO74</f>
        <v>758.22936370690763</v>
      </c>
      <c r="AP277" s="303">
        <f>+EU!AP74</f>
        <v>782.37734308505719</v>
      </c>
      <c r="AQ277" s="303">
        <f>+EU!AQ74</f>
        <v>806.8460970622059</v>
      </c>
      <c r="AR277" s="303">
        <f>+EU!AR74</f>
        <v>831.65873092484333</v>
      </c>
      <c r="AS277" s="303">
        <f>+EU!AS74</f>
        <v>856.83869065943804</v>
      </c>
      <c r="AT277" s="303">
        <f>+EU!AT74</f>
        <v>882.40947994934209</v>
      </c>
      <c r="AU277" s="303">
        <f>+EU!AU74</f>
        <v>908.3944030389514</v>
      </c>
      <c r="AV277" s="303">
        <f>+EU!AV74</f>
        <v>934.81636358155833</v>
      </c>
      <c r="AW277" s="303">
        <f>+EU!AW74</f>
        <v>961.69772252102939</v>
      </c>
      <c r="AX277" s="303">
        <f>+EU!AX74</f>
        <v>989.0602072348089</v>
      </c>
      <c r="AY277" s="303">
        <f>+EU!AY74</f>
        <v>1016.9248610737791</v>
      </c>
      <c r="AZ277" s="303">
        <f>+EU!AZ74</f>
        <v>1045.3120227412262</v>
      </c>
      <c r="BA277" s="303">
        <f>+EU!BA74</f>
        <v>1074.2413265297164</v>
      </c>
      <c r="BB277" s="303">
        <f>+EU!BB74</f>
        <v>1103.7317162900929</v>
      </c>
      <c r="BC277" s="303">
        <f>+EU!BC74</f>
        <v>1133.8014677217911</v>
      </c>
      <c r="BD277" s="303">
        <f>+EU!BD74</f>
        <v>1164.4682150052975</v>
      </c>
      <c r="BE277" s="303">
        <f>+EU!BE74</f>
        <v>1195.7489789281449</v>
      </c>
      <c r="BF277" s="303">
        <f>+EU!BF74</f>
        <v>1227.6601945181403</v>
      </c>
      <c r="BG277" s="303">
        <f>+EU!BG74</f>
        <v>1260.2177368393759</v>
      </c>
      <c r="BH277" s="303">
        <f>+EU!BH74</f>
        <v>1293.4369440753449</v>
      </c>
      <c r="BI277" s="303">
        <f>+EU!BI74</f>
        <v>1327.3326373601037</v>
      </c>
      <c r="DR277" s="303"/>
    </row>
    <row r="278" spans="1:122" s="302" customFormat="1" ht="14.6">
      <c r="A278" s="302" t="s">
        <v>51</v>
      </c>
      <c r="B278" s="303">
        <f>+Japan!B74</f>
        <v>7.1334854586257519</v>
      </c>
      <c r="C278" s="303">
        <f>+Japan!C74</f>
        <v>8.3367150690485481</v>
      </c>
      <c r="D278" s="303">
        <f>+Japan!D74</f>
        <v>10.872303375431317</v>
      </c>
      <c r="E278" s="303">
        <f>+Japan!E74</f>
        <v>12.934122723821996</v>
      </c>
      <c r="F278" s="303">
        <f>+Japan!F74</f>
        <v>14.330473909909903</v>
      </c>
      <c r="G278" s="303">
        <f>+Japan!G74</f>
        <v>16.12542771469186</v>
      </c>
      <c r="H278" s="303">
        <f>+Japan!H74</f>
        <v>18.225241495093666</v>
      </c>
      <c r="I278" s="303">
        <f>+Japan!I74</f>
        <v>20.271054495367629</v>
      </c>
      <c r="J278" s="303">
        <f>+Japan!J74</f>
        <v>22.283400465909416</v>
      </c>
      <c r="K278" s="303">
        <f>+Japan!K74</f>
        <v>24.278657711792849</v>
      </c>
      <c r="L278" s="303">
        <f>+Japan!L74</f>
        <v>26.859318525918617</v>
      </c>
      <c r="M278" s="303">
        <f>+Japan!M74</f>
        <v>29.980843633488163</v>
      </c>
      <c r="N278" s="303">
        <f>+Japan!N74</f>
        <v>34.465027733234187</v>
      </c>
      <c r="O278" s="303">
        <f>+Japan!O74</f>
        <v>38.499383245730058</v>
      </c>
      <c r="P278" s="303">
        <f>+Japan!P74</f>
        <v>42.286677214393308</v>
      </c>
      <c r="Q278" s="303">
        <f>+Japan!Q74</f>
        <v>45.951120773256321</v>
      </c>
      <c r="R278" s="303">
        <f>+Japan!R74</f>
        <v>49.565345540696029</v>
      </c>
      <c r="S278" s="303">
        <f>+Japan!S74</f>
        <v>53.170728268776664</v>
      </c>
      <c r="T278" s="303">
        <f>+Japan!T74</f>
        <v>56.790536850872314</v>
      </c>
      <c r="U278" s="303">
        <f>+Japan!U74</f>
        <v>60.437939774994049</v>
      </c>
      <c r="V278" s="303">
        <f>+Japan!V74</f>
        <v>64.120746073010466</v>
      </c>
      <c r="W278" s="303">
        <f>+Japan!W74</f>
        <v>67.861736724571728</v>
      </c>
      <c r="X278" s="303">
        <f>+Japan!X74</f>
        <v>71.67739789459057</v>
      </c>
      <c r="Y278" s="303">
        <f>+Japan!Y74</f>
        <v>75.561438186108077</v>
      </c>
      <c r="Z278" s="303">
        <f>+Japan!Z74</f>
        <v>79.512321740366616</v>
      </c>
      <c r="AA278" s="303">
        <f>+Japan!AA74</f>
        <v>83.532150759580205</v>
      </c>
      <c r="AB278" s="303">
        <f>+Japan!AB74</f>
        <v>87.629985538163908</v>
      </c>
      <c r="AC278" s="303">
        <f>+Japan!AC74</f>
        <v>91.829080798555964</v>
      </c>
      <c r="AD278" s="303">
        <f>+Japan!AD74</f>
        <v>96.317367538971808</v>
      </c>
      <c r="AE278" s="303">
        <f>+Japan!AE74</f>
        <v>101.08412598928219</v>
      </c>
      <c r="AF278" s="303">
        <f>+Japan!AF74</f>
        <v>106.10820859436905</v>
      </c>
      <c r="AG278" s="303">
        <f>+Japan!AG74</f>
        <v>111.20608829066218</v>
      </c>
      <c r="AH278" s="303">
        <f>+Japan!AH74</f>
        <v>116.24597855578781</v>
      </c>
      <c r="AI278" s="303">
        <f>+Japan!AI74</f>
        <v>121.30266158741208</v>
      </c>
      <c r="AJ278" s="303">
        <f>+Japan!AJ74</f>
        <v>126.41499214204018</v>
      </c>
      <c r="AK278" s="303">
        <f>+Japan!AK74</f>
        <v>131.60392806456889</v>
      </c>
      <c r="AL278" s="303">
        <f>+Japan!AL74</f>
        <v>136.88183533007737</v>
      </c>
      <c r="AM278" s="303">
        <f>+Japan!AM74</f>
        <v>142.25727910261304</v>
      </c>
      <c r="AN278" s="303">
        <f>+Japan!AN74</f>
        <v>147.73739049835598</v>
      </c>
      <c r="AO278" s="303">
        <f>+Japan!AO74</f>
        <v>153.32896442325696</v>
      </c>
      <c r="AP278" s="303">
        <f>+Japan!AP74</f>
        <v>159.03891492661759</v>
      </c>
      <c r="AQ278" s="303">
        <f>+Japan!AQ74</f>
        <v>164.87442073450183</v>
      </c>
      <c r="AR278" s="303">
        <f>+Japan!AR74</f>
        <v>170.84293311058042</v>
      </c>
      <c r="AS278" s="303">
        <f>+Japan!AS74</f>
        <v>176.95213196363909</v>
      </c>
      <c r="AT278" s="303">
        <f>+Japan!AT74</f>
        <v>183.20987073820194</v>
      </c>
      <c r="AU278" s="303">
        <f>+Japan!AU74</f>
        <v>189.62412738452437</v>
      </c>
      <c r="AV278" s="303">
        <f>+Japan!AV74</f>
        <v>196.20296726963784</v>
      </c>
      <c r="AW278" s="303">
        <f>+Japan!AW74</f>
        <v>202.95451861773915</v>
      </c>
      <c r="AX278" s="303">
        <f>+Japan!AX74</f>
        <v>209.88695891648956</v>
      </c>
      <c r="AY278" s="303">
        <f>+Japan!AY74</f>
        <v>217.00851008698771</v>
      </c>
      <c r="AZ278" s="303">
        <f>+Japan!AZ74</f>
        <v>224.3274402570662</v>
      </c>
      <c r="BA278" s="303">
        <f>+Japan!BA74</f>
        <v>231.85207028325939</v>
      </c>
      <c r="BB278" s="303">
        <f>+Japan!BB74</f>
        <v>239.59078353758144</v>
      </c>
      <c r="BC278" s="303">
        <f>+Japan!BC74</f>
        <v>247.55203782419147</v>
      </c>
      <c r="BD278" s="303">
        <f>+Japan!BD74</f>
        <v>255.74437858646826</v>
      </c>
      <c r="BE278" s="303">
        <f>+Japan!BE74</f>
        <v>264.1764528011895</v>
      </c>
      <c r="BF278" s="303">
        <f>+Japan!BF74</f>
        <v>272.85702313858968</v>
      </c>
      <c r="BG278" s="303">
        <f>+Japan!BG74</f>
        <v>281.79498210390238</v>
      </c>
      <c r="BH278" s="303">
        <f>+Japan!BH74</f>
        <v>290.9993659767826</v>
      </c>
      <c r="BI278" s="303">
        <f>+Japan!BI74</f>
        <v>300.47936843792951</v>
      </c>
      <c r="DR278" s="303"/>
    </row>
    <row r="279" spans="1:122" s="302" customFormat="1" ht="14.6">
      <c r="A279" s="302" t="s">
        <v>52</v>
      </c>
      <c r="B279" s="303">
        <f>+Russia!B74</f>
        <v>2.7871074321283404</v>
      </c>
      <c r="C279" s="303">
        <f>+Russia!C74</f>
        <v>4.2151952487706188</v>
      </c>
      <c r="D279" s="303">
        <f>+Russia!D74</f>
        <v>5.7125097840830943</v>
      </c>
      <c r="E279" s="303">
        <f>+Russia!E74</f>
        <v>7.0868285474883965</v>
      </c>
      <c r="F279" s="303">
        <f>+Russia!F74</f>
        <v>8.44538303380941</v>
      </c>
      <c r="G279" s="303">
        <f>+Russia!G74</f>
        <v>9.8738000022185073</v>
      </c>
      <c r="H279" s="303">
        <f>+Russia!H74</f>
        <v>11.351457400296871</v>
      </c>
      <c r="I279" s="303">
        <f>+Russia!I74</f>
        <v>12.808939616045521</v>
      </c>
      <c r="J279" s="303">
        <f>+Russia!J74</f>
        <v>14.252982119388264</v>
      </c>
      <c r="K279" s="303">
        <f>+Russia!K74</f>
        <v>15.689429357965018</v>
      </c>
      <c r="L279" s="303">
        <f>+Russia!L74</f>
        <v>17.616321506664018</v>
      </c>
      <c r="M279" s="303">
        <f>+Russia!M74</f>
        <v>20.100208249456241</v>
      </c>
      <c r="N279" s="303">
        <f>+Russia!N74</f>
        <v>23.375964343306379</v>
      </c>
      <c r="O279" s="303">
        <f>+Russia!O74</f>
        <v>26.515761942345168</v>
      </c>
      <c r="P279" s="303">
        <f>+Russia!P74</f>
        <v>29.612290279619899</v>
      </c>
      <c r="Q279" s="303">
        <f>+Russia!Q74</f>
        <v>32.721170242824954</v>
      </c>
      <c r="R279" s="303">
        <f>+Russia!R74</f>
        <v>35.873977468185558</v>
      </c>
      <c r="S279" s="303">
        <f>+Russia!S74</f>
        <v>39.087809043332143</v>
      </c>
      <c r="T279" s="303">
        <f>+Russia!T74</f>
        <v>42.371511888765269</v>
      </c>
      <c r="U279" s="303">
        <f>+Russia!U74</f>
        <v>45.729525978572489</v>
      </c>
      <c r="V279" s="303">
        <f>+Russia!V74</f>
        <v>49.164189827945918</v>
      </c>
      <c r="W279" s="303">
        <f>+Russia!W74</f>
        <v>52.637558305647516</v>
      </c>
      <c r="X279" s="303">
        <f>+Russia!X74</f>
        <v>56.120982019370956</v>
      </c>
      <c r="Y279" s="303">
        <f>+Russia!Y74</f>
        <v>59.635991643948792</v>
      </c>
      <c r="Z279" s="303">
        <f>+Russia!Z74</f>
        <v>63.19602193584673</v>
      </c>
      <c r="AA279" s="303">
        <f>+Russia!AA74</f>
        <v>66.810512452924741</v>
      </c>
      <c r="AB279" s="303">
        <f>+Russia!AB74</f>
        <v>70.489057558677302</v>
      </c>
      <c r="AC279" s="303">
        <f>+Russia!AC74</f>
        <v>74.240810523287138</v>
      </c>
      <c r="AD279" s="303">
        <f>+Russia!AD74</f>
        <v>78.190555900360565</v>
      </c>
      <c r="AE279" s="303">
        <f>+Russia!AE74</f>
        <v>82.328929404050271</v>
      </c>
      <c r="AF279" s="303">
        <f>+Russia!AF74</f>
        <v>86.644069122919873</v>
      </c>
      <c r="AG279" s="303">
        <f>+Russia!AG74</f>
        <v>91.007168740335672</v>
      </c>
      <c r="AH279" s="303">
        <f>+Russia!AH74</f>
        <v>95.326273060378526</v>
      </c>
      <c r="AI279" s="303">
        <f>+Russia!AI74</f>
        <v>99.659776426939544</v>
      </c>
      <c r="AJ279" s="303">
        <f>+Russia!AJ74</f>
        <v>104.03972071230395</v>
      </c>
      <c r="AK279" s="303">
        <f>+Russia!AK74</f>
        <v>108.48448147017106</v>
      </c>
      <c r="AL279" s="303">
        <f>+Russia!AL74</f>
        <v>113.00558839323682</v>
      </c>
      <c r="AM279" s="303">
        <f>+Russia!AM74</f>
        <v>117.61132917218691</v>
      </c>
      <c r="AN279" s="303">
        <f>+Russia!AN74</f>
        <v>122.30859616566323</v>
      </c>
      <c r="AO279" s="303">
        <f>+Russia!AO74</f>
        <v>127.10379318778104</v>
      </c>
      <c r="AP279" s="303">
        <f>+Russia!AP74</f>
        <v>132.00325215081108</v>
      </c>
      <c r="AQ279" s="303">
        <f>+Russia!AQ74</f>
        <v>137.01340280810425</v>
      </c>
      <c r="AR279" s="303">
        <f>+Russia!AR74</f>
        <v>142.14082454294288</v>
      </c>
      <c r="AS279" s="303">
        <f>+Russia!AS74</f>
        <v>147.39224677941431</v>
      </c>
      <c r="AT279" s="303">
        <f>+Russia!AT74</f>
        <v>152.77453110481846</v>
      </c>
      <c r="AU279" s="303">
        <f>+Russia!AU74</f>
        <v>158.29465057764332</v>
      </c>
      <c r="AV279" s="303">
        <f>+Russia!AV74</f>
        <v>163.95967268486999</v>
      </c>
      <c r="AW279" s="303">
        <f>+Russia!AW74</f>
        <v>169.77674799246256</v>
      </c>
      <c r="AX279" s="303">
        <f>+Russia!AX74</f>
        <v>175.75310450999075</v>
      </c>
      <c r="AY279" s="303">
        <f>+Russia!AY74</f>
        <v>181.89604698212992</v>
      </c>
      <c r="AZ279" s="303">
        <f>+Russia!AZ74</f>
        <v>188.21296009960508</v>
      </c>
      <c r="BA279" s="303">
        <f>+Russia!BA74</f>
        <v>194.71131466522138</v>
      </c>
      <c r="BB279" s="303">
        <f>+Russia!BB74</f>
        <v>201.39867589395953</v>
      </c>
      <c r="BC279" s="303">
        <f>+Russia!BC74</f>
        <v>208.2827131919079</v>
      </c>
      <c r="BD279" s="303">
        <f>+Russia!BD74</f>
        <v>215.37121091303467</v>
      </c>
      <c r="BE279" s="303">
        <f>+Russia!BE74</f>
        <v>222.67207972322615</v>
      </c>
      <c r="BF279" s="303">
        <f>+Russia!BF74</f>
        <v>230.19336830558947</v>
      </c>
      <c r="BG279" s="303">
        <f>+Russia!BG74</f>
        <v>237.94327522207098</v>
      </c>
      <c r="BH279" s="303">
        <f>+Russia!BH74</f>
        <v>245.93016080775362</v>
      </c>
      <c r="BI279" s="303">
        <f>+Russia!BI74</f>
        <v>254.16255901970359</v>
      </c>
      <c r="DR279" s="303"/>
    </row>
    <row r="280" spans="1:122" s="302" customFormat="1" ht="14.6">
      <c r="A280" s="302" t="s">
        <v>53</v>
      </c>
      <c r="B280" s="303">
        <f>+Eurasia!B74</f>
        <v>1.3624722059165122</v>
      </c>
      <c r="C280" s="303">
        <f>+Eurasia!C74</f>
        <v>2.0480094521291439</v>
      </c>
      <c r="D280" s="303">
        <f>+Eurasia!D74</f>
        <v>3.1793703488125873</v>
      </c>
      <c r="E280" s="303">
        <f>+Eurasia!E74</f>
        <v>4.4531279170222371</v>
      </c>
      <c r="F280" s="303">
        <f>+Eurasia!F74</f>
        <v>5.8780271243015756</v>
      </c>
      <c r="G280" s="303">
        <f>+Eurasia!G74</f>
        <v>7.4637318775877368</v>
      </c>
      <c r="H280" s="303">
        <f>+Eurasia!H74</f>
        <v>9.2212375871165158</v>
      </c>
      <c r="I280" s="303">
        <f>+Eurasia!I74</f>
        <v>11.121448718175849</v>
      </c>
      <c r="J280" s="303">
        <f>+Eurasia!J74</f>
        <v>13.161779948470093</v>
      </c>
      <c r="K280" s="303">
        <f>+Eurasia!K74</f>
        <v>15.340459916397194</v>
      </c>
      <c r="L280" s="303">
        <f>+Eurasia!L74</f>
        <v>17.949893029806798</v>
      </c>
      <c r="M280" s="303">
        <f>+Eurasia!M74</f>
        <v>21.065080092964013</v>
      </c>
      <c r="N280" s="303">
        <f>+Eurasia!N74</f>
        <v>24.829554682664494</v>
      </c>
      <c r="O280" s="303">
        <f>+Eurasia!O74</f>
        <v>28.635514598515037</v>
      </c>
      <c r="P280" s="303">
        <f>+Eurasia!P74</f>
        <v>32.520829988762713</v>
      </c>
      <c r="Q280" s="303">
        <f>+Eurasia!Q74</f>
        <v>36.501603273609078</v>
      </c>
      <c r="R280" s="303">
        <f>+Eurasia!R74</f>
        <v>40.580275465579064</v>
      </c>
      <c r="S280" s="303">
        <f>+Eurasia!S74</f>
        <v>44.751550174839551</v>
      </c>
      <c r="T280" s="303">
        <f>+Eurasia!T74</f>
        <v>49.006338833655342</v>
      </c>
      <c r="U280" s="303">
        <f>+Eurasia!U74</f>
        <v>53.334267205037506</v>
      </c>
      <c r="V280" s="303">
        <f>+Eurasia!V74</f>
        <v>57.725217090563092</v>
      </c>
      <c r="W280" s="303">
        <f>+Eurasia!W74</f>
        <v>62.248807127524074</v>
      </c>
      <c r="X280" s="303">
        <f>+Eurasia!X74</f>
        <v>66.958929222053712</v>
      </c>
      <c r="Y280" s="303">
        <f>+Eurasia!Y74</f>
        <v>71.811594540832616</v>
      </c>
      <c r="Z280" s="303">
        <f>+Eurasia!Z74</f>
        <v>76.781536027310935</v>
      </c>
      <c r="AA280" s="303">
        <f>+Eurasia!AA74</f>
        <v>81.855446432780241</v>
      </c>
      <c r="AB280" s="303">
        <f>+Eurasia!AB74</f>
        <v>87.030944576969773</v>
      </c>
      <c r="AC280" s="303">
        <f>+Eurasia!AC74</f>
        <v>92.332247099464624</v>
      </c>
      <c r="AD280" s="303">
        <f>+Eurasia!AD74</f>
        <v>97.888543908115835</v>
      </c>
      <c r="AE280" s="303">
        <f>+Eurasia!AE74</f>
        <v>103.6991208738513</v>
      </c>
      <c r="AF280" s="303">
        <f>+Eurasia!AF74</f>
        <v>109.75112628432325</v>
      </c>
      <c r="AG280" s="303">
        <f>+Eurasia!AG74</f>
        <v>115.88294269083966</v>
      </c>
      <c r="AH280" s="303">
        <f>+Eurasia!AH74</f>
        <v>121.97514563413911</v>
      </c>
      <c r="AI280" s="303">
        <f>+Eurasia!AI74</f>
        <v>128.09502118494572</v>
      </c>
      <c r="AJ280" s="303">
        <f>+Eurasia!AJ74</f>
        <v>134.27886509438883</v>
      </c>
      <c r="AK280" s="303">
        <f>+Eurasia!AK74</f>
        <v>140.54728563707289</v>
      </c>
      <c r="AL280" s="303">
        <f>+Eurasia!AL74</f>
        <v>146.91337306802384</v>
      </c>
      <c r="AM280" s="303">
        <f>+Eurasia!AM74</f>
        <v>153.38695286038796</v>
      </c>
      <c r="AN280" s="303">
        <f>+Eurasia!AN74</f>
        <v>159.97670896033387</v>
      </c>
      <c r="AO280" s="303">
        <f>+Eurasia!AO74</f>
        <v>166.69117728010161</v>
      </c>
      <c r="AP280" s="303">
        <f>+Eurasia!AP74</f>
        <v>173.53915897086742</v>
      </c>
      <c r="AQ280" s="303">
        <f>+Eurasia!AQ74</f>
        <v>180.52984951755047</v>
      </c>
      <c r="AR280" s="303">
        <f>+Eurasia!AR74</f>
        <v>187.67283932834866</v>
      </c>
      <c r="AS280" s="303">
        <f>+Eurasia!AS74</f>
        <v>194.97806498955737</v>
      </c>
      <c r="AT280" s="303">
        <f>+Eurasia!AT74</f>
        <v>202.45574943531611</v>
      </c>
      <c r="AU280" s="303">
        <f>+Eurasia!AU74</f>
        <v>210.11634792412804</v>
      </c>
      <c r="AV280" s="303">
        <f>+Eurasia!AV74</f>
        <v>217.97050595165121</v>
      </c>
      <c r="AW280" s="303">
        <f>+Eurasia!AW74</f>
        <v>226.02903009840429</v>
      </c>
      <c r="AX280" s="303">
        <f>+Eurasia!AX74</f>
        <v>234.30287059824622</v>
      </c>
      <c r="AY280" s="303">
        <f>+Eurasia!AY74</f>
        <v>242.80311365778442</v>
      </c>
      <c r="AZ280" s="303">
        <f>+Eurasia!AZ74</f>
        <v>251.54098148668584</v>
      </c>
      <c r="BA280" s="303">
        <f>+Eurasia!BA74</f>
        <v>260.52783821738331</v>
      </c>
      <c r="BB280" s="303">
        <f>+Eurasia!BB74</f>
        <v>269.77520020364966</v>
      </c>
      <c r="BC280" s="303">
        <f>+Eurasia!BC74</f>
        <v>279.29474949989924</v>
      </c>
      <c r="BD280" s="303">
        <f>+Eurasia!BD74</f>
        <v>289.0983495995082</v>
      </c>
      <c r="BE280" s="303">
        <f>+Eurasia!BE74</f>
        <v>299.19806273984125</v>
      </c>
      <c r="BF280" s="303">
        <f>+Eurasia!BF74</f>
        <v>309.60616826492787</v>
      </c>
      <c r="BG280" s="303">
        <f>+Eurasia!BG74</f>
        <v>320.33518167956595</v>
      </c>
      <c r="BH280" s="303">
        <f>+Eurasia!BH74</f>
        <v>331.39787413801412</v>
      </c>
      <c r="BI280" s="303">
        <f>+Eurasia!BI74</f>
        <v>342.80729219309069</v>
      </c>
      <c r="DR280" s="303"/>
    </row>
    <row r="281" spans="1:122" s="302" customFormat="1" ht="14.6">
      <c r="A281" s="302" t="s">
        <v>54</v>
      </c>
      <c r="B281" s="303">
        <f>+China!B74</f>
        <v>9.2609350350421433</v>
      </c>
      <c r="C281" s="303">
        <f>+China!C74</f>
        <v>22.244198676084295</v>
      </c>
      <c r="D281" s="303">
        <f>+China!D74</f>
        <v>34.70170593942327</v>
      </c>
      <c r="E281" s="303">
        <f>+China!E74</f>
        <v>48.186554193078635</v>
      </c>
      <c r="F281" s="303">
        <f>+China!F74</f>
        <v>62.377955453263212</v>
      </c>
      <c r="G281" s="303">
        <f>+China!G74</f>
        <v>77.285967922318022</v>
      </c>
      <c r="H281" s="303">
        <f>+China!H74</f>
        <v>93.549769280193331</v>
      </c>
      <c r="I281" s="303">
        <f>+China!I74</f>
        <v>110.63762659621096</v>
      </c>
      <c r="J281" s="303">
        <f>+China!J74</f>
        <v>128.44695231712393</v>
      </c>
      <c r="K281" s="303">
        <f>+China!K74</f>
        <v>146.66282155141016</v>
      </c>
      <c r="L281" s="303">
        <f>+China!L74</f>
        <v>168.37991763660091</v>
      </c>
      <c r="M281" s="303">
        <f>+China!M74</f>
        <v>196.27144715972622</v>
      </c>
      <c r="N281" s="303">
        <f>+China!N74</f>
        <v>220.57377777385534</v>
      </c>
      <c r="O281" s="303">
        <f>+China!O74</f>
        <v>246.24705935137115</v>
      </c>
      <c r="P281" s="303">
        <f>+China!P74</f>
        <v>272.75318288067643</v>
      </c>
      <c r="Q281" s="303">
        <f>+China!Q74</f>
        <v>299.64956824280733</v>
      </c>
      <c r="R281" s="303">
        <f>+China!R74</f>
        <v>326.57384942746324</v>
      </c>
      <c r="S281" s="303">
        <f>+China!S74</f>
        <v>353.22138286425002</v>
      </c>
      <c r="T281" s="303">
        <f>+China!T74</f>
        <v>379.33196379903461</v>
      </c>
      <c r="U281" s="303">
        <f>+China!U74</f>
        <v>404.68184236891329</v>
      </c>
      <c r="V281" s="303">
        <f>+China!V74</f>
        <v>429.07876514426107</v>
      </c>
      <c r="W281" s="303">
        <f>+China!W74</f>
        <v>452.90793408784782</v>
      </c>
      <c r="X281" s="303">
        <f>+China!X74</f>
        <v>476.39143453088377</v>
      </c>
      <c r="Y281" s="303">
        <f>+China!Y74</f>
        <v>499.06149372611839</v>
      </c>
      <c r="Z281" s="303">
        <f>+China!Z74</f>
        <v>520.62448669875971</v>
      </c>
      <c r="AA281" s="303">
        <f>+China!AA74</f>
        <v>540.88295449549946</v>
      </c>
      <c r="AB281" s="303">
        <f>+China!AB74</f>
        <v>559.72676777654237</v>
      </c>
      <c r="AC281" s="303">
        <f>+China!AC74</f>
        <v>577.21091276475431</v>
      </c>
      <c r="AD281" s="303">
        <f>+China!AD74</f>
        <v>594.41864628762005</v>
      </c>
      <c r="AE281" s="303">
        <f>+China!AE74</f>
        <v>611.33750485305632</v>
      </c>
      <c r="AF281" s="303">
        <f>+China!AF74</f>
        <v>627.884545747836</v>
      </c>
      <c r="AG281" s="303">
        <f>+China!AG74</f>
        <v>642.94805201976919</v>
      </c>
      <c r="AH281" s="303">
        <f>+China!AH74</f>
        <v>655.9167748343707</v>
      </c>
      <c r="AI281" s="303">
        <f>+China!AI74</f>
        <v>667.4738394479175</v>
      </c>
      <c r="AJ281" s="303">
        <f>+China!AJ74</f>
        <v>677.90184869365362</v>
      </c>
      <c r="AK281" s="303">
        <f>+China!AK74</f>
        <v>687.33552810317224</v>
      </c>
      <c r="AL281" s="303">
        <f>+China!AL74</f>
        <v>695.83904539360719</v>
      </c>
      <c r="AM281" s="303">
        <f>+China!AM74</f>
        <v>703.44299873437922</v>
      </c>
      <c r="AN281" s="303">
        <f>+China!AN74</f>
        <v>710.16259198923944</v>
      </c>
      <c r="AO281" s="303">
        <f>+China!AO74</f>
        <v>716.00636291670264</v>
      </c>
      <c r="AP281" s="303">
        <f>+China!AP74</f>
        <v>720.98026854442446</v>
      </c>
      <c r="AQ281" s="303">
        <f>+China!AQ74</f>
        <v>725.08958510585023</v>
      </c>
      <c r="AR281" s="303">
        <f>+China!AR74</f>
        <v>728.33985402024928</v>
      </c>
      <c r="AS281" s="303">
        <f>+China!AS74</f>
        <v>730.73747550696066</v>
      </c>
      <c r="AT281" s="303">
        <f>+China!AT74</f>
        <v>732.29023492069143</v>
      </c>
      <c r="AU281" s="303">
        <f>+China!AU74</f>
        <v>733.00789226485142</v>
      </c>
      <c r="AV281" s="303">
        <f>+China!AV74</f>
        <v>732.90289255421419</v>
      </c>
      <c r="AW281" s="303">
        <f>+China!AW74</f>
        <v>731.99122219231663</v>
      </c>
      <c r="AX281" s="303">
        <f>+China!AX74</f>
        <v>730.29342314835696</v>
      </c>
      <c r="AY281" s="303">
        <f>+China!AY74</f>
        <v>727.8357719937128</v>
      </c>
      <c r="AZ281" s="303">
        <f>+China!AZ74</f>
        <v>724.65162985926429</v>
      </c>
      <c r="BA281" s="303">
        <f>+China!BA74</f>
        <v>720.78297004877311</v>
      </c>
      <c r="BB281" s="303">
        <f>+China!BB74</f>
        <v>716.28209189046993</v>
      </c>
      <c r="BC281" s="303">
        <f>+China!BC74</f>
        <v>711.21353286861915</v>
      </c>
      <c r="BD281" s="303">
        <f>+China!BD74</f>
        <v>705.65619729774403</v>
      </c>
      <c r="BE281" s="303">
        <f>+China!BE74</f>
        <v>699.70573061595837</v>
      </c>
      <c r="BF281" s="303">
        <f>+China!BF74</f>
        <v>693.47718638792571</v>
      </c>
      <c r="BG281" s="303">
        <f>+China!BG74</f>
        <v>687.10806187728303</v>
      </c>
      <c r="BH281" s="303">
        <f>+China!BH74</f>
        <v>680.76182231980329</v>
      </c>
      <c r="BI281" s="303">
        <f>+China!BI74</f>
        <v>674.63210007972179</v>
      </c>
      <c r="DR281" s="303"/>
    </row>
    <row r="282" spans="1:122" s="302" customFormat="1" ht="14.6">
      <c r="A282" s="302" t="s">
        <v>55</v>
      </c>
      <c r="B282" s="303">
        <f>+India!B74</f>
        <v>4.1191882823091737</v>
      </c>
      <c r="C282" s="303">
        <f>+India!C74</f>
        <v>8.5985768584690909</v>
      </c>
      <c r="D282" s="303">
        <f>+India!D74</f>
        <v>15.284539207214246</v>
      </c>
      <c r="E282" s="303">
        <f>+India!E74</f>
        <v>23.971948453462097</v>
      </c>
      <c r="F282" s="303">
        <f>+India!F74</f>
        <v>34.790931047369419</v>
      </c>
      <c r="G282" s="303">
        <f>+India!G74</f>
        <v>47.26711557929832</v>
      </c>
      <c r="H282" s="303">
        <f>+India!H74</f>
        <v>61.403534841053798</v>
      </c>
      <c r="I282" s="303">
        <f>+India!I74</f>
        <v>77.629728657405593</v>
      </c>
      <c r="J282" s="303">
        <f>+India!J74</f>
        <v>96.033747707443325</v>
      </c>
      <c r="K282" s="303">
        <f>+India!K74</f>
        <v>116.70250908541043</v>
      </c>
      <c r="L282" s="303">
        <f>+India!L74</f>
        <v>139.66819162140894</v>
      </c>
      <c r="M282" s="303">
        <f>+India!M74</f>
        <v>164.96210017077675</v>
      </c>
      <c r="N282" s="303">
        <f>+India!N74</f>
        <v>193.13120977606124</v>
      </c>
      <c r="O282" s="303">
        <f>+India!O74</f>
        <v>222.13073838206765</v>
      </c>
      <c r="P282" s="303">
        <f>+India!P74</f>
        <v>251.89359824971052</v>
      </c>
      <c r="Q282" s="303">
        <f>+India!Q74</f>
        <v>282.27467288608239</v>
      </c>
      <c r="R282" s="303">
        <f>+India!R74</f>
        <v>313.08737112914463</v>
      </c>
      <c r="S282" s="303">
        <f>+India!S74</f>
        <v>344.12945516648261</v>
      </c>
      <c r="T282" s="303">
        <f>+India!T74</f>
        <v>375.2002590645269</v>
      </c>
      <c r="U282" s="303">
        <f>+India!U74</f>
        <v>406.11166250452072</v>
      </c>
      <c r="V282" s="303">
        <f>+India!V74</f>
        <v>436.69474020333735</v>
      </c>
      <c r="W282" s="303">
        <f>+India!W74</f>
        <v>468.58696950628217</v>
      </c>
      <c r="X282" s="303">
        <f>+India!X74</f>
        <v>503.02450202610896</v>
      </c>
      <c r="Y282" s="303">
        <f>+India!Y74</f>
        <v>538.99693334704568</v>
      </c>
      <c r="Z282" s="303">
        <f>+India!Z74</f>
        <v>575.90022029375223</v>
      </c>
      <c r="AA282" s="303">
        <f>+India!AA74</f>
        <v>613.37103156351145</v>
      </c>
      <c r="AB282" s="303">
        <f>+India!AB74</f>
        <v>651.23394300794223</v>
      </c>
      <c r="AC282" s="303">
        <f>+India!AC74</f>
        <v>689.63662070702094</v>
      </c>
      <c r="AD282" s="303">
        <f>+India!AD74</f>
        <v>730.10394386103053</v>
      </c>
      <c r="AE282" s="303">
        <f>+India!AE74</f>
        <v>772.54303932215055</v>
      </c>
      <c r="AF282" s="303">
        <f>+India!AF74</f>
        <v>816.72462090692113</v>
      </c>
      <c r="AG282" s="303">
        <f>+India!AG74</f>
        <v>861.36697017097742</v>
      </c>
      <c r="AH282" s="303">
        <f>+India!AH74</f>
        <v>905.50316002996681</v>
      </c>
      <c r="AI282" s="303">
        <f>+India!AI74</f>
        <v>949.49021029403571</v>
      </c>
      <c r="AJ282" s="303">
        <f>+India!AJ74</f>
        <v>993.47774326703347</v>
      </c>
      <c r="AK282" s="303">
        <f>+India!AK74</f>
        <v>1037.5236377513882</v>
      </c>
      <c r="AL282" s="303">
        <f>+India!AL74</f>
        <v>1081.6487903361988</v>
      </c>
      <c r="AM282" s="303">
        <f>+India!AM74</f>
        <v>1125.8636297718629</v>
      </c>
      <c r="AN282" s="303">
        <f>+India!AN74</f>
        <v>1170.1797288898256</v>
      </c>
      <c r="AO282" s="303">
        <f>+India!AO74</f>
        <v>1214.6138744993796</v>
      </c>
      <c r="AP282" s="303">
        <f>+India!AP74</f>
        <v>1259.1885611614825</v>
      </c>
      <c r="AQ282" s="303">
        <f>+India!AQ74</f>
        <v>1303.9309793330858</v>
      </c>
      <c r="AR282" s="303">
        <f>+India!AR74</f>
        <v>1348.8715316530929</v>
      </c>
      <c r="AS282" s="303">
        <f>+India!AS74</f>
        <v>1394.0423576747783</v>
      </c>
      <c r="AT282" s="303">
        <f>+India!AT74</f>
        <v>1439.4760612473501</v>
      </c>
      <c r="AU282" s="303">
        <f>+India!AU74</f>
        <v>1485.2046937174505</v>
      </c>
      <c r="AV282" s="303">
        <f>+India!AV74</f>
        <v>1531.2589818906627</v>
      </c>
      <c r="AW282" s="303">
        <f>+India!AW74</f>
        <v>1577.667764769523</v>
      </c>
      <c r="AX282" s="303">
        <f>+India!AX74</f>
        <v>1624.4575972793982</v>
      </c>
      <c r="AY282" s="303">
        <f>+India!AY74</f>
        <v>1671.6524819115464</v>
      </c>
      <c r="AZ282" s="303">
        <f>+India!AZ74</f>
        <v>1719.2736950888038</v>
      </c>
      <c r="BA282" s="303">
        <f>+India!BA74</f>
        <v>1767.3396815221413</v>
      </c>
      <c r="BB282" s="303">
        <f>+India!BB74</f>
        <v>1815.8659957567136</v>
      </c>
      <c r="BC282" s="303">
        <f>+India!BC74</f>
        <v>1864.8652751116047</v>
      </c>
      <c r="BD282" s="303">
        <f>+India!BD74</f>
        <v>1914.3472322486398</v>
      </c>
      <c r="BE282" s="303">
        <f>+India!BE74</f>
        <v>1964.3186587579125</v>
      </c>
      <c r="BF282" s="303">
        <f>+India!BF74</f>
        <v>2014.7834335640662</v>
      </c>
      <c r="BG282" s="303">
        <f>+India!BG74</f>
        <v>2065.7425317831871</v>
      </c>
      <c r="BH282" s="303">
        <f>+India!BH74</f>
        <v>2117.1940310245664</v>
      </c>
      <c r="BI282" s="303">
        <f>+India!BI74</f>
        <v>2169.1331131419633</v>
      </c>
      <c r="DR282" s="303"/>
    </row>
    <row r="283" spans="1:122" s="302" customFormat="1" ht="14.6">
      <c r="A283" s="302" t="s">
        <v>56</v>
      </c>
      <c r="B283" s="303">
        <f>+MidEast!B74</f>
        <v>5.4160684888199055</v>
      </c>
      <c r="C283" s="303">
        <f>+MidEast!C74</f>
        <v>10.802093009089035</v>
      </c>
      <c r="D283" s="303">
        <f>+MidEast!D74</f>
        <v>18.12667308553803</v>
      </c>
      <c r="E283" s="303">
        <f>+MidEast!E74</f>
        <v>27.145241550223655</v>
      </c>
      <c r="F283" s="303">
        <f>+MidEast!F74</f>
        <v>37.825452556783738</v>
      </c>
      <c r="G283" s="303">
        <f>+MidEast!G74</f>
        <v>49.550430534941327</v>
      </c>
      <c r="H283" s="303">
        <f>+MidEast!H74</f>
        <v>62.558065568739238</v>
      </c>
      <c r="I283" s="303">
        <f>+MidEast!I74</f>
        <v>77.416263155741831</v>
      </c>
      <c r="J283" s="303">
        <f>+MidEast!J74</f>
        <v>94.350553529179678</v>
      </c>
      <c r="K283" s="303">
        <f>+MidEast!K74</f>
        <v>113.60525530939958</v>
      </c>
      <c r="L283" s="303">
        <f>+MidEast!L74</f>
        <v>132.41550837013796</v>
      </c>
      <c r="M283" s="303">
        <f>+MidEast!M74</f>
        <v>148.82741861981191</v>
      </c>
      <c r="N283" s="303">
        <f>+MidEast!N74</f>
        <v>170.24583335657746</v>
      </c>
      <c r="O283" s="303">
        <f>+MidEast!O74</f>
        <v>190.00530828334666</v>
      </c>
      <c r="P283" s="303">
        <f>+MidEast!P74</f>
        <v>208.72280473737777</v>
      </c>
      <c r="Q283" s="303">
        <f>+MidEast!Q74</f>
        <v>226.7510783865792</v>
      </c>
      <c r="R283" s="303">
        <f>+MidEast!R74</f>
        <v>244.27444427462163</v>
      </c>
      <c r="S283" s="303">
        <f>+MidEast!S74</f>
        <v>261.37942196665369</v>
      </c>
      <c r="T283" s="303">
        <f>+MidEast!T74</f>
        <v>278.09962482922799</v>
      </c>
      <c r="U283" s="303">
        <f>+MidEast!U74</f>
        <v>294.44275992875066</v>
      </c>
      <c r="V283" s="303">
        <f>+MidEast!V74</f>
        <v>310.40629579513876</v>
      </c>
      <c r="W283" s="303">
        <f>+MidEast!W74</f>
        <v>327.13739208092244</v>
      </c>
      <c r="X283" s="303">
        <f>+MidEast!X74</f>
        <v>345.44762556738044</v>
      </c>
      <c r="Y283" s="303">
        <f>+MidEast!Y74</f>
        <v>364.69582262172997</v>
      </c>
      <c r="Z283" s="303">
        <f>+MidEast!Z74</f>
        <v>384.52933993372926</v>
      </c>
      <c r="AA283" s="303">
        <f>+MidEast!AA74</f>
        <v>404.7599369444373</v>
      </c>
      <c r="AB283" s="303">
        <f>+MidEast!AB74</f>
        <v>425.31905150112061</v>
      </c>
      <c r="AC283" s="303">
        <f>+MidEast!AC74</f>
        <v>446.26045363201638</v>
      </c>
      <c r="AD283" s="303">
        <f>+MidEast!AD74</f>
        <v>468.60878740769317</v>
      </c>
      <c r="AE283" s="303">
        <f>+MidEast!AE74</f>
        <v>492.27852112239862</v>
      </c>
      <c r="AF283" s="303">
        <f>+MidEast!AF74</f>
        <v>517.13611780745282</v>
      </c>
      <c r="AG283" s="303">
        <f>+MidEast!AG74</f>
        <v>542.45316840243174</v>
      </c>
      <c r="AH283" s="303">
        <f>+MidEast!AH74</f>
        <v>567.69953404370438</v>
      </c>
      <c r="AI283" s="303">
        <f>+MidEast!AI74</f>
        <v>593.11232805641498</v>
      </c>
      <c r="AJ283" s="303">
        <f>+MidEast!AJ74</f>
        <v>618.80319289788486</v>
      </c>
      <c r="AK283" s="303">
        <f>+MidEast!AK74</f>
        <v>644.82756616044014</v>
      </c>
      <c r="AL283" s="303">
        <f>+MidEast!AL74</f>
        <v>671.21741540584981</v>
      </c>
      <c r="AM283" s="303">
        <f>+MidEast!AM74</f>
        <v>697.99723779184274</v>
      </c>
      <c r="AN283" s="303">
        <f>+MidEast!AN74</f>
        <v>725.19127088498669</v>
      </c>
      <c r="AO283" s="303">
        <f>+MidEast!AO74</f>
        <v>752.82625692961722</v>
      </c>
      <c r="AP283" s="303">
        <f>+MidEast!AP74</f>
        <v>780.93208304410405</v>
      </c>
      <c r="AQ283" s="303">
        <f>+MidEast!AQ74</f>
        <v>809.54150384463378</v>
      </c>
      <c r="AR283" s="303">
        <f>+MidEast!AR74</f>
        <v>838.68954822516332</v>
      </c>
      <c r="AS283" s="303">
        <f>+MidEast!AS74</f>
        <v>868.41289165700334</v>
      </c>
      <c r="AT283" s="303">
        <f>+MidEast!AT74</f>
        <v>898.74931070687035</v>
      </c>
      <c r="AU283" s="303">
        <f>+MidEast!AU74</f>
        <v>929.73725549147048</v>
      </c>
      <c r="AV283" s="303">
        <f>+MidEast!AV74</f>
        <v>961.415538745351</v>
      </c>
      <c r="AW283" s="303">
        <f>+MidEast!AW74</f>
        <v>993.82312547952904</v>
      </c>
      <c r="AX283" s="303">
        <f>+MidEast!AX74</f>
        <v>1026.9990033348347</v>
      </c>
      <c r="AY283" s="303">
        <f>+MidEast!AY74</f>
        <v>1060.9821146943825</v>
      </c>
      <c r="AZ283" s="303">
        <f>+MidEast!AZ74</f>
        <v>1095.8113344028707</v>
      </c>
      <c r="BA283" s="303">
        <f>+MidEast!BA74</f>
        <v>1131.5254801111128</v>
      </c>
      <c r="BB283" s="303">
        <f>+MidEast!BB74</f>
        <v>1168.1633451987177</v>
      </c>
      <c r="BC283" s="303">
        <f>+MidEast!BC74</f>
        <v>1205.7637467052637</v>
      </c>
      <c r="BD283" s="303">
        <f>+MidEast!BD74</f>
        <v>1244.3655826881532</v>
      </c>
      <c r="BE283" s="303">
        <f>+MidEast!BE74</f>
        <v>1284.0078949704334</v>
      </c>
      <c r="BF283" s="303">
        <f>+MidEast!BF74</f>
        <v>1324.7299344168493</v>
      </c>
      <c r="BG283" s="303">
        <f>+MidEast!BG74</f>
        <v>1366.5712267554784</v>
      </c>
      <c r="BH283" s="303">
        <f>+MidEast!BH74</f>
        <v>1409.5716376110445</v>
      </c>
      <c r="BI283" s="303">
        <f>+MidEast!BI74</f>
        <v>1453.7714358889004</v>
      </c>
      <c r="DR283" s="303"/>
    </row>
    <row r="284" spans="1:122" s="302" customFormat="1" ht="14.6">
      <c r="A284" s="302" t="s">
        <v>57</v>
      </c>
      <c r="B284" s="303">
        <f>+Africa!B74</f>
        <v>2.1347524454330222</v>
      </c>
      <c r="C284" s="303">
        <f>+Africa!C74</f>
        <v>4.6022841639085659</v>
      </c>
      <c r="D284" s="303">
        <f>+Africa!D74</f>
        <v>9.017791027933681</v>
      </c>
      <c r="E284" s="303">
        <f>+Africa!E74</f>
        <v>15.62504980909198</v>
      </c>
      <c r="F284" s="303">
        <f>+Africa!F74</f>
        <v>24.912871515682284</v>
      </c>
      <c r="G284" s="303">
        <f>+Africa!G74</f>
        <v>36.341033663187481</v>
      </c>
      <c r="H284" s="303">
        <f>+Africa!H74</f>
        <v>49.738510176137524</v>
      </c>
      <c r="I284" s="303">
        <f>+Africa!I74</f>
        <v>66.167826884622286</v>
      </c>
      <c r="J284" s="303">
        <f>+Africa!J74</f>
        <v>86.00920472658693</v>
      </c>
      <c r="K284" s="303">
        <f>+Africa!K74</f>
        <v>109.63321024550105</v>
      </c>
      <c r="L284" s="303">
        <f>+Africa!L74</f>
        <v>133.76422858327507</v>
      </c>
      <c r="M284" s="303">
        <f>+Africa!M74</f>
        <v>157.04169516331936</v>
      </c>
      <c r="N284" s="303">
        <f>+Africa!N74</f>
        <v>180.4515789843862</v>
      </c>
      <c r="O284" s="303">
        <f>+Africa!O74</f>
        <v>204.58223632417511</v>
      </c>
      <c r="P284" s="303">
        <f>+Africa!P74</f>
        <v>229.07723420036004</v>
      </c>
      <c r="Q284" s="303">
        <f>+Africa!Q74</f>
        <v>253.60164948413785</v>
      </c>
      <c r="R284" s="303">
        <f>+Africa!R74</f>
        <v>277.8507890125415</v>
      </c>
      <c r="S284" s="303">
        <f>+Africa!S74</f>
        <v>301.55534488732883</v>
      </c>
      <c r="T284" s="303">
        <f>+Africa!T74</f>
        <v>324.48457072279439</v>
      </c>
      <c r="U284" s="303">
        <f>+Africa!U74</f>
        <v>346.44763901353235</v>
      </c>
      <c r="V284" s="303">
        <f>+Africa!V74</f>
        <v>367.29349927385249</v>
      </c>
      <c r="W284" s="303">
        <f>+Africa!W74</f>
        <v>388.41956653715249</v>
      </c>
      <c r="X284" s="303">
        <f>+Africa!X74</f>
        <v>410.79744907525003</v>
      </c>
      <c r="Y284" s="303">
        <f>+Africa!Y74</f>
        <v>435.53132369660455</v>
      </c>
      <c r="Z284" s="303">
        <f>+Africa!Z74</f>
        <v>461.37504916658156</v>
      </c>
      <c r="AA284" s="303">
        <f>+Africa!AA74</f>
        <v>487.63221594338097</v>
      </c>
      <c r="AB284" s="303">
        <f>+Africa!AB74</f>
        <v>513.94512846167072</v>
      </c>
      <c r="AC284" s="303">
        <f>+Africa!AC74</f>
        <v>540.50464294141534</v>
      </c>
      <c r="AD284" s="303">
        <f>+Africa!AD74</f>
        <v>568.40500994341005</v>
      </c>
      <c r="AE284" s="303">
        <f>+Africa!AE74</f>
        <v>597.65387790719751</v>
      </c>
      <c r="AF284" s="303">
        <f>+Africa!AF74</f>
        <v>628.0784155953063</v>
      </c>
      <c r="AG284" s="303">
        <f>+Africa!AG74</f>
        <v>658.66785169779644</v>
      </c>
      <c r="AH284" s="303">
        <f>+Africa!AH74</f>
        <v>688.6839706357689</v>
      </c>
      <c r="AI284" s="303">
        <f>+Africa!AI74</f>
        <v>718.4118483065979</v>
      </c>
      <c r="AJ284" s="303">
        <f>+Africa!AJ74</f>
        <v>747.94968030246764</v>
      </c>
      <c r="AK284" s="303">
        <f>+Africa!AK74</f>
        <v>777.32689424428099</v>
      </c>
      <c r="AL284" s="303">
        <f>+Africa!AL74</f>
        <v>806.54848772908213</v>
      </c>
      <c r="AM284" s="303">
        <f>+Africa!AM74</f>
        <v>835.61530856205559</v>
      </c>
      <c r="AN284" s="303">
        <f>+Africa!AN74</f>
        <v>864.53222785726007</v>
      </c>
      <c r="AO284" s="303">
        <f>+Africa!AO74</f>
        <v>893.31042688886714</v>
      </c>
      <c r="AP284" s="303">
        <f>+Africa!AP74</f>
        <v>921.96705290235832</v>
      </c>
      <c r="AQ284" s="303">
        <f>+Africa!AQ74</f>
        <v>950.52388627184712</v>
      </c>
      <c r="AR284" s="303">
        <f>+Africa!AR74</f>
        <v>979.00580233402115</v>
      </c>
      <c r="AS284" s="303">
        <f>+Africa!AS74</f>
        <v>1007.439366508728</v>
      </c>
      <c r="AT284" s="303">
        <f>+Africa!AT74</f>
        <v>1035.851680122785</v>
      </c>
      <c r="AU284" s="303">
        <f>+Africa!AU74</f>
        <v>1064.2694910263922</v>
      </c>
      <c r="AV284" s="303">
        <f>+Africa!AV74</f>
        <v>1092.7185400601888</v>
      </c>
      <c r="AW284" s="303">
        <f>+Africa!AW74</f>
        <v>1121.2231009230691</v>
      </c>
      <c r="AX284" s="303">
        <f>+Africa!AX74</f>
        <v>1149.8056709524335</v>
      </c>
      <c r="AY284" s="303">
        <f>+Africa!AY74</f>
        <v>1178.4867756556237</v>
      </c>
      <c r="AZ284" s="303">
        <f>+Africa!AZ74</f>
        <v>1207.2848566267676</v>
      </c>
      <c r="BA284" s="303">
        <f>+Africa!BA74</f>
        <v>1236.2162190186609</v>
      </c>
      <c r="BB284" s="303">
        <f>+Africa!BB74</f>
        <v>1265.2950203641903</v>
      </c>
      <c r="BC284" s="303">
        <f>+Africa!BC74</f>
        <v>1294.5332871134158</v>
      </c>
      <c r="BD284" s="303">
        <f>+Africa!BD74</f>
        <v>1323.9409488455094</v>
      </c>
      <c r="BE284" s="303">
        <f>+Africa!BE74</f>
        <v>1353.5258828798887</v>
      </c>
      <c r="BF284" s="303">
        <f>+Africa!BF74</f>
        <v>1383.2939641095152</v>
      </c>
      <c r="BG284" s="303">
        <f>+Africa!BG74</f>
        <v>1413.2491164570315</v>
      </c>
      <c r="BH284" s="303">
        <f>+Africa!BH74</f>
        <v>1443.3933635325725</v>
      </c>
      <c r="BI284" s="303">
        <f>+Africa!BI74</f>
        <v>1473.7268769477973</v>
      </c>
      <c r="DR284" s="303"/>
    </row>
    <row r="285" spans="1:122" s="302" customFormat="1" ht="14.6">
      <c r="A285" s="302" t="s">
        <v>58</v>
      </c>
      <c r="B285" s="303">
        <f>+LatAm!B74</f>
        <v>7.6929611347491704</v>
      </c>
      <c r="C285" s="303">
        <f>+LatAm!C74</f>
        <v>13.411507731249447</v>
      </c>
      <c r="D285" s="303">
        <f>+LatAm!D74</f>
        <v>21.576975937631367</v>
      </c>
      <c r="E285" s="303">
        <f>+LatAm!E74</f>
        <v>31.183920804968722</v>
      </c>
      <c r="F285" s="303">
        <f>+LatAm!F74</f>
        <v>41.893487496605289</v>
      </c>
      <c r="G285" s="303">
        <f>+LatAm!G74</f>
        <v>53.428515971652153</v>
      </c>
      <c r="H285" s="303">
        <f>+LatAm!H74</f>
        <v>66.062338913724517</v>
      </c>
      <c r="I285" s="303">
        <f>+LatAm!I74</f>
        <v>79.917167227390621</v>
      </c>
      <c r="J285" s="303">
        <f>+LatAm!J74</f>
        <v>95.047357800440395</v>
      </c>
      <c r="K285" s="303">
        <f>+LatAm!K74</f>
        <v>111.5211171173994</v>
      </c>
      <c r="L285" s="303">
        <f>+LatAm!L74</f>
        <v>129.52709466683513</v>
      </c>
      <c r="M285" s="303">
        <f>+LatAm!M74</f>
        <v>148.46186621771687</v>
      </c>
      <c r="N285" s="303">
        <f>+LatAm!N74</f>
        <v>172.43360146360416</v>
      </c>
      <c r="O285" s="303">
        <f>+LatAm!O74</f>
        <v>195.48485164994662</v>
      </c>
      <c r="P285" s="303">
        <f>+LatAm!P74</f>
        <v>218.09046932821468</v>
      </c>
      <c r="Q285" s="303">
        <f>+LatAm!Q74</f>
        <v>240.50454784045797</v>
      </c>
      <c r="R285" s="303">
        <f>+LatAm!R74</f>
        <v>262.84145462739014</v>
      </c>
      <c r="S285" s="303">
        <f>+LatAm!S74</f>
        <v>285.13462977518543</v>
      </c>
      <c r="T285" s="303">
        <f>+LatAm!T74</f>
        <v>307.37474270953049</v>
      </c>
      <c r="U285" s="303">
        <f>+LatAm!U74</f>
        <v>329.53310304465879</v>
      </c>
      <c r="V285" s="303">
        <f>+LatAm!V74</f>
        <v>351.57548451814682</v>
      </c>
      <c r="W285" s="303">
        <f>+LatAm!W74</f>
        <v>374.64102235286737</v>
      </c>
      <c r="X285" s="303">
        <f>+LatAm!X74</f>
        <v>399.57707568477821</v>
      </c>
      <c r="Y285" s="303">
        <f>+LatAm!Y74</f>
        <v>425.75721444083274</v>
      </c>
      <c r="Z285" s="303">
        <f>+LatAm!Z74</f>
        <v>452.82922208586524</v>
      </c>
      <c r="AA285" s="303">
        <f>+LatAm!AA74</f>
        <v>480.60180342770343</v>
      </c>
      <c r="AB285" s="303">
        <f>+LatAm!AB74</f>
        <v>509.00070969570595</v>
      </c>
      <c r="AC285" s="303">
        <f>+LatAm!AC74</f>
        <v>538.03440058417596</v>
      </c>
      <c r="AD285" s="303">
        <f>+LatAm!AD74</f>
        <v>568.68246061519039</v>
      </c>
      <c r="AE285" s="303">
        <f>+LatAm!AE74</f>
        <v>600.85898961736859</v>
      </c>
      <c r="AF285" s="303">
        <f>+LatAm!AF74</f>
        <v>634.4474823274744</v>
      </c>
      <c r="AG285" s="303">
        <f>+LatAm!AG74</f>
        <v>668.39423376397178</v>
      </c>
      <c r="AH285" s="303">
        <f>+LatAm!AH74</f>
        <v>701.93336288336388</v>
      </c>
      <c r="AI285" s="303">
        <f>+LatAm!AI74</f>
        <v>735.50401615927262</v>
      </c>
      <c r="AJ285" s="303">
        <f>+LatAm!AJ74</f>
        <v>769.34089943107415</v>
      </c>
      <c r="AK285" s="303">
        <f>+LatAm!AK74</f>
        <v>803.57446816368144</v>
      </c>
      <c r="AL285" s="303">
        <f>+LatAm!AL74</f>
        <v>838.28405629980989</v>
      </c>
      <c r="AM285" s="303">
        <f>+LatAm!AM74</f>
        <v>873.52570740278338</v>
      </c>
      <c r="AN285" s="303">
        <f>+LatAm!AN74</f>
        <v>909.34621000221318</v>
      </c>
      <c r="AO285" s="303">
        <f>+LatAm!AO74</f>
        <v>945.78978880577688</v>
      </c>
      <c r="AP285" s="303">
        <f>+LatAm!AP74</f>
        <v>982.90100172735447</v>
      </c>
      <c r="AQ285" s="303">
        <f>+LatAm!AQ74</f>
        <v>1020.7257585832201</v>
      </c>
      <c r="AR285" s="303">
        <f>+LatAm!AR74</f>
        <v>1059.3114717532685</v>
      </c>
      <c r="AS285" s="303">
        <f>+LatAm!AS74</f>
        <v>1098.706855159829</v>
      </c>
      <c r="AT285" s="303">
        <f>+LatAm!AT74</f>
        <v>1138.961623370446</v>
      </c>
      <c r="AU285" s="303">
        <f>+LatAm!AU74</f>
        <v>1180.1262042472758</v>
      </c>
      <c r="AV285" s="303">
        <f>+LatAm!AV74</f>
        <v>1222.2515085419859</v>
      </c>
      <c r="AW285" s="303">
        <f>+LatAm!AW74</f>
        <v>1265.3887661753934</v>
      </c>
      <c r="AX285" s="303">
        <f>+LatAm!AX74</f>
        <v>1309.5894241557151</v>
      </c>
      <c r="AY285" s="303">
        <f>+LatAm!AY74</f>
        <v>1354.9050957594638</v>
      </c>
      <c r="AZ285" s="303">
        <f>+LatAm!AZ74</f>
        <v>1401.3875497482882</v>
      </c>
      <c r="BA285" s="303">
        <f>+LatAm!BA74</f>
        <v>1449.0887294610636</v>
      </c>
      <c r="BB285" s="303">
        <f>+LatAm!BB74</f>
        <v>1498.0607933330084</v>
      </c>
      <c r="BC285" s="303">
        <f>+LatAm!BC74</f>
        <v>1548.3561701600277</v>
      </c>
      <c r="BD285" s="303">
        <f>+LatAm!BD74</f>
        <v>1600.0276240005069</v>
      </c>
      <c r="BE285" s="303">
        <f>+LatAm!BE74</f>
        <v>1653.128324911545</v>
      </c>
      <c r="BF285" s="303">
        <f>+LatAm!BF74</f>
        <v>1707.7119227531862</v>
      </c>
      <c r="BG285" s="303">
        <f>+LatAm!BG74</f>
        <v>1763.8326220948966</v>
      </c>
      <c r="BH285" s="303">
        <f>+LatAm!BH74</f>
        <v>1821.5452568644823</v>
      </c>
      <c r="BI285" s="303">
        <f>+LatAm!BI74</f>
        <v>1880.90536383072</v>
      </c>
      <c r="DR285" s="303"/>
    </row>
    <row r="286" spans="1:122" s="302" customFormat="1" ht="14.6">
      <c r="A286" s="302" t="s">
        <v>114</v>
      </c>
      <c r="B286" s="303">
        <f>+OHI!B74</f>
        <v>6.870394150413591</v>
      </c>
      <c r="C286" s="303">
        <f>+OHI!C74</f>
        <v>9.5689494156971797</v>
      </c>
      <c r="D286" s="303">
        <f>+OHI!D74</f>
        <v>13.649936906201848</v>
      </c>
      <c r="E286" s="303">
        <f>+OHI!E74</f>
        <v>17.723051804348284</v>
      </c>
      <c r="F286" s="303">
        <f>+OHI!F74</f>
        <v>21.643560674634141</v>
      </c>
      <c r="G286" s="303">
        <f>+OHI!G74</f>
        <v>25.393380483609803</v>
      </c>
      <c r="H286" s="303">
        <f>+OHI!H74</f>
        <v>28.994080025679352</v>
      </c>
      <c r="I286" s="303">
        <f>+OHI!I74</f>
        <v>32.579956168001495</v>
      </c>
      <c r="J286" s="303">
        <f>+OHI!J74</f>
        <v>36.177971017835389</v>
      </c>
      <c r="K286" s="303">
        <f>+OHI!K74</f>
        <v>39.792169411610885</v>
      </c>
      <c r="L286" s="303">
        <f>+OHI!L74</f>
        <v>44.129658371400296</v>
      </c>
      <c r="M286" s="303">
        <f>+OHI!M74</f>
        <v>49.181808338507579</v>
      </c>
      <c r="N286" s="303">
        <f>+OHI!N74</f>
        <v>55.737440986934843</v>
      </c>
      <c r="O286" s="303">
        <f>+OHI!O74</f>
        <v>61.682816515771066</v>
      </c>
      <c r="P286" s="303">
        <f>+OHI!P74</f>
        <v>67.274379492545066</v>
      </c>
      <c r="Q286" s="303">
        <f>+OHI!Q74</f>
        <v>72.665710211788181</v>
      </c>
      <c r="R286" s="303">
        <f>+OHI!R74</f>
        <v>77.942792551209337</v>
      </c>
      <c r="S286" s="303">
        <f>+OHI!S74</f>
        <v>83.151457125201233</v>
      </c>
      <c r="T286" s="303">
        <f>+OHI!T74</f>
        <v>88.314628055138371</v>
      </c>
      <c r="U286" s="303">
        <f>+OHI!U74</f>
        <v>93.442664103960894</v>
      </c>
      <c r="V286" s="303">
        <f>+OHI!V74</f>
        <v>98.539410573784352</v>
      </c>
      <c r="W286" s="303">
        <f>+OHI!W74</f>
        <v>103.62509226704928</v>
      </c>
      <c r="X286" s="303">
        <f>+OHI!X74</f>
        <v>108.712138037361</v>
      </c>
      <c r="Y286" s="303">
        <f>+OHI!Y74</f>
        <v>113.78763917003783</v>
      </c>
      <c r="Z286" s="303">
        <f>+OHI!Z74</f>
        <v>118.84461422884741</v>
      </c>
      <c r="AA286" s="303">
        <f>+OHI!AA74</f>
        <v>123.88062956472857</v>
      </c>
      <c r="AB286" s="303">
        <f>+OHI!AB74</f>
        <v>128.90307598682907</v>
      </c>
      <c r="AC286" s="303">
        <f>+OHI!AC74</f>
        <v>133.9449919822506</v>
      </c>
      <c r="AD286" s="303">
        <f>+OHI!AD74</f>
        <v>139.28024591917756</v>
      </c>
      <c r="AE286" s="303">
        <f>+OHI!AE74</f>
        <v>144.89516349559335</v>
      </c>
      <c r="AF286" s="303">
        <f>+OHI!AF74</f>
        <v>150.75884722461853</v>
      </c>
      <c r="AG286" s="303">
        <f>+OHI!AG74</f>
        <v>156.61683315948099</v>
      </c>
      <c r="AH286" s="303">
        <f>+OHI!AH74</f>
        <v>162.2980561030864</v>
      </c>
      <c r="AI286" s="303">
        <f>+OHI!AI74</f>
        <v>167.91468679466726</v>
      </c>
      <c r="AJ286" s="303">
        <f>+OHI!AJ74</f>
        <v>173.51884429878481</v>
      </c>
      <c r="AK286" s="303">
        <f>+OHI!AK74</f>
        <v>179.1361969524321</v>
      </c>
      <c r="AL286" s="303">
        <f>+OHI!AL74</f>
        <v>184.77975724325245</v>
      </c>
      <c r="AM286" s="303">
        <f>+OHI!AM74</f>
        <v>190.45683372592981</v>
      </c>
      <c r="AN286" s="303">
        <f>+OHI!AN74</f>
        <v>196.17241410858543</v>
      </c>
      <c r="AO286" s="303">
        <f>+OHI!AO74</f>
        <v>201.93071167253115</v>
      </c>
      <c r="AP286" s="303">
        <f>+OHI!AP74</f>
        <v>207.73579741406104</v>
      </c>
      <c r="AQ286" s="303">
        <f>+OHI!AQ74</f>
        <v>213.59179886168008</v>
      </c>
      <c r="AR286" s="303">
        <f>+OHI!AR74</f>
        <v>219.50290963318139</v>
      </c>
      <c r="AS286" s="303">
        <f>+OHI!AS74</f>
        <v>225.47332896469302</v>
      </c>
      <c r="AT286" s="303">
        <f>+OHI!AT74</f>
        <v>231.50718610677194</v>
      </c>
      <c r="AU286" s="303">
        <f>+OHI!AU74</f>
        <v>237.60847229868438</v>
      </c>
      <c r="AV286" s="303">
        <f>+OHI!AV74</f>
        <v>243.78098762223544</v>
      </c>
      <c r="AW286" s="303">
        <f>+OHI!AW74</f>
        <v>250.02830316955715</v>
      </c>
      <c r="AX286" s="303">
        <f>+OHI!AX74</f>
        <v>256.35373629940722</v>
      </c>
      <c r="AY286" s="303">
        <f>+OHI!AY74</f>
        <v>262.76033606536186</v>
      </c>
      <c r="AZ286" s="303">
        <f>+OHI!AZ74</f>
        <v>269.25087605165265</v>
      </c>
      <c r="BA286" s="303">
        <f>+OHI!BA74</f>
        <v>275.82785230401299</v>
      </c>
      <c r="BB286" s="303">
        <f>+OHI!BB74</f>
        <v>282.49348454595082</v>
      </c>
      <c r="BC286" s="303">
        <f>+OHI!BC74</f>
        <v>289.24971932431509</v>
      </c>
      <c r="BD286" s="303">
        <f>+OHI!BD74</f>
        <v>296.09823410041668</v>
      </c>
      <c r="BE286" s="303">
        <f>+OHI!BE74</f>
        <v>303.04044159343874</v>
      </c>
      <c r="BF286" s="303">
        <f>+OHI!BF74</f>
        <v>310.07749390226229</v>
      </c>
      <c r="BG286" s="303">
        <f>+OHI!BG74</f>
        <v>317.21028609389043</v>
      </c>
      <c r="BH286" s="303">
        <f>+OHI!BH74</f>
        <v>324.43945906438859</v>
      </c>
      <c r="BI286" s="303">
        <f>+OHI!BI74</f>
        <v>331.76540156261615</v>
      </c>
      <c r="DR286" s="303"/>
    </row>
    <row r="287" spans="1:122" s="302" customFormat="1" ht="14.6">
      <c r="A287" s="302" t="s">
        <v>224</v>
      </c>
      <c r="B287" s="303">
        <f>+OthAsia!B74</f>
        <v>4.4201869312950182</v>
      </c>
      <c r="C287" s="303">
        <f>+OthAsia!C74</f>
        <v>7.8343403082207699</v>
      </c>
      <c r="D287" s="303">
        <f>+OthAsia!D74</f>
        <v>14.343113587738706</v>
      </c>
      <c r="E287" s="303">
        <f>+OthAsia!E74</f>
        <v>23.334549389400479</v>
      </c>
      <c r="F287" s="303">
        <f>+OthAsia!F74</f>
        <v>35.018699031946603</v>
      </c>
      <c r="G287" s="303">
        <f>+OthAsia!G74</f>
        <v>48.998248465046757</v>
      </c>
      <c r="H287" s="303">
        <f>+OthAsia!H74</f>
        <v>65.348641079278352</v>
      </c>
      <c r="I287" s="303">
        <f>+OthAsia!I74</f>
        <v>84.730279721855766</v>
      </c>
      <c r="J287" s="303">
        <f>+OthAsia!J74</f>
        <v>107.38488866166509</v>
      </c>
      <c r="K287" s="303">
        <f>+OthAsia!K74</f>
        <v>133.54311202124518</v>
      </c>
      <c r="L287" s="303">
        <f>+OthAsia!L74</f>
        <v>162.18005914126783</v>
      </c>
      <c r="M287" s="303">
        <f>+OthAsia!M74</f>
        <v>194.17321657746663</v>
      </c>
      <c r="N287" s="303">
        <f>+OthAsia!N74</f>
        <v>223.77118815026898</v>
      </c>
      <c r="O287" s="303">
        <f>+OthAsia!O74</f>
        <v>255.90552133408295</v>
      </c>
      <c r="P287" s="303">
        <f>+OthAsia!P74</f>
        <v>289.87840484836107</v>
      </c>
      <c r="Q287" s="303">
        <f>+OthAsia!Q74</f>
        <v>325.09727041300238</v>
      </c>
      <c r="R287" s="303">
        <f>+OthAsia!R74</f>
        <v>361.04014921446668</v>
      </c>
      <c r="S287" s="303">
        <f>+OthAsia!S74</f>
        <v>397.23577194756012</v>
      </c>
      <c r="T287" s="303">
        <f>+OthAsia!T74</f>
        <v>433.25304687172064</v>
      </c>
      <c r="U287" s="303">
        <f>+OthAsia!U74</f>
        <v>468.6957123074061</v>
      </c>
      <c r="V287" s="303">
        <f>+OthAsia!V74</f>
        <v>503.19979556487544</v>
      </c>
      <c r="W287" s="303">
        <f>+OthAsia!W74</f>
        <v>538.36643819667779</v>
      </c>
      <c r="X287" s="303">
        <f>+OthAsia!X74</f>
        <v>575.31401869223157</v>
      </c>
      <c r="Y287" s="303">
        <f>+OthAsia!Y74</f>
        <v>612.69297360009693</v>
      </c>
      <c r="Z287" s="303">
        <f>+OthAsia!Z74</f>
        <v>649.60359054924186</v>
      </c>
      <c r="AA287" s="303">
        <f>+OthAsia!AA74</f>
        <v>685.39974004644853</v>
      </c>
      <c r="AB287" s="303">
        <f>+OthAsia!AB74</f>
        <v>719.63049363773462</v>
      </c>
      <c r="AC287" s="303">
        <f>+OthAsia!AC74</f>
        <v>752.00290528582036</v>
      </c>
      <c r="AD287" s="303">
        <f>+OthAsia!AD74</f>
        <v>784.29670031375645</v>
      </c>
      <c r="AE287" s="303">
        <f>+OthAsia!AE74</f>
        <v>816.14754422564602</v>
      </c>
      <c r="AF287" s="303">
        <f>+OthAsia!AF74</f>
        <v>847.15406513929429</v>
      </c>
      <c r="AG287" s="303">
        <f>+OthAsia!AG74</f>
        <v>875.93410590654366</v>
      </c>
      <c r="AH287" s="303">
        <f>+OthAsia!AH74</f>
        <v>901.56288444001666</v>
      </c>
      <c r="AI287" s="303">
        <f>+OthAsia!AI74</f>
        <v>924.45392278006682</v>
      </c>
      <c r="AJ287" s="303">
        <f>+OthAsia!AJ74</f>
        <v>944.74773014790117</v>
      </c>
      <c r="AK287" s="303">
        <f>+OthAsia!AK74</f>
        <v>962.47921957065591</v>
      </c>
      <c r="AL287" s="303">
        <f>+OthAsia!AL74</f>
        <v>977.63753718359806</v>
      </c>
      <c r="AM287" s="303">
        <f>+OthAsia!AM74</f>
        <v>990.19453384161056</v>
      </c>
      <c r="AN287" s="303">
        <f>+OthAsia!AN74</f>
        <v>1000.1176213950741</v>
      </c>
      <c r="AO287" s="303">
        <f>+OthAsia!AO74</f>
        <v>1007.3750536232303</v>
      </c>
      <c r="AP287" s="303">
        <f>+OthAsia!AP74</f>
        <v>1011.937868759391</v>
      </c>
      <c r="AQ287" s="303">
        <f>+OthAsia!AQ74</f>
        <v>1013.7806643244488</v>
      </c>
      <c r="AR287" s="303">
        <f>+OthAsia!AR74</f>
        <v>1012.8822874392422</v>
      </c>
      <c r="AS287" s="303">
        <f>+OthAsia!AS74</f>
        <v>1009.2269824398306</v>
      </c>
      <c r="AT287" s="303">
        <f>+OthAsia!AT74</f>
        <v>1002.8062957259268</v>
      </c>
      <c r="AU287" s="303">
        <f>+OthAsia!AU74</f>
        <v>993.62195727469737</v>
      </c>
      <c r="AV287" s="303">
        <f>+OthAsia!AV74</f>
        <v>981.68996284165246</v>
      </c>
      <c r="AW287" s="303">
        <f>+OthAsia!AW74</f>
        <v>967.0461277431267</v>
      </c>
      <c r="AX287" s="303">
        <f>+OthAsia!AX74</f>
        <v>949.75344608626767</v>
      </c>
      <c r="AY287" s="303">
        <f>+OthAsia!AY74</f>
        <v>929.91164887166019</v>
      </c>
      <c r="AZ287" s="303">
        <f>+OthAsia!AZ74</f>
        <v>907.66939249192092</v>
      </c>
      <c r="BA287" s="303">
        <f>+OthAsia!BA74</f>
        <v>883.23950838734447</v>
      </c>
      <c r="BB287" s="303">
        <f>+OthAsia!BB74</f>
        <v>856.91769335545132</v>
      </c>
      <c r="BC287" s="303">
        <f>+OthAsia!BC74</f>
        <v>829.10492686843168</v>
      </c>
      <c r="BD287" s="303">
        <f>+OthAsia!BD74</f>
        <v>800.33382471346533</v>
      </c>
      <c r="BE287" s="303">
        <f>+OthAsia!BE74</f>
        <v>771.29923382932748</v>
      </c>
      <c r="BF287" s="303">
        <f>+OthAsia!BF74</f>
        <v>742.89396763099444</v>
      </c>
      <c r="BG287" s="303">
        <f>+OthAsia!BG74</f>
        <v>716.25225588517583</v>
      </c>
      <c r="BH287" s="303">
        <f>+OthAsia!BH74</f>
        <v>692.8071489873978</v>
      </c>
      <c r="BI287" s="303">
        <f>+OthAsia!BI74</f>
        <v>674.37502591006103</v>
      </c>
      <c r="DR287" s="303"/>
    </row>
    <row r="288" spans="1:122" s="300" customFormat="1" ht="14.6">
      <c r="B288" s="300">
        <f>SUM(B276:B287)</f>
        <v>97.350926624833491</v>
      </c>
      <c r="C288" s="300">
        <f t="shared" ref="C288:BI288" si="93">SUM(C276:C287)</f>
        <v>152.5983742160557</v>
      </c>
      <c r="D288" s="300">
        <f t="shared" si="93"/>
        <v>232.91449066013203</v>
      </c>
      <c r="E288" s="300">
        <f t="shared" si="93"/>
        <v>323.95824256132903</v>
      </c>
      <c r="F288" s="300">
        <f t="shared" si="93"/>
        <v>425.83503066999043</v>
      </c>
      <c r="G288" s="300">
        <f t="shared" si="93"/>
        <v>537.34316919435093</v>
      </c>
      <c r="H288" s="300">
        <f t="shared" si="93"/>
        <v>659.42849881454015</v>
      </c>
      <c r="I288" s="300">
        <f t="shared" si="93"/>
        <v>794.66564417222548</v>
      </c>
      <c r="J288" s="300">
        <f t="shared" si="93"/>
        <v>944.26600960148528</v>
      </c>
      <c r="K288" s="300">
        <f t="shared" si="93"/>
        <v>1109.171034807945</v>
      </c>
      <c r="L288" s="300">
        <f t="shared" si="93"/>
        <v>1289.4645428126398</v>
      </c>
      <c r="M288" s="300">
        <f t="shared" si="93"/>
        <v>1483.3006503576548</v>
      </c>
      <c r="N288" s="300">
        <f t="shared" si="93"/>
        <v>1702.6694574055189</v>
      </c>
      <c r="O288" s="300">
        <f t="shared" si="93"/>
        <v>1918.7042044547097</v>
      </c>
      <c r="P288" s="300">
        <f t="shared" si="93"/>
        <v>2133.6799516585284</v>
      </c>
      <c r="Q288" s="300">
        <f t="shared" si="93"/>
        <v>2348.4079879833057</v>
      </c>
      <c r="R288" s="300">
        <f t="shared" si="93"/>
        <v>2562.795725972022</v>
      </c>
      <c r="S288" s="300">
        <f t="shared" si="93"/>
        <v>2776.2577919006626</v>
      </c>
      <c r="T288" s="300">
        <f t="shared" si="93"/>
        <v>2987.983240006728</v>
      </c>
      <c r="U288" s="300">
        <f t="shared" si="93"/>
        <v>3197.0986300062727</v>
      </c>
      <c r="V288" s="300">
        <f t="shared" si="93"/>
        <v>3402.7635430319119</v>
      </c>
      <c r="W288" s="300">
        <f t="shared" si="93"/>
        <v>3612.3203059182715</v>
      </c>
      <c r="X288" s="300">
        <f t="shared" si="93"/>
        <v>3830.9934779325872</v>
      </c>
      <c r="Y288" s="300">
        <f t="shared" si="93"/>
        <v>4055.8040938075687</v>
      </c>
      <c r="Z288" s="300">
        <f t="shared" si="93"/>
        <v>4283.0236417448605</v>
      </c>
      <c r="AA288" s="300">
        <f t="shared" si="93"/>
        <v>4510.4060171654091</v>
      </c>
      <c r="AB288" s="300">
        <f t="shared" si="93"/>
        <v>4736.8297966982655</v>
      </c>
      <c r="AC288" s="300">
        <f t="shared" si="93"/>
        <v>4962.8373676018855</v>
      </c>
      <c r="AD288" s="300">
        <f t="shared" si="93"/>
        <v>5198.4927987906831</v>
      </c>
      <c r="AE288" s="300">
        <f t="shared" si="93"/>
        <v>5443.0447142819094</v>
      </c>
      <c r="AF288" s="300">
        <f t="shared" si="93"/>
        <v>5695.0635281314399</v>
      </c>
      <c r="AG288" s="300">
        <f t="shared" si="93"/>
        <v>5945.4449154408521</v>
      </c>
      <c r="AH288" s="300">
        <f t="shared" si="93"/>
        <v>6187.8743878873101</v>
      </c>
      <c r="AI288" s="300">
        <f t="shared" si="93"/>
        <v>6425.8296546285901</v>
      </c>
      <c r="AJ288" s="300">
        <f t="shared" si="93"/>
        <v>6660.8569624606562</v>
      </c>
      <c r="AK288" s="300">
        <f t="shared" si="93"/>
        <v>6893.6755194685156</v>
      </c>
      <c r="AL288" s="300">
        <f t="shared" si="93"/>
        <v>7124.6311520645804</v>
      </c>
      <c r="AM288" s="300">
        <f t="shared" si="93"/>
        <v>7353.919463445015</v>
      </c>
      <c r="AN288" s="300">
        <f t="shared" si="93"/>
        <v>7581.6907506653506</v>
      </c>
      <c r="AO288" s="300">
        <f t="shared" si="93"/>
        <v>7808.0949124766157</v>
      </c>
      <c r="AP288" s="300">
        <f t="shared" si="93"/>
        <v>8033.2973310239286</v>
      </c>
      <c r="AQ288" s="300">
        <f t="shared" si="93"/>
        <v>8257.481850548329</v>
      </c>
      <c r="AR288" s="300">
        <f t="shared" si="93"/>
        <v>8480.8489860228019</v>
      </c>
      <c r="AS288" s="300">
        <f t="shared" si="93"/>
        <v>8703.6133014405987</v>
      </c>
      <c r="AT288" s="300">
        <f t="shared" si="93"/>
        <v>8926.0017720105388</v>
      </c>
      <c r="AU288" s="300">
        <f t="shared" si="93"/>
        <v>9148.2539262809933</v>
      </c>
      <c r="AV288" s="300">
        <f t="shared" si="93"/>
        <v>9370.6241266450907</v>
      </c>
      <c r="AW288" s="300">
        <f t="shared" si="93"/>
        <v>9593.3862040388431</v>
      </c>
      <c r="AX288" s="300">
        <f t="shared" si="93"/>
        <v>9816.8406599314949</v>
      </c>
      <c r="AY288" s="300">
        <f t="shared" si="93"/>
        <v>10041.324699629125</v>
      </c>
      <c r="AZ288" s="300">
        <f t="shared" si="93"/>
        <v>10267.225413898137</v>
      </c>
      <c r="BA288" s="300">
        <f t="shared" si="93"/>
        <v>10494.996447624595</v>
      </c>
      <c r="BB288" s="300">
        <f t="shared" si="93"/>
        <v>10725.178466244235</v>
      </c>
      <c r="BC288" s="300">
        <f t="shared" si="93"/>
        <v>10958.423659619131</v>
      </c>
      <c r="BD288" s="300">
        <f t="shared" si="93"/>
        <v>11195.524467404355</v>
      </c>
      <c r="BE288" s="300">
        <f t="shared" si="93"/>
        <v>11437.446828243746</v>
      </c>
      <c r="BF288" s="300">
        <f t="shared" si="93"/>
        <v>11685.368876699446</v>
      </c>
      <c r="BG288" s="300">
        <f t="shared" si="93"/>
        <v>11940.727722234758</v>
      </c>
      <c r="BH288" s="300">
        <f t="shared" si="93"/>
        <v>12205.28065973412</v>
      </c>
      <c r="BI288" s="300">
        <f t="shared" si="93"/>
        <v>12481.194140262109</v>
      </c>
      <c r="DR288" s="301"/>
    </row>
    <row r="289" spans="1:122" s="300" customFormat="1" ht="14.6">
      <c r="A289" s="299" t="s">
        <v>782</v>
      </c>
      <c r="DR289" s="301"/>
    </row>
    <row r="290" spans="1:122" s="300" customFormat="1" ht="14.6">
      <c r="A290" s="300" t="s">
        <v>104</v>
      </c>
      <c r="B290" s="300">
        <f>+B276/B$288</f>
        <v>0.23472914469396616</v>
      </c>
      <c r="C290" s="300">
        <f t="shared" ref="C290:BI290" si="94">+C276/C$288</f>
        <v>0.19710969494243197</v>
      </c>
      <c r="D290" s="300">
        <f t="shared" si="94"/>
        <v>0.18502282433852782</v>
      </c>
      <c r="E290" s="300">
        <f t="shared" si="94"/>
        <v>0.17441657585147516</v>
      </c>
      <c r="F290" s="300">
        <f t="shared" si="94"/>
        <v>0.16525582847472661</v>
      </c>
      <c r="G290" s="300">
        <f t="shared" si="94"/>
        <v>0.15764391926526125</v>
      </c>
      <c r="H290" s="300">
        <f t="shared" si="94"/>
        <v>0.15088647253350651</v>
      </c>
      <c r="I290" s="300">
        <f t="shared" si="94"/>
        <v>0.144956188914488</v>
      </c>
      <c r="J290" s="300">
        <f t="shared" si="94"/>
        <v>0.13978127402347237</v>
      </c>
      <c r="K290" s="300">
        <f t="shared" si="94"/>
        <v>0.13533268817468791</v>
      </c>
      <c r="L290" s="300">
        <f t="shared" si="94"/>
        <v>0.13116527951151952</v>
      </c>
      <c r="M290" s="300">
        <f t="shared" si="94"/>
        <v>0.1264384055814072</v>
      </c>
      <c r="N290" s="300">
        <f t="shared" si="94"/>
        <v>0.1260902989866679</v>
      </c>
      <c r="O290" s="300">
        <f t="shared" si="94"/>
        <v>0.12441899060101419</v>
      </c>
      <c r="P290" s="300">
        <f t="shared" si="94"/>
        <v>0.12234737604831962</v>
      </c>
      <c r="Q290" s="300">
        <f t="shared" si="94"/>
        <v>0.12030859924476169</v>
      </c>
      <c r="R290" s="300">
        <f t="shared" si="94"/>
        <v>0.11849638456149311</v>
      </c>
      <c r="S290" s="300">
        <f t="shared" si="94"/>
        <v>0.11698770119470715</v>
      </c>
      <c r="T290" s="300">
        <f t="shared" si="94"/>
        <v>0.11580342854129476</v>
      </c>
      <c r="U290" s="300">
        <f t="shared" si="94"/>
        <v>0.11493850217018529</v>
      </c>
      <c r="V290" s="300">
        <f t="shared" si="94"/>
        <v>0.11437683572399615</v>
      </c>
      <c r="W290" s="300">
        <f t="shared" si="94"/>
        <v>0.11377683095640602</v>
      </c>
      <c r="X290" s="300">
        <f t="shared" si="94"/>
        <v>0.11295375607749035</v>
      </c>
      <c r="Y290" s="300">
        <f t="shared" si="94"/>
        <v>0.11206769267340536</v>
      </c>
      <c r="Z290" s="300">
        <f t="shared" si="94"/>
        <v>0.11124988779419379</v>
      </c>
      <c r="AA290" s="300">
        <f t="shared" si="94"/>
        <v>0.11055976063503131</v>
      </c>
      <c r="AB290" s="300">
        <f t="shared" si="94"/>
        <v>0.11001939319891881</v>
      </c>
      <c r="AC290" s="300">
        <f t="shared" si="94"/>
        <v>0.10962900390661229</v>
      </c>
      <c r="AD290" s="300">
        <f t="shared" si="94"/>
        <v>0.10932870085527122</v>
      </c>
      <c r="AE290" s="300">
        <f t="shared" si="94"/>
        <v>0.10911591624928177</v>
      </c>
      <c r="AF290" s="300">
        <f t="shared" si="94"/>
        <v>0.10898877355913568</v>
      </c>
      <c r="AG290" s="300">
        <f t="shared" si="94"/>
        <v>0.10896159282836979</v>
      </c>
      <c r="AH290" s="300">
        <f t="shared" si="94"/>
        <v>0.10903649340712049</v>
      </c>
      <c r="AI290" s="300">
        <f t="shared" si="94"/>
        <v>0.10919486838166809</v>
      </c>
      <c r="AJ290" s="300">
        <f t="shared" si="94"/>
        <v>0.10942793882538154</v>
      </c>
      <c r="AK290" s="300">
        <f t="shared" si="94"/>
        <v>0.10972969167529997</v>
      </c>
      <c r="AL290" s="300">
        <f t="shared" si="94"/>
        <v>0.11009537311642079</v>
      </c>
      <c r="AM290" s="300">
        <f t="shared" si="94"/>
        <v>0.11052087356114822</v>
      </c>
      <c r="AN290" s="300">
        <f t="shared" si="94"/>
        <v>0.11100246688079116</v>
      </c>
      <c r="AO290" s="300">
        <f t="shared" si="94"/>
        <v>0.11153669983581563</v>
      </c>
      <c r="AP290" s="300">
        <f t="shared" si="94"/>
        <v>0.11212034003260235</v>
      </c>
      <c r="AQ290" s="300">
        <f t="shared" si="94"/>
        <v>0.11275034216870555</v>
      </c>
      <c r="AR290" s="300">
        <f t="shared" si="94"/>
        <v>0.11342381578108686</v>
      </c>
      <c r="AS290" s="300">
        <f t="shared" si="94"/>
        <v>0.11413798783687909</v>
      </c>
      <c r="AT290" s="300">
        <f t="shared" si="94"/>
        <v>0.1148901574048229</v>
      </c>
      <c r="AU290" s="300">
        <f t="shared" si="94"/>
        <v>0.11567764073478563</v>
      </c>
      <c r="AV290" s="300">
        <f t="shared" si="94"/>
        <v>0.1164977049711121</v>
      </c>
      <c r="AW290" s="300">
        <f t="shared" si="94"/>
        <v>0.11734748819793625</v>
      </c>
      <c r="AX290" s="300">
        <f t="shared" si="94"/>
        <v>0.11822390294594495</v>
      </c>
      <c r="AY290" s="300">
        <f t="shared" si="94"/>
        <v>0.1191235199197245</v>
      </c>
      <c r="AZ290" s="300">
        <f t="shared" si="94"/>
        <v>0.12004242873401999</v>
      </c>
      <c r="BA290" s="300">
        <f t="shared" si="94"/>
        <v>0.12097607306606285</v>
      </c>
      <c r="BB290" s="300">
        <f t="shared" si="94"/>
        <v>0.12191905896856835</v>
      </c>
      <c r="BC290" s="300">
        <f t="shared" si="94"/>
        <v>0.12286493706125441</v>
      </c>
      <c r="BD290" s="300">
        <f t="shared" si="94"/>
        <v>0.12380596134117218</v>
      </c>
      <c r="BE290" s="300">
        <f t="shared" si="94"/>
        <v>0.12473282786940862</v>
      </c>
      <c r="BF290" s="300">
        <f t="shared" si="94"/>
        <v>0.12563439247816546</v>
      </c>
      <c r="BG290" s="300">
        <f t="shared" si="94"/>
        <v>0.12649735263875597</v>
      </c>
      <c r="BH290" s="300">
        <f t="shared" si="94"/>
        <v>0.12730584725167793</v>
      </c>
      <c r="BI290" s="300">
        <f t="shared" si="94"/>
        <v>0.12804087076366388</v>
      </c>
      <c r="DR290" s="301"/>
    </row>
    <row r="291" spans="1:122" s="300" customFormat="1" ht="14.6">
      <c r="A291" s="300" t="s">
        <v>105</v>
      </c>
      <c r="B291" s="300">
        <f t="shared" ref="B291:BI291" si="95">+B277/B$288</f>
        <v>0.23936367250092949</v>
      </c>
      <c r="C291" s="300">
        <f t="shared" si="95"/>
        <v>0.20221634372893921</v>
      </c>
      <c r="D291" s="300">
        <f t="shared" si="95"/>
        <v>0.18614159404998185</v>
      </c>
      <c r="E291" s="300">
        <f t="shared" si="95"/>
        <v>0.17227578326379017</v>
      </c>
      <c r="F291" s="300">
        <f t="shared" si="95"/>
        <v>0.16049987228909171</v>
      </c>
      <c r="G291" s="300">
        <f t="shared" si="95"/>
        <v>0.15056790229396608</v>
      </c>
      <c r="H291" s="300">
        <f t="shared" si="95"/>
        <v>0.14175423497934889</v>
      </c>
      <c r="I291" s="300">
        <f t="shared" si="95"/>
        <v>0.13363312038177211</v>
      </c>
      <c r="J291" s="300">
        <f t="shared" si="95"/>
        <v>0.12615773972268932</v>
      </c>
      <c r="K291" s="300">
        <f t="shared" si="95"/>
        <v>0.11927393624794856</v>
      </c>
      <c r="L291" s="300">
        <f t="shared" si="95"/>
        <v>0.11465330706855428</v>
      </c>
      <c r="M291" s="300">
        <f t="shared" si="95"/>
        <v>0.111702773719801</v>
      </c>
      <c r="N291" s="300">
        <f t="shared" si="95"/>
        <v>0.11098112929260755</v>
      </c>
      <c r="O291" s="300">
        <f t="shared" si="95"/>
        <v>0.10960093377548291</v>
      </c>
      <c r="P291" s="300">
        <f t="shared" si="95"/>
        <v>0.10803866664585529</v>
      </c>
      <c r="Q291" s="300">
        <f t="shared" si="95"/>
        <v>0.1065214911630841</v>
      </c>
      <c r="R291" s="300">
        <f t="shared" si="95"/>
        <v>0.10515205977299742</v>
      </c>
      <c r="S291" s="300">
        <f t="shared" si="95"/>
        <v>0.10397169330773323</v>
      </c>
      <c r="T291" s="300">
        <f t="shared" si="95"/>
        <v>0.10299164621956293</v>
      </c>
      <c r="U291" s="300">
        <f t="shared" si="95"/>
        <v>0.10220885364178221</v>
      </c>
      <c r="V291" s="300">
        <f t="shared" si="95"/>
        <v>0.1016138993572113</v>
      </c>
      <c r="W291" s="300">
        <f t="shared" si="95"/>
        <v>0.10101247979783336</v>
      </c>
      <c r="X291" s="300">
        <f t="shared" si="95"/>
        <v>0.10029952401513484</v>
      </c>
      <c r="Y291" s="300">
        <f t="shared" si="95"/>
        <v>9.9547969469800379E-2</v>
      </c>
      <c r="Z291" s="300">
        <f t="shared" si="95"/>
        <v>9.8841700380644895E-2</v>
      </c>
      <c r="AA291" s="300">
        <f t="shared" si="95"/>
        <v>9.8219580282533678E-2</v>
      </c>
      <c r="AB291" s="300">
        <f t="shared" si="95"/>
        <v>9.7697725884130296E-2</v>
      </c>
      <c r="AC291" s="300">
        <f t="shared" si="95"/>
        <v>9.7276889884404069E-2</v>
      </c>
      <c r="AD291" s="300">
        <f t="shared" si="95"/>
        <v>9.6942727922085928E-2</v>
      </c>
      <c r="AE291" s="300">
        <f t="shared" si="95"/>
        <v>9.6691303105722728E-2</v>
      </c>
      <c r="AF291" s="300">
        <f t="shared" si="95"/>
        <v>9.6518333358937128E-2</v>
      </c>
      <c r="AG291" s="300">
        <f t="shared" si="95"/>
        <v>9.6400246018556915E-2</v>
      </c>
      <c r="AH291" s="300">
        <f t="shared" si="95"/>
        <v>9.6321464432839038E-2</v>
      </c>
      <c r="AI291" s="300">
        <f t="shared" si="95"/>
        <v>9.6290090691159833E-2</v>
      </c>
      <c r="AJ291" s="300">
        <f t="shared" si="95"/>
        <v>9.6308868494809866E-2</v>
      </c>
      <c r="AK291" s="300">
        <f t="shared" si="95"/>
        <v>9.6377530711081447E-2</v>
      </c>
      <c r="AL291" s="300">
        <f t="shared" si="95"/>
        <v>9.6494306302326832E-2</v>
      </c>
      <c r="AM291" s="300">
        <f t="shared" si="95"/>
        <v>9.6656762807150159E-2</v>
      </c>
      <c r="AN291" s="300">
        <f t="shared" si="95"/>
        <v>9.6862248489657105E-2</v>
      </c>
      <c r="AO291" s="300">
        <f t="shared" si="95"/>
        <v>9.7108113080865227E-2</v>
      </c>
      <c r="AP291" s="300">
        <f t="shared" si="95"/>
        <v>9.7391806981123527E-2</v>
      </c>
      <c r="AQ291" s="300">
        <f t="shared" si="95"/>
        <v>9.7710913770719124E-2</v>
      </c>
      <c r="AR291" s="300">
        <f t="shared" si="95"/>
        <v>9.8063145835457194E-2</v>
      </c>
      <c r="AS291" s="300">
        <f t="shared" si="95"/>
        <v>9.8446318900406157E-2</v>
      </c>
      <c r="AT291" s="300">
        <f t="shared" si="95"/>
        <v>9.8858313328631972E-2</v>
      </c>
      <c r="AU291" s="300">
        <f t="shared" si="95"/>
        <v>9.9297025460708621E-2</v>
      </c>
      <c r="AV291" s="300">
        <f t="shared" si="95"/>
        <v>9.9760309553281065E-2</v>
      </c>
      <c r="AW291" s="300">
        <f t="shared" si="95"/>
        <v>0.10024590921984897</v>
      </c>
      <c r="AX291" s="300">
        <f t="shared" si="95"/>
        <v>0.10075137628257184</v>
      </c>
      <c r="AY291" s="300">
        <f t="shared" si="95"/>
        <v>0.10127397444993877</v>
      </c>
      <c r="AZ291" s="300">
        <f t="shared" si="95"/>
        <v>0.10181056523082166</v>
      </c>
      <c r="BA291" s="300">
        <f t="shared" si="95"/>
        <v>0.10235747404877463</v>
      </c>
      <c r="BB291" s="300">
        <f t="shared" si="95"/>
        <v>0.10291033568941627</v>
      </c>
      <c r="BC291" s="300">
        <f t="shared" si="95"/>
        <v>0.10346391989750808</v>
      </c>
      <c r="BD291" s="300">
        <f t="shared" si="95"/>
        <v>0.10401193962780696</v>
      </c>
      <c r="BE291" s="300">
        <f t="shared" si="95"/>
        <v>0.10454684484087395</v>
      </c>
      <c r="BF291" s="300">
        <f t="shared" si="95"/>
        <v>0.10505960123912625</v>
      </c>
      <c r="BG291" s="300">
        <f t="shared" si="95"/>
        <v>0.1055394416617282</v>
      </c>
      <c r="BH291" s="300">
        <f t="shared" si="95"/>
        <v>0.10597355195136668</v>
      </c>
      <c r="BI291" s="300">
        <f t="shared" si="95"/>
        <v>0.10634660613749811</v>
      </c>
      <c r="DR291" s="301"/>
    </row>
    <row r="292" spans="1:122" s="300" customFormat="1" ht="14.6">
      <c r="A292" s="300" t="s">
        <v>51</v>
      </c>
      <c r="B292" s="300">
        <f t="shared" ref="B292:BI292" si="96">+B278/B$288</f>
        <v>7.3275989309443859E-2</v>
      </c>
      <c r="C292" s="300">
        <f t="shared" si="96"/>
        <v>5.4631742388323537E-2</v>
      </c>
      <c r="D292" s="300">
        <f t="shared" si="96"/>
        <v>4.6679377245343406E-2</v>
      </c>
      <c r="E292" s="300">
        <f t="shared" si="96"/>
        <v>3.992527747267742E-2</v>
      </c>
      <c r="F292" s="300">
        <f t="shared" si="96"/>
        <v>3.3652642168407222E-2</v>
      </c>
      <c r="G292" s="300">
        <f t="shared" si="96"/>
        <v>3.0009551882587485E-2</v>
      </c>
      <c r="H292" s="300">
        <f t="shared" si="96"/>
        <v>2.7637934253459364E-2</v>
      </c>
      <c r="I292" s="300">
        <f t="shared" si="96"/>
        <v>2.5508910123430911E-2</v>
      </c>
      <c r="J292" s="300">
        <f t="shared" si="96"/>
        <v>2.3598647244873112E-2</v>
      </c>
      <c r="K292" s="300">
        <f t="shared" si="96"/>
        <v>2.1889011658149497E-2</v>
      </c>
      <c r="L292" s="300">
        <f t="shared" si="96"/>
        <v>2.0829823259297869E-2</v>
      </c>
      <c r="M292" s="300">
        <f t="shared" si="96"/>
        <v>2.0212250042672842E-2</v>
      </c>
      <c r="N292" s="300">
        <f t="shared" si="96"/>
        <v>2.0241760714819573E-2</v>
      </c>
      <c r="O292" s="300">
        <f t="shared" si="96"/>
        <v>2.0065304050694711E-2</v>
      </c>
      <c r="P292" s="300">
        <f t="shared" si="96"/>
        <v>1.9818659861111549E-2</v>
      </c>
      <c r="Q292" s="300">
        <f t="shared" si="96"/>
        <v>1.9566924064466678E-2</v>
      </c>
      <c r="R292" s="300">
        <f t="shared" si="96"/>
        <v>1.9340341892406111E-2</v>
      </c>
      <c r="S292" s="300">
        <f t="shared" si="96"/>
        <v>1.9151942022061028E-2</v>
      </c>
      <c r="T292" s="300">
        <f t="shared" si="96"/>
        <v>1.9006310373663422E-2</v>
      </c>
      <c r="U292" s="300">
        <f t="shared" si="96"/>
        <v>1.8903996019314383E-2</v>
      </c>
      <c r="V292" s="300">
        <f t="shared" si="96"/>
        <v>1.8843726653976652E-2</v>
      </c>
      <c r="W292" s="300">
        <f t="shared" si="96"/>
        <v>1.8786190309145606E-2</v>
      </c>
      <c r="X292" s="300">
        <f t="shared" si="96"/>
        <v>1.8709872075603637E-2</v>
      </c>
      <c r="Y292" s="300">
        <f t="shared" si="96"/>
        <v>1.8630445760798909E-2</v>
      </c>
      <c r="Z292" s="300">
        <f t="shared" si="96"/>
        <v>1.8564530199038105E-2</v>
      </c>
      <c r="AA292" s="300">
        <f t="shared" si="96"/>
        <v>1.8519873918596018E-2</v>
      </c>
      <c r="AB292" s="300">
        <f t="shared" si="96"/>
        <v>1.8499711684647199E-2</v>
      </c>
      <c r="AC292" s="300">
        <f t="shared" si="96"/>
        <v>1.8503342744622134E-2</v>
      </c>
      <c r="AD292" s="300">
        <f t="shared" si="96"/>
        <v>1.8527940937299741E-2</v>
      </c>
      <c r="AE292" s="300">
        <f t="shared" si="96"/>
        <v>1.8571246663480336E-2</v>
      </c>
      <c r="AF292" s="300">
        <f t="shared" si="96"/>
        <v>1.8631611055826683E-2</v>
      </c>
      <c r="AG292" s="300">
        <f t="shared" si="96"/>
        <v>1.8704418234849005E-2</v>
      </c>
      <c r="AH292" s="300">
        <f t="shared" si="96"/>
        <v>1.8786092164918201E-2</v>
      </c>
      <c r="AI292" s="300">
        <f t="shared" si="96"/>
        <v>1.8877354070541932E-2</v>
      </c>
      <c r="AJ292" s="300">
        <f t="shared" si="96"/>
        <v>1.8978787992970189E-2</v>
      </c>
      <c r="AK292" s="300">
        <f t="shared" si="96"/>
        <v>1.9090531269263338E-2</v>
      </c>
      <c r="AL292" s="300">
        <f t="shared" si="96"/>
        <v>1.9212480254561903E-2</v>
      </c>
      <c r="AM292" s="300">
        <f t="shared" si="96"/>
        <v>1.9344416240856033E-2</v>
      </c>
      <c r="AN292" s="300">
        <f t="shared" si="96"/>
        <v>1.9486074459762276E-2</v>
      </c>
      <c r="AO292" s="300">
        <f t="shared" si="96"/>
        <v>1.9637179893683337E-2</v>
      </c>
      <c r="AP292" s="300">
        <f t="shared" si="96"/>
        <v>1.9797464026685838E-2</v>
      </c>
      <c r="AQ292" s="300">
        <f t="shared" si="96"/>
        <v>1.9966670677399493E-2</v>
      </c>
      <c r="AR292" s="300">
        <f t="shared" si="96"/>
        <v>2.0144555502891851E-2</v>
      </c>
      <c r="AS292" s="300">
        <f t="shared" si="96"/>
        <v>2.0330881650538226E-2</v>
      </c>
      <c r="AT292" s="300">
        <f t="shared" si="96"/>
        <v>2.0525412767976047E-2</v>
      </c>
      <c r="AU292" s="300">
        <f t="shared" si="96"/>
        <v>2.0727903806842796E-2</v>
      </c>
      <c r="AV292" s="300">
        <f t="shared" si="96"/>
        <v>2.0938089567773883E-2</v>
      </c>
      <c r="AW292" s="300">
        <f t="shared" si="96"/>
        <v>2.1155670615271877E-2</v>
      </c>
      <c r="AX292" s="300">
        <f t="shared" si="96"/>
        <v>2.1380295981900374E-2</v>
      </c>
      <c r="AY292" s="300">
        <f t="shared" si="96"/>
        <v>2.1611541960693981E-2</v>
      </c>
      <c r="AZ292" s="300">
        <f t="shared" si="96"/>
        <v>2.184888625834662E-2</v>
      </c>
      <c r="BA292" s="300">
        <f t="shared" si="96"/>
        <v>2.209167687100419E-2</v>
      </c>
      <c r="BB292" s="300">
        <f t="shared" si="96"/>
        <v>2.2339095269291294E-2</v>
      </c>
      <c r="BC292" s="300">
        <f t="shared" si="96"/>
        <v>2.2590113825987572E-2</v>
      </c>
      <c r="BD292" s="300">
        <f t="shared" si="96"/>
        <v>2.2843447784073462E-2</v>
      </c>
      <c r="BE292" s="300">
        <f t="shared" si="96"/>
        <v>2.3097502158333932E-2</v>
      </c>
      <c r="BF292" s="300">
        <f t="shared" si="96"/>
        <v>2.3350313200866505E-2</v>
      </c>
      <c r="BG292" s="300">
        <f t="shared" si="96"/>
        <v>2.3599481426845838E-2</v>
      </c>
      <c r="BH292" s="300">
        <f t="shared" si="96"/>
        <v>2.384208721531535E-2</v>
      </c>
      <c r="BI292" s="300">
        <f t="shared" si="96"/>
        <v>2.40745689123316E-2</v>
      </c>
      <c r="DR292" s="301"/>
    </row>
    <row r="293" spans="1:122" s="300" customFormat="1" ht="14.6">
      <c r="A293" s="300" t="s">
        <v>52</v>
      </c>
      <c r="B293" s="300">
        <f t="shared" ref="B293:BI293" si="97">+B279/B$288</f>
        <v>2.8629490532423654E-2</v>
      </c>
      <c r="C293" s="300">
        <f t="shared" si="97"/>
        <v>2.7622805750227419E-2</v>
      </c>
      <c r="D293" s="300">
        <f t="shared" si="97"/>
        <v>2.4526210318183972E-2</v>
      </c>
      <c r="E293" s="300">
        <f t="shared" si="97"/>
        <v>2.1875746983492102E-2</v>
      </c>
      <c r="F293" s="300">
        <f t="shared" si="97"/>
        <v>1.9832522985536932E-2</v>
      </c>
      <c r="G293" s="300">
        <f t="shared" si="97"/>
        <v>1.8375221959222983E-2</v>
      </c>
      <c r="H293" s="300">
        <f t="shared" si="97"/>
        <v>1.7214083741760443E-2</v>
      </c>
      <c r="I293" s="300">
        <f t="shared" si="97"/>
        <v>1.6118652806977871E-2</v>
      </c>
      <c r="J293" s="300">
        <f t="shared" si="97"/>
        <v>1.509424460317442E-2</v>
      </c>
      <c r="K293" s="300">
        <f t="shared" si="97"/>
        <v>1.414518488637027E-2</v>
      </c>
      <c r="L293" s="300">
        <f t="shared" si="97"/>
        <v>1.3661733938211656E-2</v>
      </c>
      <c r="M293" s="300">
        <f t="shared" si="97"/>
        <v>1.3551000766169462E-2</v>
      </c>
      <c r="N293" s="300">
        <f t="shared" si="97"/>
        <v>1.3729009022647317E-2</v>
      </c>
      <c r="O293" s="300">
        <f t="shared" si="97"/>
        <v>1.3819619449825968E-2</v>
      </c>
      <c r="P293" s="300">
        <f t="shared" si="97"/>
        <v>1.3878506125814231E-2</v>
      </c>
      <c r="Q293" s="300">
        <f t="shared" si="97"/>
        <v>1.3933341399900554E-2</v>
      </c>
      <c r="R293" s="300">
        <f t="shared" si="97"/>
        <v>1.3997985522072466E-2</v>
      </c>
      <c r="S293" s="300">
        <f t="shared" si="97"/>
        <v>1.4079315385395863E-2</v>
      </c>
      <c r="T293" s="300">
        <f t="shared" si="97"/>
        <v>1.4180639075027028E-2</v>
      </c>
      <c r="U293" s="300">
        <f t="shared" si="97"/>
        <v>1.4303445489413246E-2</v>
      </c>
      <c r="V293" s="300">
        <f t="shared" si="97"/>
        <v>1.4448312145762532E-2</v>
      </c>
      <c r="W293" s="300">
        <f t="shared" si="97"/>
        <v>1.4571675224760215E-2</v>
      </c>
      <c r="X293" s="300">
        <f t="shared" si="97"/>
        <v>1.4649198006376376E-2</v>
      </c>
      <c r="Y293" s="300">
        <f t="shared" si="97"/>
        <v>1.4703863960047149E-2</v>
      </c>
      <c r="Z293" s="300">
        <f t="shared" si="97"/>
        <v>1.4755001891631238E-2</v>
      </c>
      <c r="AA293" s="300">
        <f t="shared" si="97"/>
        <v>1.4812527342031217E-2</v>
      </c>
      <c r="AB293" s="300">
        <f t="shared" si="97"/>
        <v>1.4881061930452012E-2</v>
      </c>
      <c r="AC293" s="300">
        <f t="shared" si="97"/>
        <v>1.4959347853697928E-2</v>
      </c>
      <c r="AD293" s="300">
        <f t="shared" si="97"/>
        <v>1.5041004946385595E-2</v>
      </c>
      <c r="AE293" s="300">
        <f t="shared" si="97"/>
        <v>1.5125528766653127E-2</v>
      </c>
      <c r="AF293" s="300">
        <f t="shared" si="97"/>
        <v>1.5213889835456839E-2</v>
      </c>
      <c r="AG293" s="300">
        <f t="shared" si="97"/>
        <v>1.5307040942214757E-2</v>
      </c>
      <c r="AH293" s="300">
        <f t="shared" si="97"/>
        <v>1.5405334220581232E-2</v>
      </c>
      <c r="AI293" s="300">
        <f t="shared" si="97"/>
        <v>1.5509246553891076E-2</v>
      </c>
      <c r="AJ293" s="300">
        <f t="shared" si="97"/>
        <v>1.5619569868960157E-2</v>
      </c>
      <c r="AK293" s="300">
        <f t="shared" si="97"/>
        <v>1.5736812845890218E-2</v>
      </c>
      <c r="AL293" s="300">
        <f t="shared" si="97"/>
        <v>1.5861254566208665E-2</v>
      </c>
      <c r="AM293" s="300">
        <f t="shared" si="97"/>
        <v>1.5993012944568032E-2</v>
      </c>
      <c r="AN293" s="300">
        <f t="shared" si="97"/>
        <v>1.6132100370214879E-2</v>
      </c>
      <c r="AO293" s="300">
        <f t="shared" si="97"/>
        <v>1.6278464159635266E-2</v>
      </c>
      <c r="AP293" s="300">
        <f t="shared" si="97"/>
        <v>1.6432013743724567E-2</v>
      </c>
      <c r="AQ293" s="300">
        <f t="shared" si="97"/>
        <v>1.6592637475673775E-2</v>
      </c>
      <c r="AR293" s="300">
        <f t="shared" si="97"/>
        <v>1.6760211716681159E-2</v>
      </c>
      <c r="AS293" s="300">
        <f t="shared" si="97"/>
        <v>1.6934604247068094E-2</v>
      </c>
      <c r="AT293" s="300">
        <f t="shared" si="97"/>
        <v>1.7115673400813894E-2</v>
      </c>
      <c r="AU293" s="300">
        <f t="shared" si="97"/>
        <v>1.7303263754288277E-2</v>
      </c>
      <c r="AV293" s="300">
        <f t="shared" si="97"/>
        <v>1.7497198742467489E-2</v>
      </c>
      <c r="AW293" s="300">
        <f t="shared" si="97"/>
        <v>1.7697270221539298E-2</v>
      </c>
      <c r="AX293" s="300">
        <f t="shared" si="97"/>
        <v>1.7903224733731921E-2</v>
      </c>
      <c r="AY293" s="300">
        <f t="shared" si="97"/>
        <v>1.8114746054257981E-2</v>
      </c>
      <c r="AZ293" s="300">
        <f t="shared" si="97"/>
        <v>1.8331433519014038E-2</v>
      </c>
      <c r="BA293" s="300">
        <f t="shared" si="97"/>
        <v>1.8552775661900462E-2</v>
      </c>
      <c r="BB293" s="300">
        <f t="shared" si="97"/>
        <v>1.8778118846957119E-2</v>
      </c>
      <c r="BC293" s="300">
        <f t="shared" si="97"/>
        <v>1.9006630849600401E-2</v>
      </c>
      <c r="BD293" s="300">
        <f t="shared" si="97"/>
        <v>1.923725963353352E-2</v>
      </c>
      <c r="BE293" s="300">
        <f t="shared" si="97"/>
        <v>1.9468687642189293E-2</v>
      </c>
      <c r="BF293" s="300">
        <f t="shared" si="97"/>
        <v>1.9699281275116068E-2</v>
      </c>
      <c r="BG293" s="300">
        <f t="shared" si="97"/>
        <v>1.9927032988031224E-2</v>
      </c>
      <c r="BH293" s="300">
        <f t="shared" si="97"/>
        <v>2.0149488378345161E-2</v>
      </c>
      <c r="BI293" s="300">
        <f t="shared" si="97"/>
        <v>2.036364118396496E-2</v>
      </c>
      <c r="DR293" s="301"/>
    </row>
    <row r="294" spans="1:122" s="300" customFormat="1" ht="14.6">
      <c r="A294" s="300" t="s">
        <v>53</v>
      </c>
      <c r="B294" s="300">
        <f t="shared" ref="B294:BI294" si="98">+B280/B$288</f>
        <v>1.3995472392031199E-2</v>
      </c>
      <c r="C294" s="300">
        <f t="shared" si="98"/>
        <v>1.3420912658148501E-2</v>
      </c>
      <c r="D294" s="300">
        <f t="shared" si="98"/>
        <v>1.3650375894610666E-2</v>
      </c>
      <c r="E294" s="300">
        <f t="shared" si="98"/>
        <v>1.3745993563288357E-2</v>
      </c>
      <c r="F294" s="300">
        <f t="shared" si="98"/>
        <v>1.3803531182141924E-2</v>
      </c>
      <c r="G294" s="300">
        <f t="shared" si="98"/>
        <v>1.3890065614453153E-2</v>
      </c>
      <c r="H294" s="300">
        <f t="shared" si="98"/>
        <v>1.3983680723070975E-2</v>
      </c>
      <c r="I294" s="300">
        <f t="shared" si="98"/>
        <v>1.3995129649477498E-2</v>
      </c>
      <c r="J294" s="300">
        <f t="shared" si="98"/>
        <v>1.3938635738910949E-2</v>
      </c>
      <c r="K294" s="300">
        <f t="shared" si="98"/>
        <v>1.3830563037605307E-2</v>
      </c>
      <c r="L294" s="300">
        <f t="shared" si="98"/>
        <v>1.3920423892117001E-2</v>
      </c>
      <c r="M294" s="300">
        <f t="shared" si="98"/>
        <v>1.4201490498830956E-2</v>
      </c>
      <c r="N294" s="300">
        <f t="shared" si="98"/>
        <v>1.4582721604990254E-2</v>
      </c>
      <c r="O294" s="300">
        <f t="shared" si="98"/>
        <v>1.4924402902766958E-2</v>
      </c>
      <c r="P294" s="300">
        <f t="shared" si="98"/>
        <v>1.5241662632431815E-2</v>
      </c>
      <c r="Q294" s="300">
        <f t="shared" si="98"/>
        <v>1.5543126858870384E-2</v>
      </c>
      <c r="R294" s="300">
        <f t="shared" si="98"/>
        <v>1.5834377689305575E-2</v>
      </c>
      <c r="S294" s="300">
        <f t="shared" si="98"/>
        <v>1.6119378504905357E-2</v>
      </c>
      <c r="T294" s="300">
        <f t="shared" si="98"/>
        <v>1.640114247546616E-2</v>
      </c>
      <c r="U294" s="300">
        <f t="shared" si="98"/>
        <v>1.6682083781986063E-2</v>
      </c>
      <c r="V294" s="300">
        <f t="shared" si="98"/>
        <v>1.6964216396631863E-2</v>
      </c>
      <c r="W294" s="300">
        <f t="shared" si="98"/>
        <v>1.7232360880495089E-2</v>
      </c>
      <c r="X294" s="300">
        <f t="shared" si="98"/>
        <v>1.7478215404895026E-2</v>
      </c>
      <c r="Y294" s="300">
        <f t="shared" si="98"/>
        <v>1.7705883440098866E-2</v>
      </c>
      <c r="Z294" s="300">
        <f t="shared" si="98"/>
        <v>1.7926946580204006E-2</v>
      </c>
      <c r="AA294" s="300">
        <f t="shared" si="98"/>
        <v>1.8148132589673772E-2</v>
      </c>
      <c r="AB294" s="300">
        <f t="shared" si="98"/>
        <v>1.8373247153113535E-2</v>
      </c>
      <c r="AC294" s="300">
        <f t="shared" si="98"/>
        <v>1.8604729565031241E-2</v>
      </c>
      <c r="AD294" s="300">
        <f t="shared" si="98"/>
        <v>1.8830177841332681E-2</v>
      </c>
      <c r="AE294" s="300">
        <f t="shared" si="98"/>
        <v>1.9051675361357403E-2</v>
      </c>
      <c r="AF294" s="300">
        <f t="shared" si="98"/>
        <v>1.9271273400585362E-2</v>
      </c>
      <c r="AG294" s="300">
        <f t="shared" si="98"/>
        <v>1.9491046395851939E-2</v>
      </c>
      <c r="AH294" s="300">
        <f t="shared" si="98"/>
        <v>1.9711962135641279E-2</v>
      </c>
      <c r="AI294" s="300">
        <f t="shared" si="98"/>
        <v>1.9934394166934939E-2</v>
      </c>
      <c r="AJ294" s="300">
        <f t="shared" si="98"/>
        <v>2.0159397784873537E-2</v>
      </c>
      <c r="AK294" s="300">
        <f t="shared" si="98"/>
        <v>2.0387859167457407E-2</v>
      </c>
      <c r="AL294" s="300">
        <f t="shared" si="98"/>
        <v>2.0620488265620768E-2</v>
      </c>
      <c r="AM294" s="300">
        <f t="shared" si="98"/>
        <v>2.0857850513980522E-2</v>
      </c>
      <c r="AN294" s="300">
        <f t="shared" si="98"/>
        <v>2.1100400190590035E-2</v>
      </c>
      <c r="AO294" s="300">
        <f t="shared" si="98"/>
        <v>2.1348508073812535E-2</v>
      </c>
      <c r="AP294" s="300">
        <f t="shared" si="98"/>
        <v>2.1602481748145132E-2</v>
      </c>
      <c r="AQ294" s="300">
        <f t="shared" si="98"/>
        <v>2.1862579026505832E-2</v>
      </c>
      <c r="AR294" s="300">
        <f t="shared" si="98"/>
        <v>2.2129015578234008E-2</v>
      </c>
      <c r="AS294" s="300">
        <f t="shared" si="98"/>
        <v>2.2401967807701789E-2</v>
      </c>
      <c r="AT294" s="300">
        <f t="shared" si="98"/>
        <v>2.2681571727910819E-2</v>
      </c>
      <c r="AU294" s="300">
        <f t="shared" si="98"/>
        <v>2.2967918207922534E-2</v>
      </c>
      <c r="AV294" s="300">
        <f t="shared" si="98"/>
        <v>2.3261044622615752E-2</v>
      </c>
      <c r="AW294" s="300">
        <f t="shared" si="98"/>
        <v>2.3560922628471419E-2</v>
      </c>
      <c r="AX294" s="300">
        <f t="shared" si="98"/>
        <v>2.3867441544057948E-2</v>
      </c>
      <c r="AY294" s="300">
        <f t="shared" si="98"/>
        <v>2.4180386644279347E-2</v>
      </c>
      <c r="AZ294" s="300">
        <f t="shared" si="98"/>
        <v>2.4499411607949082E-2</v>
      </c>
      <c r="BA294" s="300">
        <f t="shared" si="98"/>
        <v>2.482400442130215E-2</v>
      </c>
      <c r="BB294" s="300">
        <f t="shared" si="98"/>
        <v>2.5153446262243886E-2</v>
      </c>
      <c r="BC294" s="300">
        <f t="shared" si="98"/>
        <v>2.5486763258576767E-2</v>
      </c>
      <c r="BD294" s="300">
        <f t="shared" si="98"/>
        <v>2.5822671411349672E-2</v>
      </c>
      <c r="BE294" s="300">
        <f t="shared" si="98"/>
        <v>2.6159515076476555E-2</v>
      </c>
      <c r="BF294" s="300">
        <f t="shared" si="98"/>
        <v>2.6495198528330644E-2</v>
      </c>
      <c r="BG294" s="300">
        <f t="shared" si="98"/>
        <v>2.6827107118695261E-2</v>
      </c>
      <c r="BH294" s="300">
        <f t="shared" si="98"/>
        <v>2.715200767413023E-2</v>
      </c>
      <c r="BI294" s="300">
        <f t="shared" si="98"/>
        <v>2.7465904971965417E-2</v>
      </c>
      <c r="DR294" s="301"/>
    </row>
    <row r="295" spans="1:122" s="300" customFormat="1" ht="14.6">
      <c r="A295" s="300" t="s">
        <v>54</v>
      </c>
      <c r="B295" s="300">
        <f t="shared" ref="B295:BI295" si="99">+B281/B$288</f>
        <v>9.5129397902204954E-2</v>
      </c>
      <c r="C295" s="300">
        <f t="shared" si="99"/>
        <v>0.14576956530736002</v>
      </c>
      <c r="D295" s="300">
        <f t="shared" si="99"/>
        <v>0.14898903817049267</v>
      </c>
      <c r="E295" s="300">
        <f t="shared" si="99"/>
        <v>0.14874310285207934</v>
      </c>
      <c r="F295" s="300">
        <f t="shared" si="99"/>
        <v>0.14648385163409508</v>
      </c>
      <c r="G295" s="300">
        <f t="shared" si="99"/>
        <v>0.14382981370768028</v>
      </c>
      <c r="H295" s="300">
        <f t="shared" si="99"/>
        <v>0.14186491704311915</v>
      </c>
      <c r="I295" s="300">
        <f t="shared" si="99"/>
        <v>0.13922538039436472</v>
      </c>
      <c r="J295" s="300">
        <f t="shared" si="99"/>
        <v>0.13602835536919647</v>
      </c>
      <c r="K295" s="300">
        <f t="shared" si="99"/>
        <v>0.13222741754774103</v>
      </c>
      <c r="L295" s="300">
        <f t="shared" si="99"/>
        <v>0.13058127001253003</v>
      </c>
      <c r="M295" s="300">
        <f t="shared" si="99"/>
        <v>0.13232074503061875</v>
      </c>
      <c r="N295" s="300">
        <f t="shared" si="99"/>
        <v>0.12954585918864112</v>
      </c>
      <c r="O295" s="300">
        <f t="shared" si="99"/>
        <v>0.12834029277657932</v>
      </c>
      <c r="P295" s="300">
        <f t="shared" si="99"/>
        <v>0.12783228462575325</v>
      </c>
      <c r="Q295" s="300">
        <f t="shared" si="99"/>
        <v>0.12759689533339191</v>
      </c>
      <c r="R295" s="300">
        <f t="shared" si="99"/>
        <v>0.12742874748770688</v>
      </c>
      <c r="S295" s="300">
        <f t="shared" si="99"/>
        <v>0.12722931706656462</v>
      </c>
      <c r="T295" s="300">
        <f t="shared" si="99"/>
        <v>0.12695250720287857</v>
      </c>
      <c r="U295" s="300">
        <f t="shared" si="99"/>
        <v>0.12657784109967207</v>
      </c>
      <c r="V295" s="300">
        <f t="shared" si="99"/>
        <v>0.12609714419414098</v>
      </c>
      <c r="W295" s="300">
        <f t="shared" si="99"/>
        <v>0.12537867512629564</v>
      </c>
      <c r="X295" s="300">
        <f t="shared" si="99"/>
        <v>0.1243519304522467</v>
      </c>
      <c r="Y295" s="300">
        <f t="shared" si="99"/>
        <v>0.12304871788262385</v>
      </c>
      <c r="Z295" s="300">
        <f t="shared" si="99"/>
        <v>0.12155536140974056</v>
      </c>
      <c r="AA295" s="300">
        <f t="shared" si="99"/>
        <v>0.1199189058450708</v>
      </c>
      <c r="AB295" s="300">
        <f t="shared" si="99"/>
        <v>0.11816484691231492</v>
      </c>
      <c r="AC295" s="300">
        <f t="shared" si="99"/>
        <v>0.11630663469507786</v>
      </c>
      <c r="AD295" s="300">
        <f t="shared" si="99"/>
        <v>0.11434442044930768</v>
      </c>
      <c r="AE295" s="300">
        <f t="shared" si="99"/>
        <v>0.11231535600818758</v>
      </c>
      <c r="AF295" s="300">
        <f t="shared" si="99"/>
        <v>0.1102506657996572</v>
      </c>
      <c r="AG295" s="300">
        <f t="shared" si="99"/>
        <v>0.10814128482630049</v>
      </c>
      <c r="AH295" s="300">
        <f t="shared" si="99"/>
        <v>0.10600033771181909</v>
      </c>
      <c r="AI295" s="300">
        <f t="shared" si="99"/>
        <v>0.10387356579972974</v>
      </c>
      <c r="AJ295" s="300">
        <f t="shared" si="99"/>
        <v>0.10177396880223996</v>
      </c>
      <c r="AK295" s="300">
        <f t="shared" si="99"/>
        <v>9.9705233610438926E-2</v>
      </c>
      <c r="AL295" s="300">
        <f t="shared" si="99"/>
        <v>9.766667642744796E-2</v>
      </c>
      <c r="AM295" s="300">
        <f t="shared" si="99"/>
        <v>9.5655521145025499E-2</v>
      </c>
      <c r="AN295" s="300">
        <f t="shared" si="99"/>
        <v>9.3668103242923392E-2</v>
      </c>
      <c r="AO295" s="300">
        <f t="shared" si="99"/>
        <v>9.1700519901799671E-2</v>
      </c>
      <c r="AP295" s="300">
        <f t="shared" si="99"/>
        <v>8.9748983367023957E-2</v>
      </c>
      <c r="AQ295" s="300">
        <f t="shared" si="99"/>
        <v>8.7810012571532495E-2</v>
      </c>
      <c r="AR295" s="300">
        <f t="shared" si="99"/>
        <v>8.5880535689365364E-2</v>
      </c>
      <c r="AS295" s="300">
        <f t="shared" si="99"/>
        <v>8.3957943695178991E-2</v>
      </c>
      <c r="AT295" s="300">
        <f t="shared" si="99"/>
        <v>8.2040117582874578E-2</v>
      </c>
      <c r="AU295" s="300">
        <f t="shared" si="99"/>
        <v>8.0125442316273623E-2</v>
      </c>
      <c r="AV295" s="300">
        <f t="shared" si="99"/>
        <v>7.8212815138985953E-2</v>
      </c>
      <c r="AW295" s="300">
        <f t="shared" si="99"/>
        <v>7.6301652682777041E-2</v>
      </c>
      <c r="AX295" s="300">
        <f t="shared" si="99"/>
        <v>7.4391899435541337E-2</v>
      </c>
      <c r="AY295" s="300">
        <f t="shared" si="99"/>
        <v>7.248403908506168E-2</v>
      </c>
      <c r="AZ295" s="300">
        <f t="shared" si="99"/>
        <v>7.0579109802960602E-2</v>
      </c>
      <c r="BA295" s="300">
        <f t="shared" si="99"/>
        <v>6.8678724537530725E-2</v>
      </c>
      <c r="BB295" s="300">
        <f t="shared" si="99"/>
        <v>6.6785097716075492E-2</v>
      </c>
      <c r="BC295" s="300">
        <f t="shared" si="99"/>
        <v>6.4901080206396941E-2</v>
      </c>
      <c r="BD295" s="300">
        <f t="shared" si="99"/>
        <v>6.3030204556495245E-2</v>
      </c>
      <c r="BE295" s="300">
        <f t="shared" si="99"/>
        <v>6.1176741725967897E-2</v>
      </c>
      <c r="BF295" s="300">
        <f t="shared" si="99"/>
        <v>5.9345767660849376E-2</v>
      </c>
      <c r="BG295" s="300">
        <f t="shared" si="99"/>
        <v>5.7543231690797468E-2</v>
      </c>
      <c r="BH295" s="300">
        <f t="shared" si="99"/>
        <v>5.577600722986021E-2</v>
      </c>
      <c r="BI295" s="300">
        <f t="shared" si="99"/>
        <v>5.4051887383393775E-2</v>
      </c>
      <c r="DR295" s="301"/>
    </row>
    <row r="296" spans="1:122" s="300" customFormat="1" ht="14.6">
      <c r="A296" s="300" t="s">
        <v>55</v>
      </c>
      <c r="B296" s="300">
        <f t="shared" ref="B296:BI296" si="100">+B282/B$288</f>
        <v>4.2312779396374019E-2</v>
      </c>
      <c r="C296" s="300">
        <f t="shared" si="100"/>
        <v>5.6347761911898456E-2</v>
      </c>
      <c r="D296" s="300">
        <f t="shared" si="100"/>
        <v>6.5622963877835283E-2</v>
      </c>
      <c r="E296" s="300">
        <f t="shared" si="100"/>
        <v>7.3997032037003752E-2</v>
      </c>
      <c r="F296" s="300">
        <f t="shared" si="100"/>
        <v>8.1700490898155731E-2</v>
      </c>
      <c r="G296" s="300">
        <f t="shared" si="100"/>
        <v>8.7964485805536202E-2</v>
      </c>
      <c r="H296" s="300">
        <f t="shared" si="100"/>
        <v>9.3116289258713292E-2</v>
      </c>
      <c r="I296" s="300">
        <f t="shared" si="100"/>
        <v>9.7688542630114172E-2</v>
      </c>
      <c r="J296" s="300">
        <f t="shared" si="100"/>
        <v>0.10170200635303295</v>
      </c>
      <c r="K296" s="300">
        <f t="shared" si="100"/>
        <v>0.10521597249031812</v>
      </c>
      <c r="L296" s="300">
        <f t="shared" si="100"/>
        <v>0.10831487565897563</v>
      </c>
      <c r="M296" s="300">
        <f t="shared" si="100"/>
        <v>0.1112128550142555</v>
      </c>
      <c r="N296" s="300">
        <f t="shared" si="100"/>
        <v>0.11342848075183617</v>
      </c>
      <c r="O296" s="300">
        <f t="shared" si="100"/>
        <v>0.11577122615687215</v>
      </c>
      <c r="P296" s="300">
        <f t="shared" si="100"/>
        <v>0.11805594276400798</v>
      </c>
      <c r="Q296" s="300">
        <f t="shared" si="100"/>
        <v>0.1201983106557586</v>
      </c>
      <c r="R296" s="300">
        <f t="shared" si="100"/>
        <v>0.12216633887603205</v>
      </c>
      <c r="S296" s="300">
        <f t="shared" si="100"/>
        <v>0.12395443109441472</v>
      </c>
      <c r="T296" s="300">
        <f t="shared" si="100"/>
        <v>0.12556973347135711</v>
      </c>
      <c r="U296" s="300">
        <f t="shared" si="100"/>
        <v>0.12702506538052094</v>
      </c>
      <c r="V296" s="300">
        <f t="shared" si="100"/>
        <v>0.12833531765602377</v>
      </c>
      <c r="W296" s="300">
        <f t="shared" si="100"/>
        <v>0.12971910844632722</v>
      </c>
      <c r="X296" s="300">
        <f t="shared" si="100"/>
        <v>0.13130393067063334</v>
      </c>
      <c r="Y296" s="300">
        <f t="shared" si="100"/>
        <v>0.13289520915716568</v>
      </c>
      <c r="Z296" s="300">
        <f t="shared" si="100"/>
        <v>0.13446113504503943</v>
      </c>
      <c r="AA296" s="300">
        <f t="shared" si="100"/>
        <v>0.13599020337175499</v>
      </c>
      <c r="AB296" s="300">
        <f t="shared" si="100"/>
        <v>0.13748307854799319</v>
      </c>
      <c r="AC296" s="300">
        <f t="shared" si="100"/>
        <v>0.13896014912942095</v>
      </c>
      <c r="AD296" s="300">
        <f t="shared" si="100"/>
        <v>0.14044531215487563</v>
      </c>
      <c r="AE296" s="300">
        <f t="shared" si="100"/>
        <v>0.14193215008781546</v>
      </c>
      <c r="AF296" s="300">
        <f t="shared" si="100"/>
        <v>0.14340922043671914</v>
      </c>
      <c r="AG296" s="300">
        <f t="shared" si="100"/>
        <v>0.14487847123668246</v>
      </c>
      <c r="AH296" s="300">
        <f t="shared" si="100"/>
        <v>0.14633509073850601</v>
      </c>
      <c r="AI296" s="300">
        <f t="shared" si="100"/>
        <v>0.14776149716482265</v>
      </c>
      <c r="AJ296" s="300">
        <f t="shared" si="100"/>
        <v>0.14915164052705052</v>
      </c>
      <c r="AK296" s="300">
        <f t="shared" si="100"/>
        <v>0.15050369499134456</v>
      </c>
      <c r="AL296" s="300">
        <f t="shared" si="100"/>
        <v>0.15181821588374547</v>
      </c>
      <c r="AM296" s="300">
        <f t="shared" si="100"/>
        <v>0.15309708453680035</v>
      </c>
      <c r="AN296" s="300">
        <f t="shared" si="100"/>
        <v>0.15434284612401705</v>
      </c>
      <c r="AO296" s="300">
        <f t="shared" si="100"/>
        <v>0.15555828766355523</v>
      </c>
      <c r="AP296" s="300">
        <f t="shared" si="100"/>
        <v>0.15674616652101256</v>
      </c>
      <c r="AQ296" s="300">
        <f t="shared" si="100"/>
        <v>0.15790903364159373</v>
      </c>
      <c r="AR296" s="300">
        <f t="shared" si="100"/>
        <v>0.15904911570482552</v>
      </c>
      <c r="AS296" s="300">
        <f t="shared" si="100"/>
        <v>0.16016823236437217</v>
      </c>
      <c r="AT296" s="300">
        <f t="shared" si="100"/>
        <v>0.16126773196047833</v>
      </c>
      <c r="AU296" s="300">
        <f t="shared" si="100"/>
        <v>0.16234843344813291</v>
      </c>
      <c r="AV296" s="300">
        <f t="shared" si="100"/>
        <v>0.16341056488826325</v>
      </c>
      <c r="AW296" s="300">
        <f t="shared" si="100"/>
        <v>0.16445369040864011</v>
      </c>
      <c r="AX296" s="300">
        <f t="shared" si="100"/>
        <v>0.16547661855303397</v>
      </c>
      <c r="AY296" s="300">
        <f t="shared" si="100"/>
        <v>0.16647728580804569</v>
      </c>
      <c r="AZ296" s="300">
        <f t="shared" si="100"/>
        <v>0.16745261020192706</v>
      </c>
      <c r="BA296" s="300">
        <f t="shared" si="100"/>
        <v>0.16839831155180196</v>
      </c>
      <c r="BB296" s="300">
        <f t="shared" si="100"/>
        <v>0.16930869742371729</v>
      </c>
      <c r="BC296" s="300">
        <f t="shared" si="100"/>
        <v>0.17017641706840339</v>
      </c>
      <c r="BD296" s="300">
        <f t="shared" si="100"/>
        <v>0.17099218869310145</v>
      </c>
      <c r="BE296" s="300">
        <f t="shared" si="100"/>
        <v>0.17174450629201651</v>
      </c>
      <c r="BF296" s="300">
        <f t="shared" si="100"/>
        <v>0.17241932666597562</v>
      </c>
      <c r="BG296" s="300">
        <f t="shared" si="100"/>
        <v>0.17299971826144064</v>
      </c>
      <c r="BH296" s="300">
        <f t="shared" si="100"/>
        <v>0.17346541141075958</v>
      </c>
      <c r="BI296" s="300">
        <f t="shared" si="100"/>
        <v>0.17379211386070234</v>
      </c>
      <c r="DR296" s="301"/>
    </row>
    <row r="297" spans="1:122" s="300" customFormat="1" ht="14.6">
      <c r="A297" s="300" t="s">
        <v>56</v>
      </c>
      <c r="B297" s="300">
        <f t="shared" ref="B297:BI297" si="101">+B283/B$288</f>
        <v>5.5634483169247073E-2</v>
      </c>
      <c r="C297" s="300">
        <f t="shared" si="101"/>
        <v>7.0787733254582E-2</v>
      </c>
      <c r="D297" s="300">
        <f t="shared" si="101"/>
        <v>7.7825441577992691E-2</v>
      </c>
      <c r="E297" s="300">
        <f t="shared" si="101"/>
        <v>8.3792408970994922E-2</v>
      </c>
      <c r="F297" s="300">
        <f t="shared" si="101"/>
        <v>8.8826540402913323E-2</v>
      </c>
      <c r="G297" s="300">
        <f t="shared" si="101"/>
        <v>9.2213753473842891E-2</v>
      </c>
      <c r="H297" s="300">
        <f t="shared" si="101"/>
        <v>9.4867094281184949E-2</v>
      </c>
      <c r="I297" s="300">
        <f t="shared" si="101"/>
        <v>9.7419919589431303E-2</v>
      </c>
      <c r="J297" s="300">
        <f t="shared" si="101"/>
        <v>9.99194639749863E-2</v>
      </c>
      <c r="K297" s="300">
        <f t="shared" si="101"/>
        <v>0.10242356836253891</v>
      </c>
      <c r="L297" s="300">
        <f t="shared" si="101"/>
        <v>0.10269030591667694</v>
      </c>
      <c r="M297" s="300">
        <f t="shared" si="101"/>
        <v>0.10033530193890666</v>
      </c>
      <c r="N297" s="300">
        <f t="shared" si="101"/>
        <v>9.9987600421278133E-2</v>
      </c>
      <c r="O297" s="300">
        <f t="shared" si="101"/>
        <v>9.9027931372749373E-2</v>
      </c>
      <c r="P297" s="300">
        <f t="shared" si="101"/>
        <v>9.7822920712703737E-2</v>
      </c>
      <c r="Q297" s="300">
        <f t="shared" si="101"/>
        <v>9.6555232117610704E-2</v>
      </c>
      <c r="R297" s="300">
        <f t="shared" si="101"/>
        <v>9.5315612477062633E-2</v>
      </c>
      <c r="S297" s="300">
        <f t="shared" si="101"/>
        <v>9.4148109274719005E-2</v>
      </c>
      <c r="T297" s="300">
        <f t="shared" si="101"/>
        <v>9.3072685651543946E-2</v>
      </c>
      <c r="U297" s="300">
        <f t="shared" si="101"/>
        <v>9.2096864690149688E-2</v>
      </c>
      <c r="V297" s="300">
        <f t="shared" si="101"/>
        <v>9.1221823635315613E-2</v>
      </c>
      <c r="W297" s="300">
        <f t="shared" si="101"/>
        <v>9.0561568293086994E-2</v>
      </c>
      <c r="X297" s="300">
        <f t="shared" si="101"/>
        <v>9.0171812496481415E-2</v>
      </c>
      <c r="Y297" s="300">
        <f t="shared" si="101"/>
        <v>8.9919486786492031E-2</v>
      </c>
      <c r="Z297" s="300">
        <f t="shared" si="101"/>
        <v>8.9779877978230324E-2</v>
      </c>
      <c r="AA297" s="300">
        <f t="shared" si="101"/>
        <v>8.9739135546562404E-2</v>
      </c>
      <c r="AB297" s="300">
        <f t="shared" si="101"/>
        <v>8.9789810855687227E-2</v>
      </c>
      <c r="AC297" s="300">
        <f t="shared" si="101"/>
        <v>8.9920426678752094E-2</v>
      </c>
      <c r="AD297" s="300">
        <f t="shared" si="101"/>
        <v>9.0143202182891333E-2</v>
      </c>
      <c r="AE297" s="300">
        <f t="shared" si="101"/>
        <v>9.0441755848655381E-2</v>
      </c>
      <c r="AF297" s="300">
        <f t="shared" si="101"/>
        <v>9.0804275536699078E-2</v>
      </c>
      <c r="AG297" s="300">
        <f t="shared" si="101"/>
        <v>9.1238448277206702E-2</v>
      </c>
      <c r="AH297" s="300">
        <f t="shared" si="101"/>
        <v>9.1743868484946853E-2</v>
      </c>
      <c r="AI297" s="300">
        <f t="shared" si="101"/>
        <v>9.2301284026287594E-2</v>
      </c>
      <c r="AJ297" s="300">
        <f t="shared" si="101"/>
        <v>9.2901438416309476E-2</v>
      </c>
      <c r="AK297" s="300">
        <f t="shared" si="101"/>
        <v>9.3539007506137264E-2</v>
      </c>
      <c r="AL297" s="300">
        <f t="shared" si="101"/>
        <v>9.4210830158041797E-2</v>
      </c>
      <c r="AM297" s="300">
        <f t="shared" si="101"/>
        <v>9.491499618148648E-2</v>
      </c>
      <c r="AN297" s="300">
        <f t="shared" si="101"/>
        <v>9.5650336413595563E-2</v>
      </c>
      <c r="AO297" s="300">
        <f t="shared" si="101"/>
        <v>9.6416125235192815E-2</v>
      </c>
      <c r="AP297" s="300">
        <f t="shared" si="101"/>
        <v>9.7211898285926635E-2</v>
      </c>
      <c r="AQ297" s="300">
        <f t="shared" si="101"/>
        <v>9.8037333717043179E-2</v>
      </c>
      <c r="AR297" s="300">
        <f t="shared" si="101"/>
        <v>9.8892168650496992E-2</v>
      </c>
      <c r="AS297" s="300">
        <f t="shared" si="101"/>
        <v>9.9776134529467889E-2</v>
      </c>
      <c r="AT297" s="300">
        <f t="shared" si="101"/>
        <v>0.10068890121947975</v>
      </c>
      <c r="AU297" s="300">
        <f t="shared" si="101"/>
        <v>0.10163002284190348</v>
      </c>
      <c r="AV297" s="300">
        <f t="shared" si="101"/>
        <v>0.10259887983465206</v>
      </c>
      <c r="AW297" s="300">
        <f t="shared" si="101"/>
        <v>0.10359461240715262</v>
      </c>
      <c r="AX297" s="300">
        <f t="shared" si="101"/>
        <v>0.10461604083344686</v>
      </c>
      <c r="AY297" s="300">
        <f t="shared" si="101"/>
        <v>0.10566156821256559</v>
      </c>
      <c r="AZ297" s="300">
        <f t="shared" si="101"/>
        <v>0.10672906167225427</v>
      </c>
      <c r="BA297" s="300">
        <f t="shared" si="101"/>
        <v>0.10781570872920293</v>
      </c>
      <c r="BB297" s="300">
        <f t="shared" si="101"/>
        <v>0.10891784681022539</v>
      </c>
      <c r="BC297" s="300">
        <f t="shared" si="101"/>
        <v>0.11003076575223146</v>
      </c>
      <c r="BD297" s="300">
        <f t="shared" si="101"/>
        <v>0.11114848494245265</v>
      </c>
      <c r="BE297" s="300">
        <f t="shared" si="101"/>
        <v>0.11226350725405704</v>
      </c>
      <c r="BF297" s="300">
        <f t="shared" si="101"/>
        <v>0.11336654823608973</v>
      </c>
      <c r="BG297" s="300">
        <f t="shared" si="101"/>
        <v>0.11444622627235643</v>
      </c>
      <c r="BH297" s="300">
        <f t="shared" si="101"/>
        <v>0.11548867059331928</v>
      </c>
      <c r="BI297" s="300">
        <f t="shared" si="101"/>
        <v>0.11647695080707805</v>
      </c>
      <c r="DR297" s="301"/>
    </row>
    <row r="298" spans="1:122" s="300" customFormat="1" ht="14.6">
      <c r="A298" s="300" t="s">
        <v>57</v>
      </c>
      <c r="B298" s="300">
        <f t="shared" ref="B298:BI298" si="102">+B284/B$288</f>
        <v>2.1928424509607726E-2</v>
      </c>
      <c r="C298" s="300">
        <f t="shared" si="102"/>
        <v>3.0159457383159557E-2</v>
      </c>
      <c r="D298" s="300">
        <f t="shared" si="102"/>
        <v>3.8717174712381501E-2</v>
      </c>
      <c r="E298" s="300">
        <f t="shared" si="102"/>
        <v>4.8231678519906708E-2</v>
      </c>
      <c r="F298" s="300">
        <f t="shared" si="102"/>
        <v>5.8503574674177106E-2</v>
      </c>
      <c r="G298" s="300">
        <f t="shared" si="102"/>
        <v>6.763095866217915E-2</v>
      </c>
      <c r="H298" s="300">
        <f t="shared" si="102"/>
        <v>7.5426691848400299E-2</v>
      </c>
      <c r="I298" s="300">
        <f t="shared" si="102"/>
        <v>8.3264989961340186E-2</v>
      </c>
      <c r="J298" s="300">
        <f t="shared" si="102"/>
        <v>9.1085778638676146E-2</v>
      </c>
      <c r="K298" s="300">
        <f t="shared" si="102"/>
        <v>9.8842474970043046E-2</v>
      </c>
      <c r="L298" s="300">
        <f t="shared" si="102"/>
        <v>0.10373625961944044</v>
      </c>
      <c r="M298" s="300">
        <f t="shared" si="102"/>
        <v>0.10587313848035684</v>
      </c>
      <c r="N298" s="300">
        <f t="shared" si="102"/>
        <v>0.10598156806039934</v>
      </c>
      <c r="O298" s="300">
        <f t="shared" si="102"/>
        <v>0.106625208747232</v>
      </c>
      <c r="P298" s="300">
        <f t="shared" si="102"/>
        <v>0.10736250955645728</v>
      </c>
      <c r="Q298" s="300">
        <f t="shared" si="102"/>
        <v>0.10798875271324475</v>
      </c>
      <c r="R298" s="300">
        <f t="shared" si="102"/>
        <v>0.10841706430080678</v>
      </c>
      <c r="S298" s="300">
        <f t="shared" si="102"/>
        <v>0.10861936012104988</v>
      </c>
      <c r="T298" s="300">
        <f t="shared" si="102"/>
        <v>0.1085965163318867</v>
      </c>
      <c r="U298" s="300">
        <f t="shared" si="102"/>
        <v>0.10836313767800546</v>
      </c>
      <c r="V298" s="300">
        <f t="shared" si="102"/>
        <v>0.10793976561374248</v>
      </c>
      <c r="W298" s="300">
        <f t="shared" si="102"/>
        <v>0.10752633588466184</v>
      </c>
      <c r="X298" s="300">
        <f t="shared" si="102"/>
        <v>0.10723000481246935</v>
      </c>
      <c r="Y298" s="300">
        <f t="shared" si="102"/>
        <v>0.10738470439476526</v>
      </c>
      <c r="Z298" s="300">
        <f t="shared" si="102"/>
        <v>0.10772180771307208</v>
      </c>
      <c r="AA298" s="300">
        <f t="shared" si="102"/>
        <v>0.10811270960698041</v>
      </c>
      <c r="AB298" s="300">
        <f t="shared" si="102"/>
        <v>0.10849980905370682</v>
      </c>
      <c r="AC298" s="300">
        <f t="shared" si="102"/>
        <v>0.10891040808024603</v>
      </c>
      <c r="AD298" s="300">
        <f t="shared" si="102"/>
        <v>0.10934034766300671</v>
      </c>
      <c r="AE298" s="300">
        <f t="shared" si="102"/>
        <v>0.10980139044954454</v>
      </c>
      <c r="AF298" s="300">
        <f t="shared" si="102"/>
        <v>0.11028470753536614</v>
      </c>
      <c r="AG298" s="300">
        <f t="shared" si="102"/>
        <v>0.11078529211282021</v>
      </c>
      <c r="AH298" s="300">
        <f t="shared" si="102"/>
        <v>0.11129572571541844</v>
      </c>
      <c r="AI298" s="300">
        <f t="shared" si="102"/>
        <v>0.11180063694796494</v>
      </c>
      <c r="AJ298" s="300">
        <f t="shared" si="102"/>
        <v>0.11229030806663048</v>
      </c>
      <c r="AK298" s="300">
        <f t="shared" si="102"/>
        <v>0.11275942594759825</v>
      </c>
      <c r="AL298" s="300">
        <f t="shared" si="102"/>
        <v>0.11320564819630838</v>
      </c>
      <c r="AM298" s="300">
        <f t="shared" si="102"/>
        <v>0.11362856402164126</v>
      </c>
      <c r="AN298" s="300">
        <f t="shared" si="102"/>
        <v>0.11402894898890341</v>
      </c>
      <c r="AO298" s="300">
        <f t="shared" si="102"/>
        <v>0.11440824386771214</v>
      </c>
      <c r="AP298" s="300">
        <f t="shared" si="102"/>
        <v>0.11476819728080996</v>
      </c>
      <c r="AQ298" s="300">
        <f t="shared" si="102"/>
        <v>0.11511062373194664</v>
      </c>
      <c r="AR298" s="300">
        <f t="shared" si="102"/>
        <v>0.11543724029840766</v>
      </c>
      <c r="AS298" s="300">
        <f t="shared" si="102"/>
        <v>0.11574955499711589</v>
      </c>
      <c r="AT298" s="300">
        <f t="shared" si="102"/>
        <v>0.11604878719281997</v>
      </c>
      <c r="AU298" s="300">
        <f t="shared" si="102"/>
        <v>0.116335805674236</v>
      </c>
      <c r="AV298" s="300">
        <f t="shared" si="102"/>
        <v>0.1166110736373553</v>
      </c>
      <c r="AW298" s="300">
        <f t="shared" si="102"/>
        <v>0.11687459225304939</v>
      </c>
      <c r="AX298" s="300">
        <f t="shared" si="102"/>
        <v>0.11712583618123605</v>
      </c>
      <c r="AY298" s="300">
        <f t="shared" si="102"/>
        <v>0.11736367570099102</v>
      </c>
      <c r="AZ298" s="300">
        <f t="shared" si="102"/>
        <v>0.11758628139132285</v>
      </c>
      <c r="BA298" s="300">
        <f t="shared" si="102"/>
        <v>0.11779100880958014</v>
      </c>
      <c r="BB298" s="300">
        <f t="shared" si="102"/>
        <v>0.11797426255856738</v>
      </c>
      <c r="BC298" s="300">
        <f t="shared" si="102"/>
        <v>0.11813134145229866</v>
      </c>
      <c r="BD298" s="300">
        <f t="shared" si="102"/>
        <v>0.11825626862771357</v>
      </c>
      <c r="BE298" s="300">
        <f t="shared" si="102"/>
        <v>0.11834161095616884</v>
      </c>
      <c r="BF298" s="300">
        <f t="shared" si="102"/>
        <v>0.11837828815723524</v>
      </c>
      <c r="BG298" s="300">
        <f t="shared" si="102"/>
        <v>0.11835535901429431</v>
      </c>
      <c r="BH298" s="300">
        <f t="shared" si="102"/>
        <v>0.11825974377585639</v>
      </c>
      <c r="BI298" s="300">
        <f t="shared" si="102"/>
        <v>0.11807579149769147</v>
      </c>
      <c r="DR298" s="301"/>
    </row>
    <row r="299" spans="1:122" s="300" customFormat="1" ht="14.6">
      <c r="A299" s="300" t="s">
        <v>58</v>
      </c>
      <c r="B299" s="300">
        <f t="shared" ref="B299:BI299" si="103">+B285/B$288</f>
        <v>7.9022988290557816E-2</v>
      </c>
      <c r="C299" s="300">
        <f t="shared" si="103"/>
        <v>8.7887618725615166E-2</v>
      </c>
      <c r="D299" s="300">
        <f t="shared" si="103"/>
        <v>9.2639044812013918E-2</v>
      </c>
      <c r="E299" s="300">
        <f t="shared" si="103"/>
        <v>9.6259075115414747E-2</v>
      </c>
      <c r="F299" s="300">
        <f t="shared" si="103"/>
        <v>9.8379617643696168E-2</v>
      </c>
      <c r="G299" s="300">
        <f t="shared" si="103"/>
        <v>9.9430901953696679E-2</v>
      </c>
      <c r="H299" s="300">
        <f t="shared" si="103"/>
        <v>0.10018120089211387</v>
      </c>
      <c r="I299" s="300">
        <f t="shared" si="103"/>
        <v>0.1005670344672286</v>
      </c>
      <c r="J299" s="300">
        <f t="shared" si="103"/>
        <v>0.10065739615106324</v>
      </c>
      <c r="K299" s="300">
        <f t="shared" si="103"/>
        <v>0.10054456311754434</v>
      </c>
      <c r="L299" s="300">
        <f t="shared" si="103"/>
        <v>0.10045029573617016</v>
      </c>
      <c r="M299" s="300">
        <f t="shared" si="103"/>
        <v>0.10008885668722629</v>
      </c>
      <c r="N299" s="300">
        <f t="shared" si="103"/>
        <v>0.10127250519096864</v>
      </c>
      <c r="O299" s="300">
        <f t="shared" si="103"/>
        <v>0.10188378760836815</v>
      </c>
      <c r="P299" s="300">
        <f t="shared" si="103"/>
        <v>0.10221330015248586</v>
      </c>
      <c r="Q299" s="300">
        <f t="shared" si="103"/>
        <v>0.10241173981314514</v>
      </c>
      <c r="R299" s="300">
        <f t="shared" si="103"/>
        <v>0.10256043896268757</v>
      </c>
      <c r="S299" s="300">
        <f t="shared" si="103"/>
        <v>0.10270466619023103</v>
      </c>
      <c r="T299" s="300">
        <f t="shared" si="103"/>
        <v>0.10287030348565088</v>
      </c>
      <c r="U299" s="300">
        <f t="shared" si="103"/>
        <v>0.10307254832610911</v>
      </c>
      <c r="V299" s="300">
        <f t="shared" si="103"/>
        <v>0.10332057460709948</v>
      </c>
      <c r="W299" s="300">
        <f t="shared" si="103"/>
        <v>0.10371201627360439</v>
      </c>
      <c r="X299" s="300">
        <f t="shared" si="103"/>
        <v>0.10430116312816376</v>
      </c>
      <c r="Y299" s="300">
        <f t="shared" si="103"/>
        <v>0.10497479774500991</v>
      </c>
      <c r="Z299" s="300">
        <f t="shared" si="103"/>
        <v>0.10572652872431663</v>
      </c>
      <c r="AA299" s="300">
        <f t="shared" si="103"/>
        <v>0.10655400014957865</v>
      </c>
      <c r="AB299" s="300">
        <f t="shared" si="103"/>
        <v>0.10745598460187383</v>
      </c>
      <c r="AC299" s="300">
        <f t="shared" si="103"/>
        <v>0.10841266008363315</v>
      </c>
      <c r="AD299" s="300">
        <f t="shared" si="103"/>
        <v>0.10939371903092412</v>
      </c>
      <c r="AE299" s="300">
        <f t="shared" si="103"/>
        <v>0.11039023582532498</v>
      </c>
      <c r="AF299" s="300">
        <f t="shared" si="103"/>
        <v>0.11140305620710744</v>
      </c>
      <c r="AG299" s="300">
        <f t="shared" si="103"/>
        <v>0.112421230584122</v>
      </c>
      <c r="AH299" s="300">
        <f t="shared" si="103"/>
        <v>0.11343691207717306</v>
      </c>
      <c r="AI299" s="300">
        <f t="shared" si="103"/>
        <v>0.11446055306328913</v>
      </c>
      <c r="AJ299" s="300">
        <f t="shared" si="103"/>
        <v>0.11550178959958689</v>
      </c>
      <c r="AK299" s="300">
        <f t="shared" si="103"/>
        <v>0.11656691207677192</v>
      </c>
      <c r="AL299" s="300">
        <f t="shared" si="103"/>
        <v>0.11765999367656968</v>
      </c>
      <c r="AM299" s="300">
        <f t="shared" si="103"/>
        <v>0.11878369238946924</v>
      </c>
      <c r="AN299" s="300">
        <f t="shared" si="103"/>
        <v>0.11993976540422875</v>
      </c>
      <c r="AO299" s="300">
        <f t="shared" si="103"/>
        <v>0.12112939192049164</v>
      </c>
      <c r="AP299" s="300">
        <f t="shared" si="103"/>
        <v>0.12235337013251983</v>
      </c>
      <c r="AQ299" s="300">
        <f t="shared" si="103"/>
        <v>0.12361223155645688</v>
      </c>
      <c r="AR299" s="300">
        <f t="shared" si="103"/>
        <v>0.12490630047759471</v>
      </c>
      <c r="AS299" s="300">
        <f t="shared" si="103"/>
        <v>0.12623571580069787</v>
      </c>
      <c r="AT299" s="300">
        <f t="shared" si="103"/>
        <v>0.12760042541576824</v>
      </c>
      <c r="AU299" s="300">
        <f t="shared" si="103"/>
        <v>0.12900015825501121</v>
      </c>
      <c r="AV299" s="300">
        <f t="shared" si="103"/>
        <v>0.13043437577082515</v>
      </c>
      <c r="AW299" s="300">
        <f t="shared" si="103"/>
        <v>0.1319022021278223</v>
      </c>
      <c r="AX299" s="300">
        <f t="shared" si="103"/>
        <v>0.13340233070105204</v>
      </c>
      <c r="AY299" s="300">
        <f t="shared" si="103"/>
        <v>0.13493290340561409</v>
      </c>
      <c r="AZ299" s="300">
        <f t="shared" si="103"/>
        <v>0.13649135898500023</v>
      </c>
      <c r="BA299" s="300">
        <f t="shared" si="103"/>
        <v>0.13807424677966859</v>
      </c>
      <c r="BB299" s="300">
        <f t="shared" si="103"/>
        <v>0.13967700379512682</v>
      </c>
      <c r="BC299" s="300">
        <f t="shared" si="103"/>
        <v>0.14129369499242758</v>
      </c>
      <c r="BD299" s="300">
        <f t="shared" si="103"/>
        <v>0.14291671896738464</v>
      </c>
      <c r="BE299" s="300">
        <f t="shared" si="103"/>
        <v>0.14453648176350803</v>
      </c>
      <c r="BF299" s="300">
        <f t="shared" si="103"/>
        <v>0.14614103677619911</v>
      </c>
      <c r="BG299" s="300">
        <f t="shared" si="103"/>
        <v>0.14771567220400431</v>
      </c>
      <c r="BH299" s="300">
        <f t="shared" si="103"/>
        <v>0.14924239004792889</v>
      </c>
      <c r="BI299" s="300">
        <f t="shared" si="103"/>
        <v>0.15069915127457673</v>
      </c>
      <c r="DR299" s="301"/>
    </row>
    <row r="300" spans="1:122" s="300" customFormat="1" ht="14.6">
      <c r="A300" s="300" t="s">
        <v>114</v>
      </c>
      <c r="B300" s="300">
        <f t="shared" ref="B300:BI300" si="104">+B286/B$288</f>
        <v>7.0573484902618333E-2</v>
      </c>
      <c r="C300" s="300">
        <f t="shared" si="104"/>
        <v>6.2706758606412324E-2</v>
      </c>
      <c r="D300" s="300">
        <f t="shared" si="104"/>
        <v>5.8604927789227962E-2</v>
      </c>
      <c r="E300" s="300">
        <f t="shared" si="104"/>
        <v>5.4707827972591577E-2</v>
      </c>
      <c r="F300" s="300">
        <f t="shared" si="104"/>
        <v>5.0826162987533223E-2</v>
      </c>
      <c r="G300" s="300">
        <f t="shared" si="104"/>
        <v>4.7257287222395687E-2</v>
      </c>
      <c r="H300" s="300">
        <f t="shared" si="104"/>
        <v>4.3968497081643028E-2</v>
      </c>
      <c r="I300" s="300">
        <f t="shared" si="104"/>
        <v>4.0998319742309809E-2</v>
      </c>
      <c r="J300" s="300">
        <f t="shared" si="104"/>
        <v>3.8313325535358211E-2</v>
      </c>
      <c r="K300" s="300">
        <f t="shared" si="104"/>
        <v>3.58755937207655E-2</v>
      </c>
      <c r="L300" s="300">
        <f t="shared" si="104"/>
        <v>3.4223242986691702E-2</v>
      </c>
      <c r="M300" s="300">
        <f t="shared" si="104"/>
        <v>3.3157005848173E-2</v>
      </c>
      <c r="N300" s="300">
        <f t="shared" si="104"/>
        <v>3.2735326721527049E-2</v>
      </c>
      <c r="O300" s="300">
        <f t="shared" si="104"/>
        <v>3.2148163522319036E-2</v>
      </c>
      <c r="P300" s="300">
        <f t="shared" si="104"/>
        <v>3.1529742518437265E-2</v>
      </c>
      <c r="Q300" s="300">
        <f t="shared" si="104"/>
        <v>3.0942540897329271E-2</v>
      </c>
      <c r="R300" s="300">
        <f t="shared" si="104"/>
        <v>3.0413189690195481E-2</v>
      </c>
      <c r="S300" s="300">
        <f t="shared" si="104"/>
        <v>2.9950913552690889E-2</v>
      </c>
      <c r="T300" s="300">
        <f t="shared" si="104"/>
        <v>2.9556600878035553E-2</v>
      </c>
      <c r="U300" s="300">
        <f t="shared" si="104"/>
        <v>2.922733231529287E-2</v>
      </c>
      <c r="V300" s="300">
        <f t="shared" si="104"/>
        <v>2.8958641800301027E-2</v>
      </c>
      <c r="W300" s="300">
        <f t="shared" si="104"/>
        <v>2.8686573584649832E-2</v>
      </c>
      <c r="X300" s="300">
        <f t="shared" si="104"/>
        <v>2.837700942681531E-2</v>
      </c>
      <c r="Y300" s="300">
        <f t="shared" si="104"/>
        <v>2.8055506759749473E-2</v>
      </c>
      <c r="Z300" s="300">
        <f t="shared" si="104"/>
        <v>2.7747830544412152E-2</v>
      </c>
      <c r="AA300" s="300">
        <f t="shared" si="104"/>
        <v>2.7465516207026981E-2</v>
      </c>
      <c r="AB300" s="300">
        <f t="shared" si="104"/>
        <v>2.7212942309364583E-2</v>
      </c>
      <c r="AC300" s="300">
        <f t="shared" si="104"/>
        <v>2.6989599307981102E-2</v>
      </c>
      <c r="AD300" s="300">
        <f t="shared" si="104"/>
        <v>2.6792428365309671E-2</v>
      </c>
      <c r="AE300" s="300">
        <f t="shared" si="104"/>
        <v>2.6620241262285699E-2</v>
      </c>
      <c r="AF300" s="300">
        <f t="shared" si="104"/>
        <v>2.6471846447353464E-2</v>
      </c>
      <c r="AG300" s="300">
        <f t="shared" si="104"/>
        <v>2.634232347401505E-2</v>
      </c>
      <c r="AH300" s="300">
        <f t="shared" si="104"/>
        <v>2.6228401859737634E-2</v>
      </c>
      <c r="AI300" s="300">
        <f t="shared" si="104"/>
        <v>2.6131207302346804E-2</v>
      </c>
      <c r="AJ300" s="300">
        <f t="shared" si="104"/>
        <v>2.6050528524588435E-2</v>
      </c>
      <c r="AK300" s="300">
        <f t="shared" si="104"/>
        <v>2.5985585838284864E-2</v>
      </c>
      <c r="AL300" s="300">
        <f t="shared" si="104"/>
        <v>2.5935343640871408E-2</v>
      </c>
      <c r="AM300" s="300">
        <f t="shared" si="104"/>
        <v>2.5898683643825009E-2</v>
      </c>
      <c r="AN300" s="300">
        <f t="shared" si="104"/>
        <v>2.5874494299489837E-2</v>
      </c>
      <c r="AO300" s="300">
        <f t="shared" si="104"/>
        <v>2.5861713252212711E-2</v>
      </c>
      <c r="AP300" s="300">
        <f t="shared" si="104"/>
        <v>2.5859343785496723E-2</v>
      </c>
      <c r="AQ300" s="300">
        <f t="shared" si="104"/>
        <v>2.5866456957152954E-2</v>
      </c>
      <c r="AR300" s="300">
        <f t="shared" si="104"/>
        <v>2.5882185851315336E-2</v>
      </c>
      <c r="AS300" s="300">
        <f t="shared" si="104"/>
        <v>2.5905715379998934E-2</v>
      </c>
      <c r="AT300" s="300">
        <f t="shared" si="104"/>
        <v>2.5936269342082603E-2</v>
      </c>
      <c r="AU300" s="300">
        <f t="shared" si="104"/>
        <v>2.5973095435849854E-2</v>
      </c>
      <c r="AV300" s="300">
        <f t="shared" si="104"/>
        <v>2.6015448312461009E-2</v>
      </c>
      <c r="AW300" s="300">
        <f t="shared" si="104"/>
        <v>2.6062570384615031E-2</v>
      </c>
      <c r="AX300" s="300">
        <f t="shared" si="104"/>
        <v>2.6113669884216716E-2</v>
      </c>
      <c r="AY300" s="300">
        <f t="shared" si="104"/>
        <v>2.6167895564124806E-2</v>
      </c>
      <c r="AZ300" s="300">
        <f t="shared" si="104"/>
        <v>2.6224307463551314E-2</v>
      </c>
      <c r="BA300" s="300">
        <f t="shared" si="104"/>
        <v>2.6281843322247433E-2</v>
      </c>
      <c r="BB300" s="300">
        <f t="shared" si="104"/>
        <v>2.6339280547643416E-2</v>
      </c>
      <c r="BC300" s="300">
        <f t="shared" si="104"/>
        <v>2.6395194081624711E-2</v>
      </c>
      <c r="BD300" s="300">
        <f t="shared" si="104"/>
        <v>2.6447910945351726E-2</v>
      </c>
      <c r="BE300" s="300">
        <f t="shared" si="104"/>
        <v>2.6495462330378458E-2</v>
      </c>
      <c r="BF300" s="300">
        <f t="shared" si="104"/>
        <v>2.653553321029984E-2</v>
      </c>
      <c r="BG300" s="300">
        <f t="shared" si="104"/>
        <v>2.6565406520677549E-2</v>
      </c>
      <c r="BH300" s="300">
        <f t="shared" si="104"/>
        <v>2.6581892552027243E-2</v>
      </c>
      <c r="BI300" s="300">
        <f t="shared" si="104"/>
        <v>2.6581222744737225E-2</v>
      </c>
      <c r="DR300" s="301"/>
    </row>
    <row r="301" spans="1:122" s="300" customFormat="1" ht="14.6">
      <c r="A301" s="300" t="s">
        <v>224</v>
      </c>
      <c r="B301" s="300">
        <f t="shared" ref="B301:BI301" si="105">+B287/B$288</f>
        <v>4.5404672400595945E-2</v>
      </c>
      <c r="C301" s="300">
        <f t="shared" si="105"/>
        <v>5.1339605342901988E-2</v>
      </c>
      <c r="D301" s="300">
        <f t="shared" si="105"/>
        <v>6.1581027213408225E-2</v>
      </c>
      <c r="E301" s="300">
        <f t="shared" si="105"/>
        <v>7.2029497397285633E-2</v>
      </c>
      <c r="F301" s="300">
        <f t="shared" si="105"/>
        <v>8.2235364659524829E-2</v>
      </c>
      <c r="G301" s="300">
        <f t="shared" si="105"/>
        <v>9.1186138159178212E-2</v>
      </c>
      <c r="H301" s="300">
        <f t="shared" si="105"/>
        <v>9.9098903363679491E-2</v>
      </c>
      <c r="I301" s="300">
        <f t="shared" si="105"/>
        <v>0.10662381133906479</v>
      </c>
      <c r="J301" s="300">
        <f t="shared" si="105"/>
        <v>0.11372313264456636</v>
      </c>
      <c r="K301" s="300">
        <f t="shared" si="105"/>
        <v>0.12039902578628769</v>
      </c>
      <c r="L301" s="300">
        <f t="shared" si="105"/>
        <v>0.12577318239981472</v>
      </c>
      <c r="M301" s="300">
        <f t="shared" si="105"/>
        <v>0.13090617639158145</v>
      </c>
      <c r="N301" s="300">
        <f t="shared" si="105"/>
        <v>0.13142374004361682</v>
      </c>
      <c r="O301" s="300">
        <f t="shared" si="105"/>
        <v>0.13337413903609524</v>
      </c>
      <c r="P301" s="300">
        <f t="shared" si="105"/>
        <v>0.1358584283566221</v>
      </c>
      <c r="Q301" s="300">
        <f t="shared" si="105"/>
        <v>0.1384330457384364</v>
      </c>
      <c r="R301" s="300">
        <f t="shared" si="105"/>
        <v>0.14087745876723384</v>
      </c>
      <c r="S301" s="300">
        <f t="shared" si="105"/>
        <v>0.1430831722855273</v>
      </c>
      <c r="T301" s="300">
        <f t="shared" si="105"/>
        <v>0.14499848629363299</v>
      </c>
      <c r="U301" s="300">
        <f t="shared" si="105"/>
        <v>0.14660032940756867</v>
      </c>
      <c r="V301" s="300">
        <f t="shared" si="105"/>
        <v>0.14787974221579825</v>
      </c>
      <c r="W301" s="300">
        <f t="shared" si="105"/>
        <v>0.14903618522273376</v>
      </c>
      <c r="X301" s="300">
        <f t="shared" si="105"/>
        <v>0.15017358343369</v>
      </c>
      <c r="Y301" s="300">
        <f t="shared" si="105"/>
        <v>0.15106572197004314</v>
      </c>
      <c r="Z301" s="300">
        <f t="shared" si="105"/>
        <v>0.15166939173947683</v>
      </c>
      <c r="AA301" s="300">
        <f t="shared" si="105"/>
        <v>0.15195965450515961</v>
      </c>
      <c r="AB301" s="300">
        <f t="shared" si="105"/>
        <v>0.15192238786779758</v>
      </c>
      <c r="AC301" s="300">
        <f t="shared" si="105"/>
        <v>0.15152680807052096</v>
      </c>
      <c r="AD301" s="300">
        <f t="shared" si="105"/>
        <v>0.15087001765130964</v>
      </c>
      <c r="AE301" s="300">
        <f t="shared" si="105"/>
        <v>0.14994320037169101</v>
      </c>
      <c r="AF301" s="300">
        <f t="shared" si="105"/>
        <v>0.14875234682715593</v>
      </c>
      <c r="AG301" s="300">
        <f t="shared" si="105"/>
        <v>0.1473286050690108</v>
      </c>
      <c r="AH301" s="300">
        <f t="shared" si="105"/>
        <v>0.14569831705129876</v>
      </c>
      <c r="AI301" s="300">
        <f t="shared" si="105"/>
        <v>0.14386530183136326</v>
      </c>
      <c r="AJ301" s="300">
        <f t="shared" si="105"/>
        <v>0.14183576309659893</v>
      </c>
      <c r="AK301" s="300">
        <f t="shared" si="105"/>
        <v>0.13961771436043172</v>
      </c>
      <c r="AL301" s="300">
        <f t="shared" si="105"/>
        <v>0.13721938951187634</v>
      </c>
      <c r="AM301" s="300">
        <f t="shared" si="105"/>
        <v>0.13464854201404924</v>
      </c>
      <c r="AN301" s="300">
        <f t="shared" si="105"/>
        <v>0.13191221513582657</v>
      </c>
      <c r="AO301" s="300">
        <f t="shared" si="105"/>
        <v>0.12901675311522379</v>
      </c>
      <c r="AP301" s="300">
        <f t="shared" si="105"/>
        <v>0.12596793409492896</v>
      </c>
      <c r="AQ301" s="300">
        <f t="shared" si="105"/>
        <v>0.12277116470527026</v>
      </c>
      <c r="AR301" s="300">
        <f t="shared" si="105"/>
        <v>0.1194317089136433</v>
      </c>
      <c r="AS301" s="300">
        <f t="shared" si="105"/>
        <v>0.11595494279057482</v>
      </c>
      <c r="AT301" s="300">
        <f t="shared" si="105"/>
        <v>0.11234663865634092</v>
      </c>
      <c r="AU301" s="300">
        <f t="shared" si="105"/>
        <v>0.10861329006404515</v>
      </c>
      <c r="AV301" s="300">
        <f t="shared" si="105"/>
        <v>0.10476249496020722</v>
      </c>
      <c r="AW301" s="300">
        <f t="shared" si="105"/>
        <v>0.10080341885287569</v>
      </c>
      <c r="AX301" s="300">
        <f t="shared" si="105"/>
        <v>9.674736292326612E-2</v>
      </c>
      <c r="AY301" s="300">
        <f t="shared" si="105"/>
        <v>9.2608463194702423E-2</v>
      </c>
      <c r="AZ301" s="300">
        <f t="shared" si="105"/>
        <v>8.840454513283233E-2</v>
      </c>
      <c r="BA301" s="300">
        <f t="shared" si="105"/>
        <v>8.4158152200923722E-2</v>
      </c>
      <c r="BB301" s="300">
        <f t="shared" si="105"/>
        <v>7.9897756112167387E-2</v>
      </c>
      <c r="BC301" s="300">
        <f t="shared" si="105"/>
        <v>7.5659141553690204E-2</v>
      </c>
      <c r="BD301" s="300">
        <f t="shared" si="105"/>
        <v>7.1486943469564856E-2</v>
      </c>
      <c r="BE301" s="300">
        <f t="shared" si="105"/>
        <v>6.7436312090620898E-2</v>
      </c>
      <c r="BF301" s="300">
        <f t="shared" si="105"/>
        <v>6.3574712571746059E-2</v>
      </c>
      <c r="BG301" s="300">
        <f t="shared" si="105"/>
        <v>5.9983970202372734E-2</v>
      </c>
      <c r="BH301" s="300">
        <f t="shared" si="105"/>
        <v>5.6762901919413127E-2</v>
      </c>
      <c r="BI301" s="300">
        <f t="shared" si="105"/>
        <v>5.4031290462396332E-2</v>
      </c>
      <c r="DR301" s="301"/>
    </row>
    <row r="302" spans="1:122" s="300" customFormat="1" ht="14.6">
      <c r="B302" s="300">
        <f t="shared" ref="B302:I302" si="106">SUM(B290:B301)</f>
        <v>1.0000000000000002</v>
      </c>
      <c r="C302" s="300">
        <f t="shared" si="106"/>
        <v>0.99999999999999989</v>
      </c>
      <c r="D302" s="300">
        <f t="shared" si="106"/>
        <v>0.99999999999999989</v>
      </c>
      <c r="E302" s="300">
        <f t="shared" si="106"/>
        <v>0.99999999999999978</v>
      </c>
      <c r="F302" s="300">
        <f t="shared" si="106"/>
        <v>0.99999999999999989</v>
      </c>
      <c r="G302" s="300">
        <f t="shared" si="106"/>
        <v>0.99999999999999989</v>
      </c>
      <c r="H302" s="300">
        <f t="shared" si="106"/>
        <v>1.0000000000000002</v>
      </c>
      <c r="I302" s="300">
        <f t="shared" si="106"/>
        <v>1</v>
      </c>
      <c r="DR302" s="301"/>
    </row>
    <row r="303" spans="1:122" s="153" customFormat="1" ht="14.6">
      <c r="DR303" s="250"/>
    </row>
    <row r="304" spans="1:122" s="300" customFormat="1" ht="14.6">
      <c r="A304" s="299" t="s">
        <v>783</v>
      </c>
      <c r="B304" s="300">
        <f>+SUMPRODUCT(B248:B259*B290:B301)</f>
        <v>1.0000000000000002</v>
      </c>
      <c r="C304" s="300">
        <f t="shared" ref="C304:BI304" si="107">+SUMPRODUCT(C248:C259*C290:C301)</f>
        <v>1.4930982386959328</v>
      </c>
      <c r="D304" s="300">
        <f t="shared" si="107"/>
        <v>1.784563141055731</v>
      </c>
      <c r="E304" s="300">
        <f t="shared" si="107"/>
        <v>2.1329905328962062</v>
      </c>
      <c r="F304" s="300">
        <f t="shared" si="107"/>
        <v>2.5482732906242127</v>
      </c>
      <c r="G304" s="300">
        <f t="shared" si="107"/>
        <v>3.0141593019586828</v>
      </c>
      <c r="H304" s="300">
        <f t="shared" si="107"/>
        <v>3.5355861774960333</v>
      </c>
      <c r="I304" s="300">
        <f t="shared" si="107"/>
        <v>4.1106385503017115</v>
      </c>
      <c r="J304" s="300">
        <f t="shared" si="107"/>
        <v>4.7340516798266403</v>
      </c>
      <c r="K304" s="300">
        <f t="shared" si="107"/>
        <v>5.3894312047742394</v>
      </c>
      <c r="L304" s="300">
        <f t="shared" si="107"/>
        <v>6.0271129137626378</v>
      </c>
      <c r="M304" s="300">
        <f t="shared" si="107"/>
        <v>6.9060347813727567</v>
      </c>
      <c r="N304" s="300">
        <f t="shared" si="107"/>
        <v>7.3775953691734095</v>
      </c>
      <c r="O304" s="300">
        <f t="shared" si="107"/>
        <v>7.9324802882932204</v>
      </c>
      <c r="P304" s="300">
        <f t="shared" si="107"/>
        <v>8.5184979791740716</v>
      </c>
      <c r="Q304" s="300">
        <f t="shared" si="107"/>
        <v>9.1039927610702325</v>
      </c>
      <c r="R304" s="300">
        <f t="shared" si="107"/>
        <v>9.668477674000437</v>
      </c>
      <c r="S304" s="300">
        <f t="shared" si="107"/>
        <v>10.198292350253945</v>
      </c>
      <c r="T304" s="300">
        <f t="shared" si="107"/>
        <v>10.684288549844787</v>
      </c>
      <c r="U304" s="300">
        <f t="shared" si="107"/>
        <v>11.120476897783394</v>
      </c>
      <c r="V304" s="300">
        <f t="shared" si="107"/>
        <v>11.46169907086148</v>
      </c>
      <c r="W304" s="300">
        <f t="shared" si="107"/>
        <v>11.732818000842595</v>
      </c>
      <c r="X304" s="300">
        <f t="shared" si="107"/>
        <v>11.981292683758689</v>
      </c>
      <c r="Y304" s="300">
        <f t="shared" si="107"/>
        <v>12.210140517232382</v>
      </c>
      <c r="Z304" s="300">
        <f t="shared" si="107"/>
        <v>12.40480388639136</v>
      </c>
      <c r="AA304" s="300">
        <f t="shared" si="107"/>
        <v>12.559009920994358</v>
      </c>
      <c r="AB304" s="300">
        <f t="shared" si="107"/>
        <v>12.674161741197683</v>
      </c>
      <c r="AC304" s="300">
        <f t="shared" si="107"/>
        <v>12.77016430055218</v>
      </c>
      <c r="AD304" s="300">
        <f t="shared" si="107"/>
        <v>12.843930928436887</v>
      </c>
      <c r="AE304" s="300">
        <f t="shared" si="107"/>
        <v>12.895745146526131</v>
      </c>
      <c r="AF304" s="300">
        <f t="shared" si="107"/>
        <v>12.927323116329045</v>
      </c>
      <c r="AG304" s="300">
        <f t="shared" si="107"/>
        <v>12.94022199550872</v>
      </c>
      <c r="AH304" s="300">
        <f t="shared" si="107"/>
        <v>12.934742029099816</v>
      </c>
      <c r="AI304" s="300">
        <f t="shared" si="107"/>
        <v>12.911699498640527</v>
      </c>
      <c r="AJ304" s="300">
        <f t="shared" si="107"/>
        <v>12.87251319077323</v>
      </c>
      <c r="AK304" s="300">
        <f t="shared" si="107"/>
        <v>12.818825598294422</v>
      </c>
      <c r="AL304" s="300">
        <f t="shared" si="107"/>
        <v>12.752411180582275</v>
      </c>
      <c r="AM304" s="300">
        <f t="shared" si="107"/>
        <v>12.675101168855974</v>
      </c>
      <c r="AN304" s="300">
        <f t="shared" si="107"/>
        <v>12.588724716365855</v>
      </c>
      <c r="AO304" s="300">
        <f t="shared" si="107"/>
        <v>12.495066298268101</v>
      </c>
      <c r="AP304" s="300">
        <f t="shared" si="107"/>
        <v>12.39583654109016</v>
      </c>
      <c r="AQ304" s="300">
        <f t="shared" si="107"/>
        <v>12.292653108829022</v>
      </c>
      <c r="AR304" s="300">
        <f t="shared" si="107"/>
        <v>12.187028638781474</v>
      </c>
      <c r="AS304" s="300">
        <f t="shared" si="107"/>
        <v>12.080363320679259</v>
      </c>
      <c r="AT304" s="300">
        <f t="shared" si="107"/>
        <v>11.973940266232225</v>
      </c>
      <c r="AU304" s="300">
        <f t="shared" si="107"/>
        <v>11.868922232458335</v>
      </c>
      <c r="AV304" s="300">
        <f t="shared" si="107"/>
        <v>11.766348534439555</v>
      </c>
      <c r="AW304" s="300">
        <f t="shared" si="107"/>
        <v>11.667131140364759</v>
      </c>
      <c r="AX304" s="300">
        <f t="shared" si="107"/>
        <v>11.572049031147781</v>
      </c>
      <c r="AY304" s="300">
        <f t="shared" si="107"/>
        <v>11.481739991047178</v>
      </c>
      <c r="AZ304" s="300">
        <f t="shared" si="107"/>
        <v>11.39668915437087</v>
      </c>
      <c r="BA304" s="300">
        <f t="shared" si="107"/>
        <v>11.317213963616028</v>
      </c>
      <c r="BB304" s="300">
        <f t="shared" si="107"/>
        <v>11.24344580106812</v>
      </c>
      <c r="BC304" s="300">
        <f t="shared" si="107"/>
        <v>11.175309524574425</v>
      </c>
      <c r="BD304" s="300">
        <f t="shared" si="107"/>
        <v>11.112503486870876</v>
      </c>
      <c r="BE304" s="300">
        <f t="shared" si="107"/>
        <v>11.054484236757684</v>
      </c>
      <c r="BF304" s="300">
        <f t="shared" si="107"/>
        <v>11.000461723922166</v>
      </c>
      <c r="BG304" s="300">
        <f t="shared" si="107"/>
        <v>10.949412140450306</v>
      </c>
      <c r="BH304" s="300">
        <f t="shared" si="107"/>
        <v>10.900116582555237</v>
      </c>
      <c r="BI304" s="300">
        <f t="shared" si="107"/>
        <v>10.916925899412238</v>
      </c>
      <c r="DR304" s="301"/>
    </row>
    <row r="305" spans="1:122" s="300" customFormat="1" ht="14.6">
      <c r="A305" s="299" t="s">
        <v>784</v>
      </c>
      <c r="B305" s="300">
        <f>1/SUMPRODUCT(B290:B301*B262:B273)</f>
        <v>0.99999999999999978</v>
      </c>
      <c r="C305" s="300">
        <f>1/SUMPRODUCT(C290:C301*C262:C273)</f>
        <v>1.2663539072847794</v>
      </c>
      <c r="D305" s="300">
        <f>1/SUMPRODUCT(D290:D301*D262:D273)</f>
        <v>1.4213474459850262</v>
      </c>
      <c r="E305" s="300">
        <f t="shared" ref="E305:BI305" si="108">1/SUMPRODUCT(E290:E301*E262:E273)</f>
        <v>1.5843150590919044</v>
      </c>
      <c r="F305" s="300">
        <f t="shared" si="108"/>
        <v>1.7498069281235102</v>
      </c>
      <c r="G305" s="300">
        <f t="shared" si="108"/>
        <v>1.9132189562161173</v>
      </c>
      <c r="H305" s="300">
        <f t="shared" si="108"/>
        <v>2.0757966714125859</v>
      </c>
      <c r="I305" s="300">
        <f t="shared" si="108"/>
        <v>2.2374371266987367</v>
      </c>
      <c r="J305" s="300">
        <f t="shared" si="108"/>
        <v>2.3969071581599248</v>
      </c>
      <c r="K305" s="300">
        <f t="shared" si="108"/>
        <v>2.543277480640088</v>
      </c>
      <c r="L305" s="300">
        <f t="shared" si="108"/>
        <v>2.6697530317307594</v>
      </c>
      <c r="M305" s="300">
        <f t="shared" si="108"/>
        <v>2.8245284142798512</v>
      </c>
      <c r="N305" s="300">
        <f t="shared" si="108"/>
        <v>2.882353489992858</v>
      </c>
      <c r="O305" s="300">
        <f t="shared" si="108"/>
        <v>2.9590253350412192</v>
      </c>
      <c r="P305" s="300">
        <f t="shared" si="108"/>
        <v>3.0403150398348511</v>
      </c>
      <c r="Q305" s="300">
        <f t="shared" si="108"/>
        <v>3.1188689546551203</v>
      </c>
      <c r="R305" s="300">
        <f t="shared" si="108"/>
        <v>3.1908114246119545</v>
      </c>
      <c r="S305" s="300">
        <f t="shared" si="108"/>
        <v>3.2541577656916778</v>
      </c>
      <c r="T305" s="300">
        <f t="shared" si="108"/>
        <v>3.3080035966558885</v>
      </c>
      <c r="U305" s="300">
        <f t="shared" si="108"/>
        <v>3.352079607550142</v>
      </c>
      <c r="V305" s="300">
        <f t="shared" si="108"/>
        <v>3.3826141292873522</v>
      </c>
      <c r="W305" s="300">
        <f t="shared" si="108"/>
        <v>3.4073019365745982</v>
      </c>
      <c r="X305" s="300">
        <f t="shared" si="108"/>
        <v>3.4343298805396754</v>
      </c>
      <c r="Y305" s="300">
        <f t="shared" si="108"/>
        <v>3.4608579869903551</v>
      </c>
      <c r="Z305" s="300">
        <f t="shared" si="108"/>
        <v>3.483844658469974</v>
      </c>
      <c r="AA305" s="300">
        <f t="shared" si="108"/>
        <v>3.5019049802061302</v>
      </c>
      <c r="AB305" s="300">
        <f t="shared" si="108"/>
        <v>3.5144274227334034</v>
      </c>
      <c r="AC305" s="300">
        <f t="shared" si="108"/>
        <v>3.5236605490368178</v>
      </c>
      <c r="AD305" s="300">
        <f t="shared" si="108"/>
        <v>3.529604911403935</v>
      </c>
      <c r="AE305" s="300">
        <f t="shared" si="108"/>
        <v>3.5323132750107691</v>
      </c>
      <c r="AF305" s="300">
        <f t="shared" si="108"/>
        <v>3.5323855279663916</v>
      </c>
      <c r="AG305" s="300">
        <f t="shared" si="108"/>
        <v>3.5298149422867637</v>
      </c>
      <c r="AH305" s="300">
        <f t="shared" si="108"/>
        <v>3.5241997478310987</v>
      </c>
      <c r="AI305" s="300">
        <f t="shared" si="108"/>
        <v>3.5158176721376209</v>
      </c>
      <c r="AJ305" s="300">
        <f t="shared" si="108"/>
        <v>3.5048730631507481</v>
      </c>
      <c r="AK305" s="300">
        <f t="shared" si="108"/>
        <v>3.4915481286366052</v>
      </c>
      <c r="AL305" s="300">
        <f t="shared" si="108"/>
        <v>3.4760170100838521</v>
      </c>
      <c r="AM305" s="300">
        <f t="shared" si="108"/>
        <v>3.4584486641016152</v>
      </c>
      <c r="AN305" s="300">
        <f t="shared" si="108"/>
        <v>3.4390062229044038</v>
      </c>
      <c r="AO305" s="300">
        <f t="shared" si="108"/>
        <v>3.4178456153057177</v>
      </c>
      <c r="AP305" s="300">
        <f t="shared" si="108"/>
        <v>3.3951144726692299</v>
      </c>
      <c r="AQ305" s="300">
        <f t="shared" si="108"/>
        <v>3.3709516107765758</v>
      </c>
      <c r="AR305" s="300">
        <f t="shared" si="108"/>
        <v>3.3454871015839478</v>
      </c>
      <c r="AS305" s="300">
        <f t="shared" si="108"/>
        <v>3.3188428754057364</v>
      </c>
      <c r="AT305" s="300">
        <f t="shared" si="108"/>
        <v>3.2911338069520468</v>
      </c>
      <c r="AU305" s="300">
        <f t="shared" si="108"/>
        <v>3.2624692863867319</v>
      </c>
      <c r="AV305" s="300">
        <f t="shared" si="108"/>
        <v>3.2329553392007044</v>
      </c>
      <c r="AW305" s="300">
        <f t="shared" si="108"/>
        <v>3.2026974308579317</v>
      </c>
      <c r="AX305" s="300">
        <f t="shared" si="108"/>
        <v>3.171804174753595</v>
      </c>
      <c r="AY305" s="300">
        <f t="shared" si="108"/>
        <v>3.1403922575706327</v>
      </c>
      <c r="AZ305" s="300">
        <f t="shared" si="108"/>
        <v>3.1085930051271116</v>
      </c>
      <c r="BA305" s="300">
        <f t="shared" si="108"/>
        <v>3.0765611275604066</v>
      </c>
      <c r="BB305" s="300">
        <f t="shared" si="108"/>
        <v>3.0444862821454439</v>
      </c>
      <c r="BC305" s="300">
        <f t="shared" si="108"/>
        <v>3.0126081198976569</v>
      </c>
      <c r="BD305" s="300">
        <f t="shared" si="108"/>
        <v>2.9812353262773028</v>
      </c>
      <c r="BE305" s="300">
        <f t="shared" si="108"/>
        <v>2.9507686284139636</v>
      </c>
      <c r="BF305" s="300">
        <f t="shared" si="108"/>
        <v>2.9217265217280359</v>
      </c>
      <c r="BG305" s="300">
        <f t="shared" si="108"/>
        <v>2.8947702185766429</v>
      </c>
      <c r="BH305" s="300">
        <f t="shared" si="108"/>
        <v>2.8707208595631348</v>
      </c>
      <c r="BI305" s="300">
        <f t="shared" si="108"/>
        <v>2.8690913869004944</v>
      </c>
      <c r="DR305" s="301"/>
    </row>
    <row r="306" spans="1:122" s="300" customFormat="1" ht="14.6">
      <c r="A306" s="299" t="s">
        <v>786</v>
      </c>
      <c r="B306" s="300">
        <f>+(B304*B305)^0.5</f>
        <v>1</v>
      </c>
      <c r="C306" s="300">
        <f t="shared" ref="C306:BI306" si="109">+(C304*C305)^0.5</f>
        <v>1.3750602854175582</v>
      </c>
      <c r="D306" s="300">
        <f t="shared" si="109"/>
        <v>1.5926343782358143</v>
      </c>
      <c r="E306" s="300">
        <f t="shared" si="109"/>
        <v>1.8382951401143195</v>
      </c>
      <c r="F306" s="300">
        <f t="shared" si="109"/>
        <v>2.1116311843421767</v>
      </c>
      <c r="G306" s="300">
        <f t="shared" si="109"/>
        <v>2.4014051539801633</v>
      </c>
      <c r="H306" s="300">
        <f t="shared" si="109"/>
        <v>2.7090880418950238</v>
      </c>
      <c r="I306" s="300">
        <f t="shared" si="109"/>
        <v>3.0327042893899367</v>
      </c>
      <c r="J306" s="300">
        <f t="shared" si="109"/>
        <v>3.3685430616923231</v>
      </c>
      <c r="K306" s="300">
        <f t="shared" si="109"/>
        <v>3.7022721424229879</v>
      </c>
      <c r="L306" s="300">
        <f t="shared" si="109"/>
        <v>4.0113467780910455</v>
      </c>
      <c r="M306" s="300">
        <f t="shared" si="109"/>
        <v>4.4165927444119513</v>
      </c>
      <c r="N306" s="300">
        <f t="shared" si="109"/>
        <v>4.6113813288527901</v>
      </c>
      <c r="O306" s="300">
        <f t="shared" si="109"/>
        <v>4.8448333452013301</v>
      </c>
      <c r="P306" s="300">
        <f t="shared" si="109"/>
        <v>5.0890979085576369</v>
      </c>
      <c r="Q306" s="300">
        <f t="shared" si="109"/>
        <v>5.3286171175931658</v>
      </c>
      <c r="R306" s="300">
        <f t="shared" si="109"/>
        <v>5.5543036485959441</v>
      </c>
      <c r="S306" s="300">
        <f t="shared" si="109"/>
        <v>5.7608030905745169</v>
      </c>
      <c r="T306" s="300">
        <f t="shared" si="109"/>
        <v>5.9450538223464289</v>
      </c>
      <c r="U306" s="300">
        <f t="shared" si="109"/>
        <v>6.105466717237281</v>
      </c>
      <c r="V306" s="300">
        <f t="shared" si="109"/>
        <v>6.2265966002894197</v>
      </c>
      <c r="W306" s="300">
        <f t="shared" si="109"/>
        <v>6.3227567955558976</v>
      </c>
      <c r="X306" s="300">
        <f t="shared" si="109"/>
        <v>6.4146481954448493</v>
      </c>
      <c r="Y306" s="300">
        <f t="shared" si="109"/>
        <v>6.500581691767148</v>
      </c>
      <c r="Z306" s="300">
        <f t="shared" si="109"/>
        <v>6.5739189041980213</v>
      </c>
      <c r="AA306" s="300">
        <f t="shared" si="109"/>
        <v>6.6317764881506926</v>
      </c>
      <c r="AB306" s="300">
        <f t="shared" si="109"/>
        <v>6.6740109067504285</v>
      </c>
      <c r="AC306" s="300">
        <f t="shared" si="109"/>
        <v>6.708034298553792</v>
      </c>
      <c r="AD306" s="300">
        <f t="shared" si="109"/>
        <v>6.7330529246949888</v>
      </c>
      <c r="AE306" s="300">
        <f t="shared" si="109"/>
        <v>6.7492082329877734</v>
      </c>
      <c r="AF306" s="300">
        <f t="shared" si="109"/>
        <v>6.7575357262441544</v>
      </c>
      <c r="AG306" s="300">
        <f t="shared" si="109"/>
        <v>6.7584457500415382</v>
      </c>
      <c r="AH306" s="300">
        <f t="shared" si="109"/>
        <v>6.7516379195876528</v>
      </c>
      <c r="AI306" s="300">
        <f t="shared" si="109"/>
        <v>6.7375946208309996</v>
      </c>
      <c r="AJ306" s="300">
        <f t="shared" si="109"/>
        <v>6.7168835584215527</v>
      </c>
      <c r="AK306" s="300">
        <f t="shared" si="109"/>
        <v>6.6901081104152498</v>
      </c>
      <c r="AL306" s="300">
        <f t="shared" si="109"/>
        <v>6.6578974296160105</v>
      </c>
      <c r="AM306" s="300">
        <f t="shared" si="109"/>
        <v>6.6208901746504427</v>
      </c>
      <c r="AN306" s="300">
        <f t="shared" si="109"/>
        <v>6.5797190394432992</v>
      </c>
      <c r="AO306" s="300">
        <f t="shared" si="109"/>
        <v>6.5349986656838635</v>
      </c>
      <c r="AP306" s="300">
        <f t="shared" si="109"/>
        <v>6.4873171682520105</v>
      </c>
      <c r="AQ306" s="300">
        <f t="shared" si="109"/>
        <v>6.4372306777002226</v>
      </c>
      <c r="AR306" s="300">
        <f t="shared" si="109"/>
        <v>6.3852601448709665</v>
      </c>
      <c r="AS306" s="300">
        <f t="shared" si="109"/>
        <v>6.3318897447088531</v>
      </c>
      <c r="AT306" s="300">
        <f t="shared" si="109"/>
        <v>6.2775663766001921</v>
      </c>
      <c r="AU306" s="300">
        <f t="shared" si="109"/>
        <v>6.2226999161061878</v>
      </c>
      <c r="AV306" s="300">
        <f t="shared" si="109"/>
        <v>6.1676640081405818</v>
      </c>
      <c r="AW306" s="300">
        <f t="shared" si="109"/>
        <v>6.1127973080030049</v>
      </c>
      <c r="AX306" s="300">
        <f t="shared" si="109"/>
        <v>6.0584051884508208</v>
      </c>
      <c r="AY306" s="300">
        <f t="shared" si="109"/>
        <v>6.0047620578440632</v>
      </c>
      <c r="AZ306" s="300">
        <f t="shared" si="109"/>
        <v>5.952114597929488</v>
      </c>
      <c r="BA306" s="300">
        <f t="shared" si="109"/>
        <v>5.9006864475876792</v>
      </c>
      <c r="BB306" s="300">
        <f t="shared" si="109"/>
        <v>5.8506851312814367</v>
      </c>
      <c r="BC306" s="300">
        <f t="shared" si="109"/>
        <v>5.8023123163186021</v>
      </c>
      <c r="BD306" s="300">
        <f t="shared" si="109"/>
        <v>5.7557786578741164</v>
      </c>
      <c r="BE306" s="300">
        <f t="shared" si="109"/>
        <v>5.7113243025695235</v>
      </c>
      <c r="BF306" s="300">
        <f t="shared" si="109"/>
        <v>5.6692451675719147</v>
      </c>
      <c r="BG306" s="300">
        <f t="shared" si="109"/>
        <v>5.6299229279890755</v>
      </c>
      <c r="BH306" s="300">
        <f t="shared" si="109"/>
        <v>5.5938530589577837</v>
      </c>
      <c r="BI306" s="300">
        <f t="shared" si="109"/>
        <v>5.5965755663114729</v>
      </c>
      <c r="DR306" s="301"/>
    </row>
    <row r="307" spans="1:122" s="300" customFormat="1" ht="14.6">
      <c r="A307" s="299" t="s">
        <v>791</v>
      </c>
      <c r="DR307" s="301"/>
    </row>
    <row r="308" spans="1:122" s="300" customFormat="1" ht="14.6">
      <c r="A308" s="299" t="s">
        <v>783</v>
      </c>
      <c r="B308" s="300">
        <f>1/B304</f>
        <v>0.99999999999999978</v>
      </c>
      <c r="C308" s="300">
        <f>1/C304</f>
        <v>0.66974829524505819</v>
      </c>
      <c r="D308" s="300">
        <f t="shared" ref="D308:BI308" si="110">1/D304</f>
        <v>0.56036123182977393</v>
      </c>
      <c r="E308" s="300">
        <f t="shared" si="110"/>
        <v>0.46882533446699604</v>
      </c>
      <c r="F308" s="300">
        <f t="shared" si="110"/>
        <v>0.39242258814204534</v>
      </c>
      <c r="G308" s="300">
        <f t="shared" si="110"/>
        <v>0.33176746807979685</v>
      </c>
      <c r="H308" s="300">
        <f t="shared" si="110"/>
        <v>0.28283853081137972</v>
      </c>
      <c r="I308" s="300">
        <f t="shared" si="110"/>
        <v>0.24327120659309787</v>
      </c>
      <c r="J308" s="300">
        <f t="shared" si="110"/>
        <v>0.21123554782076645</v>
      </c>
      <c r="K308" s="300">
        <f t="shared" si="110"/>
        <v>0.18554833747838692</v>
      </c>
      <c r="L308" s="300">
        <f t="shared" si="110"/>
        <v>0.1659169181510679</v>
      </c>
      <c r="M308" s="300">
        <f t="shared" si="110"/>
        <v>0.14480089250306724</v>
      </c>
      <c r="N308" s="300">
        <f t="shared" si="110"/>
        <v>0.13554551990997044</v>
      </c>
      <c r="O308" s="300">
        <f t="shared" si="110"/>
        <v>0.12606397540953276</v>
      </c>
      <c r="P308" s="300">
        <f t="shared" si="110"/>
        <v>0.11739158739542919</v>
      </c>
      <c r="Q308" s="300">
        <f t="shared" si="110"/>
        <v>0.10984191510741531</v>
      </c>
      <c r="R308" s="300">
        <f t="shared" si="110"/>
        <v>0.10342889891436645</v>
      </c>
      <c r="S308" s="300">
        <f t="shared" si="110"/>
        <v>9.8055631830862272E-2</v>
      </c>
      <c r="T308" s="300">
        <f t="shared" si="110"/>
        <v>9.3595375614834664E-2</v>
      </c>
      <c r="U308" s="300">
        <f t="shared" si="110"/>
        <v>8.9924201020490993E-2</v>
      </c>
      <c r="V308" s="300">
        <f t="shared" si="110"/>
        <v>8.7247099563296973E-2</v>
      </c>
      <c r="W308" s="300">
        <f t="shared" si="110"/>
        <v>8.5231016106120855E-2</v>
      </c>
      <c r="X308" s="300">
        <f t="shared" si="110"/>
        <v>8.3463448093172438E-2</v>
      </c>
      <c r="Y308" s="300">
        <f t="shared" si="110"/>
        <v>8.1899139374250668E-2</v>
      </c>
      <c r="Z308" s="300">
        <f t="shared" si="110"/>
        <v>8.0613930631909941E-2</v>
      </c>
      <c r="AA308" s="300">
        <f t="shared" si="110"/>
        <v>7.9624111000051276E-2</v>
      </c>
      <c r="AB308" s="300">
        <f t="shared" si="110"/>
        <v>7.8900681592966801E-2</v>
      </c>
      <c r="AC308" s="300">
        <f t="shared" si="110"/>
        <v>7.8307528115104996E-2</v>
      </c>
      <c r="AD308" s="300">
        <f t="shared" si="110"/>
        <v>7.7857784004892697E-2</v>
      </c>
      <c r="AE308" s="300">
        <f t="shared" si="110"/>
        <v>7.7544956777420571E-2</v>
      </c>
      <c r="AF308" s="300">
        <f t="shared" si="110"/>
        <v>7.735553532632429E-2</v>
      </c>
      <c r="AG308" s="300">
        <f t="shared" si="110"/>
        <v>7.7278426934799041E-2</v>
      </c>
      <c r="AH308" s="300">
        <f t="shared" si="110"/>
        <v>7.7311166913902052E-2</v>
      </c>
      <c r="AI308" s="300">
        <f t="shared" si="110"/>
        <v>7.7449138287743607E-2</v>
      </c>
      <c r="AJ308" s="300">
        <f t="shared" si="110"/>
        <v>7.768490777051841E-2</v>
      </c>
      <c r="AK308" s="300">
        <f t="shared" si="110"/>
        <v>7.8010266411070645E-2</v>
      </c>
      <c r="AL308" s="300">
        <f t="shared" si="110"/>
        <v>7.8416543023853466E-2</v>
      </c>
      <c r="AM308" s="300">
        <f t="shared" si="110"/>
        <v>7.8894833790920951E-2</v>
      </c>
      <c r="AN308" s="300">
        <f t="shared" si="110"/>
        <v>7.9436163911024232E-2</v>
      </c>
      <c r="AO308" s="300">
        <f t="shared" si="110"/>
        <v>8.0031588158808453E-2</v>
      </c>
      <c r="AP308" s="300">
        <f t="shared" si="110"/>
        <v>8.0672248031438978E-2</v>
      </c>
      <c r="AQ308" s="300">
        <f t="shared" si="110"/>
        <v>8.1349403676067647E-2</v>
      </c>
      <c r="AR308" s="300">
        <f t="shared" si="110"/>
        <v>8.2054455572362184E-2</v>
      </c>
      <c r="AS308" s="300">
        <f t="shared" si="110"/>
        <v>8.2778967275611015E-2</v>
      </c>
      <c r="AT308" s="300">
        <f t="shared" si="110"/>
        <v>8.3514697565354123E-2</v>
      </c>
      <c r="AU308" s="300">
        <f t="shared" si="110"/>
        <v>8.4253648344351506E-2</v>
      </c>
      <c r="AV308" s="300">
        <f t="shared" si="110"/>
        <v>8.4988133495539978E-2</v>
      </c>
      <c r="AW308" s="300">
        <f t="shared" si="110"/>
        <v>8.5710873390314538E-2</v>
      </c>
      <c r="AX308" s="300">
        <f t="shared" si="110"/>
        <v>8.6415119509808569E-2</v>
      </c>
      <c r="AY308" s="300">
        <f t="shared" si="110"/>
        <v>8.7094813223409034E-2</v>
      </c>
      <c r="AZ308" s="300">
        <f t="shared" si="110"/>
        <v>8.7744781528631841E-2</v>
      </c>
      <c r="BA308" s="300">
        <f t="shared" si="110"/>
        <v>8.8360969688734609E-2</v>
      </c>
      <c r="BB308" s="300">
        <f t="shared" si="110"/>
        <v>8.8940705340083609E-2</v>
      </c>
      <c r="BC308" s="300">
        <f t="shared" si="110"/>
        <v>8.948298011800096E-2</v>
      </c>
      <c r="BD308" s="300">
        <f t="shared" si="110"/>
        <v>8.9988723169488596E-2</v>
      </c>
      <c r="BE308" s="300">
        <f t="shared" si="110"/>
        <v>9.0461027270260341E-2</v>
      </c>
      <c r="BF308" s="300">
        <f t="shared" si="110"/>
        <v>9.0905275169073027E-2</v>
      </c>
      <c r="BG308" s="300">
        <f t="shared" si="110"/>
        <v>9.1329103989584048E-2</v>
      </c>
      <c r="BH308" s="300">
        <f t="shared" si="110"/>
        <v>9.1742138024506995E-2</v>
      </c>
      <c r="BI308" s="300">
        <f t="shared" si="110"/>
        <v>9.1600878233847813E-2</v>
      </c>
      <c r="DR308" s="301"/>
    </row>
    <row r="309" spans="1:122" s="300" customFormat="1" ht="14.6">
      <c r="A309" s="299" t="s">
        <v>784</v>
      </c>
      <c r="B309" s="300">
        <f>1/B305</f>
        <v>1.0000000000000002</v>
      </c>
      <c r="C309" s="300">
        <f>1/C305</f>
        <v>0.78966866548714221</v>
      </c>
      <c r="D309" s="300">
        <f t="shared" ref="D309:BI309" si="111">1/D305</f>
        <v>0.70355774221480183</v>
      </c>
      <c r="E309" s="300">
        <f t="shared" si="111"/>
        <v>0.63118758750748649</v>
      </c>
      <c r="F309" s="300">
        <f t="shared" si="111"/>
        <v>0.57149162226280481</v>
      </c>
      <c r="G309" s="300">
        <f t="shared" si="111"/>
        <v>0.52267932886142698</v>
      </c>
      <c r="H309" s="300">
        <f t="shared" si="111"/>
        <v>0.48174275148032536</v>
      </c>
      <c r="I309" s="300">
        <f t="shared" si="111"/>
        <v>0.44693993322416453</v>
      </c>
      <c r="J309" s="300">
        <f t="shared" si="111"/>
        <v>0.41720431122901203</v>
      </c>
      <c r="K309" s="300">
        <f t="shared" si="111"/>
        <v>0.39319343155129172</v>
      </c>
      <c r="L309" s="300">
        <f t="shared" si="111"/>
        <v>0.37456648166130763</v>
      </c>
      <c r="M309" s="300">
        <f t="shared" si="111"/>
        <v>0.35404140207772083</v>
      </c>
      <c r="N309" s="300">
        <f t="shared" si="111"/>
        <v>0.34693870945110128</v>
      </c>
      <c r="O309" s="300">
        <f t="shared" si="111"/>
        <v>0.33794911728461763</v>
      </c>
      <c r="P309" s="300">
        <f t="shared" si="111"/>
        <v>0.32891328263610459</v>
      </c>
      <c r="Q309" s="300">
        <f t="shared" si="111"/>
        <v>0.32062905320450646</v>
      </c>
      <c r="R309" s="300">
        <f t="shared" si="111"/>
        <v>0.31339990583166893</v>
      </c>
      <c r="S309" s="300">
        <f t="shared" si="111"/>
        <v>0.30729917600889517</v>
      </c>
      <c r="T309" s="300">
        <f t="shared" si="111"/>
        <v>0.30229713202576786</v>
      </c>
      <c r="U309" s="300">
        <f t="shared" si="111"/>
        <v>0.29832227067269657</v>
      </c>
      <c r="V309" s="300">
        <f t="shared" si="111"/>
        <v>0.29562934516881462</v>
      </c>
      <c r="W309" s="300">
        <f t="shared" si="111"/>
        <v>0.29348734529975706</v>
      </c>
      <c r="X309" s="300">
        <f t="shared" si="111"/>
        <v>0.29117761973490403</v>
      </c>
      <c r="Y309" s="300">
        <f t="shared" si="111"/>
        <v>0.2889456902765386</v>
      </c>
      <c r="Z309" s="300">
        <f t="shared" si="111"/>
        <v>0.28703920468118044</v>
      </c>
      <c r="AA309" s="300">
        <f t="shared" si="111"/>
        <v>0.28555886172021083</v>
      </c>
      <c r="AB309" s="300">
        <f t="shared" si="111"/>
        <v>0.28454137181249106</v>
      </c>
      <c r="AC309" s="300">
        <f t="shared" si="111"/>
        <v>0.28379578171153491</v>
      </c>
      <c r="AD309" s="300">
        <f t="shared" si="111"/>
        <v>0.28331782879411288</v>
      </c>
      <c r="AE309" s="300">
        <f t="shared" si="111"/>
        <v>0.28310059786442676</v>
      </c>
      <c r="AF309" s="300">
        <f t="shared" si="111"/>
        <v>0.28309480720121283</v>
      </c>
      <c r="AG309" s="300">
        <f t="shared" si="111"/>
        <v>0.28330097082997718</v>
      </c>
      <c r="AH309" s="300">
        <f t="shared" si="111"/>
        <v>0.28375236126029202</v>
      </c>
      <c r="AI309" s="300">
        <f t="shared" si="111"/>
        <v>0.28442885645773519</v>
      </c>
      <c r="AJ309" s="300">
        <f t="shared" si="111"/>
        <v>0.28531703773061551</v>
      </c>
      <c r="AK309" s="300">
        <f t="shared" si="111"/>
        <v>0.28640590453223519</v>
      </c>
      <c r="AL309" s="300">
        <f t="shared" si="111"/>
        <v>0.28768558873533157</v>
      </c>
      <c r="AM309" s="300">
        <f t="shared" si="111"/>
        <v>0.28914698384275866</v>
      </c>
      <c r="AN309" s="300">
        <f t="shared" si="111"/>
        <v>0.29078167795679433</v>
      </c>
      <c r="AO309" s="300">
        <f t="shared" si="111"/>
        <v>0.29258196903974332</v>
      </c>
      <c r="AP309" s="300">
        <f t="shared" si="111"/>
        <v>0.29454087868024159</v>
      </c>
      <c r="AQ309" s="300">
        <f t="shared" si="111"/>
        <v>0.29665213727871553</v>
      </c>
      <c r="AR309" s="300">
        <f t="shared" si="111"/>
        <v>0.29891013464871585</v>
      </c>
      <c r="AS309" s="300">
        <f t="shared" si="111"/>
        <v>0.30130983524724642</v>
      </c>
      <c r="AT309" s="300">
        <f t="shared" si="111"/>
        <v>0.30384665548621687</v>
      </c>
      <c r="AU309" s="300">
        <f t="shared" si="111"/>
        <v>0.306516295547268</v>
      </c>
      <c r="AV309" s="300">
        <f t="shared" si="111"/>
        <v>0.30931451105267471</v>
      </c>
      <c r="AW309" s="300">
        <f t="shared" si="111"/>
        <v>0.31223680088072575</v>
      </c>
      <c r="AX309" s="300">
        <f t="shared" si="111"/>
        <v>0.31527797584719619</v>
      </c>
      <c r="AY309" s="300">
        <f t="shared" si="111"/>
        <v>0.31843155821992353</v>
      </c>
      <c r="AZ309" s="300">
        <f t="shared" si="111"/>
        <v>0.32168894363162526</v>
      </c>
      <c r="BA309" s="300">
        <f t="shared" si="111"/>
        <v>0.32503823539919752</v>
      </c>
      <c r="BB309" s="300">
        <f t="shared" si="111"/>
        <v>0.32846263944907705</v>
      </c>
      <c r="BC309" s="300">
        <f t="shared" si="111"/>
        <v>0.33193829406327552</v>
      </c>
      <c r="BD309" s="300">
        <f t="shared" si="111"/>
        <v>0.33543142038663198</v>
      </c>
      <c r="BE309" s="300">
        <f t="shared" si="111"/>
        <v>0.33889475114065432</v>
      </c>
      <c r="BF309" s="300">
        <f t="shared" si="111"/>
        <v>0.3422633817926794</v>
      </c>
      <c r="BG309" s="300">
        <f t="shared" si="111"/>
        <v>0.34545056239099337</v>
      </c>
      <c r="BH309" s="300">
        <f t="shared" si="111"/>
        <v>0.34834456184366863</v>
      </c>
      <c r="BI309" s="300">
        <f t="shared" si="111"/>
        <v>0.3485424007634379</v>
      </c>
      <c r="DR309" s="301"/>
    </row>
    <row r="310" spans="1:122" s="300" customFormat="1" ht="14.6">
      <c r="A310" s="299" t="s">
        <v>786</v>
      </c>
      <c r="B310" s="300">
        <f>+(B308*B309)^0.5</f>
        <v>1</v>
      </c>
      <c r="C310" s="300">
        <f t="shared" ref="C310:BI310" si="112">+(C308*C309)^0.5</f>
        <v>0.72724084216884688</v>
      </c>
      <c r="D310" s="300">
        <f t="shared" si="112"/>
        <v>0.62789050246906974</v>
      </c>
      <c r="E310" s="300">
        <f t="shared" si="112"/>
        <v>0.54398228999169973</v>
      </c>
      <c r="F310" s="300">
        <f t="shared" si="112"/>
        <v>0.47356754693482322</v>
      </c>
      <c r="G310" s="300">
        <f t="shared" si="112"/>
        <v>0.4164228590675626</v>
      </c>
      <c r="H310" s="300">
        <f t="shared" si="112"/>
        <v>0.36912790744906682</v>
      </c>
      <c r="I310" s="300">
        <f t="shared" si="112"/>
        <v>0.32973870993573245</v>
      </c>
      <c r="J310" s="300">
        <f t="shared" si="112"/>
        <v>0.29686424714951093</v>
      </c>
      <c r="K310" s="300">
        <f t="shared" si="112"/>
        <v>0.27010440117066603</v>
      </c>
      <c r="L310" s="300">
        <f t="shared" si="112"/>
        <v>0.24929283238780184</v>
      </c>
      <c r="M310" s="300">
        <f t="shared" si="112"/>
        <v>0.22641888393835718</v>
      </c>
      <c r="N310" s="300">
        <f t="shared" si="112"/>
        <v>0.21685476187864472</v>
      </c>
      <c r="O310" s="300">
        <f t="shared" si="112"/>
        <v>0.20640544859824156</v>
      </c>
      <c r="P310" s="300">
        <f t="shared" si="112"/>
        <v>0.19649847929206418</v>
      </c>
      <c r="Q310" s="300">
        <f t="shared" si="112"/>
        <v>0.18766595120868448</v>
      </c>
      <c r="R310" s="300">
        <f t="shared" si="112"/>
        <v>0.18004057092787629</v>
      </c>
      <c r="S310" s="300">
        <f t="shared" si="112"/>
        <v>0.17358690867878132</v>
      </c>
      <c r="T310" s="300">
        <f t="shared" si="112"/>
        <v>0.16820705579504983</v>
      </c>
      <c r="U310" s="300">
        <f t="shared" si="112"/>
        <v>0.16378764250352007</v>
      </c>
      <c r="V310" s="300">
        <f t="shared" si="112"/>
        <v>0.16060137892239859</v>
      </c>
      <c r="W310" s="300">
        <f t="shared" si="112"/>
        <v>0.15815885891781797</v>
      </c>
      <c r="X310" s="300">
        <f t="shared" si="112"/>
        <v>0.15589319468994683</v>
      </c>
      <c r="Y310" s="300">
        <f t="shared" si="112"/>
        <v>0.15383238722566617</v>
      </c>
      <c r="Z310" s="300">
        <f t="shared" si="112"/>
        <v>0.1521162665029854</v>
      </c>
      <c r="AA310" s="300">
        <f t="shared" si="112"/>
        <v>0.15078915910190083</v>
      </c>
      <c r="AB310" s="300">
        <f t="shared" si="112"/>
        <v>0.14983493643807955</v>
      </c>
      <c r="AC310" s="300">
        <f t="shared" si="112"/>
        <v>0.14907496823854843</v>
      </c>
      <c r="AD310" s="300">
        <f t="shared" si="112"/>
        <v>0.14852103662103633</v>
      </c>
      <c r="AE310" s="300">
        <f t="shared" si="112"/>
        <v>0.1481655277892226</v>
      </c>
      <c r="AF310" s="300">
        <f t="shared" si="112"/>
        <v>0.14798293941921947</v>
      </c>
      <c r="AG310" s="300">
        <f t="shared" si="112"/>
        <v>0.14796301353663363</v>
      </c>
      <c r="AH310" s="300">
        <f t="shared" si="112"/>
        <v>0.14811220801678796</v>
      </c>
      <c r="AI310" s="300">
        <f t="shared" si="112"/>
        <v>0.14842092115608199</v>
      </c>
      <c r="AJ310" s="300">
        <f t="shared" si="112"/>
        <v>0.14887856716619885</v>
      </c>
      <c r="AK310" s="300">
        <f t="shared" si="112"/>
        <v>0.14947441558428429</v>
      </c>
      <c r="AL310" s="300">
        <f t="shared" si="112"/>
        <v>0.15019756771135392</v>
      </c>
      <c r="AM310" s="300">
        <f t="shared" si="112"/>
        <v>0.1510370922370414</v>
      </c>
      <c r="AN310" s="300">
        <f t="shared" si="112"/>
        <v>0.15198217340365475</v>
      </c>
      <c r="AO310" s="300">
        <f t="shared" si="112"/>
        <v>0.15302221946136443</v>
      </c>
      <c r="AP310" s="300">
        <f t="shared" si="112"/>
        <v>0.15414692608122429</v>
      </c>
      <c r="AQ310" s="300">
        <f t="shared" si="112"/>
        <v>0.15534630496685289</v>
      </c>
      <c r="AR310" s="300">
        <f t="shared" si="112"/>
        <v>0.15661069045139242</v>
      </c>
      <c r="AS310" s="300">
        <f t="shared" si="112"/>
        <v>0.1579307347914001</v>
      </c>
      <c r="AT310" s="300">
        <f t="shared" si="112"/>
        <v>0.15929739966231637</v>
      </c>
      <c r="AU310" s="300">
        <f t="shared" si="112"/>
        <v>0.16070194826713469</v>
      </c>
      <c r="AV310" s="300">
        <f t="shared" si="112"/>
        <v>0.16213593974641277</v>
      </c>
      <c r="AW310" s="300">
        <f t="shared" si="112"/>
        <v>0.16359122503387746</v>
      </c>
      <c r="AX310" s="300">
        <f t="shared" si="112"/>
        <v>0.16505994051145784</v>
      </c>
      <c r="AY310" s="300">
        <f t="shared" si="112"/>
        <v>0.16653449218586322</v>
      </c>
      <c r="AZ310" s="300">
        <f t="shared" si="112"/>
        <v>0.16800751792444682</v>
      </c>
      <c r="BA310" s="300">
        <f t="shared" si="112"/>
        <v>0.16947180787903421</v>
      </c>
      <c r="BB310" s="300">
        <f t="shared" si="112"/>
        <v>0.17092015337714417</v>
      </c>
      <c r="BC310" s="300">
        <f t="shared" si="112"/>
        <v>0.17234508338814669</v>
      </c>
      <c r="BD310" s="300">
        <f t="shared" si="112"/>
        <v>0.17373843913055331</v>
      </c>
      <c r="BE310" s="300">
        <f t="shared" si="112"/>
        <v>0.17509074025968027</v>
      </c>
      <c r="BF310" s="300">
        <f t="shared" si="112"/>
        <v>0.17639032542109848</v>
      </c>
      <c r="BG310" s="300">
        <f t="shared" si="112"/>
        <v>0.1776223249928548</v>
      </c>
      <c r="BH310" s="300">
        <f t="shared" si="112"/>
        <v>0.17876765611471293</v>
      </c>
      <c r="BI310" s="300">
        <f t="shared" si="112"/>
        <v>0.17868069289003963</v>
      </c>
      <c r="DR310" s="301"/>
    </row>
    <row r="311" spans="1:122" s="304" customFormat="1" ht="14.6">
      <c r="DR311" s="305"/>
    </row>
    <row r="312" spans="1:122" s="304" customFormat="1" ht="14.6">
      <c r="DR312" s="305"/>
    </row>
    <row r="313" spans="1:122" s="304" customFormat="1" ht="14.6">
      <c r="DR313" s="305"/>
    </row>
    <row r="314" spans="1:122" s="304" customFormat="1" ht="14.6">
      <c r="DR314" s="305"/>
    </row>
    <row r="315" spans="1:122" s="304" customFormat="1" ht="14.6">
      <c r="DR315" s="305"/>
    </row>
    <row r="316" spans="1:122" s="304" customFormat="1" ht="14.6">
      <c r="DR316" s="305"/>
    </row>
    <row r="317" spans="1:122" s="304" customFormat="1" ht="14.6">
      <c r="DR317" s="305"/>
    </row>
    <row r="318" spans="1:122" s="304" customFormat="1" ht="14.6">
      <c r="DR318" s="305"/>
    </row>
    <row r="319" spans="1:122" s="304" customFormat="1" ht="14.6">
      <c r="DR319" s="305"/>
    </row>
    <row r="320" spans="1:122" s="304" customFormat="1" ht="14.6">
      <c r="DR320" s="305"/>
    </row>
    <row r="321" spans="122:122" s="304" customFormat="1" ht="14.6">
      <c r="DR321" s="305"/>
    </row>
    <row r="322" spans="122:122" s="304" customFormat="1" ht="14.6">
      <c r="DR322" s="305"/>
    </row>
    <row r="323" spans="122:122" s="304" customFormat="1" ht="14.6">
      <c r="DR323" s="305"/>
    </row>
    <row r="324" spans="122:122" s="304" customFormat="1" ht="14.6">
      <c r="DR324" s="305"/>
    </row>
    <row r="325" spans="122:122" s="304" customFormat="1" ht="14.6">
      <c r="DR325" s="305"/>
    </row>
    <row r="326" spans="122:122" s="304" customFormat="1" ht="14.6">
      <c r="DR326" s="305"/>
    </row>
    <row r="327" spans="122:122" s="304" customFormat="1" ht="14.6">
      <c r="DR327" s="305"/>
    </row>
    <row r="328" spans="122:122" s="304" customFormat="1" ht="14.6">
      <c r="DR328" s="305"/>
    </row>
    <row r="329" spans="122:122" s="304" customFormat="1" ht="14.6">
      <c r="DR329" s="305"/>
    </row>
    <row r="330" spans="122:122" s="304" customFormat="1" ht="14.6">
      <c r="DR330" s="305"/>
    </row>
    <row r="331" spans="122:122" s="304" customFormat="1" ht="14.6">
      <c r="DR331" s="305"/>
    </row>
    <row r="332" spans="122:122" s="304" customFormat="1" ht="14.6">
      <c r="DR332" s="305"/>
    </row>
    <row r="333" spans="122:122" s="304" customFormat="1" ht="14.6">
      <c r="DR333" s="305"/>
    </row>
    <row r="334" spans="122:122" s="304" customFormat="1" ht="14.6">
      <c r="DR334" s="305"/>
    </row>
    <row r="335" spans="122:122" s="304" customFormat="1" ht="14.6">
      <c r="DR335" s="305"/>
    </row>
    <row r="336" spans="122:122" s="304" customFormat="1" ht="14.6">
      <c r="DR336" s="305"/>
    </row>
    <row r="337" spans="1:122" s="304" customFormat="1" ht="14.6">
      <c r="DR337" s="305"/>
    </row>
    <row r="338" spans="1:122" s="304" customFormat="1" ht="14.6">
      <c r="DR338" s="305"/>
    </row>
    <row r="339" spans="1:122" s="304" customFormat="1" ht="14.6">
      <c r="DR339" s="305"/>
    </row>
    <row r="340" spans="1:122" s="304" customFormat="1" ht="14.6">
      <c r="DR340" s="305"/>
    </row>
    <row r="341" spans="1:122" s="295" customFormat="1" ht="14.6">
      <c r="A341" s="297" t="s">
        <v>792</v>
      </c>
      <c r="DR341" s="296"/>
    </row>
    <row r="342" spans="1:122" s="295" customFormat="1" ht="14.6">
      <c r="A342" s="297" t="s">
        <v>788</v>
      </c>
      <c r="DR342" s="296"/>
    </row>
    <row r="343" spans="1:122" s="295" customFormat="1" ht="14.6">
      <c r="A343" s="297" t="s">
        <v>787</v>
      </c>
      <c r="C343" s="295">
        <f>+SUM(B344:BI355)</f>
        <v>985.98652848085715</v>
      </c>
      <c r="D343" s="295">
        <f>+C343-C358</f>
        <v>0</v>
      </c>
      <c r="DR343" s="296"/>
    </row>
    <row r="344" spans="1:122" s="190" customFormat="1" ht="14.6">
      <c r="A344" s="190" t="s">
        <v>104</v>
      </c>
      <c r="B344" s="190">
        <f t="shared" ref="B344:R344" si="113">+B248*B$310</f>
        <v>1</v>
      </c>
      <c r="C344" s="190">
        <f t="shared" si="113"/>
        <v>0.72724084216884688</v>
      </c>
      <c r="D344" s="190">
        <f t="shared" si="113"/>
        <v>0.62789050246906974</v>
      </c>
      <c r="E344" s="190">
        <f t="shared" si="113"/>
        <v>0.54398228999169973</v>
      </c>
      <c r="F344" s="190">
        <f t="shared" si="113"/>
        <v>0.47356754693482322</v>
      </c>
      <c r="G344" s="190">
        <f t="shared" si="113"/>
        <v>0.4164228590675626</v>
      </c>
      <c r="H344" s="190">
        <f t="shared" si="113"/>
        <v>0.36912790744906682</v>
      </c>
      <c r="I344" s="190">
        <f t="shared" si="113"/>
        <v>0.32973870993573245</v>
      </c>
      <c r="J344" s="190">
        <f t="shared" si="113"/>
        <v>0.29686424714951093</v>
      </c>
      <c r="K344" s="190">
        <f t="shared" si="113"/>
        <v>0.27010440117066603</v>
      </c>
      <c r="L344" s="190">
        <f t="shared" si="113"/>
        <v>0.24929283238780184</v>
      </c>
      <c r="M344" s="190">
        <f t="shared" si="113"/>
        <v>0.22641888393835718</v>
      </c>
      <c r="N344" s="190">
        <f t="shared" si="113"/>
        <v>0.21685476187864472</v>
      </c>
      <c r="O344" s="190">
        <f t="shared" si="113"/>
        <v>0.20640544859824156</v>
      </c>
      <c r="P344" s="190">
        <f t="shared" si="113"/>
        <v>0.19649847929206418</v>
      </c>
      <c r="Q344" s="190">
        <f t="shared" si="113"/>
        <v>0.18766595120868448</v>
      </c>
      <c r="R344" s="190">
        <f t="shared" si="113"/>
        <v>0.18004057092787629</v>
      </c>
      <c r="S344" s="190">
        <f t="shared" ref="D344:BI348" si="114">+S248*S$310</f>
        <v>0.17358690867878132</v>
      </c>
      <c r="T344" s="190">
        <f t="shared" si="114"/>
        <v>0.16820705579504983</v>
      </c>
      <c r="U344" s="190">
        <f t="shared" si="114"/>
        <v>0.16378764250352007</v>
      </c>
      <c r="V344" s="190">
        <f t="shared" si="114"/>
        <v>0.16060137892239859</v>
      </c>
      <c r="W344" s="190">
        <f t="shared" si="114"/>
        <v>0.15815885891781797</v>
      </c>
      <c r="X344" s="190">
        <f t="shared" si="114"/>
        <v>0.15589319468994683</v>
      </c>
      <c r="Y344" s="190">
        <f t="shared" si="114"/>
        <v>0.15383238722566617</v>
      </c>
      <c r="Z344" s="190">
        <f t="shared" si="114"/>
        <v>0.1521162665029854</v>
      </c>
      <c r="AA344" s="190">
        <f t="shared" si="114"/>
        <v>0.15078915910190083</v>
      </c>
      <c r="AB344" s="190">
        <f t="shared" si="114"/>
        <v>0.14983493643807955</v>
      </c>
      <c r="AC344" s="190">
        <f t="shared" si="114"/>
        <v>0.14907496823854843</v>
      </c>
      <c r="AD344" s="190">
        <f t="shared" si="114"/>
        <v>0.14852103662103633</v>
      </c>
      <c r="AE344" s="190">
        <f t="shared" si="114"/>
        <v>0.1481655277892226</v>
      </c>
      <c r="AF344" s="190">
        <f t="shared" si="114"/>
        <v>0.14798293941921947</v>
      </c>
      <c r="AG344" s="190">
        <f t="shared" si="114"/>
        <v>0.14796301353663363</v>
      </c>
      <c r="AH344" s="190">
        <f t="shared" si="114"/>
        <v>0.14811220801678796</v>
      </c>
      <c r="AI344" s="190">
        <f t="shared" si="114"/>
        <v>0.14842092115608199</v>
      </c>
      <c r="AJ344" s="190">
        <f t="shared" si="114"/>
        <v>0.14887856716619885</v>
      </c>
      <c r="AK344" s="190">
        <f t="shared" si="114"/>
        <v>0.14947441558428429</v>
      </c>
      <c r="AL344" s="190">
        <f t="shared" si="114"/>
        <v>0.15019756771135392</v>
      </c>
      <c r="AM344" s="190">
        <f t="shared" si="114"/>
        <v>0.1510370922370414</v>
      </c>
      <c r="AN344" s="190">
        <f t="shared" si="114"/>
        <v>0.15198217340365475</v>
      </c>
      <c r="AO344" s="190">
        <f t="shared" si="114"/>
        <v>0.15302221946136443</v>
      </c>
      <c r="AP344" s="190">
        <f t="shared" si="114"/>
        <v>0.15414692608122429</v>
      </c>
      <c r="AQ344" s="190">
        <f t="shared" si="114"/>
        <v>0.15534630496685289</v>
      </c>
      <c r="AR344" s="190">
        <f t="shared" si="114"/>
        <v>0.15661069045139242</v>
      </c>
      <c r="AS344" s="190">
        <f t="shared" si="114"/>
        <v>0.1579307347914001</v>
      </c>
      <c r="AT344" s="190">
        <f t="shared" si="114"/>
        <v>0.15929739966231637</v>
      </c>
      <c r="AU344" s="190">
        <f t="shared" si="114"/>
        <v>0.16070194826713469</v>
      </c>
      <c r="AV344" s="190">
        <f t="shared" si="114"/>
        <v>0.16213593974641277</v>
      </c>
      <c r="AW344" s="190">
        <f t="shared" si="114"/>
        <v>0.16359122503387746</v>
      </c>
      <c r="AX344" s="190">
        <f t="shared" si="114"/>
        <v>0.16505994051145784</v>
      </c>
      <c r="AY344" s="190">
        <f t="shared" si="114"/>
        <v>0.16653449218586322</v>
      </c>
      <c r="AZ344" s="190">
        <f t="shared" si="114"/>
        <v>0.16800751792444682</v>
      </c>
      <c r="BA344" s="190">
        <f t="shared" si="114"/>
        <v>0.16947180787903421</v>
      </c>
      <c r="BB344" s="190">
        <f t="shared" si="114"/>
        <v>0.17092015337714417</v>
      </c>
      <c r="BC344" s="190">
        <f t="shared" si="114"/>
        <v>0.17234508338814669</v>
      </c>
      <c r="BD344" s="190">
        <f t="shared" si="114"/>
        <v>0.17373843913055331</v>
      </c>
      <c r="BE344" s="190">
        <f t="shared" si="114"/>
        <v>0.17509074025968027</v>
      </c>
      <c r="BF344" s="190">
        <f t="shared" si="114"/>
        <v>0.17639032542109848</v>
      </c>
      <c r="BG344" s="190">
        <f t="shared" si="114"/>
        <v>0.1776223249928548</v>
      </c>
      <c r="BH344" s="190">
        <f t="shared" si="114"/>
        <v>0.17876765611471293</v>
      </c>
      <c r="BI344" s="190">
        <f t="shared" si="114"/>
        <v>0.17868069289003963</v>
      </c>
      <c r="DR344" s="509"/>
    </row>
    <row r="345" spans="1:122" s="190" customFormat="1" ht="14.6">
      <c r="A345" s="190" t="s">
        <v>105</v>
      </c>
      <c r="B345" s="190">
        <f t="shared" ref="B345:C355" si="115">+B249*B$310</f>
        <v>1</v>
      </c>
      <c r="C345" s="190">
        <f t="shared" si="115"/>
        <v>0.75558519893270881</v>
      </c>
      <c r="D345" s="190">
        <f t="shared" si="114"/>
        <v>0.68505644973376933</v>
      </c>
      <c r="E345" s="190">
        <f t="shared" si="114"/>
        <v>0.6196743886829883</v>
      </c>
      <c r="F345" s="190">
        <f t="shared" si="114"/>
        <v>0.56093783126633145</v>
      </c>
      <c r="G345" s="190">
        <f t="shared" si="114"/>
        <v>0.51066109808456328</v>
      </c>
      <c r="H345" s="190">
        <f t="shared" si="114"/>
        <v>0.46747352517368534</v>
      </c>
      <c r="I345" s="190">
        <f t="shared" si="114"/>
        <v>0.42972756273726292</v>
      </c>
      <c r="J345" s="190">
        <f t="shared" si="114"/>
        <v>0.39691962974741923</v>
      </c>
      <c r="K345" s="190">
        <f t="shared" si="114"/>
        <v>0.36549584940177238</v>
      </c>
      <c r="L345" s="190">
        <f t="shared" si="114"/>
        <v>0.33965352438196095</v>
      </c>
      <c r="M345" s="190">
        <f t="shared" si="114"/>
        <v>0.31593602333122095</v>
      </c>
      <c r="N345" s="190">
        <f t="shared" si="114"/>
        <v>0.30518329505332348</v>
      </c>
      <c r="O345" s="190">
        <f t="shared" si="114"/>
        <v>0.29312010532709093</v>
      </c>
      <c r="P345" s="190">
        <f t="shared" si="114"/>
        <v>0.28141826417585497</v>
      </c>
      <c r="Q345" s="190">
        <f t="shared" si="114"/>
        <v>0.2707485567221139</v>
      </c>
      <c r="R345" s="190">
        <f t="shared" si="114"/>
        <v>0.26132339445055563</v>
      </c>
      <c r="S345" s="190">
        <f t="shared" si="114"/>
        <v>0.2531508136993037</v>
      </c>
      <c r="T345" s="190">
        <f t="shared" si="114"/>
        <v>0.24615458223482242</v>
      </c>
      <c r="U345" s="190">
        <f t="shared" si="114"/>
        <v>0.24023018852241082</v>
      </c>
      <c r="V345" s="190">
        <f t="shared" si="114"/>
        <v>0.23559997510171565</v>
      </c>
      <c r="W345" s="190">
        <f t="shared" si="114"/>
        <v>0.23170257587096257</v>
      </c>
      <c r="X345" s="190">
        <f t="shared" si="114"/>
        <v>0.22802050140231556</v>
      </c>
      <c r="Y345" s="190">
        <f t="shared" si="114"/>
        <v>0.22454349688015957</v>
      </c>
      <c r="Z345" s="190">
        <f t="shared" si="114"/>
        <v>0.22145946200898439</v>
      </c>
      <c r="AA345" s="190">
        <f t="shared" si="114"/>
        <v>0.21883737603049142</v>
      </c>
      <c r="AB345" s="190">
        <f t="shared" si="114"/>
        <v>0.2166604951949111</v>
      </c>
      <c r="AC345" s="190">
        <f t="shared" si="114"/>
        <v>0.2148617524795674</v>
      </c>
      <c r="AD345" s="190">
        <f t="shared" si="114"/>
        <v>0.21338176375152662</v>
      </c>
      <c r="AE345" s="190">
        <f t="shared" si="114"/>
        <v>0.21219679845234188</v>
      </c>
      <c r="AF345" s="190">
        <f t="shared" si="114"/>
        <v>0.21133135991084015</v>
      </c>
      <c r="AG345" s="190">
        <f t="shared" si="114"/>
        <v>0.21074153143890889</v>
      </c>
      <c r="AH345" s="190">
        <f t="shared" si="114"/>
        <v>0.21034840567004584</v>
      </c>
      <c r="AI345" s="190">
        <f t="shared" si="114"/>
        <v>0.21014919896243517</v>
      </c>
      <c r="AJ345" s="190">
        <f t="shared" si="114"/>
        <v>0.21013572967096064</v>
      </c>
      <c r="AK345" s="190">
        <f t="shared" si="114"/>
        <v>0.2102956924761091</v>
      </c>
      <c r="AL345" s="190">
        <f t="shared" si="114"/>
        <v>0.21061485882023992</v>
      </c>
      <c r="AM345" s="190">
        <f t="shared" si="114"/>
        <v>0.21107832905490634</v>
      </c>
      <c r="AN345" s="190">
        <f t="shared" si="114"/>
        <v>0.21167121580655276</v>
      </c>
      <c r="AO345" s="190">
        <f t="shared" si="114"/>
        <v>0.21237899435527152</v>
      </c>
      <c r="AP345" s="190">
        <f t="shared" si="114"/>
        <v>0.21318766297414538</v>
      </c>
      <c r="AQ345" s="190">
        <f t="shared" si="114"/>
        <v>0.2140837994538583</v>
      </c>
      <c r="AR345" s="190">
        <f t="shared" si="114"/>
        <v>0.21505456511630314</v>
      </c>
      <c r="AS345" s="190">
        <f t="shared" si="114"/>
        <v>0.2160876861247551</v>
      </c>
      <c r="AT345" s="190">
        <f t="shared" si="114"/>
        <v>0.21717142863112404</v>
      </c>
      <c r="AU345" s="190">
        <f t="shared" si="114"/>
        <v>0.21829457598641003</v>
      </c>
      <c r="AV345" s="190">
        <f t="shared" si="114"/>
        <v>0.21944641075933893</v>
      </c>
      <c r="AW345" s="190">
        <f t="shared" si="114"/>
        <v>0.22061670019597443</v>
      </c>
      <c r="AX345" s="190">
        <f t="shared" si="114"/>
        <v>0.22179567986122939</v>
      </c>
      <c r="AY345" s="190">
        <f t="shared" si="114"/>
        <v>0.2229740254815378</v>
      </c>
      <c r="AZ345" s="190">
        <f t="shared" si="114"/>
        <v>0.22414279642486101</v>
      </c>
      <c r="BA345" s="190">
        <f t="shared" si="114"/>
        <v>0.22529332493202672</v>
      </c>
      <c r="BB345" s="190">
        <f t="shared" si="114"/>
        <v>0.22641701293887206</v>
      </c>
      <c r="BC345" s="190">
        <f t="shared" si="114"/>
        <v>0.22750498466490496</v>
      </c>
      <c r="BD345" s="190">
        <f t="shared" si="114"/>
        <v>0.22854753332406194</v>
      </c>
      <c r="BE345" s="190">
        <f t="shared" si="114"/>
        <v>0.22953330570141073</v>
      </c>
      <c r="BF345" s="190">
        <f t="shared" si="114"/>
        <v>0.2304482080742484</v>
      </c>
      <c r="BG345" s="190">
        <f t="shared" si="114"/>
        <v>0.2312741148983623</v>
      </c>
      <c r="BH345" s="190">
        <f t="shared" si="114"/>
        <v>0.23198763090794414</v>
      </c>
      <c r="BI345" s="190">
        <f t="shared" si="114"/>
        <v>0.23187477832092399</v>
      </c>
      <c r="DR345" s="509"/>
    </row>
    <row r="346" spans="1:122" s="190" customFormat="1" ht="14.6">
      <c r="A346" s="190" t="s">
        <v>51</v>
      </c>
      <c r="B346" s="190">
        <f t="shared" si="115"/>
        <v>1</v>
      </c>
      <c r="C346" s="190">
        <f t="shared" si="115"/>
        <v>0.71017254840850697</v>
      </c>
      <c r="D346" s="190">
        <f t="shared" si="114"/>
        <v>0.6355877857915212</v>
      </c>
      <c r="E346" s="190">
        <f t="shared" si="114"/>
        <v>0.57291270108955195</v>
      </c>
      <c r="F346" s="190">
        <f t="shared" si="114"/>
        <v>0.4868104433903167</v>
      </c>
      <c r="G346" s="190">
        <f t="shared" si="114"/>
        <v>0.43265374281228225</v>
      </c>
      <c r="H346" s="190">
        <f t="shared" si="114"/>
        <v>0.39244585404906956</v>
      </c>
      <c r="I346" s="190">
        <f t="shared" si="114"/>
        <v>0.35787827396458705</v>
      </c>
      <c r="J346" s="190">
        <f t="shared" si="114"/>
        <v>0.32823432138736014</v>
      </c>
      <c r="K346" s="190">
        <f t="shared" si="114"/>
        <v>0.2993807130642126</v>
      </c>
      <c r="L346" s="190">
        <f t="shared" si="114"/>
        <v>0.27623306518020119</v>
      </c>
      <c r="M346" s="190">
        <f t="shared" si="114"/>
        <v>0.25429464423171366</v>
      </c>
      <c r="N346" s="190">
        <f t="shared" si="114"/>
        <v>0.24613272014272006</v>
      </c>
      <c r="O346" s="190">
        <f t="shared" si="114"/>
        <v>0.23659824987871383</v>
      </c>
      <c r="P346" s="190">
        <f t="shared" si="114"/>
        <v>0.22729596827337639</v>
      </c>
      <c r="Q346" s="190">
        <f t="shared" si="114"/>
        <v>0.21887872016742371</v>
      </c>
      <c r="R346" s="190">
        <f t="shared" si="114"/>
        <v>0.21156026055836671</v>
      </c>
      <c r="S346" s="190">
        <f t="shared" si="114"/>
        <v>0.20535963681997343</v>
      </c>
      <c r="T346" s="190">
        <f t="shared" si="114"/>
        <v>0.20021609505988283</v>
      </c>
      <c r="U346" s="190">
        <f t="shared" si="114"/>
        <v>0.19604225365989056</v>
      </c>
      <c r="V346" s="190">
        <f t="shared" si="114"/>
        <v>0.19305147629100886</v>
      </c>
      <c r="W346" s="190">
        <f t="shared" si="114"/>
        <v>0.19076980993784831</v>
      </c>
      <c r="X346" s="190">
        <f t="shared" si="114"/>
        <v>0.18872903488517556</v>
      </c>
      <c r="Y346" s="190">
        <f t="shared" si="114"/>
        <v>0.18692618961570701</v>
      </c>
      <c r="Z346" s="190">
        <f t="shared" si="114"/>
        <v>0.18552008043312818</v>
      </c>
      <c r="AA346" s="190">
        <f t="shared" si="114"/>
        <v>0.18457066643226785</v>
      </c>
      <c r="AB346" s="190">
        <f t="shared" si="114"/>
        <v>0.18404567194555552</v>
      </c>
      <c r="AC346" s="190">
        <f t="shared" si="114"/>
        <v>0.18389349280331288</v>
      </c>
      <c r="AD346" s="190">
        <f t="shared" si="114"/>
        <v>0.18403529721406625</v>
      </c>
      <c r="AE346" s="190">
        <f t="shared" si="114"/>
        <v>0.18444593158322314</v>
      </c>
      <c r="AF346" s="190">
        <f t="shared" si="114"/>
        <v>0.18514055422423928</v>
      </c>
      <c r="AG346" s="190">
        <f t="shared" si="114"/>
        <v>0.1860723206428091</v>
      </c>
      <c r="AH346" s="190">
        <f t="shared" si="114"/>
        <v>0.18717319997306808</v>
      </c>
      <c r="AI346" s="190">
        <f t="shared" si="114"/>
        <v>0.18845030805470245</v>
      </c>
      <c r="AJ346" s="190">
        <f t="shared" si="114"/>
        <v>0.18990208764830396</v>
      </c>
      <c r="AK346" s="190">
        <f t="shared" si="114"/>
        <v>0.19152322277316372</v>
      </c>
      <c r="AL346" s="190">
        <f t="shared" si="114"/>
        <v>0.19330638237363515</v>
      </c>
      <c r="AM346" s="190">
        <f t="shared" si="114"/>
        <v>0.1952432324177964</v>
      </c>
      <c r="AN346" s="190">
        <f t="shared" si="114"/>
        <v>0.19732501332212932</v>
      </c>
      <c r="AO346" s="190">
        <f t="shared" si="114"/>
        <v>0.19954285328395946</v>
      </c>
      <c r="AP346" s="190">
        <f t="shared" si="114"/>
        <v>0.20188792601225225</v>
      </c>
      <c r="AQ346" s="190">
        <f t="shared" si="114"/>
        <v>0.20435152095578413</v>
      </c>
      <c r="AR346" s="190">
        <f t="shared" si="114"/>
        <v>0.20692506787889287</v>
      </c>
      <c r="AS346" s="190">
        <f t="shared" si="114"/>
        <v>0.20960014079004241</v>
      </c>
      <c r="AT346" s="190">
        <f t="shared" si="114"/>
        <v>0.21236845547684882</v>
      </c>
      <c r="AU346" s="190">
        <f t="shared" si="114"/>
        <v>0.21522186794363932</v>
      </c>
      <c r="AV346" s="190">
        <f t="shared" si="114"/>
        <v>0.21815237626612174</v>
      </c>
      <c r="AW346" s="190">
        <f t="shared" si="114"/>
        <v>0.22115212455236419</v>
      </c>
      <c r="AX346" s="190">
        <f t="shared" si="114"/>
        <v>0.22421340377222287</v>
      </c>
      <c r="AY346" s="190">
        <f t="shared" si="114"/>
        <v>0.22732863911663218</v>
      </c>
      <c r="AZ346" s="190">
        <f t="shared" si="114"/>
        <v>0.230490346113992</v>
      </c>
      <c r="BA346" s="190">
        <f t="shared" si="114"/>
        <v>0.23369102685009513</v>
      </c>
      <c r="BB346" s="190">
        <f t="shared" si="114"/>
        <v>0.23692296278310587</v>
      </c>
      <c r="BC346" s="190">
        <f t="shared" si="114"/>
        <v>0.24017784310916054</v>
      </c>
      <c r="BD346" s="190">
        <f t="shared" si="114"/>
        <v>0.24344615274380843</v>
      </c>
      <c r="BE346" s="190">
        <f t="shared" si="114"/>
        <v>0.246716244186514</v>
      </c>
      <c r="BF346" s="190">
        <f t="shared" si="114"/>
        <v>0.24997305496690811</v>
      </c>
      <c r="BG346" s="190">
        <f t="shared" si="114"/>
        <v>0.25319653661202496</v>
      </c>
      <c r="BH346" s="190">
        <f t="shared" si="114"/>
        <v>0.25636005286951863</v>
      </c>
      <c r="BI346" s="190">
        <f t="shared" si="114"/>
        <v>0.25623534408628856</v>
      </c>
      <c r="DR346" s="509"/>
    </row>
    <row r="347" spans="1:122" s="190" customFormat="1" ht="14.6">
      <c r="A347" s="190" t="s">
        <v>52</v>
      </c>
      <c r="B347" s="190">
        <f t="shared" si="115"/>
        <v>1</v>
      </c>
      <c r="C347" s="190">
        <f t="shared" si="115"/>
        <v>0.96950701396471584</v>
      </c>
      <c r="D347" s="190">
        <f t="shared" si="114"/>
        <v>0.92130642534753349</v>
      </c>
      <c r="E347" s="190">
        <f t="shared" si="114"/>
        <v>0.86566132606454826</v>
      </c>
      <c r="F347" s="190">
        <f t="shared" si="114"/>
        <v>0.80880517305539945</v>
      </c>
      <c r="G347" s="190">
        <f t="shared" si="114"/>
        <v>0.76017638532564324</v>
      </c>
      <c r="H347" s="190">
        <f t="shared" si="114"/>
        <v>0.71969136796560973</v>
      </c>
      <c r="I347" s="190">
        <f t="shared" si="114"/>
        <v>0.68226602116902324</v>
      </c>
      <c r="J347" s="190">
        <f t="shared" si="114"/>
        <v>0.64818965930119876</v>
      </c>
      <c r="K347" s="190">
        <f t="shared" si="114"/>
        <v>0.60847473084550396</v>
      </c>
      <c r="L347" s="190">
        <f t="shared" si="114"/>
        <v>0.57526687825570499</v>
      </c>
      <c r="M347" s="190">
        <f t="shared" si="114"/>
        <v>0.54709021078089448</v>
      </c>
      <c r="N347" s="190">
        <f t="shared" si="114"/>
        <v>0.54043778226876382</v>
      </c>
      <c r="O347" s="190">
        <f t="shared" si="114"/>
        <v>0.53033476992491801</v>
      </c>
      <c r="P347" s="190">
        <f t="shared" si="114"/>
        <v>0.51973304050992741</v>
      </c>
      <c r="Q347" s="190">
        <f t="shared" si="114"/>
        <v>0.50998438887341691</v>
      </c>
      <c r="R347" s="190">
        <f t="shared" si="114"/>
        <v>0.5016600369977654</v>
      </c>
      <c r="S347" s="190">
        <f t="shared" si="114"/>
        <v>0.49495790554612912</v>
      </c>
      <c r="T347" s="190">
        <f t="shared" si="114"/>
        <v>0.4899030437772659</v>
      </c>
      <c r="U347" s="190">
        <f t="shared" si="114"/>
        <v>0.48644593051081025</v>
      </c>
      <c r="V347" s="190">
        <f t="shared" si="114"/>
        <v>0.48574232630655545</v>
      </c>
      <c r="W347" s="190">
        <f t="shared" si="114"/>
        <v>0.48652781208995843</v>
      </c>
      <c r="X347" s="190">
        <f t="shared" si="114"/>
        <v>0.48711872674737378</v>
      </c>
      <c r="Y347" s="190">
        <f t="shared" si="114"/>
        <v>0.48772198294078184</v>
      </c>
      <c r="Z347" s="190">
        <f t="shared" si="114"/>
        <v>0.48888721799943347</v>
      </c>
      <c r="AA347" s="190">
        <f t="shared" si="114"/>
        <v>0.49084738379533555</v>
      </c>
      <c r="AB347" s="190">
        <f t="shared" si="114"/>
        <v>0.49343234638583594</v>
      </c>
      <c r="AC347" s="190">
        <f t="shared" si="114"/>
        <v>0.49622826737208164</v>
      </c>
      <c r="AD347" s="190">
        <f t="shared" si="114"/>
        <v>0.49923846691274787</v>
      </c>
      <c r="AE347" s="190">
        <f t="shared" si="114"/>
        <v>0.50253888530877877</v>
      </c>
      <c r="AF347" s="190">
        <f t="shared" si="114"/>
        <v>0.50621646831287315</v>
      </c>
      <c r="AG347" s="190">
        <f t="shared" si="114"/>
        <v>0.5102684153066348</v>
      </c>
      <c r="AH347" s="190">
        <f t="shared" si="114"/>
        <v>0.51467145841317075</v>
      </c>
      <c r="AI347" s="190">
        <f t="shared" si="114"/>
        <v>0.51947295350289291</v>
      </c>
      <c r="AJ347" s="190">
        <f t="shared" si="114"/>
        <v>0.52469165682770735</v>
      </c>
      <c r="AK347" s="190">
        <f t="shared" si="114"/>
        <v>0.53033129633452247</v>
      </c>
      <c r="AL347" s="190">
        <f t="shared" si="114"/>
        <v>0.53638566807407306</v>
      </c>
      <c r="AM347" s="190">
        <f t="shared" si="114"/>
        <v>0.54284223695516043</v>
      </c>
      <c r="AN347" s="190">
        <f t="shared" si="114"/>
        <v>0.54968458843652146</v>
      </c>
      <c r="AO347" s="190">
        <f t="shared" si="114"/>
        <v>0.55689402837888025</v>
      </c>
      <c r="AP347" s="190">
        <f t="shared" si="114"/>
        <v>0.56445058986242347</v>
      </c>
      <c r="AQ347" s="190">
        <f t="shared" si="114"/>
        <v>0.57233364732111658</v>
      </c>
      <c r="AR347" s="190">
        <f t="shared" si="114"/>
        <v>0.58052228244116921</v>
      </c>
      <c r="AS347" s="190">
        <f t="shared" si="114"/>
        <v>0.5889955009081439</v>
      </c>
      <c r="AT347" s="190">
        <f t="shared" si="114"/>
        <v>0.59773236497287763</v>
      </c>
      <c r="AU347" s="190">
        <f t="shared" si="114"/>
        <v>0.60671208191462711</v>
      </c>
      <c r="AV347" s="190">
        <f t="shared" si="114"/>
        <v>0.61591407003103849</v>
      </c>
      <c r="AW347" s="190">
        <f t="shared" si="114"/>
        <v>0.62531800889448452</v>
      </c>
      <c r="AX347" s="190">
        <f t="shared" si="114"/>
        <v>0.63490386632642504</v>
      </c>
      <c r="AY347" s="190">
        <f t="shared" si="114"/>
        <v>0.64465187764885912</v>
      </c>
      <c r="AZ347" s="190">
        <f t="shared" si="114"/>
        <v>0.65454242974308385</v>
      </c>
      <c r="BA347" s="190">
        <f t="shared" si="114"/>
        <v>0.66455576985595266</v>
      </c>
      <c r="BB347" s="190">
        <f t="shared" si="114"/>
        <v>0.67467141517546636</v>
      </c>
      <c r="BC347" s="190">
        <f t="shared" si="114"/>
        <v>0.68486708739032354</v>
      </c>
      <c r="BD347" s="190">
        <f t="shared" si="114"/>
        <v>0.69511695178993316</v>
      </c>
      <c r="BE347" s="190">
        <f t="shared" si="114"/>
        <v>0.70538893858494944</v>
      </c>
      <c r="BF347" s="190">
        <f t="shared" si="114"/>
        <v>0.71564102892395687</v>
      </c>
      <c r="BG347" s="190">
        <f t="shared" si="114"/>
        <v>0.72581668567122648</v>
      </c>
      <c r="BH347" s="190">
        <f t="shared" si="114"/>
        <v>0.73584016135445041</v>
      </c>
      <c r="BI347" s="190">
        <f t="shared" si="114"/>
        <v>0.73548220491721639</v>
      </c>
      <c r="DR347" s="509"/>
    </row>
    <row r="348" spans="1:122" s="190" customFormat="1" ht="14.6">
      <c r="A348" s="190" t="s">
        <v>53</v>
      </c>
      <c r="B348" s="190">
        <f t="shared" si="115"/>
        <v>1</v>
      </c>
      <c r="C348" s="190">
        <f t="shared" si="115"/>
        <v>0.87677857345942367</v>
      </c>
      <c r="D348" s="190">
        <f t="shared" si="114"/>
        <v>0.95250662167315858</v>
      </c>
      <c r="E348" s="190">
        <f t="shared" si="114"/>
        <v>1.0121211921525173</v>
      </c>
      <c r="F348" s="190">
        <f t="shared" si="114"/>
        <v>1.0575455669894429</v>
      </c>
      <c r="G348" s="190">
        <f t="shared" si="114"/>
        <v>1.0950294813591492</v>
      </c>
      <c r="H348" s="190">
        <f t="shared" si="114"/>
        <v>1.1287986762318769</v>
      </c>
      <c r="I348" s="190">
        <f t="shared" si="114"/>
        <v>1.1552548970548919</v>
      </c>
      <c r="J348" s="190">
        <f t="shared" si="114"/>
        <v>1.1757367268782841</v>
      </c>
      <c r="K348" s="190">
        <f t="shared" si="114"/>
        <v>1.1808692746731952</v>
      </c>
      <c r="L348" s="190">
        <f t="shared" si="114"/>
        <v>1.1862518866279745</v>
      </c>
      <c r="M348" s="190">
        <f t="shared" si="114"/>
        <v>1.1944838162303906</v>
      </c>
      <c r="N348" s="190">
        <f t="shared" si="114"/>
        <v>1.2284087829572412</v>
      </c>
      <c r="O348" s="190">
        <f t="shared" si="114"/>
        <v>1.2528403610637937</v>
      </c>
      <c r="P348" s="190">
        <f t="shared" si="114"/>
        <v>1.2726454416693822</v>
      </c>
      <c r="Q348" s="190">
        <f t="shared" si="114"/>
        <v>1.2905003557130674</v>
      </c>
      <c r="R348" s="190">
        <f t="shared" si="114"/>
        <v>1.3079066537103397</v>
      </c>
      <c r="S348" s="190">
        <f t="shared" si="114"/>
        <v>1.3257341457821981</v>
      </c>
      <c r="T348" s="190">
        <f t="shared" si="114"/>
        <v>1.3445102697807363</v>
      </c>
      <c r="U348" s="190">
        <f t="shared" si="114"/>
        <v>1.3645759249352638</v>
      </c>
      <c r="V348" s="190">
        <f t="shared" si="114"/>
        <v>1.3870343984895916</v>
      </c>
      <c r="W348" s="190">
        <f t="shared" si="114"/>
        <v>1.4099445951859522</v>
      </c>
      <c r="X348" s="190">
        <f t="shared" si="114"/>
        <v>1.4320598869672694</v>
      </c>
      <c r="Y348" s="190">
        <f t="shared" si="114"/>
        <v>1.4532670344212226</v>
      </c>
      <c r="Z348" s="190">
        <f t="shared" si="114"/>
        <v>1.474920139322843</v>
      </c>
      <c r="AA348" s="190">
        <f t="shared" si="114"/>
        <v>1.4977192472133245</v>
      </c>
      <c r="AB348" s="190">
        <f t="shared" si="114"/>
        <v>1.5220117804687854</v>
      </c>
      <c r="AC348" s="190">
        <f t="shared" si="114"/>
        <v>1.5454668700310066</v>
      </c>
      <c r="AD348" s="190">
        <f t="shared" si="114"/>
        <v>1.5688928462130867</v>
      </c>
      <c r="AE348" s="190">
        <f t="shared" si="114"/>
        <v>1.5925166857218234</v>
      </c>
      <c r="AF348" s="190">
        <f t="shared" si="114"/>
        <v>1.6165494156330791</v>
      </c>
      <c r="AG348" s="190">
        <f t="shared" si="114"/>
        <v>1.6410150111378004</v>
      </c>
      <c r="AH348" s="190">
        <f t="shared" si="114"/>
        <v>1.6659375791760347</v>
      </c>
      <c r="AI348" s="190">
        <f t="shared" si="114"/>
        <v>1.6914971776913006</v>
      </c>
      <c r="AJ348" s="190">
        <f t="shared" si="114"/>
        <v>1.717798471505493</v>
      </c>
      <c r="AK348" s="190">
        <f t="shared" si="114"/>
        <v>1.7449062148526964</v>
      </c>
      <c r="AL348" s="190">
        <f t="shared" si="114"/>
        <v>1.7728561359305197</v>
      </c>
      <c r="AM348" s="190">
        <f t="shared" si="114"/>
        <v>1.8016631115505684</v>
      </c>
      <c r="AN348" s="190">
        <f t="shared" si="114"/>
        <v>1.8313270901407666</v>
      </c>
      <c r="AO348" s="190">
        <f t="shared" si="114"/>
        <v>1.8618372131174596</v>
      </c>
      <c r="AP348" s="190">
        <f t="shared" ref="D348:BI353" si="116">+AP252*AP$310</f>
        <v>1.8931746127843763</v>
      </c>
      <c r="AQ348" s="190">
        <f t="shared" si="116"/>
        <v>1.9253142969092683</v>
      </c>
      <c r="AR348" s="190">
        <f t="shared" si="116"/>
        <v>1.9582264354708458</v>
      </c>
      <c r="AS348" s="190">
        <f t="shared" si="116"/>
        <v>1.9918772759908427</v>
      </c>
      <c r="AT348" s="190">
        <f t="shared" si="116"/>
        <v>2.0262298405752461</v>
      </c>
      <c r="AU348" s="190">
        <f t="shared" si="116"/>
        <v>2.0612445003573368</v>
      </c>
      <c r="AV348" s="190">
        <f t="shared" si="116"/>
        <v>2.0968794772406145</v>
      </c>
      <c r="AW348" s="190">
        <f t="shared" si="116"/>
        <v>2.1330912824685404</v>
      </c>
      <c r="AX348" s="190">
        <f t="shared" si="116"/>
        <v>2.1698350588532924</v>
      </c>
      <c r="AY348" s="190">
        <f t="shared" si="116"/>
        <v>2.2070647389286515</v>
      </c>
      <c r="AZ348" s="190">
        <f t="shared" si="116"/>
        <v>2.2447328535018012</v>
      </c>
      <c r="BA348" s="190">
        <f t="shared" si="116"/>
        <v>2.2827897125640138</v>
      </c>
      <c r="BB348" s="190">
        <f t="shared" si="116"/>
        <v>2.3211815271089673</v>
      </c>
      <c r="BC348" s="190">
        <f t="shared" si="116"/>
        <v>2.3598468576591682</v>
      </c>
      <c r="BD348" s="190">
        <f t="shared" si="116"/>
        <v>2.398710614912722</v>
      </c>
      <c r="BE348" s="190">
        <f t="shared" si="116"/>
        <v>2.4376748234801844</v>
      </c>
      <c r="BF348" s="190">
        <f t="shared" si="116"/>
        <v>2.476605714310288</v>
      </c>
      <c r="BG348" s="190">
        <f t="shared" si="116"/>
        <v>2.5153177384192675</v>
      </c>
      <c r="BH348" s="190">
        <f t="shared" si="116"/>
        <v>2.5535570176552524</v>
      </c>
      <c r="BI348" s="190">
        <f t="shared" si="116"/>
        <v>2.5523148155843143</v>
      </c>
      <c r="DR348" s="509"/>
    </row>
    <row r="349" spans="1:122" s="190" customFormat="1" ht="14.6">
      <c r="A349" s="190" t="s">
        <v>54</v>
      </c>
      <c r="B349" s="190">
        <f t="shared" si="115"/>
        <v>1</v>
      </c>
      <c r="C349" s="190">
        <f t="shared" si="115"/>
        <v>2.4060959346786284</v>
      </c>
      <c r="D349" s="190">
        <f t="shared" si="116"/>
        <v>2.5357026629882706</v>
      </c>
      <c r="E349" s="190">
        <f t="shared" si="116"/>
        <v>2.6165715553593092</v>
      </c>
      <c r="F349" s="190">
        <f t="shared" si="116"/>
        <v>2.6529954933962454</v>
      </c>
      <c r="G349" s="190">
        <f t="shared" si="116"/>
        <v>2.6584645823806401</v>
      </c>
      <c r="H349" s="190">
        <f t="shared" si="116"/>
        <v>2.661326347841046</v>
      </c>
      <c r="I349" s="190">
        <f t="shared" si="116"/>
        <v>2.6496465161194629</v>
      </c>
      <c r="J349" s="190">
        <f t="shared" si="116"/>
        <v>2.6291636383698553</v>
      </c>
      <c r="K349" s="190">
        <f t="shared" si="116"/>
        <v>2.5680454031232336</v>
      </c>
      <c r="L349" s="190">
        <f t="shared" si="116"/>
        <v>2.4931465918757056</v>
      </c>
      <c r="M349" s="190">
        <f t="shared" si="116"/>
        <v>2.5078136440298557</v>
      </c>
      <c r="N349" s="190">
        <f t="shared" si="116"/>
        <v>2.4736414843023646</v>
      </c>
      <c r="O349" s="190">
        <f t="shared" si="116"/>
        <v>2.4355639110431597</v>
      </c>
      <c r="P349" s="190">
        <f t="shared" si="116"/>
        <v>2.3952910373433887</v>
      </c>
      <c r="Q349" s="190">
        <f t="shared" si="116"/>
        <v>2.3539067038665951</v>
      </c>
      <c r="R349" s="190">
        <f t="shared" si="116"/>
        <v>2.3120229536153758</v>
      </c>
      <c r="S349" s="190">
        <f t="shared" si="116"/>
        <v>2.2699673861591894</v>
      </c>
      <c r="T349" s="190">
        <f t="shared" si="116"/>
        <v>2.227892205001154</v>
      </c>
      <c r="U349" s="190">
        <f t="shared" si="116"/>
        <v>2.1858424358054074</v>
      </c>
      <c r="V349" s="190">
        <f t="shared" si="116"/>
        <v>2.1452091319099247</v>
      </c>
      <c r="W349" s="190">
        <f t="shared" si="116"/>
        <v>2.1023410603563937</v>
      </c>
      <c r="X349" s="190">
        <f t="shared" si="116"/>
        <v>2.0550998389515631</v>
      </c>
      <c r="Y349" s="190">
        <f t="shared" si="116"/>
        <v>2.0036500075706267</v>
      </c>
      <c r="Z349" s="190">
        <f t="shared" si="116"/>
        <v>1.9500584163979129</v>
      </c>
      <c r="AA349" s="190">
        <f t="shared" si="116"/>
        <v>1.8953230478302292</v>
      </c>
      <c r="AB349" s="190">
        <f t="shared" si="116"/>
        <v>1.8398182081202994</v>
      </c>
      <c r="AC349" s="190">
        <f t="shared" si="116"/>
        <v>1.7835931923541373</v>
      </c>
      <c r="AD349" s="190">
        <f t="shared" si="116"/>
        <v>1.727451804768857</v>
      </c>
      <c r="AE349" s="190">
        <f t="shared" si="116"/>
        <v>1.6720160783360267</v>
      </c>
      <c r="AF349" s="190">
        <f t="shared" si="116"/>
        <v>1.6182567344430558</v>
      </c>
      <c r="AG349" s="190">
        <f t="shared" si="116"/>
        <v>1.5665670569918755</v>
      </c>
      <c r="AH349" s="190">
        <f t="shared" si="116"/>
        <v>1.5166001306193737</v>
      </c>
      <c r="AI349" s="190">
        <f t="shared" si="116"/>
        <v>1.4682091902820513</v>
      </c>
      <c r="AJ349" s="190">
        <f t="shared" si="116"/>
        <v>1.4213152076824942</v>
      </c>
      <c r="AK349" s="190">
        <f t="shared" si="116"/>
        <v>1.3757923938907637</v>
      </c>
      <c r="AL349" s="190">
        <f t="shared" si="116"/>
        <v>1.3314945843317973</v>
      </c>
      <c r="AM349" s="190">
        <f t="shared" si="116"/>
        <v>1.2882738817161334</v>
      </c>
      <c r="AN349" s="190">
        <f t="shared" si="116"/>
        <v>1.2459911381987396</v>
      </c>
      <c r="AO349" s="190">
        <f t="shared" si="116"/>
        <v>1.2045216040872986</v>
      </c>
      <c r="AP349" s="190">
        <f t="shared" si="116"/>
        <v>1.1637577924299458</v>
      </c>
      <c r="AQ349" s="190">
        <f t="shared" si="116"/>
        <v>1.1236107544381728</v>
      </c>
      <c r="AR349" s="190">
        <f t="shared" si="116"/>
        <v>1.0840104659930321</v>
      </c>
      <c r="AS349" s="190">
        <f t="shared" si="116"/>
        <v>1.0449057349059681</v>
      </c>
      <c r="AT349" s="190">
        <f t="shared" si="116"/>
        <v>1.0062638638197035</v>
      </c>
      <c r="AU349" s="190">
        <f t="shared" si="116"/>
        <v>0.96807019616401147</v>
      </c>
      <c r="AV349" s="190">
        <f t="shared" si="116"/>
        <v>0.93032760519042146</v>
      </c>
      <c r="AW349" s="190">
        <f t="shared" si="116"/>
        <v>0.89305594296755575</v>
      </c>
      <c r="AX349" s="190">
        <f t="shared" si="116"/>
        <v>0.8562914377671873</v>
      </c>
      <c r="AY349" s="190">
        <f t="shared" si="116"/>
        <v>0.82008600862085979</v>
      </c>
      <c r="AZ349" s="190">
        <f t="shared" si="116"/>
        <v>0.78450645163098931</v>
      </c>
      <c r="BA349" s="190">
        <f t="shared" si="116"/>
        <v>0.74963344296799472</v>
      </c>
      <c r="BB349" s="190">
        <f t="shared" si="116"/>
        <v>0.71556030064297693</v>
      </c>
      <c r="BC349" s="190">
        <f t="shared" si="116"/>
        <v>0.6823914579851178</v>
      </c>
      <c r="BD349" s="190">
        <f t="shared" si="116"/>
        <v>0.65024063937437349</v>
      </c>
      <c r="BE349" s="190">
        <f t="shared" si="116"/>
        <v>0.61922881294972965</v>
      </c>
      <c r="BF349" s="190">
        <f t="shared" si="116"/>
        <v>0.58948214836349599</v>
      </c>
      <c r="BG349" s="190">
        <f t="shared" si="116"/>
        <v>0.56113044227302622</v>
      </c>
      <c r="BH349" s="190">
        <f t="shared" si="116"/>
        <v>0.53430676149778866</v>
      </c>
      <c r="BI349" s="190">
        <f t="shared" si="116"/>
        <v>0.53404684289755378</v>
      </c>
      <c r="DR349" s="509"/>
    </row>
    <row r="350" spans="1:122" s="190" customFormat="1" ht="14.6">
      <c r="A350" s="190" t="s">
        <v>55</v>
      </c>
      <c r="B350" s="190">
        <f t="shared" si="115"/>
        <v>1</v>
      </c>
      <c r="C350" s="190">
        <f t="shared" si="115"/>
        <v>1.3377752997291634</v>
      </c>
      <c r="D350" s="190">
        <f t="shared" si="116"/>
        <v>1.5759510775960159</v>
      </c>
      <c r="E350" s="190">
        <f t="shared" si="116"/>
        <v>1.7956612491976556</v>
      </c>
      <c r="F350" s="190">
        <f t="shared" si="116"/>
        <v>2.0086218790359478</v>
      </c>
      <c r="G350" s="190">
        <f t="shared" si="116"/>
        <v>2.1987200634703039</v>
      </c>
      <c r="H350" s="190">
        <f t="shared" si="116"/>
        <v>2.3633238965562815</v>
      </c>
      <c r="I350" s="190">
        <f t="shared" si="116"/>
        <v>2.5100899183236529</v>
      </c>
      <c r="J350" s="190">
        <f t="shared" si="116"/>
        <v>2.6397807109798617</v>
      </c>
      <c r="K350" s="190">
        <f t="shared" si="116"/>
        <v>2.7561386269122101</v>
      </c>
      <c r="L350" s="190">
        <f t="shared" si="116"/>
        <v>2.8646142946406128</v>
      </c>
      <c r="M350" s="190">
        <f t="shared" si="116"/>
        <v>2.9727167391996487</v>
      </c>
      <c r="N350" s="190">
        <f t="shared" si="116"/>
        <v>3.1038430964967199</v>
      </c>
      <c r="O350" s="190">
        <f t="shared" si="116"/>
        <v>3.2142486712423914</v>
      </c>
      <c r="P350" s="190">
        <f t="shared" si="116"/>
        <v>3.3118469354789219</v>
      </c>
      <c r="Q350" s="190">
        <f t="shared" si="116"/>
        <v>3.4013114496485861</v>
      </c>
      <c r="R350" s="190">
        <f t="shared" si="116"/>
        <v>3.4855061975186667</v>
      </c>
      <c r="S350" s="190">
        <f t="shared" si="116"/>
        <v>3.5662708644007557</v>
      </c>
      <c r="T350" s="190">
        <f t="shared" si="116"/>
        <v>3.6448536871320405</v>
      </c>
      <c r="U350" s="190">
        <f t="shared" si="116"/>
        <v>3.7221550451138299</v>
      </c>
      <c r="V350" s="190">
        <f t="shared" si="116"/>
        <v>3.7919768674372993</v>
      </c>
      <c r="W350" s="190">
        <f t="shared" si="116"/>
        <v>3.8529035230481847</v>
      </c>
      <c r="X350" s="190">
        <f t="shared" si="116"/>
        <v>3.9131371294030064</v>
      </c>
      <c r="Y350" s="190">
        <f t="shared" si="116"/>
        <v>3.9694397457200035</v>
      </c>
      <c r="Z350" s="190">
        <f t="shared" si="116"/>
        <v>4.0239793950691718</v>
      </c>
      <c r="AA350" s="190">
        <f t="shared" si="116"/>
        <v>4.0781429780501606</v>
      </c>
      <c r="AB350" s="190">
        <f t="shared" si="116"/>
        <v>4.1335944264535458</v>
      </c>
      <c r="AC350" s="190">
        <f t="shared" si="116"/>
        <v>4.1917133642085247</v>
      </c>
      <c r="AD350" s="190">
        <f t="shared" si="116"/>
        <v>4.2506611850876528</v>
      </c>
      <c r="AE350" s="190">
        <f t="shared" si="116"/>
        <v>4.3097548899945863</v>
      </c>
      <c r="AF350" s="190">
        <f t="shared" si="116"/>
        <v>4.3681894449448544</v>
      </c>
      <c r="AG350" s="190">
        <f t="shared" si="116"/>
        <v>4.4254700310688797</v>
      </c>
      <c r="AH350" s="190">
        <f t="shared" si="116"/>
        <v>4.481580324936691</v>
      </c>
      <c r="AI350" s="190">
        <f t="shared" si="116"/>
        <v>4.5364935623672746</v>
      </c>
      <c r="AJ350" s="190">
        <f t="shared" si="116"/>
        <v>4.5902018328290106</v>
      </c>
      <c r="AK350" s="190">
        <f t="shared" si="116"/>
        <v>4.6427140576321335</v>
      </c>
      <c r="AL350" s="190">
        <f t="shared" si="116"/>
        <v>4.6940399225608811</v>
      </c>
      <c r="AM350" s="190">
        <f t="shared" si="116"/>
        <v>4.7441808024472643</v>
      </c>
      <c r="AN350" s="190">
        <f t="shared" si="116"/>
        <v>4.7931249009092625</v>
      </c>
      <c r="AO350" s="190">
        <f t="shared" si="116"/>
        <v>4.8408448371909234</v>
      </c>
      <c r="AP350" s="190">
        <f t="shared" si="116"/>
        <v>4.8872967486077714</v>
      </c>
      <c r="AQ350" s="190">
        <f t="shared" si="116"/>
        <v>4.9324204027865592</v>
      </c>
      <c r="AR350" s="190">
        <f t="shared" si="116"/>
        <v>4.9761400242781608</v>
      </c>
      <c r="AS350" s="190">
        <f t="shared" si="116"/>
        <v>5.0183656433227934</v>
      </c>
      <c r="AT350" s="190">
        <f t="shared" si="116"/>
        <v>5.0589948239557128</v>
      </c>
      <c r="AU350" s="190">
        <f t="shared" si="116"/>
        <v>5.0979146490416074</v>
      </c>
      <c r="AV350" s="190">
        <f t="shared" si="116"/>
        <v>5.1350038407414864</v>
      </c>
      <c r="AW350" s="190">
        <f t="shared" si="116"/>
        <v>5.1701348767418969</v>
      </c>
      <c r="AX350" s="190">
        <f t="shared" si="116"/>
        <v>5.2031759189627085</v>
      </c>
      <c r="AY350" s="190">
        <f t="shared" si="116"/>
        <v>5.2339922902833829</v>
      </c>
      <c r="AZ350" s="190">
        <f t="shared" si="116"/>
        <v>5.2624470999443851</v>
      </c>
      <c r="BA350" s="190">
        <f t="shared" si="116"/>
        <v>5.2884004150035313</v>
      </c>
      <c r="BB350" s="190">
        <f t="shared" si="116"/>
        <v>5.3117061037997857</v>
      </c>
      <c r="BC350" s="190">
        <f t="shared" si="116"/>
        <v>5.3322051798396011</v>
      </c>
      <c r="BD350" s="190">
        <f t="shared" si="116"/>
        <v>5.3497142787487419</v>
      </c>
      <c r="BE350" s="190">
        <f t="shared" si="116"/>
        <v>5.3640080758173543</v>
      </c>
      <c r="BF350" s="190">
        <f t="shared" si="116"/>
        <v>5.3747954395417681</v>
      </c>
      <c r="BG350" s="190">
        <f t="shared" si="116"/>
        <v>5.3816914519914301</v>
      </c>
      <c r="BH350" s="190">
        <f t="shared" si="116"/>
        <v>5.3841913646919863</v>
      </c>
      <c r="BI350" s="190">
        <f t="shared" si="116"/>
        <v>5.3815721736508992</v>
      </c>
      <c r="DR350" s="509"/>
    </row>
    <row r="351" spans="1:122" s="190" customFormat="1" ht="14.6">
      <c r="A351" s="190" t="s">
        <v>56</v>
      </c>
      <c r="B351" s="190">
        <f t="shared" si="115"/>
        <v>1</v>
      </c>
      <c r="C351" s="190">
        <f t="shared" si="115"/>
        <v>0.97437611027415039</v>
      </c>
      <c r="D351" s="190">
        <f t="shared" si="116"/>
        <v>0.96417576702764873</v>
      </c>
      <c r="E351" s="190">
        <f t="shared" si="116"/>
        <v>0.94241950956831599</v>
      </c>
      <c r="F351" s="190">
        <f t="shared" si="116"/>
        <v>0.91871966784604908</v>
      </c>
      <c r="G351" s="190">
        <f t="shared" si="116"/>
        <v>0.88703214140547071</v>
      </c>
      <c r="H351" s="190">
        <f t="shared" si="116"/>
        <v>0.85186503203439345</v>
      </c>
      <c r="I351" s="190">
        <f t="shared" si="116"/>
        <v>0.81750996108624474</v>
      </c>
      <c r="J351" s="190">
        <f t="shared" si="116"/>
        <v>0.78476065948791862</v>
      </c>
      <c r="K351" s="190">
        <f t="shared" si="116"/>
        <v>0.76470040966621955</v>
      </c>
      <c r="L351" s="190">
        <f t="shared" si="116"/>
        <v>0.75012074314413835</v>
      </c>
      <c r="M351" s="190">
        <f t="shared" si="116"/>
        <v>0.71808686580627867</v>
      </c>
      <c r="N351" s="190">
        <f t="shared" si="116"/>
        <v>0.71230146983808151</v>
      </c>
      <c r="O351" s="190">
        <f t="shared" si="116"/>
        <v>0.70142538148418654</v>
      </c>
      <c r="P351" s="190">
        <f t="shared" si="116"/>
        <v>0.68923459397743525</v>
      </c>
      <c r="Q351" s="190">
        <f t="shared" si="116"/>
        <v>0.67752491897169786</v>
      </c>
      <c r="R351" s="190">
        <f t="shared" si="116"/>
        <v>0.66710969025292211</v>
      </c>
      <c r="S351" s="190">
        <f t="shared" si="116"/>
        <v>0.65831828375930335</v>
      </c>
      <c r="T351" s="190">
        <f t="shared" si="116"/>
        <v>0.65124638692416303</v>
      </c>
      <c r="U351" s="190">
        <f t="shared" si="116"/>
        <v>0.64588176718638912</v>
      </c>
      <c r="V351" s="190">
        <f t="shared" si="116"/>
        <v>0.64116069942125842</v>
      </c>
      <c r="W351" s="190">
        <f t="shared" si="116"/>
        <v>0.63667193231218633</v>
      </c>
      <c r="X351" s="190">
        <f t="shared" si="116"/>
        <v>0.63347993521382495</v>
      </c>
      <c r="Y351" s="190">
        <f t="shared" si="116"/>
        <v>0.63100543298291389</v>
      </c>
      <c r="Z351" s="190">
        <f t="shared" si="116"/>
        <v>0.62952712339597405</v>
      </c>
      <c r="AA351" s="190">
        <f t="shared" si="116"/>
        <v>0.62916578532721879</v>
      </c>
      <c r="AB351" s="190">
        <f t="shared" si="116"/>
        <v>0.62982068876087405</v>
      </c>
      <c r="AC351" s="190">
        <f t="shared" si="116"/>
        <v>0.631778629906939</v>
      </c>
      <c r="AD351" s="190">
        <f t="shared" si="116"/>
        <v>0.63456139961701885</v>
      </c>
      <c r="AE351" s="190">
        <f t="shared" si="116"/>
        <v>0.63805883569112343</v>
      </c>
      <c r="AF351" s="190">
        <f t="shared" si="116"/>
        <v>0.64209075540647298</v>
      </c>
      <c r="AG351" s="190">
        <f t="shared" si="116"/>
        <v>0.64659880306131567</v>
      </c>
      <c r="AH351" s="190">
        <f t="shared" si="116"/>
        <v>0.65163015161421267</v>
      </c>
      <c r="AI351" s="190">
        <f t="shared" si="116"/>
        <v>0.65713867026201733</v>
      </c>
      <c r="AJ351" s="190">
        <f t="shared" si="116"/>
        <v>0.66308844432327052</v>
      </c>
      <c r="AK351" s="190">
        <f t="shared" si="116"/>
        <v>0.66945063181519571</v>
      </c>
      <c r="AL351" s="190">
        <f t="shared" si="116"/>
        <v>0.67620000923056045</v>
      </c>
      <c r="AM351" s="190">
        <f t="shared" si="116"/>
        <v>0.68331324388356751</v>
      </c>
      <c r="AN351" s="190">
        <f t="shared" si="116"/>
        <v>0.69076800250204917</v>
      </c>
      <c r="AO351" s="190">
        <f t="shared" si="116"/>
        <v>0.69854244996153725</v>
      </c>
      <c r="AP351" s="190">
        <f t="shared" si="116"/>
        <v>0.7066149415104841</v>
      </c>
      <c r="AQ351" s="190">
        <f t="shared" si="116"/>
        <v>0.71496382512568946</v>
      </c>
      <c r="AR351" s="190">
        <f t="shared" si="116"/>
        <v>0.72356731929504958</v>
      </c>
      <c r="AS351" s="190">
        <f t="shared" si="116"/>
        <v>0.73240345080437852</v>
      </c>
      <c r="AT351" s="190">
        <f t="shared" si="116"/>
        <v>0.74145004340070897</v>
      </c>
      <c r="AU351" s="190">
        <f t="shared" si="116"/>
        <v>0.75068474874764879</v>
      </c>
      <c r="AV351" s="190">
        <f t="shared" si="116"/>
        <v>0.76008510862881629</v>
      </c>
      <c r="AW351" s="190">
        <f t="shared" si="116"/>
        <v>0.76962863229648104</v>
      </c>
      <c r="AX351" s="190">
        <f t="shared" si="116"/>
        <v>0.7792928641361565</v>
      </c>
      <c r="AY351" s="190">
        <f t="shared" si="116"/>
        <v>0.78905540220568227</v>
      </c>
      <c r="AZ351" s="190">
        <f t="shared" si="116"/>
        <v>0.79889380460667891</v>
      </c>
      <c r="BA351" s="190">
        <f t="shared" si="116"/>
        <v>0.8087852848332826</v>
      </c>
      <c r="BB351" s="190">
        <f t="shared" si="116"/>
        <v>0.81870604789507906</v>
      </c>
      <c r="BC351" s="190">
        <f t="shared" si="116"/>
        <v>0.82863006102130365</v>
      </c>
      <c r="BD351" s="190">
        <f t="shared" si="116"/>
        <v>0.8385270047731801</v>
      </c>
      <c r="BE351" s="190">
        <f t="shared" si="116"/>
        <v>0.84835915517331995</v>
      </c>
      <c r="BF351" s="190">
        <f t="shared" si="116"/>
        <v>0.85807708014884299</v>
      </c>
      <c r="BG351" s="190">
        <f t="shared" si="116"/>
        <v>0.8676143932425564</v>
      </c>
      <c r="BH351" s="190">
        <f t="shared" si="116"/>
        <v>0.87688246084503951</v>
      </c>
      <c r="BI351" s="190">
        <f t="shared" si="116"/>
        <v>0.87645589304126625</v>
      </c>
      <c r="DR351" s="509"/>
    </row>
    <row r="352" spans="1:122" s="190" customFormat="1" ht="14.6">
      <c r="A352" s="190" t="s">
        <v>57</v>
      </c>
      <c r="B352" s="190">
        <f t="shared" si="115"/>
        <v>1</v>
      </c>
      <c r="C352" s="190">
        <f t="shared" si="115"/>
        <v>1.1129457373471265</v>
      </c>
      <c r="D352" s="190">
        <f t="shared" si="116"/>
        <v>1.3396234579852531</v>
      </c>
      <c r="E352" s="190">
        <f t="shared" si="116"/>
        <v>1.5631621537064813</v>
      </c>
      <c r="F352" s="190">
        <f t="shared" si="116"/>
        <v>1.8082999666930517</v>
      </c>
      <c r="G352" s="190">
        <f t="shared" si="116"/>
        <v>2.0320008328189778</v>
      </c>
      <c r="H352" s="190">
        <f t="shared" si="116"/>
        <v>2.2098159581214243</v>
      </c>
      <c r="I352" s="190">
        <f t="shared" si="116"/>
        <v>2.3705918985308609</v>
      </c>
      <c r="J352" s="190">
        <f t="shared" si="116"/>
        <v>2.5140834314317098</v>
      </c>
      <c r="K352" s="190">
        <f t="shared" si="116"/>
        <v>2.6863922128206386</v>
      </c>
      <c r="L352" s="190">
        <f t="shared" si="116"/>
        <v>2.8455502582269414</v>
      </c>
      <c r="M352" s="190">
        <f t="shared" si="116"/>
        <v>2.9827270299098809</v>
      </c>
      <c r="N352" s="190">
        <f t="shared" si="116"/>
        <v>3.103752321992185</v>
      </c>
      <c r="O352" s="190">
        <f t="shared" si="116"/>
        <v>3.2065369696669141</v>
      </c>
      <c r="P352" s="190">
        <f t="shared" si="116"/>
        <v>3.2958275281885161</v>
      </c>
      <c r="Q352" s="190">
        <f t="shared" si="116"/>
        <v>3.3746922041869243</v>
      </c>
      <c r="R352" s="190">
        <f t="shared" si="116"/>
        <v>3.4452296424009021</v>
      </c>
      <c r="S352" s="190">
        <f t="shared" si="116"/>
        <v>3.5089674785873197</v>
      </c>
      <c r="T352" s="190">
        <f t="shared" si="116"/>
        <v>3.5670858839323776</v>
      </c>
      <c r="U352" s="190">
        <f t="shared" si="116"/>
        <v>3.6205487643758367</v>
      </c>
      <c r="V352" s="190">
        <f t="shared" si="116"/>
        <v>3.6631380583806026</v>
      </c>
      <c r="W352" s="190">
        <f t="shared" si="116"/>
        <v>3.6935265046675307</v>
      </c>
      <c r="X352" s="190">
        <f t="shared" si="116"/>
        <v>3.7033876863842621</v>
      </c>
      <c r="Y352" s="190">
        <f t="shared" si="116"/>
        <v>3.7137565508530312</v>
      </c>
      <c r="Z352" s="190">
        <f t="shared" si="116"/>
        <v>3.7236867793289461</v>
      </c>
      <c r="AA352" s="190">
        <f t="shared" si="116"/>
        <v>3.7330165566407945</v>
      </c>
      <c r="AB352" s="190">
        <f t="shared" si="116"/>
        <v>3.7456000354137862</v>
      </c>
      <c r="AC352" s="190">
        <f t="shared" si="116"/>
        <v>3.7606373380957421</v>
      </c>
      <c r="AD352" s="190">
        <f t="shared" si="116"/>
        <v>3.7782443937821202</v>
      </c>
      <c r="AE352" s="190">
        <f t="shared" si="116"/>
        <v>3.7973708450191586</v>
      </c>
      <c r="AF352" s="190">
        <f t="shared" si="116"/>
        <v>3.8169299558673226</v>
      </c>
      <c r="AG352" s="190">
        <f t="shared" si="116"/>
        <v>3.836407191248429</v>
      </c>
      <c r="AH352" s="190">
        <f t="shared" si="116"/>
        <v>3.8556316197701617</v>
      </c>
      <c r="AI352" s="190">
        <f t="shared" si="116"/>
        <v>3.8742280812001524</v>
      </c>
      <c r="AJ352" s="190">
        <f t="shared" si="116"/>
        <v>3.8920174203525493</v>
      </c>
      <c r="AK352" s="190">
        <f t="shared" si="116"/>
        <v>3.9088976106612869</v>
      </c>
      <c r="AL352" s="190">
        <f t="shared" si="116"/>
        <v>3.9248115095962501</v>
      </c>
      <c r="AM352" s="190">
        <f t="shared" si="116"/>
        <v>3.9397261674540571</v>
      </c>
      <c r="AN352" s="190">
        <f t="shared" si="116"/>
        <v>3.953619328598716</v>
      </c>
      <c r="AO352" s="190">
        <f t="shared" si="116"/>
        <v>3.9664708457402567</v>
      </c>
      <c r="AP352" s="190">
        <f t="shared" si="116"/>
        <v>3.9782574605050294</v>
      </c>
      <c r="AQ352" s="190">
        <f t="shared" si="116"/>
        <v>3.9889498976249436</v>
      </c>
      <c r="AR352" s="190">
        <f t="shared" si="116"/>
        <v>3.998511552913774</v>
      </c>
      <c r="AS352" s="190">
        <f t="shared" si="116"/>
        <v>4.0068982768148862</v>
      </c>
      <c r="AT352" s="190">
        <f t="shared" si="116"/>
        <v>4.0140589008487702</v>
      </c>
      <c r="AU352" s="190">
        <f t="shared" si="116"/>
        <v>4.0199362472985083</v>
      </c>
      <c r="AV352" s="190">
        <f t="shared" si="116"/>
        <v>4.0244684174215708</v>
      </c>
      <c r="AW352" s="190">
        <f t="shared" si="116"/>
        <v>4.0275901774715859</v>
      </c>
      <c r="AX352" s="190">
        <f t="shared" si="116"/>
        <v>4.0292342556207945</v>
      </c>
      <c r="AY352" s="190">
        <f t="shared" si="116"/>
        <v>4.0293323217881252</v>
      </c>
      <c r="AZ352" s="190">
        <f t="shared" si="116"/>
        <v>4.0278153380137667</v>
      </c>
      <c r="BA352" s="190">
        <f t="shared" si="116"/>
        <v>4.0246128318845074</v>
      </c>
      <c r="BB352" s="190">
        <f t="shared" si="116"/>
        <v>4.0196504632827272</v>
      </c>
      <c r="BC352" s="190">
        <f t="shared" si="116"/>
        <v>4.0128450598304237</v>
      </c>
      <c r="BD352" s="190">
        <f t="shared" si="116"/>
        <v>4.0040961850571355</v>
      </c>
      <c r="BE352" s="190">
        <f t="shared" si="116"/>
        <v>3.9932734708488535</v>
      </c>
      <c r="BF352" s="190">
        <f t="shared" si="116"/>
        <v>3.9801997046855582</v>
      </c>
      <c r="BG352" s="190">
        <f t="shared" si="116"/>
        <v>3.9646313760181049</v>
      </c>
      <c r="BH352" s="190">
        <f t="shared" si="116"/>
        <v>3.9462411949457734</v>
      </c>
      <c r="BI352" s="190">
        <f t="shared" si="116"/>
        <v>3.9443215084257974</v>
      </c>
      <c r="DR352" s="509"/>
    </row>
    <row r="353" spans="1:122" s="190" customFormat="1" ht="14.6">
      <c r="A353" s="190" t="s">
        <v>58</v>
      </c>
      <c r="B353" s="190">
        <f t="shared" si="115"/>
        <v>1</v>
      </c>
      <c r="C353" s="190">
        <f t="shared" si="115"/>
        <v>0.99483707836846313</v>
      </c>
      <c r="D353" s="190">
        <f t="shared" si="116"/>
        <v>1.0279462657731304</v>
      </c>
      <c r="E353" s="190">
        <f t="shared" si="116"/>
        <v>1.0497525428344607</v>
      </c>
      <c r="F353" s="190">
        <f t="shared" si="116"/>
        <v>1.0585365496262442</v>
      </c>
      <c r="G353" s="190">
        <f t="shared" ref="D353:BI355" si="117">+G257*G$310</f>
        <v>1.0563507670841847</v>
      </c>
      <c r="H353" s="190">
        <f t="shared" si="117"/>
        <v>1.0500566894815164</v>
      </c>
      <c r="I353" s="190">
        <f t="shared" si="117"/>
        <v>1.0400325661667342</v>
      </c>
      <c r="J353" s="190">
        <f t="shared" si="117"/>
        <v>1.027606911492454</v>
      </c>
      <c r="K353" s="190">
        <f t="shared" si="117"/>
        <v>1.014060831249479</v>
      </c>
      <c r="L353" s="190">
        <f t="shared" si="117"/>
        <v>1.0050405656009076</v>
      </c>
      <c r="M353" s="190">
        <f t="shared" si="117"/>
        <v>0.9855143399209928</v>
      </c>
      <c r="N353" s="190">
        <f t="shared" si="117"/>
        <v>0.99681836692011927</v>
      </c>
      <c r="O353" s="190">
        <f t="shared" si="117"/>
        <v>1.0001046134854217</v>
      </c>
      <c r="P353" s="190">
        <f t="shared" si="117"/>
        <v>1.0002361761514176</v>
      </c>
      <c r="Q353" s="190">
        <f t="shared" si="117"/>
        <v>0.999714623219917</v>
      </c>
      <c r="R353" s="190">
        <f t="shared" si="117"/>
        <v>0.99981664461518238</v>
      </c>
      <c r="S353" s="190">
        <f t="shared" si="117"/>
        <v>1.0011862663237132</v>
      </c>
      <c r="T353" s="190">
        <f t="shared" si="117"/>
        <v>1.0041415785166972</v>
      </c>
      <c r="U353" s="190">
        <f t="shared" si="117"/>
        <v>1.0088345053039098</v>
      </c>
      <c r="V353" s="190">
        <f t="shared" si="117"/>
        <v>1.0141464297433331</v>
      </c>
      <c r="W353" s="190">
        <f t="shared" si="117"/>
        <v>1.0193683197901979</v>
      </c>
      <c r="X353" s="190">
        <f t="shared" si="117"/>
        <v>1.0258053753150365</v>
      </c>
      <c r="Y353" s="190">
        <f t="shared" si="117"/>
        <v>1.0327288934138676</v>
      </c>
      <c r="Z353" s="190">
        <f t="shared" si="117"/>
        <v>1.0407318856241727</v>
      </c>
      <c r="AA353" s="190">
        <f t="shared" si="117"/>
        <v>1.050090190563765</v>
      </c>
      <c r="AB353" s="190">
        <f t="shared" si="117"/>
        <v>1.0604621348537338</v>
      </c>
      <c r="AC353" s="190">
        <f t="shared" si="117"/>
        <v>1.0713863963034178</v>
      </c>
      <c r="AD353" s="190">
        <f t="shared" si="117"/>
        <v>1.0826524454002004</v>
      </c>
      <c r="AE353" s="190">
        <f t="shared" si="117"/>
        <v>1.0943287419454446</v>
      </c>
      <c r="AF353" s="190">
        <f t="shared" si="117"/>
        <v>1.1066551553688626</v>
      </c>
      <c r="AG353" s="190">
        <f t="shared" si="117"/>
        <v>1.1195365103928747</v>
      </c>
      <c r="AH353" s="190">
        <f t="shared" si="117"/>
        <v>1.1327574976143069</v>
      </c>
      <c r="AI353" s="190">
        <f t="shared" si="117"/>
        <v>1.1464566737656854</v>
      </c>
      <c r="AJ353" s="190">
        <f t="shared" si="117"/>
        <v>1.1607037884916414</v>
      </c>
      <c r="AK353" s="190">
        <f t="shared" si="117"/>
        <v>1.1755324364131396</v>
      </c>
      <c r="AL353" s="190">
        <f t="shared" si="117"/>
        <v>1.1909525959356428</v>
      </c>
      <c r="AM353" s="190">
        <f t="shared" si="117"/>
        <v>1.2069587801010662</v>
      </c>
      <c r="AN353" s="190">
        <f t="shared" si="117"/>
        <v>1.2235353214041578</v>
      </c>
      <c r="AO353" s="190">
        <f t="shared" si="117"/>
        <v>1.2406597451613921</v>
      </c>
      <c r="AP353" s="190">
        <f t="shared" si="117"/>
        <v>1.2583049001149396</v>
      </c>
      <c r="AQ353" s="190">
        <f t="shared" si="117"/>
        <v>1.2764403039522667</v>
      </c>
      <c r="AR353" s="190">
        <f t="shared" si="117"/>
        <v>1.295033009016072</v>
      </c>
      <c r="AS353" s="190">
        <f t="shared" si="117"/>
        <v>1.3140481865892628</v>
      </c>
      <c r="AT353" s="190">
        <f t="shared" si="117"/>
        <v>1.3334495544559382</v>
      </c>
      <c r="AU353" s="190">
        <f t="shared" si="117"/>
        <v>1.3531997215198761</v>
      </c>
      <c r="AV353" s="190">
        <f t="shared" si="117"/>
        <v>1.373260486613914</v>
      </c>
      <c r="AW353" s="190">
        <f t="shared" si="117"/>
        <v>1.3935930991227665</v>
      </c>
      <c r="AX353" s="190">
        <f t="shared" si="117"/>
        <v>1.414158460034572</v>
      </c>
      <c r="AY353" s="190">
        <f t="shared" si="117"/>
        <v>1.4349172066046678</v>
      </c>
      <c r="AZ353" s="190">
        <f t="shared" si="117"/>
        <v>1.4558295744223702</v>
      </c>
      <c r="BA353" s="190">
        <f t="shared" si="117"/>
        <v>1.4768548600994837</v>
      </c>
      <c r="BB353" s="190">
        <f t="shared" si="117"/>
        <v>1.4979502125986701</v>
      </c>
      <c r="BC353" s="190">
        <f t="shared" si="117"/>
        <v>1.5190683695582512</v>
      </c>
      <c r="BD353" s="190">
        <f t="shared" si="117"/>
        <v>1.5401538606566492</v>
      </c>
      <c r="BE353" s="190">
        <f t="shared" si="117"/>
        <v>1.561137202065322</v>
      </c>
      <c r="BF353" s="190">
        <f t="shared" si="117"/>
        <v>1.5819268446499246</v>
      </c>
      <c r="BG353" s="190">
        <f t="shared" si="117"/>
        <v>1.6023993008759938</v>
      </c>
      <c r="BH353" s="190">
        <f t="shared" si="117"/>
        <v>1.6223890917220429</v>
      </c>
      <c r="BI353" s="190">
        <f t="shared" si="117"/>
        <v>1.6215998651351016</v>
      </c>
      <c r="DR353" s="509"/>
    </row>
    <row r="354" spans="1:122" s="190" customFormat="1" ht="14.6">
      <c r="A354" s="190" t="s">
        <v>114</v>
      </c>
      <c r="B354" s="190">
        <f t="shared" si="115"/>
        <v>1</v>
      </c>
      <c r="C354" s="190">
        <f t="shared" si="115"/>
        <v>0.795320063483824</v>
      </c>
      <c r="D354" s="190">
        <f t="shared" si="117"/>
        <v>0.70840624245348149</v>
      </c>
      <c r="E354" s="190">
        <f t="shared" si="117"/>
        <v>0.63231265688742533</v>
      </c>
      <c r="F354" s="190">
        <f t="shared" si="117"/>
        <v>0.56432283162813401</v>
      </c>
      <c r="G354" s="190">
        <f t="shared" si="117"/>
        <v>0.50653557032307595</v>
      </c>
      <c r="H354" s="190">
        <f t="shared" si="117"/>
        <v>0.45701758000804887</v>
      </c>
      <c r="I354" s="190">
        <f t="shared" si="117"/>
        <v>0.41461926959542617</v>
      </c>
      <c r="J354" s="190">
        <f t="shared" si="117"/>
        <v>0.37843850766571496</v>
      </c>
      <c r="K354" s="190">
        <f t="shared" si="117"/>
        <v>0.34440795539974695</v>
      </c>
      <c r="L354" s="190">
        <f t="shared" si="117"/>
        <v>0.3165453662759441</v>
      </c>
      <c r="M354" s="190">
        <f t="shared" si="117"/>
        <v>0.29192795228264784</v>
      </c>
      <c r="N354" s="190">
        <f t="shared" si="117"/>
        <v>0.27939313509815278</v>
      </c>
      <c r="O354" s="190">
        <f t="shared" si="117"/>
        <v>0.26606269593333171</v>
      </c>
      <c r="P354" s="190">
        <f t="shared" si="117"/>
        <v>0.25341037514211728</v>
      </c>
      <c r="Q354" s="190">
        <f t="shared" si="117"/>
        <v>0.24198070546604991</v>
      </c>
      <c r="R354" s="190">
        <f t="shared" si="117"/>
        <v>0.23190598094958456</v>
      </c>
      <c r="S354" s="190">
        <f t="shared" si="117"/>
        <v>0.22314222999552633</v>
      </c>
      <c r="T354" s="190">
        <f t="shared" si="117"/>
        <v>0.21557846157954191</v>
      </c>
      <c r="U354" s="190">
        <f t="shared" si="117"/>
        <v>0.20908613863971526</v>
      </c>
      <c r="V354" s="190">
        <f t="shared" si="117"/>
        <v>0.20387497205374289</v>
      </c>
      <c r="W354" s="190">
        <f t="shared" si="117"/>
        <v>0.19940534779005215</v>
      </c>
      <c r="X354" s="190">
        <f t="shared" si="117"/>
        <v>0.19515441292969898</v>
      </c>
      <c r="Y354" s="190">
        <f t="shared" si="117"/>
        <v>0.19111934991606339</v>
      </c>
      <c r="Z354" s="190">
        <f t="shared" si="117"/>
        <v>0.18745819011253481</v>
      </c>
      <c r="AA354" s="190">
        <f t="shared" si="117"/>
        <v>0.18422173581395962</v>
      </c>
      <c r="AB354" s="190">
        <f t="shared" si="117"/>
        <v>0.18138273762254342</v>
      </c>
      <c r="AC354" s="190">
        <f t="shared" si="117"/>
        <v>0.17890100283891588</v>
      </c>
      <c r="AD354" s="190">
        <f t="shared" si="117"/>
        <v>0.17671641450058909</v>
      </c>
      <c r="AE354" s="190">
        <f t="shared" si="117"/>
        <v>0.17480758256383316</v>
      </c>
      <c r="AF354" s="190">
        <f t="shared" si="117"/>
        <v>0.17318241014637781</v>
      </c>
      <c r="AG354" s="190">
        <f t="shared" si="117"/>
        <v>0.17181006308565416</v>
      </c>
      <c r="AH354" s="190">
        <f t="shared" si="117"/>
        <v>0.1706362431490186</v>
      </c>
      <c r="AI354" s="190">
        <f t="shared" si="117"/>
        <v>0.16964818793928546</v>
      </c>
      <c r="AJ354" s="190">
        <f t="shared" si="117"/>
        <v>0.16883225749806449</v>
      </c>
      <c r="AK354" s="190">
        <f t="shared" si="117"/>
        <v>0.16817275632050557</v>
      </c>
      <c r="AL354" s="190">
        <f t="shared" si="117"/>
        <v>0.16765333488180542</v>
      </c>
      <c r="AM354" s="190">
        <f t="shared" si="117"/>
        <v>0.1672577999169729</v>
      </c>
      <c r="AN354" s="190">
        <f t="shared" si="117"/>
        <v>0.1669705398090614</v>
      </c>
      <c r="AO354" s="190">
        <f t="shared" si="117"/>
        <v>0.16677672151737424</v>
      </c>
      <c r="AP354" s="190">
        <f t="shared" si="117"/>
        <v>0.16666235728683529</v>
      </c>
      <c r="AQ354" s="190">
        <f t="shared" si="117"/>
        <v>0.16661430169621913</v>
      </c>
      <c r="AR354" s="190">
        <f t="shared" si="117"/>
        <v>0.16662021551849482</v>
      </c>
      <c r="AS354" s="190">
        <f t="shared" si="117"/>
        <v>0.16666851762540213</v>
      </c>
      <c r="AT354" s="190">
        <f t="shared" si="117"/>
        <v>0.16674833656914076</v>
      </c>
      <c r="AU354" s="190">
        <f t="shared" si="117"/>
        <v>0.16684946737607126</v>
      </c>
      <c r="AV354" s="190">
        <f t="shared" si="117"/>
        <v>0.16696233504509897</v>
      </c>
      <c r="AW354" s="190">
        <f t="shared" si="117"/>
        <v>0.16707796322736324</v>
      </c>
      <c r="AX354" s="190">
        <f t="shared" si="117"/>
        <v>0.16718794375402632</v>
      </c>
      <c r="AY354" s="190">
        <f t="shared" si="117"/>
        <v>0.16728439932991657</v>
      </c>
      <c r="AZ354" s="190">
        <f t="shared" si="117"/>
        <v>0.16735992710990816</v>
      </c>
      <c r="BA354" s="190">
        <f t="shared" si="117"/>
        <v>0.16740750445525951</v>
      </c>
      <c r="BB354" s="190">
        <f t="shared" si="117"/>
        <v>0.16742032988649619</v>
      </c>
      <c r="BC354" s="190">
        <f t="shared" si="117"/>
        <v>0.16739156338460928</v>
      </c>
      <c r="BD354" s="190">
        <f t="shared" si="117"/>
        <v>0.1673139246497729</v>
      </c>
      <c r="BE354" s="190">
        <f t="shared" si="117"/>
        <v>0.16717911386901693</v>
      </c>
      <c r="BF354" s="190">
        <f t="shared" si="117"/>
        <v>0.16697705028985144</v>
      </c>
      <c r="BG354" s="190">
        <f t="shared" si="117"/>
        <v>0.16669499533607601</v>
      </c>
      <c r="BH354" s="190">
        <f t="shared" si="117"/>
        <v>0.16631674620607881</v>
      </c>
      <c r="BI354" s="190">
        <f t="shared" si="117"/>
        <v>0.16623583984481863</v>
      </c>
      <c r="DR354" s="509"/>
    </row>
    <row r="355" spans="1:122" s="190" customFormat="1" ht="14.6">
      <c r="A355" s="190" t="s">
        <v>224</v>
      </c>
      <c r="B355" s="190">
        <f t="shared" si="115"/>
        <v>1</v>
      </c>
      <c r="C355" s="190">
        <f t="shared" si="115"/>
        <v>0.90372264719375373</v>
      </c>
      <c r="D355" s="190">
        <f t="shared" si="117"/>
        <v>1.0830157822625215</v>
      </c>
      <c r="E355" s="190">
        <f t="shared" si="117"/>
        <v>1.2616856905611531</v>
      </c>
      <c r="F355" s="190">
        <f t="shared" si="117"/>
        <v>1.4412587232259273</v>
      </c>
      <c r="G355" s="190">
        <f t="shared" si="117"/>
        <v>1.6065716752843129</v>
      </c>
      <c r="H355" s="190">
        <f t="shared" si="117"/>
        <v>1.7528408901608628</v>
      </c>
      <c r="I355" s="190">
        <f t="shared" si="117"/>
        <v>1.8869433813509318</v>
      </c>
      <c r="J355" s="190">
        <f t="shared" si="117"/>
        <v>2.0086042824987151</v>
      </c>
      <c r="K355" s="190">
        <f t="shared" si="117"/>
        <v>2.1291353493123335</v>
      </c>
      <c r="L355" s="190">
        <f t="shared" si="117"/>
        <v>2.2334144108242588</v>
      </c>
      <c r="M355" s="190">
        <f t="shared" si="117"/>
        <v>2.3804995748030624</v>
      </c>
      <c r="N355" s="190">
        <f t="shared" si="117"/>
        <v>2.4772240576344946</v>
      </c>
      <c r="O355" s="190">
        <f t="shared" si="117"/>
        <v>2.5658728039592202</v>
      </c>
      <c r="P355" s="190">
        <f t="shared" si="117"/>
        <v>2.6471255834922238</v>
      </c>
      <c r="Q355" s="190">
        <f t="shared" si="117"/>
        <v>2.7214863609766686</v>
      </c>
      <c r="R355" s="190">
        <f t="shared" si="117"/>
        <v>2.7893008643942259</v>
      </c>
      <c r="S355" s="190">
        <f t="shared" si="117"/>
        <v>2.8507738130324976</v>
      </c>
      <c r="T355" s="190">
        <f t="shared" si="117"/>
        <v>2.9059863050482981</v>
      </c>
      <c r="U355" s="190">
        <f t="shared" si="117"/>
        <v>2.9549158952147003</v>
      </c>
      <c r="V355" s="190">
        <f t="shared" si="117"/>
        <v>2.9926201836784876</v>
      </c>
      <c r="W355" s="190">
        <f t="shared" si="117"/>
        <v>3.0170195008937157</v>
      </c>
      <c r="X355" s="190">
        <f t="shared" si="117"/>
        <v>3.0331117005097363</v>
      </c>
      <c r="Y355" s="190">
        <f t="shared" si="117"/>
        <v>3.0381372745862807</v>
      </c>
      <c r="Z355" s="190">
        <f t="shared" si="117"/>
        <v>3.0334209299997421</v>
      </c>
      <c r="AA355" s="190">
        <f t="shared" si="117"/>
        <v>3.0195945872267833</v>
      </c>
      <c r="AB355" s="190">
        <f t="shared" si="117"/>
        <v>2.9958052724037918</v>
      </c>
      <c r="AC355" s="190">
        <f t="shared" si="117"/>
        <v>2.9671411178497502</v>
      </c>
      <c r="AD355" s="190">
        <f t="shared" si="117"/>
        <v>2.9310875802377629</v>
      </c>
      <c r="AE355" s="190">
        <f t="shared" si="117"/>
        <v>2.8880747322472016</v>
      </c>
      <c r="AF355" s="190">
        <f t="shared" si="117"/>
        <v>2.8383965626025325</v>
      </c>
      <c r="AG355" s="190">
        <f t="shared" si="117"/>
        <v>2.7828718603856455</v>
      </c>
      <c r="AH355" s="190">
        <f t="shared" si="117"/>
        <v>2.7224449961805517</v>
      </c>
      <c r="AI355" s="190">
        <f t="shared" si="117"/>
        <v>2.6574225998324938</v>
      </c>
      <c r="AJ355" s="190">
        <f t="shared" si="117"/>
        <v>2.5881645599865708</v>
      </c>
      <c r="AK355" s="190">
        <f t="shared" si="117"/>
        <v>2.5149933452771416</v>
      </c>
      <c r="AL355" s="190">
        <f t="shared" si="117"/>
        <v>2.4381970590682451</v>
      </c>
      <c r="AM355" s="190">
        <f t="shared" si="117"/>
        <v>2.3580390393919282</v>
      </c>
      <c r="AN355" s="190">
        <f t="shared" si="117"/>
        <v>2.2747686648188656</v>
      </c>
      <c r="AO355" s="190">
        <f t="shared" si="117"/>
        <v>2.1886318255357655</v>
      </c>
      <c r="AP355" s="190">
        <f t="shared" si="117"/>
        <v>2.0998805338276032</v>
      </c>
      <c r="AQ355" s="190">
        <f t="shared" si="117"/>
        <v>2.0087816110714232</v>
      </c>
      <c r="AR355" s="190">
        <f t="shared" si="117"/>
        <v>1.9156245977053834</v>
      </c>
      <c r="AS355" s="190">
        <f t="shared" si="117"/>
        <v>1.8207291173534152</v>
      </c>
      <c r="AT355" s="190">
        <f t="shared" si="117"/>
        <v>1.7244519450588824</v>
      </c>
      <c r="AU355" s="190">
        <f t="shared" si="117"/>
        <v>1.6271940048150384</v>
      </c>
      <c r="AV355" s="190">
        <f t="shared" si="117"/>
        <v>1.5294074563543931</v>
      </c>
      <c r="AW355" s="190">
        <f t="shared" si="117"/>
        <v>1.4316029190006538</v>
      </c>
      <c r="AX355" s="190">
        <f t="shared" si="117"/>
        <v>1.3343567133435359</v>
      </c>
      <c r="AY355" s="190">
        <f t="shared" si="117"/>
        <v>1.2383177803273977</v>
      </c>
      <c r="AZ355" s="190">
        <f t="shared" si="117"/>
        <v>1.1442136868891013</v>
      </c>
      <c r="BA355" s="190">
        <f t="shared" si="117"/>
        <v>1.0528549192260441</v>
      </c>
      <c r="BB355" s="190">
        <f t="shared" si="117"/>
        <v>0.96513664807365374</v>
      </c>
      <c r="BC355" s="190">
        <f t="shared" si="117"/>
        <v>0.88203758564427681</v>
      </c>
      <c r="BD355" s="190">
        <f t="shared" si="117"/>
        <v>0.80461684269892941</v>
      </c>
      <c r="BE355" s="190">
        <f t="shared" si="117"/>
        <v>0.73401239150702025</v>
      </c>
      <c r="BF355" s="190">
        <f t="shared" si="117"/>
        <v>0.67144954996924211</v>
      </c>
      <c r="BG355" s="190">
        <f t="shared" si="117"/>
        <v>0.61827570081001493</v>
      </c>
      <c r="BH355" s="190">
        <f t="shared" si="117"/>
        <v>0.57604948900815112</v>
      </c>
      <c r="BI355" s="190">
        <f t="shared" si="117"/>
        <v>0.57576926426154806</v>
      </c>
      <c r="DR355" s="509"/>
    </row>
    <row r="356" spans="1:122" s="295" customFormat="1" ht="14.6">
      <c r="DR356" s="296"/>
    </row>
    <row r="357" spans="1:122" s="295" customFormat="1" ht="14.6">
      <c r="A357" s="297" t="s">
        <v>789</v>
      </c>
      <c r="DR357" s="296"/>
    </row>
    <row r="358" spans="1:122" s="295" customFormat="1" ht="14.6">
      <c r="A358" s="297" t="s">
        <v>787</v>
      </c>
      <c r="C358" s="295">
        <f>+SUM(B359:BI370)</f>
        <v>985.98652848085715</v>
      </c>
      <c r="DR358" s="296"/>
    </row>
    <row r="359" spans="1:122" s="510" customFormat="1" ht="14.6">
      <c r="A359" s="510" t="s">
        <v>104</v>
      </c>
      <c r="B359" s="510">
        <v>1</v>
      </c>
      <c r="C359" s="510">
        <v>0.72724084216884688</v>
      </c>
      <c r="D359" s="510">
        <v>0.62789050246906974</v>
      </c>
      <c r="E359" s="510">
        <v>0.54398228999169973</v>
      </c>
      <c r="F359" s="510">
        <v>0.47356754693482322</v>
      </c>
      <c r="G359" s="510">
        <v>0.4164228590675626</v>
      </c>
      <c r="H359" s="510">
        <v>0.36912790744906682</v>
      </c>
      <c r="I359" s="510">
        <v>0.32973870993573245</v>
      </c>
      <c r="J359" s="510">
        <v>0.29686424714951093</v>
      </c>
      <c r="K359" s="510">
        <v>0.27010440117066603</v>
      </c>
      <c r="L359" s="510">
        <v>0.24929283238780184</v>
      </c>
      <c r="M359" s="510">
        <v>0.22641888393835718</v>
      </c>
      <c r="N359" s="510">
        <v>0.21685476187864472</v>
      </c>
      <c r="O359" s="510">
        <v>0.20640544859824156</v>
      </c>
      <c r="P359" s="510">
        <v>0.19649847929206418</v>
      </c>
      <c r="Q359" s="510">
        <v>0.18766595120868448</v>
      </c>
      <c r="R359" s="510">
        <v>0.18004057092787629</v>
      </c>
      <c r="S359" s="510">
        <v>0.17358690867878132</v>
      </c>
      <c r="T359" s="510">
        <v>0.16820705579504983</v>
      </c>
      <c r="U359" s="510">
        <v>0.16378764250352007</v>
      </c>
      <c r="V359" s="510">
        <v>0.16060137892239859</v>
      </c>
      <c r="W359" s="510">
        <v>0.15815885891781797</v>
      </c>
      <c r="X359" s="510">
        <v>0.15589319468994683</v>
      </c>
      <c r="Y359" s="510">
        <v>0.15383238722566617</v>
      </c>
      <c r="Z359" s="510">
        <v>0.1521162665029854</v>
      </c>
      <c r="AA359" s="510">
        <v>0.15078915910190083</v>
      </c>
      <c r="AB359" s="510">
        <v>0.14983493643807955</v>
      </c>
      <c r="AC359" s="510">
        <v>0.14907496823854843</v>
      </c>
      <c r="AD359" s="510">
        <v>0.14852103662103633</v>
      </c>
      <c r="AE359" s="510">
        <v>0.1481655277892226</v>
      </c>
      <c r="AF359" s="510">
        <v>0.14798293941921947</v>
      </c>
      <c r="AG359" s="510">
        <v>0.14796301353663363</v>
      </c>
      <c r="AH359" s="510">
        <v>0.14811220801678796</v>
      </c>
      <c r="AI359" s="510">
        <v>0.14842092115608199</v>
      </c>
      <c r="AJ359" s="510">
        <v>0.14887856716619885</v>
      </c>
      <c r="AK359" s="510">
        <v>0.14947441558428429</v>
      </c>
      <c r="AL359" s="510">
        <v>0.15019756771135392</v>
      </c>
      <c r="AM359" s="510">
        <v>0.1510370922370414</v>
      </c>
      <c r="AN359" s="510">
        <v>0.15198217340365475</v>
      </c>
      <c r="AO359" s="510">
        <v>0.15302221946136443</v>
      </c>
      <c r="AP359" s="510">
        <v>0.15414692608122429</v>
      </c>
      <c r="AQ359" s="510">
        <v>0.15534630496685289</v>
      </c>
      <c r="AR359" s="510">
        <v>0.15661069045139242</v>
      </c>
      <c r="AS359" s="510">
        <v>0.1579307347914001</v>
      </c>
      <c r="AT359" s="510">
        <v>0.15929739966231637</v>
      </c>
      <c r="AU359" s="510">
        <v>0.16070194826713469</v>
      </c>
      <c r="AV359" s="510">
        <v>0.16213593974641277</v>
      </c>
      <c r="AW359" s="510">
        <v>0.16359122503387746</v>
      </c>
      <c r="AX359" s="510">
        <v>0.16505994051145784</v>
      </c>
      <c r="AY359" s="510">
        <v>0.16653449218586322</v>
      </c>
      <c r="AZ359" s="510">
        <v>0.16800751792444682</v>
      </c>
      <c r="BA359" s="510">
        <v>0.16947180787903421</v>
      </c>
      <c r="BB359" s="510">
        <v>0.17092015337714417</v>
      </c>
      <c r="BC359" s="510">
        <v>0.17234508338814669</v>
      </c>
      <c r="BD359" s="510">
        <v>0.17373843913055331</v>
      </c>
      <c r="BE359" s="510">
        <v>0.17509074025968027</v>
      </c>
      <c r="BF359" s="510">
        <v>0.17639032542109848</v>
      </c>
      <c r="BG359" s="510">
        <v>0.1776223249928548</v>
      </c>
      <c r="BH359" s="510">
        <v>0.17876765611471293</v>
      </c>
      <c r="BI359" s="510">
        <v>0.17868069289003963</v>
      </c>
      <c r="DR359" s="511"/>
    </row>
    <row r="360" spans="1:122" s="510" customFormat="1" ht="14.6">
      <c r="A360" s="510" t="s">
        <v>105</v>
      </c>
      <c r="B360" s="510">
        <v>1</v>
      </c>
      <c r="C360" s="510">
        <v>0.75558519893270881</v>
      </c>
      <c r="D360" s="510">
        <v>0.68505644973376933</v>
      </c>
      <c r="E360" s="510">
        <v>0.6196743886829883</v>
      </c>
      <c r="F360" s="510">
        <v>0.56093783126633145</v>
      </c>
      <c r="G360" s="510">
        <v>0.51066109808456328</v>
      </c>
      <c r="H360" s="510">
        <v>0.46747352517368534</v>
      </c>
      <c r="I360" s="510">
        <v>0.42972756273726292</v>
      </c>
      <c r="J360" s="510">
        <v>0.39691962974741923</v>
      </c>
      <c r="K360" s="510">
        <v>0.36549584940177238</v>
      </c>
      <c r="L360" s="510">
        <v>0.33965352438196095</v>
      </c>
      <c r="M360" s="510">
        <v>0.31593602333122095</v>
      </c>
      <c r="N360" s="510">
        <v>0.30518329505332348</v>
      </c>
      <c r="O360" s="510">
        <v>0.29312010532709093</v>
      </c>
      <c r="P360" s="510">
        <v>0.28141826417585497</v>
      </c>
      <c r="Q360" s="510">
        <v>0.2707485567221139</v>
      </c>
      <c r="R360" s="510">
        <v>0.26132339445055563</v>
      </c>
      <c r="S360" s="510">
        <v>0.2531508136993037</v>
      </c>
      <c r="T360" s="510">
        <v>0.24615458223482242</v>
      </c>
      <c r="U360" s="510">
        <v>0.24023018852241082</v>
      </c>
      <c r="V360" s="510">
        <v>0.23559997510171565</v>
      </c>
      <c r="W360" s="510">
        <v>0.23170257587096257</v>
      </c>
      <c r="X360" s="510">
        <v>0.22802050140231556</v>
      </c>
      <c r="Y360" s="510">
        <v>0.22454349688015957</v>
      </c>
      <c r="Z360" s="510">
        <v>0.22145946200898439</v>
      </c>
      <c r="AA360" s="510">
        <v>0.21883737603049142</v>
      </c>
      <c r="AB360" s="510">
        <v>0.2166604951949111</v>
      </c>
      <c r="AC360" s="510">
        <v>0.2148617524795674</v>
      </c>
      <c r="AD360" s="510">
        <v>0.21338176375152662</v>
      </c>
      <c r="AE360" s="510">
        <v>0.21219679845234188</v>
      </c>
      <c r="AF360" s="510">
        <v>0.21133135991084015</v>
      </c>
      <c r="AG360" s="510">
        <v>0.21074153143890889</v>
      </c>
      <c r="AH360" s="510">
        <v>0.21034840567004584</v>
      </c>
      <c r="AI360" s="510">
        <v>0.21014919896243517</v>
      </c>
      <c r="AJ360" s="510">
        <v>0.21013572967096064</v>
      </c>
      <c r="AK360" s="510">
        <v>0.2102956924761091</v>
      </c>
      <c r="AL360" s="510">
        <v>0.21061485882023992</v>
      </c>
      <c r="AM360" s="510">
        <v>0.21107832905490634</v>
      </c>
      <c r="AN360" s="510">
        <v>0.21167121580655276</v>
      </c>
      <c r="AO360" s="510">
        <v>0.21237899435527152</v>
      </c>
      <c r="AP360" s="510">
        <v>0.21318766297414538</v>
      </c>
      <c r="AQ360" s="510">
        <v>0.2140837994538583</v>
      </c>
      <c r="AR360" s="510">
        <v>0.21505456511630314</v>
      </c>
      <c r="AS360" s="510">
        <v>0.2160876861247551</v>
      </c>
      <c r="AT360" s="510">
        <v>0.21717142863112404</v>
      </c>
      <c r="AU360" s="510">
        <v>0.21829457598641003</v>
      </c>
      <c r="AV360" s="510">
        <v>0.21944641075933893</v>
      </c>
      <c r="AW360" s="510">
        <v>0.22061670019597443</v>
      </c>
      <c r="AX360" s="510">
        <v>0.22179567986122939</v>
      </c>
      <c r="AY360" s="510">
        <v>0.2229740254815378</v>
      </c>
      <c r="AZ360" s="510">
        <v>0.22414279642486101</v>
      </c>
      <c r="BA360" s="510">
        <v>0.22529332493202672</v>
      </c>
      <c r="BB360" s="510">
        <v>0.22641701293887206</v>
      </c>
      <c r="BC360" s="510">
        <v>0.22750498466490496</v>
      </c>
      <c r="BD360" s="510">
        <v>0.22854753332406194</v>
      </c>
      <c r="BE360" s="510">
        <v>0.22953330570141073</v>
      </c>
      <c r="BF360" s="510">
        <v>0.2304482080742484</v>
      </c>
      <c r="BG360" s="510">
        <v>0.2312741148983623</v>
      </c>
      <c r="BH360" s="510">
        <v>0.23198763090794414</v>
      </c>
      <c r="BI360" s="510">
        <v>0.23187477832092399</v>
      </c>
      <c r="DR360" s="511"/>
    </row>
    <row r="361" spans="1:122" s="510" customFormat="1" ht="14.6">
      <c r="A361" s="510" t="s">
        <v>51</v>
      </c>
      <c r="B361" s="510">
        <v>1</v>
      </c>
      <c r="C361" s="510">
        <v>0.71017254840850697</v>
      </c>
      <c r="D361" s="510">
        <v>0.6355877857915212</v>
      </c>
      <c r="E361" s="510">
        <v>0.57291270108955195</v>
      </c>
      <c r="F361" s="510">
        <v>0.4868104433903167</v>
      </c>
      <c r="G361" s="510">
        <v>0.43265374281228225</v>
      </c>
      <c r="H361" s="510">
        <v>0.39244585404906956</v>
      </c>
      <c r="I361" s="510">
        <v>0.35787827396458705</v>
      </c>
      <c r="J361" s="510">
        <v>0.32823432138736014</v>
      </c>
      <c r="K361" s="510">
        <v>0.2993807130642126</v>
      </c>
      <c r="L361" s="510">
        <v>0.27623306518020119</v>
      </c>
      <c r="M361" s="510">
        <v>0.25429464423171366</v>
      </c>
      <c r="N361" s="510">
        <v>0.24613272014272006</v>
      </c>
      <c r="O361" s="510">
        <v>0.23659824987871383</v>
      </c>
      <c r="P361" s="510">
        <v>0.22729596827337639</v>
      </c>
      <c r="Q361" s="510">
        <v>0.21887872016742371</v>
      </c>
      <c r="R361" s="510">
        <v>0.21156026055836671</v>
      </c>
      <c r="S361" s="510">
        <v>0.20535963681997343</v>
      </c>
      <c r="T361" s="510">
        <v>0.20021609505988283</v>
      </c>
      <c r="U361" s="510">
        <v>0.19604225365989056</v>
      </c>
      <c r="V361" s="510">
        <v>0.19305147629100886</v>
      </c>
      <c r="W361" s="510">
        <v>0.19076980993784831</v>
      </c>
      <c r="X361" s="510">
        <v>0.18872903488517556</v>
      </c>
      <c r="Y361" s="510">
        <v>0.18692618961570701</v>
      </c>
      <c r="Z361" s="510">
        <v>0.18552008043312818</v>
      </c>
      <c r="AA361" s="510">
        <v>0.18457066643226785</v>
      </c>
      <c r="AB361" s="510">
        <v>0.18404567194555552</v>
      </c>
      <c r="AC361" s="510">
        <v>0.18389349280331288</v>
      </c>
      <c r="AD361" s="510">
        <v>0.18403529721406625</v>
      </c>
      <c r="AE361" s="510">
        <v>0.18444593158322314</v>
      </c>
      <c r="AF361" s="510">
        <v>0.18514055422423928</v>
      </c>
      <c r="AG361" s="510">
        <v>0.1860723206428091</v>
      </c>
      <c r="AH361" s="510">
        <v>0.18717319997306808</v>
      </c>
      <c r="AI361" s="510">
        <v>0.18845030805470245</v>
      </c>
      <c r="AJ361" s="510">
        <v>0.18990208764830396</v>
      </c>
      <c r="AK361" s="510">
        <v>0.19152322277316372</v>
      </c>
      <c r="AL361" s="510">
        <v>0.19330638237363515</v>
      </c>
      <c r="AM361" s="510">
        <v>0.1952432324177964</v>
      </c>
      <c r="AN361" s="510">
        <v>0.19732501332212932</v>
      </c>
      <c r="AO361" s="510">
        <v>0.19954285328395946</v>
      </c>
      <c r="AP361" s="510">
        <v>0.20188792601225225</v>
      </c>
      <c r="AQ361" s="510">
        <v>0.20435152095578413</v>
      </c>
      <c r="AR361" s="510">
        <v>0.20692506787889287</v>
      </c>
      <c r="AS361" s="510">
        <v>0.20960014079004241</v>
      </c>
      <c r="AT361" s="510">
        <v>0.21236845547684882</v>
      </c>
      <c r="AU361" s="510">
        <v>0.21522186794363932</v>
      </c>
      <c r="AV361" s="510">
        <v>0.21815237626612174</v>
      </c>
      <c r="AW361" s="510">
        <v>0.22115212455236419</v>
      </c>
      <c r="AX361" s="510">
        <v>0.22421340377222287</v>
      </c>
      <c r="AY361" s="510">
        <v>0.22732863911663218</v>
      </c>
      <c r="AZ361" s="510">
        <v>0.230490346113992</v>
      </c>
      <c r="BA361" s="510">
        <v>0.23369102685009513</v>
      </c>
      <c r="BB361" s="510">
        <v>0.23692296278310587</v>
      </c>
      <c r="BC361" s="510">
        <v>0.24017784310916054</v>
      </c>
      <c r="BD361" s="510">
        <v>0.24344615274380843</v>
      </c>
      <c r="BE361" s="510">
        <v>0.246716244186514</v>
      </c>
      <c r="BF361" s="510">
        <v>0.24997305496690811</v>
      </c>
      <c r="BG361" s="510">
        <v>0.25319653661202496</v>
      </c>
      <c r="BH361" s="510">
        <v>0.25636005286951863</v>
      </c>
      <c r="BI361" s="510">
        <v>0.25623534408628856</v>
      </c>
      <c r="DR361" s="511"/>
    </row>
    <row r="362" spans="1:122" s="510" customFormat="1" ht="14.6">
      <c r="A362" s="510" t="s">
        <v>52</v>
      </c>
      <c r="B362" s="510">
        <v>1</v>
      </c>
      <c r="C362" s="510">
        <v>0.96950701396471584</v>
      </c>
      <c r="D362" s="510">
        <v>0.92130642534753349</v>
      </c>
      <c r="E362" s="510">
        <v>0.86566132606454826</v>
      </c>
      <c r="F362" s="510">
        <v>0.80880517305539945</v>
      </c>
      <c r="G362" s="510">
        <v>0.76017638532564324</v>
      </c>
      <c r="H362" s="510">
        <v>0.71969136796560973</v>
      </c>
      <c r="I362" s="510">
        <v>0.68226602116902324</v>
      </c>
      <c r="J362" s="510">
        <v>0.64818965930119876</v>
      </c>
      <c r="K362" s="510">
        <v>0.60847473084550396</v>
      </c>
      <c r="L362" s="510">
        <v>0.57526687825570499</v>
      </c>
      <c r="M362" s="510">
        <v>0.54709021078089448</v>
      </c>
      <c r="N362" s="510">
        <v>0.54043778226876382</v>
      </c>
      <c r="O362" s="510">
        <v>0.53033476992491801</v>
      </c>
      <c r="P362" s="510">
        <v>0.51973304050992741</v>
      </c>
      <c r="Q362" s="510">
        <v>0.50998438887341691</v>
      </c>
      <c r="R362" s="510">
        <v>0.5016600369977654</v>
      </c>
      <c r="S362" s="510">
        <v>0.49495790554612912</v>
      </c>
      <c r="T362" s="510">
        <v>0.4899030437772659</v>
      </c>
      <c r="U362" s="510">
        <v>0.48644593051081025</v>
      </c>
      <c r="V362" s="510">
        <v>0.48574232630655545</v>
      </c>
      <c r="W362" s="510">
        <v>0.48652781208995843</v>
      </c>
      <c r="X362" s="510">
        <v>0.48711872674737378</v>
      </c>
      <c r="Y362" s="510">
        <v>0.48772198294078184</v>
      </c>
      <c r="Z362" s="510">
        <v>0.48888721799943347</v>
      </c>
      <c r="AA362" s="510">
        <v>0.49084738379533555</v>
      </c>
      <c r="AB362" s="510">
        <v>0.49343234638583594</v>
      </c>
      <c r="AC362" s="510">
        <v>0.49622826737208164</v>
      </c>
      <c r="AD362" s="510">
        <v>0.49923846691274787</v>
      </c>
      <c r="AE362" s="510">
        <v>0.50253888530877877</v>
      </c>
      <c r="AF362" s="510">
        <v>0.50621646831287315</v>
      </c>
      <c r="AG362" s="510">
        <v>0.5102684153066348</v>
      </c>
      <c r="AH362" s="510">
        <v>0.51467145841317075</v>
      </c>
      <c r="AI362" s="510">
        <v>0.51947295350289291</v>
      </c>
      <c r="AJ362" s="510">
        <v>0.52469165682770735</v>
      </c>
      <c r="AK362" s="510">
        <v>0.53033129633452247</v>
      </c>
      <c r="AL362" s="510">
        <v>0.53638566807407306</v>
      </c>
      <c r="AM362" s="510">
        <v>0.54284223695516043</v>
      </c>
      <c r="AN362" s="510">
        <v>0.54968458843652146</v>
      </c>
      <c r="AO362" s="510">
        <v>0.55689402837888025</v>
      </c>
      <c r="AP362" s="510">
        <v>0.56445058986242347</v>
      </c>
      <c r="AQ362" s="510">
        <v>0.57233364732111658</v>
      </c>
      <c r="AR362" s="510">
        <v>0.58052228244116921</v>
      </c>
      <c r="AS362" s="510">
        <v>0.5889955009081439</v>
      </c>
      <c r="AT362" s="510">
        <v>0.59773236497287763</v>
      </c>
      <c r="AU362" s="510">
        <v>0.60671208191462711</v>
      </c>
      <c r="AV362" s="510">
        <v>0.61591407003103849</v>
      </c>
      <c r="AW362" s="510">
        <v>0.62531800889448452</v>
      </c>
      <c r="AX362" s="510">
        <v>0.63490386632642504</v>
      </c>
      <c r="AY362" s="510">
        <v>0.64465187764885912</v>
      </c>
      <c r="AZ362" s="510">
        <v>0.65454242974308385</v>
      </c>
      <c r="BA362" s="510">
        <v>0.66455576985595266</v>
      </c>
      <c r="BB362" s="510">
        <v>0.67467141517546636</v>
      </c>
      <c r="BC362" s="510">
        <v>0.68486708739032354</v>
      </c>
      <c r="BD362" s="510">
        <v>0.69511695178993316</v>
      </c>
      <c r="BE362" s="510">
        <v>0.70538893858494944</v>
      </c>
      <c r="BF362" s="510">
        <v>0.71564102892395687</v>
      </c>
      <c r="BG362" s="510">
        <v>0.72581668567122648</v>
      </c>
      <c r="BH362" s="510">
        <v>0.73584016135445041</v>
      </c>
      <c r="BI362" s="510">
        <v>0.73548220491721639</v>
      </c>
      <c r="DR362" s="511"/>
    </row>
    <row r="363" spans="1:122" s="510" customFormat="1" ht="14.6">
      <c r="A363" s="510" t="s">
        <v>53</v>
      </c>
      <c r="B363" s="510">
        <v>1</v>
      </c>
      <c r="C363" s="510">
        <v>0.87677857345942367</v>
      </c>
      <c r="D363" s="510">
        <v>0.95250662167315858</v>
      </c>
      <c r="E363" s="510">
        <v>1.0121211921525173</v>
      </c>
      <c r="F363" s="510">
        <v>1.0575455669894429</v>
      </c>
      <c r="G363" s="510">
        <v>1.0950294813591492</v>
      </c>
      <c r="H363" s="510">
        <v>1.1287986762318769</v>
      </c>
      <c r="I363" s="510">
        <v>1.1552548970548919</v>
      </c>
      <c r="J363" s="510">
        <v>1.1757367268782841</v>
      </c>
      <c r="K363" s="510">
        <v>1.1808692746731952</v>
      </c>
      <c r="L363" s="510">
        <v>1.1862518866279745</v>
      </c>
      <c r="M363" s="510">
        <v>1.1944838162303906</v>
      </c>
      <c r="N363" s="510">
        <v>1.2284087829572412</v>
      </c>
      <c r="O363" s="510">
        <v>1.2528403610637937</v>
      </c>
      <c r="P363" s="510">
        <v>1.2726454416693822</v>
      </c>
      <c r="Q363" s="510">
        <v>1.2905003557130674</v>
      </c>
      <c r="R363" s="510">
        <v>1.3079066537103397</v>
      </c>
      <c r="S363" s="510">
        <v>1.3257341457821981</v>
      </c>
      <c r="T363" s="510">
        <v>1.3445102697807363</v>
      </c>
      <c r="U363" s="510">
        <v>1.3645759249352638</v>
      </c>
      <c r="V363" s="510">
        <v>1.3870343984895916</v>
      </c>
      <c r="W363" s="510">
        <v>1.4099445951859522</v>
      </c>
      <c r="X363" s="510">
        <v>1.4320598869672694</v>
      </c>
      <c r="Y363" s="510">
        <v>1.4532670344212226</v>
      </c>
      <c r="Z363" s="510">
        <v>1.474920139322843</v>
      </c>
      <c r="AA363" s="510">
        <v>1.4977192472133245</v>
      </c>
      <c r="AB363" s="510">
        <v>1.5220117804687854</v>
      </c>
      <c r="AC363" s="510">
        <v>1.5454668700310066</v>
      </c>
      <c r="AD363" s="510">
        <v>1.5688928462130867</v>
      </c>
      <c r="AE363" s="510">
        <v>1.5925166857218234</v>
      </c>
      <c r="AF363" s="510">
        <v>1.6165494156330791</v>
      </c>
      <c r="AG363" s="510">
        <v>1.6410150111378004</v>
      </c>
      <c r="AH363" s="510">
        <v>1.6659375791760347</v>
      </c>
      <c r="AI363" s="510">
        <v>1.6914971776913006</v>
      </c>
      <c r="AJ363" s="510">
        <v>1.717798471505493</v>
      </c>
      <c r="AK363" s="510">
        <v>1.7449062148526964</v>
      </c>
      <c r="AL363" s="510">
        <v>1.7728561359305197</v>
      </c>
      <c r="AM363" s="510">
        <v>1.8016631115505684</v>
      </c>
      <c r="AN363" s="510">
        <v>1.8313270901407666</v>
      </c>
      <c r="AO363" s="510">
        <v>1.8618372131174596</v>
      </c>
      <c r="AP363" s="510">
        <v>1.8931746127843763</v>
      </c>
      <c r="AQ363" s="510">
        <v>1.9253142969092683</v>
      </c>
      <c r="AR363" s="510">
        <v>1.9582264354708458</v>
      </c>
      <c r="AS363" s="510">
        <v>1.9918772759908427</v>
      </c>
      <c r="AT363" s="510">
        <v>2.0262298405752461</v>
      </c>
      <c r="AU363" s="510">
        <v>2.0612445003573368</v>
      </c>
      <c r="AV363" s="510">
        <v>2.0968794772406145</v>
      </c>
      <c r="AW363" s="510">
        <v>2.1330912824685404</v>
      </c>
      <c r="AX363" s="510">
        <v>2.1698350588532924</v>
      </c>
      <c r="AY363" s="510">
        <v>2.2070647389286515</v>
      </c>
      <c r="AZ363" s="510">
        <v>2.2447328535018012</v>
      </c>
      <c r="BA363" s="510">
        <v>2.2827897125640138</v>
      </c>
      <c r="BB363" s="510">
        <v>2.3211815271089673</v>
      </c>
      <c r="BC363" s="510">
        <v>2.3598468576591682</v>
      </c>
      <c r="BD363" s="510">
        <v>2.398710614912722</v>
      </c>
      <c r="BE363" s="510">
        <v>2.4376748234801844</v>
      </c>
      <c r="BF363" s="510">
        <v>2.476605714310288</v>
      </c>
      <c r="BG363" s="510">
        <v>2.5153177384192675</v>
      </c>
      <c r="BH363" s="510">
        <v>2.5535570176552524</v>
      </c>
      <c r="BI363" s="510">
        <v>2.5523148155843143</v>
      </c>
      <c r="DR363" s="511"/>
    </row>
    <row r="364" spans="1:122" s="510" customFormat="1" ht="14.6">
      <c r="A364" s="510" t="s">
        <v>54</v>
      </c>
      <c r="B364" s="510">
        <v>1</v>
      </c>
      <c r="C364" s="510">
        <v>2.4060959346786284</v>
      </c>
      <c r="D364" s="510">
        <v>2.5357026629882706</v>
      </c>
      <c r="E364" s="510">
        <v>2.6165715553593092</v>
      </c>
      <c r="F364" s="510">
        <v>2.6529954933962454</v>
      </c>
      <c r="G364" s="510">
        <v>2.6584645823806401</v>
      </c>
      <c r="H364" s="510">
        <v>2.661326347841046</v>
      </c>
      <c r="I364" s="510">
        <v>2.6496465161194629</v>
      </c>
      <c r="J364" s="510">
        <v>2.6291636383698553</v>
      </c>
      <c r="K364" s="510">
        <v>2.5680454031232336</v>
      </c>
      <c r="L364" s="510">
        <v>2.4931465918757056</v>
      </c>
      <c r="M364" s="510">
        <v>2.5078136440298557</v>
      </c>
      <c r="N364" s="510">
        <v>2.4736414843023646</v>
      </c>
      <c r="O364" s="510">
        <v>2.4355639110431597</v>
      </c>
      <c r="P364" s="510">
        <v>2.3952910373433887</v>
      </c>
      <c r="Q364" s="510">
        <v>2.3539067038665951</v>
      </c>
      <c r="R364" s="510">
        <v>2.3120229536153758</v>
      </c>
      <c r="S364" s="510">
        <v>2.2699673861591894</v>
      </c>
      <c r="T364" s="510">
        <v>2.227892205001154</v>
      </c>
      <c r="U364" s="510">
        <v>2.1858424358054074</v>
      </c>
      <c r="V364" s="510">
        <v>2.1452091319099247</v>
      </c>
      <c r="W364" s="510">
        <v>2.1023410603563937</v>
      </c>
      <c r="X364" s="510">
        <v>2.0550998389515631</v>
      </c>
      <c r="Y364" s="510">
        <v>2.0036500075706267</v>
      </c>
      <c r="Z364" s="510">
        <v>1.9500584163979129</v>
      </c>
      <c r="AA364" s="510">
        <v>1.8953230478302292</v>
      </c>
      <c r="AB364" s="510">
        <v>1.8398182081202994</v>
      </c>
      <c r="AC364" s="510">
        <v>1.7835931923541373</v>
      </c>
      <c r="AD364" s="510">
        <v>1.727451804768857</v>
      </c>
      <c r="AE364" s="510">
        <v>1.6720160783360267</v>
      </c>
      <c r="AF364" s="510">
        <v>1.6182567344430558</v>
      </c>
      <c r="AG364" s="510">
        <v>1.5665670569918755</v>
      </c>
      <c r="AH364" s="510">
        <v>1.5166001306193737</v>
      </c>
      <c r="AI364" s="510">
        <v>1.4682091902820513</v>
      </c>
      <c r="AJ364" s="510">
        <v>1.4213152076824942</v>
      </c>
      <c r="AK364" s="510">
        <v>1.3757923938907637</v>
      </c>
      <c r="AL364" s="510">
        <v>1.3314945843317973</v>
      </c>
      <c r="AM364" s="510">
        <v>1.2882738817161334</v>
      </c>
      <c r="AN364" s="510">
        <v>1.2459911381987396</v>
      </c>
      <c r="AO364" s="510">
        <v>1.2045216040872986</v>
      </c>
      <c r="AP364" s="510">
        <v>1.1637577924299458</v>
      </c>
      <c r="AQ364" s="510">
        <v>1.1236107544381728</v>
      </c>
      <c r="AR364" s="510">
        <v>1.0840104659930321</v>
      </c>
      <c r="AS364" s="510">
        <v>1.0449057349059681</v>
      </c>
      <c r="AT364" s="510">
        <v>1.0062638638197035</v>
      </c>
      <c r="AU364" s="510">
        <v>0.96807019616401147</v>
      </c>
      <c r="AV364" s="510">
        <v>0.93032760519042146</v>
      </c>
      <c r="AW364" s="510">
        <v>0.89305594296755575</v>
      </c>
      <c r="AX364" s="510">
        <v>0.8562914377671873</v>
      </c>
      <c r="AY364" s="510">
        <v>0.82008600862085979</v>
      </c>
      <c r="AZ364" s="510">
        <v>0.78450645163098931</v>
      </c>
      <c r="BA364" s="510">
        <v>0.74963344296799472</v>
      </c>
      <c r="BB364" s="510">
        <v>0.71556030064297693</v>
      </c>
      <c r="BC364" s="510">
        <v>0.6823914579851178</v>
      </c>
      <c r="BD364" s="510">
        <v>0.65024063937437349</v>
      </c>
      <c r="BE364" s="510">
        <v>0.61922881294972965</v>
      </c>
      <c r="BF364" s="510">
        <v>0.58948214836349599</v>
      </c>
      <c r="BG364" s="510">
        <v>0.56113044227302622</v>
      </c>
      <c r="BH364" s="510">
        <v>0.53430676149778866</v>
      </c>
      <c r="BI364" s="510">
        <v>0.53404684289755378</v>
      </c>
      <c r="DR364" s="511"/>
    </row>
    <row r="365" spans="1:122" s="510" customFormat="1" ht="14.6">
      <c r="A365" s="510" t="s">
        <v>55</v>
      </c>
      <c r="B365" s="510">
        <v>1</v>
      </c>
      <c r="C365" s="510">
        <v>1.3377752997291634</v>
      </c>
      <c r="D365" s="510">
        <v>1.5759510775960159</v>
      </c>
      <c r="E365" s="510">
        <v>1.7956612491976556</v>
      </c>
      <c r="F365" s="510">
        <v>2.0086218790359478</v>
      </c>
      <c r="G365" s="510">
        <v>2.1987200634703039</v>
      </c>
      <c r="H365" s="510">
        <v>2.3633238965562815</v>
      </c>
      <c r="I365" s="510">
        <v>2.5100899183236529</v>
      </c>
      <c r="J365" s="510">
        <v>2.6397807109798617</v>
      </c>
      <c r="K365" s="510">
        <v>2.7561386269122101</v>
      </c>
      <c r="L365" s="510">
        <v>2.8646142946406128</v>
      </c>
      <c r="M365" s="510">
        <v>2.9727167391996487</v>
      </c>
      <c r="N365" s="510">
        <v>3.1038430964967199</v>
      </c>
      <c r="O365" s="510">
        <v>3.2142486712423914</v>
      </c>
      <c r="P365" s="510">
        <v>3.3118469354789219</v>
      </c>
      <c r="Q365" s="510">
        <v>3.4013114496485861</v>
      </c>
      <c r="R365" s="510">
        <v>3.4855061975186667</v>
      </c>
      <c r="S365" s="510">
        <v>3.5662708644007557</v>
      </c>
      <c r="T365" s="510">
        <v>3.6448536871320405</v>
      </c>
      <c r="U365" s="510">
        <v>3.7221550451138299</v>
      </c>
      <c r="V365" s="510">
        <v>3.7919768674372993</v>
      </c>
      <c r="W365" s="510">
        <v>3.8529035230481847</v>
      </c>
      <c r="X365" s="510">
        <v>3.9131371294030064</v>
      </c>
      <c r="Y365" s="510">
        <v>3.9694397457200035</v>
      </c>
      <c r="Z365" s="510">
        <v>4.0239793950691718</v>
      </c>
      <c r="AA365" s="510">
        <v>4.0781429780501606</v>
      </c>
      <c r="AB365" s="510">
        <v>4.1335944264535458</v>
      </c>
      <c r="AC365" s="510">
        <v>4.1917133642085247</v>
      </c>
      <c r="AD365" s="510">
        <v>4.2506611850876528</v>
      </c>
      <c r="AE365" s="510">
        <v>4.3097548899945863</v>
      </c>
      <c r="AF365" s="510">
        <v>4.3681894449448544</v>
      </c>
      <c r="AG365" s="510">
        <v>4.4254700310688797</v>
      </c>
      <c r="AH365" s="510">
        <v>4.481580324936691</v>
      </c>
      <c r="AI365" s="510">
        <v>4.5364935623672746</v>
      </c>
      <c r="AJ365" s="510">
        <v>4.5902018328290106</v>
      </c>
      <c r="AK365" s="510">
        <v>4.6427140576321335</v>
      </c>
      <c r="AL365" s="510">
        <v>4.6940399225608811</v>
      </c>
      <c r="AM365" s="510">
        <v>4.7441808024472643</v>
      </c>
      <c r="AN365" s="510">
        <v>4.7931249009092625</v>
      </c>
      <c r="AO365" s="510">
        <v>4.8408448371909234</v>
      </c>
      <c r="AP365" s="510">
        <v>4.8872967486077714</v>
      </c>
      <c r="AQ365" s="510">
        <v>4.9324204027865592</v>
      </c>
      <c r="AR365" s="510">
        <v>4.9761400242781608</v>
      </c>
      <c r="AS365" s="510">
        <v>5.0183656433227934</v>
      </c>
      <c r="AT365" s="510">
        <v>5.0589948239557128</v>
      </c>
      <c r="AU365" s="510">
        <v>5.0979146490416074</v>
      </c>
      <c r="AV365" s="510">
        <v>5.1350038407414864</v>
      </c>
      <c r="AW365" s="510">
        <v>5.1701348767418969</v>
      </c>
      <c r="AX365" s="510">
        <v>5.2031759189627085</v>
      </c>
      <c r="AY365" s="510">
        <v>5.2339922902833829</v>
      </c>
      <c r="AZ365" s="510">
        <v>5.2624470999443851</v>
      </c>
      <c r="BA365" s="510">
        <v>5.2884004150035313</v>
      </c>
      <c r="BB365" s="510">
        <v>5.3117061037997857</v>
      </c>
      <c r="BC365" s="510">
        <v>5.3322051798396011</v>
      </c>
      <c r="BD365" s="510">
        <v>5.3497142787487419</v>
      </c>
      <c r="BE365" s="510">
        <v>5.3640080758173543</v>
      </c>
      <c r="BF365" s="510">
        <v>5.3747954395417681</v>
      </c>
      <c r="BG365" s="510">
        <v>5.3816914519914301</v>
      </c>
      <c r="BH365" s="510">
        <v>5.3841913646919863</v>
      </c>
      <c r="BI365" s="510">
        <v>5.3815721736508992</v>
      </c>
      <c r="DR365" s="511"/>
    </row>
    <row r="366" spans="1:122" s="510" customFormat="1" ht="14.6">
      <c r="A366" s="510" t="s">
        <v>56</v>
      </c>
      <c r="B366" s="510">
        <v>1</v>
      </c>
      <c r="C366" s="510">
        <v>0.97437611027415039</v>
      </c>
      <c r="D366" s="510">
        <v>0.96417576702764873</v>
      </c>
      <c r="E366" s="510">
        <v>0.94241950956831599</v>
      </c>
      <c r="F366" s="510">
        <v>0.91871966784604908</v>
      </c>
      <c r="G366" s="510">
        <v>0.88703214140547071</v>
      </c>
      <c r="H366" s="510">
        <v>0.85186503203439345</v>
      </c>
      <c r="I366" s="510">
        <v>0.81750996108624474</v>
      </c>
      <c r="J366" s="510">
        <v>0.78476065948791862</v>
      </c>
      <c r="K366" s="510">
        <v>0.76470040966621955</v>
      </c>
      <c r="L366" s="510">
        <v>0.75012074314413835</v>
      </c>
      <c r="M366" s="510">
        <v>0.71808686580627867</v>
      </c>
      <c r="N366" s="510">
        <v>0.71230146983808151</v>
      </c>
      <c r="O366" s="510">
        <v>0.70142538148418654</v>
      </c>
      <c r="P366" s="510">
        <v>0.68923459397743525</v>
      </c>
      <c r="Q366" s="510">
        <v>0.67752491897169786</v>
      </c>
      <c r="R366" s="510">
        <v>0.66710969025292211</v>
      </c>
      <c r="S366" s="510">
        <v>0.65831828375930335</v>
      </c>
      <c r="T366" s="510">
        <v>0.65124638692416303</v>
      </c>
      <c r="U366" s="510">
        <v>0.64588176718638912</v>
      </c>
      <c r="V366" s="510">
        <v>0.64116069942125842</v>
      </c>
      <c r="W366" s="510">
        <v>0.63667193231218633</v>
      </c>
      <c r="X366" s="510">
        <v>0.63347993521382495</v>
      </c>
      <c r="Y366" s="510">
        <v>0.63100543298291389</v>
      </c>
      <c r="Z366" s="510">
        <v>0.62952712339597405</v>
      </c>
      <c r="AA366" s="510">
        <v>0.62916578532721879</v>
      </c>
      <c r="AB366" s="510">
        <v>0.62982068876087405</v>
      </c>
      <c r="AC366" s="510">
        <v>0.631778629906939</v>
      </c>
      <c r="AD366" s="510">
        <v>0.63456139961701885</v>
      </c>
      <c r="AE366" s="510">
        <v>0.63805883569112343</v>
      </c>
      <c r="AF366" s="510">
        <v>0.64209075540647298</v>
      </c>
      <c r="AG366" s="510">
        <v>0.64659880306131567</v>
      </c>
      <c r="AH366" s="510">
        <v>0.65163015161421267</v>
      </c>
      <c r="AI366" s="510">
        <v>0.65713867026201733</v>
      </c>
      <c r="AJ366" s="510">
        <v>0.66308844432327052</v>
      </c>
      <c r="AK366" s="510">
        <v>0.66945063181519571</v>
      </c>
      <c r="AL366" s="510">
        <v>0.67620000923056045</v>
      </c>
      <c r="AM366" s="510">
        <v>0.68331324388356751</v>
      </c>
      <c r="AN366" s="510">
        <v>0.69076800250204917</v>
      </c>
      <c r="AO366" s="510">
        <v>0.69854244996153725</v>
      </c>
      <c r="AP366" s="510">
        <v>0.7066149415104841</v>
      </c>
      <c r="AQ366" s="510">
        <v>0.71496382512568946</v>
      </c>
      <c r="AR366" s="510">
        <v>0.72356731929504958</v>
      </c>
      <c r="AS366" s="510">
        <v>0.73240345080437852</v>
      </c>
      <c r="AT366" s="510">
        <v>0.74145004340070897</v>
      </c>
      <c r="AU366" s="510">
        <v>0.75068474874764879</v>
      </c>
      <c r="AV366" s="510">
        <v>0.76008510862881629</v>
      </c>
      <c r="AW366" s="510">
        <v>0.76962863229648104</v>
      </c>
      <c r="AX366" s="510">
        <v>0.7792928641361565</v>
      </c>
      <c r="AY366" s="510">
        <v>0.78905540220568227</v>
      </c>
      <c r="AZ366" s="510">
        <v>0.79889380460667891</v>
      </c>
      <c r="BA366" s="510">
        <v>0.8087852848332826</v>
      </c>
      <c r="BB366" s="510">
        <v>0.81870604789507906</v>
      </c>
      <c r="BC366" s="510">
        <v>0.82863006102130365</v>
      </c>
      <c r="BD366" s="510">
        <v>0.8385270047731801</v>
      </c>
      <c r="BE366" s="510">
        <v>0.84835915517331995</v>
      </c>
      <c r="BF366" s="510">
        <v>0.85807708014884299</v>
      </c>
      <c r="BG366" s="510">
        <v>0.8676143932425564</v>
      </c>
      <c r="BH366" s="510">
        <v>0.87688246084503951</v>
      </c>
      <c r="BI366" s="510">
        <v>0.87645589304126625</v>
      </c>
      <c r="DR366" s="511"/>
    </row>
    <row r="367" spans="1:122" s="510" customFormat="1" ht="14.6">
      <c r="A367" s="510" t="s">
        <v>57</v>
      </c>
      <c r="B367" s="510">
        <v>1</v>
      </c>
      <c r="C367" s="510">
        <v>1.1129457373471265</v>
      </c>
      <c r="D367" s="510">
        <v>1.3396234579852531</v>
      </c>
      <c r="E367" s="510">
        <v>1.5631621537064813</v>
      </c>
      <c r="F367" s="510">
        <v>1.8082999666930517</v>
      </c>
      <c r="G367" s="510">
        <v>2.0320008328189778</v>
      </c>
      <c r="H367" s="510">
        <v>2.2098159581214243</v>
      </c>
      <c r="I367" s="510">
        <v>2.3705918985308609</v>
      </c>
      <c r="J367" s="510">
        <v>2.5140834314317098</v>
      </c>
      <c r="K367" s="510">
        <v>2.6863922128206386</v>
      </c>
      <c r="L367" s="510">
        <v>2.8455502582269414</v>
      </c>
      <c r="M367" s="510">
        <v>2.9827270299098809</v>
      </c>
      <c r="N367" s="510">
        <v>3.103752321992185</v>
      </c>
      <c r="O367" s="510">
        <v>3.2065369696669141</v>
      </c>
      <c r="P367" s="510">
        <v>3.2958275281885161</v>
      </c>
      <c r="Q367" s="510">
        <v>3.3746922041869243</v>
      </c>
      <c r="R367" s="510">
        <v>3.4452296424009021</v>
      </c>
      <c r="S367" s="510">
        <v>3.5089674785873197</v>
      </c>
      <c r="T367" s="510">
        <v>3.5670858839323776</v>
      </c>
      <c r="U367" s="510">
        <v>3.6205487643758367</v>
      </c>
      <c r="V367" s="510">
        <v>3.6631380583806026</v>
      </c>
      <c r="W367" s="510">
        <v>3.6935265046675307</v>
      </c>
      <c r="X367" s="510">
        <v>3.7033876863842621</v>
      </c>
      <c r="Y367" s="510">
        <v>3.7137565508530312</v>
      </c>
      <c r="Z367" s="510">
        <v>3.7236867793289461</v>
      </c>
      <c r="AA367" s="510">
        <v>3.7330165566407945</v>
      </c>
      <c r="AB367" s="510">
        <v>3.7456000354137862</v>
      </c>
      <c r="AC367" s="510">
        <v>3.7606373380957421</v>
      </c>
      <c r="AD367" s="510">
        <v>3.7782443937821202</v>
      </c>
      <c r="AE367" s="510">
        <v>3.7973708450191586</v>
      </c>
      <c r="AF367" s="510">
        <v>3.8169299558673226</v>
      </c>
      <c r="AG367" s="510">
        <v>3.836407191248429</v>
      </c>
      <c r="AH367" s="510">
        <v>3.8556316197701617</v>
      </c>
      <c r="AI367" s="510">
        <v>3.8742280812001524</v>
      </c>
      <c r="AJ367" s="510">
        <v>3.8920174203525493</v>
      </c>
      <c r="AK367" s="510">
        <v>3.9088976106612869</v>
      </c>
      <c r="AL367" s="510">
        <v>3.9248115095962501</v>
      </c>
      <c r="AM367" s="510">
        <v>3.9397261674540571</v>
      </c>
      <c r="AN367" s="510">
        <v>3.953619328598716</v>
      </c>
      <c r="AO367" s="510">
        <v>3.9664708457402567</v>
      </c>
      <c r="AP367" s="510">
        <v>3.9782574605050294</v>
      </c>
      <c r="AQ367" s="510">
        <v>3.9889498976249436</v>
      </c>
      <c r="AR367" s="510">
        <v>3.998511552913774</v>
      </c>
      <c r="AS367" s="510">
        <v>4.0068982768148862</v>
      </c>
      <c r="AT367" s="510">
        <v>4.0140589008487702</v>
      </c>
      <c r="AU367" s="510">
        <v>4.0199362472985083</v>
      </c>
      <c r="AV367" s="510">
        <v>4.0244684174215708</v>
      </c>
      <c r="AW367" s="510">
        <v>4.0275901774715859</v>
      </c>
      <c r="AX367" s="510">
        <v>4.0292342556207945</v>
      </c>
      <c r="AY367" s="510">
        <v>4.0293323217881252</v>
      </c>
      <c r="AZ367" s="510">
        <v>4.0278153380137667</v>
      </c>
      <c r="BA367" s="510">
        <v>4.0246128318845074</v>
      </c>
      <c r="BB367" s="510">
        <v>4.0196504632827272</v>
      </c>
      <c r="BC367" s="510">
        <v>4.0128450598304237</v>
      </c>
      <c r="BD367" s="510">
        <v>4.0040961850571355</v>
      </c>
      <c r="BE367" s="510">
        <v>3.9932734708488535</v>
      </c>
      <c r="BF367" s="510">
        <v>3.9801997046855582</v>
      </c>
      <c r="BG367" s="510">
        <v>3.9646313760181049</v>
      </c>
      <c r="BH367" s="510">
        <v>3.9462411949457734</v>
      </c>
      <c r="BI367" s="510">
        <v>3.9443215084257974</v>
      </c>
      <c r="DR367" s="511"/>
    </row>
    <row r="368" spans="1:122" s="510" customFormat="1" ht="14.6">
      <c r="A368" s="510" t="s">
        <v>58</v>
      </c>
      <c r="B368" s="510">
        <v>1</v>
      </c>
      <c r="C368" s="510">
        <v>0.99483707836846313</v>
      </c>
      <c r="D368" s="510">
        <v>1.0279462657731304</v>
      </c>
      <c r="E368" s="510">
        <v>1.0497525428344607</v>
      </c>
      <c r="F368" s="510">
        <v>1.0585365496262442</v>
      </c>
      <c r="G368" s="510">
        <v>1.0563507670841847</v>
      </c>
      <c r="H368" s="510">
        <v>1.0500566894815164</v>
      </c>
      <c r="I368" s="510">
        <v>1.0400325661667342</v>
      </c>
      <c r="J368" s="510">
        <v>1.027606911492454</v>
      </c>
      <c r="K368" s="510">
        <v>1.014060831249479</v>
      </c>
      <c r="L368" s="510">
        <v>1.0050405656009076</v>
      </c>
      <c r="M368" s="510">
        <v>0.9855143399209928</v>
      </c>
      <c r="N368" s="510">
        <v>0.99681836692011927</v>
      </c>
      <c r="O368" s="510">
        <v>1.0001046134854217</v>
      </c>
      <c r="P368" s="510">
        <v>1.0002361761514176</v>
      </c>
      <c r="Q368" s="510">
        <v>0.999714623219917</v>
      </c>
      <c r="R368" s="510">
        <v>0.99981664461518238</v>
      </c>
      <c r="S368" s="510">
        <v>1.0011862663237132</v>
      </c>
      <c r="T368" s="510">
        <v>1.0041415785166972</v>
      </c>
      <c r="U368" s="510">
        <v>1.0088345053039098</v>
      </c>
      <c r="V368" s="510">
        <v>1.0141464297433331</v>
      </c>
      <c r="W368" s="510">
        <v>1.0193683197901979</v>
      </c>
      <c r="X368" s="510">
        <v>1.0258053753150365</v>
      </c>
      <c r="Y368" s="510">
        <v>1.0327288934138676</v>
      </c>
      <c r="Z368" s="510">
        <v>1.0407318856241727</v>
      </c>
      <c r="AA368" s="510">
        <v>1.050090190563765</v>
      </c>
      <c r="AB368" s="510">
        <v>1.0604621348537338</v>
      </c>
      <c r="AC368" s="510">
        <v>1.0713863963034178</v>
      </c>
      <c r="AD368" s="510">
        <v>1.0826524454002004</v>
      </c>
      <c r="AE368" s="510">
        <v>1.0943287419454446</v>
      </c>
      <c r="AF368" s="510">
        <v>1.1066551553688626</v>
      </c>
      <c r="AG368" s="510">
        <v>1.1195365103928747</v>
      </c>
      <c r="AH368" s="510">
        <v>1.1327574976143069</v>
      </c>
      <c r="AI368" s="510">
        <v>1.1464566737656854</v>
      </c>
      <c r="AJ368" s="510">
        <v>1.1607037884916414</v>
      </c>
      <c r="AK368" s="510">
        <v>1.1755324364131396</v>
      </c>
      <c r="AL368" s="510">
        <v>1.1909525959356428</v>
      </c>
      <c r="AM368" s="510">
        <v>1.2069587801010662</v>
      </c>
      <c r="AN368" s="510">
        <v>1.2235353214041578</v>
      </c>
      <c r="AO368" s="510">
        <v>1.2406597451613921</v>
      </c>
      <c r="AP368" s="510">
        <v>1.2583049001149396</v>
      </c>
      <c r="AQ368" s="510">
        <v>1.2764403039522667</v>
      </c>
      <c r="AR368" s="510">
        <v>1.295033009016072</v>
      </c>
      <c r="AS368" s="510">
        <v>1.3140481865892628</v>
      </c>
      <c r="AT368" s="510">
        <v>1.3334495544559382</v>
      </c>
      <c r="AU368" s="510">
        <v>1.3531997215198761</v>
      </c>
      <c r="AV368" s="510">
        <v>1.373260486613914</v>
      </c>
      <c r="AW368" s="510">
        <v>1.3935930991227665</v>
      </c>
      <c r="AX368" s="510">
        <v>1.414158460034572</v>
      </c>
      <c r="AY368" s="510">
        <v>1.4349172066046678</v>
      </c>
      <c r="AZ368" s="510">
        <v>1.4558295744223702</v>
      </c>
      <c r="BA368" s="510">
        <v>1.4768548600994837</v>
      </c>
      <c r="BB368" s="510">
        <v>1.4979502125986701</v>
      </c>
      <c r="BC368" s="510">
        <v>1.5190683695582512</v>
      </c>
      <c r="BD368" s="510">
        <v>1.5401538606566492</v>
      </c>
      <c r="BE368" s="510">
        <v>1.561137202065322</v>
      </c>
      <c r="BF368" s="510">
        <v>1.5819268446499246</v>
      </c>
      <c r="BG368" s="510">
        <v>1.6023993008759938</v>
      </c>
      <c r="BH368" s="510">
        <v>1.6223890917220429</v>
      </c>
      <c r="BI368" s="510">
        <v>1.6215998651351016</v>
      </c>
      <c r="DR368" s="511"/>
    </row>
    <row r="369" spans="1:122" s="510" customFormat="1" ht="14.6">
      <c r="A369" s="510" t="s">
        <v>114</v>
      </c>
      <c r="B369" s="510">
        <v>1</v>
      </c>
      <c r="C369" s="510">
        <v>0.795320063483824</v>
      </c>
      <c r="D369" s="510">
        <v>0.70840624245348149</v>
      </c>
      <c r="E369" s="510">
        <v>0.63231265688742533</v>
      </c>
      <c r="F369" s="510">
        <v>0.56432283162813401</v>
      </c>
      <c r="G369" s="510">
        <v>0.50653557032307595</v>
      </c>
      <c r="H369" s="510">
        <v>0.45701758000804887</v>
      </c>
      <c r="I369" s="510">
        <v>0.41461926959542617</v>
      </c>
      <c r="J369" s="510">
        <v>0.37843850766571496</v>
      </c>
      <c r="K369" s="510">
        <v>0.34440795539974695</v>
      </c>
      <c r="L369" s="510">
        <v>0.3165453662759441</v>
      </c>
      <c r="M369" s="510">
        <v>0.29192795228264784</v>
      </c>
      <c r="N369" s="510">
        <v>0.27939313509815278</v>
      </c>
      <c r="O369" s="510">
        <v>0.26606269593333171</v>
      </c>
      <c r="P369" s="510">
        <v>0.25341037514211728</v>
      </c>
      <c r="Q369" s="510">
        <v>0.24198070546604991</v>
      </c>
      <c r="R369" s="510">
        <v>0.23190598094958456</v>
      </c>
      <c r="S369" s="510">
        <v>0.22314222999552633</v>
      </c>
      <c r="T369" s="510">
        <v>0.21557846157954191</v>
      </c>
      <c r="U369" s="510">
        <v>0.20908613863971526</v>
      </c>
      <c r="V369" s="510">
        <v>0.20387497205374289</v>
      </c>
      <c r="W369" s="510">
        <v>0.19940534779005215</v>
      </c>
      <c r="X369" s="510">
        <v>0.19515441292969898</v>
      </c>
      <c r="Y369" s="510">
        <v>0.19111934991606339</v>
      </c>
      <c r="Z369" s="510">
        <v>0.18745819011253481</v>
      </c>
      <c r="AA369" s="510">
        <v>0.18422173581395962</v>
      </c>
      <c r="AB369" s="510">
        <v>0.18138273762254342</v>
      </c>
      <c r="AC369" s="510">
        <v>0.17890100283891588</v>
      </c>
      <c r="AD369" s="510">
        <v>0.17671641450058909</v>
      </c>
      <c r="AE369" s="510">
        <v>0.17480758256383316</v>
      </c>
      <c r="AF369" s="510">
        <v>0.17318241014637781</v>
      </c>
      <c r="AG369" s="510">
        <v>0.17181006308565416</v>
      </c>
      <c r="AH369" s="510">
        <v>0.1706362431490186</v>
      </c>
      <c r="AI369" s="510">
        <v>0.16964818793928546</v>
      </c>
      <c r="AJ369" s="510">
        <v>0.16883225749806449</v>
      </c>
      <c r="AK369" s="510">
        <v>0.16817275632050557</v>
      </c>
      <c r="AL369" s="510">
        <v>0.16765333488180542</v>
      </c>
      <c r="AM369" s="510">
        <v>0.1672577999169729</v>
      </c>
      <c r="AN369" s="510">
        <v>0.1669705398090614</v>
      </c>
      <c r="AO369" s="510">
        <v>0.16677672151737424</v>
      </c>
      <c r="AP369" s="510">
        <v>0.16666235728683529</v>
      </c>
      <c r="AQ369" s="510">
        <v>0.16661430169621913</v>
      </c>
      <c r="AR369" s="510">
        <v>0.16662021551849482</v>
      </c>
      <c r="AS369" s="510">
        <v>0.16666851762540213</v>
      </c>
      <c r="AT369" s="510">
        <v>0.16674833656914076</v>
      </c>
      <c r="AU369" s="510">
        <v>0.16684946737607126</v>
      </c>
      <c r="AV369" s="510">
        <v>0.16696233504509897</v>
      </c>
      <c r="AW369" s="510">
        <v>0.16707796322736324</v>
      </c>
      <c r="AX369" s="510">
        <v>0.16718794375402632</v>
      </c>
      <c r="AY369" s="510">
        <v>0.16728439932991657</v>
      </c>
      <c r="AZ369" s="510">
        <v>0.16735992710990816</v>
      </c>
      <c r="BA369" s="510">
        <v>0.16740750445525951</v>
      </c>
      <c r="BB369" s="510">
        <v>0.16742032988649619</v>
      </c>
      <c r="BC369" s="510">
        <v>0.16739156338460928</v>
      </c>
      <c r="BD369" s="510">
        <v>0.1673139246497729</v>
      </c>
      <c r="BE369" s="510">
        <v>0.16717911386901693</v>
      </c>
      <c r="BF369" s="510">
        <v>0.16697705028985144</v>
      </c>
      <c r="BG369" s="510">
        <v>0.16669499533607601</v>
      </c>
      <c r="BH369" s="510">
        <v>0.16631674620607881</v>
      </c>
      <c r="BI369" s="510">
        <v>0.16623583984481863</v>
      </c>
      <c r="DR369" s="511"/>
    </row>
    <row r="370" spans="1:122" s="510" customFormat="1" ht="14.6">
      <c r="A370" s="510" t="s">
        <v>224</v>
      </c>
      <c r="B370" s="510">
        <v>1</v>
      </c>
      <c r="C370" s="510">
        <v>0.90372264719375373</v>
      </c>
      <c r="D370" s="510">
        <v>1.0830157822625215</v>
      </c>
      <c r="E370" s="510">
        <v>1.2616856905611531</v>
      </c>
      <c r="F370" s="510">
        <v>1.4412587232259273</v>
      </c>
      <c r="G370" s="510">
        <v>1.6065716752843129</v>
      </c>
      <c r="H370" s="510">
        <v>1.7528408901608628</v>
      </c>
      <c r="I370" s="510">
        <v>1.8869433813509318</v>
      </c>
      <c r="J370" s="510">
        <v>2.0086042824987151</v>
      </c>
      <c r="K370" s="510">
        <v>2.1291353493123335</v>
      </c>
      <c r="L370" s="510">
        <v>2.2334144108242588</v>
      </c>
      <c r="M370" s="510">
        <v>2.3804995748030624</v>
      </c>
      <c r="N370" s="510">
        <v>2.4772240576344946</v>
      </c>
      <c r="O370" s="510">
        <v>2.5658728039592202</v>
      </c>
      <c r="P370" s="510">
        <v>2.6471255834922238</v>
      </c>
      <c r="Q370" s="510">
        <v>2.7214863609766686</v>
      </c>
      <c r="R370" s="510">
        <v>2.7893008643942259</v>
      </c>
      <c r="S370" s="510">
        <v>2.8507738130324976</v>
      </c>
      <c r="T370" s="510">
        <v>2.9059863050482981</v>
      </c>
      <c r="U370" s="510">
        <v>2.9549158952147003</v>
      </c>
      <c r="V370" s="510">
        <v>2.9926201836784876</v>
      </c>
      <c r="W370" s="510">
        <v>3.0170195008937157</v>
      </c>
      <c r="X370" s="510">
        <v>3.0331117005097363</v>
      </c>
      <c r="Y370" s="510">
        <v>3.0381372745862807</v>
      </c>
      <c r="Z370" s="510">
        <v>3.0334209299997421</v>
      </c>
      <c r="AA370" s="510">
        <v>3.0195945872267833</v>
      </c>
      <c r="AB370" s="510">
        <v>2.9958052724037918</v>
      </c>
      <c r="AC370" s="510">
        <v>2.9671411178497502</v>
      </c>
      <c r="AD370" s="510">
        <v>2.9310875802377629</v>
      </c>
      <c r="AE370" s="510">
        <v>2.8880747322472016</v>
      </c>
      <c r="AF370" s="510">
        <v>2.8383965626025325</v>
      </c>
      <c r="AG370" s="510">
        <v>2.7828718603856455</v>
      </c>
      <c r="AH370" s="510">
        <v>2.7224449961805517</v>
      </c>
      <c r="AI370" s="510">
        <v>2.6574225998324938</v>
      </c>
      <c r="AJ370" s="510">
        <v>2.5881645599865708</v>
      </c>
      <c r="AK370" s="510">
        <v>2.5149933452771416</v>
      </c>
      <c r="AL370" s="510">
        <v>2.4381970590682451</v>
      </c>
      <c r="AM370" s="510">
        <v>2.3580390393919282</v>
      </c>
      <c r="AN370" s="510">
        <v>2.2747686648188656</v>
      </c>
      <c r="AO370" s="510">
        <v>2.1886318255357655</v>
      </c>
      <c r="AP370" s="510">
        <v>2.0998805338276032</v>
      </c>
      <c r="AQ370" s="510">
        <v>2.0087816110714232</v>
      </c>
      <c r="AR370" s="510">
        <v>1.9156245977053834</v>
      </c>
      <c r="AS370" s="510">
        <v>1.8207291173534152</v>
      </c>
      <c r="AT370" s="510">
        <v>1.7244519450588824</v>
      </c>
      <c r="AU370" s="510">
        <v>1.6271940048150384</v>
      </c>
      <c r="AV370" s="510">
        <v>1.5294074563543931</v>
      </c>
      <c r="AW370" s="510">
        <v>1.4316029190006538</v>
      </c>
      <c r="AX370" s="510">
        <v>1.3343567133435359</v>
      </c>
      <c r="AY370" s="510">
        <v>1.2383177803273977</v>
      </c>
      <c r="AZ370" s="510">
        <v>1.1442136868891013</v>
      </c>
      <c r="BA370" s="510">
        <v>1.0528549192260441</v>
      </c>
      <c r="BB370" s="510">
        <v>0.96513664807365374</v>
      </c>
      <c r="BC370" s="510">
        <v>0.88203758564427681</v>
      </c>
      <c r="BD370" s="510">
        <v>0.80461684269892941</v>
      </c>
      <c r="BE370" s="510">
        <v>0.73401239150702025</v>
      </c>
      <c r="BF370" s="510">
        <v>0.67144954996924211</v>
      </c>
      <c r="BG370" s="510">
        <v>0.61827570081001493</v>
      </c>
      <c r="BH370" s="510">
        <v>0.57604948900815112</v>
      </c>
      <c r="BI370" s="510">
        <v>0.57576926426154806</v>
      </c>
      <c r="DR370" s="511"/>
    </row>
    <row r="374" spans="1:122" s="150" customFormat="1">
      <c r="A374" s="176" t="s">
        <v>1077</v>
      </c>
      <c r="B374" s="154">
        <f>+B37</f>
        <v>2015</v>
      </c>
      <c r="C374" s="154">
        <f t="shared" ref="C374:AF374" si="118">+C37</f>
        <v>2025</v>
      </c>
      <c r="D374" s="154">
        <f t="shared" si="118"/>
        <v>2035</v>
      </c>
      <c r="E374" s="154">
        <f t="shared" si="118"/>
        <v>2045</v>
      </c>
      <c r="F374" s="154">
        <f t="shared" si="118"/>
        <v>2055</v>
      </c>
      <c r="G374" s="154">
        <f t="shared" si="118"/>
        <v>2065</v>
      </c>
      <c r="H374" s="154">
        <f t="shared" si="118"/>
        <v>2075</v>
      </c>
      <c r="I374" s="154">
        <f t="shared" si="118"/>
        <v>2085</v>
      </c>
      <c r="J374" s="154">
        <f t="shared" si="118"/>
        <v>2095</v>
      </c>
      <c r="K374" s="154">
        <f t="shared" si="118"/>
        <v>2105</v>
      </c>
      <c r="L374" s="154">
        <f t="shared" si="118"/>
        <v>2115</v>
      </c>
      <c r="M374" s="154">
        <f t="shared" si="118"/>
        <v>2125</v>
      </c>
      <c r="N374" s="154">
        <f t="shared" si="118"/>
        <v>2135</v>
      </c>
      <c r="O374" s="154">
        <f t="shared" si="118"/>
        <v>2145</v>
      </c>
      <c r="P374" s="154">
        <f t="shared" si="118"/>
        <v>2155</v>
      </c>
      <c r="Q374" s="154">
        <f t="shared" si="118"/>
        <v>2165</v>
      </c>
      <c r="R374" s="154">
        <f t="shared" si="118"/>
        <v>2175</v>
      </c>
      <c r="S374" s="154">
        <f t="shared" si="118"/>
        <v>2185</v>
      </c>
      <c r="T374" s="154">
        <f t="shared" si="118"/>
        <v>2195</v>
      </c>
      <c r="U374" s="154">
        <f t="shared" si="118"/>
        <v>2205</v>
      </c>
      <c r="V374" s="154">
        <f t="shared" si="118"/>
        <v>2215</v>
      </c>
      <c r="W374" s="154">
        <f t="shared" si="118"/>
        <v>2225</v>
      </c>
      <c r="X374" s="154">
        <f t="shared" si="118"/>
        <v>2235</v>
      </c>
      <c r="Y374" s="154">
        <f t="shared" si="118"/>
        <v>2245</v>
      </c>
      <c r="Z374" s="154">
        <f t="shared" si="118"/>
        <v>2255</v>
      </c>
      <c r="AA374" s="154">
        <f t="shared" si="118"/>
        <v>2265</v>
      </c>
      <c r="AB374" s="154">
        <f t="shared" si="118"/>
        <v>2275</v>
      </c>
      <c r="AC374" s="154">
        <f t="shared" si="118"/>
        <v>2285</v>
      </c>
      <c r="AD374" s="154">
        <f t="shared" si="118"/>
        <v>2295</v>
      </c>
      <c r="AE374" s="154">
        <f t="shared" si="118"/>
        <v>2305</v>
      </c>
      <c r="AF374" s="154">
        <f t="shared" si="118"/>
        <v>0</v>
      </c>
    </row>
    <row r="375" spans="1:122" s="538" customFormat="1">
      <c r="A375" s="538" t="s">
        <v>104</v>
      </c>
      <c r="B375" s="538">
        <v>9.3279313555020352E-3</v>
      </c>
      <c r="C375" s="538">
        <v>7.6456914107725076E-3</v>
      </c>
      <c r="D375" s="538">
        <v>5.7596483440908825E-3</v>
      </c>
      <c r="E375" s="538">
        <v>4.3177913415189213E-3</v>
      </c>
      <c r="F375" s="538">
        <v>2.4627299464364846E-3</v>
      </c>
      <c r="G375" s="538">
        <v>1.3456354717457325E-3</v>
      </c>
      <c r="H375" s="538">
        <v>1.3456354717457325E-3</v>
      </c>
      <c r="I375" s="538">
        <v>1.3456354717457325E-3</v>
      </c>
      <c r="J375" s="538">
        <v>1.3456354717457325E-3</v>
      </c>
      <c r="K375" s="538">
        <v>1.0349976295224235E-3</v>
      </c>
      <c r="L375" s="538">
        <v>7.2435978729911473E-4</v>
      </c>
      <c r="M375" s="538">
        <v>7.2435978729911473E-4</v>
      </c>
      <c r="N375" s="538">
        <v>7.2435978729911473E-4</v>
      </c>
      <c r="O375" s="538">
        <v>7.2435978729911473E-4</v>
      </c>
      <c r="P375" s="538">
        <v>7.2435978729911473E-4</v>
      </c>
      <c r="Q375" s="538">
        <v>7.2435978729911473E-4</v>
      </c>
      <c r="R375" s="538">
        <v>7.2435978729911473E-4</v>
      </c>
      <c r="S375" s="538">
        <v>7.2435978729911473E-4</v>
      </c>
      <c r="T375" s="538">
        <v>7.2435978729911473E-4</v>
      </c>
      <c r="U375" s="538">
        <v>6.0103040758818316E-4</v>
      </c>
      <c r="V375" s="538">
        <v>4.7770102787725164E-4</v>
      </c>
      <c r="W375" s="538">
        <v>4.7770102787725164E-4</v>
      </c>
      <c r="X375" s="538">
        <v>4.7770102787725164E-4</v>
      </c>
      <c r="Y375" s="538">
        <v>4.7770102787725164E-4</v>
      </c>
      <c r="Z375" s="538">
        <v>4.7770102787725164E-4</v>
      </c>
      <c r="AA375" s="538">
        <v>4.7770102787725164E-4</v>
      </c>
      <c r="AB375" s="538">
        <v>4.7770102787725164E-4</v>
      </c>
      <c r="AC375" s="538">
        <v>4.7770102787725164E-4</v>
      </c>
      <c r="AD375" s="538">
        <v>4.7770102787725164E-4</v>
      </c>
      <c r="AE375" s="538">
        <v>2.3885051393862582E-4</v>
      </c>
    </row>
    <row r="376" spans="1:122" s="538" customFormat="1">
      <c r="A376" s="538" t="s">
        <v>31</v>
      </c>
      <c r="B376" s="538">
        <v>4.345714857604566E-3</v>
      </c>
      <c r="C376" s="538">
        <v>2.3580395709591803E-3</v>
      </c>
      <c r="D376" s="538">
        <v>9.6646885779169776E-4</v>
      </c>
      <c r="E376" s="538">
        <v>-1.0403662089125842E-6</v>
      </c>
      <c r="F376" s="538">
        <v>-1.5505729685358206E-3</v>
      </c>
      <c r="G376" s="538">
        <v>-2.3819981331415466E-3</v>
      </c>
      <c r="H376" s="538">
        <v>-2.3819981331415466E-3</v>
      </c>
      <c r="I376" s="538">
        <v>-2.3819981331415466E-3</v>
      </c>
      <c r="J376" s="538">
        <v>-2.3819981331415466E-3</v>
      </c>
      <c r="K376" s="538">
        <v>-9.7103792999540871E-4</v>
      </c>
      <c r="L376" s="538">
        <v>4.3992227315072885E-4</v>
      </c>
      <c r="M376" s="538">
        <v>4.3992227315072885E-4</v>
      </c>
      <c r="N376" s="538">
        <v>4.3992227315072885E-4</v>
      </c>
      <c r="O376" s="538">
        <v>4.3992227315072885E-4</v>
      </c>
      <c r="P376" s="538">
        <v>4.3992227315072885E-4</v>
      </c>
      <c r="Q376" s="538">
        <v>4.3992227315072885E-4</v>
      </c>
      <c r="R376" s="538">
        <v>4.3992227315072885E-4</v>
      </c>
      <c r="S376" s="538">
        <v>4.3992227315072885E-4</v>
      </c>
      <c r="T376" s="538">
        <v>4.3992227315072885E-4</v>
      </c>
      <c r="U376" s="538">
        <v>5.3392836847632999E-4</v>
      </c>
      <c r="V376" s="538">
        <v>6.2793446380193113E-4</v>
      </c>
      <c r="W376" s="538">
        <v>6.2793446380193113E-4</v>
      </c>
      <c r="X376" s="538">
        <v>6.2793446380193113E-4</v>
      </c>
      <c r="Y376" s="538">
        <v>6.2793446380193113E-4</v>
      </c>
      <c r="Z376" s="538">
        <v>6.2793446380193113E-4</v>
      </c>
      <c r="AA376" s="538">
        <v>6.2793446380193113E-4</v>
      </c>
      <c r="AB376" s="538">
        <v>6.2793446380193113E-4</v>
      </c>
      <c r="AC376" s="538">
        <v>6.2793446380193113E-4</v>
      </c>
      <c r="AD376" s="538">
        <v>6.2793446380193113E-4</v>
      </c>
      <c r="AE376" s="538">
        <v>3.1396723190096556E-4</v>
      </c>
    </row>
    <row r="377" spans="1:122" s="538" customFormat="1">
      <c r="A377" s="538" t="s">
        <v>51</v>
      </c>
      <c r="B377" s="538">
        <v>-1.3094485000426947E-3</v>
      </c>
      <c r="C377" s="538">
        <v>-4.054346277486051E-3</v>
      </c>
      <c r="D377" s="538">
        <v>-6.0224740689090502E-3</v>
      </c>
      <c r="E377" s="538">
        <v>-7.2870345305459036E-3</v>
      </c>
      <c r="F377" s="538">
        <v>-5.9300060291662213E-3</v>
      </c>
      <c r="G377" s="538">
        <v>-3.9881769488259652E-3</v>
      </c>
      <c r="H377" s="538">
        <v>-3.9881769488259652E-3</v>
      </c>
      <c r="I377" s="538">
        <v>-3.9881769488259652E-3</v>
      </c>
      <c r="J377" s="538">
        <v>-3.9881769488259652E-3</v>
      </c>
      <c r="K377" s="538">
        <v>-1.7413351781274886E-3</v>
      </c>
      <c r="L377" s="538">
        <v>5.0550659257098812E-4</v>
      </c>
      <c r="M377" s="538">
        <v>5.0550659257098812E-4</v>
      </c>
      <c r="N377" s="538">
        <v>5.0550659257098812E-4</v>
      </c>
      <c r="O377" s="538">
        <v>5.0550659257098812E-4</v>
      </c>
      <c r="P377" s="538">
        <v>5.0550659257098812E-4</v>
      </c>
      <c r="Q377" s="538">
        <v>5.0550659257098812E-4</v>
      </c>
      <c r="R377" s="538">
        <v>5.0550659257098812E-4</v>
      </c>
      <c r="S377" s="538">
        <v>5.0550659257098812E-4</v>
      </c>
      <c r="T377" s="538">
        <v>5.0550659257098812E-4</v>
      </c>
      <c r="U377" s="538">
        <v>5.6115662277203603E-4</v>
      </c>
      <c r="V377" s="538">
        <v>6.1680665297308393E-4</v>
      </c>
      <c r="W377" s="538">
        <v>6.1680665297308393E-4</v>
      </c>
      <c r="X377" s="538">
        <v>6.1680665297308393E-4</v>
      </c>
      <c r="Y377" s="538">
        <v>6.1680665297308393E-4</v>
      </c>
      <c r="Z377" s="538">
        <v>6.1680665297308393E-4</v>
      </c>
      <c r="AA377" s="538">
        <v>6.1680665297308393E-4</v>
      </c>
      <c r="AB377" s="538">
        <v>6.1680665297308393E-4</v>
      </c>
      <c r="AC377" s="538">
        <v>6.1680665297308393E-4</v>
      </c>
      <c r="AD377" s="538">
        <v>6.1680665297308393E-4</v>
      </c>
      <c r="AE377" s="538">
        <v>3.0840332648654197E-4</v>
      </c>
    </row>
    <row r="378" spans="1:122" s="538" customFormat="1">
      <c r="A378" s="538" t="s">
        <v>52</v>
      </c>
      <c r="B378" s="538">
        <v>-3.6902246209143319E-3</v>
      </c>
      <c r="C378" s="538">
        <v>-4.1718339820915069E-3</v>
      </c>
      <c r="D378" s="538">
        <v>-5.4007194778846034E-3</v>
      </c>
      <c r="E378" s="538">
        <v>-5.145827095432578E-3</v>
      </c>
      <c r="F378" s="538">
        <v>-4.9860705512785961E-3</v>
      </c>
      <c r="G378" s="538">
        <v>-4.8680140960981923E-3</v>
      </c>
      <c r="H378" s="538">
        <v>-4.8680140960981923E-3</v>
      </c>
      <c r="I378" s="538">
        <v>-4.8680140960981923E-3</v>
      </c>
      <c r="J378" s="538">
        <v>-4.8680140960981923E-3</v>
      </c>
      <c r="K378" s="538">
        <v>-2.0003461034451284E-3</v>
      </c>
      <c r="L378" s="538">
        <v>8.6732188920793569E-4</v>
      </c>
      <c r="M378" s="538">
        <v>8.6732188920793569E-4</v>
      </c>
      <c r="N378" s="538">
        <v>8.6732188920793569E-4</v>
      </c>
      <c r="O378" s="538">
        <v>8.6732188920793569E-4</v>
      </c>
      <c r="P378" s="538">
        <v>8.6732188920793569E-4</v>
      </c>
      <c r="Q378" s="538">
        <v>8.6732188920793569E-4</v>
      </c>
      <c r="R378" s="538">
        <v>8.6732188920793569E-4</v>
      </c>
      <c r="S378" s="538">
        <v>8.6732188920793569E-4</v>
      </c>
      <c r="T378" s="538">
        <v>8.6732188920793569E-4</v>
      </c>
      <c r="U378" s="538">
        <v>7.0860637129338837E-4</v>
      </c>
      <c r="V378" s="538">
        <v>5.4989085337884094E-4</v>
      </c>
      <c r="W378" s="538">
        <v>5.4989085337884094E-4</v>
      </c>
      <c r="X378" s="538">
        <v>5.4989085337884094E-4</v>
      </c>
      <c r="Y378" s="538">
        <v>5.4989085337884094E-4</v>
      </c>
      <c r="Z378" s="538">
        <v>5.4989085337884094E-4</v>
      </c>
      <c r="AA378" s="538">
        <v>5.4989085337884094E-4</v>
      </c>
      <c r="AB378" s="538">
        <v>5.4989085337884094E-4</v>
      </c>
      <c r="AC378" s="538">
        <v>5.4989085337884094E-4</v>
      </c>
      <c r="AD378" s="538">
        <v>5.4989085337884094E-4</v>
      </c>
      <c r="AE378" s="538">
        <v>2.7494542668942047E-4</v>
      </c>
    </row>
    <row r="379" spans="1:122" s="538" customFormat="1">
      <c r="A379" s="538" t="s">
        <v>254</v>
      </c>
      <c r="B379" s="538">
        <v>1.1403127329362235E-3</v>
      </c>
      <c r="C379" s="538">
        <v>9.4506994247554551E-4</v>
      </c>
      <c r="D379" s="538">
        <v>-9.0942424029197689E-4</v>
      </c>
      <c r="E379" s="538">
        <v>-1.8225700651584489E-3</v>
      </c>
      <c r="F379" s="538">
        <v>-2.9607996654239951E-3</v>
      </c>
      <c r="G379" s="538">
        <v>-3.2973624479236859E-3</v>
      </c>
      <c r="H379" s="538">
        <v>-3.2973624479236859E-3</v>
      </c>
      <c r="I379" s="538">
        <v>-3.2973624479236859E-3</v>
      </c>
      <c r="J379" s="538">
        <v>-3.2973624479236859E-3</v>
      </c>
      <c r="K379" s="538">
        <v>-1.6486397604340622E-3</v>
      </c>
      <c r="L379" s="538">
        <v>8.2927055561628782E-8</v>
      </c>
      <c r="M379" s="538">
        <v>8.2927055561628782E-8</v>
      </c>
      <c r="N379" s="538">
        <v>8.2927055561628782E-8</v>
      </c>
      <c r="O379" s="538">
        <v>8.2927055561628782E-8</v>
      </c>
      <c r="P379" s="538">
        <v>8.2927055561628782E-8</v>
      </c>
      <c r="Q379" s="538">
        <v>8.2927055561628782E-8</v>
      </c>
      <c r="R379" s="538">
        <v>8.2927055561628782E-8</v>
      </c>
      <c r="S379" s="538">
        <v>8.2927055561628782E-8</v>
      </c>
      <c r="T379" s="538">
        <v>8.2927055561628782E-8</v>
      </c>
      <c r="U379" s="538">
        <v>2.6716978256804448E-4</v>
      </c>
      <c r="V379" s="538">
        <v>5.3425663808052731E-4</v>
      </c>
      <c r="W379" s="538">
        <v>5.3425663808052731E-4</v>
      </c>
      <c r="X379" s="538">
        <v>5.3425663808052731E-4</v>
      </c>
      <c r="Y379" s="538">
        <v>5.3425663808052731E-4</v>
      </c>
      <c r="Z379" s="538">
        <v>5.3425663808052731E-4</v>
      </c>
      <c r="AA379" s="538">
        <v>5.3425663808052731E-4</v>
      </c>
      <c r="AB379" s="538">
        <v>5.3425663808052731E-4</v>
      </c>
      <c r="AC379" s="538">
        <v>5.3425663808052731E-4</v>
      </c>
      <c r="AD379" s="538">
        <v>5.3425663808052731E-4</v>
      </c>
      <c r="AE379" s="538">
        <v>2.6712831904026366E-4</v>
      </c>
    </row>
    <row r="380" spans="1:122" s="538" customFormat="1">
      <c r="A380" s="538" t="s">
        <v>54</v>
      </c>
      <c r="B380" s="538">
        <v>6.1864064376996406E-3</v>
      </c>
      <c r="C380" s="538">
        <v>4.0117160646553863E-3</v>
      </c>
      <c r="D380" s="538">
        <v>6.3186822708878035E-4</v>
      </c>
      <c r="E380" s="538">
        <v>-1.5201626695921916E-3</v>
      </c>
      <c r="F380" s="538">
        <v>-3.289442290029311E-3</v>
      </c>
      <c r="G380" s="538">
        <v>-3.3248704884521153E-3</v>
      </c>
      <c r="H380" s="538">
        <v>-3.3248704884521153E-3</v>
      </c>
      <c r="I380" s="538">
        <v>-3.3248704884521153E-3</v>
      </c>
      <c r="J380" s="538">
        <v>-3.3248704884521153E-3</v>
      </c>
      <c r="K380" s="538">
        <v>-1.5817120474196089E-3</v>
      </c>
      <c r="L380" s="538">
        <v>1.6144639361289706E-4</v>
      </c>
      <c r="M380" s="538">
        <v>1.6144639361289706E-4</v>
      </c>
      <c r="N380" s="538">
        <v>1.6144639361289706E-4</v>
      </c>
      <c r="O380" s="538">
        <v>1.6144639361289706E-4</v>
      </c>
      <c r="P380" s="538">
        <v>1.6144639361289706E-4</v>
      </c>
      <c r="Q380" s="538">
        <v>1.6144639361289706E-4</v>
      </c>
      <c r="R380" s="538">
        <v>1.6144639361289706E-4</v>
      </c>
      <c r="S380" s="538">
        <v>1.6144639361289706E-4</v>
      </c>
      <c r="T380" s="538">
        <v>1.6144639361289706E-4</v>
      </c>
      <c r="U380" s="538">
        <v>4.2081210936156061E-4</v>
      </c>
      <c r="V380" s="538">
        <v>6.8017782511022419E-4</v>
      </c>
      <c r="W380" s="538">
        <v>6.8017782511022419E-4</v>
      </c>
      <c r="X380" s="538">
        <v>6.8017782511022419E-4</v>
      </c>
      <c r="Y380" s="538">
        <v>6.8017782511022419E-4</v>
      </c>
      <c r="Z380" s="538">
        <v>6.8017782511022419E-4</v>
      </c>
      <c r="AA380" s="538">
        <v>6.8017782511022419E-4</v>
      </c>
      <c r="AB380" s="538">
        <v>6.8017782511022419E-4</v>
      </c>
      <c r="AC380" s="538">
        <v>6.8017782511022419E-4</v>
      </c>
      <c r="AD380" s="538">
        <v>6.8017782511022419E-4</v>
      </c>
      <c r="AE380" s="538">
        <v>3.400889125551121E-4</v>
      </c>
    </row>
    <row r="381" spans="1:122" s="538" customFormat="1">
      <c r="A381" s="538" t="s">
        <v>505</v>
      </c>
      <c r="B381" s="538">
        <v>1.3512217631474144E-2</v>
      </c>
      <c r="C381" s="538">
        <v>1.0067699718421138E-2</v>
      </c>
      <c r="D381" s="538">
        <v>6.5316939745763327E-3</v>
      </c>
      <c r="E381" s="538">
        <v>4.2273228749606763E-3</v>
      </c>
      <c r="F381" s="538">
        <v>7.5484079541995321E-4</v>
      </c>
      <c r="G381" s="538">
        <v>-9.7790212027657744E-4</v>
      </c>
      <c r="H381" s="538">
        <v>-9.7790212027657744E-4</v>
      </c>
      <c r="I381" s="538">
        <v>-9.7790212027657744E-4</v>
      </c>
      <c r="J381" s="538">
        <v>-9.7790212027657744E-4</v>
      </c>
      <c r="K381" s="538">
        <v>-1.046280847078637E-3</v>
      </c>
      <c r="L381" s="538">
        <v>-1.1146595738806967E-3</v>
      </c>
      <c r="M381" s="538">
        <v>-1.1146595738806967E-3</v>
      </c>
      <c r="N381" s="538">
        <v>-1.1146595738806967E-3</v>
      </c>
      <c r="O381" s="538">
        <v>-1.1146595738806967E-3</v>
      </c>
      <c r="P381" s="538">
        <v>-1.1146595738806967E-3</v>
      </c>
      <c r="Q381" s="538">
        <v>-1.1146595738806967E-3</v>
      </c>
      <c r="R381" s="538">
        <v>-1.1146595738806967E-3</v>
      </c>
      <c r="S381" s="538">
        <v>-1.1146595738806967E-3</v>
      </c>
      <c r="T381" s="538">
        <v>-1.1146595738806967E-3</v>
      </c>
      <c r="U381" s="538">
        <v>-3.0627355789420005E-4</v>
      </c>
      <c r="V381" s="538">
        <v>5.0211245809229661E-4</v>
      </c>
      <c r="W381" s="538">
        <v>5.0211245809229661E-4</v>
      </c>
      <c r="X381" s="538">
        <v>5.0211245809229661E-4</v>
      </c>
      <c r="Y381" s="538">
        <v>5.0211245809229661E-4</v>
      </c>
      <c r="Z381" s="538">
        <v>5.0211245809229661E-4</v>
      </c>
      <c r="AA381" s="538">
        <v>5.0211245809229661E-4</v>
      </c>
      <c r="AB381" s="538">
        <v>5.0211245809229661E-4</v>
      </c>
      <c r="AC381" s="538">
        <v>5.0211245809229661E-4</v>
      </c>
      <c r="AD381" s="538">
        <v>5.0211245809229661E-4</v>
      </c>
      <c r="AE381" s="538">
        <v>2.510562290461483E-4</v>
      </c>
    </row>
    <row r="382" spans="1:122" s="538" customFormat="1">
      <c r="A382" s="538" t="s">
        <v>56</v>
      </c>
      <c r="B382" s="538">
        <v>1.9035212254373903E-2</v>
      </c>
      <c r="C382" s="538">
        <v>1.5401213969369184E-2</v>
      </c>
      <c r="D382" s="538">
        <v>1.1886692955409537E-2</v>
      </c>
      <c r="E382" s="538">
        <v>9.1450617987396277E-3</v>
      </c>
      <c r="F382" s="538">
        <v>5.2092300348727085E-3</v>
      </c>
      <c r="G382" s="538">
        <v>3.4676112907548033E-3</v>
      </c>
      <c r="H382" s="538">
        <v>3.4676112907548033E-3</v>
      </c>
      <c r="I382" s="538">
        <v>3.4676112907548033E-3</v>
      </c>
      <c r="J382" s="538">
        <v>3.4676112907548033E-3</v>
      </c>
      <c r="K382" s="538">
        <v>1.2118836713273565E-3</v>
      </c>
      <c r="L382" s="538">
        <v>-1.0438439481000904E-3</v>
      </c>
      <c r="M382" s="538">
        <v>-1.0438439481000904E-3</v>
      </c>
      <c r="N382" s="538">
        <v>-1.0438439481000904E-3</v>
      </c>
      <c r="O382" s="538">
        <v>-1.0438439481000904E-3</v>
      </c>
      <c r="P382" s="538">
        <v>-1.0438439481000904E-3</v>
      </c>
      <c r="Q382" s="538">
        <v>-1.0438439481000904E-3</v>
      </c>
      <c r="R382" s="538">
        <v>-1.0438439481000904E-3</v>
      </c>
      <c r="S382" s="538">
        <v>-1.0438439481000904E-3</v>
      </c>
      <c r="T382" s="538">
        <v>-1.0438439481000904E-3</v>
      </c>
      <c r="U382" s="538">
        <v>-2.9007363605174118E-4</v>
      </c>
      <c r="V382" s="538">
        <v>4.6369667599660818E-4</v>
      </c>
      <c r="W382" s="538">
        <v>4.6369667599660818E-4</v>
      </c>
      <c r="X382" s="538">
        <v>4.6369667599660818E-4</v>
      </c>
      <c r="Y382" s="538">
        <v>4.6369667599660818E-4</v>
      </c>
      <c r="Z382" s="538">
        <v>4.6369667599660818E-4</v>
      </c>
      <c r="AA382" s="538">
        <v>4.6369667599660818E-4</v>
      </c>
      <c r="AB382" s="538">
        <v>4.6369667599660818E-4</v>
      </c>
      <c r="AC382" s="538">
        <v>4.6369667599660818E-4</v>
      </c>
      <c r="AD382" s="538">
        <v>4.6369667599660818E-4</v>
      </c>
      <c r="AE382" s="538">
        <v>2.3184833799830409E-4</v>
      </c>
    </row>
    <row r="383" spans="1:122" s="538" customFormat="1">
      <c r="A383" s="538" t="s">
        <v>57</v>
      </c>
      <c r="B383" s="538">
        <f>+B393</f>
        <v>2.1463178909745046E-2</v>
      </c>
      <c r="C383" s="538">
        <f t="shared" ref="C383:AE383" si="119">+C393</f>
        <v>1.8421025792865871E-2</v>
      </c>
      <c r="D383" s="538">
        <f t="shared" si="119"/>
        <v>1.5283677903762269E-2</v>
      </c>
      <c r="E383" s="538">
        <f t="shared" si="119"/>
        <v>1.2573476542533851E-2</v>
      </c>
      <c r="F383" s="538">
        <f t="shared" si="119"/>
        <v>6.9549830775917617E-3</v>
      </c>
      <c r="G383" s="538">
        <f t="shared" si="119"/>
        <v>3.4642864150270123E-3</v>
      </c>
      <c r="H383" s="538">
        <f t="shared" si="119"/>
        <v>3.4642864150270123E-3</v>
      </c>
      <c r="I383" s="538">
        <f t="shared" si="119"/>
        <v>3.4642864150270123E-3</v>
      </c>
      <c r="J383" s="538">
        <f t="shared" si="119"/>
        <v>3.4642864150270123E-3</v>
      </c>
      <c r="K383" s="538">
        <f t="shared" si="119"/>
        <v>6.5413524623984332E-4</v>
      </c>
      <c r="L383" s="538">
        <f t="shared" si="119"/>
        <v>-2.1560159225473253E-3</v>
      </c>
      <c r="M383" s="538">
        <f t="shared" si="119"/>
        <v>-2.1560159225473253E-3</v>
      </c>
      <c r="N383" s="538">
        <f t="shared" si="119"/>
        <v>-2.1560159225473253E-3</v>
      </c>
      <c r="O383" s="538">
        <f t="shared" si="119"/>
        <v>-2.1560159225473253E-3</v>
      </c>
      <c r="P383" s="538">
        <f t="shared" si="119"/>
        <v>-2.1560159225473253E-3</v>
      </c>
      <c r="Q383" s="538">
        <f t="shared" si="119"/>
        <v>-2.1560159225473253E-3</v>
      </c>
      <c r="R383" s="538">
        <f t="shared" si="119"/>
        <v>-2.1560159225473253E-3</v>
      </c>
      <c r="S383" s="538">
        <f t="shared" si="119"/>
        <v>-2.1560159225473253E-3</v>
      </c>
      <c r="T383" s="538">
        <f t="shared" si="119"/>
        <v>-2.1560159225473253E-3</v>
      </c>
      <c r="U383" s="538">
        <f t="shared" si="119"/>
        <v>-1.3243145878072803E-3</v>
      </c>
      <c r="V383" s="538">
        <f t="shared" si="119"/>
        <v>-4.9261325306723539E-4</v>
      </c>
      <c r="W383" s="538">
        <f t="shared" si="119"/>
        <v>-4.9261325306723539E-4</v>
      </c>
      <c r="X383" s="538">
        <f t="shared" si="119"/>
        <v>-4.9261325306723539E-4</v>
      </c>
      <c r="Y383" s="538">
        <f t="shared" si="119"/>
        <v>-4.9261325306723539E-4</v>
      </c>
      <c r="Z383" s="538">
        <f t="shared" si="119"/>
        <v>-4.9261325306723539E-4</v>
      </c>
      <c r="AA383" s="538">
        <f t="shared" si="119"/>
        <v>-4.9261325306723539E-4</v>
      </c>
      <c r="AB383" s="538">
        <f t="shared" si="119"/>
        <v>-4.9261325306723539E-4</v>
      </c>
      <c r="AC383" s="538">
        <f t="shared" si="119"/>
        <v>-4.9261325306723539E-4</v>
      </c>
      <c r="AD383" s="538">
        <f t="shared" si="119"/>
        <v>-4.9261325306723539E-4</v>
      </c>
      <c r="AE383" s="538">
        <f t="shared" si="119"/>
        <v>-7.463066265336177E-4</v>
      </c>
    </row>
    <row r="384" spans="1:122" s="538" customFormat="1">
      <c r="A384" s="538" t="s">
        <v>58</v>
      </c>
      <c r="B384" s="538">
        <v>1.0561602408186887E-2</v>
      </c>
      <c r="C384" s="538">
        <v>7.9330626449506721E-3</v>
      </c>
      <c r="D384" s="538">
        <v>5.3270953220981663E-3</v>
      </c>
      <c r="E384" s="538">
        <v>2.7395642009361929E-3</v>
      </c>
      <c r="F384" s="538">
        <v>4.3227802735918383E-6</v>
      </c>
      <c r="G384" s="538">
        <v>-9.3967138859383636E-4</v>
      </c>
      <c r="H384" s="538">
        <v>-9.3967138859383636E-4</v>
      </c>
      <c r="I384" s="538">
        <v>-9.3967138859383636E-4</v>
      </c>
      <c r="J384" s="538">
        <v>-9.3967138859383636E-4</v>
      </c>
      <c r="K384" s="538">
        <v>-8.3687180507177519E-4</v>
      </c>
      <c r="L384" s="538">
        <v>-7.3407222154971391E-4</v>
      </c>
      <c r="M384" s="538">
        <v>-7.3407222154971391E-4</v>
      </c>
      <c r="N384" s="538">
        <v>-7.3407222154971391E-4</v>
      </c>
      <c r="O384" s="538">
        <v>-7.3407222154971391E-4</v>
      </c>
      <c r="P384" s="538">
        <v>-7.3407222154971391E-4</v>
      </c>
      <c r="Q384" s="538">
        <v>-7.3407222154971391E-4</v>
      </c>
      <c r="R384" s="538">
        <v>-7.3407222154971391E-4</v>
      </c>
      <c r="S384" s="538">
        <v>-7.3407222154971391E-4</v>
      </c>
      <c r="T384" s="538">
        <v>-7.3407222154971391E-4</v>
      </c>
      <c r="U384" s="538">
        <v>-6.8399827976049112E-5</v>
      </c>
      <c r="V384" s="538">
        <v>5.9727256559761565E-4</v>
      </c>
      <c r="W384" s="538">
        <v>5.9727256559761565E-4</v>
      </c>
      <c r="X384" s="538">
        <v>5.9727256559761565E-4</v>
      </c>
      <c r="Y384" s="538">
        <v>5.9727256559761565E-4</v>
      </c>
      <c r="Z384" s="538">
        <v>5.9727256559761565E-4</v>
      </c>
      <c r="AA384" s="538">
        <v>5.9727256559761565E-4</v>
      </c>
      <c r="AB384" s="538">
        <v>5.9727256559761565E-4</v>
      </c>
      <c r="AC384" s="538">
        <v>5.9727256559761565E-4</v>
      </c>
      <c r="AD384" s="538">
        <v>5.9727256559761565E-4</v>
      </c>
      <c r="AE384" s="538">
        <v>2.9863628279880783E-4</v>
      </c>
    </row>
    <row r="385" spans="1:59" s="538" customFormat="1">
      <c r="A385" s="538" t="s">
        <v>114</v>
      </c>
      <c r="B385" s="538">
        <v>7.2735310330082183E-3</v>
      </c>
      <c r="C385" s="538">
        <v>5.3378559601259274E-3</v>
      </c>
      <c r="D385" s="538">
        <v>3.1516690413397443E-3</v>
      </c>
      <c r="E385" s="538">
        <v>9.2338789546880036E-4</v>
      </c>
      <c r="F385" s="538">
        <v>-1.342972225334763E-3</v>
      </c>
      <c r="G385" s="538">
        <v>-2.5633551865262534E-3</v>
      </c>
      <c r="H385" s="538">
        <v>-2.5633551865262534E-3</v>
      </c>
      <c r="I385" s="538">
        <v>-2.5633551865262534E-3</v>
      </c>
      <c r="J385" s="538">
        <v>-2.5633551865262534E-3</v>
      </c>
      <c r="K385" s="538">
        <v>-1.0205071447542142E-3</v>
      </c>
      <c r="L385" s="538">
        <v>5.2234089701782465E-4</v>
      </c>
      <c r="M385" s="538">
        <v>5.2234089701782465E-4</v>
      </c>
      <c r="N385" s="538">
        <v>5.2234089701782465E-4</v>
      </c>
      <c r="O385" s="538">
        <v>5.2234089701782465E-4</v>
      </c>
      <c r="P385" s="538">
        <v>5.2234089701782465E-4</v>
      </c>
      <c r="Q385" s="538">
        <v>5.2234089701782465E-4</v>
      </c>
      <c r="R385" s="538">
        <v>5.2234089701782465E-4</v>
      </c>
      <c r="S385" s="538">
        <v>5.2234089701782465E-4</v>
      </c>
      <c r="T385" s="538">
        <v>5.2234089701782465E-4</v>
      </c>
      <c r="U385" s="538">
        <v>5.6284392576038127E-4</v>
      </c>
      <c r="V385" s="538">
        <v>6.0334695450293778E-4</v>
      </c>
      <c r="W385" s="538">
        <v>6.0334695450293778E-4</v>
      </c>
      <c r="X385" s="538">
        <v>6.0334695450293778E-4</v>
      </c>
      <c r="Y385" s="538">
        <v>6.0334695450293778E-4</v>
      </c>
      <c r="Z385" s="538">
        <v>6.0334695450293778E-4</v>
      </c>
      <c r="AA385" s="538">
        <v>6.0334695450293778E-4</v>
      </c>
      <c r="AB385" s="538">
        <v>6.0334695450293778E-4</v>
      </c>
      <c r="AC385" s="538">
        <v>6.0334695450293778E-4</v>
      </c>
      <c r="AD385" s="538">
        <v>6.0334695450293778E-4</v>
      </c>
      <c r="AE385" s="538">
        <v>3.0167347725146889E-4</v>
      </c>
    </row>
    <row r="386" spans="1:59" s="538" customFormat="1">
      <c r="A386" s="538" t="s">
        <v>32</v>
      </c>
      <c r="B386" s="538">
        <v>1.4276192989357461E-2</v>
      </c>
      <c r="C386" s="538">
        <v>1.1656207940794016E-2</v>
      </c>
      <c r="D386" s="538">
        <v>8.9367234613343793E-3</v>
      </c>
      <c r="E386" s="538">
        <v>6.4426526819549345E-3</v>
      </c>
      <c r="F386" s="538">
        <v>2.6853765187099788E-3</v>
      </c>
      <c r="G386" s="538">
        <v>7.4677571723251457E-4</v>
      </c>
      <c r="H386" s="538">
        <v>7.4677571723251457E-4</v>
      </c>
      <c r="I386" s="538">
        <v>7.4677571723251457E-4</v>
      </c>
      <c r="J386" s="538">
        <v>7.4677571723251457E-4</v>
      </c>
      <c r="K386" s="538">
        <v>-1.4462911875713505E-4</v>
      </c>
      <c r="L386" s="538">
        <v>-1.0360339547467847E-3</v>
      </c>
      <c r="M386" s="538">
        <v>-1.0360339547467847E-3</v>
      </c>
      <c r="N386" s="538">
        <v>-1.0360339547467847E-3</v>
      </c>
      <c r="O386" s="538">
        <v>-1.0360339547467847E-3</v>
      </c>
      <c r="P386" s="538">
        <v>-1.0360339547467847E-3</v>
      </c>
      <c r="Q386" s="538">
        <v>-1.0360339547467847E-3</v>
      </c>
      <c r="R386" s="538">
        <v>-1.0360339547467847E-3</v>
      </c>
      <c r="S386" s="538">
        <v>-1.0360339547467847E-3</v>
      </c>
      <c r="T386" s="538">
        <v>-1.0360339547467847E-3</v>
      </c>
      <c r="U386" s="538">
        <v>-2.7212723119892528E-4</v>
      </c>
      <c r="V386" s="538">
        <v>4.9177949234893411E-4</v>
      </c>
      <c r="W386" s="538">
        <v>4.9177949234893411E-4</v>
      </c>
      <c r="X386" s="538">
        <v>4.9177949234893411E-4</v>
      </c>
      <c r="Y386" s="538">
        <v>4.9177949234893411E-4</v>
      </c>
      <c r="Z386" s="538">
        <v>4.9177949234893411E-4</v>
      </c>
      <c r="AA386" s="538">
        <v>4.9177949234893411E-4</v>
      </c>
      <c r="AB386" s="538">
        <v>4.9177949234893411E-4</v>
      </c>
      <c r="AC386" s="538">
        <v>4.9177949234893411E-4</v>
      </c>
      <c r="AD386" s="538">
        <v>4.9177949234893411E-4</v>
      </c>
      <c r="AE386" s="538">
        <v>2.4588974617446705E-4</v>
      </c>
    </row>
    <row r="387" spans="1:59" s="150" customFormat="1">
      <c r="B387" s="154"/>
      <c r="C387" s="154"/>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4"/>
      <c r="AN387" s="154"/>
      <c r="AO387" s="154"/>
      <c r="AP387" s="154"/>
      <c r="AQ387" s="154"/>
      <c r="AR387" s="154"/>
      <c r="AS387" s="154"/>
      <c r="AT387" s="154"/>
      <c r="AU387" s="154"/>
      <c r="AV387" s="154"/>
      <c r="AW387" s="154"/>
      <c r="AX387" s="154"/>
      <c r="AY387" s="154"/>
      <c r="AZ387" s="154"/>
      <c r="BA387" s="154"/>
      <c r="BB387" s="154"/>
      <c r="BC387" s="154"/>
      <c r="BD387" s="154"/>
      <c r="BE387" s="154"/>
      <c r="BF387" s="154"/>
      <c r="BG387" s="154"/>
    </row>
    <row r="388" spans="1:59" s="150" customFormat="1">
      <c r="A388" s="153"/>
    </row>
    <row r="389" spans="1:59" s="150" customFormat="1">
      <c r="A389" s="537"/>
      <c r="B389" s="538">
        <v>9.3279313555020352E-3</v>
      </c>
    </row>
    <row r="390" spans="1:59" s="150" customFormat="1"/>
    <row r="391" spans="1:59">
      <c r="A391" t="s">
        <v>1190</v>
      </c>
      <c r="B391" s="651">
        <v>-1E-3</v>
      </c>
      <c r="C391">
        <f>+B391</f>
        <v>-1E-3</v>
      </c>
      <c r="D391">
        <f t="shared" ref="D391:AE391" si="120">+C391</f>
        <v>-1E-3</v>
      </c>
      <c r="E391">
        <f t="shared" si="120"/>
        <v>-1E-3</v>
      </c>
      <c r="F391">
        <f t="shared" si="120"/>
        <v>-1E-3</v>
      </c>
      <c r="G391">
        <f t="shared" si="120"/>
        <v>-1E-3</v>
      </c>
      <c r="H391">
        <f t="shared" si="120"/>
        <v>-1E-3</v>
      </c>
      <c r="I391">
        <f t="shared" si="120"/>
        <v>-1E-3</v>
      </c>
      <c r="J391">
        <f t="shared" si="120"/>
        <v>-1E-3</v>
      </c>
      <c r="K391">
        <f t="shared" si="120"/>
        <v>-1E-3</v>
      </c>
      <c r="L391">
        <f t="shared" si="120"/>
        <v>-1E-3</v>
      </c>
      <c r="M391">
        <f t="shared" si="120"/>
        <v>-1E-3</v>
      </c>
      <c r="N391">
        <f t="shared" si="120"/>
        <v>-1E-3</v>
      </c>
      <c r="O391">
        <f t="shared" si="120"/>
        <v>-1E-3</v>
      </c>
      <c r="P391">
        <f t="shared" si="120"/>
        <v>-1E-3</v>
      </c>
      <c r="Q391">
        <f t="shared" si="120"/>
        <v>-1E-3</v>
      </c>
      <c r="R391">
        <f t="shared" si="120"/>
        <v>-1E-3</v>
      </c>
      <c r="S391">
        <f t="shared" si="120"/>
        <v>-1E-3</v>
      </c>
      <c r="T391">
        <f t="shared" si="120"/>
        <v>-1E-3</v>
      </c>
      <c r="U391">
        <f t="shared" si="120"/>
        <v>-1E-3</v>
      </c>
      <c r="V391">
        <f t="shared" si="120"/>
        <v>-1E-3</v>
      </c>
      <c r="W391">
        <f t="shared" si="120"/>
        <v>-1E-3</v>
      </c>
      <c r="X391">
        <f t="shared" si="120"/>
        <v>-1E-3</v>
      </c>
      <c r="Y391">
        <f t="shared" si="120"/>
        <v>-1E-3</v>
      </c>
      <c r="Z391">
        <f t="shared" si="120"/>
        <v>-1E-3</v>
      </c>
      <c r="AA391">
        <f t="shared" si="120"/>
        <v>-1E-3</v>
      </c>
      <c r="AB391">
        <f t="shared" si="120"/>
        <v>-1E-3</v>
      </c>
      <c r="AC391">
        <f t="shared" si="120"/>
        <v>-1E-3</v>
      </c>
      <c r="AD391">
        <f t="shared" si="120"/>
        <v>-1E-3</v>
      </c>
      <c r="AE391">
        <f t="shared" si="120"/>
        <v>-1E-3</v>
      </c>
    </row>
    <row r="392" spans="1:59" s="538" customFormat="1">
      <c r="A392" s="538" t="s">
        <v>57</v>
      </c>
      <c r="B392" s="538">
        <v>2.2463178909745047E-2</v>
      </c>
      <c r="C392" s="538">
        <v>1.9421025792865872E-2</v>
      </c>
      <c r="D392" s="538">
        <v>1.628367790376227E-2</v>
      </c>
      <c r="E392" s="538">
        <v>1.3573476542533852E-2</v>
      </c>
      <c r="F392" s="538">
        <v>7.9549830775917617E-3</v>
      </c>
      <c r="G392" s="538">
        <v>4.4642864150270124E-3</v>
      </c>
      <c r="H392" s="538">
        <v>4.4642864150270124E-3</v>
      </c>
      <c r="I392" s="538">
        <v>4.4642864150270124E-3</v>
      </c>
      <c r="J392" s="538">
        <v>4.4642864150270124E-3</v>
      </c>
      <c r="K392" s="538">
        <v>1.6541352462398433E-3</v>
      </c>
      <c r="L392" s="538">
        <v>-1.1560159225473252E-3</v>
      </c>
      <c r="M392" s="538">
        <v>-1.1560159225473252E-3</v>
      </c>
      <c r="N392" s="538">
        <v>-1.1560159225473252E-3</v>
      </c>
      <c r="O392" s="538">
        <v>-1.1560159225473252E-3</v>
      </c>
      <c r="P392" s="538">
        <v>-1.1560159225473252E-3</v>
      </c>
      <c r="Q392" s="538">
        <v>-1.1560159225473252E-3</v>
      </c>
      <c r="R392" s="538">
        <v>-1.1560159225473252E-3</v>
      </c>
      <c r="S392" s="538">
        <v>-1.1560159225473252E-3</v>
      </c>
      <c r="T392" s="538">
        <v>-1.1560159225473252E-3</v>
      </c>
      <c r="U392" s="538">
        <v>-3.2431458780728025E-4</v>
      </c>
      <c r="V392" s="538">
        <v>5.0738674693276463E-4</v>
      </c>
      <c r="W392" s="538">
        <v>5.0738674693276463E-4</v>
      </c>
      <c r="X392" s="538">
        <v>5.0738674693276463E-4</v>
      </c>
      <c r="Y392" s="538">
        <v>5.0738674693276463E-4</v>
      </c>
      <c r="Z392" s="538">
        <v>5.0738674693276463E-4</v>
      </c>
      <c r="AA392" s="538">
        <v>5.0738674693276463E-4</v>
      </c>
      <c r="AB392" s="538">
        <v>5.0738674693276463E-4</v>
      </c>
      <c r="AC392" s="538">
        <v>5.0738674693276463E-4</v>
      </c>
      <c r="AD392" s="538">
        <v>5.0738674693276463E-4</v>
      </c>
      <c r="AE392" s="538">
        <v>2.5369337346638232E-4</v>
      </c>
    </row>
    <row r="393" spans="1:59">
      <c r="A393" t="s">
        <v>1191</v>
      </c>
      <c r="B393" s="536">
        <f>+B392+B391</f>
        <v>2.1463178909745046E-2</v>
      </c>
      <c r="C393" s="536">
        <f t="shared" ref="C393:AE393" si="121">+C392+C391</f>
        <v>1.8421025792865871E-2</v>
      </c>
      <c r="D393" s="536">
        <f t="shared" si="121"/>
        <v>1.5283677903762269E-2</v>
      </c>
      <c r="E393" s="536">
        <f t="shared" si="121"/>
        <v>1.2573476542533851E-2</v>
      </c>
      <c r="F393" s="536">
        <f t="shared" si="121"/>
        <v>6.9549830775917617E-3</v>
      </c>
      <c r="G393" s="536">
        <f t="shared" si="121"/>
        <v>3.4642864150270123E-3</v>
      </c>
      <c r="H393" s="536">
        <f t="shared" si="121"/>
        <v>3.4642864150270123E-3</v>
      </c>
      <c r="I393" s="536">
        <f t="shared" si="121"/>
        <v>3.4642864150270123E-3</v>
      </c>
      <c r="J393" s="536">
        <f t="shared" si="121"/>
        <v>3.4642864150270123E-3</v>
      </c>
      <c r="K393" s="536">
        <f t="shared" si="121"/>
        <v>6.5413524623984332E-4</v>
      </c>
      <c r="L393" s="536">
        <f t="shared" si="121"/>
        <v>-2.1560159225473253E-3</v>
      </c>
      <c r="M393" s="536">
        <f t="shared" si="121"/>
        <v>-2.1560159225473253E-3</v>
      </c>
      <c r="N393" s="536">
        <f t="shared" si="121"/>
        <v>-2.1560159225473253E-3</v>
      </c>
      <c r="O393" s="536">
        <f t="shared" si="121"/>
        <v>-2.1560159225473253E-3</v>
      </c>
      <c r="P393" s="536">
        <f t="shared" si="121"/>
        <v>-2.1560159225473253E-3</v>
      </c>
      <c r="Q393" s="536">
        <f t="shared" si="121"/>
        <v>-2.1560159225473253E-3</v>
      </c>
      <c r="R393" s="536">
        <f t="shared" si="121"/>
        <v>-2.1560159225473253E-3</v>
      </c>
      <c r="S393" s="536">
        <f t="shared" si="121"/>
        <v>-2.1560159225473253E-3</v>
      </c>
      <c r="T393" s="536">
        <f t="shared" si="121"/>
        <v>-2.1560159225473253E-3</v>
      </c>
      <c r="U393" s="536">
        <f t="shared" si="121"/>
        <v>-1.3243145878072803E-3</v>
      </c>
      <c r="V393" s="536">
        <f t="shared" si="121"/>
        <v>-4.9261325306723539E-4</v>
      </c>
      <c r="W393" s="536">
        <f t="shared" si="121"/>
        <v>-4.9261325306723539E-4</v>
      </c>
      <c r="X393" s="536">
        <f t="shared" si="121"/>
        <v>-4.9261325306723539E-4</v>
      </c>
      <c r="Y393" s="536">
        <f t="shared" si="121"/>
        <v>-4.9261325306723539E-4</v>
      </c>
      <c r="Z393" s="536">
        <f t="shared" si="121"/>
        <v>-4.9261325306723539E-4</v>
      </c>
      <c r="AA393" s="536">
        <f t="shared" si="121"/>
        <v>-4.9261325306723539E-4</v>
      </c>
      <c r="AB393" s="536">
        <f t="shared" si="121"/>
        <v>-4.9261325306723539E-4</v>
      </c>
      <c r="AC393" s="536">
        <f t="shared" si="121"/>
        <v>-4.9261325306723539E-4</v>
      </c>
      <c r="AD393" s="536">
        <f t="shared" si="121"/>
        <v>-4.9261325306723539E-4</v>
      </c>
      <c r="AE393" s="536">
        <f t="shared" si="121"/>
        <v>-7.463066265336177E-4</v>
      </c>
    </row>
    <row r="394" spans="1:59">
      <c r="A394" s="1"/>
    </row>
    <row r="395" spans="1:59">
      <c r="C395" s="12"/>
      <c r="D395" s="12"/>
      <c r="E395" s="12"/>
      <c r="F395" s="12"/>
      <c r="G395" s="12"/>
      <c r="H395" s="12"/>
      <c r="I395" s="12"/>
      <c r="J395" s="12"/>
      <c r="K395" s="12"/>
    </row>
    <row r="396" spans="1:59">
      <c r="A396" s="1" t="s">
        <v>1216</v>
      </c>
    </row>
    <row r="397" spans="1:59">
      <c r="A397" t="s">
        <v>300</v>
      </c>
      <c r="B397" t="s">
        <v>132</v>
      </c>
      <c r="C397" s="12" t="s">
        <v>1158</v>
      </c>
      <c r="D397" s="12"/>
      <c r="E397" s="12"/>
      <c r="F397" s="12" t="s">
        <v>1217</v>
      </c>
      <c r="G397" s="12" t="s">
        <v>1218</v>
      </c>
      <c r="H397" s="12" t="s">
        <v>1219</v>
      </c>
      <c r="I397" s="12" t="s">
        <v>1220</v>
      </c>
      <c r="J397" s="12" t="s">
        <v>1221</v>
      </c>
      <c r="K397" s="12" t="s">
        <v>1222</v>
      </c>
      <c r="L397" t="s">
        <v>1223</v>
      </c>
      <c r="M397" t="s">
        <v>1224</v>
      </c>
      <c r="N397" t="s">
        <v>1225</v>
      </c>
      <c r="O397" t="s">
        <v>1226</v>
      </c>
      <c r="P397" t="s">
        <v>1227</v>
      </c>
      <c r="Q397" t="s">
        <v>1228</v>
      </c>
      <c r="R397" t="s">
        <v>1229</v>
      </c>
      <c r="S397" t="s">
        <v>1230</v>
      </c>
      <c r="T397" t="s">
        <v>1231</v>
      </c>
      <c r="U397" t="s">
        <v>1232</v>
      </c>
      <c r="V397" t="s">
        <v>1233</v>
      </c>
      <c r="W397" t="s">
        <v>1234</v>
      </c>
      <c r="X397" t="s">
        <v>1235</v>
      </c>
      <c r="Y397" t="s">
        <v>1236</v>
      </c>
      <c r="Z397" t="s">
        <v>1237</v>
      </c>
      <c r="AA397" t="s">
        <v>1238</v>
      </c>
      <c r="AB397" t="s">
        <v>1239</v>
      </c>
      <c r="AC397" t="s">
        <v>1240</v>
      </c>
      <c r="AD397" t="s">
        <v>1241</v>
      </c>
      <c r="AE397" t="s">
        <v>1242</v>
      </c>
      <c r="AF397" t="s">
        <v>1243</v>
      </c>
      <c r="AG397" t="s">
        <v>1244</v>
      </c>
      <c r="AH397" t="s">
        <v>1245</v>
      </c>
      <c r="AI397" t="s">
        <v>1246</v>
      </c>
      <c r="AJ397">
        <v>2009</v>
      </c>
      <c r="AK397">
        <v>2010</v>
      </c>
      <c r="AL397">
        <v>2011</v>
      </c>
      <c r="AM397">
        <v>2012</v>
      </c>
      <c r="AN397">
        <v>2013</v>
      </c>
      <c r="AO397">
        <v>2014</v>
      </c>
      <c r="AP397">
        <v>2015</v>
      </c>
    </row>
    <row r="398" spans="1:59">
      <c r="A398" t="s">
        <v>1247</v>
      </c>
      <c r="B398" t="s">
        <v>104</v>
      </c>
      <c r="C398" s="12" t="s">
        <v>1009</v>
      </c>
      <c r="D398" s="12"/>
      <c r="E398" s="12"/>
      <c r="F398" s="12">
        <v>1</v>
      </c>
      <c r="G398" s="12">
        <v>1314363.7173962819</v>
      </c>
      <c r="H398" s="12">
        <v>1256088.0461092019</v>
      </c>
      <c r="I398" s="12">
        <v>1188264.7103808247</v>
      </c>
      <c r="J398" s="12">
        <v>1179858.49380991</v>
      </c>
      <c r="K398" s="12">
        <v>1223307.0004944529</v>
      </c>
      <c r="L398">
        <v>1220194.3524509005</v>
      </c>
      <c r="M398">
        <v>1243353.1514840091</v>
      </c>
      <c r="N398">
        <v>1283237.1209399276</v>
      </c>
      <c r="O398">
        <v>1337002.9587132963</v>
      </c>
      <c r="P398">
        <v>1361349.8861904622</v>
      </c>
      <c r="Q398">
        <v>1364841.029158049</v>
      </c>
      <c r="R398">
        <v>1346946.9356478327</v>
      </c>
      <c r="S398">
        <v>1347291.6611765504</v>
      </c>
      <c r="T398">
        <v>1412017.4245371229</v>
      </c>
      <c r="U398">
        <v>1452508.7172939132</v>
      </c>
      <c r="V398">
        <v>1457256.4601529909</v>
      </c>
      <c r="W398">
        <v>1479369.0631470231</v>
      </c>
      <c r="X398">
        <v>1539641.8405585655</v>
      </c>
      <c r="Y398">
        <v>1561618.2155789135</v>
      </c>
      <c r="Z398">
        <v>1568724.174127253</v>
      </c>
      <c r="AA398">
        <v>1607616.8175862972</v>
      </c>
      <c r="AB398">
        <v>1602486.5508495553</v>
      </c>
      <c r="AC398">
        <v>1603767.0347324291</v>
      </c>
      <c r="AD398">
        <v>1605635.5117033538</v>
      </c>
      <c r="AE398">
        <v>1640735.3331518343</v>
      </c>
      <c r="AF398">
        <v>1662133.4550980104</v>
      </c>
      <c r="AG398">
        <v>1649268.4574346123</v>
      </c>
      <c r="AH398">
        <v>1672059.3455196833</v>
      </c>
      <c r="AI398">
        <v>1619139.6317005781</v>
      </c>
      <c r="AJ398">
        <v>1547634.7667194505</v>
      </c>
      <c r="AK398">
        <v>1520388.3062762269</v>
      </c>
      <c r="AL398">
        <v>1547099.217709667</v>
      </c>
      <c r="AM398">
        <v>1576001.3154644044</v>
      </c>
      <c r="AN398">
        <v>1599812.6252128347</v>
      </c>
      <c r="AO398">
        <v>1610918.6846237304</v>
      </c>
      <c r="AP398">
        <v>1622101.8434109497</v>
      </c>
    </row>
    <row r="399" spans="1:59">
      <c r="A399" t="s">
        <v>1247</v>
      </c>
      <c r="B399" t="s">
        <v>265</v>
      </c>
      <c r="C399" s="12" t="s">
        <v>1009</v>
      </c>
      <c r="D399" s="12"/>
      <c r="E399" s="12"/>
      <c r="F399" s="12">
        <v>2</v>
      </c>
      <c r="G399" s="12">
        <v>1267525.4730367702</v>
      </c>
      <c r="H399" s="12">
        <v>1193843.0307974163</v>
      </c>
      <c r="I399" s="12">
        <v>1165648.5516768757</v>
      </c>
      <c r="J399" s="12">
        <v>1135217.7843369858</v>
      </c>
      <c r="K399" s="12">
        <v>1142004.7212266074</v>
      </c>
      <c r="L399">
        <v>1159552.5555424578</v>
      </c>
      <c r="M399">
        <v>1173411.3647384078</v>
      </c>
      <c r="N399">
        <v>1173646.5362252179</v>
      </c>
      <c r="O399">
        <v>1160318.5038710281</v>
      </c>
      <c r="P399">
        <v>1189510.7164216216</v>
      </c>
      <c r="Q399">
        <v>1166185.1498623001</v>
      </c>
      <c r="R399">
        <v>1149535.6767610447</v>
      </c>
      <c r="S399">
        <v>1136387.8731042901</v>
      </c>
      <c r="T399">
        <v>1102771.190482558</v>
      </c>
      <c r="U399">
        <v>1106828.1132708283</v>
      </c>
      <c r="V399">
        <v>1133585.6055021756</v>
      </c>
      <c r="W399">
        <v>1157957.5528649634</v>
      </c>
      <c r="X399">
        <v>1140390.8907751399</v>
      </c>
      <c r="Y399">
        <v>1156887.4279315372</v>
      </c>
      <c r="Z399">
        <v>1090665.1316068366</v>
      </c>
      <c r="AA399">
        <v>1088784.4568913023</v>
      </c>
      <c r="AB399">
        <v>1132455.3127750773</v>
      </c>
      <c r="AC399">
        <v>1110317.5726384965</v>
      </c>
      <c r="AD399">
        <v>1140401.479287335</v>
      </c>
      <c r="AE399">
        <v>1147547.4805081061</v>
      </c>
      <c r="AF399">
        <v>1146050.6191660517</v>
      </c>
      <c r="AG399">
        <v>1162400.7620887056</v>
      </c>
      <c r="AH399">
        <v>1137586.8138516315</v>
      </c>
      <c r="AI399">
        <v>1126168.4850703676</v>
      </c>
      <c r="AJ399">
        <v>1050663.4414481118</v>
      </c>
      <c r="AK399">
        <v>1017506.3645641387</v>
      </c>
      <c r="AL399">
        <v>1005649.9822312765</v>
      </c>
      <c r="AM399">
        <v>999884.89810087043</v>
      </c>
      <c r="AN399">
        <v>995643.93856160576</v>
      </c>
      <c r="AO399">
        <v>992648.65032473765</v>
      </c>
      <c r="AP399">
        <v>989662.3730919793</v>
      </c>
    </row>
    <row r="400" spans="1:59">
      <c r="A400" t="s">
        <v>1247</v>
      </c>
      <c r="B400" t="s">
        <v>51</v>
      </c>
      <c r="C400" s="12" t="s">
        <v>1009</v>
      </c>
      <c r="D400" s="12"/>
      <c r="E400" s="12"/>
      <c r="F400" s="12">
        <v>3</v>
      </c>
      <c r="G400" s="12">
        <v>279025.68553861754</v>
      </c>
      <c r="H400" s="12">
        <v>269684.69757552253</v>
      </c>
      <c r="I400" s="12">
        <v>261219.01389218782</v>
      </c>
      <c r="J400" s="12">
        <v>255550.71559971428</v>
      </c>
      <c r="K400" s="12">
        <v>275906.42651907518</v>
      </c>
      <c r="L400">
        <v>267715.33941447065</v>
      </c>
      <c r="M400">
        <v>273057.78625346487</v>
      </c>
      <c r="N400">
        <v>269106.48405749281</v>
      </c>
      <c r="O400">
        <v>294554.03791002848</v>
      </c>
      <c r="P400">
        <v>304978.64649892715</v>
      </c>
      <c r="Q400">
        <v>328888.90793943353</v>
      </c>
      <c r="R400">
        <v>327099.89119296876</v>
      </c>
      <c r="S400">
        <v>334882.31987586053</v>
      </c>
      <c r="T400">
        <v>323634.17266015906</v>
      </c>
      <c r="U400">
        <v>347995.39307749446</v>
      </c>
      <c r="V400">
        <v>353212.27874108555</v>
      </c>
      <c r="W400">
        <v>358216.72574224306</v>
      </c>
      <c r="X400">
        <v>363848.05132710986</v>
      </c>
      <c r="Y400">
        <v>356956.31313791737</v>
      </c>
      <c r="Z400">
        <v>346652.7693402805</v>
      </c>
      <c r="AA400">
        <v>352845.67403951171</v>
      </c>
      <c r="AB400">
        <v>355751.11446154735</v>
      </c>
      <c r="AC400">
        <v>356313.27013302379</v>
      </c>
      <c r="AD400">
        <v>363488.24863209674</v>
      </c>
      <c r="AE400">
        <v>371273.75371096266</v>
      </c>
      <c r="AF400">
        <v>369965.92574248294</v>
      </c>
      <c r="AG400">
        <v>370840.08463962062</v>
      </c>
      <c r="AH400">
        <v>374527.3411777984</v>
      </c>
      <c r="AI400">
        <v>374095.24558346992</v>
      </c>
      <c r="AJ400">
        <v>348373.87694613362</v>
      </c>
      <c r="AK400">
        <v>347636.07207438571</v>
      </c>
      <c r="AL400">
        <v>352601.68025667267</v>
      </c>
      <c r="AM400">
        <v>361154.03399968066</v>
      </c>
      <c r="AN400">
        <v>368601.8172552085</v>
      </c>
      <c r="AO400">
        <v>375179.42469702213</v>
      </c>
      <c r="AP400">
        <v>381874.40790214809</v>
      </c>
    </row>
    <row r="401" spans="1:62">
      <c r="A401" t="s">
        <v>1247</v>
      </c>
      <c r="B401" t="s">
        <v>52</v>
      </c>
      <c r="C401" s="12" t="s">
        <v>1009</v>
      </c>
      <c r="D401" s="12"/>
      <c r="E401" s="12"/>
      <c r="F401" s="12">
        <v>4</v>
      </c>
      <c r="G401" s="12">
        <v>614951.62572766794</v>
      </c>
      <c r="H401" s="12">
        <v>603047.09059708111</v>
      </c>
      <c r="I401" s="12">
        <v>610501.78965478344</v>
      </c>
      <c r="J401" s="12">
        <v>611367.40596503846</v>
      </c>
      <c r="K401" s="12">
        <v>621568.7027379513</v>
      </c>
      <c r="L401">
        <v>664756.5408659617</v>
      </c>
      <c r="M401">
        <v>678839.7504291014</v>
      </c>
      <c r="N401">
        <v>699480.21756150562</v>
      </c>
      <c r="O401">
        <v>717486.45462350361</v>
      </c>
      <c r="P401">
        <v>708217.77055285964</v>
      </c>
      <c r="Q401">
        <v>677114.02582136972</v>
      </c>
      <c r="R401">
        <v>636512.01825064037</v>
      </c>
      <c r="S401">
        <v>575267.0968037803</v>
      </c>
      <c r="T401">
        <v>520262.63530783757</v>
      </c>
      <c r="U401">
        <v>450210.15538888227</v>
      </c>
      <c r="V401">
        <v>435391.00048263569</v>
      </c>
      <c r="W401">
        <v>428394.5828262209</v>
      </c>
      <c r="X401">
        <v>417066.38229527028</v>
      </c>
      <c r="Y401">
        <v>405050.3144265312</v>
      </c>
      <c r="Z401">
        <v>402038.66204431019</v>
      </c>
      <c r="AA401">
        <v>404211.79939743935</v>
      </c>
      <c r="AB401">
        <v>410677.10065159429</v>
      </c>
      <c r="AC401">
        <v>403615.71407977864</v>
      </c>
      <c r="AD401">
        <v>418291.55722635612</v>
      </c>
      <c r="AE401">
        <v>424478.87772348587</v>
      </c>
      <c r="AF401">
        <v>431236.18180563999</v>
      </c>
      <c r="AG401">
        <v>448614.44327989389</v>
      </c>
      <c r="AH401">
        <v>447813.56580269168</v>
      </c>
      <c r="AI401">
        <v>455281.10146489576</v>
      </c>
      <c r="AJ401">
        <v>413663.88346267253</v>
      </c>
      <c r="AK401">
        <v>401743.955207425</v>
      </c>
      <c r="AL401">
        <v>401593.09480756422</v>
      </c>
      <c r="AM401">
        <v>405544.21540571708</v>
      </c>
      <c r="AN401">
        <v>410674.22032566211</v>
      </c>
      <c r="AO401">
        <v>416698.96766405215</v>
      </c>
      <c r="AP401">
        <v>422812.10034219554</v>
      </c>
    </row>
    <row r="402" spans="1:62">
      <c r="A402" t="s">
        <v>1247</v>
      </c>
      <c r="B402" t="s">
        <v>53</v>
      </c>
      <c r="C402" s="12" t="s">
        <v>1009</v>
      </c>
      <c r="D402" s="12"/>
      <c r="E402" s="12"/>
      <c r="F402" s="12">
        <v>5</v>
      </c>
      <c r="G402" s="12">
        <v>388270.79440418287</v>
      </c>
      <c r="H402" s="12">
        <v>380754.45796601818</v>
      </c>
      <c r="I402" s="12">
        <v>385461.23782330088</v>
      </c>
      <c r="J402" s="12">
        <v>386007.77436108823</v>
      </c>
      <c r="K402" s="12">
        <v>392448.71286138869</v>
      </c>
      <c r="L402">
        <v>419716.83529088832</v>
      </c>
      <c r="M402">
        <v>428608.75253457471</v>
      </c>
      <c r="N402">
        <v>441640.8191802869</v>
      </c>
      <c r="O402">
        <v>453009.67434839747</v>
      </c>
      <c r="P402">
        <v>447157.57285515894</v>
      </c>
      <c r="Q402">
        <v>427519.15713172662</v>
      </c>
      <c r="R402">
        <v>401883.68748769141</v>
      </c>
      <c r="S402">
        <v>363214.60636239825</v>
      </c>
      <c r="T402">
        <v>311627.47808356344</v>
      </c>
      <c r="U402">
        <v>275579.20598547056</v>
      </c>
      <c r="V402">
        <v>260818.54696443983</v>
      </c>
      <c r="W402">
        <v>245467.21426735786</v>
      </c>
      <c r="X402">
        <v>227044.3858752891</v>
      </c>
      <c r="Y402">
        <v>230791.26880912585</v>
      </c>
      <c r="Z402">
        <v>223296.15135081645</v>
      </c>
      <c r="AA402">
        <v>223887.27633573595</v>
      </c>
      <c r="AB402">
        <v>235329.82778808393</v>
      </c>
      <c r="AC402">
        <v>239424.47394584824</v>
      </c>
      <c r="AD402">
        <v>250599.64293456197</v>
      </c>
      <c r="AE402">
        <v>255589.4179190046</v>
      </c>
      <c r="AF402">
        <v>256666.29327477043</v>
      </c>
      <c r="AG402">
        <v>265374.77430179663</v>
      </c>
      <c r="AH402">
        <v>266323.29397467716</v>
      </c>
      <c r="AI402">
        <v>269732.84678728803</v>
      </c>
      <c r="AJ402">
        <v>246933.20669597047</v>
      </c>
      <c r="AK402">
        <v>239010.14858341764</v>
      </c>
      <c r="AL402">
        <v>236045.24307229093</v>
      </c>
      <c r="AM402">
        <v>235108.89922357284</v>
      </c>
      <c r="AN402">
        <v>234407.14308532837</v>
      </c>
      <c r="AO402">
        <v>233854.80132513191</v>
      </c>
      <c r="AP402">
        <v>233303.761067168</v>
      </c>
    </row>
    <row r="403" spans="1:62">
      <c r="A403" t="s">
        <v>1247</v>
      </c>
      <c r="B403" t="s">
        <v>54</v>
      </c>
      <c r="C403" s="12" t="s">
        <v>1009</v>
      </c>
      <c r="D403" s="12"/>
      <c r="E403" s="12"/>
      <c r="F403" s="12">
        <v>6</v>
      </c>
      <c r="G403" s="12">
        <v>415440.98766264052</v>
      </c>
      <c r="H403" s="12">
        <v>409504.00513513153</v>
      </c>
      <c r="I403" s="12">
        <v>436891.13853812497</v>
      </c>
      <c r="J403" s="12">
        <v>453930.57424591249</v>
      </c>
      <c r="K403" s="12">
        <v>496548.5980250751</v>
      </c>
      <c r="L403">
        <v>534812.90337246645</v>
      </c>
      <c r="M403">
        <v>571950.16392493469</v>
      </c>
      <c r="N403">
        <v>604454.31671673968</v>
      </c>
      <c r="O403">
        <v>646716.72541242617</v>
      </c>
      <c r="P403">
        <v>661741.5048686713</v>
      </c>
      <c r="Q403">
        <v>677473.86920134153</v>
      </c>
      <c r="R403">
        <v>700681.37985842896</v>
      </c>
      <c r="S403">
        <v>733375.30413029005</v>
      </c>
      <c r="T403">
        <v>773852.06272006477</v>
      </c>
      <c r="U403">
        <v>834212.24516734644</v>
      </c>
      <c r="V403">
        <v>905731.91353173018</v>
      </c>
      <c r="W403">
        <v>942884.55290860345</v>
      </c>
      <c r="X403">
        <v>943707.31927777512</v>
      </c>
      <c r="Y403">
        <v>904428.90203919588</v>
      </c>
      <c r="Z403">
        <v>936866.61415851209</v>
      </c>
      <c r="AA403">
        <v>953598.55556156824</v>
      </c>
      <c r="AB403">
        <v>993191.93987985363</v>
      </c>
      <c r="AC403">
        <v>1042604.5640649915</v>
      </c>
      <c r="AD403">
        <v>1228798.8537994882</v>
      </c>
      <c r="AE403">
        <v>1442967.3310863678</v>
      </c>
      <c r="AF403">
        <v>1600741.1280266049</v>
      </c>
      <c r="AG403">
        <v>1749964.0696763168</v>
      </c>
      <c r="AH403">
        <v>1888838.6532145536</v>
      </c>
      <c r="AI403">
        <v>2011747.3857926731</v>
      </c>
      <c r="AJ403">
        <v>2059633.3345978153</v>
      </c>
      <c r="AK403">
        <v>2128251.0382694509</v>
      </c>
      <c r="AL403">
        <v>2255188.7293894994</v>
      </c>
      <c r="AM403">
        <v>2398731.708998811</v>
      </c>
      <c r="AN403">
        <v>2543664.163563014</v>
      </c>
      <c r="AO403">
        <v>2688893.2077317745</v>
      </c>
      <c r="AP403">
        <v>2842414.0207481277</v>
      </c>
    </row>
    <row r="404" spans="1:62">
      <c r="A404" t="s">
        <v>1247</v>
      </c>
      <c r="B404" t="s">
        <v>55</v>
      </c>
      <c r="C404" s="12" t="s">
        <v>1009</v>
      </c>
      <c r="D404" s="12"/>
      <c r="E404" s="12"/>
      <c r="F404" s="12">
        <v>7</v>
      </c>
      <c r="G404" s="12">
        <v>97046.065805887411</v>
      </c>
      <c r="H404" s="12">
        <v>103897.19038767568</v>
      </c>
      <c r="I404" s="12">
        <v>110091.03926022153</v>
      </c>
      <c r="J404" s="12">
        <v>117714.10162031719</v>
      </c>
      <c r="K404" s="12">
        <v>122489.80903185235</v>
      </c>
      <c r="L404">
        <v>133502.37396813187</v>
      </c>
      <c r="M404">
        <v>145577.90233982037</v>
      </c>
      <c r="N404">
        <v>153979.36603247077</v>
      </c>
      <c r="O404">
        <v>165940.84861766305</v>
      </c>
      <c r="P404">
        <v>182743.6092620531</v>
      </c>
      <c r="Q404">
        <v>193755.0123769007</v>
      </c>
      <c r="R404">
        <v>203917.73002042063</v>
      </c>
      <c r="S404">
        <v>217261.29658242545</v>
      </c>
      <c r="T404">
        <v>223141.65565916005</v>
      </c>
      <c r="U404">
        <v>240552.47064189625</v>
      </c>
      <c r="V404">
        <v>256889.38194993828</v>
      </c>
      <c r="W404">
        <v>278334.79608016182</v>
      </c>
      <c r="X404">
        <v>293693.14538286353</v>
      </c>
      <c r="Y404">
        <v>305269.20189155202</v>
      </c>
      <c r="Z404">
        <v>323096.96894628019</v>
      </c>
      <c r="AA404">
        <v>332263.90801689244</v>
      </c>
      <c r="AB404">
        <v>342715.10489161167</v>
      </c>
      <c r="AC404">
        <v>350980.33369644533</v>
      </c>
      <c r="AD404">
        <v>367566.15299208503</v>
      </c>
      <c r="AE404">
        <v>385713.02484145534</v>
      </c>
      <c r="AF404">
        <v>405151.58969265595</v>
      </c>
      <c r="AG404">
        <v>433040.64835022361</v>
      </c>
      <c r="AH404">
        <v>467453.66888450854</v>
      </c>
      <c r="AI404">
        <v>501228.28360645863</v>
      </c>
      <c r="AJ404">
        <v>516216.52730183006</v>
      </c>
      <c r="AK404">
        <v>537167.8809194559</v>
      </c>
      <c r="AL404">
        <v>565769.36949535692</v>
      </c>
      <c r="AM404">
        <v>599773.8104287585</v>
      </c>
      <c r="AN404">
        <v>637948.33119106619</v>
      </c>
      <c r="AO404">
        <v>679135.63233360613</v>
      </c>
      <c r="AP404">
        <v>722982.07324102172</v>
      </c>
    </row>
    <row r="405" spans="1:62">
      <c r="A405" t="s">
        <v>1247</v>
      </c>
      <c r="B405" t="s">
        <v>56</v>
      </c>
      <c r="C405" s="12" t="s">
        <v>1009</v>
      </c>
      <c r="D405" s="12"/>
      <c r="E405" s="12"/>
      <c r="F405" s="12">
        <v>8</v>
      </c>
      <c r="G405" s="12">
        <v>200199.42628330056</v>
      </c>
      <c r="H405" s="12">
        <v>195192.92849596811</v>
      </c>
      <c r="I405" s="12">
        <v>197941.79200567846</v>
      </c>
      <c r="J405" s="12">
        <v>208908.33727979893</v>
      </c>
      <c r="K405" s="12">
        <v>223774.12735918924</v>
      </c>
      <c r="L405">
        <v>237773.68922109017</v>
      </c>
      <c r="M405">
        <v>259958.79983788441</v>
      </c>
      <c r="N405">
        <v>263081.34439366462</v>
      </c>
      <c r="O405">
        <v>273240.43314593472</v>
      </c>
      <c r="P405">
        <v>287975.64477547584</v>
      </c>
      <c r="Q405">
        <v>306761.96701636317</v>
      </c>
      <c r="R405">
        <v>449852.40842210304</v>
      </c>
      <c r="S405">
        <v>341612.90251829772</v>
      </c>
      <c r="T405">
        <v>359971.75559381233</v>
      </c>
      <c r="U405">
        <v>389074.2310809457</v>
      </c>
      <c r="V405">
        <v>385115.50160375156</v>
      </c>
      <c r="W405">
        <v>385056.17432709615</v>
      </c>
      <c r="X405">
        <v>393093.78941846674</v>
      </c>
      <c r="Y405">
        <v>432053.45988060121</v>
      </c>
      <c r="Z405">
        <v>435415.33162476972</v>
      </c>
      <c r="AA405">
        <v>483902.49202213</v>
      </c>
      <c r="AB405">
        <v>483420.08006230608</v>
      </c>
      <c r="AC405">
        <v>496935.90543434478</v>
      </c>
      <c r="AD405">
        <v>519437.04036845238</v>
      </c>
      <c r="AE405">
        <v>548368.57109664078</v>
      </c>
      <c r="AF405">
        <v>589674.9604345517</v>
      </c>
      <c r="AG405">
        <v>615569.6459787559</v>
      </c>
      <c r="AH405">
        <v>631398.61500677175</v>
      </c>
      <c r="AI405">
        <v>663241.73043146462</v>
      </c>
      <c r="AJ405">
        <v>662358.99116971937</v>
      </c>
      <c r="AK405">
        <v>676866.66642828949</v>
      </c>
      <c r="AL405">
        <v>700268.61784123653</v>
      </c>
      <c r="AM405">
        <v>724929.46615236974</v>
      </c>
      <c r="AN405">
        <v>750987.29243302625</v>
      </c>
      <c r="AO405">
        <v>778140.22590212966</v>
      </c>
      <c r="AP405">
        <v>806274.90940003714</v>
      </c>
    </row>
    <row r="406" spans="1:62">
      <c r="A406" t="s">
        <v>1247</v>
      </c>
      <c r="B406" t="s">
        <v>57</v>
      </c>
      <c r="C406" s="12" t="s">
        <v>1009</v>
      </c>
      <c r="D406" s="12"/>
      <c r="E406" s="12"/>
      <c r="F406" s="12">
        <v>9</v>
      </c>
      <c r="G406" s="12">
        <v>105047.91820937904</v>
      </c>
      <c r="H406" s="12">
        <v>111908.90490645768</v>
      </c>
      <c r="I406" s="12">
        <v>118175.83729173674</v>
      </c>
      <c r="J406" s="12">
        <v>118382.9884669427</v>
      </c>
      <c r="K406" s="12">
        <v>128089.76216896919</v>
      </c>
      <c r="L406">
        <v>130846.63812050728</v>
      </c>
      <c r="M406">
        <v>134730.2566347984</v>
      </c>
      <c r="N406">
        <v>131771.90565631512</v>
      </c>
      <c r="O406">
        <v>140372.35029927024</v>
      </c>
      <c r="P406">
        <v>135501.48202210994</v>
      </c>
      <c r="Q406">
        <v>132352.21123243927</v>
      </c>
      <c r="R406">
        <v>133693.23811837783</v>
      </c>
      <c r="S406">
        <v>136025.67496860874</v>
      </c>
      <c r="T406">
        <v>138210.61862488175</v>
      </c>
      <c r="U406">
        <v>141568.21569807208</v>
      </c>
      <c r="V406">
        <v>140171.27269946321</v>
      </c>
      <c r="W406">
        <v>144609.01019720416</v>
      </c>
      <c r="X406">
        <v>149590.42368335504</v>
      </c>
      <c r="Y406">
        <v>149631.46690378431</v>
      </c>
      <c r="Z406">
        <v>151011.77982315849</v>
      </c>
      <c r="AA406">
        <v>159489.18081165064</v>
      </c>
      <c r="AB406">
        <v>162431.30982628948</v>
      </c>
      <c r="AC406">
        <v>162812.56659736333</v>
      </c>
      <c r="AD406">
        <v>171047.38787937848</v>
      </c>
      <c r="AE406">
        <v>185494.20656369903</v>
      </c>
      <c r="AF406">
        <v>191377.08401697254</v>
      </c>
      <c r="AG406">
        <v>190863.61665124225</v>
      </c>
      <c r="AH406">
        <v>186330.14341355144</v>
      </c>
      <c r="AI406">
        <v>194081.64047494909</v>
      </c>
      <c r="AJ406">
        <v>194775.85197538271</v>
      </c>
      <c r="AK406">
        <v>199497.9020334894</v>
      </c>
      <c r="AL406">
        <v>207430.73070372813</v>
      </c>
      <c r="AM406">
        <v>215617.76023298269</v>
      </c>
      <c r="AN406">
        <v>224503.17968252819</v>
      </c>
      <c r="AO406">
        <v>233944.49804952013</v>
      </c>
      <c r="AP406">
        <v>243782.86421170569</v>
      </c>
    </row>
    <row r="407" spans="1:62">
      <c r="A407" t="s">
        <v>1247</v>
      </c>
      <c r="B407" t="s">
        <v>58</v>
      </c>
      <c r="C407" s="12" t="s">
        <v>1009</v>
      </c>
      <c r="D407" s="12"/>
      <c r="E407" s="12"/>
      <c r="F407" s="12">
        <v>10</v>
      </c>
      <c r="G407" s="12">
        <v>253967.70967423273</v>
      </c>
      <c r="H407" s="12">
        <v>252915.28370264385</v>
      </c>
      <c r="I407" s="12">
        <v>261225.09268770021</v>
      </c>
      <c r="J407" s="12">
        <v>246791.29292465138</v>
      </c>
      <c r="K407" s="12">
        <v>250338.49698505327</v>
      </c>
      <c r="L407">
        <v>248568.29235070597</v>
      </c>
      <c r="M407">
        <v>258517.45456782437</v>
      </c>
      <c r="N407">
        <v>268370.55843861698</v>
      </c>
      <c r="O407">
        <v>274624.27706371259</v>
      </c>
      <c r="P407">
        <v>282363.22912010364</v>
      </c>
      <c r="Q407">
        <v>302586.35433298681</v>
      </c>
      <c r="R407">
        <v>298167.83017327043</v>
      </c>
      <c r="S407">
        <v>309969.71017669007</v>
      </c>
      <c r="T407">
        <v>308134.9868410324</v>
      </c>
      <c r="U407">
        <v>327518.17765828833</v>
      </c>
      <c r="V407">
        <v>335892.42107684963</v>
      </c>
      <c r="W407">
        <v>345928.29469580523</v>
      </c>
      <c r="X407">
        <v>366677.5187221645</v>
      </c>
      <c r="Y407">
        <v>379201.01567496505</v>
      </c>
      <c r="Z407">
        <v>378127.79069732624</v>
      </c>
      <c r="AA407">
        <v>371032.32533094741</v>
      </c>
      <c r="AB407">
        <v>387446.53074693785</v>
      </c>
      <c r="AC407">
        <v>378920.41798994481</v>
      </c>
      <c r="AD407">
        <v>387939.11477432115</v>
      </c>
      <c r="AE407">
        <v>391264.19619444013</v>
      </c>
      <c r="AF407">
        <v>412272.39850714797</v>
      </c>
      <c r="AG407">
        <v>433868.01277641841</v>
      </c>
      <c r="AH407">
        <v>450610.32696400443</v>
      </c>
      <c r="AI407">
        <v>467162.12487020355</v>
      </c>
      <c r="AJ407">
        <v>455902.56520768203</v>
      </c>
      <c r="AK407">
        <v>458702.1936373887</v>
      </c>
      <c r="AL407">
        <v>470111.99721925374</v>
      </c>
      <c r="AM407">
        <v>484189.79645976686</v>
      </c>
      <c r="AN407">
        <v>499373.01689921151</v>
      </c>
      <c r="AO407">
        <v>515649.44071796298</v>
      </c>
      <c r="AP407">
        <v>532456.37372195767</v>
      </c>
    </row>
    <row r="408" spans="1:62">
      <c r="A408" t="s">
        <v>1247</v>
      </c>
      <c r="B408" t="s">
        <v>114</v>
      </c>
      <c r="C408" s="12" t="s">
        <v>1009</v>
      </c>
      <c r="D408" s="12"/>
      <c r="E408" s="12"/>
      <c r="F408" s="12">
        <v>11</v>
      </c>
      <c r="G408" s="12">
        <v>281318.34538020985</v>
      </c>
      <c r="H408" s="12">
        <v>275930.03383302799</v>
      </c>
      <c r="I408" s="12">
        <v>273142.57128979464</v>
      </c>
      <c r="J408" s="12">
        <v>272293.85187546985</v>
      </c>
      <c r="K408" s="12">
        <v>284815.12326761137</v>
      </c>
      <c r="L408">
        <v>288896.35478242883</v>
      </c>
      <c r="M408">
        <v>295112.39894914348</v>
      </c>
      <c r="N408">
        <v>307377.63232763257</v>
      </c>
      <c r="O408">
        <v>327602.71937788947</v>
      </c>
      <c r="P408">
        <v>345043.79488621454</v>
      </c>
      <c r="Q408">
        <v>360978.06448847498</v>
      </c>
      <c r="R408">
        <v>364064.46999436873</v>
      </c>
      <c r="S408">
        <v>383795.69323428802</v>
      </c>
      <c r="T408">
        <v>397594.40650767187</v>
      </c>
      <c r="U408">
        <v>409386.25010067434</v>
      </c>
      <c r="V408">
        <v>420902.84433744906</v>
      </c>
      <c r="W408">
        <v>440746.14634903253</v>
      </c>
      <c r="X408">
        <v>467976.16494766972</v>
      </c>
      <c r="Y408">
        <v>462648.67108726205</v>
      </c>
      <c r="Z408">
        <v>461256.83657908434</v>
      </c>
      <c r="AA408">
        <v>486761.64098327298</v>
      </c>
      <c r="AB408">
        <v>496662.77844508982</v>
      </c>
      <c r="AC408">
        <v>499837.83250382298</v>
      </c>
      <c r="AD408">
        <v>515728.63140351884</v>
      </c>
      <c r="AE408">
        <v>527123.66764760111</v>
      </c>
      <c r="AF408">
        <v>541778.26149727893</v>
      </c>
      <c r="AG408">
        <v>538455.49681707262</v>
      </c>
      <c r="AH408">
        <v>551732.49100480089</v>
      </c>
      <c r="AI408">
        <v>550833.24536751222</v>
      </c>
      <c r="AJ408">
        <v>524288.81572582631</v>
      </c>
      <c r="AK408">
        <v>520380.70948738616</v>
      </c>
      <c r="AL408">
        <v>528160.39334826323</v>
      </c>
      <c r="AM408">
        <v>539235.1364814688</v>
      </c>
      <c r="AN408">
        <v>550078.28848855034</v>
      </c>
      <c r="AO408">
        <v>559388.3311225794</v>
      </c>
      <c r="AP408">
        <v>568855.94567984424</v>
      </c>
    </row>
    <row r="409" spans="1:62">
      <c r="A409" s="1" t="s">
        <v>1247</v>
      </c>
      <c r="B409" t="s">
        <v>32</v>
      </c>
      <c r="C409" s="12" t="s">
        <v>1009</v>
      </c>
      <c r="D409" s="12"/>
      <c r="E409" s="12"/>
      <c r="F409" s="12">
        <v>12</v>
      </c>
      <c r="G409" s="12">
        <v>114842.25088082974</v>
      </c>
      <c r="H409" s="12">
        <v>115234.33049385523</v>
      </c>
      <c r="I409" s="12">
        <v>118437.2254987707</v>
      </c>
      <c r="J409" s="12">
        <v>123976.67951417055</v>
      </c>
      <c r="K409" s="12">
        <v>128708.51932277439</v>
      </c>
      <c r="L409">
        <v>137664.12461998998</v>
      </c>
      <c r="M409">
        <v>146882.21830603667</v>
      </c>
      <c r="N409">
        <v>156853.69847012887</v>
      </c>
      <c r="O409">
        <v>173131.01661685004</v>
      </c>
      <c r="P409">
        <v>182416.1425463426</v>
      </c>
      <c r="Q409">
        <v>205544.25143861378</v>
      </c>
      <c r="R409">
        <v>222644.73407285273</v>
      </c>
      <c r="S409">
        <v>238915.86106652097</v>
      </c>
      <c r="T409">
        <v>252781.61298213663</v>
      </c>
      <c r="U409">
        <v>266566.82463618787</v>
      </c>
      <c r="V409">
        <v>287032.77295749012</v>
      </c>
      <c r="W409">
        <v>303035.88659428904</v>
      </c>
      <c r="X409">
        <v>316270.08773633157</v>
      </c>
      <c r="Y409">
        <v>243463.74263861516</v>
      </c>
      <c r="Z409">
        <v>251847.78970137329</v>
      </c>
      <c r="AA409">
        <v>270605.87302325264</v>
      </c>
      <c r="AB409">
        <v>293432.34962205414</v>
      </c>
      <c r="AC409">
        <v>303470.31418351078</v>
      </c>
      <c r="AD409">
        <v>317066.37899905187</v>
      </c>
      <c r="AE409">
        <v>351444.13955640345</v>
      </c>
      <c r="AF409">
        <v>363952.10273783345</v>
      </c>
      <c r="AG409">
        <v>371739.98800534202</v>
      </c>
      <c r="AH409">
        <v>429852.57124489098</v>
      </c>
      <c r="AI409">
        <v>438154.63920924382</v>
      </c>
      <c r="AJ409">
        <v>445845.12673328683</v>
      </c>
      <c r="AK409">
        <v>462021.88136052591</v>
      </c>
      <c r="AL409">
        <v>486779.38811244513</v>
      </c>
      <c r="AM409">
        <v>516824.69098069851</v>
      </c>
      <c r="AN409">
        <v>551176.5362992466</v>
      </c>
      <c r="AO409">
        <v>589681.76369320275</v>
      </c>
      <c r="AP409">
        <v>630876.96868782956</v>
      </c>
    </row>
    <row r="410" spans="1:62">
      <c r="G410">
        <v>5332000.0000000019</v>
      </c>
      <c r="H410">
        <v>5167999.9999999991</v>
      </c>
      <c r="I410">
        <v>5126999.9999999991</v>
      </c>
      <c r="J410">
        <v>5109999.9999999991</v>
      </c>
      <c r="K410">
        <v>5290000.0000000009</v>
      </c>
      <c r="L410">
        <v>5443999.9999999981</v>
      </c>
      <c r="M410">
        <v>5610000.0000000009</v>
      </c>
      <c r="N410">
        <v>5753000</v>
      </c>
      <c r="O410">
        <v>5963999.9999999991</v>
      </c>
      <c r="P410">
        <v>6089000</v>
      </c>
      <c r="Q410">
        <v>6144000.0000000009</v>
      </c>
      <c r="R410">
        <v>6235000.0000000009</v>
      </c>
      <c r="S410">
        <v>6118000</v>
      </c>
      <c r="T410">
        <v>6124000</v>
      </c>
      <c r="U410">
        <v>6242000</v>
      </c>
      <c r="V410">
        <v>6371999.9999999991</v>
      </c>
      <c r="W410">
        <v>6510000</v>
      </c>
      <c r="X410">
        <v>6619000.0000000009</v>
      </c>
      <c r="Y410">
        <v>6588000.0000000009</v>
      </c>
      <c r="Z410">
        <v>6569000</v>
      </c>
      <c r="AA410">
        <v>6735000.0000000009</v>
      </c>
      <c r="AB410">
        <v>6896000</v>
      </c>
      <c r="AC410">
        <v>6948999.9999999991</v>
      </c>
      <c r="AD410">
        <v>7285999.9999999991</v>
      </c>
      <c r="AE410">
        <v>7672000.0000000019</v>
      </c>
      <c r="AF410">
        <v>7971000</v>
      </c>
      <c r="AG410">
        <v>8230000.0000000028</v>
      </c>
      <c r="AH410">
        <v>8504526.8300595637</v>
      </c>
      <c r="AI410">
        <v>8670866.3603591025</v>
      </c>
      <c r="AJ410">
        <v>8466290.3879838809</v>
      </c>
      <c r="AK410">
        <v>8509173.118841581</v>
      </c>
      <c r="AL410">
        <v>8756698.4441872537</v>
      </c>
      <c r="AM410">
        <v>9056995.731929101</v>
      </c>
      <c r="AN410">
        <v>9366870.5529972836</v>
      </c>
      <c r="AO410">
        <v>9674133.6281854492</v>
      </c>
      <c r="AP410">
        <v>9997397.641504962</v>
      </c>
    </row>
    <row r="411" spans="1:62" s="26" customFormat="1" ht="18" customHeight="1">
      <c r="A411" s="27"/>
      <c r="B411" s="25">
        <v>2005</v>
      </c>
      <c r="C411" s="26">
        <f>+B411+10</f>
        <v>2015</v>
      </c>
      <c r="D411" s="26">
        <f t="shared" ref="D411:BJ411" si="122">+C411+10</f>
        <v>2025</v>
      </c>
      <c r="E411" s="26">
        <f t="shared" si="122"/>
        <v>2035</v>
      </c>
      <c r="F411" s="26">
        <f t="shared" si="122"/>
        <v>2045</v>
      </c>
      <c r="G411" s="26">
        <f t="shared" si="122"/>
        <v>2055</v>
      </c>
      <c r="H411" s="26">
        <f t="shared" si="122"/>
        <v>2065</v>
      </c>
      <c r="I411" s="26">
        <f t="shared" si="122"/>
        <v>2075</v>
      </c>
      <c r="J411" s="26">
        <f t="shared" si="122"/>
        <v>2085</v>
      </c>
      <c r="K411" s="26">
        <f t="shared" si="122"/>
        <v>2095</v>
      </c>
      <c r="L411" s="26">
        <f t="shared" si="122"/>
        <v>2105</v>
      </c>
      <c r="M411" s="37">
        <f t="shared" si="122"/>
        <v>2115</v>
      </c>
      <c r="N411" s="26">
        <f t="shared" si="122"/>
        <v>2125</v>
      </c>
      <c r="O411" s="26">
        <f t="shared" si="122"/>
        <v>2135</v>
      </c>
      <c r="P411" s="26">
        <f t="shared" si="122"/>
        <v>2145</v>
      </c>
      <c r="Q411" s="26">
        <f t="shared" si="122"/>
        <v>2155</v>
      </c>
      <c r="R411" s="26">
        <f t="shared" si="122"/>
        <v>2165</v>
      </c>
      <c r="S411" s="26">
        <f t="shared" si="122"/>
        <v>2175</v>
      </c>
      <c r="T411" s="26">
        <f t="shared" si="122"/>
        <v>2185</v>
      </c>
      <c r="U411" s="26">
        <f t="shared" si="122"/>
        <v>2195</v>
      </c>
      <c r="V411" s="26">
        <f t="shared" si="122"/>
        <v>2205</v>
      </c>
      <c r="W411" s="26">
        <f t="shared" si="122"/>
        <v>2215</v>
      </c>
      <c r="X411" s="26">
        <f t="shared" si="122"/>
        <v>2225</v>
      </c>
      <c r="Y411" s="26">
        <f t="shared" si="122"/>
        <v>2235</v>
      </c>
      <c r="Z411" s="26">
        <f t="shared" si="122"/>
        <v>2245</v>
      </c>
      <c r="AA411" s="26">
        <f t="shared" si="122"/>
        <v>2255</v>
      </c>
      <c r="AB411" s="26">
        <f t="shared" si="122"/>
        <v>2265</v>
      </c>
      <c r="AC411" s="26">
        <f t="shared" si="122"/>
        <v>2275</v>
      </c>
      <c r="AD411" s="26">
        <f t="shared" si="122"/>
        <v>2285</v>
      </c>
      <c r="AE411" s="26">
        <f t="shared" si="122"/>
        <v>2295</v>
      </c>
      <c r="AF411" s="26">
        <f t="shared" si="122"/>
        <v>2305</v>
      </c>
      <c r="AG411" s="26">
        <f t="shared" si="122"/>
        <v>2315</v>
      </c>
      <c r="AH411" s="26">
        <f t="shared" si="122"/>
        <v>2325</v>
      </c>
      <c r="AI411" s="26">
        <f t="shared" si="122"/>
        <v>2335</v>
      </c>
      <c r="AJ411" s="26">
        <f t="shared" si="122"/>
        <v>2345</v>
      </c>
      <c r="AK411" s="26">
        <f t="shared" si="122"/>
        <v>2355</v>
      </c>
      <c r="AL411" s="26">
        <f t="shared" si="122"/>
        <v>2365</v>
      </c>
      <c r="AM411" s="26">
        <f t="shared" si="122"/>
        <v>2375</v>
      </c>
      <c r="AN411" s="26">
        <f t="shared" si="122"/>
        <v>2385</v>
      </c>
      <c r="AO411" s="26">
        <f t="shared" si="122"/>
        <v>2395</v>
      </c>
      <c r="AP411" s="26">
        <f t="shared" si="122"/>
        <v>2405</v>
      </c>
      <c r="AQ411" s="26">
        <f t="shared" si="122"/>
        <v>2415</v>
      </c>
      <c r="AR411" s="26">
        <f t="shared" si="122"/>
        <v>2425</v>
      </c>
      <c r="AS411" s="26">
        <f t="shared" si="122"/>
        <v>2435</v>
      </c>
      <c r="AT411" s="26">
        <f t="shared" si="122"/>
        <v>2445</v>
      </c>
      <c r="AU411" s="26">
        <f t="shared" si="122"/>
        <v>2455</v>
      </c>
      <c r="AV411" s="26">
        <f t="shared" si="122"/>
        <v>2465</v>
      </c>
      <c r="AW411" s="26">
        <f t="shared" si="122"/>
        <v>2475</v>
      </c>
      <c r="AX411" s="26">
        <f t="shared" si="122"/>
        <v>2485</v>
      </c>
      <c r="AY411" s="26">
        <f t="shared" si="122"/>
        <v>2495</v>
      </c>
      <c r="AZ411" s="26">
        <f t="shared" si="122"/>
        <v>2505</v>
      </c>
      <c r="BA411" s="26">
        <f t="shared" si="122"/>
        <v>2515</v>
      </c>
      <c r="BB411" s="26">
        <f t="shared" si="122"/>
        <v>2525</v>
      </c>
      <c r="BC411" s="26">
        <f t="shared" si="122"/>
        <v>2535</v>
      </c>
      <c r="BD411" s="26">
        <f t="shared" si="122"/>
        <v>2545</v>
      </c>
      <c r="BE411" s="26">
        <f t="shared" si="122"/>
        <v>2555</v>
      </c>
      <c r="BF411" s="26">
        <f t="shared" si="122"/>
        <v>2565</v>
      </c>
      <c r="BG411" s="26">
        <f t="shared" si="122"/>
        <v>2575</v>
      </c>
      <c r="BH411" s="26">
        <f t="shared" si="122"/>
        <v>2585</v>
      </c>
      <c r="BI411" s="26">
        <f t="shared" si="122"/>
        <v>2595</v>
      </c>
      <c r="BJ411" s="26">
        <f t="shared" si="122"/>
        <v>2605</v>
      </c>
    </row>
    <row r="412" spans="1:62" ht="21.75" customHeight="1">
      <c r="A412" s="210" t="s">
        <v>1301</v>
      </c>
    </row>
    <row r="413" spans="1:62" s="8" customFormat="1" ht="14.6">
      <c r="A413" t="s">
        <v>104</v>
      </c>
      <c r="B413" s="296">
        <f>+US!B71</f>
        <v>1.6614140194193698</v>
      </c>
      <c r="C413" s="296">
        <f>+US!C71</f>
        <v>1.6230895636787737</v>
      </c>
      <c r="D413" s="296">
        <f>+US!D71</f>
        <v>1.7927116912107415</v>
      </c>
      <c r="E413" s="296">
        <f>+US!E71</f>
        <v>1.9149538778767672</v>
      </c>
      <c r="F413" s="296">
        <f>+US!F71</f>
        <v>2.0053836777383345</v>
      </c>
      <c r="G413" s="296">
        <f>+US!G71</f>
        <v>2.0624036283691511</v>
      </c>
      <c r="H413" s="296">
        <f>+US!H71</f>
        <v>2.0986567014636957</v>
      </c>
      <c r="I413" s="296">
        <f>+US!I71</f>
        <v>2.1349828761043188</v>
      </c>
      <c r="J413" s="296">
        <f>+US!J71</f>
        <v>2.1731363207063579</v>
      </c>
      <c r="K413" s="296">
        <f>+US!K71</f>
        <v>2.2141989874785355</v>
      </c>
      <c r="L413" s="296">
        <f>+US!L71</f>
        <v>2.2514329664162473</v>
      </c>
      <c r="M413" s="296">
        <f>+US!M71</f>
        <v>2.279313579974898</v>
      </c>
      <c r="N413" s="296">
        <f>+US!N71</f>
        <v>2.3350905503198418</v>
      </c>
      <c r="O413" s="296">
        <f>+US!O71</f>
        <v>2.3763203158253505</v>
      </c>
      <c r="P413" s="296">
        <f>+US!P71</f>
        <v>2.4104142871395609</v>
      </c>
      <c r="Q413" s="296">
        <f>+US!Q71</f>
        <v>2.4409213423741418</v>
      </c>
      <c r="R413" s="296">
        <f>+US!R71</f>
        <v>2.4693464799393805</v>
      </c>
      <c r="S413" s="296">
        <f>+US!S71</f>
        <v>2.496020925166933</v>
      </c>
      <c r="T413" s="296">
        <f>+US!T71</f>
        <v>2.5204436140056599</v>
      </c>
      <c r="U413" s="296">
        <f>+US!U71</f>
        <v>2.5413742992210335</v>
      </c>
      <c r="V413" s="296">
        <f>+US!V71</f>
        <v>2.5545917802866183</v>
      </c>
      <c r="W413" s="296">
        <f>+US!W71</f>
        <v>2.5566436015623659</v>
      </c>
    </row>
    <row r="414" spans="1:62" s="8" customFormat="1" ht="14.6">
      <c r="A414" s="1" t="s">
        <v>105</v>
      </c>
      <c r="B414" s="296">
        <f>+EU!B71</f>
        <v>1.1456625342073461</v>
      </c>
      <c r="C414" s="296">
        <f>+EU!C71</f>
        <v>0.99377439380320809</v>
      </c>
      <c r="D414" s="296">
        <f>+EU!D71</f>
        <v>1.106091255414513</v>
      </c>
      <c r="E414" s="296">
        <f>+EU!E71</f>
        <v>1.1891433774865861</v>
      </c>
      <c r="F414" s="296">
        <f>+EU!F71</f>
        <v>1.2523730974526894</v>
      </c>
      <c r="G414" s="296">
        <f>+EU!G71</f>
        <v>1.2928181437698956</v>
      </c>
      <c r="H414" s="296">
        <f>+EU!H71</f>
        <v>1.3183434625106527</v>
      </c>
      <c r="I414" s="296">
        <f>+EU!I71</f>
        <v>1.3386059895372324</v>
      </c>
      <c r="J414" s="296">
        <f>+EU!J71</f>
        <v>1.3549362742712396</v>
      </c>
      <c r="K414" s="296">
        <f>+EU!K71</f>
        <v>1.3681143488253336</v>
      </c>
      <c r="L414" s="296">
        <f>+EU!L71</f>
        <v>1.3984482484510008</v>
      </c>
      <c r="M414" s="296">
        <f>+EU!M71</f>
        <v>1.4455054856817873</v>
      </c>
      <c r="N414" s="296">
        <f>+EU!N71</f>
        <v>1.5025460085607012</v>
      </c>
      <c r="O414" s="296">
        <f>+EU!O71</f>
        <v>1.5508468835563445</v>
      </c>
      <c r="P414" s="296">
        <f>+EU!P71</f>
        <v>1.5937712427920367</v>
      </c>
      <c r="Q414" s="296">
        <f>+EU!Q71</f>
        <v>1.6330162507505706</v>
      </c>
      <c r="R414" s="296">
        <f>+EU!R71</f>
        <v>1.6693500930261795</v>
      </c>
      <c r="S414" s="296">
        <f>+EU!S71</f>
        <v>1.702982797894818</v>
      </c>
      <c r="T414" s="296">
        <f>+EU!T71</f>
        <v>1.7337044322562822</v>
      </c>
      <c r="U414" s="296">
        <f>+EU!U71</f>
        <v>1.7609119499453574</v>
      </c>
      <c r="V414" s="296">
        <f>+EU!V71</f>
        <v>1.7847514783916407</v>
      </c>
      <c r="W414" s="296">
        <f>+EU!W71</f>
        <v>1.8039239494398163</v>
      </c>
    </row>
    <row r="415" spans="1:62" s="8" customFormat="1" ht="14.6">
      <c r="A415" t="s">
        <v>51</v>
      </c>
      <c r="B415" s="296">
        <f>+Japan!B71</f>
        <v>0.3698406448791311</v>
      </c>
      <c r="C415" s="296">
        <f>+Japan!C71</f>
        <v>0.38197401254589891</v>
      </c>
      <c r="D415" s="296">
        <f>+Japan!D71</f>
        <v>0.38396443104633809</v>
      </c>
      <c r="E415" s="296">
        <f>+Japan!E71</f>
        <v>0.37210633662893772</v>
      </c>
      <c r="F415" s="296">
        <f>+Japan!F71</f>
        <v>0.3466557634269794</v>
      </c>
      <c r="G415" s="296">
        <f>+Japan!G71</f>
        <v>0.33328314208815596</v>
      </c>
      <c r="H415" s="296">
        <f>+Japan!H71</f>
        <v>0.32634839091858414</v>
      </c>
      <c r="I415" s="296">
        <f>+Japan!I71</f>
        <v>0.31899193358800321</v>
      </c>
      <c r="J415" s="296">
        <f>+Japan!J71</f>
        <v>0.31154769471063382</v>
      </c>
      <c r="K415" s="296">
        <f>+Japan!K71</f>
        <v>0.30420062276098331</v>
      </c>
      <c r="L415" s="296">
        <f>+Japan!L71</f>
        <v>0.30377378536957356</v>
      </c>
      <c r="M415" s="296">
        <f>+Japan!M71</f>
        <v>0.30957701737570981</v>
      </c>
      <c r="N415" s="296">
        <f>+Japan!N71</f>
        <v>0.31883340937135979</v>
      </c>
      <c r="O415" s="296">
        <f>+Japan!O71</f>
        <v>0.32604075971343938</v>
      </c>
      <c r="P415" s="296">
        <f>+Japan!P71</f>
        <v>0.3321524630364644</v>
      </c>
      <c r="Q415" s="296">
        <f>+Japan!Q71</f>
        <v>0.3376397034748892</v>
      </c>
      <c r="R415" s="296">
        <f>+Japan!R71</f>
        <v>0.34271701963070211</v>
      </c>
      <c r="S415" s="296">
        <f>+Japan!S71</f>
        <v>0.34745221550954103</v>
      </c>
      <c r="T415" s="296">
        <f>+Japan!T71</f>
        <v>0.35181172938412236</v>
      </c>
      <c r="U415" s="296">
        <f>+Japan!U71</f>
        <v>0.35567514358659963</v>
      </c>
      <c r="V415" s="296">
        <f>+Japan!V71</f>
        <v>0.35897349489095615</v>
      </c>
      <c r="W415" s="296">
        <f>+Japan!W71</f>
        <v>0.36141926471703639</v>
      </c>
    </row>
    <row r="416" spans="1:62" s="8" customFormat="1" ht="14.6">
      <c r="A416" t="s">
        <v>52</v>
      </c>
      <c r="B416" s="296">
        <f>+Russia!B71</f>
        <v>0.43100236821563387</v>
      </c>
      <c r="C416" s="296">
        <f>+Russia!C71</f>
        <v>0.42305073907611485</v>
      </c>
      <c r="D416" s="296">
        <f>+Russia!D71</f>
        <v>0.44320939329804349</v>
      </c>
      <c r="E416" s="296">
        <f>+Russia!E71</f>
        <v>0.44907441009379195</v>
      </c>
      <c r="F416" s="296">
        <f>+Russia!F71</f>
        <v>0.45104509609266963</v>
      </c>
      <c r="G416" s="296">
        <f>+Russia!G71</f>
        <v>0.45153585782783329</v>
      </c>
      <c r="H416" s="296">
        <f>+Russia!H71</f>
        <v>0.45065064798637416</v>
      </c>
      <c r="I416" s="296">
        <f>+Russia!I71</f>
        <v>0.44771356039635307</v>
      </c>
      <c r="J416" s="296">
        <f>+Russia!J71</f>
        <v>0.44333249231418942</v>
      </c>
      <c r="K416" s="296">
        <f>+Russia!K71</f>
        <v>0.43791839304944841</v>
      </c>
      <c r="L416" s="296">
        <f>+Russia!L71</f>
        <v>0.44427888760300321</v>
      </c>
      <c r="M416" s="296">
        <f>+Russia!M71</f>
        <v>0.46236990711141535</v>
      </c>
      <c r="N416" s="296">
        <f>+Russia!N71</f>
        <v>0.48420713860522552</v>
      </c>
      <c r="O416" s="296">
        <f>+Russia!O71</f>
        <v>0.50350171176537062</v>
      </c>
      <c r="P416" s="296">
        <f>+Russia!P71</f>
        <v>0.52126134489655129</v>
      </c>
      <c r="Q416" s="296">
        <f>+Russia!Q71</f>
        <v>0.53795978382588672</v>
      </c>
      <c r="R416" s="296">
        <f>+Russia!R71</f>
        <v>0.55376782279765469</v>
      </c>
      <c r="S416" s="296">
        <f>+Russia!S71</f>
        <v>0.56865797419609676</v>
      </c>
      <c r="T416" s="296">
        <f>+Russia!T71</f>
        <v>0.58242735971531867</v>
      </c>
      <c r="U416" s="296">
        <f>+Russia!U71</f>
        <v>0.59468199959240697</v>
      </c>
      <c r="V416" s="296">
        <f>+Russia!V71</f>
        <v>0.60412806687781795</v>
      </c>
      <c r="W416" s="296">
        <f>+Russia!W71</f>
        <v>0.60967604038157885</v>
      </c>
    </row>
    <row r="417" spans="1:23" s="8" customFormat="1" ht="14.6">
      <c r="A417" t="s">
        <v>53</v>
      </c>
      <c r="B417" s="296">
        <f>+Eurasia!B71</f>
        <v>0.25652713039837899</v>
      </c>
      <c r="C417" s="296">
        <f>+Eurasia!C71</f>
        <v>0.23333916590858167</v>
      </c>
      <c r="D417" s="296">
        <f>+Eurasia!D71</f>
        <v>0.26348479109060952</v>
      </c>
      <c r="E417" s="296">
        <f>+Eurasia!E71</f>
        <v>0.28529529374708018</v>
      </c>
      <c r="F417" s="296">
        <f>+Eurasia!F71</f>
        <v>0.30202884136271047</v>
      </c>
      <c r="G417" s="296">
        <f>+Eurasia!G71</f>
        <v>0.31399452748540979</v>
      </c>
      <c r="H417" s="296">
        <f>+Eurasia!H71</f>
        <v>0.32341667809792968</v>
      </c>
      <c r="I417" s="296">
        <f>+Eurasia!I71</f>
        <v>0.33109670503954469</v>
      </c>
      <c r="J417" s="296">
        <f>+Eurasia!J71</f>
        <v>0.33737506982912091</v>
      </c>
      <c r="K417" s="296">
        <f>+Eurasia!K71</f>
        <v>0.34250060867120535</v>
      </c>
      <c r="L417" s="296">
        <f>+Eurasia!L71</f>
        <v>0.35242321321460329</v>
      </c>
      <c r="M417" s="296">
        <f>+Eurasia!M71</f>
        <v>0.36741244554003444</v>
      </c>
      <c r="N417" s="296">
        <f>+Eurasia!N71</f>
        <v>0.38376425573394241</v>
      </c>
      <c r="O417" s="296">
        <f>+Eurasia!O71</f>
        <v>0.39841645512417045</v>
      </c>
      <c r="P417" s="296">
        <f>+Eurasia!P71</f>
        <v>0.41185381679329564</v>
      </c>
      <c r="Q417" s="296">
        <f>+Eurasia!Q71</f>
        <v>0.42428722848823153</v>
      </c>
      <c r="R417" s="296">
        <f>+Eurasia!R71</f>
        <v>0.43576866507390893</v>
      </c>
      <c r="S417" s="296">
        <f>+Eurasia!S71</f>
        <v>0.44623881421629341</v>
      </c>
      <c r="T417" s="296">
        <f>+Eurasia!T71</f>
        <v>0.45552737320809678</v>
      </c>
      <c r="U417" s="296">
        <f>+Eurasia!U71</f>
        <v>0.46333274562784854</v>
      </c>
      <c r="V417" s="296">
        <f>+Eurasia!V71</f>
        <v>0.47006902131946204</v>
      </c>
      <c r="W417" s="296">
        <f>+Eurasia!W71</f>
        <v>0.47525277918015102</v>
      </c>
    </row>
    <row r="418" spans="1:23" s="8" customFormat="1" ht="14.6">
      <c r="A418" t="s">
        <v>54</v>
      </c>
      <c r="B418" s="296">
        <f>+China!B71</f>
        <v>1.5999444497034192</v>
      </c>
      <c r="C418" s="296">
        <f>+China!C71</f>
        <v>2.8420864715293934</v>
      </c>
      <c r="D418" s="296">
        <f>+China!D71</f>
        <v>3.2061376566936595</v>
      </c>
      <c r="E418" s="296">
        <f>+China!E71</f>
        <v>3.4256046471586443</v>
      </c>
      <c r="F418" s="296">
        <f>+China!F71</f>
        <v>3.5437386805848039</v>
      </c>
      <c r="G418" s="296">
        <f>+China!G71</f>
        <v>3.585671721958684</v>
      </c>
      <c r="H418" s="296">
        <f>+China!H71</f>
        <v>3.6128309161319567</v>
      </c>
      <c r="I418" s="296">
        <f>+China!I71</f>
        <v>3.6246984282210888</v>
      </c>
      <c r="J418" s="296">
        <f>+China!J71</f>
        <v>3.6251742162607767</v>
      </c>
      <c r="K418" s="296">
        <f>+China!K71</f>
        <v>3.6153421662676593</v>
      </c>
      <c r="L418" s="296">
        <f>+China!L71</f>
        <v>3.6627797357526517</v>
      </c>
      <c r="M418" s="296">
        <f>+China!M71</f>
        <v>3.7799692307305106</v>
      </c>
      <c r="N418" s="296">
        <f>+China!N71</f>
        <v>3.8641810164868891</v>
      </c>
      <c r="O418" s="296">
        <f>+China!O71</f>
        <v>3.9475682280595468</v>
      </c>
      <c r="P418" s="296">
        <f>+China!P71</f>
        <v>4.02757831352113</v>
      </c>
      <c r="Q418" s="296">
        <f>+China!Q71</f>
        <v>4.1024063645780497</v>
      </c>
      <c r="R418" s="296">
        <f>+China!R71</f>
        <v>4.1705806199302682</v>
      </c>
      <c r="S418" s="296">
        <f>+China!S71</f>
        <v>4.230575964217107</v>
      </c>
      <c r="T418" s="296">
        <f>+China!T71</f>
        <v>4.2804113362284388</v>
      </c>
      <c r="U418" s="296">
        <f>+China!U71</f>
        <v>4.3172846372682203</v>
      </c>
      <c r="V418" s="296">
        <f>+China!V71</f>
        <v>4.3451174116294391</v>
      </c>
      <c r="W418" s="296">
        <f>+China!W71</f>
        <v>4.3598955102225778</v>
      </c>
    </row>
    <row r="419" spans="1:23" s="8" customFormat="1" ht="14.6">
      <c r="A419" t="s">
        <v>55</v>
      </c>
      <c r="B419" s="296">
        <f>+India!B71</f>
        <v>0.40499472440009932</v>
      </c>
      <c r="C419" s="296">
        <f>+India!C71</f>
        <v>0.72268116278293004</v>
      </c>
      <c r="D419" s="296">
        <f>+India!D71</f>
        <v>0.95136415657421813</v>
      </c>
      <c r="E419" s="296">
        <f>+India!E71</f>
        <v>1.1732052903697956</v>
      </c>
      <c r="F419" s="296">
        <f>+India!F71</f>
        <v>1.3870584013928566</v>
      </c>
      <c r="G419" s="296">
        <f>+India!G71</f>
        <v>1.5651983358354182</v>
      </c>
      <c r="H419" s="296">
        <f>+India!H71</f>
        <v>1.7176976183897452</v>
      </c>
      <c r="I419" s="296">
        <f>+India!I71</f>
        <v>1.8658653062918047</v>
      </c>
      <c r="J419" s="296">
        <f>+India!J71</f>
        <v>2.0098269995203122</v>
      </c>
      <c r="K419" s="296">
        <f>+India!K71</f>
        <v>2.1496360359774016</v>
      </c>
      <c r="L419" s="296">
        <f>+India!L71</f>
        <v>2.283957092877603</v>
      </c>
      <c r="M419" s="296">
        <f>+India!M71</f>
        <v>2.4124604621169445</v>
      </c>
      <c r="N419" s="296">
        <f>+India!N71</f>
        <v>2.5381390337346295</v>
      </c>
      <c r="O419" s="296">
        <f>+India!O71</f>
        <v>2.6529264298016351</v>
      </c>
      <c r="P419" s="296">
        <f>+India!P71</f>
        <v>2.7578955707465256</v>
      </c>
      <c r="Q419" s="296">
        <f>+India!Q71</f>
        <v>2.8534089157218312</v>
      </c>
      <c r="R419" s="296">
        <f>+India!R71</f>
        <v>2.9394093994465629</v>
      </c>
      <c r="S419" s="296">
        <f>+India!S71</f>
        <v>3.0155132844817549</v>
      </c>
      <c r="T419" s="296">
        <f>+India!T71</f>
        <v>3.0809397311614108</v>
      </c>
      <c r="U419" s="296">
        <f>+India!U71</f>
        <v>3.1343776626832374</v>
      </c>
      <c r="V419" s="296">
        <f>+India!V71</f>
        <v>3.1918363289624714</v>
      </c>
      <c r="W419" s="296">
        <f>+India!W71</f>
        <v>3.2547576049415823</v>
      </c>
    </row>
    <row r="420" spans="1:23" s="8" customFormat="1" ht="14.6">
      <c r="A420" t="s">
        <v>56</v>
      </c>
      <c r="B420" s="296">
        <f>+MidEast!B71</f>
        <v>0.58943423723936128</v>
      </c>
      <c r="C420" s="296">
        <f>+MidEast!C71</f>
        <v>0.80698509993939882</v>
      </c>
      <c r="D420" s="296">
        <f>+MidEast!D71</f>
        <v>1.0437807646262807</v>
      </c>
      <c r="E420" s="296">
        <f>+MidEast!E71</f>
        <v>1.2739845719504084</v>
      </c>
      <c r="F420" s="296">
        <f>+MidEast!F71</f>
        <v>1.4937471134705864</v>
      </c>
      <c r="G420" s="296">
        <f>+MidEast!G71</f>
        <v>1.6734534771207188</v>
      </c>
      <c r="H420" s="296">
        <f>+MidEast!H71</f>
        <v>1.8325185619577071</v>
      </c>
      <c r="I420" s="296">
        <f>+MidEast!I71</f>
        <v>1.9954777030800088</v>
      </c>
      <c r="J420" s="296">
        <f>+MidEast!J71</f>
        <v>2.1637008946346694</v>
      </c>
      <c r="K420" s="296">
        <f>+MidEast!K71</f>
        <v>2.3382424008222378</v>
      </c>
      <c r="L420" s="296">
        <f>+MidEast!L71</f>
        <v>2.463708330024196</v>
      </c>
      <c r="M420" s="296">
        <f>+MidEast!M71</f>
        <v>2.5279783146839225</v>
      </c>
      <c r="N420" s="296">
        <f>+MidEast!N71</f>
        <v>2.608041316065556</v>
      </c>
      <c r="O420" s="296">
        <f>+MidEast!O71</f>
        <v>2.6710517837232239</v>
      </c>
      <c r="P420" s="296">
        <f>+MidEast!P71</f>
        <v>2.7225947358609082</v>
      </c>
      <c r="Q420" s="296">
        <f>+MidEast!Q71</f>
        <v>2.7654968219617522</v>
      </c>
      <c r="R420" s="296">
        <f>+MidEast!R71</f>
        <v>2.8010667915791538</v>
      </c>
      <c r="S420" s="296">
        <f>+MidEast!S71</f>
        <v>2.8296957121711288</v>
      </c>
      <c r="T420" s="296">
        <f>+MidEast!T71</f>
        <v>2.851063885193585</v>
      </c>
      <c r="U420" s="296">
        <f>+MidEast!U71</f>
        <v>2.8641713668022803</v>
      </c>
      <c r="V420" s="296">
        <f>+MidEast!V71</f>
        <v>2.8824518017489811</v>
      </c>
      <c r="W420" s="296">
        <f>+MidEast!W71</f>
        <v>2.9063947114753947</v>
      </c>
    </row>
    <row r="421" spans="1:23" s="8" customFormat="1" ht="14.6">
      <c r="A421" t="s">
        <v>57</v>
      </c>
      <c r="B421" s="296">
        <f>+Africa!B71</f>
        <v>0.1913029872516217</v>
      </c>
      <c r="C421" s="296">
        <f>+Africa!C71</f>
        <v>0.24390148283972424</v>
      </c>
      <c r="D421" s="296">
        <f>+Africa!D71</f>
        <v>0.35373965665690793</v>
      </c>
      <c r="E421" s="296">
        <f>+Africa!E71</f>
        <v>0.48181967984315183</v>
      </c>
      <c r="F421" s="296">
        <f>+Africa!F71</f>
        <v>0.62583133934463908</v>
      </c>
      <c r="G421" s="296">
        <f>+Africa!G71</f>
        <v>0.7584893200762266</v>
      </c>
      <c r="H421" s="296">
        <f>+Africa!H71</f>
        <v>0.87749333906053473</v>
      </c>
      <c r="I421" s="296">
        <f>+Africa!I71</f>
        <v>1.003853801115564</v>
      </c>
      <c r="J421" s="296">
        <f>+Africa!J71</f>
        <v>1.137683606672091</v>
      </c>
      <c r="K421" s="296">
        <f>+Africa!K71</f>
        <v>1.2789696799871797</v>
      </c>
      <c r="L421" s="296">
        <f>+Africa!L71</f>
        <v>1.3886152098082138</v>
      </c>
      <c r="M421" s="296">
        <f>+Africa!M71</f>
        <v>1.4586413028377665</v>
      </c>
      <c r="N421" s="296">
        <f>+Africa!N71</f>
        <v>1.5198138828710965</v>
      </c>
      <c r="O421" s="296">
        <f>+Africa!O71</f>
        <v>1.5747443507739083</v>
      </c>
      <c r="P421" s="296">
        <f>+Africa!P71</f>
        <v>1.6232067554717513</v>
      </c>
      <c r="Q421" s="296">
        <f>+Africa!Q71</f>
        <v>1.6650283257767799</v>
      </c>
      <c r="R421" s="296">
        <f>+Africa!R71</f>
        <v>1.7000557802205321</v>
      </c>
      <c r="S421" s="296">
        <f>+Africa!S71</f>
        <v>1.7280990149097215</v>
      </c>
      <c r="T421" s="296">
        <f>+Africa!T71</f>
        <v>1.748834937362495</v>
      </c>
      <c r="U421" s="296">
        <f>+Africa!U71</f>
        <v>1.7617082900139982</v>
      </c>
      <c r="V421" s="296">
        <f>+Africa!V71</f>
        <v>1.7761488150522577</v>
      </c>
      <c r="W421" s="296">
        <f>+Africa!W71</f>
        <v>1.7929751460583001</v>
      </c>
    </row>
    <row r="422" spans="1:23" s="8" customFormat="1" ht="14.6">
      <c r="A422" t="s">
        <v>58</v>
      </c>
      <c r="B422" s="296">
        <f>+LatAm!B71</f>
        <v>0.41212692374686288</v>
      </c>
      <c r="C422" s="296">
        <f>+LatAm!C71</f>
        <v>0.5327436469074458</v>
      </c>
      <c r="D422" s="296">
        <f>+LatAm!D71</f>
        <v>0.67574720152887058</v>
      </c>
      <c r="E422" s="296">
        <f>+LatAm!E71</f>
        <v>0.81191487554751418</v>
      </c>
      <c r="F422" s="296">
        <f>+LatAm!F71</f>
        <v>0.93402223947222995</v>
      </c>
      <c r="G422" s="296">
        <f>+LatAm!G71</f>
        <v>1.0345511864901882</v>
      </c>
      <c r="H422" s="296">
        <f>+LatAm!H71</f>
        <v>1.1246233195469484</v>
      </c>
      <c r="I422" s="296">
        <f>+LatAm!I71</f>
        <v>1.2114072895727106</v>
      </c>
      <c r="J422" s="296">
        <f>+LatAm!J71</f>
        <v>1.2951980195623192</v>
      </c>
      <c r="K422" s="296">
        <f>+LatAm!K71</f>
        <v>1.3762237607654677</v>
      </c>
      <c r="L422" s="296">
        <f>+LatAm!L71</f>
        <v>1.4560844622049083</v>
      </c>
      <c r="M422" s="296">
        <f>+LatAm!M71</f>
        <v>1.5328657415716276</v>
      </c>
      <c r="N422" s="296">
        <f>+LatAm!N71</f>
        <v>1.6175086285927396</v>
      </c>
      <c r="O422" s="296">
        <f>+LatAm!O71</f>
        <v>1.6919487063967511</v>
      </c>
      <c r="P422" s="296">
        <f>+LatAm!P71</f>
        <v>1.7588278059890161</v>
      </c>
      <c r="Q422" s="296">
        <f>+LatAm!Q71</f>
        <v>1.8194564113945302</v>
      </c>
      <c r="R422" s="296">
        <f>+LatAm!R71</f>
        <v>1.8744016308573741</v>
      </c>
      <c r="S422" s="296">
        <f>+LatAm!S71</f>
        <v>1.9237650378329312</v>
      </c>
      <c r="T422" s="296">
        <f>+LatAm!T71</f>
        <v>1.9672620042741114</v>
      </c>
      <c r="U422" s="296">
        <f>+LatAm!U71</f>
        <v>2.0042081394953186</v>
      </c>
      <c r="V422" s="296">
        <f>+LatAm!V71</f>
        <v>2.0429556786623122</v>
      </c>
      <c r="W422" s="296">
        <f>+LatAm!W71</f>
        <v>2.0841172019339798</v>
      </c>
    </row>
    <row r="423" spans="1:23" s="8" customFormat="1" ht="14.6">
      <c r="A423" t="s">
        <v>114</v>
      </c>
      <c r="B423" s="296">
        <f>+OHI!B71</f>
        <v>0.54156849752830349</v>
      </c>
      <c r="C423" s="296">
        <f>+OHI!C71</f>
        <v>0.56942681429125508</v>
      </c>
      <c r="D423" s="296">
        <f>+OHI!D71</f>
        <v>0.6198785706466845</v>
      </c>
      <c r="E423" s="296">
        <f>+OHI!E71</f>
        <v>0.64999403603263683</v>
      </c>
      <c r="F423" s="296">
        <f>+OHI!F71</f>
        <v>0.66238689909170767</v>
      </c>
      <c r="G423" s="296">
        <f>+OHI!G71</f>
        <v>0.65965112052958486</v>
      </c>
      <c r="H423" s="296">
        <f>+OHI!H71</f>
        <v>0.64886200048544995</v>
      </c>
      <c r="I423" s="296">
        <f>+OHI!I71</f>
        <v>0.63766528527198052</v>
      </c>
      <c r="J423" s="296">
        <f>+OHI!J71</f>
        <v>0.62660949205032712</v>
      </c>
      <c r="K423" s="296">
        <f>+OHI!K71</f>
        <v>0.61589568604510692</v>
      </c>
      <c r="L423" s="296">
        <f>+OHI!L71</f>
        <v>0.61515764467273693</v>
      </c>
      <c r="M423" s="296">
        <f>+OHI!M71</f>
        <v>0.6235543896681417</v>
      </c>
      <c r="N423" s="296">
        <f>+OHI!N71</f>
        <v>0.63665038163180454</v>
      </c>
      <c r="O423" s="296">
        <f>+OHI!O71</f>
        <v>0.64665854038027049</v>
      </c>
      <c r="P423" s="296">
        <f>+OHI!P71</f>
        <v>0.65505192772991883</v>
      </c>
      <c r="Q423" s="296">
        <f>+OHI!Q71</f>
        <v>0.6625361605664718</v>
      </c>
      <c r="R423" s="296">
        <f>+OHI!R71</f>
        <v>0.66939934704054183</v>
      </c>
      <c r="S423" s="296">
        <f>+OHI!S71</f>
        <v>0.67568582005358946</v>
      </c>
      <c r="T423" s="296">
        <f>+OHI!T71</f>
        <v>0.68126053833683786</v>
      </c>
      <c r="U423" s="296">
        <f>+OHI!U71</f>
        <v>0.68582309112377693</v>
      </c>
      <c r="V423" s="296">
        <f>+OHI!V71</f>
        <v>0.68909139258801</v>
      </c>
      <c r="W423" s="296">
        <f>+OHI!W71</f>
        <v>0.69040140494562263</v>
      </c>
    </row>
    <row r="424" spans="1:23" s="8" customFormat="1" ht="14.6">
      <c r="A424" t="s">
        <v>32</v>
      </c>
      <c r="B424" s="296">
        <f>+OthAsia!B71</f>
        <v>0.36381783863801526</v>
      </c>
      <c r="C424" s="296">
        <f>+OthAsia!C71</f>
        <v>0.63050158117884181</v>
      </c>
      <c r="D424" s="296">
        <f>+OthAsia!D71</f>
        <v>0.8782657880475192</v>
      </c>
      <c r="E424" s="296">
        <f>+OthAsia!E71</f>
        <v>1.1508416134336061</v>
      </c>
      <c r="F424" s="296">
        <f>+OthAsia!F71</f>
        <v>1.437751743419349</v>
      </c>
      <c r="G424" s="296">
        <f>+OthAsia!G71</f>
        <v>1.7038451223708944</v>
      </c>
      <c r="H424" s="296">
        <f>+OthAsia!H71</f>
        <v>1.9538304387374028</v>
      </c>
      <c r="I424" s="296">
        <f>+OthAsia!I71</f>
        <v>2.2116816359970786</v>
      </c>
      <c r="J424" s="296">
        <f>+OthAsia!J71</f>
        <v>2.4764451291787961</v>
      </c>
      <c r="K424" s="296">
        <f>+OthAsia!K71</f>
        <v>2.747093852371771</v>
      </c>
      <c r="L424" s="296">
        <f>+OthAsia!L71</f>
        <v>2.9969199041852908</v>
      </c>
      <c r="M424" s="296">
        <f>+OthAsia!M71</f>
        <v>3.2255593611653786</v>
      </c>
      <c r="N424" s="296">
        <f>+OthAsia!N71</f>
        <v>3.422755171279396</v>
      </c>
      <c r="O424" s="296">
        <f>+OthAsia!O71</f>
        <v>3.6146027289294476</v>
      </c>
      <c r="P424" s="296">
        <f>+OthAsia!P71</f>
        <v>3.7974738228032288</v>
      </c>
      <c r="Q424" s="296">
        <f>+OthAsia!Q71</f>
        <v>3.9688376438842123</v>
      </c>
      <c r="R424" s="296">
        <f>+OthAsia!R71</f>
        <v>4.1267473178087366</v>
      </c>
      <c r="S424" s="296">
        <f>+OthAsia!S71</f>
        <v>4.2694627579084043</v>
      </c>
      <c r="T424" s="296">
        <f>+OthAsia!T71</f>
        <v>4.3950763043448378</v>
      </c>
      <c r="U424" s="296">
        <f>+OthAsia!U71</f>
        <v>4.5011709135179983</v>
      </c>
      <c r="V424" s="296">
        <f>+OthAsia!V71</f>
        <v>4.609086786938863</v>
      </c>
      <c r="W424" s="296">
        <f>+OthAsia!W71</f>
        <v>4.7207155927569042</v>
      </c>
    </row>
    <row r="425" spans="1:23" s="8" customFormat="1">
      <c r="B425" s="8">
        <f>SUM(B413:B424)</f>
        <v>7.9676363556275431</v>
      </c>
      <c r="C425" s="8">
        <f>SUM(C413:C424)</f>
        <v>10.003554134481567</v>
      </c>
      <c r="D425" s="8">
        <f t="shared" ref="D425:W425" si="123">SUM(D413:D424)</f>
        <v>11.718375356834388</v>
      </c>
      <c r="E425" s="8">
        <f t="shared" si="123"/>
        <v>13.177938010168919</v>
      </c>
      <c r="F425" s="8">
        <f t="shared" si="123"/>
        <v>14.442022892849556</v>
      </c>
      <c r="G425" s="8">
        <f t="shared" si="123"/>
        <v>15.434895583922161</v>
      </c>
      <c r="H425" s="8">
        <f t="shared" si="123"/>
        <v>16.285272075286983</v>
      </c>
      <c r="I425" s="8">
        <f t="shared" si="123"/>
        <v>17.122040514215687</v>
      </c>
      <c r="J425" s="8">
        <f t="shared" si="123"/>
        <v>17.954966209710832</v>
      </c>
      <c r="K425" s="8">
        <f t="shared" si="123"/>
        <v>18.788336543022332</v>
      </c>
      <c r="L425" s="8">
        <f t="shared" si="123"/>
        <v>19.61757948058003</v>
      </c>
      <c r="M425" s="8">
        <f t="shared" si="123"/>
        <v>20.425207238458132</v>
      </c>
      <c r="N425" s="8">
        <f t="shared" si="123"/>
        <v>21.231530793253178</v>
      </c>
      <c r="O425" s="8">
        <f t="shared" si="123"/>
        <v>21.954626894049458</v>
      </c>
      <c r="P425" s="8">
        <f t="shared" si="123"/>
        <v>22.61208208678039</v>
      </c>
      <c r="Q425" s="8">
        <f t="shared" si="123"/>
        <v>23.21099495279735</v>
      </c>
      <c r="R425" s="8">
        <f t="shared" si="123"/>
        <v>23.752610967350993</v>
      </c>
      <c r="S425" s="8">
        <f t="shared" si="123"/>
        <v>24.234150318558324</v>
      </c>
      <c r="T425" s="8">
        <f t="shared" si="123"/>
        <v>24.648763245471198</v>
      </c>
      <c r="U425" s="8">
        <f t="shared" si="123"/>
        <v>24.984720238878076</v>
      </c>
      <c r="V425" s="8">
        <f t="shared" si="123"/>
        <v>25.309202057348834</v>
      </c>
      <c r="W425" s="8">
        <f t="shared" si="123"/>
        <v>25.61617280761531</v>
      </c>
    </row>
    <row r="426" spans="1:23">
      <c r="A426" s="1"/>
    </row>
    <row r="427" spans="1:23">
      <c r="A427" s="614"/>
      <c r="E427" s="614"/>
      <c r="F427" s="614"/>
      <c r="G427" s="614"/>
      <c r="H427" s="614"/>
      <c r="I427" s="614"/>
      <c r="J427" s="614"/>
      <c r="K427" s="614"/>
    </row>
    <row r="428" spans="1:23">
      <c r="J428" s="183"/>
    </row>
    <row r="429" spans="1:23">
      <c r="A429" s="1"/>
    </row>
    <row r="433" spans="1:13">
      <c r="A433" s="1"/>
    </row>
    <row r="434" spans="1:13">
      <c r="A434" s="614"/>
      <c r="E434" s="614"/>
      <c r="F434" s="614"/>
      <c r="G434" s="614"/>
      <c r="H434" s="614"/>
      <c r="I434" s="614"/>
      <c r="J434" s="614"/>
      <c r="K434" s="614"/>
    </row>
    <row r="435" spans="1:13" s="12" customFormat="1"/>
    <row r="436" spans="1:13" s="12" customFormat="1">
      <c r="J436"/>
      <c r="K436"/>
    </row>
    <row r="437" spans="1:13" s="12" customFormat="1"/>
    <row r="438" spans="1:13" s="12" customFormat="1"/>
    <row r="439" spans="1:13" s="12" customFormat="1"/>
    <row r="440" spans="1:13" s="12" customFormat="1"/>
    <row r="441" spans="1:13" s="12" customFormat="1">
      <c r="A441" s="1"/>
    </row>
    <row r="442" spans="1:13" s="12" customFormat="1">
      <c r="A442"/>
      <c r="J442" s="615"/>
      <c r="K442" s="615"/>
    </row>
    <row r="443" spans="1:13" s="12" customFormat="1">
      <c r="A443" s="1"/>
    </row>
    <row r="444" spans="1:13" s="12" customFormat="1">
      <c r="A444"/>
      <c r="M444" s="615"/>
    </row>
    <row r="445" spans="1:13" s="12" customFormat="1">
      <c r="A445"/>
      <c r="M445" s="615"/>
    </row>
    <row r="446" spans="1:13" s="12" customFormat="1">
      <c r="A446"/>
    </row>
    <row r="447" spans="1:13" s="12" customFormat="1">
      <c r="A447"/>
      <c r="J447" s="615"/>
      <c r="K447" s="615"/>
    </row>
    <row r="448" spans="1:13" s="12" customFormat="1">
      <c r="A448"/>
    </row>
    <row r="449" spans="1:1" s="12" customFormat="1">
      <c r="A449"/>
    </row>
    <row r="450" spans="1:1" s="12" customFormat="1">
      <c r="A450"/>
    </row>
    <row r="451" spans="1:1" s="12" customFormat="1">
      <c r="A451"/>
    </row>
    <row r="452" spans="1:1" s="12" customFormat="1">
      <c r="A452"/>
    </row>
    <row r="453" spans="1:1" s="12" customFormat="1">
      <c r="A453"/>
    </row>
    <row r="454" spans="1:1" s="12" customFormat="1">
      <c r="A454" s="1"/>
    </row>
    <row r="455" spans="1:1" s="12" customForma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EA235"/>
  <sheetViews>
    <sheetView zoomScale="85" zoomScaleNormal="85" workbookViewId="0">
      <pane xSplit="2" ySplit="3" topLeftCell="C157" activePane="bottomRight" state="frozen"/>
      <selection pane="topRight" activeCell="C1" sqref="C1"/>
      <selection pane="bottomLeft" activeCell="A4" sqref="A4"/>
      <selection pane="bottomRight" activeCell="AA160" sqref="AA160"/>
    </sheetView>
  </sheetViews>
  <sheetFormatPr defaultRowHeight="12.45"/>
  <cols>
    <col min="1" max="1" width="28.69140625" customWidth="1"/>
    <col min="2" max="2" width="0.3046875" customWidth="1"/>
    <col min="3" max="3" width="9" customWidth="1"/>
    <col min="4" max="4" width="0.15234375" hidden="1" customWidth="1"/>
    <col min="5" max="6" width="7.3046875" hidden="1" customWidth="1"/>
    <col min="7" max="7" width="9.53515625" hidden="1" customWidth="1"/>
    <col min="8" max="8" width="8.69140625" hidden="1" customWidth="1"/>
    <col min="9" max="9" width="0.15234375" hidden="1" customWidth="1"/>
    <col min="10" max="12" width="0.15234375" customWidth="1"/>
    <col min="14" max="15" width="0" hidden="1" customWidth="1"/>
    <col min="16" max="17" width="9.15234375" hidden="1" customWidth="1"/>
    <col min="18" max="18" width="10.53515625" bestFit="1" customWidth="1"/>
    <col min="19" max="21" width="0.3046875" customWidth="1"/>
    <col min="22" max="23" width="11.3828125" customWidth="1"/>
    <col min="24" max="24" width="12.3046875" customWidth="1"/>
    <col min="25" max="25" width="13" customWidth="1"/>
    <col min="26" max="26" width="12.53515625" customWidth="1"/>
    <col min="27" max="27" width="11.84375" customWidth="1"/>
    <col min="28" max="28" width="10.69140625" bestFit="1" customWidth="1"/>
    <col min="29" max="34" width="9.69140625" bestFit="1" customWidth="1"/>
    <col min="35" max="63" width="9.3046875" bestFit="1" customWidth="1"/>
    <col min="69" max="69" width="21.15234375" customWidth="1"/>
    <col min="71" max="71" width="11.15234375" bestFit="1" customWidth="1"/>
    <col min="72" max="72" width="10.15234375" bestFit="1" customWidth="1"/>
    <col min="73" max="81" width="9.3046875" bestFit="1" customWidth="1"/>
    <col min="82" max="82" width="13.15234375" customWidth="1"/>
    <col min="83" max="88" width="9.3046875" bestFit="1" customWidth="1"/>
    <col min="89" max="130" width="10.53515625" bestFit="1" customWidth="1"/>
  </cols>
  <sheetData>
    <row r="1" spans="1:131" ht="18.45">
      <c r="A1" s="334" t="s">
        <v>866</v>
      </c>
      <c r="BR1" s="1" t="s">
        <v>957</v>
      </c>
    </row>
    <row r="2" spans="1:131" ht="14.6">
      <c r="BS2" s="25">
        <v>2005</v>
      </c>
      <c r="BT2" s="26">
        <f>+BS2+10</f>
        <v>2015</v>
      </c>
      <c r="BU2" s="26">
        <f t="shared" ref="BU2:DZ2" si="0">+BT2+10</f>
        <v>2025</v>
      </c>
      <c r="BV2" s="26">
        <f t="shared" si="0"/>
        <v>2035</v>
      </c>
      <c r="BW2" s="26">
        <f t="shared" si="0"/>
        <v>2045</v>
      </c>
      <c r="BX2" s="26">
        <f t="shared" si="0"/>
        <v>2055</v>
      </c>
      <c r="BY2" s="26">
        <f t="shared" si="0"/>
        <v>2065</v>
      </c>
      <c r="BZ2" s="26">
        <f t="shared" si="0"/>
        <v>2075</v>
      </c>
      <c r="CA2" s="26">
        <f t="shared" si="0"/>
        <v>2085</v>
      </c>
      <c r="CB2" s="26">
        <f t="shared" si="0"/>
        <v>2095</v>
      </c>
      <c r="CC2" s="26">
        <f t="shared" si="0"/>
        <v>2105</v>
      </c>
      <c r="CD2" s="26">
        <f t="shared" si="0"/>
        <v>2115</v>
      </c>
      <c r="CE2" s="26">
        <f t="shared" si="0"/>
        <v>2125</v>
      </c>
      <c r="CF2" s="26">
        <f t="shared" si="0"/>
        <v>2135</v>
      </c>
      <c r="CG2" s="26">
        <f t="shared" si="0"/>
        <v>2145</v>
      </c>
      <c r="CH2" s="26">
        <f t="shared" si="0"/>
        <v>2155</v>
      </c>
      <c r="CI2" s="26">
        <f t="shared" si="0"/>
        <v>2165</v>
      </c>
      <c r="CJ2" s="26">
        <f t="shared" si="0"/>
        <v>2175</v>
      </c>
      <c r="CK2" s="26">
        <f t="shared" si="0"/>
        <v>2185</v>
      </c>
      <c r="CL2" s="26">
        <f t="shared" si="0"/>
        <v>2195</v>
      </c>
      <c r="CM2" s="26">
        <f t="shared" si="0"/>
        <v>2205</v>
      </c>
      <c r="CN2" s="26">
        <f t="shared" si="0"/>
        <v>2215</v>
      </c>
      <c r="CO2" s="26">
        <f t="shared" si="0"/>
        <v>2225</v>
      </c>
      <c r="CP2" s="26">
        <f t="shared" si="0"/>
        <v>2235</v>
      </c>
      <c r="CQ2" s="26">
        <f t="shared" si="0"/>
        <v>2245</v>
      </c>
      <c r="CR2" s="26">
        <f t="shared" si="0"/>
        <v>2255</v>
      </c>
      <c r="CS2" s="26">
        <f t="shared" si="0"/>
        <v>2265</v>
      </c>
      <c r="CT2" s="26">
        <f t="shared" si="0"/>
        <v>2275</v>
      </c>
      <c r="CU2" s="26">
        <f t="shared" si="0"/>
        <v>2285</v>
      </c>
      <c r="CV2" s="26">
        <f t="shared" si="0"/>
        <v>2295</v>
      </c>
      <c r="CW2" s="26">
        <f t="shared" si="0"/>
        <v>2305</v>
      </c>
      <c r="CX2" s="26">
        <f t="shared" si="0"/>
        <v>2315</v>
      </c>
      <c r="CY2" s="26">
        <f t="shared" si="0"/>
        <v>2325</v>
      </c>
      <c r="CZ2" s="26">
        <f t="shared" si="0"/>
        <v>2335</v>
      </c>
      <c r="DA2" s="26">
        <f t="shared" si="0"/>
        <v>2345</v>
      </c>
      <c r="DB2" s="26">
        <f t="shared" si="0"/>
        <v>2355</v>
      </c>
      <c r="DC2" s="26">
        <f t="shared" si="0"/>
        <v>2365</v>
      </c>
      <c r="DD2" s="26">
        <f t="shared" si="0"/>
        <v>2375</v>
      </c>
      <c r="DE2" s="26">
        <f t="shared" si="0"/>
        <v>2385</v>
      </c>
      <c r="DF2" s="26">
        <f t="shared" si="0"/>
        <v>2395</v>
      </c>
      <c r="DG2" s="26">
        <f t="shared" si="0"/>
        <v>2405</v>
      </c>
      <c r="DH2" s="26">
        <f t="shared" si="0"/>
        <v>2415</v>
      </c>
      <c r="DI2" s="26">
        <f t="shared" si="0"/>
        <v>2425</v>
      </c>
      <c r="DJ2" s="26">
        <f t="shared" si="0"/>
        <v>2435</v>
      </c>
      <c r="DK2" s="26">
        <f t="shared" si="0"/>
        <v>2445</v>
      </c>
      <c r="DL2" s="26">
        <f t="shared" si="0"/>
        <v>2455</v>
      </c>
      <c r="DM2" s="26">
        <f t="shared" si="0"/>
        <v>2465</v>
      </c>
      <c r="DN2" s="26">
        <f t="shared" si="0"/>
        <v>2475</v>
      </c>
      <c r="DO2" s="26">
        <f t="shared" si="0"/>
        <v>2485</v>
      </c>
      <c r="DP2" s="26">
        <f t="shared" si="0"/>
        <v>2495</v>
      </c>
      <c r="DQ2" s="26">
        <f t="shared" si="0"/>
        <v>2505</v>
      </c>
      <c r="DR2" s="26">
        <f t="shared" si="0"/>
        <v>2515</v>
      </c>
      <c r="DS2" s="26">
        <f t="shared" si="0"/>
        <v>2525</v>
      </c>
      <c r="DT2" s="26">
        <f t="shared" si="0"/>
        <v>2535</v>
      </c>
      <c r="DU2" s="26">
        <f t="shared" si="0"/>
        <v>2545</v>
      </c>
      <c r="DV2" s="26">
        <f t="shared" si="0"/>
        <v>2555</v>
      </c>
      <c r="DW2" s="26">
        <f t="shared" si="0"/>
        <v>2565</v>
      </c>
      <c r="DX2" s="26">
        <f t="shared" si="0"/>
        <v>2575</v>
      </c>
      <c r="DY2" s="26">
        <f t="shared" si="0"/>
        <v>2585</v>
      </c>
      <c r="DZ2" s="26">
        <f t="shared" si="0"/>
        <v>2595</v>
      </c>
    </row>
    <row r="3" spans="1:131" ht="15.45">
      <c r="A3" s="335" t="s">
        <v>867</v>
      </c>
      <c r="B3" s="335"/>
      <c r="C3" s="335">
        <v>1990</v>
      </c>
      <c r="D3" s="335">
        <v>1991</v>
      </c>
      <c r="E3" s="335">
        <v>1992</v>
      </c>
      <c r="F3" s="335">
        <v>1993</v>
      </c>
      <c r="G3" s="335">
        <v>1994</v>
      </c>
      <c r="H3" s="335">
        <v>1995</v>
      </c>
      <c r="I3" s="335">
        <v>1996</v>
      </c>
      <c r="J3" s="335">
        <v>1997</v>
      </c>
      <c r="K3" s="336">
        <v>1998</v>
      </c>
      <c r="L3" s="335">
        <v>1999</v>
      </c>
      <c r="M3" s="335">
        <v>2000</v>
      </c>
      <c r="N3" s="335">
        <v>2001</v>
      </c>
      <c r="O3" s="335">
        <v>2002</v>
      </c>
      <c r="P3" s="335">
        <v>2003</v>
      </c>
      <c r="Q3" s="335">
        <v>2004</v>
      </c>
      <c r="R3" s="335">
        <v>2005</v>
      </c>
      <c r="S3" s="335">
        <v>2006</v>
      </c>
      <c r="T3" s="335">
        <v>2007</v>
      </c>
      <c r="U3" s="335">
        <v>2008</v>
      </c>
      <c r="V3" s="335">
        <v>2009</v>
      </c>
      <c r="W3" s="335">
        <v>2010</v>
      </c>
      <c r="X3" s="335">
        <v>2015</v>
      </c>
      <c r="Y3" s="335">
        <v>2020</v>
      </c>
      <c r="Z3" s="335">
        <v>2025</v>
      </c>
      <c r="AA3">
        <f>+Z3+5</f>
        <v>2030</v>
      </c>
      <c r="AB3">
        <f t="shared" ref="AB3:BL3" si="1">+AA3+5</f>
        <v>2035</v>
      </c>
      <c r="AC3">
        <f t="shared" si="1"/>
        <v>2040</v>
      </c>
      <c r="AD3">
        <f t="shared" si="1"/>
        <v>2045</v>
      </c>
      <c r="AE3">
        <f t="shared" si="1"/>
        <v>2050</v>
      </c>
      <c r="AF3">
        <f t="shared" si="1"/>
        <v>2055</v>
      </c>
      <c r="AG3">
        <f t="shared" si="1"/>
        <v>2060</v>
      </c>
      <c r="AH3">
        <f t="shared" si="1"/>
        <v>2065</v>
      </c>
      <c r="AI3">
        <f t="shared" si="1"/>
        <v>2070</v>
      </c>
      <c r="AJ3">
        <f t="shared" si="1"/>
        <v>2075</v>
      </c>
      <c r="AK3">
        <f t="shared" si="1"/>
        <v>2080</v>
      </c>
      <c r="AL3">
        <f t="shared" si="1"/>
        <v>2085</v>
      </c>
      <c r="AM3">
        <f t="shared" si="1"/>
        <v>2090</v>
      </c>
      <c r="AN3">
        <f t="shared" si="1"/>
        <v>2095</v>
      </c>
      <c r="AO3">
        <f t="shared" si="1"/>
        <v>2100</v>
      </c>
      <c r="AP3">
        <f t="shared" si="1"/>
        <v>2105</v>
      </c>
      <c r="AQ3">
        <f t="shared" si="1"/>
        <v>2110</v>
      </c>
      <c r="AR3">
        <f t="shared" si="1"/>
        <v>2115</v>
      </c>
      <c r="AS3">
        <f t="shared" si="1"/>
        <v>2120</v>
      </c>
      <c r="AT3">
        <f t="shared" si="1"/>
        <v>2125</v>
      </c>
      <c r="AU3">
        <f t="shared" si="1"/>
        <v>2130</v>
      </c>
      <c r="AV3">
        <f t="shared" si="1"/>
        <v>2135</v>
      </c>
      <c r="AW3">
        <f t="shared" si="1"/>
        <v>2140</v>
      </c>
      <c r="AX3">
        <f t="shared" si="1"/>
        <v>2145</v>
      </c>
      <c r="AY3">
        <f t="shared" si="1"/>
        <v>2150</v>
      </c>
      <c r="AZ3">
        <f t="shared" si="1"/>
        <v>2155</v>
      </c>
      <c r="BA3">
        <f t="shared" si="1"/>
        <v>2160</v>
      </c>
      <c r="BB3">
        <f t="shared" si="1"/>
        <v>2165</v>
      </c>
      <c r="BC3">
        <f t="shared" si="1"/>
        <v>2170</v>
      </c>
      <c r="BD3">
        <f t="shared" si="1"/>
        <v>2175</v>
      </c>
      <c r="BE3">
        <f t="shared" si="1"/>
        <v>2180</v>
      </c>
      <c r="BF3">
        <f t="shared" si="1"/>
        <v>2185</v>
      </c>
      <c r="BG3">
        <f t="shared" si="1"/>
        <v>2190</v>
      </c>
      <c r="BH3">
        <f t="shared" si="1"/>
        <v>2195</v>
      </c>
      <c r="BI3">
        <f t="shared" si="1"/>
        <v>2200</v>
      </c>
      <c r="BJ3">
        <f t="shared" si="1"/>
        <v>2205</v>
      </c>
      <c r="BK3">
        <f t="shared" si="1"/>
        <v>2210</v>
      </c>
      <c r="BL3">
        <f t="shared" si="1"/>
        <v>2215</v>
      </c>
      <c r="BR3" s="1" t="s">
        <v>104</v>
      </c>
      <c r="BS3" s="20">
        <f t="shared" ref="BS3:BS14" si="2">+BS22*BS35</f>
        <v>1.6621334550980102</v>
      </c>
      <c r="BT3" s="20">
        <f t="shared" ref="BT3:DZ7" si="3">+BT22*BT35</f>
        <v>1.6238890395326826</v>
      </c>
      <c r="BU3" s="20">
        <f t="shared" si="3"/>
        <v>1.7936992966779222</v>
      </c>
      <c r="BV3" s="20">
        <f t="shared" si="3"/>
        <v>1.9159711959057728</v>
      </c>
      <c r="BW3" s="20">
        <f t="shared" si="3"/>
        <v>2.0064006216085652</v>
      </c>
      <c r="BX3" s="20">
        <f t="shared" si="3"/>
        <v>2.0633899388603818</v>
      </c>
      <c r="BY3" s="20">
        <f t="shared" si="3"/>
        <v>2.0996012665134169</v>
      </c>
      <c r="BZ3" s="20">
        <f t="shared" si="3"/>
        <v>2.1359057731545312</v>
      </c>
      <c r="CA3" s="20">
        <f t="shared" si="3"/>
        <v>2.1740156887022444</v>
      </c>
      <c r="CB3" s="20">
        <f t="shared" si="3"/>
        <v>2.2150522955676837</v>
      </c>
      <c r="CC3" s="20">
        <f t="shared" si="3"/>
        <v>2.253220858510971</v>
      </c>
      <c r="CD3" s="20">
        <f t="shared" si="3"/>
        <v>2.285772871257143</v>
      </c>
      <c r="CE3" s="20">
        <f t="shared" si="3"/>
        <v>2.3162981175333015</v>
      </c>
      <c r="CF3" s="20">
        <f t="shared" si="3"/>
        <v>2.3671375823659626</v>
      </c>
      <c r="CG3" s="20">
        <f t="shared" si="3"/>
        <v>2.4066439243410249</v>
      </c>
      <c r="CH3" s="20">
        <f t="shared" si="3"/>
        <v>2.4408186136343044</v>
      </c>
      <c r="CI3" s="20">
        <f t="shared" si="3"/>
        <v>2.4727367507347946</v>
      </c>
      <c r="CJ3" s="20">
        <f t="shared" si="3"/>
        <v>2.5039662163307019</v>
      </c>
      <c r="CK3" s="20">
        <f t="shared" si="3"/>
        <v>2.5352941187916924</v>
      </c>
      <c r="CL3" s="20">
        <f t="shared" si="3"/>
        <v>2.5671024837270617</v>
      </c>
      <c r="CM3" s="20">
        <f t="shared" si="3"/>
        <v>2.5973208853119116</v>
      </c>
      <c r="CN3" s="20">
        <f t="shared" si="3"/>
        <v>2.6254784802230571</v>
      </c>
      <c r="CO3" s="20">
        <f t="shared" si="3"/>
        <v>2.6535402138276587</v>
      </c>
      <c r="CP3" s="20">
        <f t="shared" si="3"/>
        <v>2.6817967893741437</v>
      </c>
      <c r="CQ3" s="20">
        <f t="shared" si="3"/>
        <v>2.7103855005081932</v>
      </c>
      <c r="CR3" s="20">
        <f t="shared" si="3"/>
        <v>2.7393697000443304</v>
      </c>
      <c r="CS3" s="20">
        <f t="shared" si="3"/>
        <v>2.7688111155226935</v>
      </c>
      <c r="CT3" s="20">
        <f t="shared" si="3"/>
        <v>2.7989077783966358</v>
      </c>
      <c r="CU3" s="20">
        <f t="shared" si="3"/>
        <v>2.8309199667077691</v>
      </c>
      <c r="CV3" s="20">
        <f t="shared" si="3"/>
        <v>2.8645992458159606</v>
      </c>
      <c r="CW3" s="20">
        <f t="shared" si="3"/>
        <v>2.8947847986793338</v>
      </c>
      <c r="CX3" s="20">
        <f t="shared" si="3"/>
        <v>2.9200422125680339</v>
      </c>
      <c r="CY3" s="20">
        <f t="shared" si="3"/>
        <v>2.9443612995334396</v>
      </c>
      <c r="CZ3" s="20">
        <f t="shared" si="3"/>
        <v>2.968220414733628</v>
      </c>
      <c r="DA3" s="20">
        <f t="shared" si="3"/>
        <v>2.9918374199241446</v>
      </c>
      <c r="DB3" s="20">
        <f t="shared" si="3"/>
        <v>3.01530901211596</v>
      </c>
      <c r="DC3" s="20">
        <f t="shared" si="3"/>
        <v>3.0386769810391039</v>
      </c>
      <c r="DD3" s="20">
        <f t="shared" si="3"/>
        <v>3.0619599846742083</v>
      </c>
      <c r="DE3" s="20">
        <f t="shared" si="3"/>
        <v>3.0851680799331644</v>
      </c>
      <c r="DF3" s="20">
        <f t="shared" si="3"/>
        <v>3.1083088667479326</v>
      </c>
      <c r="DG3" s="20">
        <f t="shared" si="3"/>
        <v>3.1313897215530626</v>
      </c>
      <c r="DH3" s="20">
        <f t="shared" si="3"/>
        <v>3.154418327294283</v>
      </c>
      <c r="DI3" s="20">
        <f t="shared" si="3"/>
        <v>3.1774025504214252</v>
      </c>
      <c r="DJ3" s="20">
        <f t="shared" si="3"/>
        <v>3.2003501378382766</v>
      </c>
      <c r="DK3" s="20">
        <f t="shared" si="3"/>
        <v>3.2232684268382763</v>
      </c>
      <c r="DL3" s="20">
        <f t="shared" si="3"/>
        <v>3.2461641312476637</v>
      </c>
      <c r="DM3" s="20">
        <f t="shared" si="3"/>
        <v>3.2690432111076881</v>
      </c>
      <c r="DN3" s="20">
        <f t="shared" si="3"/>
        <v>3.2919108124524858</v>
      </c>
      <c r="DO3" s="20">
        <f t="shared" si="3"/>
        <v>3.3147712587295399</v>
      </c>
      <c r="DP3" s="20">
        <f t="shared" si="3"/>
        <v>3.3376280767933579</v>
      </c>
      <c r="DQ3" s="20">
        <f t="shared" si="3"/>
        <v>3.3604840438352412</v>
      </c>
      <c r="DR3" s="20">
        <f t="shared" si="3"/>
        <v>3.3833412452214677</v>
      </c>
      <c r="DS3" s="20">
        <f t="shared" si="3"/>
        <v>3.4062011363020348</v>
      </c>
      <c r="DT3" s="20">
        <f t="shared" si="3"/>
        <v>3.4290646036539312</v>
      </c>
      <c r="DU3" s="20">
        <f t="shared" si="3"/>
        <v>3.4519320229834487</v>
      </c>
      <c r="DV3" s="20">
        <f t="shared" si="3"/>
        <v>3.4748033121483379</v>
      </c>
      <c r="DW3" s="20">
        <f t="shared" si="3"/>
        <v>3.497677978596625</v>
      </c>
      <c r="DX3" s="20">
        <f t="shared" si="3"/>
        <v>3.5205551610626515</v>
      </c>
      <c r="DY3" s="20">
        <f t="shared" si="3"/>
        <v>3.5434336656976444</v>
      </c>
      <c r="DZ3" s="20">
        <f t="shared" si="3"/>
        <v>3.5663119970062946</v>
      </c>
      <c r="EA3" s="20"/>
    </row>
    <row r="4" spans="1:131" s="17" customFormat="1">
      <c r="A4" s="17" t="s">
        <v>104</v>
      </c>
      <c r="B4" s="17" t="s">
        <v>1009</v>
      </c>
      <c r="C4" s="8">
        <v>1.3721369420119511</v>
      </c>
      <c r="D4" s="8">
        <v>1.3594361376667485</v>
      </c>
      <c r="E4" s="8">
        <v>1.3862584868534107</v>
      </c>
      <c r="F4" s="8">
        <v>1.4163665568540837</v>
      </c>
      <c r="G4" s="8">
        <v>1.4379933705082708</v>
      </c>
      <c r="H4" s="8">
        <v>1.4532128645855831</v>
      </c>
      <c r="I4" s="8">
        <v>1.5042550632354772</v>
      </c>
      <c r="J4" s="8">
        <v>1.5262424181259924</v>
      </c>
      <c r="K4" s="8">
        <v>1.5337064490602004</v>
      </c>
      <c r="L4" s="8">
        <v>1.5508817313610559</v>
      </c>
      <c r="M4" s="8">
        <v>1.5993052583991854</v>
      </c>
      <c r="N4" s="8">
        <v>1572.6163272217459</v>
      </c>
      <c r="O4" s="8">
        <v>1589.1217361254735</v>
      </c>
      <c r="P4" s="8">
        <v>1603.921588223471</v>
      </c>
      <c r="Q4" s="8">
        <v>1628.7599210959265</v>
      </c>
      <c r="R4" s="8">
        <f>+Data!F89/1000</f>
        <v>1.6621334550980105</v>
      </c>
      <c r="S4" s="17">
        <v>1.6242075687012467</v>
      </c>
      <c r="T4" s="8">
        <f>+S4*($X4/$S4)^(0.111111111111111)</f>
        <v>1.6241721734861909</v>
      </c>
      <c r="U4" s="8">
        <f>+T4*($X4/$S4)^(0.111111111111111)</f>
        <v>1.6241367790424781</v>
      </c>
      <c r="V4" s="8">
        <f>+U4*($X4/$S4)^(0.111111111111111)</f>
        <v>1.6241013853700916</v>
      </c>
      <c r="W4" s="8">
        <f>+V4*($X4/$S4)^(0.111111111111111)</f>
        <v>1.6240659924690146</v>
      </c>
      <c r="X4" s="8">
        <f>+BT3</f>
        <v>1.6238890395326826</v>
      </c>
      <c r="Y4" s="17">
        <f>+(X4*Z4)^0.5</f>
        <v>1.7066835172616976</v>
      </c>
      <c r="Z4" s="8">
        <f>+BU3</f>
        <v>1.7936992966779222</v>
      </c>
      <c r="AA4" s="17">
        <f>+(Z4*AB4)^0.5</f>
        <v>1.8538274424960222</v>
      </c>
      <c r="AB4" s="8">
        <f>+BV3</f>
        <v>1.9159711959057728</v>
      </c>
      <c r="AC4" s="17">
        <f>+(AB4*AD4)^0.5</f>
        <v>1.9606646318147958</v>
      </c>
      <c r="AD4" s="8">
        <f>+BW3</f>
        <v>2.0064006216085652</v>
      </c>
      <c r="AE4" s="17">
        <f>+(AD4*AF4)^0.5</f>
        <v>2.0346957649610249</v>
      </c>
      <c r="AF4" s="8">
        <f>+BX3</f>
        <v>2.0633899388603818</v>
      </c>
      <c r="AG4" s="17">
        <f>+(AF4*AH4)^0.5</f>
        <v>2.0814168561204407</v>
      </c>
      <c r="AH4" s="8">
        <f>+BY3</f>
        <v>2.0996012665134169</v>
      </c>
      <c r="AI4" s="17">
        <f>+(AH4*AJ4)^0.5</f>
        <v>2.1176757226895182</v>
      </c>
      <c r="AJ4" s="8">
        <f>+BZ3</f>
        <v>2.1359057731545312</v>
      </c>
      <c r="AK4" s="17">
        <f>+(AJ4*AL4)^0.5</f>
        <v>2.1548764837984677</v>
      </c>
      <c r="AL4" s="8">
        <f>+CA3</f>
        <v>2.1740156887022444</v>
      </c>
      <c r="AM4" s="17">
        <f>+(AL4*AN4)^0.5</f>
        <v>2.1944380697253831</v>
      </c>
      <c r="AN4" s="8">
        <f>+CB3</f>
        <v>2.2150522955676837</v>
      </c>
      <c r="AO4" s="17">
        <f>+(AN4*AP4)^0.5</f>
        <v>2.2340550653611277</v>
      </c>
      <c r="AP4" s="8">
        <f>+CC3</f>
        <v>2.253220858510971</v>
      </c>
      <c r="AQ4" s="17">
        <f>+(AP4*AR4)^0.5</f>
        <v>2.2694385013335583</v>
      </c>
      <c r="AR4" s="8">
        <f>+CD3</f>
        <v>2.285772871257143</v>
      </c>
      <c r="AS4" s="17">
        <f>+(AR4*AT4)^0.5</f>
        <v>2.3009848758306974</v>
      </c>
      <c r="AT4" s="8">
        <f>+CE3</f>
        <v>2.3162981175333015</v>
      </c>
      <c r="AU4" s="17">
        <f>+(AT4*AV4)^0.5</f>
        <v>2.3415798781968999</v>
      </c>
      <c r="AV4" s="8">
        <f>+CF3</f>
        <v>2.3671375823659626</v>
      </c>
      <c r="AW4" s="17">
        <f>+(AV4*AX4)^0.5</f>
        <v>2.3868090163815676</v>
      </c>
      <c r="AX4" s="8">
        <f>+CG3</f>
        <v>2.4066439243410249</v>
      </c>
      <c r="AY4" s="17">
        <f>+(AX4*AZ4)^0.5</f>
        <v>2.4236710352111488</v>
      </c>
      <c r="AZ4" s="8">
        <f>+CH3</f>
        <v>2.4408186136343044</v>
      </c>
      <c r="BA4" s="17">
        <f>+(AZ4*BB4)^0.5</f>
        <v>2.4567258471003832</v>
      </c>
      <c r="BB4" s="8">
        <f>+CI3</f>
        <v>2.4727367507347946</v>
      </c>
      <c r="BC4" s="17">
        <f>+(BB4*BD4)^0.5</f>
        <v>2.4883024907995566</v>
      </c>
      <c r="BD4" s="8">
        <f>+CJ3</f>
        <v>2.5039662163307019</v>
      </c>
      <c r="BE4" s="17">
        <f>+(BD4*BF4)^0.5</f>
        <v>2.5195814775308052</v>
      </c>
      <c r="BF4" s="8">
        <f>+CK3</f>
        <v>2.5352941187916924</v>
      </c>
      <c r="BG4" s="17">
        <f>+(BF4*BH4)^0.5</f>
        <v>2.5511487274027687</v>
      </c>
      <c r="BH4" s="8">
        <f>+CL3</f>
        <v>2.5671024837270617</v>
      </c>
      <c r="BI4" s="17">
        <f>+(BH4*BJ4)^0.5</f>
        <v>2.5821674801841143</v>
      </c>
      <c r="BJ4" s="8">
        <f>+CM3</f>
        <v>2.5973208853119116</v>
      </c>
      <c r="BK4" s="17">
        <f>+(BJ4*BL4)^0.5</f>
        <v>2.6113617310936306</v>
      </c>
      <c r="BL4" s="8">
        <f>+CN3</f>
        <v>2.6254784802230571</v>
      </c>
      <c r="BR4" s="17" t="s">
        <v>105</v>
      </c>
      <c r="BS4" s="8">
        <f t="shared" si="2"/>
        <v>1.1460506191660516</v>
      </c>
      <c r="BT4" s="8">
        <f t="shared" ref="BT4:CH4" si="4">+BT23*BT36</f>
        <v>0.99417387994039974</v>
      </c>
      <c r="BU4" s="8">
        <f t="shared" si="4"/>
        <v>1.106587115461948</v>
      </c>
      <c r="BV4" s="8">
        <f t="shared" si="4"/>
        <v>1.1896400885691427</v>
      </c>
      <c r="BW4" s="8">
        <f t="shared" si="4"/>
        <v>1.2528505333136899</v>
      </c>
      <c r="BX4" s="8">
        <f t="shared" si="4"/>
        <v>1.293255969876953</v>
      </c>
      <c r="BY4" s="8">
        <f t="shared" si="4"/>
        <v>1.3187352765116875</v>
      </c>
      <c r="BZ4" s="8">
        <f t="shared" si="4"/>
        <v>1.3389632943621592</v>
      </c>
      <c r="CA4" s="8">
        <f t="shared" si="4"/>
        <v>1.355254647399603</v>
      </c>
      <c r="CB4" s="8">
        <f t="shared" si="4"/>
        <v>1.3684115841880125</v>
      </c>
      <c r="CC4" s="8">
        <f t="shared" si="4"/>
        <v>1.3991011379823655</v>
      </c>
      <c r="CD4" s="8">
        <f t="shared" si="4"/>
        <v>1.4476806924761045</v>
      </c>
      <c r="CE4" s="8">
        <f t="shared" si="4"/>
        <v>1.4936353702349152</v>
      </c>
      <c r="CF4" s="8">
        <f t="shared" si="4"/>
        <v>1.5463329468040414</v>
      </c>
      <c r="CG4" s="8">
        <f t="shared" si="4"/>
        <v>1.59179762788544</v>
      </c>
      <c r="CH4" s="8">
        <f t="shared" si="4"/>
        <v>1.6328222246683857</v>
      </c>
      <c r="CI4" s="8">
        <f t="shared" si="3"/>
        <v>1.6709301510743901</v>
      </c>
      <c r="CJ4" s="8">
        <f t="shared" si="3"/>
        <v>1.7069617206503647</v>
      </c>
      <c r="CK4" s="8">
        <f t="shared" si="3"/>
        <v>1.7413946061227932</v>
      </c>
      <c r="CL4" s="8">
        <f t="shared" si="3"/>
        <v>1.774513180184881</v>
      </c>
      <c r="CM4" s="8">
        <f t="shared" si="3"/>
        <v>1.8076876652666076</v>
      </c>
      <c r="CN4" s="8">
        <f t="shared" si="3"/>
        <v>1.8413495696023228</v>
      </c>
      <c r="CO4" s="8">
        <f t="shared" si="3"/>
        <v>1.8745614887804296</v>
      </c>
      <c r="CP4" s="8">
        <f t="shared" si="3"/>
        <v>1.9072302598582984</v>
      </c>
      <c r="CQ4" s="8">
        <f t="shared" si="3"/>
        <v>1.9393328133387358</v>
      </c>
      <c r="CR4" s="8">
        <f t="shared" si="3"/>
        <v>1.9708864440438998</v>
      </c>
      <c r="CS4" s="8">
        <f t="shared" si="3"/>
        <v>2.0019617509467444</v>
      </c>
      <c r="CT4" s="8">
        <f t="shared" si="3"/>
        <v>2.0327502451666342</v>
      </c>
      <c r="CU4" s="8">
        <f t="shared" si="3"/>
        <v>2.0644624050034022</v>
      </c>
      <c r="CV4" s="8">
        <f t="shared" si="3"/>
        <v>2.0969687113073889</v>
      </c>
      <c r="CW4" s="8">
        <f t="shared" si="3"/>
        <v>2.1253980134083577</v>
      </c>
      <c r="CX4" s="8">
        <f t="shared" si="3"/>
        <v>2.1484250153854871</v>
      </c>
      <c r="CY4" s="8">
        <f t="shared" si="3"/>
        <v>2.1699855980340605</v>
      </c>
      <c r="CZ4" s="8">
        <f t="shared" si="3"/>
        <v>2.1906250887055272</v>
      </c>
      <c r="DA4" s="8">
        <f t="shared" si="3"/>
        <v>2.2106067237250948</v>
      </c>
      <c r="DB4" s="8">
        <f t="shared" si="3"/>
        <v>2.2300675101663834</v>
      </c>
      <c r="DC4" s="8">
        <f t="shared" si="3"/>
        <v>2.2490846573638215</v>
      </c>
      <c r="DD4" s="8">
        <f t="shared" si="3"/>
        <v>2.2677079133032905</v>
      </c>
      <c r="DE4" s="8">
        <f t="shared" si="3"/>
        <v>2.2859747837501896</v>
      </c>
      <c r="DF4" s="8">
        <f t="shared" si="3"/>
        <v>2.303917311648465</v>
      </c>
      <c r="DG4" s="8">
        <f t="shared" si="3"/>
        <v>2.3215648357593124</v>
      </c>
      <c r="DH4" s="8">
        <f t="shared" si="3"/>
        <v>2.3389449324583791</v>
      </c>
      <c r="DI4" s="8">
        <f t="shared" si="3"/>
        <v>2.3560836077041061</v>
      </c>
      <c r="DJ4" s="8">
        <f t="shared" si="3"/>
        <v>2.3730052332316456</v>
      </c>
      <c r="DK4" s="8">
        <f t="shared" si="3"/>
        <v>2.3897324394322141</v>
      </c>
      <c r="DL4" s="8">
        <f t="shared" si="3"/>
        <v>2.4062860439308889</v>
      </c>
      <c r="DM4" s="8">
        <f t="shared" si="3"/>
        <v>2.4226850351735174</v>
      </c>
      <c r="DN4" s="8">
        <f t="shared" si="3"/>
        <v>2.4389466062619753</v>
      </c>
      <c r="DO4" s="8">
        <f t="shared" si="3"/>
        <v>2.4550862266652294</v>
      </c>
      <c r="DP4" s="8">
        <f t="shared" si="3"/>
        <v>2.4711177388728376</v>
      </c>
      <c r="DQ4" s="8">
        <f t="shared" si="3"/>
        <v>2.4870534690925501</v>
      </c>
      <c r="DR4" s="8">
        <f t="shared" si="3"/>
        <v>2.5029043437302101</v>
      </c>
      <c r="DS4" s="8">
        <f t="shared" si="3"/>
        <v>2.5186800058219112</v>
      </c>
      <c r="DT4" s="8">
        <f t="shared" si="3"/>
        <v>2.5343889275580866</v>
      </c>
      <c r="DU4" s="8">
        <f t="shared" si="3"/>
        <v>2.5500385165254369</v>
      </c>
      <c r="DV4" s="8">
        <f t="shared" si="3"/>
        <v>2.5656352143619037</v>
      </c>
      <c r="DW4" s="8">
        <f t="shared" si="3"/>
        <v>2.581184587260307</v>
      </c>
      <c r="DX4" s="8">
        <f t="shared" si="3"/>
        <v>2.5966914082500296</v>
      </c>
      <c r="DY4" s="8">
        <f t="shared" si="3"/>
        <v>2.612159731501468</v>
      </c>
      <c r="DZ4" s="8">
        <f t="shared" si="3"/>
        <v>2.6275929590873344</v>
      </c>
      <c r="EA4" s="8"/>
    </row>
    <row r="5" spans="1:131" s="17" customFormat="1" ht="17.600000000000001">
      <c r="A5" s="17" t="s">
        <v>105</v>
      </c>
      <c r="B5" s="17" t="s">
        <v>1009</v>
      </c>
      <c r="C5" s="8">
        <v>1.1330683094613578</v>
      </c>
      <c r="D5" s="8">
        <v>1.1302015431766788</v>
      </c>
      <c r="E5" s="8">
        <v>1.1028088812537762</v>
      </c>
      <c r="F5" s="8">
        <v>1.1073034354437381</v>
      </c>
      <c r="G5" s="8">
        <v>1.0956430023419252</v>
      </c>
      <c r="H5" s="8">
        <v>1.1089180777560248</v>
      </c>
      <c r="I5" s="8">
        <v>1.1450598090081714</v>
      </c>
      <c r="J5" s="8">
        <v>1.1493935571242233</v>
      </c>
      <c r="K5" s="8">
        <v>1.1496952586261053</v>
      </c>
      <c r="L5" s="8">
        <v>1.1431401051589316</v>
      </c>
      <c r="M5" s="8">
        <v>1.1580120436567054</v>
      </c>
      <c r="N5" s="8">
        <v>1170.4458848298091</v>
      </c>
      <c r="O5" s="8">
        <v>1162.5324687814314</v>
      </c>
      <c r="P5" s="8">
        <v>1200.105810589901</v>
      </c>
      <c r="Q5" s="8">
        <v>1209.0135496259672</v>
      </c>
      <c r="R5" s="8">
        <f>+Data!F90/1000</f>
        <v>1.1460506191660518</v>
      </c>
      <c r="S5" s="17">
        <v>1.2456867564571397</v>
      </c>
      <c r="T5" s="8">
        <f t="shared" ref="T5:W15" si="5">+S5*($X5/$S5)^(0.111111111111111)</f>
        <v>1.2148590771287295</v>
      </c>
      <c r="U5" s="8">
        <f t="shared" si="5"/>
        <v>1.1847943069408791</v>
      </c>
      <c r="V5" s="8">
        <f t="shared" si="5"/>
        <v>1.155473565771262</v>
      </c>
      <c r="W5" s="8">
        <f t="shared" si="5"/>
        <v>1.1268784407340819</v>
      </c>
      <c r="X5" s="8">
        <f t="shared" ref="X5:X15" si="6">+BT4</f>
        <v>0.99417387994039974</v>
      </c>
      <c r="Y5" s="17">
        <f t="shared" ref="Y5:Y15" si="7">+(X5*Z5)^0.5</f>
        <v>1.0488755913218974</v>
      </c>
      <c r="Z5" s="8">
        <f t="shared" ref="Z5:Z15" si="8">+BU4</f>
        <v>1.106587115461948</v>
      </c>
      <c r="AA5" s="17">
        <f t="shared" ref="AA5:AA15" si="9">+(Z5*AB5)^0.5</f>
        <v>1.1473623638797048</v>
      </c>
      <c r="AB5" s="8">
        <f t="shared" ref="AB5:AB15" si="10">+BV4</f>
        <v>1.1896400885691427</v>
      </c>
      <c r="AC5" s="17">
        <f t="shared" ref="AC5:AC15" si="11">+(AB5*AD5)^0.5</f>
        <v>1.2208362787102929</v>
      </c>
      <c r="AD5" s="8">
        <f t="shared" ref="AD5:AD15" si="12">+BW4</f>
        <v>1.2528505333136899</v>
      </c>
      <c r="AE5" s="17">
        <f t="shared" ref="AE5:AE15" si="13">+(AD5*AF5)^0.5</f>
        <v>1.272892937984752</v>
      </c>
      <c r="AF5" s="8">
        <f t="shared" ref="AF5:AF15" si="14">+BX4</f>
        <v>1.293255969876953</v>
      </c>
      <c r="AG5" s="17">
        <f t="shared" ref="AG5:AG15" si="15">+(AF5*AH5)^0.5</f>
        <v>1.3059334856860338</v>
      </c>
      <c r="AH5" s="8">
        <f t="shared" ref="AH5:AH15" si="16">+BY4</f>
        <v>1.3187352765116875</v>
      </c>
      <c r="AI5" s="17">
        <f t="shared" ref="AI5:AI15" si="17">+(AH5*AJ5)^0.5</f>
        <v>1.3288107954971176</v>
      </c>
      <c r="AJ5" s="8">
        <f t="shared" ref="AJ5:AJ15" si="18">+BZ4</f>
        <v>1.3389632943621592</v>
      </c>
      <c r="AK5" s="17">
        <f t="shared" ref="AK5:AK15" si="19">+(AJ5*AL5)^0.5</f>
        <v>1.3470843430839061</v>
      </c>
      <c r="AL5" s="8">
        <f t="shared" ref="AL5:AL15" si="20">+CA4</f>
        <v>1.355254647399603</v>
      </c>
      <c r="AM5" s="17">
        <f t="shared" ref="AM5:AM15" si="21">+(AL5*AN5)^0.5</f>
        <v>1.3618172267328157</v>
      </c>
      <c r="AN5" s="8">
        <f t="shared" ref="AN5:AN15" si="22">+CB4</f>
        <v>1.3684115841880125</v>
      </c>
      <c r="AO5" s="17">
        <f t="shared" ref="AO5:AO15" si="23">+(AN5*AP5)^0.5</f>
        <v>1.3836712776760598</v>
      </c>
      <c r="AP5" s="8">
        <f t="shared" ref="AP5:AP15" si="24">+CC4</f>
        <v>1.3991011379823655</v>
      </c>
      <c r="AQ5" s="17">
        <f t="shared" ref="AQ5:AQ15" si="25">+(AP5*AR5)^0.5</f>
        <v>1.4231836509313958</v>
      </c>
      <c r="AR5" s="8">
        <f t="shared" ref="AR5:AR15" si="26">+CD4</f>
        <v>1.4476806924761045</v>
      </c>
      <c r="AS5" s="17">
        <f t="shared" ref="AS5:AS15" si="27">+(AR5*AT5)^0.5</f>
        <v>1.4704785231646482</v>
      </c>
      <c r="AT5" s="8">
        <f t="shared" ref="AT5:AT15" si="28">+CE4</f>
        <v>1.4936353702349152</v>
      </c>
      <c r="AU5" s="17">
        <f t="shared" ref="AU5:AU15" si="29">+(AT5*AV5)^0.5</f>
        <v>1.5197557644260151</v>
      </c>
      <c r="AV5" s="8">
        <f t="shared" ref="AV5:AV15" si="30">+CF4</f>
        <v>1.5463329468040414</v>
      </c>
      <c r="AW5" s="17">
        <f t="shared" ref="AW5:AW15" si="31">+(AV5*AX5)^0.5</f>
        <v>1.5689006076370089</v>
      </c>
      <c r="AX5" s="8">
        <f t="shared" ref="AX5:AX15" si="32">+CG4</f>
        <v>1.59179762788544</v>
      </c>
      <c r="AY5" s="17">
        <f t="shared" ref="AY5:AY15" si="33">+(AX5*AZ5)^0.5</f>
        <v>1.6121794391399995</v>
      </c>
      <c r="AZ5" s="8">
        <f t="shared" ref="AZ5:AZ15" si="34">+CH4</f>
        <v>1.6328222246683857</v>
      </c>
      <c r="BA5" s="17">
        <f t="shared" ref="BA5:BA15" si="35">+(AZ5*BB5)^0.5</f>
        <v>1.6517662929551407</v>
      </c>
      <c r="BB5" s="8">
        <f t="shared" ref="BB5:BB15" si="36">+CI4</f>
        <v>1.6709301510743901</v>
      </c>
      <c r="BC5" s="17">
        <f t="shared" ref="BC5:BC15" si="37">+(BB5*BD5)^0.5</f>
        <v>1.6888498470155702</v>
      </c>
      <c r="BD5" s="8">
        <f t="shared" ref="BD5:BD15" si="38">+CJ4</f>
        <v>1.7069617206503647</v>
      </c>
      <c r="BE5" s="17">
        <f t="shared" ref="BE5:BE15" si="39">+(BD5*BF5)^0.5</f>
        <v>1.7240922055385053</v>
      </c>
      <c r="BF5" s="8">
        <f t="shared" ref="BF5:BF15" si="40">+CK4</f>
        <v>1.7413946061227932</v>
      </c>
      <c r="BG5" s="17">
        <f t="shared" ref="BG5:BG15" si="41">+(BF5*BH5)^0.5</f>
        <v>1.7578759001897024</v>
      </c>
      <c r="BH5" s="8">
        <f t="shared" ref="BH5:BH15" si="42">+CL4</f>
        <v>1.774513180184881</v>
      </c>
      <c r="BI5" s="17">
        <f t="shared" ref="BI5:BI15" si="43">+(BH5*BJ5)^0.5</f>
        <v>1.7910236144934635</v>
      </c>
      <c r="BJ5" s="8">
        <f t="shared" ref="BJ5:BJ15" si="44">+CM4</f>
        <v>1.8076876652666076</v>
      </c>
      <c r="BK5" s="17">
        <f t="shared" ref="BK5:BK15" si="45">+(BJ5*BL5)^0.5</f>
        <v>1.8244409840863847</v>
      </c>
      <c r="BL5" s="8">
        <f t="shared" ref="BL5:BL15" si="46">+CN4</f>
        <v>1.8413495696023228</v>
      </c>
      <c r="BN5" s="708" t="s">
        <v>1302</v>
      </c>
      <c r="BR5" s="17" t="s">
        <v>51</v>
      </c>
      <c r="BS5" s="8">
        <f t="shared" si="2"/>
        <v>0.36996592574248305</v>
      </c>
      <c r="BT5" s="8">
        <f t="shared" si="3"/>
        <v>0.38212689739253547</v>
      </c>
      <c r="BU5" s="8">
        <f t="shared" si="3"/>
        <v>0.38413431767823225</v>
      </c>
      <c r="BV5" s="8">
        <f t="shared" si="3"/>
        <v>0.37226152206942442</v>
      </c>
      <c r="BW5" s="8">
        <f t="shared" si="3"/>
        <v>0.34678851685106582</v>
      </c>
      <c r="BX5" s="8">
        <f t="shared" si="3"/>
        <v>0.33340003152526643</v>
      </c>
      <c r="BY5" s="8">
        <f t="shared" si="3"/>
        <v>0.32645083316216339</v>
      </c>
      <c r="BZ5" s="8">
        <f t="shared" si="3"/>
        <v>0.3190829939845985</v>
      </c>
      <c r="CA5" s="8">
        <f t="shared" si="3"/>
        <v>0.31162614441390923</v>
      </c>
      <c r="CB5" s="8">
        <f t="shared" si="3"/>
        <v>0.30427782345739995</v>
      </c>
      <c r="CC5" s="8">
        <f t="shared" si="3"/>
        <v>0.30398130303469717</v>
      </c>
      <c r="CD5" s="8">
        <f t="shared" si="3"/>
        <v>0.31034744642650725</v>
      </c>
      <c r="CE5" s="8">
        <f t="shared" si="3"/>
        <v>0.31629412063685058</v>
      </c>
      <c r="CF5" s="8">
        <f t="shared" si="3"/>
        <v>0.32476946072060414</v>
      </c>
      <c r="CG5" s="8">
        <f t="shared" si="3"/>
        <v>0.33158975324013151</v>
      </c>
      <c r="CH5" s="8">
        <f t="shared" si="3"/>
        <v>0.337540655438131</v>
      </c>
      <c r="CI5" s="8">
        <f t="shared" si="3"/>
        <v>0.34303349192837185</v>
      </c>
      <c r="CJ5" s="8">
        <f t="shared" si="3"/>
        <v>0.34828502770958741</v>
      </c>
      <c r="CK5" s="8">
        <f t="shared" si="3"/>
        <v>0.35341033755910906</v>
      </c>
      <c r="CL5" s="8">
        <f t="shared" si="3"/>
        <v>0.35847113369146172</v>
      </c>
      <c r="CM5" s="8">
        <f t="shared" si="3"/>
        <v>0.36364275515515498</v>
      </c>
      <c r="CN5" s="8">
        <f t="shared" si="3"/>
        <v>0.36897899617307173</v>
      </c>
      <c r="CO5" s="8">
        <f t="shared" si="3"/>
        <v>0.37436771050527334</v>
      </c>
      <c r="CP5" s="8">
        <f t="shared" si="3"/>
        <v>0.37979612522017631</v>
      </c>
      <c r="CQ5" s="8">
        <f t="shared" si="3"/>
        <v>0.38525910365053145</v>
      </c>
      <c r="CR5" s="8">
        <f t="shared" si="3"/>
        <v>0.39075655364667533</v>
      </c>
      <c r="CS5" s="8">
        <f t="shared" si="3"/>
        <v>0.39629727651075652</v>
      </c>
      <c r="CT5" s="8">
        <f t="shared" si="3"/>
        <v>0.40190717097410328</v>
      </c>
      <c r="CU5" s="8">
        <f t="shared" si="3"/>
        <v>0.40781804984180631</v>
      </c>
      <c r="CV5" s="8">
        <f t="shared" si="3"/>
        <v>0.41398764670250238</v>
      </c>
      <c r="CW5" s="8">
        <f t="shared" si="3"/>
        <v>0.41945909897960815</v>
      </c>
      <c r="CX5" s="8">
        <f t="shared" si="3"/>
        <v>0.42396567283805758</v>
      </c>
      <c r="CY5" s="8">
        <f t="shared" si="3"/>
        <v>0.42825844086731946</v>
      </c>
      <c r="CZ5" s="8">
        <f t="shared" si="3"/>
        <v>0.4324333500171656</v>
      </c>
      <c r="DA5" s="8">
        <f t="shared" si="3"/>
        <v>0.43653699316345984</v>
      </c>
      <c r="DB5" s="8">
        <f t="shared" si="3"/>
        <v>0.4405923446957844</v>
      </c>
      <c r="DC5" s="8">
        <f t="shared" si="3"/>
        <v>0.44461132611018828</v>
      </c>
      <c r="DD5" s="8">
        <f t="shared" si="3"/>
        <v>0.4486009261592927</v>
      </c>
      <c r="DE5" s="8">
        <f t="shared" si="3"/>
        <v>0.45256606626055623</v>
      </c>
      <c r="DF5" s="8">
        <f t="shared" si="3"/>
        <v>0.45651086202813462</v>
      </c>
      <c r="DG5" s="8">
        <f t="shared" si="3"/>
        <v>0.46043912231937362</v>
      </c>
      <c r="DH5" s="8">
        <f t="shared" si="3"/>
        <v>0.46435450560398328</v>
      </c>
      <c r="DI5" s="8">
        <f t="shared" si="3"/>
        <v>0.46826053683601015</v>
      </c>
      <c r="DJ5" s="8">
        <f t="shared" si="3"/>
        <v>0.47216057870236461</v>
      </c>
      <c r="DK5" s="8">
        <f t="shared" si="3"/>
        <v>0.47605779734746118</v>
      </c>
      <c r="DL5" s="8">
        <f t="shared" si="3"/>
        <v>0.47995513718873622</v>
      </c>
      <c r="DM5" s="8">
        <f t="shared" si="3"/>
        <v>0.48385530806333799</v>
      </c>
      <c r="DN5" s="8">
        <f t="shared" si="3"/>
        <v>0.48776078340138906</v>
      </c>
      <c r="DO5" s="8">
        <f t="shared" si="3"/>
        <v>0.49167380673318856</v>
      </c>
      <c r="DP5" s="8">
        <f t="shared" si="3"/>
        <v>0.49559640379867276</v>
      </c>
      <c r="DQ5" s="8">
        <f t="shared" si="3"/>
        <v>0.49953039797891113</v>
      </c>
      <c r="DR5" s="8">
        <f t="shared" si="3"/>
        <v>0.50347742732648204</v>
      </c>
      <c r="DS5" s="8">
        <f t="shared" si="3"/>
        <v>0.50743896197896021</v>
      </c>
      <c r="DT5" s="8">
        <f t="shared" si="3"/>
        <v>0.51141632114871682</v>
      </c>
      <c r="DU5" s="8">
        <f t="shared" si="3"/>
        <v>0.51541068919001765</v>
      </c>
      <c r="DV5" s="8">
        <f t="shared" si="3"/>
        <v>0.5194231304653355</v>
      </c>
      <c r="DW5" s="8">
        <f t="shared" si="3"/>
        <v>0.52345460288529155</v>
      </c>
      <c r="DX5" s="8">
        <f t="shared" si="3"/>
        <v>0.52750597009792999</v>
      </c>
      <c r="DY5" s="8">
        <f t="shared" si="3"/>
        <v>0.53157801236722957</v>
      </c>
      <c r="DZ5" s="8">
        <f t="shared" si="3"/>
        <v>0.53567143621893931</v>
      </c>
      <c r="EA5" s="8"/>
    </row>
    <row r="6" spans="1:131" s="17" customFormat="1">
      <c r="A6" s="17" t="s">
        <v>51</v>
      </c>
      <c r="B6" s="17" t="s">
        <v>1009</v>
      </c>
      <c r="C6" s="8">
        <v>0.28739326937194043</v>
      </c>
      <c r="D6" s="8">
        <v>0.29282075880185199</v>
      </c>
      <c r="E6" s="8">
        <v>0.29413074434791031</v>
      </c>
      <c r="F6" s="8">
        <v>0.29237949795014423</v>
      </c>
      <c r="G6" s="8">
        <v>0.30724282268929465</v>
      </c>
      <c r="H6" s="8">
        <v>0.3053420101945894</v>
      </c>
      <c r="I6" s="8">
        <v>0.31042221584810331</v>
      </c>
      <c r="J6" s="8">
        <v>0.31669740021385984</v>
      </c>
      <c r="K6" s="8">
        <v>0.30431593361218129</v>
      </c>
      <c r="L6" s="8">
        <v>0.31579449446862545</v>
      </c>
      <c r="M6" s="8">
        <v>0.32828450897061506</v>
      </c>
      <c r="N6" s="8">
        <v>326.49503832756756</v>
      </c>
      <c r="O6" s="8">
        <v>328.18093172749798</v>
      </c>
      <c r="P6" s="8">
        <v>341.80732979357026</v>
      </c>
      <c r="Q6" s="8">
        <v>343.06195987157975</v>
      </c>
      <c r="R6" s="8">
        <f>+Data!F91/1000</f>
        <v>0.36996592574248299</v>
      </c>
      <c r="S6" s="17">
        <v>0.34947435714431313</v>
      </c>
      <c r="T6" s="8">
        <f t="shared" si="5"/>
        <v>0.35296006399987617</v>
      </c>
      <c r="U6" s="8">
        <f t="shared" si="5"/>
        <v>0.35648053779050765</v>
      </c>
      <c r="V6" s="8">
        <f t="shared" si="5"/>
        <v>0.36003612528655404</v>
      </c>
      <c r="W6" s="8">
        <f t="shared" si="5"/>
        <v>0.36362717671709849</v>
      </c>
      <c r="X6" s="8">
        <f t="shared" si="6"/>
        <v>0.38212689739253547</v>
      </c>
      <c r="Y6" s="17">
        <f t="shared" si="7"/>
        <v>0.3831292927934139</v>
      </c>
      <c r="Z6" s="8">
        <f t="shared" si="8"/>
        <v>0.38413431767823225</v>
      </c>
      <c r="AA6" s="17">
        <f t="shared" si="9"/>
        <v>0.37815132655855982</v>
      </c>
      <c r="AB6" s="8">
        <f t="shared" si="10"/>
        <v>0.37226152206942442</v>
      </c>
      <c r="AC6" s="17">
        <f t="shared" si="11"/>
        <v>0.35929934750730624</v>
      </c>
      <c r="AD6" s="8">
        <f t="shared" si="12"/>
        <v>0.34678851685106582</v>
      </c>
      <c r="AE6" s="17">
        <f t="shared" si="13"/>
        <v>0.34002838477213299</v>
      </c>
      <c r="AF6" s="8">
        <f t="shared" si="14"/>
        <v>0.33340003152526643</v>
      </c>
      <c r="AG6" s="17">
        <f t="shared" si="15"/>
        <v>0.32990713552106565</v>
      </c>
      <c r="AH6" s="8">
        <f t="shared" si="16"/>
        <v>0.32645083316216339</v>
      </c>
      <c r="AI6" s="17">
        <f t="shared" si="17"/>
        <v>0.32274588956971978</v>
      </c>
      <c r="AJ6" s="8">
        <f t="shared" si="18"/>
        <v>0.3190829939845985</v>
      </c>
      <c r="AK6" s="17">
        <f t="shared" si="19"/>
        <v>0.31533252791849276</v>
      </c>
      <c r="AL6" s="8">
        <f t="shared" si="20"/>
        <v>0.31162614441390923</v>
      </c>
      <c r="AM6" s="17">
        <f t="shared" si="21"/>
        <v>0.30793006503861503</v>
      </c>
      <c r="AN6" s="8">
        <f t="shared" si="22"/>
        <v>0.30427782345739995</v>
      </c>
      <c r="AO6" s="17">
        <f t="shared" si="23"/>
        <v>0.30412952710833913</v>
      </c>
      <c r="AP6" s="8">
        <f t="shared" si="24"/>
        <v>0.30398130303469717</v>
      </c>
      <c r="AQ6" s="17">
        <f t="shared" si="25"/>
        <v>0.30714788157859813</v>
      </c>
      <c r="AR6" s="8">
        <f t="shared" si="26"/>
        <v>0.31034744642650725</v>
      </c>
      <c r="AS6" s="17">
        <f t="shared" si="27"/>
        <v>0.31330667509544735</v>
      </c>
      <c r="AT6" s="8">
        <f t="shared" si="28"/>
        <v>0.31629412063685058</v>
      </c>
      <c r="AU6" s="17">
        <f t="shared" si="29"/>
        <v>0.32050377687061299</v>
      </c>
      <c r="AV6" s="8">
        <f t="shared" si="30"/>
        <v>0.32476946072060414</v>
      </c>
      <c r="AW6" s="17">
        <f t="shared" si="31"/>
        <v>0.32816188892111725</v>
      </c>
      <c r="AX6" s="8">
        <f t="shared" si="32"/>
        <v>0.33158975324013151</v>
      </c>
      <c r="AY6" s="17">
        <f t="shared" si="33"/>
        <v>0.33455197301053557</v>
      </c>
      <c r="AZ6" s="8">
        <f t="shared" si="34"/>
        <v>0.337540655438131</v>
      </c>
      <c r="BA6" s="17">
        <f t="shared" si="35"/>
        <v>0.34027599048821155</v>
      </c>
      <c r="BB6" s="8">
        <f t="shared" si="36"/>
        <v>0.34303349192837185</v>
      </c>
      <c r="BC6" s="17">
        <f t="shared" si="37"/>
        <v>0.34564928647632054</v>
      </c>
      <c r="BD6" s="8">
        <f t="shared" si="38"/>
        <v>0.34828502770958741</v>
      </c>
      <c r="BE6" s="17">
        <f t="shared" si="39"/>
        <v>0.35083832346200283</v>
      </c>
      <c r="BF6" s="8">
        <f t="shared" si="40"/>
        <v>0.35341033755910906</v>
      </c>
      <c r="BG6" s="17">
        <f t="shared" si="41"/>
        <v>0.3559317411570595</v>
      </c>
      <c r="BH6" s="8">
        <f t="shared" si="42"/>
        <v>0.35847113369146172</v>
      </c>
      <c r="BI6" s="17">
        <f t="shared" si="43"/>
        <v>0.36104768479960514</v>
      </c>
      <c r="BJ6" s="8">
        <f t="shared" si="44"/>
        <v>0.36364275515515498</v>
      </c>
      <c r="BK6" s="17">
        <f t="shared" si="45"/>
        <v>0.36630115856049267</v>
      </c>
      <c r="BL6" s="8">
        <f t="shared" si="46"/>
        <v>0.36897899617307173</v>
      </c>
      <c r="BR6" s="17" t="s">
        <v>52</v>
      </c>
      <c r="BS6" s="8">
        <f t="shared" si="2"/>
        <v>0.43123618180564005</v>
      </c>
      <c r="BT6" s="8">
        <f t="shared" si="3"/>
        <v>0.42330360015769258</v>
      </c>
      <c r="BU6" s="8">
        <f t="shared" si="3"/>
        <v>0.44350907056613081</v>
      </c>
      <c r="BV6" s="8">
        <f t="shared" si="3"/>
        <v>0.44937555168341392</v>
      </c>
      <c r="BW6" s="8">
        <f t="shared" si="3"/>
        <v>0.45134076722900468</v>
      </c>
      <c r="BX6" s="8">
        <f t="shared" si="3"/>
        <v>0.45182363842797318</v>
      </c>
      <c r="BY6" s="8">
        <f t="shared" si="3"/>
        <v>0.45092789480458334</v>
      </c>
      <c r="BZ6" s="8">
        <f t="shared" si="3"/>
        <v>0.44798158497969987</v>
      </c>
      <c r="CA6" s="8">
        <f t="shared" si="3"/>
        <v>0.44359071308541204</v>
      </c>
      <c r="CB6" s="8">
        <f t="shared" si="3"/>
        <v>0.4381890465122264</v>
      </c>
      <c r="CC6" s="8">
        <f t="shared" si="3"/>
        <v>0.44472140509603325</v>
      </c>
      <c r="CD6" s="8">
        <f t="shared" si="3"/>
        <v>0.46331090338611408</v>
      </c>
      <c r="CE6" s="8">
        <f t="shared" si="3"/>
        <v>0.48124881704608979</v>
      </c>
      <c r="CF6" s="8">
        <f t="shared" si="3"/>
        <v>0.50213680114158188</v>
      </c>
      <c r="CG6" s="8">
        <f t="shared" si="3"/>
        <v>0.52084907063603214</v>
      </c>
      <c r="CH6" s="8">
        <f t="shared" si="3"/>
        <v>0.53828709765627192</v>
      </c>
      <c r="CI6" s="8">
        <f t="shared" si="3"/>
        <v>0.55493762454945894</v>
      </c>
      <c r="CJ6" s="8">
        <f t="shared" si="3"/>
        <v>0.57106896882870573</v>
      </c>
      <c r="CK6" s="8">
        <f t="shared" si="3"/>
        <v>0.58683378034155553</v>
      </c>
      <c r="CL6" s="8">
        <f t="shared" si="3"/>
        <v>0.60232326645039336</v>
      </c>
      <c r="CM6" s="8">
        <f t="shared" si="3"/>
        <v>0.61691018740471359</v>
      </c>
      <c r="CN6" s="8">
        <f t="shared" si="3"/>
        <v>0.63044572505749075</v>
      </c>
      <c r="CO6" s="8">
        <f t="shared" si="3"/>
        <v>0.64354694346164809</v>
      </c>
      <c r="CP6" s="8">
        <f t="shared" si="3"/>
        <v>0.65633379434564643</v>
      </c>
      <c r="CQ6" s="8">
        <f t="shared" si="3"/>
        <v>0.66888083671717513</v>
      </c>
      <c r="CR6" s="8">
        <f t="shared" si="3"/>
        <v>0.68123889569720819</v>
      </c>
      <c r="CS6" s="8">
        <f t="shared" si="3"/>
        <v>0.69345185106125562</v>
      </c>
      <c r="CT6" s="8">
        <f t="shared" si="3"/>
        <v>0.70555620670616959</v>
      </c>
      <c r="CU6" s="8">
        <f t="shared" si="3"/>
        <v>0.71790259794327305</v>
      </c>
      <c r="CV6" s="8">
        <f t="shared" si="3"/>
        <v>0.73043819516861863</v>
      </c>
      <c r="CW6" s="8">
        <f t="shared" si="3"/>
        <v>0.74168110026719269</v>
      </c>
      <c r="CX6" s="8">
        <f t="shared" si="3"/>
        <v>0.75122995825534689</v>
      </c>
      <c r="CY6" s="8">
        <f t="shared" si="3"/>
        <v>0.76028984675385713</v>
      </c>
      <c r="CZ6" s="8">
        <f t="shared" si="3"/>
        <v>0.76903347490787222</v>
      </c>
      <c r="DA6" s="8">
        <f t="shared" si="3"/>
        <v>0.77755294156777777</v>
      </c>
      <c r="DB6" s="8">
        <f t="shared" si="3"/>
        <v>0.78589974973528265</v>
      </c>
      <c r="DC6" s="8">
        <f t="shared" si="3"/>
        <v>0.79410516995977309</v>
      </c>
      <c r="DD6" s="8">
        <f t="shared" si="3"/>
        <v>0.80219048699273099</v>
      </c>
      <c r="DE6" s="8">
        <f t="shared" si="3"/>
        <v>0.81017203371976731</v>
      </c>
      <c r="DF6" s="8">
        <f t="shared" si="3"/>
        <v>0.81806358554875491</v>
      </c>
      <c r="DG6" s="8">
        <f t="shared" si="3"/>
        <v>0.82587745009250135</v>
      </c>
      <c r="DH6" s="8">
        <f t="shared" si="3"/>
        <v>0.83362493392529813</v>
      </c>
      <c r="DI6" s="8">
        <f t="shared" si="3"/>
        <v>0.84131652728767947</v>
      </c>
      <c r="DJ6" s="8">
        <f t="shared" si="3"/>
        <v>0.84896197204372847</v>
      </c>
      <c r="DK6" s="8">
        <f t="shared" si="3"/>
        <v>0.85657028940181967</v>
      </c>
      <c r="DL6" s="8">
        <f t="shared" si="3"/>
        <v>0.86414980013043763</v>
      </c>
      <c r="DM6" s="8">
        <f t="shared" si="3"/>
        <v>0.87170814921591311</v>
      </c>
      <c r="DN6" s="8">
        <f t="shared" si="3"/>
        <v>0.8792523376268615</v>
      </c>
      <c r="DO6" s="8">
        <f t="shared" si="3"/>
        <v>0.88678876015144215</v>
      </c>
      <c r="DP6" s="8">
        <f t="shared" si="3"/>
        <v>0.8943232471617768</v>
      </c>
      <c r="DQ6" s="8">
        <f t="shared" si="3"/>
        <v>0.90186110815420006</v>
      </c>
      <c r="DR6" s="8">
        <f t="shared" si="3"/>
        <v>0.90940717530851622</v>
      </c>
      <c r="DS6" s="8">
        <f t="shared" si="3"/>
        <v>0.91696584578634033</v>
      </c>
      <c r="DT6" s="8">
        <f t="shared" si="3"/>
        <v>0.92454112191940441</v>
      </c>
      <c r="DU6" s="8">
        <f t="shared" si="3"/>
        <v>0.93213664878319769</v>
      </c>
      <c r="DV6" s="8">
        <f t="shared" si="3"/>
        <v>0.93975574890768565</v>
      </c>
      <c r="DW6" s="8">
        <f t="shared" si="3"/>
        <v>0.94740145405762877</v>
      </c>
      <c r="DX6" s="8">
        <f t="shared" si="3"/>
        <v>0.95507653413630267</v>
      </c>
      <c r="DY6" s="8">
        <f t="shared" si="3"/>
        <v>0.96278352334316752</v>
      </c>
      <c r="DZ6" s="8">
        <f t="shared" si="3"/>
        <v>0.97052474376068387</v>
      </c>
      <c r="EA6" s="8"/>
    </row>
    <row r="7" spans="1:131" s="17" customFormat="1">
      <c r="A7" s="17" t="s">
        <v>52</v>
      </c>
      <c r="B7" s="17" t="s">
        <v>1009</v>
      </c>
      <c r="C7" s="8">
        <v>0.65</v>
      </c>
      <c r="D7" s="8">
        <v>0.61184828986370321</v>
      </c>
      <c r="E7" s="8">
        <v>0.56087893192279636</v>
      </c>
      <c r="F7" s="8">
        <v>0.52136944788200501</v>
      </c>
      <c r="G7" s="8">
        <v>0.47046207442156185</v>
      </c>
      <c r="H7" s="8">
        <v>0.44683468865011106</v>
      </c>
      <c r="I7" s="8">
        <v>0.44091779666057251</v>
      </c>
      <c r="J7" s="8">
        <v>0.40442462201893248</v>
      </c>
      <c r="K7" s="8">
        <v>0.40431502474560382</v>
      </c>
      <c r="L7" s="8">
        <v>0.42557104908553078</v>
      </c>
      <c r="M7" s="8">
        <v>0.4315559122607302</v>
      </c>
      <c r="N7" s="8">
        <v>428.49464257647651</v>
      </c>
      <c r="O7" s="8">
        <v>428.66666735956136</v>
      </c>
      <c r="P7" s="8">
        <v>443.69013970885243</v>
      </c>
      <c r="Q7" s="8">
        <v>453.66629072217864</v>
      </c>
      <c r="R7" s="8">
        <f>+Data!F92/1000</f>
        <v>0.43123618180564</v>
      </c>
      <c r="S7" s="17">
        <v>0.47766632040198925</v>
      </c>
      <c r="T7" s="8">
        <f t="shared" si="5"/>
        <v>0.47129662032569786</v>
      </c>
      <c r="U7" s="8">
        <f t="shared" si="5"/>
        <v>0.4650118604625405</v>
      </c>
      <c r="V7" s="8">
        <f t="shared" si="5"/>
        <v>0.45881090813127307</v>
      </c>
      <c r="W7" s="8">
        <f t="shared" si="5"/>
        <v>0.45269264575500251</v>
      </c>
      <c r="X7" s="8">
        <f t="shared" si="6"/>
        <v>0.42330360015769258</v>
      </c>
      <c r="Y7" s="17">
        <f t="shared" si="7"/>
        <v>0.43328857159315348</v>
      </c>
      <c r="Z7" s="8">
        <f t="shared" si="8"/>
        <v>0.44350907056613081</v>
      </c>
      <c r="AA7" s="17">
        <f t="shared" si="9"/>
        <v>0.44643267494914973</v>
      </c>
      <c r="AB7" s="8">
        <f t="shared" si="10"/>
        <v>0.44937555168341392</v>
      </c>
      <c r="AC7" s="17">
        <f t="shared" si="11"/>
        <v>0.45035708751028808</v>
      </c>
      <c r="AD7" s="8">
        <f t="shared" si="12"/>
        <v>0.45134076722900468</v>
      </c>
      <c r="AE7" s="17">
        <f t="shared" si="13"/>
        <v>0.45158213828746796</v>
      </c>
      <c r="AF7" s="8">
        <f t="shared" si="14"/>
        <v>0.45182363842797318</v>
      </c>
      <c r="AG7" s="17">
        <f t="shared" si="15"/>
        <v>0.45137554441869487</v>
      </c>
      <c r="AH7" s="8">
        <f t="shared" si="16"/>
        <v>0.45092789480458334</v>
      </c>
      <c r="AI7" s="17">
        <f t="shared" si="17"/>
        <v>0.4494523256432395</v>
      </c>
      <c r="AJ7" s="8">
        <f t="shared" si="18"/>
        <v>0.44798158497969987</v>
      </c>
      <c r="AK7" s="17">
        <f t="shared" si="19"/>
        <v>0.44578074288856195</v>
      </c>
      <c r="AL7" s="8">
        <f t="shared" si="20"/>
        <v>0.44359071308541204</v>
      </c>
      <c r="AM7" s="17">
        <f t="shared" si="21"/>
        <v>0.44088160724686087</v>
      </c>
      <c r="AN7" s="8">
        <f t="shared" si="22"/>
        <v>0.4381890465122264</v>
      </c>
      <c r="AO7" s="17">
        <f t="shared" si="23"/>
        <v>0.44144314295570203</v>
      </c>
      <c r="AP7" s="8">
        <f t="shared" si="24"/>
        <v>0.44472140509603325</v>
      </c>
      <c r="AQ7" s="17">
        <f t="shared" si="25"/>
        <v>0.45392100188269008</v>
      </c>
      <c r="AR7" s="8">
        <f t="shared" si="26"/>
        <v>0.46331090338611408</v>
      </c>
      <c r="AS7" s="17">
        <f t="shared" si="27"/>
        <v>0.47219468885103166</v>
      </c>
      <c r="AT7" s="8">
        <f t="shared" si="28"/>
        <v>0.48124881704608979</v>
      </c>
      <c r="AU7" s="17">
        <f t="shared" si="29"/>
        <v>0.49158187674556708</v>
      </c>
      <c r="AV7" s="8">
        <f t="shared" si="30"/>
        <v>0.50213680114158188</v>
      </c>
      <c r="AW7" s="17">
        <f t="shared" si="31"/>
        <v>0.51140735838149909</v>
      </c>
      <c r="AX7" s="8">
        <f t="shared" si="32"/>
        <v>0.52084907063603214</v>
      </c>
      <c r="AY7" s="17">
        <f t="shared" si="33"/>
        <v>0.5294963026779661</v>
      </c>
      <c r="AZ7" s="8">
        <f t="shared" si="34"/>
        <v>0.53828709765627192</v>
      </c>
      <c r="BA7" s="17">
        <f t="shared" si="35"/>
        <v>0.54654895782445156</v>
      </c>
      <c r="BB7" s="8">
        <f t="shared" si="36"/>
        <v>0.55493762454945894</v>
      </c>
      <c r="BC7" s="17">
        <f t="shared" si="37"/>
        <v>0.56294551869227183</v>
      </c>
      <c r="BD7" s="8">
        <f t="shared" si="38"/>
        <v>0.57106896882870573</v>
      </c>
      <c r="BE7" s="17">
        <f t="shared" si="39"/>
        <v>0.57889771273818602</v>
      </c>
      <c r="BF7" s="8">
        <f t="shared" si="40"/>
        <v>0.58683378034155553</v>
      </c>
      <c r="BG7" s="17">
        <f t="shared" si="41"/>
        <v>0.59452808128696355</v>
      </c>
      <c r="BH7" s="8">
        <f t="shared" si="42"/>
        <v>0.60232326645039336</v>
      </c>
      <c r="BI7" s="17">
        <f t="shared" si="43"/>
        <v>0.60957309584998209</v>
      </c>
      <c r="BJ7" s="8">
        <f t="shared" si="44"/>
        <v>0.61691018740471359</v>
      </c>
      <c r="BK7" s="17">
        <f t="shared" si="45"/>
        <v>0.62364123532181315</v>
      </c>
      <c r="BL7" s="8">
        <f t="shared" si="46"/>
        <v>0.63044572505749075</v>
      </c>
      <c r="BR7" s="17" t="s">
        <v>53</v>
      </c>
      <c r="BS7" s="8">
        <f t="shared" si="2"/>
        <v>0.25666629327477047</v>
      </c>
      <c r="BT7" s="8">
        <f t="shared" si="3"/>
        <v>0.23347990029250282</v>
      </c>
      <c r="BU7" s="8">
        <f t="shared" si="3"/>
        <v>0.26366163976737494</v>
      </c>
      <c r="BV7" s="8">
        <f t="shared" si="3"/>
        <v>0.28548421663134965</v>
      </c>
      <c r="BW7" s="8">
        <f t="shared" si="3"/>
        <v>0.30222282262733086</v>
      </c>
      <c r="BX7" s="8">
        <f t="shared" si="3"/>
        <v>0.31418853486415776</v>
      </c>
      <c r="BY7" s="8">
        <f t="shared" si="3"/>
        <v>0.32360863989673316</v>
      </c>
      <c r="BZ7" s="8">
        <f t="shared" si="3"/>
        <v>0.33128759965590066</v>
      </c>
      <c r="CA7" s="8">
        <f t="shared" si="3"/>
        <v>0.33756686125447877</v>
      </c>
      <c r="CB7" s="8">
        <f t="shared" si="3"/>
        <v>0.34270783644964598</v>
      </c>
      <c r="CC7" s="8">
        <f t="shared" si="3"/>
        <v>0.35271000836163591</v>
      </c>
      <c r="CD7" s="8">
        <f t="shared" si="3"/>
        <v>0.36782849078910845</v>
      </c>
      <c r="CE7" s="8">
        <f t="shared" si="3"/>
        <v>0.38221627300658229</v>
      </c>
      <c r="CF7" s="8">
        <f t="shared" si="3"/>
        <v>0.39776089051506131</v>
      </c>
      <c r="CG7" s="8">
        <f t="shared" si="3"/>
        <v>0.41175129761296825</v>
      </c>
      <c r="CH7" s="8">
        <f t="shared" si="3"/>
        <v>0.42465911082934266</v>
      </c>
      <c r="CI7" s="8">
        <f t="shared" si="3"/>
        <v>0.43674325192891333</v>
      </c>
      <c r="CJ7" s="8">
        <f t="shared" si="3"/>
        <v>0.44815230103397913</v>
      </c>
      <c r="CK7" s="8">
        <f t="shared" si="3"/>
        <v>0.45897753330334473</v>
      </c>
      <c r="CL7" s="8">
        <f t="shared" si="3"/>
        <v>0.46928045599082846</v>
      </c>
      <c r="CM7" s="8">
        <f t="shared" si="3"/>
        <v>0.48000369075176819</v>
      </c>
      <c r="CN7" s="8">
        <f t="shared" si="3"/>
        <v>0.49142921629651676</v>
      </c>
      <c r="CO7" s="8">
        <f t="shared" si="3"/>
        <v>0.5028213122226517</v>
      </c>
      <c r="CP7" s="8">
        <f t="shared" si="3"/>
        <v>0.5140839973786594</v>
      </c>
      <c r="CQ7" s="8">
        <f t="shared" si="3"/>
        <v>0.52517665707587413</v>
      </c>
      <c r="CR7" s="8">
        <f t="shared" si="3"/>
        <v>0.53608913246103473</v>
      </c>
      <c r="CS7" s="8">
        <f t="shared" si="3"/>
        <v>0.54683357937571853</v>
      </c>
      <c r="CT7" s="8">
        <f t="shared" si="3"/>
        <v>0.55746848116990999</v>
      </c>
      <c r="CU7" s="8">
        <f t="shared" si="3"/>
        <v>0.56822664684753565</v>
      </c>
      <c r="CV7" s="8">
        <f t="shared" si="3"/>
        <v>0.57908849434043752</v>
      </c>
      <c r="CW7" s="8">
        <f t="shared" si="3"/>
        <v>0.58891509713899803</v>
      </c>
      <c r="CX7" s="8">
        <f t="shared" si="3"/>
        <v>0.59738968380574742</v>
      </c>
      <c r="CY7" s="8">
        <f t="shared" si="3"/>
        <v>0.60543705710302409</v>
      </c>
      <c r="CZ7" s="8">
        <f t="shared" si="3"/>
        <v>0.6131894519314538</v>
      </c>
      <c r="DA7" s="8">
        <f t="shared" si="3"/>
        <v>0.6207182031295676</v>
      </c>
      <c r="DB7" s="8">
        <f t="shared" ref="BT7:DZ11" si="47">+DB26*DB39</f>
        <v>0.6280644941560054</v>
      </c>
      <c r="DC7" s="8">
        <f t="shared" si="47"/>
        <v>0.63525478718929485</v>
      </c>
      <c r="DD7" s="8">
        <f t="shared" si="47"/>
        <v>0.64230843033393015</v>
      </c>
      <c r="DE7" s="8">
        <f t="shared" si="47"/>
        <v>0.64924128937996506</v>
      </c>
      <c r="DF7" s="8">
        <f t="shared" si="47"/>
        <v>0.65606740343641645</v>
      </c>
      <c r="DG7" s="8">
        <f t="shared" si="47"/>
        <v>0.66279968915622667</v>
      </c>
      <c r="DH7" s="8">
        <f t="shared" si="47"/>
        <v>0.66945020875070393</v>
      </c>
      <c r="DI7" s="8">
        <f t="shared" si="47"/>
        <v>0.67603025380112525</v>
      </c>
      <c r="DJ7" s="8">
        <f t="shared" si="47"/>
        <v>0.68255036312694028</v>
      </c>
      <c r="DK7" s="8">
        <f t="shared" si="47"/>
        <v>0.68902032652967582</v>
      </c>
      <c r="DL7" s="8">
        <f t="shared" si="47"/>
        <v>0.6954491943086214</v>
      </c>
      <c r="DM7" s="8">
        <f t="shared" si="47"/>
        <v>0.70184529789376882</v>
      </c>
      <c r="DN7" s="8">
        <f t="shared" si="47"/>
        <v>0.70821628090480737</v>
      </c>
      <c r="DO7" s="8">
        <f t="shared" si="47"/>
        <v>0.71456913791629384</v>
      </c>
      <c r="DP7" s="8">
        <f t="shared" si="47"/>
        <v>0.72091025794507191</v>
      </c>
      <c r="DQ7" s="8">
        <f t="shared" si="47"/>
        <v>0.7272454700940254</v>
      </c>
      <c r="DR7" s="8">
        <f t="shared" si="47"/>
        <v>0.7335800893888188</v>
      </c>
      <c r="DS7" s="8">
        <f t="shared" si="47"/>
        <v>0.73991896142157887</v>
      </c>
      <c r="DT7" s="8">
        <f t="shared" si="47"/>
        <v>0.74626650489408619</v>
      </c>
      <c r="DU7" s="8">
        <f t="shared" si="47"/>
        <v>0.75262675152037717</v>
      </c>
      <c r="DV7" s="8">
        <f t="shared" si="47"/>
        <v>0.75900338301641279</v>
      </c>
      <c r="DW7" s="8">
        <f t="shared" si="47"/>
        <v>0.76539976509160612</v>
      </c>
      <c r="DX7" s="8">
        <f t="shared" si="47"/>
        <v>0.77181897848248038</v>
      </c>
      <c r="DY7" s="8">
        <f t="shared" si="47"/>
        <v>0.77826384714875541</v>
      </c>
      <c r="DZ7" s="8">
        <f t="shared" si="47"/>
        <v>0.78473696379969482</v>
      </c>
      <c r="EA7" s="8"/>
    </row>
    <row r="8" spans="1:131" s="17" customFormat="1">
      <c r="A8" s="17" t="s">
        <v>53</v>
      </c>
      <c r="B8" s="17" t="s">
        <v>1009</v>
      </c>
      <c r="C8" s="8">
        <v>0.49278319473092996</v>
      </c>
      <c r="D8" s="8">
        <v>0.44153092492298007</v>
      </c>
      <c r="E8" s="8">
        <v>0.40771384878511024</v>
      </c>
      <c r="F8" s="8">
        <v>0.36873946899154958</v>
      </c>
      <c r="G8" s="8">
        <v>0.31200541534611786</v>
      </c>
      <c r="H8" s="8">
        <v>0.30759702572973796</v>
      </c>
      <c r="I8" s="8">
        <v>0.2974526368849692</v>
      </c>
      <c r="J8" s="8">
        <v>0.28464315964994807</v>
      </c>
      <c r="K8" s="8">
        <v>0.27755030338709602</v>
      </c>
      <c r="L8" s="8">
        <v>0.27185484805611082</v>
      </c>
      <c r="M8" s="8">
        <v>0.27836626252984198</v>
      </c>
      <c r="N8" s="8">
        <v>278.49712111333707</v>
      </c>
      <c r="O8" s="8">
        <v>284.89924476392679</v>
      </c>
      <c r="P8" s="8">
        <v>303.9411649383299</v>
      </c>
      <c r="Q8" s="8">
        <v>310.17161901489033</v>
      </c>
      <c r="R8" s="8">
        <f>+Data!F93/1000</f>
        <v>0.25666629327477047</v>
      </c>
      <c r="S8" s="17">
        <v>0.32641455728512458</v>
      </c>
      <c r="T8" s="8">
        <f t="shared" si="5"/>
        <v>0.31448550121988744</v>
      </c>
      <c r="U8" s="8">
        <f t="shared" si="5"/>
        <v>0.30299240113587594</v>
      </c>
      <c r="V8" s="8">
        <f t="shared" si="5"/>
        <v>0.29191932470646453</v>
      </c>
      <c r="W8" s="8">
        <f t="shared" si="5"/>
        <v>0.28125092186342665</v>
      </c>
      <c r="X8" s="8">
        <f t="shared" si="6"/>
        <v>0.23347990029250282</v>
      </c>
      <c r="Y8" s="17">
        <f t="shared" si="7"/>
        <v>0.24811225960005381</v>
      </c>
      <c r="Z8" s="8">
        <f t="shared" si="8"/>
        <v>0.26366163976737494</v>
      </c>
      <c r="AA8" s="17">
        <f t="shared" si="9"/>
        <v>0.27435604000044567</v>
      </c>
      <c r="AB8" s="8">
        <f t="shared" si="10"/>
        <v>0.28548421663134965</v>
      </c>
      <c r="AC8" s="17">
        <f t="shared" si="11"/>
        <v>0.29373431152297969</v>
      </c>
      <c r="AD8" s="8">
        <f t="shared" si="12"/>
        <v>0.30222282262733086</v>
      </c>
      <c r="AE8" s="17">
        <f t="shared" si="13"/>
        <v>0.30814760398839924</v>
      </c>
      <c r="AF8" s="8">
        <f t="shared" si="14"/>
        <v>0.31418853486415776</v>
      </c>
      <c r="AG8" s="17">
        <f t="shared" si="15"/>
        <v>0.31886380233343736</v>
      </c>
      <c r="AH8" s="8">
        <f t="shared" si="16"/>
        <v>0.32360863989673316</v>
      </c>
      <c r="AI8" s="17">
        <f t="shared" si="17"/>
        <v>0.32742560916840252</v>
      </c>
      <c r="AJ8" s="8">
        <f t="shared" si="18"/>
        <v>0.33128759965590066</v>
      </c>
      <c r="AK8" s="17">
        <f t="shared" si="19"/>
        <v>0.33441249257223138</v>
      </c>
      <c r="AL8" s="8">
        <f t="shared" si="20"/>
        <v>0.33756686125447877</v>
      </c>
      <c r="AM8" s="17">
        <f t="shared" si="21"/>
        <v>0.34012763586280409</v>
      </c>
      <c r="AN8" s="8">
        <f t="shared" si="22"/>
        <v>0.34270783644964598</v>
      </c>
      <c r="AO8" s="17">
        <f t="shared" si="23"/>
        <v>0.34767295531828873</v>
      </c>
      <c r="AP8" s="8">
        <f t="shared" si="24"/>
        <v>0.35271000836163591</v>
      </c>
      <c r="AQ8" s="17">
        <f t="shared" si="25"/>
        <v>0.36018993609188243</v>
      </c>
      <c r="AR8" s="8">
        <f t="shared" si="26"/>
        <v>0.36782849078910845</v>
      </c>
      <c r="AS8" s="17">
        <f t="shared" si="27"/>
        <v>0.37495337690844843</v>
      </c>
      <c r="AT8" s="8">
        <f t="shared" si="28"/>
        <v>0.38221627300658229</v>
      </c>
      <c r="AU8" s="17">
        <f t="shared" si="29"/>
        <v>0.38991112464309857</v>
      </c>
      <c r="AV8" s="8">
        <f t="shared" si="30"/>
        <v>0.39776089051506131</v>
      </c>
      <c r="AW8" s="17">
        <f t="shared" si="31"/>
        <v>0.4046956421920877</v>
      </c>
      <c r="AX8" s="8">
        <f t="shared" si="32"/>
        <v>0.41175129761296825</v>
      </c>
      <c r="AY8" s="17">
        <f t="shared" si="33"/>
        <v>0.41815540164770221</v>
      </c>
      <c r="AZ8" s="8">
        <f t="shared" si="34"/>
        <v>0.42465911082934266</v>
      </c>
      <c r="BA8" s="17">
        <f t="shared" si="35"/>
        <v>0.43065879884758879</v>
      </c>
      <c r="BB8" s="8">
        <f t="shared" si="36"/>
        <v>0.43674325192891333</v>
      </c>
      <c r="BC8" s="17">
        <f t="shared" si="37"/>
        <v>0.442411000443033</v>
      </c>
      <c r="BD8" s="8">
        <f t="shared" si="38"/>
        <v>0.44815230103397913</v>
      </c>
      <c r="BE8" s="17">
        <f t="shared" si="39"/>
        <v>0.4535326202962624</v>
      </c>
      <c r="BF8" s="8">
        <f t="shared" si="40"/>
        <v>0.45897753330334473</v>
      </c>
      <c r="BG8" s="17">
        <f t="shared" si="41"/>
        <v>0.46410040521221185</v>
      </c>
      <c r="BH8" s="8">
        <f t="shared" si="42"/>
        <v>0.46928045599082846</v>
      </c>
      <c r="BI8" s="17">
        <f t="shared" si="43"/>
        <v>0.474611789648414</v>
      </c>
      <c r="BJ8" s="8">
        <f t="shared" si="44"/>
        <v>0.48000369075176819</v>
      </c>
      <c r="BK8" s="17">
        <f t="shared" si="45"/>
        <v>0.48568285698136088</v>
      </c>
      <c r="BL8" s="8">
        <f t="shared" si="46"/>
        <v>0.49142921629651676</v>
      </c>
      <c r="BR8" s="17" t="s">
        <v>54</v>
      </c>
      <c r="BS8" s="8">
        <f t="shared" si="2"/>
        <v>1.6007411280266048</v>
      </c>
      <c r="BT8" s="8">
        <f t="shared" si="47"/>
        <v>2.843737175726925</v>
      </c>
      <c r="BU8" s="8">
        <f t="shared" si="47"/>
        <v>3.2081467193314417</v>
      </c>
      <c r="BV8" s="8">
        <f t="shared" si="47"/>
        <v>3.4276862276347724</v>
      </c>
      <c r="BW8" s="8">
        <f t="shared" si="47"/>
        <v>3.5457433176437498</v>
      </c>
      <c r="BX8" s="8">
        <f t="shared" si="47"/>
        <v>3.5874953694933125</v>
      </c>
      <c r="BY8" s="8">
        <f t="shared" si="47"/>
        <v>3.61449935941654</v>
      </c>
      <c r="BZ8" s="8">
        <f t="shared" si="47"/>
        <v>3.6262200939033429</v>
      </c>
      <c r="CA8" s="8">
        <f t="shared" si="47"/>
        <v>3.6266395866323307</v>
      </c>
      <c r="CB8" s="8">
        <f t="shared" si="47"/>
        <v>3.6169572235266667</v>
      </c>
      <c r="CC8" s="8">
        <f t="shared" si="47"/>
        <v>3.6630877109948066</v>
      </c>
      <c r="CD8" s="8">
        <f t="shared" si="47"/>
        <v>3.7692089053112832</v>
      </c>
      <c r="CE8" s="8">
        <f t="shared" si="47"/>
        <v>3.877051150349208</v>
      </c>
      <c r="CF8" s="8">
        <f t="shared" si="47"/>
        <v>3.9548842945345992</v>
      </c>
      <c r="CG8" s="8">
        <f t="shared" si="47"/>
        <v>4.0325055494369604</v>
      </c>
      <c r="CH8" s="8">
        <f t="shared" si="47"/>
        <v>4.1075665183095573</v>
      </c>
      <c r="CI8" s="8">
        <f t="shared" si="47"/>
        <v>4.1788140622173744</v>
      </c>
      <c r="CJ8" s="8">
        <f t="shared" si="47"/>
        <v>4.2456543467324943</v>
      </c>
      <c r="CK8" s="8">
        <f t="shared" si="47"/>
        <v>4.3078414213470912</v>
      </c>
      <c r="CL8" s="8">
        <f t="shared" si="47"/>
        <v>4.3653124750578547</v>
      </c>
      <c r="CM8" s="8">
        <f t="shared" si="47"/>
        <v>4.4261293605790986</v>
      </c>
      <c r="CN8" s="8">
        <f t="shared" si="47"/>
        <v>4.4923171477038171</v>
      </c>
      <c r="CO8" s="8">
        <f t="shared" si="47"/>
        <v>4.55688397525212</v>
      </c>
      <c r="CP8" s="8">
        <f t="shared" si="47"/>
        <v>4.6186982393960161</v>
      </c>
      <c r="CQ8" s="8">
        <f t="shared" si="47"/>
        <v>4.6772200113824658</v>
      </c>
      <c r="CR8" s="8">
        <f t="shared" si="47"/>
        <v>4.7321945713951461</v>
      </c>
      <c r="CS8" s="8">
        <f t="shared" si="47"/>
        <v>4.7835847223994659</v>
      </c>
      <c r="CT8" s="8">
        <f t="shared" si="47"/>
        <v>4.8317385717447339</v>
      </c>
      <c r="CU8" s="8">
        <f t="shared" si="47"/>
        <v>4.8794873705333597</v>
      </c>
      <c r="CV8" s="8">
        <f t="shared" si="47"/>
        <v>4.9267857064795599</v>
      </c>
      <c r="CW8" s="8">
        <f t="shared" si="47"/>
        <v>4.9615973829865476</v>
      </c>
      <c r="CX8" s="8">
        <f t="shared" si="47"/>
        <v>4.9810947396661716</v>
      </c>
      <c r="CY8" s="8">
        <f t="shared" si="47"/>
        <v>4.995780146875707</v>
      </c>
      <c r="CZ8" s="8">
        <f t="shared" si="47"/>
        <v>5.00738282225731</v>
      </c>
      <c r="DA8" s="8">
        <f t="shared" si="47"/>
        <v>5.0166190900477829</v>
      </c>
      <c r="DB8" s="8">
        <f t="shared" si="47"/>
        <v>5.0238342849495075</v>
      </c>
      <c r="DC8" s="8">
        <f t="shared" si="47"/>
        <v>5.0291994442294561</v>
      </c>
      <c r="DD8" s="8">
        <f t="shared" si="47"/>
        <v>5.0328029930551796</v>
      </c>
      <c r="DE8" s="8">
        <f t="shared" si="47"/>
        <v>5.0346947145670873</v>
      </c>
      <c r="DF8" s="8">
        <f t="shared" si="47"/>
        <v>5.0349064489457058</v>
      </c>
      <c r="DG8" s="8">
        <f t="shared" si="47"/>
        <v>5.0334616358395987</v>
      </c>
      <c r="DH8" s="8">
        <f t="shared" si="47"/>
        <v>5.0303797043138898</v>
      </c>
      <c r="DI8" s="8">
        <f t="shared" si="47"/>
        <v>5.0256782347973674</v>
      </c>
      <c r="DJ8" s="8">
        <f t="shared" si="47"/>
        <v>5.0193742864968334</v>
      </c>
      <c r="DK8" s="8">
        <f t="shared" si="47"/>
        <v>5.0114855388569151</v>
      </c>
      <c r="DL8" s="8">
        <f t="shared" si="47"/>
        <v>5.002031544016619</v>
      </c>
      <c r="DM8" s="8">
        <f t="shared" si="47"/>
        <v>4.9910352286274415</v>
      </c>
      <c r="DN8" s="8">
        <f t="shared" si="47"/>
        <v>4.9785247172539648</v>
      </c>
      <c r="DO8" s="8">
        <f t="shared" si="47"/>
        <v>4.9645355262169337</v>
      </c>
      <c r="DP8" s="8">
        <f t="shared" si="47"/>
        <v>4.9491131721954389</v>
      </c>
      <c r="DQ8" s="8">
        <f t="shared" si="47"/>
        <v>4.9323162429822709</v>
      </c>
      <c r="DR8" s="8">
        <f t="shared" si="47"/>
        <v>4.9142199835524432</v>
      </c>
      <c r="DS8" s="8">
        <f t="shared" si="47"/>
        <v>4.8949204572020157</v>
      </c>
      <c r="DT8" s="8">
        <f t="shared" si="47"/>
        <v>4.874539348672756</v>
      </c>
      <c r="DU8" s="8">
        <f t="shared" si="47"/>
        <v>4.8532294845926636</v>
      </c>
      <c r="DV8" s="8">
        <f t="shared" si="47"/>
        <v>4.8311811577034316</v>
      </c>
      <c r="DW8" s="8">
        <f t="shared" si="47"/>
        <v>4.8086293574766446</v>
      </c>
      <c r="DX8" s="8">
        <f t="shared" si="47"/>
        <v>4.7858620339727356</v>
      </c>
      <c r="DY8" s="8">
        <f t="shared" si="47"/>
        <v>4.7632295581928705</v>
      </c>
      <c r="DZ8" s="8">
        <f t="shared" si="47"/>
        <v>4.7411555954502376</v>
      </c>
      <c r="EA8" s="8"/>
    </row>
    <row r="9" spans="1:131" s="17" customFormat="1">
      <c r="A9" s="17" t="s">
        <v>54</v>
      </c>
      <c r="B9" s="17" t="s">
        <v>1009</v>
      </c>
      <c r="C9" s="8">
        <v>0.62547069721286797</v>
      </c>
      <c r="D9" s="8">
        <v>0.65491686734111076</v>
      </c>
      <c r="E9" s="8">
        <v>0.67507297145453915</v>
      </c>
      <c r="F9" s="8">
        <v>0.72020510760918754</v>
      </c>
      <c r="G9" s="8">
        <v>0.7788480140698627</v>
      </c>
      <c r="H9" s="8">
        <v>0.79183437658759637</v>
      </c>
      <c r="I9" s="8">
        <v>0.80099539788999807</v>
      </c>
      <c r="J9" s="8">
        <v>0.85449240141130767</v>
      </c>
      <c r="K9" s="8">
        <v>0.8261449244602509</v>
      </c>
      <c r="L9" s="8">
        <v>0.81603301885019663</v>
      </c>
      <c r="M9" s="8">
        <v>0.80905105247617226</v>
      </c>
      <c r="N9" s="8">
        <v>847.63440716072057</v>
      </c>
      <c r="O9" s="8">
        <v>938.34610015977478</v>
      </c>
      <c r="P9" s="8">
        <v>1107.7218859410555</v>
      </c>
      <c r="Q9" s="8">
        <v>1322.0005424425001</v>
      </c>
      <c r="R9" s="8">
        <f>+Data!F94/1000</f>
        <v>1.6007411280266048</v>
      </c>
      <c r="S9" s="17">
        <v>1.8049916222087974</v>
      </c>
      <c r="T9" s="8">
        <f t="shared" si="5"/>
        <v>1.8984978463793178</v>
      </c>
      <c r="U9" s="8">
        <f t="shared" si="5"/>
        <v>1.9968480896860201</v>
      </c>
      <c r="V9" s="8">
        <f t="shared" si="5"/>
        <v>2.1002932928721529</v>
      </c>
      <c r="W9" s="8">
        <f t="shared" si="5"/>
        <v>2.2090973964761451</v>
      </c>
      <c r="X9" s="8">
        <f t="shared" si="6"/>
        <v>2.843737175726925</v>
      </c>
      <c r="Y9" s="17">
        <f t="shared" si="7"/>
        <v>3.0204513058397735</v>
      </c>
      <c r="Z9" s="8">
        <f t="shared" si="8"/>
        <v>3.2081467193314417</v>
      </c>
      <c r="AA9" s="17">
        <f t="shared" si="9"/>
        <v>3.3161001682826257</v>
      </c>
      <c r="AB9" s="8">
        <f t="shared" si="10"/>
        <v>3.4276862276347724</v>
      </c>
      <c r="AC9" s="17">
        <f t="shared" si="11"/>
        <v>3.4862150732012371</v>
      </c>
      <c r="AD9" s="8">
        <f t="shared" si="12"/>
        <v>3.5457433176437498</v>
      </c>
      <c r="AE9" s="17">
        <f t="shared" si="13"/>
        <v>3.566558247590919</v>
      </c>
      <c r="AF9" s="8">
        <f t="shared" si="14"/>
        <v>3.5874953694933125</v>
      </c>
      <c r="AG9" s="17">
        <f t="shared" si="15"/>
        <v>3.6009720513971479</v>
      </c>
      <c r="AH9" s="8">
        <f t="shared" si="16"/>
        <v>3.61449935941654</v>
      </c>
      <c r="AI9" s="17">
        <f t="shared" si="17"/>
        <v>3.6203549834949915</v>
      </c>
      <c r="AJ9" s="8">
        <f t="shared" si="18"/>
        <v>3.6262200939033429</v>
      </c>
      <c r="AK9" s="17">
        <f t="shared" si="19"/>
        <v>3.6264298342021553</v>
      </c>
      <c r="AL9" s="8">
        <f t="shared" si="20"/>
        <v>3.6266395866323307</v>
      </c>
      <c r="AM9" s="17">
        <f t="shared" si="21"/>
        <v>3.6217951695254071</v>
      </c>
      <c r="AN9" s="8">
        <f t="shared" si="22"/>
        <v>3.6169572235266667</v>
      </c>
      <c r="AO9" s="17">
        <f t="shared" si="23"/>
        <v>3.6399493893039816</v>
      </c>
      <c r="AP9" s="8">
        <f t="shared" si="24"/>
        <v>3.6630877109948066</v>
      </c>
      <c r="AQ9" s="17">
        <f t="shared" si="25"/>
        <v>3.7157694790201865</v>
      </c>
      <c r="AR9" s="8">
        <f t="shared" si="26"/>
        <v>3.7692089053112832</v>
      </c>
      <c r="AS9" s="17">
        <f t="shared" si="27"/>
        <v>3.8227497593020119</v>
      </c>
      <c r="AT9" s="8">
        <f t="shared" si="28"/>
        <v>3.877051150349208</v>
      </c>
      <c r="AU9" s="17">
        <f t="shared" si="29"/>
        <v>3.9157743427862877</v>
      </c>
      <c r="AV9" s="8">
        <f t="shared" si="30"/>
        <v>3.9548842945345992</v>
      </c>
      <c r="AW9" s="17">
        <f t="shared" si="31"/>
        <v>3.9935063371793778</v>
      </c>
      <c r="AX9" s="8">
        <f t="shared" si="32"/>
        <v>4.0325055494369604</v>
      </c>
      <c r="AY9" s="17">
        <f t="shared" si="33"/>
        <v>4.0698629927510757</v>
      </c>
      <c r="AZ9" s="8">
        <f t="shared" si="34"/>
        <v>4.1075665183095573</v>
      </c>
      <c r="BA9" s="17">
        <f t="shared" si="35"/>
        <v>4.1430371381638897</v>
      </c>
      <c r="BB9" s="8">
        <f t="shared" si="36"/>
        <v>4.1788140622173744</v>
      </c>
      <c r="BC9" s="17">
        <f t="shared" si="37"/>
        <v>4.2121016235888789</v>
      </c>
      <c r="BD9" s="8">
        <f t="shared" si="38"/>
        <v>4.2456543467324943</v>
      </c>
      <c r="BE9" s="17">
        <f t="shared" si="39"/>
        <v>4.2766348517937054</v>
      </c>
      <c r="BF9" s="8">
        <f t="shared" si="40"/>
        <v>4.3078414213470912</v>
      </c>
      <c r="BG9" s="17">
        <f t="shared" si="41"/>
        <v>4.3364817418245192</v>
      </c>
      <c r="BH9" s="8">
        <f t="shared" si="42"/>
        <v>4.3653124750578547</v>
      </c>
      <c r="BI9" s="17">
        <f t="shared" si="43"/>
        <v>4.3956157377500347</v>
      </c>
      <c r="BJ9" s="8">
        <f t="shared" si="44"/>
        <v>4.4261293605790986</v>
      </c>
      <c r="BK9" s="17">
        <f t="shared" si="45"/>
        <v>4.459100450145165</v>
      </c>
      <c r="BL9" s="8">
        <f t="shared" si="46"/>
        <v>4.4923171477038171</v>
      </c>
      <c r="BR9" s="17" t="s">
        <v>55</v>
      </c>
      <c r="BS9" s="8">
        <f t="shared" si="2"/>
        <v>0.40515158969265602</v>
      </c>
      <c r="BT9" s="8">
        <f t="shared" si="47"/>
        <v>0.72309374310061081</v>
      </c>
      <c r="BU9" s="8">
        <f t="shared" si="47"/>
        <v>0.95176955277897013</v>
      </c>
      <c r="BV9" s="8">
        <f t="shared" si="47"/>
        <v>1.1736542267846262</v>
      </c>
      <c r="BW9" s="8">
        <f t="shared" si="47"/>
        <v>1.3875149357994263</v>
      </c>
      <c r="BX9" s="8">
        <f t="shared" si="47"/>
        <v>1.5656463956313702</v>
      </c>
      <c r="BY9" s="8">
        <f t="shared" si="47"/>
        <v>1.7181344991488587</v>
      </c>
      <c r="BZ9" s="8">
        <f t="shared" si="47"/>
        <v>1.8663056144623387</v>
      </c>
      <c r="CA9" s="8">
        <f t="shared" si="47"/>
        <v>2.0102964682578959</v>
      </c>
      <c r="CB9" s="8">
        <f t="shared" si="47"/>
        <v>2.1502183359581082</v>
      </c>
      <c r="CC9" s="8">
        <f t="shared" si="47"/>
        <v>2.2846983207015983</v>
      </c>
      <c r="CD9" s="8">
        <f t="shared" si="47"/>
        <v>2.4122437831930847</v>
      </c>
      <c r="CE9" s="8">
        <f t="shared" si="47"/>
        <v>2.5321441508628455</v>
      </c>
      <c r="CF9" s="8">
        <f t="shared" si="47"/>
        <v>2.6502695652104582</v>
      </c>
      <c r="CG9" s="8">
        <f t="shared" si="47"/>
        <v>2.7574115283212026</v>
      </c>
      <c r="CH9" s="8">
        <f t="shared" si="47"/>
        <v>2.8549567039130648</v>
      </c>
      <c r="CI9" s="8">
        <f t="shared" si="47"/>
        <v>2.9437300969521893</v>
      </c>
      <c r="CJ9" s="8">
        <f t="shared" si="47"/>
        <v>3.0242895680376849</v>
      </c>
      <c r="CK9" s="8">
        <f t="shared" si="47"/>
        <v>3.0970748114143465</v>
      </c>
      <c r="CL9" s="8">
        <f t="shared" si="47"/>
        <v>3.1624799113025901</v>
      </c>
      <c r="CM9" s="8">
        <f t="shared" si="47"/>
        <v>3.2391642687186324</v>
      </c>
      <c r="CN9" s="8">
        <f t="shared" si="47"/>
        <v>3.3325193151271053</v>
      </c>
      <c r="CO9" s="8">
        <f t="shared" si="47"/>
        <v>3.4272406666090145</v>
      </c>
      <c r="CP9" s="8">
        <f t="shared" si="47"/>
        <v>3.5210552564454813</v>
      </c>
      <c r="CQ9" s="8">
        <f t="shared" si="47"/>
        <v>3.6128140644712499</v>
      </c>
      <c r="CR9" s="8">
        <f t="shared" si="47"/>
        <v>3.7019883092346406</v>
      </c>
      <c r="CS9" s="8">
        <f t="shared" si="47"/>
        <v>3.7884633012147466</v>
      </c>
      <c r="CT9" s="8">
        <f t="shared" si="47"/>
        <v>3.8726918870934472</v>
      </c>
      <c r="CU9" s="8">
        <f t="shared" si="47"/>
        <v>3.9573161316956895</v>
      </c>
      <c r="CV9" s="8">
        <f t="shared" si="47"/>
        <v>4.0420868071654077</v>
      </c>
      <c r="CW9" s="8">
        <f t="shared" si="47"/>
        <v>4.1193358895215582</v>
      </c>
      <c r="CX9" s="8">
        <f t="shared" si="47"/>
        <v>4.1867625071091288</v>
      </c>
      <c r="CY9" s="8">
        <f t="shared" si="47"/>
        <v>4.2503015394710397</v>
      </c>
      <c r="CZ9" s="8">
        <f t="shared" si="47"/>
        <v>4.3107434531229512</v>
      </c>
      <c r="DA9" s="8">
        <f t="shared" si="47"/>
        <v>4.3685092346346392</v>
      </c>
      <c r="DB9" s="8">
        <f t="shared" si="47"/>
        <v>4.42385593976178</v>
      </c>
      <c r="DC9" s="8">
        <f t="shared" si="47"/>
        <v>4.4769688317076168</v>
      </c>
      <c r="DD9" s="8">
        <f t="shared" si="47"/>
        <v>4.5280033444041337</v>
      </c>
      <c r="DE9" s="8">
        <f t="shared" si="47"/>
        <v>4.5771025308277666</v>
      </c>
      <c r="DF9" s="8">
        <f t="shared" si="47"/>
        <v>4.6244030906039484</v>
      </c>
      <c r="DG9" s="8">
        <f t="shared" si="47"/>
        <v>4.6700364930807563</v>
      </c>
      <c r="DH9" s="8">
        <f t="shared" si="47"/>
        <v>4.7141283125541067</v>
      </c>
      <c r="DI9" s="8">
        <f t="shared" si="47"/>
        <v>4.7567971749050688</v>
      </c>
      <c r="DJ9" s="8">
        <f t="shared" si="47"/>
        <v>4.7981538745310903</v>
      </c>
      <c r="DK9" s="8">
        <f t="shared" si="47"/>
        <v>4.8383008286382969</v>
      </c>
      <c r="DL9" s="8">
        <f t="shared" si="47"/>
        <v>4.8773318676785351</v>
      </c>
      <c r="DM9" s="8">
        <f t="shared" si="47"/>
        <v>4.9153322997258151</v>
      </c>
      <c r="DN9" s="8">
        <f t="shared" si="47"/>
        <v>4.9523791741345233</v>
      </c>
      <c r="DO9" s="8">
        <f t="shared" si="47"/>
        <v>4.9885416770741875</v>
      </c>
      <c r="DP9" s="8">
        <f t="shared" si="47"/>
        <v>5.0238816049604988</v>
      </c>
      <c r="DQ9" s="8">
        <f t="shared" si="47"/>
        <v>5.0584538755007848</v>
      </c>
      <c r="DR9" s="8">
        <f t="shared" si="47"/>
        <v>5.0923070478254964</v>
      </c>
      <c r="DS9" s="8">
        <f t="shared" si="47"/>
        <v>5.1254838324484293</v>
      </c>
      <c r="DT9" s="8">
        <f t="shared" si="47"/>
        <v>5.1580215787489179</v>
      </c>
      <c r="DU9" s="8">
        <f t="shared" si="47"/>
        <v>5.1899527326955619</v>
      </c>
      <c r="DV9" s="8">
        <f t="shared" si="47"/>
        <v>5.2213052610598654</v>
      </c>
      <c r="DW9" s="8">
        <f t="shared" si="47"/>
        <v>5.2521030407758547</v>
      </c>
      <c r="DX9" s="8">
        <f t="shared" si="47"/>
        <v>5.2823662136923639</v>
      </c>
      <c r="DY9" s="8">
        <f t="shared" si="47"/>
        <v>5.3121115079724843</v>
      </c>
      <c r="DZ9" s="8">
        <f t="shared" si="47"/>
        <v>5.3413525279939966</v>
      </c>
      <c r="EA9" s="8"/>
    </row>
    <row r="10" spans="1:131" s="17" customFormat="1">
      <c r="A10" s="17" t="s">
        <v>55</v>
      </c>
      <c r="B10" s="17" t="s">
        <v>1009</v>
      </c>
      <c r="C10" s="8">
        <v>0.15906718769302386</v>
      </c>
      <c r="D10" s="8">
        <v>0.17074798935560784</v>
      </c>
      <c r="E10" s="8">
        <v>0.18135274950640404</v>
      </c>
      <c r="F10" s="8">
        <v>0.19005721233676443</v>
      </c>
      <c r="G10" s="8">
        <v>0.20195824455630129</v>
      </c>
      <c r="H10" s="8">
        <v>0.23957307804173142</v>
      </c>
      <c r="I10" s="8">
        <v>0.22777229105833474</v>
      </c>
      <c r="J10" s="8">
        <v>0.23940651197533303</v>
      </c>
      <c r="K10" s="8">
        <v>0.24932186197654155</v>
      </c>
      <c r="L10" s="8">
        <v>0.26484964323328336</v>
      </c>
      <c r="M10" s="8">
        <v>0.27609369967647057</v>
      </c>
      <c r="N10" s="8">
        <v>282.38705138342232</v>
      </c>
      <c r="O10" s="8">
        <v>281.87083859313196</v>
      </c>
      <c r="P10" s="8">
        <v>285.84978049550074</v>
      </c>
      <c r="Q10" s="8">
        <v>313.99888155464117</v>
      </c>
      <c r="R10" s="8">
        <f>+Data!F95/1000</f>
        <v>0.40515158969265591</v>
      </c>
      <c r="S10" s="17">
        <v>0.37448304606055832</v>
      </c>
      <c r="T10" s="8">
        <f t="shared" si="5"/>
        <v>0.40288726815892667</v>
      </c>
      <c r="U10" s="8">
        <f t="shared" si="5"/>
        <v>0.43344592646342162</v>
      </c>
      <c r="V10" s="8">
        <f t="shared" si="5"/>
        <v>0.46632243313686156</v>
      </c>
      <c r="W10" s="8">
        <f t="shared" si="5"/>
        <v>0.50169259501631014</v>
      </c>
      <c r="X10" s="8">
        <f t="shared" si="6"/>
        <v>0.72309374310061081</v>
      </c>
      <c r="Y10" s="17">
        <f t="shared" si="7"/>
        <v>0.82958942163466609</v>
      </c>
      <c r="Z10" s="8">
        <f t="shared" si="8"/>
        <v>0.95176955277897013</v>
      </c>
      <c r="AA10" s="17">
        <f t="shared" si="9"/>
        <v>1.0569050849267174</v>
      </c>
      <c r="AB10" s="8">
        <f t="shared" si="10"/>
        <v>1.1736542267846262</v>
      </c>
      <c r="AC10" s="17">
        <f t="shared" si="11"/>
        <v>1.2761123654003967</v>
      </c>
      <c r="AD10" s="8">
        <f t="shared" si="12"/>
        <v>1.3875149357994263</v>
      </c>
      <c r="AE10" s="17">
        <f t="shared" si="13"/>
        <v>1.473892044255299</v>
      </c>
      <c r="AF10" s="8">
        <f t="shared" si="14"/>
        <v>1.5656463956313702</v>
      </c>
      <c r="AG10" s="17">
        <f t="shared" si="15"/>
        <v>1.6401192291422964</v>
      </c>
      <c r="AH10" s="8">
        <f t="shared" si="16"/>
        <v>1.7181344991488587</v>
      </c>
      <c r="AI10" s="17">
        <f t="shared" si="17"/>
        <v>1.7906881532424772</v>
      </c>
      <c r="AJ10" s="8">
        <f t="shared" si="18"/>
        <v>1.8663056144623387</v>
      </c>
      <c r="AK10" s="17">
        <f t="shared" si="19"/>
        <v>1.9369634961566833</v>
      </c>
      <c r="AL10" s="8">
        <f t="shared" si="20"/>
        <v>2.0102964682578959</v>
      </c>
      <c r="AM10" s="17">
        <f t="shared" si="21"/>
        <v>2.0790806446023096</v>
      </c>
      <c r="AN10" s="8">
        <f t="shared" si="22"/>
        <v>2.1502183359581082</v>
      </c>
      <c r="AO10" s="17">
        <f t="shared" si="23"/>
        <v>2.2164386346807068</v>
      </c>
      <c r="AP10" s="8">
        <f t="shared" si="24"/>
        <v>2.2846983207015983</v>
      </c>
      <c r="AQ10" s="17">
        <f t="shared" si="25"/>
        <v>2.3476050180096544</v>
      </c>
      <c r="AR10" s="8">
        <f t="shared" si="26"/>
        <v>2.4122437831930847</v>
      </c>
      <c r="AS10" s="17">
        <f t="shared" si="27"/>
        <v>2.4714669704585637</v>
      </c>
      <c r="AT10" s="8">
        <f t="shared" si="28"/>
        <v>2.5321441508628455</v>
      </c>
      <c r="AU10" s="17">
        <f t="shared" si="29"/>
        <v>2.5905336472930589</v>
      </c>
      <c r="AV10" s="8">
        <f t="shared" si="30"/>
        <v>2.6502695652104582</v>
      </c>
      <c r="AW10" s="17">
        <f t="shared" si="31"/>
        <v>2.7033097958373431</v>
      </c>
      <c r="AX10" s="8">
        <f t="shared" si="32"/>
        <v>2.7574115283212026</v>
      </c>
      <c r="AY10" s="17">
        <f t="shared" si="33"/>
        <v>2.8057602406883926</v>
      </c>
      <c r="AZ10" s="8">
        <f t="shared" si="34"/>
        <v>2.8549567039130648</v>
      </c>
      <c r="BA10" s="17">
        <f t="shared" si="35"/>
        <v>2.8990036175907594</v>
      </c>
      <c r="BB10" s="8">
        <f t="shared" si="36"/>
        <v>2.9437300969521893</v>
      </c>
      <c r="BC10" s="17">
        <f t="shared" si="37"/>
        <v>2.9837379615728774</v>
      </c>
      <c r="BD10" s="8">
        <f t="shared" si="38"/>
        <v>3.0242895680376849</v>
      </c>
      <c r="BE10" s="17">
        <f t="shared" si="39"/>
        <v>3.0604658213403866</v>
      </c>
      <c r="BF10" s="8">
        <f t="shared" si="40"/>
        <v>3.0970748114143465</v>
      </c>
      <c r="BG10" s="17">
        <f t="shared" si="41"/>
        <v>3.1296065048020218</v>
      </c>
      <c r="BH10" s="8">
        <f t="shared" si="42"/>
        <v>3.1624799113025901</v>
      </c>
      <c r="BI10" s="17">
        <f t="shared" si="43"/>
        <v>3.2005924341021337</v>
      </c>
      <c r="BJ10" s="8">
        <f t="shared" si="44"/>
        <v>3.2391642687186324</v>
      </c>
      <c r="BK10" s="17">
        <f t="shared" si="45"/>
        <v>3.2855102328823156</v>
      </c>
      <c r="BL10" s="8">
        <f t="shared" si="46"/>
        <v>3.3325193151271053</v>
      </c>
      <c r="BR10" s="17" t="s">
        <v>56</v>
      </c>
      <c r="BS10" s="8">
        <f t="shared" si="2"/>
        <v>0.58967496043455159</v>
      </c>
      <c r="BT10" s="8">
        <f t="shared" si="47"/>
        <v>0.80742718953750414</v>
      </c>
      <c r="BU10" s="8">
        <f t="shared" si="47"/>
        <v>1.0442826029982819</v>
      </c>
      <c r="BV10" s="8">
        <f t="shared" si="47"/>
        <v>1.2745456100982464</v>
      </c>
      <c r="BW10" s="8">
        <f t="shared" si="47"/>
        <v>1.4943414327878348</v>
      </c>
      <c r="BX10" s="8">
        <f t="shared" si="47"/>
        <v>1.6740554412692989</v>
      </c>
      <c r="BY10" s="8">
        <f t="shared" si="47"/>
        <v>1.8331190047103108</v>
      </c>
      <c r="BZ10" s="8">
        <f t="shared" si="47"/>
        <v>1.9960889946045444</v>
      </c>
      <c r="CA10" s="8">
        <f t="shared" si="47"/>
        <v>2.1643188522795391</v>
      </c>
      <c r="CB10" s="8">
        <f t="shared" si="47"/>
        <v>2.3389053955486343</v>
      </c>
      <c r="CC10" s="8">
        <f t="shared" si="47"/>
        <v>2.4651296303415497</v>
      </c>
      <c r="CD10" s="8">
        <f t="shared" si="47"/>
        <v>2.5326764971053795</v>
      </c>
      <c r="CE10" s="8">
        <f t="shared" si="47"/>
        <v>2.5913912548341846</v>
      </c>
      <c r="CF10" s="8">
        <f t="shared" si="47"/>
        <v>2.662872535646879</v>
      </c>
      <c r="CG10" s="8">
        <f t="shared" si="47"/>
        <v>2.7192945817799106</v>
      </c>
      <c r="CH10" s="8">
        <f t="shared" si="47"/>
        <v>2.7656515308938907</v>
      </c>
      <c r="CI10" s="8">
        <f t="shared" si="47"/>
        <v>2.8047150050248764</v>
      </c>
      <c r="CJ10" s="8">
        <f t="shared" si="47"/>
        <v>2.8380815341167644</v>
      </c>
      <c r="CK10" s="8">
        <f t="shared" si="47"/>
        <v>2.8667265502524404</v>
      </c>
      <c r="CL10" s="8">
        <f t="shared" si="47"/>
        <v>2.8912939256476213</v>
      </c>
      <c r="CM10" s="8">
        <f t="shared" si="47"/>
        <v>2.9276547861298039</v>
      </c>
      <c r="CN10" s="8">
        <f t="shared" si="47"/>
        <v>2.9798511656013207</v>
      </c>
      <c r="CO10" s="8">
        <f t="shared" si="47"/>
        <v>3.0347313741800495</v>
      </c>
      <c r="CP10" s="8">
        <f t="shared" si="47"/>
        <v>3.0903650657186983</v>
      </c>
      <c r="CQ10" s="8">
        <f t="shared" si="47"/>
        <v>3.1457809550254829</v>
      </c>
      <c r="CR10" s="8">
        <f t="shared" si="47"/>
        <v>3.2005252593971001</v>
      </c>
      <c r="CS10" s="8">
        <f t="shared" si="47"/>
        <v>3.2544777611231761</v>
      </c>
      <c r="CT10" s="8">
        <f t="shared" si="47"/>
        <v>3.307805590533007</v>
      </c>
      <c r="CU10" s="8">
        <f t="shared" si="47"/>
        <v>3.3627497017294945</v>
      </c>
      <c r="CV10" s="8">
        <f t="shared" si="47"/>
        <v>3.4189569294207525</v>
      </c>
      <c r="CW10" s="8">
        <f t="shared" si="47"/>
        <v>3.4703776639215316</v>
      </c>
      <c r="CX10" s="8">
        <f t="shared" si="47"/>
        <v>3.5152383553145787</v>
      </c>
      <c r="CY10" s="8">
        <f t="shared" si="47"/>
        <v>3.5581420927760092</v>
      </c>
      <c r="CZ10" s="8">
        <f t="shared" si="47"/>
        <v>3.5996590031499025</v>
      </c>
      <c r="DA10" s="8">
        <f t="shared" si="47"/>
        <v>3.6400696925173452</v>
      </c>
      <c r="DB10" s="8">
        <f t="shared" si="47"/>
        <v>3.679527117282078</v>
      </c>
      <c r="DC10" s="8">
        <f t="shared" si="47"/>
        <v>3.7181293135146989</v>
      </c>
      <c r="DD10" s="8">
        <f t="shared" si="47"/>
        <v>3.7559528139125464</v>
      </c>
      <c r="DE10" s="8">
        <f t="shared" si="47"/>
        <v>3.7930667719178</v>
      </c>
      <c r="DF10" s="8">
        <f t="shared" si="47"/>
        <v>3.829538019898076</v>
      </c>
      <c r="DG10" s="8">
        <f t="shared" si="47"/>
        <v>3.865432165102888</v>
      </c>
      <c r="DH10" s="8">
        <f t="shared" si="47"/>
        <v>3.900813179100211</v>
      </c>
      <c r="DI10" s="8">
        <f t="shared" si="47"/>
        <v>3.935742596847315</v>
      </c>
      <c r="DJ10" s="8">
        <f t="shared" si="47"/>
        <v>3.970278783789051</v>
      </c>
      <c r="DK10" s="8">
        <f t="shared" si="47"/>
        <v>4.00447642037199</v>
      </c>
      <c r="DL10" s="8">
        <f t="shared" si="47"/>
        <v>4.0383862184328514</v>
      </c>
      <c r="DM10" s="8">
        <f t="shared" si="47"/>
        <v>4.0720548329010606</v>
      </c>
      <c r="DN10" s="8">
        <f t="shared" si="47"/>
        <v>4.1055249195582109</v>
      </c>
      <c r="DO10" s="8">
        <f t="shared" si="47"/>
        <v>4.1388352928069843</v>
      </c>
      <c r="DP10" s="8">
        <f t="shared" si="47"/>
        <v>4.1720211459431447</v>
      </c>
      <c r="DQ10" s="8">
        <f t="shared" si="47"/>
        <v>4.2051143056311204</v>
      </c>
      <c r="DR10" s="8">
        <f t="shared" si="47"/>
        <v>4.2381435003469834</v>
      </c>
      <c r="DS10" s="8">
        <f t="shared" si="47"/>
        <v>4.2711346289761343</v>
      </c>
      <c r="DT10" s="8">
        <f t="shared" si="47"/>
        <v>4.3041110205951991</v>
      </c>
      <c r="DU10" s="8">
        <f t="shared" si="47"/>
        <v>4.3370936799815434</v>
      </c>
      <c r="DV10" s="8">
        <f t="shared" si="47"/>
        <v>4.3701015158676455</v>
      </c>
      <c r="DW10" s="8">
        <f t="shared" si="47"/>
        <v>4.4031515506504455</v>
      </c>
      <c r="DX10" s="8">
        <f t="shared" si="47"/>
        <v>4.4362591113887779</v>
      </c>
      <c r="DY10" s="8">
        <f t="shared" si="47"/>
        <v>4.4694380026382117</v>
      </c>
      <c r="DZ10" s="8">
        <f t="shared" si="47"/>
        <v>4.5027006621037744</v>
      </c>
      <c r="EA10" s="8"/>
    </row>
    <row r="11" spans="1:131" s="17" customFormat="1">
      <c r="A11" s="17" t="s">
        <v>56</v>
      </c>
      <c r="B11" s="17" t="s">
        <v>1009</v>
      </c>
      <c r="C11" s="8">
        <v>0.20049330512256733</v>
      </c>
      <c r="D11" s="8">
        <v>0.21521860262987938</v>
      </c>
      <c r="E11" s="8">
        <v>0.22396093680766915</v>
      </c>
      <c r="F11" s="8">
        <v>0.23110308162139787</v>
      </c>
      <c r="G11" s="8">
        <v>0.24328160717282016</v>
      </c>
      <c r="H11" s="8">
        <v>0.24774751252538624</v>
      </c>
      <c r="I11" s="8">
        <v>0.25684860618872574</v>
      </c>
      <c r="J11" s="8">
        <v>0.27153551419697614</v>
      </c>
      <c r="K11" s="8">
        <v>0.27999073465299046</v>
      </c>
      <c r="L11" s="8">
        <v>0.29031549324058775</v>
      </c>
      <c r="M11" s="8">
        <v>0.30034674938074896</v>
      </c>
      <c r="N11" s="8">
        <v>307.34830814286244</v>
      </c>
      <c r="O11" s="8">
        <v>322.76705513767359</v>
      </c>
      <c r="P11" s="8">
        <v>340.50428599460832</v>
      </c>
      <c r="Q11" s="8">
        <v>365.10009240873723</v>
      </c>
      <c r="R11" s="8">
        <f>+Data!F96/1000</f>
        <v>0.5896749604345517</v>
      </c>
      <c r="S11" s="17">
        <v>0.42395284014451945</v>
      </c>
      <c r="T11" s="8">
        <f t="shared" si="5"/>
        <v>0.45541241155887735</v>
      </c>
      <c r="U11" s="8">
        <f t="shared" si="5"/>
        <v>0.48920645166847432</v>
      </c>
      <c r="V11" s="8">
        <f t="shared" si="5"/>
        <v>0.52550819055382458</v>
      </c>
      <c r="W11" s="8">
        <f t="shared" si="5"/>
        <v>0.56450371289523038</v>
      </c>
      <c r="X11" s="8">
        <f t="shared" si="6"/>
        <v>0.80742718953750414</v>
      </c>
      <c r="Y11" s="17">
        <f t="shared" si="7"/>
        <v>0.9182495125083443</v>
      </c>
      <c r="Z11" s="8">
        <f t="shared" si="8"/>
        <v>1.0442826029982819</v>
      </c>
      <c r="AA11" s="17">
        <f t="shared" si="9"/>
        <v>1.1536835819900664</v>
      </c>
      <c r="AB11" s="8">
        <f t="shared" si="10"/>
        <v>1.2745456100982464</v>
      </c>
      <c r="AC11" s="17">
        <f t="shared" si="11"/>
        <v>1.3800747491160248</v>
      </c>
      <c r="AD11" s="8">
        <f t="shared" si="12"/>
        <v>1.4943414327878348</v>
      </c>
      <c r="AE11" s="17">
        <f t="shared" si="13"/>
        <v>1.5816480034042453</v>
      </c>
      <c r="AF11" s="8">
        <f t="shared" si="14"/>
        <v>1.6740554412692989</v>
      </c>
      <c r="AG11" s="17">
        <f t="shared" si="15"/>
        <v>1.7517827617400101</v>
      </c>
      <c r="AH11" s="8">
        <f t="shared" si="16"/>
        <v>1.8331190047103108</v>
      </c>
      <c r="AI11" s="17">
        <f t="shared" si="17"/>
        <v>1.9128692247779739</v>
      </c>
      <c r="AJ11" s="8">
        <f t="shared" si="18"/>
        <v>1.9960889946045444</v>
      </c>
      <c r="AK11" s="17">
        <f t="shared" si="19"/>
        <v>2.0785025960653325</v>
      </c>
      <c r="AL11" s="8">
        <f t="shared" si="20"/>
        <v>2.1643188522795391</v>
      </c>
      <c r="AM11" s="17">
        <f t="shared" si="21"/>
        <v>2.2499193410618616</v>
      </c>
      <c r="AN11" s="8">
        <f t="shared" si="22"/>
        <v>2.3389053955486343</v>
      </c>
      <c r="AO11" s="17">
        <f t="shared" si="23"/>
        <v>2.4011882460841467</v>
      </c>
      <c r="AP11" s="8">
        <f t="shared" si="24"/>
        <v>2.4651296303415497</v>
      </c>
      <c r="AQ11" s="17">
        <f t="shared" si="25"/>
        <v>2.4986748241986421</v>
      </c>
      <c r="AR11" s="8">
        <f t="shared" si="26"/>
        <v>2.5326764971053795</v>
      </c>
      <c r="AS11" s="17">
        <f t="shared" si="27"/>
        <v>2.5618656728882092</v>
      </c>
      <c r="AT11" s="8">
        <f t="shared" si="28"/>
        <v>2.5913912548341846</v>
      </c>
      <c r="AU11" s="17">
        <f t="shared" si="29"/>
        <v>2.6268887684128259</v>
      </c>
      <c r="AV11" s="8">
        <f t="shared" si="30"/>
        <v>2.662872535646879</v>
      </c>
      <c r="AW11" s="17">
        <f t="shared" si="31"/>
        <v>2.6909356845073593</v>
      </c>
      <c r="AX11" s="8">
        <f t="shared" si="32"/>
        <v>2.7192945817799106</v>
      </c>
      <c r="AY11" s="17">
        <f t="shared" si="33"/>
        <v>2.7423751061900834</v>
      </c>
      <c r="AZ11" s="8">
        <f t="shared" si="34"/>
        <v>2.7656515308938907</v>
      </c>
      <c r="BA11" s="17">
        <f t="shared" si="35"/>
        <v>2.785114781722311</v>
      </c>
      <c r="BB11" s="8">
        <f t="shared" si="36"/>
        <v>2.8047150050248764</v>
      </c>
      <c r="BC11" s="17">
        <f t="shared" si="37"/>
        <v>2.8213489440729074</v>
      </c>
      <c r="BD11" s="8">
        <f t="shared" si="38"/>
        <v>2.8380815341167644</v>
      </c>
      <c r="BE11" s="17">
        <f t="shared" si="39"/>
        <v>2.8523680838267884</v>
      </c>
      <c r="BF11" s="8">
        <f t="shared" si="40"/>
        <v>2.8667265502524404</v>
      </c>
      <c r="BG11" s="17">
        <f t="shared" si="41"/>
        <v>2.8789840328208913</v>
      </c>
      <c r="BH11" s="8">
        <f t="shared" si="42"/>
        <v>2.8912939256476213</v>
      </c>
      <c r="BI11" s="17">
        <f t="shared" si="43"/>
        <v>2.9094175533137707</v>
      </c>
      <c r="BJ11" s="8">
        <f t="shared" si="44"/>
        <v>2.9276547861298039</v>
      </c>
      <c r="BK11" s="17">
        <f t="shared" si="45"/>
        <v>2.9536376769886963</v>
      </c>
      <c r="BL11" s="8">
        <f t="shared" si="46"/>
        <v>2.9798511656013207</v>
      </c>
      <c r="BR11" s="17" t="s">
        <v>57</v>
      </c>
      <c r="BS11" s="8">
        <f t="shared" si="2"/>
        <v>0.19137708401697254</v>
      </c>
      <c r="BT11" s="8">
        <f t="shared" si="47"/>
        <v>0.2440378886848312</v>
      </c>
      <c r="BU11" s="8">
        <f t="shared" si="47"/>
        <v>0.35389319854131812</v>
      </c>
      <c r="BV11" s="8">
        <f t="shared" si="47"/>
        <v>0.48200312688199881</v>
      </c>
      <c r="BW11" s="8">
        <f t="shared" si="47"/>
        <v>0.62603054224477039</v>
      </c>
      <c r="BX11" s="8">
        <f t="shared" si="47"/>
        <v>0.75868965138535882</v>
      </c>
      <c r="BY11" s="8">
        <f t="shared" si="47"/>
        <v>0.87768254899933362</v>
      </c>
      <c r="BZ11" s="8">
        <f t="shared" si="47"/>
        <v>1.0040365182506339</v>
      </c>
      <c r="CA11" s="8">
        <f t="shared" si="47"/>
        <v>1.1378816387861397</v>
      </c>
      <c r="CB11" s="8">
        <f t="shared" si="47"/>
        <v>1.2792329595342757</v>
      </c>
      <c r="CC11" s="8">
        <f t="shared" si="47"/>
        <v>1.3887465820645788</v>
      </c>
      <c r="CD11" s="8">
        <f t="shared" si="47"/>
        <v>1.4567924010075117</v>
      </c>
      <c r="CE11" s="8">
        <f t="shared" si="47"/>
        <v>1.5193518370551473</v>
      </c>
      <c r="CF11" s="8">
        <f t="shared" si="47"/>
        <v>1.5746848880942874</v>
      </c>
      <c r="CG11" s="8">
        <f t="shared" si="47"/>
        <v>1.6235722107456403</v>
      </c>
      <c r="CH11" s="8">
        <f t="shared" si="47"/>
        <v>1.6661095947861382</v>
      </c>
      <c r="CI11" s="8">
        <f t="shared" si="47"/>
        <v>1.7024712819854848</v>
      </c>
      <c r="CJ11" s="8">
        <f t="shared" si="47"/>
        <v>1.7328965729657173</v>
      </c>
      <c r="CK11" s="8">
        <f t="shared" si="47"/>
        <v>1.7576747491247868</v>
      </c>
      <c r="CL11" s="8">
        <f t="shared" si="47"/>
        <v>1.77713119482853</v>
      </c>
      <c r="CM11" s="8">
        <f t="shared" si="47"/>
        <v>1.8020764172973329</v>
      </c>
      <c r="CN11" s="8">
        <f t="shared" si="47"/>
        <v>1.8353749510294461</v>
      </c>
      <c r="CO11" s="8">
        <f t="shared" si="47"/>
        <v>1.8812734678357721</v>
      </c>
      <c r="CP11" s="8">
        <f t="shared" si="47"/>
        <v>1.9286250417622051</v>
      </c>
      <c r="CQ11" s="8">
        <f t="shared" si="47"/>
        <v>1.9756446984818867</v>
      </c>
      <c r="CR11" s="8">
        <f t="shared" si="47"/>
        <v>2.0214555428337588</v>
      </c>
      <c r="CS11" s="8">
        <f t="shared" si="47"/>
        <v>2.0657017182389805</v>
      </c>
      <c r="CT11" s="8">
        <f t="shared" si="47"/>
        <v>2.1087156458276426</v>
      </c>
      <c r="CU11" s="8">
        <f t="shared" si="47"/>
        <v>2.1518230851481479</v>
      </c>
      <c r="CV11" s="8">
        <f t="shared" si="47"/>
        <v>2.1950009495995841</v>
      </c>
      <c r="CW11" s="8">
        <f t="shared" si="47"/>
        <v>2.2340649261280334</v>
      </c>
      <c r="CX11" s="8">
        <f t="shared" si="47"/>
        <v>2.2677562734660586</v>
      </c>
      <c r="CY11" s="8">
        <f t="shared" si="47"/>
        <v>2.2993344091228591</v>
      </c>
      <c r="CZ11" s="8">
        <f t="shared" si="47"/>
        <v>2.3292307216411081</v>
      </c>
      <c r="DA11" s="8">
        <f t="shared" si="47"/>
        <v>2.357652963591375</v>
      </c>
      <c r="DB11" s="8">
        <f t="shared" si="47"/>
        <v>2.3847251209408724</v>
      </c>
      <c r="DC11" s="8">
        <f t="shared" si="47"/>
        <v>2.4105381368168119</v>
      </c>
      <c r="DD11" s="8">
        <f t="shared" si="47"/>
        <v>2.435171691665432</v>
      </c>
      <c r="DE11" s="8">
        <f t="shared" si="47"/>
        <v>2.45870241375966</v>
      </c>
      <c r="DF11" s="8">
        <f t="shared" si="47"/>
        <v>2.4812060252419248</v>
      </c>
      <c r="DG11" s="8">
        <f t="shared" si="47"/>
        <v>2.5027570681195428</v>
      </c>
      <c r="DH11" s="8">
        <f t="shared" si="47"/>
        <v>2.5234278954271576</v>
      </c>
      <c r="DI11" s="8">
        <f t="shared" si="47"/>
        <v>2.5432876439341059</v>
      </c>
      <c r="DJ11" s="8">
        <f t="shared" si="47"/>
        <v>2.5624014442242995</v>
      </c>
      <c r="DK11" s="8">
        <f t="shared" si="47"/>
        <v>2.5808299183006782</v>
      </c>
      <c r="DL11" s="8">
        <f t="shared" si="47"/>
        <v>2.5986289329658558</v>
      </c>
      <c r="DM11" s="8">
        <f t="shared" si="47"/>
        <v>2.6158495526400385</v>
      </c>
      <c r="DN11" s="8">
        <f t="shared" si="47"/>
        <v>2.6325381351847112</v>
      </c>
      <c r="DO11" s="8">
        <f t="shared" si="47"/>
        <v>2.6487365231063786</v>
      </c>
      <c r="DP11" s="8">
        <f t="shared" si="47"/>
        <v>2.6644822932253818</v>
      </c>
      <c r="DQ11" s="8">
        <f t="shared" si="47"/>
        <v>2.6798090376901333</v>
      </c>
      <c r="DR11" s="8">
        <f t="shared" si="47"/>
        <v>2.6947466572105125</v>
      </c>
      <c r="DS11" s="8">
        <f t="shared" si="47"/>
        <v>2.7093216535212359</v>
      </c>
      <c r="DT11" s="8">
        <f t="shared" si="47"/>
        <v>2.7235574126210573</v>
      </c>
      <c r="DU11" s="8">
        <f t="shared" ref="BT11:DZ14" si="48">+DU30*DU43</f>
        <v>2.7374744735945549</v>
      </c>
      <c r="DV11" s="8">
        <f t="shared" si="48"/>
        <v>2.7510907801166735</v>
      </c>
      <c r="DW11" s="8">
        <f t="shared" si="48"/>
        <v>2.7644219133195</v>
      </c>
      <c r="DX11" s="8">
        <f t="shared" si="48"/>
        <v>2.777481305763656</v>
      </c>
      <c r="DY11" s="8">
        <f t="shared" si="48"/>
        <v>2.7902804369515528</v>
      </c>
      <c r="DZ11" s="8">
        <f t="shared" si="48"/>
        <v>2.802829011256029</v>
      </c>
      <c r="EA11" s="8"/>
    </row>
    <row r="12" spans="1:131" s="17" customFormat="1">
      <c r="A12" s="17" t="s">
        <v>57</v>
      </c>
      <c r="B12" s="17" t="s">
        <v>1009</v>
      </c>
      <c r="C12" s="8">
        <v>0.19854606555260707</v>
      </c>
      <c r="D12" s="8">
        <v>0.20450955907094989</v>
      </c>
      <c r="E12" s="8">
        <v>0.20814639799728352</v>
      </c>
      <c r="F12" s="8">
        <v>0.21226850879879922</v>
      </c>
      <c r="G12" s="8">
        <v>0.22228026736681633</v>
      </c>
      <c r="H12" s="8">
        <v>0.22588339368228735</v>
      </c>
      <c r="I12" s="8">
        <v>0.23072492217151244</v>
      </c>
      <c r="J12" s="8">
        <v>0.23774203980356828</v>
      </c>
      <c r="K12" s="8">
        <v>0.23471544367577765</v>
      </c>
      <c r="L12" s="8">
        <v>0.23909988973757168</v>
      </c>
      <c r="M12" s="8">
        <v>0.24329177179405151</v>
      </c>
      <c r="N12" s="8">
        <v>251.60478982722736</v>
      </c>
      <c r="O12" s="8">
        <v>252.02775191906204</v>
      </c>
      <c r="P12" s="8">
        <v>265.83088033354443</v>
      </c>
      <c r="Q12" s="8">
        <v>279.49585723691291</v>
      </c>
      <c r="R12" s="8">
        <f>+Data!F97/1000</f>
        <v>0.19137708401697254</v>
      </c>
      <c r="S12" s="17">
        <v>0.29617553523292378</v>
      </c>
      <c r="T12" s="8">
        <f t="shared" si="5"/>
        <v>0.28987157815768483</v>
      </c>
      <c r="U12" s="8">
        <f t="shared" si="5"/>
        <v>0.2837017978461519</v>
      </c>
      <c r="V12" s="8">
        <f t="shared" si="5"/>
        <v>0.27766333840896795</v>
      </c>
      <c r="W12" s="8">
        <f t="shared" si="5"/>
        <v>0.27175340474303866</v>
      </c>
      <c r="X12" s="8">
        <f t="shared" si="6"/>
        <v>0.2440378886848312</v>
      </c>
      <c r="Y12" s="17">
        <f t="shared" si="7"/>
        <v>0.29387641789014829</v>
      </c>
      <c r="Z12" s="8">
        <f t="shared" si="8"/>
        <v>0.35389319854131812</v>
      </c>
      <c r="AA12" s="17">
        <f t="shared" si="9"/>
        <v>0.41301044572648205</v>
      </c>
      <c r="AB12" s="8">
        <f t="shared" si="10"/>
        <v>0.48200312688199881</v>
      </c>
      <c r="AC12" s="17">
        <f t="shared" si="11"/>
        <v>0.54931655617286157</v>
      </c>
      <c r="AD12" s="8">
        <f t="shared" si="12"/>
        <v>0.62603054224477039</v>
      </c>
      <c r="AE12" s="17">
        <f t="shared" si="13"/>
        <v>0.6891755174498525</v>
      </c>
      <c r="AF12" s="8">
        <f t="shared" si="14"/>
        <v>0.75868965138535882</v>
      </c>
      <c r="AG12" s="17">
        <f t="shared" si="15"/>
        <v>0.81602001637663124</v>
      </c>
      <c r="AH12" s="8">
        <f t="shared" si="16"/>
        <v>0.87768254899933362</v>
      </c>
      <c r="AI12" s="17">
        <f t="shared" si="17"/>
        <v>0.93873602819250113</v>
      </c>
      <c r="AJ12" s="8">
        <f t="shared" si="18"/>
        <v>1.0040365182506339</v>
      </c>
      <c r="AK12" s="17">
        <f t="shared" si="19"/>
        <v>1.0688660902040823</v>
      </c>
      <c r="AL12" s="8">
        <f t="shared" si="20"/>
        <v>1.1378816387861397</v>
      </c>
      <c r="AM12" s="17">
        <f t="shared" si="21"/>
        <v>1.2064889955503553</v>
      </c>
      <c r="AN12" s="8">
        <f t="shared" si="22"/>
        <v>1.2792329595342757</v>
      </c>
      <c r="AO12" s="17">
        <f t="shared" si="23"/>
        <v>1.3328654846673693</v>
      </c>
      <c r="AP12" s="8">
        <f t="shared" si="24"/>
        <v>1.3887465820645788</v>
      </c>
      <c r="AQ12" s="17">
        <f t="shared" si="25"/>
        <v>1.4223626357848524</v>
      </c>
      <c r="AR12" s="8">
        <f t="shared" si="26"/>
        <v>1.4567924010075117</v>
      </c>
      <c r="AS12" s="17">
        <f t="shared" si="27"/>
        <v>1.4877433282252492</v>
      </c>
      <c r="AT12" s="8">
        <f t="shared" si="28"/>
        <v>1.5193518370551473</v>
      </c>
      <c r="AU12" s="17">
        <f t="shared" si="29"/>
        <v>1.5467709518571373</v>
      </c>
      <c r="AV12" s="8">
        <f t="shared" si="30"/>
        <v>1.5746848880942874</v>
      </c>
      <c r="AW12" s="17">
        <f t="shared" si="31"/>
        <v>1.5989417203234748</v>
      </c>
      <c r="AX12" s="8">
        <f t="shared" si="32"/>
        <v>1.6235722107456403</v>
      </c>
      <c r="AY12" s="17">
        <f t="shared" si="33"/>
        <v>1.6447033891104661</v>
      </c>
      <c r="AZ12" s="8">
        <f t="shared" si="34"/>
        <v>1.6661095947861382</v>
      </c>
      <c r="BA12" s="17">
        <f t="shared" si="35"/>
        <v>1.6841923102080336</v>
      </c>
      <c r="BB12" s="8">
        <f t="shared" si="36"/>
        <v>1.7024712819854848</v>
      </c>
      <c r="BC12" s="17">
        <f t="shared" si="37"/>
        <v>1.7176165608555356</v>
      </c>
      <c r="BD12" s="8">
        <f t="shared" si="38"/>
        <v>1.7328965729657173</v>
      </c>
      <c r="BE12" s="17">
        <f t="shared" si="39"/>
        <v>1.7452416878893078</v>
      </c>
      <c r="BF12" s="8">
        <f t="shared" si="40"/>
        <v>1.7576747491247868</v>
      </c>
      <c r="BG12" s="17">
        <f t="shared" si="41"/>
        <v>1.7673761985021947</v>
      </c>
      <c r="BH12" s="8">
        <f t="shared" si="42"/>
        <v>1.77713119482853</v>
      </c>
      <c r="BI12" s="17">
        <f t="shared" si="43"/>
        <v>1.7895603417163461</v>
      </c>
      <c r="BJ12" s="8">
        <f t="shared" si="44"/>
        <v>1.8020764172973329</v>
      </c>
      <c r="BK12" s="17">
        <f t="shared" si="45"/>
        <v>1.8186494758881966</v>
      </c>
      <c r="BL12" s="8">
        <f t="shared" si="46"/>
        <v>1.8353749510294461</v>
      </c>
      <c r="BR12" s="17" t="s">
        <v>58</v>
      </c>
      <c r="BS12" s="8">
        <f t="shared" si="2"/>
        <v>0.41227239850714797</v>
      </c>
      <c r="BT12" s="8">
        <f t="shared" si="48"/>
        <v>0.53297093331331402</v>
      </c>
      <c r="BU12" s="8">
        <f t="shared" si="48"/>
        <v>0.67605785971701871</v>
      </c>
      <c r="BV12" s="8">
        <f t="shared" si="48"/>
        <v>0.81226941073699011</v>
      </c>
      <c r="BW12" s="8">
        <f t="shared" si="48"/>
        <v>0.9344028017412308</v>
      </c>
      <c r="BX12" s="8">
        <f t="shared" si="48"/>
        <v>1.0349445168335478</v>
      </c>
      <c r="BY12" s="8">
        <f t="shared" si="48"/>
        <v>1.1250175431401195</v>
      </c>
      <c r="BZ12" s="8">
        <f t="shared" si="48"/>
        <v>1.2118045553438643</v>
      </c>
      <c r="CA12" s="8">
        <f t="shared" si="48"/>
        <v>1.2955955616409389</v>
      </c>
      <c r="CB12" s="8">
        <f t="shared" si="48"/>
        <v>1.3766493519866656</v>
      </c>
      <c r="CC12" s="8">
        <f t="shared" si="48"/>
        <v>1.4569213461207504</v>
      </c>
      <c r="CD12" s="8">
        <f t="shared" si="48"/>
        <v>1.5353451290035312</v>
      </c>
      <c r="CE12" s="8">
        <f t="shared" si="48"/>
        <v>1.6082507491690567</v>
      </c>
      <c r="CF12" s="8">
        <f t="shared" si="48"/>
        <v>1.6873843662768295</v>
      </c>
      <c r="CG12" s="8">
        <f t="shared" si="48"/>
        <v>1.7570151303216106</v>
      </c>
      <c r="CH12" s="8">
        <f t="shared" si="48"/>
        <v>1.8196319918225901</v>
      </c>
      <c r="CI12" s="8">
        <f t="shared" si="48"/>
        <v>1.8766283257244134</v>
      </c>
      <c r="CJ12" s="8">
        <f t="shared" si="48"/>
        <v>1.9288236838982644</v>
      </c>
      <c r="CK12" s="8">
        <f t="shared" si="48"/>
        <v>1.9767388595471747</v>
      </c>
      <c r="CL12" s="8">
        <f t="shared" si="48"/>
        <v>2.0207405325497034</v>
      </c>
      <c r="CM12" s="8">
        <f t="shared" si="48"/>
        <v>2.0707433470425278</v>
      </c>
      <c r="CN12" s="8">
        <f t="shared" si="48"/>
        <v>2.1296506793097523</v>
      </c>
      <c r="CO12" s="8">
        <f t="shared" si="48"/>
        <v>2.1894571906702187</v>
      </c>
      <c r="CP12" s="8">
        <f t="shared" si="48"/>
        <v>2.2490177979706871</v>
      </c>
      <c r="CQ12" s="8">
        <f t="shared" si="48"/>
        <v>2.3077628955470297</v>
      </c>
      <c r="CR12" s="8">
        <f t="shared" si="48"/>
        <v>2.3654417572552764</v>
      </c>
      <c r="CS12" s="8">
        <f t="shared" si="48"/>
        <v>2.4220089566087535</v>
      </c>
      <c r="CT12" s="8">
        <f t="shared" si="48"/>
        <v>2.4775440110023665</v>
      </c>
      <c r="CU12" s="8">
        <f t="shared" si="48"/>
        <v>2.5334204542885832</v>
      </c>
      <c r="CV12" s="8">
        <f t="shared" si="48"/>
        <v>2.5894627717624972</v>
      </c>
      <c r="CW12" s="8">
        <f t="shared" si="48"/>
        <v>2.6399547858855641</v>
      </c>
      <c r="CX12" s="8">
        <f t="shared" si="48"/>
        <v>2.6832873759454738</v>
      </c>
      <c r="CY12" s="8">
        <f t="shared" si="48"/>
        <v>2.7241040128030165</v>
      </c>
      <c r="CZ12" s="8">
        <f t="shared" si="48"/>
        <v>2.7630919105263496</v>
      </c>
      <c r="DA12" s="8">
        <f t="shared" si="48"/>
        <v>2.8006333038610594</v>
      </c>
      <c r="DB12" s="8">
        <f t="shared" si="48"/>
        <v>2.8369577204277769</v>
      </c>
      <c r="DC12" s="8">
        <f t="shared" si="48"/>
        <v>2.872218508205882</v>
      </c>
      <c r="DD12" s="8">
        <f t="shared" si="48"/>
        <v>2.906531026206796</v>
      </c>
      <c r="DE12" s="8">
        <f t="shared" si="48"/>
        <v>2.9399911509301475</v>
      </c>
      <c r="DF12" s="8">
        <f t="shared" si="48"/>
        <v>2.9726838893404577</v>
      </c>
      <c r="DG12" s="8">
        <f t="shared" si="48"/>
        <v>3.0046871678467832</v>
      </c>
      <c r="DH12" s="8">
        <f t="shared" si="48"/>
        <v>3.0360733733019769</v>
      </c>
      <c r="DI12" s="8">
        <f t="shared" si="48"/>
        <v>3.0669099209845117</v>
      </c>
      <c r="DJ12" s="8">
        <f t="shared" si="48"/>
        <v>3.0972594564752285</v>
      </c>
      <c r="DK12" s="8">
        <f t="shared" si="48"/>
        <v>3.1271799627505019</v>
      </c>
      <c r="DL12" s="8">
        <f t="shared" si="48"/>
        <v>3.1567248804496457</v>
      </c>
      <c r="DM12" s="8">
        <f t="shared" si="48"/>
        <v>3.185943273524527</v>
      </c>
      <c r="DN12" s="8">
        <f t="shared" si="48"/>
        <v>3.2148800401905611</v>
      </c>
      <c r="DO12" s="8">
        <f t="shared" si="48"/>
        <v>3.2435761575796693</v>
      </c>
      <c r="DP12" s="8">
        <f t="shared" si="48"/>
        <v>3.272068946321768</v>
      </c>
      <c r="DQ12" s="8">
        <f t="shared" si="48"/>
        <v>3.3003923428634785</v>
      </c>
      <c r="DR12" s="8">
        <f t="shared" si="48"/>
        <v>3.3285771700560711</v>
      </c>
      <c r="DS12" s="8">
        <f t="shared" si="48"/>
        <v>3.3566513992745248</v>
      </c>
      <c r="DT12" s="8">
        <f t="shared" si="48"/>
        <v>3.3846403996440793</v>
      </c>
      <c r="DU12" s="8">
        <f t="shared" si="48"/>
        <v>3.4125671717528707</v>
      </c>
      <c r="DV12" s="8">
        <f t="shared" si="48"/>
        <v>3.4404525645572241</v>
      </c>
      <c r="DW12" s="8">
        <f t="shared" si="48"/>
        <v>3.468315475122834</v>
      </c>
      <c r="DX12" s="8">
        <f t="shared" si="48"/>
        <v>3.4961730314783805</v>
      </c>
      <c r="DY12" s="8">
        <f t="shared" si="48"/>
        <v>3.5240407592654961</v>
      </c>
      <c r="DZ12" s="8">
        <f t="shared" si="48"/>
        <v>3.551932733113059</v>
      </c>
      <c r="EA12" s="8"/>
    </row>
    <row r="13" spans="1:131" s="17" customFormat="1">
      <c r="A13" s="17" t="s">
        <v>58</v>
      </c>
      <c r="B13" s="17" t="s">
        <v>1009</v>
      </c>
      <c r="C13" s="8">
        <v>0.27824258824810583</v>
      </c>
      <c r="D13" s="8">
        <v>0.2863576062220799</v>
      </c>
      <c r="E13" s="8">
        <v>0.28869315761083708</v>
      </c>
      <c r="F13" s="8">
        <v>0.30063825935873634</v>
      </c>
      <c r="G13" s="8">
        <v>0.31365955754470742</v>
      </c>
      <c r="H13" s="8">
        <v>0.32197631444055258</v>
      </c>
      <c r="I13" s="8">
        <v>0.33752403041146684</v>
      </c>
      <c r="J13" s="8">
        <v>0.35467966373889931</v>
      </c>
      <c r="K13" s="8">
        <v>0.36754043947365284</v>
      </c>
      <c r="L13" s="8">
        <v>0.36771921118249673</v>
      </c>
      <c r="M13" s="8">
        <v>0.37550305552294327</v>
      </c>
      <c r="N13" s="8">
        <v>380.85493110500619</v>
      </c>
      <c r="O13" s="8">
        <v>378.92024983995935</v>
      </c>
      <c r="P13" s="8">
        <v>385.19699425277588</v>
      </c>
      <c r="Q13" s="8">
        <v>395.76855081503118</v>
      </c>
      <c r="R13" s="8">
        <f>+Data!F98/1000</f>
        <v>0.41227239850714797</v>
      </c>
      <c r="S13" s="17">
        <v>1.2005104742671706</v>
      </c>
      <c r="T13" s="8">
        <f t="shared" si="5"/>
        <v>1.0969358725258593</v>
      </c>
      <c r="U13" s="8">
        <f t="shared" si="5"/>
        <v>1.0022972179135556</v>
      </c>
      <c r="V13" s="8">
        <f t="shared" si="5"/>
        <v>0.91582355741909705</v>
      </c>
      <c r="W13" s="8">
        <f t="shared" si="5"/>
        <v>0.83681045236235274</v>
      </c>
      <c r="X13" s="8">
        <f t="shared" si="6"/>
        <v>0.53297093331331402</v>
      </c>
      <c r="Y13" s="17">
        <f t="shared" si="7"/>
        <v>0.60026593145636786</v>
      </c>
      <c r="Z13" s="8">
        <f t="shared" si="8"/>
        <v>0.67605785971701871</v>
      </c>
      <c r="AA13" s="17">
        <f t="shared" si="9"/>
        <v>0.74104056524353201</v>
      </c>
      <c r="AB13" s="8">
        <f t="shared" si="10"/>
        <v>0.81226941073699011</v>
      </c>
      <c r="AC13" s="17">
        <f t="shared" si="11"/>
        <v>0.87119849240075142</v>
      </c>
      <c r="AD13" s="8">
        <f t="shared" si="12"/>
        <v>0.9344028017412308</v>
      </c>
      <c r="AE13" s="17">
        <f t="shared" si="13"/>
        <v>0.98338957497829493</v>
      </c>
      <c r="AF13" s="8">
        <f t="shared" si="14"/>
        <v>1.0349445168335478</v>
      </c>
      <c r="AG13" s="17">
        <f t="shared" si="15"/>
        <v>1.0790415828940125</v>
      </c>
      <c r="AH13" s="8">
        <f t="shared" si="16"/>
        <v>1.1250175431401195</v>
      </c>
      <c r="AI13" s="17">
        <f t="shared" si="17"/>
        <v>1.1676049775583175</v>
      </c>
      <c r="AJ13" s="8">
        <f t="shared" si="18"/>
        <v>1.2118045553438643</v>
      </c>
      <c r="AK13" s="17">
        <f t="shared" si="19"/>
        <v>1.2529998417716508</v>
      </c>
      <c r="AL13" s="8">
        <f t="shared" si="20"/>
        <v>1.2955955616409389</v>
      </c>
      <c r="AM13" s="17">
        <f t="shared" si="21"/>
        <v>1.3355076901200527</v>
      </c>
      <c r="AN13" s="8">
        <f t="shared" si="22"/>
        <v>1.3766493519866656</v>
      </c>
      <c r="AO13" s="17">
        <f t="shared" si="23"/>
        <v>1.4162167302474122</v>
      </c>
      <c r="AP13" s="8">
        <f t="shared" si="24"/>
        <v>1.4569213461207504</v>
      </c>
      <c r="AQ13" s="17">
        <f t="shared" si="25"/>
        <v>1.4956193005266285</v>
      </c>
      <c r="AR13" s="8">
        <f t="shared" si="26"/>
        <v>1.5353451290035312</v>
      </c>
      <c r="AS13" s="17">
        <f t="shared" si="27"/>
        <v>1.5713751792468249</v>
      </c>
      <c r="AT13" s="8">
        <f t="shared" si="28"/>
        <v>1.6082507491690567</v>
      </c>
      <c r="AU13" s="17">
        <f t="shared" si="29"/>
        <v>1.6473424571718125</v>
      </c>
      <c r="AV13" s="8">
        <f t="shared" si="30"/>
        <v>1.6873843662768295</v>
      </c>
      <c r="AW13" s="17">
        <f t="shared" si="31"/>
        <v>1.7218478046031049</v>
      </c>
      <c r="AX13" s="8">
        <f t="shared" si="32"/>
        <v>1.7570151303216106</v>
      </c>
      <c r="AY13" s="17">
        <f t="shared" si="33"/>
        <v>1.7880494795305695</v>
      </c>
      <c r="AZ13" s="8">
        <f t="shared" si="34"/>
        <v>1.8196319918225901</v>
      </c>
      <c r="BA13" s="17">
        <f t="shared" si="35"/>
        <v>1.8479104248443987</v>
      </c>
      <c r="BB13" s="8">
        <f t="shared" si="36"/>
        <v>1.8766283257244134</v>
      </c>
      <c r="BC13" s="17">
        <f t="shared" si="37"/>
        <v>1.9025470192695884</v>
      </c>
      <c r="BD13" s="8">
        <f t="shared" si="38"/>
        <v>1.9288236838982644</v>
      </c>
      <c r="BE13" s="17">
        <f t="shared" si="39"/>
        <v>1.9526343050291406</v>
      </c>
      <c r="BF13" s="8">
        <f t="shared" si="40"/>
        <v>1.9767388595471747</v>
      </c>
      <c r="BG13" s="17">
        <f t="shared" si="41"/>
        <v>1.9986186068765224</v>
      </c>
      <c r="BH13" s="8">
        <f t="shared" si="42"/>
        <v>2.0207405325497034</v>
      </c>
      <c r="BI13" s="17">
        <f t="shared" si="43"/>
        <v>2.0455891605785541</v>
      </c>
      <c r="BJ13" s="8">
        <f t="shared" si="44"/>
        <v>2.0707433470425278</v>
      </c>
      <c r="BK13" s="17">
        <f t="shared" si="45"/>
        <v>2.0999904703843941</v>
      </c>
      <c r="BL13" s="8">
        <f t="shared" si="46"/>
        <v>2.1296506793097523</v>
      </c>
      <c r="BR13" s="17" t="s">
        <v>114</v>
      </c>
      <c r="BS13" s="8">
        <f t="shared" si="2"/>
        <v>0.54177826149727892</v>
      </c>
      <c r="BT13" s="8">
        <f t="shared" si="48"/>
        <v>0.56968410834355332</v>
      </c>
      <c r="BU13" s="8">
        <f t="shared" si="48"/>
        <v>0.62018880218174111</v>
      </c>
      <c r="BV13" s="8">
        <f t="shared" si="48"/>
        <v>0.65030376777341481</v>
      </c>
      <c r="BW13" s="8">
        <f t="shared" si="48"/>
        <v>0.66267477073729719</v>
      </c>
      <c r="BX13" s="8">
        <f t="shared" si="48"/>
        <v>0.65991330028465633</v>
      </c>
      <c r="BY13" s="8">
        <f t="shared" si="48"/>
        <v>0.64909066969543161</v>
      </c>
      <c r="BZ13" s="8">
        <f t="shared" si="48"/>
        <v>0.63786769129927656</v>
      </c>
      <c r="CA13" s="8">
        <f t="shared" si="48"/>
        <v>0.62678969818869201</v>
      </c>
      <c r="CB13" s="8">
        <f t="shared" si="48"/>
        <v>0.61606291958563508</v>
      </c>
      <c r="CC13" s="8">
        <f t="shared" si="48"/>
        <v>0.61546075097428465</v>
      </c>
      <c r="CD13" s="8">
        <f t="shared" si="48"/>
        <v>0.62442480483872964</v>
      </c>
      <c r="CE13" s="8">
        <f t="shared" si="48"/>
        <v>0.63307888707162718</v>
      </c>
      <c r="CF13" s="8">
        <f t="shared" si="48"/>
        <v>0.64488907292344633</v>
      </c>
      <c r="CG13" s="8">
        <f t="shared" si="48"/>
        <v>0.65431842680574703</v>
      </c>
      <c r="CH13" s="8">
        <f t="shared" si="48"/>
        <v>0.66254051259425917</v>
      </c>
      <c r="CI13" s="8">
        <f t="shared" si="48"/>
        <v>0.67016490057363187</v>
      </c>
      <c r="CJ13" s="8">
        <f t="shared" si="48"/>
        <v>0.6775033524862174</v>
      </c>
      <c r="CK13" s="8">
        <f t="shared" si="48"/>
        <v>0.68471336842491459</v>
      </c>
      <c r="CL13" s="8">
        <f t="shared" si="48"/>
        <v>0.69187251710599695</v>
      </c>
      <c r="CM13" s="8">
        <f t="shared" si="48"/>
        <v>0.69921541712714474</v>
      </c>
      <c r="CN13" s="8">
        <f t="shared" si="48"/>
        <v>0.7068035930425034</v>
      </c>
      <c r="CO13" s="8">
        <f t="shared" si="48"/>
        <v>0.7144669611683534</v>
      </c>
      <c r="CP13" s="8">
        <f t="shared" si="48"/>
        <v>0.72217607273993822</v>
      </c>
      <c r="CQ13" s="8">
        <f t="shared" si="48"/>
        <v>0.7299138169156093</v>
      </c>
      <c r="CR13" s="8">
        <f t="shared" si="48"/>
        <v>0.73767151725791924</v>
      </c>
      <c r="CS13" s="8">
        <f t="shared" si="48"/>
        <v>0.74545720021493278</v>
      </c>
      <c r="CT13" s="8">
        <f t="shared" si="48"/>
        <v>0.75332028991627631</v>
      </c>
      <c r="CU13" s="8">
        <f t="shared" si="48"/>
        <v>0.76170017983897398</v>
      </c>
      <c r="CV13" s="8">
        <f t="shared" si="48"/>
        <v>0.77052960137620308</v>
      </c>
      <c r="CW13" s="8">
        <f t="shared" si="48"/>
        <v>0.77807622195066772</v>
      </c>
      <c r="CX13" s="8">
        <f t="shared" si="48"/>
        <v>0.78387641689080334</v>
      </c>
      <c r="CY13" s="8">
        <f t="shared" si="48"/>
        <v>0.78931162744715355</v>
      </c>
      <c r="CZ13" s="8">
        <f t="shared" si="48"/>
        <v>0.79456320358740762</v>
      </c>
      <c r="DA13" s="8">
        <f t="shared" si="48"/>
        <v>0.79970980893065524</v>
      </c>
      <c r="DB13" s="8">
        <f t="shared" si="48"/>
        <v>0.80478643695865859</v>
      </c>
      <c r="DC13" s="8">
        <f t="shared" si="48"/>
        <v>0.8098081000311147</v>
      </c>
      <c r="DD13" s="8">
        <f t="shared" si="48"/>
        <v>0.81478120496326989</v>
      </c>
      <c r="DE13" s="8">
        <f t="shared" si="48"/>
        <v>0.81970882528819511</v>
      </c>
      <c r="DF13" s="8">
        <f t="shared" si="48"/>
        <v>0.82459299011809029</v>
      </c>
      <c r="DG13" s="8">
        <f t="shared" si="48"/>
        <v>0.82943556602069191</v>
      </c>
      <c r="DH13" s="8">
        <f t="shared" si="48"/>
        <v>0.83423851179889363</v>
      </c>
      <c r="DI13" s="8">
        <f t="shared" si="48"/>
        <v>0.83900388033142748</v>
      </c>
      <c r="DJ13" s="8">
        <f t="shared" si="48"/>
        <v>0.84373373882433589</v>
      </c>
      <c r="DK13" s="8">
        <f t="shared" si="48"/>
        <v>0.84843008005022102</v>
      </c>
      <c r="DL13" s="8">
        <f t="shared" si="48"/>
        <v>0.85309475083991293</v>
      </c>
      <c r="DM13" s="8">
        <f t="shared" si="48"/>
        <v>0.85772940365214256</v>
      </c>
      <c r="DN13" s="8">
        <f t="shared" si="48"/>
        <v>0.86233546897549251</v>
      </c>
      <c r="DO13" s="8">
        <f t="shared" si="48"/>
        <v>0.86691414388291699</v>
      </c>
      <c r="DP13" s="8">
        <f t="shared" si="48"/>
        <v>0.871466391994974</v>
      </c>
      <c r="DQ13" s="8">
        <f t="shared" si="48"/>
        <v>0.8759929508865949</v>
      </c>
      <c r="DR13" s="8">
        <f t="shared" si="48"/>
        <v>0.88049434392235915</v>
      </c>
      <c r="DS13" s="8">
        <f t="shared" si="48"/>
        <v>0.88497089436309739</v>
      </c>
      <c r="DT13" s="8">
        <f t="shared" si="48"/>
        <v>0.88942274027371371</v>
      </c>
      <c r="DU13" s="8">
        <f t="shared" si="48"/>
        <v>0.89384984927744771</v>
      </c>
      <c r="DV13" s="8">
        <f t="shared" si="48"/>
        <v>0.8982520325720611</v>
      </c>
      <c r="DW13" s="8">
        <f t="shared" si="48"/>
        <v>0.9026289578807688</v>
      </c>
      <c r="DX13" s="8">
        <f t="shared" si="48"/>
        <v>0.90698016118434088</v>
      </c>
      <c r="DY13" s="8">
        <f t="shared" si="48"/>
        <v>0.91130505719426336</v>
      </c>
      <c r="DZ13" s="8">
        <f t="shared" si="48"/>
        <v>0.91560294859811453</v>
      </c>
      <c r="EA13" s="8"/>
    </row>
    <row r="14" spans="1:131" s="17" customFormat="1">
      <c r="A14" s="17" t="s">
        <v>114</v>
      </c>
      <c r="B14" s="17" t="s">
        <v>1009</v>
      </c>
      <c r="C14" s="8">
        <v>0.33677457608352734</v>
      </c>
      <c r="D14" s="8">
        <v>0.34238598552536148</v>
      </c>
      <c r="E14" s="8">
        <v>0.36256086066947091</v>
      </c>
      <c r="F14" s="8">
        <v>0.38394933507136902</v>
      </c>
      <c r="G14" s="8">
        <v>0.39767069074511918</v>
      </c>
      <c r="H14" s="8">
        <v>0.41761950195975184</v>
      </c>
      <c r="I14" s="8">
        <v>0.43891958309543688</v>
      </c>
      <c r="J14" s="8">
        <v>0.46641929095342655</v>
      </c>
      <c r="K14" s="8">
        <v>0.45946358357574812</v>
      </c>
      <c r="L14" s="8">
        <v>0.48737325766775208</v>
      </c>
      <c r="M14" s="8">
        <v>0.49725585127148952</v>
      </c>
      <c r="N14" s="8">
        <v>502.10271959585378</v>
      </c>
      <c r="O14" s="8">
        <v>522.20782652308458</v>
      </c>
      <c r="P14" s="8">
        <v>538.80827885601616</v>
      </c>
      <c r="Q14" s="8">
        <v>552.33803045335378</v>
      </c>
      <c r="R14" s="8">
        <f>+Data!F99/1000</f>
        <v>0.54177826149727892</v>
      </c>
      <c r="S14" s="17">
        <v>0.59205349245179217</v>
      </c>
      <c r="T14" s="8">
        <f t="shared" si="5"/>
        <v>0.58952524744393342</v>
      </c>
      <c r="U14" s="8">
        <f t="shared" si="5"/>
        <v>0.58700779879637199</v>
      </c>
      <c r="V14" s="8">
        <f t="shared" si="5"/>
        <v>0.58450110040542902</v>
      </c>
      <c r="W14" s="8">
        <f t="shared" si="5"/>
        <v>0.58200510636430225</v>
      </c>
      <c r="X14" s="8">
        <f t="shared" si="6"/>
        <v>0.56968410834355332</v>
      </c>
      <c r="Y14" s="17">
        <f t="shared" si="7"/>
        <v>0.59440029001974881</v>
      </c>
      <c r="Z14" s="8">
        <f t="shared" si="8"/>
        <v>0.62018880218174111</v>
      </c>
      <c r="AA14" s="17">
        <f t="shared" si="9"/>
        <v>0.63506780330108625</v>
      </c>
      <c r="AB14" s="8">
        <f t="shared" si="10"/>
        <v>0.65030376777341481</v>
      </c>
      <c r="AC14" s="17">
        <f t="shared" si="11"/>
        <v>0.65646012843039314</v>
      </c>
      <c r="AD14" s="8">
        <f t="shared" si="12"/>
        <v>0.66267477073729719</v>
      </c>
      <c r="AE14" s="17">
        <f t="shared" si="13"/>
        <v>0.66129259407060337</v>
      </c>
      <c r="AF14" s="8">
        <f t="shared" si="14"/>
        <v>0.65991330028465633</v>
      </c>
      <c r="AG14" s="17">
        <f t="shared" si="15"/>
        <v>0.65447961467313098</v>
      </c>
      <c r="AH14" s="8">
        <f t="shared" si="16"/>
        <v>0.64909066969543161</v>
      </c>
      <c r="AI14" s="17">
        <f t="shared" si="17"/>
        <v>0.64345471240991492</v>
      </c>
      <c r="AJ14" s="8">
        <f t="shared" si="18"/>
        <v>0.63786769129927656</v>
      </c>
      <c r="AK14" s="17">
        <f t="shared" si="19"/>
        <v>0.6323044343619546</v>
      </c>
      <c r="AL14" s="8">
        <f t="shared" si="20"/>
        <v>0.62678969818869201</v>
      </c>
      <c r="AM14" s="17">
        <f t="shared" si="21"/>
        <v>0.62140316335880097</v>
      </c>
      <c r="AN14" s="8">
        <f t="shared" si="22"/>
        <v>0.61606291958563508</v>
      </c>
      <c r="AO14" s="17">
        <f t="shared" si="23"/>
        <v>0.61576176167052243</v>
      </c>
      <c r="AP14" s="8">
        <f t="shared" si="24"/>
        <v>0.61546075097428465</v>
      </c>
      <c r="AQ14" s="17">
        <f t="shared" si="25"/>
        <v>0.6199265757434631</v>
      </c>
      <c r="AR14" s="8">
        <f t="shared" si="26"/>
        <v>0.62442480483872964</v>
      </c>
      <c r="AS14" s="17">
        <f t="shared" si="27"/>
        <v>0.62873695653048811</v>
      </c>
      <c r="AT14" s="8">
        <f t="shared" si="28"/>
        <v>0.63307888707162718</v>
      </c>
      <c r="AU14" s="17">
        <f t="shared" si="29"/>
        <v>0.63895669381502596</v>
      </c>
      <c r="AV14" s="8">
        <f t="shared" si="30"/>
        <v>0.64488907292344633</v>
      </c>
      <c r="AW14" s="17">
        <f t="shared" si="31"/>
        <v>0.6495866406103854</v>
      </c>
      <c r="AX14" s="8">
        <f t="shared" si="32"/>
        <v>0.65431842680574703</v>
      </c>
      <c r="AY14" s="17">
        <f t="shared" si="33"/>
        <v>0.65841663549438734</v>
      </c>
      <c r="AZ14" s="8">
        <f t="shared" si="34"/>
        <v>0.66254051259425917</v>
      </c>
      <c r="BA14" s="17">
        <f t="shared" si="35"/>
        <v>0.66634180174197</v>
      </c>
      <c r="BB14" s="8">
        <f t="shared" si="36"/>
        <v>0.67016490057363187</v>
      </c>
      <c r="BC14" s="17">
        <f t="shared" si="37"/>
        <v>0.67382413644602268</v>
      </c>
      <c r="BD14" s="8">
        <f t="shared" si="38"/>
        <v>0.6775033524862174</v>
      </c>
      <c r="BE14" s="17">
        <f t="shared" si="39"/>
        <v>0.68109881999604882</v>
      </c>
      <c r="BF14" s="8">
        <f t="shared" si="40"/>
        <v>0.68471336842491459</v>
      </c>
      <c r="BG14" s="17">
        <f t="shared" si="41"/>
        <v>0.68828363463638409</v>
      </c>
      <c r="BH14" s="8">
        <f t="shared" si="42"/>
        <v>0.69187251710599695</v>
      </c>
      <c r="BI14" s="17">
        <f t="shared" si="43"/>
        <v>0.69553427711873206</v>
      </c>
      <c r="BJ14" s="8">
        <f t="shared" si="44"/>
        <v>0.69921541712714474</v>
      </c>
      <c r="BK14" s="17">
        <f t="shared" si="45"/>
        <v>0.70299926681055558</v>
      </c>
      <c r="BL14" s="8">
        <f t="shared" si="46"/>
        <v>0.7068035930425034</v>
      </c>
      <c r="BR14" s="17" t="s">
        <v>32</v>
      </c>
      <c r="BS14" s="8">
        <f t="shared" si="2"/>
        <v>0.36395210273783341</v>
      </c>
      <c r="BT14" s="8">
        <f t="shared" si="48"/>
        <v>0.63080748393847597</v>
      </c>
      <c r="BU14" s="8">
        <f t="shared" si="48"/>
        <v>0.87865736123542426</v>
      </c>
      <c r="BV14" s="8">
        <f t="shared" si="48"/>
        <v>1.1513158345113612</v>
      </c>
      <c r="BW14" s="8">
        <f t="shared" si="48"/>
        <v>1.4382781501705377</v>
      </c>
      <c r="BX14" s="8">
        <f t="shared" si="48"/>
        <v>1.7044021041088468</v>
      </c>
      <c r="BY14" s="8">
        <f t="shared" si="48"/>
        <v>1.9543915150341058</v>
      </c>
      <c r="BZ14" s="8">
        <f t="shared" si="48"/>
        <v>2.2122581241175219</v>
      </c>
      <c r="CA14" s="8">
        <f t="shared" si="48"/>
        <v>2.4771235810407264</v>
      </c>
      <c r="CB14" s="8">
        <f t="shared" si="48"/>
        <v>2.7480430420037112</v>
      </c>
      <c r="CC14" s="8">
        <f t="shared" si="48"/>
        <v>2.9969273712478119</v>
      </c>
      <c r="CD14" s="8">
        <f t="shared" si="48"/>
        <v>3.216735212722722</v>
      </c>
      <c r="CE14" s="8">
        <f t="shared" si="48"/>
        <v>3.4333666988146292</v>
      </c>
      <c r="CF14" s="8">
        <f t="shared" si="48"/>
        <v>3.6207705852182794</v>
      </c>
      <c r="CG14" s="8">
        <f t="shared" si="48"/>
        <v>3.8016897695837373</v>
      </c>
      <c r="CH14" s="8">
        <f t="shared" si="48"/>
        <v>3.9731075661677515</v>
      </c>
      <c r="CI14" s="8">
        <f t="shared" si="48"/>
        <v>4.133264330453315</v>
      </c>
      <c r="CJ14" s="8">
        <f t="shared" si="48"/>
        <v>4.2811754101312625</v>
      </c>
      <c r="CK14" s="8">
        <f t="shared" si="48"/>
        <v>4.4163432228611841</v>
      </c>
      <c r="CL14" s="8">
        <f t="shared" si="48"/>
        <v>4.5385866000632076</v>
      </c>
      <c r="CM14" s="8">
        <f t="shared" si="48"/>
        <v>4.6728570195977834</v>
      </c>
      <c r="CN14" s="8">
        <f t="shared" si="48"/>
        <v>4.8265024895825688</v>
      </c>
      <c r="CO14" s="8">
        <f t="shared" si="48"/>
        <v>4.9784372635034941</v>
      </c>
      <c r="CP14" s="8">
        <f t="shared" si="48"/>
        <v>5.1252019748796833</v>
      </c>
      <c r="CQ14" s="8">
        <f t="shared" si="48"/>
        <v>5.2649029565635317</v>
      </c>
      <c r="CR14" s="8">
        <f t="shared" si="48"/>
        <v>5.396492028390397</v>
      </c>
      <c r="CS14" s="8">
        <f t="shared" si="48"/>
        <v>5.5194902713348393</v>
      </c>
      <c r="CT14" s="8">
        <f t="shared" si="48"/>
        <v>5.6338132159801377</v>
      </c>
      <c r="CU14" s="8">
        <f t="shared" si="48"/>
        <v>5.7439351265724365</v>
      </c>
      <c r="CV14" s="8">
        <f t="shared" si="48"/>
        <v>5.849326718069511</v>
      </c>
      <c r="CW14" s="8">
        <f t="shared" si="48"/>
        <v>5.9391996188871437</v>
      </c>
      <c r="CX14" s="8">
        <f t="shared" si="48"/>
        <v>6.0105915120143401</v>
      </c>
      <c r="CY14" s="8">
        <f t="shared" si="48"/>
        <v>6.0722302665516761</v>
      </c>
      <c r="CZ14" s="8">
        <f t="shared" si="48"/>
        <v>6.1254915788274777</v>
      </c>
      <c r="DA14" s="8">
        <f t="shared" si="48"/>
        <v>6.1710919279067467</v>
      </c>
      <c r="DB14" s="8">
        <f t="shared" si="48"/>
        <v>6.209474223738682</v>
      </c>
      <c r="DC14" s="8">
        <f t="shared" si="48"/>
        <v>6.240944548934432</v>
      </c>
      <c r="DD14" s="8">
        <f t="shared" si="48"/>
        <v>6.2657356369611694</v>
      </c>
      <c r="DE14" s="8">
        <f t="shared" si="48"/>
        <v>6.2840352703899756</v>
      </c>
      <c r="DF14" s="8">
        <f t="shared" si="48"/>
        <v>6.2959981684155526</v>
      </c>
      <c r="DG14" s="8">
        <f t="shared" si="48"/>
        <v>6.3017506591914465</v>
      </c>
      <c r="DH14" s="8">
        <f t="shared" si="48"/>
        <v>6.3013926754539611</v>
      </c>
      <c r="DI14" s="8">
        <f t="shared" si="48"/>
        <v>6.2949992452639334</v>
      </c>
      <c r="DJ14" s="8">
        <f t="shared" si="48"/>
        <v>6.2826225465760208</v>
      </c>
      <c r="DK14" s="8">
        <f t="shared" si="48"/>
        <v>6.2642951564144296</v>
      </c>
      <c r="DL14" s="8">
        <f t="shared" si="48"/>
        <v>6.2400350432069933</v>
      </c>
      <c r="DM14" s="8">
        <f t="shared" si="48"/>
        <v>6.2098529710918386</v>
      </c>
      <c r="DN14" s="8">
        <f t="shared" si="48"/>
        <v>6.173763237399986</v>
      </c>
      <c r="DO14" s="8">
        <f t="shared" si="48"/>
        <v>6.1317990203245278</v>
      </c>
      <c r="DP14" s="8">
        <f t="shared" si="48"/>
        <v>6.0840340614250383</v>
      </c>
      <c r="DQ14" s="8">
        <f t="shared" si="48"/>
        <v>6.0306129357040543</v>
      </c>
      <c r="DR14" s="8">
        <f t="shared" si="48"/>
        <v>5.9717927449939534</v>
      </c>
      <c r="DS14" s="8">
        <f t="shared" si="48"/>
        <v>5.9079996548434819</v>
      </c>
      <c r="DT14" s="8">
        <f t="shared" si="48"/>
        <v>5.8399041881280054</v>
      </c>
      <c r="DU14" s="8">
        <f t="shared" si="48"/>
        <v>5.7685194556340047</v>
      </c>
      <c r="DV14" s="8">
        <f t="shared" si="48"/>
        <v>5.6953263882351592</v>
      </c>
      <c r="DW14" s="8">
        <f t="shared" si="48"/>
        <v>5.6224294137030233</v>
      </c>
      <c r="DX14" s="8">
        <f t="shared" si="48"/>
        <v>5.5527448864697178</v>
      </c>
      <c r="DY14" s="8">
        <f t="shared" si="48"/>
        <v>5.4902230567225851</v>
      </c>
      <c r="DZ14" s="8">
        <f t="shared" si="48"/>
        <v>5.4401023692746673</v>
      </c>
      <c r="EA14" s="8"/>
    </row>
    <row r="15" spans="1:131" s="1" customFormat="1">
      <c r="A15" s="1" t="s">
        <v>32</v>
      </c>
      <c r="B15" s="1" t="s">
        <v>1009</v>
      </c>
      <c r="C15" s="337">
        <v>0.16534354262160889</v>
      </c>
      <c r="D15" s="337">
        <v>0.16964405027157503</v>
      </c>
      <c r="E15" s="337">
        <v>0.17480689918800291</v>
      </c>
      <c r="F15" s="337">
        <v>0.19063363235333924</v>
      </c>
      <c r="G15" s="337">
        <v>0.20038327209049592</v>
      </c>
      <c r="H15" s="337">
        <v>0.21093044747153825</v>
      </c>
      <c r="I15" s="337">
        <v>0.22882929282416828</v>
      </c>
      <c r="J15" s="337">
        <v>0.23439200886275496</v>
      </c>
      <c r="K15" s="337">
        <v>0.22954883490812503</v>
      </c>
      <c r="L15" s="337">
        <v>0.24609385944428178</v>
      </c>
      <c r="M15" s="337">
        <v>0.25130829431480262</v>
      </c>
      <c r="N15" s="338">
        <v>266.12022394136051</v>
      </c>
      <c r="O15" s="338">
        <v>280.46251736081666</v>
      </c>
      <c r="P15" s="338">
        <v>290.98782957503823</v>
      </c>
      <c r="Q15" s="338">
        <v>313.9017547858071</v>
      </c>
      <c r="R15" s="8">
        <f>+Data!F100/1000</f>
        <v>0.36395210273783346</v>
      </c>
      <c r="S15" s="340">
        <v>0.693189381913491</v>
      </c>
      <c r="T15" s="339">
        <f t="shared" si="5"/>
        <v>0.68596402340909035</v>
      </c>
      <c r="U15" s="339">
        <f t="shared" si="5"/>
        <v>0.67881397737611415</v>
      </c>
      <c r="V15" s="339">
        <f t="shared" si="5"/>
        <v>0.67173845880599181</v>
      </c>
      <c r="W15" s="339">
        <f t="shared" si="5"/>
        <v>0.66473669087257503</v>
      </c>
      <c r="X15" s="339">
        <f t="shared" si="6"/>
        <v>0.63080748393847597</v>
      </c>
      <c r="Y15" s="340">
        <f t="shared" si="7"/>
        <v>0.74448884429851503</v>
      </c>
      <c r="Z15" s="339">
        <f t="shared" si="8"/>
        <v>0.87865736123542426</v>
      </c>
      <c r="AA15" s="340">
        <f t="shared" si="9"/>
        <v>1.0057893085036811</v>
      </c>
      <c r="AB15" s="339">
        <f t="shared" si="10"/>
        <v>1.1513158345113612</v>
      </c>
      <c r="AC15" s="340">
        <f t="shared" si="11"/>
        <v>1.2868226018853761</v>
      </c>
      <c r="AD15" s="339">
        <f t="shared" si="12"/>
        <v>1.4382781501705377</v>
      </c>
      <c r="AE15" s="340">
        <f t="shared" si="13"/>
        <v>1.565696108906337</v>
      </c>
      <c r="AF15" s="339">
        <f t="shared" si="14"/>
        <v>1.7044021041088468</v>
      </c>
      <c r="AG15" s="340">
        <f t="shared" si="15"/>
        <v>1.825121642651965</v>
      </c>
      <c r="AH15" s="339">
        <f t="shared" si="16"/>
        <v>1.9543915150341058</v>
      </c>
      <c r="AI15" s="340">
        <f t="shared" si="17"/>
        <v>2.0793312643348947</v>
      </c>
      <c r="AJ15" s="339">
        <f t="shared" si="18"/>
        <v>2.2122581241175219</v>
      </c>
      <c r="AK15" s="340">
        <f t="shared" si="19"/>
        <v>2.3409478350874107</v>
      </c>
      <c r="AL15" s="339">
        <f t="shared" si="20"/>
        <v>2.4771235810407264</v>
      </c>
      <c r="AM15" s="340">
        <f t="shared" si="21"/>
        <v>2.6090692250421958</v>
      </c>
      <c r="AN15" s="339">
        <f t="shared" si="22"/>
        <v>2.7480430420037112</v>
      </c>
      <c r="AO15" s="340">
        <f t="shared" si="23"/>
        <v>2.8697883911445494</v>
      </c>
      <c r="AP15" s="339">
        <f t="shared" si="24"/>
        <v>2.9969273712478119</v>
      </c>
      <c r="AQ15" s="340">
        <f t="shared" si="25"/>
        <v>3.1048867620358358</v>
      </c>
      <c r="AR15" s="339">
        <f t="shared" si="26"/>
        <v>3.216735212722722</v>
      </c>
      <c r="AS15" s="340">
        <f t="shared" si="27"/>
        <v>3.3232862588508061</v>
      </c>
      <c r="AT15" s="339">
        <f t="shared" si="28"/>
        <v>3.4333666988146292</v>
      </c>
      <c r="AU15" s="340">
        <f t="shared" si="29"/>
        <v>3.5258237550019422</v>
      </c>
      <c r="AV15" s="339">
        <f t="shared" si="30"/>
        <v>3.6207705852182794</v>
      </c>
      <c r="AW15" s="340">
        <f t="shared" si="31"/>
        <v>3.7101275573535277</v>
      </c>
      <c r="AX15" s="339">
        <f t="shared" si="32"/>
        <v>3.8016897695837373</v>
      </c>
      <c r="AY15" s="340">
        <f t="shared" si="33"/>
        <v>3.8864537032821684</v>
      </c>
      <c r="AZ15" s="339">
        <f t="shared" si="34"/>
        <v>3.9731075661677515</v>
      </c>
      <c r="BA15" s="340">
        <f t="shared" si="35"/>
        <v>4.0523948208800373</v>
      </c>
      <c r="BB15" s="339">
        <f t="shared" si="36"/>
        <v>4.133264330453315</v>
      </c>
      <c r="BC15" s="340">
        <f t="shared" si="37"/>
        <v>4.2065698157892717</v>
      </c>
      <c r="BD15" s="339">
        <f t="shared" si="38"/>
        <v>4.2811754101312625</v>
      </c>
      <c r="BE15" s="340">
        <f t="shared" si="39"/>
        <v>4.3482341252988155</v>
      </c>
      <c r="BF15" s="339">
        <f t="shared" si="40"/>
        <v>4.4163432228611841</v>
      </c>
      <c r="BG15" s="340">
        <f t="shared" si="41"/>
        <v>4.4770477072014465</v>
      </c>
      <c r="BH15" s="339">
        <f t="shared" si="42"/>
        <v>4.5385866000632076</v>
      </c>
      <c r="BI15" s="340">
        <f t="shared" si="43"/>
        <v>4.6052324863309346</v>
      </c>
      <c r="BJ15" s="339">
        <f t="shared" si="44"/>
        <v>4.6728570195977834</v>
      </c>
      <c r="BK15" s="340">
        <f t="shared" si="45"/>
        <v>4.7490584370538214</v>
      </c>
      <c r="BL15" s="339">
        <f t="shared" si="46"/>
        <v>4.8265024895825688</v>
      </c>
    </row>
    <row r="16" spans="1:131" s="1" customFormat="1">
      <c r="A16" s="1" t="s">
        <v>255</v>
      </c>
      <c r="B16" s="1" t="s">
        <v>1009</v>
      </c>
      <c r="C16" s="337">
        <f t="shared" ref="C16:M16" si="49">SUM(C4:C15)</f>
        <v>5.899319678110488</v>
      </c>
      <c r="D16" s="337">
        <f t="shared" si="49"/>
        <v>5.8796183148485284</v>
      </c>
      <c r="E16" s="337">
        <f t="shared" si="49"/>
        <v>5.86638486639721</v>
      </c>
      <c r="F16" s="337">
        <f t="shared" si="49"/>
        <v>5.9350135442711149</v>
      </c>
      <c r="G16" s="337">
        <f t="shared" si="49"/>
        <v>5.9814283388532941</v>
      </c>
      <c r="H16" s="337">
        <f t="shared" si="49"/>
        <v>6.0774692916248911</v>
      </c>
      <c r="I16" s="337">
        <f t="shared" si="49"/>
        <v>6.2197216452769366</v>
      </c>
      <c r="J16" s="337">
        <f t="shared" si="49"/>
        <v>6.340068588075221</v>
      </c>
      <c r="K16" s="337">
        <f t="shared" si="49"/>
        <v>6.316308792154274</v>
      </c>
      <c r="L16" s="337">
        <f t="shared" si="49"/>
        <v>6.4187266014864255</v>
      </c>
      <c r="M16" s="337">
        <f t="shared" si="49"/>
        <v>6.5483744602537586</v>
      </c>
      <c r="N16" s="338">
        <v>6614.6014452253912</v>
      </c>
      <c r="O16" s="338">
        <v>6770.003388291394</v>
      </c>
      <c r="P16" s="338">
        <v>7108.3659687026602</v>
      </c>
      <c r="Q16" s="338">
        <v>7487.2770500275237</v>
      </c>
      <c r="R16" s="339">
        <f t="shared" ref="R16:X16" si="50">SUM(R4:R15)</f>
        <v>7.971000000000001</v>
      </c>
      <c r="S16" s="339">
        <f t="shared" si="50"/>
        <v>9.4088059522690664</v>
      </c>
      <c r="T16" s="339">
        <f t="shared" si="50"/>
        <v>9.3968676837940723</v>
      </c>
      <c r="U16" s="339">
        <f t="shared" si="50"/>
        <v>9.4047371451223913</v>
      </c>
      <c r="V16" s="339">
        <f t="shared" si="50"/>
        <v>9.4321916808679696</v>
      </c>
      <c r="W16" s="339">
        <f t="shared" si="50"/>
        <v>9.4791145362685771</v>
      </c>
      <c r="X16" s="339">
        <f t="shared" si="50"/>
        <v>10.008731839961026</v>
      </c>
      <c r="Y16" s="340">
        <f>+(X16*Z16)^0.5</f>
        <v>10.832739846933443</v>
      </c>
      <c r="Z16" s="339">
        <f>SUM(Z4:Z15)</f>
        <v>11.724587536935804</v>
      </c>
      <c r="AA16" s="340">
        <f>+(Z16*AB16)^0.5</f>
        <v>0</v>
      </c>
      <c r="AB16" s="339">
        <f>+BV15</f>
        <v>0</v>
      </c>
      <c r="AC16" s="340">
        <f>+(AB16*AD16)^0.5</f>
        <v>0</v>
      </c>
      <c r="AD16" s="339">
        <f>SUM(AD4:AD15)</f>
        <v>14.448589212754504</v>
      </c>
      <c r="AE16" s="340">
        <f>+(AD16*AF16)^0.5</f>
        <v>14.936653790009016</v>
      </c>
      <c r="AF16" s="339">
        <f>SUM(AF4:AF15)</f>
        <v>15.441204892561124</v>
      </c>
      <c r="AG16" s="340">
        <f>+(AF16*AH16)^0.5</f>
        <v>15.860538104515742</v>
      </c>
      <c r="AH16" s="339">
        <f>SUM(AH4:AH15)</f>
        <v>16.291259051033283</v>
      </c>
      <c r="AI16" s="340">
        <f>+(AH16*AJ16)^0.5</f>
        <v>16.704295046807875</v>
      </c>
      <c r="AJ16" s="339">
        <f>SUM(AJ4:AJ15)</f>
        <v>17.127802838118413</v>
      </c>
      <c r="AK16" s="340">
        <f>+(AJ16*AL16)^0.5</f>
        <v>17.539307821913361</v>
      </c>
      <c r="AL16" s="339">
        <f>SUM(AL4:AL15)</f>
        <v>17.960699441681911</v>
      </c>
      <c r="AM16" s="340">
        <f>+(AL16*AN16)^0.5</f>
        <v>18.372971946509033</v>
      </c>
      <c r="AN16" s="339">
        <f>SUM(AN4:AN15)</f>
        <v>18.794707814318667</v>
      </c>
      <c r="AO16" s="340">
        <f>+(AN16*AP16)^0.5</f>
        <v>19.205223852060648</v>
      </c>
      <c r="AP16" s="339">
        <f>SUM(AP4:AP15)</f>
        <v>19.624706425431082</v>
      </c>
      <c r="AQ16" s="340">
        <f>+(AP16*AR16)^0.5</f>
        <v>20.019564420489942</v>
      </c>
      <c r="AR16" s="339">
        <f>SUM(AR4:AR15)</f>
        <v>20.42236713751722</v>
      </c>
      <c r="AS16" s="340">
        <f>+(AR16*AT16)^0.5</f>
        <v>20.799858467491923</v>
      </c>
      <c r="AT16" s="339">
        <f>SUM(AT4:AT15)</f>
        <v>21.184327426614438</v>
      </c>
      <c r="AU16" s="340">
        <f>+(AT16*AV16)^0.5</f>
        <v>21.55585235681658</v>
      </c>
      <c r="AV16" s="339">
        <f>SUM(AV4:AV15)</f>
        <v>21.933892989452033</v>
      </c>
      <c r="AW16" s="340">
        <f>+(AV16*AX16)^0.5</f>
        <v>22.268611965022203</v>
      </c>
      <c r="AX16" s="339">
        <f>SUM(AX4:AX15)</f>
        <v>22.608438870710412</v>
      </c>
      <c r="AY16" s="340">
        <f>+(AX16*AZ16)^0.5</f>
        <v>22.914000603634328</v>
      </c>
      <c r="AZ16" s="339">
        <f>SUM(AZ4:AZ15)</f>
        <v>23.223692120713686</v>
      </c>
      <c r="BA16" s="340">
        <f>+(AZ16*BB16)^0.5</f>
        <v>23.504236199353347</v>
      </c>
      <c r="BB16" s="339">
        <f>SUM(BB4:BB15)</f>
        <v>23.788169273147215</v>
      </c>
      <c r="BC16" s="340">
        <f>+(BB16*BD16)^0.5</f>
        <v>24.046115472640775</v>
      </c>
      <c r="BD16" s="339">
        <f>SUM(BD4:BD15)</f>
        <v>24.306858702921744</v>
      </c>
      <c r="BE16" s="340">
        <f>+(BD16*BF16)^0.5</f>
        <v>24.543786322012753</v>
      </c>
      <c r="BF16" s="339">
        <f>SUM(BF4:BF15)</f>
        <v>24.783023359090436</v>
      </c>
      <c r="BG16" s="340">
        <f>+(BF16*BH16)^0.5</f>
        <v>25.00011469262887</v>
      </c>
      <c r="BH16" s="339">
        <f>SUM(BH4:BH15)</f>
        <v>25.219107676600128</v>
      </c>
      <c r="BI16" s="340">
        <f>+(BH16*BJ16)^0.5</f>
        <v>25.4601052341736</v>
      </c>
      <c r="BJ16" s="339">
        <f>SUM(BJ4:BJ15)</f>
        <v>25.703405800382477</v>
      </c>
      <c r="BK16" s="340">
        <f>+(BJ16*BL16)^0.5</f>
        <v>25.980559325300874</v>
      </c>
      <c r="BL16" s="339">
        <f>SUM(BL4:BL15)</f>
        <v>26.260701328748976</v>
      </c>
    </row>
    <row r="17" spans="1:130" s="1" customFormat="1">
      <c r="C17" s="338"/>
      <c r="D17" s="338"/>
      <c r="E17" s="338"/>
      <c r="F17" s="338"/>
      <c r="G17" s="338"/>
      <c r="H17" s="338"/>
      <c r="I17" s="338"/>
      <c r="J17" s="338"/>
      <c r="K17" s="338"/>
      <c r="L17" s="338"/>
      <c r="M17" s="338"/>
      <c r="N17" s="338"/>
      <c r="O17" s="338"/>
      <c r="P17" s="338"/>
      <c r="Q17" s="338"/>
      <c r="R17" s="338"/>
      <c r="S17" s="338"/>
      <c r="T17" s="341">
        <f>+LN(T16/S16)</f>
        <v>-1.2696455665175354E-3</v>
      </c>
      <c r="U17" s="341">
        <f>+LN(U16/T16)</f>
        <v>8.3710532791926898E-4</v>
      </c>
      <c r="V17" s="341">
        <f>+LN(V16/U16)</f>
        <v>2.9149714838789561E-3</v>
      </c>
      <c r="W17" s="341">
        <f>+LN(W16/V16)</f>
        <v>4.9624231297333192E-3</v>
      </c>
      <c r="X17" s="341">
        <f t="shared" ref="X17:AD17" si="51">+LN(X16/W16)/5</f>
        <v>1.0873397485881536E-2</v>
      </c>
      <c r="Y17" s="341">
        <f t="shared" si="51"/>
        <v>1.5823023964030365E-2</v>
      </c>
      <c r="Z17" s="341">
        <f t="shared" si="51"/>
        <v>1.5823023964030403E-2</v>
      </c>
      <c r="AA17" s="341" t="e">
        <f t="shared" si="51"/>
        <v>#NUM!</v>
      </c>
      <c r="AB17" s="341" t="e">
        <f t="shared" si="51"/>
        <v>#DIV/0!</v>
      </c>
      <c r="AC17" s="341" t="e">
        <f t="shared" si="51"/>
        <v>#DIV/0!</v>
      </c>
      <c r="AD17" s="341" t="e">
        <f t="shared" si="51"/>
        <v>#DIV/0!</v>
      </c>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9">
        <f>SUM(BF5:BF16)</f>
        <v>47.030752599389174</v>
      </c>
      <c r="BF17" s="338"/>
      <c r="BG17" s="338"/>
      <c r="BH17" s="338"/>
      <c r="BI17" s="338"/>
      <c r="BJ17" s="338"/>
      <c r="BK17" s="338"/>
      <c r="BL17" s="338"/>
    </row>
    <row r="18" spans="1:130" s="1" customFormat="1">
      <c r="C18" s="338"/>
      <c r="D18" s="338"/>
      <c r="E18" s="338"/>
      <c r="F18" s="338"/>
      <c r="G18" s="338"/>
      <c r="H18" s="338"/>
      <c r="I18" s="338"/>
      <c r="J18" s="338"/>
      <c r="K18" s="338"/>
      <c r="L18" s="338"/>
      <c r="M18" s="338"/>
      <c r="N18" s="338"/>
      <c r="O18" s="338"/>
      <c r="P18" s="338"/>
      <c r="Q18" s="338"/>
      <c r="R18" s="338"/>
      <c r="S18" s="338"/>
      <c r="T18" s="341"/>
      <c r="U18" s="341"/>
      <c r="V18" s="341"/>
      <c r="W18" s="341"/>
      <c r="X18" s="341"/>
      <c r="Y18" s="341"/>
      <c r="Z18" s="341"/>
      <c r="AA18" s="341"/>
      <c r="AB18" s="341"/>
      <c r="AC18" s="341"/>
      <c r="AD18" s="341"/>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9"/>
      <c r="BF18" s="338"/>
      <c r="BG18" s="338"/>
      <c r="BH18" s="338"/>
      <c r="BI18" s="338"/>
      <c r="BJ18" s="338"/>
      <c r="BK18" s="338"/>
      <c r="BL18" s="338"/>
    </row>
    <row r="19" spans="1:130" s="1" customFormat="1" ht="17.600000000000001">
      <c r="A19" s="342" t="s">
        <v>868</v>
      </c>
      <c r="C19" s="338"/>
      <c r="D19" s="338"/>
      <c r="E19" s="338"/>
      <c r="F19" s="338"/>
      <c r="G19" s="338"/>
      <c r="H19" s="338"/>
      <c r="I19" s="338"/>
      <c r="J19" s="338"/>
      <c r="K19" s="338"/>
      <c r="L19" s="338"/>
      <c r="M19" s="338"/>
      <c r="N19" s="338"/>
      <c r="O19" s="338"/>
      <c r="P19" s="338"/>
      <c r="Q19" s="338"/>
      <c r="R19" s="338"/>
      <c r="S19" s="338"/>
      <c r="T19" s="341"/>
      <c r="U19" s="341"/>
      <c r="V19" s="341"/>
      <c r="W19" s="341"/>
      <c r="X19" s="341"/>
      <c r="Y19" s="341"/>
      <c r="Z19" s="341"/>
      <c r="AA19" s="341"/>
      <c r="AB19" s="341"/>
      <c r="AC19" s="341"/>
      <c r="AD19" s="341"/>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9"/>
      <c r="BF19" s="338"/>
      <c r="BG19" s="338"/>
      <c r="BH19" s="338"/>
      <c r="BI19" s="338"/>
      <c r="BJ19" s="338"/>
      <c r="BK19" s="338"/>
      <c r="BL19" s="338"/>
      <c r="BR19" s="1" t="s">
        <v>963</v>
      </c>
    </row>
    <row r="20" spans="1:130" s="1" customFormat="1">
      <c r="C20" s="338"/>
      <c r="D20" s="338"/>
      <c r="E20" s="338"/>
      <c r="F20" s="338"/>
      <c r="G20" s="338"/>
      <c r="H20" s="338"/>
      <c r="I20" s="338"/>
      <c r="J20" s="338"/>
      <c r="K20" s="338"/>
      <c r="L20" s="338"/>
      <c r="M20" s="338"/>
      <c r="N20" s="338"/>
      <c r="O20" s="338"/>
      <c r="P20" s="338"/>
      <c r="Q20" s="338"/>
      <c r="R20" s="338"/>
      <c r="S20" s="338"/>
      <c r="T20" s="341"/>
      <c r="U20" s="341"/>
      <c r="V20" s="341"/>
      <c r="W20" s="341"/>
      <c r="X20" s="341"/>
      <c r="Y20" s="341"/>
      <c r="Z20" s="341"/>
      <c r="AA20" s="341"/>
      <c r="AB20" s="341"/>
      <c r="AC20" s="341"/>
      <c r="AD20" s="341"/>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9"/>
      <c r="BF20" s="338"/>
      <c r="BG20" s="338"/>
      <c r="BH20" s="338"/>
      <c r="BI20" s="338"/>
      <c r="BJ20" s="338"/>
      <c r="BK20" s="338"/>
      <c r="BL20" s="338"/>
    </row>
    <row r="21" spans="1:130" s="1" customFormat="1" ht="15.45">
      <c r="A21" s="335" t="s">
        <v>869</v>
      </c>
      <c r="N21" s="338"/>
      <c r="O21" s="338"/>
      <c r="P21" s="338"/>
      <c r="Q21" s="338"/>
      <c r="R21" s="338"/>
      <c r="S21" s="343">
        <v>2006</v>
      </c>
      <c r="W21" s="343">
        <v>2010</v>
      </c>
      <c r="X21" s="343">
        <v>2015</v>
      </c>
      <c r="Y21" s="343">
        <v>2020</v>
      </c>
      <c r="Z21" s="343">
        <v>2025</v>
      </c>
      <c r="AA21" s="343">
        <v>2030</v>
      </c>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9"/>
      <c r="BF21" s="338"/>
      <c r="BG21" s="338"/>
      <c r="BH21" s="338"/>
      <c r="BI21" s="338"/>
      <c r="BJ21" s="338"/>
      <c r="BK21" s="338"/>
      <c r="BL21" s="338"/>
      <c r="BR21" s="1" t="s">
        <v>1200</v>
      </c>
    </row>
    <row r="22" spans="1:130" s="1" customFormat="1">
      <c r="A22"/>
      <c r="N22" s="338"/>
      <c r="O22" s="338"/>
      <c r="P22" s="338"/>
      <c r="Q22" s="338"/>
      <c r="R22" s="338"/>
      <c r="S22"/>
      <c r="W22"/>
      <c r="X22"/>
      <c r="Y22"/>
      <c r="Z22"/>
      <c r="AA22"/>
      <c r="AB22" s="338"/>
      <c r="AC22" s="338"/>
      <c r="AD22" s="338"/>
      <c r="AE22" s="338"/>
      <c r="AF22" s="338"/>
      <c r="AG22" s="338"/>
      <c r="AH22" s="338"/>
      <c r="AI22" s="338"/>
      <c r="AJ22" s="338"/>
      <c r="AK22" s="338"/>
      <c r="AL22" s="338"/>
      <c r="AM22" s="338"/>
      <c r="AN22" s="338"/>
      <c r="AO22" s="338"/>
      <c r="AP22" s="338"/>
      <c r="AQ22" s="338"/>
      <c r="AR22" s="338"/>
      <c r="AS22" s="338"/>
      <c r="AT22" s="338"/>
      <c r="AU22" s="338"/>
      <c r="AV22" s="338"/>
      <c r="AW22" s="338"/>
      <c r="AX22" s="338"/>
      <c r="AY22" s="338"/>
      <c r="AZ22" s="338"/>
      <c r="BA22" s="338"/>
      <c r="BB22" s="338"/>
      <c r="BC22" s="338"/>
      <c r="BD22" s="338"/>
      <c r="BE22" s="339"/>
      <c r="BF22" s="338"/>
      <c r="BG22" s="338"/>
      <c r="BH22" s="338"/>
      <c r="BI22" s="338"/>
      <c r="BJ22" s="338"/>
      <c r="BK22" s="338"/>
      <c r="BL22" s="338"/>
      <c r="BP22" s="12"/>
      <c r="BR22" s="1" t="s">
        <v>104</v>
      </c>
      <c r="BS22" s="10">
        <f>+US!B40</f>
        <v>0.13406572306752593</v>
      </c>
      <c r="BT22" s="10">
        <f>+US!C40</f>
        <v>0.10165770907136498</v>
      </c>
      <c r="BU22" s="10">
        <f>+US!D40</f>
        <v>8.6645951038746574E-2</v>
      </c>
      <c r="BV22" s="10">
        <f>+US!E40</f>
        <v>7.4853083591441605E-2</v>
      </c>
      <c r="BW22" s="10">
        <f>+US!F40</f>
        <v>6.5454459411258201E-2</v>
      </c>
      <c r="BX22" s="10">
        <f>+US!G40</f>
        <v>5.78642187865748E-2</v>
      </c>
      <c r="BY22" s="10">
        <f>+US!H40</f>
        <v>5.1659253531568673E-2</v>
      </c>
      <c r="BZ22" s="10">
        <f>+US!I40</f>
        <v>4.6529310740738704E-2</v>
      </c>
      <c r="CA22" s="10">
        <f>+US!J40</f>
        <v>4.2243658829573996E-2</v>
      </c>
      <c r="CB22" s="10">
        <f>+US!K40</f>
        <v>3.8628443312433966E-2</v>
      </c>
      <c r="CC22" s="10">
        <f>+US!L40</f>
        <v>3.5551062348952236E-2</v>
      </c>
      <c r="CD22" s="10">
        <f>+US!M40</f>
        <v>3.2909227301059482E-2</v>
      </c>
      <c r="CE22" s="10">
        <f>+US!N40</f>
        <v>3.0623197915775058E-2</v>
      </c>
      <c r="CF22" s="10">
        <f>+US!O40</f>
        <v>2.863019956593213E-2</v>
      </c>
      <c r="CG22" s="10">
        <f>+US!P40</f>
        <v>2.6880360554124828E-2</v>
      </c>
      <c r="CH22" s="10">
        <f>+US!Q40</f>
        <v>2.5333721769992389E-2</v>
      </c>
      <c r="CI22" s="10">
        <f>+US!R40</f>
        <v>2.395801191092297E-2</v>
      </c>
      <c r="CJ22" s="10">
        <f>+US!S40</f>
        <v>2.272697541899819E-2</v>
      </c>
      <c r="CK22" s="10">
        <f>+US!T40</f>
        <v>2.161910372375651E-2</v>
      </c>
      <c r="CL22" s="10">
        <f>+US!U40</f>
        <v>2.0616663742043358E-2</v>
      </c>
      <c r="CM22" s="10">
        <f>+US!V40</f>
        <v>1.9704947569564264E-2</v>
      </c>
      <c r="CN22" s="10">
        <f>+US!W40</f>
        <v>1.8871688259326152E-2</v>
      </c>
      <c r="CO22" s="10">
        <f>+US!X40</f>
        <v>1.8106601387983014E-2</v>
      </c>
      <c r="CP22" s="10">
        <f>+US!Y40</f>
        <v>1.740102267303047E-2</v>
      </c>
      <c r="CQ22" s="10">
        <f>+US!Z40</f>
        <v>1.674761950921461E-2</v>
      </c>
      <c r="CR22" s="10">
        <f>+US!AA40</f>
        <v>1.6140159818074071E-2</v>
      </c>
      <c r="CS22" s="10">
        <f>+US!AB40</f>
        <v>1.5573325653246808E-2</v>
      </c>
      <c r="CT22" s="10">
        <f>+US!AC40</f>
        <v>1.5042561994889223E-2</v>
      </c>
      <c r="CU22" s="10">
        <f>+US!AD40</f>
        <v>1.4543953392893634E-2</v>
      </c>
      <c r="CV22" s="10">
        <f>+US!AE40</f>
        <v>1.4074122788205634E-2</v>
      </c>
      <c r="CW22" s="10">
        <f>+US!AF40</f>
        <v>1.3630148102539942E-2</v>
      </c>
      <c r="CX22" s="10">
        <f>+US!AG40</f>
        <v>1.3209493145657255E-2</v>
      </c>
      <c r="CY22" s="10">
        <f>+US!AH40</f>
        <v>1.2809950123249991E-2</v>
      </c>
      <c r="CZ22" s="10">
        <f>+US!AI40</f>
        <v>1.2429591593708643E-2</v>
      </c>
      <c r="DA22" s="10">
        <f>+US!AJ40</f>
        <v>1.2066730160000849E-2</v>
      </c>
      <c r="DB22" s="10">
        <f>+US!AK40</f>
        <v>1.1719884524230239E-2</v>
      </c>
      <c r="DC22" s="10">
        <f>+US!AL40</f>
        <v>1.1387750799973803E-2</v>
      </c>
      <c r="DD22" s="10">
        <f>+US!AM40</f>
        <v>1.1069178188330827E-2</v>
      </c>
      <c r="DE22" s="10">
        <f>+US!AN40</f>
        <v>1.0763148290651911E-2</v>
      </c>
      <c r="DF22" s="10">
        <f>+US!AO40</f>
        <v>1.046875746393452E-2</v>
      </c>
      <c r="DG22" s="10">
        <f>+US!AP40</f>
        <v>1.0185201731331214E-2</v>
      </c>
      <c r="DH22" s="10">
        <f>+US!AQ40</f>
        <v>9.9117638458360163E-3</v>
      </c>
      <c r="DI22" s="10">
        <f>+US!AR40</f>
        <v>9.6478021743999186E-3</v>
      </c>
      <c r="DJ22" s="10">
        <f>+US!AS40</f>
        <v>9.3927411258902267E-3</v>
      </c>
      <c r="DK22" s="10">
        <f>+US!AT40</f>
        <v>9.1460628921057885E-3</v>
      </c>
      <c r="DL22" s="10">
        <f>+US!AU40</f>
        <v>8.9073003085667918E-3</v>
      </c>
      <c r="DM22" s="10">
        <f>+US!AV40</f>
        <v>8.6760306726442679E-3</v>
      </c>
      <c r="DN22" s="10">
        <f>+US!AW40</f>
        <v>8.4518703820667014E-3</v>
      </c>
      <c r="DO22" s="10">
        <f>+US!AX40</f>
        <v>8.234470277958485E-3</v>
      </c>
      <c r="DP22" s="10">
        <f>+US!AY40</f>
        <v>8.0235115941381351E-3</v>
      </c>
      <c r="DQ22" s="10">
        <f>+US!AZ40</f>
        <v>7.8187024290813298E-3</v>
      </c>
      <c r="DR22" s="10">
        <f>+US!BA40</f>
        <v>7.6197746692548895E-3</v>
      </c>
      <c r="DS22" s="10">
        <f>+US!BB40</f>
        <v>7.4264813028717559E-3</v>
      </c>
      <c r="DT22" s="10">
        <f>+US!BC40</f>
        <v>7.2385940718427497E-3</v>
      </c>
      <c r="DU22" s="10">
        <f>+US!BD40</f>
        <v>7.0559014170836687E-3</v>
      </c>
      <c r="DV22" s="10">
        <f>+US!BE40</f>
        <v>6.8782066786005182E-3</v>
      </c>
      <c r="DW22" s="10">
        <f>+US!BF40</f>
        <v>6.7053265171050985E-3</v>
      </c>
      <c r="DX22" s="10">
        <f>+US!BG40</f>
        <v>6.5370895284586556E-3</v>
      </c>
      <c r="DY22" s="10">
        <f>+US!BH40</f>
        <v>6.373335026127352E-3</v>
      </c>
      <c r="DZ22" s="10">
        <f>+US!BI40</f>
        <v>6.2139119701628371E-3</v>
      </c>
    </row>
    <row r="23" spans="1:130" s="1" customFormat="1">
      <c r="A23" s="1" t="s">
        <v>870</v>
      </c>
      <c r="N23" s="338"/>
      <c r="O23" s="338"/>
      <c r="P23" s="338"/>
      <c r="Q23" s="338"/>
      <c r="R23" s="338"/>
      <c r="S23"/>
      <c r="W23"/>
      <c r="X23"/>
      <c r="Y23"/>
      <c r="Z23"/>
      <c r="AA23"/>
      <c r="AB23" s="338"/>
      <c r="AC23" s="338"/>
      <c r="AD23" s="338"/>
      <c r="AG23" s="338"/>
      <c r="AH23" s="338"/>
      <c r="AI23" s="338"/>
      <c r="AJ23" s="338"/>
      <c r="AK23" s="338"/>
      <c r="AL23" s="338"/>
      <c r="AM23" s="338"/>
      <c r="AN23" s="338"/>
      <c r="AO23" s="338"/>
      <c r="AP23" s="338"/>
      <c r="AQ23" s="338"/>
      <c r="AR23" s="338"/>
      <c r="AS23" s="338"/>
      <c r="AT23" s="338"/>
      <c r="AU23" s="338"/>
      <c r="AV23" s="338"/>
      <c r="AW23" s="338"/>
      <c r="AX23" s="338"/>
      <c r="AY23" s="338"/>
      <c r="AZ23" s="338"/>
      <c r="BA23" s="338"/>
      <c r="BB23" s="338"/>
      <c r="BC23" s="338"/>
      <c r="BD23" s="338"/>
      <c r="BE23" s="339"/>
      <c r="BF23" s="338"/>
      <c r="BG23" s="338"/>
      <c r="BH23" s="338"/>
      <c r="BI23" s="338"/>
      <c r="BJ23" s="338"/>
      <c r="BK23" s="338"/>
      <c r="BL23" s="338"/>
      <c r="BP23" s="12"/>
      <c r="BR23" s="1" t="s">
        <v>105</v>
      </c>
      <c r="BS23" s="10">
        <f>+EU!B40</f>
        <v>8.794762981562193E-2</v>
      </c>
      <c r="BT23" s="10">
        <f>+EU!C40</f>
        <v>6.068842228201772E-2</v>
      </c>
      <c r="BU23" s="10">
        <f>+EU!D40</f>
        <v>5.3151049527481418E-2</v>
      </c>
      <c r="BV23" s="10">
        <f>+EU!E40</f>
        <v>4.705345370167522E-2</v>
      </c>
      <c r="BW23" s="10">
        <f>+EU!F40</f>
        <v>4.2060793823593817E-2</v>
      </c>
      <c r="BX23" s="10">
        <f>+EU!G40</f>
        <v>3.7927052418198791E-2</v>
      </c>
      <c r="BY23" s="10">
        <f>+EU!H40</f>
        <v>3.4468931417614965E-2</v>
      </c>
      <c r="BZ23" s="10">
        <f>+EU!I40</f>
        <v>3.154808039844454E-2</v>
      </c>
      <c r="CA23" s="10">
        <f>+EU!J40</f>
        <v>2.905880896256436E-2</v>
      </c>
      <c r="CB23" s="10">
        <f>+EU!K40</f>
        <v>2.6919467046968293E-2</v>
      </c>
      <c r="CC23" s="10">
        <f>+EU!L40</f>
        <v>2.5066315640554237E-2</v>
      </c>
      <c r="CD23" s="10">
        <f>+EU!M40</f>
        <v>2.3449112481380228E-2</v>
      </c>
      <c r="CE23" s="10">
        <f>+EU!N40</f>
        <v>2.2027894553771025E-2</v>
      </c>
      <c r="CF23" s="10">
        <f>+EU!O40</f>
        <v>2.0770606293381542E-2</v>
      </c>
      <c r="CG23" s="10">
        <f>+EU!P40</f>
        <v>1.9651332499913899E-2</v>
      </c>
      <c r="CH23" s="10">
        <f>+EU!Q40</f>
        <v>1.8648968480536862E-2</v>
      </c>
      <c r="CI23" s="10">
        <f>+EU!R40</f>
        <v>1.774620967967969E-2</v>
      </c>
      <c r="CJ23" s="10">
        <f>+EU!S40</f>
        <v>1.6928777099977081E-2</v>
      </c>
      <c r="CK23" s="10">
        <f>+EU!T40</f>
        <v>1.6184818399056486E-2</v>
      </c>
      <c r="CL23" s="10">
        <f>+EU!U40</f>
        <v>1.5504441054831349E-2</v>
      </c>
      <c r="CM23" s="10">
        <f>+EU!V40</f>
        <v>1.4879345668667564E-2</v>
      </c>
      <c r="CN23" s="10">
        <f>+EU!W40</f>
        <v>1.4302535816401007E-2</v>
      </c>
      <c r="CO23" s="10">
        <f>+EU!X40</f>
        <v>1.3768086870546158E-2</v>
      </c>
      <c r="CP23" s="10">
        <f>+EU!Y40</f>
        <v>1.327096059108359E-2</v>
      </c>
      <c r="CQ23" s="10">
        <f>+EU!Z40</f>
        <v>1.2806855490803848E-2</v>
      </c>
      <c r="CR23" s="10">
        <f>+EU!AA40</f>
        <v>1.2372085353867307E-2</v>
      </c>
      <c r="CS23" s="10">
        <f>+EU!AB40</f>
        <v>1.1963480054318713E-2</v>
      </c>
      <c r="CT23" s="10">
        <f>+EU!AC40</f>
        <v>1.1578304148548685E-2</v>
      </c>
      <c r="CU23" s="10">
        <f>+EU!AD40</f>
        <v>1.1214189719062854E-2</v>
      </c>
      <c r="CV23" s="10">
        <f>+EU!AE40</f>
        <v>1.0869080710571773E-2</v>
      </c>
      <c r="CW23" s="10">
        <f>+EU!AF40</f>
        <v>1.0541186584399136E-2</v>
      </c>
      <c r="CX23" s="10">
        <f>+EU!AG40</f>
        <v>1.0228943568126049E-2</v>
      </c>
      <c r="CY23" s="10">
        <f>+EU!AH40</f>
        <v>9.9309821270641054E-3</v>
      </c>
      <c r="CZ23" s="10">
        <f>+EU!AI40</f>
        <v>9.6460995568902162E-3</v>
      </c>
      <c r="DA23" s="10">
        <f>+EU!AJ40</f>
        <v>9.3732368107060093E-3</v>
      </c>
      <c r="DB23" s="10">
        <f>+EU!AK40</f>
        <v>9.1114588425003518E-3</v>
      </c>
      <c r="DC23" s="10">
        <f>+EU!AL40</f>
        <v>8.85993788275506E-3</v>
      </c>
      <c r="DD23" s="10">
        <f>+EU!AM40</f>
        <v>8.6179391685279709E-3</v>
      </c>
      <c r="DE23" s="10">
        <f>+EU!AN40</f>
        <v>8.3848087357163287E-3</v>
      </c>
      <c r="DF23" s="10">
        <f>+EU!AO40</f>
        <v>8.1599629499055533E-3</v>
      </c>
      <c r="DG23" s="10">
        <f>+EU!AP40</f>
        <v>7.942879507759076E-3</v>
      </c>
      <c r="DH23" s="10">
        <f>+EU!AQ40</f>
        <v>7.7330896860279578E-3</v>
      </c>
      <c r="DI23" s="10">
        <f>+EU!AR40</f>
        <v>7.5301716520754782E-3</v>
      </c>
      <c r="DJ23" s="10">
        <f>+EU!AS40</f>
        <v>7.3337446799811197E-3</v>
      </c>
      <c r="DK23" s="10">
        <f>+EU!AT40</f>
        <v>7.1434641411142388E-3</v>
      </c>
      <c r="DL23" s="10">
        <f>+EU!AU40</f>
        <v>6.959017158579538E-3</v>
      </c>
      <c r="DM23" s="10">
        <f>+EU!AV40</f>
        <v>6.780118831950315E-3</v>
      </c>
      <c r="DN23" s="10">
        <f>+EU!AW40</f>
        <v>6.6065089528710274E-3</v>
      </c>
      <c r="DO23" s="10">
        <f>+EU!AX40</f>
        <v>6.437949143947512E-3</v>
      </c>
      <c r="DP23" s="10">
        <f>+EU!AY40</f>
        <v>6.2742203632683551E-3</v>
      </c>
      <c r="DQ23" s="10">
        <f>+EU!AZ40</f>
        <v>6.1151207252505852E-3</v>
      </c>
      <c r="DR23" s="10">
        <f>+EU!BA40</f>
        <v>5.9604635955493061E-3</v>
      </c>
      <c r="DS23" s="10">
        <f>+EU!BB40</f>
        <v>5.8100759237351644E-3</v>
      </c>
      <c r="DT23" s="10">
        <f>+EU!BC40</f>
        <v>5.6637967825061038E-3</v>
      </c>
      <c r="DU23" s="10">
        <f>+EU!BD40</f>
        <v>5.5214760865084601E-3</v>
      </c>
      <c r="DV23" s="10">
        <f>+EU!BE40</f>
        <v>5.3829734675184555E-3</v>
      </c>
      <c r="DW23" s="10">
        <f>+EU!BF40</f>
        <v>5.2481572858788543E-3</v>
      </c>
      <c r="DX23" s="10">
        <f>+EU!BG40</f>
        <v>5.1169037607798245E-3</v>
      </c>
      <c r="DY23" s="10">
        <f>+EU!BH40</f>
        <v>4.9890962042868758E-3</v>
      </c>
      <c r="DZ23" s="10">
        <f>+EU!BI40</f>
        <v>4.8646243460096156E-3</v>
      </c>
    </row>
    <row r="24" spans="1:130" s="1" customFormat="1">
      <c r="A24" s="343" t="s">
        <v>871</v>
      </c>
      <c r="N24" s="338"/>
      <c r="O24" s="338"/>
      <c r="P24" s="338"/>
      <c r="Q24" s="338"/>
      <c r="R24" s="338"/>
      <c r="S24"/>
      <c r="W24"/>
      <c r="X24"/>
      <c r="Y24"/>
      <c r="Z24"/>
      <c r="AA24"/>
      <c r="AB24" s="338"/>
      <c r="AC24" s="338"/>
      <c r="AD24" s="338"/>
      <c r="AG24" s="338"/>
      <c r="AH24" s="338"/>
      <c r="AI24" s="338"/>
      <c r="AJ24" s="338"/>
      <c r="AK24" s="338"/>
      <c r="AL24" s="338"/>
      <c r="AM24" s="338"/>
      <c r="AN24" s="338"/>
      <c r="AO24" s="338"/>
      <c r="AP24" s="338"/>
      <c r="AQ24" s="338"/>
      <c r="AR24" s="338"/>
      <c r="AS24" s="338"/>
      <c r="AT24" s="338"/>
      <c r="AU24" s="338"/>
      <c r="AV24" s="338"/>
      <c r="AW24" s="338"/>
      <c r="AX24" s="338"/>
      <c r="AY24" s="338"/>
      <c r="AZ24" s="338"/>
      <c r="BA24" s="338"/>
      <c r="BB24" s="338"/>
      <c r="BC24" s="338"/>
      <c r="BD24" s="338"/>
      <c r="BE24" s="339"/>
      <c r="BF24" s="338"/>
      <c r="BG24" s="338"/>
      <c r="BH24" s="338"/>
      <c r="BI24" s="338"/>
      <c r="BJ24" s="338"/>
      <c r="BK24" s="338"/>
      <c r="BL24" s="338"/>
      <c r="BP24" s="12"/>
      <c r="BR24" s="1" t="s">
        <v>51</v>
      </c>
      <c r="BS24" s="10">
        <f>+Japan!B40</f>
        <v>9.559142074854636E-2</v>
      </c>
      <c r="BT24" s="10">
        <f>+Japan!C40</f>
        <v>8.6339616777958164E-2</v>
      </c>
      <c r="BU24" s="10">
        <f>+Japan!D40</f>
        <v>7.3580887542374657E-2</v>
      </c>
      <c r="BV24" s="10">
        <f>+Japan!E40</f>
        <v>6.3559240746687506E-2</v>
      </c>
      <c r="BW24" s="10">
        <f>+Japan!F40</f>
        <v>5.5573183400809731E-2</v>
      </c>
      <c r="BX24" s="10">
        <f>+Japan!G40</f>
        <v>4.912442229489828E-2</v>
      </c>
      <c r="BY24" s="10">
        <f>+Japan!H40</f>
        <v>4.3853138712285217E-2</v>
      </c>
      <c r="BZ24" s="10">
        <f>+Japan!I40</f>
        <v>3.9495521298304512E-2</v>
      </c>
      <c r="CA24" s="10">
        <f>+Japan!J40</f>
        <v>3.5855399451103255E-2</v>
      </c>
      <c r="CB24" s="10">
        <f>+Japan!K40</f>
        <v>3.2784976163292186E-2</v>
      </c>
      <c r="CC24" s="10">
        <f>+Japan!L40</f>
        <v>3.0171535458661029E-2</v>
      </c>
      <c r="CD24" s="10">
        <f>+Japan!M40</f>
        <v>2.7928136750742807E-2</v>
      </c>
      <c r="CE24" s="10">
        <f>+Japan!N40</f>
        <v>2.5987010451178572E-2</v>
      </c>
      <c r="CF24" s="10">
        <f>+Japan!O40</f>
        <v>2.4294810043539939E-2</v>
      </c>
      <c r="CG24" s="10">
        <f>+Japan!P40</f>
        <v>2.2809157261839706E-2</v>
      </c>
      <c r="CH24" s="10">
        <f>+Japan!Q40</f>
        <v>2.1496099414696029E-2</v>
      </c>
      <c r="CI24" s="10">
        <f>+Japan!R40</f>
        <v>2.0328217834391434E-2</v>
      </c>
      <c r="CJ24" s="10">
        <f>+Japan!S40</f>
        <v>1.9283206376499034E-2</v>
      </c>
      <c r="CK24" s="10">
        <f>+Japan!T40</f>
        <v>1.8342792875403992E-2</v>
      </c>
      <c r="CL24" s="10">
        <f>+Japan!U40</f>
        <v>1.7491913354652926E-2</v>
      </c>
      <c r="CM24" s="10">
        <f>+Japan!V40</f>
        <v>1.6718074299456574E-2</v>
      </c>
      <c r="CN24" s="10">
        <f>+Japan!W40</f>
        <v>1.6010856129283057E-2</v>
      </c>
      <c r="CO24" s="10">
        <f>+Japan!X40</f>
        <v>1.5361523602320258E-2</v>
      </c>
      <c r="CP24" s="10">
        <f>+Japan!Y40</f>
        <v>1.4762717866820733E-2</v>
      </c>
      <c r="CQ24" s="10">
        <f>+Japan!Z40</f>
        <v>1.4208211342471288E-2</v>
      </c>
      <c r="CR24" s="10">
        <f>+Japan!AA40</f>
        <v>1.3692711313856579E-2</v>
      </c>
      <c r="CS24" s="10">
        <f>+Japan!AB40</f>
        <v>1.3211701560862921E-2</v>
      </c>
      <c r="CT24" s="10">
        <f>+Japan!AC40</f>
        <v>1.2761313893817367E-2</v>
      </c>
      <c r="CU24" s="10">
        <f>+Japan!AD40</f>
        <v>1.2338223354046888E-2</v>
      </c>
      <c r="CV24" s="10">
        <f>+Japan!AE40</f>
        <v>1.1939562260004232E-2</v>
      </c>
      <c r="CW24" s="10">
        <f>+Japan!AF40</f>
        <v>1.1562849351108554E-2</v>
      </c>
      <c r="CX24" s="10">
        <f>+Japan!AG40</f>
        <v>1.1205931096553731E-2</v>
      </c>
      <c r="CY24" s="10">
        <f>+Japan!AH40</f>
        <v>1.0866932860159684E-2</v>
      </c>
      <c r="CZ24" s="10">
        <f>+Japan!AI40</f>
        <v>1.0544218092772012E-2</v>
      </c>
      <c r="DA24" s="10">
        <f>+Japan!AJ40</f>
        <v>1.0236354095954732E-2</v>
      </c>
      <c r="DB24" s="10">
        <f>+Japan!AK40</f>
        <v>9.9420831908203812E-3</v>
      </c>
      <c r="DC24" s="10">
        <f>+Japan!AL40</f>
        <v>9.660298353205159E-3</v>
      </c>
      <c r="DD24" s="10">
        <f>+Japan!AM40</f>
        <v>9.3900225555674077E-3</v>
      </c>
      <c r="DE24" s="10">
        <f>+Japan!AN40</f>
        <v>9.130391197930833E-3</v>
      </c>
      <c r="DF24" s="10">
        <f>+Japan!AO40</f>
        <v>8.8806371232248542E-3</v>
      </c>
      <c r="DG24" s="10">
        <f>+Japan!AP40</f>
        <v>8.6400778028337746E-3</v>
      </c>
      <c r="DH24" s="10">
        <f>+Japan!AQ40</f>
        <v>8.4081043509147569E-3</v>
      </c>
      <c r="DI24" s="10">
        <f>+Japan!AR40</f>
        <v>8.1841720848270915E-3</v>
      </c>
      <c r="DJ24" s="10">
        <f>+Japan!AS40</f>
        <v>7.9677923967321502E-3</v>
      </c>
      <c r="DK24" s="10">
        <f>+Japan!AT40</f>
        <v>7.7585257403314971E-3</v>
      </c>
      <c r="DL24" s="10">
        <f>+Japan!AU40</f>
        <v>7.5559755685740311E-3</v>
      </c>
      <c r="DM24" s="10">
        <f>+Japan!AV40</f>
        <v>7.3597830843673733E-3</v>
      </c>
      <c r="DN24" s="10">
        <f>+Japan!AW40</f>
        <v>7.1696226879669391E-3</v>
      </c>
      <c r="DO24" s="10">
        <f>+Japan!AX40</f>
        <v>6.9851980226542645E-3</v>
      </c>
      <c r="DP24" s="10">
        <f>+Japan!AY40</f>
        <v>6.806238535243276E-3</v>
      </c>
      <c r="DQ24" s="10">
        <f>+Japan!AZ40</f>
        <v>6.6324964804199554E-3</v>
      </c>
      <c r="DR24" s="10">
        <f>+Japan!BA40</f>
        <v>6.463744308369046E-3</v>
      </c>
      <c r="DS24" s="10">
        <f>+Japan!BB40</f>
        <v>6.2997723839270676E-3</v>
      </c>
      <c r="DT24" s="10">
        <f>+Japan!BC40</f>
        <v>6.1403869929119352E-3</v>
      </c>
      <c r="DU24" s="10">
        <f>+Japan!BD40</f>
        <v>5.9854085975496983E-3</v>
      </c>
      <c r="DV24" s="10">
        <f>+Japan!BE40</f>
        <v>5.8346703082390611E-3</v>
      </c>
      <c r="DW24" s="10">
        <f>+Japan!BF40</f>
        <v>5.6880165434204551E-3</v>
      </c>
      <c r="DX24" s="10">
        <f>+Japan!BG40</f>
        <v>5.5453018531766898E-3</v>
      </c>
      <c r="DY24" s="10">
        <f>+Japan!BH40</f>
        <v>5.4063898854923602E-3</v>
      </c>
      <c r="DZ24" s="10">
        <f>+Japan!BI40</f>
        <v>5.2711524769266998E-3</v>
      </c>
    </row>
    <row r="25" spans="1:130" s="1" customFormat="1" ht="18.45">
      <c r="A25" s="344" t="s">
        <v>872</v>
      </c>
      <c r="N25" s="338"/>
      <c r="O25" s="338"/>
      <c r="P25" s="338"/>
      <c r="Q25" s="338"/>
      <c r="R25" s="338"/>
      <c r="S25"/>
      <c r="W25"/>
      <c r="X25"/>
      <c r="Y25"/>
      <c r="Z25"/>
      <c r="AA25"/>
      <c r="AB25" s="338"/>
      <c r="AC25" s="338"/>
      <c r="AD25" s="338"/>
      <c r="AG25" s="338"/>
      <c r="AH25" s="338"/>
      <c r="AI25" s="338"/>
      <c r="AJ25" s="338"/>
      <c r="AK25" s="338"/>
      <c r="AL25" s="338"/>
      <c r="AM25" s="338"/>
      <c r="AN25" s="338"/>
      <c r="AO25" s="338"/>
      <c r="AP25" s="338"/>
      <c r="AQ25" s="338"/>
      <c r="AR25" s="338"/>
      <c r="AS25" s="338"/>
      <c r="AT25" s="338"/>
      <c r="AU25" s="338"/>
      <c r="AV25" s="338"/>
      <c r="AW25" s="338"/>
      <c r="AX25" s="338"/>
      <c r="AY25" s="338"/>
      <c r="AZ25" s="338"/>
      <c r="BA25" s="338"/>
      <c r="BB25" s="338"/>
      <c r="BC25" s="338"/>
      <c r="BD25" s="338"/>
      <c r="BE25" s="339"/>
      <c r="BF25" s="338"/>
      <c r="BG25" s="338"/>
      <c r="BH25" s="338"/>
      <c r="BI25" s="338"/>
      <c r="BJ25" s="338"/>
      <c r="BK25" s="338"/>
      <c r="BL25" s="338"/>
      <c r="BP25" s="12"/>
      <c r="BR25" s="1" t="s">
        <v>52</v>
      </c>
      <c r="BS25" s="10">
        <f>+Russia!B40</f>
        <v>0.25397360434546151</v>
      </c>
      <c r="BT25" s="10">
        <f>+Russia!C40</f>
        <v>0.18838181464850626</v>
      </c>
      <c r="BU25" s="10">
        <f>+Russia!D40</f>
        <v>0.16085731965082903</v>
      </c>
      <c r="BV25" s="10">
        <f>+Russia!E40</f>
        <v>0.13919279583808034</v>
      </c>
      <c r="BW25" s="10">
        <f>+Russia!F40</f>
        <v>0.12189597327848567</v>
      </c>
      <c r="BX25" s="10">
        <f>+Russia!G40</f>
        <v>0.1079043527815262</v>
      </c>
      <c r="BY25" s="10">
        <f>+Russia!H40</f>
        <v>9.6449031784778413E-2</v>
      </c>
      <c r="BZ25" s="10">
        <f>+Russia!I40</f>
        <v>8.6965130580039227E-2</v>
      </c>
      <c r="CA25" s="10">
        <f>+Russia!J40</f>
        <v>7.9031817616648389E-2</v>
      </c>
      <c r="CB25" s="10">
        <f>+Russia!K40</f>
        <v>7.23314829422331E-2</v>
      </c>
      <c r="CC25" s="10">
        <f>+Russia!L40</f>
        <v>6.6621513070983282E-2</v>
      </c>
      <c r="CD25" s="10">
        <f>+Russia!M40</f>
        <v>6.1714493106379748E-2</v>
      </c>
      <c r="CE25" s="10">
        <f>+Russia!N40</f>
        <v>5.7464130135414321E-2</v>
      </c>
      <c r="CF25" s="10">
        <f>+Russia!O40</f>
        <v>5.3755116122401476E-2</v>
      </c>
      <c r="CG25" s="10">
        <f>+Russia!P40</f>
        <v>5.0495739743868846E-2</v>
      </c>
      <c r="CH25" s="10">
        <f>+Russia!Q40</f>
        <v>4.7612440578133547E-2</v>
      </c>
      <c r="CI25" s="10">
        <f>+Russia!R40</f>
        <v>4.5045752031289001E-2</v>
      </c>
      <c r="CJ25" s="10">
        <f>+Russia!S40</f>
        <v>4.2747248308023365E-2</v>
      </c>
      <c r="CK25" s="10">
        <f>+Russia!T40</f>
        <v>4.0677224991367264E-2</v>
      </c>
      <c r="CL25" s="10">
        <f>+Russia!U40</f>
        <v>3.8802921013608854E-2</v>
      </c>
      <c r="CM25" s="10">
        <f>+Russia!V40</f>
        <v>3.7097143964672508E-2</v>
      </c>
      <c r="CN25" s="10">
        <f>+Russia!W40</f>
        <v>3.5537198601046795E-2</v>
      </c>
      <c r="CO25" s="10">
        <f>+Russia!X40</f>
        <v>3.4104045236479245E-2</v>
      </c>
      <c r="CP25" s="10">
        <f>+Russia!Y40</f>
        <v>3.2781633850472482E-2</v>
      </c>
      <c r="CQ25" s="10">
        <f>+Russia!Z40</f>
        <v>3.1556373559888169E-2</v>
      </c>
      <c r="CR25" s="10">
        <f>+Russia!AA40</f>
        <v>3.0416707143076382E-2</v>
      </c>
      <c r="CS25" s="10">
        <f>+Russia!AB40</f>
        <v>2.9352767673409923E-2</v>
      </c>
      <c r="CT25" s="10">
        <f>+Russia!AC40</f>
        <v>2.8356099766890304E-2</v>
      </c>
      <c r="CU25" s="10">
        <f>+Russia!AD40</f>
        <v>2.7419432007876072E-2</v>
      </c>
      <c r="CV25" s="10">
        <f>+Russia!AE40</f>
        <v>2.6536490164115797E-2</v>
      </c>
      <c r="CW25" s="10">
        <f>+Russia!AF40</f>
        <v>2.5701843105710883E-2</v>
      </c>
      <c r="CX25" s="10">
        <f>+Russia!AG40</f>
        <v>2.4910775095679353E-2</v>
      </c>
      <c r="CY25" s="10">
        <f>+Russia!AH40</f>
        <v>2.4159179462628355E-2</v>
      </c>
      <c r="CZ25" s="10">
        <f>+Russia!AI40</f>
        <v>2.344346970109128E-2</v>
      </c>
      <c r="DA25" s="10">
        <f>+Russia!AJ40</f>
        <v>2.276050484770175E-2</v>
      </c>
      <c r="DB25" s="10">
        <f>+Russia!AK40</f>
        <v>2.2107526607379011E-2</v>
      </c>
      <c r="DC25" s="10">
        <f>+Russia!AL40</f>
        <v>2.1482106194699563E-2</v>
      </c>
      <c r="DD25" s="10">
        <f>+Russia!AM40</f>
        <v>2.0882099242843108E-2</v>
      </c>
      <c r="DE25" s="10">
        <f>+Russia!AN40</f>
        <v>2.0305607439481288E-2</v>
      </c>
      <c r="DF25" s="10">
        <f>+Russia!AO40</f>
        <v>1.975094579360076E-2</v>
      </c>
      <c r="DG25" s="10">
        <f>+Russia!AP40</f>
        <v>1.9216614633158848E-2</v>
      </c>
      <c r="DH25" s="10">
        <f>+Russia!AQ40</f>
        <v>1.8701275591124337E-2</v>
      </c>
      <c r="DI25" s="10">
        <f>+Russia!AR40</f>
        <v>1.8203730964926865E-2</v>
      </c>
      <c r="DJ25" s="10">
        <f>+Russia!AS40</f>
        <v>1.7722905937878182E-2</v>
      </c>
      <c r="DK25" s="10">
        <f>+Russia!AT40</f>
        <v>1.7257833235605428E-2</v>
      </c>
      <c r="DL25" s="10">
        <f>+Russia!AU40</f>
        <v>1.6807639859759218E-2</v>
      </c>
      <c r="DM25" s="10">
        <f>+Russia!AV40</f>
        <v>1.6371535598219997E-2</v>
      </c>
      <c r="DN25" s="10">
        <f>+Russia!AW40</f>
        <v>1.5948803058087501E-2</v>
      </c>
      <c r="DO25" s="10">
        <f>+Russia!AX40</f>
        <v>1.5538789006772831E-2</v>
      </c>
      <c r="DP25" s="10">
        <f>+Russia!AY40</f>
        <v>1.5140896839011772E-2</v>
      </c>
      <c r="DQ25" s="10">
        <f>+Russia!AZ40</f>
        <v>1.4754580014773722E-2</v>
      </c>
      <c r="DR25" s="10">
        <f>+Russia!BA40</f>
        <v>1.437933633581007E-2</v>
      </c>
      <c r="DS25" s="10">
        <f>+Russia!BB40</f>
        <v>1.4014702947740766E-2</v>
      </c>
      <c r="DT25" s="10">
        <f>+Russia!BC40</f>
        <v>1.3660251970742466E-2</v>
      </c>
      <c r="DU25" s="10">
        <f>+Russia!BD40</f>
        <v>1.3315586675583588E-2</v>
      </c>
      <c r="DV25" s="10">
        <f>+Russia!BE40</f>
        <v>1.2980338133364916E-2</v>
      </c>
      <c r="DW25" s="10">
        <f>+Russia!BF40</f>
        <v>1.2654162277207726E-2</v>
      </c>
      <c r="DX25" s="10">
        <f>+Russia!BG40</f>
        <v>1.2336737322563818E-2</v>
      </c>
      <c r="DY25" s="10">
        <f>+Russia!BH40</f>
        <v>1.202776150003285E-2</v>
      </c>
      <c r="DZ25" s="10">
        <f>+Russia!BI40</f>
        <v>1.1726951060752517E-2</v>
      </c>
    </row>
    <row r="26" spans="1:130" s="1" customFormat="1">
      <c r="A26" t="s">
        <v>873</v>
      </c>
      <c r="N26" s="338"/>
      <c r="O26" s="338"/>
      <c r="P26" s="338"/>
      <c r="Q26" s="338"/>
      <c r="R26" s="338"/>
      <c r="S26" s="183">
        <v>72.870498999999995</v>
      </c>
      <c r="W26" s="183">
        <v>71.260292000000007</v>
      </c>
      <c r="X26" s="183">
        <v>73.134995000000004</v>
      </c>
      <c r="Y26" s="183">
        <v>74.432426000000007</v>
      </c>
      <c r="Z26" s="183">
        <v>77.080085999999994</v>
      </c>
      <c r="AA26" s="183">
        <v>78.997146999999998</v>
      </c>
      <c r="AB26" s="338"/>
      <c r="AC26" s="338"/>
      <c r="AD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339"/>
      <c r="BF26" s="338"/>
      <c r="BG26" s="338"/>
      <c r="BH26" s="338"/>
      <c r="BI26" s="338"/>
      <c r="BJ26" s="338"/>
      <c r="BK26" s="338"/>
      <c r="BL26" s="338"/>
      <c r="BP26" s="12"/>
      <c r="BR26" s="1" t="s">
        <v>53</v>
      </c>
      <c r="BS26" s="10">
        <f>+Eurasia!B40</f>
        <v>0.3179179349538665</v>
      </c>
      <c r="BT26" s="10">
        <f>+Eurasia!C40</f>
        <v>0.21356174233851372</v>
      </c>
      <c r="BU26" s="10">
        <f>+Eurasia!D40</f>
        <v>0.17164354097857659</v>
      </c>
      <c r="BV26" s="10">
        <f>+Eurasia!E40</f>
        <v>0.14064857556992161</v>
      </c>
      <c r="BW26" s="10">
        <f>+Eurasia!F40</f>
        <v>0.11727533642687157</v>
      </c>
      <c r="BX26" s="10">
        <f>+Eurasia!G40</f>
        <v>9.9331081872470056E-2</v>
      </c>
      <c r="BY26" s="10">
        <f>+Eurasia!H40</f>
        <v>8.5327704003581556E-2</v>
      </c>
      <c r="BZ26" s="10">
        <f>+Eurasia!I40</f>
        <v>7.4235002643490325E-2</v>
      </c>
      <c r="CA26" s="10">
        <f>+Eurasia!J40</f>
        <v>6.5326560649480031E-2</v>
      </c>
      <c r="CB26" s="10">
        <f>+Eurasia!K40</f>
        <v>5.8081392033113369E-2</v>
      </c>
      <c r="CC26" s="10">
        <f>+Eurasia!L40</f>
        <v>5.2119924840818038E-2</v>
      </c>
      <c r="CD26" s="10">
        <f>+Eurasia!M40</f>
        <v>4.7161556766492051E-2</v>
      </c>
      <c r="CE26" s="10">
        <f>+Eurasia!N40</f>
        <v>4.2996025584018605E-2</v>
      </c>
      <c r="CF26" s="10">
        <f>+Eurasia!O40</f>
        <v>3.9463785203734177E-2</v>
      </c>
      <c r="CG26" s="10">
        <f>+Eurasia!P40</f>
        <v>3.6442350923124478E-2</v>
      </c>
      <c r="CH26" s="10">
        <f>+Eurasia!Q40</f>
        <v>3.3836663479681776E-2</v>
      </c>
      <c r="CI26" s="10">
        <f>+Eurasia!R40</f>
        <v>3.1572198716300057E-2</v>
      </c>
      <c r="CJ26" s="10">
        <f>+Eurasia!S40</f>
        <v>2.9589979024823285E-2</v>
      </c>
      <c r="CK26" s="10">
        <f>+Eurasia!T40</f>
        <v>2.7842919248793063E-2</v>
      </c>
      <c r="CL26" s="10">
        <f>+Eurasia!U40</f>
        <v>2.6293120459684814E-2</v>
      </c>
      <c r="CM26" s="10">
        <f>+Eurasia!V40</f>
        <v>2.4909844808954727E-2</v>
      </c>
      <c r="CN26" s="10">
        <f>+Eurasia!W40</f>
        <v>2.3667985105703202E-2</v>
      </c>
      <c r="CO26" s="10">
        <f>+Eurasia!X40</f>
        <v>2.2546897474618046E-2</v>
      </c>
      <c r="CP26" s="10">
        <f>+Eurasia!Y40</f>
        <v>2.1529503090295495E-2</v>
      </c>
      <c r="CQ26" s="10">
        <f>+Eurasia!Z40</f>
        <v>2.0601591175849927E-2</v>
      </c>
      <c r="CR26" s="10">
        <f>+Eurasia!AA40</f>
        <v>1.975127387307964E-2</v>
      </c>
      <c r="CS26" s="10">
        <f>+Eurasia!AB40</f>
        <v>1.8968556676040908E-2</v>
      </c>
      <c r="CT26" s="10">
        <f>+Eurasia!AC40</f>
        <v>1.8244997504241071E-2</v>
      </c>
      <c r="CU26" s="10">
        <f>+Eurasia!AD40</f>
        <v>1.7573434283781237E-2</v>
      </c>
      <c r="CV26" s="10">
        <f>+Eurasia!AE40</f>
        <v>1.6947765863534414E-2</v>
      </c>
      <c r="CW26" s="10">
        <f>+Eurasia!AF40</f>
        <v>1.636277474375538E-2</v>
      </c>
      <c r="CX26" s="10">
        <f>+Eurasia!AG40</f>
        <v>1.5813982802914676E-2</v>
      </c>
      <c r="CY26" s="10">
        <f>+Eurasia!AH40</f>
        <v>1.5297533233277183E-2</v>
      </c>
      <c r="CZ26" s="10">
        <f>+Eurasia!AI40</f>
        <v>1.4810093420330239E-2</v>
      </c>
      <c r="DA26" s="10">
        <f>+Eurasia!AJ40</f>
        <v>1.4348774657106218E-2</v>
      </c>
      <c r="DB26" s="10">
        <f>+Eurasia!AK40</f>
        <v>1.3911065466704864E-2</v>
      </c>
      <c r="DC26" s="10">
        <f>+Eurasia!AL40</f>
        <v>1.3494775984000758E-2</v>
      </c>
      <c r="DD26" s="10">
        <f>+Eurasia!AM40</f>
        <v>1.3097991371261939E-2</v>
      </c>
      <c r="DE26" s="10">
        <f>+Eurasia!AN40</f>
        <v>1.2719032649577662E-2</v>
      </c>
      <c r="DF26" s="10">
        <f>+Eurasia!AO40</f>
        <v>1.2356423646356505E-2</v>
      </c>
      <c r="DG26" s="10">
        <f>+Eurasia!AP40</f>
        <v>1.2008863009462491E-2</v>
      </c>
      <c r="DH26" s="10">
        <f>+Eurasia!AQ40</f>
        <v>1.1675200436414393E-2</v>
      </c>
      <c r="DI26" s="10">
        <f>+Eurasia!AR40</f>
        <v>1.1354416424288794E-2</v>
      </c>
      <c r="DJ26" s="10">
        <f>+Eurasia!AS40</f>
        <v>1.1045604971523619E-2</v>
      </c>
      <c r="DK26" s="10">
        <f>+Eurasia!AT40</f>
        <v>1.0747958763585693E-2</v>
      </c>
      <c r="DL26" s="10">
        <f>+Eurasia!AU40</f>
        <v>1.0460756455726262E-2</v>
      </c>
      <c r="DM26" s="10">
        <f>+Eurasia!AV40</f>
        <v>1.0183351731884244E-2</v>
      </c>
      <c r="DN26" s="10">
        <f>+Eurasia!AW40</f>
        <v>9.9151638723781986E-3</v>
      </c>
      <c r="DO26" s="10">
        <f>+Eurasia!AX40</f>
        <v>9.655669606827906E-3</v>
      </c>
      <c r="DP26" s="10">
        <f>+Eurasia!AY40</f>
        <v>9.4043960647036805E-3</v>
      </c>
      <c r="DQ26" s="10">
        <f>+Eurasia!AZ40</f>
        <v>9.1609146655424606E-3</v>
      </c>
      <c r="DR26" s="10">
        <f>+Eurasia!BA40</f>
        <v>8.9248358154017243E-3</v>
      </c>
      <c r="DS26" s="10">
        <f>+Eurasia!BB40</f>
        <v>8.6958042965040051E-3</v>
      </c>
      <c r="DT26" s="10">
        <f>+Eurasia!BC40</f>
        <v>8.4734952540212391E-3</v>
      </c>
      <c r="DU26" s="10">
        <f>+Eurasia!BD40</f>
        <v>8.2576106981719216E-3</v>
      </c>
      <c r="DV26" s="10">
        <f>+Eurasia!BE40</f>
        <v>8.0478764517478429E-3</v>
      </c>
      <c r="DW26" s="10">
        <f>+Eurasia!BF40</f>
        <v>7.8440394832488807E-3</v>
      </c>
      <c r="DX26" s="10">
        <f>+Eurasia!BG40</f>
        <v>7.6458655743066369E-3</v>
      </c>
      <c r="DY26" s="10">
        <f>+Eurasia!BH40</f>
        <v>7.4531372772831464E-3</v>
      </c>
      <c r="DZ26" s="10">
        <f>+Eurasia!BI40</f>
        <v>7.2656521250540973E-3</v>
      </c>
    </row>
    <row r="27" spans="1:130" s="1" customFormat="1">
      <c r="A27" t="s">
        <v>874</v>
      </c>
      <c r="N27" s="338"/>
      <c r="O27" s="338"/>
      <c r="P27" s="338"/>
      <c r="Q27" s="338"/>
      <c r="R27" s="338"/>
      <c r="S27" s="183">
        <v>100.018349</v>
      </c>
      <c r="W27" s="183">
        <v>99.061310000000006</v>
      </c>
      <c r="X27" s="183">
        <v>102.078163</v>
      </c>
      <c r="Y27" s="183">
        <v>104.671684</v>
      </c>
      <c r="Z27" s="183">
        <v>108.15479999999999</v>
      </c>
      <c r="AA27" s="183">
        <v>110.953903</v>
      </c>
      <c r="AB27" s="338"/>
      <c r="AC27" s="338"/>
      <c r="AD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339"/>
      <c r="BF27" s="338"/>
      <c r="BG27" s="338"/>
      <c r="BH27" s="338"/>
      <c r="BI27" s="338"/>
      <c r="BJ27" s="338"/>
      <c r="BK27" s="338"/>
      <c r="BL27" s="338"/>
      <c r="BP27" s="12"/>
      <c r="BR27" s="1" t="s">
        <v>54</v>
      </c>
      <c r="BS27" s="10">
        <f>+China!B40</f>
        <v>0.30014462246061224</v>
      </c>
      <c r="BT27" s="10">
        <f>+China!C40</f>
        <v>0.23814211665669149</v>
      </c>
      <c r="BU27" s="10">
        <f>+China!D40</f>
        <v>0.18992217154839328</v>
      </c>
      <c r="BV27" s="10">
        <f>+China!E40</f>
        <v>0.15454517235406051</v>
      </c>
      <c r="BW27" s="10">
        <f>+China!F40</f>
        <v>0.12805646393420247</v>
      </c>
      <c r="BX27" s="10">
        <f>+China!G40</f>
        <v>0.10785175712361218</v>
      </c>
      <c r="BY27" s="10">
        <f>+China!H40</f>
        <v>9.2177438737846437E-2</v>
      </c>
      <c r="BZ27" s="10">
        <f>+China!I40</f>
        <v>7.9828243011163272E-2</v>
      </c>
      <c r="CA27" s="10">
        <f>+China!J40</f>
        <v>6.995996366806663E-2</v>
      </c>
      <c r="CB27" s="10">
        <f>+China!K40</f>
        <v>6.1970862860056937E-2</v>
      </c>
      <c r="CC27" s="10">
        <f>+China!L40</f>
        <v>5.5425035256260385E-2</v>
      </c>
      <c r="CD27" s="10">
        <f>+China!M40</f>
        <v>5.000193753700985E-2</v>
      </c>
      <c r="CE27" s="10">
        <f>+China!N40</f>
        <v>4.5462557852500182E-2</v>
      </c>
      <c r="CF27" s="10">
        <f>+China!O40</f>
        <v>4.162636237642476E-2</v>
      </c>
      <c r="CG27" s="10">
        <f>+China!P40</f>
        <v>3.835534194914509E-2</v>
      </c>
      <c r="CH27" s="10">
        <f>+China!Q40</f>
        <v>3.5542811741488489E-2</v>
      </c>
      <c r="CI27" s="10">
        <f>+China!R40</f>
        <v>3.3105440815451768E-2</v>
      </c>
      <c r="CJ27" s="10">
        <f>+China!S40</f>
        <v>3.097750768328774E-2</v>
      </c>
      <c r="CK27" s="10">
        <f>+China!T40</f>
        <v>2.9106710450054255E-2</v>
      </c>
      <c r="CL27" s="10">
        <f>+China!U40</f>
        <v>2.74510762680652E-2</v>
      </c>
      <c r="CM27" s="10">
        <f>+China!V40</f>
        <v>2.5976657359935793E-2</v>
      </c>
      <c r="CN27" s="10">
        <f>+China!W40</f>
        <v>2.4655796125659591E-2</v>
      </c>
      <c r="CO27" s="10">
        <f>+China!X40</f>
        <v>2.3465806330741506E-2</v>
      </c>
      <c r="CP27" s="10">
        <f>+China!Y40</f>
        <v>2.238796154960784E-2</v>
      </c>
      <c r="CQ27" s="10">
        <f>+China!Z40</f>
        <v>2.1406712652314905E-2</v>
      </c>
      <c r="CR27" s="10">
        <f>+China!AA40</f>
        <v>2.0509077568109983E-2</v>
      </c>
      <c r="CS27" s="10">
        <f>+China!AB40</f>
        <v>1.968416173751579E-2</v>
      </c>
      <c r="CT27" s="10">
        <f>+China!AC40</f>
        <v>1.8922778512303558E-2</v>
      </c>
      <c r="CU27" s="10">
        <f>+China!AD40</f>
        <v>1.8217146587768913E-2</v>
      </c>
      <c r="CV27" s="10">
        <f>+China!AE40</f>
        <v>1.756064724644469E-2</v>
      </c>
      <c r="CW27" s="10">
        <f>+China!AF40</f>
        <v>1.6947628371765295E-2</v>
      </c>
      <c r="CX27" s="10">
        <f>+China!AG40</f>
        <v>1.6373245282176634E-2</v>
      </c>
      <c r="CY27" s="10">
        <f>+China!AH40</f>
        <v>1.5833330741282431E-2</v>
      </c>
      <c r="CZ27" s="10">
        <f>+China!AI40</f>
        <v>1.5324288230723375E-2</v>
      </c>
      <c r="DA27" s="10">
        <f>+China!AJ40</f>
        <v>1.4843003881681737E-2</v>
      </c>
      <c r="DB27" s="10">
        <f>+China!AK40</f>
        <v>1.4386773457702921E-2</v>
      </c>
      <c r="DC27" s="10">
        <f>+China!AL40</f>
        <v>1.3953241545391553E-2</v>
      </c>
      <c r="DD27" s="10">
        <f>+China!AM40</f>
        <v>1.3540350698556664E-2</v>
      </c>
      <c r="DE27" s="10">
        <f>+China!AN40</f>
        <v>1.314629873830281E-2</v>
      </c>
      <c r="DF27" s="10">
        <f>+China!AO40</f>
        <v>1.2769502768073966E-2</v>
      </c>
      <c r="DG27" s="10">
        <f>+China!AP40</f>
        <v>1.2408568742383773E-2</v>
      </c>
      <c r="DH27" s="10">
        <f>+China!AQ40</f>
        <v>1.2062265648641244E-2</v>
      </c>
      <c r="DI27" s="10">
        <f>+China!AR40</f>
        <v>1.1729503536490453E-2</v>
      </c>
      <c r="DJ27" s="10">
        <f>+China!AS40</f>
        <v>1.1409314768588433E-2</v>
      </c>
      <c r="DK27" s="10">
        <f>+China!AT40</f>
        <v>1.1100837978504412E-2</v>
      </c>
      <c r="DL27" s="10">
        <f>+China!AU40</f>
        <v>1.0803304311388821E-2</v>
      </c>
      <c r="DM27" s="10">
        <f>+China!AV40</f>
        <v>1.0516025595823545E-2</v>
      </c>
      <c r="DN27" s="10">
        <f>+China!AW40</f>
        <v>1.0238384154385093E-2</v>
      </c>
      <c r="DO27" s="10">
        <f>+China!AX40</f>
        <v>9.9698240087015937E-3</v>
      </c>
      <c r="DP27" s="10">
        <f>+China!AY40</f>
        <v>9.7098432743322211E-3</v>
      </c>
      <c r="DQ27" s="10">
        <f>+China!AZ40</f>
        <v>9.457987573348663E-3</v>
      </c>
      <c r="DR27" s="10">
        <f>+China!BA40</f>
        <v>9.2138443193992021E-3</v>
      </c>
      <c r="DS27" s="10">
        <f>+China!BB40</f>
        <v>8.9770377523542659E-3</v>
      </c>
      <c r="DT27" s="10">
        <f>+China!BC40</f>
        <v>8.7472246182183546E-3</v>
      </c>
      <c r="DU27" s="10">
        <f>+China!BD40</f>
        <v>8.5240904055270371E-3</v>
      </c>
      <c r="DV27" s="10">
        <f>+China!BE40</f>
        <v>8.3073460624753029E-3</v>
      </c>
      <c r="DW27" s="10">
        <f>+China!BF40</f>
        <v>8.0967251299853393E-3</v>
      </c>
      <c r="DX27" s="10">
        <f>+China!BG40</f>
        <v>7.8919812351742284E-3</v>
      </c>
      <c r="DY27" s="10">
        <f>+China!BH40</f>
        <v>7.6928858975148975E-3</v>
      </c>
      <c r="DZ27" s="10">
        <f>+China!BI40</f>
        <v>7.4992266066333333E-3</v>
      </c>
    </row>
    <row r="28" spans="1:130" s="1" customFormat="1">
      <c r="A28" t="s">
        <v>875</v>
      </c>
      <c r="N28" s="338"/>
      <c r="O28" s="338"/>
      <c r="P28" s="338"/>
      <c r="Q28" s="338"/>
      <c r="R28" s="338"/>
      <c r="S28" s="183">
        <v>0.47110999999999997</v>
      </c>
      <c r="W28" s="183">
        <v>1.0932900000000001</v>
      </c>
      <c r="X28" s="183">
        <v>1.238586</v>
      </c>
      <c r="Y28" s="183">
        <v>1.5943890000000001</v>
      </c>
      <c r="Z28" s="183">
        <v>1.8573170000000001</v>
      </c>
      <c r="AA28" s="183">
        <v>2.2246800000000002</v>
      </c>
      <c r="AB28" s="338"/>
      <c r="AC28" s="338"/>
      <c r="AD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339"/>
      <c r="BF28" s="338"/>
      <c r="BG28" s="338"/>
      <c r="BH28" s="338"/>
      <c r="BI28" s="338"/>
      <c r="BJ28" s="338"/>
      <c r="BK28" s="338"/>
      <c r="BL28" s="338"/>
      <c r="BP28" s="12"/>
      <c r="BR28" s="1" t="s">
        <v>55</v>
      </c>
      <c r="BS28" s="10">
        <f>+India!B40</f>
        <v>0.16598916703912928</v>
      </c>
      <c r="BT28" s="10">
        <f>+India!C40</f>
        <v>0.15714839403469111</v>
      </c>
      <c r="BU28" s="10">
        <f>+India!D40</f>
        <v>0.12850651350587861</v>
      </c>
      <c r="BV28" s="10">
        <f>+India!E40</f>
        <v>0.10695302666644414</v>
      </c>
      <c r="BW28" s="10">
        <f>+India!F40</f>
        <v>9.043748728364763E-2</v>
      </c>
      <c r="BX28" s="10">
        <f>+India!G40</f>
        <v>7.7571576643707202E-2</v>
      </c>
      <c r="BY28" s="10">
        <f>+India!H40</f>
        <v>6.7396229490646289E-2</v>
      </c>
      <c r="BZ28" s="10">
        <f>+India!I40</f>
        <v>5.9236521505285682E-2</v>
      </c>
      <c r="CA28" s="10">
        <f>+India!J40</f>
        <v>5.260928075650817E-2</v>
      </c>
      <c r="CB28" s="10">
        <f>+India!K40</f>
        <v>4.7163080432878278E-2</v>
      </c>
      <c r="CC28" s="10">
        <f>+India!L40</f>
        <v>4.2638532166084347E-2</v>
      </c>
      <c r="CD28" s="10">
        <f>+India!M40</f>
        <v>3.884155280583422E-2</v>
      </c>
      <c r="CE28" s="10">
        <f>+India!N40</f>
        <v>3.5625072094161901E-2</v>
      </c>
      <c r="CF28" s="10">
        <f>+India!O40</f>
        <v>3.287632514825288E-2</v>
      </c>
      <c r="CG28" s="10">
        <f>+India!P40</f>
        <v>3.050789860869978E-2</v>
      </c>
      <c r="CH28" s="10">
        <f>+India!Q40</f>
        <v>2.8451337196444982E-2</v>
      </c>
      <c r="CI28" s="10">
        <f>+India!R40</f>
        <v>2.6652521121345921E-2</v>
      </c>
      <c r="CJ28" s="10">
        <f>+India!S40</f>
        <v>2.5068284336486231E-2</v>
      </c>
      <c r="CK28" s="10">
        <f>+India!T40</f>
        <v>2.3663913005853691E-2</v>
      </c>
      <c r="CL28" s="10">
        <f>+India!U40</f>
        <v>2.2411275642081476E-2</v>
      </c>
      <c r="CM28" s="10">
        <f>+India!V40</f>
        <v>2.1287411540270411E-2</v>
      </c>
      <c r="CN28" s="10">
        <f>+India!W40</f>
        <v>2.0273455180377434E-2</v>
      </c>
      <c r="CO28" s="10">
        <f>+India!X40</f>
        <v>1.935380934976997E-2</v>
      </c>
      <c r="CP28" s="10">
        <f>+India!Y40</f>
        <v>1.8515504116751343E-2</v>
      </c>
      <c r="CQ28" s="10">
        <f>+India!Z40</f>
        <v>1.774769591071846E-2</v>
      </c>
      <c r="CR28" s="10">
        <f>+India!AA40</f>
        <v>1.7041273116285532E-2</v>
      </c>
      <c r="CS28" s="10">
        <f>+India!AB40</f>
        <v>1.6388543294891339E-2</v>
      </c>
      <c r="CT28" s="10">
        <f>+India!AC40</f>
        <v>1.578298344243494E-2</v>
      </c>
      <c r="CU28" s="10">
        <f>+India!AD40</f>
        <v>1.5219039282983444E-2</v>
      </c>
      <c r="CV28" s="10">
        <f>+India!AE40</f>
        <v>1.4691962975510939E-2</v>
      </c>
      <c r="CW28" s="10">
        <f>+India!AF40</f>
        <v>1.4197681114019875E-2</v>
      </c>
      <c r="CX28" s="10">
        <f>+India!AG40</f>
        <v>1.3732686771330029E-2</v>
      </c>
      <c r="CY28" s="10">
        <f>+India!AH40</f>
        <v>1.3293950743739255E-2</v>
      </c>
      <c r="CZ28" s="10">
        <f>+India!AI40</f>
        <v>1.2878848219681445E-2</v>
      </c>
      <c r="DA28" s="10">
        <f>+India!AJ40</f>
        <v>1.2485097908472055E-2</v>
      </c>
      <c r="DB28" s="10">
        <f>+India!AK40</f>
        <v>1.2110711289249215E-2</v>
      </c>
      <c r="DC28" s="10">
        <f>+India!AL40</f>
        <v>1.175395012216254E-2</v>
      </c>
      <c r="DD28" s="10">
        <f>+India!AM40</f>
        <v>1.1413290738296717E-2</v>
      </c>
      <c r="DE28" s="10">
        <f>+India!AN40</f>
        <v>1.1087393917399831E-2</v>
      </c>
      <c r="DF28" s="10">
        <f>+India!AO40</f>
        <v>1.0775079392383818E-2</v>
      </c>
      <c r="DG28" s="10">
        <f>+India!AP40</f>
        <v>1.0475304201182187E-2</v>
      </c>
      <c r="DH28" s="10">
        <f>+India!AQ40</f>
        <v>1.0187144250779084E-2</v>
      </c>
      <c r="DI28" s="10">
        <f>+India!AR40</f>
        <v>9.9097785733443591E-3</v>
      </c>
      <c r="DJ28" s="10">
        <f>+India!AS40</f>
        <v>9.6424758467509985E-3</v>
      </c>
      <c r="DK28" s="10">
        <f>+India!AT40</f>
        <v>9.384582826178196E-3</v>
      </c>
      <c r="DL28" s="10">
        <f>+India!AU40</f>
        <v>9.135514393771943E-3</v>
      </c>
      <c r="DM28" s="10">
        <f>+India!AV40</f>
        <v>8.8947449823608242E-3</v>
      </c>
      <c r="DN28" s="10">
        <f>+India!AW40</f>
        <v>8.6618011692815387E-3</v>
      </c>
      <c r="DO28" s="10">
        <f>+India!AX40</f>
        <v>8.4362552692374779E-3</v>
      </c>
      <c r="DP28" s="10">
        <f>+India!AY40</f>
        <v>8.2177197821966565E-3</v>
      </c>
      <c r="DQ28" s="10">
        <f>+India!AZ40</f>
        <v>8.005842574740199E-3</v>
      </c>
      <c r="DR28" s="10">
        <f>+India!BA40</f>
        <v>7.8003026918794221E-3</v>
      </c>
      <c r="DS28" s="10">
        <f>+India!BB40</f>
        <v>7.6008067118695311E-3</v>
      </c>
      <c r="DT28" s="10">
        <f>+India!BC40</f>
        <v>7.4070855695227466E-3</v>
      </c>
      <c r="DU28" s="10">
        <f>+India!BD40</f>
        <v>7.2188917844146468E-3</v>
      </c>
      <c r="DV28" s="10">
        <f>+India!BE40</f>
        <v>7.0359970395491274E-3</v>
      </c>
      <c r="DW28" s="10">
        <f>+India!BF40</f>
        <v>6.8581900637948957E-3</v>
      </c>
      <c r="DX28" s="10">
        <f>+India!BG40</f>
        <v>6.685274777970188E-3</v>
      </c>
      <c r="DY28" s="10">
        <f>+India!BH40</f>
        <v>6.517068670028596E-3</v>
      </c>
      <c r="DZ28" s="10">
        <f>+India!BI40</f>
        <v>6.3534013695484923E-3</v>
      </c>
    </row>
    <row r="29" spans="1:130" s="1" customFormat="1">
      <c r="A29" t="s">
        <v>876</v>
      </c>
      <c r="N29" s="338"/>
      <c r="O29" s="338"/>
      <c r="P29" s="338"/>
      <c r="Q29" s="338"/>
      <c r="R29" s="338"/>
      <c r="S29" s="183">
        <v>299.56594799999999</v>
      </c>
      <c r="W29" s="183">
        <v>311.37261999999998</v>
      </c>
      <c r="X29" s="183">
        <v>326.69729599999999</v>
      </c>
      <c r="Y29" s="183">
        <v>342.55276500000002</v>
      </c>
      <c r="Z29" s="183">
        <v>358.618988</v>
      </c>
      <c r="AA29" s="183">
        <v>374.66973899999999</v>
      </c>
      <c r="AB29" s="338"/>
      <c r="AC29" s="338"/>
      <c r="AD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339"/>
      <c r="BF29" s="338"/>
      <c r="BG29" s="338"/>
      <c r="BH29" s="338"/>
      <c r="BI29" s="338"/>
      <c r="BJ29" s="338"/>
      <c r="BK29" s="338"/>
      <c r="BL29" s="338"/>
      <c r="BP29" s="12"/>
      <c r="BR29" s="1" t="s">
        <v>56</v>
      </c>
      <c r="BS29" s="10">
        <f>+MidEast!B40</f>
        <v>0.16944179563838435</v>
      </c>
      <c r="BT29" s="10">
        <f>+MidEast!C40</f>
        <v>0.13998959824965901</v>
      </c>
      <c r="BU29" s="10">
        <f>+MidEast!D40</f>
        <v>0.11915180308513418</v>
      </c>
      <c r="BV29" s="10">
        <f>+MidEast!E40</f>
        <v>0.10280618633433226</v>
      </c>
      <c r="BW29" s="10">
        <f>+MidEast!F40</f>
        <v>8.9796679989943243E-2</v>
      </c>
      <c r="BX29" s="10">
        <f>+MidEast!G40</f>
        <v>7.9303338706585388E-2</v>
      </c>
      <c r="BY29" s="10">
        <f>+MidEast!H40</f>
        <v>7.0734910444898103E-2</v>
      </c>
      <c r="BZ29" s="10">
        <f>+MidEast!I40</f>
        <v>6.3658466797200539E-2</v>
      </c>
      <c r="CA29" s="10">
        <f>+MidEast!J40</f>
        <v>5.7752470658512266E-2</v>
      </c>
      <c r="CB29" s="10">
        <f>+MidEast!K40</f>
        <v>5.2774944614499053E-2</v>
      </c>
      <c r="CC29" s="10">
        <f>+MidEast!L40</f>
        <v>4.8541539538747985E-2</v>
      </c>
      <c r="CD29" s="10">
        <f>+MidEast!M40</f>
        <v>4.4910200514440293E-2</v>
      </c>
      <c r="CE29" s="10">
        <f>+MidEast!N40</f>
        <v>4.1770296779371517E-2</v>
      </c>
      <c r="CF29" s="10">
        <f>+MidEast!O40</f>
        <v>3.9034815852863357E-2</v>
      </c>
      <c r="CG29" s="10">
        <f>+MidEast!P40</f>
        <v>3.663468952394177E-2</v>
      </c>
      <c r="CH29" s="10">
        <f>+MidEast!Q40</f>
        <v>3.451462199937147E-2</v>
      </c>
      <c r="CI29" s="10">
        <f>+MidEast!R40</f>
        <v>3.2629989249793448E-2</v>
      </c>
      <c r="CJ29" s="10">
        <f>+MidEast!S40</f>
        <v>3.0944510908959826E-2</v>
      </c>
      <c r="CK29" s="10">
        <f>+MidEast!T40</f>
        <v>2.9428485321665841E-2</v>
      </c>
      <c r="CL29" s="10">
        <f>+MidEast!U40</f>
        <v>2.8057439265234688E-2</v>
      </c>
      <c r="CM29" s="10">
        <f>+MidEast!V40</f>
        <v>2.6811085954107531E-2</v>
      </c>
      <c r="CN29" s="10">
        <f>+MidEast!W40</f>
        <v>2.5672514326848885E-2</v>
      </c>
      <c r="CO29" s="10">
        <f>+MidEast!X40</f>
        <v>2.4627553354337268E-2</v>
      </c>
      <c r="CP29" s="10">
        <f>+MidEast!Y40</f>
        <v>2.366426988881155E-2</v>
      </c>
      <c r="CQ29" s="10">
        <f>+MidEast!Z40</f>
        <v>2.2772569207375207E-2</v>
      </c>
      <c r="CR29" s="10">
        <f>+MidEast!AA40</f>
        <v>2.1943875122860789E-2</v>
      </c>
      <c r="CS29" s="10">
        <f>+MidEast!AB40</f>
        <v>2.1170872186511661E-2</v>
      </c>
      <c r="CT29" s="10">
        <f>+MidEast!AC40</f>
        <v>2.044729667842806E-2</v>
      </c>
      <c r="CU29" s="10">
        <f>+MidEast!AD40</f>
        <v>1.9767766184763058E-2</v>
      </c>
      <c r="CV29" s="10">
        <f>+MidEast!AE40</f>
        <v>1.9127639886101104E-2</v>
      </c>
      <c r="CW29" s="10">
        <f>+MidEast!AF40</f>
        <v>1.8522903436588259E-2</v>
      </c>
      <c r="CX29" s="10">
        <f>+MidEast!AG40</f>
        <v>1.7950073647127248E-2</v>
      </c>
      <c r="CY29" s="10">
        <f>+MidEast!AH40</f>
        <v>1.74061192061227E-2</v>
      </c>
      <c r="CZ29" s="10">
        <f>+MidEast!AI40</f>
        <v>1.6888394456507382E-2</v>
      </c>
      <c r="DA29" s="10">
        <f>+MidEast!AJ40</f>
        <v>1.6394583855871572E-2</v>
      </c>
      <c r="DB29" s="10">
        <f>+MidEast!AK40</f>
        <v>1.5922655220183681E-2</v>
      </c>
      <c r="DC29" s="10">
        <f>+MidEast!AL40</f>
        <v>1.5470820222639802E-2</v>
      </c>
      <c r="DD29" s="10">
        <f>+MidEast!AM40</f>
        <v>1.5037500911440571E-2</v>
      </c>
      <c r="DE29" s="10">
        <f>+MidEast!AN40</f>
        <v>1.462130124172221E-2</v>
      </c>
      <c r="DF29" s="10">
        <f>+MidEast!AO40</f>
        <v>1.4220982801074753E-2</v>
      </c>
      <c r="DG29" s="10">
        <f>+MidEast!AP40</f>
        <v>1.3835444055437103E-2</v>
      </c>
      <c r="DH29" s="10">
        <f>+MidEast!AQ40</f>
        <v>1.3463702560613744E-2</v>
      </c>
      <c r="DI29" s="10">
        <f>+MidEast!AR40</f>
        <v>1.3104879680333125E-2</v>
      </c>
      <c r="DJ29" s="10">
        <f>+MidEast!AS40</f>
        <v>1.2758187429401133E-2</v>
      </c>
      <c r="DK29" s="10">
        <f>+MidEast!AT40</f>
        <v>1.2422917123780068E-2</v>
      </c>
      <c r="DL29" s="10">
        <f>+MidEast!AU40</f>
        <v>1.2098429571223958E-2</v>
      </c>
      <c r="DM29" s="10">
        <f>+MidEast!AV40</f>
        <v>1.1784146578685909E-2</v>
      </c>
      <c r="DN29" s="10">
        <f>+MidEast!AW40</f>
        <v>1.1479543587865071E-2</v>
      </c>
      <c r="DO29" s="10">
        <f>+MidEast!AX40</f>
        <v>1.1184143279391778E-2</v>
      </c>
      <c r="DP29" s="10">
        <f>+MidEast!AY40</f>
        <v>1.0897510010382697E-2</v>
      </c>
      <c r="DQ29" s="10">
        <f>+MidEast!AZ40</f>
        <v>1.0619244970330391E-2</v>
      </c>
      <c r="DR29" s="10">
        <f>+MidEast!BA40</f>
        <v>1.0348981957243149E-2</v>
      </c>
      <c r="DS29" s="10">
        <f>+MidEast!BB40</f>
        <v>1.0086383690201022E-2</v>
      </c>
      <c r="DT29" s="10">
        <f>+MidEast!BC40</f>
        <v>9.8311385865109818E-3</v>
      </c>
      <c r="DU29" s="10">
        <f>+MidEast!BD40</f>
        <v>9.5829579418089048E-3</v>
      </c>
      <c r="DV29" s="10">
        <f>+MidEast!BE40</f>
        <v>9.3415734600783909E-3</v>
      </c>
      <c r="DW29" s="10">
        <f>+MidEast!BF40</f>
        <v>9.1067350878902397E-3</v>
      </c>
      <c r="DX29" s="10">
        <f>+MidEast!BG40</f>
        <v>8.8782091134199138E-3</v>
      </c>
      <c r="DY29" s="10">
        <f>+MidEast!BH40</f>
        <v>8.6557764961454221E-3</v>
      </c>
      <c r="DZ29" s="10">
        <f>+MidEast!BI40</f>
        <v>8.4392313977067739E-3</v>
      </c>
    </row>
    <row r="30" spans="1:130" s="1" customFormat="1">
      <c r="A30" t="s">
        <v>877</v>
      </c>
      <c r="N30" s="338"/>
      <c r="O30" s="338"/>
      <c r="P30" s="338"/>
      <c r="Q30" s="338"/>
      <c r="R30" s="338"/>
      <c r="S30" s="181">
        <v>11294.875</v>
      </c>
      <c r="W30" s="181">
        <v>11599.082031</v>
      </c>
      <c r="X30" s="181">
        <v>13450.767578000001</v>
      </c>
      <c r="Y30" s="181">
        <v>15398.419921999999</v>
      </c>
      <c r="Z30" s="181">
        <v>17548.300781000002</v>
      </c>
      <c r="AA30" s="181">
        <v>19875.029297000001</v>
      </c>
      <c r="AB30" s="338"/>
      <c r="AC30" s="338"/>
      <c r="AD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339"/>
      <c r="BF30" s="338"/>
      <c r="BG30" s="338"/>
      <c r="BH30" s="338"/>
      <c r="BI30" s="338"/>
      <c r="BJ30" s="338"/>
      <c r="BK30" s="338"/>
      <c r="BL30" s="338"/>
      <c r="BP30" s="12"/>
      <c r="BR30" s="1" t="s">
        <v>57</v>
      </c>
      <c r="BS30" s="10">
        <f>+Africa!B40</f>
        <v>0.14715313300736829</v>
      </c>
      <c r="BT30" s="10">
        <f>+Africa!C40</f>
        <v>9.9316126627593565E-2</v>
      </c>
      <c r="BU30" s="10">
        <f>+Africa!D40</f>
        <v>8.1184736573527705E-2</v>
      </c>
      <c r="BV30" s="10">
        <f>+Africa!E40</f>
        <v>6.754571460403104E-2</v>
      </c>
      <c r="BW30" s="10">
        <f>+Africa!F40</f>
        <v>5.709829470956089E-2</v>
      </c>
      <c r="BX30" s="10">
        <f>+Africa!G40</f>
        <v>4.8962119000703748E-2</v>
      </c>
      <c r="BY30" s="10">
        <f>+Africa!H40</f>
        <v>4.2529260320145208E-2</v>
      </c>
      <c r="BZ30" s="10">
        <f>+Africa!I40</f>
        <v>3.7372052915500699E-2</v>
      </c>
      <c r="CA30" s="10">
        <f>+Africa!J40</f>
        <v>3.3184435327519198E-2</v>
      </c>
      <c r="CB30" s="10">
        <f>+Africa!K40</f>
        <v>2.9743866625900721E-2</v>
      </c>
      <c r="CC30" s="10">
        <f>+Africa!L40</f>
        <v>2.6886135467575626E-2</v>
      </c>
      <c r="CD30" s="10">
        <f>+Africa!M40</f>
        <v>2.4488405500304657E-2</v>
      </c>
      <c r="CE30" s="10">
        <f>+Africa!N40</f>
        <v>2.2457617719442484E-2</v>
      </c>
      <c r="CF30" s="10">
        <f>+Africa!O40</f>
        <v>2.0722436035991203E-2</v>
      </c>
      <c r="CG30" s="10">
        <f>+Africa!P40</f>
        <v>1.9227573588726374E-2</v>
      </c>
      <c r="CH30" s="10">
        <f>+Africa!Q40</f>
        <v>1.7929742521096317E-2</v>
      </c>
      <c r="CI30" s="10">
        <f>+Africa!R40</f>
        <v>1.6794726292298431E-2</v>
      </c>
      <c r="CJ30" s="10">
        <f>+Africa!S40</f>
        <v>1.579523835633978E-2</v>
      </c>
      <c r="CK30" s="10">
        <f>+Africa!T40</f>
        <v>1.4909338531134514E-2</v>
      </c>
      <c r="CL30" s="10">
        <f>+Africa!U40</f>
        <v>1.4119249494638254E-2</v>
      </c>
      <c r="CM30" s="10">
        <f>+Africa!V40</f>
        <v>1.3410463523978856E-2</v>
      </c>
      <c r="CN30" s="10">
        <f>+Africa!W40</f>
        <v>1.2771061963814476E-2</v>
      </c>
      <c r="CO30" s="10">
        <f>+Africa!X40</f>
        <v>1.2191192149871733E-2</v>
      </c>
      <c r="CP30" s="10">
        <f>+Africa!Y40</f>
        <v>1.1662661966358196E-2</v>
      </c>
      <c r="CQ30" s="10">
        <f>+Africa!Z40</f>
        <v>1.117862306827426E-2</v>
      </c>
      <c r="CR30" s="10">
        <f>+Africa!AA40</f>
        <v>1.0733321498869975E-2</v>
      </c>
      <c r="CS30" s="10">
        <f>+Africa!AB40</f>
        <v>1.0321899947642883E-2</v>
      </c>
      <c r="CT30" s="10">
        <f>+Africa!AC40</f>
        <v>9.9402398813066457E-3</v>
      </c>
      <c r="CU30" s="10">
        <f>+Africa!AD40</f>
        <v>9.5848346877505115E-3</v>
      </c>
      <c r="CV30" s="10">
        <f>+Africa!AE40</f>
        <v>9.252687111113423E-3</v>
      </c>
      <c r="CW30" s="10">
        <f>+Africa!AF40</f>
        <v>8.9412258408821804E-3</v>
      </c>
      <c r="CX30" s="10">
        <f>+Africa!AG40</f>
        <v>8.6482373015201487E-3</v>
      </c>
      <c r="CY30" s="10">
        <f>+Africa!AH40</f>
        <v>8.371809579533724E-3</v>
      </c>
      <c r="CZ30" s="10">
        <f>+Africa!AI40</f>
        <v>8.110286099384998E-3</v>
      </c>
      <c r="DA30" s="10">
        <f>+Africa!AJ40</f>
        <v>7.8622271740260864E-3</v>
      </c>
      <c r="DB30" s="10">
        <f>+Africa!AK40</f>
        <v>7.6263779506003798E-3</v>
      </c>
      <c r="DC30" s="10">
        <f>+Africa!AL40</f>
        <v>7.4016415767096406E-3</v>
      </c>
      <c r="DD30" s="10">
        <f>+Africa!AM40</f>
        <v>7.18705664946717E-3</v>
      </c>
      <c r="DE30" s="10">
        <f>+Africa!AN40</f>
        <v>6.9817781945882285E-3</v>
      </c>
      <c r="DF30" s="10">
        <f>+Africa!AO40</f>
        <v>6.7850615681414482E-3</v>
      </c>
      <c r="DG30" s="10">
        <f>+Africa!AP40</f>
        <v>6.5962487884163911E-3</v>
      </c>
      <c r="DH30" s="10">
        <f>+Africa!AQ40</f>
        <v>6.4147568965446421E-3</v>
      </c>
      <c r="DI30" s="10">
        <f>+Africa!AR40</f>
        <v>6.240068017284388E-3</v>
      </c>
      <c r="DJ30" s="10">
        <f>+Africa!AS40</f>
        <v>6.0717208497458423E-3</v>
      </c>
      <c r="DK30" s="10">
        <f>+Africa!AT40</f>
        <v>5.9093033648742457E-3</v>
      </c>
      <c r="DL30" s="10">
        <f>+Africa!AU40</f>
        <v>5.7524465245946997E-3</v>
      </c>
      <c r="DM30" s="10">
        <f>+Africa!AV40</f>
        <v>5.6008188685028664E-3</v>
      </c>
      <c r="DN30" s="10">
        <f>+Africa!AW40</f>
        <v>5.4541218392955143E-3</v>
      </c>
      <c r="DO30" s="10">
        <f>+Africa!AX40</f>
        <v>5.3120857389014281E-3</v>
      </c>
      <c r="DP30" s="10">
        <f>+Africa!AY40</f>
        <v>5.1744662243827623E-3</v>
      </c>
      <c r="DQ30" s="10">
        <f>+Africa!AZ40</f>
        <v>5.0410412668300993E-3</v>
      </c>
      <c r="DR30" s="10">
        <f>+Africa!BA40</f>
        <v>4.9116085082274701E-3</v>
      </c>
      <c r="DS30" s="10">
        <f>+Africa!BB40</f>
        <v>4.7859829610597997E-3</v>
      </c>
      <c r="DT30" s="10">
        <f>+Africa!BC40</f>
        <v>4.6639950036295921E-3</v>
      </c>
      <c r="DU30" s="10">
        <f>+Africa!BD40</f>
        <v>4.5454886309275475E-3</v>
      </c>
      <c r="DV30" s="10">
        <f>+Africa!BE40</f>
        <v>4.4303199266934904E-3</v>
      </c>
      <c r="DW30" s="10">
        <f>+Africa!BF40</f>
        <v>4.3183557271960814E-3</v>
      </c>
      <c r="DX30" s="10">
        <f>+Africa!BG40</f>
        <v>4.2094724514042088E-3</v>
      </c>
      <c r="DY30" s="10">
        <f>+Africa!BH40</f>
        <v>4.103555075743592E-3</v>
      </c>
      <c r="DZ30" s="10">
        <f>+Africa!BI40</f>
        <v>4.0004962346307637E-3</v>
      </c>
    </row>
    <row r="31" spans="1:130" s="1" customFormat="1">
      <c r="A31" t="s">
        <v>878</v>
      </c>
      <c r="N31" s="338"/>
      <c r="O31" s="338"/>
      <c r="P31" s="338"/>
      <c r="Q31" s="338"/>
      <c r="R31" s="338"/>
      <c r="S31" s="345">
        <v>5906.7802730000003</v>
      </c>
      <c r="W31" s="345">
        <v>5745.9418949999999</v>
      </c>
      <c r="X31" s="345">
        <v>5829.6899409999996</v>
      </c>
      <c r="Y31" s="345">
        <v>5904.5942379999997</v>
      </c>
      <c r="Z31" s="345">
        <v>6047.076172</v>
      </c>
      <c r="AA31" s="345">
        <v>6207.1416019999997</v>
      </c>
      <c r="AB31" s="338"/>
      <c r="AC31" s="338"/>
      <c r="AD31" s="338"/>
      <c r="BP31" s="12"/>
      <c r="BR31" s="1" t="s">
        <v>58</v>
      </c>
      <c r="BS31" s="10">
        <f>+LatAm!B40</f>
        <v>9.0440834978974038E-2</v>
      </c>
      <c r="BT31" s="10">
        <f>+LatAm!C40</f>
        <v>7.4879062282080397E-2</v>
      </c>
      <c r="BU31" s="10">
        <f>+LatAm!D40</f>
        <v>6.5279612870730058E-2</v>
      </c>
      <c r="BV31" s="10">
        <f>+LatAm!E40</f>
        <v>5.7552910334604995E-2</v>
      </c>
      <c r="BW31" s="10">
        <f>+LatAm!F40</f>
        <v>5.1255715620480549E-2</v>
      </c>
      <c r="BX31" s="10">
        <f>+LatAm!G40</f>
        <v>4.6064257532457173E-2</v>
      </c>
      <c r="BY31" s="10">
        <f>+LatAm!H40</f>
        <v>4.1738605598961684E-2</v>
      </c>
      <c r="BZ31" s="10">
        <f>+LatAm!I40</f>
        <v>3.809856993643191E-2</v>
      </c>
      <c r="CA31" s="10">
        <f>+LatAm!J40</f>
        <v>3.5007137678586757E-2</v>
      </c>
      <c r="CB31" s="10">
        <f>+LatAm!K40</f>
        <v>3.2358918768842483E-2</v>
      </c>
      <c r="CC31" s="10">
        <f>+LatAm!L40</f>
        <v>3.007197314567174E-2</v>
      </c>
      <c r="CD31" s="10">
        <f>+LatAm!M40</f>
        <v>2.8081953730937519E-2</v>
      </c>
      <c r="CE31" s="10">
        <f>+LatAm!N40</f>
        <v>2.6337857181851283E-2</v>
      </c>
      <c r="CF31" s="10">
        <f>+LatAm!O40</f>
        <v>2.4798905243757049E-2</v>
      </c>
      <c r="CG31" s="10">
        <f>+LatAm!P40</f>
        <v>2.3432230818281049E-2</v>
      </c>
      <c r="CH31" s="10">
        <f>+LatAm!Q40</f>
        <v>2.2211143361156239E-2</v>
      </c>
      <c r="CI31" s="10">
        <f>+LatAm!R40</f>
        <v>2.1113815867305073E-2</v>
      </c>
      <c r="CJ31" s="10">
        <f>+LatAm!S40</f>
        <v>2.0122281795061862E-2</v>
      </c>
      <c r="CK31" s="10">
        <f>+LatAm!T40</f>
        <v>1.9221662061046391E-2</v>
      </c>
      <c r="CL31" s="10">
        <f>+LatAm!U40</f>
        <v>1.8399564391857599E-2</v>
      </c>
      <c r="CM31" s="10">
        <f>+LatAm!V40</f>
        <v>1.7645612926825874E-2</v>
      </c>
      <c r="CN31" s="10">
        <f>+LatAm!W40</f>
        <v>1.6951077072407311E-2</v>
      </c>
      <c r="CO31" s="10">
        <f>+LatAm!X40</f>
        <v>1.6308576587207895E-2</v>
      </c>
      <c r="CP31" s="10">
        <f>+LatAm!Y40</f>
        <v>1.5711845660025741E-2</v>
      </c>
      <c r="CQ31" s="10">
        <f>+LatAm!Z40</f>
        <v>1.5155542971790847E-2</v>
      </c>
      <c r="CR31" s="10">
        <f>+LatAm!AA40</f>
        <v>1.4635097849362903E-2</v>
      </c>
      <c r="CS31" s="10">
        <f>+LatAm!AB40</f>
        <v>1.4146584934987751E-2</v>
      </c>
      <c r="CT31" s="10">
        <f>+LatAm!AC40</f>
        <v>1.3686621528681163E-2</v>
      </c>
      <c r="CU31" s="10">
        <f>+LatAm!AD40</f>
        <v>1.3252283067670989E-2</v>
      </c>
      <c r="CV31" s="10">
        <f>+LatAm!AE40</f>
        <v>1.2841033199050288E-2</v>
      </c>
      <c r="CW31" s="10">
        <f>+LatAm!AF40</f>
        <v>1.2450665659795628E-2</v>
      </c>
      <c r="CX31" s="10">
        <f>+LatAm!AG40</f>
        <v>1.207925576116854E-2</v>
      </c>
      <c r="CY31" s="10">
        <f>+LatAm!AH40</f>
        <v>1.1725119725449967E-2</v>
      </c>
      <c r="CZ31" s="10">
        <f>+LatAm!AI40</f>
        <v>1.1386780473878312E-2</v>
      </c>
      <c r="DA31" s="10">
        <f>+LatAm!AJ40</f>
        <v>1.1062938739309811E-2</v>
      </c>
      <c r="DB31" s="10">
        <f>+LatAm!AK40</f>
        <v>1.0752448593259982E-2</v>
      </c>
      <c r="DC31" s="10">
        <f>+LatAm!AL40</f>
        <v>1.0454296647991381E-2</v>
      </c>
      <c r="DD31" s="10">
        <f>+LatAm!AM40</f>
        <v>1.0167584330313707E-2</v>
      </c>
      <c r="DE31" s="10">
        <f>+LatAm!AN40</f>
        <v>9.8915127324696265E-3</v>
      </c>
      <c r="DF31" s="10">
        <f>+LatAm!AO40</f>
        <v>9.625369632797736E-3</v>
      </c>
      <c r="DG31" s="10">
        <f>+LatAm!AP40</f>
        <v>9.3685183493365833E-3</v>
      </c>
      <c r="DH31" s="10">
        <f>+LatAm!AQ40</f>
        <v>9.1203881466747523E-3</v>
      </c>
      <c r="DI31" s="10">
        <f>+LatAm!AR40</f>
        <v>8.8804659628928251E-3</v>
      </c>
      <c r="DJ31" s="10">
        <f>+LatAm!AS40</f>
        <v>8.6482892615163329E-3</v>
      </c>
      <c r="DK31" s="10">
        <f>+LatAm!AT40</f>
        <v>8.4234398446774144E-3</v>
      </c>
      <c r="DL31" s="10">
        <f>+LatAm!AU40</f>
        <v>8.2055384894853083E-3</v>
      </c>
      <c r="DM31" s="10">
        <f>+LatAm!AV40</f>
        <v>7.9942402909752384E-3</v>
      </c>
      <c r="DN31" s="10">
        <f>+LatAm!AW40</f>
        <v>7.789230612771118E-3</v>
      </c>
      <c r="DO31" s="10">
        <f>+LatAm!AX40</f>
        <v>7.5902215614218138E-3</v>
      </c>
      <c r="DP31" s="10">
        <f>+LatAm!AY40</f>
        <v>7.39694891278411E-3</v>
      </c>
      <c r="DQ31" s="10">
        <f>+LatAm!AZ40</f>
        <v>7.2091694292550764E-3</v>
      </c>
      <c r="DR31" s="10">
        <f>+LatAm!BA40</f>
        <v>7.0266585154474728E-3</v>
      </c>
      <c r="DS31" s="10">
        <f>+LatAm!BB40</f>
        <v>6.8492081673340562E-3</v>
      </c>
      <c r="DT31" s="10">
        <f>+LatAm!BC40</f>
        <v>6.6766251761883879E-3</v>
      </c>
      <c r="DU31" s="10">
        <f>+LatAm!BD40</f>
        <v>6.5087295540073673E-3</v>
      </c>
      <c r="DV31" s="10">
        <f>+LatAm!BE40</f>
        <v>6.3453531516674024E-3</v>
      </c>
      <c r="DW31" s="10">
        <f>+LatAm!BF40</f>
        <v>6.1863384449679388E-3</v>
      </c>
      <c r="DX31" s="10">
        <f>+LatAm!BG40</f>
        <v>6.0315374670572896E-3</v>
      </c>
      <c r="DY31" s="10">
        <f>+LatAm!BH40</f>
        <v>5.8808108686028713E-3</v>
      </c>
      <c r="DZ31" s="10">
        <f>+LatAm!BI40</f>
        <v>5.7340270895330937E-3</v>
      </c>
    </row>
    <row r="32" spans="1:130" s="346" customFormat="1">
      <c r="A32" s="346" t="s">
        <v>879</v>
      </c>
      <c r="N32" s="339"/>
      <c r="O32" s="339"/>
      <c r="P32" s="339"/>
      <c r="Q32" s="339"/>
      <c r="R32" s="339"/>
      <c r="S32" s="339">
        <f>+S31/S30</f>
        <v>0.52296110165008469</v>
      </c>
      <c r="W32" s="339">
        <f>+W31/W30</f>
        <v>0.49537902048138382</v>
      </c>
      <c r="X32" s="339">
        <f>+X31/X30</f>
        <v>0.43340946211389508</v>
      </c>
      <c r="Y32" s="339">
        <f>+Y31/Y30</f>
        <v>0.38345455364313058</v>
      </c>
      <c r="Z32" s="339">
        <f>+Z31/Z30</f>
        <v>0.34459610918837941</v>
      </c>
      <c r="AA32" s="339">
        <f>+AA31/AA30</f>
        <v>0.31230855105893729</v>
      </c>
      <c r="AB32" s="339"/>
      <c r="AC32" s="339"/>
      <c r="AD32" s="339"/>
      <c r="BO32" s="1"/>
      <c r="BP32" s="12"/>
      <c r="BR32" s="1" t="s">
        <v>114</v>
      </c>
      <c r="BS32" s="10">
        <f>+OHI!B40</f>
        <v>0.14101281781866939</v>
      </c>
      <c r="BT32" s="10">
        <f>+OHI!C40</f>
        <v>0.11182495351274545</v>
      </c>
      <c r="BU32" s="10">
        <f>+OHI!D40</f>
        <v>9.4286728998316235E-2</v>
      </c>
      <c r="BV32" s="10">
        <f>+OHI!E40</f>
        <v>8.0665065730546173E-2</v>
      </c>
      <c r="BW32" s="10">
        <f>+OHI!F40</f>
        <v>6.9921572399459272E-2</v>
      </c>
      <c r="BX32" s="10">
        <f>+OHI!G40</f>
        <v>6.1327967913743647E-2</v>
      </c>
      <c r="BY32" s="10">
        <f>+OHI!H40</f>
        <v>5.4364511272764357E-2</v>
      </c>
      <c r="BZ32" s="10">
        <f>+OHI!I40</f>
        <v>4.8654271479281599E-2</v>
      </c>
      <c r="CA32" s="10">
        <f>+OHI!J40</f>
        <v>4.3919781939366548E-2</v>
      </c>
      <c r="CB32" s="10">
        <f>+OHI!K40</f>
        <v>3.9953949834766481E-2</v>
      </c>
      <c r="CC32" s="10">
        <f>+OHI!L40</f>
        <v>3.6600209735515046E-2</v>
      </c>
      <c r="CD32" s="10">
        <f>+OHI!M40</f>
        <v>3.3738774734958225E-2</v>
      </c>
      <c r="CE32" s="10">
        <f>+OHI!N40</f>
        <v>3.1276974040458719E-2</v>
      </c>
      <c r="CF32" s="10">
        <f>+OHI!O40</f>
        <v>2.914237042688524E-2</v>
      </c>
      <c r="CG32" s="10">
        <f>+OHI!P40</f>
        <v>2.7277795429731713E-2</v>
      </c>
      <c r="CH32" s="10">
        <f>+OHI!Q40</f>
        <v>2.5637725090111314E-2</v>
      </c>
      <c r="CI32" s="10">
        <f>+OHI!R40</f>
        <v>2.4185604493852576E-2</v>
      </c>
      <c r="CJ32" s="10">
        <f>+OHI!S40</f>
        <v>2.2891851745149031E-2</v>
      </c>
      <c r="CK32" s="10">
        <f>+OHI!T40</f>
        <v>2.1732353897733304E-2</v>
      </c>
      <c r="CL32" s="10">
        <f>+OHI!U40</f>
        <v>2.0687322843428189E-2</v>
      </c>
      <c r="CM32" s="10">
        <f>+OHI!V40</f>
        <v>1.9740417198216145E-2</v>
      </c>
      <c r="CN32" s="10">
        <f>+OHI!W40</f>
        <v>1.8878062608289795E-2</v>
      </c>
      <c r="CO32" s="10">
        <f>+OHI!X40</f>
        <v>1.8088921393989148E-2</v>
      </c>
      <c r="CP32" s="10">
        <f>+OHI!Y40</f>
        <v>1.7363475549228236E-2</v>
      </c>
      <c r="CQ32" s="10">
        <f>+OHI!Z40</f>
        <v>1.669369648274047E-2</v>
      </c>
      <c r="CR32" s="10">
        <f>+OHI!AA40</f>
        <v>1.6072781650098792E-2</v>
      </c>
      <c r="CS32" s="10">
        <f>+OHI!AB40</f>
        <v>1.5494943150081947E-2</v>
      </c>
      <c r="CT32" s="10">
        <f>+OHI!AC40</f>
        <v>1.4955236975310584E-2</v>
      </c>
      <c r="CU32" s="10">
        <f>+OHI!AD40</f>
        <v>1.4449424284040609E-2</v>
      </c>
      <c r="CV32" s="10">
        <f>+OHI!AE40</f>
        <v>1.3973858056785434E-2</v>
      </c>
      <c r="CW32" s="10">
        <f>+OHI!AF40</f>
        <v>1.3525390001784836E-2</v>
      </c>
      <c r="CX32" s="10">
        <f>+OHI!AG40</f>
        <v>1.3101293708581688E-2</v>
      </c>
      <c r="CY32" s="10">
        <f>+OHI!AH40</f>
        <v>1.2699200913735983E-2</v>
      </c>
      <c r="CZ32" s="10">
        <f>+OHI!AI40</f>
        <v>1.2317048405698828E-2</v>
      </c>
      <c r="DA32" s="10">
        <f>+OHI!AJ40</f>
        <v>1.1953033607329713E-2</v>
      </c>
      <c r="DB32" s="10">
        <f>+OHI!AK40</f>
        <v>1.1605577271468962E-2</v>
      </c>
      <c r="DC32" s="10">
        <f>+OHI!AL40</f>
        <v>1.1273292034805742E-2</v>
      </c>
      <c r="DD32" s="10">
        <f>+OHI!AM40</f>
        <v>1.0954955818478574E-2</v>
      </c>
      <c r="DE32" s="10">
        <f>+OHI!AN40</f>
        <v>1.0649489255776768E-2</v>
      </c>
      <c r="DF32" s="10">
        <f>+OHI!AO40</f>
        <v>1.0355936479582205E-2</v>
      </c>
      <c r="DG32" s="10">
        <f>+OHI!AP40</f>
        <v>1.0073448723615475E-2</v>
      </c>
      <c r="DH32" s="10">
        <f>+OHI!AQ40</f>
        <v>9.8012702888591648E-3</v>
      </c>
      <c r="DI32" s="10">
        <f>+OHI!AR40</f>
        <v>9.5387265048911297E-3</v>
      </c>
      <c r="DJ32" s="10">
        <f>+OHI!AS40</f>
        <v>9.2852133792589182E-3</v>
      </c>
      <c r="DK32" s="10">
        <f>+OHI!AT40</f>
        <v>9.0401886795546081E-3</v>
      </c>
      <c r="DL32" s="10">
        <f>+OHI!AU40</f>
        <v>8.8031642349159882E-3</v>
      </c>
      <c r="DM32" s="10">
        <f>+OHI!AV40</f>
        <v>8.5736992781706347E-3</v>
      </c>
      <c r="DN32" s="10">
        <f>+OHI!AW40</f>
        <v>8.3513946782366715E-3</v>
      </c>
      <c r="DO32" s="10">
        <f>+OHI!AX40</f>
        <v>8.1358879358688577E-3</v>
      </c>
      <c r="DP32" s="10">
        <f>+OHI!AY40</f>
        <v>7.9268488353199176E-3</v>
      </c>
      <c r="DQ32" s="10">
        <f>+OHI!AZ40</f>
        <v>7.7239756607148441E-3</v>
      </c>
      <c r="DR32" s="10">
        <f>+OHI!BA40</f>
        <v>7.5269918995021761E-3</v>
      </c>
      <c r="DS32" s="10">
        <f>+OHI!BB40</f>
        <v>7.3356433667265547E-3</v>
      </c>
      <c r="DT32" s="10">
        <f>+OHI!BC40</f>
        <v>7.1496956934448165E-3</v>
      </c>
      <c r="DU32" s="10">
        <f>+OHI!BD40</f>
        <v>6.9689321306940326E-3</v>
      </c>
      <c r="DV32" s="10">
        <f>+OHI!BE40</f>
        <v>6.7931516272668625E-3</v>
      </c>
      <c r="DW32" s="10">
        <f>+OHI!BF40</f>
        <v>6.6221671453634357E-3</v>
      </c>
      <c r="DX32" s="10">
        <f>+OHI!BG40</f>
        <v>6.4558041831386205E-3</v>
      </c>
      <c r="DY32" s="10">
        <f>+OHI!BH40</f>
        <v>6.2938994773878458E-3</v>
      </c>
      <c r="DZ32" s="10">
        <f>+OHI!BI40</f>
        <v>6.1362998632282549E-3</v>
      </c>
    </row>
    <row r="33" spans="1:131" s="1" customFormat="1">
      <c r="A33" t="s">
        <v>880</v>
      </c>
      <c r="N33" s="338"/>
      <c r="O33" s="338"/>
      <c r="P33" s="338"/>
      <c r="Q33" s="338"/>
      <c r="R33" s="338"/>
      <c r="S33" s="345"/>
      <c r="W33" s="9">
        <f>+LN(W32/S32)/5</f>
        <v>-1.0836783671023842E-2</v>
      </c>
      <c r="X33" s="9">
        <f>+LN(X32/W32)/5</f>
        <v>-2.6728049272238298E-2</v>
      </c>
      <c r="Y33" s="9">
        <f>+LN(Y32/X32)/5</f>
        <v>-2.4492362311490261E-2</v>
      </c>
      <c r="Z33" s="9">
        <f>+LN(Z32/Y32)/5</f>
        <v>-2.1369615274133377E-2</v>
      </c>
      <c r="AA33" s="9">
        <f>+LN(AA32/Z32)/5</f>
        <v>-1.967627767957808E-2</v>
      </c>
      <c r="AB33" s="338"/>
      <c r="AC33" s="338"/>
      <c r="AD33" s="338"/>
      <c r="BP33" s="12"/>
      <c r="BR33" s="1" t="s">
        <v>32</v>
      </c>
      <c r="BS33" s="10">
        <f>+OthAsia!B40</f>
        <v>0.13895604299311176</v>
      </c>
      <c r="BT33" s="10">
        <f>+OthAsia!C40</f>
        <v>0.15092143928481719</v>
      </c>
      <c r="BU33" s="10">
        <f>+OthAsia!D40</f>
        <v>0.12682884376516307</v>
      </c>
      <c r="BV33" s="10">
        <f>+OthAsia!E40</f>
        <v>0.10818142118400435</v>
      </c>
      <c r="BW33" s="10">
        <f>+OthAsia!F40</f>
        <v>9.3520782210481726E-2</v>
      </c>
      <c r="BX33" s="10">
        <f>+OthAsia!G40</f>
        <v>8.182806806371698E-2</v>
      </c>
      <c r="BY33" s="10">
        <f>+OthAsia!H40</f>
        <v>7.2378788910387945E-2</v>
      </c>
      <c r="BZ33" s="10">
        <f>+OthAsia!I40</f>
        <v>6.4649279405325152E-2</v>
      </c>
      <c r="CA33" s="10">
        <f>+OthAsia!J40</f>
        <v>5.825525279809781E-2</v>
      </c>
      <c r="CB33" s="10">
        <f>+OthAsia!K40</f>
        <v>5.2910713430024479E-2</v>
      </c>
      <c r="CC33" s="10">
        <f>+OthAsia!L40</f>
        <v>4.8400021532613594E-2</v>
      </c>
      <c r="CD33" s="10">
        <f>+OthAsia!M40</f>
        <v>4.4558602582114248E-2</v>
      </c>
      <c r="CE33" s="10">
        <f>+OthAsia!N40</f>
        <v>4.1259430849219562E-2</v>
      </c>
      <c r="CF33" s="10">
        <f>+OthAsia!O40</f>
        <v>3.8403428673470449E-2</v>
      </c>
      <c r="CG33" s="10">
        <f>+OthAsia!P40</f>
        <v>3.591255915826902E-2</v>
      </c>
      <c r="CH33" s="10">
        <f>+OthAsia!Q40</f>
        <v>3.3724796448376108E-2</v>
      </c>
      <c r="CI33" s="10">
        <f>+OthAsia!R40</f>
        <v>3.1790421439326616E-2</v>
      </c>
      <c r="CJ33" s="10">
        <f>+OthAsia!S40</f>
        <v>3.0069264305636768E-2</v>
      </c>
      <c r="CK33" s="10">
        <f>+OthAsia!T40</f>
        <v>2.8528631002684556E-2</v>
      </c>
      <c r="CL33" s="10">
        <f>+OthAsia!U40</f>
        <v>2.7141729123759128E-2</v>
      </c>
      <c r="CM33" s="10">
        <f>+OthAsia!V40</f>
        <v>2.5886461998564186E-2</v>
      </c>
      <c r="CN33" s="10">
        <f>+OthAsia!W40</f>
        <v>2.47444969385078E-2</v>
      </c>
      <c r="CO33" s="10">
        <f>+OthAsia!X40</f>
        <v>2.3700539427775509E-2</v>
      </c>
      <c r="CP33" s="10">
        <f>+OthAsia!Y40</f>
        <v>2.2741763359398464E-2</v>
      </c>
      <c r="CQ33" s="10">
        <f>+OthAsia!Z40</f>
        <v>2.1857360476875514E-2</v>
      </c>
      <c r="CR33" s="10">
        <f>+OthAsia!AA40</f>
        <v>2.1038181591668481E-2</v>
      </c>
      <c r="CS33" s="10">
        <f>+OthAsia!AB40</f>
        <v>2.027644898650334E-2</v>
      </c>
      <c r="CT33" s="10">
        <f>+OthAsia!AC40</f>
        <v>1.9565524428172124E-2</v>
      </c>
      <c r="CU33" s="10">
        <f>+OthAsia!AD40</f>
        <v>1.8899720918667692E-2</v>
      </c>
      <c r="CV33" s="10">
        <f>+OthAsia!AE40</f>
        <v>1.8274149072754192E-2</v>
      </c>
      <c r="CW33" s="10">
        <f>+OthAsia!AF40</f>
        <v>1.7684591080151899E-2</v>
      </c>
      <c r="CX33" s="10">
        <f>+OthAsia!AG40</f>
        <v>1.7127396774538946E-2</v>
      </c>
      <c r="CY33" s="10">
        <f>+OthAsia!AH40</f>
        <v>1.6599397521277696E-2</v>
      </c>
      <c r="CZ33" s="10">
        <f>+OthAsia!AI40</f>
        <v>1.6097834546646428E-2</v>
      </c>
      <c r="DA33" s="10">
        <f>+OthAsia!AJ40</f>
        <v>1.5620299033122129E-2</v>
      </c>
      <c r="DB33" s="10">
        <f>+OthAsia!AK40</f>
        <v>1.516468184918981E-2</v>
      </c>
      <c r="DC33" s="10">
        <f>+OthAsia!AL40</f>
        <v>1.4729131206207483E-2</v>
      </c>
      <c r="DD33" s="10">
        <f>+OthAsia!AM40</f>
        <v>1.4312016867318743E-2</v>
      </c>
      <c r="DE33" s="10">
        <f>+OthAsia!AN40</f>
        <v>1.391189979548455E-2</v>
      </c>
      <c r="DF33" s="10">
        <f>+OthAsia!AO40</f>
        <v>1.3527506335398213E-2</v>
      </c>
      <c r="DG33" s="10">
        <f>+OthAsia!AP40</f>
        <v>1.3157706189487306E-2</v>
      </c>
      <c r="DH33" s="10">
        <f>+OthAsia!AQ40</f>
        <v>1.2801493580648811E-2</v>
      </c>
      <c r="DI33" s="10">
        <f>+OthAsia!AR40</f>
        <v>1.2457971100906979E-2</v>
      </c>
      <c r="DJ33" s="10">
        <f>+OthAsia!AS40</f>
        <v>1.2126335831297838E-2</v>
      </c>
      <c r="DK33" s="10">
        <f>+OthAsia!AT40</f>
        <v>1.1805867388207587E-2</v>
      </c>
      <c r="DL33" s="10">
        <f>+OthAsia!AU40</f>
        <v>1.1495917608422553E-2</v>
      </c>
      <c r="DM33" s="10">
        <f>+OthAsia!AV40</f>
        <v>1.1195901631865408E-2</v>
      </c>
      <c r="DN33" s="10">
        <f>+OthAsia!AW40</f>
        <v>1.0905290179421866E-2</v>
      </c>
      <c r="DO33" s="10">
        <f>+OthAsia!AX40</f>
        <v>1.0623602855003212E-2</v>
      </c>
      <c r="DP33" s="10">
        <f>+OthAsia!AY40</f>
        <v>1.0350402327309691E-2</v>
      </c>
      <c r="DQ33" s="10">
        <f>+OthAsia!AZ40</f>
        <v>1.0085289268666541E-2</v>
      </c>
      <c r="DR33" s="10">
        <f>+OthAsia!BA40</f>
        <v>9.8278979466044844E-3</v>
      </c>
      <c r="DS33" s="10">
        <f>+OthAsia!BB40</f>
        <v>9.577892379196656E-3</v>
      </c>
      <c r="DT33" s="10">
        <f>+OthAsia!BC40</f>
        <v>9.3349629780657192E-3</v>
      </c>
      <c r="DU33" s="10">
        <f>+OthAsia!BD40</f>
        <v>9.0988236138600503E-3</v>
      </c>
      <c r="DV33" s="10">
        <f>+OthAsia!BE40</f>
        <v>8.8692090482092052E-3</v>
      </c>
      <c r="DW33" s="10">
        <f>+OthAsia!BF40</f>
        <v>8.6458726839857211E-3</v>
      </c>
      <c r="DX33" s="10">
        <f>+OthAsia!BG40</f>
        <v>8.4285845923515873E-3</v>
      </c>
      <c r="DY33" s="10">
        <f>+OthAsia!BH40</f>
        <v>8.2171297807413311E-3</v>
      </c>
      <c r="DZ33" s="10">
        <f>+OthAsia!BI40</f>
        <v>8.0113066707847708E-3</v>
      </c>
    </row>
    <row r="34" spans="1:131" s="1" customFormat="1" ht="18.45">
      <c r="A34" s="344" t="s">
        <v>881</v>
      </c>
      <c r="N34" s="338"/>
      <c r="O34" s="338"/>
      <c r="P34" s="338"/>
      <c r="Q34" s="338"/>
      <c r="R34" s="338"/>
      <c r="S34" s="345"/>
      <c r="W34" s="345"/>
      <c r="X34" s="345"/>
      <c r="Y34" s="345"/>
      <c r="Z34" s="345"/>
      <c r="AA34" s="345"/>
      <c r="AB34" s="338"/>
      <c r="AC34" s="338"/>
      <c r="AD34" s="338"/>
      <c r="BO34" s="1" t="s">
        <v>1201</v>
      </c>
      <c r="BR34" s="1" t="s">
        <v>1255</v>
      </c>
    </row>
    <row r="35" spans="1:131" s="1" customFormat="1">
      <c r="A35" t="s">
        <v>873</v>
      </c>
      <c r="N35" s="338"/>
      <c r="O35" s="338"/>
      <c r="P35" s="338"/>
      <c r="Q35" s="338"/>
      <c r="R35" s="338"/>
      <c r="S35" s="345"/>
      <c r="W35" s="345"/>
      <c r="X35" s="345"/>
      <c r="Y35" s="345"/>
      <c r="Z35" s="345"/>
      <c r="AA35" s="345"/>
      <c r="AB35" s="338"/>
      <c r="AC35" s="338"/>
      <c r="AD35" s="338"/>
      <c r="AE35" s="338"/>
      <c r="BO35" s="1" t="s">
        <v>1202</v>
      </c>
      <c r="BP35" s="12"/>
      <c r="BR35" s="1" t="s">
        <v>104</v>
      </c>
      <c r="BS35" s="12">
        <v>12.397900201983997</v>
      </c>
      <c r="BT35" s="12">
        <v>15.974086514114656</v>
      </c>
      <c r="BU35" s="12">
        <v>20.701478547748998</v>
      </c>
      <c r="BV35" s="12">
        <v>25.596423072740816</v>
      </c>
      <c r="BW35" s="12">
        <v>30.653383125542447</v>
      </c>
      <c r="BX35" s="12">
        <v>35.659168690602165</v>
      </c>
      <c r="BY35" s="12">
        <v>40.64327536653937</v>
      </c>
      <c r="BZ35" s="12">
        <v>45.904522099108604</v>
      </c>
      <c r="CA35" s="12">
        <v>51.463716660363154</v>
      </c>
      <c r="CB35" s="12">
        <v>57.34252031985686</v>
      </c>
      <c r="CC35" s="12">
        <v>63.379846047761717</v>
      </c>
      <c r="CD35" s="12">
        <v>69.456898831032561</v>
      </c>
      <c r="CE35" s="12">
        <v>75.63867509539547</v>
      </c>
      <c r="CF35" s="12">
        <v>82.679744404670004</v>
      </c>
      <c r="CG35" s="12">
        <v>89.531683159351147</v>
      </c>
      <c r="CH35" s="12">
        <v>96.346625884453999</v>
      </c>
      <c r="CI35" s="12">
        <v>103.21126644099466</v>
      </c>
      <c r="CJ35" s="12">
        <v>110.17595479236354</v>
      </c>
      <c r="CK35" s="12">
        <v>117.27100952875037</v>
      </c>
      <c r="CL35" s="12">
        <v>124.5159020803155</v>
      </c>
      <c r="CM35" s="12">
        <v>131.81059610245623</v>
      </c>
      <c r="CN35" s="12">
        <v>139.12260758788119</v>
      </c>
      <c r="CO35" s="12">
        <v>146.5509819854299</v>
      </c>
      <c r="CP35" s="12">
        <v>154.11719413081462</v>
      </c>
      <c r="CQ35" s="12">
        <v>161.83705982912542</v>
      </c>
      <c r="CR35" s="12">
        <v>169.72382745409558</v>
      </c>
      <c r="CS35" s="12">
        <v>177.79189732319233</v>
      </c>
      <c r="CT35" s="12">
        <v>186.06589617829579</v>
      </c>
      <c r="CU35" s="12">
        <v>194.64583598645149</v>
      </c>
      <c r="CV35" s="12">
        <v>203.53661033968993</v>
      </c>
      <c r="CW35" s="12">
        <v>212.38102307486287</v>
      </c>
      <c r="CX35" s="12">
        <v>221.05634034323455</v>
      </c>
      <c r="CY35" s="12">
        <v>229.84955220000737</v>
      </c>
      <c r="CZ35" s="12">
        <v>238.80273075392284</v>
      </c>
      <c r="DA35" s="12">
        <v>247.94102298247913</v>
      </c>
      <c r="DB35" s="12">
        <v>257.2814609121761</v>
      </c>
      <c r="DC35" s="12">
        <v>266.83732673936754</v>
      </c>
      <c r="DD35" s="12">
        <v>276.62035361415889</v>
      </c>
      <c r="DE35" s="12">
        <v>286.641788872566</v>
      </c>
      <c r="DF35" s="12">
        <v>296.91287408808904</v>
      </c>
      <c r="DG35" s="12">
        <v>307.44503684403583</v>
      </c>
      <c r="DH35" s="12">
        <v>318.24994787577293</v>
      </c>
      <c r="DI35" s="12">
        <v>329.3395213733283</v>
      </c>
      <c r="DJ35" s="12">
        <v>340.72589619411588</v>
      </c>
      <c r="DK35" s="12">
        <v>352.42141507908997</v>
      </c>
      <c r="DL35" s="12">
        <v>364.43860864616789</v>
      </c>
      <c r="DM35" s="12">
        <v>376.79018602539747</v>
      </c>
      <c r="DN35" s="12">
        <v>389.48903185232336</v>
      </c>
      <c r="DO35" s="12">
        <v>402.54820854746566</v>
      </c>
      <c r="DP35" s="12">
        <v>415.98096265378143</v>
      </c>
      <c r="DQ35" s="12">
        <v>429.80073411363816</v>
      </c>
      <c r="DR35" s="12">
        <v>444.02116756456689</v>
      </c>
      <c r="DS35" s="12">
        <v>458.65612493831856</v>
      </c>
      <c r="DT35" s="12">
        <v>473.71969882833673</v>
      </c>
      <c r="DU35" s="12">
        <v>489.22622623746838</v>
      </c>
      <c r="DV35" s="12">
        <v>505.19030243146784</v>
      </c>
      <c r="DW35" s="12">
        <v>521.62679470927287</v>
      </c>
      <c r="DX35" s="12">
        <v>538.55085596368508</v>
      </c>
      <c r="DY35" s="12">
        <v>555.97793795107475</v>
      </c>
      <c r="DZ35" s="142">
        <v>573.92380422036115</v>
      </c>
      <c r="EA35" s="10"/>
    </row>
    <row r="36" spans="1:131" s="1" customFormat="1">
      <c r="A36" t="s">
        <v>874</v>
      </c>
      <c r="N36" s="338"/>
      <c r="O36" s="338"/>
      <c r="P36" s="338"/>
      <c r="Q36" s="338"/>
      <c r="R36" s="338"/>
      <c r="S36" s="345"/>
      <c r="W36" s="345"/>
      <c r="X36" s="345"/>
      <c r="Y36" s="345"/>
      <c r="Z36" s="345"/>
      <c r="AA36" s="345"/>
      <c r="AB36" s="338"/>
      <c r="AC36" s="338"/>
      <c r="AD36" s="338"/>
      <c r="AE36" s="338"/>
      <c r="BO36" s="1" t="s">
        <v>1257</v>
      </c>
      <c r="BP36" s="12"/>
      <c r="BR36" s="1" t="s">
        <v>105</v>
      </c>
      <c r="BS36" s="12">
        <v>13.031057477827348</v>
      </c>
      <c r="BT36" s="12">
        <v>16.381606945069297</v>
      </c>
      <c r="BU36" s="12">
        <v>20.819666315145746</v>
      </c>
      <c r="BV36" s="12">
        <v>25.28273686585494</v>
      </c>
      <c r="BW36" s="12">
        <v>29.786659247760294</v>
      </c>
      <c r="BX36" s="12">
        <v>34.098509834537033</v>
      </c>
      <c r="BY36" s="12">
        <v>38.258664318144845</v>
      </c>
      <c r="BZ36" s="12">
        <v>42.441989415881416</v>
      </c>
      <c r="CA36" s="12">
        <v>46.638341204745835</v>
      </c>
      <c r="CB36" s="12">
        <v>50.833531800627711</v>
      </c>
      <c r="CC36" s="12">
        <v>55.815986603104555</v>
      </c>
      <c r="CD36" s="12">
        <v>61.737120909187318</v>
      </c>
      <c r="CE36" s="12">
        <v>67.806542590300126</v>
      </c>
      <c r="CF36" s="12">
        <v>74.448137187828422</v>
      </c>
      <c r="CG36" s="12">
        <v>81.002019984772758</v>
      </c>
      <c r="CH36" s="12">
        <v>87.555632171961307</v>
      </c>
      <c r="CI36" s="12">
        <v>94.15701613103839</v>
      </c>
      <c r="CJ36" s="12">
        <v>100.83195676624956</v>
      </c>
      <c r="CK36" s="12">
        <v>107.59432470520089</v>
      </c>
      <c r="CL36" s="12">
        <v>114.4519285738407</v>
      </c>
      <c r="CM36" s="12">
        <v>121.48972848135229</v>
      </c>
      <c r="CN36" s="12">
        <v>128.74287421750833</v>
      </c>
      <c r="CO36" s="12">
        <v>136.15264825141742</v>
      </c>
      <c r="CP36" s="12">
        <v>143.71455982920455</v>
      </c>
      <c r="CQ36" s="12">
        <v>151.42927276186589</v>
      </c>
      <c r="CR36" s="12">
        <v>159.30107073079913</v>
      </c>
      <c r="CS36" s="12">
        <v>167.33941477371826</v>
      </c>
      <c r="CT36" s="12">
        <v>175.5654557944425</v>
      </c>
      <c r="CU36" s="12">
        <v>184.09376483920633</v>
      </c>
      <c r="CV36" s="12">
        <v>192.92972121071654</v>
      </c>
      <c r="CW36" s="12">
        <v>201.62796630067513</v>
      </c>
      <c r="CX36" s="12">
        <v>210.03391025443699</v>
      </c>
      <c r="CY36" s="12">
        <v>218.50664619769819</v>
      </c>
      <c r="CZ36" s="12">
        <v>227.09957281549745</v>
      </c>
      <c r="DA36" s="12">
        <v>235.84240624329087</v>
      </c>
      <c r="DB36" s="12">
        <v>244.75416601392581</v>
      </c>
      <c r="DC36" s="12">
        <v>253.84880651831983</v>
      </c>
      <c r="DD36" s="12">
        <v>263.13807384308069</v>
      </c>
      <c r="DE36" s="12">
        <v>272.63290741656908</v>
      </c>
      <c r="DF36" s="12">
        <v>282.34408977005609</v>
      </c>
      <c r="DG36" s="12">
        <v>292.28251964435191</v>
      </c>
      <c r="DH36" s="12">
        <v>302.45930506720401</v>
      </c>
      <c r="DI36" s="12">
        <v>312.88577692046613</v>
      </c>
      <c r="DJ36" s="12">
        <v>323.57347259568826</v>
      </c>
      <c r="DK36" s="12">
        <v>334.53411289322486</v>
      </c>
      <c r="DL36" s="12">
        <v>345.77958195781423</v>
      </c>
      <c r="DM36" s="12">
        <v>357.32191355658392</v>
      </c>
      <c r="DN36" s="12">
        <v>369.17328405376168</v>
      </c>
      <c r="DO36" s="12">
        <v>381.34601124852338</v>
      </c>
      <c r="DP36" s="12">
        <v>393.85255789543032</v>
      </c>
      <c r="DQ36" s="12">
        <v>406.70553875134425</v>
      </c>
      <c r="DR36" s="12">
        <v>419.91773015762317</v>
      </c>
      <c r="DS36" s="12">
        <v>433.50208136397458</v>
      </c>
      <c r="DT36" s="12">
        <v>447.47172698464578</v>
      </c>
      <c r="DU36" s="12">
        <v>461.84000013264017</v>
      </c>
      <c r="DV36" s="12">
        <v>476.62044590100095</v>
      </c>
      <c r="DW36" s="12">
        <v>491.82683495509281</v>
      </c>
      <c r="DX36" s="12">
        <v>507.47317707110631</v>
      </c>
      <c r="DY36" s="12">
        <v>523.57373450866157</v>
      </c>
      <c r="DZ36" s="142">
        <v>540.14303514365145</v>
      </c>
      <c r="EA36" s="10"/>
    </row>
    <row r="37" spans="1:131" s="1" customFormat="1">
      <c r="A37" t="s">
        <v>875</v>
      </c>
      <c r="N37" s="338"/>
      <c r="O37" s="338"/>
      <c r="P37" s="338"/>
      <c r="Q37" s="338"/>
      <c r="R37" s="338"/>
      <c r="S37" s="345"/>
      <c r="W37" s="345"/>
      <c r="X37" s="345"/>
      <c r="Y37" s="345"/>
      <c r="Z37" s="345"/>
      <c r="AA37" s="345"/>
      <c r="AB37" s="338"/>
      <c r="AC37" s="338"/>
      <c r="AD37" s="338"/>
      <c r="AE37" s="338"/>
      <c r="BO37" s="1" t="s">
        <v>1258</v>
      </c>
      <c r="BP37" s="12"/>
      <c r="BR37" s="1" t="s">
        <v>51</v>
      </c>
      <c r="BS37" s="12">
        <v>3.8702837853585206</v>
      </c>
      <c r="BT37" s="12">
        <v>4.4258581593576114</v>
      </c>
      <c r="BU37" s="12">
        <v>5.2205719516092044</v>
      </c>
      <c r="BV37" s="12">
        <v>5.8569221044199686</v>
      </c>
      <c r="BW37" s="12">
        <v>6.2402132760674807</v>
      </c>
      <c r="BX37" s="12">
        <v>6.7868489022392229</v>
      </c>
      <c r="BY37" s="12">
        <v>7.4441839911155538</v>
      </c>
      <c r="BZ37" s="12">
        <v>8.0789665130536275</v>
      </c>
      <c r="CA37" s="12">
        <v>8.6911915411479441</v>
      </c>
      <c r="CB37" s="12">
        <v>9.2810140212359133</v>
      </c>
      <c r="CC37" s="12">
        <v>10.075102191971354</v>
      </c>
      <c r="CD37" s="12">
        <v>11.112357734292923</v>
      </c>
      <c r="CE37" s="12">
        <v>12.171239213185675</v>
      </c>
      <c r="CF37" s="12">
        <v>13.367853469056502</v>
      </c>
      <c r="CG37" s="12">
        <v>14.53757144262798</v>
      </c>
      <c r="CH37" s="12">
        <v>15.702414141579931</v>
      </c>
      <c r="CI37" s="12">
        <v>16.874744983695777</v>
      </c>
      <c r="CJ37" s="12">
        <v>18.061572381139467</v>
      </c>
      <c r="CK37" s="12">
        <v>19.266986219584915</v>
      </c>
      <c r="CL37" s="12">
        <v>20.49353472220961</v>
      </c>
      <c r="CM37" s="12">
        <v>21.751473802636188</v>
      </c>
      <c r="CN37" s="12">
        <v>23.045550668475968</v>
      </c>
      <c r="CO37" s="12">
        <v>24.370480441713969</v>
      </c>
      <c r="CP37" s="12">
        <v>25.726707551173188</v>
      </c>
      <c r="CQ37" s="12">
        <v>27.115243035477111</v>
      </c>
      <c r="CR37" s="12">
        <v>28.537558755893905</v>
      </c>
      <c r="CS37" s="12">
        <v>29.9959300991713</v>
      </c>
      <c r="CT37" s="12">
        <v>31.494184244525187</v>
      </c>
      <c r="CU37" s="12">
        <v>33.053223153724446</v>
      </c>
      <c r="CV37" s="12">
        <v>34.673603410846958</v>
      </c>
      <c r="CW37" s="12">
        <v>36.276447633505988</v>
      </c>
      <c r="CX37" s="12">
        <v>37.834042453504274</v>
      </c>
      <c r="CY37" s="12">
        <v>39.409320585516753</v>
      </c>
      <c r="CZ37" s="12">
        <v>41.011419359164776</v>
      </c>
      <c r="DA37" s="12">
        <v>42.645749558035838</v>
      </c>
      <c r="DB37" s="12">
        <v>44.315898010447896</v>
      </c>
      <c r="DC37" s="12">
        <v>46.024595706474443</v>
      </c>
      <c r="DD37" s="12">
        <v>47.774211776873123</v>
      </c>
      <c r="DE37" s="12">
        <v>49.566996249089371</v>
      </c>
      <c r="DF37" s="12">
        <v>51.405192633561903</v>
      </c>
      <c r="DG37" s="12">
        <v>53.291085199297477</v>
      </c>
      <c r="DH37" s="12">
        <v>55.227015058806209</v>
      </c>
      <c r="DI37" s="12">
        <v>57.21538256803445</v>
      </c>
      <c r="DJ37" s="12">
        <v>59.258644702642222</v>
      </c>
      <c r="DK37" s="12">
        <v>61.35931145691098</v>
      </c>
      <c r="DL37" s="12">
        <v>63.51994296870307</v>
      </c>
      <c r="DM37" s="12">
        <v>65.74314793204654</v>
      </c>
      <c r="DN37" s="12">
        <v>68.031583338411551</v>
      </c>
      <c r="DO37" s="12">
        <v>70.387955379160502</v>
      </c>
      <c r="DP37" s="12">
        <v>72.815021282670727</v>
      </c>
      <c r="DQ37" s="12">
        <v>75.315591867043395</v>
      </c>
      <c r="DR37" s="12">
        <v>77.892534621859326</v>
      </c>
      <c r="DS37" s="12">
        <v>80.548777170682428</v>
      </c>
      <c r="DT37" s="12">
        <v>83.287311001580633</v>
      </c>
      <c r="DU37" s="12">
        <v>86.111195382887658</v>
      </c>
      <c r="DV37" s="12">
        <v>89.023561405323093</v>
      </c>
      <c r="DW37" s="12">
        <v>92.027616110011394</v>
      </c>
      <c r="DX37" s="12">
        <v>95.126646675823821</v>
      </c>
      <c r="DY37" s="12">
        <v>98.324024649735151</v>
      </c>
      <c r="DZ37" s="142">
        <v>101.62321021137637</v>
      </c>
      <c r="EA37" s="10"/>
    </row>
    <row r="38" spans="1:131" s="1" customFormat="1">
      <c r="A38" t="s">
        <v>876</v>
      </c>
      <c r="N38" s="338"/>
      <c r="O38" s="338"/>
      <c r="P38" s="338"/>
      <c r="Q38" s="338"/>
      <c r="R38" s="338"/>
      <c r="S38" s="347">
        <v>296.73387000000002</v>
      </c>
      <c r="T38" s="347"/>
      <c r="U38" s="347"/>
      <c r="V38" s="347"/>
      <c r="W38" s="347">
        <f>+(S38*X38)^0.5</f>
        <v>310.90124864131093</v>
      </c>
      <c r="X38" s="347">
        <v>325.74504018272751</v>
      </c>
      <c r="Y38" s="347">
        <f>+(X38*Z38)^0.5</f>
        <v>338.43885710593366</v>
      </c>
      <c r="Z38" s="347">
        <v>351.62733386491038</v>
      </c>
      <c r="AA38" s="347">
        <f>+(Z38*AB38)^0.5</f>
        <v>361.90080172080002</v>
      </c>
      <c r="AB38" s="347">
        <v>372.47442867019902</v>
      </c>
      <c r="AC38" s="348">
        <f t="shared" ref="AA38:AC40" si="52">+(AB38*AD38)^0.5</f>
        <v>380.60319303560885</v>
      </c>
      <c r="AD38" s="347">
        <v>388.90935698880855</v>
      </c>
      <c r="AE38" s="348">
        <f>+(AD38*AF38)^0.5</f>
        <v>393.72785636110683</v>
      </c>
      <c r="AF38" s="347">
        <v>398.60605585576934</v>
      </c>
      <c r="BP38" s="12"/>
      <c r="BR38" s="1" t="s">
        <v>52</v>
      </c>
      <c r="BS38" s="12">
        <v>1.6979566948188103</v>
      </c>
      <c r="BT38" s="12">
        <v>2.2470512928624085</v>
      </c>
      <c r="BU38" s="12">
        <v>2.7571581543746371</v>
      </c>
      <c r="BV38" s="12">
        <v>3.2284397261921645</v>
      </c>
      <c r="BW38" s="12">
        <v>3.7026716723272202</v>
      </c>
      <c r="BX38" s="12">
        <v>4.1872605393665623</v>
      </c>
      <c r="BY38" s="12">
        <v>4.675297267999623</v>
      </c>
      <c r="BZ38" s="12">
        <v>5.1512782421156205</v>
      </c>
      <c r="CA38" s="12">
        <v>5.6128117315622479</v>
      </c>
      <c r="CB38" s="12">
        <v>6.0580680595499778</v>
      </c>
      <c r="CC38" s="12">
        <v>6.6753423120576016</v>
      </c>
      <c r="CD38" s="12">
        <v>7.5073273726397867</v>
      </c>
      <c r="CE38" s="12">
        <v>8.3747690239463495</v>
      </c>
      <c r="CF38" s="12">
        <v>9.3411908923832723</v>
      </c>
      <c r="CG38" s="12">
        <v>10.314713147642783</v>
      </c>
      <c r="CH38" s="12">
        <v>11.305597678256493</v>
      </c>
      <c r="CI38" s="12">
        <v>12.31942191050549</v>
      </c>
      <c r="CJ38" s="12">
        <v>13.359198344505371</v>
      </c>
      <c r="CK38" s="12">
        <v>14.42659327095436</v>
      </c>
      <c r="CL38" s="12">
        <v>15.522626923863493</v>
      </c>
      <c r="CM38" s="12">
        <v>16.629587118409848</v>
      </c>
      <c r="CN38" s="12">
        <v>17.740445220094532</v>
      </c>
      <c r="CO38" s="12">
        <v>18.870105848126219</v>
      </c>
      <c r="CP38" s="12">
        <v>20.021387504338399</v>
      </c>
      <c r="CQ38" s="12">
        <v>21.196378457358634</v>
      </c>
      <c r="CR38" s="12">
        <v>22.396865396794784</v>
      </c>
      <c r="CS38" s="12">
        <v>23.624751804561161</v>
      </c>
      <c r="CT38" s="12">
        <v>24.881990559576348</v>
      </c>
      <c r="CU38" s="12">
        <v>26.182256355166647</v>
      </c>
      <c r="CV38" s="12">
        <v>27.525802796496432</v>
      </c>
      <c r="CW38" s="12">
        <v>28.857117258738267</v>
      </c>
      <c r="CX38" s="12">
        <v>30.156827933693798</v>
      </c>
      <c r="CY38" s="12">
        <v>31.47001941559909</v>
      </c>
      <c r="CZ38" s="12">
        <v>32.803739579217414</v>
      </c>
      <c r="DA38" s="12">
        <v>34.162376747380954</v>
      </c>
      <c r="DB38" s="12">
        <v>35.548967720023754</v>
      </c>
      <c r="DC38" s="12">
        <v>36.965889785784064</v>
      </c>
      <c r="DD38" s="12">
        <v>38.415222419157146</v>
      </c>
      <c r="DE38" s="12">
        <v>39.898931176247707</v>
      </c>
      <c r="DF38" s="12">
        <v>41.418957557658061</v>
      </c>
      <c r="DG38" s="12">
        <v>42.977260347794292</v>
      </c>
      <c r="DH38" s="12">
        <v>44.575832801530296</v>
      </c>
      <c r="DI38" s="12">
        <v>46.216708481829592</v>
      </c>
      <c r="DJ38" s="12">
        <v>47.901962297801809</v>
      </c>
      <c r="DK38" s="12">
        <v>49.633709962765792</v>
      </c>
      <c r="DL38" s="12">
        <v>51.414107354797714</v>
      </c>
      <c r="DM38" s="12">
        <v>53.245350381835287</v>
      </c>
      <c r="DN38" s="12">
        <v>55.1296755264026</v>
      </c>
      <c r="DO38" s="12">
        <v>57.069361052841437</v>
      </c>
      <c r="DP38" s="12">
        <v>59.06672878567398</v>
      </c>
      <c r="DQ38" s="12">
        <v>61.124146349890609</v>
      </c>
      <c r="DR38" s="12">
        <v>63.244029770952856</v>
      </c>
      <c r="DS38" s="12">
        <v>65.428846348410076</v>
      </c>
      <c r="DT38" s="12">
        <v>67.681117734840257</v>
      </c>
      <c r="DU38" s="12">
        <v>70.003423168160523</v>
      </c>
      <c r="DV38" s="12">
        <v>72.398402819116015</v>
      </c>
      <c r="DW38" s="12">
        <v>74.868761226814527</v>
      </c>
      <c r="DX38" s="12">
        <v>77.41727080380268</v>
      </c>
      <c r="DY38" s="12">
        <v>80.046775398775409</v>
      </c>
      <c r="DZ38" s="142">
        <v>82.760193909976579</v>
      </c>
      <c r="EA38" s="10"/>
    </row>
    <row r="39" spans="1:131" s="1" customFormat="1">
      <c r="A39" t="s">
        <v>877</v>
      </c>
      <c r="N39" s="338"/>
      <c r="O39" s="338"/>
      <c r="P39" s="338"/>
      <c r="Q39" s="338"/>
      <c r="R39" s="338"/>
      <c r="S39" s="349">
        <v>11294.875</v>
      </c>
      <c r="T39" s="348"/>
      <c r="U39" s="348"/>
      <c r="V39" s="348"/>
      <c r="W39" s="348">
        <f>+(S39*X39)^0.5</f>
        <v>13206.953189349768</v>
      </c>
      <c r="X39" s="349">
        <v>15442.721813714272</v>
      </c>
      <c r="Y39" s="348">
        <f>+(X39*Z39)^0.5</f>
        <v>17297.906113014167</v>
      </c>
      <c r="Z39" s="349">
        <v>19375.959724206499</v>
      </c>
      <c r="AA39" s="348">
        <f t="shared" si="52"/>
        <v>21395.399090869207</v>
      </c>
      <c r="AB39" s="349">
        <v>23625.312437333399</v>
      </c>
      <c r="AC39" s="348">
        <f t="shared" si="52"/>
        <v>25722.237143964987</v>
      </c>
      <c r="AD39" s="349">
        <v>28005.279737373534</v>
      </c>
      <c r="AE39" s="348">
        <f>+(AD39*AF39)^0.5</f>
        <v>30102.148055414196</v>
      </c>
      <c r="AF39" s="349">
        <v>32356.017366997334</v>
      </c>
      <c r="BP39" s="12"/>
      <c r="BR39" s="1" t="s">
        <v>53</v>
      </c>
      <c r="BS39" s="12">
        <v>0.8073350542869363</v>
      </c>
      <c r="BT39" s="12">
        <v>1.0932665080172324</v>
      </c>
      <c r="BU39" s="12">
        <v>1.5360999794351915</v>
      </c>
      <c r="BV39" s="12">
        <v>2.0297696970946206</v>
      </c>
      <c r="BW39" s="12">
        <v>2.5770365008996201</v>
      </c>
      <c r="BX39" s="12">
        <v>3.1630435201293845</v>
      </c>
      <c r="BY39" s="12">
        <v>3.7925389376837093</v>
      </c>
      <c r="BZ39" s="12">
        <v>4.4626872480478221</v>
      </c>
      <c r="CA39" s="12">
        <v>5.1673753814431933</v>
      </c>
      <c r="CB39" s="12">
        <v>5.9004755990397291</v>
      </c>
      <c r="CC39" s="12">
        <v>6.7672777625613323</v>
      </c>
      <c r="CD39" s="12">
        <v>7.7993288603748541</v>
      </c>
      <c r="CE39" s="12">
        <v>8.8895721828914827</v>
      </c>
      <c r="CF39" s="12">
        <v>10.079136820292241</v>
      </c>
      <c r="CG39" s="12">
        <v>11.298702942671342</v>
      </c>
      <c r="CH39" s="12">
        <v>12.550265515521108</v>
      </c>
      <c r="CI39" s="12">
        <v>13.833159225094832</v>
      </c>
      <c r="CJ39" s="12">
        <v>15.145407864534826</v>
      </c>
      <c r="CK39" s="12">
        <v>16.484533435668407</v>
      </c>
      <c r="CL39" s="12">
        <v>17.84803202458891</v>
      </c>
      <c r="CM39" s="12">
        <v>19.269637945685389</v>
      </c>
      <c r="CN39" s="12">
        <v>20.76345806800844</v>
      </c>
      <c r="CO39" s="12">
        <v>22.301130911190686</v>
      </c>
      <c r="CP39" s="12">
        <v>23.878117168918067</v>
      </c>
      <c r="CQ39" s="12">
        <v>25.492043434562902</v>
      </c>
      <c r="CR39" s="12">
        <v>27.14200288578385</v>
      </c>
      <c r="CS39" s="12">
        <v>28.828423201350969</v>
      </c>
      <c r="CT39" s="12">
        <v>30.554593446248802</v>
      </c>
      <c r="CU39" s="12">
        <v>32.334411001949675</v>
      </c>
      <c r="CV39" s="12">
        <v>34.169016671774465</v>
      </c>
      <c r="CW39" s="12">
        <v>35.991151034071962</v>
      </c>
      <c r="CX39" s="12">
        <v>37.776042332336573</v>
      </c>
      <c r="CY39" s="12">
        <v>39.577430417735499</v>
      </c>
      <c r="CZ39" s="12">
        <v>41.403483052288585</v>
      </c>
      <c r="DA39" s="12">
        <v>43.259317813744985</v>
      </c>
      <c r="DB39" s="12">
        <v>45.148554268487388</v>
      </c>
      <c r="DC39" s="12">
        <v>47.074126161297173</v>
      </c>
      <c r="DD39" s="12">
        <v>49.038697012979199</v>
      </c>
      <c r="DE39" s="12">
        <v>51.044863809003843</v>
      </c>
      <c r="DF39" s="12">
        <v>53.095250066945439</v>
      </c>
      <c r="DG39" s="12">
        <v>55.192543093710675</v>
      </c>
      <c r="DH39" s="12">
        <v>57.339504567537936</v>
      </c>
      <c r="DI39" s="12">
        <v>59.538969555053086</v>
      </c>
      <c r="DJ39" s="12">
        <v>61.793841522180564</v>
      </c>
      <c r="DK39" s="12">
        <v>64.107086906966089</v>
      </c>
      <c r="DL39" s="12">
        <v>66.481730766987653</v>
      </c>
      <c r="DM39" s="12">
        <v>68.920853995082922</v>
      </c>
      <c r="DN39" s="12">
        <v>71.42759212258369</v>
      </c>
      <c r="DO39" s="12">
        <v>74.005135533116601</v>
      </c>
      <c r="DP39" s="12">
        <v>76.656730850668055</v>
      </c>
      <c r="DQ39" s="12">
        <v>79.385683269102017</v>
      </c>
      <c r="DR39" s="12">
        <v>82.19535961915048</v>
      </c>
      <c r="DS39" s="12">
        <v>85.089192004821257</v>
      </c>
      <c r="DT39" s="12">
        <v>88.070681875927519</v>
      </c>
      <c r="DU39" s="12">
        <v>91.143404433802445</v>
      </c>
      <c r="DV39" s="12">
        <v>94.311013292403601</v>
      </c>
      <c r="DW39" s="12">
        <v>97.57724533719319</v>
      </c>
      <c r="DX39" s="12">
        <v>100.94592574006542</v>
      </c>
      <c r="DY39" s="12">
        <v>104.42097310093448</v>
      </c>
      <c r="DZ39" s="142">
        <v>108.00640469610317</v>
      </c>
      <c r="EA39" s="10"/>
    </row>
    <row r="40" spans="1:131" s="1" customFormat="1">
      <c r="A40" t="s">
        <v>878</v>
      </c>
      <c r="N40" s="338"/>
      <c r="O40" s="338"/>
      <c r="P40" s="338"/>
      <c r="Q40" s="338"/>
      <c r="R40" s="338"/>
      <c r="S40" s="345">
        <f>+S4*3.666*1000</f>
        <v>5954.3449468587696</v>
      </c>
      <c r="W40" s="345">
        <f t="shared" ref="W40:AF40" si="53">+W4*3.666*1000</f>
        <v>5953.8259283914076</v>
      </c>
      <c r="X40" s="345">
        <f t="shared" si="53"/>
        <v>5953.1772189268149</v>
      </c>
      <c r="Y40" s="345">
        <f t="shared" si="53"/>
        <v>6256.7017742813832</v>
      </c>
      <c r="Z40" s="345">
        <f t="shared" si="53"/>
        <v>6575.7016216212623</v>
      </c>
      <c r="AA40" s="345">
        <f t="shared" si="53"/>
        <v>6796.131404190417</v>
      </c>
      <c r="AB40" s="345">
        <f t="shared" si="53"/>
        <v>7023.9504041905629</v>
      </c>
      <c r="AC40" s="348">
        <f t="shared" si="52"/>
        <v>7187.7965402330419</v>
      </c>
      <c r="AD40" s="345">
        <f t="shared" si="53"/>
        <v>7355.4646788170003</v>
      </c>
      <c r="AE40" s="345">
        <f t="shared" si="53"/>
        <v>7459.1946743471171</v>
      </c>
      <c r="AF40" s="345">
        <f t="shared" si="53"/>
        <v>7564.3875158621595</v>
      </c>
      <c r="BP40" s="12"/>
      <c r="BR40" s="1" t="s">
        <v>54</v>
      </c>
      <c r="BS40" s="12">
        <v>5.3332327426145003</v>
      </c>
      <c r="BT40" s="12">
        <v>11.941345007134922</v>
      </c>
      <c r="BU40" s="12">
        <v>16.89190205217292</v>
      </c>
      <c r="BV40" s="12">
        <v>22.179186676773043</v>
      </c>
      <c r="BW40" s="12">
        <v>27.68890541492393</v>
      </c>
      <c r="BX40" s="12">
        <v>33.263207435568944</v>
      </c>
      <c r="BY40" s="12">
        <v>39.212408252047581</v>
      </c>
      <c r="BZ40" s="12">
        <v>45.425277534872563</v>
      </c>
      <c r="CA40" s="12">
        <v>51.838786021092773</v>
      </c>
      <c r="CB40" s="12">
        <v>58.36544880284314</v>
      </c>
      <c r="CC40" s="12">
        <v>66.090850354146639</v>
      </c>
      <c r="CD40" s="12">
        <v>75.381257026718899</v>
      </c>
      <c r="CE40" s="12">
        <v>85.280092750786395</v>
      </c>
      <c r="CF40" s="12">
        <v>95.009125677877208</v>
      </c>
      <c r="CG40" s="12">
        <v>105.13543471424693</v>
      </c>
      <c r="CH40" s="12">
        <v>115.56672972821868</v>
      </c>
      <c r="CI40" s="12">
        <v>126.227410337546</v>
      </c>
      <c r="CJ40" s="12">
        <v>137.05603401473806</v>
      </c>
      <c r="CK40" s="12">
        <v>148.00165854328142</v>
      </c>
      <c r="CL40" s="12">
        <v>159.02154190348361</v>
      </c>
      <c r="CM40" s="12">
        <v>170.38871858107453</v>
      </c>
      <c r="CN40" s="12">
        <v>182.20126110746867</v>
      </c>
      <c r="CO40" s="12">
        <v>194.19251616691091</v>
      </c>
      <c r="CP40" s="12">
        <v>206.30275914856213</v>
      </c>
      <c r="CQ40" s="12">
        <v>218.49314686235465</v>
      </c>
      <c r="CR40" s="12">
        <v>230.73658752714161</v>
      </c>
      <c r="CS40" s="12">
        <v>243.01693850048454</v>
      </c>
      <c r="CT40" s="12">
        <v>255.33980480737253</v>
      </c>
      <c r="CU40" s="12">
        <v>267.85135350502549</v>
      </c>
      <c r="CV40" s="12">
        <v>280.55832096263032</v>
      </c>
      <c r="CW40" s="12">
        <v>292.7605724027178</v>
      </c>
      <c r="CX40" s="12">
        <v>304.22159161619743</v>
      </c>
      <c r="CY40" s="12">
        <v>315.52300829857296</v>
      </c>
      <c r="CZ40" s="12">
        <v>326.76120070739097</v>
      </c>
      <c r="DA40" s="12">
        <v>337.97869555494532</v>
      </c>
      <c r="DB40" s="12">
        <v>349.19812282577243</v>
      </c>
      <c r="DC40" s="12">
        <v>360.43233594637292</v>
      </c>
      <c r="DD40" s="12">
        <v>371.68926456178514</v>
      </c>
      <c r="DE40" s="12">
        <v>382.97431199384619</v>
      </c>
      <c r="DF40" s="12">
        <v>394.29150377991772</v>
      </c>
      <c r="DG40" s="12">
        <v>405.644014256606</v>
      </c>
      <c r="DH40" s="12">
        <v>417.03439891332005</v>
      </c>
      <c r="DI40" s="12">
        <v>428.46470178064197</v>
      </c>
      <c r="DJ40" s="12">
        <v>439.93652452432372</v>
      </c>
      <c r="DK40" s="12">
        <v>451.45110203041628</v>
      </c>
      <c r="DL40" s="12">
        <v>463.00940895865421</v>
      </c>
      <c r="DM40" s="12">
        <v>474.61231271723398</v>
      </c>
      <c r="DN40" s="12">
        <v>486.26078511829093</v>
      </c>
      <c r="DO40" s="12">
        <v>497.95618477155875</v>
      </c>
      <c r="DP40" s="12">
        <v>509.70062362163168</v>
      </c>
      <c r="DQ40" s="12">
        <v>521.49743322573977</v>
      </c>
      <c r="DR40" s="12">
        <v>533.35174908543274</v>
      </c>
      <c r="DS40" s="12">
        <v>545.27123448024963</v>
      </c>
      <c r="DT40" s="12">
        <v>557.26696883034981</v>
      </c>
      <c r="DU40" s="12">
        <v>569.35452977432294</v>
      </c>
      <c r="DV40" s="12">
        <v>581.55530314622604</v>
      </c>
      <c r="DW40" s="12">
        <v>593.89806128757039</v>
      </c>
      <c r="DX40" s="12">
        <v>606.42085825576339</v>
      </c>
      <c r="DY40" s="12">
        <v>619.17330136556166</v>
      </c>
      <c r="DZ40" s="142">
        <v>632.21927328566335</v>
      </c>
      <c r="EA40" s="10"/>
    </row>
    <row r="41" spans="1:131" s="346" customFormat="1" ht="14.6">
      <c r="A41" s="350" t="s">
        <v>879</v>
      </c>
      <c r="N41" s="339"/>
      <c r="O41" s="339"/>
      <c r="P41" s="339"/>
      <c r="Q41" s="339"/>
      <c r="R41" s="339"/>
      <c r="S41" s="339">
        <f>+S40/S39</f>
        <v>0.52717227475813322</v>
      </c>
      <c r="W41" s="339">
        <f t="shared" ref="W41:AF41" si="54">+W40/W39</f>
        <v>0.4508099516240156</v>
      </c>
      <c r="X41" s="339">
        <f t="shared" si="54"/>
        <v>0.3855005154363369</v>
      </c>
      <c r="Y41" s="339">
        <f t="shared" si="54"/>
        <v>0.36170284041339096</v>
      </c>
      <c r="Z41" s="339">
        <f t="shared" si="54"/>
        <v>0.33937424082308554</v>
      </c>
      <c r="AA41" s="339">
        <f t="shared" si="54"/>
        <v>0.31764452606498766</v>
      </c>
      <c r="AB41" s="339">
        <f t="shared" si="54"/>
        <v>0.29730613818639345</v>
      </c>
      <c r="AC41" s="339">
        <f t="shared" si="54"/>
        <v>0.27943901224468182</v>
      </c>
      <c r="AD41" s="339">
        <f t="shared" si="54"/>
        <v>0.26264564210015745</v>
      </c>
      <c r="AE41" s="339">
        <f t="shared" si="54"/>
        <v>0.24779609284412846</v>
      </c>
      <c r="AF41" s="339">
        <f t="shared" si="54"/>
        <v>0.23378611248916328</v>
      </c>
      <c r="BO41" s="1"/>
      <c r="BP41" s="12"/>
      <c r="BR41" s="1" t="s">
        <v>55</v>
      </c>
      <c r="BS41" s="12">
        <v>2.4408315128007603</v>
      </c>
      <c r="BT41" s="12">
        <v>4.6013435106500999</v>
      </c>
      <c r="BU41" s="12">
        <v>7.4063915268810936</v>
      </c>
      <c r="BV41" s="12">
        <v>10.97354851345084</v>
      </c>
      <c r="BW41" s="12">
        <v>15.342254384485852</v>
      </c>
      <c r="BX41" s="12">
        <v>20.183248341367563</v>
      </c>
      <c r="BY41" s="12">
        <v>25.49303591808965</v>
      </c>
      <c r="BZ41" s="12">
        <v>31.505996082092835</v>
      </c>
      <c r="CA41" s="12">
        <v>38.211821932372771</v>
      </c>
      <c r="CB41" s="12">
        <v>45.591134341156184</v>
      </c>
      <c r="CC41" s="12">
        <v>53.582949614736009</v>
      </c>
      <c r="CD41" s="12">
        <v>62.10472056180906</v>
      </c>
      <c r="CE41" s="12">
        <v>71.077586711124255</v>
      </c>
      <c r="CF41" s="12">
        <v>80.613315303924693</v>
      </c>
      <c r="CG41" s="12">
        <v>90.383528662144101</v>
      </c>
      <c r="CH41" s="12">
        <v>100.34525562720454</v>
      </c>
      <c r="CI41" s="12">
        <v>110.44846690298897</v>
      </c>
      <c r="CJ41" s="12">
        <v>120.64206418928761</v>
      </c>
      <c r="CK41" s="12">
        <v>130.87754382160844</v>
      </c>
      <c r="CL41" s="12">
        <v>141.11110682894045</v>
      </c>
      <c r="CM41" s="12">
        <v>152.16336953842185</v>
      </c>
      <c r="CN41" s="12">
        <v>164.37845870262078</v>
      </c>
      <c r="CO41" s="12">
        <v>177.0835190463292</v>
      </c>
      <c r="CP41" s="12">
        <v>190.16793894690196</v>
      </c>
      <c r="CQ41" s="12">
        <v>203.56524489972492</v>
      </c>
      <c r="CR41" s="12">
        <v>217.2366045642932</v>
      </c>
      <c r="CS41" s="12">
        <v>231.16534722129282</v>
      </c>
      <c r="CT41" s="12">
        <v>245.37134574196719</v>
      </c>
      <c r="CU41" s="12">
        <v>260.02404344408279</v>
      </c>
      <c r="CV41" s="12">
        <v>275.12231101472923</v>
      </c>
      <c r="CW41" s="12">
        <v>290.14145735769563</v>
      </c>
      <c r="CX41" s="12">
        <v>304.87570107911489</v>
      </c>
      <c r="CY41" s="12">
        <v>319.7169616017049</v>
      </c>
      <c r="CZ41" s="12">
        <v>334.71498224004819</v>
      </c>
      <c r="DA41" s="12">
        <v>349.89787558416225</v>
      </c>
      <c r="DB41" s="12">
        <v>365.28456785926983</v>
      </c>
      <c r="DC41" s="12">
        <v>380.89057594911128</v>
      </c>
      <c r="DD41" s="12">
        <v>396.73074560438988</v>
      </c>
      <c r="DE41" s="12">
        <v>412.82041252676709</v>
      </c>
      <c r="DF41" s="12">
        <v>429.17577886921458</v>
      </c>
      <c r="DG41" s="12">
        <v>445.81392610571834</v>
      </c>
      <c r="DH41" s="12">
        <v>462.75268087949024</v>
      </c>
      <c r="DI41" s="12">
        <v>480.0104401626142</v>
      </c>
      <c r="DJ41" s="12">
        <v>497.60600397540151</v>
      </c>
      <c r="DK41" s="12">
        <v>515.55843432293091</v>
      </c>
      <c r="DL41" s="12">
        <v>533.88694466987135</v>
      </c>
      <c r="DM41" s="12">
        <v>552.61081790129049</v>
      </c>
      <c r="DN41" s="12">
        <v>571.74934835698878</v>
      </c>
      <c r="DO41" s="12">
        <v>591.32180308302634</v>
      </c>
      <c r="DP41" s="12">
        <v>611.3473978322462</v>
      </c>
      <c r="DQ41" s="12">
        <v>631.84528402557794</v>
      </c>
      <c r="DR41" s="12">
        <v>652.83454360391556</v>
      </c>
      <c r="DS41" s="12">
        <v>674.33418934919086</v>
      </c>
      <c r="DT41" s="12">
        <v>696.36316879774608</v>
      </c>
      <c r="DU41" s="12">
        <v>718.94037030732352</v>
      </c>
      <c r="DV41" s="12">
        <v>742.08463018262592</v>
      </c>
      <c r="DW41" s="12">
        <v>765.8147400291889</v>
      </c>
      <c r="DX41" s="12">
        <v>790.14945370670591</v>
      </c>
      <c r="DY41" s="12">
        <v>815.10749340457323</v>
      </c>
      <c r="DZ41" s="142">
        <v>840.7075544754357</v>
      </c>
      <c r="EA41" s="10"/>
    </row>
    <row r="42" spans="1:131" s="1" customFormat="1">
      <c r="A42"/>
      <c r="N42" s="338"/>
      <c r="O42" s="338"/>
      <c r="P42" s="338"/>
      <c r="Q42" s="338"/>
      <c r="R42" s="338"/>
      <c r="S42" s="345"/>
      <c r="W42" s="9">
        <f>+LN(W41/S41)/5</f>
        <v>-3.1296306959940789E-2</v>
      </c>
      <c r="X42" s="9">
        <f>+LN(X41/W41)/5</f>
        <v>-3.1300665466995566E-2</v>
      </c>
      <c r="Y42" s="9">
        <f t="shared" ref="Y42:AF42" si="55">+LN(Y41/X41)/5</f>
        <v>-1.2743907636141577E-2</v>
      </c>
      <c r="Z42" s="9">
        <f t="shared" si="55"/>
        <v>-1.2743907636141531E-2</v>
      </c>
      <c r="AA42" s="9">
        <f t="shared" si="55"/>
        <v>-1.3234107747013243E-2</v>
      </c>
      <c r="AB42" s="9">
        <f t="shared" si="55"/>
        <v>-1.3234107747013219E-2</v>
      </c>
      <c r="AC42" s="9">
        <f t="shared" si="55"/>
        <v>-1.2395662100990397E-2</v>
      </c>
      <c r="AD42" s="9">
        <f t="shared" si="55"/>
        <v>-1.2395662100990374E-2</v>
      </c>
      <c r="AE42" s="9">
        <f t="shared" si="55"/>
        <v>-1.1639910705188201E-2</v>
      </c>
      <c r="AF42" s="9">
        <f t="shared" si="55"/>
        <v>-1.1639910705188224E-2</v>
      </c>
      <c r="BP42" s="12"/>
      <c r="BR42" s="1" t="s">
        <v>56</v>
      </c>
      <c r="BS42" s="12">
        <v>3.4801033488396889</v>
      </c>
      <c r="BT42" s="12">
        <v>5.7677656028237863</v>
      </c>
      <c r="BU42" s="12">
        <v>8.7643038204981263</v>
      </c>
      <c r="BV42" s="12">
        <v>12.397557535626726</v>
      </c>
      <c r="BW42" s="12">
        <v>16.641388445042658</v>
      </c>
      <c r="BX42" s="12">
        <v>21.109520337638504</v>
      </c>
      <c r="BY42" s="12">
        <v>25.915336475025228</v>
      </c>
      <c r="BZ42" s="12">
        <v>31.356221647052376</v>
      </c>
      <c r="CA42" s="12">
        <v>37.475779435949299</v>
      </c>
      <c r="CB42" s="12">
        <v>44.31848129132964</v>
      </c>
      <c r="CC42" s="12">
        <v>50.783919376388447</v>
      </c>
      <c r="CD42" s="12">
        <v>56.394237124170267</v>
      </c>
      <c r="CE42" s="12">
        <v>62.039091283496866</v>
      </c>
      <c r="CF42" s="12">
        <v>68.21788389329744</v>
      </c>
      <c r="CG42" s="12">
        <v>74.227313432062175</v>
      </c>
      <c r="CH42" s="12">
        <v>80.129851369783353</v>
      </c>
      <c r="CI42" s="12">
        <v>85.955131138838198</v>
      </c>
      <c r="CJ42" s="12">
        <v>91.715184721016627</v>
      </c>
      <c r="CK42" s="12">
        <v>97.413323143135031</v>
      </c>
      <c r="CL42" s="12">
        <v>103.04910217626865</v>
      </c>
      <c r="CM42" s="12">
        <v>109.1956808889078</v>
      </c>
      <c r="CN42" s="12">
        <v>116.07165265012341</v>
      </c>
      <c r="CO42" s="12">
        <v>123.22504515640769</v>
      </c>
      <c r="CP42" s="12">
        <v>130.59203094957181</v>
      </c>
      <c r="CQ42" s="12">
        <v>138.13904467163411</v>
      </c>
      <c r="CR42" s="12">
        <v>145.85050459309451</v>
      </c>
      <c r="CS42" s="12">
        <v>153.72431199110738</v>
      </c>
      <c r="CT42" s="12">
        <v>161.77226958430884</v>
      </c>
      <c r="CU42" s="12">
        <v>170.11278210693797</v>
      </c>
      <c r="CV42" s="12">
        <v>178.74431711280289</v>
      </c>
      <c r="CW42" s="12">
        <v>187.35603064617291</v>
      </c>
      <c r="CX42" s="12">
        <v>195.83420237817029</v>
      </c>
      <c r="CY42" s="12">
        <v>204.41903508993624</v>
      </c>
      <c r="CZ42" s="12">
        <v>213.14394405105179</v>
      </c>
      <c r="DA42" s="12">
        <v>222.02879466279879</v>
      </c>
      <c r="DB42" s="12">
        <v>231.08753322862137</v>
      </c>
      <c r="DC42" s="12">
        <v>240.33175100009473</v>
      </c>
      <c r="DD42" s="12">
        <v>249.77240806382977</v>
      </c>
      <c r="DE42" s="12">
        <v>259.42060212084266</v>
      </c>
      <c r="DF42" s="12">
        <v>269.28785959917326</v>
      </c>
      <c r="DG42" s="12">
        <v>279.38620181719693</v>
      </c>
      <c r="DH42" s="12">
        <v>289.72811613586271</v>
      </c>
      <c r="DI42" s="12">
        <v>300.32649614889624</v>
      </c>
      <c r="DJ42" s="12">
        <v>311.19458040250902</v>
      </c>
      <c r="DK42" s="12">
        <v>322.34590156820593</v>
      </c>
      <c r="DL42" s="12">
        <v>333.79424946508175</v>
      </c>
      <c r="DM42" s="12">
        <v>345.55364749673282</v>
      </c>
      <c r="DN42" s="12">
        <v>357.63834059553784</v>
      </c>
      <c r="DO42" s="12">
        <v>370.06279242088402</v>
      </c>
      <c r="DP42" s="12">
        <v>382.84168970418153</v>
      </c>
      <c r="DQ42" s="12">
        <v>395.98995195797698</v>
      </c>
      <c r="DR42" s="12">
        <v>409.52274512187637</v>
      </c>
      <c r="DS42" s="12">
        <v>423.45549804193604</v>
      </c>
      <c r="DT42" s="12">
        <v>437.80392095181571</v>
      </c>
      <c r="DU42" s="12">
        <v>452.58402534143465</v>
      </c>
      <c r="DV42" s="12">
        <v>467.81214476805854</v>
      </c>
      <c r="DW42" s="12">
        <v>483.50495629389445</v>
      </c>
      <c r="DX42" s="12">
        <v>499.67950233151436</v>
      </c>
      <c r="DY42" s="12">
        <v>516.35321275087631</v>
      </c>
      <c r="DZ42" s="142">
        <v>533.54392715518043</v>
      </c>
      <c r="EA42" s="10"/>
    </row>
    <row r="43" spans="1:131" s="1" customFormat="1">
      <c r="A43"/>
      <c r="N43" s="338"/>
      <c r="O43" s="338"/>
      <c r="P43" s="338"/>
      <c r="Q43" s="338"/>
      <c r="R43" s="338"/>
      <c r="S43" s="345">
        <v>911.03128884619628</v>
      </c>
      <c r="W43" s="345"/>
      <c r="X43" s="345"/>
      <c r="Y43" s="345"/>
      <c r="Z43" s="345"/>
      <c r="AA43" s="345"/>
      <c r="AB43" s="338"/>
      <c r="AC43" s="338"/>
      <c r="AD43" s="338"/>
      <c r="AE43" s="338"/>
      <c r="BP43" s="12"/>
      <c r="BR43" s="1" t="s">
        <v>57</v>
      </c>
      <c r="BS43" s="12">
        <v>1.3005301355519889</v>
      </c>
      <c r="BT43" s="12">
        <v>2.4571829064568931</v>
      </c>
      <c r="BU43" s="12">
        <v>4.3591100184306537</v>
      </c>
      <c r="BV43" s="12">
        <v>7.1359542157132418</v>
      </c>
      <c r="BW43" s="12">
        <v>10.964084749451265</v>
      </c>
      <c r="BX43" s="12">
        <v>15.495441514172496</v>
      </c>
      <c r="BY43" s="12">
        <v>20.637145870688798</v>
      </c>
      <c r="BZ43" s="12">
        <v>26.865971760255977</v>
      </c>
      <c r="CA43" s="12">
        <v>34.289618839544239</v>
      </c>
      <c r="CB43" s="12">
        <v>43.008293966068621</v>
      </c>
      <c r="CC43" s="12">
        <v>51.652889413556345</v>
      </c>
      <c r="CD43" s="12">
        <v>59.489067223645407</v>
      </c>
      <c r="CE43" s="12">
        <v>67.654185587983449</v>
      </c>
      <c r="CF43" s="12">
        <v>75.989371392404763</v>
      </c>
      <c r="CG43" s="12">
        <v>84.439786604045707</v>
      </c>
      <c r="CH43" s="12">
        <v>92.924345836298357</v>
      </c>
      <c r="CI43" s="12">
        <v>101.36939729504185</v>
      </c>
      <c r="CJ43" s="12">
        <v>109.71006159398536</v>
      </c>
      <c r="CK43" s="12">
        <v>117.89086051365138</v>
      </c>
      <c r="CL43" s="12">
        <v>125.86583978867932</v>
      </c>
      <c r="CM43" s="12">
        <v>134.37838401894857</v>
      </c>
      <c r="CN43" s="12">
        <v>143.71357340758325</v>
      </c>
      <c r="CO43" s="12">
        <v>154.31415112717795</v>
      </c>
      <c r="CP43" s="12">
        <v>165.36748191154518</v>
      </c>
      <c r="CQ43" s="12">
        <v>176.73417257344593</v>
      </c>
      <c r="CR43" s="12">
        <v>188.33457500053285</v>
      </c>
      <c r="CS43" s="12">
        <v>200.12805091282692</v>
      </c>
      <c r="CT43" s="12">
        <v>212.13931162699987</v>
      </c>
      <c r="CU43" s="12">
        <v>224.50288974709113</v>
      </c>
      <c r="CV43" s="12">
        <v>237.22848543783175</v>
      </c>
      <c r="CW43" s="12">
        <v>249.86114498005014</v>
      </c>
      <c r="CX43" s="12">
        <v>262.22179091540914</v>
      </c>
      <c r="CY43" s="12">
        <v>274.65201964745631</v>
      </c>
      <c r="CZ43" s="12">
        <v>287.19464308635588</v>
      </c>
      <c r="DA43" s="12">
        <v>299.87087773044709</v>
      </c>
      <c r="DB43" s="12">
        <v>312.69432703019095</v>
      </c>
      <c r="DC43" s="12">
        <v>325.67615059906797</v>
      </c>
      <c r="DD43" s="12">
        <v>338.82739630916495</v>
      </c>
      <c r="DE43" s="12">
        <v>352.15991474284721</v>
      </c>
      <c r="DF43" s="12">
        <v>365.68658962391294</v>
      </c>
      <c r="DG43" s="12">
        <v>379.42126629829522</v>
      </c>
      <c r="DH43" s="12">
        <v>393.37857008835698</v>
      </c>
      <c r="DI43" s="12">
        <v>407.57370542908245</v>
      </c>
      <c r="DJ43" s="12">
        <v>422.02227467877736</v>
      </c>
      <c r="DK43" s="12">
        <v>436.74012974888115</v>
      </c>
      <c r="DL43" s="12">
        <v>451.74325773483787</v>
      </c>
      <c r="DM43" s="12">
        <v>467.047696784251</v>
      </c>
      <c r="DN43" s="12">
        <v>482.66947691156548</v>
      </c>
      <c r="DO43" s="12">
        <v>498.62458049371651</v>
      </c>
      <c r="DP43" s="12">
        <v>514.92891782151219</v>
      </c>
      <c r="DQ43" s="12">
        <v>531.5983138886794</v>
      </c>
      <c r="DR43" s="12">
        <v>548.64850337654627</v>
      </c>
      <c r="DS43" s="12">
        <v>566.09513146308575</v>
      </c>
      <c r="DT43" s="12">
        <v>583.95375863429172</v>
      </c>
      <c r="DU43" s="12">
        <v>602.23986811203372</v>
      </c>
      <c r="DV43" s="12">
        <v>620.96887485277227</v>
      </c>
      <c r="DW43" s="12">
        <v>640.15613533404894</v>
      </c>
      <c r="DX43" s="12">
        <v>659.81695754705208</v>
      </c>
      <c r="DY43" s="12">
        <v>679.96661076760006</v>
      </c>
      <c r="DZ43" s="142">
        <v>700.62033479572153</v>
      </c>
      <c r="EA43" s="10"/>
    </row>
    <row r="44" spans="1:131" s="1" customFormat="1">
      <c r="A44" t="s">
        <v>882</v>
      </c>
      <c r="N44" s="338"/>
      <c r="O44" s="338"/>
      <c r="P44" s="338"/>
      <c r="Q44" s="338"/>
      <c r="R44" s="338"/>
      <c r="S44" s="345"/>
      <c r="W44" s="345"/>
      <c r="X44" s="345"/>
      <c r="Y44" s="345"/>
      <c r="Z44" s="345"/>
      <c r="AA44" s="345"/>
      <c r="AB44" s="338"/>
      <c r="AC44" s="338"/>
      <c r="AD44" s="338"/>
      <c r="AE44" s="338"/>
      <c r="BP44" s="12"/>
      <c r="BR44" s="1" t="s">
        <v>58</v>
      </c>
      <c r="BS44" s="12">
        <v>4.5584762524914142</v>
      </c>
      <c r="BT44" s="12">
        <v>7.1177565139041734</v>
      </c>
      <c r="BU44" s="12">
        <v>10.356339904401427</v>
      </c>
      <c r="BV44" s="12">
        <v>14.113437635291827</v>
      </c>
      <c r="BW44" s="12">
        <v>18.230216677881401</v>
      </c>
      <c r="BX44" s="12">
        <v>22.46740905580252</v>
      </c>
      <c r="BY44" s="12">
        <v>26.953884227701803</v>
      </c>
      <c r="BZ44" s="12">
        <v>31.807087703443468</v>
      </c>
      <c r="CA44" s="12">
        <v>37.009468569989131</v>
      </c>
      <c r="CB44" s="12">
        <v>42.543119620925147</v>
      </c>
      <c r="CC44" s="12">
        <v>48.447813486107918</v>
      </c>
      <c r="CD44" s="12">
        <v>54.673729033035961</v>
      </c>
      <c r="CE44" s="12">
        <v>61.062323258296786</v>
      </c>
      <c r="CF44" s="12">
        <v>68.042695824309291</v>
      </c>
      <c r="CG44" s="12">
        <v>74.982836416532976</v>
      </c>
      <c r="CH44" s="12">
        <v>81.924282880674994</v>
      </c>
      <c r="CI44" s="12">
        <v>88.881533187489268</v>
      </c>
      <c r="CJ44" s="12">
        <v>95.855117403813026</v>
      </c>
      <c r="CK44" s="12">
        <v>102.83912251028123</v>
      </c>
      <c r="CL44" s="12">
        <v>109.8254550767488</v>
      </c>
      <c r="CM44" s="12">
        <v>117.35173811358318</v>
      </c>
      <c r="CN44" s="12">
        <v>125.63512455361099</v>
      </c>
      <c r="CO44" s="12">
        <v>134.25188758579844</v>
      </c>
      <c r="CP44" s="12">
        <v>143.14154088801064</v>
      </c>
      <c r="CQ44" s="12">
        <v>152.2718717397648</v>
      </c>
      <c r="CR44" s="12">
        <v>161.62801107327405</v>
      </c>
      <c r="CS44" s="12">
        <v>171.20803131917509</v>
      </c>
      <c r="CT44" s="12">
        <v>181.01939955090594</v>
      </c>
      <c r="CU44" s="12">
        <v>191.16860403237803</v>
      </c>
      <c r="CV44" s="12">
        <v>201.65532879036647</v>
      </c>
      <c r="CW44" s="12">
        <v>212.03322440905524</v>
      </c>
      <c r="CX44" s="12">
        <v>222.14012427582659</v>
      </c>
      <c r="CY44" s="12">
        <v>232.33059248770061</v>
      </c>
      <c r="CZ44" s="12">
        <v>242.65787128020801</v>
      </c>
      <c r="DA44" s="12">
        <v>253.15455231706215</v>
      </c>
      <c r="DB44" s="12">
        <v>263.84294663878541</v>
      </c>
      <c r="DC44" s="12">
        <v>274.7404827810899</v>
      </c>
      <c r="DD44" s="12">
        <v>285.8624951397004</v>
      </c>
      <c r="DE44" s="12">
        <v>297.22361285341196</v>
      </c>
      <c r="DF44" s="12">
        <v>308.83841376971714</v>
      </c>
      <c r="DG44" s="12">
        <v>320.72170388176221</v>
      </c>
      <c r="DH44" s="12">
        <v>332.88861444004596</v>
      </c>
      <c r="DI44" s="12">
        <v>345.35461695362</v>
      </c>
      <c r="DJ44" s="12">
        <v>358.13550666691924</v>
      </c>
      <c r="DK44" s="12">
        <v>371.24737879222795</v>
      </c>
      <c r="DL44" s="12">
        <v>384.7066081640732</v>
      </c>
      <c r="DM44" s="12">
        <v>398.52983617732428</v>
      </c>
      <c r="DN44" s="12">
        <v>412.73396565245957</v>
      </c>
      <c r="DO44" s="12">
        <v>427.33616289483871</v>
      </c>
      <c r="DP44" s="12">
        <v>442.35386574952105</v>
      </c>
      <c r="DQ44" s="12">
        <v>457.80479641251935</v>
      </c>
      <c r="DR44" s="12">
        <v>473.70697789546705</v>
      </c>
      <c r="DS44" s="12">
        <v>490.07875323214876</v>
      </c>
      <c r="DT44" s="12">
        <v>506.93880670658427</v>
      </c>
      <c r="DU44" s="12">
        <v>524.30618655091962</v>
      </c>
      <c r="DV44" s="12">
        <v>542.20032870087903</v>
      </c>
      <c r="DW44" s="12">
        <v>560.64108130779914</v>
      </c>
      <c r="DX44" s="12">
        <v>579.64872979295592</v>
      </c>
      <c r="DY44" s="12">
        <v>599.24402229631937</v>
      </c>
      <c r="DZ44" s="142">
        <v>619.44819542216067</v>
      </c>
      <c r="EA44" s="10"/>
    </row>
    <row r="45" spans="1:131" s="1" customFormat="1">
      <c r="A45" t="s">
        <v>876</v>
      </c>
      <c r="N45" s="338"/>
      <c r="O45" s="338"/>
      <c r="P45" s="338"/>
      <c r="Q45" s="338"/>
      <c r="R45" s="338"/>
      <c r="S45" s="9">
        <f>+S38/S29</f>
        <v>0.99054606166385784</v>
      </c>
      <c r="W45" s="9">
        <f t="shared" ref="W45:AA48" si="56">+W38/W29</f>
        <v>0.99848615026366461</v>
      </c>
      <c r="X45" s="9">
        <f t="shared" si="56"/>
        <v>0.99708520447236115</v>
      </c>
      <c r="Y45" s="9">
        <f t="shared" si="56"/>
        <v>0.98799044026380478</v>
      </c>
      <c r="Z45" s="9">
        <f t="shared" si="56"/>
        <v>0.98050394884531433</v>
      </c>
      <c r="AA45" s="9">
        <f t="shared" si="56"/>
        <v>0.96591948601645683</v>
      </c>
      <c r="AB45" s="9"/>
      <c r="AC45" s="338"/>
      <c r="AD45" s="338"/>
      <c r="AE45" s="338"/>
      <c r="BP45" s="12"/>
      <c r="BR45" s="1" t="s">
        <v>114</v>
      </c>
      <c r="BS45" s="12">
        <v>3.8420497503564546</v>
      </c>
      <c r="BT45" s="12">
        <v>5.0944274104135667</v>
      </c>
      <c r="BU45" s="12">
        <v>6.5776892333683188</v>
      </c>
      <c r="BV45" s="12">
        <v>8.0617769524380165</v>
      </c>
      <c r="BW45" s="12">
        <v>9.4774008649499688</v>
      </c>
      <c r="BX45" s="12">
        <v>10.760397298876899</v>
      </c>
      <c r="BY45" s="12">
        <v>11.93960277576549</v>
      </c>
      <c r="BZ45" s="12">
        <v>13.11020948224246</v>
      </c>
      <c r="CA45" s="12">
        <v>14.271238847542698</v>
      </c>
      <c r="CB45" s="12">
        <v>15.41932455072463</v>
      </c>
      <c r="CC45" s="12">
        <v>16.815771150542663</v>
      </c>
      <c r="CD45" s="12">
        <v>18.507631345359311</v>
      </c>
      <c r="CE45" s="12">
        <v>20.241052930910136</v>
      </c>
      <c r="CF45" s="12">
        <v>22.12891619579803</v>
      </c>
      <c r="CG45" s="12">
        <v>23.987218046681512</v>
      </c>
      <c r="CH45" s="12">
        <v>25.842406464129169</v>
      </c>
      <c r="CI45" s="12">
        <v>27.709247488272304</v>
      </c>
      <c r="CJ45" s="12">
        <v>29.595829993516617</v>
      </c>
      <c r="CK45" s="12">
        <v>31.506636218377182</v>
      </c>
      <c r="CL45" s="12">
        <v>33.44427514098502</v>
      </c>
      <c r="CM45" s="12">
        <v>35.420498468002478</v>
      </c>
      <c r="CN45" s="12">
        <v>37.440472982229096</v>
      </c>
      <c r="CO45" s="12">
        <v>39.497488302744628</v>
      </c>
      <c r="CP45" s="12">
        <v>41.591677351256855</v>
      </c>
      <c r="CQ45" s="12">
        <v>43.723918047166102</v>
      </c>
      <c r="CR45" s="12">
        <v>45.895697043416568</v>
      </c>
      <c r="CS45" s="12">
        <v>48.109708631682864</v>
      </c>
      <c r="CT45" s="12">
        <v>50.371671887240801</v>
      </c>
      <c r="CU45" s="12">
        <v>52.714915478000869</v>
      </c>
      <c r="CV45" s="12">
        <v>55.14079205935893</v>
      </c>
      <c r="CW45" s="12">
        <v>57.527082165319541</v>
      </c>
      <c r="CX45" s="12">
        <v>59.831985628819538</v>
      </c>
      <c r="CY45" s="12">
        <v>62.154432614212858</v>
      </c>
      <c r="CZ45" s="12">
        <v>64.509221480349197</v>
      </c>
      <c r="DA45" s="12">
        <v>66.904338697773397</v>
      </c>
      <c r="DB45" s="12">
        <v>69.344800188193801</v>
      </c>
      <c r="DC45" s="12">
        <v>71.834216441024637</v>
      </c>
      <c r="DD45" s="12">
        <v>74.375581103569147</v>
      </c>
      <c r="DE45" s="12">
        <v>76.971656161214284</v>
      </c>
      <c r="DF45" s="12">
        <v>79.62514947285166</v>
      </c>
      <c r="DG45" s="12">
        <v>82.338788708600092</v>
      </c>
      <c r="DH45" s="12">
        <v>85.115345992156719</v>
      </c>
      <c r="DI45" s="12">
        <v>87.957640875982264</v>
      </c>
      <c r="DJ45" s="12">
        <v>90.868535203407134</v>
      </c>
      <c r="DK45" s="12">
        <v>93.850926139300611</v>
      </c>
      <c r="DL45" s="12">
        <v>96.907739998338712</v>
      </c>
      <c r="DM45" s="12">
        <v>100.04192774010565</v>
      </c>
      <c r="DN45" s="12">
        <v>103.25646220776714</v>
      </c>
      <c r="DO45" s="12">
        <v>106.55433687341423</v>
      </c>
      <c r="DP45" s="12">
        <v>109.93856576549724</v>
      </c>
      <c r="DQ45" s="12">
        <v>113.41218426438216</v>
      </c>
      <c r="DR45" s="12">
        <v>116.97825049879404</v>
      </c>
      <c r="DS45" s="12">
        <v>120.63984713013731</v>
      </c>
      <c r="DT45" s="12">
        <v>124.40008336147497</v>
      </c>
      <c r="DU45" s="12">
        <v>128.26209704935519</v>
      </c>
      <c r="DV45" s="12">
        <v>132.22905682932051</v>
      </c>
      <c r="DW45" s="12">
        <v>136.30416419083468</v>
      </c>
      <c r="DX45" s="12">
        <v>140.4906554559395</v>
      </c>
      <c r="DY45" s="12">
        <v>144.79180362958098</v>
      </c>
      <c r="DZ45" s="142">
        <v>149.21092009940068</v>
      </c>
      <c r="EA45" s="10"/>
    </row>
    <row r="46" spans="1:131" s="1" customFormat="1">
      <c r="A46" t="s">
        <v>877</v>
      </c>
      <c r="N46" s="338"/>
      <c r="O46" s="338"/>
      <c r="P46" s="338"/>
      <c r="Q46" s="338"/>
      <c r="R46" s="338"/>
      <c r="S46" s="9">
        <f>+S39/S30</f>
        <v>1</v>
      </c>
      <c r="W46" s="9">
        <f t="shared" si="56"/>
        <v>1.1386205523896229</v>
      </c>
      <c r="X46" s="9">
        <f t="shared" si="56"/>
        <v>1.1480922351949863</v>
      </c>
      <c r="Y46" s="9">
        <f t="shared" si="56"/>
        <v>1.1233559157781077</v>
      </c>
      <c r="Z46" s="9">
        <f t="shared" si="56"/>
        <v>1.1041501947120345</v>
      </c>
      <c r="AA46" s="9">
        <f>+AA39/AA30</f>
        <v>1.0764964806416006</v>
      </c>
      <c r="AB46" s="338"/>
      <c r="AC46" s="338"/>
      <c r="AD46" s="338"/>
      <c r="AE46" s="338"/>
      <c r="BP46" s="12"/>
      <c r="BR46" s="1" t="s">
        <v>32</v>
      </c>
      <c r="BS46" s="12">
        <v>2.6191887369437756</v>
      </c>
      <c r="BT46" s="12">
        <v>4.1797075811609732</v>
      </c>
      <c r="BU46" s="12">
        <v>6.9278985375152571</v>
      </c>
      <c r="BV46" s="12">
        <v>10.642454331905137</v>
      </c>
      <c r="BW46" s="12">
        <v>15.379235675483228</v>
      </c>
      <c r="BX46" s="12">
        <v>20.829064457218784</v>
      </c>
      <c r="BY46" s="12">
        <v>27.002268820135061</v>
      </c>
      <c r="BZ46" s="12">
        <v>34.219377918314407</v>
      </c>
      <c r="CA46" s="12">
        <v>42.521892225341283</v>
      </c>
      <c r="CB46" s="12">
        <v>51.937365116765157</v>
      </c>
      <c r="CC46" s="12">
        <v>61.919959461761387</v>
      </c>
      <c r="CD46" s="12">
        <v>72.191115212708993</v>
      </c>
      <c r="CE46" s="12">
        <v>83.214107130117441</v>
      </c>
      <c r="CF46" s="12">
        <v>94.282482327406129</v>
      </c>
      <c r="CG46" s="12">
        <v>105.85961732299387</v>
      </c>
      <c r="CH46" s="12">
        <v>117.8096826247579</v>
      </c>
      <c r="CI46" s="12">
        <v>130.01602820339539</v>
      </c>
      <c r="CJ46" s="12">
        <v>142.37712524708215</v>
      </c>
      <c r="CK46" s="12">
        <v>154.80389586326817</v>
      </c>
      <c r="CL46" s="12">
        <v>167.2180346126236</v>
      </c>
      <c r="CM46" s="12">
        <v>180.51354487364736</v>
      </c>
      <c r="CN46" s="12">
        <v>195.05357096476206</v>
      </c>
      <c r="CO46" s="12">
        <v>210.05586301842084</v>
      </c>
      <c r="CP46" s="12">
        <v>225.36519679163737</v>
      </c>
      <c r="CQ46" s="12">
        <v>240.87551477835828</v>
      </c>
      <c r="CR46" s="12">
        <v>256.50943285552353</v>
      </c>
      <c r="CS46" s="12">
        <v>272.21187866814307</v>
      </c>
      <c r="CT46" s="12">
        <v>287.94593452696262</v>
      </c>
      <c r="CU46" s="12">
        <v>303.91639915164137</v>
      </c>
      <c r="CV46" s="12">
        <v>320.08750146350474</v>
      </c>
      <c r="CW46" s="12">
        <v>335.84037040884351</v>
      </c>
      <c r="CX46" s="12">
        <v>350.93433001736128</v>
      </c>
      <c r="CY46" s="12">
        <v>365.81028069049347</v>
      </c>
      <c r="CZ46" s="12">
        <v>380.51649500296094</v>
      </c>
      <c r="DA46" s="12">
        <v>395.06874451130727</v>
      </c>
      <c r="DB46" s="12">
        <v>409.46946896023604</v>
      </c>
      <c r="DC46" s="12">
        <v>423.714369949005</v>
      </c>
      <c r="DD46" s="12">
        <v>437.79543407811894</v>
      </c>
      <c r="DE46" s="12">
        <v>451.70216597086289</v>
      </c>
      <c r="DF46" s="12">
        <v>465.42193456161596</v>
      </c>
      <c r="DG46" s="12">
        <v>478.93991311543306</v>
      </c>
      <c r="DH46" s="12">
        <v>492.23886539140778</v>
      </c>
      <c r="DI46" s="12">
        <v>505.29891218046237</v>
      </c>
      <c r="DJ46" s="12">
        <v>518.0973571885329</v>
      </c>
      <c r="DK46" s="12">
        <v>530.60863301510449</v>
      </c>
      <c r="DL46" s="12">
        <v>542.80443334381539</v>
      </c>
      <c r="DM46" s="12">
        <v>554.65412034503402</v>
      </c>
      <c r="DN46" s="12">
        <v>566.12553502242361</v>
      </c>
      <c r="DO46" s="12">
        <v>577.18639373239955</v>
      </c>
      <c r="DP46" s="12">
        <v>587.80652858026815</v>
      </c>
      <c r="DQ46" s="12">
        <v>597.96132515903639</v>
      </c>
      <c r="DR46" s="12">
        <v>607.63682910008174</v>
      </c>
      <c r="DS46" s="12">
        <v>616.83713085728095</v>
      </c>
      <c r="DT46" s="12">
        <v>625.59478830821047</v>
      </c>
      <c r="DU46" s="12">
        <v>633.98519417905163</v>
      </c>
      <c r="DV46" s="12">
        <v>642.14591822989121</v>
      </c>
      <c r="DW46" s="12">
        <v>650.30212902824064</v>
      </c>
      <c r="DX46" s="12">
        <v>658.79921185206899</v>
      </c>
      <c r="DY46" s="12">
        <v>668.14364665264782</v>
      </c>
      <c r="DZ46" s="142">
        <v>679.05306747441819</v>
      </c>
      <c r="EA46" s="10"/>
    </row>
    <row r="47" spans="1:131" s="1" customFormat="1">
      <c r="A47" t="s">
        <v>878</v>
      </c>
      <c r="N47" s="338"/>
      <c r="O47" s="338"/>
      <c r="P47" s="338"/>
      <c r="Q47" s="338"/>
      <c r="R47" s="338"/>
      <c r="S47" s="9">
        <f>+S40/S31</f>
        <v>1.0080525551417898</v>
      </c>
      <c r="W47" s="9">
        <f t="shared" si="56"/>
        <v>1.0361792787310127</v>
      </c>
      <c r="X47" s="9">
        <f t="shared" si="56"/>
        <v>1.0211824778292811</v>
      </c>
      <c r="Y47" s="9">
        <f t="shared" si="56"/>
        <v>1.0596328082995672</v>
      </c>
      <c r="Z47" s="9">
        <f t="shared" si="56"/>
        <v>1.0874183546866791</v>
      </c>
      <c r="AA47" s="9">
        <f>+AA40/AA31</f>
        <v>1.0948890552135364</v>
      </c>
      <c r="AB47" s="338"/>
      <c r="AC47" s="338"/>
      <c r="AD47" s="338"/>
      <c r="AE47" s="338"/>
      <c r="BR47" s="1" t="s">
        <v>255</v>
      </c>
      <c r="BS47" s="1">
        <v>55.378945693874201</v>
      </c>
      <c r="BT47" s="1">
        <v>81.281397951965616</v>
      </c>
      <c r="BU47" s="1">
        <v>112.31861004158158</v>
      </c>
      <c r="BV47" s="1">
        <v>147.49820732750132</v>
      </c>
      <c r="BW47" s="1">
        <v>186.68345003481539</v>
      </c>
      <c r="BX47" s="1">
        <v>228.00311992752009</v>
      </c>
      <c r="BY47" s="1">
        <v>271.96764222093668</v>
      </c>
      <c r="BZ47" s="1">
        <v>320.32958564648118</v>
      </c>
      <c r="CA47" s="1">
        <v>373.19204239109456</v>
      </c>
      <c r="CB47" s="1">
        <v>430.5987774901227</v>
      </c>
      <c r="CC47" s="1">
        <v>492.00770777469592</v>
      </c>
      <c r="CD47" s="1">
        <v>556.35479123497532</v>
      </c>
      <c r="CE47" s="1">
        <v>623.44923775843438</v>
      </c>
      <c r="CF47" s="1">
        <v>694.19985338924801</v>
      </c>
      <c r="CG47" s="1">
        <v>765.70042587577336</v>
      </c>
      <c r="CH47" s="1">
        <v>838.00308992283976</v>
      </c>
      <c r="CI47" s="1">
        <v>911.00282324490115</v>
      </c>
      <c r="CJ47" s="1">
        <v>984.52550731223209</v>
      </c>
      <c r="CK47" s="1">
        <v>1058.3764877737617</v>
      </c>
      <c r="CL47" s="1">
        <v>1132.3673798525476</v>
      </c>
      <c r="CM47" s="1">
        <v>1210.3629579331257</v>
      </c>
      <c r="CN47" s="1">
        <v>1293.9090501303667</v>
      </c>
      <c r="CO47" s="1">
        <v>1380.8658178416676</v>
      </c>
      <c r="CP47" s="1">
        <v>1469.9865921719347</v>
      </c>
      <c r="CQ47" s="1">
        <v>1560.8729110908389</v>
      </c>
      <c r="CR47" s="1">
        <v>1653.2927378806435</v>
      </c>
      <c r="CS47" s="1">
        <v>1747.1446844467066</v>
      </c>
      <c r="CT47" s="1">
        <v>1842.5218579488464</v>
      </c>
      <c r="CU47" s="1">
        <v>1940.600478801656</v>
      </c>
      <c r="CV47" s="1">
        <v>2041.3718112707488</v>
      </c>
      <c r="CW47" s="1">
        <v>2140.6535876717089</v>
      </c>
      <c r="CX47" s="1">
        <v>2236.9168892281054</v>
      </c>
      <c r="CY47" s="1">
        <v>2333.4192992466342</v>
      </c>
      <c r="CZ47" s="1">
        <v>2430.6193034084563</v>
      </c>
      <c r="DA47" s="1">
        <v>2528.7547524034276</v>
      </c>
      <c r="DB47" s="1">
        <v>2627.9708136561312</v>
      </c>
      <c r="DC47" s="1">
        <v>2728.3706275770091</v>
      </c>
      <c r="DD47" s="1">
        <v>2830.039883526807</v>
      </c>
      <c r="DE47" s="1">
        <v>2933.0581638932686</v>
      </c>
      <c r="DF47" s="1">
        <v>3037.5035937927141</v>
      </c>
      <c r="DG47" s="1">
        <v>3143.4542593128022</v>
      </c>
      <c r="DH47" s="1">
        <v>3250.9881972114913</v>
      </c>
      <c r="DI47" s="1">
        <v>3360.1828724300112</v>
      </c>
      <c r="DJ47" s="1">
        <v>3471.1145999522996</v>
      </c>
      <c r="DK47" s="1">
        <v>3583.8581419160246</v>
      </c>
      <c r="DL47" s="1">
        <v>3698.4866140291433</v>
      </c>
      <c r="DM47" s="1">
        <v>3815.0718110529187</v>
      </c>
      <c r="DN47" s="1">
        <v>3933.6850807585165</v>
      </c>
      <c r="DO47" s="1">
        <v>4054.3989260309459</v>
      </c>
      <c r="DP47" s="1">
        <v>4177.2895905430823</v>
      </c>
      <c r="DQ47" s="1">
        <v>4302.4409832849306</v>
      </c>
      <c r="DR47" s="1">
        <v>4429.9504204162658</v>
      </c>
      <c r="DS47" s="1">
        <v>4559.9368063802358</v>
      </c>
      <c r="DT47" s="1">
        <v>4692.5520320158039</v>
      </c>
      <c r="DU47" s="1">
        <v>4827.9965206694014</v>
      </c>
      <c r="DV47" s="1">
        <v>4966.5399825590848</v>
      </c>
      <c r="DW47" s="1">
        <v>5108.5485198099623</v>
      </c>
      <c r="DX47" s="1">
        <v>5254.5192451964831</v>
      </c>
      <c r="DY47" s="1">
        <v>5405.1235364763415</v>
      </c>
      <c r="DZ47" s="1">
        <v>5561.2599208894499</v>
      </c>
    </row>
    <row r="48" spans="1:131" s="1" customFormat="1">
      <c r="A48" t="s">
        <v>879</v>
      </c>
      <c r="N48" s="338"/>
      <c r="O48" s="338"/>
      <c r="P48" s="338"/>
      <c r="Q48" s="338"/>
      <c r="R48" s="338"/>
      <c r="S48" s="9">
        <f>+S41/S32</f>
        <v>1.00805255514179</v>
      </c>
      <c r="W48" s="9">
        <f t="shared" si="56"/>
        <v>0.9100303666189612</v>
      </c>
      <c r="X48" s="9">
        <f t="shared" si="56"/>
        <v>0.88946031209404408</v>
      </c>
      <c r="Y48" s="9">
        <f t="shared" si="56"/>
        <v>0.94327433845007025</v>
      </c>
      <c r="Z48" s="9">
        <f t="shared" si="56"/>
        <v>0.98484640938752088</v>
      </c>
      <c r="AA48" s="9">
        <f>+AA41/AA32</f>
        <v>1.0170855872756535</v>
      </c>
      <c r="AB48" s="338"/>
      <c r="AC48" s="338"/>
      <c r="AD48" s="338"/>
      <c r="AE48" s="338"/>
      <c r="BO48" s="213" t="s">
        <v>1256</v>
      </c>
      <c r="BR48" s="1" t="s">
        <v>133</v>
      </c>
    </row>
    <row r="49" spans="1:130" s="1" customFormat="1">
      <c r="A49"/>
      <c r="N49" s="338"/>
      <c r="O49" s="338"/>
      <c r="P49" s="338"/>
      <c r="Q49" s="338"/>
      <c r="R49" s="338"/>
      <c r="S49" s="345"/>
      <c r="W49" s="345"/>
      <c r="X49" s="345"/>
      <c r="Y49" s="345"/>
      <c r="Z49" s="345"/>
      <c r="AA49" s="345"/>
      <c r="AB49" s="338"/>
      <c r="AC49" s="338"/>
      <c r="AD49" s="338"/>
      <c r="AE49" s="338"/>
      <c r="BP49" s="12"/>
      <c r="BR49" s="1" t="s">
        <v>104</v>
      </c>
      <c r="BS49" s="12">
        <f>+US!B61</f>
        <v>12.397900201983997</v>
      </c>
      <c r="BT49" s="12">
        <f>+US!C61</f>
        <v>15.973315131118055</v>
      </c>
      <c r="BU49" s="12">
        <f>+US!D61</f>
        <v>20.699508929379874</v>
      </c>
      <c r="BV49" s="12">
        <f>+US!E61</f>
        <v>25.594789268009315</v>
      </c>
      <c r="BW49" s="12">
        <f>+US!F61</f>
        <v>30.652531072828612</v>
      </c>
      <c r="BX49" s="12">
        <f>+US!G61</f>
        <v>35.659639204491029</v>
      </c>
      <c r="BY49" s="12">
        <f>+US!H61</f>
        <v>40.645457692382621</v>
      </c>
      <c r="BZ49" s="12">
        <f>+US!I61</f>
        <v>45.90838185928483</v>
      </c>
      <c r="CA49" s="12">
        <f>+US!J61</f>
        <v>51.470125209794652</v>
      </c>
      <c r="CB49" s="12">
        <f>+US!K61</f>
        <v>57.351521955731947</v>
      </c>
      <c r="CC49" s="12">
        <f>+US!L61</f>
        <v>63.364799039156168</v>
      </c>
      <c r="CD49" s="12">
        <f>+US!M61</f>
        <v>69.300369153981976</v>
      </c>
      <c r="CE49" s="12">
        <f>+US!N61</f>
        <v>76.298340143163628</v>
      </c>
      <c r="CF49" s="12">
        <f>+US!O61</f>
        <v>83.056305749492608</v>
      </c>
      <c r="CG49" s="12">
        <f>+US!P61</f>
        <v>89.748353900720701</v>
      </c>
      <c r="CH49" s="12">
        <f>+US!Q61</f>
        <v>96.472975181366564</v>
      </c>
      <c r="CI49" s="12">
        <f>+US!R61</f>
        <v>103.28667507710932</v>
      </c>
      <c r="CJ49" s="12">
        <f>+US!S61</f>
        <v>110.22275557158572</v>
      </c>
      <c r="CK49" s="12">
        <f>+US!T61</f>
        <v>117.30188955643912</v>
      </c>
      <c r="CL49" s="12">
        <f>+US!U61</f>
        <v>124.53809051667093</v>
      </c>
      <c r="CM49" s="12">
        <f>+US!V61</f>
        <v>131.8282215142022</v>
      </c>
      <c r="CN49" s="12">
        <f>+US!W61</f>
        <v>139.1380613407687</v>
      </c>
      <c r="CO49" s="12">
        <f>+US!X61</f>
        <v>146.56568435041214</v>
      </c>
      <c r="CP49" s="12">
        <f>+US!Y61</f>
        <v>154.13201323599952</v>
      </c>
      <c r="CQ49" s="12">
        <f>+US!Z61</f>
        <v>161.85255902024778</v>
      </c>
      <c r="CR49" s="12">
        <f>+US!AA61</f>
        <v>169.74040568385678</v>
      </c>
      <c r="CS49" s="12">
        <f>+US!AB61</f>
        <v>177.8098761900097</v>
      </c>
      <c r="CT49" s="12">
        <f>+US!AC61</f>
        <v>186.08558190855376</v>
      </c>
      <c r="CU49" s="12">
        <f>+US!AD61</f>
        <v>194.66750232856748</v>
      </c>
      <c r="CV49" s="12">
        <f>+US!AE61</f>
        <v>203.56053032539711</v>
      </c>
      <c r="CW49" s="12">
        <f>+US!AF61</f>
        <v>212.40742241434563</v>
      </c>
      <c r="CX49" s="12">
        <f>+US!AG61</f>
        <v>221.08541680615838</v>
      </c>
      <c r="CY49" s="12">
        <f>+US!AH61</f>
        <v>229.88152629594347</v>
      </c>
      <c r="CZ49" s="12">
        <f>+US!AI61</f>
        <v>238.83782236156796</v>
      </c>
      <c r="DA49" s="12">
        <f>+US!AJ61</f>
        <v>247.97945852437289</v>
      </c>
      <c r="DB49" s="12">
        <f>+US!AK61</f>
        <v>257.32347603677363</v>
      </c>
      <c r="DC49" s="12">
        <f>+US!AL61</f>
        <v>266.88316881744709</v>
      </c>
      <c r="DD49" s="12">
        <f>+US!AM61</f>
        <v>276.67028392790314</v>
      </c>
      <c r="DE49" s="12">
        <f>+US!AN61</f>
        <v>286.69608449268992</v>
      </c>
      <c r="DF49" s="12">
        <f>+US!AO61</f>
        <v>296.97182949509568</v>
      </c>
      <c r="DG49" s="12">
        <f>+US!AP61</f>
        <v>307.50896536710059</v>
      </c>
      <c r="DH49" s="12">
        <f>+US!AQ61</f>
        <v>318.31918301894314</v>
      </c>
      <c r="DI49" s="12">
        <f>+US!AR61</f>
        <v>329.41441808670493</v>
      </c>
      <c r="DJ49" s="12">
        <f>+US!AS61</f>
        <v>340.80683213425533</v>
      </c>
      <c r="DK49" s="12">
        <f>+US!AT61</f>
        <v>352.50879189105035</v>
      </c>
      <c r="DL49" s="12">
        <f>+US!AU61</f>
        <v>364.53285329037385</v>
      </c>
      <c r="DM49" s="12">
        <f>+US!AV61</f>
        <v>376.89175216581509</v>
      </c>
      <c r="DN49" s="12">
        <f>+US!AW61</f>
        <v>389.59840131786217</v>
      </c>
      <c r="DO49" s="12">
        <f>+US!AX61</f>
        <v>402.66589287558929</v>
      </c>
      <c r="DP49" s="12">
        <f>+US!AY61</f>
        <v>416.1075047235127</v>
      </c>
      <c r="DQ49" s="12">
        <f>+US!AZ61</f>
        <v>429.93670987414998</v>
      </c>
      <c r="DR49" s="12">
        <f>+US!BA61</f>
        <v>444.16718786507244</v>
      </c>
      <c r="DS49" s="12">
        <f>+US!BB61</f>
        <v>458.81283746483155</v>
      </c>
      <c r="DT49" s="12">
        <f>+US!BC61</f>
        <v>473.88779015293665</v>
      </c>
      <c r="DU49" s="12">
        <f>+US!BD61</f>
        <v>489.40642398590808</v>
      </c>
      <c r="DV49" s="12">
        <f>+US!BE61</f>
        <v>505.38337757523732</v>
      </c>
      <c r="DW49" s="12">
        <f>+US!BF61</f>
        <v>521.83356398857279</v>
      </c>
      <c r="DX49" s="12">
        <f>+US!BG61</f>
        <v>538.77218444814071</v>
      </c>
      <c r="DY49" s="12">
        <f>+US!BH61</f>
        <v>556.2147417454247</v>
      </c>
      <c r="DZ49" s="12">
        <f>+US!BI61</f>
        <v>574.17705332279422</v>
      </c>
    </row>
    <row r="50" spans="1:130" s="1" customFormat="1" ht="18.45">
      <c r="A50" s="334" t="s">
        <v>883</v>
      </c>
      <c r="N50" s="338"/>
      <c r="O50" s="338"/>
      <c r="P50" s="338"/>
      <c r="Q50" s="338"/>
      <c r="R50" s="338"/>
      <c r="S50" s="345"/>
      <c r="W50" s="345"/>
      <c r="X50" s="345"/>
      <c r="Y50" s="345"/>
      <c r="Z50" s="345"/>
      <c r="AA50" s="345"/>
      <c r="AB50" s="338"/>
      <c r="AC50" s="338"/>
      <c r="AD50" s="338"/>
      <c r="AE50" s="338"/>
      <c r="BP50" s="12"/>
      <c r="BR50" s="1" t="s">
        <v>105</v>
      </c>
      <c r="BS50" s="12">
        <f>+EU!B61</f>
        <v>13.031057477827348</v>
      </c>
      <c r="BT50" s="12">
        <f>+EU!C61</f>
        <v>16.380715061626351</v>
      </c>
      <c r="BU50" s="12">
        <f>+EU!D61</f>
        <v>20.81775554964954</v>
      </c>
      <c r="BV50" s="12">
        <f>+EU!E61</f>
        <v>25.28142053441919</v>
      </c>
      <c r="BW50" s="12">
        <f>+EU!F61</f>
        <v>29.786471958402355</v>
      </c>
      <c r="BX50" s="12">
        <f>+EU!G61</f>
        <v>34.100069953404805</v>
      </c>
      <c r="BY50" s="12">
        <f>+EU!H61</f>
        <v>38.262370437401188</v>
      </c>
      <c r="BZ50" s="12">
        <f>+EU!I61</f>
        <v>42.447803574629212</v>
      </c>
      <c r="CA50" s="12">
        <f>+EU!J61</f>
        <v>46.646688371110983</v>
      </c>
      <c r="CB50" s="12">
        <f>+EU!K61</f>
        <v>50.844054571449092</v>
      </c>
      <c r="CC50" s="12">
        <f>+EU!L61</f>
        <v>55.814227269244498</v>
      </c>
      <c r="CD50" s="12">
        <f>+EU!M61</f>
        <v>61.672030426881676</v>
      </c>
      <c r="CE50" s="12">
        <f>+EU!N61</f>
        <v>68.243246037914346</v>
      </c>
      <c r="CF50" s="12">
        <f>+EU!O61</f>
        <v>74.704743478575139</v>
      </c>
      <c r="CG50" s="12">
        <f>+EU!P61</f>
        <v>81.156504876398969</v>
      </c>
      <c r="CH50" s="12">
        <f>+EU!Q61</f>
        <v>87.652965154758107</v>
      </c>
      <c r="CI50" s="12">
        <f>+EU!R61</f>
        <v>94.222791245332758</v>
      </c>
      <c r="CJ50" s="12">
        <f>+EU!S61</f>
        <v>100.88075255249909</v>
      </c>
      <c r="CK50" s="12">
        <f>+EU!T61</f>
        <v>107.63445842770078</v>
      </c>
      <c r="CL50" s="12">
        <f>+EU!U61</f>
        <v>114.48816332562993</v>
      </c>
      <c r="CM50" s="12">
        <f>+EU!V61</f>
        <v>121.52483688649767</v>
      </c>
      <c r="CN50" s="12">
        <f>+EU!W61</f>
        <v>128.77849625209927</v>
      </c>
      <c r="CO50" s="12">
        <f>+EU!X61</f>
        <v>136.18976865627056</v>
      </c>
      <c r="CP50" s="12">
        <f>+EU!Y61</f>
        <v>143.75380632570446</v>
      </c>
      <c r="CQ50" s="12">
        <f>+EU!Z61</f>
        <v>151.47107449085462</v>
      </c>
      <c r="CR50" s="12">
        <f>+EU!AA61</f>
        <v>159.3457504460857</v>
      </c>
      <c r="CS50" s="12">
        <f>+EU!AB61</f>
        <v>167.38725032260734</v>
      </c>
      <c r="CT50" s="12">
        <f>+EU!AC61</f>
        <v>175.61672444422882</v>
      </c>
      <c r="CU50" s="12">
        <f>+EU!AD61</f>
        <v>184.1487118477985</v>
      </c>
      <c r="CV50" s="12">
        <f>+EU!AE61</f>
        <v>192.98861000352414</v>
      </c>
      <c r="CW50" s="12">
        <f>+EU!AF61</f>
        <v>201.69093787356644</v>
      </c>
      <c r="CX50" s="12">
        <f>+EU!AG61</f>
        <v>210.10105756586486</v>
      </c>
      <c r="CY50" s="12">
        <f>+EU!AH61</f>
        <v>218.5781617463546</v>
      </c>
      <c r="CZ50" s="12">
        <f>+EU!AI61</f>
        <v>227.17565782025201</v>
      </c>
      <c r="DA50" s="12">
        <f>+EU!AJ61</f>
        <v>235.92327992288384</v>
      </c>
      <c r="DB50" s="12">
        <f>+EU!AK61</f>
        <v>244.84006313309038</v>
      </c>
      <c r="DC50" s="12">
        <f>+EU!AL61</f>
        <v>253.93997601477517</v>
      </c>
      <c r="DD50" s="12">
        <f>+EU!AM61</f>
        <v>263.2347782862301</v>
      </c>
      <c r="DE50" s="12">
        <f>+EU!AN61</f>
        <v>272.73542297029604</v>
      </c>
      <c r="DF50" s="12">
        <f>+EU!AO61</f>
        <v>282.45270645907419</v>
      </c>
      <c r="DG50" s="12">
        <f>+EU!AP61</f>
        <v>292.3975418100095</v>
      </c>
      <c r="DH50" s="12">
        <f>+EU!AQ61</f>
        <v>302.58105195056925</v>
      </c>
      <c r="DI50" s="12">
        <f>+EU!AR61</f>
        <v>313.01458333956498</v>
      </c>
      <c r="DJ50" s="12">
        <f>+EU!AS61</f>
        <v>323.70968969916203</v>
      </c>
      <c r="DK50" s="12">
        <f>+EU!AT61</f>
        <v>334.67810898053767</v>
      </c>
      <c r="DL50" s="12">
        <f>+EU!AU61</f>
        <v>345.93174336016813</v>
      </c>
      <c r="DM50" s="12">
        <f>+EU!AV61</f>
        <v>357.48264557488318</v>
      </c>
      <c r="DN50" s="12">
        <f>+EU!AW61</f>
        <v>369.34301195136106</v>
      </c>
      <c r="DO50" s="12">
        <f>+EU!AX61</f>
        <v>381.52518129753065</v>
      </c>
      <c r="DP50" s="12">
        <f>+EU!AY61</f>
        <v>394.04163847623022</v>
      </c>
      <c r="DQ50" s="12">
        <f>+EU!AZ61</f>
        <v>406.9050215057992</v>
      </c>
      <c r="DR50" s="12">
        <f>+EU!BA61</f>
        <v>420.12813119711609</v>
      </c>
      <c r="DS50" s="12">
        <f>+EU!BB61</f>
        <v>433.72394253408044</v>
      </c>
      <c r="DT50" s="12">
        <f>+EU!BC61</f>
        <v>447.70561718874694</v>
      </c>
      <c r="DU50" s="12">
        <f>+EU!BD61</f>
        <v>462.08651671725352</v>
      </c>
      <c r="DV50" s="12">
        <f>+EU!BE61</f>
        <v>476.88021610596718</v>
      </c>
      <c r="DW50" s="12">
        <f>+EU!BF61</f>
        <v>492.10051743209488</v>
      </c>
      <c r="DX50" s="12">
        <f>+EU!BG61</f>
        <v>507.76146347426464</v>
      </c>
      <c r="DY50" s="12">
        <f>+EU!BH61</f>
        <v>523.87735116119609</v>
      </c>
      <c r="DZ50" s="12">
        <f>+EU!BI61</f>
        <v>540.46274478482439</v>
      </c>
    </row>
    <row r="51" spans="1:130" s="352" customFormat="1" ht="14.6">
      <c r="A51" s="351" t="s">
        <v>884</v>
      </c>
      <c r="N51" s="353"/>
      <c r="O51" s="353"/>
      <c r="P51" s="353"/>
      <c r="Q51" s="353"/>
      <c r="R51" s="353"/>
      <c r="S51" s="354"/>
      <c r="W51" s="354"/>
      <c r="X51" s="354"/>
      <c r="Y51" s="354"/>
      <c r="Z51" s="354"/>
      <c r="AA51" s="354"/>
      <c r="AB51" s="353"/>
      <c r="AC51" s="353"/>
      <c r="AD51" s="353"/>
      <c r="AE51" s="353"/>
      <c r="BO51" s="1"/>
      <c r="BP51" s="12"/>
      <c r="BR51" s="1" t="s">
        <v>51</v>
      </c>
      <c r="BS51" s="12">
        <f>+Japan!B61</f>
        <v>3.8702837853585206</v>
      </c>
      <c r="BT51" s="12">
        <f>+Japan!C61</f>
        <v>4.425624891990819</v>
      </c>
      <c r="BU51" s="12">
        <f>+Japan!D61</f>
        <v>5.2201233230190551</v>
      </c>
      <c r="BV51" s="12">
        <f>+Japan!E61</f>
        <v>5.8566210250153867</v>
      </c>
      <c r="BW51" s="12">
        <f>+Japan!F61</f>
        <v>6.2401632501995357</v>
      </c>
      <c r="BX51" s="12">
        <f>+Japan!G61</f>
        <v>6.7870775924786493</v>
      </c>
      <c r="BY51" s="12">
        <f>+Japan!H61</f>
        <v>7.4447807980782237</v>
      </c>
      <c r="BZ51" s="12">
        <f>+Japan!I61</f>
        <v>8.0799234952342243</v>
      </c>
      <c r="CA51" s="12">
        <f>+Japan!J61</f>
        <v>8.6926007664054428</v>
      </c>
      <c r="CB51" s="12">
        <f>+Japan!K61</f>
        <v>9.2825962782204545</v>
      </c>
      <c r="CC51" s="12">
        <f>+Japan!L61</f>
        <v>10.072607285358895</v>
      </c>
      <c r="CD51" s="12">
        <f>+Japan!M61</f>
        <v>11.089747604962353</v>
      </c>
      <c r="CE51" s="12">
        <f>+Japan!N61</f>
        <v>12.274742437354087</v>
      </c>
      <c r="CF51" s="12">
        <f>+Japan!O61</f>
        <v>13.427242101382713</v>
      </c>
      <c r="CG51" s="12">
        <f>+Japan!P61</f>
        <v>14.571947253296702</v>
      </c>
      <c r="CH51" s="12">
        <f>+Japan!Q61</f>
        <v>15.722614593040111</v>
      </c>
      <c r="CI51" s="12">
        <f>+Japan!R61</f>
        <v>16.886922685433838</v>
      </c>
      <c r="CJ51" s="12">
        <f>+Japan!S61</f>
        <v>18.069222883785631</v>
      </c>
      <c r="CK51" s="12">
        <f>+Japan!T61</f>
        <v>19.272096158249795</v>
      </c>
      <c r="CL51" s="12">
        <f>+Japan!U61</f>
        <v>20.497234037619947</v>
      </c>
      <c r="CM51" s="12">
        <f>+Japan!V61</f>
        <v>21.754407623653176</v>
      </c>
      <c r="CN51" s="12">
        <f>+Japan!W61</f>
        <v>23.048088457161619</v>
      </c>
      <c r="CO51" s="12">
        <f>+Japan!X61</f>
        <v>24.372835161268053</v>
      </c>
      <c r="CP51" s="12">
        <f>+Japan!Y61</f>
        <v>25.729004478113065</v>
      </c>
      <c r="CQ51" s="12">
        <f>+Japan!Z61</f>
        <v>27.117558185865406</v>
      </c>
      <c r="CR51" s="12">
        <f>+Japan!AA61</f>
        <v>28.539940910514296</v>
      </c>
      <c r="CS51" s="12">
        <f>+Japan!AB61</f>
        <v>29.998414896214257</v>
      </c>
      <c r="CT51" s="12">
        <f>+Japan!AC61</f>
        <v>31.496804096756946</v>
      </c>
      <c r="CU51" s="12">
        <f>+Japan!AD61</f>
        <v>33.056004081874661</v>
      </c>
      <c r="CV51" s="12">
        <f>+Japan!AE61</f>
        <v>34.676571167901713</v>
      </c>
      <c r="CW51" s="12">
        <f>+Japan!AF61</f>
        <v>36.279619842720152</v>
      </c>
      <c r="CX51" s="12">
        <f>+Japan!AG61</f>
        <v>37.837431931076203</v>
      </c>
      <c r="CY51" s="12">
        <f>+Japan!AH61</f>
        <v>39.412942966595153</v>
      </c>
      <c r="CZ51" s="12">
        <f>+Japan!AI61</f>
        <v>41.015288999793356</v>
      </c>
      <c r="DA51" s="12">
        <f>+Japan!AJ61</f>
        <v>42.649880171537141</v>
      </c>
      <c r="DB51" s="12">
        <f>+Japan!AK61</f>
        <v>44.320302984884577</v>
      </c>
      <c r="DC51" s="12">
        <f>+Japan!AL61</f>
        <v>46.029288417762551</v>
      </c>
      <c r="DD51" s="12">
        <f>+Japan!AM61</f>
        <v>47.77920585701505</v>
      </c>
      <c r="DE51" s="12">
        <f>+Japan!AN61</f>
        <v>49.572305799666509</v>
      </c>
      <c r="DF51" s="12">
        <f>+Japan!AO61</f>
        <v>51.41083238961572</v>
      </c>
      <c r="DG51" s="12">
        <f>+Japan!AP61</f>
        <v>53.297070654058075</v>
      </c>
      <c r="DH51" s="12">
        <f>+Japan!AQ61</f>
        <v>55.233362560175166</v>
      </c>
      <c r="DI51" s="12">
        <f>+Japan!AR61</f>
        <v>57.222109396127557</v>
      </c>
      <c r="DJ51" s="12">
        <f>+Japan!AS61</f>
        <v>59.265769135549441</v>
      </c>
      <c r="DK51" s="12">
        <f>+Japan!AT61</f>
        <v>61.366852829827849</v>
      </c>
      <c r="DL51" s="12">
        <f>+Japan!AU61</f>
        <v>63.527921729979433</v>
      </c>
      <c r="DM51" s="12">
        <f>+Japan!AV61</f>
        <v>65.751585698515115</v>
      </c>
      <c r="DN51" s="12">
        <f>+Japan!AW61</f>
        <v>68.040502951540461</v>
      </c>
      <c r="DO51" s="12">
        <f>+Japan!AX61</f>
        <v>70.397380963034621</v>
      </c>
      <c r="DP51" s="12">
        <f>+Japan!AY61</f>
        <v>72.82497830446637</v>
      </c>
      <c r="DQ51" s="12">
        <f>+Japan!AZ61</f>
        <v>75.326107200454217</v>
      </c>
      <c r="DR51" s="12">
        <f>+Japan!BA61</f>
        <v>77.903636613811088</v>
      </c>
      <c r="DS51" s="12">
        <f>+Japan!BB61</f>
        <v>80.560495711607089</v>
      </c>
      <c r="DT51" s="12">
        <f>+Japan!BC61</f>
        <v>83.299677599485221</v>
      </c>
      <c r="DU51" s="12">
        <f>+Japan!BD61</f>
        <v>86.124243241437298</v>
      </c>
      <c r="DV51" s="12">
        <f>+Japan!BE61</f>
        <v>89.037325506150353</v>
      </c>
      <c r="DW51" s="12">
        <f>+Japan!BF61</f>
        <v>92.042133299465604</v>
      </c>
      <c r="DX51" s="12">
        <f>+Japan!BG61</f>
        <v>95.141955756376078</v>
      </c>
      <c r="DY51" s="12">
        <f>+Japan!BH61</f>
        <v>98.340166476261686</v>
      </c>
      <c r="DZ51" s="12">
        <f>+Japan!BI61</f>
        <v>101.64022779254907</v>
      </c>
    </row>
    <row r="52" spans="1:130" s="352" customFormat="1" ht="14.6">
      <c r="A52" s="351" t="s">
        <v>885</v>
      </c>
      <c r="B52" s="352">
        <v>0.2</v>
      </c>
      <c r="N52" s="353"/>
      <c r="O52" s="353"/>
      <c r="P52" s="353"/>
      <c r="Q52" s="353"/>
      <c r="R52" s="353"/>
      <c r="S52" s="354"/>
      <c r="W52" s="354"/>
      <c r="X52" s="354"/>
      <c r="Y52" s="354"/>
      <c r="Z52" s="354"/>
      <c r="AA52" s="354"/>
      <c r="AB52" s="353"/>
      <c r="AC52" s="353"/>
      <c r="AD52" s="353"/>
      <c r="AE52" s="353"/>
      <c r="BO52" s="1"/>
      <c r="BP52" s="12"/>
      <c r="BR52" s="1" t="s">
        <v>52</v>
      </c>
      <c r="BS52" s="12">
        <f>+Russia!B61</f>
        <v>1.6979566948188103</v>
      </c>
      <c r="BT52" s="12">
        <f>+Russia!C61</f>
        <v>2.2469588661298912</v>
      </c>
      <c r="BU52" s="12">
        <f>+Russia!D61</f>
        <v>2.7568681567379163</v>
      </c>
      <c r="BV52" s="12">
        <f>+Russia!E61</f>
        <v>3.2281653498704395</v>
      </c>
      <c r="BW52" s="12">
        <f>+Russia!F61</f>
        <v>3.7024679259307409</v>
      </c>
      <c r="BX52" s="12">
        <f>+Russia!G61</f>
        <v>4.187169871531931</v>
      </c>
      <c r="BY52" s="12">
        <f>+Russia!H61</f>
        <v>4.6753717862986566</v>
      </c>
      <c r="BZ52" s="12">
        <f>+Russia!I61</f>
        <v>5.1515268464259858</v>
      </c>
      <c r="CA52" s="12">
        <f>+Russia!J61</f>
        <v>5.6132637065690973</v>
      </c>
      <c r="CB52" s="12">
        <f>+Russia!K61</f>
        <v>6.0584404547996371</v>
      </c>
      <c r="CC52" s="12">
        <f>+Russia!L61</f>
        <v>6.6733495605995881</v>
      </c>
      <c r="CD52" s="12">
        <f>+Russia!M61</f>
        <v>7.4974662701726853</v>
      </c>
      <c r="CE52" s="12">
        <f>+Russia!N61</f>
        <v>8.4326184480750523</v>
      </c>
      <c r="CF52" s="12">
        <f>+Russia!O61</f>
        <v>9.3744750296403012</v>
      </c>
      <c r="CG52" s="12">
        <f>+Russia!P61</f>
        <v>10.333898009900794</v>
      </c>
      <c r="CH52" s="12">
        <f>+Russia!Q61</f>
        <v>11.316693150664547</v>
      </c>
      <c r="CI52" s="12">
        <f>+Russia!R61</f>
        <v>12.325878963354269</v>
      </c>
      <c r="CJ52" s="12">
        <f>+Russia!S61</f>
        <v>13.362996654265912</v>
      </c>
      <c r="CK52" s="12">
        <f>+Russia!T61</f>
        <v>14.428867180327119</v>
      </c>
      <c r="CL52" s="12">
        <f>+Russia!U61</f>
        <v>15.52402592754229</v>
      </c>
      <c r="CM52" s="12">
        <f>+Russia!V61</f>
        <v>16.630482205614378</v>
      </c>
      <c r="CN52" s="12">
        <f>+Russia!W61</f>
        <v>17.741049843379667</v>
      </c>
      <c r="CO52" s="12">
        <f>+Russia!X61</f>
        <v>18.870543702573329</v>
      </c>
      <c r="CP52" s="12">
        <f>+Russia!Y61</f>
        <v>20.021730532806004</v>
      </c>
      <c r="CQ52" s="12">
        <f>+Russia!Z61</f>
        <v>21.196669448764062</v>
      </c>
      <c r="CR52" s="12">
        <f>+Russia!AA61</f>
        <v>22.397130890334239</v>
      </c>
      <c r="CS52" s="12">
        <f>+Russia!AB61</f>
        <v>23.625009956091642</v>
      </c>
      <c r="CT52" s="12">
        <f>+Russia!AC61</f>
        <v>24.882259468788931</v>
      </c>
      <c r="CU52" s="12">
        <f>+Russia!AD61</f>
        <v>26.182549177313888</v>
      </c>
      <c r="CV52" s="12">
        <f>+Russia!AE61</f>
        <v>27.526132440348</v>
      </c>
      <c r="CW52" s="12">
        <f>+Russia!AF61</f>
        <v>28.857494926991077</v>
      </c>
      <c r="CX52" s="12">
        <f>+Russia!AG61</f>
        <v>30.157262980347863</v>
      </c>
      <c r="CY52" s="12">
        <f>+Russia!AH61</f>
        <v>31.47052012658963</v>
      </c>
      <c r="CZ52" s="12">
        <f>+Russia!AI61</f>
        <v>32.804313022616071</v>
      </c>
      <c r="DA52" s="12">
        <f>+Russia!AJ61</f>
        <v>34.163029197842015</v>
      </c>
      <c r="DB52" s="12">
        <f>+Russia!AK61</f>
        <v>35.54970495684217</v>
      </c>
      <c r="DC52" s="12">
        <f>+Russia!AL61</f>
        <v>36.966717347926675</v>
      </c>
      <c r="DD52" s="12">
        <f>+Russia!AM61</f>
        <v>38.416145807802366</v>
      </c>
      <c r="DE52" s="12">
        <f>+Russia!AN61</f>
        <v>39.899956008414456</v>
      </c>
      <c r="DF52" s="12">
        <f>+Russia!AO61</f>
        <v>41.420089679821025</v>
      </c>
      <c r="DG52" s="12">
        <f>+Russia!AP61</f>
        <v>42.978505919337678</v>
      </c>
      <c r="DH52" s="12">
        <f>+Russia!AQ61</f>
        <v>44.577198356807607</v>
      </c>
      <c r="DI52" s="12">
        <f>+Russia!AR61</f>
        <v>46.218200977821027</v>
      </c>
      <c r="DJ52" s="12">
        <f>+Russia!AS61</f>
        <v>47.903589152575883</v>
      </c>
      <c r="DK52" s="12">
        <f>+Russia!AT61</f>
        <v>49.635479088442878</v>
      </c>
      <c r="DL52" s="12">
        <f>+Russia!AU61</f>
        <v>51.416027187553027</v>
      </c>
      <c r="DM52" s="12">
        <f>+Russia!AV61</f>
        <v>53.247429910641273</v>
      </c>
      <c r="DN52" s="12">
        <f>+Russia!AW61</f>
        <v>55.131924321633228</v>
      </c>
      <c r="DO52" s="12">
        <f>+Russia!AX61</f>
        <v>57.071789295477515</v>
      </c>
      <c r="DP52" s="12">
        <f>+Russia!AY61</f>
        <v>59.069347297601418</v>
      </c>
      <c r="DQ52" s="12">
        <f>+Russia!AZ61</f>
        <v>61.126966625629201</v>
      </c>
      <c r="DR52" s="12">
        <f>+Russia!BA61</f>
        <v>63.247064011057972</v>
      </c>
      <c r="DS52" s="12">
        <f>+Russia!BB61</f>
        <v>65.432107494733387</v>
      </c>
      <c r="DT52" s="12">
        <f>+Russia!BC61</f>
        <v>67.684619507802068</v>
      </c>
      <c r="DU52" s="12">
        <f>+Russia!BD61</f>
        <v>70.007180106168022</v>
      </c>
      <c r="DV52" s="12">
        <f>+Russia!BE61</f>
        <v>72.402430320251</v>
      </c>
      <c r="DW52" s="12">
        <f>+Russia!BF61</f>
        <v>74.873075592910411</v>
      </c>
      <c r="DX52" s="12">
        <f>+Russia!BG61</f>
        <v>77.421889287028506</v>
      </c>
      <c r="DY52" s="12">
        <f>+Russia!BH61</f>
        <v>80.051716250845999</v>
      </c>
      <c r="DZ52" s="12">
        <f>+Russia!BI61</f>
        <v>82.765476434110539</v>
      </c>
    </row>
    <row r="53" spans="1:130" s="352" customFormat="1" ht="14.6">
      <c r="A53" s="351" t="s">
        <v>886</v>
      </c>
      <c r="B53" s="352">
        <v>0.95</v>
      </c>
      <c r="N53" s="353"/>
      <c r="O53" s="353"/>
      <c r="P53" s="353"/>
      <c r="Q53" s="353"/>
      <c r="R53" s="353"/>
      <c r="S53" s="354"/>
      <c r="W53" s="354"/>
      <c r="X53" s="354"/>
      <c r="Y53" s="354"/>
      <c r="Z53" s="354"/>
      <c r="AA53" s="354"/>
      <c r="AB53" s="353"/>
      <c r="AC53" s="353"/>
      <c r="AD53" s="353"/>
      <c r="AE53" s="353"/>
      <c r="BO53" s="1"/>
      <c r="BP53" s="12"/>
      <c r="BR53" s="1" t="s">
        <v>53</v>
      </c>
      <c r="BS53" s="12">
        <f>+Eurasia!B61</f>
        <v>0.8073350542869363</v>
      </c>
      <c r="BT53" s="12">
        <f>+Eurasia!C61</f>
        <v>1.0932156136130002</v>
      </c>
      <c r="BU53" s="12">
        <f>+Eurasia!D61</f>
        <v>1.5359460281478345</v>
      </c>
      <c r="BV53" s="12">
        <f>+Eurasia!E61</f>
        <v>2.0296141925726361</v>
      </c>
      <c r="BW53" s="12">
        <f>+Eurasia!F61</f>
        <v>2.5769288522129168</v>
      </c>
      <c r="BX53" s="12">
        <f>+Eurasia!G61</f>
        <v>3.163036570410128</v>
      </c>
      <c r="BY53" s="12">
        <f>+Eurasia!H61</f>
        <v>3.7926815274469683</v>
      </c>
      <c r="BZ53" s="12">
        <f>+Eurasia!I61</f>
        <v>4.4630011914335057</v>
      </c>
      <c r="CA53" s="12">
        <f>+Eurasia!J61</f>
        <v>5.1678636541461787</v>
      </c>
      <c r="CB53" s="12">
        <f>+Eurasia!K61</f>
        <v>5.9009149826442702</v>
      </c>
      <c r="CC53" s="12">
        <f>+Eurasia!L61</f>
        <v>6.7664895646484764</v>
      </c>
      <c r="CD53" s="12">
        <f>+Eurasia!M61</f>
        <v>7.7961081843977027</v>
      </c>
      <c r="CE53" s="12">
        <f>+Eurasia!N61</f>
        <v>8.9323207179440285</v>
      </c>
      <c r="CF53" s="12">
        <f>+Eurasia!O61</f>
        <v>10.104255932219953</v>
      </c>
      <c r="CG53" s="12">
        <f>+Eurasia!P61</f>
        <v>11.313581215925643</v>
      </c>
      <c r="CH53" s="12">
        <f>+Eurasia!Q61</f>
        <v>12.559218049276414</v>
      </c>
      <c r="CI53" s="12">
        <f>+Eurasia!R61</f>
        <v>13.838696793246966</v>
      </c>
      <c r="CJ53" s="12">
        <f>+Eurasia!S61</f>
        <v>15.148986395915415</v>
      </c>
      <c r="CK53" s="12">
        <f>+Eurasia!T61</f>
        <v>16.486994647375909</v>
      </c>
      <c r="CL53" s="12">
        <f>+Eurasia!U61</f>
        <v>17.849861456385028</v>
      </c>
      <c r="CM53" s="12">
        <f>+Eurasia!V61</f>
        <v>19.271118134627507</v>
      </c>
      <c r="CN53" s="12">
        <f>+Eurasia!W61</f>
        <v>20.764752320644355</v>
      </c>
      <c r="CO53" s="12">
        <f>+Eurasia!X61</f>
        <v>22.30233257144554</v>
      </c>
      <c r="CP53" s="12">
        <f>+Eurasia!Y61</f>
        <v>23.879281063259125</v>
      </c>
      <c r="CQ53" s="12">
        <f>+Eurasia!Z61</f>
        <v>25.493202399644659</v>
      </c>
      <c r="CR53" s="12">
        <f>+Eurasia!AA61</f>
        <v>27.143177470515678</v>
      </c>
      <c r="CS53" s="12">
        <f>+Eurasia!AB61</f>
        <v>28.829628279632395</v>
      </c>
      <c r="CT53" s="12">
        <f>+Eurasia!AC61</f>
        <v>30.555845009656192</v>
      </c>
      <c r="CU53" s="12">
        <f>+Eurasia!AD61</f>
        <v>32.335722213408452</v>
      </c>
      <c r="CV53" s="12">
        <f>+Eurasia!AE61</f>
        <v>34.170400990705872</v>
      </c>
      <c r="CW53" s="12">
        <f>+Eurasia!AF61</f>
        <v>35.99261818569331</v>
      </c>
      <c r="CX53" s="12">
        <f>+Eurasia!AG61</f>
        <v>37.77759922830159</v>
      </c>
      <c r="CY53" s="12">
        <f>+Eurasia!AH61</f>
        <v>39.579084112772797</v>
      </c>
      <c r="CZ53" s="12">
        <f>+Eurasia!AI61</f>
        <v>41.405239120144984</v>
      </c>
      <c r="DA53" s="12">
        <f>+Eurasia!AJ61</f>
        <v>43.261180628300338</v>
      </c>
      <c r="DB53" s="12">
        <f>+Eurasia!AK61</f>
        <v>45.150527297038394</v>
      </c>
      <c r="DC53" s="12">
        <f>+Eurasia!AL61</f>
        <v>47.076212245560129</v>
      </c>
      <c r="DD53" s="12">
        <f>+Eurasia!AM61</f>
        <v>49.040898603466658</v>
      </c>
      <c r="DE53" s="12">
        <f>+Eurasia!AN61</f>
        <v>51.047183145292117</v>
      </c>
      <c r="DF53" s="12">
        <f>+Eurasia!AO61</f>
        <v>53.097689309007016</v>
      </c>
      <c r="DG53" s="12">
        <f>+Eurasia!AP61</f>
        <v>55.195104413946098</v>
      </c>
      <c r="DH53" s="12">
        <f>+Eurasia!AQ61</f>
        <v>57.342190213451154</v>
      </c>
      <c r="DI53" s="12">
        <f>+Eurasia!AR61</f>
        <v>59.541781891073128</v>
      </c>
      <c r="DJ53" s="12">
        <f>+Eurasia!AS61</f>
        <v>61.796783057217574</v>
      </c>
      <c r="DK53" s="12">
        <f>+Eurasia!AT61</f>
        <v>64.110160312495879</v>
      </c>
      <c r="DL53" s="12">
        <f>+Eurasia!AU61</f>
        <v>66.484938889004042</v>
      </c>
      <c r="DM53" s="12">
        <f>+Eurasia!AV61</f>
        <v>68.924199862170269</v>
      </c>
      <c r="DN53" s="12">
        <f>+Eurasia!AW61</f>
        <v>71.431078951596163</v>
      </c>
      <c r="DO53" s="12">
        <f>+Eurasia!AX61</f>
        <v>74.008766733430747</v>
      </c>
      <c r="DP53" s="12">
        <f>+Eurasia!AY61</f>
        <v>76.660510027635112</v>
      </c>
      <c r="DQ53" s="12">
        <f>+Eurasia!AZ61</f>
        <v>79.389614227107231</v>
      </c>
      <c r="DR53" s="12">
        <f>+Eurasia!BA61</f>
        <v>82.199446364548635</v>
      </c>
      <c r="DS53" s="12">
        <f>+Eurasia!BB61</f>
        <v>85.093438748930325</v>
      </c>
      <c r="DT53" s="12">
        <f>+Eurasia!BC61</f>
        <v>88.075093038207143</v>
      </c>
      <c r="DU53" s="12">
        <f>+Eurasia!BD61</f>
        <v>91.147984645307744</v>
      </c>
      <c r="DV53" s="12">
        <f>+Eurasia!BE61</f>
        <v>94.315767399581105</v>
      </c>
      <c r="DW53" s="12">
        <f>+Eurasia!BF61</f>
        <v>97.582178406068323</v>
      </c>
      <c r="DX53" s="12">
        <f>+Eurasia!BG61</f>
        <v>100.95104306085916</v>
      </c>
      <c r="DY53" s="12">
        <f>+Eurasia!BH61</f>
        <v>104.42628019313811</v>
      </c>
      <c r="DZ53" s="12">
        <f>+Eurasia!BI61</f>
        <v>108.01190731403207</v>
      </c>
    </row>
    <row r="54" spans="1:130" s="352" customFormat="1" ht="14.6">
      <c r="A54" s="351" t="s">
        <v>887</v>
      </c>
      <c r="B54" s="352">
        <v>0.1</v>
      </c>
      <c r="N54" s="353"/>
      <c r="O54" s="353"/>
      <c r="P54" s="353"/>
      <c r="Q54" s="353"/>
      <c r="R54" s="353"/>
      <c r="S54" s="354"/>
      <c r="W54" s="354"/>
      <c r="X54" s="354"/>
      <c r="Y54" s="354"/>
      <c r="Z54" s="354"/>
      <c r="AA54" s="354"/>
      <c r="AB54" s="353"/>
      <c r="AC54" s="353"/>
      <c r="AD54" s="353"/>
      <c r="AE54" s="353"/>
      <c r="BO54" s="1"/>
      <c r="BP54" s="12"/>
      <c r="BR54" s="1" t="s">
        <v>54</v>
      </c>
      <c r="BS54" s="12">
        <f>+China!B61</f>
        <v>5.3332327426145003</v>
      </c>
      <c r="BT54" s="12">
        <f>+China!C61</f>
        <v>11.940510102899944</v>
      </c>
      <c r="BU54" s="12">
        <f>+China!D61</f>
        <v>16.890169866868568</v>
      </c>
      <c r="BV54" s="12">
        <f>+China!E61</f>
        <v>22.177630673932718</v>
      </c>
      <c r="BW54" s="12">
        <f>+China!F61</f>
        <v>27.688503254259047</v>
      </c>
      <c r="BX54" s="12">
        <f>+China!G61</f>
        <v>33.265086438061218</v>
      </c>
      <c r="BY54" s="12">
        <f>+China!H61</f>
        <v>39.217014367419388</v>
      </c>
      <c r="BZ54" s="12">
        <f>+China!I61</f>
        <v>45.433178565423511</v>
      </c>
      <c r="CA54" s="12">
        <f>+China!J61</f>
        <v>51.849375254636655</v>
      </c>
      <c r="CB54" s="12">
        <f>+China!K61</f>
        <v>58.375776167199568</v>
      </c>
      <c r="CC54" s="12">
        <f>+China!L61</f>
        <v>66.127585265159723</v>
      </c>
      <c r="CD54" s="12">
        <f>+China!M61</f>
        <v>75.646341931490966</v>
      </c>
      <c r="CE54" s="12">
        <f>+China!N61</f>
        <v>85.055961266086726</v>
      </c>
      <c r="CF54" s="12">
        <f>+China!O61</f>
        <v>94.906718733610916</v>
      </c>
      <c r="CG54" s="12">
        <f>+China!P61</f>
        <v>105.10986376284964</v>
      </c>
      <c r="CH54" s="12">
        <f>+China!Q61</f>
        <v>115.5900315914942</v>
      </c>
      <c r="CI54" s="12">
        <f>+China!R61</f>
        <v>126.28365997612103</v>
      </c>
      <c r="CJ54" s="12">
        <f>+China!S61</f>
        <v>137.13636728233777</v>
      </c>
      <c r="CK54" s="12">
        <f>+China!T61</f>
        <v>148.10131634383708</v>
      </c>
      <c r="CL54" s="12">
        <f>+China!U61</f>
        <v>159.13813861221297</v>
      </c>
      <c r="CM54" s="12">
        <f>+China!V61</f>
        <v>170.52147714785477</v>
      </c>
      <c r="CN54" s="12">
        <f>+China!W61</f>
        <v>182.35033869408468</v>
      </c>
      <c r="CO54" s="12">
        <f>+China!X61</f>
        <v>194.35839471663755</v>
      </c>
      <c r="CP54" s="12">
        <f>+China!Y61</f>
        <v>206.48620714058038</v>
      </c>
      <c r="CQ54" s="12">
        <f>+China!Z61</f>
        <v>218.69510281995846</v>
      </c>
      <c r="CR54" s="12">
        <f>+China!AA61</f>
        <v>230.95811341051058</v>
      </c>
      <c r="CS54" s="12">
        <f>+China!AB61</f>
        <v>243.2592077676276</v>
      </c>
      <c r="CT54" s="12">
        <f>+China!AC61</f>
        <v>255.6041300238046</v>
      </c>
      <c r="CU54" s="12">
        <f>+China!AD61</f>
        <v>268.13904088486498</v>
      </c>
      <c r="CV54" s="12">
        <f>+China!AE61</f>
        <v>280.87082250995178</v>
      </c>
      <c r="CW54" s="12">
        <f>+China!AF61</f>
        <v>293.09870299014517</v>
      </c>
      <c r="CX54" s="12">
        <f>+China!AG61</f>
        <v>304.58594903410165</v>
      </c>
      <c r="CY54" s="12">
        <f>+China!AH61</f>
        <v>315.91482202600389</v>
      </c>
      <c r="CZ54" s="12">
        <f>+China!AI61</f>
        <v>327.18180390043619</v>
      </c>
      <c r="DA54" s="12">
        <f>+China!AJ61</f>
        <v>338.42960035678288</v>
      </c>
      <c r="DB54" s="12">
        <f>+China!AK61</f>
        <v>349.68099998159676</v>
      </c>
      <c r="DC54" s="12">
        <f>+China!AL61</f>
        <v>360.94899408531489</v>
      </c>
      <c r="DD54" s="12">
        <f>+China!AM61</f>
        <v>372.24163604206603</v>
      </c>
      <c r="DE54" s="12">
        <f>+China!AN61</f>
        <v>383.56444343486663</v>
      </c>
      <c r="DF54" s="12">
        <f>+China!AO61</f>
        <v>394.92154913002702</v>
      </c>
      <c r="DG54" s="12">
        <f>+China!AP61</f>
        <v>406.31622857630504</v>
      </c>
      <c r="DH54" s="12">
        <f>+China!AQ61</f>
        <v>417.75113131509215</v>
      </c>
      <c r="DI54" s="12">
        <f>+China!AR61</f>
        <v>429.22838609579617</v>
      </c>
      <c r="DJ54" s="12">
        <f>+China!AS61</f>
        <v>440.7496662717956</v>
      </c>
      <c r="DK54" s="12">
        <f>+China!AT61</f>
        <v>452.31626016056595</v>
      </c>
      <c r="DL54" s="12">
        <f>+China!AU61</f>
        <v>463.92917065288032</v>
      </c>
      <c r="DM54" s="12">
        <f>+China!AV61</f>
        <v>475.58925925301378</v>
      </c>
      <c r="DN54" s="12">
        <f>+China!AW61</f>
        <v>487.29744646569378</v>
      </c>
      <c r="DO54" s="12">
        <f>+China!AX61</f>
        <v>499.05498017431739</v>
      </c>
      <c r="DP54" s="12">
        <f>+China!AY61</f>
        <v>510.86378493353999</v>
      </c>
      <c r="DQ54" s="12">
        <f>+China!AZ61</f>
        <v>522.7269072187554</v>
      </c>
      <c r="DR54" s="12">
        <f>+China!BA61</f>
        <v>534.64907431299514</v>
      </c>
      <c r="DS54" s="12">
        <f>+China!BB61</f>
        <v>546.63738755565623</v>
      </c>
      <c r="DT54" s="12">
        <f>+China!BC61</f>
        <v>558.70217414330318</v>
      </c>
      <c r="DU54" s="12">
        <f>+China!BD61</f>
        <v>570.8580256804795</v>
      </c>
      <c r="DV54" s="12">
        <f>+China!BE61</f>
        <v>583.12505646129841</v>
      </c>
      <c r="DW54" s="12">
        <f>+China!BF61</f>
        <v>595.53042039943114</v>
      </c>
      <c r="DX54" s="12">
        <f>+China!BG61</f>
        <v>608.11013318582843</v>
      </c>
      <c r="DY54" s="12">
        <f>+China!BH61</f>
        <v>620.91125645339014</v>
      </c>
      <c r="DZ54" s="12">
        <f>+China!BI61</f>
        <v>633.99451455859298</v>
      </c>
    </row>
    <row r="55" spans="1:130" s="355" customFormat="1" ht="14.15">
      <c r="A55" s="355" t="s">
        <v>888</v>
      </c>
      <c r="X55" s="355">
        <v>0.7</v>
      </c>
      <c r="Y55" s="355">
        <v>0.8</v>
      </c>
      <c r="Z55" s="355">
        <v>0.85</v>
      </c>
      <c r="AA55" s="355">
        <v>0.85</v>
      </c>
      <c r="AB55" s="355">
        <v>0.85</v>
      </c>
      <c r="AC55" s="355">
        <v>0.85</v>
      </c>
      <c r="AD55" s="355">
        <v>0.85</v>
      </c>
      <c r="AE55" s="355">
        <v>0.85</v>
      </c>
      <c r="AF55" s="355">
        <f>+AE55+$B$54*(1-AE55)</f>
        <v>0.86499999999999999</v>
      </c>
      <c r="AG55" s="355">
        <f t="shared" ref="AG55:BI55" si="57">+AF55+$B$54*(1-AF55)</f>
        <v>0.87849999999999995</v>
      </c>
      <c r="AH55" s="355">
        <f t="shared" si="57"/>
        <v>0.89064999999999994</v>
      </c>
      <c r="AI55" s="355">
        <f t="shared" si="57"/>
        <v>0.90158499999999997</v>
      </c>
      <c r="AJ55" s="355">
        <f t="shared" si="57"/>
        <v>0.91142649999999992</v>
      </c>
      <c r="AK55" s="355">
        <f t="shared" si="57"/>
        <v>0.9202838499999999</v>
      </c>
      <c r="AL55" s="355">
        <f t="shared" si="57"/>
        <v>0.92825546499999989</v>
      </c>
      <c r="AM55" s="355">
        <f t="shared" si="57"/>
        <v>0.9354299184999999</v>
      </c>
      <c r="AN55" s="355">
        <f t="shared" si="57"/>
        <v>0.94188692664999996</v>
      </c>
      <c r="AO55" s="355">
        <f t="shared" si="57"/>
        <v>0.94769823398499997</v>
      </c>
      <c r="AP55" s="355">
        <f t="shared" si="57"/>
        <v>0.95292841058650002</v>
      </c>
      <c r="AQ55" s="355">
        <f t="shared" si="57"/>
        <v>0.95763556952785001</v>
      </c>
      <c r="AR55" s="355">
        <f t="shared" si="57"/>
        <v>0.96187201257506505</v>
      </c>
      <c r="AS55" s="355">
        <f t="shared" si="57"/>
        <v>0.96568481131755857</v>
      </c>
      <c r="AT55" s="355">
        <f t="shared" si="57"/>
        <v>0.96911633018580268</v>
      </c>
      <c r="AU55" s="355">
        <f t="shared" si="57"/>
        <v>0.97220469716722246</v>
      </c>
      <c r="AV55" s="355">
        <f t="shared" si="57"/>
        <v>0.97498422745050017</v>
      </c>
      <c r="AW55" s="355">
        <f t="shared" si="57"/>
        <v>0.97748580470545021</v>
      </c>
      <c r="AX55" s="355">
        <f t="shared" si="57"/>
        <v>0.97973722423490517</v>
      </c>
      <c r="AY55" s="355">
        <f t="shared" si="57"/>
        <v>0.9817635018114147</v>
      </c>
      <c r="AZ55" s="355">
        <f t="shared" si="57"/>
        <v>0.98358715163027322</v>
      </c>
      <c r="BA55" s="355">
        <f t="shared" si="57"/>
        <v>0.98522843646724589</v>
      </c>
      <c r="BB55" s="355">
        <f t="shared" si="57"/>
        <v>0.98670559282052128</v>
      </c>
      <c r="BC55" s="355">
        <f t="shared" si="57"/>
        <v>0.98803503353846911</v>
      </c>
      <c r="BD55" s="355">
        <f t="shared" si="57"/>
        <v>0.98923153018462218</v>
      </c>
      <c r="BE55" s="355">
        <f t="shared" si="57"/>
        <v>0.99030837716615994</v>
      </c>
      <c r="BF55" s="355">
        <f t="shared" si="57"/>
        <v>0.99127753944954389</v>
      </c>
      <c r="BG55" s="355">
        <f t="shared" si="57"/>
        <v>0.99214978550458954</v>
      </c>
      <c r="BH55" s="355">
        <f t="shared" si="57"/>
        <v>0.99293480695413061</v>
      </c>
      <c r="BI55" s="355">
        <f t="shared" si="57"/>
        <v>0.99364132625871759</v>
      </c>
      <c r="BO55" s="1"/>
      <c r="BP55" s="12"/>
      <c r="BR55" s="1" t="s">
        <v>55</v>
      </c>
      <c r="BS55" s="12">
        <f>+India!B61</f>
        <v>2.4408315128007603</v>
      </c>
      <c r="BT55" s="12">
        <f>+India!C61</f>
        <v>4.6005454678963762</v>
      </c>
      <c r="BU55" s="12">
        <f>+India!D61</f>
        <v>7.4062544888932544</v>
      </c>
      <c r="BV55" s="12">
        <f>+India!E61</f>
        <v>10.973936839008354</v>
      </c>
      <c r="BW55" s="12">
        <f>+India!F61</f>
        <v>15.343781560189754</v>
      </c>
      <c r="BX55" s="12">
        <f>+India!G61</f>
        <v>20.186341637386924</v>
      </c>
      <c r="BY55" s="12">
        <f>+India!H61</f>
        <v>25.498038594119784</v>
      </c>
      <c r="BZ55" s="12">
        <f>+India!I61</f>
        <v>31.513111931046723</v>
      </c>
      <c r="CA55" s="12">
        <f>+India!J61</f>
        <v>38.220982458909852</v>
      </c>
      <c r="CB55" s="12">
        <f>+India!K61</f>
        <v>45.600901314228196</v>
      </c>
      <c r="CC55" s="12">
        <f>+India!L61</f>
        <v>53.592229291223646</v>
      </c>
      <c r="CD55" s="12">
        <f>+India!M61</f>
        <v>62.142180031424964</v>
      </c>
      <c r="CE55" s="12">
        <f>+India!N61</f>
        <v>71.284305746281348</v>
      </c>
      <c r="CF55" s="12">
        <f>+India!O61</f>
        <v>80.742674362247342</v>
      </c>
      <c r="CG55" s="12">
        <f>+India!P61</f>
        <v>90.468288802073459</v>
      </c>
      <c r="CH55" s="12">
        <f>+India!Q61</f>
        <v>100.4047056214025</v>
      </c>
      <c r="CI55" s="12">
        <f>+India!R61</f>
        <v>110.49392825935324</v>
      </c>
      <c r="CJ55" s="12">
        <f>+India!S61</f>
        <v>120.68019059611818</v>
      </c>
      <c r="CK55" s="12">
        <f>+India!T61</f>
        <v>130.91227205085281</v>
      </c>
      <c r="CL55" s="12">
        <f>+India!U61</f>
        <v>141.14480210005706</v>
      </c>
      <c r="CM55" s="12">
        <f>+India!V61</f>
        <v>152.19768731988211</v>
      </c>
      <c r="CN55" s="12">
        <f>+India!W61</f>
        <v>164.41460530384495</v>
      </c>
      <c r="CO55" s="12">
        <f>+India!X61</f>
        <v>177.12228696703306</v>
      </c>
      <c r="CP55" s="12">
        <f>+India!Y61</f>
        <v>190.20997310888859</v>
      </c>
      <c r="CQ55" s="12">
        <f>+India!Z61</f>
        <v>203.61111660819776</v>
      </c>
      <c r="CR55" s="12">
        <f>+India!AA61</f>
        <v>217.28686237718384</v>
      </c>
      <c r="CS55" s="12">
        <f>+India!AB61</f>
        <v>231.22056503010086</v>
      </c>
      <c r="CT55" s="12">
        <f>+India!AC61</f>
        <v>245.43218798803002</v>
      </c>
      <c r="CU55" s="12">
        <f>+India!AD61</f>
        <v>260.09119326180036</v>
      </c>
      <c r="CV55" s="12">
        <f>+India!AE61</f>
        <v>275.19649476158469</v>
      </c>
      <c r="CW55" s="12">
        <f>+India!AF61</f>
        <v>290.22327675932394</v>
      </c>
      <c r="CX55" s="12">
        <f>+India!AG61</f>
        <v>304.96568789883486</v>
      </c>
      <c r="CY55" s="12">
        <f>+India!AH61</f>
        <v>319.81573832110871</v>
      </c>
      <c r="CZ55" s="12">
        <f>+India!AI61</f>
        <v>334.82317840139092</v>
      </c>
      <c r="DA55" s="12">
        <f>+India!AJ61</f>
        <v>350.01614205531223</v>
      </c>
      <c r="DB55" s="12">
        <f>+India!AK61</f>
        <v>365.41358169923438</v>
      </c>
      <c r="DC55" s="12">
        <f>+India!AL61</f>
        <v>381.03104592188595</v>
      </c>
      <c r="DD55" s="12">
        <f>+India!AM61</f>
        <v>396.88341765863726</v>
      </c>
      <c r="DE55" s="12">
        <f>+India!AN61</f>
        <v>412.98607494317548</v>
      </c>
      <c r="DF55" s="12">
        <f>+India!AO61</f>
        <v>429.35526702123008</v>
      </c>
      <c r="DG55" s="12">
        <f>+India!AP61</f>
        <v>446.00812689111893</v>
      </c>
      <c r="DH55" s="12">
        <f>+India!AQ61</f>
        <v>462.9625369201882</v>
      </c>
      <c r="DI55" s="12">
        <f>+India!AR61</f>
        <v>480.23695387463414</v>
      </c>
      <c r="DJ55" s="12">
        <f>+India!AS61</f>
        <v>497.85024160055247</v>
      </c>
      <c r="DK55" s="12">
        <f>+India!AT61</f>
        <v>515.82152999883067</v>
      </c>
      <c r="DL55" s="12">
        <f>+India!AU61</f>
        <v>534.17010460057952</v>
      </c>
      <c r="DM55" s="12">
        <f>+India!AV61</f>
        <v>552.91532467876175</v>
      </c>
      <c r="DN55" s="12">
        <f>+India!AW61</f>
        <v>572.07656547427052</v>
      </c>
      <c r="DO55" s="12">
        <f>+India!AX61</f>
        <v>591.67317967335862</v>
      </c>
      <c r="DP55" s="12">
        <f>+India!AY61</f>
        <v>611.72447366351787</v>
      </c>
      <c r="DQ55" s="12">
        <f>+India!AZ61</f>
        <v>632.24969477648744</v>
      </c>
      <c r="DR55" s="12">
        <f>+India!BA61</f>
        <v>653.26802644627833</v>
      </c>
      <c r="DS55" s="12">
        <f>+India!BB61</f>
        <v>674.79858885982935</v>
      </c>
      <c r="DT55" s="12">
        <f>+India!BC61</f>
        <v>696.86044322303144</v>
      </c>
      <c r="DU55" s="12">
        <f>+India!BD61</f>
        <v>719.47259820358067</v>
      </c>
      <c r="DV55" s="12">
        <f>+India!BE61</f>
        <v>742.65401745612292</v>
      </c>
      <c r="DW55" s="12">
        <f>+India!BF61</f>
        <v>766.42362740022838</v>
      </c>
      <c r="DX55" s="12">
        <f>+India!BG61</f>
        <v>790.8003246233759</v>
      </c>
      <c r="DY55" s="12">
        <f>+India!BH61</f>
        <v>815.80298243292191</v>
      </c>
      <c r="DZ55" s="12">
        <f>+India!BI61</f>
        <v>841.45045619421512</v>
      </c>
    </row>
    <row r="56" spans="1:130" s="352" customFormat="1" ht="14.15">
      <c r="A56" s="352" t="s">
        <v>889</v>
      </c>
      <c r="N56" s="353"/>
      <c r="O56" s="353"/>
      <c r="P56" s="353"/>
      <c r="Q56" s="353"/>
      <c r="R56" s="353"/>
      <c r="S56" s="356">
        <f>+S4*$Y$55</f>
        <v>1.2993660549609976</v>
      </c>
      <c r="T56" s="356">
        <f>+T4*$Y$55</f>
        <v>1.2993377387889529</v>
      </c>
      <c r="U56" s="356">
        <f>+U4*$Y$55</f>
        <v>1.2993094232339826</v>
      </c>
      <c r="V56" s="356"/>
      <c r="W56" s="356"/>
      <c r="X56" s="356">
        <f>+X4*X55</f>
        <v>1.1367223276728777</v>
      </c>
      <c r="Y56" s="356">
        <f>+Y4*Y55</f>
        <v>1.3653468138093583</v>
      </c>
      <c r="Z56" s="356">
        <f t="shared" ref="Z56:BI56" si="58">+Z4*Z55</f>
        <v>1.5246444021762338</v>
      </c>
      <c r="AA56" s="356">
        <f t="shared" si="58"/>
        <v>1.5757533261216188</v>
      </c>
      <c r="AB56" s="356">
        <f t="shared" si="58"/>
        <v>1.628575516519907</v>
      </c>
      <c r="AC56" s="356">
        <f t="shared" si="58"/>
        <v>1.6665649370425764</v>
      </c>
      <c r="AD56" s="356">
        <f t="shared" si="58"/>
        <v>1.7054405283672804</v>
      </c>
      <c r="AE56" s="356">
        <f t="shared" si="58"/>
        <v>1.7294914002168711</v>
      </c>
      <c r="AF56" s="356">
        <f t="shared" si="58"/>
        <v>1.7848322971142303</v>
      </c>
      <c r="AG56" s="356">
        <f t="shared" si="58"/>
        <v>1.828524708101807</v>
      </c>
      <c r="AH56" s="356">
        <f t="shared" si="58"/>
        <v>1.8700098680201747</v>
      </c>
      <c r="AI56" s="356">
        <f t="shared" si="58"/>
        <v>1.9092646664410291</v>
      </c>
      <c r="AJ56" s="356">
        <f t="shared" si="58"/>
        <v>1.9467211231560282</v>
      </c>
      <c r="AK56" s="356">
        <f t="shared" si="58"/>
        <v>1.9830980267845164</v>
      </c>
      <c r="AL56" s="356">
        <f t="shared" si="58"/>
        <v>2.0180419440335968</v>
      </c>
      <c r="AM56" s="356">
        <f t="shared" si="58"/>
        <v>2.0527430247165124</v>
      </c>
      <c r="AN56" s="356">
        <f t="shared" si="58"/>
        <v>2.0863287990412731</v>
      </c>
      <c r="AO56" s="356">
        <f t="shared" si="58"/>
        <v>2.1172100400679845</v>
      </c>
      <c r="AP56" s="356">
        <f t="shared" si="58"/>
        <v>2.1471581714012085</v>
      </c>
      <c r="AQ56" s="356">
        <f t="shared" si="58"/>
        <v>2.1732950317329927</v>
      </c>
      <c r="AR56" s="356">
        <f t="shared" si="58"/>
        <v>2.198620951965593</v>
      </c>
      <c r="AS56" s="356">
        <f t="shared" si="58"/>
        <v>2.2220261456611228</v>
      </c>
      <c r="AT56" s="356">
        <f t="shared" si="58"/>
        <v>2.2447623312801563</v>
      </c>
      <c r="AU56" s="356">
        <f t="shared" si="58"/>
        <v>2.276494956375279</v>
      </c>
      <c r="AV56" s="356">
        <f t="shared" si="58"/>
        <v>2.3079218070121228</v>
      </c>
      <c r="AW56" s="356">
        <f t="shared" si="58"/>
        <v>2.3330719320559608</v>
      </c>
      <c r="AX56" s="356">
        <f t="shared" si="58"/>
        <v>2.3578786381556749</v>
      </c>
      <c r="AY56" s="356">
        <f t="shared" si="58"/>
        <v>2.3794717627677939</v>
      </c>
      <c r="AZ56" s="356">
        <f t="shared" si="58"/>
        <v>2.4007578278307178</v>
      </c>
      <c r="BA56" s="356">
        <f t="shared" si="58"/>
        <v>2.4204361651673807</v>
      </c>
      <c r="BB56" s="356">
        <f t="shared" si="58"/>
        <v>2.4398631815228651</v>
      </c>
      <c r="BC56" s="356">
        <f t="shared" si="58"/>
        <v>2.458530034950996</v>
      </c>
      <c r="BD56" s="356">
        <f t="shared" si="58"/>
        <v>2.4770023317114189</v>
      </c>
      <c r="BE56" s="356">
        <f t="shared" si="58"/>
        <v>2.495162644151447</v>
      </c>
      <c r="BF56" s="356">
        <f t="shared" si="58"/>
        <v>2.5131801158567284</v>
      </c>
      <c r="BG56" s="356">
        <f t="shared" si="58"/>
        <v>2.5311216626829633</v>
      </c>
      <c r="BH56" s="356">
        <f t="shared" si="58"/>
        <v>2.5489654091109992</v>
      </c>
      <c r="BI56" s="356">
        <f t="shared" si="58"/>
        <v>2.5657483196322741</v>
      </c>
      <c r="BJ56" s="356"/>
      <c r="BK56" s="356"/>
      <c r="BL56" s="356"/>
      <c r="BO56" s="1"/>
      <c r="BP56" s="12"/>
      <c r="BR56" s="1" t="s">
        <v>56</v>
      </c>
      <c r="BS56" s="12">
        <f>+MidEast!B61</f>
        <v>3.4801033488396889</v>
      </c>
      <c r="BT56" s="12">
        <f>+MidEast!C61</f>
        <v>5.7670228579948573</v>
      </c>
      <c r="BU56" s="12">
        <f>+MidEast!D61</f>
        <v>8.7638570165289043</v>
      </c>
      <c r="BV56" s="12">
        <f>+MidEast!E61</f>
        <v>12.397562754715722</v>
      </c>
      <c r="BW56" s="12">
        <f>+MidEast!F61</f>
        <v>16.642289434057258</v>
      </c>
      <c r="BX56" s="12">
        <f>+MidEast!G61</f>
        <v>21.111710045689929</v>
      </c>
      <c r="BY56" s="12">
        <f>+MidEast!H61</f>
        <v>25.919157304342306</v>
      </c>
      <c r="BZ56" s="12">
        <f>+MidEast!I61</f>
        <v>31.361885385755258</v>
      </c>
      <c r="CA56" s="12">
        <f>+MidEast!J61</f>
        <v>37.483779133486209</v>
      </c>
      <c r="CB56" s="12">
        <f>+MidEast!K61</f>
        <v>44.328584030256209</v>
      </c>
      <c r="CC56" s="12">
        <f>+MidEast!L61</f>
        <v>50.781278274490077</v>
      </c>
      <c r="CD56" s="12">
        <f>+MidEast!M61</f>
        <v>56.320089497687398</v>
      </c>
      <c r="CE56" s="12">
        <f>+MidEast!N61</f>
        <v>62.473223693030477</v>
      </c>
      <c r="CF56" s="12">
        <f>+MidEast!O61</f>
        <v>68.470826584994441</v>
      </c>
      <c r="CG56" s="12">
        <f>+MidEast!P61</f>
        <v>74.377116268922634</v>
      </c>
      <c r="CH56" s="12">
        <f>+MidEast!Q61</f>
        <v>80.221280130084338</v>
      </c>
      <c r="CI56" s="12">
        <f>+MidEast!R61</f>
        <v>86.0136971467726</v>
      </c>
      <c r="CJ56" s="12">
        <f>+MidEast!S61</f>
        <v>91.755411936605057</v>
      </c>
      <c r="CK56" s="12">
        <f>+MidEast!T61</f>
        <v>97.443472516317215</v>
      </c>
      <c r="CL56" s="12">
        <f>+MidEast!U61</f>
        <v>103.07387122058044</v>
      </c>
      <c r="CM56" s="12">
        <f>+MidEast!V61</f>
        <v>109.21786034061014</v>
      </c>
      <c r="CN56" s="12">
        <f>+MidEast!W61</f>
        <v>116.09288762392896</v>
      </c>
      <c r="CO56" s="12">
        <f>+MidEast!X61</f>
        <v>123.24625290858337</v>
      </c>
      <c r="CP56" s="12">
        <f>+MidEast!Y61</f>
        <v>130.61377289192177</v>
      </c>
      <c r="CQ56" s="12">
        <f>+MidEast!Z61</f>
        <v>138.16167697919118</v>
      </c>
      <c r="CR56" s="12">
        <f>+MidEast!AA61</f>
        <v>145.87426939926115</v>
      </c>
      <c r="CS56" s="12">
        <f>+MidEast!AB61</f>
        <v>153.74939920849064</v>
      </c>
      <c r="CT56" s="12">
        <f>+MidEast!AC61</f>
        <v>161.79887762601939</v>
      </c>
      <c r="CU56" s="12">
        <f>+MidEast!AD61</f>
        <v>170.14108082519121</v>
      </c>
      <c r="CV56" s="12">
        <f>+MidEast!AE61</f>
        <v>178.77448471034387</v>
      </c>
      <c r="CW56" s="12">
        <f>+MidEast!AF61</f>
        <v>187.38819114123785</v>
      </c>
      <c r="CX56" s="12">
        <f>+MidEast!AG61</f>
        <v>195.86844974865198</v>
      </c>
      <c r="CY56" s="12">
        <f>+MidEast!AH61</f>
        <v>204.45548924691255</v>
      </c>
      <c r="CZ56" s="12">
        <f>+MidEast!AI61</f>
        <v>213.1827178616351</v>
      </c>
      <c r="DA56" s="12">
        <f>+MidEast!AJ61</f>
        <v>222.06999815556421</v>
      </c>
      <c r="DB56" s="12">
        <f>+MidEast!AK61</f>
        <v>231.13127493127141</v>
      </c>
      <c r="DC56" s="12">
        <f>+MidEast!AL61</f>
        <v>240.37813950108429</v>
      </c>
      <c r="DD56" s="12">
        <f>+MidEast!AM61</f>
        <v>249.82155349800746</v>
      </c>
      <c r="DE56" s="12">
        <f>+MidEast!AN61</f>
        <v>259.47261745146955</v>
      </c>
      <c r="DF56" s="12">
        <f>+MidEast!AO61</f>
        <v>269.34286167432282</v>
      </c>
      <c r="DG56" s="12">
        <f>+MidEast!AP61</f>
        <v>279.4443122262395</v>
      </c>
      <c r="DH56" s="12">
        <f>+MidEast!AQ61</f>
        <v>289.78946190740805</v>
      </c>
      <c r="DI56" s="12">
        <f>+MidEast!AR61</f>
        <v>300.39121033165327</v>
      </c>
      <c r="DJ56" s="12">
        <f>+MidEast!AS61</f>
        <v>311.2628025643362</v>
      </c>
      <c r="DK56" s="12">
        <f>+MidEast!AT61</f>
        <v>322.41777824096965</v>
      </c>
      <c r="DL56" s="12">
        <f>+MidEast!AU61</f>
        <v>333.86993455593517</v>
      </c>
      <c r="DM56" s="12">
        <f>+MidEast!AV61</f>
        <v>345.63330268079341</v>
      </c>
      <c r="DN56" s="12">
        <f>+MidEast!AW61</f>
        <v>357.72213570073939</v>
      </c>
      <c r="DO56" s="12">
        <f>+MidEast!AX61</f>
        <v>370.15090581277673</v>
      </c>
      <c r="DP56" s="12">
        <f>+MidEast!AY61</f>
        <v>382.93430867637966</v>
      </c>
      <c r="DQ56" s="12">
        <f>+MidEast!AZ61</f>
        <v>396.08727313254133</v>
      </c>
      <c r="DR56" s="12">
        <f>+MidEast!BA61</f>
        <v>409.6249748629636</v>
      </c>
      <c r="DS56" s="12">
        <f>+MidEast!BB61</f>
        <v>423.56285288540789</v>
      </c>
      <c r="DT56" s="12">
        <f>+MidEast!BC61</f>
        <v>437.91662805306009</v>
      </c>
      <c r="DU56" s="12">
        <f>+MidEast!BD61</f>
        <v>452.70232294335278</v>
      </c>
      <c r="DV56" s="12">
        <f>+MidEast!BE61</f>
        <v>467.93628269096058</v>
      </c>
      <c r="DW56" s="12">
        <f>+MidEast!BF61</f>
        <v>483.63519644891352</v>
      </c>
      <c r="DX56" s="12">
        <f>+MidEast!BG61</f>
        <v>499.81611925904076</v>
      </c>
      <c r="DY56" s="12">
        <f>+MidEast!BH61</f>
        <v>516.4964941854638</v>
      </c>
      <c r="DZ56" s="12">
        <f>+MidEast!BI61</f>
        <v>533.69417461834337</v>
      </c>
    </row>
    <row r="57" spans="1:130" s="355" customFormat="1" ht="14.15">
      <c r="A57" s="355" t="s">
        <v>890</v>
      </c>
      <c r="X57" s="355">
        <f>+X191</f>
        <v>8.2500000000000004E-2</v>
      </c>
      <c r="Y57" s="355">
        <f>+X192</f>
        <v>0.17</v>
      </c>
      <c r="Z57" s="355">
        <f>+X193</f>
        <v>0.29499999999999998</v>
      </c>
      <c r="AA57" s="355">
        <f>+X194</f>
        <v>0.42</v>
      </c>
      <c r="AB57" s="355">
        <f>+X195</f>
        <v>0.52249999999999996</v>
      </c>
      <c r="AC57" s="355">
        <f>+X196</f>
        <v>0.625</v>
      </c>
      <c r="AD57" s="355">
        <f>+X197</f>
        <v>0.72750000000000004</v>
      </c>
      <c r="AE57" s="355">
        <f>+X198</f>
        <v>0.83</v>
      </c>
      <c r="AF57" s="355">
        <f>+AE57+$B$52*($B$53-AE57)</f>
        <v>0.85399999999999998</v>
      </c>
      <c r="AG57" s="355">
        <f t="shared" ref="AG57:AO57" si="59">+AF57+$B$52*($B$53-AF57)</f>
        <v>0.87319999999999998</v>
      </c>
      <c r="AH57" s="355">
        <f t="shared" si="59"/>
        <v>0.88856000000000002</v>
      </c>
      <c r="AI57" s="355">
        <f t="shared" si="59"/>
        <v>0.90084799999999998</v>
      </c>
      <c r="AJ57" s="355">
        <f t="shared" si="59"/>
        <v>0.9106784</v>
      </c>
      <c r="AK57" s="355">
        <f t="shared" si="59"/>
        <v>0.91854272000000003</v>
      </c>
      <c r="AL57" s="355">
        <f t="shared" si="59"/>
        <v>0.92483417600000006</v>
      </c>
      <c r="AM57" s="355">
        <f t="shared" si="59"/>
        <v>0.9298673408</v>
      </c>
      <c r="AN57" s="355">
        <f t="shared" si="59"/>
        <v>0.93389387264000001</v>
      </c>
      <c r="AO57" s="355">
        <f t="shared" si="59"/>
        <v>0.937115098112</v>
      </c>
      <c r="AP57" s="355">
        <f t="shared" ref="AP57:BI57" si="60">+AO57+0.1*(1-AO57)</f>
        <v>0.94340358830079996</v>
      </c>
      <c r="AQ57" s="355">
        <f t="shared" si="60"/>
        <v>0.94906322947071997</v>
      </c>
      <c r="AR57" s="355">
        <f t="shared" si="60"/>
        <v>0.95415690652364793</v>
      </c>
      <c r="AS57" s="355">
        <f t="shared" si="60"/>
        <v>0.95874121587128314</v>
      </c>
      <c r="AT57" s="355">
        <f t="shared" si="60"/>
        <v>0.96286709428415485</v>
      </c>
      <c r="AU57" s="355">
        <f t="shared" si="60"/>
        <v>0.96658038485573938</v>
      </c>
      <c r="AV57" s="355">
        <f t="shared" si="60"/>
        <v>0.96992234637016539</v>
      </c>
      <c r="AW57" s="355">
        <f t="shared" si="60"/>
        <v>0.97293011173314881</v>
      </c>
      <c r="AX57" s="355">
        <f t="shared" si="60"/>
        <v>0.97563710055983388</v>
      </c>
      <c r="AY57" s="355">
        <f t="shared" si="60"/>
        <v>0.97807339050385045</v>
      </c>
      <c r="AZ57" s="355">
        <f t="shared" si="60"/>
        <v>0.98026605145346535</v>
      </c>
      <c r="BA57" s="355">
        <f t="shared" si="60"/>
        <v>0.98223944630811877</v>
      </c>
      <c r="BB57" s="355">
        <f t="shared" si="60"/>
        <v>0.98401550167730689</v>
      </c>
      <c r="BC57" s="355">
        <f t="shared" si="60"/>
        <v>0.9856139515095762</v>
      </c>
      <c r="BD57" s="355">
        <f t="shared" si="60"/>
        <v>0.98705255635861855</v>
      </c>
      <c r="BE57" s="355">
        <f t="shared" si="60"/>
        <v>0.98834730072275667</v>
      </c>
      <c r="BF57" s="355">
        <f t="shared" si="60"/>
        <v>0.98951257065048104</v>
      </c>
      <c r="BG57" s="355">
        <f t="shared" si="60"/>
        <v>0.99056131358543298</v>
      </c>
      <c r="BH57" s="355">
        <f t="shared" si="60"/>
        <v>0.99150518222688966</v>
      </c>
      <c r="BI57" s="355">
        <f t="shared" si="60"/>
        <v>0.99235466400420069</v>
      </c>
      <c r="BO57" s="1"/>
      <c r="BP57" s="12"/>
      <c r="BR57" s="1" t="s">
        <v>57</v>
      </c>
      <c r="BS57" s="12">
        <f>+Africa!B61</f>
        <v>1.3005301355519889</v>
      </c>
      <c r="BT57" s="12">
        <f>+Africa!C61</f>
        <v>2.4567853113948601</v>
      </c>
      <c r="BU57" s="12">
        <f>+Africa!D61</f>
        <v>4.3589948007245551</v>
      </c>
      <c r="BV57" s="12">
        <f>+Africa!E61</f>
        <v>7.1362204354990606</v>
      </c>
      <c r="BW57" s="12">
        <f>+Africa!F61</f>
        <v>10.96529491512096</v>
      </c>
      <c r="BX57" s="12">
        <f>+Africa!G61</f>
        <v>15.498159464094222</v>
      </c>
      <c r="BY57" s="12">
        <f>+Africa!H61</f>
        <v>20.641994601495927</v>
      </c>
      <c r="BZ57" s="12">
        <f>+Africa!I61</f>
        <v>26.873489513092903</v>
      </c>
      <c r="CA57" s="12">
        <f>+Africa!J61</f>
        <v>34.299880167360207</v>
      </c>
      <c r="CB57" s="12">
        <f>+Africa!K61</f>
        <v>43.020304480034667</v>
      </c>
      <c r="CC57" s="12">
        <f>+Africa!L61</f>
        <v>51.67371231773177</v>
      </c>
      <c r="CD57" s="12">
        <f>+Africa!M61</f>
        <v>59.595142558494317</v>
      </c>
      <c r="CE57" s="12">
        <f>+Africa!N61</f>
        <v>67.711274821771326</v>
      </c>
      <c r="CF57" s="12">
        <f>+Africa!O61</f>
        <v>76.037957387406792</v>
      </c>
      <c r="CG57" s="12">
        <f>+Africa!P61</f>
        <v>84.485117432765918</v>
      </c>
      <c r="CH57" s="12">
        <f>+Africa!Q61</f>
        <v>92.969460191953758</v>
      </c>
      <c r="CI57" s="12">
        <f>+Africa!R61</f>
        <v>101.41609219528013</v>
      </c>
      <c r="CJ57" s="12">
        <f>+Africa!S61</f>
        <v>109.75941712608613</v>
      </c>
      <c r="CK57" s="12">
        <f>+Africa!T61</f>
        <v>117.9435410276659</v>
      </c>
      <c r="CL57" s="12">
        <f>+Africa!U61</f>
        <v>125.92226536082887</v>
      </c>
      <c r="CM57" s="12">
        <f>+Africa!V61</f>
        <v>134.43918074412451</v>
      </c>
      <c r="CN57" s="12">
        <f>+Africa!W61</f>
        <v>143.77943495162759</v>
      </c>
      <c r="CO57" s="12">
        <f>+Africa!X61</f>
        <v>154.38598106278533</v>
      </c>
      <c r="CP57" s="12">
        <f>+Africa!Y61</f>
        <v>165.44584078081382</v>
      </c>
      <c r="CQ57" s="12">
        <f>+Africa!Z61</f>
        <v>176.81959737762651</v>
      </c>
      <c r="CR57" s="12">
        <f>+Africa!AA61</f>
        <v>188.42757446583522</v>
      </c>
      <c r="CS57" s="12">
        <f>+Africa!AB61</f>
        <v>200.22914198669167</v>
      </c>
      <c r="CT57" s="12">
        <f>+Africa!AC61</f>
        <v>212.24905310598407</v>
      </c>
      <c r="CU57" s="12">
        <f>+Africa!AD61</f>
        <v>224.62182812612602</v>
      </c>
      <c r="CV57" s="12">
        <f>+Africa!AE61</f>
        <v>237.357208335238</v>
      </c>
      <c r="CW57" s="12">
        <f>+Africa!AF61</f>
        <v>250.00002864517103</v>
      </c>
      <c r="CX57" s="12">
        <f>+Africa!AG61</f>
        <v>262.37112483723013</v>
      </c>
      <c r="CY57" s="12">
        <f>+Africa!AH61</f>
        <v>274.81227276182318</v>
      </c>
      <c r="CZ57" s="12">
        <f>+Africa!AI61</f>
        <v>287.36630338817633</v>
      </c>
      <c r="DA57" s="12">
        <f>+Africa!AJ61</f>
        <v>300.05446731077592</v>
      </c>
      <c r="DB57" s="12">
        <f>+Africa!AK61</f>
        <v>312.89039857989093</v>
      </c>
      <c r="DC57" s="12">
        <f>+Africa!AL61</f>
        <v>325.88528583371345</v>
      </c>
      <c r="DD57" s="12">
        <f>+Africa!AM61</f>
        <v>339.05020598256112</v>
      </c>
      <c r="DE57" s="12">
        <f>+Africa!AN61</f>
        <v>352.3970395976188</v>
      </c>
      <c r="DF57" s="12">
        <f>+Africa!AO61</f>
        <v>365.9387018752501</v>
      </c>
      <c r="DG57" s="12">
        <f>+Africa!AP61</f>
        <v>379.68907142300742</v>
      </c>
      <c r="DH57" s="12">
        <f>+Africa!AQ61</f>
        <v>393.66280879921476</v>
      </c>
      <c r="DI57" s="12">
        <f>+Africa!AR61</f>
        <v>407.87515577588209</v>
      </c>
      <c r="DJ57" s="12">
        <f>+Africa!AS61</f>
        <v>422.34175425049881</v>
      </c>
      <c r="DK57" s="12">
        <f>+Africa!AT61</f>
        <v>437.07849796797706</v>
      </c>
      <c r="DL57" s="12">
        <f>+Africa!AU61</f>
        <v>452.10141824267077</v>
      </c>
      <c r="DM57" s="12">
        <f>+Africa!AV61</f>
        <v>467.42659992036312</v>
      </c>
      <c r="DN57" s="12">
        <f>+Africa!AW61</f>
        <v>483.07012229112576</v>
      </c>
      <c r="DO57" s="12">
        <f>+Africa!AX61</f>
        <v>499.04801968830657</v>
      </c>
      <c r="DP57" s="12">
        <f>+Africa!AY61</f>
        <v>515.37625714888463</v>
      </c>
      <c r="DQ57" s="12">
        <f>+Africa!AZ61</f>
        <v>532.07071731744622</v>
      </c>
      <c r="DR57" s="12">
        <f>+Africa!BA61</f>
        <v>549.14719555198042</v>
      </c>
      <c r="DS57" s="12">
        <f>+Africa!BB61</f>
        <v>566.62140086035208</v>
      </c>
      <c r="DT57" s="12">
        <f>+Africa!BC61</f>
        <v>584.5089608454266</v>
      </c>
      <c r="DU57" s="12">
        <f>+Africa!BD61</f>
        <v>602.82542927287636</v>
      </c>
      <c r="DV57" s="12">
        <f>+Africa!BE61</f>
        <v>621.58629521576802</v>
      </c>
      <c r="DW57" s="12">
        <f>+Africa!BF61</f>
        <v>640.80699299241246</v>
      </c>
      <c r="DX57" s="12">
        <f>+Africa!BG61</f>
        <v>660.50291231515416</v>
      </c>
      <c r="DY57" s="12">
        <f>+Africa!BH61</f>
        <v>680.68940822162722</v>
      </c>
      <c r="DZ57" s="12">
        <f>+Africa!BI61</f>
        <v>701.38181047761168</v>
      </c>
    </row>
    <row r="58" spans="1:130" s="352" customFormat="1" ht="14.15">
      <c r="A58" s="352" t="s">
        <v>891</v>
      </c>
      <c r="N58" s="353"/>
      <c r="O58" s="353"/>
      <c r="P58" s="353"/>
      <c r="Q58" s="353"/>
      <c r="R58" s="353"/>
      <c r="S58" s="356">
        <f t="shared" ref="S58:X58" si="61">+S56*(1-S57)</f>
        <v>1.2993660549609976</v>
      </c>
      <c r="T58" s="356">
        <f t="shared" si="61"/>
        <v>1.2993377387889529</v>
      </c>
      <c r="U58" s="356">
        <f t="shared" si="61"/>
        <v>1.2993094232339826</v>
      </c>
      <c r="V58" s="356">
        <f t="shared" si="61"/>
        <v>0</v>
      </c>
      <c r="W58" s="356">
        <f t="shared" si="61"/>
        <v>0</v>
      </c>
      <c r="X58" s="356">
        <f t="shared" si="61"/>
        <v>1.0429427356398653</v>
      </c>
      <c r="Y58" s="356">
        <f t="shared" ref="Y58:BI58" si="62">+Y56*(1-Y57)</f>
        <v>1.1332378554617673</v>
      </c>
      <c r="Z58" s="356">
        <f t="shared" si="62"/>
        <v>1.074874303534245</v>
      </c>
      <c r="AA58" s="356">
        <f t="shared" si="62"/>
        <v>0.91393692915053903</v>
      </c>
      <c r="AB58" s="356">
        <f t="shared" si="62"/>
        <v>0.77764480913825562</v>
      </c>
      <c r="AC58" s="356">
        <f t="shared" si="62"/>
        <v>0.62496185139096616</v>
      </c>
      <c r="AD58" s="356">
        <f t="shared" si="62"/>
        <v>0.46473254398008385</v>
      </c>
      <c r="AE58" s="356">
        <f t="shared" si="62"/>
        <v>0.29401353803686814</v>
      </c>
      <c r="AF58" s="356">
        <f t="shared" si="62"/>
        <v>0.26058551537867763</v>
      </c>
      <c r="AG58" s="356">
        <f t="shared" si="62"/>
        <v>0.23185693298730917</v>
      </c>
      <c r="AH58" s="356">
        <f t="shared" si="62"/>
        <v>0.20839389969216823</v>
      </c>
      <c r="AI58" s="356">
        <f t="shared" si="62"/>
        <v>0.18930741020696096</v>
      </c>
      <c r="AJ58" s="356">
        <f t="shared" si="62"/>
        <v>0.17388424547409348</v>
      </c>
      <c r="AK58" s="356">
        <f t="shared" si="62"/>
        <v>0.16153777123523377</v>
      </c>
      <c r="AL58" s="356">
        <f t="shared" si="62"/>
        <v>0.15168778558984705</v>
      </c>
      <c r="AM58" s="356">
        <f t="shared" si="62"/>
        <v>0.14396432697762035</v>
      </c>
      <c r="AN58" s="356">
        <f t="shared" si="62"/>
        <v>0.13791911730425821</v>
      </c>
      <c r="AO58" s="356">
        <f t="shared" si="62"/>
        <v>0.13314054564596375</v>
      </c>
      <c r="AP58" s="356">
        <f t="shared" si="62"/>
        <v>0.12152144785192433</v>
      </c>
      <c r="AQ58" s="356">
        <f t="shared" si="62"/>
        <v>0.11070063032380781</v>
      </c>
      <c r="AR58" s="356">
        <f t="shared" si="62"/>
        <v>0.10079158582002486</v>
      </c>
      <c r="AS58" s="356">
        <f t="shared" si="62"/>
        <v>9.167809707219704E-2</v>
      </c>
      <c r="AT58" s="356">
        <f t="shared" si="62"/>
        <v>8.3354548001906809E-2</v>
      </c>
      <c r="AU58" s="356">
        <f t="shared" si="62"/>
        <v>7.6079585319912185E-2</v>
      </c>
      <c r="AV58" s="356">
        <f t="shared" si="62"/>
        <v>6.9416872716052624E-2</v>
      </c>
      <c r="AW58" s="356">
        <f t="shared" si="62"/>
        <v>6.3155996519281499E-2</v>
      </c>
      <c r="AX58" s="356">
        <f t="shared" si="62"/>
        <v>5.7444760153502541E-2</v>
      </c>
      <c r="AY58" s="356">
        <f t="shared" si="62"/>
        <v>5.2173748149324024E-2</v>
      </c>
      <c r="AZ58" s="356">
        <f t="shared" si="62"/>
        <v>4.7376431447101679E-2</v>
      </c>
      <c r="BA58" s="356">
        <f t="shared" si="62"/>
        <v>4.2988286469226374E-2</v>
      </c>
      <c r="BB58" s="356">
        <f t="shared" si="62"/>
        <v>3.8999988932652906E-2</v>
      </c>
      <c r="BC58" s="356">
        <f t="shared" si="62"/>
        <v>3.5368532297968339E-2</v>
      </c>
      <c r="BD58" s="356">
        <f t="shared" si="62"/>
        <v>3.2070848089404039E-2</v>
      </c>
      <c r="BE58" s="356">
        <f t="shared" si="62"/>
        <v>2.9075379940108118E-2</v>
      </c>
      <c r="BF58" s="356">
        <f t="shared" si="62"/>
        <v>2.6356798907663317E-2</v>
      </c>
      <c r="BG58" s="356">
        <f t="shared" si="62"/>
        <v>2.3890463651181977E-2</v>
      </c>
      <c r="BH58" s="356">
        <f t="shared" si="62"/>
        <v>2.1652996660359587E-2</v>
      </c>
      <c r="BI58" s="356">
        <f t="shared" si="62"/>
        <v>1.961600798424621E-2</v>
      </c>
      <c r="BJ58" s="356"/>
      <c r="BK58" s="356"/>
      <c r="BO58" s="1"/>
      <c r="BP58" s="12"/>
      <c r="BR58" s="1" t="s">
        <v>58</v>
      </c>
      <c r="BS58" s="12">
        <f>+LatAm!B61</f>
        <v>4.5584762524914142</v>
      </c>
      <c r="BT58" s="12">
        <f>+LatAm!C61</f>
        <v>7.1172976197449982</v>
      </c>
      <c r="BU58" s="12">
        <f>+LatAm!D61</f>
        <v>10.355426320063467</v>
      </c>
      <c r="BV58" s="12">
        <f>+LatAm!E61</f>
        <v>14.11265223030802</v>
      </c>
      <c r="BW58" s="12">
        <f>+LatAm!F61</f>
        <v>18.229911539314308</v>
      </c>
      <c r="BX58" s="12">
        <f>+LatAm!G61</f>
        <v>22.46786719452798</v>
      </c>
      <c r="BY58" s="12">
        <f>+LatAm!H61</f>
        <v>26.955504485077327</v>
      </c>
      <c r="BZ58" s="12">
        <f>+LatAm!I61</f>
        <v>31.810044738228001</v>
      </c>
      <c r="CA58" s="12">
        <f>+LatAm!J61</f>
        <v>37.014073490468547</v>
      </c>
      <c r="CB58" s="12">
        <f>+LatAm!K61</f>
        <v>42.548772054554732</v>
      </c>
      <c r="CC58" s="12">
        <f>+LatAm!L61</f>
        <v>48.441949248844026</v>
      </c>
      <c r="CD58" s="12">
        <f>+LatAm!M61</f>
        <v>54.610971885146292</v>
      </c>
      <c r="CE58" s="12">
        <f>+LatAm!N61</f>
        <v>61.444026413245552</v>
      </c>
      <c r="CF58" s="12">
        <f>+LatAm!O61</f>
        <v>68.264154902551624</v>
      </c>
      <c r="CG58" s="12">
        <f>+LatAm!P61</f>
        <v>75.112324950138557</v>
      </c>
      <c r="CH58" s="12">
        <f>+LatAm!Q61</f>
        <v>82.001119594893126</v>
      </c>
      <c r="CI58" s="12">
        <f>+LatAm!R61</f>
        <v>88.928325323199843</v>
      </c>
      <c r="CJ58" s="12">
        <f>+LatAm!S61</f>
        <v>95.884839487256158</v>
      </c>
      <c r="CK58" s="12">
        <f>+LatAm!T61</f>
        <v>102.85920959108128</v>
      </c>
      <c r="CL58" s="12">
        <f>+LatAm!U61</f>
        <v>109.84016598474687</v>
      </c>
      <c r="CM58" s="12">
        <f>+LatAm!V61</f>
        <v>117.36357099636159</v>
      </c>
      <c r="CN58" s="12">
        <f>+LatAm!W61</f>
        <v>125.64552825373298</v>
      </c>
      <c r="CO58" s="12">
        <f>+LatAm!X61</f>
        <v>134.26168731198041</v>
      </c>
      <c r="CP58" s="12">
        <f>+LatAm!Y61</f>
        <v>143.15123969673732</v>
      </c>
      <c r="CQ58" s="12">
        <f>+LatAm!Z61</f>
        <v>152.28178998032283</v>
      </c>
      <c r="CR58" s="12">
        <f>+LatAm!AA61</f>
        <v>161.63836875695162</v>
      </c>
      <c r="CS58" s="12">
        <f>+LatAm!AB61</f>
        <v>171.21900347441937</v>
      </c>
      <c r="CT58" s="12">
        <f>+LatAm!AC61</f>
        <v>181.03116263245988</v>
      </c>
      <c r="CU58" s="12">
        <f>+LatAm!AD61</f>
        <v>191.18131494294457</v>
      </c>
      <c r="CV58" s="12">
        <f>+LatAm!AE61</f>
        <v>201.66914805517951</v>
      </c>
      <c r="CW58" s="12">
        <f>+LatAm!AF61</f>
        <v>212.04827660693419</v>
      </c>
      <c r="CX58" s="12">
        <f>+LatAm!AG61</f>
        <v>222.15650975801248</v>
      </c>
      <c r="CY58" s="12">
        <f>+LatAm!AH61</f>
        <v>232.34842248571118</v>
      </c>
      <c r="CZ58" s="12">
        <f>+LatAm!AI61</f>
        <v>242.67725012626488</v>
      </c>
      <c r="DA58" s="12">
        <f>+LatAm!AJ61</f>
        <v>253.17558117486649</v>
      </c>
      <c r="DB58" s="12">
        <f>+LatAm!AK61</f>
        <v>263.86572565320512</v>
      </c>
      <c r="DC58" s="12">
        <f>+LatAm!AL61</f>
        <v>274.76511316567428</v>
      </c>
      <c r="DD58" s="12">
        <f>+LatAm!AM61</f>
        <v>285.88908098219338</v>
      </c>
      <c r="DE58" s="12">
        <f>+LatAm!AN61</f>
        <v>297.25226259017342</v>
      </c>
      <c r="DF58" s="12">
        <f>+LatAm!AO61</f>
        <v>308.86924136157671</v>
      </c>
      <c r="DG58" s="12">
        <f>+LatAm!AP61</f>
        <v>320.75482975287798</v>
      </c>
      <c r="DH58" s="12">
        <f>+LatAm!AQ61</f>
        <v>332.92416624386203</v>
      </c>
      <c r="DI58" s="12">
        <f>+LatAm!AR61</f>
        <v>345.3927302213084</v>
      </c>
      <c r="DJ58" s="12">
        <f>+LatAm!AS61</f>
        <v>358.17632538184847</v>
      </c>
      <c r="DK58" s="12">
        <f>+LatAm!AT61</f>
        <v>371.29105592278808</v>
      </c>
      <c r="DL58" s="12">
        <f>+LatAm!AU61</f>
        <v>384.75330617802342</v>
      </c>
      <c r="DM58" s="12">
        <f>+LatAm!AV61</f>
        <v>398.57972755391665</v>
      </c>
      <c r="DN58" s="12">
        <f>+LatAm!AW61</f>
        <v>412.78723340367389</v>
      </c>
      <c r="DO58" s="12">
        <f>+LatAm!AX61</f>
        <v>427.39300110368697</v>
      </c>
      <c r="DP58" s="12">
        <f>+LatAm!AY61</f>
        <v>442.41448013114598</v>
      </c>
      <c r="DQ58" s="12">
        <f>+LatAm!AZ61</f>
        <v>457.86940490236447</v>
      </c>
      <c r="DR58" s="12">
        <f>+LatAm!BA61</f>
        <v>473.77581126788408</v>
      </c>
      <c r="DS58" s="12">
        <f>+LatAm!BB61</f>
        <v>490.15205575224343</v>
      </c>
      <c r="DT58" s="12">
        <f>+LatAm!BC61</f>
        <v>507.01683681776711</v>
      </c>
      <c r="DU58" s="12">
        <f>+LatAm!BD61</f>
        <v>524.38921760043786</v>
      </c>
      <c r="DV58" s="12">
        <f>+LatAm!BE61</f>
        <v>542.28864970550615</v>
      </c>
      <c r="DW58" s="12">
        <f>+LatAm!BF61</f>
        <v>560.73499776183326</v>
      </c>
      <c r="DX58" s="12">
        <f>+LatAm!BG61</f>
        <v>579.74856452068195</v>
      </c>
      <c r="DY58" s="12">
        <f>+LatAm!BH61</f>
        <v>599.35011635113494</v>
      </c>
      <c r="DZ58" s="12">
        <f>+LatAm!BI61</f>
        <v>619.56090903463428</v>
      </c>
    </row>
    <row r="59" spans="1:130" s="352" customFormat="1" ht="14.15">
      <c r="A59" s="352" t="s">
        <v>892</v>
      </c>
      <c r="N59" s="353"/>
      <c r="O59" s="353"/>
      <c r="P59" s="353"/>
      <c r="Q59" s="353"/>
      <c r="R59" s="353"/>
      <c r="S59" s="357">
        <f t="shared" ref="S59:X59" si="63">+S58*3.666</f>
        <v>4.7634759574870174</v>
      </c>
      <c r="T59" s="357">
        <f t="shared" si="63"/>
        <v>4.7633721504003015</v>
      </c>
      <c r="U59" s="357">
        <f t="shared" si="63"/>
        <v>4.7632683455757796</v>
      </c>
      <c r="V59" s="357">
        <f t="shared" si="63"/>
        <v>0</v>
      </c>
      <c r="W59" s="357">
        <f t="shared" si="63"/>
        <v>0</v>
      </c>
      <c r="X59" s="357">
        <f t="shared" si="63"/>
        <v>3.8234280688557463</v>
      </c>
      <c r="Y59" s="357">
        <f t="shared" ref="Y59:BI59" si="64">+Y58*3.666</f>
        <v>4.1544499781228383</v>
      </c>
      <c r="Z59" s="357">
        <f t="shared" si="64"/>
        <v>3.9404891967565421</v>
      </c>
      <c r="AA59" s="357">
        <f t="shared" si="64"/>
        <v>3.3504927822658761</v>
      </c>
      <c r="AB59" s="357">
        <f t="shared" si="64"/>
        <v>2.8508458703008452</v>
      </c>
      <c r="AC59" s="357">
        <f t="shared" si="64"/>
        <v>2.2911101471992819</v>
      </c>
      <c r="AD59" s="357">
        <f t="shared" si="64"/>
        <v>1.7037095062309873</v>
      </c>
      <c r="AE59" s="357">
        <f t="shared" si="64"/>
        <v>1.0778536304431585</v>
      </c>
      <c r="AF59" s="357">
        <f t="shared" si="64"/>
        <v>0.9553064993782322</v>
      </c>
      <c r="AG59" s="357">
        <f t="shared" si="64"/>
        <v>0.8499875163314754</v>
      </c>
      <c r="AH59" s="357">
        <f t="shared" si="64"/>
        <v>0.76397203627148869</v>
      </c>
      <c r="AI59" s="357">
        <f t="shared" si="64"/>
        <v>0.69400096581871884</v>
      </c>
      <c r="AJ59" s="357">
        <f t="shared" si="64"/>
        <v>0.63745964390802667</v>
      </c>
      <c r="AK59" s="357">
        <f t="shared" si="64"/>
        <v>0.59219746934836703</v>
      </c>
      <c r="AL59" s="357">
        <f t="shared" si="64"/>
        <v>0.55608742197237926</v>
      </c>
      <c r="AM59" s="357">
        <f t="shared" si="64"/>
        <v>0.52777322269995619</v>
      </c>
      <c r="AN59" s="357">
        <f t="shared" si="64"/>
        <v>0.50561148403741063</v>
      </c>
      <c r="AO59" s="357">
        <f t="shared" si="64"/>
        <v>0.48809324033810308</v>
      </c>
      <c r="AP59" s="357">
        <f t="shared" si="64"/>
        <v>0.44549762782515456</v>
      </c>
      <c r="AQ59" s="357">
        <f t="shared" si="64"/>
        <v>0.40582851076707943</v>
      </c>
      <c r="AR59" s="357">
        <f t="shared" si="64"/>
        <v>0.36950195361621113</v>
      </c>
      <c r="AS59" s="357">
        <f t="shared" si="64"/>
        <v>0.33609190386667437</v>
      </c>
      <c r="AT59" s="357">
        <f t="shared" si="64"/>
        <v>0.30557777297499034</v>
      </c>
      <c r="AU59" s="357">
        <f t="shared" si="64"/>
        <v>0.27890775978279808</v>
      </c>
      <c r="AV59" s="357">
        <f t="shared" si="64"/>
        <v>0.25448225537704894</v>
      </c>
      <c r="AW59" s="357">
        <f t="shared" si="64"/>
        <v>0.23152988323968596</v>
      </c>
      <c r="AX59" s="357">
        <f t="shared" si="64"/>
        <v>0.21059249072274031</v>
      </c>
      <c r="AY59" s="357">
        <f t="shared" si="64"/>
        <v>0.19126896071542188</v>
      </c>
      <c r="AZ59" s="357">
        <f t="shared" si="64"/>
        <v>0.17368199768507475</v>
      </c>
      <c r="BA59" s="357">
        <f t="shared" si="64"/>
        <v>0.15759505819618388</v>
      </c>
      <c r="BB59" s="357">
        <f t="shared" si="64"/>
        <v>0.14297395942710556</v>
      </c>
      <c r="BC59" s="357">
        <f t="shared" si="64"/>
        <v>0.12966103940435192</v>
      </c>
      <c r="BD59" s="357">
        <f t="shared" si="64"/>
        <v>0.11757172909575521</v>
      </c>
      <c r="BE59" s="357">
        <f t="shared" si="64"/>
        <v>0.10659034286043637</v>
      </c>
      <c r="BF59" s="357">
        <f t="shared" si="64"/>
        <v>9.6624024795493715E-2</v>
      </c>
      <c r="BG59" s="357">
        <f t="shared" si="64"/>
        <v>8.7582439745233123E-2</v>
      </c>
      <c r="BH59" s="357">
        <f t="shared" si="64"/>
        <v>7.9379885756878252E-2</v>
      </c>
      <c r="BI59" s="357">
        <f t="shared" si="64"/>
        <v>7.1912285270246609E-2</v>
      </c>
      <c r="BJ59" s="357"/>
      <c r="BK59" s="357"/>
      <c r="BO59" s="1"/>
      <c r="BP59" s="12"/>
      <c r="BR59" s="1" t="s">
        <v>114</v>
      </c>
      <c r="BS59" s="12">
        <f>+OHI!B61</f>
        <v>3.8420497503564546</v>
      </c>
      <c r="BT59" s="12">
        <f>+OHI!C61</f>
        <v>5.09414998580628</v>
      </c>
      <c r="BU59" s="12">
        <f>+OHI!D61</f>
        <v>6.5770787277391163</v>
      </c>
      <c r="BV59" s="12">
        <f>+OHI!E61</f>
        <v>8.0613059195827894</v>
      </c>
      <c r="BW59" s="12">
        <f>+OHI!F61</f>
        <v>9.4773451089292831</v>
      </c>
      <c r="BX59" s="12">
        <f>+OHI!G61</f>
        <v>10.760850305857515</v>
      </c>
      <c r="BY59" s="12">
        <f>+OHI!H61</f>
        <v>11.940774974870747</v>
      </c>
      <c r="BZ59" s="12">
        <f>+OHI!I61</f>
        <v>13.112102960412725</v>
      </c>
      <c r="CA59" s="12">
        <f>+OHI!J61</f>
        <v>14.273889447139741</v>
      </c>
      <c r="CB59" s="12">
        <f>+OHI!K61</f>
        <v>15.422617867879097</v>
      </c>
      <c r="CC59" s="12">
        <f>+OHI!L61</f>
        <v>16.815855974293942</v>
      </c>
      <c r="CD59" s="12">
        <f>+OHI!M61</f>
        <v>18.491319326706613</v>
      </c>
      <c r="CE59" s="12">
        <f>+OHI!N61</f>
        <v>20.366225221926378</v>
      </c>
      <c r="CF59" s="12">
        <f>+OHI!O61</f>
        <v>22.202983391687489</v>
      </c>
      <c r="CG59" s="12">
        <f>+OHI!P61</f>
        <v>24.032409401741614</v>
      </c>
      <c r="CH59" s="12">
        <f>+OHI!Q61</f>
        <v>25.871573094015012</v>
      </c>
      <c r="CI59" s="12">
        <f>+OHI!R61</f>
        <v>27.729687108678142</v>
      </c>
      <c r="CJ59" s="12">
        <f>+OHI!S61</f>
        <v>29.611692694338057</v>
      </c>
      <c r="CK59" s="12">
        <f>+OHI!T61</f>
        <v>31.520288391802804</v>
      </c>
      <c r="CL59" s="12">
        <f>+OHI!U61</f>
        <v>33.457073773103488</v>
      </c>
      <c r="CM59" s="12">
        <f>+OHI!V61</f>
        <v>35.433234166182793</v>
      </c>
      <c r="CN59" s="12">
        <f>+OHI!W61</f>
        <v>37.453616517731142</v>
      </c>
      <c r="CO59" s="12">
        <f>+OHI!X61</f>
        <v>39.511328382436567</v>
      </c>
      <c r="CP59" s="12">
        <f>+OHI!Y61</f>
        <v>41.606402940017141</v>
      </c>
      <c r="CQ59" s="12">
        <f>+OHI!Z61</f>
        <v>43.739663402980767</v>
      </c>
      <c r="CR59" s="12">
        <f>+OHI!AA61</f>
        <v>45.912567724335396</v>
      </c>
      <c r="CS59" s="12">
        <f>+OHI!AB61</f>
        <v>48.127798698638045</v>
      </c>
      <c r="CT59" s="12">
        <f>+OHI!AC61</f>
        <v>50.39107730154516</v>
      </c>
      <c r="CU59" s="12">
        <f>+OHI!AD61</f>
        <v>52.735721955640251</v>
      </c>
      <c r="CV59" s="12">
        <f>+OHI!AE61</f>
        <v>55.163092815809769</v>
      </c>
      <c r="CW59" s="12">
        <f>+OHI!AF61</f>
        <v>57.550927529145042</v>
      </c>
      <c r="CX59" s="12">
        <f>+OHI!AG61</f>
        <v>59.857410365538804</v>
      </c>
      <c r="CY59" s="12">
        <f>+OHI!AH61</f>
        <v>62.181509323251838</v>
      </c>
      <c r="CZ59" s="12">
        <f>+OHI!AI61</f>
        <v>64.538027333360048</v>
      </c>
      <c r="DA59" s="12">
        <f>+OHI!AJ61</f>
        <v>66.934958886424951</v>
      </c>
      <c r="DB59" s="12">
        <f>+OHI!AK61</f>
        <v>69.377326803266669</v>
      </c>
      <c r="DC59" s="12">
        <f>+OHI!AL61</f>
        <v>71.868747748844484</v>
      </c>
      <c r="DD59" s="12">
        <f>+OHI!AM61</f>
        <v>74.412221184215483</v>
      </c>
      <c r="DE59" s="12">
        <f>+OHI!AN61</f>
        <v>77.010514785975118</v>
      </c>
      <c r="DF59" s="12">
        <f>+OHI!AO61</f>
        <v>79.666342137741026</v>
      </c>
      <c r="DG59" s="12">
        <f>+OHI!AP61</f>
        <v>82.382436771650333</v>
      </c>
      <c r="DH59" s="12">
        <f>+OHI!AQ61</f>
        <v>85.161576882627529</v>
      </c>
      <c r="DI59" s="12">
        <f>+OHI!AR61</f>
        <v>88.006588356293747</v>
      </c>
      <c r="DJ59" s="12">
        <f>+OHI!AS61</f>
        <v>90.920339672177676</v>
      </c>
      <c r="DK59" s="12">
        <f>+OHI!AT61</f>
        <v>93.905734968339175</v>
      </c>
      <c r="DL59" s="12">
        <f>+OHI!AU61</f>
        <v>96.965707899107741</v>
      </c>
      <c r="DM59" s="12">
        <f>+OHI!AV61</f>
        <v>100.10321715682618</v>
      </c>
      <c r="DN59" s="12">
        <f>+OHI!AW61</f>
        <v>103.32124373542707</v>
      </c>
      <c r="DO59" s="12">
        <f>+OHI!AX61</f>
        <v>106.62278969971213</v>
      </c>
      <c r="DP59" s="12">
        <f>+OHI!AY61</f>
        <v>110.01087813633254</v>
      </c>
      <c r="DQ59" s="12">
        <f>+OHI!AZ61</f>
        <v>113.48855397295435</v>
      </c>
      <c r="DR59" s="12">
        <f>+OHI!BA61</f>
        <v>117.05888539873527</v>
      </c>
      <c r="DS59" s="12">
        <f>+OHI!BB61</f>
        <v>120.72496567339215</v>
      </c>
      <c r="DT59" s="12">
        <f>+OHI!BC61</f>
        <v>124.48991516187345</v>
      </c>
      <c r="DU59" s="12">
        <f>+OHI!BD61</f>
        <v>128.35688347301058</v>
      </c>
      <c r="DV59" s="12">
        <f>+OHI!BE61</f>
        <v>132.32905161312857</v>
      </c>
      <c r="DW59" s="12">
        <f>+OHI!BF61</f>
        <v>136.40963409046631</v>
      </c>
      <c r="DX59" s="12">
        <f>+OHI!BG61</f>
        <v>140.6018809248055</v>
      </c>
      <c r="DY59" s="12">
        <f>+OHI!BH61</f>
        <v>144.90907953031382</v>
      </c>
      <c r="DZ59" s="12">
        <f>+OHI!BI61</f>
        <v>149.3345564494459</v>
      </c>
    </row>
    <row r="60" spans="1:130" s="352" customFormat="1" ht="14.15">
      <c r="A60" s="352" t="s">
        <v>893</v>
      </c>
      <c r="N60" s="353"/>
      <c r="O60" s="353"/>
      <c r="P60" s="353"/>
      <c r="Q60" s="353"/>
      <c r="R60" s="353"/>
      <c r="S60" s="357"/>
      <c r="T60" s="357"/>
      <c r="U60" s="357"/>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O60" s="1"/>
      <c r="BP60" s="1"/>
      <c r="BR60" s="1" t="s">
        <v>32</v>
      </c>
      <c r="BS60" s="12">
        <f>+OthAsia!B61</f>
        <v>2.6191887369437756</v>
      </c>
      <c r="BT60" s="12">
        <f>+OthAsia!C61</f>
        <v>4.17926238211209</v>
      </c>
      <c r="BU60" s="12">
        <f>+OthAsia!D61</f>
        <v>6.9275004971698904</v>
      </c>
      <c r="BV60" s="12">
        <f>+OthAsia!E61</f>
        <v>10.642308147517021</v>
      </c>
      <c r="BW60" s="12">
        <f>+OthAsia!F61</f>
        <v>15.379886606529789</v>
      </c>
      <c r="BX60" s="12">
        <f>+OthAsia!G61</f>
        <v>20.830978429714975</v>
      </c>
      <c r="BY60" s="12">
        <f>+OthAsia!H61</f>
        <v>27.006107068648401</v>
      </c>
      <c r="BZ60" s="12">
        <f>+OthAsia!I61</f>
        <v>34.225516259010234</v>
      </c>
      <c r="CA60" s="12">
        <f>+OthAsia!J61</f>
        <v>42.529419188114382</v>
      </c>
      <c r="CB60" s="12">
        <f>+OthAsia!K61</f>
        <v>51.943426190270081</v>
      </c>
      <c r="CC60" s="12">
        <f>+OthAsia!L61</f>
        <v>61.949172205836291</v>
      </c>
      <c r="CD60" s="12">
        <f>+OthAsia!M61</f>
        <v>72.424552618801542</v>
      </c>
      <c r="CE60" s="12">
        <f>+OthAsia!N61</f>
        <v>82.999564298721396</v>
      </c>
      <c r="CF60" s="12">
        <f>+OthAsia!O61</f>
        <v>94.17582503566841</v>
      </c>
      <c r="CG60" s="12">
        <f>+OthAsia!P61</f>
        <v>105.81900378164519</v>
      </c>
      <c r="CH60" s="12">
        <f>+OthAsia!Q61</f>
        <v>117.81035577341089</v>
      </c>
      <c r="CI60" s="12">
        <f>+OthAsia!R61</f>
        <v>130.04380029524972</v>
      </c>
      <c r="CJ60" s="12">
        <f>+OthAsia!S61</f>
        <v>142.42415244929686</v>
      </c>
      <c r="CK60" s="12">
        <f>+OthAsia!T61</f>
        <v>154.86612197382604</v>
      </c>
      <c r="CL60" s="12">
        <f>+OthAsia!U61</f>
        <v>167.29366272941093</v>
      </c>
      <c r="CM60" s="12">
        <f>+OthAsia!V61</f>
        <v>180.6026078828653</v>
      </c>
      <c r="CN60" s="12">
        <f>+OthAsia!W61</f>
        <v>195.15727494441896</v>
      </c>
      <c r="CO60" s="12">
        <f>+OthAsia!X61</f>
        <v>210.17572718217369</v>
      </c>
      <c r="CP60" s="12">
        <f>+OthAsia!Y61</f>
        <v>225.50317011417354</v>
      </c>
      <c r="CQ60" s="12">
        <f>+OthAsia!Z61</f>
        <v>241.03387703747507</v>
      </c>
      <c r="CR60" s="12">
        <f>+OthAsia!AA61</f>
        <v>256.69077202586749</v>
      </c>
      <c r="CS60" s="12">
        <f>+OthAsia!AB61</f>
        <v>272.41910586793625</v>
      </c>
      <c r="CT60" s="12">
        <f>+OthAsia!AC61</f>
        <v>288.18234427363734</v>
      </c>
      <c r="CU60" s="12">
        <f>+OthAsia!AD61</f>
        <v>304.18540534295198</v>
      </c>
      <c r="CV60" s="12">
        <f>+OthAsia!AE61</f>
        <v>320.392770517396</v>
      </c>
      <c r="CW60" s="12">
        <f>+OthAsia!AF61</f>
        <v>336.18523677036882</v>
      </c>
      <c r="CX60" s="12">
        <f>+OthAsia!AG61</f>
        <v>351.32202437744928</v>
      </c>
      <c r="CY60" s="12">
        <f>+OthAsia!AH61</f>
        <v>366.244601996006</v>
      </c>
      <c r="CZ60" s="12">
        <f>+OthAsia!AI61</f>
        <v>381.00148710769753</v>
      </c>
      <c r="DA60" s="12">
        <f>+OthAsia!AJ61</f>
        <v>395.6087922307463</v>
      </c>
      <c r="DB60" s="12">
        <f>+OthAsia!AK61</f>
        <v>410.06932420505336</v>
      </c>
      <c r="DC60" s="12">
        <f>+OthAsia!AL61</f>
        <v>424.37917994049587</v>
      </c>
      <c r="DD60" s="12">
        <f>+OthAsia!AM61</f>
        <v>438.53077331211728</v>
      </c>
      <c r="DE60" s="12">
        <f>+OthAsia!AN61</f>
        <v>452.51407086548954</v>
      </c>
      <c r="DF60" s="12">
        <f>+OthAsia!AO61</f>
        <v>466.31693962108073</v>
      </c>
      <c r="DG60" s="12">
        <f>+OthAsia!AP61</f>
        <v>479.92508702512379</v>
      </c>
      <c r="DH60" s="12">
        <f>+OthAsia!AQ61</f>
        <v>493.32184455894333</v>
      </c>
      <c r="DI60" s="12">
        <f>+OthAsia!AR61</f>
        <v>506.48792770541525</v>
      </c>
      <c r="DJ60" s="12">
        <f>+OthAsia!AS61</f>
        <v>519.40124884076579</v>
      </c>
      <c r="DK60" s="12">
        <f>+OthAsia!AT61</f>
        <v>532.03684017368585</v>
      </c>
      <c r="DL60" s="12">
        <f>+OthAsia!AU61</f>
        <v>544.36694750207846</v>
      </c>
      <c r="DM60" s="12">
        <f>+OthAsia!AV61</f>
        <v>556.36137606774071</v>
      </c>
      <c r="DN60" s="12">
        <f>+OthAsia!AW61</f>
        <v>567.98820532020829</v>
      </c>
      <c r="DO60" s="12">
        <f>+OthAsia!AX61</f>
        <v>579.21504071306981</v>
      </c>
      <c r="DP60" s="12">
        <f>+OthAsia!AY61</f>
        <v>590.01103988345153</v>
      </c>
      <c r="DQ60" s="12">
        <f>+OthAsia!AZ61</f>
        <v>600.35004011623641</v>
      </c>
      <c r="DR60" s="12">
        <f>+OthAsia!BA61</f>
        <v>610.21522524946465</v>
      </c>
      <c r="DS60" s="12">
        <f>+OthAsia!BB61</f>
        <v>619.60590178079531</v>
      </c>
      <c r="DT60" s="12">
        <f>+OthAsia!BC61</f>
        <v>628.54709972995045</v>
      </c>
      <c r="DU60" s="12">
        <f>+OthAsia!BD61</f>
        <v>637.10286099760538</v>
      </c>
      <c r="DV60" s="12">
        <f>+OthAsia!BE61</f>
        <v>645.39420692584281</v>
      </c>
      <c r="DW60" s="12">
        <f>+OthAsia!BF61</f>
        <v>653.62286489048927</v>
      </c>
      <c r="DX60" s="12">
        <f>+OthAsia!BG61</f>
        <v>662.10186453175004</v>
      </c>
      <c r="DY60" s="12">
        <f>+OthAsia!BH61</f>
        <v>671.29408554378028</v>
      </c>
      <c r="DZ60" s="12">
        <f>+OthAsia!BI61</f>
        <v>681.85974110675113</v>
      </c>
    </row>
    <row r="61" spans="1:130" s="352" customFormat="1" ht="14.15">
      <c r="A61" s="352" t="s">
        <v>894</v>
      </c>
      <c r="N61" s="353"/>
      <c r="O61" s="353"/>
      <c r="P61" s="353"/>
      <c r="Q61" s="353"/>
      <c r="R61" s="353"/>
      <c r="S61" s="358">
        <f>+S58+(1-$Y$55)*S4</f>
        <v>1.6242075687012467</v>
      </c>
      <c r="T61" s="358">
        <f>+T58+(1-$Y$55)*T4</f>
        <v>1.6241721734861909</v>
      </c>
      <c r="U61" s="358">
        <f>+U58+(1-$Y$55)*U4</f>
        <v>1.6241367790424781</v>
      </c>
      <c r="V61" s="358">
        <f>+V58+(1-W55)*V4</f>
        <v>1.6241013853700916</v>
      </c>
      <c r="W61" s="358">
        <f>+W58+(1-X55)*W4</f>
        <v>0.48721979774070445</v>
      </c>
      <c r="X61" s="358">
        <f>+X58+(1-Y55)*Y4</f>
        <v>1.3842794390922046</v>
      </c>
      <c r="Y61" s="358">
        <f>+Y58+(1-Z55)*Z4</f>
        <v>1.4022927499634557</v>
      </c>
      <c r="Z61" s="358">
        <f>+Z58+(1-AA55)*AA4</f>
        <v>1.3529484199086483</v>
      </c>
      <c r="AA61" s="358">
        <f>+AA58+(1-AA55)*AA4</f>
        <v>1.1920110455249424</v>
      </c>
      <c r="AB61" s="358">
        <f>+AB58+(1-AB55)*AB4</f>
        <v>1.0650404885241216</v>
      </c>
      <c r="AC61" s="358">
        <f>+AC58+(1-AC55)*AC4</f>
        <v>0.91906154616318558</v>
      </c>
      <c r="AD61" s="358">
        <f>+AD58+(1-AD55)*AD4</f>
        <v>0.7656926372213686</v>
      </c>
      <c r="AE61" s="358">
        <f>+AE58+(1-AE55)*AE4</f>
        <v>0.59921790278102194</v>
      </c>
      <c r="AF61" s="358">
        <f t="shared" ref="AF61:BI61" si="65">+AF58+(1-AF55)*AF4</f>
        <v>0.53914315712482919</v>
      </c>
      <c r="AG61" s="358">
        <f t="shared" si="65"/>
        <v>0.48474908100594283</v>
      </c>
      <c r="AH61" s="358">
        <f t="shared" si="65"/>
        <v>0.43798529818541049</v>
      </c>
      <c r="AI61" s="358">
        <f t="shared" si="65"/>
        <v>0.39771846645544995</v>
      </c>
      <c r="AJ61" s="358">
        <f t="shared" si="65"/>
        <v>0.36306889547259652</v>
      </c>
      <c r="AK61" s="358">
        <f t="shared" si="65"/>
        <v>0.33331622824918522</v>
      </c>
      <c r="AL61" s="358">
        <f t="shared" si="65"/>
        <v>0.30766153025849458</v>
      </c>
      <c r="AM61" s="358">
        <f t="shared" si="65"/>
        <v>0.28565937198649127</v>
      </c>
      <c r="AN61" s="358">
        <f t="shared" si="65"/>
        <v>0.26664261383066901</v>
      </c>
      <c r="AO61" s="358">
        <f t="shared" si="65"/>
        <v>0.24998557093910706</v>
      </c>
      <c r="AP61" s="358">
        <f t="shared" si="65"/>
        <v>0.22758413496168667</v>
      </c>
      <c r="AQ61" s="358">
        <f t="shared" si="65"/>
        <v>0.20684409992437364</v>
      </c>
      <c r="AR61" s="358">
        <f t="shared" si="65"/>
        <v>0.18794350511157465</v>
      </c>
      <c r="AS61" s="358">
        <f t="shared" si="65"/>
        <v>0.17063682724177148</v>
      </c>
      <c r="AT61" s="358">
        <f t="shared" si="65"/>
        <v>0.15489033425505211</v>
      </c>
      <c r="AU61" s="358">
        <f t="shared" si="65"/>
        <v>0.14116450714153334</v>
      </c>
      <c r="AV61" s="358">
        <f t="shared" si="65"/>
        <v>0.12863264806989244</v>
      </c>
      <c r="AW61" s="358">
        <f t="shared" si="65"/>
        <v>0.11689308084488839</v>
      </c>
      <c r="AX61" s="358">
        <f t="shared" si="65"/>
        <v>0.10621004633885259</v>
      </c>
      <c r="AY61" s="358">
        <f t="shared" si="65"/>
        <v>9.6373020592678799E-2</v>
      </c>
      <c r="AZ61" s="358">
        <f t="shared" si="65"/>
        <v>8.7437217250688259E-2</v>
      </c>
      <c r="BA61" s="358">
        <f t="shared" si="65"/>
        <v>7.9277968402228838E-2</v>
      </c>
      <c r="BB61" s="358">
        <f t="shared" si="65"/>
        <v>7.1873558144582433E-2</v>
      </c>
      <c r="BC61" s="358">
        <f t="shared" si="65"/>
        <v>6.5140988146528814E-2</v>
      </c>
      <c r="BD61" s="358">
        <f t="shared" si="65"/>
        <v>5.9034732708687018E-2</v>
      </c>
      <c r="BE61" s="358">
        <f t="shared" si="65"/>
        <v>5.3494213319466154E-2</v>
      </c>
      <c r="BF61" s="358">
        <f t="shared" si="65"/>
        <v>4.8470801842627247E-2</v>
      </c>
      <c r="BG61" s="358">
        <f t="shared" si="65"/>
        <v>4.3917528370987127E-2</v>
      </c>
      <c r="BH61" s="358">
        <f t="shared" si="65"/>
        <v>3.9790071276422062E-2</v>
      </c>
      <c r="BI61" s="358">
        <f t="shared" si="65"/>
        <v>3.6035168536086293E-2</v>
      </c>
      <c r="BJ61" s="358">
        <f>+BJ58+(1-$Y$55)*BJ4</f>
        <v>0.51946417706238224</v>
      </c>
      <c r="BK61" s="358">
        <f>+BK58+(1-$Y$55)*BK4</f>
        <v>0.52227234621872598</v>
      </c>
      <c r="BO61" s="1"/>
      <c r="BP61" s="12"/>
      <c r="BR61" s="352" t="s">
        <v>255</v>
      </c>
      <c r="BS61" s="700">
        <f>SUM(BS49:BS60)</f>
        <v>55.378945693874201</v>
      </c>
      <c r="BT61" s="700">
        <f t="shared" ref="BT61:DZ61" si="66">SUM(BT49:BT60)</f>
        <v>81.275403292327525</v>
      </c>
      <c r="BU61" s="700">
        <f t="shared" si="66"/>
        <v>112.30948370492197</v>
      </c>
      <c r="BV61" s="700">
        <f t="shared" si="66"/>
        <v>147.49222737045065</v>
      </c>
      <c r="BW61" s="700">
        <f t="shared" si="66"/>
        <v>186.68557547797457</v>
      </c>
      <c r="BX61" s="700">
        <f t="shared" si="66"/>
        <v>228.01798670764927</v>
      </c>
      <c r="BY61" s="700">
        <f t="shared" si="66"/>
        <v>271.99925363758155</v>
      </c>
      <c r="BZ61" s="700">
        <f t="shared" si="66"/>
        <v>320.37996631997709</v>
      </c>
      <c r="CA61" s="700">
        <f t="shared" si="66"/>
        <v>373.26194084814193</v>
      </c>
      <c r="CB61" s="700">
        <f t="shared" si="66"/>
        <v>430.67791034726793</v>
      </c>
      <c r="CC61" s="700">
        <f t="shared" si="66"/>
        <v>492.07325529658709</v>
      </c>
      <c r="CD61" s="700">
        <f t="shared" si="66"/>
        <v>556.58631949014841</v>
      </c>
      <c r="CE61" s="700">
        <f t="shared" si="66"/>
        <v>625.51584924551435</v>
      </c>
      <c r="CF61" s="700">
        <f t="shared" si="66"/>
        <v>695.46816268947759</v>
      </c>
      <c r="CG61" s="700">
        <f t="shared" si="66"/>
        <v>766.52840965637984</v>
      </c>
      <c r="CH61" s="700">
        <f t="shared" si="66"/>
        <v>838.5929921263596</v>
      </c>
      <c r="CI61" s="700">
        <f t="shared" si="66"/>
        <v>911.47015506913192</v>
      </c>
      <c r="CJ61" s="700">
        <f t="shared" si="66"/>
        <v>984.93678563009007</v>
      </c>
      <c r="CK61" s="700">
        <f t="shared" si="66"/>
        <v>1058.7705278654757</v>
      </c>
      <c r="CL61" s="700">
        <f t="shared" si="66"/>
        <v>1132.7673550447889</v>
      </c>
      <c r="CM61" s="700">
        <f t="shared" si="66"/>
        <v>1210.7846849624761</v>
      </c>
      <c r="CN61" s="700">
        <f t="shared" si="66"/>
        <v>1294.364134503423</v>
      </c>
      <c r="CO61" s="700">
        <f t="shared" si="66"/>
        <v>1381.3628229735998</v>
      </c>
      <c r="CP61" s="700">
        <f t="shared" si="66"/>
        <v>1470.5324423090149</v>
      </c>
      <c r="CQ61" s="700">
        <f t="shared" si="66"/>
        <v>1561.4738877511293</v>
      </c>
      <c r="CR61" s="700">
        <f t="shared" si="66"/>
        <v>1653.9549335612521</v>
      </c>
      <c r="CS61" s="700">
        <f t="shared" si="66"/>
        <v>1747.8744016784599</v>
      </c>
      <c r="CT61" s="700">
        <f t="shared" si="66"/>
        <v>1843.326047879465</v>
      </c>
      <c r="CU61" s="700">
        <f t="shared" si="66"/>
        <v>1941.4860749884822</v>
      </c>
      <c r="CV61" s="700">
        <f t="shared" si="66"/>
        <v>2042.3462666333803</v>
      </c>
      <c r="CW61" s="700">
        <f t="shared" si="66"/>
        <v>2141.7227336856427</v>
      </c>
      <c r="CX61" s="700">
        <f t="shared" si="66"/>
        <v>2238.0859245315683</v>
      </c>
      <c r="CY61" s="700">
        <f t="shared" si="66"/>
        <v>2334.695091409073</v>
      </c>
      <c r="CZ61" s="700">
        <f t="shared" si="66"/>
        <v>2432.0090894433351</v>
      </c>
      <c r="DA61" s="700">
        <f t="shared" si="66"/>
        <v>2530.2663686154092</v>
      </c>
      <c r="DB61" s="700">
        <f t="shared" si="66"/>
        <v>2629.6127062621476</v>
      </c>
      <c r="DC61" s="700">
        <f t="shared" si="66"/>
        <v>2730.1518690404841</v>
      </c>
      <c r="DD61" s="700">
        <f t="shared" si="66"/>
        <v>2831.970201142215</v>
      </c>
      <c r="DE61" s="700">
        <f t="shared" si="66"/>
        <v>2935.1479760851275</v>
      </c>
      <c r="DF61" s="700">
        <f t="shared" si="66"/>
        <v>3039.7640501538422</v>
      </c>
      <c r="DG61" s="700">
        <f t="shared" si="66"/>
        <v>3145.8972808307749</v>
      </c>
      <c r="DH61" s="700">
        <f t="shared" si="66"/>
        <v>3253.6265127272827</v>
      </c>
      <c r="DI61" s="700">
        <f t="shared" si="66"/>
        <v>3363.030046052274</v>
      </c>
      <c r="DJ61" s="700">
        <f t="shared" si="66"/>
        <v>3474.1850417607352</v>
      </c>
      <c r="DK61" s="700">
        <f t="shared" si="66"/>
        <v>3587.1670905355113</v>
      </c>
      <c r="DL61" s="700">
        <f t="shared" si="66"/>
        <v>3702.050074088354</v>
      </c>
      <c r="DM61" s="700">
        <f t="shared" si="66"/>
        <v>3818.9064205234404</v>
      </c>
      <c r="DN61" s="700">
        <f t="shared" si="66"/>
        <v>3937.8078718851316</v>
      </c>
      <c r="DO61" s="700">
        <f t="shared" si="66"/>
        <v>4058.8269280302907</v>
      </c>
      <c r="DP61" s="700">
        <f t="shared" si="66"/>
        <v>4182.0392014026975</v>
      </c>
      <c r="DQ61" s="700">
        <f t="shared" si="66"/>
        <v>4307.527010869926</v>
      </c>
      <c r="DR61" s="700">
        <f t="shared" si="66"/>
        <v>4435.3846591419069</v>
      </c>
      <c r="DS61" s="700">
        <f t="shared" si="66"/>
        <v>4565.7259753218596</v>
      </c>
      <c r="DT61" s="700">
        <f t="shared" si="66"/>
        <v>4698.6948554615901</v>
      </c>
      <c r="DU61" s="700">
        <f t="shared" si="66"/>
        <v>4834.4796868674184</v>
      </c>
      <c r="DV61" s="700">
        <f t="shared" si="66"/>
        <v>4973.3326769758141</v>
      </c>
      <c r="DW61" s="700">
        <f t="shared" si="66"/>
        <v>5115.5952027028861</v>
      </c>
      <c r="DX61" s="700">
        <f t="shared" si="66"/>
        <v>5261.7303353873049</v>
      </c>
      <c r="DY61" s="700">
        <f t="shared" si="66"/>
        <v>5412.3636785454983</v>
      </c>
      <c r="DZ61" s="700">
        <f t="shared" si="66"/>
        <v>5568.333572087904</v>
      </c>
    </row>
    <row r="62" spans="1:130" s="352" customFormat="1" ht="14.15">
      <c r="A62" s="352" t="s">
        <v>895</v>
      </c>
      <c r="N62" s="353"/>
      <c r="O62" s="353"/>
      <c r="P62" s="353"/>
      <c r="Q62" s="353"/>
      <c r="R62" s="353"/>
      <c r="S62" s="357">
        <f t="shared" ref="S62:X62" si="67">+S61*3.666</f>
        <v>5.9543449468587699</v>
      </c>
      <c r="T62" s="357">
        <f t="shared" si="67"/>
        <v>5.9542151880003757</v>
      </c>
      <c r="U62" s="357">
        <f t="shared" si="67"/>
        <v>5.954085431969725</v>
      </c>
      <c r="V62" s="357">
        <f t="shared" si="67"/>
        <v>5.9539556787667562</v>
      </c>
      <c r="W62" s="357">
        <f t="shared" si="67"/>
        <v>1.7861477785174225</v>
      </c>
      <c r="X62" s="357">
        <f t="shared" si="67"/>
        <v>5.0747684237120225</v>
      </c>
      <c r="Y62" s="357">
        <f t="shared" ref="Y62:BK62" si="68">+Y61*3.666</f>
        <v>5.140805221366028</v>
      </c>
      <c r="Z62" s="357">
        <f t="shared" si="68"/>
        <v>4.9599089073851044</v>
      </c>
      <c r="AA62" s="357">
        <f t="shared" si="68"/>
        <v>4.3699124928944384</v>
      </c>
      <c r="AB62" s="357">
        <f t="shared" si="68"/>
        <v>3.9044384309294298</v>
      </c>
      <c r="AC62" s="357">
        <f t="shared" si="68"/>
        <v>3.3692796282342381</v>
      </c>
      <c r="AD62" s="357">
        <f t="shared" si="68"/>
        <v>2.8070292080535371</v>
      </c>
      <c r="AE62" s="357">
        <f t="shared" si="68"/>
        <v>2.1967328315952264</v>
      </c>
      <c r="AF62" s="357">
        <f t="shared" si="68"/>
        <v>1.9764988140196238</v>
      </c>
      <c r="AG62" s="357">
        <f t="shared" si="68"/>
        <v>1.7770901309677865</v>
      </c>
      <c r="AH62" s="357">
        <f t="shared" si="68"/>
        <v>1.6056541031477147</v>
      </c>
      <c r="AI62" s="357">
        <f t="shared" si="68"/>
        <v>1.4580358980256796</v>
      </c>
      <c r="AJ62" s="357">
        <f t="shared" si="68"/>
        <v>1.3310105708025388</v>
      </c>
      <c r="AK62" s="357">
        <f t="shared" si="68"/>
        <v>1.2219372927615131</v>
      </c>
      <c r="AL62" s="357">
        <f t="shared" si="68"/>
        <v>1.1278871699276412</v>
      </c>
      <c r="AM62" s="357">
        <f t="shared" si="68"/>
        <v>1.047227257702477</v>
      </c>
      <c r="AN62" s="357">
        <f t="shared" si="68"/>
        <v>0.97751182230323252</v>
      </c>
      <c r="AO62" s="357">
        <f t="shared" si="68"/>
        <v>0.91644710306276644</v>
      </c>
      <c r="AP62" s="357">
        <f t="shared" si="68"/>
        <v>0.83432343876954329</v>
      </c>
      <c r="AQ62" s="357">
        <f t="shared" si="68"/>
        <v>0.75829047032275376</v>
      </c>
      <c r="AR62" s="357">
        <f t="shared" si="68"/>
        <v>0.68900088973903262</v>
      </c>
      <c r="AS62" s="357">
        <f t="shared" si="68"/>
        <v>0.62555460866833423</v>
      </c>
      <c r="AT62" s="357">
        <f t="shared" si="68"/>
        <v>0.56782796537902103</v>
      </c>
      <c r="AU62" s="357">
        <f t="shared" si="68"/>
        <v>0.5175090831808612</v>
      </c>
      <c r="AV62" s="357">
        <f t="shared" si="68"/>
        <v>0.47156728782422569</v>
      </c>
      <c r="AW62" s="357">
        <f t="shared" si="68"/>
        <v>0.42853003437736081</v>
      </c>
      <c r="AX62" s="357">
        <f t="shared" si="68"/>
        <v>0.3893660298782336</v>
      </c>
      <c r="AY62" s="357">
        <f t="shared" si="68"/>
        <v>0.35330349349276047</v>
      </c>
      <c r="AZ62" s="357">
        <f t="shared" si="68"/>
        <v>0.32054483844102316</v>
      </c>
      <c r="BA62" s="357">
        <f t="shared" si="68"/>
        <v>0.29063303216257091</v>
      </c>
      <c r="BB62" s="357">
        <f t="shared" si="68"/>
        <v>0.26348846415803917</v>
      </c>
      <c r="BC62" s="357">
        <f t="shared" si="68"/>
        <v>0.23880686254517464</v>
      </c>
      <c r="BD62" s="357">
        <f t="shared" si="68"/>
        <v>0.21642133011004661</v>
      </c>
      <c r="BE62" s="357">
        <f t="shared" si="68"/>
        <v>0.1961097860291629</v>
      </c>
      <c r="BF62" s="357">
        <f t="shared" si="68"/>
        <v>0.17769395955507147</v>
      </c>
      <c r="BG62" s="357">
        <f t="shared" si="68"/>
        <v>0.16100165900803881</v>
      </c>
      <c r="BH62" s="357">
        <f t="shared" si="68"/>
        <v>0.14587040129936327</v>
      </c>
      <c r="BI62" s="357">
        <f t="shared" si="68"/>
        <v>0.13210492785329234</v>
      </c>
      <c r="BJ62" s="357">
        <f t="shared" si="68"/>
        <v>1.9043556731106932</v>
      </c>
      <c r="BK62" s="357">
        <f t="shared" si="68"/>
        <v>1.9146504212378495</v>
      </c>
      <c r="BO62" s="1"/>
      <c r="BP62" s="12"/>
    </row>
    <row r="63" spans="1:130" s="1" customFormat="1">
      <c r="A63"/>
      <c r="N63" s="338"/>
      <c r="O63" s="338"/>
      <c r="P63" s="338"/>
      <c r="Q63" s="338"/>
      <c r="R63" s="338"/>
      <c r="S63" s="183"/>
      <c r="T63" s="183"/>
      <c r="U63" s="183"/>
      <c r="V63" s="183"/>
      <c r="W63" s="183"/>
      <c r="X63" s="183"/>
      <c r="Y63" s="183">
        <f>+Y61/R4</f>
        <v>0.84367037175168769</v>
      </c>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P63" s="12"/>
    </row>
    <row r="64" spans="1:130" s="1" customFormat="1" ht="18.45">
      <c r="A64" s="334" t="s">
        <v>896</v>
      </c>
      <c r="N64" s="338"/>
      <c r="O64" s="338"/>
      <c r="P64" s="338"/>
      <c r="Q64" s="338"/>
      <c r="R64" s="338"/>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P64" s="12"/>
    </row>
    <row r="65" spans="1:68" s="1" customFormat="1">
      <c r="A65" s="1" t="s">
        <v>897</v>
      </c>
      <c r="N65" s="338"/>
      <c r="O65" s="338"/>
      <c r="P65" s="338"/>
      <c r="Q65" s="338"/>
      <c r="R65" s="338"/>
      <c r="S65" s="183"/>
      <c r="T65" s="183"/>
      <c r="U65" s="183"/>
      <c r="V65" s="183"/>
      <c r="W65" s="183">
        <v>7.0000000000000007E-2</v>
      </c>
      <c r="X65" s="183">
        <v>0.12</v>
      </c>
      <c r="Y65" s="183">
        <v>0.2</v>
      </c>
      <c r="Z65" s="183">
        <f>+Y65</f>
        <v>0.2</v>
      </c>
      <c r="AA65" s="183">
        <f>+Z65</f>
        <v>0.2</v>
      </c>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P65" s="12"/>
    </row>
    <row r="66" spans="1:68" s="1" customFormat="1">
      <c r="A66" t="s">
        <v>898</v>
      </c>
      <c r="N66" s="338"/>
      <c r="O66" s="338"/>
      <c r="P66" s="338"/>
      <c r="Q66" s="338"/>
      <c r="R66" s="338"/>
      <c r="S66" s="183"/>
      <c r="T66" s="183"/>
      <c r="U66" s="183"/>
      <c r="V66" s="183"/>
      <c r="W66" s="183">
        <f>+$C$5*(1-W65)</f>
        <v>1.0537535277990626</v>
      </c>
      <c r="X66" s="183">
        <f>+$C$5*(1-X65)</f>
        <v>0.99710011232599494</v>
      </c>
      <c r="Y66" s="183">
        <f>+$C$5*(1-Y65)</f>
        <v>0.90645464756908634</v>
      </c>
      <c r="Z66" s="183">
        <f>+$C$5*(1-Z65)</f>
        <v>0.90645464756908634</v>
      </c>
      <c r="AA66" s="183">
        <f>+$C$5*(1-AA65)</f>
        <v>0.90645464756908634</v>
      </c>
      <c r="AB66" s="183">
        <f>+AA66*(AB61/AA61)</f>
        <v>0.80990096886794261</v>
      </c>
      <c r="AC66" s="183">
        <f>+AB66*(AC61/AB61)</f>
        <v>0.69889252540841307</v>
      </c>
      <c r="AD66" s="183">
        <f t="shared" ref="AD66:BK66" si="69">+AC66*(AD61/AC61)</f>
        <v>0.58226444480058026</v>
      </c>
      <c r="AE66" s="183">
        <f t="shared" si="69"/>
        <v>0.45567015081077333</v>
      </c>
      <c r="AF66" s="183">
        <f t="shared" si="69"/>
        <v>0.40998682211510207</v>
      </c>
      <c r="AG66" s="183">
        <f t="shared" si="69"/>
        <v>0.36862331018851774</v>
      </c>
      <c r="AH66" s="183">
        <f t="shared" si="69"/>
        <v>0.33306218981574859</v>
      </c>
      <c r="AI66" s="183">
        <f t="shared" si="69"/>
        <v>0.30244162056722201</v>
      </c>
      <c r="AJ66" s="183">
        <f t="shared" si="69"/>
        <v>0.27609264941330897</v>
      </c>
      <c r="AK66" s="183">
        <f t="shared" si="69"/>
        <v>0.25346748701780392</v>
      </c>
      <c r="AL66" s="183">
        <f t="shared" si="69"/>
        <v>0.23395859042414713</v>
      </c>
      <c r="AM66" s="183">
        <f t="shared" si="69"/>
        <v>0.21722723655198145</v>
      </c>
      <c r="AN66" s="183">
        <f t="shared" si="69"/>
        <v>0.20276610477240878</v>
      </c>
      <c r="AO66" s="183">
        <f t="shared" si="69"/>
        <v>0.19009939836855611</v>
      </c>
      <c r="AP66" s="183">
        <f t="shared" si="69"/>
        <v>0.17306441716583437</v>
      </c>
      <c r="AQ66" s="183">
        <f t="shared" si="69"/>
        <v>0.15729283415836406</v>
      </c>
      <c r="AR66" s="183">
        <f t="shared" si="69"/>
        <v>0.14292003780366511</v>
      </c>
      <c r="AS66" s="183">
        <f t="shared" si="69"/>
        <v>0.12975932201335502</v>
      </c>
      <c r="AT66" s="183">
        <f t="shared" si="69"/>
        <v>0.11778503552975958</v>
      </c>
      <c r="AU66" s="183">
        <f t="shared" si="69"/>
        <v>0.10734734720003468</v>
      </c>
      <c r="AV66" s="183">
        <f t="shared" si="69"/>
        <v>9.7817601699088305E-2</v>
      </c>
      <c r="AW66" s="183">
        <f t="shared" si="69"/>
        <v>8.8890347785205021E-2</v>
      </c>
      <c r="AX66" s="183">
        <f t="shared" si="69"/>
        <v>8.0766525179289048E-2</v>
      </c>
      <c r="AY66" s="183">
        <f t="shared" si="69"/>
        <v>7.3286042729607412E-2</v>
      </c>
      <c r="AZ66" s="183">
        <f t="shared" si="69"/>
        <v>6.6490887181746172E-2</v>
      </c>
      <c r="BA66" s="183">
        <f t="shared" si="69"/>
        <v>6.0286255884809084E-2</v>
      </c>
      <c r="BB66" s="183">
        <f t="shared" si="69"/>
        <v>5.4655635165522E-2</v>
      </c>
      <c r="BC66" s="183">
        <f t="shared" si="69"/>
        <v>4.9535909649780378E-2</v>
      </c>
      <c r="BD66" s="183">
        <f t="shared" si="69"/>
        <v>4.4892459707218682E-2</v>
      </c>
      <c r="BE66" s="183">
        <f t="shared" si="69"/>
        <v>4.0679218924626621E-2</v>
      </c>
      <c r="BF66" s="183">
        <f t="shared" si="69"/>
        <v>3.6859208449952517E-2</v>
      </c>
      <c r="BG66" s="183">
        <f t="shared" si="69"/>
        <v>3.3396710417307525E-2</v>
      </c>
      <c r="BH66" s="183">
        <f t="shared" si="69"/>
        <v>3.0258020822058959E-2</v>
      </c>
      <c r="BI66" s="183">
        <f t="shared" si="69"/>
        <v>2.740263701255043E-2</v>
      </c>
      <c r="BJ66" s="183">
        <f t="shared" si="69"/>
        <v>0.39502210932658194</v>
      </c>
      <c r="BK66" s="183">
        <f t="shared" si="69"/>
        <v>0.39715755764518962</v>
      </c>
      <c r="BP66" s="12"/>
    </row>
    <row r="67" spans="1:68" s="1" customFormat="1">
      <c r="A67" t="s">
        <v>899</v>
      </c>
      <c r="N67" s="338"/>
      <c r="O67" s="338"/>
      <c r="P67" s="338"/>
      <c r="Q67" s="338"/>
      <c r="R67" s="338"/>
      <c r="S67" s="183"/>
      <c r="T67" s="183"/>
      <c r="U67" s="183"/>
      <c r="V67" s="183"/>
      <c r="W67" s="183">
        <f t="shared" ref="W67:BK67" si="70">1-W66/W5</f>
        <v>6.4891571523352232E-2</v>
      </c>
      <c r="X67" s="183">
        <f t="shared" si="70"/>
        <v>-2.9433808759595781E-3</v>
      </c>
      <c r="Y67" s="183">
        <f t="shared" si="70"/>
        <v>0.13578440086809351</v>
      </c>
      <c r="Z67" s="183">
        <f t="shared" si="70"/>
        <v>0.18085559202387402</v>
      </c>
      <c r="AA67" s="183">
        <f t="shared" si="70"/>
        <v>0.20996654927394531</v>
      </c>
      <c r="AB67" s="183">
        <f t="shared" si="70"/>
        <v>0.31920504642537473</v>
      </c>
      <c r="AC67" s="183">
        <f t="shared" si="70"/>
        <v>0.42752968797197599</v>
      </c>
      <c r="AD67" s="183">
        <f t="shared" si="70"/>
        <v>0.53524827637616346</v>
      </c>
      <c r="AE67" s="183">
        <f t="shared" si="70"/>
        <v>0.64202004959490799</v>
      </c>
      <c r="AF67" s="183">
        <f t="shared" si="70"/>
        <v>0.68298091664397242</v>
      </c>
      <c r="AG67" s="183">
        <f t="shared" si="70"/>
        <v>0.71773194099937465</v>
      </c>
      <c r="AH67" s="183">
        <f t="shared" si="70"/>
        <v>0.74743817371992716</v>
      </c>
      <c r="AI67" s="183">
        <f t="shared" si="70"/>
        <v>0.77239677643190996</v>
      </c>
      <c r="AJ67" s="183">
        <f t="shared" si="70"/>
        <v>0.79380118142459533</v>
      </c>
      <c r="AK67" s="183">
        <f t="shared" si="70"/>
        <v>0.81183992797545557</v>
      </c>
      <c r="AL67" s="183">
        <f t="shared" si="70"/>
        <v>0.82736927641380498</v>
      </c>
      <c r="AM67" s="183">
        <f t="shared" si="70"/>
        <v>0.84048723111460477</v>
      </c>
      <c r="AN67" s="183">
        <f t="shared" si="70"/>
        <v>0.85182374432124819</v>
      </c>
      <c r="AO67" s="183">
        <f t="shared" si="70"/>
        <v>0.86261231158325635</v>
      </c>
      <c r="AP67" s="183">
        <f t="shared" si="70"/>
        <v>0.87630314030377432</v>
      </c>
      <c r="AQ67" s="183">
        <f t="shared" si="70"/>
        <v>0.88947818923058564</v>
      </c>
      <c r="AR67" s="183">
        <f t="shared" si="70"/>
        <v>0.90127654630855403</v>
      </c>
      <c r="AS67" s="183">
        <f t="shared" si="70"/>
        <v>0.91175707773405812</v>
      </c>
      <c r="AT67" s="183">
        <f t="shared" si="70"/>
        <v>0.92114204184168813</v>
      </c>
      <c r="AU67" s="183">
        <f t="shared" si="70"/>
        <v>0.92936539560316922</v>
      </c>
      <c r="AV67" s="183">
        <f t="shared" si="70"/>
        <v>0.93674221201762686</v>
      </c>
      <c r="AW67" s="183">
        <f t="shared" si="70"/>
        <v>0.94334226951502886</v>
      </c>
      <c r="AX67" s="183">
        <f t="shared" si="70"/>
        <v>0.94926080818038405</v>
      </c>
      <c r="AY67" s="183">
        <f t="shared" si="70"/>
        <v>0.95454225444737029</v>
      </c>
      <c r="AZ67" s="183">
        <f t="shared" si="70"/>
        <v>0.95927855085678415</v>
      </c>
      <c r="BA67" s="183">
        <f t="shared" si="70"/>
        <v>0.96350194567964442</v>
      </c>
      <c r="BB67" s="183">
        <f t="shared" si="70"/>
        <v>0.96729029329539662</v>
      </c>
      <c r="BC67" s="183">
        <f t="shared" si="70"/>
        <v>0.97066884913580853</v>
      </c>
      <c r="BD67" s="183">
        <f t="shared" si="70"/>
        <v>0.97370037115412622</v>
      </c>
      <c r="BE67" s="183">
        <f t="shared" si="70"/>
        <v>0.97640542727706325</v>
      </c>
      <c r="BF67" s="183">
        <f t="shared" si="70"/>
        <v>0.97883351176100208</v>
      </c>
      <c r="BG67" s="183">
        <f t="shared" si="70"/>
        <v>0.98100166774360831</v>
      </c>
      <c r="BH67" s="183">
        <f t="shared" si="70"/>
        <v>0.98294855109562695</v>
      </c>
      <c r="BI67" s="183">
        <f t="shared" si="70"/>
        <v>0.98470001356162995</v>
      </c>
      <c r="BJ67" s="183">
        <f t="shared" si="70"/>
        <v>0.78147656980979519</v>
      </c>
      <c r="BK67" s="183">
        <f t="shared" si="70"/>
        <v>0.7823127406644661</v>
      </c>
      <c r="BL67" s="183"/>
      <c r="BP67" s="12"/>
    </row>
    <row r="68" spans="1:68" s="1" customFormat="1">
      <c r="A68"/>
      <c r="N68" s="338"/>
      <c r="O68" s="338"/>
      <c r="P68" s="338"/>
      <c r="Q68" s="338"/>
      <c r="R68" s="338"/>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P68" s="12"/>
    </row>
    <row r="69" spans="1:68" s="1" customFormat="1" ht="18.45">
      <c r="A69" s="334" t="s">
        <v>900</v>
      </c>
      <c r="C69" s="338"/>
      <c r="D69" s="338"/>
      <c r="E69" s="338"/>
      <c r="F69" s="338"/>
      <c r="G69" s="338"/>
      <c r="H69" s="338"/>
      <c r="I69" s="338"/>
      <c r="J69" s="338"/>
      <c r="K69" s="338"/>
      <c r="L69" s="338"/>
      <c r="M69" s="338"/>
      <c r="N69" s="338"/>
      <c r="O69" s="338"/>
      <c r="P69" s="338"/>
      <c r="Q69" s="338"/>
      <c r="R69" s="338"/>
      <c r="S69"/>
      <c r="T69"/>
      <c r="BP69" s="12"/>
    </row>
    <row r="70" spans="1:68" s="1" customFormat="1">
      <c r="A70" s="1" t="s">
        <v>104</v>
      </c>
      <c r="C70" s="338"/>
      <c r="D70" s="338"/>
      <c r="E70" s="338"/>
      <c r="F70" s="338"/>
      <c r="G70" s="338"/>
      <c r="H70" s="338"/>
      <c r="I70" s="338"/>
      <c r="J70" s="338"/>
      <c r="K70" s="338"/>
      <c r="L70" s="338"/>
      <c r="M70" s="338"/>
      <c r="N70" s="338"/>
      <c r="O70" s="338"/>
      <c r="P70" s="338"/>
      <c r="Q70" s="338"/>
      <c r="R70" s="338"/>
      <c r="S70" s="338">
        <f t="shared" ref="S70:U81" si="71">+IF(S$3&lt;$W160,0,1)</f>
        <v>0</v>
      </c>
      <c r="T70" s="338">
        <f t="shared" si="71"/>
        <v>0</v>
      </c>
      <c r="U70" s="338">
        <f t="shared" si="71"/>
        <v>0</v>
      </c>
      <c r="W70" s="338">
        <f t="shared" ref="W70:BL76" si="72">+IF(W$3&lt;$W160,0,1)</f>
        <v>0</v>
      </c>
      <c r="X70" s="338">
        <f t="shared" si="72"/>
        <v>1</v>
      </c>
      <c r="Y70" s="338">
        <f t="shared" si="72"/>
        <v>1</v>
      </c>
      <c r="Z70" s="338">
        <f t="shared" si="72"/>
        <v>1</v>
      </c>
      <c r="AA70" s="338">
        <f t="shared" si="72"/>
        <v>1</v>
      </c>
      <c r="AB70" s="338">
        <f t="shared" si="72"/>
        <v>1</v>
      </c>
      <c r="AC70" s="338">
        <f t="shared" si="72"/>
        <v>1</v>
      </c>
      <c r="AD70" s="338">
        <f t="shared" si="72"/>
        <v>1</v>
      </c>
      <c r="AE70" s="338">
        <f t="shared" si="72"/>
        <v>1</v>
      </c>
      <c r="AF70" s="338">
        <f t="shared" si="72"/>
        <v>1</v>
      </c>
      <c r="AG70" s="338">
        <f t="shared" si="72"/>
        <v>1</v>
      </c>
      <c r="AH70" s="338">
        <f t="shared" si="72"/>
        <v>1</v>
      </c>
      <c r="AI70" s="338">
        <f t="shared" si="72"/>
        <v>1</v>
      </c>
      <c r="AJ70" s="338">
        <f t="shared" si="72"/>
        <v>1</v>
      </c>
      <c r="AK70" s="338">
        <f t="shared" si="72"/>
        <v>1</v>
      </c>
      <c r="AL70" s="338">
        <f t="shared" si="72"/>
        <v>1</v>
      </c>
      <c r="AM70" s="338">
        <f t="shared" si="72"/>
        <v>1</v>
      </c>
      <c r="AN70" s="338">
        <f t="shared" si="72"/>
        <v>1</v>
      </c>
      <c r="AO70" s="338">
        <f t="shared" si="72"/>
        <v>1</v>
      </c>
      <c r="AP70" s="338">
        <f t="shared" si="72"/>
        <v>1</v>
      </c>
      <c r="AQ70" s="338">
        <f t="shared" si="72"/>
        <v>1</v>
      </c>
      <c r="AR70" s="338">
        <f t="shared" si="72"/>
        <v>1</v>
      </c>
      <c r="AS70" s="338">
        <f t="shared" si="72"/>
        <v>1</v>
      </c>
      <c r="AT70" s="338">
        <f t="shared" si="72"/>
        <v>1</v>
      </c>
      <c r="AU70" s="338">
        <f t="shared" si="72"/>
        <v>1</v>
      </c>
      <c r="AV70" s="338">
        <f t="shared" si="72"/>
        <v>1</v>
      </c>
      <c r="AW70" s="338">
        <f t="shared" si="72"/>
        <v>1</v>
      </c>
      <c r="AX70" s="338">
        <f t="shared" si="72"/>
        <v>1</v>
      </c>
      <c r="AY70" s="338">
        <f t="shared" si="72"/>
        <v>1</v>
      </c>
      <c r="AZ70" s="338">
        <f t="shared" si="72"/>
        <v>1</v>
      </c>
      <c r="BA70" s="338">
        <f t="shared" si="72"/>
        <v>1</v>
      </c>
      <c r="BB70" s="338">
        <f t="shared" si="72"/>
        <v>1</v>
      </c>
      <c r="BC70" s="338">
        <f t="shared" si="72"/>
        <v>1</v>
      </c>
      <c r="BD70" s="338">
        <f t="shared" si="72"/>
        <v>1</v>
      </c>
      <c r="BE70" s="338">
        <f t="shared" si="72"/>
        <v>1</v>
      </c>
      <c r="BF70" s="338">
        <f t="shared" si="72"/>
        <v>1</v>
      </c>
      <c r="BG70" s="338">
        <f t="shared" si="72"/>
        <v>1</v>
      </c>
      <c r="BH70" s="338">
        <f t="shared" si="72"/>
        <v>1</v>
      </c>
      <c r="BI70" s="338">
        <f t="shared" si="72"/>
        <v>1</v>
      </c>
      <c r="BJ70" s="338">
        <f t="shared" si="72"/>
        <v>1</v>
      </c>
      <c r="BK70" s="338">
        <f t="shared" si="72"/>
        <v>1</v>
      </c>
      <c r="BL70" s="338">
        <f t="shared" si="72"/>
        <v>1</v>
      </c>
      <c r="BP70" s="12"/>
    </row>
    <row r="71" spans="1:68" s="1" customFormat="1">
      <c r="A71" s="1" t="s">
        <v>105</v>
      </c>
      <c r="C71" s="338"/>
      <c r="D71" s="338"/>
      <c r="E71" s="338"/>
      <c r="F71" s="338"/>
      <c r="G71" s="338"/>
      <c r="H71" s="338"/>
      <c r="I71" s="338"/>
      <c r="J71" s="338"/>
      <c r="K71" s="338"/>
      <c r="L71" s="338"/>
      <c r="M71" s="338"/>
      <c r="N71" s="338"/>
      <c r="O71" s="338"/>
      <c r="P71" s="338"/>
      <c r="Q71" s="338"/>
      <c r="R71" s="338"/>
      <c r="S71" s="338">
        <f t="shared" si="71"/>
        <v>1</v>
      </c>
      <c r="T71" s="338">
        <f t="shared" si="71"/>
        <v>1</v>
      </c>
      <c r="U71" s="338">
        <f t="shared" si="71"/>
        <v>1</v>
      </c>
      <c r="W71" s="338">
        <f t="shared" si="72"/>
        <v>1</v>
      </c>
      <c r="X71" s="338">
        <f t="shared" si="72"/>
        <v>1</v>
      </c>
      <c r="Y71" s="338">
        <f t="shared" si="72"/>
        <v>1</v>
      </c>
      <c r="Z71" s="338">
        <f t="shared" si="72"/>
        <v>1</v>
      </c>
      <c r="AA71" s="338">
        <f t="shared" si="72"/>
        <v>1</v>
      </c>
      <c r="AB71" s="338">
        <f t="shared" si="72"/>
        <v>1</v>
      </c>
      <c r="AC71" s="338">
        <f t="shared" si="72"/>
        <v>1</v>
      </c>
      <c r="AD71" s="338">
        <f t="shared" si="72"/>
        <v>1</v>
      </c>
      <c r="AE71" s="338">
        <f t="shared" si="72"/>
        <v>1</v>
      </c>
      <c r="AF71" s="338">
        <f t="shared" si="72"/>
        <v>1</v>
      </c>
      <c r="AG71" s="338">
        <f t="shared" si="72"/>
        <v>1</v>
      </c>
      <c r="AH71" s="338">
        <f t="shared" si="72"/>
        <v>1</v>
      </c>
      <c r="AI71" s="338">
        <f t="shared" si="72"/>
        <v>1</v>
      </c>
      <c r="AJ71" s="338">
        <f t="shared" si="72"/>
        <v>1</v>
      </c>
      <c r="AK71" s="338">
        <f t="shared" si="72"/>
        <v>1</v>
      </c>
      <c r="AL71" s="338">
        <f t="shared" si="72"/>
        <v>1</v>
      </c>
      <c r="AM71" s="338">
        <f t="shared" si="72"/>
        <v>1</v>
      </c>
      <c r="AN71" s="338">
        <f t="shared" si="72"/>
        <v>1</v>
      </c>
      <c r="AO71" s="338">
        <f t="shared" si="72"/>
        <v>1</v>
      </c>
      <c r="AP71" s="338">
        <f t="shared" si="72"/>
        <v>1</v>
      </c>
      <c r="AQ71" s="338">
        <f t="shared" si="72"/>
        <v>1</v>
      </c>
      <c r="AR71" s="338">
        <f t="shared" si="72"/>
        <v>1</v>
      </c>
      <c r="AS71" s="338">
        <f t="shared" si="72"/>
        <v>1</v>
      </c>
      <c r="AT71" s="338">
        <f t="shared" si="72"/>
        <v>1</v>
      </c>
      <c r="AU71" s="338">
        <f t="shared" si="72"/>
        <v>1</v>
      </c>
      <c r="AV71" s="338">
        <f t="shared" si="72"/>
        <v>1</v>
      </c>
      <c r="AW71" s="338">
        <f t="shared" si="72"/>
        <v>1</v>
      </c>
      <c r="AX71" s="338">
        <f t="shared" si="72"/>
        <v>1</v>
      </c>
      <c r="AY71" s="338">
        <f t="shared" si="72"/>
        <v>1</v>
      </c>
      <c r="AZ71" s="338">
        <f t="shared" si="72"/>
        <v>1</v>
      </c>
      <c r="BA71" s="338">
        <f t="shared" si="72"/>
        <v>1</v>
      </c>
      <c r="BB71" s="338">
        <f t="shared" si="72"/>
        <v>1</v>
      </c>
      <c r="BC71" s="338">
        <f t="shared" si="72"/>
        <v>1</v>
      </c>
      <c r="BD71" s="338">
        <f t="shared" si="72"/>
        <v>1</v>
      </c>
      <c r="BE71" s="338">
        <f t="shared" si="72"/>
        <v>1</v>
      </c>
      <c r="BF71" s="338">
        <f t="shared" si="72"/>
        <v>1</v>
      </c>
      <c r="BG71" s="338">
        <f t="shared" si="72"/>
        <v>1</v>
      </c>
      <c r="BH71" s="338">
        <f t="shared" si="72"/>
        <v>1</v>
      </c>
      <c r="BI71" s="338">
        <f t="shared" si="72"/>
        <v>1</v>
      </c>
      <c r="BJ71" s="338">
        <f t="shared" si="72"/>
        <v>1</v>
      </c>
      <c r="BK71" s="338">
        <f t="shared" si="72"/>
        <v>1</v>
      </c>
      <c r="BL71" s="338">
        <f t="shared" si="72"/>
        <v>1</v>
      </c>
      <c r="BP71" s="12"/>
    </row>
    <row r="72" spans="1:68" s="1" customFormat="1">
      <c r="A72" s="1" t="s">
        <v>51</v>
      </c>
      <c r="C72" s="338"/>
      <c r="D72" s="338"/>
      <c r="E72" s="338"/>
      <c r="F72" s="338"/>
      <c r="G72" s="338"/>
      <c r="H72" s="338"/>
      <c r="I72" s="338"/>
      <c r="J72" s="338"/>
      <c r="K72" s="338"/>
      <c r="L72" s="338"/>
      <c r="M72" s="338"/>
      <c r="N72" s="338"/>
      <c r="O72" s="338"/>
      <c r="P72" s="338"/>
      <c r="Q72" s="338"/>
      <c r="R72" s="338"/>
      <c r="S72" s="338">
        <f t="shared" si="71"/>
        <v>1</v>
      </c>
      <c r="T72" s="338">
        <f t="shared" si="71"/>
        <v>1</v>
      </c>
      <c r="U72" s="338">
        <f t="shared" si="71"/>
        <v>1</v>
      </c>
      <c r="W72" s="338">
        <f t="shared" si="72"/>
        <v>1</v>
      </c>
      <c r="X72" s="338">
        <f t="shared" si="72"/>
        <v>1</v>
      </c>
      <c r="Y72" s="338">
        <f t="shared" si="72"/>
        <v>1</v>
      </c>
      <c r="Z72" s="338">
        <f t="shared" si="72"/>
        <v>1</v>
      </c>
      <c r="AA72" s="338">
        <f t="shared" si="72"/>
        <v>1</v>
      </c>
      <c r="AB72" s="338">
        <f t="shared" si="72"/>
        <v>1</v>
      </c>
      <c r="AC72" s="338">
        <f t="shared" si="72"/>
        <v>1</v>
      </c>
      <c r="AD72" s="338">
        <f t="shared" si="72"/>
        <v>1</v>
      </c>
      <c r="AE72" s="338">
        <f t="shared" si="72"/>
        <v>1</v>
      </c>
      <c r="AF72" s="338">
        <f t="shared" si="72"/>
        <v>1</v>
      </c>
      <c r="AG72" s="338">
        <f t="shared" si="72"/>
        <v>1</v>
      </c>
      <c r="AH72" s="338">
        <f t="shared" si="72"/>
        <v>1</v>
      </c>
      <c r="AI72" s="338">
        <f t="shared" si="72"/>
        <v>1</v>
      </c>
      <c r="AJ72" s="338">
        <f t="shared" si="72"/>
        <v>1</v>
      </c>
      <c r="AK72" s="338">
        <f t="shared" si="72"/>
        <v>1</v>
      </c>
      <c r="AL72" s="338">
        <f t="shared" si="72"/>
        <v>1</v>
      </c>
      <c r="AM72" s="338">
        <f t="shared" si="72"/>
        <v>1</v>
      </c>
      <c r="AN72" s="338">
        <f t="shared" si="72"/>
        <v>1</v>
      </c>
      <c r="AO72" s="338">
        <f t="shared" si="72"/>
        <v>1</v>
      </c>
      <c r="AP72" s="338">
        <f t="shared" si="72"/>
        <v>1</v>
      </c>
      <c r="AQ72" s="338">
        <f t="shared" si="72"/>
        <v>1</v>
      </c>
      <c r="AR72" s="338">
        <f t="shared" si="72"/>
        <v>1</v>
      </c>
      <c r="AS72" s="338">
        <f t="shared" si="72"/>
        <v>1</v>
      </c>
      <c r="AT72" s="338">
        <f t="shared" si="72"/>
        <v>1</v>
      </c>
      <c r="AU72" s="338">
        <f t="shared" si="72"/>
        <v>1</v>
      </c>
      <c r="AV72" s="338">
        <f t="shared" si="72"/>
        <v>1</v>
      </c>
      <c r="AW72" s="338">
        <f t="shared" si="72"/>
        <v>1</v>
      </c>
      <c r="AX72" s="338">
        <f t="shared" si="72"/>
        <v>1</v>
      </c>
      <c r="AY72" s="338">
        <f t="shared" si="72"/>
        <v>1</v>
      </c>
      <c r="AZ72" s="338">
        <f t="shared" si="72"/>
        <v>1</v>
      </c>
      <c r="BA72" s="338">
        <f t="shared" si="72"/>
        <v>1</v>
      </c>
      <c r="BB72" s="338">
        <f t="shared" si="72"/>
        <v>1</v>
      </c>
      <c r="BC72" s="338">
        <f t="shared" si="72"/>
        <v>1</v>
      </c>
      <c r="BD72" s="338">
        <f t="shared" si="72"/>
        <v>1</v>
      </c>
      <c r="BE72" s="338">
        <f t="shared" si="72"/>
        <v>1</v>
      </c>
      <c r="BF72" s="338">
        <f t="shared" si="72"/>
        <v>1</v>
      </c>
      <c r="BG72" s="338">
        <f t="shared" si="72"/>
        <v>1</v>
      </c>
      <c r="BH72" s="338">
        <f t="shared" si="72"/>
        <v>1</v>
      </c>
      <c r="BI72" s="338">
        <f t="shared" si="72"/>
        <v>1</v>
      </c>
      <c r="BJ72" s="338">
        <f t="shared" si="72"/>
        <v>1</v>
      </c>
      <c r="BK72" s="338">
        <f t="shared" si="72"/>
        <v>1</v>
      </c>
      <c r="BL72" s="338">
        <f t="shared" si="72"/>
        <v>1</v>
      </c>
      <c r="BP72" s="12"/>
    </row>
    <row r="73" spans="1:68" s="1" customFormat="1">
      <c r="A73" s="1" t="s">
        <v>52</v>
      </c>
      <c r="C73" s="338"/>
      <c r="D73" s="338"/>
      <c r="E73" s="338"/>
      <c r="F73" s="338"/>
      <c r="G73" s="338"/>
      <c r="H73" s="338"/>
      <c r="I73" s="338"/>
      <c r="J73" s="338"/>
      <c r="K73" s="338"/>
      <c r="L73" s="338"/>
      <c r="M73" s="338"/>
      <c r="N73" s="338"/>
      <c r="O73" s="338"/>
      <c r="P73" s="338"/>
      <c r="Q73" s="338"/>
      <c r="R73" s="338"/>
      <c r="S73" s="338">
        <f t="shared" si="71"/>
        <v>1</v>
      </c>
      <c r="T73" s="338">
        <f t="shared" si="71"/>
        <v>1</v>
      </c>
      <c r="U73" s="338">
        <f t="shared" si="71"/>
        <v>1</v>
      </c>
      <c r="W73" s="338">
        <f t="shared" si="72"/>
        <v>1</v>
      </c>
      <c r="X73" s="338">
        <f t="shared" si="72"/>
        <v>1</v>
      </c>
      <c r="Y73" s="338">
        <f t="shared" si="72"/>
        <v>1</v>
      </c>
      <c r="Z73" s="338">
        <f t="shared" si="72"/>
        <v>1</v>
      </c>
      <c r="AA73" s="338">
        <f t="shared" si="72"/>
        <v>1</v>
      </c>
      <c r="AB73" s="338">
        <f t="shared" si="72"/>
        <v>1</v>
      </c>
      <c r="AC73" s="338">
        <f t="shared" si="72"/>
        <v>1</v>
      </c>
      <c r="AD73" s="338">
        <f t="shared" si="72"/>
        <v>1</v>
      </c>
      <c r="AE73" s="338">
        <f t="shared" si="72"/>
        <v>1</v>
      </c>
      <c r="AF73" s="338">
        <f t="shared" si="72"/>
        <v>1</v>
      </c>
      <c r="AG73" s="338">
        <f t="shared" si="72"/>
        <v>1</v>
      </c>
      <c r="AH73" s="338">
        <f t="shared" si="72"/>
        <v>1</v>
      </c>
      <c r="AI73" s="338">
        <f t="shared" si="72"/>
        <v>1</v>
      </c>
      <c r="AJ73" s="338">
        <f t="shared" si="72"/>
        <v>1</v>
      </c>
      <c r="AK73" s="338">
        <f t="shared" si="72"/>
        <v>1</v>
      </c>
      <c r="AL73" s="338">
        <f t="shared" si="72"/>
        <v>1</v>
      </c>
      <c r="AM73" s="338">
        <f t="shared" si="72"/>
        <v>1</v>
      </c>
      <c r="AN73" s="338">
        <f t="shared" si="72"/>
        <v>1</v>
      </c>
      <c r="AO73" s="338">
        <f t="shared" si="72"/>
        <v>1</v>
      </c>
      <c r="AP73" s="338">
        <f t="shared" si="72"/>
        <v>1</v>
      </c>
      <c r="AQ73" s="338">
        <f t="shared" si="72"/>
        <v>1</v>
      </c>
      <c r="AR73" s="338">
        <f t="shared" si="72"/>
        <v>1</v>
      </c>
      <c r="AS73" s="338">
        <f t="shared" si="72"/>
        <v>1</v>
      </c>
      <c r="AT73" s="338">
        <f t="shared" si="72"/>
        <v>1</v>
      </c>
      <c r="AU73" s="338">
        <f t="shared" si="72"/>
        <v>1</v>
      </c>
      <c r="AV73" s="338">
        <f t="shared" si="72"/>
        <v>1</v>
      </c>
      <c r="AW73" s="338">
        <f t="shared" si="72"/>
        <v>1</v>
      </c>
      <c r="AX73" s="338">
        <f t="shared" si="72"/>
        <v>1</v>
      </c>
      <c r="AY73" s="338">
        <f t="shared" si="72"/>
        <v>1</v>
      </c>
      <c r="AZ73" s="338">
        <f t="shared" si="72"/>
        <v>1</v>
      </c>
      <c r="BA73" s="338">
        <f t="shared" si="72"/>
        <v>1</v>
      </c>
      <c r="BB73" s="338">
        <f t="shared" si="72"/>
        <v>1</v>
      </c>
      <c r="BC73" s="338">
        <f t="shared" si="72"/>
        <v>1</v>
      </c>
      <c r="BD73" s="338">
        <f t="shared" si="72"/>
        <v>1</v>
      </c>
      <c r="BE73" s="338">
        <f t="shared" si="72"/>
        <v>1</v>
      </c>
      <c r="BF73" s="338">
        <f t="shared" si="72"/>
        <v>1</v>
      </c>
      <c r="BG73" s="338">
        <f t="shared" si="72"/>
        <v>1</v>
      </c>
      <c r="BH73" s="338">
        <f t="shared" si="72"/>
        <v>1</v>
      </c>
      <c r="BI73" s="338">
        <f t="shared" si="72"/>
        <v>1</v>
      </c>
      <c r="BJ73" s="338">
        <f t="shared" si="72"/>
        <v>1</v>
      </c>
      <c r="BK73" s="338">
        <f t="shared" si="72"/>
        <v>1</v>
      </c>
      <c r="BL73" s="338">
        <f t="shared" si="72"/>
        <v>1</v>
      </c>
    </row>
    <row r="74" spans="1:68" s="1" customFormat="1">
      <c r="A74" s="1" t="s">
        <v>53</v>
      </c>
      <c r="C74" s="338"/>
      <c r="D74" s="338"/>
      <c r="E74" s="338"/>
      <c r="F74" s="338"/>
      <c r="G74" s="338"/>
      <c r="H74" s="338"/>
      <c r="I74" s="338"/>
      <c r="J74" s="338"/>
      <c r="K74" s="338"/>
      <c r="L74" s="338"/>
      <c r="M74" s="338"/>
      <c r="N74" s="338"/>
      <c r="O74" s="338"/>
      <c r="P74" s="338"/>
      <c r="Q74" s="338"/>
      <c r="R74" s="338"/>
      <c r="S74" s="338">
        <f t="shared" si="71"/>
        <v>0</v>
      </c>
      <c r="T74" s="338">
        <f t="shared" si="71"/>
        <v>0</v>
      </c>
      <c r="U74" s="338">
        <f t="shared" si="71"/>
        <v>0</v>
      </c>
      <c r="W74" s="338">
        <f t="shared" si="72"/>
        <v>0</v>
      </c>
      <c r="X74" s="338">
        <f t="shared" si="72"/>
        <v>0</v>
      </c>
      <c r="Y74" s="338">
        <f t="shared" si="72"/>
        <v>1</v>
      </c>
      <c r="Z74" s="338">
        <f t="shared" si="72"/>
        <v>1</v>
      </c>
      <c r="AA74" s="338">
        <f t="shared" si="72"/>
        <v>1</v>
      </c>
      <c r="AB74" s="338">
        <f t="shared" si="72"/>
        <v>1</v>
      </c>
      <c r="AC74" s="338">
        <f t="shared" si="72"/>
        <v>1</v>
      </c>
      <c r="AD74" s="338">
        <f t="shared" si="72"/>
        <v>1</v>
      </c>
      <c r="AE74" s="338">
        <f t="shared" si="72"/>
        <v>1</v>
      </c>
      <c r="AF74" s="338">
        <f t="shared" si="72"/>
        <v>1</v>
      </c>
      <c r="AG74" s="338">
        <f t="shared" si="72"/>
        <v>1</v>
      </c>
      <c r="AH74" s="338">
        <f t="shared" si="72"/>
        <v>1</v>
      </c>
      <c r="AI74" s="338">
        <f t="shared" si="72"/>
        <v>1</v>
      </c>
      <c r="AJ74" s="338">
        <f t="shared" si="72"/>
        <v>1</v>
      </c>
      <c r="AK74" s="338">
        <f t="shared" si="72"/>
        <v>1</v>
      </c>
      <c r="AL74" s="338">
        <f t="shared" si="72"/>
        <v>1</v>
      </c>
      <c r="AM74" s="338">
        <f t="shared" si="72"/>
        <v>1</v>
      </c>
      <c r="AN74" s="338">
        <f t="shared" si="72"/>
        <v>1</v>
      </c>
      <c r="AO74" s="338">
        <f t="shared" si="72"/>
        <v>1</v>
      </c>
      <c r="AP74" s="338">
        <f t="shared" si="72"/>
        <v>1</v>
      </c>
      <c r="AQ74" s="338">
        <f t="shared" si="72"/>
        <v>1</v>
      </c>
      <c r="AR74" s="338">
        <f t="shared" si="72"/>
        <v>1</v>
      </c>
      <c r="AS74" s="338">
        <f t="shared" si="72"/>
        <v>1</v>
      </c>
      <c r="AT74" s="338">
        <f t="shared" si="72"/>
        <v>1</v>
      </c>
      <c r="AU74" s="338">
        <f t="shared" si="72"/>
        <v>1</v>
      </c>
      <c r="AV74" s="338">
        <f t="shared" si="72"/>
        <v>1</v>
      </c>
      <c r="AW74" s="338">
        <f t="shared" si="72"/>
        <v>1</v>
      </c>
      <c r="AX74" s="338">
        <f t="shared" si="72"/>
        <v>1</v>
      </c>
      <c r="AY74" s="338">
        <f t="shared" si="72"/>
        <v>1</v>
      </c>
      <c r="AZ74" s="338">
        <f t="shared" si="72"/>
        <v>1</v>
      </c>
      <c r="BA74" s="338">
        <f t="shared" si="72"/>
        <v>1</v>
      </c>
      <c r="BB74" s="338">
        <f t="shared" si="72"/>
        <v>1</v>
      </c>
      <c r="BC74" s="338">
        <f t="shared" si="72"/>
        <v>1</v>
      </c>
      <c r="BD74" s="338">
        <f t="shared" si="72"/>
        <v>1</v>
      </c>
      <c r="BE74" s="338">
        <f t="shared" si="72"/>
        <v>1</v>
      </c>
      <c r="BF74" s="338">
        <f t="shared" si="72"/>
        <v>1</v>
      </c>
      <c r="BG74" s="338">
        <f t="shared" si="72"/>
        <v>1</v>
      </c>
      <c r="BH74" s="338">
        <f t="shared" si="72"/>
        <v>1</v>
      </c>
      <c r="BI74" s="338">
        <f t="shared" si="72"/>
        <v>1</v>
      </c>
      <c r="BJ74" s="338">
        <f t="shared" si="72"/>
        <v>1</v>
      </c>
      <c r="BK74" s="338">
        <f t="shared" si="72"/>
        <v>1</v>
      </c>
      <c r="BL74" s="338">
        <f t="shared" si="72"/>
        <v>1</v>
      </c>
    </row>
    <row r="75" spans="1:68" s="1" customFormat="1">
      <c r="A75" s="1" t="s">
        <v>54</v>
      </c>
      <c r="C75" s="338"/>
      <c r="D75" s="338"/>
      <c r="E75" s="338"/>
      <c r="F75" s="338"/>
      <c r="G75" s="338"/>
      <c r="H75" s="338"/>
      <c r="I75" s="338"/>
      <c r="J75" s="338"/>
      <c r="K75" s="338"/>
      <c r="L75" s="338"/>
      <c r="M75" s="338"/>
      <c r="N75" s="338"/>
      <c r="O75" s="338"/>
      <c r="P75" s="338"/>
      <c r="Q75" s="338"/>
      <c r="R75" s="338"/>
      <c r="S75" s="338">
        <f t="shared" si="71"/>
        <v>0</v>
      </c>
      <c r="T75" s="338">
        <f t="shared" si="71"/>
        <v>0</v>
      </c>
      <c r="U75" s="338">
        <f t="shared" si="71"/>
        <v>0</v>
      </c>
      <c r="W75" s="338">
        <f t="shared" si="72"/>
        <v>0</v>
      </c>
      <c r="X75" s="338">
        <f t="shared" si="72"/>
        <v>0</v>
      </c>
      <c r="Y75" s="338">
        <f t="shared" si="72"/>
        <v>0</v>
      </c>
      <c r="Z75" s="338">
        <f t="shared" si="72"/>
        <v>0</v>
      </c>
      <c r="AA75" s="338">
        <f t="shared" si="72"/>
        <v>1</v>
      </c>
      <c r="AB75" s="338">
        <f t="shared" si="72"/>
        <v>1</v>
      </c>
      <c r="AC75" s="338">
        <f t="shared" si="72"/>
        <v>1</v>
      </c>
      <c r="AD75" s="338">
        <f t="shared" si="72"/>
        <v>1</v>
      </c>
      <c r="AE75" s="338">
        <f t="shared" si="72"/>
        <v>1</v>
      </c>
      <c r="AF75" s="338">
        <f t="shared" si="72"/>
        <v>1</v>
      </c>
      <c r="AG75" s="338">
        <f t="shared" si="72"/>
        <v>1</v>
      </c>
      <c r="AH75" s="338">
        <f t="shared" si="72"/>
        <v>1</v>
      </c>
      <c r="AI75" s="338">
        <f t="shared" si="72"/>
        <v>1</v>
      </c>
      <c r="AJ75" s="338">
        <f t="shared" si="72"/>
        <v>1</v>
      </c>
      <c r="AK75" s="338">
        <f t="shared" si="72"/>
        <v>1</v>
      </c>
      <c r="AL75" s="338">
        <f t="shared" si="72"/>
        <v>1</v>
      </c>
      <c r="AM75" s="338">
        <f t="shared" si="72"/>
        <v>1</v>
      </c>
      <c r="AN75" s="338">
        <f t="shared" si="72"/>
        <v>1</v>
      </c>
      <c r="AO75" s="338">
        <f t="shared" si="72"/>
        <v>1</v>
      </c>
      <c r="AP75" s="338">
        <f t="shared" si="72"/>
        <v>1</v>
      </c>
      <c r="AQ75" s="338">
        <f t="shared" si="72"/>
        <v>1</v>
      </c>
      <c r="AR75" s="338">
        <f t="shared" si="72"/>
        <v>1</v>
      </c>
      <c r="AS75" s="338">
        <f t="shared" si="72"/>
        <v>1</v>
      </c>
      <c r="AT75" s="338">
        <f t="shared" si="72"/>
        <v>1</v>
      </c>
      <c r="AU75" s="338">
        <f t="shared" si="72"/>
        <v>1</v>
      </c>
      <c r="AV75" s="338">
        <f t="shared" si="72"/>
        <v>1</v>
      </c>
      <c r="AW75" s="338">
        <f t="shared" si="72"/>
        <v>1</v>
      </c>
      <c r="AX75" s="338">
        <f t="shared" si="72"/>
        <v>1</v>
      </c>
      <c r="AY75" s="338">
        <f t="shared" si="72"/>
        <v>1</v>
      </c>
      <c r="AZ75" s="338">
        <f t="shared" si="72"/>
        <v>1</v>
      </c>
      <c r="BA75" s="338">
        <f t="shared" si="72"/>
        <v>1</v>
      </c>
      <c r="BB75" s="338">
        <f t="shared" si="72"/>
        <v>1</v>
      </c>
      <c r="BC75" s="338">
        <f t="shared" si="72"/>
        <v>1</v>
      </c>
      <c r="BD75" s="338">
        <f t="shared" si="72"/>
        <v>1</v>
      </c>
      <c r="BE75" s="338">
        <f t="shared" si="72"/>
        <v>1</v>
      </c>
      <c r="BF75" s="338">
        <f t="shared" si="72"/>
        <v>1</v>
      </c>
      <c r="BG75" s="338">
        <f t="shared" si="72"/>
        <v>1</v>
      </c>
      <c r="BH75" s="338">
        <f t="shared" si="72"/>
        <v>1</v>
      </c>
      <c r="BI75" s="338">
        <f t="shared" si="72"/>
        <v>1</v>
      </c>
      <c r="BJ75" s="338">
        <f t="shared" si="72"/>
        <v>1</v>
      </c>
      <c r="BK75" s="338">
        <f t="shared" si="72"/>
        <v>1</v>
      </c>
      <c r="BL75" s="338">
        <f t="shared" si="72"/>
        <v>1</v>
      </c>
    </row>
    <row r="76" spans="1:68" s="1" customFormat="1">
      <c r="A76" s="1" t="s">
        <v>55</v>
      </c>
      <c r="C76" s="338"/>
      <c r="D76" s="338"/>
      <c r="E76" s="338"/>
      <c r="F76" s="338"/>
      <c r="G76" s="338"/>
      <c r="H76" s="338"/>
      <c r="I76" s="338"/>
      <c r="J76" s="338"/>
      <c r="K76" s="338"/>
      <c r="L76" s="338"/>
      <c r="M76" s="338"/>
      <c r="N76" s="338"/>
      <c r="O76" s="338"/>
      <c r="P76" s="338"/>
      <c r="Q76" s="338"/>
      <c r="R76" s="338"/>
      <c r="S76" s="338">
        <f t="shared" si="71"/>
        <v>0</v>
      </c>
      <c r="T76" s="338">
        <f t="shared" si="71"/>
        <v>0</v>
      </c>
      <c r="U76" s="338">
        <f t="shared" si="71"/>
        <v>0</v>
      </c>
      <c r="W76" s="338">
        <f t="shared" si="72"/>
        <v>0</v>
      </c>
      <c r="X76" s="338">
        <f t="shared" si="72"/>
        <v>0</v>
      </c>
      <c r="Y76" s="338">
        <f t="shared" si="72"/>
        <v>0</v>
      </c>
      <c r="Z76" s="338">
        <f t="shared" ref="Z76:BL76" si="73">+IF(Z$3&lt;$W166,0,1)</f>
        <v>0</v>
      </c>
      <c r="AA76" s="338">
        <f t="shared" si="73"/>
        <v>0</v>
      </c>
      <c r="AB76" s="338">
        <f t="shared" si="73"/>
        <v>0</v>
      </c>
      <c r="AC76" s="338">
        <f t="shared" si="73"/>
        <v>1</v>
      </c>
      <c r="AD76" s="338">
        <f t="shared" si="73"/>
        <v>1</v>
      </c>
      <c r="AE76" s="338">
        <f t="shared" si="73"/>
        <v>1</v>
      </c>
      <c r="AF76" s="338">
        <f t="shared" si="73"/>
        <v>1</v>
      </c>
      <c r="AG76" s="338">
        <f t="shared" si="73"/>
        <v>1</v>
      </c>
      <c r="AH76" s="338">
        <f t="shared" si="73"/>
        <v>1</v>
      </c>
      <c r="AI76" s="338">
        <f t="shared" si="73"/>
        <v>1</v>
      </c>
      <c r="AJ76" s="338">
        <f t="shared" si="73"/>
        <v>1</v>
      </c>
      <c r="AK76" s="338">
        <f t="shared" si="73"/>
        <v>1</v>
      </c>
      <c r="AL76" s="338">
        <f t="shared" si="73"/>
        <v>1</v>
      </c>
      <c r="AM76" s="338">
        <f t="shared" si="73"/>
        <v>1</v>
      </c>
      <c r="AN76" s="338">
        <f t="shared" si="73"/>
        <v>1</v>
      </c>
      <c r="AO76" s="338">
        <f t="shared" si="73"/>
        <v>1</v>
      </c>
      <c r="AP76" s="338">
        <f t="shared" si="73"/>
        <v>1</v>
      </c>
      <c r="AQ76" s="338">
        <f t="shared" si="73"/>
        <v>1</v>
      </c>
      <c r="AR76" s="338">
        <f t="shared" si="73"/>
        <v>1</v>
      </c>
      <c r="AS76" s="338">
        <f t="shared" si="73"/>
        <v>1</v>
      </c>
      <c r="AT76" s="338">
        <f t="shared" si="73"/>
        <v>1</v>
      </c>
      <c r="AU76" s="338">
        <f t="shared" si="73"/>
        <v>1</v>
      </c>
      <c r="AV76" s="338">
        <f t="shared" si="73"/>
        <v>1</v>
      </c>
      <c r="AW76" s="338">
        <f t="shared" si="73"/>
        <v>1</v>
      </c>
      <c r="AX76" s="338">
        <f t="shared" si="73"/>
        <v>1</v>
      </c>
      <c r="AY76" s="338">
        <f t="shared" si="73"/>
        <v>1</v>
      </c>
      <c r="AZ76" s="338">
        <f t="shared" si="73"/>
        <v>1</v>
      </c>
      <c r="BA76" s="338">
        <f t="shared" si="73"/>
        <v>1</v>
      </c>
      <c r="BB76" s="338">
        <f t="shared" si="73"/>
        <v>1</v>
      </c>
      <c r="BC76" s="338">
        <f t="shared" si="73"/>
        <v>1</v>
      </c>
      <c r="BD76" s="338">
        <f t="shared" si="73"/>
        <v>1</v>
      </c>
      <c r="BE76" s="338">
        <f t="shared" si="73"/>
        <v>1</v>
      </c>
      <c r="BF76" s="338">
        <f t="shared" si="73"/>
        <v>1</v>
      </c>
      <c r="BG76" s="338">
        <f t="shared" si="73"/>
        <v>1</v>
      </c>
      <c r="BH76" s="338">
        <f t="shared" si="73"/>
        <v>1</v>
      </c>
      <c r="BI76" s="338">
        <f t="shared" si="73"/>
        <v>1</v>
      </c>
      <c r="BJ76" s="338">
        <f t="shared" si="73"/>
        <v>1</v>
      </c>
      <c r="BK76" s="338">
        <f t="shared" si="73"/>
        <v>1</v>
      </c>
      <c r="BL76" s="338">
        <f t="shared" si="73"/>
        <v>1</v>
      </c>
    </row>
    <row r="77" spans="1:68" s="1" customFormat="1">
      <c r="A77" s="1" t="s">
        <v>56</v>
      </c>
      <c r="C77" s="338"/>
      <c r="D77" s="338"/>
      <c r="E77" s="338"/>
      <c r="F77" s="338"/>
      <c r="G77" s="338"/>
      <c r="H77" s="338"/>
      <c r="I77" s="338"/>
      <c r="J77" s="338"/>
      <c r="K77" s="338"/>
      <c r="L77" s="338"/>
      <c r="M77" s="338"/>
      <c r="N77" s="338"/>
      <c r="O77" s="338"/>
      <c r="P77" s="338"/>
      <c r="Q77" s="338"/>
      <c r="R77" s="338"/>
      <c r="S77" s="338">
        <f t="shared" si="71"/>
        <v>0</v>
      </c>
      <c r="T77" s="338">
        <f t="shared" si="71"/>
        <v>0</v>
      </c>
      <c r="U77" s="338">
        <f t="shared" si="71"/>
        <v>0</v>
      </c>
      <c r="V77" s="338"/>
      <c r="W77" s="338">
        <f t="shared" ref="W77:BL81" si="74">+IF(W$3&lt;$W167,0,1)</f>
        <v>0</v>
      </c>
      <c r="X77" s="338">
        <f t="shared" si="74"/>
        <v>0</v>
      </c>
      <c r="Y77" s="338">
        <f t="shared" si="74"/>
        <v>0</v>
      </c>
      <c r="Z77" s="338">
        <f t="shared" si="74"/>
        <v>0</v>
      </c>
      <c r="AA77" s="338">
        <f t="shared" si="74"/>
        <v>0</v>
      </c>
      <c r="AB77" s="338">
        <f t="shared" si="74"/>
        <v>0</v>
      </c>
      <c r="AC77" s="338">
        <f t="shared" si="74"/>
        <v>0</v>
      </c>
      <c r="AD77" s="338">
        <f t="shared" si="74"/>
        <v>0</v>
      </c>
      <c r="AE77" s="338">
        <f t="shared" si="74"/>
        <v>1</v>
      </c>
      <c r="AF77" s="338">
        <f t="shared" si="74"/>
        <v>1</v>
      </c>
      <c r="AG77" s="338">
        <f t="shared" si="74"/>
        <v>1</v>
      </c>
      <c r="AH77" s="338">
        <f t="shared" si="74"/>
        <v>1</v>
      </c>
      <c r="AI77" s="338">
        <f t="shared" si="74"/>
        <v>1</v>
      </c>
      <c r="AJ77" s="338">
        <f t="shared" si="74"/>
        <v>1</v>
      </c>
      <c r="AK77" s="338">
        <f t="shared" si="74"/>
        <v>1</v>
      </c>
      <c r="AL77" s="338">
        <f t="shared" si="74"/>
        <v>1</v>
      </c>
      <c r="AM77" s="338">
        <f t="shared" si="74"/>
        <v>1</v>
      </c>
      <c r="AN77" s="338">
        <f t="shared" si="74"/>
        <v>1</v>
      </c>
      <c r="AO77" s="338">
        <f t="shared" si="74"/>
        <v>1</v>
      </c>
      <c r="AP77" s="338">
        <f t="shared" si="74"/>
        <v>1</v>
      </c>
      <c r="AQ77" s="338">
        <f t="shared" si="74"/>
        <v>1</v>
      </c>
      <c r="AR77" s="338">
        <f t="shared" si="74"/>
        <v>1</v>
      </c>
      <c r="AS77" s="338">
        <f t="shared" si="74"/>
        <v>1</v>
      </c>
      <c r="AT77" s="338">
        <f t="shared" si="74"/>
        <v>1</v>
      </c>
      <c r="AU77" s="338">
        <f t="shared" si="74"/>
        <v>1</v>
      </c>
      <c r="AV77" s="338">
        <f t="shared" si="74"/>
        <v>1</v>
      </c>
      <c r="AW77" s="338">
        <f t="shared" si="74"/>
        <v>1</v>
      </c>
      <c r="AX77" s="338">
        <f t="shared" si="74"/>
        <v>1</v>
      </c>
      <c r="AY77" s="338">
        <f t="shared" si="74"/>
        <v>1</v>
      </c>
      <c r="AZ77" s="338">
        <f t="shared" si="74"/>
        <v>1</v>
      </c>
      <c r="BA77" s="338">
        <f t="shared" si="74"/>
        <v>1</v>
      </c>
      <c r="BB77" s="338">
        <f t="shared" si="74"/>
        <v>1</v>
      </c>
      <c r="BC77" s="338">
        <f t="shared" si="74"/>
        <v>1</v>
      </c>
      <c r="BD77" s="338">
        <f t="shared" si="74"/>
        <v>1</v>
      </c>
      <c r="BE77" s="338">
        <f t="shared" si="74"/>
        <v>1</v>
      </c>
      <c r="BF77" s="338">
        <f t="shared" si="74"/>
        <v>1</v>
      </c>
      <c r="BG77" s="338">
        <f t="shared" si="74"/>
        <v>1</v>
      </c>
      <c r="BH77" s="338">
        <f t="shared" si="74"/>
        <v>1</v>
      </c>
      <c r="BI77" s="338">
        <f t="shared" si="74"/>
        <v>1</v>
      </c>
      <c r="BJ77" s="338">
        <f t="shared" si="74"/>
        <v>1</v>
      </c>
      <c r="BK77" s="338">
        <f t="shared" si="74"/>
        <v>1</v>
      </c>
      <c r="BL77" s="338">
        <f t="shared" si="74"/>
        <v>1</v>
      </c>
    </row>
    <row r="78" spans="1:68" s="1" customFormat="1">
      <c r="A78" s="1" t="s">
        <v>57</v>
      </c>
      <c r="C78" s="338"/>
      <c r="D78" s="338"/>
      <c r="E78" s="338"/>
      <c r="F78" s="338"/>
      <c r="G78" s="338"/>
      <c r="H78" s="338"/>
      <c r="I78" s="338"/>
      <c r="J78" s="338"/>
      <c r="K78" s="338"/>
      <c r="L78" s="338"/>
      <c r="M78" s="338"/>
      <c r="N78" s="338"/>
      <c r="O78" s="338"/>
      <c r="P78" s="338"/>
      <c r="Q78" s="338"/>
      <c r="R78" s="338"/>
      <c r="S78" s="338">
        <f t="shared" si="71"/>
        <v>0</v>
      </c>
      <c r="T78" s="338">
        <f t="shared" si="71"/>
        <v>0</v>
      </c>
      <c r="U78" s="338">
        <f t="shared" si="71"/>
        <v>0</v>
      </c>
      <c r="V78" s="338"/>
      <c r="W78" s="338">
        <f t="shared" si="74"/>
        <v>0</v>
      </c>
      <c r="X78" s="338">
        <f t="shared" si="74"/>
        <v>0</v>
      </c>
      <c r="Y78" s="338">
        <f t="shared" si="74"/>
        <v>0</v>
      </c>
      <c r="Z78" s="338">
        <f t="shared" si="74"/>
        <v>0</v>
      </c>
      <c r="AA78" s="338">
        <f t="shared" si="74"/>
        <v>0</v>
      </c>
      <c r="AB78" s="338">
        <f t="shared" si="74"/>
        <v>0</v>
      </c>
      <c r="AC78" s="338">
        <f t="shared" si="74"/>
        <v>0</v>
      </c>
      <c r="AD78" s="338">
        <f t="shared" si="74"/>
        <v>0</v>
      </c>
      <c r="AE78" s="338">
        <f t="shared" si="74"/>
        <v>0</v>
      </c>
      <c r="AF78" s="338">
        <f t="shared" si="74"/>
        <v>0</v>
      </c>
      <c r="AG78" s="338">
        <f t="shared" si="74"/>
        <v>0</v>
      </c>
      <c r="AH78" s="338">
        <f t="shared" si="74"/>
        <v>0</v>
      </c>
      <c r="AI78" s="338">
        <f t="shared" si="74"/>
        <v>1</v>
      </c>
      <c r="AJ78" s="338">
        <f t="shared" si="74"/>
        <v>1</v>
      </c>
      <c r="AK78" s="338">
        <f t="shared" si="74"/>
        <v>1</v>
      </c>
      <c r="AL78" s="338">
        <f t="shared" si="74"/>
        <v>1</v>
      </c>
      <c r="AM78" s="338">
        <f t="shared" si="74"/>
        <v>1</v>
      </c>
      <c r="AN78" s="338">
        <f t="shared" si="74"/>
        <v>1</v>
      </c>
      <c r="AO78" s="338">
        <f t="shared" si="74"/>
        <v>1</v>
      </c>
      <c r="AP78" s="338">
        <f t="shared" si="74"/>
        <v>1</v>
      </c>
      <c r="AQ78" s="338">
        <f t="shared" si="74"/>
        <v>1</v>
      </c>
      <c r="AR78" s="338">
        <f t="shared" si="74"/>
        <v>1</v>
      </c>
      <c r="AS78" s="338">
        <f t="shared" si="74"/>
        <v>1</v>
      </c>
      <c r="AT78" s="338">
        <f t="shared" si="74"/>
        <v>1</v>
      </c>
      <c r="AU78" s="338">
        <f t="shared" si="74"/>
        <v>1</v>
      </c>
      <c r="AV78" s="338">
        <f t="shared" si="74"/>
        <v>1</v>
      </c>
      <c r="AW78" s="338">
        <f t="shared" si="74"/>
        <v>1</v>
      </c>
      <c r="AX78" s="338">
        <f t="shared" si="74"/>
        <v>1</v>
      </c>
      <c r="AY78" s="338">
        <f t="shared" si="74"/>
        <v>1</v>
      </c>
      <c r="AZ78" s="338">
        <f t="shared" si="74"/>
        <v>1</v>
      </c>
      <c r="BA78" s="338">
        <f t="shared" si="74"/>
        <v>1</v>
      </c>
      <c r="BB78" s="338">
        <f t="shared" si="74"/>
        <v>1</v>
      </c>
      <c r="BC78" s="338">
        <f t="shared" si="74"/>
        <v>1</v>
      </c>
      <c r="BD78" s="338">
        <f t="shared" si="74"/>
        <v>1</v>
      </c>
      <c r="BE78" s="338">
        <f t="shared" si="74"/>
        <v>1</v>
      </c>
      <c r="BF78" s="338">
        <f t="shared" si="74"/>
        <v>1</v>
      </c>
      <c r="BG78" s="338">
        <f t="shared" si="74"/>
        <v>1</v>
      </c>
      <c r="BH78" s="338">
        <f t="shared" si="74"/>
        <v>1</v>
      </c>
      <c r="BI78" s="338">
        <f t="shared" si="74"/>
        <v>1</v>
      </c>
      <c r="BJ78" s="338">
        <f t="shared" si="74"/>
        <v>1</v>
      </c>
      <c r="BK78" s="338">
        <f t="shared" si="74"/>
        <v>1</v>
      </c>
      <c r="BL78" s="338">
        <f t="shared" si="74"/>
        <v>1</v>
      </c>
    </row>
    <row r="79" spans="1:68" s="1" customFormat="1">
      <c r="A79" s="1" t="s">
        <v>58</v>
      </c>
      <c r="C79" s="338"/>
      <c r="D79" s="338"/>
      <c r="E79" s="338"/>
      <c r="F79" s="338"/>
      <c r="G79" s="338"/>
      <c r="H79" s="338"/>
      <c r="I79" s="338"/>
      <c r="J79" s="338"/>
      <c r="K79" s="338"/>
      <c r="L79" s="338"/>
      <c r="M79" s="338"/>
      <c r="N79" s="338"/>
      <c r="O79" s="338"/>
      <c r="P79" s="338"/>
      <c r="Q79" s="338"/>
      <c r="R79" s="338"/>
      <c r="S79" s="338">
        <f t="shared" si="71"/>
        <v>0</v>
      </c>
      <c r="T79" s="338">
        <f t="shared" si="71"/>
        <v>0</v>
      </c>
      <c r="U79" s="338">
        <f t="shared" si="71"/>
        <v>0</v>
      </c>
      <c r="V79" s="338"/>
      <c r="W79" s="338">
        <f t="shared" si="74"/>
        <v>0</v>
      </c>
      <c r="X79" s="338">
        <f t="shared" si="74"/>
        <v>0</v>
      </c>
      <c r="Y79" s="338">
        <f t="shared" si="74"/>
        <v>0</v>
      </c>
      <c r="Z79" s="338">
        <f t="shared" si="74"/>
        <v>0</v>
      </c>
      <c r="AA79" s="338">
        <f t="shared" si="74"/>
        <v>1</v>
      </c>
      <c r="AB79" s="338">
        <f t="shared" si="74"/>
        <v>1</v>
      </c>
      <c r="AC79" s="338">
        <f t="shared" si="74"/>
        <v>1</v>
      </c>
      <c r="AD79" s="338">
        <f t="shared" si="74"/>
        <v>1</v>
      </c>
      <c r="AE79" s="338">
        <f t="shared" si="74"/>
        <v>1</v>
      </c>
      <c r="AF79" s="338">
        <f t="shared" si="74"/>
        <v>1</v>
      </c>
      <c r="AG79" s="338">
        <f t="shared" si="74"/>
        <v>1</v>
      </c>
      <c r="AH79" s="338">
        <f t="shared" si="74"/>
        <v>1</v>
      </c>
      <c r="AI79" s="338">
        <f t="shared" si="74"/>
        <v>1</v>
      </c>
      <c r="AJ79" s="338">
        <f t="shared" si="74"/>
        <v>1</v>
      </c>
      <c r="AK79" s="338">
        <f t="shared" si="74"/>
        <v>1</v>
      </c>
      <c r="AL79" s="338">
        <f t="shared" si="74"/>
        <v>1</v>
      </c>
      <c r="AM79" s="338">
        <f t="shared" si="74"/>
        <v>1</v>
      </c>
      <c r="AN79" s="338">
        <f t="shared" si="74"/>
        <v>1</v>
      </c>
      <c r="AO79" s="338">
        <f t="shared" si="74"/>
        <v>1</v>
      </c>
      <c r="AP79" s="338">
        <f t="shared" si="74"/>
        <v>1</v>
      </c>
      <c r="AQ79" s="338">
        <f t="shared" si="74"/>
        <v>1</v>
      </c>
      <c r="AR79" s="338">
        <f t="shared" si="74"/>
        <v>1</v>
      </c>
      <c r="AS79" s="338">
        <f t="shared" si="74"/>
        <v>1</v>
      </c>
      <c r="AT79" s="338">
        <f t="shared" si="74"/>
        <v>1</v>
      </c>
      <c r="AU79" s="338">
        <f t="shared" si="74"/>
        <v>1</v>
      </c>
      <c r="AV79" s="338">
        <f t="shared" si="74"/>
        <v>1</v>
      </c>
      <c r="AW79" s="338">
        <f t="shared" si="74"/>
        <v>1</v>
      </c>
      <c r="AX79" s="338">
        <f t="shared" si="74"/>
        <v>1</v>
      </c>
      <c r="AY79" s="338">
        <f t="shared" si="74"/>
        <v>1</v>
      </c>
      <c r="AZ79" s="338">
        <f t="shared" si="74"/>
        <v>1</v>
      </c>
      <c r="BA79" s="338">
        <f t="shared" si="74"/>
        <v>1</v>
      </c>
      <c r="BB79" s="338">
        <f t="shared" si="74"/>
        <v>1</v>
      </c>
      <c r="BC79" s="338">
        <f t="shared" si="74"/>
        <v>1</v>
      </c>
      <c r="BD79" s="338">
        <f t="shared" si="74"/>
        <v>1</v>
      </c>
      <c r="BE79" s="338">
        <f t="shared" si="74"/>
        <v>1</v>
      </c>
      <c r="BF79" s="338">
        <f t="shared" si="74"/>
        <v>1</v>
      </c>
      <c r="BG79" s="338">
        <f t="shared" si="74"/>
        <v>1</v>
      </c>
      <c r="BH79" s="338">
        <f t="shared" si="74"/>
        <v>1</v>
      </c>
      <c r="BI79" s="338">
        <f t="shared" si="74"/>
        <v>1</v>
      </c>
      <c r="BJ79" s="338">
        <f t="shared" si="74"/>
        <v>1</v>
      </c>
      <c r="BK79" s="338">
        <f t="shared" si="74"/>
        <v>1</v>
      </c>
      <c r="BL79" s="338">
        <f t="shared" si="74"/>
        <v>1</v>
      </c>
    </row>
    <row r="80" spans="1:68" s="1" customFormat="1">
      <c r="A80" s="1" t="s">
        <v>114</v>
      </c>
      <c r="C80" s="338"/>
      <c r="D80" s="338"/>
      <c r="E80" s="338"/>
      <c r="F80" s="338"/>
      <c r="G80" s="338"/>
      <c r="H80" s="338"/>
      <c r="I80" s="338"/>
      <c r="J80" s="338"/>
      <c r="K80" s="338"/>
      <c r="L80" s="338"/>
      <c r="M80" s="338"/>
      <c r="N80" s="338"/>
      <c r="O80" s="338"/>
      <c r="P80" s="338"/>
      <c r="Q80" s="338"/>
      <c r="R80" s="338"/>
      <c r="S80" s="338">
        <f t="shared" si="71"/>
        <v>0</v>
      </c>
      <c r="T80" s="338">
        <f t="shared" si="71"/>
        <v>0</v>
      </c>
      <c r="U80" s="338">
        <f t="shared" si="71"/>
        <v>0</v>
      </c>
      <c r="V80" s="338"/>
      <c r="W80" s="338">
        <f t="shared" si="74"/>
        <v>0</v>
      </c>
      <c r="X80" s="338">
        <f t="shared" si="74"/>
        <v>1</v>
      </c>
      <c r="Y80" s="338">
        <f t="shared" si="74"/>
        <v>1</v>
      </c>
      <c r="Z80" s="338">
        <f t="shared" si="74"/>
        <v>1</v>
      </c>
      <c r="AA80" s="338">
        <f t="shared" si="74"/>
        <v>1</v>
      </c>
      <c r="AB80" s="338">
        <f t="shared" si="74"/>
        <v>1</v>
      </c>
      <c r="AC80" s="338">
        <f t="shared" si="74"/>
        <v>1</v>
      </c>
      <c r="AD80" s="338">
        <f t="shared" si="74"/>
        <v>1</v>
      </c>
      <c r="AE80" s="338">
        <f t="shared" si="74"/>
        <v>1</v>
      </c>
      <c r="AF80" s="338">
        <f t="shared" si="74"/>
        <v>1</v>
      </c>
      <c r="AG80" s="338">
        <f t="shared" si="74"/>
        <v>1</v>
      </c>
      <c r="AH80" s="338">
        <f t="shared" si="74"/>
        <v>1</v>
      </c>
      <c r="AI80" s="338">
        <f t="shared" si="74"/>
        <v>1</v>
      </c>
      <c r="AJ80" s="338">
        <f t="shared" si="74"/>
        <v>1</v>
      </c>
      <c r="AK80" s="338">
        <f t="shared" si="74"/>
        <v>1</v>
      </c>
      <c r="AL80" s="338">
        <f t="shared" si="74"/>
        <v>1</v>
      </c>
      <c r="AM80" s="338">
        <f t="shared" si="74"/>
        <v>1</v>
      </c>
      <c r="AN80" s="338">
        <f t="shared" si="74"/>
        <v>1</v>
      </c>
      <c r="AO80" s="338">
        <f t="shared" si="74"/>
        <v>1</v>
      </c>
      <c r="AP80" s="338">
        <f t="shared" si="74"/>
        <v>1</v>
      </c>
      <c r="AQ80" s="338">
        <f t="shared" si="74"/>
        <v>1</v>
      </c>
      <c r="AR80" s="338">
        <f t="shared" si="74"/>
        <v>1</v>
      </c>
      <c r="AS80" s="338">
        <f t="shared" si="74"/>
        <v>1</v>
      </c>
      <c r="AT80" s="338">
        <f t="shared" si="74"/>
        <v>1</v>
      </c>
      <c r="AU80" s="338">
        <f t="shared" si="74"/>
        <v>1</v>
      </c>
      <c r="AV80" s="338">
        <f t="shared" si="74"/>
        <v>1</v>
      </c>
      <c r="AW80" s="338">
        <f t="shared" si="74"/>
        <v>1</v>
      </c>
      <c r="AX80" s="338">
        <f t="shared" si="74"/>
        <v>1</v>
      </c>
      <c r="AY80" s="338">
        <f t="shared" si="74"/>
        <v>1</v>
      </c>
      <c r="AZ80" s="338">
        <f t="shared" si="74"/>
        <v>1</v>
      </c>
      <c r="BA80" s="338">
        <f t="shared" si="74"/>
        <v>1</v>
      </c>
      <c r="BB80" s="338">
        <f t="shared" si="74"/>
        <v>1</v>
      </c>
      <c r="BC80" s="338">
        <f t="shared" si="74"/>
        <v>1</v>
      </c>
      <c r="BD80" s="338">
        <f t="shared" si="74"/>
        <v>1</v>
      </c>
      <c r="BE80" s="338">
        <f t="shared" si="74"/>
        <v>1</v>
      </c>
      <c r="BF80" s="338">
        <f t="shared" si="74"/>
        <v>1</v>
      </c>
      <c r="BG80" s="338">
        <f t="shared" si="74"/>
        <v>1</v>
      </c>
      <c r="BH80" s="338">
        <f t="shared" si="74"/>
        <v>1</v>
      </c>
      <c r="BI80" s="338">
        <f t="shared" si="74"/>
        <v>1</v>
      </c>
      <c r="BJ80" s="338">
        <f t="shared" si="74"/>
        <v>1</v>
      </c>
      <c r="BK80" s="338">
        <f t="shared" si="74"/>
        <v>1</v>
      </c>
      <c r="BL80" s="338">
        <f t="shared" si="74"/>
        <v>1</v>
      </c>
    </row>
    <row r="81" spans="1:90" s="1" customFormat="1">
      <c r="A81" s="1" t="s">
        <v>32</v>
      </c>
      <c r="C81" s="338"/>
      <c r="D81" s="338"/>
      <c r="E81" s="338"/>
      <c r="F81" s="338"/>
      <c r="G81" s="338"/>
      <c r="H81" s="338"/>
      <c r="I81" s="338"/>
      <c r="J81" s="338"/>
      <c r="K81" s="338"/>
      <c r="L81" s="338"/>
      <c r="M81" s="338"/>
      <c r="N81" s="338"/>
      <c r="O81" s="338"/>
      <c r="P81" s="338"/>
      <c r="Q81" s="338"/>
      <c r="R81" s="338"/>
      <c r="S81" s="338">
        <f t="shared" si="71"/>
        <v>0</v>
      </c>
      <c r="T81" s="338">
        <f t="shared" si="71"/>
        <v>0</v>
      </c>
      <c r="U81" s="338">
        <f t="shared" si="71"/>
        <v>0</v>
      </c>
      <c r="V81" s="338"/>
      <c r="W81" s="338">
        <f t="shared" si="74"/>
        <v>0</v>
      </c>
      <c r="X81" s="338">
        <f t="shared" si="74"/>
        <v>0</v>
      </c>
      <c r="Y81" s="338">
        <f t="shared" si="74"/>
        <v>0</v>
      </c>
      <c r="Z81" s="338">
        <f t="shared" si="74"/>
        <v>0</v>
      </c>
      <c r="AA81" s="338">
        <f t="shared" si="74"/>
        <v>0</v>
      </c>
      <c r="AB81" s="338">
        <f t="shared" si="74"/>
        <v>0</v>
      </c>
      <c r="AC81" s="338">
        <f t="shared" si="74"/>
        <v>1</v>
      </c>
      <c r="AD81" s="338">
        <f t="shared" si="74"/>
        <v>1</v>
      </c>
      <c r="AE81" s="338">
        <f t="shared" si="74"/>
        <v>1</v>
      </c>
      <c r="AF81" s="338">
        <f t="shared" si="74"/>
        <v>1</v>
      </c>
      <c r="AG81" s="338">
        <f t="shared" si="74"/>
        <v>1</v>
      </c>
      <c r="AH81" s="338">
        <f t="shared" si="74"/>
        <v>1</v>
      </c>
      <c r="AI81" s="338">
        <f t="shared" si="74"/>
        <v>1</v>
      </c>
      <c r="AJ81" s="338">
        <f t="shared" si="74"/>
        <v>1</v>
      </c>
      <c r="AK81" s="338">
        <f t="shared" si="74"/>
        <v>1</v>
      </c>
      <c r="AL81" s="338">
        <f t="shared" si="74"/>
        <v>1</v>
      </c>
      <c r="AM81" s="338">
        <f t="shared" si="74"/>
        <v>1</v>
      </c>
      <c r="AN81" s="338">
        <f t="shared" si="74"/>
        <v>1</v>
      </c>
      <c r="AO81" s="338">
        <f t="shared" si="74"/>
        <v>1</v>
      </c>
      <c r="AP81" s="338">
        <f t="shared" si="74"/>
        <v>1</v>
      </c>
      <c r="AQ81" s="338">
        <f t="shared" si="74"/>
        <v>1</v>
      </c>
      <c r="AR81" s="338">
        <f t="shared" si="74"/>
        <v>1</v>
      </c>
      <c r="AS81" s="338">
        <f t="shared" si="74"/>
        <v>1</v>
      </c>
      <c r="AT81" s="338">
        <f t="shared" si="74"/>
        <v>1</v>
      </c>
      <c r="AU81" s="338">
        <f t="shared" si="74"/>
        <v>1</v>
      </c>
      <c r="AV81" s="338">
        <f t="shared" si="74"/>
        <v>1</v>
      </c>
      <c r="AW81" s="338">
        <f t="shared" si="74"/>
        <v>1</v>
      </c>
      <c r="AX81" s="338">
        <f t="shared" si="74"/>
        <v>1</v>
      </c>
      <c r="AY81" s="338">
        <f t="shared" si="74"/>
        <v>1</v>
      </c>
      <c r="AZ81" s="338">
        <f t="shared" si="74"/>
        <v>1</v>
      </c>
      <c r="BA81" s="338">
        <f t="shared" si="74"/>
        <v>1</v>
      </c>
      <c r="BB81" s="338">
        <f t="shared" si="74"/>
        <v>1</v>
      </c>
      <c r="BC81" s="338">
        <f t="shared" si="74"/>
        <v>1</v>
      </c>
      <c r="BD81" s="338">
        <f t="shared" si="74"/>
        <v>1</v>
      </c>
      <c r="BE81" s="338">
        <f t="shared" si="74"/>
        <v>1</v>
      </c>
      <c r="BF81" s="338">
        <f t="shared" si="74"/>
        <v>1</v>
      </c>
      <c r="BG81" s="338">
        <f t="shared" si="74"/>
        <v>1</v>
      </c>
      <c r="BH81" s="338">
        <f t="shared" si="74"/>
        <v>1</v>
      </c>
      <c r="BI81" s="338">
        <f t="shared" si="74"/>
        <v>1</v>
      </c>
      <c r="BJ81" s="338">
        <f t="shared" si="74"/>
        <v>1</v>
      </c>
      <c r="BK81" s="338">
        <f t="shared" si="74"/>
        <v>1</v>
      </c>
      <c r="BL81" s="338">
        <f t="shared" si="74"/>
        <v>1</v>
      </c>
    </row>
    <row r="82" spans="1:90" s="1" customFormat="1">
      <c r="A82" s="1" t="s">
        <v>255</v>
      </c>
      <c r="C82" s="338"/>
      <c r="D82" s="338"/>
      <c r="E82" s="338"/>
      <c r="F82" s="338"/>
      <c r="G82" s="338"/>
      <c r="H82" s="338"/>
      <c r="I82" s="338"/>
      <c r="J82" s="338"/>
      <c r="K82" s="338"/>
      <c r="L82" s="338"/>
      <c r="M82" s="338"/>
      <c r="N82" s="338"/>
      <c r="O82" s="338"/>
      <c r="P82" s="338"/>
      <c r="Q82" s="338"/>
      <c r="R82" s="338"/>
      <c r="S82"/>
      <c r="T82"/>
    </row>
    <row r="83" spans="1:90" s="1" customFormat="1">
      <c r="A83" s="1" t="s">
        <v>901</v>
      </c>
      <c r="C83" s="338"/>
      <c r="D83" s="338"/>
      <c r="E83" s="338"/>
      <c r="F83" s="338"/>
      <c r="G83" s="338"/>
      <c r="H83" s="338"/>
      <c r="I83" s="338"/>
      <c r="J83" s="338"/>
      <c r="K83" s="338"/>
      <c r="L83" s="338"/>
      <c r="M83" s="338"/>
      <c r="N83" s="338"/>
      <c r="O83" s="338"/>
      <c r="P83" s="338"/>
      <c r="Q83" s="338"/>
      <c r="R83" s="338"/>
      <c r="S83" s="338"/>
      <c r="T83" s="338"/>
      <c r="U83" s="338"/>
      <c r="V83" s="338"/>
      <c r="W83" s="341"/>
      <c r="X83" s="338"/>
      <c r="Y83" s="338"/>
      <c r="Z83" s="338"/>
      <c r="AA83" s="338"/>
      <c r="AB83" s="338"/>
      <c r="AC83" s="338"/>
      <c r="AD83" s="338"/>
      <c r="AE83" s="338"/>
      <c r="AF83" s="338"/>
      <c r="AG83" s="338"/>
      <c r="AH83" s="338"/>
      <c r="AI83" s="338"/>
      <c r="AJ83" s="338"/>
      <c r="AK83" s="338"/>
      <c r="AL83" s="338"/>
      <c r="AM83" s="338"/>
      <c r="AN83" s="338"/>
      <c r="AO83" s="338"/>
      <c r="AP83" s="338"/>
      <c r="AQ83" s="338"/>
      <c r="AR83" s="338"/>
      <c r="AS83" s="338"/>
      <c r="AT83" s="338"/>
      <c r="AU83" s="338"/>
      <c r="AV83" s="338"/>
      <c r="AW83" s="338"/>
      <c r="AX83" s="338"/>
      <c r="AY83" s="338"/>
      <c r="AZ83" s="338"/>
      <c r="BA83" s="338"/>
      <c r="BB83" s="338"/>
      <c r="BC83" s="338"/>
      <c r="BD83" s="338"/>
      <c r="BE83" s="338"/>
      <c r="BF83" s="338"/>
      <c r="BG83" s="338"/>
      <c r="BH83" s="338"/>
      <c r="BI83" s="338"/>
      <c r="BJ83" s="338"/>
      <c r="BK83" s="338"/>
      <c r="BL83" s="338"/>
    </row>
    <row r="84" spans="1:90" s="1" customFormat="1">
      <c r="A84" s="1" t="s">
        <v>902</v>
      </c>
      <c r="D84" s="338"/>
      <c r="E84" s="338"/>
      <c r="F84" s="338"/>
      <c r="G84" s="338"/>
      <c r="H84" s="338"/>
      <c r="I84" s="338"/>
      <c r="J84" s="338"/>
      <c r="K84" s="338"/>
      <c r="L84" s="338"/>
      <c r="M84" s="338"/>
      <c r="N84" s="338"/>
      <c r="O84" s="338"/>
      <c r="P84" s="338"/>
      <c r="Q84" s="338"/>
      <c r="R84" s="338"/>
      <c r="S84" s="338"/>
      <c r="T84" s="338"/>
      <c r="U84" s="338"/>
      <c r="V84" s="338"/>
      <c r="W84" s="341"/>
      <c r="X84" s="338"/>
      <c r="Y84" s="338"/>
      <c r="Z84" s="338"/>
      <c r="AA84" s="338"/>
      <c r="AB84" s="338"/>
      <c r="AC84" s="338"/>
      <c r="AD84" s="338"/>
      <c r="AE84" s="338"/>
      <c r="AF84" s="338"/>
      <c r="AG84" s="338"/>
      <c r="AH84" s="338"/>
      <c r="AI84" s="338"/>
      <c r="AJ84" s="338"/>
      <c r="AK84" s="338"/>
      <c r="AL84" s="338"/>
      <c r="AM84" s="338"/>
      <c r="AN84" s="338"/>
      <c r="AO84" s="338"/>
      <c r="AP84" s="338"/>
      <c r="AQ84" s="338"/>
      <c r="AR84" s="338"/>
      <c r="AS84" s="338"/>
      <c r="AT84" s="338"/>
      <c r="AU84" s="338"/>
      <c r="AV84" s="338"/>
      <c r="AW84" s="338"/>
      <c r="AX84" s="338"/>
      <c r="AY84" s="338"/>
      <c r="AZ84" s="338"/>
      <c r="BA84" s="338"/>
      <c r="BB84" s="338"/>
      <c r="BC84" s="338"/>
      <c r="BD84" s="338"/>
      <c r="BE84" s="338"/>
      <c r="BF84" s="338"/>
      <c r="BG84" s="338"/>
      <c r="BH84" s="338"/>
      <c r="BI84" s="338"/>
      <c r="BJ84" s="338"/>
      <c r="BK84" s="338"/>
      <c r="BL84" s="338"/>
    </row>
    <row r="85" spans="1:90" s="1" customFormat="1">
      <c r="A85" s="1" t="s">
        <v>903</v>
      </c>
      <c r="B85" s="1">
        <v>0.05</v>
      </c>
      <c r="C85" s="338"/>
      <c r="D85" s="338"/>
      <c r="E85" s="338"/>
      <c r="F85" s="338"/>
      <c r="G85" s="338"/>
      <c r="H85" s="338"/>
      <c r="I85" s="338"/>
      <c r="J85" s="338"/>
      <c r="K85" s="338"/>
      <c r="L85" s="338"/>
      <c r="M85" s="338"/>
      <c r="N85" s="338"/>
      <c r="O85" s="338"/>
      <c r="P85" s="338"/>
      <c r="Q85" s="338"/>
      <c r="R85" s="338"/>
      <c r="S85" s="338"/>
      <c r="T85" s="338"/>
      <c r="U85" s="338"/>
      <c r="V85" s="338"/>
      <c r="W85" s="341"/>
      <c r="X85" s="338"/>
      <c r="Y85" s="338"/>
      <c r="Z85" s="338"/>
      <c r="AA85" s="338"/>
      <c r="AB85" s="338"/>
      <c r="AC85" s="338"/>
      <c r="AD85" s="338"/>
      <c r="AE85" s="338"/>
      <c r="AF85" s="338"/>
      <c r="AG85" s="338"/>
      <c r="AH85" s="338"/>
      <c r="AI85" s="338"/>
      <c r="AJ85" s="338"/>
      <c r="AK85" s="338"/>
      <c r="AL85" s="338"/>
      <c r="AM85" s="338"/>
      <c r="AN85" s="338"/>
      <c r="AO85" s="338"/>
      <c r="AP85" s="338"/>
      <c r="AQ85" s="338"/>
      <c r="AR85" s="338"/>
      <c r="AS85" s="338"/>
      <c r="AT85" s="338"/>
      <c r="AU85" s="338"/>
      <c r="AV85" s="338"/>
      <c r="AW85" s="338"/>
      <c r="AX85" s="338"/>
      <c r="AY85" s="338"/>
      <c r="AZ85" s="338"/>
      <c r="BA85" s="338"/>
      <c r="BB85" s="338"/>
      <c r="BC85" s="338"/>
      <c r="BD85" s="338"/>
      <c r="BE85" s="338"/>
      <c r="BF85" s="338"/>
      <c r="BG85" s="338"/>
      <c r="BH85" s="338"/>
      <c r="BI85" s="338"/>
      <c r="BJ85" s="338"/>
      <c r="BK85" s="338"/>
      <c r="BL85" s="338"/>
    </row>
    <row r="86" spans="1:90" s="1" customFormat="1">
      <c r="A86" s="1" t="s">
        <v>904</v>
      </c>
      <c r="B86" s="1">
        <v>0.95</v>
      </c>
      <c r="C86" s="338"/>
      <c r="D86" s="338"/>
      <c r="E86" s="338"/>
      <c r="F86" s="338"/>
      <c r="G86" s="338"/>
      <c r="H86" s="338"/>
      <c r="I86" s="338"/>
      <c r="J86" s="338"/>
      <c r="K86" s="338"/>
      <c r="L86" s="338"/>
      <c r="M86" s="338"/>
      <c r="N86" s="338"/>
      <c r="O86" s="338"/>
      <c r="P86" s="338"/>
      <c r="Q86" s="338"/>
      <c r="R86" s="338"/>
      <c r="S86" s="338"/>
      <c r="T86" s="338"/>
      <c r="U86" s="338"/>
      <c r="V86" s="338"/>
      <c r="W86" s="341"/>
      <c r="X86" s="338"/>
      <c r="Y86" s="338"/>
      <c r="Z86" s="338"/>
      <c r="AA86" s="338"/>
      <c r="AB86" s="338"/>
      <c r="AC86" s="338"/>
      <c r="AD86" s="338"/>
      <c r="AE86" s="338"/>
      <c r="AF86" s="338"/>
      <c r="AG86" s="338"/>
      <c r="AH86" s="338"/>
      <c r="AI86" s="338"/>
      <c r="AJ86" s="338"/>
      <c r="AK86" s="338"/>
      <c r="AL86" s="338"/>
      <c r="AM86" s="338"/>
      <c r="AN86" s="338"/>
      <c r="AO86" s="338"/>
      <c r="AP86" s="338"/>
      <c r="AQ86" s="338"/>
      <c r="AR86" s="338"/>
      <c r="AS86" s="338"/>
      <c r="AT86" s="338"/>
      <c r="AU86" s="338"/>
      <c r="AV86" s="338"/>
      <c r="AW86" s="338"/>
      <c r="AX86" s="338"/>
      <c r="AY86" s="338"/>
      <c r="AZ86" s="338"/>
      <c r="BA86" s="338"/>
      <c r="BB86" s="338"/>
      <c r="BC86" s="338"/>
      <c r="BD86" s="338"/>
      <c r="BE86" s="338"/>
      <c r="BF86" s="338"/>
      <c r="BG86" s="338"/>
      <c r="BH86" s="338"/>
      <c r="BI86" s="338"/>
      <c r="BJ86" s="338"/>
      <c r="BK86" s="338"/>
      <c r="BL86" s="338"/>
    </row>
    <row r="87" spans="1:90" s="1" customFormat="1" ht="18.75" customHeight="1">
      <c r="A87" s="335" t="s">
        <v>905</v>
      </c>
      <c r="C87" s="338"/>
      <c r="D87" s="338"/>
      <c r="E87" s="338"/>
      <c r="F87" s="338"/>
      <c r="G87" s="338"/>
      <c r="H87" s="338"/>
      <c r="I87" s="338"/>
      <c r="J87" s="338"/>
      <c r="K87" s="338"/>
      <c r="L87" s="338"/>
      <c r="M87" s="338" t="s">
        <v>906</v>
      </c>
      <c r="N87" s="338"/>
      <c r="O87" s="338"/>
      <c r="P87" s="338"/>
      <c r="Q87" s="338"/>
      <c r="R87" s="338"/>
      <c r="S87" s="338"/>
      <c r="T87" s="338"/>
      <c r="U87" s="338"/>
      <c r="V87" s="338"/>
      <c r="W87" s="341"/>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row>
    <row r="88" spans="1:90" s="359" customFormat="1">
      <c r="A88" s="359" t="s">
        <v>104</v>
      </c>
      <c r="C88" s="360" t="s">
        <v>907</v>
      </c>
      <c r="D88" s="360"/>
      <c r="E88" s="360"/>
      <c r="F88" s="360"/>
      <c r="G88" s="360"/>
      <c r="H88" s="360"/>
      <c r="I88" s="360"/>
      <c r="J88" s="360"/>
      <c r="K88" s="360"/>
      <c r="L88" s="360"/>
      <c r="M88" s="360"/>
      <c r="N88" s="360"/>
      <c r="O88" s="360"/>
      <c r="P88" s="360"/>
      <c r="Q88" s="360"/>
      <c r="R88" s="360"/>
      <c r="S88" s="360">
        <f>1-S61/S4</f>
        <v>0</v>
      </c>
      <c r="T88" s="360">
        <f>1-T61/T4</f>
        <v>0</v>
      </c>
      <c r="U88" s="360">
        <f>1-U61/U4</f>
        <v>0</v>
      </c>
      <c r="V88" s="360"/>
      <c r="W88" s="360">
        <f t="shared" ref="W88:AO99" si="75">+IF(W102&lt;90,1-W102/W4,0)</f>
        <v>0</v>
      </c>
      <c r="X88" s="360">
        <f t="shared" si="75"/>
        <v>0.14755293902927757</v>
      </c>
      <c r="Y88" s="360">
        <f t="shared" si="75"/>
        <v>0.17835220427195797</v>
      </c>
      <c r="Z88" s="360">
        <f t="shared" si="75"/>
        <v>0.24572172023793537</v>
      </c>
      <c r="AA88" s="360">
        <f t="shared" si="75"/>
        <v>0.35699999999999987</v>
      </c>
      <c r="AB88" s="360">
        <f t="shared" si="75"/>
        <v>0.44412499999999988</v>
      </c>
      <c r="AC88" s="360">
        <f t="shared" si="75"/>
        <v>0.53125</v>
      </c>
      <c r="AD88" s="360">
        <f t="shared" si="75"/>
        <v>0.61837500000000012</v>
      </c>
      <c r="AE88" s="360">
        <f t="shared" si="75"/>
        <v>0.70550000000000002</v>
      </c>
      <c r="AF88" s="360">
        <f t="shared" si="75"/>
        <v>0.73870999999999998</v>
      </c>
      <c r="AG88" s="360">
        <f t="shared" si="75"/>
        <v>0.76710619999999996</v>
      </c>
      <c r="AH88" s="360">
        <f t="shared" si="75"/>
        <v>0.79139596400000001</v>
      </c>
      <c r="AI88" s="360">
        <f t="shared" si="75"/>
        <v>0.81219104407999998</v>
      </c>
      <c r="AJ88" s="360">
        <f t="shared" si="75"/>
        <v>0.8300164267375999</v>
      </c>
      <c r="AK88" s="360">
        <f t="shared" si="75"/>
        <v>0.84532003075107198</v>
      </c>
      <c r="AL88" s="360">
        <f t="shared" si="75"/>
        <v>0.85848237809077177</v>
      </c>
      <c r="AM88" s="360">
        <f t="shared" si="75"/>
        <v>0.86982573082035564</v>
      </c>
      <c r="AN88" s="360">
        <f t="shared" si="75"/>
        <v>0.87962242951815606</v>
      </c>
      <c r="AO88" s="360">
        <f t="shared" si="75"/>
        <v>0.88810232352142238</v>
      </c>
      <c r="AP88" s="360">
        <f>+AO88+($B$86-AO88)*$B$85</f>
        <v>0.89119720734535124</v>
      </c>
      <c r="AQ88" s="360">
        <f t="shared" ref="AQ88:CL95" si="76">+AP88+($B$86-AP88)*$B$85</f>
        <v>0.89413734697808367</v>
      </c>
      <c r="AR88" s="360">
        <f t="shared" si="76"/>
        <v>0.89693047962917949</v>
      </c>
      <c r="AS88" s="360">
        <f t="shared" si="76"/>
        <v>0.89958395564772053</v>
      </c>
      <c r="AT88" s="360">
        <f t="shared" si="76"/>
        <v>0.90210475786533451</v>
      </c>
      <c r="AU88" s="360">
        <f t="shared" si="76"/>
        <v>0.90449951997206779</v>
      </c>
      <c r="AV88" s="360">
        <f t="shared" si="76"/>
        <v>0.90677454397346435</v>
      </c>
      <c r="AW88" s="360">
        <f t="shared" si="76"/>
        <v>0.90893581677479118</v>
      </c>
      <c r="AX88" s="360">
        <f t="shared" si="76"/>
        <v>0.91098902593605158</v>
      </c>
      <c r="AY88" s="360">
        <f t="shared" si="76"/>
        <v>0.91293957463924902</v>
      </c>
      <c r="AZ88" s="360">
        <f t="shared" si="76"/>
        <v>0.91479259590728657</v>
      </c>
      <c r="BA88" s="360">
        <f t="shared" si="76"/>
        <v>0.91655296611192227</v>
      </c>
      <c r="BB88" s="360">
        <f t="shared" si="76"/>
        <v>0.91822531780632621</v>
      </c>
      <c r="BC88" s="360">
        <f t="shared" si="76"/>
        <v>0.91981405191600984</v>
      </c>
      <c r="BD88" s="360">
        <f t="shared" si="76"/>
        <v>0.92132334932020932</v>
      </c>
      <c r="BE88" s="360">
        <f t="shared" si="76"/>
        <v>0.92275718185419886</v>
      </c>
      <c r="BF88" s="360">
        <f t="shared" si="76"/>
        <v>0.92411932276148889</v>
      </c>
      <c r="BG88" s="360">
        <f t="shared" si="76"/>
        <v>0.9254133566234144</v>
      </c>
      <c r="BH88" s="360">
        <f t="shared" si="76"/>
        <v>0.92664268879224365</v>
      </c>
      <c r="BI88" s="360">
        <f t="shared" si="76"/>
        <v>0.92781055435263149</v>
      </c>
      <c r="BJ88" s="360">
        <f t="shared" si="76"/>
        <v>0.92892002663499995</v>
      </c>
      <c r="BK88" s="360">
        <f t="shared" si="76"/>
        <v>0.92997402530324991</v>
      </c>
      <c r="BL88" s="360">
        <f t="shared" si="76"/>
        <v>0.93097532403808736</v>
      </c>
      <c r="BM88" s="360">
        <f t="shared" si="76"/>
        <v>0.93192655783618294</v>
      </c>
      <c r="BN88" s="360">
        <f t="shared" si="76"/>
        <v>0.93283022994437381</v>
      </c>
      <c r="BO88" s="360">
        <f t="shared" si="76"/>
        <v>0.93368871844715517</v>
      </c>
      <c r="BP88" s="360">
        <f t="shared" si="76"/>
        <v>0.93450428252479745</v>
      </c>
      <c r="BQ88" s="360">
        <f t="shared" si="76"/>
        <v>0.93527906839855757</v>
      </c>
      <c r="BR88" s="360">
        <f t="shared" si="76"/>
        <v>0.93601511497862966</v>
      </c>
      <c r="BS88" s="360">
        <f t="shared" si="76"/>
        <v>0.93671435922969815</v>
      </c>
      <c r="BT88" s="360">
        <f t="shared" si="76"/>
        <v>0.93737864126821324</v>
      </c>
      <c r="BU88" s="360">
        <f t="shared" si="76"/>
        <v>0.93800970920480253</v>
      </c>
      <c r="BV88" s="360">
        <f t="shared" si="76"/>
        <v>0.93860922374456246</v>
      </c>
      <c r="BW88" s="360">
        <f t="shared" si="76"/>
        <v>0.93917876255733435</v>
      </c>
      <c r="BX88" s="360">
        <f t="shared" si="76"/>
        <v>0.93971982442946767</v>
      </c>
      <c r="BY88" s="360">
        <f t="shared" si="76"/>
        <v>0.94023383320799425</v>
      </c>
      <c r="BZ88" s="360">
        <f t="shared" si="76"/>
        <v>0.94072214154759459</v>
      </c>
      <c r="CA88" s="360">
        <f t="shared" si="76"/>
        <v>0.94118603447021487</v>
      </c>
      <c r="CB88" s="360">
        <f t="shared" si="76"/>
        <v>0.94162673274670416</v>
      </c>
      <c r="CC88" s="360">
        <f t="shared" si="76"/>
        <v>0.94204539610936899</v>
      </c>
      <c r="CD88" s="360">
        <f t="shared" si="76"/>
        <v>0.94244312630390059</v>
      </c>
      <c r="CE88" s="360">
        <f t="shared" si="76"/>
        <v>0.94282096998870557</v>
      </c>
      <c r="CF88" s="360">
        <f t="shared" si="76"/>
        <v>0.94317992148927032</v>
      </c>
      <c r="CG88" s="360">
        <f t="shared" si="76"/>
        <v>0.94352092541480681</v>
      </c>
      <c r="CH88" s="360">
        <f t="shared" si="76"/>
        <v>0.94384487914406645</v>
      </c>
      <c r="CI88" s="360">
        <f t="shared" si="76"/>
        <v>0.9441526351868631</v>
      </c>
      <c r="CJ88" s="360">
        <f t="shared" si="76"/>
        <v>0.94444500342751991</v>
      </c>
      <c r="CK88" s="360">
        <f t="shared" si="76"/>
        <v>0.94472275325614397</v>
      </c>
      <c r="CL88" s="360">
        <f t="shared" si="76"/>
        <v>0.94498661559333674</v>
      </c>
    </row>
    <row r="89" spans="1:90" s="359" customFormat="1">
      <c r="A89" s="359" t="s">
        <v>105</v>
      </c>
      <c r="C89" s="360"/>
      <c r="D89" s="360"/>
      <c r="E89" s="360"/>
      <c r="F89" s="360"/>
      <c r="G89" s="360"/>
      <c r="H89" s="360"/>
      <c r="I89" s="360"/>
      <c r="J89" s="360"/>
      <c r="K89" s="360"/>
      <c r="L89" s="360"/>
      <c r="M89" s="360"/>
      <c r="N89" s="360"/>
      <c r="O89" s="360"/>
      <c r="P89" s="360"/>
      <c r="Q89" s="360"/>
      <c r="R89" s="360"/>
      <c r="S89" s="360"/>
      <c r="T89" s="360">
        <f>+S89</f>
        <v>0</v>
      </c>
      <c r="U89" s="360">
        <f>+T89</f>
        <v>0</v>
      </c>
      <c r="V89" s="360"/>
      <c r="W89" s="360">
        <f t="shared" si="75"/>
        <v>6.4891571523352232E-2</v>
      </c>
      <c r="X89" s="360">
        <f t="shared" si="75"/>
        <v>-5.9928800243911784E-2</v>
      </c>
      <c r="Y89" s="360">
        <f t="shared" si="75"/>
        <v>0.13578440086809351</v>
      </c>
      <c r="Z89" s="360">
        <f t="shared" si="75"/>
        <v>0.18085559202387402</v>
      </c>
      <c r="AA89" s="360">
        <f t="shared" si="75"/>
        <v>0.20996654927394531</v>
      </c>
      <c r="AB89" s="360">
        <f t="shared" si="75"/>
        <v>0.31920504642537473</v>
      </c>
      <c r="AC89" s="360">
        <f t="shared" si="75"/>
        <v>0.42752968797197599</v>
      </c>
      <c r="AD89" s="360">
        <f t="shared" si="75"/>
        <v>0.53524827637616346</v>
      </c>
      <c r="AE89" s="360">
        <f t="shared" si="75"/>
        <v>0.64202004959490799</v>
      </c>
      <c r="AF89" s="360">
        <f t="shared" si="75"/>
        <v>0.68298091664397242</v>
      </c>
      <c r="AG89" s="360">
        <f t="shared" si="75"/>
        <v>0.71773194099937465</v>
      </c>
      <c r="AH89" s="360">
        <f t="shared" si="75"/>
        <v>0.74743817371992716</v>
      </c>
      <c r="AI89" s="360">
        <f t="shared" si="75"/>
        <v>0.77239677643190996</v>
      </c>
      <c r="AJ89" s="360">
        <f t="shared" si="75"/>
        <v>0.79380118142459533</v>
      </c>
      <c r="AK89" s="360">
        <f t="shared" si="75"/>
        <v>0.81183992797545557</v>
      </c>
      <c r="AL89" s="360">
        <f t="shared" si="75"/>
        <v>0.82736927641380498</v>
      </c>
      <c r="AM89" s="360">
        <f t="shared" si="75"/>
        <v>0.84048723111460477</v>
      </c>
      <c r="AN89" s="360">
        <f t="shared" si="75"/>
        <v>0.85182374432124819</v>
      </c>
      <c r="AO89" s="360">
        <f t="shared" si="75"/>
        <v>0.86261231158325635</v>
      </c>
      <c r="AP89" s="360">
        <f t="shared" ref="AP89:BE99" si="77">+AO89+($B$86-AO89)*$B$85</f>
        <v>0.86698169600409358</v>
      </c>
      <c r="AQ89" s="360">
        <f t="shared" si="77"/>
        <v>0.87113261120388885</v>
      </c>
      <c r="AR89" s="360">
        <f t="shared" si="77"/>
        <v>0.87507598064369441</v>
      </c>
      <c r="AS89" s="360">
        <f t="shared" si="77"/>
        <v>0.87882218161150971</v>
      </c>
      <c r="AT89" s="360">
        <f t="shared" si="77"/>
        <v>0.88238107253093423</v>
      </c>
      <c r="AU89" s="360">
        <f t="shared" si="77"/>
        <v>0.88576201890438755</v>
      </c>
      <c r="AV89" s="360">
        <f t="shared" si="77"/>
        <v>0.88897391795916814</v>
      </c>
      <c r="AW89" s="360">
        <f t="shared" si="77"/>
        <v>0.89202522206120971</v>
      </c>
      <c r="AX89" s="360">
        <f t="shared" si="77"/>
        <v>0.89492396095814919</v>
      </c>
      <c r="AY89" s="360">
        <f t="shared" si="77"/>
        <v>0.89767776291024171</v>
      </c>
      <c r="AZ89" s="360">
        <f t="shared" si="77"/>
        <v>0.90029387476472966</v>
      </c>
      <c r="BA89" s="360">
        <f t="shared" si="77"/>
        <v>0.90277918102649313</v>
      </c>
      <c r="BB89" s="360">
        <f t="shared" si="77"/>
        <v>0.90514022197516852</v>
      </c>
      <c r="BC89" s="360">
        <f t="shared" si="77"/>
        <v>0.90738321087641005</v>
      </c>
      <c r="BD89" s="360">
        <f t="shared" si="77"/>
        <v>0.90951405033258959</v>
      </c>
      <c r="BE89" s="360">
        <f t="shared" si="77"/>
        <v>0.9115383478159601</v>
      </c>
      <c r="BF89" s="360">
        <f t="shared" si="76"/>
        <v>0.91346143042516215</v>
      </c>
      <c r="BG89" s="360">
        <f t="shared" si="76"/>
        <v>0.91528835890390403</v>
      </c>
      <c r="BH89" s="360">
        <f t="shared" si="76"/>
        <v>0.91702394095870887</v>
      </c>
      <c r="BI89" s="360">
        <f t="shared" si="76"/>
        <v>0.91867274391077347</v>
      </c>
      <c r="BJ89" s="360">
        <f t="shared" si="76"/>
        <v>0.92023910671523479</v>
      </c>
      <c r="BK89" s="360">
        <f t="shared" si="76"/>
        <v>0.92172715137947303</v>
      </c>
      <c r="BL89" s="360">
        <f t="shared" si="76"/>
        <v>0.9231407938104994</v>
      </c>
      <c r="BM89" s="360">
        <f t="shared" si="76"/>
        <v>0.92448375411997441</v>
      </c>
      <c r="BN89" s="360">
        <f t="shared" si="76"/>
        <v>0.92575956641397572</v>
      </c>
      <c r="BO89" s="360">
        <f t="shared" si="76"/>
        <v>0.92697158809327695</v>
      </c>
      <c r="BP89" s="360">
        <f t="shared" si="76"/>
        <v>0.92812300868861308</v>
      </c>
      <c r="BQ89" s="360">
        <f t="shared" si="76"/>
        <v>0.92921685825418243</v>
      </c>
      <c r="BR89" s="360">
        <f t="shared" si="76"/>
        <v>0.93025601534147329</v>
      </c>
      <c r="BS89" s="360">
        <f t="shared" si="76"/>
        <v>0.93124321457439962</v>
      </c>
      <c r="BT89" s="360">
        <f t="shared" si="76"/>
        <v>0.93218105384567962</v>
      </c>
      <c r="BU89" s="360">
        <f t="shared" si="76"/>
        <v>0.93307200115339561</v>
      </c>
      <c r="BV89" s="360">
        <f t="shared" si="76"/>
        <v>0.93391840109572588</v>
      </c>
      <c r="BW89" s="360">
        <f t="shared" si="76"/>
        <v>0.93472248104093958</v>
      </c>
      <c r="BX89" s="360">
        <f t="shared" si="76"/>
        <v>0.9354863569888926</v>
      </c>
      <c r="BY89" s="360">
        <f t="shared" si="76"/>
        <v>0.93621203913944795</v>
      </c>
      <c r="BZ89" s="360">
        <f t="shared" si="76"/>
        <v>0.93690143718247554</v>
      </c>
      <c r="CA89" s="360">
        <f t="shared" si="76"/>
        <v>0.93755636532335174</v>
      </c>
      <c r="CB89" s="360">
        <f t="shared" si="76"/>
        <v>0.93817854705718418</v>
      </c>
      <c r="CC89" s="360">
        <f t="shared" si="76"/>
        <v>0.93876961970432493</v>
      </c>
      <c r="CD89" s="360">
        <f t="shared" si="76"/>
        <v>0.93933113871910867</v>
      </c>
      <c r="CE89" s="360">
        <f t="shared" si="76"/>
        <v>0.93986458178315324</v>
      </c>
      <c r="CF89" s="360">
        <f t="shared" si="76"/>
        <v>0.94037135269399563</v>
      </c>
      <c r="CG89" s="360">
        <f t="shared" si="76"/>
        <v>0.94085278505929582</v>
      </c>
      <c r="CH89" s="360">
        <f t="shared" si="76"/>
        <v>0.94131014580633099</v>
      </c>
      <c r="CI89" s="360">
        <f t="shared" si="76"/>
        <v>0.94174463851601442</v>
      </c>
      <c r="CJ89" s="360">
        <f t="shared" si="76"/>
        <v>0.94215740659021374</v>
      </c>
      <c r="CK89" s="360">
        <f t="shared" si="76"/>
        <v>0.94254953626070304</v>
      </c>
      <c r="CL89" s="360">
        <f t="shared" si="76"/>
        <v>0.94292205944766794</v>
      </c>
    </row>
    <row r="90" spans="1:90" s="359" customFormat="1">
      <c r="A90" s="359" t="s">
        <v>51</v>
      </c>
      <c r="C90" s="360" t="s">
        <v>907</v>
      </c>
      <c r="D90" s="360"/>
      <c r="E90" s="360"/>
      <c r="F90" s="360"/>
      <c r="G90" s="360"/>
      <c r="H90" s="360"/>
      <c r="I90" s="360"/>
      <c r="J90" s="360"/>
      <c r="K90" s="360"/>
      <c r="L90" s="360"/>
      <c r="M90" s="360"/>
      <c r="N90" s="360"/>
      <c r="O90" s="360"/>
      <c r="P90" s="360"/>
      <c r="Q90" s="360"/>
      <c r="R90" s="360"/>
      <c r="S90" s="360">
        <f>+S88</f>
        <v>0</v>
      </c>
      <c r="T90" s="360">
        <f>+T88</f>
        <v>0</v>
      </c>
      <c r="U90" s="360">
        <f>+U88</f>
        <v>0</v>
      </c>
      <c r="V90" s="360"/>
      <c r="W90" s="360">
        <f t="shared" si="75"/>
        <v>0.25706962925986121</v>
      </c>
      <c r="X90" s="360">
        <f t="shared" si="75"/>
        <v>0.293036750218303</v>
      </c>
      <c r="Y90" s="360">
        <f t="shared" si="75"/>
        <v>0.2857109229214424</v>
      </c>
      <c r="Z90" s="360">
        <f t="shared" si="75"/>
        <v>0.31264861796147314</v>
      </c>
      <c r="AA90" s="360">
        <f t="shared" si="75"/>
        <v>0.38482974272082104</v>
      </c>
      <c r="AB90" s="360">
        <f t="shared" si="75"/>
        <v>0.44166012151674405</v>
      </c>
      <c r="AC90" s="360">
        <f t="shared" si="75"/>
        <v>0.50080658804772038</v>
      </c>
      <c r="AD90" s="360">
        <f t="shared" si="75"/>
        <v>0.56910600582930859</v>
      </c>
      <c r="AE90" s="360">
        <f t="shared" si="75"/>
        <v>0.65608565895835791</v>
      </c>
      <c r="AF90" s="360">
        <f t="shared" si="75"/>
        <v>0.68441297518979261</v>
      </c>
      <c r="AG90" s="360">
        <f t="shared" si="75"/>
        <v>0.71324832482794043</v>
      </c>
      <c r="AH90" s="360">
        <f t="shared" si="75"/>
        <v>0.73816817688207281</v>
      </c>
      <c r="AI90" s="360">
        <f t="shared" si="75"/>
        <v>0.75951072421527943</v>
      </c>
      <c r="AJ90" s="360">
        <f t="shared" si="75"/>
        <v>0.77794218415009586</v>
      </c>
      <c r="AK90" s="360">
        <f t="shared" si="75"/>
        <v>0.79371466031029447</v>
      </c>
      <c r="AL90" s="360">
        <f t="shared" si="75"/>
        <v>0.80732738683879923</v>
      </c>
      <c r="AM90" s="360">
        <f t="shared" si="75"/>
        <v>0.8189589492468321</v>
      </c>
      <c r="AN90" s="360">
        <f t="shared" si="75"/>
        <v>0.828982743479171</v>
      </c>
      <c r="AO90" s="360">
        <f t="shared" si="75"/>
        <v>0.83958793348858496</v>
      </c>
      <c r="AP90" s="360">
        <f t="shared" si="77"/>
        <v>0.84510853681415576</v>
      </c>
      <c r="AQ90" s="360">
        <f t="shared" si="77"/>
        <v>0.85035310997344793</v>
      </c>
      <c r="AR90" s="360">
        <f t="shared" si="77"/>
        <v>0.85533545447477555</v>
      </c>
      <c r="AS90" s="360">
        <f t="shared" si="77"/>
        <v>0.86006868175103679</v>
      </c>
      <c r="AT90" s="360">
        <f t="shared" si="77"/>
        <v>0.86456524766348497</v>
      </c>
      <c r="AU90" s="360">
        <f t="shared" si="77"/>
        <v>0.86883698528031073</v>
      </c>
      <c r="AV90" s="360">
        <f t="shared" si="77"/>
        <v>0.8728951360162952</v>
      </c>
      <c r="AW90" s="360">
        <f t="shared" si="77"/>
        <v>0.87675037921548049</v>
      </c>
      <c r="AX90" s="360">
        <f t="shared" si="77"/>
        <v>0.88041286025470644</v>
      </c>
      <c r="AY90" s="360">
        <f t="shared" si="77"/>
        <v>0.88389221724197109</v>
      </c>
      <c r="AZ90" s="360">
        <f t="shared" si="77"/>
        <v>0.88719760637987255</v>
      </c>
      <c r="BA90" s="360">
        <f t="shared" si="77"/>
        <v>0.89033772606087891</v>
      </c>
      <c r="BB90" s="360">
        <f t="shared" si="77"/>
        <v>0.89332083975783494</v>
      </c>
      <c r="BC90" s="360">
        <f t="shared" si="77"/>
        <v>0.89615479776994322</v>
      </c>
      <c r="BD90" s="360">
        <f t="shared" si="77"/>
        <v>0.89884705788144603</v>
      </c>
      <c r="BE90" s="360">
        <f t="shared" si="77"/>
        <v>0.90140470498737368</v>
      </c>
      <c r="BF90" s="360">
        <f t="shared" si="76"/>
        <v>0.90383446973800496</v>
      </c>
      <c r="BG90" s="360">
        <f t="shared" si="76"/>
        <v>0.90614274625110469</v>
      </c>
      <c r="BH90" s="360">
        <f t="shared" si="76"/>
        <v>0.90833560893854948</v>
      </c>
      <c r="BI90" s="360">
        <f t="shared" si="76"/>
        <v>0.91041882849162203</v>
      </c>
      <c r="BJ90" s="360">
        <f t="shared" si="76"/>
        <v>0.91239788706704095</v>
      </c>
      <c r="BK90" s="360">
        <f t="shared" si="76"/>
        <v>0.91427799271368893</v>
      </c>
      <c r="BL90" s="360">
        <f t="shared" si="76"/>
        <v>0.91606409307800452</v>
      </c>
      <c r="BM90" s="360">
        <f t="shared" si="76"/>
        <v>0.9177608884241043</v>
      </c>
      <c r="BN90" s="360">
        <f t="shared" si="76"/>
        <v>0.91937284400289909</v>
      </c>
      <c r="BO90" s="360">
        <f t="shared" si="76"/>
        <v>0.92090420180275412</v>
      </c>
      <c r="BP90" s="360">
        <f t="shared" si="76"/>
        <v>0.92235899171261637</v>
      </c>
      <c r="BQ90" s="360">
        <f t="shared" si="76"/>
        <v>0.9237410421269856</v>
      </c>
      <c r="BR90" s="360">
        <f t="shared" si="76"/>
        <v>0.92505399002063626</v>
      </c>
      <c r="BS90" s="360">
        <f t="shared" si="76"/>
        <v>0.92630129051960441</v>
      </c>
      <c r="BT90" s="360">
        <f t="shared" si="76"/>
        <v>0.92748622599362418</v>
      </c>
      <c r="BU90" s="360">
        <f t="shared" si="76"/>
        <v>0.928611914693943</v>
      </c>
      <c r="BV90" s="360">
        <f t="shared" si="76"/>
        <v>0.92968131895924588</v>
      </c>
      <c r="BW90" s="360">
        <f t="shared" si="76"/>
        <v>0.93069725301128359</v>
      </c>
      <c r="BX90" s="360">
        <f t="shared" si="76"/>
        <v>0.93166239036071941</v>
      </c>
      <c r="BY90" s="360">
        <f t="shared" si="76"/>
        <v>0.93257927084268344</v>
      </c>
      <c r="BZ90" s="360">
        <f t="shared" si="76"/>
        <v>0.93345030730054923</v>
      </c>
      <c r="CA90" s="360">
        <f t="shared" si="76"/>
        <v>0.93427779193552174</v>
      </c>
      <c r="CB90" s="360">
        <f t="shared" si="76"/>
        <v>0.9350639023387457</v>
      </c>
      <c r="CC90" s="360">
        <f t="shared" si="76"/>
        <v>0.93581070722180837</v>
      </c>
      <c r="CD90" s="360">
        <f t="shared" si="76"/>
        <v>0.9365201718607179</v>
      </c>
      <c r="CE90" s="360">
        <f t="shared" si="76"/>
        <v>0.93719416326768201</v>
      </c>
      <c r="CF90" s="360">
        <f t="shared" si="76"/>
        <v>0.93783445510429786</v>
      </c>
      <c r="CG90" s="360">
        <f t="shared" si="76"/>
        <v>0.93844273234908293</v>
      </c>
      <c r="CH90" s="360">
        <f t="shared" si="76"/>
        <v>0.93902059573162877</v>
      </c>
      <c r="CI90" s="360">
        <f t="shared" si="76"/>
        <v>0.93956956594504737</v>
      </c>
      <c r="CJ90" s="360">
        <f t="shared" si="76"/>
        <v>0.94009108764779503</v>
      </c>
      <c r="CK90" s="360">
        <f t="shared" si="76"/>
        <v>0.94058653326540531</v>
      </c>
      <c r="CL90" s="360">
        <f t="shared" si="76"/>
        <v>0.94105720660213499</v>
      </c>
    </row>
    <row r="91" spans="1:90" s="359" customFormat="1">
      <c r="A91" s="359" t="s">
        <v>52</v>
      </c>
      <c r="C91" s="360" t="s">
        <v>907</v>
      </c>
      <c r="D91" s="360"/>
      <c r="E91" s="360"/>
      <c r="F91" s="360"/>
      <c r="G91" s="360"/>
      <c r="H91" s="360"/>
      <c r="I91" s="360"/>
      <c r="J91" s="360"/>
      <c r="K91" s="360"/>
      <c r="L91" s="360"/>
      <c r="M91" s="360"/>
      <c r="N91" s="360"/>
      <c r="O91" s="360"/>
      <c r="P91" s="360"/>
      <c r="Q91" s="360"/>
      <c r="R91" s="360"/>
      <c r="S91" s="360">
        <f>+(IF(R73&gt;0,$B$85,0)*($B$86-R91))+R91</f>
        <v>0</v>
      </c>
      <c r="T91" s="360">
        <f>+(IF(S73&gt;0,$B$85,0)*($B$86-S91))+S91</f>
        <v>4.7500000000000001E-2</v>
      </c>
      <c r="U91" s="360">
        <f>+(IF(T73&gt;0,$B$85,0)*($B$86-T91))+T91</f>
        <v>9.2624999999999999E-2</v>
      </c>
      <c r="V91" s="360"/>
      <c r="W91" s="360">
        <f t="shared" si="75"/>
        <v>-0.43585279349066419</v>
      </c>
      <c r="X91" s="360">
        <f t="shared" si="75"/>
        <v>-0.5355409208848132</v>
      </c>
      <c r="Y91" s="360">
        <f t="shared" si="75"/>
        <v>-0.50015496049208719</v>
      </c>
      <c r="Z91" s="360">
        <f t="shared" si="75"/>
        <v>-0.41401299713884598</v>
      </c>
      <c r="AA91" s="360">
        <f t="shared" si="75"/>
        <v>-0.2376532142322354</v>
      </c>
      <c r="AB91" s="360">
        <f t="shared" si="75"/>
        <v>-9.8579132312591078E-2</v>
      </c>
      <c r="AC91" s="360">
        <f t="shared" si="75"/>
        <v>5.4062894396163075E-2</v>
      </c>
      <c r="AD91" s="360">
        <f t="shared" si="75"/>
        <v>0.21363427440743121</v>
      </c>
      <c r="AE91" s="360">
        <f t="shared" si="75"/>
        <v>0.38493262331559708</v>
      </c>
      <c r="AF91" s="360">
        <f t="shared" si="75"/>
        <v>0.44689215681427807</v>
      </c>
      <c r="AG91" s="360">
        <f t="shared" si="75"/>
        <v>0.50220143868835443</v>
      </c>
      <c r="AH91" s="360">
        <f t="shared" si="75"/>
        <v>0.54977759993469344</v>
      </c>
      <c r="AI91" s="360">
        <f t="shared" si="75"/>
        <v>0.58982726161922272</v>
      </c>
      <c r="AJ91" s="360">
        <f t="shared" si="75"/>
        <v>0.62433256463701137</v>
      </c>
      <c r="AK91" s="360">
        <f t="shared" si="75"/>
        <v>0.65341495184494502</v>
      </c>
      <c r="AL91" s="360">
        <f t="shared" si="75"/>
        <v>0.67851151764879525</v>
      </c>
      <c r="AM91" s="360">
        <f t="shared" si="75"/>
        <v>0.69966830733146979</v>
      </c>
      <c r="AN91" s="360">
        <f t="shared" si="75"/>
        <v>0.71793921601622568</v>
      </c>
      <c r="AO91" s="360">
        <f t="shared" si="75"/>
        <v>0.7375087476788037</v>
      </c>
      <c r="AP91" s="360">
        <f t="shared" si="77"/>
        <v>0.74813331029486352</v>
      </c>
      <c r="AQ91" s="360">
        <f t="shared" si="77"/>
        <v>0.75822664478012036</v>
      </c>
      <c r="AR91" s="360">
        <f t="shared" si="77"/>
        <v>0.76781531254111435</v>
      </c>
      <c r="AS91" s="360">
        <f t="shared" si="77"/>
        <v>0.77692454691405866</v>
      </c>
      <c r="AT91" s="360">
        <f t="shared" si="77"/>
        <v>0.78557831956835567</v>
      </c>
      <c r="AU91" s="360">
        <f t="shared" si="77"/>
        <v>0.79379940358993784</v>
      </c>
      <c r="AV91" s="360">
        <f t="shared" si="77"/>
        <v>0.80160943341044089</v>
      </c>
      <c r="AW91" s="360">
        <f t="shared" si="77"/>
        <v>0.80902896173991889</v>
      </c>
      <c r="AX91" s="360">
        <f t="shared" si="77"/>
        <v>0.81607751365292291</v>
      </c>
      <c r="AY91" s="360">
        <f t="shared" si="77"/>
        <v>0.82277363797027681</v>
      </c>
      <c r="AZ91" s="360">
        <f t="shared" si="77"/>
        <v>0.82913495607176291</v>
      </c>
      <c r="BA91" s="360">
        <f t="shared" si="77"/>
        <v>0.83517820826817479</v>
      </c>
      <c r="BB91" s="360">
        <f t="shared" si="77"/>
        <v>0.84091929785476605</v>
      </c>
      <c r="BC91" s="360">
        <f t="shared" si="77"/>
        <v>0.84637333296202777</v>
      </c>
      <c r="BD91" s="360">
        <f t="shared" si="77"/>
        <v>0.8515546663139264</v>
      </c>
      <c r="BE91" s="360">
        <f t="shared" si="77"/>
        <v>0.85647693299823002</v>
      </c>
      <c r="BF91" s="360">
        <f t="shared" si="76"/>
        <v>0.86115308634831855</v>
      </c>
      <c r="BG91" s="360">
        <f t="shared" si="76"/>
        <v>0.86559543203090261</v>
      </c>
      <c r="BH91" s="360">
        <f t="shared" si="76"/>
        <v>0.86981566042935743</v>
      </c>
      <c r="BI91" s="360">
        <f t="shared" si="76"/>
        <v>0.87382487740788961</v>
      </c>
      <c r="BJ91" s="360">
        <f t="shared" si="76"/>
        <v>0.87763363353749513</v>
      </c>
      <c r="BK91" s="360">
        <f t="shared" si="76"/>
        <v>0.88125195186062033</v>
      </c>
      <c r="BL91" s="360">
        <f t="shared" si="76"/>
        <v>0.88468935426758932</v>
      </c>
      <c r="BM91" s="360">
        <f t="shared" si="76"/>
        <v>0.88795488655420984</v>
      </c>
      <c r="BN91" s="360">
        <f t="shared" si="76"/>
        <v>0.89105714222649934</v>
      </c>
      <c r="BO91" s="360">
        <f t="shared" si="76"/>
        <v>0.89400428511517438</v>
      </c>
      <c r="BP91" s="360">
        <f t="shared" si="76"/>
        <v>0.8968040708594156</v>
      </c>
      <c r="BQ91" s="360">
        <f t="shared" si="76"/>
        <v>0.89946386731644479</v>
      </c>
      <c r="BR91" s="360">
        <f t="shared" si="76"/>
        <v>0.90199067395062249</v>
      </c>
      <c r="BS91" s="360">
        <f t="shared" si="76"/>
        <v>0.90439114025309131</v>
      </c>
      <c r="BT91" s="360">
        <f t="shared" si="76"/>
        <v>0.90667158324043673</v>
      </c>
      <c r="BU91" s="360">
        <f t="shared" si="76"/>
        <v>0.90883800407841486</v>
      </c>
      <c r="BV91" s="360">
        <f t="shared" si="76"/>
        <v>0.91089610387449416</v>
      </c>
      <c r="BW91" s="360">
        <f t="shared" si="76"/>
        <v>0.91285129868076942</v>
      </c>
      <c r="BX91" s="360">
        <f t="shared" si="76"/>
        <v>0.9147087337467309</v>
      </c>
      <c r="BY91" s="360">
        <f t="shared" si="76"/>
        <v>0.9164732970593944</v>
      </c>
      <c r="BZ91" s="360">
        <f t="shared" si="76"/>
        <v>0.91814963220642465</v>
      </c>
      <c r="CA91" s="360">
        <f t="shared" si="76"/>
        <v>0.91974215059610342</v>
      </c>
      <c r="CB91" s="360">
        <f t="shared" si="76"/>
        <v>0.92125504306629824</v>
      </c>
      <c r="CC91" s="360">
        <f t="shared" si="76"/>
        <v>0.92269229091298333</v>
      </c>
      <c r="CD91" s="360">
        <f t="shared" si="76"/>
        <v>0.92405767636733416</v>
      </c>
      <c r="CE91" s="360">
        <f t="shared" si="76"/>
        <v>0.92535479254896746</v>
      </c>
      <c r="CF91" s="360">
        <f t="shared" si="76"/>
        <v>0.92658705292151911</v>
      </c>
      <c r="CG91" s="360">
        <f t="shared" si="76"/>
        <v>0.92775770027544313</v>
      </c>
      <c r="CH91" s="360">
        <f t="shared" si="76"/>
        <v>0.92886981526167101</v>
      </c>
      <c r="CI91" s="360">
        <f t="shared" si="76"/>
        <v>0.92992632449858748</v>
      </c>
      <c r="CJ91" s="360">
        <f t="shared" si="76"/>
        <v>0.93093000827365813</v>
      </c>
      <c r="CK91" s="360">
        <f t="shared" si="76"/>
        <v>0.9318835078599752</v>
      </c>
      <c r="CL91" s="360">
        <f t="shared" si="76"/>
        <v>0.93278933246697648</v>
      </c>
    </row>
    <row r="92" spans="1:90" s="359" customFormat="1">
      <c r="A92" s="359" t="s">
        <v>53</v>
      </c>
      <c r="C92" s="360"/>
      <c r="D92" s="360"/>
      <c r="E92" s="360"/>
      <c r="F92" s="360"/>
      <c r="G92" s="360"/>
      <c r="H92" s="360"/>
      <c r="I92" s="360"/>
      <c r="J92" s="360"/>
      <c r="K92" s="360"/>
      <c r="L92" s="360"/>
      <c r="M92" s="360"/>
      <c r="N92" s="360"/>
      <c r="O92" s="360"/>
      <c r="P92" s="360"/>
      <c r="Q92" s="360"/>
      <c r="R92" s="360"/>
      <c r="S92" s="360">
        <f t="shared" ref="S92:U97" si="78">+MIN(IF(R74&gt;0,$B$85+R92,0),$B$86)</f>
        <v>0</v>
      </c>
      <c r="T92" s="360">
        <f t="shared" si="78"/>
        <v>0</v>
      </c>
      <c r="U92" s="360">
        <f t="shared" si="78"/>
        <v>0</v>
      </c>
      <c r="V92" s="360"/>
      <c r="W92" s="360">
        <f t="shared" si="75"/>
        <v>-0.75211228274736741</v>
      </c>
      <c r="X92" s="360">
        <f t="shared" si="75"/>
        <v>-1.1106022150667911</v>
      </c>
      <c r="Y92" s="360">
        <f t="shared" si="75"/>
        <v>-0.98612997005982317</v>
      </c>
      <c r="Z92" s="360">
        <f t="shared" si="75"/>
        <v>-0.80323152425774902</v>
      </c>
      <c r="AA92" s="360">
        <f t="shared" si="75"/>
        <v>-0.52680282237931775</v>
      </c>
      <c r="AB92" s="360">
        <f t="shared" si="75"/>
        <v>-0.31099554410064045</v>
      </c>
      <c r="AC92" s="360">
        <f t="shared" si="75"/>
        <v>-9.9530081487713806E-2</v>
      </c>
      <c r="AD92" s="360">
        <f t="shared" si="75"/>
        <v>0.10968351722349501</v>
      </c>
      <c r="AE92" s="360">
        <f t="shared" si="75"/>
        <v>0.31665002142418164</v>
      </c>
      <c r="AF92" s="360">
        <f t="shared" si="75"/>
        <v>0.39698104395791611</v>
      </c>
      <c r="AG92" s="360">
        <f t="shared" si="75"/>
        <v>0.46576913711593226</v>
      </c>
      <c r="AH92" s="360">
        <f t="shared" si="75"/>
        <v>0.52438381530626621</v>
      </c>
      <c r="AI92" s="360">
        <f t="shared" si="75"/>
        <v>0.57314505981619424</v>
      </c>
      <c r="AJ92" s="360">
        <f t="shared" si="75"/>
        <v>0.61487557415203009</v>
      </c>
      <c r="AK92" s="360">
        <f t="shared" si="75"/>
        <v>0.64973949785975083</v>
      </c>
      <c r="AL92" s="360">
        <f t="shared" si="75"/>
        <v>0.67971943180230587</v>
      </c>
      <c r="AM92" s="360">
        <f t="shared" si="75"/>
        <v>0.70486293321270721</v>
      </c>
      <c r="AN92" s="360">
        <f t="shared" si="75"/>
        <v>0.72658475711526926</v>
      </c>
      <c r="AO92" s="360">
        <f t="shared" si="75"/>
        <v>0.74732560589807251</v>
      </c>
      <c r="AP92" s="360">
        <f t="shared" si="77"/>
        <v>0.75745932560316886</v>
      </c>
      <c r="AQ92" s="360">
        <f t="shared" si="77"/>
        <v>0.76708635932301039</v>
      </c>
      <c r="AR92" s="360">
        <f t="shared" si="77"/>
        <v>0.77623204135685986</v>
      </c>
      <c r="AS92" s="360">
        <f t="shared" si="77"/>
        <v>0.78492043928901689</v>
      </c>
      <c r="AT92" s="360">
        <f t="shared" si="77"/>
        <v>0.79317441732456606</v>
      </c>
      <c r="AU92" s="360">
        <f t="shared" si="77"/>
        <v>0.8010156964583377</v>
      </c>
      <c r="AV92" s="360">
        <f t="shared" si="77"/>
        <v>0.80846491163542078</v>
      </c>
      <c r="AW92" s="360">
        <f t="shared" si="77"/>
        <v>0.81554166605364975</v>
      </c>
      <c r="AX92" s="360">
        <f t="shared" si="77"/>
        <v>0.82226458275096725</v>
      </c>
      <c r="AY92" s="360">
        <f t="shared" si="77"/>
        <v>0.82865135361341891</v>
      </c>
      <c r="AZ92" s="360">
        <f t="shared" si="77"/>
        <v>0.83471878593274795</v>
      </c>
      <c r="BA92" s="360">
        <f t="shared" si="77"/>
        <v>0.8404828466361105</v>
      </c>
      <c r="BB92" s="360">
        <f t="shared" si="77"/>
        <v>0.84595870430430498</v>
      </c>
      <c r="BC92" s="360">
        <f t="shared" si="77"/>
        <v>0.85116076908908977</v>
      </c>
      <c r="BD92" s="360">
        <f t="shared" si="77"/>
        <v>0.85610273063463527</v>
      </c>
      <c r="BE92" s="360">
        <f t="shared" si="77"/>
        <v>0.86079759410290346</v>
      </c>
      <c r="BF92" s="360">
        <f t="shared" si="76"/>
        <v>0.86525771439775834</v>
      </c>
      <c r="BG92" s="360">
        <f t="shared" si="76"/>
        <v>0.86949482867787042</v>
      </c>
      <c r="BH92" s="360">
        <f t="shared" si="76"/>
        <v>0.87352008724397689</v>
      </c>
      <c r="BI92" s="360">
        <f t="shared" si="76"/>
        <v>0.87734408288177801</v>
      </c>
      <c r="BJ92" s="360">
        <f t="shared" si="76"/>
        <v>0.88097687873768915</v>
      </c>
      <c r="BK92" s="360">
        <f t="shared" si="76"/>
        <v>0.88442803480080467</v>
      </c>
      <c r="BL92" s="360">
        <f t="shared" si="76"/>
        <v>0.88770663306076447</v>
      </c>
      <c r="BM92" s="360">
        <f t="shared" si="76"/>
        <v>0.8908213014077262</v>
      </c>
      <c r="BN92" s="360">
        <f t="shared" si="76"/>
        <v>0.89378023633733994</v>
      </c>
      <c r="BO92" s="360">
        <f t="shared" si="76"/>
        <v>0.89659122452047291</v>
      </c>
      <c r="BP92" s="360">
        <f t="shared" si="76"/>
        <v>0.89926166329444923</v>
      </c>
      <c r="BQ92" s="360">
        <f t="shared" si="76"/>
        <v>0.9017985801297268</v>
      </c>
      <c r="BR92" s="360">
        <f t="shared" si="76"/>
        <v>0.90420865112324045</v>
      </c>
      <c r="BS92" s="360">
        <f t="shared" si="76"/>
        <v>0.90649821856707846</v>
      </c>
      <c r="BT92" s="360">
        <f t="shared" si="76"/>
        <v>0.90867330763872456</v>
      </c>
      <c r="BU92" s="360">
        <f t="shared" si="76"/>
        <v>0.91073964225678838</v>
      </c>
      <c r="BV92" s="360">
        <f t="shared" si="76"/>
        <v>0.91270266014394896</v>
      </c>
      <c r="BW92" s="360">
        <f t="shared" si="76"/>
        <v>0.91456752713675149</v>
      </c>
      <c r="BX92" s="360">
        <f t="shared" si="76"/>
        <v>0.9163391507799139</v>
      </c>
      <c r="BY92" s="360">
        <f t="shared" si="76"/>
        <v>0.91802219324091816</v>
      </c>
      <c r="BZ92" s="360">
        <f t="shared" si="76"/>
        <v>0.91962108357887229</v>
      </c>
      <c r="CA92" s="360">
        <f t="shared" si="76"/>
        <v>0.92114002939992867</v>
      </c>
      <c r="CB92" s="360">
        <f t="shared" si="76"/>
        <v>0.92258302792993219</v>
      </c>
      <c r="CC92" s="360">
        <f t="shared" si="76"/>
        <v>0.92395387653343553</v>
      </c>
      <c r="CD92" s="360">
        <f t="shared" si="76"/>
        <v>0.9252561827067638</v>
      </c>
      <c r="CE92" s="360">
        <f t="shared" si="76"/>
        <v>0.92649337357142558</v>
      </c>
      <c r="CF92" s="360">
        <f t="shared" si="76"/>
        <v>0.92766870489285425</v>
      </c>
      <c r="CG92" s="360">
        <f t="shared" si="76"/>
        <v>0.92878526964821151</v>
      </c>
      <c r="CH92" s="360">
        <f t="shared" si="76"/>
        <v>0.92984600616580093</v>
      </c>
      <c r="CI92" s="360">
        <f t="shared" si="76"/>
        <v>0.93085370585751093</v>
      </c>
      <c r="CJ92" s="360">
        <f t="shared" si="76"/>
        <v>0.93181102056463538</v>
      </c>
      <c r="CK92" s="360">
        <f t="shared" si="76"/>
        <v>0.93272046953640364</v>
      </c>
      <c r="CL92" s="360">
        <f t="shared" si="76"/>
        <v>0.93358444605958346</v>
      </c>
    </row>
    <row r="93" spans="1:90" s="359" customFormat="1">
      <c r="A93" s="359" t="s">
        <v>54</v>
      </c>
      <c r="C93" s="360"/>
      <c r="D93" s="360"/>
      <c r="E93" s="360"/>
      <c r="F93" s="360"/>
      <c r="G93" s="360"/>
      <c r="H93" s="360"/>
      <c r="I93" s="360"/>
      <c r="J93" s="360"/>
      <c r="K93" s="360"/>
      <c r="L93" s="360"/>
      <c r="M93" s="360"/>
      <c r="N93" s="360"/>
      <c r="O93" s="360"/>
      <c r="P93" s="360"/>
      <c r="Q93" s="360"/>
      <c r="R93" s="360"/>
      <c r="S93" s="360">
        <f t="shared" si="78"/>
        <v>0</v>
      </c>
      <c r="T93" s="360">
        <f t="shared" si="78"/>
        <v>0</v>
      </c>
      <c r="U93" s="360">
        <f t="shared" si="78"/>
        <v>0</v>
      </c>
      <c r="V93" s="360"/>
      <c r="W93" s="360">
        <f t="shared" si="75"/>
        <v>0</v>
      </c>
      <c r="X93" s="360">
        <f t="shared" si="75"/>
        <v>0</v>
      </c>
      <c r="Y93" s="360">
        <f t="shared" si="75"/>
        <v>0</v>
      </c>
      <c r="Z93" s="360">
        <f t="shared" si="75"/>
        <v>0</v>
      </c>
      <c r="AA93" s="360">
        <f t="shared" si="75"/>
        <v>0.14763497490494526</v>
      </c>
      <c r="AB93" s="360">
        <f t="shared" si="75"/>
        <v>0.26321963971024309</v>
      </c>
      <c r="AC93" s="360">
        <f t="shared" si="75"/>
        <v>0.37487998946972845</v>
      </c>
      <c r="AD93" s="360">
        <f t="shared" si="75"/>
        <v>0.48794081582522331</v>
      </c>
      <c r="AE93" s="360">
        <f t="shared" si="75"/>
        <v>0.60160998852276748</v>
      </c>
      <c r="AF93" s="360">
        <f t="shared" si="75"/>
        <v>0.64364264212116107</v>
      </c>
      <c r="AG93" s="360">
        <f t="shared" si="75"/>
        <v>0.68079460287289906</v>
      </c>
      <c r="AH93" s="360">
        <f t="shared" si="75"/>
        <v>0.71266775723672282</v>
      </c>
      <c r="AI93" s="360">
        <f t="shared" si="75"/>
        <v>0.73950608546701657</v>
      </c>
      <c r="AJ93" s="360">
        <f t="shared" si="75"/>
        <v>0.76258515772200441</v>
      </c>
      <c r="AK93" s="360">
        <f t="shared" si="75"/>
        <v>0.78205336812768556</v>
      </c>
      <c r="AL93" s="360">
        <f t="shared" si="75"/>
        <v>0.79883992907700407</v>
      </c>
      <c r="AM93" s="360">
        <f t="shared" si="75"/>
        <v>0.81297589981004359</v>
      </c>
      <c r="AN93" s="360">
        <f t="shared" si="75"/>
        <v>0.82519285999290015</v>
      </c>
      <c r="AO93" s="360">
        <f t="shared" si="75"/>
        <v>0.83714819407746421</v>
      </c>
      <c r="AP93" s="360">
        <f t="shared" si="77"/>
        <v>0.84279078437359101</v>
      </c>
      <c r="AQ93" s="360">
        <f t="shared" si="77"/>
        <v>0.84815124515491147</v>
      </c>
      <c r="AR93" s="360">
        <f t="shared" si="77"/>
        <v>0.8532436828971659</v>
      </c>
      <c r="AS93" s="360">
        <f t="shared" si="77"/>
        <v>0.85808149875230755</v>
      </c>
      <c r="AT93" s="360">
        <f t="shared" si="77"/>
        <v>0.86267742381469215</v>
      </c>
      <c r="AU93" s="360">
        <f t="shared" si="77"/>
        <v>0.86704355262395749</v>
      </c>
      <c r="AV93" s="360">
        <f t="shared" si="77"/>
        <v>0.87119137499275956</v>
      </c>
      <c r="AW93" s="360">
        <f t="shared" si="77"/>
        <v>0.87513180624312159</v>
      </c>
      <c r="AX93" s="360">
        <f t="shared" si="77"/>
        <v>0.87887521593096551</v>
      </c>
      <c r="AY93" s="360">
        <f t="shared" si="77"/>
        <v>0.88243145513441723</v>
      </c>
      <c r="AZ93" s="360">
        <f t="shared" si="77"/>
        <v>0.88580988237769631</v>
      </c>
      <c r="BA93" s="360">
        <f t="shared" si="77"/>
        <v>0.88901938825881155</v>
      </c>
      <c r="BB93" s="360">
        <f t="shared" si="77"/>
        <v>0.89206841884587096</v>
      </c>
      <c r="BC93" s="360">
        <f t="shared" si="77"/>
        <v>0.89496499790357742</v>
      </c>
      <c r="BD93" s="360">
        <f t="shared" si="77"/>
        <v>0.89771674800839851</v>
      </c>
      <c r="BE93" s="360">
        <f t="shared" si="77"/>
        <v>0.90033091060797854</v>
      </c>
      <c r="BF93" s="360">
        <f t="shared" si="76"/>
        <v>0.90281436507757962</v>
      </c>
      <c r="BG93" s="360">
        <f t="shared" si="76"/>
        <v>0.90517364682370061</v>
      </c>
      <c r="BH93" s="360">
        <f t="shared" si="76"/>
        <v>0.90741496448251557</v>
      </c>
      <c r="BI93" s="360">
        <f t="shared" si="76"/>
        <v>0.90954421625838977</v>
      </c>
      <c r="BJ93" s="360">
        <f t="shared" si="76"/>
        <v>0.91156700544547031</v>
      </c>
      <c r="BK93" s="360">
        <f t="shared" si="76"/>
        <v>0.91348865517319677</v>
      </c>
      <c r="BL93" s="360">
        <f t="shared" si="76"/>
        <v>0.91531422241453697</v>
      </c>
      <c r="BM93" s="360">
        <f t="shared" si="76"/>
        <v>0.91704851129381015</v>
      </c>
      <c r="BN93" s="360">
        <f t="shared" si="76"/>
        <v>0.91869608572911965</v>
      </c>
      <c r="BO93" s="360">
        <f t="shared" si="76"/>
        <v>0.92026128144266361</v>
      </c>
      <c r="BP93" s="360">
        <f t="shared" si="76"/>
        <v>0.92174821737053048</v>
      </c>
      <c r="BQ93" s="360">
        <f t="shared" si="76"/>
        <v>0.92316080650200394</v>
      </c>
      <c r="BR93" s="360">
        <f t="shared" si="76"/>
        <v>0.92450276617690375</v>
      </c>
      <c r="BS93" s="360">
        <f t="shared" si="76"/>
        <v>0.92577762786805851</v>
      </c>
      <c r="BT93" s="360">
        <f t="shared" si="76"/>
        <v>0.92698874647465557</v>
      </c>
      <c r="BU93" s="360">
        <f t="shared" si="76"/>
        <v>0.9281393091509228</v>
      </c>
      <c r="BV93" s="360">
        <f t="shared" si="76"/>
        <v>0.92923234369337671</v>
      </c>
      <c r="BW93" s="360">
        <f t="shared" si="76"/>
        <v>0.9302707265087079</v>
      </c>
      <c r="BX93" s="360">
        <f t="shared" si="76"/>
        <v>0.93125719018327247</v>
      </c>
      <c r="BY93" s="360">
        <f t="shared" si="76"/>
        <v>0.93219433067410884</v>
      </c>
      <c r="BZ93" s="360">
        <f t="shared" si="76"/>
        <v>0.93308461414040345</v>
      </c>
      <c r="CA93" s="360">
        <f t="shared" si="76"/>
        <v>0.9339303834333833</v>
      </c>
      <c r="CB93" s="360">
        <f t="shared" si="76"/>
        <v>0.93473386426171412</v>
      </c>
      <c r="CC93" s="360">
        <f t="shared" si="76"/>
        <v>0.9354971710486284</v>
      </c>
      <c r="CD93" s="360">
        <f t="shared" si="76"/>
        <v>0.93622231249619703</v>
      </c>
      <c r="CE93" s="360">
        <f t="shared" si="76"/>
        <v>0.93691119687138713</v>
      </c>
      <c r="CF93" s="360">
        <f t="shared" si="76"/>
        <v>0.93756563702781781</v>
      </c>
      <c r="CG93" s="360">
        <f t="shared" si="76"/>
        <v>0.93818735517642693</v>
      </c>
      <c r="CH93" s="360">
        <f t="shared" si="76"/>
        <v>0.93877798741760554</v>
      </c>
      <c r="CI93" s="360">
        <f t="shared" si="76"/>
        <v>0.93933908804672528</v>
      </c>
      <c r="CJ93" s="360">
        <f t="shared" si="76"/>
        <v>0.93987213364438904</v>
      </c>
      <c r="CK93" s="360">
        <f t="shared" si="76"/>
        <v>0.94037852696216961</v>
      </c>
      <c r="CL93" s="360">
        <f t="shared" si="76"/>
        <v>0.94085960061406115</v>
      </c>
    </row>
    <row r="94" spans="1:90" s="359" customFormat="1">
      <c r="A94" s="359" t="s">
        <v>55</v>
      </c>
      <c r="C94" s="360" t="s">
        <v>907</v>
      </c>
      <c r="D94" s="360"/>
      <c r="E94" s="360"/>
      <c r="F94" s="360"/>
      <c r="G94" s="360"/>
      <c r="H94" s="360"/>
      <c r="I94" s="360"/>
      <c r="J94" s="360"/>
      <c r="K94" s="360"/>
      <c r="L94" s="360"/>
      <c r="M94" s="360"/>
      <c r="N94" s="360"/>
      <c r="O94" s="360"/>
      <c r="P94" s="360"/>
      <c r="Q94" s="360"/>
      <c r="R94" s="360"/>
      <c r="S94" s="360">
        <f t="shared" si="78"/>
        <v>0</v>
      </c>
      <c r="T94" s="360">
        <f t="shared" si="78"/>
        <v>0</v>
      </c>
      <c r="U94" s="360">
        <f t="shared" si="78"/>
        <v>0</v>
      </c>
      <c r="V94" s="360"/>
      <c r="W94" s="360">
        <f t="shared" si="75"/>
        <v>0</v>
      </c>
      <c r="X94" s="360">
        <f t="shared" si="75"/>
        <v>0</v>
      </c>
      <c r="Y94" s="360">
        <f t="shared" si="75"/>
        <v>0</v>
      </c>
      <c r="Z94" s="360">
        <f t="shared" si="75"/>
        <v>0</v>
      </c>
      <c r="AA94" s="360">
        <f t="shared" si="75"/>
        <v>0</v>
      </c>
      <c r="AB94" s="360">
        <f t="shared" si="75"/>
        <v>0</v>
      </c>
      <c r="AC94" s="360">
        <f t="shared" si="75"/>
        <v>0.2063487082193074</v>
      </c>
      <c r="AD94" s="360">
        <f t="shared" si="75"/>
        <v>0.39187780666145966</v>
      </c>
      <c r="AE94" s="360">
        <f t="shared" si="75"/>
        <v>0.55198438132458139</v>
      </c>
      <c r="AF94" s="360">
        <f t="shared" si="75"/>
        <v>0.62052386910563206</v>
      </c>
      <c r="AG94" s="360">
        <f t="shared" si="75"/>
        <v>0.67430160159530572</v>
      </c>
      <c r="AH94" s="360">
        <f t="shared" si="75"/>
        <v>0.719084033847185</v>
      </c>
      <c r="AI94" s="360">
        <f t="shared" si="75"/>
        <v>0.75524597378437808</v>
      </c>
      <c r="AJ94" s="360">
        <f t="shared" si="75"/>
        <v>0.78562194300345622</v>
      </c>
      <c r="AK94" s="360">
        <f t="shared" si="75"/>
        <v>0.81036911511660303</v>
      </c>
      <c r="AL94" s="360">
        <f t="shared" si="75"/>
        <v>0.83134969337967335</v>
      </c>
      <c r="AM94" s="360">
        <f t="shared" si="75"/>
        <v>0.8485911744546506</v>
      </c>
      <c r="AN94" s="360">
        <f t="shared" si="75"/>
        <v>0.86334640984496391</v>
      </c>
      <c r="AO94" s="360">
        <f t="shared" si="75"/>
        <v>0.87571083242756209</v>
      </c>
      <c r="AP94" s="360">
        <f t="shared" si="77"/>
        <v>0.87942529080618403</v>
      </c>
      <c r="AQ94" s="360">
        <f t="shared" si="77"/>
        <v>0.88295402626587483</v>
      </c>
      <c r="AR94" s="360">
        <f t="shared" si="77"/>
        <v>0.8863063249525811</v>
      </c>
      <c r="AS94" s="360">
        <f t="shared" si="77"/>
        <v>0.88949100870495201</v>
      </c>
      <c r="AT94" s="360">
        <f t="shared" si="77"/>
        <v>0.89251645826970438</v>
      </c>
      <c r="AU94" s="360">
        <f t="shared" si="77"/>
        <v>0.89539063535621921</v>
      </c>
      <c r="AV94" s="360">
        <f t="shared" si="77"/>
        <v>0.89812110358840824</v>
      </c>
      <c r="AW94" s="360">
        <f t="shared" si="77"/>
        <v>0.90071504840898786</v>
      </c>
      <c r="AX94" s="360">
        <f t="shared" si="77"/>
        <v>0.90317929598853852</v>
      </c>
      <c r="AY94" s="360">
        <f t="shared" si="77"/>
        <v>0.90552033118911157</v>
      </c>
      <c r="AZ94" s="360">
        <f t="shared" si="77"/>
        <v>0.90774431462965599</v>
      </c>
      <c r="BA94" s="360">
        <f t="shared" si="77"/>
        <v>0.90985709889817323</v>
      </c>
      <c r="BB94" s="360">
        <f t="shared" si="77"/>
        <v>0.9118642439532646</v>
      </c>
      <c r="BC94" s="360">
        <f t="shared" si="77"/>
        <v>0.91377103175560137</v>
      </c>
      <c r="BD94" s="360">
        <f t="shared" si="77"/>
        <v>0.91558248016782129</v>
      </c>
      <c r="BE94" s="360">
        <f t="shared" si="77"/>
        <v>0.91730335615943026</v>
      </c>
      <c r="BF94" s="360">
        <f t="shared" si="76"/>
        <v>0.9189381883514588</v>
      </c>
      <c r="BG94" s="360">
        <f t="shared" si="76"/>
        <v>0.92049127893388583</v>
      </c>
      <c r="BH94" s="360">
        <f t="shared" si="76"/>
        <v>0.92196671498719152</v>
      </c>
      <c r="BI94" s="360">
        <f t="shared" si="76"/>
        <v>0.92336837923783199</v>
      </c>
      <c r="BJ94" s="360">
        <f t="shared" si="76"/>
        <v>0.92469996027594037</v>
      </c>
      <c r="BK94" s="360">
        <f t="shared" si="76"/>
        <v>0.92596496226214331</v>
      </c>
      <c r="BL94" s="360">
        <f t="shared" si="76"/>
        <v>0.92716671414903618</v>
      </c>
      <c r="BM94" s="360">
        <f t="shared" si="76"/>
        <v>0.92830837844158431</v>
      </c>
      <c r="BN94" s="360">
        <f t="shared" si="76"/>
        <v>0.92939295951950507</v>
      </c>
      <c r="BO94" s="360">
        <f t="shared" si="76"/>
        <v>0.93042331154352986</v>
      </c>
      <c r="BP94" s="360">
        <f t="shared" si="76"/>
        <v>0.9314021459663534</v>
      </c>
      <c r="BQ94" s="360">
        <f t="shared" si="76"/>
        <v>0.93233203866803571</v>
      </c>
      <c r="BR94" s="360">
        <f t="shared" si="76"/>
        <v>0.93321543673463392</v>
      </c>
      <c r="BS94" s="360">
        <f t="shared" si="76"/>
        <v>0.93405466489790223</v>
      </c>
      <c r="BT94" s="360">
        <f t="shared" si="76"/>
        <v>0.93485193165300706</v>
      </c>
      <c r="BU94" s="360">
        <f t="shared" si="76"/>
        <v>0.93560933507035671</v>
      </c>
      <c r="BV94" s="360">
        <f t="shared" si="76"/>
        <v>0.93632886831683892</v>
      </c>
      <c r="BW94" s="360">
        <f t="shared" si="76"/>
        <v>0.93701242490099701</v>
      </c>
      <c r="BX94" s="360">
        <f t="shared" si="76"/>
        <v>0.9376618036559472</v>
      </c>
      <c r="BY94" s="360">
        <f t="shared" si="76"/>
        <v>0.93827871347314984</v>
      </c>
      <c r="BZ94" s="360">
        <f t="shared" si="76"/>
        <v>0.93886477779949229</v>
      </c>
      <c r="CA94" s="360">
        <f t="shared" si="76"/>
        <v>0.93942153890951763</v>
      </c>
      <c r="CB94" s="360">
        <f t="shared" si="76"/>
        <v>0.93995046196404175</v>
      </c>
      <c r="CC94" s="360">
        <f t="shared" si="76"/>
        <v>0.94045293886583969</v>
      </c>
      <c r="CD94" s="360">
        <f t="shared" si="76"/>
        <v>0.94093029192254773</v>
      </c>
      <c r="CE94" s="360">
        <f t="shared" si="76"/>
        <v>0.94138377732642031</v>
      </c>
      <c r="CF94" s="360">
        <f t="shared" si="76"/>
        <v>0.94181458846009924</v>
      </c>
      <c r="CG94" s="360">
        <f t="shared" si="76"/>
        <v>0.94222385903709427</v>
      </c>
      <c r="CH94" s="360">
        <f t="shared" si="76"/>
        <v>0.94261266608523953</v>
      </c>
      <c r="CI94" s="360">
        <f t="shared" si="76"/>
        <v>0.94298203278097759</v>
      </c>
      <c r="CJ94" s="360">
        <f t="shared" si="76"/>
        <v>0.94333293114192873</v>
      </c>
      <c r="CK94" s="360">
        <f t="shared" si="76"/>
        <v>0.94366628458483226</v>
      </c>
      <c r="CL94" s="360">
        <f t="shared" si="76"/>
        <v>0.94398297035559064</v>
      </c>
    </row>
    <row r="95" spans="1:90" s="359" customFormat="1">
      <c r="A95" s="359" t="s">
        <v>56</v>
      </c>
      <c r="C95" s="360" t="s">
        <v>907</v>
      </c>
      <c r="D95" s="360"/>
      <c r="E95" s="360"/>
      <c r="F95" s="360"/>
      <c r="G95" s="360"/>
      <c r="H95" s="360"/>
      <c r="I95" s="360"/>
      <c r="J95" s="360"/>
      <c r="K95" s="360"/>
      <c r="L95" s="360"/>
      <c r="M95" s="360"/>
      <c r="N95" s="360"/>
      <c r="O95" s="360"/>
      <c r="P95" s="360"/>
      <c r="Q95" s="360"/>
      <c r="R95" s="360"/>
      <c r="S95" s="360">
        <f t="shared" si="78"/>
        <v>0</v>
      </c>
      <c r="T95" s="360">
        <f t="shared" si="78"/>
        <v>0</v>
      </c>
      <c r="U95" s="360">
        <f t="shared" si="78"/>
        <v>0</v>
      </c>
      <c r="V95" s="360"/>
      <c r="W95" s="360">
        <f t="shared" si="75"/>
        <v>0</v>
      </c>
      <c r="X95" s="360">
        <f t="shared" si="75"/>
        <v>0</v>
      </c>
      <c r="Y95" s="360">
        <f t="shared" si="75"/>
        <v>0</v>
      </c>
      <c r="Z95" s="360">
        <f t="shared" si="75"/>
        <v>0</v>
      </c>
      <c r="AA95" s="360">
        <f t="shared" si="75"/>
        <v>0</v>
      </c>
      <c r="AB95" s="360">
        <f t="shared" si="75"/>
        <v>0</v>
      </c>
      <c r="AC95" s="360">
        <f t="shared" si="75"/>
        <v>0</v>
      </c>
      <c r="AD95" s="360">
        <f t="shared" si="75"/>
        <v>0</v>
      </c>
      <c r="AE95" s="360">
        <f t="shared" si="75"/>
        <v>0.260615554786089</v>
      </c>
      <c r="AF95" s="360">
        <f t="shared" si="75"/>
        <v>0.37146476658960759</v>
      </c>
      <c r="AG95" s="360">
        <f t="shared" si="75"/>
        <v>0.45995230961547573</v>
      </c>
      <c r="AH95" s="360">
        <f t="shared" si="75"/>
        <v>0.53370126215202029</v>
      </c>
      <c r="AI95" s="360">
        <f t="shared" si="75"/>
        <v>0.59422447981977244</v>
      </c>
      <c r="AJ95" s="360">
        <f t="shared" si="75"/>
        <v>0.64501948848185275</v>
      </c>
      <c r="AK95" s="360">
        <f t="shared" si="75"/>
        <v>0.68703104876525467</v>
      </c>
      <c r="AL95" s="360">
        <f t="shared" si="75"/>
        <v>0.72257389757065504</v>
      </c>
      <c r="AM95" s="360">
        <f t="shared" si="75"/>
        <v>0.75221392575165513</v>
      </c>
      <c r="AN95" s="360">
        <f t="shared" si="75"/>
        <v>0.77750909156373593</v>
      </c>
      <c r="AO95" s="360">
        <f t="shared" si="75"/>
        <v>0.79681852893406824</v>
      </c>
      <c r="AP95" s="360">
        <f t="shared" si="77"/>
        <v>0.80447760248736477</v>
      </c>
      <c r="AQ95" s="360">
        <f t="shared" si="77"/>
        <v>0.81175372236299648</v>
      </c>
      <c r="AR95" s="360">
        <f t="shared" si="77"/>
        <v>0.81866603624484668</v>
      </c>
      <c r="AS95" s="360">
        <f t="shared" si="77"/>
        <v>0.82523273443260436</v>
      </c>
      <c r="AT95" s="360">
        <f t="shared" si="77"/>
        <v>0.83147109771097416</v>
      </c>
      <c r="AU95" s="360">
        <f t="shared" si="77"/>
        <v>0.83739754282542544</v>
      </c>
      <c r="AV95" s="360">
        <f t="shared" si="77"/>
        <v>0.84302766568415421</v>
      </c>
      <c r="AW95" s="360">
        <f t="shared" si="77"/>
        <v>0.84837628239994656</v>
      </c>
      <c r="AX95" s="360">
        <f t="shared" si="77"/>
        <v>0.85345746827994917</v>
      </c>
      <c r="AY95" s="360">
        <f t="shared" si="77"/>
        <v>0.85828459486595166</v>
      </c>
      <c r="AZ95" s="360">
        <f t="shared" si="77"/>
        <v>0.86287036512265403</v>
      </c>
      <c r="BA95" s="360">
        <f t="shared" si="77"/>
        <v>0.86722684686652129</v>
      </c>
      <c r="BB95" s="360">
        <f t="shared" si="77"/>
        <v>0.87136550452319528</v>
      </c>
      <c r="BC95" s="360">
        <f t="shared" si="77"/>
        <v>0.87529722929703546</v>
      </c>
      <c r="BD95" s="360">
        <f t="shared" si="77"/>
        <v>0.87903236783218364</v>
      </c>
      <c r="BE95" s="360">
        <f t="shared" si="77"/>
        <v>0.88258074944057441</v>
      </c>
      <c r="BF95" s="360">
        <f t="shared" si="76"/>
        <v>0.88595171196854572</v>
      </c>
      <c r="BG95" s="360">
        <f t="shared" si="76"/>
        <v>0.88915412637011848</v>
      </c>
      <c r="BH95" s="360">
        <f t="shared" si="76"/>
        <v>0.89219642005161259</v>
      </c>
      <c r="BI95" s="360">
        <f t="shared" si="76"/>
        <v>0.89508659904903198</v>
      </c>
      <c r="BJ95" s="360">
        <f t="shared" si="76"/>
        <v>0.89783226909658043</v>
      </c>
      <c r="BK95" s="360">
        <f t="shared" si="76"/>
        <v>0.90044065564175135</v>
      </c>
      <c r="BL95" s="360">
        <f t="shared" si="76"/>
        <v>0.90291862285966373</v>
      </c>
      <c r="BM95" s="360">
        <f t="shared" si="76"/>
        <v>0.90527269171668057</v>
      </c>
      <c r="BN95" s="360">
        <f t="shared" si="76"/>
        <v>0.90750905713084651</v>
      </c>
      <c r="BO95" s="360">
        <f t="shared" ref="BO95:CD99" si="79">+BN95+($B$86-BN95)*$B$85</f>
        <v>0.90963360427430417</v>
      </c>
      <c r="BP95" s="360">
        <f t="shared" si="79"/>
        <v>0.91165192406058893</v>
      </c>
      <c r="BQ95" s="360">
        <f t="shared" si="79"/>
        <v>0.91356932785755951</v>
      </c>
      <c r="BR95" s="360">
        <f t="shared" si="79"/>
        <v>0.91539086146468152</v>
      </c>
      <c r="BS95" s="360">
        <f t="shared" si="79"/>
        <v>0.91712131839144739</v>
      </c>
      <c r="BT95" s="360">
        <f t="shared" si="79"/>
        <v>0.91876525247187502</v>
      </c>
      <c r="BU95" s="360">
        <f t="shared" si="79"/>
        <v>0.92032698984828132</v>
      </c>
      <c r="BV95" s="360">
        <f t="shared" si="79"/>
        <v>0.92181064035586724</v>
      </c>
      <c r="BW95" s="360">
        <f t="shared" si="79"/>
        <v>0.92322010833807389</v>
      </c>
      <c r="BX95" s="360">
        <f t="shared" si="79"/>
        <v>0.92455910292117016</v>
      </c>
      <c r="BY95" s="360">
        <f t="shared" si="79"/>
        <v>0.92583114777511166</v>
      </c>
      <c r="BZ95" s="360">
        <f t="shared" si="79"/>
        <v>0.92703959038635608</v>
      </c>
      <c r="CA95" s="360">
        <f t="shared" si="79"/>
        <v>0.92818761086703827</v>
      </c>
      <c r="CB95" s="360">
        <f t="shared" si="79"/>
        <v>0.92927823032368639</v>
      </c>
      <c r="CC95" s="360">
        <f t="shared" si="79"/>
        <v>0.93031431880750204</v>
      </c>
      <c r="CD95" s="360">
        <f t="shared" si="79"/>
        <v>0.93129860286712696</v>
      </c>
      <c r="CE95" s="360">
        <f t="shared" ref="CE95:CL99" si="80">+CD95+($B$86-CD95)*$B$85</f>
        <v>0.93223367272377056</v>
      </c>
      <c r="CF95" s="360">
        <f t="shared" si="80"/>
        <v>0.93312198908758204</v>
      </c>
      <c r="CG95" s="360">
        <f t="shared" si="80"/>
        <v>0.93396588963320293</v>
      </c>
      <c r="CH95" s="360">
        <f t="shared" si="80"/>
        <v>0.93476759515154273</v>
      </c>
      <c r="CI95" s="360">
        <f t="shared" si="80"/>
        <v>0.93552921539396561</v>
      </c>
      <c r="CJ95" s="360">
        <f t="shared" si="80"/>
        <v>0.93625275462426738</v>
      </c>
      <c r="CK95" s="360">
        <f t="shared" si="80"/>
        <v>0.93694011689305401</v>
      </c>
      <c r="CL95" s="360">
        <f t="shared" si="80"/>
        <v>0.93759311104840126</v>
      </c>
    </row>
    <row r="96" spans="1:90" s="359" customFormat="1">
      <c r="A96" s="359" t="s">
        <v>57</v>
      </c>
      <c r="C96" s="360"/>
      <c r="D96" s="360"/>
      <c r="E96" s="360"/>
      <c r="F96" s="360"/>
      <c r="G96" s="360"/>
      <c r="H96" s="360"/>
      <c r="I96" s="360"/>
      <c r="J96" s="360"/>
      <c r="K96" s="360"/>
      <c r="L96" s="360"/>
      <c r="M96" s="360"/>
      <c r="N96" s="360"/>
      <c r="O96" s="360"/>
      <c r="P96" s="360"/>
      <c r="Q96" s="360"/>
      <c r="R96" s="360"/>
      <c r="S96" s="360">
        <f t="shared" si="78"/>
        <v>0</v>
      </c>
      <c r="T96" s="360">
        <f t="shared" si="78"/>
        <v>0</v>
      </c>
      <c r="U96" s="360">
        <f t="shared" si="78"/>
        <v>0</v>
      </c>
      <c r="V96" s="360"/>
      <c r="W96" s="360">
        <f t="shared" si="75"/>
        <v>0</v>
      </c>
      <c r="X96" s="360">
        <f t="shared" si="75"/>
        <v>0</v>
      </c>
      <c r="Y96" s="360">
        <f t="shared" si="75"/>
        <v>0</v>
      </c>
      <c r="Z96" s="360">
        <f t="shared" si="75"/>
        <v>0</v>
      </c>
      <c r="AA96" s="360">
        <f t="shared" si="75"/>
        <v>0</v>
      </c>
      <c r="AB96" s="360">
        <f t="shared" si="75"/>
        <v>0</v>
      </c>
      <c r="AC96" s="360">
        <f t="shared" si="75"/>
        <v>0</v>
      </c>
      <c r="AD96" s="360">
        <f t="shared" si="75"/>
        <v>0</v>
      </c>
      <c r="AE96" s="360">
        <f t="shared" si="75"/>
        <v>0</v>
      </c>
      <c r="AF96" s="360">
        <f t="shared" si="75"/>
        <v>0</v>
      </c>
      <c r="AG96" s="360">
        <f t="shared" si="75"/>
        <v>0</v>
      </c>
      <c r="AH96" s="360">
        <f t="shared" si="75"/>
        <v>0</v>
      </c>
      <c r="AI96" s="360">
        <f t="shared" si="75"/>
        <v>0.15099509267224853</v>
      </c>
      <c r="AJ96" s="360">
        <f t="shared" si="75"/>
        <v>0.2753680720849625</v>
      </c>
      <c r="AK96" s="360">
        <f t="shared" si="75"/>
        <v>0.37509918653445551</v>
      </c>
      <c r="AL96" s="360">
        <f t="shared" si="75"/>
        <v>0.45818124155495654</v>
      </c>
      <c r="AM96" s="360">
        <f t="shared" si="75"/>
        <v>0.52553624397643683</v>
      </c>
      <c r="AN96" s="360">
        <f t="shared" si="75"/>
        <v>0.58230637402260865</v>
      </c>
      <c r="AO96" s="360">
        <f t="shared" si="75"/>
        <v>0.62415692659693489</v>
      </c>
      <c r="AP96" s="360">
        <f t="shared" si="77"/>
        <v>0.64044908026708813</v>
      </c>
      <c r="AQ96" s="360">
        <f t="shared" si="77"/>
        <v>0.65592662625373377</v>
      </c>
      <c r="AR96" s="360">
        <f t="shared" si="77"/>
        <v>0.67063029494104709</v>
      </c>
      <c r="AS96" s="360">
        <f t="shared" si="77"/>
        <v>0.68459878019399478</v>
      </c>
      <c r="AT96" s="360">
        <f t="shared" si="77"/>
        <v>0.69786884118429504</v>
      </c>
      <c r="AU96" s="360">
        <f t="shared" si="77"/>
        <v>0.71047539912508029</v>
      </c>
      <c r="AV96" s="360">
        <f t="shared" si="77"/>
        <v>0.72245162916882633</v>
      </c>
      <c r="AW96" s="360">
        <f t="shared" si="77"/>
        <v>0.73382904771038504</v>
      </c>
      <c r="AX96" s="360">
        <f t="shared" si="77"/>
        <v>0.74463759532486584</v>
      </c>
      <c r="AY96" s="360">
        <f t="shared" si="77"/>
        <v>0.75490571555862251</v>
      </c>
      <c r="AZ96" s="360">
        <f t="shared" si="77"/>
        <v>0.76466042978069138</v>
      </c>
      <c r="BA96" s="360">
        <f t="shared" si="77"/>
        <v>0.77392740829165685</v>
      </c>
      <c r="BB96" s="360">
        <f t="shared" si="77"/>
        <v>0.78273103787707399</v>
      </c>
      <c r="BC96" s="360">
        <f t="shared" si="77"/>
        <v>0.7910944859832203</v>
      </c>
      <c r="BD96" s="360">
        <f t="shared" si="77"/>
        <v>0.79903976168405932</v>
      </c>
      <c r="BE96" s="360">
        <f t="shared" si="77"/>
        <v>0.80658777359985634</v>
      </c>
      <c r="BF96" s="360">
        <f t="shared" ref="BF96:BU99" si="81">+BE96+($B$86-BE96)*$B$85</f>
        <v>0.81375838491986352</v>
      </c>
      <c r="BG96" s="360">
        <f t="shared" si="81"/>
        <v>0.82057046567387038</v>
      </c>
      <c r="BH96" s="360">
        <f t="shared" si="81"/>
        <v>0.82704194239017681</v>
      </c>
      <c r="BI96" s="360">
        <f t="shared" si="81"/>
        <v>0.83318984527066797</v>
      </c>
      <c r="BJ96" s="360">
        <f t="shared" si="81"/>
        <v>0.83903035300713458</v>
      </c>
      <c r="BK96" s="360">
        <f t="shared" si="81"/>
        <v>0.8445788353567778</v>
      </c>
      <c r="BL96" s="360">
        <f t="shared" si="81"/>
        <v>0.84984989358893892</v>
      </c>
      <c r="BM96" s="360">
        <f t="shared" si="81"/>
        <v>0.85485739890949197</v>
      </c>
      <c r="BN96" s="360">
        <f t="shared" si="81"/>
        <v>0.85961452896401735</v>
      </c>
      <c r="BO96" s="360">
        <f t="shared" si="81"/>
        <v>0.86413380251581651</v>
      </c>
      <c r="BP96" s="360">
        <f t="shared" si="81"/>
        <v>0.86842711239002568</v>
      </c>
      <c r="BQ96" s="360">
        <f t="shared" si="81"/>
        <v>0.87250575677052444</v>
      </c>
      <c r="BR96" s="360">
        <f t="shared" si="81"/>
        <v>0.87638046893199817</v>
      </c>
      <c r="BS96" s="360">
        <f t="shared" si="81"/>
        <v>0.88006144548539822</v>
      </c>
      <c r="BT96" s="360">
        <f t="shared" si="81"/>
        <v>0.88355837321112829</v>
      </c>
      <c r="BU96" s="360">
        <f t="shared" si="81"/>
        <v>0.88688045455057185</v>
      </c>
      <c r="BV96" s="360">
        <f t="shared" si="79"/>
        <v>0.89003643182304326</v>
      </c>
      <c r="BW96" s="360">
        <f t="shared" si="79"/>
        <v>0.89303461023189112</v>
      </c>
      <c r="BX96" s="360">
        <f t="shared" si="79"/>
        <v>0.89588287972029657</v>
      </c>
      <c r="BY96" s="360">
        <f t="shared" si="79"/>
        <v>0.89858873573428177</v>
      </c>
      <c r="BZ96" s="360">
        <f t="shared" si="79"/>
        <v>0.90115929894756763</v>
      </c>
      <c r="CA96" s="360">
        <f t="shared" si="79"/>
        <v>0.90360133400018927</v>
      </c>
      <c r="CB96" s="360">
        <f t="shared" si="79"/>
        <v>0.90592126730017986</v>
      </c>
      <c r="CC96" s="360">
        <f t="shared" si="79"/>
        <v>0.90812520393517082</v>
      </c>
      <c r="CD96" s="360">
        <f t="shared" si="79"/>
        <v>0.91021894373841228</v>
      </c>
      <c r="CE96" s="360">
        <f t="shared" si="80"/>
        <v>0.91220799655149165</v>
      </c>
      <c r="CF96" s="360">
        <f t="shared" si="80"/>
        <v>0.91409759672391711</v>
      </c>
      <c r="CG96" s="360">
        <f t="shared" si="80"/>
        <v>0.91589271688772123</v>
      </c>
      <c r="CH96" s="360">
        <f t="shared" si="80"/>
        <v>0.91759808104333518</v>
      </c>
      <c r="CI96" s="360">
        <f t="shared" si="80"/>
        <v>0.91921817699116837</v>
      </c>
      <c r="CJ96" s="360">
        <f t="shared" si="80"/>
        <v>0.92075726814160996</v>
      </c>
      <c r="CK96" s="360">
        <f t="shared" si="80"/>
        <v>0.92221940473452946</v>
      </c>
      <c r="CL96" s="360">
        <f t="shared" si="80"/>
        <v>0.92360843449780294</v>
      </c>
    </row>
    <row r="97" spans="1:130" s="359" customFormat="1">
      <c r="A97" s="359" t="s">
        <v>58</v>
      </c>
      <c r="C97" s="360" t="s">
        <v>907</v>
      </c>
      <c r="D97" s="360"/>
      <c r="E97" s="360"/>
      <c r="F97" s="360"/>
      <c r="G97" s="360"/>
      <c r="H97" s="360"/>
      <c r="I97" s="360"/>
      <c r="J97" s="360"/>
      <c r="K97" s="360"/>
      <c r="L97" s="360"/>
      <c r="M97" s="360"/>
      <c r="N97" s="360"/>
      <c r="O97" s="360"/>
      <c r="P97" s="360"/>
      <c r="Q97" s="360"/>
      <c r="R97" s="360"/>
      <c r="S97" s="360">
        <f t="shared" si="78"/>
        <v>0</v>
      </c>
      <c r="T97" s="360">
        <f t="shared" si="78"/>
        <v>0</v>
      </c>
      <c r="U97" s="360">
        <f t="shared" si="78"/>
        <v>0</v>
      </c>
      <c r="V97" s="360"/>
      <c r="W97" s="360">
        <f t="shared" si="75"/>
        <v>0</v>
      </c>
      <c r="X97" s="360">
        <f t="shared" si="75"/>
        <v>0</v>
      </c>
      <c r="Y97" s="360">
        <f t="shared" si="75"/>
        <v>0</v>
      </c>
      <c r="Z97" s="360">
        <f t="shared" si="75"/>
        <v>0</v>
      </c>
      <c r="AA97" s="360">
        <f t="shared" si="75"/>
        <v>0.19621310006116277</v>
      </c>
      <c r="AB97" s="360">
        <f t="shared" si="75"/>
        <v>0.34480790920268811</v>
      </c>
      <c r="AC97" s="360">
        <f t="shared" si="75"/>
        <v>0.47285498168621742</v>
      </c>
      <c r="AD97" s="360">
        <f t="shared" si="75"/>
        <v>0.59052917317550835</v>
      </c>
      <c r="AE97" s="360">
        <f t="shared" si="75"/>
        <v>0.69551787165775647</v>
      </c>
      <c r="AF97" s="360">
        <f t="shared" si="75"/>
        <v>0.73969071703855405</v>
      </c>
      <c r="AG97" s="360">
        <f t="shared" si="75"/>
        <v>0.77551804318784023</v>
      </c>
      <c r="AH97" s="360">
        <f t="shared" si="75"/>
        <v>0.80546270872900505</v>
      </c>
      <c r="AI97" s="360">
        <f t="shared" si="75"/>
        <v>0.82979102953259898</v>
      </c>
      <c r="AJ97" s="360">
        <f t="shared" si="75"/>
        <v>0.85028714593137056</v>
      </c>
      <c r="AK97" s="360">
        <f t="shared" si="75"/>
        <v>0.86707457148745359</v>
      </c>
      <c r="AL97" s="360">
        <f t="shared" si="75"/>
        <v>0.88133944626631666</v>
      </c>
      <c r="AM97" s="360">
        <f t="shared" si="75"/>
        <v>0.89311796590612236</v>
      </c>
      <c r="AN97" s="360">
        <f t="shared" si="75"/>
        <v>0.90321482276576948</v>
      </c>
      <c r="AO97" s="360">
        <f t="shared" si="75"/>
        <v>0.91179608786504274</v>
      </c>
      <c r="AP97" s="360">
        <f t="shared" si="77"/>
        <v>0.91370628347179061</v>
      </c>
      <c r="AQ97" s="360">
        <f t="shared" si="77"/>
        <v>0.91552096929820104</v>
      </c>
      <c r="AR97" s="360">
        <f t="shared" si="77"/>
        <v>0.91724492083329101</v>
      </c>
      <c r="AS97" s="360">
        <f t="shared" si="77"/>
        <v>0.91888267479162644</v>
      </c>
      <c r="AT97" s="360">
        <f t="shared" si="77"/>
        <v>0.92043854105204514</v>
      </c>
      <c r="AU97" s="360">
        <f t="shared" si="77"/>
        <v>0.92191661399944291</v>
      </c>
      <c r="AV97" s="360">
        <f t="shared" si="77"/>
        <v>0.92332078329947076</v>
      </c>
      <c r="AW97" s="360">
        <f t="shared" si="77"/>
        <v>0.92465474413449722</v>
      </c>
      <c r="AX97" s="360">
        <f t="shared" si="77"/>
        <v>0.92592200692777238</v>
      </c>
      <c r="AY97" s="360">
        <f t="shared" si="77"/>
        <v>0.92712590658138372</v>
      </c>
      <c r="AZ97" s="360">
        <f t="shared" si="77"/>
        <v>0.92826961125231455</v>
      </c>
      <c r="BA97" s="360">
        <f t="shared" si="77"/>
        <v>0.9293561306896988</v>
      </c>
      <c r="BB97" s="360">
        <f t="shared" si="77"/>
        <v>0.93038832415521389</v>
      </c>
      <c r="BC97" s="360">
        <f t="shared" si="77"/>
        <v>0.9313689079474532</v>
      </c>
      <c r="BD97" s="360">
        <f t="shared" si="77"/>
        <v>0.93230046255008059</v>
      </c>
      <c r="BE97" s="360">
        <f t="shared" si="77"/>
        <v>0.93318543942257659</v>
      </c>
      <c r="BF97" s="360">
        <f t="shared" si="81"/>
        <v>0.93402616745144773</v>
      </c>
      <c r="BG97" s="360">
        <f t="shared" si="81"/>
        <v>0.93482485907887536</v>
      </c>
      <c r="BH97" s="360">
        <f t="shared" si="81"/>
        <v>0.93558361612493157</v>
      </c>
      <c r="BI97" s="360">
        <f t="shared" si="81"/>
        <v>0.93630443531868501</v>
      </c>
      <c r="BJ97" s="360">
        <f t="shared" si="81"/>
        <v>0.93698921355275078</v>
      </c>
      <c r="BK97" s="360">
        <f t="shared" si="81"/>
        <v>0.93763975287511325</v>
      </c>
      <c r="BL97" s="360">
        <f t="shared" si="81"/>
        <v>0.93825776523135762</v>
      </c>
      <c r="BM97" s="360">
        <f t="shared" si="81"/>
        <v>0.93884487696978969</v>
      </c>
      <c r="BN97" s="360">
        <f t="shared" si="81"/>
        <v>0.93940263312130023</v>
      </c>
      <c r="BO97" s="360">
        <f t="shared" si="81"/>
        <v>0.93993250146523522</v>
      </c>
      <c r="BP97" s="360">
        <f t="shared" si="81"/>
        <v>0.94043587639197346</v>
      </c>
      <c r="BQ97" s="360">
        <f t="shared" si="81"/>
        <v>0.94091408257237474</v>
      </c>
      <c r="BR97" s="360">
        <f t="shared" si="81"/>
        <v>0.94136837844375598</v>
      </c>
      <c r="BS97" s="360">
        <f t="shared" si="81"/>
        <v>0.94179995952156814</v>
      </c>
      <c r="BT97" s="360">
        <f t="shared" si="81"/>
        <v>0.94220996154548975</v>
      </c>
      <c r="BU97" s="360">
        <f t="shared" si="81"/>
        <v>0.94259946346821522</v>
      </c>
      <c r="BV97" s="360">
        <f t="shared" si="79"/>
        <v>0.94296949029480448</v>
      </c>
      <c r="BW97" s="360">
        <f t="shared" si="79"/>
        <v>0.94332101578006422</v>
      </c>
      <c r="BX97" s="360">
        <f t="shared" si="79"/>
        <v>0.94365496499106105</v>
      </c>
      <c r="BY97" s="360">
        <f t="shared" si="79"/>
        <v>0.943972216741508</v>
      </c>
      <c r="BZ97" s="360">
        <f t="shared" si="79"/>
        <v>0.94427360590443254</v>
      </c>
      <c r="CA97" s="360">
        <f t="shared" si="79"/>
        <v>0.94455992560921087</v>
      </c>
      <c r="CB97" s="360">
        <f t="shared" si="79"/>
        <v>0.94483192932875038</v>
      </c>
      <c r="CC97" s="360">
        <f t="shared" si="79"/>
        <v>0.94509033286231281</v>
      </c>
      <c r="CD97" s="360">
        <f t="shared" si="79"/>
        <v>0.94533581621919716</v>
      </c>
      <c r="CE97" s="360">
        <f t="shared" si="80"/>
        <v>0.94556902540823728</v>
      </c>
      <c r="CF97" s="360">
        <f t="shared" si="80"/>
        <v>0.94579057413782541</v>
      </c>
      <c r="CG97" s="360">
        <f t="shared" si="80"/>
        <v>0.94600104543093411</v>
      </c>
      <c r="CH97" s="360">
        <f t="shared" si="80"/>
        <v>0.94620099315938744</v>
      </c>
      <c r="CI97" s="360">
        <f t="shared" si="80"/>
        <v>0.94639094350141806</v>
      </c>
      <c r="CJ97" s="360">
        <f t="shared" si="80"/>
        <v>0.94657139632634713</v>
      </c>
      <c r="CK97" s="360">
        <f t="shared" si="80"/>
        <v>0.94674282651002972</v>
      </c>
      <c r="CL97" s="360">
        <f t="shared" si="80"/>
        <v>0.94690568518452822</v>
      </c>
    </row>
    <row r="98" spans="1:130" s="359" customFormat="1">
      <c r="A98" s="359" t="s">
        <v>114</v>
      </c>
      <c r="C98" s="360" t="s">
        <v>907</v>
      </c>
      <c r="D98" s="360"/>
      <c r="E98" s="360"/>
      <c r="F98" s="360"/>
      <c r="G98" s="360"/>
      <c r="H98" s="360"/>
      <c r="I98" s="360"/>
      <c r="J98" s="360"/>
      <c r="K98" s="360"/>
      <c r="L98" s="360"/>
      <c r="M98" s="360"/>
      <c r="N98" s="360"/>
      <c r="O98" s="360"/>
      <c r="P98" s="360"/>
      <c r="Q98" s="360"/>
      <c r="R98" s="360"/>
      <c r="S98" s="360"/>
      <c r="T98" s="360"/>
      <c r="U98" s="360"/>
      <c r="V98" s="360"/>
      <c r="W98" s="360">
        <f t="shared" si="75"/>
        <v>0</v>
      </c>
      <c r="X98" s="360">
        <f t="shared" si="75"/>
        <v>0</v>
      </c>
      <c r="Y98" s="360">
        <f t="shared" si="75"/>
        <v>2.9110034627829018E-2</v>
      </c>
      <c r="Z98" s="360">
        <f t="shared" si="75"/>
        <v>0.102224693962498</v>
      </c>
      <c r="AA98" s="360">
        <f t="shared" si="75"/>
        <v>0.22754974524365745</v>
      </c>
      <c r="AB98" s="360">
        <f t="shared" si="75"/>
        <v>0.32599955328165053</v>
      </c>
      <c r="AC98" s="360">
        <f t="shared" si="75"/>
        <v>0.42383539053094288</v>
      </c>
      <c r="AD98" s="360">
        <f t="shared" si="75"/>
        <v>0.52448483605101459</v>
      </c>
      <c r="AE98" s="360">
        <f t="shared" si="75"/>
        <v>0.62709220837853485</v>
      </c>
      <c r="AF98" s="360">
        <f t="shared" si="75"/>
        <v>0.66377689663130379</v>
      </c>
      <c r="AG98" s="360">
        <f t="shared" si="75"/>
        <v>0.69518859914243603</v>
      </c>
      <c r="AH98" s="360">
        <f t="shared" si="75"/>
        <v>0.72230727463438282</v>
      </c>
      <c r="AI98" s="360">
        <f t="shared" si="75"/>
        <v>0.74562870160324035</v>
      </c>
      <c r="AJ98" s="360">
        <f t="shared" si="75"/>
        <v>0.76575583836456251</v>
      </c>
      <c r="AK98" s="360">
        <f t="shared" si="75"/>
        <v>0.78305953451794152</v>
      </c>
      <c r="AL98" s="360">
        <f t="shared" si="75"/>
        <v>0.79799520316287487</v>
      </c>
      <c r="AM98" s="360">
        <f t="shared" si="75"/>
        <v>0.8108155861553481</v>
      </c>
      <c r="AN98" s="360">
        <f t="shared" si="75"/>
        <v>0.82187912302675992</v>
      </c>
      <c r="AO98" s="360">
        <f t="shared" si="75"/>
        <v>0.83292457963747679</v>
      </c>
      <c r="AP98" s="360">
        <f t="shared" si="77"/>
        <v>0.83877835065560291</v>
      </c>
      <c r="AQ98" s="360">
        <f t="shared" si="77"/>
        <v>0.84433943312282278</v>
      </c>
      <c r="AR98" s="360">
        <f t="shared" si="77"/>
        <v>0.84962246146668163</v>
      </c>
      <c r="AS98" s="360">
        <f t="shared" si="77"/>
        <v>0.85464133839334755</v>
      </c>
      <c r="AT98" s="360">
        <f t="shared" si="77"/>
        <v>0.85940927147368018</v>
      </c>
      <c r="AU98" s="360">
        <f t="shared" si="77"/>
        <v>0.86393880789999622</v>
      </c>
      <c r="AV98" s="360">
        <f t="shared" si="77"/>
        <v>0.86824186750499643</v>
      </c>
      <c r="AW98" s="360">
        <f t="shared" si="77"/>
        <v>0.87232977412974666</v>
      </c>
      <c r="AX98" s="360">
        <f t="shared" si="77"/>
        <v>0.87621328542325938</v>
      </c>
      <c r="AY98" s="360">
        <f t="shared" si="77"/>
        <v>0.87990262115209639</v>
      </c>
      <c r="AZ98" s="360">
        <f t="shared" si="77"/>
        <v>0.8834074900944916</v>
      </c>
      <c r="BA98" s="360">
        <f t="shared" si="77"/>
        <v>0.88673711558976698</v>
      </c>
      <c r="BB98" s="360">
        <f t="shared" si="77"/>
        <v>0.88990025981027865</v>
      </c>
      <c r="BC98" s="360">
        <f t="shared" si="77"/>
        <v>0.89290524681976469</v>
      </c>
      <c r="BD98" s="360">
        <f t="shared" si="77"/>
        <v>0.89575998447877647</v>
      </c>
      <c r="BE98" s="360">
        <f t="shared" si="77"/>
        <v>0.89847198525483762</v>
      </c>
      <c r="BF98" s="360">
        <f t="shared" si="81"/>
        <v>0.90104838599209569</v>
      </c>
      <c r="BG98" s="360">
        <f t="shared" si="81"/>
        <v>0.90349596669249088</v>
      </c>
      <c r="BH98" s="360">
        <f t="shared" si="81"/>
        <v>0.9058211683578663</v>
      </c>
      <c r="BI98" s="360">
        <f t="shared" si="81"/>
        <v>0.90803010993997302</v>
      </c>
      <c r="BJ98" s="360">
        <f t="shared" si="81"/>
        <v>0.91012860444297439</v>
      </c>
      <c r="BK98" s="360">
        <f t="shared" si="81"/>
        <v>0.91212217422082564</v>
      </c>
      <c r="BL98" s="360">
        <f t="shared" si="81"/>
        <v>0.91401606550978431</v>
      </c>
      <c r="BM98" s="360">
        <f t="shared" si="81"/>
        <v>0.9158152622342951</v>
      </c>
      <c r="BN98" s="360">
        <f t="shared" si="81"/>
        <v>0.91752449912258038</v>
      </c>
      <c r="BO98" s="360">
        <f t="shared" si="81"/>
        <v>0.9191482741664514</v>
      </c>
      <c r="BP98" s="360">
        <f t="shared" si="81"/>
        <v>0.92069086045812887</v>
      </c>
      <c r="BQ98" s="360">
        <f t="shared" si="81"/>
        <v>0.92215631743522242</v>
      </c>
      <c r="BR98" s="360">
        <f t="shared" si="81"/>
        <v>0.92354850156346124</v>
      </c>
      <c r="BS98" s="360">
        <f t="shared" si="81"/>
        <v>0.92487107648528821</v>
      </c>
      <c r="BT98" s="360">
        <f t="shared" si="81"/>
        <v>0.92612752266102383</v>
      </c>
      <c r="BU98" s="360">
        <f t="shared" si="81"/>
        <v>0.9273211465279726</v>
      </c>
      <c r="BV98" s="360">
        <f t="shared" si="79"/>
        <v>0.92845508920157394</v>
      </c>
      <c r="BW98" s="360">
        <f t="shared" si="79"/>
        <v>0.92953233474149521</v>
      </c>
      <c r="BX98" s="360">
        <f t="shared" si="79"/>
        <v>0.9305557180044205</v>
      </c>
      <c r="BY98" s="360">
        <f t="shared" si="79"/>
        <v>0.93152793210419949</v>
      </c>
      <c r="BZ98" s="360">
        <f t="shared" si="79"/>
        <v>0.93245153549898951</v>
      </c>
      <c r="CA98" s="360">
        <f t="shared" si="79"/>
        <v>0.93332895872404009</v>
      </c>
      <c r="CB98" s="360">
        <f t="shared" si="79"/>
        <v>0.93416251078783807</v>
      </c>
      <c r="CC98" s="360">
        <f t="shared" si="79"/>
        <v>0.93495438524844621</v>
      </c>
      <c r="CD98" s="360">
        <f t="shared" si="79"/>
        <v>0.93570666598602392</v>
      </c>
      <c r="CE98" s="360">
        <f t="shared" si="80"/>
        <v>0.93642133268672267</v>
      </c>
      <c r="CF98" s="360">
        <f t="shared" si="80"/>
        <v>0.9371002660523865</v>
      </c>
      <c r="CG98" s="360">
        <f t="shared" si="80"/>
        <v>0.93774525274976717</v>
      </c>
      <c r="CH98" s="360">
        <f t="shared" si="80"/>
        <v>0.93835799011227883</v>
      </c>
      <c r="CI98" s="360">
        <f t="shared" si="80"/>
        <v>0.93894009060666483</v>
      </c>
      <c r="CJ98" s="360">
        <f t="shared" si="80"/>
        <v>0.93949308607633164</v>
      </c>
      <c r="CK98" s="360">
        <f t="shared" si="80"/>
        <v>0.9400184317725151</v>
      </c>
      <c r="CL98" s="360">
        <f t="shared" si="80"/>
        <v>0.94051751018388929</v>
      </c>
    </row>
    <row r="99" spans="1:130" s="359" customFormat="1">
      <c r="A99" s="359" t="s">
        <v>32</v>
      </c>
      <c r="C99" s="360" t="s">
        <v>907</v>
      </c>
      <c r="D99" s="360"/>
      <c r="E99" s="360"/>
      <c r="F99" s="360"/>
      <c r="G99" s="360"/>
      <c r="H99" s="360"/>
      <c r="I99" s="360"/>
      <c r="J99" s="360"/>
      <c r="K99" s="360"/>
      <c r="L99" s="360"/>
      <c r="M99" s="360"/>
      <c r="N99" s="360"/>
      <c r="O99" s="360"/>
      <c r="P99" s="360"/>
      <c r="Q99" s="360"/>
      <c r="R99" s="360"/>
      <c r="S99" s="360">
        <f>+MIN(IF(R81&gt;0,$B$85+R99,0),$B$86)</f>
        <v>0</v>
      </c>
      <c r="T99" s="360">
        <f>+MIN(IF(S81&gt;0,$B$85+S99,0),$B$86)</f>
        <v>0</v>
      </c>
      <c r="U99" s="360">
        <f>+MIN(IF(T81&gt;0,$B$85+T99,0),$B$86)</f>
        <v>0</v>
      </c>
      <c r="V99" s="360"/>
      <c r="W99" s="360">
        <f t="shared" si="75"/>
        <v>0</v>
      </c>
      <c r="X99" s="360">
        <f t="shared" si="75"/>
        <v>0</v>
      </c>
      <c r="Y99" s="360">
        <f t="shared" si="75"/>
        <v>0</v>
      </c>
      <c r="Z99" s="360">
        <f t="shared" si="75"/>
        <v>0</v>
      </c>
      <c r="AA99" s="360">
        <f t="shared" si="75"/>
        <v>0</v>
      </c>
      <c r="AB99" s="360">
        <f t="shared" si="75"/>
        <v>0</v>
      </c>
      <c r="AC99" s="360">
        <f t="shared" si="75"/>
        <v>0.22793427173981873</v>
      </c>
      <c r="AD99" s="360">
        <f t="shared" si="75"/>
        <v>0.42450712957184011</v>
      </c>
      <c r="AE99" s="360">
        <f t="shared" si="75"/>
        <v>0.58628080828650275</v>
      </c>
      <c r="AF99" s="360">
        <f t="shared" si="75"/>
        <v>0.65805174225169161</v>
      </c>
      <c r="AG99" s="360">
        <f t="shared" si="75"/>
        <v>0.71288654927217676</v>
      </c>
      <c r="AH99" s="360">
        <f t="shared" si="75"/>
        <v>0.75774300610875711</v>
      </c>
      <c r="AI99" s="360">
        <f t="shared" si="75"/>
        <v>0.79323337823686491</v>
      </c>
      <c r="AJ99" s="360">
        <f t="shared" si="75"/>
        <v>0.82258856656642843</v>
      </c>
      <c r="AK99" s="360">
        <f t="shared" si="75"/>
        <v>0.84608069908683436</v>
      </c>
      <c r="AL99" s="360">
        <f t="shared" si="75"/>
        <v>0.86573776211548137</v>
      </c>
      <c r="AM99" s="360">
        <f t="shared" si="75"/>
        <v>0.88164373966416643</v>
      </c>
      <c r="AN99" s="360">
        <f t="shared" si="75"/>
        <v>0.89510992721468907</v>
      </c>
      <c r="AO99" s="360">
        <f t="shared" si="75"/>
        <v>0.90583415082326502</v>
      </c>
      <c r="AP99" s="360">
        <f t="shared" si="77"/>
        <v>0.90804244328210171</v>
      </c>
      <c r="AQ99" s="360">
        <f t="shared" si="77"/>
        <v>0.91014032111799659</v>
      </c>
      <c r="AR99" s="360">
        <f t="shared" si="77"/>
        <v>0.91213330506209678</v>
      </c>
      <c r="AS99" s="360">
        <f t="shared" si="77"/>
        <v>0.9140266398089919</v>
      </c>
      <c r="AT99" s="360">
        <f t="shared" si="77"/>
        <v>0.91582530781854232</v>
      </c>
      <c r="AU99" s="360">
        <f t="shared" si="77"/>
        <v>0.91753404242761516</v>
      </c>
      <c r="AV99" s="360">
        <f t="shared" si="77"/>
        <v>0.91915734030623442</v>
      </c>
      <c r="AW99" s="360">
        <f t="shared" si="77"/>
        <v>0.92069947329092272</v>
      </c>
      <c r="AX99" s="360">
        <f t="shared" si="77"/>
        <v>0.92216449962637659</v>
      </c>
      <c r="AY99" s="360">
        <f t="shared" si="77"/>
        <v>0.92355627464505774</v>
      </c>
      <c r="AZ99" s="360">
        <f t="shared" si="77"/>
        <v>0.9248784609128049</v>
      </c>
      <c r="BA99" s="360">
        <f t="shared" si="77"/>
        <v>0.9261345378671646</v>
      </c>
      <c r="BB99" s="360">
        <f t="shared" si="77"/>
        <v>0.92732781097380634</v>
      </c>
      <c r="BC99" s="360">
        <f t="shared" si="77"/>
        <v>0.92846142042511604</v>
      </c>
      <c r="BD99" s="360">
        <f t="shared" si="77"/>
        <v>0.92953834940386026</v>
      </c>
      <c r="BE99" s="360">
        <f t="shared" si="77"/>
        <v>0.93056143193366725</v>
      </c>
      <c r="BF99" s="360">
        <f t="shared" si="81"/>
        <v>0.93153336033698386</v>
      </c>
      <c r="BG99" s="360">
        <f t="shared" si="81"/>
        <v>0.93245669232013462</v>
      </c>
      <c r="BH99" s="360">
        <f t="shared" si="81"/>
        <v>0.93333385770412791</v>
      </c>
      <c r="BI99" s="360">
        <f t="shared" si="81"/>
        <v>0.93416716481892148</v>
      </c>
      <c r="BJ99" s="360">
        <f t="shared" si="81"/>
        <v>0.93495880657797537</v>
      </c>
      <c r="BK99" s="360">
        <f t="shared" si="81"/>
        <v>0.93571086624907662</v>
      </c>
      <c r="BL99" s="360">
        <f t="shared" si="81"/>
        <v>0.93642532293662284</v>
      </c>
      <c r="BM99" s="360">
        <f t="shared" si="81"/>
        <v>0.9371040567897917</v>
      </c>
      <c r="BN99" s="360">
        <f t="shared" si="81"/>
        <v>0.93774885395030205</v>
      </c>
      <c r="BO99" s="360">
        <f t="shared" si="81"/>
        <v>0.93836141125278694</v>
      </c>
      <c r="BP99" s="360">
        <f t="shared" si="81"/>
        <v>0.93894334069014762</v>
      </c>
      <c r="BQ99" s="360">
        <f t="shared" si="81"/>
        <v>0.9394961736556402</v>
      </c>
      <c r="BR99" s="360">
        <f t="shared" si="81"/>
        <v>0.94002136497285815</v>
      </c>
      <c r="BS99" s="360">
        <f t="shared" si="81"/>
        <v>0.94052029672421522</v>
      </c>
      <c r="BT99" s="360">
        <f t="shared" si="81"/>
        <v>0.94099428188800449</v>
      </c>
      <c r="BU99" s="360">
        <f t="shared" si="81"/>
        <v>0.9414445677936043</v>
      </c>
      <c r="BV99" s="360">
        <f t="shared" si="79"/>
        <v>0.94187233940392412</v>
      </c>
      <c r="BW99" s="360">
        <f t="shared" si="79"/>
        <v>0.9422787224337279</v>
      </c>
      <c r="BX99" s="360">
        <f t="shared" si="79"/>
        <v>0.94266478631204154</v>
      </c>
      <c r="BY99" s="360">
        <f t="shared" si="79"/>
        <v>0.94303154699643943</v>
      </c>
      <c r="BZ99" s="360">
        <f t="shared" si="79"/>
        <v>0.94337996964661741</v>
      </c>
      <c r="CA99" s="360">
        <f t="shared" si="79"/>
        <v>0.94371097116428659</v>
      </c>
      <c r="CB99" s="360">
        <f t="shared" si="79"/>
        <v>0.94402542260607225</v>
      </c>
      <c r="CC99" s="360">
        <f t="shared" si="79"/>
        <v>0.94432415147576865</v>
      </c>
      <c r="CD99" s="360">
        <f t="shared" si="79"/>
        <v>0.94460794390198022</v>
      </c>
      <c r="CE99" s="360">
        <f t="shared" si="80"/>
        <v>0.94487754670688118</v>
      </c>
      <c r="CF99" s="360">
        <f t="shared" si="80"/>
        <v>0.94513366937153709</v>
      </c>
      <c r="CG99" s="360">
        <f t="shared" si="80"/>
        <v>0.94537698590296027</v>
      </c>
      <c r="CH99" s="360">
        <f t="shared" si="80"/>
        <v>0.94560813660781229</v>
      </c>
      <c r="CI99" s="360">
        <f t="shared" si="80"/>
        <v>0.94582772977742169</v>
      </c>
      <c r="CJ99" s="360">
        <f t="shared" si="80"/>
        <v>0.94603634328855057</v>
      </c>
      <c r="CK99" s="360">
        <f t="shared" si="80"/>
        <v>0.94623452612412307</v>
      </c>
      <c r="CL99" s="360">
        <f t="shared" si="80"/>
        <v>0.94642279981791688</v>
      </c>
    </row>
    <row r="100" spans="1:130" s="1" customFormat="1">
      <c r="C100" s="338"/>
      <c r="D100" s="338"/>
      <c r="E100" s="338"/>
      <c r="F100" s="338"/>
      <c r="G100" s="338"/>
      <c r="H100" s="338"/>
      <c r="I100" s="338"/>
      <c r="J100" s="338"/>
      <c r="K100" s="338"/>
      <c r="L100" s="338"/>
      <c r="M100" s="338"/>
      <c r="N100" s="338"/>
      <c r="O100" s="338"/>
      <c r="P100" s="338"/>
      <c r="Q100" s="338"/>
      <c r="R100" s="338"/>
      <c r="S100" s="338"/>
      <c r="T100" s="338"/>
      <c r="U100" s="338"/>
      <c r="V100" s="338"/>
      <c r="W100" s="338"/>
      <c r="X100" s="338"/>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338"/>
      <c r="BE100" s="338"/>
      <c r="BF100" s="338"/>
      <c r="BG100" s="338"/>
      <c r="BH100" s="338"/>
      <c r="BI100" s="338"/>
      <c r="BJ100" s="338"/>
      <c r="BK100" s="338"/>
      <c r="BL100" s="338"/>
    </row>
    <row r="101" spans="1:130" s="1" customFormat="1" ht="15.45">
      <c r="A101" s="335" t="s">
        <v>940</v>
      </c>
      <c r="C101" s="338"/>
      <c r="D101" s="338"/>
      <c r="E101" s="338"/>
      <c r="F101" s="338"/>
      <c r="G101" s="338"/>
      <c r="H101" s="338"/>
      <c r="I101" s="338"/>
      <c r="J101" s="338"/>
      <c r="K101" s="338"/>
      <c r="L101" s="338"/>
      <c r="M101" s="338"/>
      <c r="N101" s="338"/>
      <c r="O101" s="338"/>
      <c r="P101" s="338"/>
      <c r="Q101" s="338"/>
      <c r="R101" s="338"/>
      <c r="S101" s="338"/>
      <c r="T101" s="338"/>
      <c r="U101" s="338"/>
      <c r="V101" s="338"/>
      <c r="W101" s="338"/>
      <c r="X101" s="338"/>
      <c r="Y101" s="338"/>
      <c r="Z101" s="338"/>
      <c r="AA101" s="338"/>
      <c r="AB101" s="338"/>
      <c r="AC101" s="338"/>
      <c r="AD101" s="338"/>
      <c r="AE101" s="338"/>
      <c r="AF101" s="338"/>
      <c r="AG101" s="338"/>
      <c r="AH101" s="338"/>
      <c r="AI101" s="338"/>
      <c r="AJ101" s="338"/>
      <c r="AK101" s="338"/>
      <c r="AL101" s="338"/>
      <c r="AM101" s="338"/>
      <c r="AN101" s="338"/>
      <c r="AO101" s="338"/>
      <c r="AP101" s="338"/>
      <c r="AQ101" s="338"/>
      <c r="AR101" s="338"/>
      <c r="AS101" s="338"/>
      <c r="AT101" s="338"/>
      <c r="AU101" s="338"/>
      <c r="AV101" s="338"/>
      <c r="AW101" s="338"/>
      <c r="AX101" s="338"/>
      <c r="AY101" s="338"/>
      <c r="AZ101" s="338"/>
      <c r="BA101" s="338"/>
      <c r="BB101" s="338"/>
      <c r="BC101" s="338"/>
      <c r="BD101" s="338"/>
      <c r="BE101" s="338"/>
      <c r="BF101" s="338"/>
      <c r="BG101" s="338"/>
      <c r="BH101" s="338"/>
      <c r="BI101" s="338"/>
      <c r="BJ101" s="338"/>
      <c r="BK101" s="338"/>
      <c r="BL101" s="338"/>
    </row>
    <row r="102" spans="1:130" s="1" customFormat="1">
      <c r="A102" s="361" t="s">
        <v>104</v>
      </c>
      <c r="B102" s="361"/>
      <c r="C102" s="362"/>
      <c r="D102" s="362"/>
      <c r="E102" s="362"/>
      <c r="F102" s="362"/>
      <c r="G102" s="362"/>
      <c r="H102" s="362"/>
      <c r="I102" s="338"/>
      <c r="J102" s="338"/>
      <c r="K102" s="338"/>
      <c r="L102" s="338"/>
      <c r="M102" s="338"/>
      <c r="N102" s="338"/>
      <c r="O102" s="338"/>
      <c r="P102" s="338"/>
      <c r="Q102" s="338"/>
      <c r="R102" s="8">
        <f t="shared" ref="R102:R113" si="82">+IF(R70=0,BS3,R61)</f>
        <v>1.6621334550980102</v>
      </c>
      <c r="S102" s="338"/>
      <c r="T102" s="338"/>
      <c r="U102" s="338"/>
      <c r="V102" s="338"/>
      <c r="W102" s="8">
        <f>+IF(W70=0,W4,W61)</f>
        <v>1.6240659924690146</v>
      </c>
      <c r="X102" s="8">
        <f>+IF(X70=0,BT3,X61)</f>
        <v>1.3842794390922046</v>
      </c>
      <c r="Y102" s="8">
        <f t="shared" ref="Y102:AK102" si="83">+IF(Y70=0,Y4,Y61)</f>
        <v>1.4022927499634557</v>
      </c>
      <c r="Z102" s="8">
        <f t="shared" si="83"/>
        <v>1.3529484199086483</v>
      </c>
      <c r="AA102" s="8">
        <f t="shared" si="83"/>
        <v>1.1920110455249424</v>
      </c>
      <c r="AB102" s="8">
        <f t="shared" si="83"/>
        <v>1.0650404885241216</v>
      </c>
      <c r="AC102" s="8">
        <f t="shared" si="83"/>
        <v>0.91906154616318558</v>
      </c>
      <c r="AD102" s="8">
        <f t="shared" si="83"/>
        <v>0.7656926372213686</v>
      </c>
      <c r="AE102" s="8">
        <f t="shared" si="83"/>
        <v>0.59921790278102194</v>
      </c>
      <c r="AF102" s="8">
        <f t="shared" si="83"/>
        <v>0.53914315712482919</v>
      </c>
      <c r="AG102" s="8">
        <f t="shared" si="83"/>
        <v>0.48474908100594283</v>
      </c>
      <c r="AH102" s="8">
        <f t="shared" si="83"/>
        <v>0.43798529818541049</v>
      </c>
      <c r="AI102" s="8">
        <f t="shared" si="83"/>
        <v>0.39771846645544995</v>
      </c>
      <c r="AJ102" s="8">
        <f t="shared" si="83"/>
        <v>0.36306889547259652</v>
      </c>
      <c r="AK102" s="8">
        <f t="shared" si="83"/>
        <v>0.33331622824918522</v>
      </c>
      <c r="AL102" s="8">
        <f>+IF(AL70=0,AL4,AL61)</f>
        <v>0.30766153025849458</v>
      </c>
      <c r="AM102" s="8">
        <f>+IF(AM70=0,AM4,AM61)</f>
        <v>0.28565937198649127</v>
      </c>
      <c r="AN102" s="8">
        <f>+IF(AN70=0,AN4,AN61)</f>
        <v>0.26664261383066901</v>
      </c>
      <c r="AO102" s="8">
        <f>+IF(AO70=0,AO4,AO61)</f>
        <v>0.24998557093910706</v>
      </c>
      <c r="AP102" s="157">
        <f t="shared" ref="AP102:BK102" si="84">+AO102*(1-$A$157/200)</f>
        <v>0.23748629239215169</v>
      </c>
      <c r="AQ102" s="157">
        <f t="shared" si="84"/>
        <v>0.2256119777725441</v>
      </c>
      <c r="AR102" s="157">
        <f t="shared" si="84"/>
        <v>0.2143313788839169</v>
      </c>
      <c r="AS102" s="157">
        <f t="shared" si="84"/>
        <v>0.20361480993972106</v>
      </c>
      <c r="AT102" s="157">
        <f t="shared" si="84"/>
        <v>0.193434069442735</v>
      </c>
      <c r="AU102" s="157">
        <f t="shared" si="84"/>
        <v>0.18376236597059825</v>
      </c>
      <c r="AV102" s="157">
        <f t="shared" si="84"/>
        <v>0.17457424767206833</v>
      </c>
      <c r="AW102" s="157">
        <f t="shared" si="84"/>
        <v>0.16584553528846491</v>
      </c>
      <c r="AX102" s="157">
        <f t="shared" si="84"/>
        <v>0.15755325852404164</v>
      </c>
      <c r="AY102" s="157">
        <f t="shared" si="84"/>
        <v>0.14967559559783955</v>
      </c>
      <c r="AZ102" s="157">
        <f t="shared" si="84"/>
        <v>0.14219181581794757</v>
      </c>
      <c r="BA102" s="157">
        <f t="shared" si="84"/>
        <v>0.1350822250270502</v>
      </c>
      <c r="BB102" s="157">
        <f t="shared" si="84"/>
        <v>0.12832811377569767</v>
      </c>
      <c r="BC102" s="157">
        <f t="shared" si="84"/>
        <v>0.12191170808691278</v>
      </c>
      <c r="BD102" s="157">
        <f t="shared" si="84"/>
        <v>0.11581612268256714</v>
      </c>
      <c r="BE102" s="157">
        <f t="shared" si="84"/>
        <v>0.11002531654843878</v>
      </c>
      <c r="BF102" s="157">
        <f t="shared" si="84"/>
        <v>0.10452405072101684</v>
      </c>
      <c r="BG102" s="157">
        <f t="shared" si="84"/>
        <v>9.9297848184965995E-2</v>
      </c>
      <c r="BH102" s="157">
        <f t="shared" si="84"/>
        <v>9.4332955775717695E-2</v>
      </c>
      <c r="BI102" s="157">
        <f t="shared" si="84"/>
        <v>8.9616307986931806E-2</v>
      </c>
      <c r="BJ102" s="157">
        <f t="shared" si="84"/>
        <v>8.513549258758521E-2</v>
      </c>
      <c r="BK102" s="157">
        <f t="shared" si="84"/>
        <v>8.0878717958205948E-2</v>
      </c>
      <c r="BL102" s="157">
        <f t="shared" ref="BL102:BL114" si="85">+BK102*(1-$A$157/200)</f>
        <v>7.6834782060295648E-2</v>
      </c>
      <c r="BM102" s="157">
        <f t="shared" ref="BM102:BM114" si="86">+BL102*(1-$A$157/200)</f>
        <v>7.299304295728086E-2</v>
      </c>
      <c r="BN102" s="157">
        <f t="shared" ref="BN102:BN114" si="87">+BM102*(1-$A$157/200)</f>
        <v>6.9343390809416816E-2</v>
      </c>
      <c r="BO102" s="157">
        <f t="shared" ref="BO102:BO114" si="88">+BN102*(1-$A$157/200)</f>
        <v>6.5876221268945975E-2</v>
      </c>
      <c r="BP102" s="157">
        <f t="shared" ref="BP102:BQ114" si="89">+BO102*(1-$A$157/200)</f>
        <v>6.2582410205498679E-2</v>
      </c>
      <c r="BQ102" s="157">
        <f t="shared" si="89"/>
        <v>5.9453289695223739E-2</v>
      </c>
      <c r="BR102" s="157">
        <f t="shared" ref="BR102:BR113" si="90">+BQ102*(1-$A$157/200)</f>
        <v>5.648062521046255E-2</v>
      </c>
      <c r="BS102" s="157">
        <f t="shared" ref="BS102:BS113" si="91">+BR102*(1-$A$157/200)</f>
        <v>5.3656593949939421E-2</v>
      </c>
      <c r="BT102" s="157">
        <f t="shared" ref="BT102:BU113" si="92">+BS102*(1-$A$157/200)</f>
        <v>5.0973764252442447E-2</v>
      </c>
      <c r="BU102" s="157">
        <f t="shared" si="92"/>
        <v>4.8425076039820325E-2</v>
      </c>
      <c r="BV102" s="157">
        <f t="shared" ref="BV102:BV113" si="93">+BU102*(1-$A$157/200)</f>
        <v>4.6003822237829305E-2</v>
      </c>
      <c r="BW102" s="157">
        <f t="shared" ref="BW102:BW113" si="94">+BV102*(1-$A$157/200)</f>
        <v>4.3703631125937836E-2</v>
      </c>
      <c r="BX102" s="157">
        <f t="shared" ref="BX102:BX113" si="95">+BW102*(1-$A$157/200)</f>
        <v>4.1518449569640944E-2</v>
      </c>
      <c r="BY102" s="157">
        <f t="shared" ref="BY102:BY113" si="96">+BX102*(1-$A$157/200)</f>
        <v>3.9442527091158898E-2</v>
      </c>
      <c r="BZ102" s="157">
        <f t="shared" ref="BZ102:BZ113" si="97">+BY102*(1-$A$157/200)</f>
        <v>3.7470400736600948E-2</v>
      </c>
      <c r="CA102" s="157">
        <f t="shared" ref="CA102:CA113" si="98">+BZ102*(1-$A$157/200)</f>
        <v>3.5596880699770898E-2</v>
      </c>
      <c r="CB102" s="157">
        <f t="shared" ref="CB102:CB113" si="99">+CA102*(1-$A$157/200)</f>
        <v>3.3817036664782349E-2</v>
      </c>
      <c r="CC102" s="157">
        <f t="shared" ref="CC102:CC113" si="100">+CB102*(1-$A$157/200)</f>
        <v>3.2126184831543232E-2</v>
      </c>
      <c r="CD102" s="157">
        <f t="shared" ref="CD102:CD113" si="101">+CC102*(1-$A$157/200)</f>
        <v>3.0519875589966067E-2</v>
      </c>
      <c r="CE102" s="157">
        <f t="shared" ref="CE102:CE113" si="102">+CD102*(1-$A$157/200)</f>
        <v>2.8993881810467761E-2</v>
      </c>
      <c r="CF102" s="157">
        <f t="shared" ref="CF102:CF113" si="103">+CE102*(1-$A$157/200)</f>
        <v>2.7544187719944373E-2</v>
      </c>
      <c r="CG102" s="157">
        <f t="shared" ref="CG102:CG113" si="104">+CF102*(1-$A$157/200)</f>
        <v>2.6166978333947152E-2</v>
      </c>
      <c r="CH102" s="157">
        <f t="shared" ref="CH102:CH113" si="105">+CG102*(1-$A$157/200)</f>
        <v>2.4858629417249794E-2</v>
      </c>
      <c r="CI102" s="157">
        <f t="shared" ref="CI102:CI113" si="106">+CH102*(1-$A$157/200)</f>
        <v>2.3615697946387303E-2</v>
      </c>
      <c r="CJ102" s="157">
        <f t="shared" ref="CJ102:CJ113" si="107">+CI102*(1-$A$157/200)</f>
        <v>2.2434913049067938E-2</v>
      </c>
      <c r="CK102" s="157">
        <f t="shared" ref="CK102:CK113" si="108">+CJ102*(1-$A$157/200)</f>
        <v>2.1313167396614541E-2</v>
      </c>
      <c r="CL102" s="157">
        <f t="shared" ref="CL102:CL113" si="109">+CK102*(1-$A$157/200)</f>
        <v>2.0247509026783812E-2</v>
      </c>
      <c r="CM102" s="157">
        <f t="shared" ref="CM102:CM113" si="110">+CL102*(1-$A$157/200)</f>
        <v>1.9235133575444621E-2</v>
      </c>
      <c r="CN102" s="157">
        <f t="shared" ref="CN102:CN113" si="111">+CM102*(1-$A$157/200)</f>
        <v>1.827337689667239E-2</v>
      </c>
      <c r="CO102" s="157">
        <f t="shared" ref="CO102:CO113" si="112">+CN102*(1-$A$157/200)</f>
        <v>1.7359708051838771E-2</v>
      </c>
      <c r="CP102" s="157">
        <f t="shared" ref="CP102:CP113" si="113">+CO102*(1-$A$157/200)</f>
        <v>1.649172264924683E-2</v>
      </c>
      <c r="CQ102" s="157">
        <f t="shared" ref="CQ102:CQ113" si="114">+CP102*(1-$A$157/200)</f>
        <v>1.5667136516784488E-2</v>
      </c>
      <c r="CR102" s="157">
        <f t="shared" ref="CR102:CR113" si="115">+CQ102*(1-$A$157/200)</f>
        <v>1.4883779690945263E-2</v>
      </c>
      <c r="CS102" s="157">
        <f t="shared" ref="CS102:CS113" si="116">+CR102*(1-$A$157/200)</f>
        <v>1.4139590706398E-2</v>
      </c>
      <c r="CT102" s="157">
        <f t="shared" ref="CT102:CT113" si="117">+CS102*(1-$A$157/200)</f>
        <v>1.3432611171078098E-2</v>
      </c>
      <c r="CU102" s="157">
        <f t="shared" ref="CU102:CU113" si="118">+CT102*(1-$A$157/200)</f>
        <v>1.2760980612524193E-2</v>
      </c>
      <c r="CV102" s="157">
        <f t="shared" ref="CV102:CV113" si="119">+CU102*(1-$A$157/200)</f>
        <v>1.2122931581897983E-2</v>
      </c>
      <c r="CW102" s="157">
        <f t="shared" ref="CW102:CW113" si="120">+CV102*(1-$A$157/200)</f>
        <v>1.1516785002803084E-2</v>
      </c>
      <c r="CX102" s="157">
        <f t="shared" ref="CX102:CX113" si="121">+CW102*(1-$A$157/200)</f>
        <v>1.0940945752662929E-2</v>
      </c>
      <c r="CY102" s="157">
        <f t="shared" ref="CY102:CY113" si="122">+CX102*(1-$A$157/200)</f>
        <v>1.0393898465029782E-2</v>
      </c>
      <c r="CZ102" s="157">
        <f t="shared" ref="CZ102:CZ113" si="123">+CY102*(1-$A$157/200)</f>
        <v>9.8742035417782922E-3</v>
      </c>
      <c r="DA102" s="157">
        <f t="shared" ref="DA102:DA113" si="124">+CZ102*(1-$A$157/200)</f>
        <v>9.3804933646893778E-3</v>
      </c>
      <c r="DB102" s="157">
        <f t="shared" ref="DB102:DB113" si="125">+DA102*(1-$A$157/200)</f>
        <v>8.9114686964549081E-3</v>
      </c>
      <c r="DC102" s="157">
        <f t="shared" ref="DC102:DC113" si="126">+DB102*(1-$A$157/200)</f>
        <v>8.4658952616321632E-3</v>
      </c>
      <c r="DD102" s="157">
        <f t="shared" ref="DD102:DD113" si="127">+DC102*(1-$A$157/200)</f>
        <v>8.0426004985505554E-3</v>
      </c>
      <c r="DE102" s="157">
        <f t="shared" ref="DE102:DE113" si="128">+DD102*(1-$A$157/200)</f>
        <v>7.640470473623027E-3</v>
      </c>
      <c r="DF102" s="157">
        <f t="shared" ref="DF102:DF113" si="129">+DE102*(1-$A$157/200)</f>
        <v>7.2584469499418752E-3</v>
      </c>
      <c r="DG102" s="157">
        <f t="shared" ref="DG102:DG113" si="130">+DF102*(1-$A$157/200)</f>
        <v>6.8955246024447808E-3</v>
      </c>
      <c r="DH102" s="157">
        <f t="shared" ref="DH102:DH113" si="131">+DG102*(1-$A$157/200)</f>
        <v>6.5507483723225412E-3</v>
      </c>
      <c r="DI102" s="157">
        <f t="shared" ref="DI102:DI113" si="132">+DH102*(1-$A$157/200)</f>
        <v>6.223210953706414E-3</v>
      </c>
      <c r="DJ102" s="157">
        <f t="shared" ref="DJ102:DJ113" si="133">+DI102*(1-$A$157/200)</f>
        <v>5.9120504060210929E-3</v>
      </c>
      <c r="DK102" s="157">
        <f t="shared" ref="DK102:DK113" si="134">+DJ102*(1-$A$157/200)</f>
        <v>5.6164478857200382E-3</v>
      </c>
      <c r="DL102" s="157">
        <f t="shared" ref="DL102:DL113" si="135">+DK102*(1-$A$157/200)</f>
        <v>5.3356254914340359E-3</v>
      </c>
      <c r="DM102" s="157">
        <f t="shared" ref="DM102:DM113" si="136">+DL102*(1-$A$157/200)</f>
        <v>5.0688442168623339E-3</v>
      </c>
      <c r="DN102" s="157">
        <f t="shared" ref="DN102:DN113" si="137">+DM102*(1-$A$157/200)</f>
        <v>4.8154020060192171E-3</v>
      </c>
      <c r="DO102" s="157">
        <f t="shared" ref="DO102:DO113" si="138">+DN102*(1-$A$157/200)</f>
        <v>4.5746319057182565E-3</v>
      </c>
      <c r="DP102" s="157">
        <f t="shared" ref="DP102:DP113" si="139">+DO102*(1-$A$157/200)</f>
        <v>4.3459003104323437E-3</v>
      </c>
      <c r="DQ102" s="157">
        <f t="shared" ref="DQ102:DQ113" si="140">+DP102*(1-$A$157/200)</f>
        <v>4.1286052949107265E-3</v>
      </c>
      <c r="DR102" s="157">
        <f t="shared" ref="DR102:DR113" si="141">+DQ102*(1-$A$157/200)</f>
        <v>3.9221750301651898E-3</v>
      </c>
      <c r="DS102" s="157">
        <f t="shared" ref="DS102:DS113" si="142">+DR102*(1-$A$157/200)</f>
        <v>3.7260662786569301E-3</v>
      </c>
      <c r="DT102" s="157">
        <f t="shared" ref="DT102:DT113" si="143">+DS102*(1-$A$157/200)</f>
        <v>3.5397629647240833E-3</v>
      </c>
      <c r="DU102" s="157">
        <f t="shared" ref="DU102:DU113" si="144">+DT102*(1-$A$157/200)</f>
        <v>3.3627748164878788E-3</v>
      </c>
      <c r="DV102" s="157">
        <f t="shared" ref="DV102:DV113" si="145">+DU102*(1-$A$157/200)</f>
        <v>3.1946360756634849E-3</v>
      </c>
      <c r="DW102" s="157">
        <f t="shared" ref="DW102:DW113" si="146">+DV102*(1-$A$157/200)</f>
        <v>3.0349042718803105E-3</v>
      </c>
      <c r="DX102" s="157">
        <f t="shared" ref="DX102:DX113" si="147">+DW102*(1-$A$157/200)</f>
        <v>2.8831590582862948E-3</v>
      </c>
      <c r="DY102" s="157">
        <f t="shared" ref="DY102:DY113" si="148">+DX102*(1-$A$157/200)</f>
        <v>2.7390011053719798E-3</v>
      </c>
      <c r="DZ102" s="157">
        <f t="shared" ref="DZ102:DZ113" si="149">+DY102*(1-$A$157/200)</f>
        <v>2.6020510501033808E-3</v>
      </c>
    </row>
    <row r="103" spans="1:130" s="1" customFormat="1">
      <c r="A103" s="361" t="s">
        <v>105</v>
      </c>
      <c r="B103" s="361"/>
      <c r="C103" s="362"/>
      <c r="D103" s="362"/>
      <c r="E103" s="362"/>
      <c r="F103" s="362"/>
      <c r="G103" s="362"/>
      <c r="H103" s="362"/>
      <c r="I103" s="338"/>
      <c r="J103" s="338"/>
      <c r="K103" s="338"/>
      <c r="L103" s="338"/>
      <c r="M103" s="338"/>
      <c r="N103" s="338"/>
      <c r="O103" s="338"/>
      <c r="P103" s="338"/>
      <c r="Q103" s="338"/>
      <c r="R103" s="8">
        <f t="shared" si="82"/>
        <v>1.1460506191660516</v>
      </c>
      <c r="S103" s="338"/>
      <c r="T103" s="338"/>
      <c r="U103" s="338"/>
      <c r="V103" s="338"/>
      <c r="W103" s="8">
        <f>+IF(W71=0,W5,W66)</f>
        <v>1.0537535277990626</v>
      </c>
      <c r="X103" s="8">
        <f>+W103</f>
        <v>1.0537535277990626</v>
      </c>
      <c r="Y103" s="8">
        <f t="shared" ref="Y103:AO103" si="150">+IF(Y71=0,Y5,Y66)</f>
        <v>0.90645464756908634</v>
      </c>
      <c r="Z103" s="8">
        <f t="shared" si="150"/>
        <v>0.90645464756908634</v>
      </c>
      <c r="AA103" s="8">
        <f t="shared" si="150"/>
        <v>0.90645464756908634</v>
      </c>
      <c r="AB103" s="8">
        <f t="shared" si="150"/>
        <v>0.80990096886794261</v>
      </c>
      <c r="AC103" s="8">
        <f t="shared" si="150"/>
        <v>0.69889252540841307</v>
      </c>
      <c r="AD103" s="8">
        <f t="shared" si="150"/>
        <v>0.58226444480058026</v>
      </c>
      <c r="AE103" s="8">
        <f t="shared" si="150"/>
        <v>0.45567015081077333</v>
      </c>
      <c r="AF103" s="8">
        <f t="shared" si="150"/>
        <v>0.40998682211510207</v>
      </c>
      <c r="AG103" s="8">
        <f t="shared" si="150"/>
        <v>0.36862331018851774</v>
      </c>
      <c r="AH103" s="8">
        <f t="shared" si="150"/>
        <v>0.33306218981574859</v>
      </c>
      <c r="AI103" s="8">
        <f t="shared" si="150"/>
        <v>0.30244162056722201</v>
      </c>
      <c r="AJ103" s="8">
        <f t="shared" si="150"/>
        <v>0.27609264941330897</v>
      </c>
      <c r="AK103" s="8">
        <f t="shared" si="150"/>
        <v>0.25346748701780392</v>
      </c>
      <c r="AL103" s="8">
        <f t="shared" si="150"/>
        <v>0.23395859042414713</v>
      </c>
      <c r="AM103" s="8">
        <f t="shared" si="150"/>
        <v>0.21722723655198145</v>
      </c>
      <c r="AN103" s="8">
        <f t="shared" si="150"/>
        <v>0.20276610477240878</v>
      </c>
      <c r="AO103" s="8">
        <f t="shared" si="150"/>
        <v>0.19009939836855611</v>
      </c>
      <c r="AP103" s="157">
        <f t="shared" ref="AP103:BE113" si="151">+AO103*(1-$A$157/200)</f>
        <v>0.1805944284501283</v>
      </c>
      <c r="AQ103" s="157">
        <f t="shared" si="151"/>
        <v>0.17156470702762189</v>
      </c>
      <c r="AR103" s="157">
        <f t="shared" si="151"/>
        <v>0.16298647167624078</v>
      </c>
      <c r="AS103" s="157">
        <f t="shared" si="151"/>
        <v>0.15483714809242874</v>
      </c>
      <c r="AT103" s="157">
        <f t="shared" si="151"/>
        <v>0.1470952906878073</v>
      </c>
      <c r="AU103" s="157">
        <f t="shared" si="151"/>
        <v>0.13974052615341692</v>
      </c>
      <c r="AV103" s="157">
        <f t="shared" si="151"/>
        <v>0.13275349984574608</v>
      </c>
      <c r="AW103" s="157">
        <f t="shared" si="151"/>
        <v>0.12611582485345876</v>
      </c>
      <c r="AX103" s="157">
        <f t="shared" si="151"/>
        <v>0.11981003361078582</v>
      </c>
      <c r="AY103" s="157">
        <f t="shared" si="151"/>
        <v>0.11381953193024652</v>
      </c>
      <c r="AZ103" s="157">
        <f t="shared" si="151"/>
        <v>0.10812855533373419</v>
      </c>
      <c r="BA103" s="157">
        <f t="shared" si="151"/>
        <v>0.10272212756704747</v>
      </c>
      <c r="BB103" s="157">
        <f t="shared" si="151"/>
        <v>9.7586021188695096E-2</v>
      </c>
      <c r="BC103" s="157">
        <f t="shared" si="151"/>
        <v>9.2706720129260331E-2</v>
      </c>
      <c r="BD103" s="157">
        <f t="shared" si="151"/>
        <v>8.8071384122797317E-2</v>
      </c>
      <c r="BE103" s="157">
        <f t="shared" si="151"/>
        <v>8.3667814916657451E-2</v>
      </c>
      <c r="BF103" s="157">
        <f t="shared" ref="BF103:BK114" si="152">+BE103*(1-$A$157/200)</f>
        <v>7.9484424170824575E-2</v>
      </c>
      <c r="BG103" s="157">
        <f t="shared" si="152"/>
        <v>7.5510202962283349E-2</v>
      </c>
      <c r="BH103" s="157">
        <f t="shared" si="152"/>
        <v>7.1734692814169179E-2</v>
      </c>
      <c r="BI103" s="157">
        <f t="shared" si="152"/>
        <v>6.8147958173460713E-2</v>
      </c>
      <c r="BJ103" s="157">
        <f t="shared" si="152"/>
        <v>6.474056026478768E-2</v>
      </c>
      <c r="BK103" s="157">
        <f t="shared" si="152"/>
        <v>6.1503532251548296E-2</v>
      </c>
      <c r="BL103" s="157">
        <f t="shared" si="85"/>
        <v>5.8428355638970877E-2</v>
      </c>
      <c r="BM103" s="157">
        <f t="shared" si="86"/>
        <v>5.5506937857022334E-2</v>
      </c>
      <c r="BN103" s="157">
        <f t="shared" si="87"/>
        <v>5.2731590964171217E-2</v>
      </c>
      <c r="BO103" s="157">
        <f t="shared" si="88"/>
        <v>5.0095011415962655E-2</v>
      </c>
      <c r="BP103" s="157">
        <f t="shared" si="89"/>
        <v>4.7590260845164517E-2</v>
      </c>
      <c r="BQ103" s="157">
        <f t="shared" si="89"/>
        <v>4.5210747802906286E-2</v>
      </c>
      <c r="BR103" s="157">
        <f t="shared" si="90"/>
        <v>4.2950210412760967E-2</v>
      </c>
      <c r="BS103" s="157">
        <f t="shared" si="91"/>
        <v>4.0802699892122915E-2</v>
      </c>
      <c r="BT103" s="157">
        <f t="shared" si="92"/>
        <v>3.8762564897516769E-2</v>
      </c>
      <c r="BU103" s="157">
        <f t="shared" si="92"/>
        <v>3.6824436652640929E-2</v>
      </c>
      <c r="BV103" s="157">
        <f t="shared" si="93"/>
        <v>3.4983214820008879E-2</v>
      </c>
      <c r="BW103" s="157">
        <f t="shared" si="94"/>
        <v>3.3234054079008431E-2</v>
      </c>
      <c r="BX103" s="157">
        <f t="shared" si="95"/>
        <v>3.1572351375058011E-2</v>
      </c>
      <c r="BY103" s="157">
        <f t="shared" si="96"/>
        <v>2.9993733806305108E-2</v>
      </c>
      <c r="BZ103" s="157">
        <f t="shared" si="97"/>
        <v>2.8494047115989851E-2</v>
      </c>
      <c r="CA103" s="157">
        <f t="shared" si="98"/>
        <v>2.7069344760190357E-2</v>
      </c>
      <c r="CB103" s="157">
        <f t="shared" si="99"/>
        <v>2.5715877522180838E-2</v>
      </c>
      <c r="CC103" s="157">
        <f t="shared" si="100"/>
        <v>2.4430083646071795E-2</v>
      </c>
      <c r="CD103" s="157">
        <f t="shared" si="101"/>
        <v>2.3208579463768204E-2</v>
      </c>
      <c r="CE103" s="157">
        <f t="shared" si="102"/>
        <v>2.2048150490579795E-2</v>
      </c>
      <c r="CF103" s="157">
        <f t="shared" si="103"/>
        <v>2.0945742966050805E-2</v>
      </c>
      <c r="CG103" s="157">
        <f t="shared" si="104"/>
        <v>1.9898455817748264E-2</v>
      </c>
      <c r="CH103" s="157">
        <f t="shared" si="105"/>
        <v>1.890353302686085E-2</v>
      </c>
      <c r="CI103" s="157">
        <f t="shared" si="106"/>
        <v>1.7958356375517806E-2</v>
      </c>
      <c r="CJ103" s="157">
        <f t="shared" si="107"/>
        <v>1.7060438556741914E-2</v>
      </c>
      <c r="CK103" s="157">
        <f t="shared" si="108"/>
        <v>1.6207416628904816E-2</v>
      </c>
      <c r="CL103" s="157">
        <f t="shared" si="109"/>
        <v>1.5397045797459574E-2</v>
      </c>
      <c r="CM103" s="157">
        <f t="shared" si="110"/>
        <v>1.4627193507586594E-2</v>
      </c>
      <c r="CN103" s="157">
        <f t="shared" si="111"/>
        <v>1.3895833832207265E-2</v>
      </c>
      <c r="CO103" s="157">
        <f t="shared" si="112"/>
        <v>1.32010421405969E-2</v>
      </c>
      <c r="CP103" s="157">
        <f t="shared" si="113"/>
        <v>1.2540990033567054E-2</v>
      </c>
      <c r="CQ103" s="157">
        <f t="shared" si="114"/>
        <v>1.1913940531888701E-2</v>
      </c>
      <c r="CR103" s="157">
        <f t="shared" si="115"/>
        <v>1.1318243505294265E-2</v>
      </c>
      <c r="CS103" s="157">
        <f t="shared" si="116"/>
        <v>1.0752331330029551E-2</v>
      </c>
      <c r="CT103" s="157">
        <f t="shared" si="117"/>
        <v>1.0214714763528072E-2</v>
      </c>
      <c r="CU103" s="157">
        <f t="shared" si="118"/>
        <v>9.7039790253516684E-3</v>
      </c>
      <c r="CV103" s="157">
        <f t="shared" si="119"/>
        <v>9.2187800740840854E-3</v>
      </c>
      <c r="CW103" s="157">
        <f t="shared" si="120"/>
        <v>8.7578410703798813E-3</v>
      </c>
      <c r="CX103" s="157">
        <f t="shared" si="121"/>
        <v>8.319949016860886E-3</v>
      </c>
      <c r="CY103" s="157">
        <f t="shared" si="122"/>
        <v>7.9039515660178413E-3</v>
      </c>
      <c r="CZ103" s="157">
        <f t="shared" si="123"/>
        <v>7.508753987716949E-3</v>
      </c>
      <c r="DA103" s="157">
        <f t="shared" si="124"/>
        <v>7.133316288331101E-3</v>
      </c>
      <c r="DB103" s="157">
        <f t="shared" si="125"/>
        <v>6.776650473914546E-3</v>
      </c>
      <c r="DC103" s="157">
        <f t="shared" si="126"/>
        <v>6.4378179502188188E-3</v>
      </c>
      <c r="DD103" s="157">
        <f t="shared" si="127"/>
        <v>6.1159270527078773E-3</v>
      </c>
      <c r="DE103" s="157">
        <f t="shared" si="128"/>
        <v>5.8101307000724828E-3</v>
      </c>
      <c r="DF103" s="157">
        <f t="shared" si="129"/>
        <v>5.5196241650688586E-3</v>
      </c>
      <c r="DG103" s="157">
        <f t="shared" si="130"/>
        <v>5.2436429568154157E-3</v>
      </c>
      <c r="DH103" s="157">
        <f t="shared" si="131"/>
        <v>4.9814608089746443E-3</v>
      </c>
      <c r="DI103" s="157">
        <f t="shared" si="132"/>
        <v>4.7323877685259115E-3</v>
      </c>
      <c r="DJ103" s="157">
        <f t="shared" si="133"/>
        <v>4.4957683800996157E-3</v>
      </c>
      <c r="DK103" s="157">
        <f t="shared" si="134"/>
        <v>4.2709799610946347E-3</v>
      </c>
      <c r="DL103" s="157">
        <f t="shared" si="135"/>
        <v>4.0574309630399029E-3</v>
      </c>
      <c r="DM103" s="157">
        <f t="shared" si="136"/>
        <v>3.8545594148879075E-3</v>
      </c>
      <c r="DN103" s="157">
        <f t="shared" si="137"/>
        <v>3.6618314441435118E-3</v>
      </c>
      <c r="DO103" s="157">
        <f t="shared" si="138"/>
        <v>3.4787398719363363E-3</v>
      </c>
      <c r="DP103" s="157">
        <f t="shared" si="139"/>
        <v>3.3048028783395195E-3</v>
      </c>
      <c r="DQ103" s="157">
        <f t="shared" si="140"/>
        <v>3.1395627344225434E-3</v>
      </c>
      <c r="DR103" s="157">
        <f t="shared" si="141"/>
        <v>2.9825845977014161E-3</v>
      </c>
      <c r="DS103" s="157">
        <f t="shared" si="142"/>
        <v>2.833455367816345E-3</v>
      </c>
      <c r="DT103" s="157">
        <f t="shared" si="143"/>
        <v>2.6917825994255276E-3</v>
      </c>
      <c r="DU103" s="157">
        <f t="shared" si="144"/>
        <v>2.5571934694542512E-3</v>
      </c>
      <c r="DV103" s="157">
        <f t="shared" si="145"/>
        <v>2.4293337959815386E-3</v>
      </c>
      <c r="DW103" s="157">
        <f t="shared" si="146"/>
        <v>2.3078671061824616E-3</v>
      </c>
      <c r="DX103" s="157">
        <f t="shared" si="147"/>
        <v>2.1924737508733382E-3</v>
      </c>
      <c r="DY103" s="157">
        <f t="shared" si="148"/>
        <v>2.0828500633296712E-3</v>
      </c>
      <c r="DZ103" s="157">
        <f t="shared" si="149"/>
        <v>1.9787075601631877E-3</v>
      </c>
    </row>
    <row r="104" spans="1:130" s="1" customFormat="1">
      <c r="A104" s="361" t="s">
        <v>51</v>
      </c>
      <c r="B104" s="361"/>
      <c r="C104" s="362"/>
      <c r="D104" s="362"/>
      <c r="E104" s="362"/>
      <c r="F104" s="362"/>
      <c r="G104" s="362"/>
      <c r="H104" s="362"/>
      <c r="I104" s="338"/>
      <c r="J104" s="338"/>
      <c r="K104" s="338"/>
      <c r="L104" s="338"/>
      <c r="M104" s="338"/>
      <c r="N104" s="338"/>
      <c r="O104" s="338"/>
      <c r="P104" s="338"/>
      <c r="Q104" s="338"/>
      <c r="R104" s="8">
        <f t="shared" si="82"/>
        <v>0.36996592574248305</v>
      </c>
      <c r="S104" s="338"/>
      <c r="T104" s="338"/>
      <c r="U104" s="338"/>
      <c r="V104" s="338"/>
      <c r="W104" s="8">
        <f>+C6*Z162</f>
        <v>0.27014967320962396</v>
      </c>
      <c r="X104" s="8">
        <f>+W104</f>
        <v>0.27014967320962396</v>
      </c>
      <c r="Y104" s="8">
        <f>+X104*(Y102/X102)</f>
        <v>0.2736650689511681</v>
      </c>
      <c r="Z104" s="8">
        <f t="shared" ref="Z104:AE104" si="153">+Y104*(Z102/Y102)</f>
        <v>0.26403525414455947</v>
      </c>
      <c r="AA104" s="8">
        <f t="shared" si="153"/>
        <v>0.23262744884949207</v>
      </c>
      <c r="AB104" s="8">
        <f t="shared" si="153"/>
        <v>0.20784845299623433</v>
      </c>
      <c r="AC104" s="8">
        <f t="shared" si="153"/>
        <v>0.17935986719439997</v>
      </c>
      <c r="AD104" s="8">
        <f t="shared" si="153"/>
        <v>0.14942908915848588</v>
      </c>
      <c r="AE104" s="8">
        <f t="shared" si="153"/>
        <v>0.11694063788436203</v>
      </c>
      <c r="AF104" s="8">
        <f t="shared" ref="AF104:AO104" si="154">+AE104*(AF$102/AE$102)</f>
        <v>0.10521672402068818</v>
      </c>
      <c r="AG104" s="8">
        <f t="shared" si="154"/>
        <v>9.460142376188127E-2</v>
      </c>
      <c r="AH104" s="8">
        <f t="shared" si="154"/>
        <v>8.5475216805215526E-2</v>
      </c>
      <c r="AI104" s="8">
        <f t="shared" si="154"/>
        <v>7.7616925245117319E-2</v>
      </c>
      <c r="AJ104" s="8">
        <f t="shared" si="154"/>
        <v>7.0854872719068041E-2</v>
      </c>
      <c r="AK104" s="8">
        <f t="shared" si="154"/>
        <v>6.504847763687982E-2</v>
      </c>
      <c r="AL104" s="8">
        <f t="shared" si="154"/>
        <v>6.0041823573577624E-2</v>
      </c>
      <c r="AM104" s="8">
        <f t="shared" si="154"/>
        <v>5.5747982533082184E-2</v>
      </c>
      <c r="AN104" s="8">
        <f t="shared" si="154"/>
        <v>5.2036758587813689E-2</v>
      </c>
      <c r="AO104" s="8">
        <f t="shared" si="154"/>
        <v>4.8786045930588114E-2</v>
      </c>
      <c r="AP104" s="157">
        <f t="shared" si="151"/>
        <v>4.6346743634058704E-2</v>
      </c>
      <c r="AQ104" s="157">
        <f t="shared" si="151"/>
        <v>4.4029406452355764E-2</v>
      </c>
      <c r="AR104" s="157">
        <f t="shared" si="151"/>
        <v>4.1827936129737973E-2</v>
      </c>
      <c r="AS104" s="157">
        <f t="shared" si="151"/>
        <v>3.9736539323251073E-2</v>
      </c>
      <c r="AT104" s="157">
        <f t="shared" si="151"/>
        <v>3.7749712357088516E-2</v>
      </c>
      <c r="AU104" s="157">
        <f t="shared" si="151"/>
        <v>3.5862226739234088E-2</v>
      </c>
      <c r="AV104" s="157">
        <f t="shared" si="151"/>
        <v>3.4069115402272379E-2</v>
      </c>
      <c r="AW104" s="157">
        <f t="shared" si="151"/>
        <v>3.2365659632158761E-2</v>
      </c>
      <c r="AX104" s="157">
        <f t="shared" si="151"/>
        <v>3.0747376650550821E-2</v>
      </c>
      <c r="AY104" s="157">
        <f t="shared" si="151"/>
        <v>2.9210007818023281E-2</v>
      </c>
      <c r="AZ104" s="157">
        <f t="shared" si="151"/>
        <v>2.7749507427122115E-2</v>
      </c>
      <c r="BA104" s="157">
        <f t="shared" si="151"/>
        <v>2.6362032055766007E-2</v>
      </c>
      <c r="BB104" s="157">
        <f t="shared" si="151"/>
        <v>2.5043930452977706E-2</v>
      </c>
      <c r="BC104" s="157">
        <f t="shared" si="151"/>
        <v>2.379173393032882E-2</v>
      </c>
      <c r="BD104" s="157">
        <f t="shared" si="151"/>
        <v>2.2602147233812379E-2</v>
      </c>
      <c r="BE104" s="157">
        <f t="shared" si="151"/>
        <v>2.1472039872121759E-2</v>
      </c>
      <c r="BF104" s="157">
        <f t="shared" si="152"/>
        <v>2.0398437878515668E-2</v>
      </c>
      <c r="BG104" s="157">
        <f t="shared" si="152"/>
        <v>1.9378515984589884E-2</v>
      </c>
      <c r="BH104" s="157">
        <f t="shared" si="152"/>
        <v>1.840959018536039E-2</v>
      </c>
      <c r="BI104" s="157">
        <f t="shared" si="152"/>
        <v>1.7489110676092368E-2</v>
      </c>
      <c r="BJ104" s="157">
        <f t="shared" si="152"/>
        <v>1.661465514228775E-2</v>
      </c>
      <c r="BK104" s="157">
        <f t="shared" si="152"/>
        <v>1.5783922385173361E-2</v>
      </c>
      <c r="BL104" s="157">
        <f t="shared" si="85"/>
        <v>1.4994726265914691E-2</v>
      </c>
      <c r="BM104" s="157">
        <f t="shared" si="86"/>
        <v>1.4244989952618956E-2</v>
      </c>
      <c r="BN104" s="157">
        <f t="shared" si="87"/>
        <v>1.3532740454988007E-2</v>
      </c>
      <c r="BO104" s="157">
        <f t="shared" si="88"/>
        <v>1.2856103432238607E-2</v>
      </c>
      <c r="BP104" s="157">
        <f t="shared" si="89"/>
        <v>1.2213298260626676E-2</v>
      </c>
      <c r="BQ104" s="157">
        <f t="shared" si="89"/>
        <v>1.1602633347595341E-2</v>
      </c>
      <c r="BR104" s="157">
        <f t="shared" si="90"/>
        <v>1.1022501680215574E-2</v>
      </c>
      <c r="BS104" s="157">
        <f t="shared" si="91"/>
        <v>1.0471376596204795E-2</v>
      </c>
      <c r="BT104" s="157">
        <f t="shared" si="92"/>
        <v>9.9478077663945549E-3</v>
      </c>
      <c r="BU104" s="157">
        <f t="shared" si="92"/>
        <v>9.4504173780748275E-3</v>
      </c>
      <c r="BV104" s="157">
        <f t="shared" si="93"/>
        <v>8.9778965091710863E-3</v>
      </c>
      <c r="BW104" s="157">
        <f t="shared" si="94"/>
        <v>8.5290016837125324E-3</v>
      </c>
      <c r="BX104" s="157">
        <f t="shared" si="95"/>
        <v>8.1025515995269051E-3</v>
      </c>
      <c r="BY104" s="157">
        <f t="shared" si="96"/>
        <v>7.6974240195505595E-3</v>
      </c>
      <c r="BZ104" s="157">
        <f t="shared" si="97"/>
        <v>7.3125528185730313E-3</v>
      </c>
      <c r="CA104" s="157">
        <f t="shared" si="98"/>
        <v>6.9469251776443797E-3</v>
      </c>
      <c r="CB104" s="157">
        <f t="shared" si="99"/>
        <v>6.5995789187621601E-3</v>
      </c>
      <c r="CC104" s="157">
        <f t="shared" si="100"/>
        <v>6.269599972824052E-3</v>
      </c>
      <c r="CD104" s="157">
        <f t="shared" si="101"/>
        <v>5.9561199741828491E-3</v>
      </c>
      <c r="CE104" s="157">
        <f t="shared" si="102"/>
        <v>5.658313975473706E-3</v>
      </c>
      <c r="CF104" s="157">
        <f t="shared" si="103"/>
        <v>5.3753982767000205E-3</v>
      </c>
      <c r="CG104" s="157">
        <f t="shared" si="104"/>
        <v>5.1066283628650195E-3</v>
      </c>
      <c r="CH104" s="157">
        <f t="shared" si="105"/>
        <v>4.8512969447217684E-3</v>
      </c>
      <c r="CI104" s="157">
        <f t="shared" si="106"/>
        <v>4.6087320974856801E-3</v>
      </c>
      <c r="CJ104" s="157">
        <f t="shared" si="107"/>
        <v>4.378295492611396E-3</v>
      </c>
      <c r="CK104" s="157">
        <f t="shared" si="108"/>
        <v>4.1593807179808257E-3</v>
      </c>
      <c r="CL104" s="157">
        <f t="shared" si="109"/>
        <v>3.9514116820817844E-3</v>
      </c>
      <c r="CM104" s="157">
        <f t="shared" si="110"/>
        <v>3.7538410979776949E-3</v>
      </c>
      <c r="CN104" s="157">
        <f t="shared" si="111"/>
        <v>3.5661490430788098E-3</v>
      </c>
      <c r="CO104" s="157">
        <f t="shared" si="112"/>
        <v>3.3878415909248693E-3</v>
      </c>
      <c r="CP104" s="157">
        <f t="shared" si="113"/>
        <v>3.2184495113786256E-3</v>
      </c>
      <c r="CQ104" s="157">
        <f t="shared" si="114"/>
        <v>3.0575270358096942E-3</v>
      </c>
      <c r="CR104" s="157">
        <f t="shared" si="115"/>
        <v>2.9046506840192093E-3</v>
      </c>
      <c r="CS104" s="157">
        <f t="shared" si="116"/>
        <v>2.7594181498182485E-3</v>
      </c>
      <c r="CT104" s="157">
        <f t="shared" si="117"/>
        <v>2.621447242327336E-3</v>
      </c>
      <c r="CU104" s="157">
        <f t="shared" si="118"/>
        <v>2.4903748802109693E-3</v>
      </c>
      <c r="CV104" s="157">
        <f t="shared" si="119"/>
        <v>2.3658561362004207E-3</v>
      </c>
      <c r="CW104" s="157">
        <f t="shared" si="120"/>
        <v>2.2475633293903997E-3</v>
      </c>
      <c r="CX104" s="157">
        <f t="shared" si="121"/>
        <v>2.1351851629208794E-3</v>
      </c>
      <c r="CY104" s="157">
        <f t="shared" si="122"/>
        <v>2.0284259047748353E-3</v>
      </c>
      <c r="CZ104" s="157">
        <f t="shared" si="123"/>
        <v>1.9270046095360934E-3</v>
      </c>
      <c r="DA104" s="157">
        <f t="shared" si="124"/>
        <v>1.8306543790592887E-3</v>
      </c>
      <c r="DB104" s="157">
        <f t="shared" si="125"/>
        <v>1.7391216601063241E-3</v>
      </c>
      <c r="DC104" s="157">
        <f t="shared" si="126"/>
        <v>1.6521655771010078E-3</v>
      </c>
      <c r="DD104" s="157">
        <f t="shared" si="127"/>
        <v>1.5695572982459573E-3</v>
      </c>
      <c r="DE104" s="157">
        <f t="shared" si="128"/>
        <v>1.4910794333336593E-3</v>
      </c>
      <c r="DF104" s="157">
        <f t="shared" si="129"/>
        <v>1.4165254616669762E-3</v>
      </c>
      <c r="DG104" s="157">
        <f t="shared" si="130"/>
        <v>1.3456991885836273E-3</v>
      </c>
      <c r="DH104" s="157">
        <f t="shared" si="131"/>
        <v>1.2784142291544459E-3</v>
      </c>
      <c r="DI104" s="157">
        <f t="shared" si="132"/>
        <v>1.2144935176967235E-3</v>
      </c>
      <c r="DJ104" s="157">
        <f t="shared" si="133"/>
        <v>1.1537688418118872E-3</v>
      </c>
      <c r="DK104" s="157">
        <f t="shared" si="134"/>
        <v>1.0960803997212929E-3</v>
      </c>
      <c r="DL104" s="157">
        <f t="shared" si="135"/>
        <v>1.0412763797352281E-3</v>
      </c>
      <c r="DM104" s="157">
        <f t="shared" si="136"/>
        <v>9.892125607484667E-4</v>
      </c>
      <c r="DN104" s="157">
        <f t="shared" si="137"/>
        <v>9.3975193271104334E-4</v>
      </c>
      <c r="DO104" s="157">
        <f t="shared" si="138"/>
        <v>8.9276433607549111E-4</v>
      </c>
      <c r="DP104" s="157">
        <f t="shared" si="139"/>
        <v>8.4812611927171646E-4</v>
      </c>
      <c r="DQ104" s="157">
        <f t="shared" si="140"/>
        <v>8.0571981330813057E-4</v>
      </c>
      <c r="DR104" s="157">
        <f t="shared" si="141"/>
        <v>7.6543382264272406E-4</v>
      </c>
      <c r="DS104" s="157">
        <f t="shared" si="142"/>
        <v>7.2716213151058785E-4</v>
      </c>
      <c r="DT104" s="157">
        <f t="shared" si="143"/>
        <v>6.9080402493505841E-4</v>
      </c>
      <c r="DU104" s="157">
        <f t="shared" si="144"/>
        <v>6.5626382368830542E-4</v>
      </c>
      <c r="DV104" s="157">
        <f t="shared" si="145"/>
        <v>6.2345063250389009E-4</v>
      </c>
      <c r="DW104" s="157">
        <f t="shared" si="146"/>
        <v>5.922781008786956E-4</v>
      </c>
      <c r="DX104" s="157">
        <f t="shared" si="147"/>
        <v>5.6266419583476078E-4</v>
      </c>
      <c r="DY104" s="157">
        <f t="shared" si="148"/>
        <v>5.345309860430227E-4</v>
      </c>
      <c r="DZ104" s="157">
        <f t="shared" si="149"/>
        <v>5.0780443674087149E-4</v>
      </c>
    </row>
    <row r="105" spans="1:130" s="1" customFormat="1">
      <c r="A105" s="1" t="s">
        <v>52</v>
      </c>
      <c r="C105" s="338"/>
      <c r="D105" s="338"/>
      <c r="E105" s="338"/>
      <c r="F105" s="338"/>
      <c r="G105" s="338"/>
      <c r="H105" s="338"/>
      <c r="I105" s="338"/>
      <c r="J105" s="338"/>
      <c r="K105" s="338"/>
      <c r="L105" s="338"/>
      <c r="M105" s="338"/>
      <c r="N105" s="338"/>
      <c r="O105" s="338"/>
      <c r="P105" s="338"/>
      <c r="Q105" s="338"/>
      <c r="R105" s="8">
        <f t="shared" si="82"/>
        <v>0.43123618180564005</v>
      </c>
      <c r="S105" s="338"/>
      <c r="T105" s="338"/>
      <c r="U105" s="338"/>
      <c r="V105" s="338"/>
      <c r="W105" s="8">
        <f>+C7*Z163</f>
        <v>0.65</v>
      </c>
      <c r="X105" s="8">
        <f>+W105</f>
        <v>0.65</v>
      </c>
      <c r="Y105" s="8">
        <f>+X105</f>
        <v>0.65</v>
      </c>
      <c r="Z105" s="8">
        <f>+Y105*(Z$102/Y$102)</f>
        <v>0.62712759012947861</v>
      </c>
      <c r="AA105" s="8">
        <f t="shared" ref="AA105:AO106" si="155">+Z105*(AA$102/Z$102)</f>
        <v>0.55252883508910988</v>
      </c>
      <c r="AB105" s="8">
        <f t="shared" si="155"/>
        <v>0.4936746036508568</v>
      </c>
      <c r="AC105" s="8">
        <f t="shared" si="155"/>
        <v>0.4260094798476558</v>
      </c>
      <c r="AD105" s="8">
        <f t="shared" si="155"/>
        <v>0.35491890991154296</v>
      </c>
      <c r="AE105" s="8">
        <f t="shared" si="155"/>
        <v>0.27775344115400619</v>
      </c>
      <c r="AF105" s="8">
        <f t="shared" si="155"/>
        <v>0.2499071981512217</v>
      </c>
      <c r="AG105" s="8">
        <f t="shared" si="155"/>
        <v>0.22469409662288711</v>
      </c>
      <c r="AH105" s="8">
        <f t="shared" si="155"/>
        <v>0.20301783905531562</v>
      </c>
      <c r="AI105" s="8">
        <f t="shared" si="155"/>
        <v>0.1843530911806964</v>
      </c>
      <c r="AJ105" s="8">
        <f t="shared" si="155"/>
        <v>0.16829209311917059</v>
      </c>
      <c r="AK105" s="8">
        <f t="shared" si="155"/>
        <v>0.15450094024062841</v>
      </c>
      <c r="AL105" s="8">
        <f t="shared" si="155"/>
        <v>0.14260930513491779</v>
      </c>
      <c r="AM105" s="8">
        <f t="shared" si="155"/>
        <v>0.13241071937087184</v>
      </c>
      <c r="AN105" s="8">
        <f t="shared" si="155"/>
        <v>0.12359594599234115</v>
      </c>
      <c r="AO105" s="8">
        <f t="shared" si="155"/>
        <v>0.11587496342304711</v>
      </c>
      <c r="AP105" s="157">
        <f t="shared" si="151"/>
        <v>0.11008121525189475</v>
      </c>
      <c r="AQ105" s="157">
        <f t="shared" si="151"/>
        <v>0.10457715448930001</v>
      </c>
      <c r="AR105" s="157">
        <f t="shared" si="151"/>
        <v>9.9348296764835003E-2</v>
      </c>
      <c r="AS105" s="157">
        <f t="shared" si="151"/>
        <v>9.4380881926593246E-2</v>
      </c>
      <c r="AT105" s="157">
        <f t="shared" si="151"/>
        <v>8.9661837830263574E-2</v>
      </c>
      <c r="AU105" s="157">
        <f t="shared" si="151"/>
        <v>8.5178745938750397E-2</v>
      </c>
      <c r="AV105" s="157">
        <f t="shared" si="151"/>
        <v>8.0919808641812876E-2</v>
      </c>
      <c r="AW105" s="157">
        <f t="shared" si="151"/>
        <v>7.6873818209722222E-2</v>
      </c>
      <c r="AX105" s="157">
        <f t="shared" si="151"/>
        <v>7.3030127299236108E-2</v>
      </c>
      <c r="AY105" s="157">
        <f t="shared" si="151"/>
        <v>6.9378620934274299E-2</v>
      </c>
      <c r="AZ105" s="157">
        <f t="shared" si="151"/>
        <v>6.5909689887560574E-2</v>
      </c>
      <c r="BA105" s="157">
        <f t="shared" si="151"/>
        <v>6.2614205393182548E-2</v>
      </c>
      <c r="BB105" s="157">
        <f t="shared" si="151"/>
        <v>5.9483495123523418E-2</v>
      </c>
      <c r="BC105" s="157">
        <f t="shared" si="151"/>
        <v>5.6509320367347245E-2</v>
      </c>
      <c r="BD105" s="157">
        <f t="shared" si="151"/>
        <v>5.3683854348979883E-2</v>
      </c>
      <c r="BE105" s="157">
        <f t="shared" si="151"/>
        <v>5.0999661631530885E-2</v>
      </c>
      <c r="BF105" s="157">
        <f t="shared" si="152"/>
        <v>4.8449678549954335E-2</v>
      </c>
      <c r="BG105" s="157">
        <f t="shared" si="152"/>
        <v>4.6027194622456614E-2</v>
      </c>
      <c r="BH105" s="157">
        <f t="shared" si="152"/>
        <v>4.3725834891333783E-2</v>
      </c>
      <c r="BI105" s="157">
        <f t="shared" si="152"/>
        <v>4.153954314676709E-2</v>
      </c>
      <c r="BJ105" s="157">
        <f t="shared" si="152"/>
        <v>3.9462565989428731E-2</v>
      </c>
      <c r="BK105" s="157">
        <f t="shared" si="152"/>
        <v>3.7489437689957293E-2</v>
      </c>
      <c r="BL105" s="157">
        <f t="shared" si="85"/>
        <v>3.5614965805459427E-2</v>
      </c>
      <c r="BM105" s="157">
        <f t="shared" si="86"/>
        <v>3.3834217515186456E-2</v>
      </c>
      <c r="BN105" s="157">
        <f t="shared" si="87"/>
        <v>3.2142506639427131E-2</v>
      </c>
      <c r="BO105" s="157">
        <f t="shared" si="88"/>
        <v>3.0535381307455773E-2</v>
      </c>
      <c r="BP105" s="157">
        <f t="shared" si="89"/>
        <v>2.9008612242082982E-2</v>
      </c>
      <c r="BQ105" s="157">
        <f t="shared" si="89"/>
        <v>2.7558181629978831E-2</v>
      </c>
      <c r="BR105" s="157">
        <f t="shared" si="90"/>
        <v>2.6180272548479887E-2</v>
      </c>
      <c r="BS105" s="157">
        <f t="shared" si="91"/>
        <v>2.4871258921055892E-2</v>
      </c>
      <c r="BT105" s="157">
        <f t="shared" si="92"/>
        <v>2.3627695975003096E-2</v>
      </c>
      <c r="BU105" s="157">
        <f t="shared" si="92"/>
        <v>2.2446311176252939E-2</v>
      </c>
      <c r="BV105" s="157">
        <f t="shared" si="93"/>
        <v>2.1323995617440292E-2</v>
      </c>
      <c r="BW105" s="157">
        <f t="shared" si="94"/>
        <v>2.0257795836568275E-2</v>
      </c>
      <c r="BX105" s="157">
        <f t="shared" si="95"/>
        <v>1.924490604473986E-2</v>
      </c>
      <c r="BY105" s="157">
        <f t="shared" si="96"/>
        <v>1.8282660742502867E-2</v>
      </c>
      <c r="BZ105" s="157">
        <f t="shared" si="97"/>
        <v>1.7368527705377723E-2</v>
      </c>
      <c r="CA105" s="157">
        <f t="shared" si="98"/>
        <v>1.6500101320108835E-2</v>
      </c>
      <c r="CB105" s="157">
        <f t="shared" si="99"/>
        <v>1.5675096254103394E-2</v>
      </c>
      <c r="CC105" s="157">
        <f t="shared" si="100"/>
        <v>1.4891341441398224E-2</v>
      </c>
      <c r="CD105" s="157">
        <f t="shared" si="101"/>
        <v>1.4146774369328312E-2</v>
      </c>
      <c r="CE105" s="157">
        <f t="shared" si="102"/>
        <v>1.3439435650861895E-2</v>
      </c>
      <c r="CF105" s="157">
        <f t="shared" si="103"/>
        <v>1.27674638683188E-2</v>
      </c>
      <c r="CG105" s="157">
        <f t="shared" si="104"/>
        <v>1.212909067490286E-2</v>
      </c>
      <c r="CH105" s="157">
        <f t="shared" si="105"/>
        <v>1.1522636141157717E-2</v>
      </c>
      <c r="CI105" s="157">
        <f t="shared" si="106"/>
        <v>1.094650433409983E-2</v>
      </c>
      <c r="CJ105" s="157">
        <f t="shared" si="107"/>
        <v>1.0399179117394838E-2</v>
      </c>
      <c r="CK105" s="157">
        <f t="shared" si="108"/>
        <v>9.8792201615250964E-3</v>
      </c>
      <c r="CL105" s="157">
        <f t="shared" si="109"/>
        <v>9.3852591534488404E-3</v>
      </c>
      <c r="CM105" s="157">
        <f t="shared" si="110"/>
        <v>8.9159961957763975E-3</v>
      </c>
      <c r="CN105" s="157">
        <f t="shared" si="111"/>
        <v>8.470196385987578E-3</v>
      </c>
      <c r="CO105" s="157">
        <f t="shared" si="112"/>
        <v>8.0466865666881989E-3</v>
      </c>
      <c r="CP105" s="157">
        <f t="shared" si="113"/>
        <v>7.6443522383537882E-3</v>
      </c>
      <c r="CQ105" s="157">
        <f t="shared" si="114"/>
        <v>7.2621346264360983E-3</v>
      </c>
      <c r="CR105" s="157">
        <f t="shared" si="115"/>
        <v>6.8990278951142929E-3</v>
      </c>
      <c r="CS105" s="157">
        <f t="shared" si="116"/>
        <v>6.5540765003585782E-3</v>
      </c>
      <c r="CT105" s="157">
        <f t="shared" si="117"/>
        <v>6.2263726753406488E-3</v>
      </c>
      <c r="CU105" s="157">
        <f t="shared" si="118"/>
        <v>5.9150540415736164E-3</v>
      </c>
      <c r="CV105" s="157">
        <f t="shared" si="119"/>
        <v>5.6193013394949349E-3</v>
      </c>
      <c r="CW105" s="157">
        <f t="shared" si="120"/>
        <v>5.3383362725201878E-3</v>
      </c>
      <c r="CX105" s="157">
        <f t="shared" si="121"/>
        <v>5.0714194588941785E-3</v>
      </c>
      <c r="CY105" s="157">
        <f t="shared" si="122"/>
        <v>4.8178484859494695E-3</v>
      </c>
      <c r="CZ105" s="157">
        <f t="shared" si="123"/>
        <v>4.5769560616519961E-3</v>
      </c>
      <c r="DA105" s="157">
        <f t="shared" si="124"/>
        <v>4.3481082585693958E-3</v>
      </c>
      <c r="DB105" s="157">
        <f t="shared" si="125"/>
        <v>4.1307028456409262E-3</v>
      </c>
      <c r="DC105" s="157">
        <f t="shared" si="126"/>
        <v>3.9241677033588799E-3</v>
      </c>
      <c r="DD105" s="157">
        <f t="shared" si="127"/>
        <v>3.7279593181909357E-3</v>
      </c>
      <c r="DE105" s="157">
        <f t="shared" si="128"/>
        <v>3.5415613522813889E-3</v>
      </c>
      <c r="DF105" s="157">
        <f t="shared" si="129"/>
        <v>3.3644832846673194E-3</v>
      </c>
      <c r="DG105" s="157">
        <f t="shared" si="130"/>
        <v>3.1962591204339531E-3</v>
      </c>
      <c r="DH105" s="157">
        <f t="shared" si="131"/>
        <v>3.0364461644122554E-3</v>
      </c>
      <c r="DI105" s="157">
        <f t="shared" si="132"/>
        <v>2.8846238561916425E-3</v>
      </c>
      <c r="DJ105" s="157">
        <f t="shared" si="133"/>
        <v>2.7403926633820601E-3</v>
      </c>
      <c r="DK105" s="157">
        <f t="shared" si="134"/>
        <v>2.6033730302129571E-3</v>
      </c>
      <c r="DL105" s="157">
        <f t="shared" si="135"/>
        <v>2.4732043787023092E-3</v>
      </c>
      <c r="DM105" s="157">
        <f t="shared" si="136"/>
        <v>2.3495441597671937E-3</v>
      </c>
      <c r="DN105" s="157">
        <f t="shared" si="137"/>
        <v>2.2320669517788337E-3</v>
      </c>
      <c r="DO105" s="157">
        <f t="shared" si="138"/>
        <v>2.1204636041898921E-3</v>
      </c>
      <c r="DP105" s="157">
        <f t="shared" si="139"/>
        <v>2.0144404239803974E-3</v>
      </c>
      <c r="DQ105" s="157">
        <f t="shared" si="140"/>
        <v>1.9137184027813775E-3</v>
      </c>
      <c r="DR105" s="157">
        <f t="shared" si="141"/>
        <v>1.8180324826423085E-3</v>
      </c>
      <c r="DS105" s="157">
        <f t="shared" si="142"/>
        <v>1.727130858510193E-3</v>
      </c>
      <c r="DT105" s="157">
        <f t="shared" si="143"/>
        <v>1.6407743155846832E-3</v>
      </c>
      <c r="DU105" s="157">
        <f t="shared" si="144"/>
        <v>1.5587355998054489E-3</v>
      </c>
      <c r="DV105" s="157">
        <f t="shared" si="145"/>
        <v>1.4807988198151764E-3</v>
      </c>
      <c r="DW105" s="157">
        <f t="shared" si="146"/>
        <v>1.4067588788244175E-3</v>
      </c>
      <c r="DX105" s="157">
        <f t="shared" si="147"/>
        <v>1.3364209348831965E-3</v>
      </c>
      <c r="DY105" s="157">
        <f t="shared" si="148"/>
        <v>1.2695998881390367E-3</v>
      </c>
      <c r="DZ105" s="157">
        <f t="shared" si="149"/>
        <v>1.2061198937320847E-3</v>
      </c>
    </row>
    <row r="106" spans="1:130" s="1" customFormat="1">
      <c r="A106" s="1" t="s">
        <v>53</v>
      </c>
      <c r="C106" s="338"/>
      <c r="D106" s="338"/>
      <c r="E106" s="338"/>
      <c r="F106" s="338"/>
      <c r="G106" s="338"/>
      <c r="H106" s="338"/>
      <c r="I106" s="338"/>
      <c r="J106" s="338"/>
      <c r="K106" s="338"/>
      <c r="L106" s="338"/>
      <c r="M106" s="338"/>
      <c r="N106" s="338"/>
      <c r="O106" s="338"/>
      <c r="P106" s="338"/>
      <c r="Q106" s="338"/>
      <c r="R106" s="8">
        <f t="shared" si="82"/>
        <v>0.25666629327477047</v>
      </c>
      <c r="S106" s="338"/>
      <c r="T106" s="338"/>
      <c r="U106" s="338"/>
      <c r="V106" s="338"/>
      <c r="W106" s="8">
        <f>+C8*Z164</f>
        <v>0.49278319473092996</v>
      </c>
      <c r="X106" s="8">
        <f>+W106</f>
        <v>0.49278319473092996</v>
      </c>
      <c r="Y106" s="8">
        <f>+X106</f>
        <v>0.49278319473092996</v>
      </c>
      <c r="Z106" s="8">
        <f>+Y106*(Z$102/Y$102)</f>
        <v>0.47544298056602108</v>
      </c>
      <c r="AA106" s="8">
        <f t="shared" si="155"/>
        <v>0.41888757620949346</v>
      </c>
      <c r="AB106" s="8">
        <f t="shared" si="155"/>
        <v>0.37426853591476134</v>
      </c>
      <c r="AC106" s="8">
        <f t="shared" si="155"/>
        <v>0.32296971148459935</v>
      </c>
      <c r="AD106" s="8">
        <f t="shared" si="155"/>
        <v>0.26907396045635273</v>
      </c>
      <c r="AE106" s="8">
        <f t="shared" si="155"/>
        <v>0.21057265858366239</v>
      </c>
      <c r="AF106" s="8">
        <f t="shared" si="155"/>
        <v>0.18946164229417631</v>
      </c>
      <c r="AG106" s="8">
        <f t="shared" si="155"/>
        <v>0.17034688426308706</v>
      </c>
      <c r="AH106" s="8">
        <f t="shared" si="155"/>
        <v>0.15391350664161263</v>
      </c>
      <c r="AI106" s="8">
        <f t="shared" si="155"/>
        <v>0.13976323881622463</v>
      </c>
      <c r="AJ106" s="8">
        <f t="shared" si="155"/>
        <v>0.12758694660803085</v>
      </c>
      <c r="AK106" s="8">
        <f t="shared" si="155"/>
        <v>0.11713148757032213</v>
      </c>
      <c r="AL106" s="8">
        <f t="shared" si="155"/>
        <v>0.10811610612729665</v>
      </c>
      <c r="AM106" s="8">
        <f t="shared" si="155"/>
        <v>0.10038427278184442</v>
      </c>
      <c r="AN106" s="8">
        <f t="shared" si="155"/>
        <v>9.3701546341380559E-2</v>
      </c>
      <c r="AO106" s="8">
        <f t="shared" si="155"/>
        <v>8.7848053330675108E-2</v>
      </c>
      <c r="AP106" s="157">
        <f t="shared" si="151"/>
        <v>8.3455650664141345E-2</v>
      </c>
      <c r="AQ106" s="157">
        <f t="shared" si="151"/>
        <v>7.928286813093427E-2</v>
      </c>
      <c r="AR106" s="157">
        <f t="shared" si="151"/>
        <v>7.5318724724387554E-2</v>
      </c>
      <c r="AS106" s="157">
        <f t="shared" si="151"/>
        <v>7.1552788488168179E-2</v>
      </c>
      <c r="AT106" s="157">
        <f t="shared" si="151"/>
        <v>6.797514906375976E-2</v>
      </c>
      <c r="AU106" s="157">
        <f t="shared" si="151"/>
        <v>6.4576391610571771E-2</v>
      </c>
      <c r="AV106" s="157">
        <f t="shared" si="151"/>
        <v>6.1347572030043179E-2</v>
      </c>
      <c r="AW106" s="157">
        <f t="shared" si="151"/>
        <v>5.8280193428541016E-2</v>
      </c>
      <c r="AX106" s="157">
        <f t="shared" si="151"/>
        <v>5.5366183757113961E-2</v>
      </c>
      <c r="AY106" s="157">
        <f t="shared" si="151"/>
        <v>5.2597874569258261E-2</v>
      </c>
      <c r="AZ106" s="157">
        <f t="shared" si="151"/>
        <v>4.9967980840795345E-2</v>
      </c>
      <c r="BA106" s="157">
        <f t="shared" si="151"/>
        <v>4.7469581798755572E-2</v>
      </c>
      <c r="BB106" s="157">
        <f t="shared" si="151"/>
        <v>4.5096102708817788E-2</v>
      </c>
      <c r="BC106" s="157">
        <f t="shared" si="151"/>
        <v>4.2841297573376895E-2</v>
      </c>
      <c r="BD106" s="157">
        <f t="shared" si="151"/>
        <v>4.069923269470805E-2</v>
      </c>
      <c r="BE106" s="157">
        <f t="shared" si="151"/>
        <v>3.8664271059972645E-2</v>
      </c>
      <c r="BF106" s="157">
        <f t="shared" si="152"/>
        <v>3.6731057506974009E-2</v>
      </c>
      <c r="BG106" s="157">
        <f t="shared" si="152"/>
        <v>3.4894504631625307E-2</v>
      </c>
      <c r="BH106" s="157">
        <f t="shared" si="152"/>
        <v>3.3149779400044044E-2</v>
      </c>
      <c r="BI106" s="157">
        <f t="shared" si="152"/>
        <v>3.1492290430041842E-2</v>
      </c>
      <c r="BJ106" s="157">
        <f t="shared" si="152"/>
        <v>2.9917675908539748E-2</v>
      </c>
      <c r="BK106" s="157">
        <f t="shared" si="152"/>
        <v>2.842179211311276E-2</v>
      </c>
      <c r="BL106" s="157">
        <f t="shared" si="85"/>
        <v>2.7000702507457119E-2</v>
      </c>
      <c r="BM106" s="157">
        <f t="shared" si="86"/>
        <v>2.5650667382084262E-2</v>
      </c>
      <c r="BN106" s="157">
        <f t="shared" si="87"/>
        <v>2.4368134012980047E-2</v>
      </c>
      <c r="BO106" s="157">
        <f t="shared" si="88"/>
        <v>2.3149727312331045E-2</v>
      </c>
      <c r="BP106" s="157">
        <f t="shared" si="89"/>
        <v>2.1992240946714491E-2</v>
      </c>
      <c r="BQ106" s="157">
        <f t="shared" si="89"/>
        <v>2.0892628899378766E-2</v>
      </c>
      <c r="BR106" s="157">
        <f t="shared" si="90"/>
        <v>1.9847997454409825E-2</v>
      </c>
      <c r="BS106" s="157">
        <f t="shared" si="91"/>
        <v>1.8855597581689334E-2</v>
      </c>
      <c r="BT106" s="157">
        <f t="shared" si="92"/>
        <v>1.7912817702604868E-2</v>
      </c>
      <c r="BU106" s="157">
        <f t="shared" si="92"/>
        <v>1.7017176817474625E-2</v>
      </c>
      <c r="BV106" s="157">
        <f t="shared" si="93"/>
        <v>1.6166317976600893E-2</v>
      </c>
      <c r="BW106" s="157">
        <f t="shared" si="94"/>
        <v>1.5358002077770848E-2</v>
      </c>
      <c r="BX106" s="157">
        <f t="shared" si="95"/>
        <v>1.4590101973882304E-2</v>
      </c>
      <c r="BY106" s="157">
        <f t="shared" si="96"/>
        <v>1.3860596875188189E-2</v>
      </c>
      <c r="BZ106" s="157">
        <f t="shared" si="97"/>
        <v>1.3167567031428778E-2</v>
      </c>
      <c r="CA106" s="157">
        <f t="shared" si="98"/>
        <v>1.2509188679857338E-2</v>
      </c>
      <c r="CB106" s="157">
        <f t="shared" si="99"/>
        <v>1.188372924586447E-2</v>
      </c>
      <c r="CC106" s="157">
        <f t="shared" si="100"/>
        <v>1.1289542783571246E-2</v>
      </c>
      <c r="CD106" s="157">
        <f t="shared" si="101"/>
        <v>1.0725065644392682E-2</v>
      </c>
      <c r="CE106" s="157">
        <f t="shared" si="102"/>
        <v>1.0188812362173047E-2</v>
      </c>
      <c r="CF106" s="157">
        <f t="shared" si="103"/>
        <v>9.6793717440643943E-3</v>
      </c>
      <c r="CG106" s="157">
        <f t="shared" si="104"/>
        <v>9.1954031568611747E-3</v>
      </c>
      <c r="CH106" s="157">
        <f t="shared" si="105"/>
        <v>8.7356329990181149E-3</v>
      </c>
      <c r="CI106" s="157">
        <f t="shared" si="106"/>
        <v>8.2988513490672086E-3</v>
      </c>
      <c r="CJ106" s="157">
        <f t="shared" si="107"/>
        <v>7.8839087816138485E-3</v>
      </c>
      <c r="CK106" s="157">
        <f t="shared" si="108"/>
        <v>7.4897133425331558E-3</v>
      </c>
      <c r="CL106" s="157">
        <f t="shared" si="109"/>
        <v>7.1152276754064972E-3</v>
      </c>
      <c r="CM106" s="157">
        <f t="shared" si="110"/>
        <v>6.7594662916361722E-3</v>
      </c>
      <c r="CN106" s="157">
        <f t="shared" si="111"/>
        <v>6.4214929770543636E-3</v>
      </c>
      <c r="CO106" s="157">
        <f t="shared" si="112"/>
        <v>6.1004183282016454E-3</v>
      </c>
      <c r="CP106" s="157">
        <f t="shared" si="113"/>
        <v>5.7953974117915625E-3</v>
      </c>
      <c r="CQ106" s="157">
        <f t="shared" si="114"/>
        <v>5.5056275412019842E-3</v>
      </c>
      <c r="CR106" s="157">
        <f t="shared" si="115"/>
        <v>5.2303461641418844E-3</v>
      </c>
      <c r="CS106" s="157">
        <f t="shared" si="116"/>
        <v>4.9688288559347898E-3</v>
      </c>
      <c r="CT106" s="157">
        <f t="shared" si="117"/>
        <v>4.7203874131380502E-3</v>
      </c>
      <c r="CU106" s="157">
        <f t="shared" si="118"/>
        <v>4.4843680424811478E-3</v>
      </c>
      <c r="CV106" s="157">
        <f t="shared" si="119"/>
        <v>4.2601496403570898E-3</v>
      </c>
      <c r="CW106" s="157">
        <f t="shared" si="120"/>
        <v>4.0471421583392351E-3</v>
      </c>
      <c r="CX106" s="157">
        <f t="shared" si="121"/>
        <v>3.844785050422273E-3</v>
      </c>
      <c r="CY106" s="157">
        <f t="shared" si="122"/>
        <v>3.6525457979011593E-3</v>
      </c>
      <c r="CZ106" s="157">
        <f t="shared" si="123"/>
        <v>3.4699185080061014E-3</v>
      </c>
      <c r="DA106" s="157">
        <f t="shared" si="124"/>
        <v>3.2964225826057963E-3</v>
      </c>
      <c r="DB106" s="157">
        <f t="shared" si="125"/>
        <v>3.1316014534755062E-3</v>
      </c>
      <c r="DC106" s="157">
        <f t="shared" si="126"/>
        <v>2.9750213808017309E-3</v>
      </c>
      <c r="DD106" s="157">
        <f t="shared" si="127"/>
        <v>2.8262703117616444E-3</v>
      </c>
      <c r="DE106" s="157">
        <f t="shared" si="128"/>
        <v>2.684956796173562E-3</v>
      </c>
      <c r="DF106" s="157">
        <f t="shared" si="129"/>
        <v>2.5507089563648836E-3</v>
      </c>
      <c r="DG106" s="157">
        <f t="shared" si="130"/>
        <v>2.4231735085466395E-3</v>
      </c>
      <c r="DH106" s="157">
        <f t="shared" si="131"/>
        <v>2.3020148331193073E-3</v>
      </c>
      <c r="DI106" s="157">
        <f t="shared" si="132"/>
        <v>2.186914091463342E-3</v>
      </c>
      <c r="DJ106" s="157">
        <f t="shared" si="133"/>
        <v>2.077568386890175E-3</v>
      </c>
      <c r="DK106" s="157">
        <f t="shared" si="134"/>
        <v>1.9736899675456662E-3</v>
      </c>
      <c r="DL106" s="157">
        <f t="shared" si="135"/>
        <v>1.8750054691683829E-3</v>
      </c>
      <c r="DM106" s="157">
        <f t="shared" si="136"/>
        <v>1.7812551957099637E-3</v>
      </c>
      <c r="DN106" s="157">
        <f t="shared" si="137"/>
        <v>1.6921924359244655E-3</v>
      </c>
      <c r="DO106" s="157">
        <f t="shared" si="138"/>
        <v>1.6075828141282422E-3</v>
      </c>
      <c r="DP106" s="157">
        <f t="shared" si="139"/>
        <v>1.52720367342183E-3</v>
      </c>
      <c r="DQ106" s="157">
        <f t="shared" si="140"/>
        <v>1.4508434897507385E-3</v>
      </c>
      <c r="DR106" s="157">
        <f t="shared" si="141"/>
        <v>1.3783013152632016E-3</v>
      </c>
      <c r="DS106" s="157">
        <f t="shared" si="142"/>
        <v>1.3093862495000413E-3</v>
      </c>
      <c r="DT106" s="157">
        <f t="shared" si="143"/>
        <v>1.2439169370250392E-3</v>
      </c>
      <c r="DU106" s="157">
        <f t="shared" si="144"/>
        <v>1.1817210901737872E-3</v>
      </c>
      <c r="DV106" s="157">
        <f t="shared" si="145"/>
        <v>1.1226350356650979E-3</v>
      </c>
      <c r="DW106" s="157">
        <f t="shared" si="146"/>
        <v>1.0665032838818431E-3</v>
      </c>
      <c r="DX106" s="157">
        <f t="shared" si="147"/>
        <v>1.0131781196877508E-3</v>
      </c>
      <c r="DY106" s="157">
        <f t="shared" si="148"/>
        <v>9.6251921370336317E-4</v>
      </c>
      <c r="DZ106" s="157">
        <f t="shared" si="149"/>
        <v>9.1439325301819494E-4</v>
      </c>
    </row>
    <row r="107" spans="1:130" s="369" customFormat="1">
      <c r="A107" s="369" t="s">
        <v>54</v>
      </c>
      <c r="C107" s="370"/>
      <c r="D107" s="370"/>
      <c r="E107" s="370"/>
      <c r="F107" s="370"/>
      <c r="G107" s="370"/>
      <c r="H107" s="370"/>
      <c r="I107" s="370"/>
      <c r="J107" s="370"/>
      <c r="K107" s="370"/>
      <c r="L107" s="370"/>
      <c r="M107" s="370"/>
      <c r="N107" s="370"/>
      <c r="O107" s="370"/>
      <c r="P107" s="370"/>
      <c r="Q107" s="370"/>
      <c r="R107" s="8">
        <f t="shared" si="82"/>
        <v>1.6007411280266048</v>
      </c>
      <c r="S107" s="370"/>
      <c r="T107" s="370"/>
      <c r="U107" s="370"/>
      <c r="V107" s="157"/>
      <c r="W107" s="157">
        <f t="shared" ref="W107:AN107" si="156">+IF(W75=0,W9,IF(W214=1,W9*$Z165,V107*(W$102/V$102)))</f>
        <v>2.2090973964761451</v>
      </c>
      <c r="X107" s="157">
        <f t="shared" si="156"/>
        <v>2.843737175726925</v>
      </c>
      <c r="Y107" s="157">
        <f t="shared" si="156"/>
        <v>3.0204513058397735</v>
      </c>
      <c r="Z107" s="157">
        <f t="shared" si="156"/>
        <v>3.2081467193314417</v>
      </c>
      <c r="AA107" s="157">
        <f t="shared" si="156"/>
        <v>2.8265278031559355</v>
      </c>
      <c r="AB107" s="157">
        <f t="shared" si="156"/>
        <v>2.5254518937569852</v>
      </c>
      <c r="AC107" s="157">
        <f t="shared" si="156"/>
        <v>2.1793028032703488</v>
      </c>
      <c r="AD107" s="157">
        <f t="shared" si="156"/>
        <v>1.8156304305258246</v>
      </c>
      <c r="AE107" s="157">
        <f t="shared" si="156"/>
        <v>1.4208811811919644</v>
      </c>
      <c r="AF107" s="157">
        <f t="shared" si="156"/>
        <v>1.2784303712752059</v>
      </c>
      <c r="AG107" s="157">
        <f t="shared" si="156"/>
        <v>1.1494497137098181</v>
      </c>
      <c r="AH107" s="157">
        <f t="shared" si="156"/>
        <v>1.0385622074075833</v>
      </c>
      <c r="AI107" s="157">
        <f t="shared" si="156"/>
        <v>0.94308044164960525</v>
      </c>
      <c r="AJ107" s="157">
        <f t="shared" si="156"/>
        <v>0.86091847165936064</v>
      </c>
      <c r="AK107" s="157">
        <f t="shared" si="156"/>
        <v>0.79036816808563537</v>
      </c>
      <c r="AL107" s="157">
        <f t="shared" si="156"/>
        <v>0.72953507645910443</v>
      </c>
      <c r="AM107" s="157">
        <f t="shared" si="156"/>
        <v>0.6773629826528198</v>
      </c>
      <c r="AN107" s="157">
        <f t="shared" si="156"/>
        <v>0.63226994777271706</v>
      </c>
      <c r="AO107" s="157">
        <f t="shared" ref="AO107:AO113" si="157">+IF(AO75=0,AO9,IF(AO214=1,AO9*AN165,AN107*(AO$102/AN$102)))</f>
        <v>0.59277233151478481</v>
      </c>
      <c r="AP107" s="157">
        <f t="shared" si="151"/>
        <v>0.56313371493904552</v>
      </c>
      <c r="AQ107" s="157">
        <f t="shared" si="151"/>
        <v>0.53497702919209322</v>
      </c>
      <c r="AR107" s="157">
        <f t="shared" si="151"/>
        <v>0.50822817773248852</v>
      </c>
      <c r="AS107" s="157">
        <f t="shared" si="151"/>
        <v>0.48281676884586405</v>
      </c>
      <c r="AT107" s="157">
        <f t="shared" si="151"/>
        <v>0.45867593040357085</v>
      </c>
      <c r="AU107" s="157">
        <f t="shared" si="151"/>
        <v>0.43574213388339228</v>
      </c>
      <c r="AV107" s="157">
        <f t="shared" si="151"/>
        <v>0.41395502718922267</v>
      </c>
      <c r="AW107" s="157">
        <f t="shared" si="151"/>
        <v>0.3932572758297615</v>
      </c>
      <c r="AX107" s="157">
        <f t="shared" si="151"/>
        <v>0.37359441203827343</v>
      </c>
      <c r="AY107" s="157">
        <f t="shared" si="151"/>
        <v>0.35491469143635973</v>
      </c>
      <c r="AZ107" s="157">
        <f t="shared" si="151"/>
        <v>0.33716895686454174</v>
      </c>
      <c r="BA107" s="157">
        <f t="shared" si="151"/>
        <v>0.32031050902131464</v>
      </c>
      <c r="BB107" s="157">
        <f t="shared" si="151"/>
        <v>0.30429498357024887</v>
      </c>
      <c r="BC107" s="157">
        <f t="shared" si="151"/>
        <v>0.28908023439173641</v>
      </c>
      <c r="BD107" s="157">
        <f t="shared" si="151"/>
        <v>0.27462622267214959</v>
      </c>
      <c r="BE107" s="157">
        <f t="shared" si="151"/>
        <v>0.26089491153854211</v>
      </c>
      <c r="BF107" s="157">
        <f t="shared" si="152"/>
        <v>0.24785016596161499</v>
      </c>
      <c r="BG107" s="157">
        <f t="shared" si="152"/>
        <v>0.23545765766353424</v>
      </c>
      <c r="BH107" s="157">
        <f t="shared" si="152"/>
        <v>0.22368477478035753</v>
      </c>
      <c r="BI107" s="157">
        <f t="shared" si="152"/>
        <v>0.21250053604133964</v>
      </c>
      <c r="BJ107" s="157">
        <f t="shared" si="152"/>
        <v>0.20187550923927267</v>
      </c>
      <c r="BK107" s="157">
        <f t="shared" si="152"/>
        <v>0.19178173377730903</v>
      </c>
      <c r="BL107" s="157">
        <f t="shared" si="85"/>
        <v>0.18219264708844357</v>
      </c>
      <c r="BM107" s="157">
        <f t="shared" si="86"/>
        <v>0.17308301473402138</v>
      </c>
      <c r="BN107" s="157">
        <f t="shared" si="87"/>
        <v>0.16442886399732029</v>
      </c>
      <c r="BO107" s="157">
        <f t="shared" si="88"/>
        <v>0.15620742079745426</v>
      </c>
      <c r="BP107" s="157">
        <f t="shared" si="89"/>
        <v>0.14839704975758153</v>
      </c>
      <c r="BQ107" s="157">
        <f t="shared" si="89"/>
        <v>0.14097719726970245</v>
      </c>
      <c r="BR107" s="157">
        <f t="shared" si="90"/>
        <v>0.13392833740621732</v>
      </c>
      <c r="BS107" s="157">
        <f t="shared" si="91"/>
        <v>0.12723192053590646</v>
      </c>
      <c r="BT107" s="157">
        <f t="shared" si="92"/>
        <v>0.12087032450911113</v>
      </c>
      <c r="BU107" s="157">
        <f t="shared" si="92"/>
        <v>0.11482680828365557</v>
      </c>
      <c r="BV107" s="157">
        <f t="shared" si="93"/>
        <v>0.10908546786947279</v>
      </c>
      <c r="BW107" s="157">
        <f t="shared" si="94"/>
        <v>0.10363119447599915</v>
      </c>
      <c r="BX107" s="157">
        <f t="shared" si="95"/>
        <v>9.8449634752199186E-2</v>
      </c>
      <c r="BY107" s="157">
        <f t="shared" si="96"/>
        <v>9.352715301458922E-2</v>
      </c>
      <c r="BZ107" s="157">
        <f t="shared" si="97"/>
        <v>8.8850795363859758E-2</v>
      </c>
      <c r="CA107" s="157">
        <f t="shared" si="98"/>
        <v>8.4408255595666767E-2</v>
      </c>
      <c r="CB107" s="157">
        <f t="shared" si="99"/>
        <v>8.0187842815883426E-2</v>
      </c>
      <c r="CC107" s="157">
        <f t="shared" si="100"/>
        <v>7.6178450675089257E-2</v>
      </c>
      <c r="CD107" s="157">
        <f t="shared" si="101"/>
        <v>7.2369528141334794E-2</v>
      </c>
      <c r="CE107" s="157">
        <f t="shared" si="102"/>
        <v>6.8751051734268057E-2</v>
      </c>
      <c r="CF107" s="157">
        <f t="shared" si="103"/>
        <v>6.5313499147554646E-2</v>
      </c>
      <c r="CG107" s="157">
        <f t="shared" si="104"/>
        <v>6.204782419017691E-2</v>
      </c>
      <c r="CH107" s="157">
        <f t="shared" si="105"/>
        <v>5.894543298066806E-2</v>
      </c>
      <c r="CI107" s="157">
        <f t="shared" si="106"/>
        <v>5.5998161331634655E-2</v>
      </c>
      <c r="CJ107" s="157">
        <f t="shared" si="107"/>
        <v>5.3198253265052918E-2</v>
      </c>
      <c r="CK107" s="157">
        <f t="shared" si="108"/>
        <v>5.053834060180027E-2</v>
      </c>
      <c r="CL107" s="157">
        <f t="shared" si="109"/>
        <v>4.8011423571710253E-2</v>
      </c>
      <c r="CM107" s="157">
        <f t="shared" si="110"/>
        <v>4.5610852393124741E-2</v>
      </c>
      <c r="CN107" s="157">
        <f t="shared" si="111"/>
        <v>4.3330309773468502E-2</v>
      </c>
      <c r="CO107" s="157">
        <f t="shared" si="112"/>
        <v>4.1163794284795073E-2</v>
      </c>
      <c r="CP107" s="157">
        <f t="shared" si="113"/>
        <v>3.910560457055532E-2</v>
      </c>
      <c r="CQ107" s="157">
        <f t="shared" si="114"/>
        <v>3.7150324342027551E-2</v>
      </c>
      <c r="CR107" s="157">
        <f t="shared" si="115"/>
        <v>3.5292808124926169E-2</v>
      </c>
      <c r="CS107" s="157">
        <f t="shared" si="116"/>
        <v>3.3528167718679856E-2</v>
      </c>
      <c r="CT107" s="157">
        <f t="shared" si="117"/>
        <v>3.1851759332745859E-2</v>
      </c>
      <c r="CU107" s="157">
        <f t="shared" si="118"/>
        <v>3.0259171366108565E-2</v>
      </c>
      <c r="CV107" s="157">
        <f t="shared" si="119"/>
        <v>2.8746212797803136E-2</v>
      </c>
      <c r="CW107" s="157">
        <f t="shared" si="120"/>
        <v>2.7308902157912977E-2</v>
      </c>
      <c r="CX107" s="157">
        <f t="shared" si="121"/>
        <v>2.5943457050017327E-2</v>
      </c>
      <c r="CY107" s="157">
        <f t="shared" si="122"/>
        <v>2.4646284197516459E-2</v>
      </c>
      <c r="CZ107" s="157">
        <f t="shared" si="123"/>
        <v>2.3413969987640636E-2</v>
      </c>
      <c r="DA107" s="157">
        <f t="shared" si="124"/>
        <v>2.2243271488258602E-2</v>
      </c>
      <c r="DB107" s="157">
        <f t="shared" si="125"/>
        <v>2.1131107913845672E-2</v>
      </c>
      <c r="DC107" s="157">
        <f t="shared" si="126"/>
        <v>2.0074552518153387E-2</v>
      </c>
      <c r="DD107" s="157">
        <f t="shared" si="127"/>
        <v>1.9070824892245718E-2</v>
      </c>
      <c r="DE107" s="157">
        <f t="shared" si="128"/>
        <v>1.8117283647633431E-2</v>
      </c>
      <c r="DF107" s="157">
        <f t="shared" si="129"/>
        <v>1.7211419465251759E-2</v>
      </c>
      <c r="DG107" s="157">
        <f t="shared" si="130"/>
        <v>1.6350848491989169E-2</v>
      </c>
      <c r="DH107" s="157">
        <f t="shared" si="131"/>
        <v>1.553330606738971E-2</v>
      </c>
      <c r="DI107" s="157">
        <f t="shared" si="132"/>
        <v>1.4756640764020224E-2</v>
      </c>
      <c r="DJ107" s="157">
        <f t="shared" si="133"/>
        <v>1.4018808725819211E-2</v>
      </c>
      <c r="DK107" s="157">
        <f t="shared" si="134"/>
        <v>1.331786828952825E-2</v>
      </c>
      <c r="DL107" s="157">
        <f t="shared" si="135"/>
        <v>1.2651974875051838E-2</v>
      </c>
      <c r="DM107" s="157">
        <f t="shared" si="136"/>
        <v>1.2019376131299246E-2</v>
      </c>
      <c r="DN107" s="157">
        <f t="shared" si="137"/>
        <v>1.1418407324734283E-2</v>
      </c>
      <c r="DO107" s="157">
        <f t="shared" si="138"/>
        <v>1.0847486958497568E-2</v>
      </c>
      <c r="DP107" s="157">
        <f t="shared" si="139"/>
        <v>1.030511261057269E-2</v>
      </c>
      <c r="DQ107" s="157">
        <f t="shared" si="140"/>
        <v>9.7898569800440541E-3</v>
      </c>
      <c r="DR107" s="157">
        <f t="shared" si="141"/>
        <v>9.3003641310418512E-3</v>
      </c>
      <c r="DS107" s="157">
        <f t="shared" si="142"/>
        <v>8.8353459244897587E-3</v>
      </c>
      <c r="DT107" s="157">
        <f t="shared" si="143"/>
        <v>8.3935786282652702E-3</v>
      </c>
      <c r="DU107" s="157">
        <f t="shared" si="144"/>
        <v>7.9738996968520062E-3</v>
      </c>
      <c r="DV107" s="157">
        <f t="shared" si="145"/>
        <v>7.5752047120094057E-3</v>
      </c>
      <c r="DW107" s="157">
        <f t="shared" si="146"/>
        <v>7.1964444764089355E-3</v>
      </c>
      <c r="DX107" s="157">
        <f t="shared" si="147"/>
        <v>6.836622252588488E-3</v>
      </c>
      <c r="DY107" s="157">
        <f t="shared" si="148"/>
        <v>6.4947911399590632E-3</v>
      </c>
      <c r="DZ107" s="157">
        <f t="shared" si="149"/>
        <v>6.1700515829611101E-3</v>
      </c>
    </row>
    <row r="108" spans="1:130" s="1" customFormat="1">
      <c r="A108" s="1" t="s">
        <v>55</v>
      </c>
      <c r="C108" s="338"/>
      <c r="D108" s="338"/>
      <c r="E108" s="338"/>
      <c r="F108" s="338"/>
      <c r="G108" s="338"/>
      <c r="H108" s="338"/>
      <c r="I108" s="338"/>
      <c r="J108" s="338"/>
      <c r="K108" s="338"/>
      <c r="L108" s="338"/>
      <c r="M108" s="338"/>
      <c r="N108" s="338"/>
      <c r="O108" s="338"/>
      <c r="P108" s="338"/>
      <c r="Q108" s="338"/>
      <c r="R108" s="8">
        <f t="shared" si="82"/>
        <v>0.40515158969265602</v>
      </c>
      <c r="S108" s="338"/>
      <c r="T108" s="338"/>
      <c r="U108" s="338"/>
      <c r="V108" s="338"/>
      <c r="W108" s="157">
        <f t="shared" ref="W108:AN108" si="158">+IF(W76=0,W10,IF(W215=1,W10*$Z166,V108*(W$102/V$102)))</f>
        <v>0.50169259501631014</v>
      </c>
      <c r="X108" s="157">
        <f t="shared" si="158"/>
        <v>0.72309374310061081</v>
      </c>
      <c r="Y108" s="157">
        <f t="shared" si="158"/>
        <v>0.82958942163466609</v>
      </c>
      <c r="Z108" s="157">
        <f t="shared" si="158"/>
        <v>0.95176955277897013</v>
      </c>
      <c r="AA108" s="157">
        <f t="shared" si="158"/>
        <v>1.0569050849267174</v>
      </c>
      <c r="AB108" s="157">
        <f t="shared" si="158"/>
        <v>1.1736542267846262</v>
      </c>
      <c r="AC108" s="157">
        <f t="shared" si="158"/>
        <v>1.0127882272573401</v>
      </c>
      <c r="AD108" s="157">
        <f t="shared" si="158"/>
        <v>0.84377862604833109</v>
      </c>
      <c r="AE108" s="157">
        <f t="shared" si="158"/>
        <v>0.66032665606781527</v>
      </c>
      <c r="AF108" s="157">
        <f t="shared" si="158"/>
        <v>0.59412543656290517</v>
      </c>
      <c r="AG108" s="157">
        <f t="shared" si="158"/>
        <v>0.53418420612438766</v>
      </c>
      <c r="AH108" s="157">
        <f t="shared" si="158"/>
        <v>0.48265141280888452</v>
      </c>
      <c r="AI108" s="157">
        <f t="shared" si="158"/>
        <v>0.43827813520271286</v>
      </c>
      <c r="AJ108" s="157">
        <f t="shared" si="158"/>
        <v>0.40009497139017691</v>
      </c>
      <c r="AK108" s="157">
        <f t="shared" si="158"/>
        <v>0.36730810176303014</v>
      </c>
      <c r="AL108" s="157">
        <f t="shared" si="158"/>
        <v>0.33903711576945383</v>
      </c>
      <c r="AM108" s="157">
        <f t="shared" si="158"/>
        <v>0.31479115861330376</v>
      </c>
      <c r="AN108" s="157">
        <f t="shared" si="158"/>
        <v>0.29383505522586312</v>
      </c>
      <c r="AO108" s="157">
        <f t="shared" si="157"/>
        <v>0.27547931287985589</v>
      </c>
      <c r="AP108" s="157">
        <f t="shared" si="151"/>
        <v>0.26170534723586308</v>
      </c>
      <c r="AQ108" s="157">
        <f t="shared" si="151"/>
        <v>0.24862007987406992</v>
      </c>
      <c r="AR108" s="157">
        <f t="shared" si="151"/>
        <v>0.23618907588036642</v>
      </c>
      <c r="AS108" s="157">
        <f t="shared" si="151"/>
        <v>0.2243796220863481</v>
      </c>
      <c r="AT108" s="157">
        <f t="shared" si="151"/>
        <v>0.21316064098203069</v>
      </c>
      <c r="AU108" s="157">
        <f t="shared" si="151"/>
        <v>0.20250260893292915</v>
      </c>
      <c r="AV108" s="157">
        <f t="shared" si="151"/>
        <v>0.19237747848628267</v>
      </c>
      <c r="AW108" s="157">
        <f t="shared" si="151"/>
        <v>0.18275860456196852</v>
      </c>
      <c r="AX108" s="157">
        <f t="shared" si="151"/>
        <v>0.17362067433387007</v>
      </c>
      <c r="AY108" s="157">
        <f t="shared" si="151"/>
        <v>0.16493964061717656</v>
      </c>
      <c r="AZ108" s="157">
        <f t="shared" si="151"/>
        <v>0.15669265858631773</v>
      </c>
      <c r="BA108" s="157">
        <f t="shared" si="151"/>
        <v>0.14885802565700185</v>
      </c>
      <c r="BB108" s="157">
        <f t="shared" si="151"/>
        <v>0.14141512437415174</v>
      </c>
      <c r="BC108" s="157">
        <f t="shared" si="151"/>
        <v>0.13434436815544415</v>
      </c>
      <c r="BD108" s="157">
        <f t="shared" si="151"/>
        <v>0.12762714974767195</v>
      </c>
      <c r="BE108" s="157">
        <f t="shared" si="151"/>
        <v>0.12124579226028834</v>
      </c>
      <c r="BF108" s="157">
        <f t="shared" si="152"/>
        <v>0.11518350264727392</v>
      </c>
      <c r="BG108" s="157">
        <f t="shared" si="152"/>
        <v>0.10942432751491023</v>
      </c>
      <c r="BH108" s="157">
        <f t="shared" si="152"/>
        <v>0.10395311113916471</v>
      </c>
      <c r="BI108" s="157">
        <f t="shared" si="152"/>
        <v>9.8755455582206469E-2</v>
      </c>
      <c r="BJ108" s="157">
        <f t="shared" si="152"/>
        <v>9.3817682803096145E-2</v>
      </c>
      <c r="BK108" s="157">
        <f t="shared" si="152"/>
        <v>8.9126798662941334E-2</v>
      </c>
      <c r="BL108" s="157">
        <f t="shared" si="85"/>
        <v>8.4670458729794257E-2</v>
      </c>
      <c r="BM108" s="157">
        <f t="shared" si="86"/>
        <v>8.0436935793304534E-2</v>
      </c>
      <c r="BN108" s="157">
        <f t="shared" si="87"/>
        <v>7.6415089003639303E-2</v>
      </c>
      <c r="BO108" s="157">
        <f t="shared" si="88"/>
        <v>7.2594334553457332E-2</v>
      </c>
      <c r="BP108" s="157">
        <f t="shared" si="89"/>
        <v>6.8964617825784461E-2</v>
      </c>
      <c r="BQ108" s="157">
        <f t="shared" si="89"/>
        <v>6.5516386934495241E-2</v>
      </c>
      <c r="BR108" s="157">
        <f t="shared" si="90"/>
        <v>6.2240567587770475E-2</v>
      </c>
      <c r="BS108" s="157">
        <f t="shared" si="91"/>
        <v>5.9128539208381951E-2</v>
      </c>
      <c r="BT108" s="157">
        <f t="shared" si="92"/>
        <v>5.6172112247962848E-2</v>
      </c>
      <c r="BU108" s="157">
        <f t="shared" si="92"/>
        <v>5.3363506635564703E-2</v>
      </c>
      <c r="BV108" s="157">
        <f t="shared" si="93"/>
        <v>5.0695331303786464E-2</v>
      </c>
      <c r="BW108" s="157">
        <f t="shared" si="94"/>
        <v>4.8160564738597138E-2</v>
      </c>
      <c r="BX108" s="157">
        <f t="shared" si="95"/>
        <v>4.5752536501667281E-2</v>
      </c>
      <c r="BY108" s="157">
        <f t="shared" si="96"/>
        <v>4.3464909676583917E-2</v>
      </c>
      <c r="BZ108" s="157">
        <f t="shared" si="97"/>
        <v>4.1291664192754721E-2</v>
      </c>
      <c r="CA108" s="157">
        <f t="shared" si="98"/>
        <v>3.9227080983116981E-2</v>
      </c>
      <c r="CB108" s="157">
        <f t="shared" si="99"/>
        <v>3.726572693396113E-2</v>
      </c>
      <c r="CC108" s="157">
        <f t="shared" si="100"/>
        <v>3.5402440587263072E-2</v>
      </c>
      <c r="CD108" s="157">
        <f t="shared" si="101"/>
        <v>3.3632318557899915E-2</v>
      </c>
      <c r="CE108" s="157">
        <f t="shared" si="102"/>
        <v>3.1950702630004921E-2</v>
      </c>
      <c r="CF108" s="157">
        <f t="shared" si="103"/>
        <v>3.0353167498504672E-2</v>
      </c>
      <c r="CG108" s="157">
        <f t="shared" si="104"/>
        <v>2.8835509123579437E-2</v>
      </c>
      <c r="CH108" s="157">
        <f t="shared" si="105"/>
        <v>2.7393733667400465E-2</v>
      </c>
      <c r="CI108" s="157">
        <f t="shared" si="106"/>
        <v>2.6024046984030439E-2</v>
      </c>
      <c r="CJ108" s="157">
        <f t="shared" si="107"/>
        <v>2.4722844634828916E-2</v>
      </c>
      <c r="CK108" s="157">
        <f t="shared" si="108"/>
        <v>2.3486702403087468E-2</v>
      </c>
      <c r="CL108" s="157">
        <f t="shared" si="109"/>
        <v>2.2312367282933093E-2</v>
      </c>
      <c r="CM108" s="157">
        <f t="shared" si="110"/>
        <v>2.1196748918786437E-2</v>
      </c>
      <c r="CN108" s="157">
        <f t="shared" si="111"/>
        <v>2.0136911472847116E-2</v>
      </c>
      <c r="CO108" s="157">
        <f t="shared" si="112"/>
        <v>1.9130065899204761E-2</v>
      </c>
      <c r="CP108" s="157">
        <f t="shared" si="113"/>
        <v>1.8173562604244523E-2</v>
      </c>
      <c r="CQ108" s="157">
        <f t="shared" si="114"/>
        <v>1.7264884474032297E-2</v>
      </c>
      <c r="CR108" s="157">
        <f t="shared" si="115"/>
        <v>1.6401640250330682E-2</v>
      </c>
      <c r="CS108" s="157">
        <f t="shared" si="116"/>
        <v>1.5581558237814147E-2</v>
      </c>
      <c r="CT108" s="157">
        <f t="shared" si="117"/>
        <v>1.4802480325923439E-2</v>
      </c>
      <c r="CU108" s="157">
        <f t="shared" si="118"/>
        <v>1.4062356309627266E-2</v>
      </c>
      <c r="CV108" s="157">
        <f t="shared" si="119"/>
        <v>1.3359238494145902E-2</v>
      </c>
      <c r="CW108" s="157">
        <f t="shared" si="120"/>
        <v>1.2691276569438607E-2</v>
      </c>
      <c r="CX108" s="157">
        <f t="shared" si="121"/>
        <v>1.2056712740966676E-2</v>
      </c>
      <c r="CY108" s="157">
        <f t="shared" si="122"/>
        <v>1.1453877103918342E-2</v>
      </c>
      <c r="CZ108" s="157">
        <f t="shared" si="123"/>
        <v>1.0881183248722424E-2</v>
      </c>
      <c r="DA108" s="157">
        <f t="shared" si="124"/>
        <v>1.0337124086286302E-2</v>
      </c>
      <c r="DB108" s="157">
        <f t="shared" si="125"/>
        <v>9.8202678819719873E-3</v>
      </c>
      <c r="DC108" s="157">
        <f t="shared" si="126"/>
        <v>9.3292544878733879E-3</v>
      </c>
      <c r="DD108" s="157">
        <f t="shared" si="127"/>
        <v>8.8627917634797188E-3</v>
      </c>
      <c r="DE108" s="157">
        <f t="shared" si="128"/>
        <v>8.4196521753057332E-3</v>
      </c>
      <c r="DF108" s="157">
        <f t="shared" si="129"/>
        <v>7.9986695665404464E-3</v>
      </c>
      <c r="DG108" s="157">
        <f t="shared" si="130"/>
        <v>7.5987360882134236E-3</v>
      </c>
      <c r="DH108" s="157">
        <f t="shared" si="131"/>
        <v>7.2187992838027518E-3</v>
      </c>
      <c r="DI108" s="157">
        <f t="shared" si="132"/>
        <v>6.8578593196126142E-3</v>
      </c>
      <c r="DJ108" s="157">
        <f t="shared" si="133"/>
        <v>6.5149663536319827E-3</v>
      </c>
      <c r="DK108" s="157">
        <f t="shared" si="134"/>
        <v>6.1892180359503831E-3</v>
      </c>
      <c r="DL108" s="157">
        <f t="shared" si="135"/>
        <v>5.8797571341528635E-3</v>
      </c>
      <c r="DM108" s="157">
        <f t="shared" si="136"/>
        <v>5.5857692774452204E-3</v>
      </c>
      <c r="DN108" s="157">
        <f t="shared" si="137"/>
        <v>5.3064808135729596E-3</v>
      </c>
      <c r="DO108" s="157">
        <f t="shared" si="138"/>
        <v>5.0411567728943117E-3</v>
      </c>
      <c r="DP108" s="157">
        <f t="shared" si="139"/>
        <v>4.7890989342495955E-3</v>
      </c>
      <c r="DQ108" s="157">
        <f t="shared" si="140"/>
        <v>4.5496439875371154E-3</v>
      </c>
      <c r="DR108" s="157">
        <f t="shared" si="141"/>
        <v>4.322161788160259E-3</v>
      </c>
      <c r="DS108" s="157">
        <f t="shared" si="142"/>
        <v>4.1060536987522454E-3</v>
      </c>
      <c r="DT108" s="157">
        <f t="shared" si="143"/>
        <v>3.9007510138146331E-3</v>
      </c>
      <c r="DU108" s="157">
        <f t="shared" si="144"/>
        <v>3.7057134631239014E-3</v>
      </c>
      <c r="DV108" s="157">
        <f t="shared" si="145"/>
        <v>3.5204277899677063E-3</v>
      </c>
      <c r="DW108" s="157">
        <f t="shared" si="146"/>
        <v>3.3444064004693208E-3</v>
      </c>
      <c r="DX108" s="157">
        <f t="shared" si="147"/>
        <v>3.1771860804458547E-3</v>
      </c>
      <c r="DY108" s="157">
        <f t="shared" si="148"/>
        <v>3.0183267764235617E-3</v>
      </c>
      <c r="DZ108" s="157">
        <f t="shared" si="149"/>
        <v>2.8674104376023835E-3</v>
      </c>
    </row>
    <row r="109" spans="1:130" s="1" customFormat="1">
      <c r="A109" s="1" t="s">
        <v>56</v>
      </c>
      <c r="C109" s="338"/>
      <c r="D109" s="338"/>
      <c r="E109" s="338"/>
      <c r="F109" s="338"/>
      <c r="G109" s="338"/>
      <c r="H109" s="338"/>
      <c r="I109" s="338"/>
      <c r="J109" s="338"/>
      <c r="K109" s="338"/>
      <c r="L109" s="338"/>
      <c r="M109" s="338"/>
      <c r="N109" s="338"/>
      <c r="O109" s="338"/>
      <c r="P109" s="338"/>
      <c r="Q109" s="338"/>
      <c r="R109" s="8">
        <f t="shared" si="82"/>
        <v>0.58967496043455159</v>
      </c>
      <c r="S109" s="338"/>
      <c r="T109" s="338"/>
      <c r="U109" s="338"/>
      <c r="V109" s="338"/>
      <c r="W109" s="157">
        <f t="shared" ref="W109:AN109" si="159">+IF(W77=0,W11,IF(W216=1,W11*$Z167,V109*(W$102/V$102)))</f>
        <v>0.56450371289523038</v>
      </c>
      <c r="X109" s="157">
        <f t="shared" si="159"/>
        <v>0.80742718953750414</v>
      </c>
      <c r="Y109" s="157">
        <f t="shared" si="159"/>
        <v>0.9182495125083443</v>
      </c>
      <c r="Z109" s="157">
        <f t="shared" si="159"/>
        <v>1.0442826029982819</v>
      </c>
      <c r="AA109" s="157">
        <f t="shared" si="159"/>
        <v>1.1536835819900664</v>
      </c>
      <c r="AB109" s="157">
        <f t="shared" si="159"/>
        <v>1.2745456100982464</v>
      </c>
      <c r="AC109" s="157">
        <f t="shared" si="159"/>
        <v>1.3800747491160248</v>
      </c>
      <c r="AD109" s="157">
        <f t="shared" si="159"/>
        <v>1.4943414327878348</v>
      </c>
      <c r="AE109" s="157">
        <f t="shared" si="159"/>
        <v>1.1694459315207379</v>
      </c>
      <c r="AF109" s="157">
        <f t="shared" si="159"/>
        <v>1.0522028275201363</v>
      </c>
      <c r="AG109" s="157">
        <f t="shared" si="159"/>
        <v>0.94604623453311576</v>
      </c>
      <c r="AH109" s="157">
        <f t="shared" si="159"/>
        <v>0.8547810782215628</v>
      </c>
      <c r="AI109" s="157">
        <f t="shared" si="159"/>
        <v>0.77619550472103094</v>
      </c>
      <c r="AJ109" s="157">
        <f t="shared" si="159"/>
        <v>0.70857269234046549</v>
      </c>
      <c r="AK109" s="157">
        <f t="shared" si="159"/>
        <v>0.65050677762926257</v>
      </c>
      <c r="AL109" s="157">
        <f t="shared" si="159"/>
        <v>0.60043854360226578</v>
      </c>
      <c r="AM109" s="157">
        <f t="shared" si="159"/>
        <v>0.5574986808971415</v>
      </c>
      <c r="AN109" s="157">
        <f t="shared" si="159"/>
        <v>0.52038518620209528</v>
      </c>
      <c r="AO109" s="157">
        <f t="shared" si="157"/>
        <v>0.48787696014560156</v>
      </c>
      <c r="AP109" s="157">
        <f t="shared" si="151"/>
        <v>0.46348311213832144</v>
      </c>
      <c r="AQ109" s="157">
        <f t="shared" si="151"/>
        <v>0.44030895653140534</v>
      </c>
      <c r="AR109" s="157">
        <f t="shared" si="151"/>
        <v>0.41829350870483506</v>
      </c>
      <c r="AS109" s="157">
        <f t="shared" si="151"/>
        <v>0.39737883326959328</v>
      </c>
      <c r="AT109" s="157">
        <f t="shared" si="151"/>
        <v>0.37750989160611359</v>
      </c>
      <c r="AU109" s="157">
        <f t="shared" si="151"/>
        <v>0.35863439702580791</v>
      </c>
      <c r="AV109" s="157">
        <f t="shared" si="151"/>
        <v>0.34070267717451752</v>
      </c>
      <c r="AW109" s="157">
        <f t="shared" si="151"/>
        <v>0.32366754331579162</v>
      </c>
      <c r="AX109" s="157">
        <f t="shared" si="151"/>
        <v>0.30748416615000201</v>
      </c>
      <c r="AY109" s="157">
        <f t="shared" si="151"/>
        <v>0.29210995784250188</v>
      </c>
      <c r="AZ109" s="157">
        <f t="shared" si="151"/>
        <v>0.27750445995037676</v>
      </c>
      <c r="BA109" s="157">
        <f t="shared" si="151"/>
        <v>0.26362923695285789</v>
      </c>
      <c r="BB109" s="157">
        <f t="shared" si="151"/>
        <v>0.25044777510521499</v>
      </c>
      <c r="BC109" s="157">
        <f t="shared" si="151"/>
        <v>0.23792538634995422</v>
      </c>
      <c r="BD109" s="157">
        <f t="shared" si="151"/>
        <v>0.22602911703245651</v>
      </c>
      <c r="BE109" s="157">
        <f t="shared" si="151"/>
        <v>0.21472766118083367</v>
      </c>
      <c r="BF109" s="157">
        <f t="shared" si="152"/>
        <v>0.20399127812179196</v>
      </c>
      <c r="BG109" s="157">
        <f t="shared" si="152"/>
        <v>0.19379171421570235</v>
      </c>
      <c r="BH109" s="157">
        <f t="shared" si="152"/>
        <v>0.18410212850491722</v>
      </c>
      <c r="BI109" s="157">
        <f t="shared" si="152"/>
        <v>0.17489702207967137</v>
      </c>
      <c r="BJ109" s="157">
        <f t="shared" si="152"/>
        <v>0.1661521709756878</v>
      </c>
      <c r="BK109" s="157">
        <f t="shared" si="152"/>
        <v>0.1578445624269034</v>
      </c>
      <c r="BL109" s="157">
        <f t="shared" si="85"/>
        <v>0.14995233430555821</v>
      </c>
      <c r="BM109" s="157">
        <f t="shared" si="86"/>
        <v>0.14245471759028031</v>
      </c>
      <c r="BN109" s="157">
        <f t="shared" si="87"/>
        <v>0.1353319817107663</v>
      </c>
      <c r="BO109" s="157">
        <f t="shared" si="88"/>
        <v>0.12856538262522799</v>
      </c>
      <c r="BP109" s="157">
        <f t="shared" si="89"/>
        <v>0.12213711349396658</v>
      </c>
      <c r="BQ109" s="157">
        <f t="shared" si="89"/>
        <v>0.11603025781926825</v>
      </c>
      <c r="BR109" s="157">
        <f t="shared" si="90"/>
        <v>0.11022874492830483</v>
      </c>
      <c r="BS109" s="157">
        <f t="shared" si="91"/>
        <v>0.10471730768188958</v>
      </c>
      <c r="BT109" s="157">
        <f t="shared" si="92"/>
        <v>9.9481442297795097E-2</v>
      </c>
      <c r="BU109" s="157">
        <f t="shared" si="92"/>
        <v>9.4507370182905337E-2</v>
      </c>
      <c r="BV109" s="157">
        <f t="shared" si="93"/>
        <v>8.9782001673760062E-2</v>
      </c>
      <c r="BW109" s="157">
        <f t="shared" si="94"/>
        <v>8.5292901590072051E-2</v>
      </c>
      <c r="BX109" s="157">
        <f t="shared" si="95"/>
        <v>8.1028256510568442E-2</v>
      </c>
      <c r="BY109" s="157">
        <f t="shared" si="96"/>
        <v>7.6976843685040014E-2</v>
      </c>
      <c r="BZ109" s="157">
        <f t="shared" si="97"/>
        <v>7.3128001500788006E-2</v>
      </c>
      <c r="CA109" s="157">
        <f t="shared" si="98"/>
        <v>6.9471601425748597E-2</v>
      </c>
      <c r="CB109" s="157">
        <f t="shared" si="99"/>
        <v>6.5998021354461159E-2</v>
      </c>
      <c r="CC109" s="157">
        <f t="shared" si="100"/>
        <v>6.2698120286738102E-2</v>
      </c>
      <c r="CD109" s="157">
        <f t="shared" si="101"/>
        <v>5.9563214272401195E-2</v>
      </c>
      <c r="CE109" s="157">
        <f t="shared" si="102"/>
        <v>5.6585053558781136E-2</v>
      </c>
      <c r="CF109" s="157">
        <f t="shared" si="103"/>
        <v>5.3755800880842079E-2</v>
      </c>
      <c r="CG109" s="157">
        <f t="shared" si="104"/>
        <v>5.1068010836799974E-2</v>
      </c>
      <c r="CH109" s="157">
        <f t="shared" si="105"/>
        <v>4.8514610294959973E-2</v>
      </c>
      <c r="CI109" s="157">
        <f t="shared" si="106"/>
        <v>4.6088879780211971E-2</v>
      </c>
      <c r="CJ109" s="157">
        <f t="shared" si="107"/>
        <v>4.3784435791201372E-2</v>
      </c>
      <c r="CK109" s="157">
        <f t="shared" si="108"/>
        <v>4.1595214001641304E-2</v>
      </c>
      <c r="CL109" s="157">
        <f t="shared" si="109"/>
        <v>3.9515453301559235E-2</v>
      </c>
      <c r="CM109" s="157">
        <f t="shared" si="110"/>
        <v>3.7539680636481269E-2</v>
      </c>
      <c r="CN109" s="157">
        <f t="shared" si="111"/>
        <v>3.5662696604657207E-2</v>
      </c>
      <c r="CO109" s="157">
        <f t="shared" si="112"/>
        <v>3.3879561774424347E-2</v>
      </c>
      <c r="CP109" s="157">
        <f t="shared" si="113"/>
        <v>3.218558368570313E-2</v>
      </c>
      <c r="CQ109" s="157">
        <f t="shared" si="114"/>
        <v>3.0576304501417972E-2</v>
      </c>
      <c r="CR109" s="157">
        <f t="shared" si="115"/>
        <v>2.9047489276347073E-2</v>
      </c>
      <c r="CS109" s="157">
        <f t="shared" si="116"/>
        <v>2.7595114812529718E-2</v>
      </c>
      <c r="CT109" s="157">
        <f t="shared" si="117"/>
        <v>2.621535907190323E-2</v>
      </c>
      <c r="CU109" s="157">
        <f t="shared" si="118"/>
        <v>2.4904591118308068E-2</v>
      </c>
      <c r="CV109" s="157">
        <f t="shared" si="119"/>
        <v>2.3659361562392664E-2</v>
      </c>
      <c r="CW109" s="157">
        <f t="shared" si="120"/>
        <v>2.2476393484273029E-2</v>
      </c>
      <c r="CX109" s="157">
        <f t="shared" si="121"/>
        <v>2.1352573810059377E-2</v>
      </c>
      <c r="CY109" s="157">
        <f t="shared" si="122"/>
        <v>2.0284945119556409E-2</v>
      </c>
      <c r="CZ109" s="157">
        <f t="shared" si="123"/>
        <v>1.9270697863578587E-2</v>
      </c>
      <c r="DA109" s="157">
        <f t="shared" si="124"/>
        <v>1.8307162970399658E-2</v>
      </c>
      <c r="DB109" s="157">
        <f t="shared" si="125"/>
        <v>1.7391804821879676E-2</v>
      </c>
      <c r="DC109" s="157">
        <f t="shared" si="126"/>
        <v>1.6522214580785691E-2</v>
      </c>
      <c r="DD109" s="157">
        <f t="shared" si="127"/>
        <v>1.5696103851746405E-2</v>
      </c>
      <c r="DE109" s="157">
        <f t="shared" si="128"/>
        <v>1.4911298659159085E-2</v>
      </c>
      <c r="DF109" s="157">
        <f t="shared" si="129"/>
        <v>1.416573372620113E-2</v>
      </c>
      <c r="DG109" s="157">
        <f t="shared" si="130"/>
        <v>1.3457447039891074E-2</v>
      </c>
      <c r="DH109" s="157">
        <f t="shared" si="131"/>
        <v>1.2784574687896519E-2</v>
      </c>
      <c r="DI109" s="157">
        <f t="shared" si="132"/>
        <v>1.2145345953501693E-2</v>
      </c>
      <c r="DJ109" s="157">
        <f t="shared" si="133"/>
        <v>1.1538078655826607E-2</v>
      </c>
      <c r="DK109" s="157">
        <f t="shared" si="134"/>
        <v>1.0961174723035276E-2</v>
      </c>
      <c r="DL109" s="157">
        <f t="shared" si="135"/>
        <v>1.0413115986883511E-2</v>
      </c>
      <c r="DM109" s="157">
        <f t="shared" si="136"/>
        <v>9.8924601875393352E-3</v>
      </c>
      <c r="DN109" s="157">
        <f t="shared" si="137"/>
        <v>9.3978371781623677E-3</v>
      </c>
      <c r="DO109" s="157">
        <f t="shared" si="138"/>
        <v>8.9279453192542494E-3</v>
      </c>
      <c r="DP109" s="157">
        <f t="shared" si="139"/>
        <v>8.4815480532915363E-3</v>
      </c>
      <c r="DQ109" s="157">
        <f t="shared" si="140"/>
        <v>8.0574706506269592E-3</v>
      </c>
      <c r="DR109" s="157">
        <f t="shared" si="141"/>
        <v>7.6545971180956105E-3</v>
      </c>
      <c r="DS109" s="157">
        <f t="shared" si="142"/>
        <v>7.2718672621908294E-3</v>
      </c>
      <c r="DT109" s="157">
        <f t="shared" si="143"/>
        <v>6.9082738990812872E-3</v>
      </c>
      <c r="DU109" s="157">
        <f t="shared" si="144"/>
        <v>6.5628602041272223E-3</v>
      </c>
      <c r="DV109" s="157">
        <f t="shared" si="145"/>
        <v>6.234717193920861E-3</v>
      </c>
      <c r="DW109" s="157">
        <f t="shared" si="146"/>
        <v>5.9229813342248179E-3</v>
      </c>
      <c r="DX109" s="157">
        <f t="shared" si="147"/>
        <v>5.6268322675135764E-3</v>
      </c>
      <c r="DY109" s="157">
        <f t="shared" si="148"/>
        <v>5.3454906541378971E-3</v>
      </c>
      <c r="DZ109" s="157">
        <f t="shared" si="149"/>
        <v>5.0782161214310024E-3</v>
      </c>
    </row>
    <row r="110" spans="1:130" s="1" customFormat="1">
      <c r="A110" s="1" t="s">
        <v>57</v>
      </c>
      <c r="C110" s="338"/>
      <c r="D110" s="338"/>
      <c r="E110" s="338"/>
      <c r="F110" s="338"/>
      <c r="G110" s="338"/>
      <c r="H110" s="338"/>
      <c r="I110" s="338"/>
      <c r="J110" s="338"/>
      <c r="K110" s="338"/>
      <c r="L110" s="338"/>
      <c r="M110" s="338"/>
      <c r="N110" s="338"/>
      <c r="O110" s="338"/>
      <c r="P110" s="338"/>
      <c r="Q110" s="338"/>
      <c r="R110" s="8">
        <f t="shared" si="82"/>
        <v>0.19137708401697254</v>
      </c>
      <c r="S110" s="338"/>
      <c r="T110" s="338"/>
      <c r="U110" s="338"/>
      <c r="V110" s="338"/>
      <c r="W110" s="157">
        <f t="shared" ref="W110:AN110" si="160">+IF(W78=0,W12,IF(W217=1,W12*$Z168,V110*(W$102/V$102)))</f>
        <v>0.27175340474303866</v>
      </c>
      <c r="X110" s="157">
        <f t="shared" si="160"/>
        <v>0.2440378886848312</v>
      </c>
      <c r="Y110" s="157">
        <f t="shared" si="160"/>
        <v>0.29387641789014829</v>
      </c>
      <c r="Z110" s="157">
        <f t="shared" si="160"/>
        <v>0.35389319854131812</v>
      </c>
      <c r="AA110" s="157">
        <f t="shared" si="160"/>
        <v>0.41301044572648205</v>
      </c>
      <c r="AB110" s="157">
        <f t="shared" si="160"/>
        <v>0.48200312688199881</v>
      </c>
      <c r="AC110" s="157">
        <f t="shared" si="160"/>
        <v>0.54931655617286157</v>
      </c>
      <c r="AD110" s="157">
        <f t="shared" si="160"/>
        <v>0.62603054224477039</v>
      </c>
      <c r="AE110" s="157">
        <f t="shared" si="160"/>
        <v>0.6891755174498525</v>
      </c>
      <c r="AF110" s="157">
        <f t="shared" si="160"/>
        <v>0.75868965138535882</v>
      </c>
      <c r="AG110" s="157">
        <f t="shared" si="160"/>
        <v>0.81602001637663124</v>
      </c>
      <c r="AH110" s="157">
        <f t="shared" si="160"/>
        <v>0.87768254899933362</v>
      </c>
      <c r="AI110" s="157">
        <f t="shared" si="160"/>
        <v>0.79699149462079588</v>
      </c>
      <c r="AJ110" s="157">
        <f t="shared" si="160"/>
        <v>0.72755691791705857</v>
      </c>
      <c r="AK110" s="157">
        <f t="shared" si="160"/>
        <v>0.66793528925426704</v>
      </c>
      <c r="AL110" s="157">
        <f t="shared" si="160"/>
        <v>0.61652561678451767</v>
      </c>
      <c r="AM110" s="157">
        <f t="shared" si="160"/>
        <v>0.57243530042991753</v>
      </c>
      <c r="AN110" s="157">
        <f t="shared" si="160"/>
        <v>0.53432745333766118</v>
      </c>
      <c r="AO110" s="157">
        <f t="shared" si="157"/>
        <v>0.50094826019024996</v>
      </c>
      <c r="AP110" s="157">
        <f t="shared" si="151"/>
        <v>0.47590084718073744</v>
      </c>
      <c r="AQ110" s="157">
        <f t="shared" si="151"/>
        <v>0.45210580482170054</v>
      </c>
      <c r="AR110" s="157">
        <f t="shared" si="151"/>
        <v>0.4295005145806155</v>
      </c>
      <c r="AS110" s="157">
        <f t="shared" si="151"/>
        <v>0.40802548885158468</v>
      </c>
      <c r="AT110" s="157">
        <f t="shared" si="151"/>
        <v>0.38762421440900541</v>
      </c>
      <c r="AU110" s="157">
        <f t="shared" si="151"/>
        <v>0.36824300368855512</v>
      </c>
      <c r="AV110" s="157">
        <f t="shared" si="151"/>
        <v>0.34983085350412735</v>
      </c>
      <c r="AW110" s="157">
        <f t="shared" si="151"/>
        <v>0.33233931082892099</v>
      </c>
      <c r="AX110" s="157">
        <f t="shared" si="151"/>
        <v>0.31572234528747495</v>
      </c>
      <c r="AY110" s="157">
        <f t="shared" si="151"/>
        <v>0.29993622802310116</v>
      </c>
      <c r="AZ110" s="157">
        <f t="shared" si="151"/>
        <v>0.28493941662194611</v>
      </c>
      <c r="BA110" s="157">
        <f t="shared" si="151"/>
        <v>0.27069244579084878</v>
      </c>
      <c r="BB110" s="157">
        <f t="shared" si="151"/>
        <v>0.25715782350130634</v>
      </c>
      <c r="BC110" s="157">
        <f t="shared" si="151"/>
        <v>0.244299932326241</v>
      </c>
      <c r="BD110" s="157">
        <f t="shared" si="151"/>
        <v>0.23208493570992894</v>
      </c>
      <c r="BE110" s="157">
        <f t="shared" si="151"/>
        <v>0.22048068892443248</v>
      </c>
      <c r="BF110" s="157">
        <f t="shared" si="152"/>
        <v>0.20945665447821085</v>
      </c>
      <c r="BG110" s="157">
        <f t="shared" si="152"/>
        <v>0.19898382175430029</v>
      </c>
      <c r="BH110" s="157">
        <f t="shared" si="152"/>
        <v>0.18903463066658527</v>
      </c>
      <c r="BI110" s="157">
        <f t="shared" si="152"/>
        <v>0.17958289913325601</v>
      </c>
      <c r="BJ110" s="157">
        <f t="shared" si="152"/>
        <v>0.17060375417659321</v>
      </c>
      <c r="BK110" s="157">
        <f t="shared" si="152"/>
        <v>0.16207356646776355</v>
      </c>
      <c r="BL110" s="157">
        <f t="shared" si="85"/>
        <v>0.15396988814437537</v>
      </c>
      <c r="BM110" s="157">
        <f t="shared" si="86"/>
        <v>0.14627139373715659</v>
      </c>
      <c r="BN110" s="157">
        <f t="shared" si="87"/>
        <v>0.13895782405029874</v>
      </c>
      <c r="BO110" s="157">
        <f t="shared" si="88"/>
        <v>0.13200993284778381</v>
      </c>
      <c r="BP110" s="157">
        <f t="shared" si="89"/>
        <v>0.1254094362053946</v>
      </c>
      <c r="BQ110" s="157">
        <f t="shared" si="89"/>
        <v>0.11913896439512486</v>
      </c>
      <c r="BR110" s="157">
        <f t="shared" si="90"/>
        <v>0.11318201617536862</v>
      </c>
      <c r="BS110" s="157">
        <f t="shared" si="91"/>
        <v>0.10752291536660018</v>
      </c>
      <c r="BT110" s="157">
        <f t="shared" si="92"/>
        <v>0.10214676959827017</v>
      </c>
      <c r="BU110" s="157">
        <f t="shared" si="92"/>
        <v>9.7039431118356653E-2</v>
      </c>
      <c r="BV110" s="157">
        <f t="shared" si="93"/>
        <v>9.2187459562438817E-2</v>
      </c>
      <c r="BW110" s="157">
        <f t="shared" si="94"/>
        <v>8.7578086584316872E-2</v>
      </c>
      <c r="BX110" s="157">
        <f t="shared" si="95"/>
        <v>8.319918225510102E-2</v>
      </c>
      <c r="BY110" s="157">
        <f t="shared" si="96"/>
        <v>7.903922314234596E-2</v>
      </c>
      <c r="BZ110" s="157">
        <f t="shared" si="97"/>
        <v>7.5087261985228665E-2</v>
      </c>
      <c r="CA110" s="157">
        <f t="shared" si="98"/>
        <v>7.1332898885967222E-2</v>
      </c>
      <c r="CB110" s="157">
        <f t="shared" si="99"/>
        <v>6.7766253941668853E-2</v>
      </c>
      <c r="CC110" s="157">
        <f t="shared" si="100"/>
        <v>6.4377941244585402E-2</v>
      </c>
      <c r="CD110" s="157">
        <f t="shared" si="101"/>
        <v>6.1159044182356126E-2</v>
      </c>
      <c r="CE110" s="157">
        <f t="shared" si="102"/>
        <v>5.8101091973238317E-2</v>
      </c>
      <c r="CF110" s="157">
        <f t="shared" si="103"/>
        <v>5.5196037374576401E-2</v>
      </c>
      <c r="CG110" s="157">
        <f t="shared" si="104"/>
        <v>5.2436235505847577E-2</v>
      </c>
      <c r="CH110" s="157">
        <f t="shared" si="105"/>
        <v>4.9814423730555196E-2</v>
      </c>
      <c r="CI110" s="157">
        <f t="shared" si="106"/>
        <v>4.7323702544027436E-2</v>
      </c>
      <c r="CJ110" s="157">
        <f t="shared" si="107"/>
        <v>4.4957517416826062E-2</v>
      </c>
      <c r="CK110" s="157">
        <f t="shared" si="108"/>
        <v>4.2709641545984757E-2</v>
      </c>
      <c r="CL110" s="157">
        <f t="shared" si="109"/>
        <v>4.0574159468685519E-2</v>
      </c>
      <c r="CM110" s="157">
        <f t="shared" si="110"/>
        <v>3.8545451495251244E-2</v>
      </c>
      <c r="CN110" s="157">
        <f t="shared" si="111"/>
        <v>3.661817892048868E-2</v>
      </c>
      <c r="CO110" s="157">
        <f t="shared" si="112"/>
        <v>3.4787269974464241E-2</v>
      </c>
      <c r="CP110" s="157">
        <f t="shared" si="113"/>
        <v>3.3047906475741025E-2</v>
      </c>
      <c r="CQ110" s="157">
        <f t="shared" si="114"/>
        <v>3.1395511151953971E-2</v>
      </c>
      <c r="CR110" s="157">
        <f t="shared" si="115"/>
        <v>2.9825735594356272E-2</v>
      </c>
      <c r="CS110" s="157">
        <f t="shared" si="116"/>
        <v>2.8334448814638456E-2</v>
      </c>
      <c r="CT110" s="157">
        <f t="shared" si="117"/>
        <v>2.691772637390653E-2</v>
      </c>
      <c r="CU110" s="157">
        <f t="shared" si="118"/>
        <v>2.5571840055211202E-2</v>
      </c>
      <c r="CV110" s="157">
        <f t="shared" si="119"/>
        <v>2.4293248052450641E-2</v>
      </c>
      <c r="CW110" s="157">
        <f t="shared" si="120"/>
        <v>2.3078585649828107E-2</v>
      </c>
      <c r="CX110" s="157">
        <f t="shared" si="121"/>
        <v>2.19246563673367E-2</v>
      </c>
      <c r="CY110" s="157">
        <f t="shared" si="122"/>
        <v>2.0828423548969865E-2</v>
      </c>
      <c r="CZ110" s="157">
        <f t="shared" si="123"/>
        <v>1.9787002371521371E-2</v>
      </c>
      <c r="DA110" s="157">
        <f t="shared" si="124"/>
        <v>1.8797652252945302E-2</v>
      </c>
      <c r="DB110" s="157">
        <f t="shared" si="125"/>
        <v>1.7857769640298036E-2</v>
      </c>
      <c r="DC110" s="157">
        <f t="shared" si="126"/>
        <v>1.6964881158283134E-2</v>
      </c>
      <c r="DD110" s="157">
        <f t="shared" si="127"/>
        <v>1.6116637100368977E-2</v>
      </c>
      <c r="DE110" s="157">
        <f t="shared" si="128"/>
        <v>1.5310805245350527E-2</v>
      </c>
      <c r="DF110" s="157">
        <f t="shared" si="129"/>
        <v>1.4545264983082999E-2</v>
      </c>
      <c r="DG110" s="157">
        <f t="shared" si="130"/>
        <v>1.3818001733928848E-2</v>
      </c>
      <c r="DH110" s="157">
        <f t="shared" si="131"/>
        <v>1.3127101647232405E-2</v>
      </c>
      <c r="DI110" s="157">
        <f t="shared" si="132"/>
        <v>1.2470746564870785E-2</v>
      </c>
      <c r="DJ110" s="157">
        <f t="shared" si="133"/>
        <v>1.1847209236627245E-2</v>
      </c>
      <c r="DK110" s="157">
        <f t="shared" si="134"/>
        <v>1.1254848774795882E-2</v>
      </c>
      <c r="DL110" s="157">
        <f t="shared" si="135"/>
        <v>1.0692106336056087E-2</v>
      </c>
      <c r="DM110" s="157">
        <f t="shared" si="136"/>
        <v>1.0157501019253282E-2</v>
      </c>
      <c r="DN110" s="157">
        <f t="shared" si="137"/>
        <v>9.649625968290618E-3</v>
      </c>
      <c r="DO110" s="157">
        <f t="shared" si="138"/>
        <v>9.1671446698760872E-3</v>
      </c>
      <c r="DP110" s="157">
        <f t="shared" si="139"/>
        <v>8.7087874363822818E-3</v>
      </c>
      <c r="DQ110" s="157">
        <f t="shared" si="140"/>
        <v>8.2733480645631671E-3</v>
      </c>
      <c r="DR110" s="157">
        <f t="shared" si="141"/>
        <v>7.8596806613350084E-3</v>
      </c>
      <c r="DS110" s="157">
        <f t="shared" si="142"/>
        <v>7.4666966282682578E-3</v>
      </c>
      <c r="DT110" s="157">
        <f t="shared" si="143"/>
        <v>7.0933617968548445E-3</v>
      </c>
      <c r="DU110" s="157">
        <f t="shared" si="144"/>
        <v>6.7386937070121021E-3</v>
      </c>
      <c r="DV110" s="157">
        <f t="shared" si="145"/>
        <v>6.4017590216614963E-3</v>
      </c>
      <c r="DW110" s="157">
        <f t="shared" si="146"/>
        <v>6.081671070578421E-3</v>
      </c>
      <c r="DX110" s="157">
        <f t="shared" si="147"/>
        <v>5.7775875170494994E-3</v>
      </c>
      <c r="DY110" s="157">
        <f t="shared" si="148"/>
        <v>5.4887081411970238E-3</v>
      </c>
      <c r="DZ110" s="157">
        <f t="shared" si="149"/>
        <v>5.2142727341371728E-3</v>
      </c>
    </row>
    <row r="111" spans="1:130" s="1" customFormat="1">
      <c r="A111" s="1" t="s">
        <v>58</v>
      </c>
      <c r="C111" s="338"/>
      <c r="D111" s="338"/>
      <c r="E111" s="338"/>
      <c r="F111" s="338"/>
      <c r="G111" s="338"/>
      <c r="H111" s="338"/>
      <c r="I111" s="338"/>
      <c r="J111" s="338"/>
      <c r="K111" s="338"/>
      <c r="L111" s="338"/>
      <c r="M111" s="338"/>
      <c r="N111" s="338"/>
      <c r="O111" s="338"/>
      <c r="P111" s="338"/>
      <c r="Q111" s="338"/>
      <c r="R111" s="8">
        <f t="shared" si="82"/>
        <v>0.41227239850714797</v>
      </c>
      <c r="S111" s="338"/>
      <c r="T111" s="338"/>
      <c r="U111" s="338"/>
      <c r="V111" s="338"/>
      <c r="W111" s="157">
        <f t="shared" ref="W111:AN111" si="161">+IF(W79=0,W13,IF(W218=1,W13*$Z169,V111*(W$102/V$102)))</f>
        <v>0.83681045236235274</v>
      </c>
      <c r="X111" s="157">
        <f t="shared" si="161"/>
        <v>0.53297093331331402</v>
      </c>
      <c r="Y111" s="157">
        <f t="shared" si="161"/>
        <v>0.60026593145636786</v>
      </c>
      <c r="Z111" s="157">
        <f t="shared" si="161"/>
        <v>0.67605785971701871</v>
      </c>
      <c r="AA111" s="157">
        <f t="shared" si="161"/>
        <v>0.59563869866602226</v>
      </c>
      <c r="AB111" s="157">
        <f t="shared" si="161"/>
        <v>0.53219249351146902</v>
      </c>
      <c r="AC111" s="157">
        <f t="shared" si="161"/>
        <v>0.45924794523153384</v>
      </c>
      <c r="AD111" s="157">
        <f t="shared" si="161"/>
        <v>0.3826106878161033</v>
      </c>
      <c r="AE111" s="157">
        <f t="shared" si="161"/>
        <v>0.29942455077896551</v>
      </c>
      <c r="AF111" s="157">
        <f t="shared" si="161"/>
        <v>0.26940566508182101</v>
      </c>
      <c r="AG111" s="157">
        <f t="shared" si="161"/>
        <v>0.24222536600973824</v>
      </c>
      <c r="AH111" s="157">
        <f t="shared" si="161"/>
        <v>0.21885786547482852</v>
      </c>
      <c r="AI111" s="157">
        <f t="shared" si="161"/>
        <v>0.19873684114281404</v>
      </c>
      <c r="AJ111" s="157">
        <f t="shared" si="161"/>
        <v>0.18142271855389636</v>
      </c>
      <c r="AK111" s="157">
        <f t="shared" si="161"/>
        <v>0.16655554089364952</v>
      </c>
      <c r="AL111" s="157">
        <f t="shared" si="161"/>
        <v>0.15373608675921629</v>
      </c>
      <c r="AM111" s="157">
        <f t="shared" si="161"/>
        <v>0.14274177846804728</v>
      </c>
      <c r="AN111" s="157">
        <f t="shared" si="161"/>
        <v>0.13323925152141808</v>
      </c>
      <c r="AO111" s="157">
        <f t="shared" si="157"/>
        <v>0.12491585603879925</v>
      </c>
      <c r="AP111" s="157">
        <f t="shared" si="151"/>
        <v>0.11867006323685927</v>
      </c>
      <c r="AQ111" s="157">
        <f t="shared" si="151"/>
        <v>0.11273656007501631</v>
      </c>
      <c r="AR111" s="157">
        <f t="shared" si="151"/>
        <v>0.1070997320712655</v>
      </c>
      <c r="AS111" s="157">
        <f t="shared" si="151"/>
        <v>0.10174474546770222</v>
      </c>
      <c r="AT111" s="157">
        <f t="shared" si="151"/>
        <v>9.6657508194317107E-2</v>
      </c>
      <c r="AU111" s="157">
        <f t="shared" si="151"/>
        <v>9.1824632784601248E-2</v>
      </c>
      <c r="AV111" s="157">
        <f t="shared" si="151"/>
        <v>8.7233401145371176E-2</v>
      </c>
      <c r="AW111" s="157">
        <f t="shared" si="151"/>
        <v>8.2871731088102613E-2</v>
      </c>
      <c r="AX111" s="157">
        <f t="shared" si="151"/>
        <v>7.8728144533697475E-2</v>
      </c>
      <c r="AY111" s="157">
        <f t="shared" si="151"/>
        <v>7.4791737307012593E-2</v>
      </c>
      <c r="AZ111" s="157">
        <f t="shared" si="151"/>
        <v>7.1052150441661965E-2</v>
      </c>
      <c r="BA111" s="157">
        <f t="shared" si="151"/>
        <v>6.7499542919578867E-2</v>
      </c>
      <c r="BB111" s="157">
        <f t="shared" si="151"/>
        <v>6.4124565773599915E-2</v>
      </c>
      <c r="BC111" s="157">
        <f t="shared" si="151"/>
        <v>6.0918337484919913E-2</v>
      </c>
      <c r="BD111" s="157">
        <f t="shared" si="151"/>
        <v>5.7872420610673915E-2</v>
      </c>
      <c r="BE111" s="157">
        <f t="shared" si="151"/>
        <v>5.4978799580140215E-2</v>
      </c>
      <c r="BF111" s="157">
        <f t="shared" si="152"/>
        <v>5.2229859601133202E-2</v>
      </c>
      <c r="BG111" s="157">
        <f t="shared" si="152"/>
        <v>4.9618366621076541E-2</v>
      </c>
      <c r="BH111" s="157">
        <f t="shared" si="152"/>
        <v>4.7137448290022713E-2</v>
      </c>
      <c r="BI111" s="157">
        <f t="shared" si="152"/>
        <v>4.4780575875521575E-2</v>
      </c>
      <c r="BJ111" s="157">
        <f t="shared" si="152"/>
        <v>4.2541547081745491E-2</v>
      </c>
      <c r="BK111" s="157">
        <f t="shared" si="152"/>
        <v>4.0414469727658213E-2</v>
      </c>
      <c r="BL111" s="157">
        <f t="shared" si="85"/>
        <v>3.8393746241275298E-2</v>
      </c>
      <c r="BM111" s="157">
        <f t="shared" si="86"/>
        <v>3.6474058929211531E-2</v>
      </c>
      <c r="BN111" s="157">
        <f t="shared" si="87"/>
        <v>3.4650355982750951E-2</v>
      </c>
      <c r="BO111" s="157">
        <f t="shared" si="88"/>
        <v>3.29178381836134E-2</v>
      </c>
      <c r="BP111" s="157">
        <f t="shared" si="89"/>
        <v>3.1271946274432728E-2</v>
      </c>
      <c r="BQ111" s="157">
        <f t="shared" si="89"/>
        <v>2.970834896071109E-2</v>
      </c>
      <c r="BR111" s="157">
        <f t="shared" si="90"/>
        <v>2.8222931512675534E-2</v>
      </c>
      <c r="BS111" s="157">
        <f t="shared" si="91"/>
        <v>2.6811784937041755E-2</v>
      </c>
      <c r="BT111" s="157">
        <f t="shared" si="92"/>
        <v>2.5471195690189664E-2</v>
      </c>
      <c r="BU111" s="157">
        <f t="shared" si="92"/>
        <v>2.4197635905680179E-2</v>
      </c>
      <c r="BV111" s="157">
        <f t="shared" si="93"/>
        <v>2.2987754110396167E-2</v>
      </c>
      <c r="BW111" s="157">
        <f t="shared" si="94"/>
        <v>2.1838366404876356E-2</v>
      </c>
      <c r="BX111" s="157">
        <f t="shared" si="95"/>
        <v>2.0746448084632538E-2</v>
      </c>
      <c r="BY111" s="157">
        <f t="shared" si="96"/>
        <v>1.970912568040091E-2</v>
      </c>
      <c r="BZ111" s="157">
        <f t="shared" si="97"/>
        <v>1.8723669396380864E-2</v>
      </c>
      <c r="CA111" s="157">
        <f t="shared" si="98"/>
        <v>1.7787485926561819E-2</v>
      </c>
      <c r="CB111" s="157">
        <f t="shared" si="99"/>
        <v>1.6898111630233727E-2</v>
      </c>
      <c r="CC111" s="157">
        <f t="shared" si="100"/>
        <v>1.6053206048722041E-2</v>
      </c>
      <c r="CD111" s="157">
        <f t="shared" si="101"/>
        <v>1.5250545746285938E-2</v>
      </c>
      <c r="CE111" s="157">
        <f t="shared" si="102"/>
        <v>1.448801845897164E-2</v>
      </c>
      <c r="CF111" s="157">
        <f t="shared" si="103"/>
        <v>1.3763617536023058E-2</v>
      </c>
      <c r="CG111" s="157">
        <f t="shared" si="104"/>
        <v>1.3075436659221904E-2</v>
      </c>
      <c r="CH111" s="157">
        <f t="shared" si="105"/>
        <v>1.2421664826260809E-2</v>
      </c>
      <c r="CI111" s="157">
        <f t="shared" si="106"/>
        <v>1.1800581584947768E-2</v>
      </c>
      <c r="CJ111" s="157">
        <f t="shared" si="107"/>
        <v>1.121055250570038E-2</v>
      </c>
      <c r="CK111" s="157">
        <f t="shared" si="108"/>
        <v>1.065002488041536E-2</v>
      </c>
      <c r="CL111" s="157">
        <f t="shared" si="109"/>
        <v>1.0117523636394591E-2</v>
      </c>
      <c r="CM111" s="157">
        <f t="shared" si="110"/>
        <v>9.6116474545748613E-3</v>
      </c>
      <c r="CN111" s="157">
        <f t="shared" si="111"/>
        <v>9.1310650818461174E-3</v>
      </c>
      <c r="CO111" s="157">
        <f t="shared" si="112"/>
        <v>8.674511827753811E-3</v>
      </c>
      <c r="CP111" s="157">
        <f t="shared" si="113"/>
        <v>8.2407862363661193E-3</v>
      </c>
      <c r="CQ111" s="157">
        <f t="shared" si="114"/>
        <v>7.8287469245478126E-3</v>
      </c>
      <c r="CR111" s="157">
        <f t="shared" si="115"/>
        <v>7.4373095783204215E-3</v>
      </c>
      <c r="CS111" s="157">
        <f t="shared" si="116"/>
        <v>7.0654440994044002E-3</v>
      </c>
      <c r="CT111" s="157">
        <f t="shared" si="117"/>
        <v>6.7121718944341798E-3</v>
      </c>
      <c r="CU111" s="157">
        <f t="shared" si="118"/>
        <v>6.3765632997124701E-3</v>
      </c>
      <c r="CV111" s="157">
        <f t="shared" si="119"/>
        <v>6.0577351347268467E-3</v>
      </c>
      <c r="CW111" s="157">
        <f t="shared" si="120"/>
        <v>5.7548483779905043E-3</v>
      </c>
      <c r="CX111" s="157">
        <f t="shared" si="121"/>
        <v>5.4671059590909784E-3</v>
      </c>
      <c r="CY111" s="157">
        <f t="shared" si="122"/>
        <v>5.193750661136429E-3</v>
      </c>
      <c r="CZ111" s="157">
        <f t="shared" si="123"/>
        <v>4.9340631280796075E-3</v>
      </c>
      <c r="DA111" s="157">
        <f t="shared" si="124"/>
        <v>4.6873599716756266E-3</v>
      </c>
      <c r="DB111" s="157">
        <f t="shared" si="125"/>
        <v>4.4529919730918448E-3</v>
      </c>
      <c r="DC111" s="157">
        <f t="shared" si="126"/>
        <v>4.2303423744372527E-3</v>
      </c>
      <c r="DD111" s="157">
        <f t="shared" si="127"/>
        <v>4.01882525571539E-3</v>
      </c>
      <c r="DE111" s="157">
        <f t="shared" si="128"/>
        <v>3.8178839929296202E-3</v>
      </c>
      <c r="DF111" s="157">
        <f t="shared" si="129"/>
        <v>3.626989793283139E-3</v>
      </c>
      <c r="DG111" s="157">
        <f t="shared" si="130"/>
        <v>3.4456403036189818E-3</v>
      </c>
      <c r="DH111" s="157">
        <f t="shared" si="131"/>
        <v>3.2733582884380327E-3</v>
      </c>
      <c r="DI111" s="157">
        <f t="shared" si="132"/>
        <v>3.109690374016131E-3</v>
      </c>
      <c r="DJ111" s="157">
        <f t="shared" si="133"/>
        <v>2.9542058553153243E-3</v>
      </c>
      <c r="DK111" s="157">
        <f t="shared" si="134"/>
        <v>2.8064955625495581E-3</v>
      </c>
      <c r="DL111" s="157">
        <f t="shared" si="135"/>
        <v>2.6661707844220801E-3</v>
      </c>
      <c r="DM111" s="157">
        <f t="shared" si="136"/>
        <v>2.5328622452009762E-3</v>
      </c>
      <c r="DN111" s="157">
        <f t="shared" si="137"/>
        <v>2.4062191329409272E-3</v>
      </c>
      <c r="DO111" s="157">
        <f t="shared" si="138"/>
        <v>2.2859081762938807E-3</v>
      </c>
      <c r="DP111" s="157">
        <f t="shared" si="139"/>
        <v>2.1716127674791864E-3</v>
      </c>
      <c r="DQ111" s="157">
        <f t="shared" si="140"/>
        <v>2.0630321291052272E-3</v>
      </c>
      <c r="DR111" s="157">
        <f t="shared" si="141"/>
        <v>1.9598805226499656E-3</v>
      </c>
      <c r="DS111" s="157">
        <f t="shared" si="142"/>
        <v>1.8618864965174672E-3</v>
      </c>
      <c r="DT111" s="157">
        <f t="shared" si="143"/>
        <v>1.7687921716915938E-3</v>
      </c>
      <c r="DU111" s="157">
        <f t="shared" si="144"/>
        <v>1.6803525631070141E-3</v>
      </c>
      <c r="DV111" s="157">
        <f t="shared" si="145"/>
        <v>1.5963349349516634E-3</v>
      </c>
      <c r="DW111" s="157">
        <f t="shared" si="146"/>
        <v>1.5165181882040803E-3</v>
      </c>
      <c r="DX111" s="157">
        <f t="shared" si="147"/>
        <v>1.4406922787938762E-3</v>
      </c>
      <c r="DY111" s="157">
        <f t="shared" si="148"/>
        <v>1.3686576648541822E-3</v>
      </c>
      <c r="DZ111" s="157">
        <f t="shared" si="149"/>
        <v>1.300224781611473E-3</v>
      </c>
    </row>
    <row r="112" spans="1:130" s="1" customFormat="1">
      <c r="A112" s="361" t="s">
        <v>114</v>
      </c>
      <c r="B112" s="361"/>
      <c r="C112" s="362"/>
      <c r="D112" s="362"/>
      <c r="E112" s="362"/>
      <c r="F112" s="362"/>
      <c r="G112" s="362"/>
      <c r="H112" s="362"/>
      <c r="I112" s="338"/>
      <c r="J112" s="338"/>
      <c r="K112" s="338"/>
      <c r="L112" s="338"/>
      <c r="M112" s="338"/>
      <c r="N112" s="338"/>
      <c r="O112" s="338"/>
      <c r="P112" s="338"/>
      <c r="Q112" s="338"/>
      <c r="R112" s="8">
        <f t="shared" si="82"/>
        <v>0.54177826149727892</v>
      </c>
      <c r="S112" s="338"/>
      <c r="T112" s="338"/>
      <c r="U112" s="338"/>
      <c r="V112" s="338"/>
      <c r="W112" s="157">
        <f t="shared" ref="W112:AN112" si="162">+IF(W80=0,W14,IF(W219=1,W14*$Z170,V112*(W$102/V$102)))</f>
        <v>0.58200510636430225</v>
      </c>
      <c r="X112" s="157">
        <f t="shared" si="162"/>
        <v>0.56968410834355332</v>
      </c>
      <c r="Y112" s="157">
        <f t="shared" si="162"/>
        <v>0.57709727699448232</v>
      </c>
      <c r="Z112" s="157">
        <f t="shared" si="162"/>
        <v>0.55679019167974442</v>
      </c>
      <c r="AA112" s="157">
        <f t="shared" si="162"/>
        <v>0.4905582864474749</v>
      </c>
      <c r="AB112" s="157">
        <f t="shared" si="162"/>
        <v>0.43830502998190735</v>
      </c>
      <c r="AC112" s="157">
        <f t="shared" si="162"/>
        <v>0.37822909352910455</v>
      </c>
      <c r="AD112" s="157">
        <f t="shared" si="162"/>
        <v>0.3151119022520022</v>
      </c>
      <c r="AE112" s="157">
        <f t="shared" si="162"/>
        <v>0.24660116087049871</v>
      </c>
      <c r="AF112" s="157">
        <f t="shared" si="162"/>
        <v>0.22187809777598549</v>
      </c>
      <c r="AG112" s="157">
        <f t="shared" si="162"/>
        <v>0.19949284818123578</v>
      </c>
      <c r="AH112" s="157">
        <f t="shared" si="162"/>
        <v>0.18024775707711799</v>
      </c>
      <c r="AI112" s="157">
        <f t="shared" si="162"/>
        <v>0.16367641065522368</v>
      </c>
      <c r="AJ112" s="157">
        <f t="shared" si="162"/>
        <v>0.14941678258273108</v>
      </c>
      <c r="AK112" s="157">
        <f t="shared" si="162"/>
        <v>0.13717241831685215</v>
      </c>
      <c r="AL112" s="157">
        <f t="shared" si="162"/>
        <v>0.12661452564220971</v>
      </c>
      <c r="AM112" s="157">
        <f t="shared" si="162"/>
        <v>0.11755979322124722</v>
      </c>
      <c r="AN112" s="157">
        <f t="shared" si="162"/>
        <v>0.10973366750728797</v>
      </c>
      <c r="AO112" s="157">
        <f t="shared" si="157"/>
        <v>0.10287865517427035</v>
      </c>
      <c r="AP112" s="157">
        <f t="shared" si="151"/>
        <v>9.7734722415556821E-2</v>
      </c>
      <c r="AQ112" s="157">
        <f t="shared" si="151"/>
        <v>9.2847986294778972E-2</v>
      </c>
      <c r="AR112" s="157">
        <f t="shared" si="151"/>
        <v>8.8205586980040024E-2</v>
      </c>
      <c r="AS112" s="157">
        <f t="shared" si="151"/>
        <v>8.3795307631038013E-2</v>
      </c>
      <c r="AT112" s="157">
        <f t="shared" si="151"/>
        <v>7.9605542249486114E-2</v>
      </c>
      <c r="AU112" s="157">
        <f t="shared" si="151"/>
        <v>7.5625265137011802E-2</v>
      </c>
      <c r="AV112" s="157">
        <f t="shared" si="151"/>
        <v>7.1844001880161212E-2</v>
      </c>
      <c r="AW112" s="157">
        <f t="shared" si="151"/>
        <v>6.8251801786153143E-2</v>
      </c>
      <c r="AX112" s="157">
        <f t="shared" si="151"/>
        <v>6.4839211696845478E-2</v>
      </c>
      <c r="AY112" s="157">
        <f t="shared" si="151"/>
        <v>6.1597251112003204E-2</v>
      </c>
      <c r="AZ112" s="157">
        <f t="shared" si="151"/>
        <v>5.8517388556403038E-2</v>
      </c>
      <c r="BA112" s="157">
        <f t="shared" si="151"/>
        <v>5.5591519128582886E-2</v>
      </c>
      <c r="BB112" s="157">
        <f t="shared" si="151"/>
        <v>5.2811943172153743E-2</v>
      </c>
      <c r="BC112" s="157">
        <f t="shared" si="151"/>
        <v>5.0171346013546052E-2</v>
      </c>
      <c r="BD112" s="157">
        <f t="shared" si="151"/>
        <v>4.7662778712868746E-2</v>
      </c>
      <c r="BE112" s="157">
        <f t="shared" si="151"/>
        <v>4.5279639777225308E-2</v>
      </c>
      <c r="BF112" s="157">
        <f t="shared" si="152"/>
        <v>4.301565778836404E-2</v>
      </c>
      <c r="BG112" s="157">
        <f t="shared" si="152"/>
        <v>4.0864874898945837E-2</v>
      </c>
      <c r="BH112" s="157">
        <f t="shared" si="152"/>
        <v>3.8821631153998545E-2</v>
      </c>
      <c r="BI112" s="157">
        <f t="shared" si="152"/>
        <v>3.6880549596298613E-2</v>
      </c>
      <c r="BJ112" s="157">
        <f t="shared" si="152"/>
        <v>3.5036522116483684E-2</v>
      </c>
      <c r="BK112" s="157">
        <f t="shared" si="152"/>
        <v>3.3284696010659497E-2</v>
      </c>
      <c r="BL112" s="157">
        <f t="shared" si="85"/>
        <v>3.1620461210126523E-2</v>
      </c>
      <c r="BM112" s="157">
        <f t="shared" si="86"/>
        <v>3.0039438149620196E-2</v>
      </c>
      <c r="BN112" s="157">
        <f t="shared" si="87"/>
        <v>2.8537466242139185E-2</v>
      </c>
      <c r="BO112" s="157">
        <f t="shared" si="88"/>
        <v>2.7110592930032224E-2</v>
      </c>
      <c r="BP112" s="157">
        <f t="shared" si="89"/>
        <v>2.575506328353061E-2</v>
      </c>
      <c r="BQ112" s="157">
        <f t="shared" si="89"/>
        <v>2.4467310119354078E-2</v>
      </c>
      <c r="BR112" s="157">
        <f t="shared" si="90"/>
        <v>2.3243944613386372E-2</v>
      </c>
      <c r="BS112" s="157">
        <f t="shared" si="91"/>
        <v>2.2081747382717051E-2</v>
      </c>
      <c r="BT112" s="157">
        <f t="shared" si="92"/>
        <v>2.0977660013581197E-2</v>
      </c>
      <c r="BU112" s="157">
        <f t="shared" si="92"/>
        <v>1.9928777012902136E-2</v>
      </c>
      <c r="BV112" s="157">
        <f t="shared" si="93"/>
        <v>1.8932338162257027E-2</v>
      </c>
      <c r="BW112" s="157">
        <f t="shared" si="94"/>
        <v>1.7985721254144174E-2</v>
      </c>
      <c r="BX112" s="157">
        <f t="shared" si="95"/>
        <v>1.7086435191436964E-2</v>
      </c>
      <c r="BY112" s="157">
        <f t="shared" si="96"/>
        <v>1.6232113431865116E-2</v>
      </c>
      <c r="BZ112" s="157">
        <f t="shared" si="97"/>
        <v>1.5420507760271859E-2</v>
      </c>
      <c r="CA112" s="157">
        <f t="shared" si="98"/>
        <v>1.4649482372258266E-2</v>
      </c>
      <c r="CB112" s="157">
        <f t="shared" si="99"/>
        <v>1.3917008253645353E-2</v>
      </c>
      <c r="CC112" s="157">
        <f t="shared" si="100"/>
        <v>1.3221157840963085E-2</v>
      </c>
      <c r="CD112" s="157">
        <f t="shared" si="101"/>
        <v>1.2560099948914929E-2</v>
      </c>
      <c r="CE112" s="157">
        <f t="shared" si="102"/>
        <v>1.1932094951469182E-2</v>
      </c>
      <c r="CF112" s="157">
        <f t="shared" si="103"/>
        <v>1.1335490203895722E-2</v>
      </c>
      <c r="CG112" s="157">
        <f t="shared" si="104"/>
        <v>1.0768715693700935E-2</v>
      </c>
      <c r="CH112" s="157">
        <f t="shared" si="105"/>
        <v>1.0230279909015889E-2</v>
      </c>
      <c r="CI112" s="157">
        <f t="shared" si="106"/>
        <v>9.7187659135650941E-3</v>
      </c>
      <c r="CJ112" s="157">
        <f t="shared" si="107"/>
        <v>9.2328276178868397E-3</v>
      </c>
      <c r="CK112" s="157">
        <f t="shared" si="108"/>
        <v>8.7711862369924971E-3</v>
      </c>
      <c r="CL112" s="157">
        <f t="shared" si="109"/>
        <v>8.3326269251428713E-3</v>
      </c>
      <c r="CM112" s="157">
        <f t="shared" si="110"/>
        <v>7.9159955788857279E-3</v>
      </c>
      <c r="CN112" s="157">
        <f t="shared" si="111"/>
        <v>7.5201957999414407E-3</v>
      </c>
      <c r="CO112" s="157">
        <f t="shared" si="112"/>
        <v>7.1441860099443685E-3</v>
      </c>
      <c r="CP112" s="157">
        <f t="shared" si="113"/>
        <v>6.7869767094471496E-3</v>
      </c>
      <c r="CQ112" s="157">
        <f t="shared" si="114"/>
        <v>6.4476278739747919E-3</v>
      </c>
      <c r="CR112" s="157">
        <f t="shared" si="115"/>
        <v>6.1252464802760524E-3</v>
      </c>
      <c r="CS112" s="157">
        <f t="shared" si="116"/>
        <v>5.8189841562622498E-3</v>
      </c>
      <c r="CT112" s="157">
        <f t="shared" si="117"/>
        <v>5.5280349484491372E-3</v>
      </c>
      <c r="CU112" s="157">
        <f t="shared" si="118"/>
        <v>5.25163320102668E-3</v>
      </c>
      <c r="CV112" s="157">
        <f t="shared" si="119"/>
        <v>4.9890515409753457E-3</v>
      </c>
      <c r="CW112" s="157">
        <f t="shared" si="120"/>
        <v>4.7395989639265786E-3</v>
      </c>
      <c r="CX112" s="157">
        <f t="shared" si="121"/>
        <v>4.5026190157302498E-3</v>
      </c>
      <c r="CY112" s="157">
        <f t="shared" si="122"/>
        <v>4.2774880649437373E-3</v>
      </c>
      <c r="CZ112" s="157">
        <f t="shared" si="123"/>
        <v>4.0636136616965506E-3</v>
      </c>
      <c r="DA112" s="157">
        <f t="shared" si="124"/>
        <v>3.8604329786117229E-3</v>
      </c>
      <c r="DB112" s="157">
        <f t="shared" si="125"/>
        <v>3.6674113296811368E-3</v>
      </c>
      <c r="DC112" s="157">
        <f t="shared" si="126"/>
        <v>3.4840407631970796E-3</v>
      </c>
      <c r="DD112" s="157">
        <f t="shared" si="127"/>
        <v>3.3098387250372254E-3</v>
      </c>
      <c r="DE112" s="157">
        <f t="shared" si="128"/>
        <v>3.144346788785364E-3</v>
      </c>
      <c r="DF112" s="157">
        <f t="shared" si="129"/>
        <v>2.9871294493460957E-3</v>
      </c>
      <c r="DG112" s="157">
        <f t="shared" si="130"/>
        <v>2.8377729768787907E-3</v>
      </c>
      <c r="DH112" s="157">
        <f t="shared" si="131"/>
        <v>2.695884328034851E-3</v>
      </c>
      <c r="DI112" s="157">
        <f t="shared" si="132"/>
        <v>2.5610901116331084E-3</v>
      </c>
      <c r="DJ112" s="157">
        <f t="shared" si="133"/>
        <v>2.433035606051453E-3</v>
      </c>
      <c r="DK112" s="157">
        <f t="shared" si="134"/>
        <v>2.3113838257488801E-3</v>
      </c>
      <c r="DL112" s="157">
        <f t="shared" si="135"/>
        <v>2.195814634461436E-3</v>
      </c>
      <c r="DM112" s="157">
        <f t="shared" si="136"/>
        <v>2.0860239027383643E-3</v>
      </c>
      <c r="DN112" s="157">
        <f t="shared" si="137"/>
        <v>1.9817227076014462E-3</v>
      </c>
      <c r="DO112" s="157">
        <f t="shared" si="138"/>
        <v>1.8826365722213738E-3</v>
      </c>
      <c r="DP112" s="157">
        <f t="shared" si="139"/>
        <v>1.7885047436103051E-3</v>
      </c>
      <c r="DQ112" s="157">
        <f t="shared" si="140"/>
        <v>1.6990795064297896E-3</v>
      </c>
      <c r="DR112" s="157">
        <f t="shared" si="141"/>
        <v>1.6141255311083E-3</v>
      </c>
      <c r="DS112" s="157">
        <f t="shared" si="142"/>
        <v>1.5334192545528849E-3</v>
      </c>
      <c r="DT112" s="157">
        <f t="shared" si="143"/>
        <v>1.4567482918252405E-3</v>
      </c>
      <c r="DU112" s="157">
        <f t="shared" si="144"/>
        <v>1.3839108772339785E-3</v>
      </c>
      <c r="DV112" s="157">
        <f t="shared" si="145"/>
        <v>1.3147153333722796E-3</v>
      </c>
      <c r="DW112" s="157">
        <f t="shared" si="146"/>
        <v>1.2489795667036657E-3</v>
      </c>
      <c r="DX112" s="157">
        <f t="shared" si="147"/>
        <v>1.1865305883684823E-3</v>
      </c>
      <c r="DY112" s="157">
        <f t="shared" si="148"/>
        <v>1.1272040589500581E-3</v>
      </c>
      <c r="DZ112" s="157">
        <f t="shared" si="149"/>
        <v>1.0708438560025552E-3</v>
      </c>
    </row>
    <row r="113" spans="1:130" s="1" customFormat="1">
      <c r="A113" s="1" t="s">
        <v>32</v>
      </c>
      <c r="C113" s="338"/>
      <c r="D113" s="338"/>
      <c r="E113" s="338"/>
      <c r="F113" s="338"/>
      <c r="G113" s="338"/>
      <c r="H113" s="338"/>
      <c r="I113" s="338"/>
      <c r="J113" s="338"/>
      <c r="K113" s="338"/>
      <c r="L113" s="338"/>
      <c r="M113" s="338"/>
      <c r="N113" s="338"/>
      <c r="O113" s="338"/>
      <c r="P113" s="338"/>
      <c r="Q113" s="338"/>
      <c r="R113" s="8">
        <f t="shared" si="82"/>
        <v>0.36395210273783341</v>
      </c>
      <c r="S113" s="338"/>
      <c r="T113" s="338"/>
      <c r="U113" s="338"/>
      <c r="V113" s="338"/>
      <c r="W113" s="157">
        <f t="shared" ref="W113:AN113" si="163">+IF(W81=0,W15,IF(W220=1,W15*$Z171,V113*(W$102/V$102)))</f>
        <v>0.66473669087257503</v>
      </c>
      <c r="X113" s="157">
        <f t="shared" si="163"/>
        <v>0.63080748393847597</v>
      </c>
      <c r="Y113" s="157">
        <f t="shared" si="163"/>
        <v>0.74448884429851503</v>
      </c>
      <c r="Z113" s="157">
        <f t="shared" si="163"/>
        <v>0.87865736123542426</v>
      </c>
      <c r="AA113" s="157">
        <f t="shared" si="163"/>
        <v>1.0057893085036811</v>
      </c>
      <c r="AB113" s="157">
        <f t="shared" si="163"/>
        <v>1.1513158345113612</v>
      </c>
      <c r="AC113" s="157">
        <f t="shared" si="163"/>
        <v>0.99351162926629422</v>
      </c>
      <c r="AD113" s="157">
        <f t="shared" si="163"/>
        <v>0.82771882111574679</v>
      </c>
      <c r="AE113" s="157">
        <f t="shared" si="163"/>
        <v>0.64775852864569761</v>
      </c>
      <c r="AF113" s="157">
        <f t="shared" si="163"/>
        <v>0.58281733000257119</v>
      </c>
      <c r="AG113" s="157">
        <f t="shared" si="163"/>
        <v>0.52401697281983883</v>
      </c>
      <c r="AH113" s="157">
        <f t="shared" si="163"/>
        <v>0.47346501331871432</v>
      </c>
      <c r="AI113" s="157">
        <f t="shared" si="163"/>
        <v>0.42993630105299457</v>
      </c>
      <c r="AJ113" s="157">
        <f t="shared" si="163"/>
        <v>0.39247988492475361</v>
      </c>
      <c r="AK113" s="157">
        <f t="shared" si="163"/>
        <v>0.36031705425084276</v>
      </c>
      <c r="AL113" s="157">
        <f t="shared" si="163"/>
        <v>0.33258415550704068</v>
      </c>
      <c r="AM113" s="157">
        <f t="shared" si="163"/>
        <v>0.30879967643330564</v>
      </c>
      <c r="AN113" s="157">
        <f t="shared" si="163"/>
        <v>0.28824243469293648</v>
      </c>
      <c r="AO113" s="157">
        <f t="shared" si="157"/>
        <v>0.27023606080966245</v>
      </c>
      <c r="AP113" s="157">
        <f t="shared" si="151"/>
        <v>0.25672425776917929</v>
      </c>
      <c r="AQ113" s="157">
        <f t="shared" si="151"/>
        <v>0.2438880448807203</v>
      </c>
      <c r="AR113" s="157">
        <f t="shared" si="151"/>
        <v>0.23169364263668427</v>
      </c>
      <c r="AS113" s="157">
        <f t="shared" si="151"/>
        <v>0.22010896050485004</v>
      </c>
      <c r="AT113" s="157">
        <f t="shared" si="151"/>
        <v>0.20910351247960754</v>
      </c>
      <c r="AU113" s="157">
        <f t="shared" si="151"/>
        <v>0.19864833685562716</v>
      </c>
      <c r="AV113" s="157">
        <f t="shared" si="151"/>
        <v>0.18871592001284579</v>
      </c>
      <c r="AW113" s="157">
        <f t="shared" si="151"/>
        <v>0.1792801240122035</v>
      </c>
      <c r="AX113" s="157">
        <f t="shared" si="151"/>
        <v>0.17031611781159331</v>
      </c>
      <c r="AY113" s="157">
        <f t="shared" si="151"/>
        <v>0.16180031192101363</v>
      </c>
      <c r="AZ113" s="157">
        <f t="shared" si="151"/>
        <v>0.15371029632496294</v>
      </c>
      <c r="BA113" s="157">
        <f t="shared" si="151"/>
        <v>0.14602478150871478</v>
      </c>
      <c r="BB113" s="157">
        <f t="shared" si="151"/>
        <v>0.13872354243327903</v>
      </c>
      <c r="BC113" s="157">
        <f t="shared" si="151"/>
        <v>0.13178736531161508</v>
      </c>
      <c r="BD113" s="157">
        <f t="shared" si="151"/>
        <v>0.12519799704603432</v>
      </c>
      <c r="BE113" s="157">
        <f t="shared" si="151"/>
        <v>0.11893809719373259</v>
      </c>
      <c r="BF113" s="157">
        <f t="shared" si="152"/>
        <v>0.11299119233404596</v>
      </c>
      <c r="BG113" s="157">
        <f t="shared" si="152"/>
        <v>0.10734163271734366</v>
      </c>
      <c r="BH113" s="157">
        <f t="shared" si="152"/>
        <v>0.10197455108147647</v>
      </c>
      <c r="BI113" s="157">
        <f t="shared" si="152"/>
        <v>9.6875823527402649E-2</v>
      </c>
      <c r="BJ113" s="157">
        <f t="shared" si="152"/>
        <v>9.2032032351032508E-2</v>
      </c>
      <c r="BK113" s="157">
        <f t="shared" si="152"/>
        <v>8.7430430733480877E-2</v>
      </c>
      <c r="BL113" s="157">
        <f t="shared" si="85"/>
        <v>8.3058909196806835E-2</v>
      </c>
      <c r="BM113" s="157">
        <f t="shared" si="86"/>
        <v>7.8905963736966483E-2</v>
      </c>
      <c r="BN113" s="157">
        <f t="shared" si="87"/>
        <v>7.4960665550118155E-2</v>
      </c>
      <c r="BO113" s="157">
        <f t="shared" si="88"/>
        <v>7.121263227261225E-2</v>
      </c>
      <c r="BP113" s="157">
        <f t="shared" si="89"/>
        <v>6.7652000658981637E-2</v>
      </c>
      <c r="BQ113" s="157">
        <f t="shared" si="89"/>
        <v>6.426940062603255E-2</v>
      </c>
      <c r="BR113" s="157">
        <f t="shared" si="90"/>
        <v>6.1055930594730919E-2</v>
      </c>
      <c r="BS113" s="157">
        <f t="shared" si="91"/>
        <v>5.8003134064994369E-2</v>
      </c>
      <c r="BT113" s="157">
        <f t="shared" si="92"/>
        <v>5.5102977361744646E-2</v>
      </c>
      <c r="BU113" s="157">
        <f t="shared" si="92"/>
        <v>5.2347828493657413E-2</v>
      </c>
      <c r="BV113" s="157">
        <f t="shared" si="93"/>
        <v>4.9730437068974537E-2</v>
      </c>
      <c r="BW113" s="157">
        <f t="shared" si="94"/>
        <v>4.724391521552581E-2</v>
      </c>
      <c r="BX113" s="157">
        <f t="shared" si="95"/>
        <v>4.4881719454749516E-2</v>
      </c>
      <c r="BY113" s="157">
        <f t="shared" si="96"/>
        <v>4.2637633482012036E-2</v>
      </c>
      <c r="BZ113" s="157">
        <f t="shared" si="97"/>
        <v>4.0505751807911432E-2</v>
      </c>
      <c r="CA113" s="157">
        <f t="shared" si="98"/>
        <v>3.8480464217515858E-2</v>
      </c>
      <c r="CB113" s="157">
        <f t="shared" si="99"/>
        <v>3.6556441006640066E-2</v>
      </c>
      <c r="CC113" s="157">
        <f t="shared" si="100"/>
        <v>3.4728618956308063E-2</v>
      </c>
      <c r="CD113" s="157">
        <f t="shared" si="101"/>
        <v>3.2992188008492657E-2</v>
      </c>
      <c r="CE113" s="157">
        <f t="shared" si="102"/>
        <v>3.1342578608068022E-2</v>
      </c>
      <c r="CF113" s="157">
        <f t="shared" si="103"/>
        <v>2.9775449677664621E-2</v>
      </c>
      <c r="CG113" s="157">
        <f t="shared" si="104"/>
        <v>2.828667719378139E-2</v>
      </c>
      <c r="CH113" s="157">
        <f t="shared" si="105"/>
        <v>2.687234333409232E-2</v>
      </c>
      <c r="CI113" s="157">
        <f t="shared" si="106"/>
        <v>2.5528726167387703E-2</v>
      </c>
      <c r="CJ113" s="157">
        <f t="shared" si="107"/>
        <v>2.4252289859018315E-2</v>
      </c>
      <c r="CK113" s="157">
        <f t="shared" si="108"/>
        <v>2.3039675366067398E-2</v>
      </c>
      <c r="CL113" s="157">
        <f t="shared" si="109"/>
        <v>2.1887691597764027E-2</v>
      </c>
      <c r="CM113" s="157">
        <f t="shared" si="110"/>
        <v>2.0793307017875823E-2</v>
      </c>
      <c r="CN113" s="157">
        <f t="shared" si="111"/>
        <v>1.9753641666982031E-2</v>
      </c>
      <c r="CO113" s="157">
        <f t="shared" si="112"/>
        <v>1.8765959583632929E-2</v>
      </c>
      <c r="CP113" s="157">
        <f t="shared" si="113"/>
        <v>1.7827661604451282E-2</v>
      </c>
      <c r="CQ113" s="157">
        <f t="shared" si="114"/>
        <v>1.6936278524228719E-2</v>
      </c>
      <c r="CR113" s="157">
        <f t="shared" si="115"/>
        <v>1.6089464598017283E-2</v>
      </c>
      <c r="CS113" s="157">
        <f t="shared" si="116"/>
        <v>1.5284991368116417E-2</v>
      </c>
      <c r="CT113" s="157">
        <f t="shared" si="117"/>
        <v>1.4520741799710595E-2</v>
      </c>
      <c r="CU113" s="157">
        <f t="shared" si="118"/>
        <v>1.3794704709725065E-2</v>
      </c>
      <c r="CV113" s="157">
        <f t="shared" si="119"/>
        <v>1.3104969474238811E-2</v>
      </c>
      <c r="CW113" s="157">
        <f t="shared" si="120"/>
        <v>1.2449721000526869E-2</v>
      </c>
      <c r="CX113" s="157">
        <f t="shared" si="121"/>
        <v>1.1827234950500524E-2</v>
      </c>
      <c r="CY113" s="157">
        <f t="shared" si="122"/>
        <v>1.1235873202975498E-2</v>
      </c>
      <c r="CZ113" s="157">
        <f t="shared" si="123"/>
        <v>1.0674079542826722E-2</v>
      </c>
      <c r="DA113" s="157">
        <f t="shared" si="124"/>
        <v>1.0140375565685386E-2</v>
      </c>
      <c r="DB113" s="157">
        <f t="shared" si="125"/>
        <v>9.6333567874011157E-3</v>
      </c>
      <c r="DC113" s="157">
        <f t="shared" si="126"/>
        <v>9.1516889480310597E-3</v>
      </c>
      <c r="DD113" s="157">
        <f t="shared" si="127"/>
        <v>8.694104500629506E-3</v>
      </c>
      <c r="DE113" s="157">
        <f t="shared" si="128"/>
        <v>8.2593992755980311E-3</v>
      </c>
      <c r="DF113" s="157">
        <f t="shared" si="129"/>
        <v>7.8464293118181289E-3</v>
      </c>
      <c r="DG113" s="157">
        <f t="shared" si="130"/>
        <v>7.4541078462272217E-3</v>
      </c>
      <c r="DH113" s="157">
        <f t="shared" si="131"/>
        <v>7.0814024539158603E-3</v>
      </c>
      <c r="DI113" s="157">
        <f t="shared" si="132"/>
        <v>6.7273323312200669E-3</v>
      </c>
      <c r="DJ113" s="157">
        <f t="shared" si="133"/>
        <v>6.390965714659063E-3</v>
      </c>
      <c r="DK113" s="157">
        <f t="shared" si="134"/>
        <v>6.0714174289261099E-3</v>
      </c>
      <c r="DL113" s="157">
        <f t="shared" si="135"/>
        <v>5.7678465574798037E-3</v>
      </c>
      <c r="DM113" s="157">
        <f t="shared" si="136"/>
        <v>5.4794542296058135E-3</v>
      </c>
      <c r="DN113" s="157">
        <f t="shared" si="137"/>
        <v>5.2054815181255222E-3</v>
      </c>
      <c r="DO113" s="157">
        <f t="shared" si="138"/>
        <v>4.9452074422192457E-3</v>
      </c>
      <c r="DP113" s="157">
        <f t="shared" si="139"/>
        <v>4.697947070108283E-3</v>
      </c>
      <c r="DQ113" s="157">
        <f t="shared" si="140"/>
        <v>4.4630497166028684E-3</v>
      </c>
      <c r="DR113" s="157">
        <f t="shared" si="141"/>
        <v>4.239897230772725E-3</v>
      </c>
      <c r="DS113" s="157">
        <f t="shared" si="142"/>
        <v>4.0279023692340885E-3</v>
      </c>
      <c r="DT113" s="157">
        <f t="shared" si="143"/>
        <v>3.826507250772384E-3</v>
      </c>
      <c r="DU113" s="157">
        <f t="shared" si="144"/>
        <v>3.6351818882337647E-3</v>
      </c>
      <c r="DV113" s="157">
        <f t="shared" si="145"/>
        <v>3.4534227938220765E-3</v>
      </c>
      <c r="DW113" s="157">
        <f t="shared" si="146"/>
        <v>3.2807516541309726E-3</v>
      </c>
      <c r="DX113" s="157">
        <f t="shared" si="147"/>
        <v>3.1167140714244237E-3</v>
      </c>
      <c r="DY113" s="157">
        <f t="shared" si="148"/>
        <v>2.9608783678532024E-3</v>
      </c>
      <c r="DZ113" s="157">
        <f t="shared" si="149"/>
        <v>2.8128344494605423E-3</v>
      </c>
    </row>
    <row r="114" spans="1:130" s="1" customFormat="1">
      <c r="C114" s="338"/>
      <c r="D114" s="338"/>
      <c r="E114" s="338"/>
      <c r="F114" s="338"/>
      <c r="G114" s="338"/>
      <c r="H114" s="338"/>
      <c r="I114" s="338"/>
      <c r="J114" s="338"/>
      <c r="K114" s="338"/>
      <c r="L114" s="338"/>
      <c r="M114" s="338"/>
      <c r="N114" s="338"/>
      <c r="O114" s="338"/>
      <c r="P114" s="338"/>
      <c r="Q114" s="338"/>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A114" s="338"/>
      <c r="BB114" s="338"/>
      <c r="BC114" s="338"/>
      <c r="BD114" s="338"/>
      <c r="BE114" s="338"/>
      <c r="BF114" s="338"/>
      <c r="BG114" s="338"/>
      <c r="BH114" s="338"/>
      <c r="BJ114" s="337">
        <f>SUM(BJ102:BJ113)</f>
        <v>1.0379301686365405</v>
      </c>
      <c r="BK114" s="338">
        <f t="shared" si="152"/>
        <v>0.9860336602047135</v>
      </c>
      <c r="BL114" s="338">
        <f t="shared" si="85"/>
        <v>0.93673197719447776</v>
      </c>
      <c r="BM114" s="338">
        <f t="shared" si="86"/>
        <v>0.88989537833475385</v>
      </c>
      <c r="BN114" s="338">
        <f t="shared" si="87"/>
        <v>0.84540060941801609</v>
      </c>
      <c r="BO114" s="338">
        <f t="shared" si="88"/>
        <v>0.80313057894711526</v>
      </c>
      <c r="BP114" s="338">
        <f t="shared" si="89"/>
        <v>0.76297404999975948</v>
      </c>
    </row>
    <row r="115" spans="1:130" s="1" customFormat="1" ht="12.9">
      <c r="A115" s="363" t="s">
        <v>1254</v>
      </c>
      <c r="C115" s="338"/>
      <c r="D115" s="338"/>
      <c r="E115" s="338"/>
      <c r="F115" s="338"/>
      <c r="G115" s="338"/>
      <c r="H115" s="338"/>
      <c r="I115" s="338"/>
      <c r="J115" s="338"/>
      <c r="K115" s="338"/>
      <c r="L115" s="338"/>
      <c r="M115" s="338"/>
      <c r="N115" s="338"/>
      <c r="O115" s="338"/>
      <c r="P115" s="338"/>
      <c r="Q115" s="338"/>
      <c r="R115" s="338"/>
      <c r="S115" s="338"/>
      <c r="T115" s="338"/>
      <c r="U115" s="338"/>
      <c r="V115" s="338"/>
      <c r="W115" s="338"/>
      <c r="X115" s="338"/>
      <c r="Y115" s="338"/>
      <c r="Z115" s="338"/>
      <c r="AA115" s="338"/>
      <c r="AB115" s="338"/>
      <c r="AC115" s="338"/>
      <c r="AD115" s="338"/>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H115" s="364"/>
      <c r="BI115" s="338">
        <f>SUM(BI102:BI113)</f>
        <v>1.09255807224899</v>
      </c>
      <c r="BJ115" s="338">
        <f t="shared" ref="BJ115:BQ115" si="164">SUM(BJ102:BJ113)</f>
        <v>1.0379301686365405</v>
      </c>
      <c r="BK115" s="338">
        <f t="shared" si="164"/>
        <v>0.98603366020471361</v>
      </c>
      <c r="BL115" s="338">
        <f t="shared" si="164"/>
        <v>0.93673197719447787</v>
      </c>
      <c r="BM115" s="338">
        <f t="shared" si="164"/>
        <v>0.88989537833475385</v>
      </c>
      <c r="BN115" s="338">
        <f t="shared" si="164"/>
        <v>0.84540060941801609</v>
      </c>
      <c r="BO115" s="338">
        <f t="shared" si="164"/>
        <v>0.80313057894711526</v>
      </c>
      <c r="BP115" s="338">
        <f t="shared" si="164"/>
        <v>0.76297404999975948</v>
      </c>
      <c r="BQ115" s="338">
        <f t="shared" si="164"/>
        <v>0.72482534749977146</v>
      </c>
      <c r="BR115" s="338">
        <f>SUM(BR102:BR113)</f>
        <v>0.68858408012478289</v>
      </c>
      <c r="BS115" s="338">
        <f>SUM(BS102:BS113)</f>
        <v>0.65415487611854362</v>
      </c>
      <c r="BT115" s="338">
        <f>SUM(BT102:BT113)</f>
        <v>0.62144713231261639</v>
      </c>
      <c r="BU115" s="338">
        <f>SUM(BU102:BU113)</f>
        <v>0.5903747756969856</v>
      </c>
      <c r="BV115" s="338">
        <f t="shared" ref="BV115:DZ115" si="165">SUM(BV102:BV113)</f>
        <v>0.56085603691213626</v>
      </c>
      <c r="BW115" s="338">
        <f t="shared" si="165"/>
        <v>0.53281323506652944</v>
      </c>
      <c r="BX115" s="338">
        <f t="shared" si="165"/>
        <v>0.50617257331320298</v>
      </c>
      <c r="BY115" s="338">
        <f t="shared" si="165"/>
        <v>0.48086394464754278</v>
      </c>
      <c r="BZ115" s="338">
        <f t="shared" si="165"/>
        <v>0.45682074741516571</v>
      </c>
      <c r="CA115" s="338">
        <f t="shared" si="165"/>
        <v>0.43397971004440727</v>
      </c>
      <c r="CB115" s="338">
        <f t="shared" si="165"/>
        <v>0.41228072454218695</v>
      </c>
      <c r="CC115" s="338">
        <f t="shared" si="165"/>
        <v>0.39166668831507762</v>
      </c>
      <c r="CD115" s="338">
        <f t="shared" si="165"/>
        <v>0.37208335389932368</v>
      </c>
      <c r="CE115" s="338">
        <f t="shared" si="165"/>
        <v>0.35347918620435748</v>
      </c>
      <c r="CF115" s="338">
        <f t="shared" si="165"/>
        <v>0.33580522689413961</v>
      </c>
      <c r="CG115" s="338">
        <f t="shared" si="165"/>
        <v>0.31901496554943254</v>
      </c>
      <c r="CH115" s="338">
        <f t="shared" si="165"/>
        <v>0.30306421727196098</v>
      </c>
      <c r="CI115" s="338">
        <f t="shared" si="165"/>
        <v>0.28791100640836287</v>
      </c>
      <c r="CJ115" s="338">
        <f t="shared" si="165"/>
        <v>0.27351545608794475</v>
      </c>
      <c r="CK115" s="338">
        <f t="shared" si="165"/>
        <v>0.25983968328354751</v>
      </c>
      <c r="CL115" s="338">
        <f t="shared" si="165"/>
        <v>0.24684769911937005</v>
      </c>
      <c r="CM115" s="338">
        <f t="shared" si="165"/>
        <v>0.23450531416340156</v>
      </c>
      <c r="CN115" s="338">
        <f t="shared" si="165"/>
        <v>0.22278004845523153</v>
      </c>
      <c r="CO115" s="338">
        <f t="shared" si="165"/>
        <v>0.21164104603246991</v>
      </c>
      <c r="CP115" s="338">
        <f t="shared" si="165"/>
        <v>0.2010589937308464</v>
      </c>
      <c r="CQ115" s="338">
        <f t="shared" si="165"/>
        <v>0.19100604404430407</v>
      </c>
      <c r="CR115" s="338">
        <f t="shared" si="165"/>
        <v>0.18145574184208885</v>
      </c>
      <c r="CS115" s="338">
        <f t="shared" si="165"/>
        <v>0.17238295474998444</v>
      </c>
      <c r="CT115" s="338">
        <f t="shared" si="165"/>
        <v>0.16376380701248519</v>
      </c>
      <c r="CU115" s="338">
        <f t="shared" si="165"/>
        <v>0.15557561666186093</v>
      </c>
      <c r="CV115" s="338">
        <f t="shared" si="165"/>
        <v>0.14779683582876785</v>
      </c>
      <c r="CW115" s="338">
        <f t="shared" si="165"/>
        <v>0.14040699403732945</v>
      </c>
      <c r="CX115" s="338">
        <f t="shared" si="165"/>
        <v>0.13338664433546299</v>
      </c>
      <c r="CY115" s="338">
        <f t="shared" si="165"/>
        <v>0.12671731211868983</v>
      </c>
      <c r="CZ115" s="338">
        <f t="shared" si="165"/>
        <v>0.12038144651275531</v>
      </c>
      <c r="DA115" s="338">
        <f t="shared" si="165"/>
        <v>0.11436237418711755</v>
      </c>
      <c r="DB115" s="338">
        <f t="shared" si="165"/>
        <v>0.10864425547776167</v>
      </c>
      <c r="DC115" s="338">
        <f t="shared" si="165"/>
        <v>0.10321204270387362</v>
      </c>
      <c r="DD115" s="338">
        <f t="shared" si="165"/>
        <v>9.8051440568679898E-2</v>
      </c>
      <c r="DE115" s="338">
        <f t="shared" si="165"/>
        <v>9.3148868540245913E-2</v>
      </c>
      <c r="DF115" s="338">
        <f t="shared" si="165"/>
        <v>8.8491425113233602E-2</v>
      </c>
      <c r="DG115" s="338">
        <f t="shared" si="165"/>
        <v>8.4066853857571927E-2</v>
      </c>
      <c r="DH115" s="338">
        <f t="shared" si="165"/>
        <v>7.9863511164693313E-2</v>
      </c>
      <c r="DI115" s="338">
        <f t="shared" si="165"/>
        <v>7.5870335606458658E-2</v>
      </c>
      <c r="DJ115" s="338">
        <f t="shared" si="165"/>
        <v>7.207681882613573E-2</v>
      </c>
      <c r="DK115" s="338">
        <f t="shared" si="165"/>
        <v>6.8472977884828923E-2</v>
      </c>
      <c r="DL115" s="338">
        <f t="shared" si="165"/>
        <v>6.5049328990587477E-2</v>
      </c>
      <c r="DM115" s="338">
        <f t="shared" si="165"/>
        <v>6.1796862541058102E-2</v>
      </c>
      <c r="DN115" s="338">
        <f t="shared" si="165"/>
        <v>5.8707019414005197E-2</v>
      </c>
      <c r="DO115" s="338">
        <f t="shared" si="165"/>
        <v>5.5771668443304938E-2</v>
      </c>
      <c r="DP115" s="338">
        <f t="shared" si="165"/>
        <v>5.2983085021139679E-2</v>
      </c>
      <c r="DQ115" s="338">
        <f t="shared" si="165"/>
        <v>5.0333930770082705E-2</v>
      </c>
      <c r="DR115" s="338">
        <f t="shared" si="165"/>
        <v>4.7817234231578555E-2</v>
      </c>
      <c r="DS115" s="338">
        <f t="shared" si="165"/>
        <v>4.5426372519999626E-2</v>
      </c>
      <c r="DT115" s="338">
        <f t="shared" si="165"/>
        <v>4.3155053893999644E-2</v>
      </c>
      <c r="DU115" s="338">
        <f t="shared" si="165"/>
        <v>4.099730119929966E-2</v>
      </c>
      <c r="DV115" s="338">
        <f t="shared" si="165"/>
        <v>3.8947436139334678E-2</v>
      </c>
      <c r="DW115" s="338">
        <f t="shared" si="165"/>
        <v>3.7000064332367945E-2</v>
      </c>
      <c r="DX115" s="338">
        <f t="shared" si="165"/>
        <v>3.5150061115749538E-2</v>
      </c>
      <c r="DY115" s="338">
        <f t="shared" si="165"/>
        <v>3.3392558059962059E-2</v>
      </c>
      <c r="DZ115" s="338">
        <f t="shared" si="165"/>
        <v>3.1722930156963966E-2</v>
      </c>
    </row>
    <row r="116" spans="1:130" s="1" customFormat="1" ht="17.600000000000001">
      <c r="A116" s="342" t="s">
        <v>908</v>
      </c>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38"/>
      <c r="Y116" s="365"/>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H116" s="364"/>
      <c r="BI116" s="364"/>
      <c r="BJ116" s="364"/>
      <c r="BK116" s="364"/>
      <c r="BL116" s="338"/>
    </row>
    <row r="117" spans="1:130" s="1" customFormat="1">
      <c r="A117" s="361" t="s">
        <v>104</v>
      </c>
      <c r="C117" s="338"/>
      <c r="D117" s="338"/>
      <c r="E117" s="338"/>
      <c r="F117" s="338"/>
      <c r="G117" s="338"/>
      <c r="H117" s="338"/>
      <c r="I117" s="338"/>
      <c r="J117" s="338"/>
      <c r="K117" s="338"/>
      <c r="L117" s="338"/>
      <c r="M117" s="338"/>
      <c r="N117" s="338"/>
      <c r="O117" s="338"/>
      <c r="P117" s="338"/>
      <c r="Q117" s="338"/>
      <c r="R117" s="338"/>
      <c r="S117" s="338"/>
      <c r="T117" s="338"/>
      <c r="U117" s="338"/>
      <c r="V117" s="338">
        <f t="shared" ref="V117:W128" si="166">+IF(V102&lt;80,V102,)</f>
        <v>0</v>
      </c>
      <c r="W117" s="338">
        <f t="shared" si="166"/>
        <v>1.6240659924690146</v>
      </c>
      <c r="X117" s="338">
        <f t="shared" ref="X117:BK123" si="167">+IF(X102&lt;80,X102,)</f>
        <v>1.3842794390922046</v>
      </c>
      <c r="Y117" s="338">
        <f t="shared" si="167"/>
        <v>1.4022927499634557</v>
      </c>
      <c r="Z117" s="338">
        <f t="shared" si="167"/>
        <v>1.3529484199086483</v>
      </c>
      <c r="AA117" s="338">
        <f t="shared" si="167"/>
        <v>1.1920110455249424</v>
      </c>
      <c r="AB117" s="338">
        <f t="shared" si="167"/>
        <v>1.0650404885241216</v>
      </c>
      <c r="AC117" s="338">
        <f t="shared" si="167"/>
        <v>0.91906154616318558</v>
      </c>
      <c r="AD117" s="338">
        <f t="shared" si="167"/>
        <v>0.7656926372213686</v>
      </c>
      <c r="AE117" s="338">
        <f t="shared" si="167"/>
        <v>0.59921790278102194</v>
      </c>
      <c r="AF117" s="338">
        <f t="shared" si="167"/>
        <v>0.53914315712482919</v>
      </c>
      <c r="AG117" s="338">
        <f t="shared" si="167"/>
        <v>0.48474908100594283</v>
      </c>
      <c r="AH117" s="338">
        <f t="shared" si="167"/>
        <v>0.43798529818541049</v>
      </c>
      <c r="AI117" s="338">
        <f t="shared" si="167"/>
        <v>0.39771846645544995</v>
      </c>
      <c r="AJ117" s="341">
        <f t="shared" si="167"/>
        <v>0.36306889547259652</v>
      </c>
      <c r="AK117" s="338">
        <f t="shared" si="167"/>
        <v>0.33331622824918522</v>
      </c>
      <c r="AL117" s="338">
        <f t="shared" si="167"/>
        <v>0.30766153025849458</v>
      </c>
      <c r="AM117" s="338">
        <f t="shared" si="167"/>
        <v>0.28565937198649127</v>
      </c>
      <c r="AN117" s="338">
        <f t="shared" si="167"/>
        <v>0.26664261383066901</v>
      </c>
      <c r="AO117" s="338">
        <f t="shared" si="167"/>
        <v>0.24998557093910706</v>
      </c>
      <c r="AP117" s="338">
        <f t="shared" si="167"/>
        <v>0.23748629239215169</v>
      </c>
      <c r="AQ117" s="338">
        <f t="shared" si="167"/>
        <v>0.2256119777725441</v>
      </c>
      <c r="AR117" s="338">
        <f t="shared" si="167"/>
        <v>0.2143313788839169</v>
      </c>
      <c r="AS117" s="338">
        <f t="shared" si="167"/>
        <v>0.20361480993972106</v>
      </c>
      <c r="AT117" s="338">
        <f t="shared" si="167"/>
        <v>0.193434069442735</v>
      </c>
      <c r="AU117" s="338">
        <f t="shared" si="167"/>
        <v>0.18376236597059825</v>
      </c>
      <c r="AV117" s="338">
        <f t="shared" si="167"/>
        <v>0.17457424767206833</v>
      </c>
      <c r="AW117" s="338">
        <f t="shared" si="167"/>
        <v>0.16584553528846491</v>
      </c>
      <c r="AX117" s="338">
        <f t="shared" si="167"/>
        <v>0.15755325852404164</v>
      </c>
      <c r="AY117" s="338">
        <f t="shared" si="167"/>
        <v>0.14967559559783955</v>
      </c>
      <c r="AZ117" s="338">
        <f t="shared" si="167"/>
        <v>0.14219181581794757</v>
      </c>
      <c r="BA117" s="338">
        <f t="shared" si="167"/>
        <v>0.1350822250270502</v>
      </c>
      <c r="BB117" s="338">
        <f t="shared" si="167"/>
        <v>0.12832811377569767</v>
      </c>
      <c r="BC117" s="338">
        <f t="shared" si="167"/>
        <v>0.12191170808691278</v>
      </c>
      <c r="BD117" s="338">
        <f t="shared" si="167"/>
        <v>0.11581612268256714</v>
      </c>
      <c r="BE117" s="338">
        <f t="shared" si="167"/>
        <v>0.11002531654843878</v>
      </c>
      <c r="BF117" s="338">
        <f t="shared" si="167"/>
        <v>0.10452405072101684</v>
      </c>
      <c r="BG117" s="338">
        <f t="shared" si="167"/>
        <v>9.9297848184965995E-2</v>
      </c>
      <c r="BH117" s="338">
        <f t="shared" si="167"/>
        <v>9.4332955775717695E-2</v>
      </c>
      <c r="BI117" s="338">
        <f t="shared" si="167"/>
        <v>8.9616307986931806E-2</v>
      </c>
      <c r="BJ117" s="338">
        <f t="shared" si="167"/>
        <v>8.513549258758521E-2</v>
      </c>
      <c r="BK117" s="338">
        <f t="shared" si="167"/>
        <v>8.0878717958205948E-2</v>
      </c>
    </row>
    <row r="118" spans="1:130" s="1" customFormat="1">
      <c r="A118" s="361" t="s">
        <v>105</v>
      </c>
      <c r="C118" s="338"/>
      <c r="D118" s="338"/>
      <c r="E118" s="338"/>
      <c r="F118" s="338"/>
      <c r="G118" s="338"/>
      <c r="H118" s="338"/>
      <c r="I118" s="338"/>
      <c r="J118" s="338"/>
      <c r="K118" s="338"/>
      <c r="L118" s="338"/>
      <c r="M118" s="338"/>
      <c r="N118" s="338"/>
      <c r="O118" s="338"/>
      <c r="P118" s="338"/>
      <c r="Q118" s="338"/>
      <c r="R118" s="338"/>
      <c r="S118" s="338"/>
      <c r="T118" s="338"/>
      <c r="U118" s="338"/>
      <c r="V118" s="338">
        <f t="shared" si="166"/>
        <v>0</v>
      </c>
      <c r="W118" s="338">
        <f t="shared" si="166"/>
        <v>1.0537535277990626</v>
      </c>
      <c r="X118" s="338">
        <f t="shared" si="167"/>
        <v>1.0537535277990626</v>
      </c>
      <c r="Y118" s="338">
        <f t="shared" si="167"/>
        <v>0.90645464756908634</v>
      </c>
      <c r="Z118" s="338">
        <f t="shared" si="167"/>
        <v>0.90645464756908634</v>
      </c>
      <c r="AA118" s="338">
        <f t="shared" si="167"/>
        <v>0.90645464756908634</v>
      </c>
      <c r="AB118" s="338">
        <f t="shared" si="167"/>
        <v>0.80990096886794261</v>
      </c>
      <c r="AC118" s="338">
        <f t="shared" si="167"/>
        <v>0.69889252540841307</v>
      </c>
      <c r="AD118" s="338">
        <f t="shared" si="167"/>
        <v>0.58226444480058026</v>
      </c>
      <c r="AE118" s="338">
        <f t="shared" si="167"/>
        <v>0.45567015081077333</v>
      </c>
      <c r="AF118" s="338">
        <f t="shared" si="167"/>
        <v>0.40998682211510207</v>
      </c>
      <c r="AG118" s="338">
        <f t="shared" si="167"/>
        <v>0.36862331018851774</v>
      </c>
      <c r="AH118" s="338">
        <f t="shared" si="167"/>
        <v>0.33306218981574859</v>
      </c>
      <c r="AI118" s="338">
        <f t="shared" si="167"/>
        <v>0.30244162056722201</v>
      </c>
      <c r="AJ118" s="338">
        <f t="shared" si="167"/>
        <v>0.27609264941330897</v>
      </c>
      <c r="AK118" s="338">
        <f t="shared" si="167"/>
        <v>0.25346748701780392</v>
      </c>
      <c r="AL118" s="338">
        <f t="shared" si="167"/>
        <v>0.23395859042414713</v>
      </c>
      <c r="AM118" s="338">
        <f t="shared" si="167"/>
        <v>0.21722723655198145</v>
      </c>
      <c r="AN118" s="338">
        <f t="shared" si="167"/>
        <v>0.20276610477240878</v>
      </c>
      <c r="AO118" s="338">
        <f t="shared" si="167"/>
        <v>0.19009939836855611</v>
      </c>
      <c r="AP118" s="338">
        <f t="shared" si="167"/>
        <v>0.1805944284501283</v>
      </c>
      <c r="AQ118" s="338">
        <f t="shared" si="167"/>
        <v>0.17156470702762189</v>
      </c>
      <c r="AR118" s="338">
        <f t="shared" si="167"/>
        <v>0.16298647167624078</v>
      </c>
      <c r="AS118" s="338">
        <f t="shared" si="167"/>
        <v>0.15483714809242874</v>
      </c>
      <c r="AT118" s="338">
        <f t="shared" si="167"/>
        <v>0.1470952906878073</v>
      </c>
      <c r="AU118" s="338">
        <f t="shared" si="167"/>
        <v>0.13974052615341692</v>
      </c>
      <c r="AV118" s="338">
        <f t="shared" si="167"/>
        <v>0.13275349984574608</v>
      </c>
      <c r="AW118" s="338">
        <f t="shared" si="167"/>
        <v>0.12611582485345876</v>
      </c>
      <c r="AX118" s="338">
        <f t="shared" si="167"/>
        <v>0.11981003361078582</v>
      </c>
      <c r="AY118" s="338">
        <f t="shared" si="167"/>
        <v>0.11381953193024652</v>
      </c>
      <c r="AZ118" s="338">
        <f t="shared" si="167"/>
        <v>0.10812855533373419</v>
      </c>
      <c r="BA118" s="338">
        <f t="shared" si="167"/>
        <v>0.10272212756704747</v>
      </c>
      <c r="BB118" s="338">
        <f t="shared" si="167"/>
        <v>9.7586021188695096E-2</v>
      </c>
      <c r="BC118" s="338">
        <f t="shared" si="167"/>
        <v>9.2706720129260331E-2</v>
      </c>
      <c r="BD118" s="338">
        <f t="shared" si="167"/>
        <v>8.8071384122797317E-2</v>
      </c>
      <c r="BE118" s="338">
        <f t="shared" si="167"/>
        <v>8.3667814916657451E-2</v>
      </c>
      <c r="BF118" s="338">
        <f t="shared" si="167"/>
        <v>7.9484424170824575E-2</v>
      </c>
      <c r="BG118" s="338">
        <f t="shared" si="167"/>
        <v>7.5510202962283349E-2</v>
      </c>
      <c r="BH118" s="338">
        <f t="shared" si="167"/>
        <v>7.1734692814169179E-2</v>
      </c>
      <c r="BI118" s="338">
        <f t="shared" si="167"/>
        <v>6.8147958173460713E-2</v>
      </c>
      <c r="BJ118" s="338">
        <f t="shared" si="167"/>
        <v>6.474056026478768E-2</v>
      </c>
      <c r="BK118" s="338">
        <f t="shared" si="167"/>
        <v>6.1503532251548296E-2</v>
      </c>
      <c r="BL118" s="338"/>
    </row>
    <row r="119" spans="1:130" s="1" customFormat="1">
      <c r="A119" s="361" t="s">
        <v>51</v>
      </c>
      <c r="C119" s="338"/>
      <c r="D119" s="338"/>
      <c r="E119" s="338"/>
      <c r="F119" s="338"/>
      <c r="G119" s="338"/>
      <c r="H119" s="338"/>
      <c r="I119" s="338"/>
      <c r="J119" s="338"/>
      <c r="K119" s="338"/>
      <c r="L119" s="338"/>
      <c r="M119" s="338"/>
      <c r="N119" s="338"/>
      <c r="O119" s="338"/>
      <c r="P119" s="338"/>
      <c r="Q119" s="338"/>
      <c r="R119" s="338"/>
      <c r="S119" s="338"/>
      <c r="T119" s="338"/>
      <c r="U119" s="338"/>
      <c r="V119" s="338">
        <f t="shared" si="166"/>
        <v>0</v>
      </c>
      <c r="W119" s="338">
        <f t="shared" si="166"/>
        <v>0.27014967320962396</v>
      </c>
      <c r="X119" s="338">
        <f t="shared" si="167"/>
        <v>0.27014967320962396</v>
      </c>
      <c r="Y119" s="338">
        <f t="shared" si="167"/>
        <v>0.2736650689511681</v>
      </c>
      <c r="Z119" s="338">
        <f t="shared" si="167"/>
        <v>0.26403525414455947</v>
      </c>
      <c r="AA119" s="338">
        <f t="shared" si="167"/>
        <v>0.23262744884949207</v>
      </c>
      <c r="AB119" s="338">
        <f t="shared" si="167"/>
        <v>0.20784845299623433</v>
      </c>
      <c r="AC119" s="338">
        <f t="shared" si="167"/>
        <v>0.17935986719439997</v>
      </c>
      <c r="AD119" s="338">
        <f t="shared" si="167"/>
        <v>0.14942908915848588</v>
      </c>
      <c r="AE119" s="338">
        <f t="shared" si="167"/>
        <v>0.11694063788436203</v>
      </c>
      <c r="AF119" s="338">
        <f t="shared" si="167"/>
        <v>0.10521672402068818</v>
      </c>
      <c r="AG119" s="338">
        <f t="shared" si="167"/>
        <v>9.460142376188127E-2</v>
      </c>
      <c r="AH119" s="338">
        <f t="shared" si="167"/>
        <v>8.5475216805215526E-2</v>
      </c>
      <c r="AI119" s="338">
        <f t="shared" si="167"/>
        <v>7.7616925245117319E-2</v>
      </c>
      <c r="AJ119" s="338">
        <f t="shared" si="167"/>
        <v>7.0854872719068041E-2</v>
      </c>
      <c r="AK119" s="338">
        <f t="shared" si="167"/>
        <v>6.504847763687982E-2</v>
      </c>
      <c r="AL119" s="338">
        <f t="shared" si="167"/>
        <v>6.0041823573577624E-2</v>
      </c>
      <c r="AM119" s="338">
        <f t="shared" si="167"/>
        <v>5.5747982533082184E-2</v>
      </c>
      <c r="AN119" s="338">
        <f t="shared" si="167"/>
        <v>5.2036758587813689E-2</v>
      </c>
      <c r="AO119" s="338">
        <f t="shared" si="167"/>
        <v>4.8786045930588114E-2</v>
      </c>
      <c r="AP119" s="338">
        <f t="shared" si="167"/>
        <v>4.6346743634058704E-2</v>
      </c>
      <c r="AQ119" s="338">
        <f t="shared" si="167"/>
        <v>4.4029406452355764E-2</v>
      </c>
      <c r="AR119" s="338">
        <f t="shared" si="167"/>
        <v>4.1827936129737973E-2</v>
      </c>
      <c r="AS119" s="338">
        <f t="shared" si="167"/>
        <v>3.9736539323251073E-2</v>
      </c>
      <c r="AT119" s="338">
        <f t="shared" si="167"/>
        <v>3.7749712357088516E-2</v>
      </c>
      <c r="AU119" s="338">
        <f t="shared" si="167"/>
        <v>3.5862226739234088E-2</v>
      </c>
      <c r="AV119" s="338">
        <f t="shared" si="167"/>
        <v>3.4069115402272379E-2</v>
      </c>
      <c r="AW119" s="338">
        <f t="shared" si="167"/>
        <v>3.2365659632158761E-2</v>
      </c>
      <c r="AX119" s="338">
        <f t="shared" si="167"/>
        <v>3.0747376650550821E-2</v>
      </c>
      <c r="AY119" s="338">
        <f t="shared" si="167"/>
        <v>2.9210007818023281E-2</v>
      </c>
      <c r="AZ119" s="338">
        <f t="shared" si="167"/>
        <v>2.7749507427122115E-2</v>
      </c>
      <c r="BA119" s="338">
        <f t="shared" si="167"/>
        <v>2.6362032055766007E-2</v>
      </c>
      <c r="BB119" s="338">
        <f t="shared" si="167"/>
        <v>2.5043930452977706E-2</v>
      </c>
      <c r="BC119" s="338">
        <f t="shared" si="167"/>
        <v>2.379173393032882E-2</v>
      </c>
      <c r="BD119" s="338">
        <f t="shared" si="167"/>
        <v>2.2602147233812379E-2</v>
      </c>
      <c r="BE119" s="338">
        <f t="shared" si="167"/>
        <v>2.1472039872121759E-2</v>
      </c>
      <c r="BF119" s="338">
        <f t="shared" si="167"/>
        <v>2.0398437878515668E-2</v>
      </c>
      <c r="BG119" s="338">
        <f t="shared" si="167"/>
        <v>1.9378515984589884E-2</v>
      </c>
      <c r="BH119" s="338">
        <f t="shared" si="167"/>
        <v>1.840959018536039E-2</v>
      </c>
      <c r="BI119" s="338">
        <f t="shared" si="167"/>
        <v>1.7489110676092368E-2</v>
      </c>
      <c r="BJ119" s="338">
        <f t="shared" si="167"/>
        <v>1.661465514228775E-2</v>
      </c>
      <c r="BK119" s="338">
        <f t="shared" si="167"/>
        <v>1.5783922385173361E-2</v>
      </c>
      <c r="BL119" s="338"/>
    </row>
    <row r="120" spans="1:130" s="1" customFormat="1">
      <c r="A120" s="1" t="s">
        <v>52</v>
      </c>
      <c r="C120" s="338"/>
      <c r="D120" s="338"/>
      <c r="E120" s="338"/>
      <c r="F120" s="338"/>
      <c r="G120" s="338"/>
      <c r="H120" s="338"/>
      <c r="I120" s="338"/>
      <c r="J120" s="338"/>
      <c r="K120" s="338"/>
      <c r="L120" s="338"/>
      <c r="M120" s="338"/>
      <c r="N120" s="338"/>
      <c r="O120" s="338"/>
      <c r="P120" s="338"/>
      <c r="Q120" s="338"/>
      <c r="R120" s="338"/>
      <c r="S120" s="338"/>
      <c r="T120" s="338"/>
      <c r="U120" s="338"/>
      <c r="V120" s="338">
        <f t="shared" si="166"/>
        <v>0</v>
      </c>
      <c r="W120" s="338">
        <f t="shared" si="166"/>
        <v>0.65</v>
      </c>
      <c r="X120" s="338">
        <f t="shared" si="167"/>
        <v>0.65</v>
      </c>
      <c r="Y120" s="338">
        <f t="shared" si="167"/>
        <v>0.65</v>
      </c>
      <c r="Z120" s="338">
        <f t="shared" si="167"/>
        <v>0.62712759012947861</v>
      </c>
      <c r="AA120" s="338">
        <f t="shared" si="167"/>
        <v>0.55252883508910988</v>
      </c>
      <c r="AB120" s="338">
        <f t="shared" si="167"/>
        <v>0.4936746036508568</v>
      </c>
      <c r="AC120" s="338">
        <f t="shared" si="167"/>
        <v>0.4260094798476558</v>
      </c>
      <c r="AD120" s="338">
        <f t="shared" si="167"/>
        <v>0.35491890991154296</v>
      </c>
      <c r="AE120" s="338">
        <f t="shared" si="167"/>
        <v>0.27775344115400619</v>
      </c>
      <c r="AF120" s="338">
        <f t="shared" si="167"/>
        <v>0.2499071981512217</v>
      </c>
      <c r="AG120" s="338">
        <f t="shared" si="167"/>
        <v>0.22469409662288711</v>
      </c>
      <c r="AH120" s="338">
        <f t="shared" si="167"/>
        <v>0.20301783905531562</v>
      </c>
      <c r="AI120" s="338">
        <f t="shared" si="167"/>
        <v>0.1843530911806964</v>
      </c>
      <c r="AJ120" s="338">
        <f t="shared" si="167"/>
        <v>0.16829209311917059</v>
      </c>
      <c r="AK120" s="338">
        <f t="shared" si="167"/>
        <v>0.15450094024062841</v>
      </c>
      <c r="AL120" s="338">
        <f t="shared" si="167"/>
        <v>0.14260930513491779</v>
      </c>
      <c r="AM120" s="338">
        <f t="shared" si="167"/>
        <v>0.13241071937087184</v>
      </c>
      <c r="AN120" s="338">
        <f t="shared" si="167"/>
        <v>0.12359594599234115</v>
      </c>
      <c r="AO120" s="338">
        <f t="shared" si="167"/>
        <v>0.11587496342304711</v>
      </c>
      <c r="AP120" s="338">
        <f t="shared" si="167"/>
        <v>0.11008121525189475</v>
      </c>
      <c r="AQ120" s="338">
        <f t="shared" si="167"/>
        <v>0.10457715448930001</v>
      </c>
      <c r="AR120" s="338">
        <f t="shared" si="167"/>
        <v>9.9348296764835003E-2</v>
      </c>
      <c r="AS120" s="338">
        <f t="shared" si="167"/>
        <v>9.4380881926593246E-2</v>
      </c>
      <c r="AT120" s="338">
        <f t="shared" si="167"/>
        <v>8.9661837830263574E-2</v>
      </c>
      <c r="AU120" s="338">
        <f t="shared" si="167"/>
        <v>8.5178745938750397E-2</v>
      </c>
      <c r="AV120" s="338">
        <f t="shared" si="167"/>
        <v>8.0919808641812876E-2</v>
      </c>
      <c r="AW120" s="338">
        <f t="shared" si="167"/>
        <v>7.6873818209722222E-2</v>
      </c>
      <c r="AX120" s="338">
        <f t="shared" si="167"/>
        <v>7.3030127299236108E-2</v>
      </c>
      <c r="AY120" s="338">
        <f t="shared" si="167"/>
        <v>6.9378620934274299E-2</v>
      </c>
      <c r="AZ120" s="338">
        <f t="shared" si="167"/>
        <v>6.5909689887560574E-2</v>
      </c>
      <c r="BA120" s="338">
        <f t="shared" si="167"/>
        <v>6.2614205393182548E-2</v>
      </c>
      <c r="BB120" s="338">
        <f t="shared" si="167"/>
        <v>5.9483495123523418E-2</v>
      </c>
      <c r="BC120" s="338">
        <f t="shared" si="167"/>
        <v>5.6509320367347245E-2</v>
      </c>
      <c r="BD120" s="338">
        <f t="shared" si="167"/>
        <v>5.3683854348979883E-2</v>
      </c>
      <c r="BE120" s="338">
        <f t="shared" si="167"/>
        <v>5.0999661631530885E-2</v>
      </c>
      <c r="BF120" s="338">
        <f t="shared" si="167"/>
        <v>4.8449678549954335E-2</v>
      </c>
      <c r="BG120" s="338">
        <f t="shared" si="167"/>
        <v>4.6027194622456614E-2</v>
      </c>
      <c r="BH120" s="338">
        <f t="shared" si="167"/>
        <v>4.3725834891333783E-2</v>
      </c>
      <c r="BI120" s="338">
        <f t="shared" si="167"/>
        <v>4.153954314676709E-2</v>
      </c>
      <c r="BJ120" s="338">
        <f t="shared" si="167"/>
        <v>3.9462565989428731E-2</v>
      </c>
      <c r="BK120" s="338">
        <f t="shared" si="167"/>
        <v>3.7489437689957293E-2</v>
      </c>
      <c r="BL120" s="338"/>
    </row>
    <row r="121" spans="1:130" s="1" customFormat="1">
      <c r="A121" s="1" t="s">
        <v>53</v>
      </c>
      <c r="C121" s="338"/>
      <c r="D121" s="338"/>
      <c r="E121" s="338"/>
      <c r="F121" s="338"/>
      <c r="G121" s="338"/>
      <c r="H121" s="338"/>
      <c r="I121" s="338"/>
      <c r="J121" s="338"/>
      <c r="K121" s="338"/>
      <c r="L121" s="338"/>
      <c r="M121" s="338"/>
      <c r="N121" s="338"/>
      <c r="O121" s="338"/>
      <c r="P121" s="338"/>
      <c r="Q121" s="338"/>
      <c r="R121" s="338"/>
      <c r="S121" s="338"/>
      <c r="T121" s="338"/>
      <c r="U121" s="338"/>
      <c r="V121" s="338">
        <f t="shared" si="166"/>
        <v>0</v>
      </c>
      <c r="W121" s="338">
        <f t="shared" si="166"/>
        <v>0.49278319473092996</v>
      </c>
      <c r="X121" s="338">
        <f t="shared" si="167"/>
        <v>0.49278319473092996</v>
      </c>
      <c r="Y121" s="338">
        <f t="shared" si="167"/>
        <v>0.49278319473092996</v>
      </c>
      <c r="Z121" s="338">
        <f t="shared" si="167"/>
        <v>0.47544298056602108</v>
      </c>
      <c r="AA121" s="338">
        <f t="shared" si="167"/>
        <v>0.41888757620949346</v>
      </c>
      <c r="AB121" s="338">
        <f t="shared" si="167"/>
        <v>0.37426853591476134</v>
      </c>
      <c r="AC121" s="338">
        <f t="shared" si="167"/>
        <v>0.32296971148459935</v>
      </c>
      <c r="AD121" s="338">
        <f t="shared" si="167"/>
        <v>0.26907396045635273</v>
      </c>
      <c r="AE121" s="338">
        <f t="shared" si="167"/>
        <v>0.21057265858366239</v>
      </c>
      <c r="AF121" s="338">
        <f t="shared" si="167"/>
        <v>0.18946164229417631</v>
      </c>
      <c r="AG121" s="338">
        <f t="shared" si="167"/>
        <v>0.17034688426308706</v>
      </c>
      <c r="AH121" s="338">
        <f t="shared" si="167"/>
        <v>0.15391350664161263</v>
      </c>
      <c r="AI121" s="338">
        <f t="shared" si="167"/>
        <v>0.13976323881622463</v>
      </c>
      <c r="AJ121" s="338">
        <f t="shared" si="167"/>
        <v>0.12758694660803085</v>
      </c>
      <c r="AK121" s="338">
        <f t="shared" si="167"/>
        <v>0.11713148757032213</v>
      </c>
      <c r="AL121" s="338">
        <f t="shared" si="167"/>
        <v>0.10811610612729665</v>
      </c>
      <c r="AM121" s="338">
        <f t="shared" si="167"/>
        <v>0.10038427278184442</v>
      </c>
      <c r="AN121" s="338">
        <f t="shared" si="167"/>
        <v>9.3701546341380559E-2</v>
      </c>
      <c r="AO121" s="338">
        <f t="shared" si="167"/>
        <v>8.7848053330675108E-2</v>
      </c>
      <c r="AP121" s="338">
        <f t="shared" si="167"/>
        <v>8.3455650664141345E-2</v>
      </c>
      <c r="AQ121" s="338">
        <f t="shared" si="167"/>
        <v>7.928286813093427E-2</v>
      </c>
      <c r="AR121" s="338">
        <f t="shared" si="167"/>
        <v>7.5318724724387554E-2</v>
      </c>
      <c r="AS121" s="338">
        <f t="shared" si="167"/>
        <v>7.1552788488168179E-2</v>
      </c>
      <c r="AT121" s="338">
        <f t="shared" si="167"/>
        <v>6.797514906375976E-2</v>
      </c>
      <c r="AU121" s="338">
        <f t="shared" si="167"/>
        <v>6.4576391610571771E-2</v>
      </c>
      <c r="AV121" s="338">
        <f t="shared" si="167"/>
        <v>6.1347572030043179E-2</v>
      </c>
      <c r="AW121" s="338">
        <f t="shared" si="167"/>
        <v>5.8280193428541016E-2</v>
      </c>
      <c r="AX121" s="338">
        <f t="shared" si="167"/>
        <v>5.5366183757113961E-2</v>
      </c>
      <c r="AY121" s="338">
        <f t="shared" si="167"/>
        <v>5.2597874569258261E-2</v>
      </c>
      <c r="AZ121" s="338">
        <f t="shared" si="167"/>
        <v>4.9967980840795345E-2</v>
      </c>
      <c r="BA121" s="338">
        <f t="shared" si="167"/>
        <v>4.7469581798755572E-2</v>
      </c>
      <c r="BB121" s="338">
        <f t="shared" si="167"/>
        <v>4.5096102708817788E-2</v>
      </c>
      <c r="BC121" s="338">
        <f t="shared" si="167"/>
        <v>4.2841297573376895E-2</v>
      </c>
      <c r="BD121" s="338">
        <f t="shared" si="167"/>
        <v>4.069923269470805E-2</v>
      </c>
      <c r="BE121" s="338">
        <f t="shared" si="167"/>
        <v>3.8664271059972645E-2</v>
      </c>
      <c r="BF121" s="338">
        <f t="shared" si="167"/>
        <v>3.6731057506974009E-2</v>
      </c>
      <c r="BG121" s="338">
        <f t="shared" si="167"/>
        <v>3.4894504631625307E-2</v>
      </c>
      <c r="BH121" s="338">
        <f t="shared" si="167"/>
        <v>3.3149779400044044E-2</v>
      </c>
      <c r="BI121" s="338">
        <f t="shared" si="167"/>
        <v>3.1492290430041842E-2</v>
      </c>
      <c r="BJ121" s="338">
        <f t="shared" si="167"/>
        <v>2.9917675908539748E-2</v>
      </c>
      <c r="BK121" s="338">
        <f t="shared" si="167"/>
        <v>2.842179211311276E-2</v>
      </c>
      <c r="BL121" s="338"/>
    </row>
    <row r="122" spans="1:130" s="1" customFormat="1">
      <c r="A122" s="1" t="s">
        <v>54</v>
      </c>
      <c r="C122" s="338"/>
      <c r="D122" s="338"/>
      <c r="E122" s="338"/>
      <c r="F122" s="338"/>
      <c r="G122" s="338"/>
      <c r="H122" s="338"/>
      <c r="I122" s="338"/>
      <c r="J122" s="338"/>
      <c r="K122" s="338"/>
      <c r="L122" s="338"/>
      <c r="M122" s="338"/>
      <c r="N122" s="338"/>
      <c r="O122" s="338"/>
      <c r="P122" s="338"/>
      <c r="Q122" s="338"/>
      <c r="R122" s="338"/>
      <c r="S122" s="338"/>
      <c r="T122" s="338"/>
      <c r="U122" s="338"/>
      <c r="V122" s="338">
        <f t="shared" si="166"/>
        <v>0</v>
      </c>
      <c r="W122" s="338">
        <f t="shared" si="166"/>
        <v>2.2090973964761451</v>
      </c>
      <c r="X122" s="338">
        <f t="shared" si="167"/>
        <v>2.843737175726925</v>
      </c>
      <c r="Y122" s="338">
        <f t="shared" si="167"/>
        <v>3.0204513058397735</v>
      </c>
      <c r="Z122" s="338">
        <f t="shared" si="167"/>
        <v>3.2081467193314417</v>
      </c>
      <c r="AA122" s="338">
        <f t="shared" si="167"/>
        <v>2.8265278031559355</v>
      </c>
      <c r="AB122" s="338">
        <f t="shared" si="167"/>
        <v>2.5254518937569852</v>
      </c>
      <c r="AC122" s="338">
        <f t="shared" si="167"/>
        <v>2.1793028032703488</v>
      </c>
      <c r="AD122" s="338">
        <f t="shared" si="167"/>
        <v>1.8156304305258246</v>
      </c>
      <c r="AE122" s="338">
        <f t="shared" si="167"/>
        <v>1.4208811811919644</v>
      </c>
      <c r="AF122" s="338">
        <f t="shared" si="167"/>
        <v>1.2784303712752059</v>
      </c>
      <c r="AG122" s="338">
        <f t="shared" si="167"/>
        <v>1.1494497137098181</v>
      </c>
      <c r="AH122" s="338">
        <f t="shared" si="167"/>
        <v>1.0385622074075833</v>
      </c>
      <c r="AI122" s="338">
        <f t="shared" si="167"/>
        <v>0.94308044164960525</v>
      </c>
      <c r="AJ122" s="338">
        <f t="shared" si="167"/>
        <v>0.86091847165936064</v>
      </c>
      <c r="AK122" s="338">
        <f t="shared" si="167"/>
        <v>0.79036816808563537</v>
      </c>
      <c r="AL122" s="338">
        <f t="shared" si="167"/>
        <v>0.72953507645910443</v>
      </c>
      <c r="AM122" s="338">
        <f t="shared" si="167"/>
        <v>0.6773629826528198</v>
      </c>
      <c r="AN122" s="338">
        <f t="shared" si="167"/>
        <v>0.63226994777271706</v>
      </c>
      <c r="AO122" s="338">
        <f t="shared" si="167"/>
        <v>0.59277233151478481</v>
      </c>
      <c r="AP122" s="338">
        <f t="shared" si="167"/>
        <v>0.56313371493904552</v>
      </c>
      <c r="AQ122" s="338">
        <f t="shared" si="167"/>
        <v>0.53497702919209322</v>
      </c>
      <c r="AR122" s="338">
        <f t="shared" si="167"/>
        <v>0.50822817773248852</v>
      </c>
      <c r="AS122" s="338">
        <f t="shared" si="167"/>
        <v>0.48281676884586405</v>
      </c>
      <c r="AT122" s="338">
        <f t="shared" si="167"/>
        <v>0.45867593040357085</v>
      </c>
      <c r="AU122" s="338">
        <f t="shared" si="167"/>
        <v>0.43574213388339228</v>
      </c>
      <c r="AV122" s="338">
        <f t="shared" si="167"/>
        <v>0.41395502718922267</v>
      </c>
      <c r="AW122" s="338">
        <f t="shared" si="167"/>
        <v>0.3932572758297615</v>
      </c>
      <c r="AX122" s="338">
        <f t="shared" si="167"/>
        <v>0.37359441203827343</v>
      </c>
      <c r="AY122" s="338">
        <f t="shared" si="167"/>
        <v>0.35491469143635973</v>
      </c>
      <c r="AZ122" s="338">
        <f t="shared" si="167"/>
        <v>0.33716895686454174</v>
      </c>
      <c r="BA122" s="338">
        <f t="shared" si="167"/>
        <v>0.32031050902131464</v>
      </c>
      <c r="BB122" s="338">
        <f t="shared" si="167"/>
        <v>0.30429498357024887</v>
      </c>
      <c r="BC122" s="338">
        <f t="shared" si="167"/>
        <v>0.28908023439173641</v>
      </c>
      <c r="BD122" s="338">
        <f t="shared" si="167"/>
        <v>0.27462622267214959</v>
      </c>
      <c r="BE122" s="338">
        <f t="shared" si="167"/>
        <v>0.26089491153854211</v>
      </c>
      <c r="BF122" s="338">
        <f t="shared" si="167"/>
        <v>0.24785016596161499</v>
      </c>
      <c r="BG122" s="338">
        <f t="shared" si="167"/>
        <v>0.23545765766353424</v>
      </c>
      <c r="BH122" s="338">
        <f t="shared" si="167"/>
        <v>0.22368477478035753</v>
      </c>
      <c r="BI122" s="338">
        <f t="shared" si="167"/>
        <v>0.21250053604133964</v>
      </c>
      <c r="BJ122" s="338">
        <f t="shared" si="167"/>
        <v>0.20187550923927267</v>
      </c>
      <c r="BK122" s="338">
        <f t="shared" si="167"/>
        <v>0.19178173377730903</v>
      </c>
      <c r="BL122" s="338"/>
    </row>
    <row r="123" spans="1:130" s="1" customFormat="1">
      <c r="A123" s="1" t="s">
        <v>55</v>
      </c>
      <c r="C123" s="338"/>
      <c r="D123" s="338"/>
      <c r="E123" s="338"/>
      <c r="F123" s="338"/>
      <c r="G123" s="338"/>
      <c r="H123" s="338"/>
      <c r="I123" s="338"/>
      <c r="J123" s="338"/>
      <c r="K123" s="338"/>
      <c r="L123" s="338"/>
      <c r="M123" s="338"/>
      <c r="N123" s="338"/>
      <c r="O123" s="338"/>
      <c r="P123" s="338"/>
      <c r="Q123" s="338"/>
      <c r="R123" s="338"/>
      <c r="S123" s="338"/>
      <c r="T123" s="338"/>
      <c r="U123" s="338"/>
      <c r="V123" s="338">
        <f t="shared" si="166"/>
        <v>0</v>
      </c>
      <c r="W123" s="338">
        <f t="shared" si="166"/>
        <v>0.50169259501631014</v>
      </c>
      <c r="X123" s="338">
        <f t="shared" si="167"/>
        <v>0.72309374310061081</v>
      </c>
      <c r="Y123" s="338">
        <f t="shared" si="167"/>
        <v>0.82958942163466609</v>
      </c>
      <c r="Z123" s="338">
        <f t="shared" si="167"/>
        <v>0.95176955277897013</v>
      </c>
      <c r="AA123" s="338">
        <f t="shared" si="167"/>
        <v>1.0569050849267174</v>
      </c>
      <c r="AB123" s="338">
        <f t="shared" si="167"/>
        <v>1.1736542267846262</v>
      </c>
      <c r="AC123" s="338">
        <f t="shared" si="167"/>
        <v>1.0127882272573401</v>
      </c>
      <c r="AD123" s="338">
        <f t="shared" si="167"/>
        <v>0.84377862604833109</v>
      </c>
      <c r="AE123" s="338">
        <f t="shared" si="167"/>
        <v>0.66032665606781527</v>
      </c>
      <c r="AF123" s="338">
        <f t="shared" si="167"/>
        <v>0.59412543656290517</v>
      </c>
      <c r="AG123" s="338">
        <f t="shared" si="167"/>
        <v>0.53418420612438766</v>
      </c>
      <c r="AH123" s="338">
        <f t="shared" si="167"/>
        <v>0.48265141280888452</v>
      </c>
      <c r="AI123" s="338">
        <f t="shared" si="167"/>
        <v>0.43827813520271286</v>
      </c>
      <c r="AJ123" s="338">
        <f t="shared" si="167"/>
        <v>0.40009497139017691</v>
      </c>
      <c r="AK123" s="338">
        <f t="shared" si="167"/>
        <v>0.36730810176303014</v>
      </c>
      <c r="AL123" s="338">
        <f t="shared" si="167"/>
        <v>0.33903711576945383</v>
      </c>
      <c r="AM123" s="338">
        <f t="shared" ref="AM123:BK128" si="168">+IF(AM108&lt;80,AM108,)</f>
        <v>0.31479115861330376</v>
      </c>
      <c r="AN123" s="338">
        <f t="shared" si="168"/>
        <v>0.29383505522586312</v>
      </c>
      <c r="AO123" s="338">
        <f t="shared" si="168"/>
        <v>0.27547931287985589</v>
      </c>
      <c r="AP123" s="338">
        <f t="shared" si="168"/>
        <v>0.26170534723586308</v>
      </c>
      <c r="AQ123" s="338">
        <f t="shared" si="168"/>
        <v>0.24862007987406992</v>
      </c>
      <c r="AR123" s="338">
        <f t="shared" si="168"/>
        <v>0.23618907588036642</v>
      </c>
      <c r="AS123" s="338">
        <f t="shared" si="168"/>
        <v>0.2243796220863481</v>
      </c>
      <c r="AT123" s="338">
        <f t="shared" si="168"/>
        <v>0.21316064098203069</v>
      </c>
      <c r="AU123" s="338">
        <f t="shared" si="168"/>
        <v>0.20250260893292915</v>
      </c>
      <c r="AV123" s="338">
        <f t="shared" si="168"/>
        <v>0.19237747848628267</v>
      </c>
      <c r="AW123" s="338">
        <f t="shared" si="168"/>
        <v>0.18275860456196852</v>
      </c>
      <c r="AX123" s="338">
        <f t="shared" si="168"/>
        <v>0.17362067433387007</v>
      </c>
      <c r="AY123" s="338">
        <f t="shared" si="168"/>
        <v>0.16493964061717656</v>
      </c>
      <c r="AZ123" s="338">
        <f t="shared" si="168"/>
        <v>0.15669265858631773</v>
      </c>
      <c r="BA123" s="338">
        <f t="shared" si="168"/>
        <v>0.14885802565700185</v>
      </c>
      <c r="BB123" s="338">
        <f t="shared" si="168"/>
        <v>0.14141512437415174</v>
      </c>
      <c r="BC123" s="338">
        <f t="shared" si="168"/>
        <v>0.13434436815544415</v>
      </c>
      <c r="BD123" s="338">
        <f t="shared" si="168"/>
        <v>0.12762714974767195</v>
      </c>
      <c r="BE123" s="338">
        <f t="shared" si="168"/>
        <v>0.12124579226028834</v>
      </c>
      <c r="BF123" s="338">
        <f t="shared" si="168"/>
        <v>0.11518350264727392</v>
      </c>
      <c r="BG123" s="338">
        <f t="shared" si="168"/>
        <v>0.10942432751491023</v>
      </c>
      <c r="BH123" s="338">
        <f t="shared" si="168"/>
        <v>0.10395311113916471</v>
      </c>
      <c r="BI123" s="338">
        <f t="shared" si="168"/>
        <v>9.8755455582206469E-2</v>
      </c>
      <c r="BJ123" s="338">
        <f t="shared" si="168"/>
        <v>9.3817682803096145E-2</v>
      </c>
      <c r="BK123" s="338">
        <f t="shared" si="168"/>
        <v>8.9126798662941334E-2</v>
      </c>
      <c r="BL123" s="338"/>
    </row>
    <row r="124" spans="1:130" s="1" customFormat="1">
      <c r="A124" s="1" t="s">
        <v>56</v>
      </c>
      <c r="C124" s="338"/>
      <c r="D124" s="338"/>
      <c r="E124" s="338"/>
      <c r="F124" s="338"/>
      <c r="G124" s="338"/>
      <c r="H124" s="338"/>
      <c r="I124" s="338"/>
      <c r="J124" s="338"/>
      <c r="K124" s="338"/>
      <c r="L124" s="338"/>
      <c r="M124" s="338"/>
      <c r="N124" s="338"/>
      <c r="O124" s="338"/>
      <c r="P124" s="338"/>
      <c r="Q124" s="338"/>
      <c r="R124" s="338"/>
      <c r="S124" s="338"/>
      <c r="T124" s="338"/>
      <c r="U124" s="338"/>
      <c r="V124" s="338">
        <f t="shared" si="166"/>
        <v>0</v>
      </c>
      <c r="W124" s="338">
        <f t="shared" si="166"/>
        <v>0.56450371289523038</v>
      </c>
      <c r="X124" s="338">
        <f t="shared" ref="X124:AL124" si="169">+IF(X109&lt;80,X109,)</f>
        <v>0.80742718953750414</v>
      </c>
      <c r="Y124" s="338">
        <f t="shared" si="169"/>
        <v>0.9182495125083443</v>
      </c>
      <c r="Z124" s="338">
        <f t="shared" si="169"/>
        <v>1.0442826029982819</v>
      </c>
      <c r="AA124" s="338">
        <f t="shared" si="169"/>
        <v>1.1536835819900664</v>
      </c>
      <c r="AB124" s="338">
        <f t="shared" si="169"/>
        <v>1.2745456100982464</v>
      </c>
      <c r="AC124" s="338">
        <f t="shared" si="169"/>
        <v>1.3800747491160248</v>
      </c>
      <c r="AD124" s="338">
        <f t="shared" si="169"/>
        <v>1.4943414327878348</v>
      </c>
      <c r="AE124" s="338">
        <f t="shared" si="169"/>
        <v>1.1694459315207379</v>
      </c>
      <c r="AF124" s="338">
        <f t="shared" si="169"/>
        <v>1.0522028275201363</v>
      </c>
      <c r="AG124" s="338">
        <f t="shared" si="169"/>
        <v>0.94604623453311576</v>
      </c>
      <c r="AH124" s="338">
        <f t="shared" si="169"/>
        <v>0.8547810782215628</v>
      </c>
      <c r="AI124" s="338">
        <f t="shared" si="169"/>
        <v>0.77619550472103094</v>
      </c>
      <c r="AJ124" s="338">
        <f t="shared" si="169"/>
        <v>0.70857269234046549</v>
      </c>
      <c r="AK124" s="338">
        <f t="shared" si="169"/>
        <v>0.65050677762926257</v>
      </c>
      <c r="AL124" s="338">
        <f t="shared" si="169"/>
        <v>0.60043854360226578</v>
      </c>
      <c r="AM124" s="338">
        <f t="shared" si="168"/>
        <v>0.5574986808971415</v>
      </c>
      <c r="AN124" s="338">
        <f t="shared" si="168"/>
        <v>0.52038518620209528</v>
      </c>
      <c r="AO124" s="338">
        <f t="shared" si="168"/>
        <v>0.48787696014560156</v>
      </c>
      <c r="AP124" s="338">
        <f t="shared" si="168"/>
        <v>0.46348311213832144</v>
      </c>
      <c r="AQ124" s="338">
        <f t="shared" si="168"/>
        <v>0.44030895653140534</v>
      </c>
      <c r="AR124" s="338">
        <f t="shared" si="168"/>
        <v>0.41829350870483506</v>
      </c>
      <c r="AS124" s="338">
        <f t="shared" si="168"/>
        <v>0.39737883326959328</v>
      </c>
      <c r="AT124" s="338">
        <f t="shared" si="168"/>
        <v>0.37750989160611359</v>
      </c>
      <c r="AU124" s="338">
        <f t="shared" si="168"/>
        <v>0.35863439702580791</v>
      </c>
      <c r="AV124" s="338">
        <f t="shared" si="168"/>
        <v>0.34070267717451752</v>
      </c>
      <c r="AW124" s="338">
        <f t="shared" si="168"/>
        <v>0.32366754331579162</v>
      </c>
      <c r="AX124" s="338">
        <f t="shared" si="168"/>
        <v>0.30748416615000201</v>
      </c>
      <c r="AY124" s="338">
        <f t="shared" si="168"/>
        <v>0.29210995784250188</v>
      </c>
      <c r="AZ124" s="338">
        <f t="shared" si="168"/>
        <v>0.27750445995037676</v>
      </c>
      <c r="BA124" s="338">
        <f t="shared" si="168"/>
        <v>0.26362923695285789</v>
      </c>
      <c r="BB124" s="338">
        <f t="shared" si="168"/>
        <v>0.25044777510521499</v>
      </c>
      <c r="BC124" s="338">
        <f t="shared" si="168"/>
        <v>0.23792538634995422</v>
      </c>
      <c r="BD124" s="338">
        <f t="shared" si="168"/>
        <v>0.22602911703245651</v>
      </c>
      <c r="BE124" s="338">
        <f t="shared" si="168"/>
        <v>0.21472766118083367</v>
      </c>
      <c r="BF124" s="338">
        <f t="shared" si="168"/>
        <v>0.20399127812179196</v>
      </c>
      <c r="BG124" s="338">
        <f t="shared" si="168"/>
        <v>0.19379171421570235</v>
      </c>
      <c r="BH124" s="338">
        <f t="shared" si="168"/>
        <v>0.18410212850491722</v>
      </c>
      <c r="BI124" s="338">
        <f t="shared" si="168"/>
        <v>0.17489702207967137</v>
      </c>
      <c r="BJ124" s="338">
        <f t="shared" si="168"/>
        <v>0.1661521709756878</v>
      </c>
      <c r="BK124" s="338">
        <f t="shared" si="168"/>
        <v>0.1578445624269034</v>
      </c>
      <c r="BL124" s="338"/>
    </row>
    <row r="125" spans="1:130" s="1" customFormat="1">
      <c r="A125" s="1" t="s">
        <v>57</v>
      </c>
      <c r="C125" s="338"/>
      <c r="D125" s="338"/>
      <c r="E125" s="338"/>
      <c r="F125" s="338"/>
      <c r="G125" s="338"/>
      <c r="H125" s="338"/>
      <c r="I125" s="338"/>
      <c r="J125" s="338"/>
      <c r="K125" s="338"/>
      <c r="L125" s="338"/>
      <c r="M125" s="338"/>
      <c r="N125" s="338"/>
      <c r="O125" s="338"/>
      <c r="P125" s="338"/>
      <c r="Q125" s="338"/>
      <c r="R125" s="338"/>
      <c r="S125" s="338"/>
      <c r="T125" s="338"/>
      <c r="U125" s="338"/>
      <c r="V125" s="338">
        <f t="shared" si="166"/>
        <v>0</v>
      </c>
      <c r="W125" s="338">
        <f t="shared" si="166"/>
        <v>0.27175340474303866</v>
      </c>
      <c r="X125" s="338">
        <f t="shared" ref="X125:AL125" si="170">+IF(X110&lt;80,X110,)</f>
        <v>0.2440378886848312</v>
      </c>
      <c r="Y125" s="338">
        <f t="shared" si="170"/>
        <v>0.29387641789014829</v>
      </c>
      <c r="Z125" s="338">
        <f t="shared" si="170"/>
        <v>0.35389319854131812</v>
      </c>
      <c r="AA125" s="338">
        <f t="shared" si="170"/>
        <v>0.41301044572648205</v>
      </c>
      <c r="AB125" s="338">
        <f t="shared" si="170"/>
        <v>0.48200312688199881</v>
      </c>
      <c r="AC125" s="338">
        <f t="shared" si="170"/>
        <v>0.54931655617286157</v>
      </c>
      <c r="AD125" s="338">
        <f t="shared" si="170"/>
        <v>0.62603054224477039</v>
      </c>
      <c r="AE125" s="338">
        <f t="shared" si="170"/>
        <v>0.6891755174498525</v>
      </c>
      <c r="AF125" s="338">
        <f t="shared" si="170"/>
        <v>0.75868965138535882</v>
      </c>
      <c r="AG125" s="338">
        <f t="shared" si="170"/>
        <v>0.81602001637663124</v>
      </c>
      <c r="AH125" s="338">
        <f t="shared" si="170"/>
        <v>0.87768254899933362</v>
      </c>
      <c r="AI125" s="338">
        <f t="shared" si="170"/>
        <v>0.79699149462079588</v>
      </c>
      <c r="AJ125" s="338">
        <f t="shared" si="170"/>
        <v>0.72755691791705857</v>
      </c>
      <c r="AK125" s="338">
        <f t="shared" si="170"/>
        <v>0.66793528925426704</v>
      </c>
      <c r="AL125" s="338">
        <f t="shared" si="170"/>
        <v>0.61652561678451767</v>
      </c>
      <c r="AM125" s="338">
        <f t="shared" si="168"/>
        <v>0.57243530042991753</v>
      </c>
      <c r="AN125" s="338">
        <f t="shared" si="168"/>
        <v>0.53432745333766118</v>
      </c>
      <c r="AO125" s="338">
        <f t="shared" si="168"/>
        <v>0.50094826019024996</v>
      </c>
      <c r="AP125" s="338">
        <f t="shared" si="168"/>
        <v>0.47590084718073744</v>
      </c>
      <c r="AQ125" s="338">
        <f t="shared" si="168"/>
        <v>0.45210580482170054</v>
      </c>
      <c r="AR125" s="338">
        <f t="shared" si="168"/>
        <v>0.4295005145806155</v>
      </c>
      <c r="AS125" s="338">
        <f t="shared" si="168"/>
        <v>0.40802548885158468</v>
      </c>
      <c r="AT125" s="338">
        <f t="shared" si="168"/>
        <v>0.38762421440900541</v>
      </c>
      <c r="AU125" s="338">
        <f t="shared" si="168"/>
        <v>0.36824300368855512</v>
      </c>
      <c r="AV125" s="338">
        <f t="shared" si="168"/>
        <v>0.34983085350412735</v>
      </c>
      <c r="AW125" s="338">
        <f t="shared" si="168"/>
        <v>0.33233931082892099</v>
      </c>
      <c r="AX125" s="338">
        <f t="shared" si="168"/>
        <v>0.31572234528747495</v>
      </c>
      <c r="AY125" s="338">
        <f t="shared" si="168"/>
        <v>0.29993622802310116</v>
      </c>
      <c r="AZ125" s="338">
        <f t="shared" si="168"/>
        <v>0.28493941662194611</v>
      </c>
      <c r="BA125" s="338">
        <f t="shared" si="168"/>
        <v>0.27069244579084878</v>
      </c>
      <c r="BB125" s="338">
        <f t="shared" si="168"/>
        <v>0.25715782350130634</v>
      </c>
      <c r="BC125" s="338">
        <f t="shared" si="168"/>
        <v>0.244299932326241</v>
      </c>
      <c r="BD125" s="338">
        <f t="shared" si="168"/>
        <v>0.23208493570992894</v>
      </c>
      <c r="BE125" s="338">
        <f t="shared" si="168"/>
        <v>0.22048068892443248</v>
      </c>
      <c r="BF125" s="338">
        <f t="shared" si="168"/>
        <v>0.20945665447821085</v>
      </c>
      <c r="BG125" s="338">
        <f t="shared" si="168"/>
        <v>0.19898382175430029</v>
      </c>
      <c r="BH125" s="338">
        <f t="shared" si="168"/>
        <v>0.18903463066658527</v>
      </c>
      <c r="BI125" s="338">
        <f t="shared" si="168"/>
        <v>0.17958289913325601</v>
      </c>
      <c r="BJ125" s="338">
        <f t="shared" si="168"/>
        <v>0.17060375417659321</v>
      </c>
      <c r="BK125" s="338">
        <f t="shared" si="168"/>
        <v>0.16207356646776355</v>
      </c>
      <c r="BL125" s="338"/>
    </row>
    <row r="126" spans="1:130" s="1" customFormat="1">
      <c r="A126" s="1" t="s">
        <v>58</v>
      </c>
      <c r="C126" s="338"/>
      <c r="D126" s="338"/>
      <c r="E126" s="338"/>
      <c r="F126" s="338"/>
      <c r="G126" s="338"/>
      <c r="H126" s="338"/>
      <c r="I126" s="338"/>
      <c r="J126" s="338"/>
      <c r="K126" s="338"/>
      <c r="L126" s="338"/>
      <c r="M126" s="338"/>
      <c r="N126" s="338"/>
      <c r="O126" s="338"/>
      <c r="P126" s="338"/>
      <c r="Q126" s="338"/>
      <c r="R126" s="338"/>
      <c r="S126" s="338"/>
      <c r="T126" s="338"/>
      <c r="U126" s="338"/>
      <c r="V126" s="338">
        <f t="shared" si="166"/>
        <v>0</v>
      </c>
      <c r="W126" s="338">
        <f t="shared" si="166"/>
        <v>0.83681045236235274</v>
      </c>
      <c r="X126" s="338">
        <f t="shared" ref="X126:AL126" si="171">+IF(X111&lt;80,X111,)</f>
        <v>0.53297093331331402</v>
      </c>
      <c r="Y126" s="338">
        <f t="shared" si="171"/>
        <v>0.60026593145636786</v>
      </c>
      <c r="Z126" s="338">
        <f t="shared" si="171"/>
        <v>0.67605785971701871</v>
      </c>
      <c r="AA126" s="338">
        <f t="shared" si="171"/>
        <v>0.59563869866602226</v>
      </c>
      <c r="AB126" s="338">
        <f t="shared" si="171"/>
        <v>0.53219249351146902</v>
      </c>
      <c r="AC126" s="338">
        <f t="shared" si="171"/>
        <v>0.45924794523153384</v>
      </c>
      <c r="AD126" s="338">
        <f t="shared" si="171"/>
        <v>0.3826106878161033</v>
      </c>
      <c r="AE126" s="338">
        <f t="shared" si="171"/>
        <v>0.29942455077896551</v>
      </c>
      <c r="AF126" s="338">
        <f t="shared" si="171"/>
        <v>0.26940566508182101</v>
      </c>
      <c r="AG126" s="338">
        <f t="shared" si="171"/>
        <v>0.24222536600973824</v>
      </c>
      <c r="AH126" s="338">
        <f t="shared" si="171"/>
        <v>0.21885786547482852</v>
      </c>
      <c r="AI126" s="338">
        <f t="shared" si="171"/>
        <v>0.19873684114281404</v>
      </c>
      <c r="AJ126" s="338">
        <f t="shared" si="171"/>
        <v>0.18142271855389636</v>
      </c>
      <c r="AK126" s="338">
        <f t="shared" si="171"/>
        <v>0.16655554089364952</v>
      </c>
      <c r="AL126" s="338">
        <f t="shared" si="171"/>
        <v>0.15373608675921629</v>
      </c>
      <c r="AM126" s="338">
        <f t="shared" si="168"/>
        <v>0.14274177846804728</v>
      </c>
      <c r="AN126" s="338">
        <f t="shared" si="168"/>
        <v>0.13323925152141808</v>
      </c>
      <c r="AO126" s="338">
        <f t="shared" si="168"/>
        <v>0.12491585603879925</v>
      </c>
      <c r="AP126" s="338">
        <f t="shared" si="168"/>
        <v>0.11867006323685927</v>
      </c>
      <c r="AQ126" s="338">
        <f t="shared" si="168"/>
        <v>0.11273656007501631</v>
      </c>
      <c r="AR126" s="338">
        <f t="shared" si="168"/>
        <v>0.1070997320712655</v>
      </c>
      <c r="AS126" s="338">
        <f t="shared" si="168"/>
        <v>0.10174474546770222</v>
      </c>
      <c r="AT126" s="338">
        <f t="shared" si="168"/>
        <v>9.6657508194317107E-2</v>
      </c>
      <c r="AU126" s="338">
        <f t="shared" si="168"/>
        <v>9.1824632784601248E-2</v>
      </c>
      <c r="AV126" s="338">
        <f t="shared" si="168"/>
        <v>8.7233401145371176E-2</v>
      </c>
      <c r="AW126" s="338">
        <f t="shared" si="168"/>
        <v>8.2871731088102613E-2</v>
      </c>
      <c r="AX126" s="338">
        <f t="shared" si="168"/>
        <v>7.8728144533697475E-2</v>
      </c>
      <c r="AY126" s="338">
        <f t="shared" si="168"/>
        <v>7.4791737307012593E-2</v>
      </c>
      <c r="AZ126" s="338">
        <f t="shared" si="168"/>
        <v>7.1052150441661965E-2</v>
      </c>
      <c r="BA126" s="338">
        <f t="shared" si="168"/>
        <v>6.7499542919578867E-2</v>
      </c>
      <c r="BB126" s="338">
        <f t="shared" si="168"/>
        <v>6.4124565773599915E-2</v>
      </c>
      <c r="BC126" s="338">
        <f t="shared" si="168"/>
        <v>6.0918337484919913E-2</v>
      </c>
      <c r="BD126" s="338">
        <f t="shared" si="168"/>
        <v>5.7872420610673915E-2</v>
      </c>
      <c r="BE126" s="338">
        <f t="shared" si="168"/>
        <v>5.4978799580140215E-2</v>
      </c>
      <c r="BF126" s="338">
        <f t="shared" si="168"/>
        <v>5.2229859601133202E-2</v>
      </c>
      <c r="BG126" s="338">
        <f t="shared" si="168"/>
        <v>4.9618366621076541E-2</v>
      </c>
      <c r="BH126" s="338">
        <f t="shared" si="168"/>
        <v>4.7137448290022713E-2</v>
      </c>
      <c r="BI126" s="338">
        <f t="shared" si="168"/>
        <v>4.4780575875521575E-2</v>
      </c>
      <c r="BJ126" s="338">
        <f t="shared" si="168"/>
        <v>4.2541547081745491E-2</v>
      </c>
      <c r="BK126" s="338">
        <f t="shared" si="168"/>
        <v>4.0414469727658213E-2</v>
      </c>
      <c r="BL126" s="338"/>
    </row>
    <row r="127" spans="1:130" s="1" customFormat="1">
      <c r="A127" s="361" t="s">
        <v>114</v>
      </c>
      <c r="C127" s="338"/>
      <c r="D127" s="338"/>
      <c r="E127" s="338"/>
      <c r="F127" s="338"/>
      <c r="G127" s="338"/>
      <c r="H127" s="338"/>
      <c r="I127" s="338"/>
      <c r="J127" s="338"/>
      <c r="K127" s="338"/>
      <c r="L127" s="338"/>
      <c r="M127" s="338"/>
      <c r="N127" s="338"/>
      <c r="O127" s="338"/>
      <c r="P127" s="338"/>
      <c r="Q127" s="338"/>
      <c r="R127" s="338"/>
      <c r="S127" s="338"/>
      <c r="T127" s="338"/>
      <c r="U127" s="338"/>
      <c r="V127" s="338">
        <f t="shared" si="166"/>
        <v>0</v>
      </c>
      <c r="W127" s="338">
        <f t="shared" si="166"/>
        <v>0.58200510636430225</v>
      </c>
      <c r="X127" s="338">
        <f t="shared" ref="X127:AL127" si="172">+IF(X112&lt;80,X112,)</f>
        <v>0.56968410834355332</v>
      </c>
      <c r="Y127" s="338">
        <f t="shared" si="172"/>
        <v>0.57709727699448232</v>
      </c>
      <c r="Z127" s="338">
        <f t="shared" si="172"/>
        <v>0.55679019167974442</v>
      </c>
      <c r="AA127" s="338">
        <f t="shared" si="172"/>
        <v>0.4905582864474749</v>
      </c>
      <c r="AB127" s="338">
        <f t="shared" si="172"/>
        <v>0.43830502998190735</v>
      </c>
      <c r="AC127" s="338">
        <f t="shared" si="172"/>
        <v>0.37822909352910455</v>
      </c>
      <c r="AD127" s="338">
        <f t="shared" si="172"/>
        <v>0.3151119022520022</v>
      </c>
      <c r="AE127" s="338">
        <f t="shared" si="172"/>
        <v>0.24660116087049871</v>
      </c>
      <c r="AF127" s="338">
        <f t="shared" si="172"/>
        <v>0.22187809777598549</v>
      </c>
      <c r="AG127" s="338">
        <f t="shared" si="172"/>
        <v>0.19949284818123578</v>
      </c>
      <c r="AH127" s="338">
        <f t="shared" si="172"/>
        <v>0.18024775707711799</v>
      </c>
      <c r="AI127" s="338">
        <f t="shared" si="172"/>
        <v>0.16367641065522368</v>
      </c>
      <c r="AJ127" s="338">
        <f t="shared" si="172"/>
        <v>0.14941678258273108</v>
      </c>
      <c r="AK127" s="338">
        <f t="shared" si="172"/>
        <v>0.13717241831685215</v>
      </c>
      <c r="AL127" s="338">
        <f t="shared" si="172"/>
        <v>0.12661452564220971</v>
      </c>
      <c r="AM127" s="338">
        <f t="shared" si="168"/>
        <v>0.11755979322124722</v>
      </c>
      <c r="AN127" s="338">
        <f t="shared" si="168"/>
        <v>0.10973366750728797</v>
      </c>
      <c r="AO127" s="338">
        <f t="shared" si="168"/>
        <v>0.10287865517427035</v>
      </c>
      <c r="AP127" s="338">
        <f t="shared" si="168"/>
        <v>9.7734722415556821E-2</v>
      </c>
      <c r="AQ127" s="338">
        <f t="shared" si="168"/>
        <v>9.2847986294778972E-2</v>
      </c>
      <c r="AR127" s="338">
        <f t="shared" si="168"/>
        <v>8.8205586980040024E-2</v>
      </c>
      <c r="AS127" s="338">
        <f t="shared" si="168"/>
        <v>8.3795307631038013E-2</v>
      </c>
      <c r="AT127" s="338">
        <f t="shared" si="168"/>
        <v>7.9605542249486114E-2</v>
      </c>
      <c r="AU127" s="338">
        <f t="shared" si="168"/>
        <v>7.5625265137011802E-2</v>
      </c>
      <c r="AV127" s="338">
        <f t="shared" si="168"/>
        <v>7.1844001880161212E-2</v>
      </c>
      <c r="AW127" s="338">
        <f t="shared" si="168"/>
        <v>6.8251801786153143E-2</v>
      </c>
      <c r="AX127" s="338">
        <f t="shared" si="168"/>
        <v>6.4839211696845478E-2</v>
      </c>
      <c r="AY127" s="338">
        <f t="shared" si="168"/>
        <v>6.1597251112003204E-2</v>
      </c>
      <c r="AZ127" s="338">
        <f t="shared" si="168"/>
        <v>5.8517388556403038E-2</v>
      </c>
      <c r="BA127" s="338">
        <f t="shared" si="168"/>
        <v>5.5591519128582886E-2</v>
      </c>
      <c r="BB127" s="338">
        <f t="shared" si="168"/>
        <v>5.2811943172153743E-2</v>
      </c>
      <c r="BC127" s="338">
        <f t="shared" si="168"/>
        <v>5.0171346013546052E-2</v>
      </c>
      <c r="BD127" s="338">
        <f t="shared" si="168"/>
        <v>4.7662778712868746E-2</v>
      </c>
      <c r="BE127" s="338">
        <f t="shared" si="168"/>
        <v>4.5279639777225308E-2</v>
      </c>
      <c r="BF127" s="338">
        <f t="shared" si="168"/>
        <v>4.301565778836404E-2</v>
      </c>
      <c r="BG127" s="338">
        <f t="shared" si="168"/>
        <v>4.0864874898945837E-2</v>
      </c>
      <c r="BH127" s="338">
        <f t="shared" si="168"/>
        <v>3.8821631153998545E-2</v>
      </c>
      <c r="BI127" s="338">
        <f t="shared" si="168"/>
        <v>3.6880549596298613E-2</v>
      </c>
      <c r="BJ127" s="338">
        <f t="shared" si="168"/>
        <v>3.5036522116483684E-2</v>
      </c>
      <c r="BK127" s="338">
        <f t="shared" si="168"/>
        <v>3.3284696010659497E-2</v>
      </c>
      <c r="BL127" s="338"/>
    </row>
    <row r="128" spans="1:130" s="1" customFormat="1">
      <c r="A128" s="1" t="s">
        <v>32</v>
      </c>
      <c r="C128" s="338"/>
      <c r="D128" s="338"/>
      <c r="E128" s="338"/>
      <c r="F128" s="338"/>
      <c r="G128" s="338"/>
      <c r="H128" s="338"/>
      <c r="I128" s="338"/>
      <c r="J128" s="338"/>
      <c r="K128" s="338"/>
      <c r="L128" s="338"/>
      <c r="M128" s="338"/>
      <c r="N128" s="338"/>
      <c r="O128" s="338"/>
      <c r="P128" s="338"/>
      <c r="Q128" s="338"/>
      <c r="R128" s="338"/>
      <c r="S128" s="338"/>
      <c r="T128" s="338"/>
      <c r="U128" s="338"/>
      <c r="V128" s="338">
        <f t="shared" si="166"/>
        <v>0</v>
      </c>
      <c r="W128" s="338">
        <f t="shared" si="166"/>
        <v>0.66473669087257503</v>
      </c>
      <c r="X128" s="338">
        <f t="shared" ref="X128:AL128" si="173">+IF(X113&lt;80,X113,)</f>
        <v>0.63080748393847597</v>
      </c>
      <c r="Y128" s="338">
        <f t="shared" si="173"/>
        <v>0.74448884429851503</v>
      </c>
      <c r="Z128" s="338">
        <f t="shared" si="173"/>
        <v>0.87865736123542426</v>
      </c>
      <c r="AA128" s="338">
        <f t="shared" si="173"/>
        <v>1.0057893085036811</v>
      </c>
      <c r="AB128" s="338">
        <f t="shared" si="173"/>
        <v>1.1513158345113612</v>
      </c>
      <c r="AC128" s="338">
        <f t="shared" si="173"/>
        <v>0.99351162926629422</v>
      </c>
      <c r="AD128" s="338">
        <f t="shared" si="173"/>
        <v>0.82771882111574679</v>
      </c>
      <c r="AE128" s="338">
        <f t="shared" si="173"/>
        <v>0.64775852864569761</v>
      </c>
      <c r="AF128" s="338">
        <f t="shared" si="173"/>
        <v>0.58281733000257119</v>
      </c>
      <c r="AG128" s="338">
        <f t="shared" si="173"/>
        <v>0.52401697281983883</v>
      </c>
      <c r="AH128" s="338">
        <f t="shared" si="173"/>
        <v>0.47346501331871432</v>
      </c>
      <c r="AI128" s="338">
        <f t="shared" si="173"/>
        <v>0.42993630105299457</v>
      </c>
      <c r="AJ128" s="338">
        <f t="shared" si="173"/>
        <v>0.39247988492475361</v>
      </c>
      <c r="AK128" s="338">
        <f t="shared" si="173"/>
        <v>0.36031705425084276</v>
      </c>
      <c r="AL128" s="338">
        <f t="shared" si="173"/>
        <v>0.33258415550704068</v>
      </c>
      <c r="AM128" s="338">
        <f t="shared" si="168"/>
        <v>0.30879967643330564</v>
      </c>
      <c r="AN128" s="338">
        <f t="shared" si="168"/>
        <v>0.28824243469293648</v>
      </c>
      <c r="AO128" s="338">
        <f t="shared" si="168"/>
        <v>0.27023606080966245</v>
      </c>
      <c r="AP128" s="338">
        <f t="shared" si="168"/>
        <v>0.25672425776917929</v>
      </c>
      <c r="AQ128" s="338">
        <f t="shared" si="168"/>
        <v>0.2438880448807203</v>
      </c>
      <c r="AR128" s="338">
        <f t="shared" si="168"/>
        <v>0.23169364263668427</v>
      </c>
      <c r="AS128" s="338">
        <f t="shared" si="168"/>
        <v>0.22010896050485004</v>
      </c>
      <c r="AT128" s="338">
        <f t="shared" si="168"/>
        <v>0.20910351247960754</v>
      </c>
      <c r="AU128" s="338">
        <f t="shared" si="168"/>
        <v>0.19864833685562716</v>
      </c>
      <c r="AV128" s="338">
        <f t="shared" si="168"/>
        <v>0.18871592001284579</v>
      </c>
      <c r="AW128" s="338">
        <f t="shared" si="168"/>
        <v>0.1792801240122035</v>
      </c>
      <c r="AX128" s="338">
        <f t="shared" si="168"/>
        <v>0.17031611781159331</v>
      </c>
      <c r="AY128" s="338">
        <f t="shared" si="168"/>
        <v>0.16180031192101363</v>
      </c>
      <c r="AZ128" s="338">
        <f t="shared" si="168"/>
        <v>0.15371029632496294</v>
      </c>
      <c r="BA128" s="338">
        <f t="shared" si="168"/>
        <v>0.14602478150871478</v>
      </c>
      <c r="BB128" s="338">
        <f t="shared" si="168"/>
        <v>0.13872354243327903</v>
      </c>
      <c r="BC128" s="338">
        <f t="shared" si="168"/>
        <v>0.13178736531161508</v>
      </c>
      <c r="BD128" s="338">
        <f t="shared" si="168"/>
        <v>0.12519799704603432</v>
      </c>
      <c r="BE128" s="338">
        <f t="shared" si="168"/>
        <v>0.11893809719373259</v>
      </c>
      <c r="BF128" s="338">
        <f t="shared" si="168"/>
        <v>0.11299119233404596</v>
      </c>
      <c r="BG128" s="338">
        <f t="shared" si="168"/>
        <v>0.10734163271734366</v>
      </c>
      <c r="BH128" s="338">
        <f t="shared" si="168"/>
        <v>0.10197455108147647</v>
      </c>
      <c r="BI128" s="338">
        <f t="shared" si="168"/>
        <v>9.6875823527402649E-2</v>
      </c>
      <c r="BJ128" s="338">
        <f t="shared" si="168"/>
        <v>9.2032032351032508E-2</v>
      </c>
      <c r="BK128" s="338">
        <f t="shared" si="168"/>
        <v>8.7430430733480877E-2</v>
      </c>
      <c r="BL128" s="338"/>
    </row>
    <row r="129" spans="1:64" s="1" customFormat="1">
      <c r="C129" s="338"/>
      <c r="D129" s="338"/>
      <c r="E129" s="338"/>
      <c r="F129" s="338"/>
      <c r="G129" s="338"/>
      <c r="H129" s="338"/>
      <c r="I129" s="338"/>
      <c r="J129" s="338"/>
      <c r="K129" s="338"/>
      <c r="L129" s="338"/>
      <c r="M129" s="338"/>
      <c r="N129" s="338"/>
      <c r="O129" s="338"/>
      <c r="P129" s="338"/>
      <c r="Q129" s="338"/>
      <c r="R129" s="366"/>
      <c r="S129" s="338"/>
      <c r="T129" s="338"/>
      <c r="U129" s="338"/>
      <c r="V129" s="366">
        <f>SUM(V117:V128)</f>
        <v>0</v>
      </c>
      <c r="W129" s="366">
        <f>SUM(W117:W128)</f>
        <v>9.7213517469385859</v>
      </c>
      <c r="X129" s="366">
        <f t="shared" ref="X129:BK129" si="174">SUM(X117:X128)</f>
        <v>10.202724357477035</v>
      </c>
      <c r="Y129" s="366">
        <f t="shared" si="174"/>
        <v>10.709214371836937</v>
      </c>
      <c r="Z129" s="366">
        <f t="shared" si="174"/>
        <v>11.295606378599993</v>
      </c>
      <c r="AA129" s="366">
        <f t="shared" si="174"/>
        <v>10.844622762658505</v>
      </c>
      <c r="AB129" s="366">
        <f t="shared" si="174"/>
        <v>10.528201265480508</v>
      </c>
      <c r="AC129" s="366">
        <f t="shared" si="174"/>
        <v>9.4987641339417603</v>
      </c>
      <c r="AD129" s="366">
        <f t="shared" si="174"/>
        <v>8.4266014843389438</v>
      </c>
      <c r="AE129" s="366">
        <f t="shared" si="174"/>
        <v>6.7937683177393575</v>
      </c>
      <c r="AF129" s="366">
        <f t="shared" si="174"/>
        <v>6.2512649233100008</v>
      </c>
      <c r="AG129" s="366">
        <f t="shared" si="174"/>
        <v>5.754450153597082</v>
      </c>
      <c r="AH129" s="366">
        <f t="shared" si="174"/>
        <v>5.3397019338113285</v>
      </c>
      <c r="AI129" s="366">
        <f t="shared" si="174"/>
        <v>4.8487884713098879</v>
      </c>
      <c r="AJ129" s="366">
        <f t="shared" si="174"/>
        <v>4.4263578967006181</v>
      </c>
      <c r="AK129" s="366">
        <f t="shared" si="174"/>
        <v>4.0636279709083594</v>
      </c>
      <c r="AL129" s="366">
        <f t="shared" si="174"/>
        <v>3.7508584760422421</v>
      </c>
      <c r="AM129" s="366">
        <f t="shared" si="174"/>
        <v>3.4826189539400545</v>
      </c>
      <c r="AN129" s="366">
        <f t="shared" si="174"/>
        <v>3.2507759657845918</v>
      </c>
      <c r="AO129" s="366">
        <f t="shared" si="174"/>
        <v>3.0477014687451973</v>
      </c>
      <c r="AP129" s="366">
        <f t="shared" si="174"/>
        <v>2.8953163953079377</v>
      </c>
      <c r="AQ129" s="366">
        <f t="shared" si="174"/>
        <v>2.7505505755425408</v>
      </c>
      <c r="AR129" s="366">
        <f t="shared" si="174"/>
        <v>2.6130230467654134</v>
      </c>
      <c r="AS129" s="366">
        <f t="shared" si="174"/>
        <v>2.4823718944271427</v>
      </c>
      <c r="AT129" s="366">
        <f t="shared" si="174"/>
        <v>2.3582532997057859</v>
      </c>
      <c r="AU129" s="366">
        <f t="shared" si="174"/>
        <v>2.2403406347204964</v>
      </c>
      <c r="AV129" s="366">
        <f t="shared" si="174"/>
        <v>2.1283236029844708</v>
      </c>
      <c r="AW129" s="366">
        <f t="shared" si="174"/>
        <v>2.0219074228352474</v>
      </c>
      <c r="AX129" s="366">
        <f t="shared" si="174"/>
        <v>1.920812051693485</v>
      </c>
      <c r="AY129" s="366">
        <f t="shared" si="174"/>
        <v>1.8247714491088105</v>
      </c>
      <c r="AZ129" s="366">
        <f t="shared" si="174"/>
        <v>1.73353287665337</v>
      </c>
      <c r="BA129" s="366">
        <f t="shared" si="174"/>
        <v>1.6468562328207015</v>
      </c>
      <c r="BB129" s="366">
        <f t="shared" si="174"/>
        <v>1.5645134211796661</v>
      </c>
      <c r="BC129" s="366">
        <f t="shared" si="174"/>
        <v>1.4862877501206826</v>
      </c>
      <c r="BD129" s="366">
        <f t="shared" si="174"/>
        <v>1.4119733626146489</v>
      </c>
      <c r="BE129" s="366">
        <f t="shared" si="174"/>
        <v>1.3413746944839162</v>
      </c>
      <c r="BF129" s="366">
        <f t="shared" si="174"/>
        <v>1.2743059597597204</v>
      </c>
      <c r="BG129" s="366">
        <f t="shared" si="174"/>
        <v>1.2105906617717344</v>
      </c>
      <c r="BH129" s="366">
        <f t="shared" si="174"/>
        <v>1.1500611286831475</v>
      </c>
      <c r="BI129" s="366">
        <f t="shared" si="174"/>
        <v>1.09255807224899</v>
      </c>
      <c r="BJ129" s="366">
        <f t="shared" si="174"/>
        <v>1.0379301686365405</v>
      </c>
      <c r="BK129" s="366">
        <f t="shared" si="174"/>
        <v>0.98603366020471361</v>
      </c>
      <c r="BL129" s="338"/>
    </row>
    <row r="130" spans="1:64" s="1" customFormat="1" ht="17.600000000000001">
      <c r="A130" s="342" t="s">
        <v>909</v>
      </c>
      <c r="C130" s="338"/>
      <c r="D130" s="338"/>
      <c r="E130" s="338"/>
      <c r="F130" s="338"/>
      <c r="G130" s="338"/>
      <c r="H130" s="338"/>
      <c r="I130" s="338"/>
      <c r="J130" s="338"/>
      <c r="K130" s="338"/>
      <c r="L130" s="338"/>
      <c r="M130" s="338"/>
      <c r="N130" s="338"/>
      <c r="O130" s="338"/>
      <c r="P130" s="338"/>
      <c r="Q130" s="338"/>
      <c r="R130" s="338"/>
      <c r="S130" s="338"/>
      <c r="T130" s="338"/>
      <c r="U130" s="338"/>
      <c r="V130" s="338"/>
      <c r="W130" s="338"/>
      <c r="X130" s="338"/>
      <c r="Y130" s="338"/>
      <c r="Z130" s="338"/>
      <c r="AA130" s="338"/>
      <c r="AB130" s="338"/>
      <c r="AC130" s="338"/>
      <c r="AD130" s="338"/>
      <c r="AE130" s="338"/>
      <c r="AF130" s="338"/>
      <c r="AG130" s="338"/>
      <c r="AH130" s="338"/>
      <c r="AI130" s="338"/>
      <c r="AJ130" s="338"/>
      <c r="AK130" s="338"/>
      <c r="AL130" s="338"/>
      <c r="AM130" s="338"/>
      <c r="AN130" s="338"/>
      <c r="AO130" s="338"/>
      <c r="AP130" s="338"/>
      <c r="AQ130" s="338"/>
      <c r="AR130" s="338"/>
      <c r="AS130" s="338"/>
      <c r="AT130" s="338"/>
      <c r="AU130" s="338"/>
      <c r="AV130" s="338"/>
      <c r="AW130" s="338"/>
      <c r="AX130" s="338"/>
      <c r="AY130" s="338"/>
      <c r="AZ130" s="338"/>
      <c r="BA130" s="338"/>
      <c r="BB130" s="338"/>
      <c r="BC130" s="338"/>
      <c r="BD130" s="338"/>
      <c r="BE130" s="338"/>
      <c r="BF130" s="338"/>
      <c r="BG130" s="338"/>
      <c r="BH130" s="338"/>
      <c r="BI130" s="338"/>
      <c r="BJ130" s="338"/>
      <c r="BK130" s="338"/>
      <c r="BL130" s="338"/>
    </row>
    <row r="131" spans="1:64" s="1" customFormat="1">
      <c r="A131" s="361" t="s">
        <v>104</v>
      </c>
      <c r="C131" s="338"/>
      <c r="D131" s="338"/>
      <c r="E131" s="338"/>
      <c r="F131" s="338"/>
      <c r="G131" s="338"/>
      <c r="H131" s="338"/>
      <c r="I131" s="338"/>
      <c r="J131" s="338"/>
      <c r="K131" s="338"/>
      <c r="L131" s="338"/>
      <c r="M131" s="338"/>
      <c r="N131" s="338"/>
      <c r="O131" s="338"/>
      <c r="P131" s="338"/>
      <c r="Q131" s="338"/>
      <c r="R131" s="338"/>
      <c r="S131" s="338"/>
      <c r="T131" s="338"/>
      <c r="U131" s="338"/>
      <c r="V131" s="337">
        <f t="shared" ref="V131:W142" si="175">+IF(V70=0,V4,0)</f>
        <v>1.6241013853700916</v>
      </c>
      <c r="W131" s="337">
        <f t="shared" si="175"/>
        <v>1.6240659924690146</v>
      </c>
      <c r="X131" s="337">
        <f t="shared" ref="X131:BK137" si="176">+IF(X70=0,X4,0)</f>
        <v>0</v>
      </c>
      <c r="Y131" s="337">
        <f t="shared" si="176"/>
        <v>0</v>
      </c>
      <c r="Z131" s="338">
        <f t="shared" si="176"/>
        <v>0</v>
      </c>
      <c r="AA131" s="338">
        <f t="shared" si="176"/>
        <v>0</v>
      </c>
      <c r="AB131" s="338">
        <f t="shared" si="176"/>
        <v>0</v>
      </c>
      <c r="AC131" s="338">
        <f t="shared" si="176"/>
        <v>0</v>
      </c>
      <c r="AD131" s="338">
        <f t="shared" si="176"/>
        <v>0</v>
      </c>
      <c r="AE131" s="338">
        <f t="shared" si="176"/>
        <v>0</v>
      </c>
      <c r="AF131" s="338">
        <f t="shared" si="176"/>
        <v>0</v>
      </c>
      <c r="AG131" s="338">
        <f t="shared" si="176"/>
        <v>0</v>
      </c>
      <c r="AH131" s="338">
        <f t="shared" si="176"/>
        <v>0</v>
      </c>
      <c r="AI131" s="338">
        <f t="shared" si="176"/>
        <v>0</v>
      </c>
      <c r="AJ131" s="338">
        <f t="shared" si="176"/>
        <v>0</v>
      </c>
      <c r="AK131" s="338">
        <f t="shared" si="176"/>
        <v>0</v>
      </c>
      <c r="AL131" s="338">
        <f t="shared" si="176"/>
        <v>0</v>
      </c>
      <c r="AM131" s="338">
        <f t="shared" si="176"/>
        <v>0</v>
      </c>
      <c r="AN131" s="338">
        <f t="shared" si="176"/>
        <v>0</v>
      </c>
      <c r="AO131" s="338">
        <f t="shared" si="176"/>
        <v>0</v>
      </c>
      <c r="AP131" s="338">
        <f t="shared" si="176"/>
        <v>0</v>
      </c>
      <c r="AQ131" s="338">
        <f t="shared" si="176"/>
        <v>0</v>
      </c>
      <c r="AR131" s="338">
        <f t="shared" si="176"/>
        <v>0</v>
      </c>
      <c r="AS131" s="338">
        <f t="shared" si="176"/>
        <v>0</v>
      </c>
      <c r="AT131" s="338">
        <f t="shared" si="176"/>
        <v>0</v>
      </c>
      <c r="AU131" s="338">
        <f t="shared" si="176"/>
        <v>0</v>
      </c>
      <c r="AV131" s="338">
        <f t="shared" si="176"/>
        <v>0</v>
      </c>
      <c r="AW131" s="338">
        <f t="shared" si="176"/>
        <v>0</v>
      </c>
      <c r="AX131" s="338">
        <f t="shared" si="176"/>
        <v>0</v>
      </c>
      <c r="AY131" s="338">
        <f t="shared" si="176"/>
        <v>0</v>
      </c>
      <c r="AZ131" s="338">
        <f t="shared" si="176"/>
        <v>0</v>
      </c>
      <c r="BA131" s="338">
        <f t="shared" si="176"/>
        <v>0</v>
      </c>
      <c r="BB131" s="338">
        <f t="shared" si="176"/>
        <v>0</v>
      </c>
      <c r="BC131" s="338">
        <f t="shared" si="176"/>
        <v>0</v>
      </c>
      <c r="BD131" s="338">
        <f t="shared" si="176"/>
        <v>0</v>
      </c>
      <c r="BE131" s="338">
        <f t="shared" si="176"/>
        <v>0</v>
      </c>
      <c r="BF131" s="338">
        <f t="shared" si="176"/>
        <v>0</v>
      </c>
      <c r="BG131" s="338">
        <f t="shared" si="176"/>
        <v>0</v>
      </c>
      <c r="BH131" s="338">
        <f t="shared" si="176"/>
        <v>0</v>
      </c>
      <c r="BI131" s="338">
        <f t="shared" si="176"/>
        <v>0</v>
      </c>
      <c r="BJ131" s="338">
        <f t="shared" si="176"/>
        <v>0</v>
      </c>
      <c r="BK131" s="338">
        <f t="shared" si="176"/>
        <v>0</v>
      </c>
      <c r="BL131" s="338"/>
    </row>
    <row r="132" spans="1:64" s="1" customFormat="1">
      <c r="A132" s="361" t="s">
        <v>105</v>
      </c>
      <c r="C132" s="338"/>
      <c r="D132" s="338"/>
      <c r="E132" s="338"/>
      <c r="F132" s="338"/>
      <c r="G132" s="338"/>
      <c r="H132" s="338"/>
      <c r="I132" s="338"/>
      <c r="J132" s="338"/>
      <c r="K132" s="338"/>
      <c r="L132" s="338"/>
      <c r="M132" s="338"/>
      <c r="N132" s="338"/>
      <c r="O132" s="338"/>
      <c r="P132" s="338"/>
      <c r="Q132" s="338"/>
      <c r="R132" s="338"/>
      <c r="S132" s="338"/>
      <c r="T132" s="338"/>
      <c r="U132" s="338"/>
      <c r="V132" s="337">
        <f t="shared" si="175"/>
        <v>1.155473565771262</v>
      </c>
      <c r="W132" s="337">
        <f t="shared" si="175"/>
        <v>0</v>
      </c>
      <c r="X132" s="337">
        <f t="shared" ref="X132:AL132" si="177">+IF(X71=0,X5,0)</f>
        <v>0</v>
      </c>
      <c r="Y132" s="337">
        <f t="shared" si="177"/>
        <v>0</v>
      </c>
      <c r="Z132" s="338">
        <f t="shared" si="177"/>
        <v>0</v>
      </c>
      <c r="AA132" s="338">
        <f t="shared" si="177"/>
        <v>0</v>
      </c>
      <c r="AB132" s="338">
        <f t="shared" si="177"/>
        <v>0</v>
      </c>
      <c r="AC132" s="338">
        <f t="shared" si="177"/>
        <v>0</v>
      </c>
      <c r="AD132" s="338">
        <f t="shared" si="177"/>
        <v>0</v>
      </c>
      <c r="AE132" s="338">
        <f t="shared" si="177"/>
        <v>0</v>
      </c>
      <c r="AF132" s="338">
        <f t="shared" si="177"/>
        <v>0</v>
      </c>
      <c r="AG132" s="338">
        <f t="shared" si="177"/>
        <v>0</v>
      </c>
      <c r="AH132" s="338">
        <f t="shared" si="177"/>
        <v>0</v>
      </c>
      <c r="AI132" s="338">
        <f t="shared" si="177"/>
        <v>0</v>
      </c>
      <c r="AJ132" s="338">
        <f t="shared" si="177"/>
        <v>0</v>
      </c>
      <c r="AK132" s="338">
        <f t="shared" si="177"/>
        <v>0</v>
      </c>
      <c r="AL132" s="338">
        <f t="shared" si="177"/>
        <v>0</v>
      </c>
      <c r="AM132" s="338">
        <f t="shared" si="176"/>
        <v>0</v>
      </c>
      <c r="AN132" s="338">
        <f t="shared" si="176"/>
        <v>0</v>
      </c>
      <c r="AO132" s="338">
        <f t="shared" si="176"/>
        <v>0</v>
      </c>
      <c r="AP132" s="338">
        <f t="shared" si="176"/>
        <v>0</v>
      </c>
      <c r="AQ132" s="338">
        <f t="shared" si="176"/>
        <v>0</v>
      </c>
      <c r="AR132" s="338">
        <f t="shared" si="176"/>
        <v>0</v>
      </c>
      <c r="AS132" s="338">
        <f t="shared" si="176"/>
        <v>0</v>
      </c>
      <c r="AT132" s="338">
        <f t="shared" si="176"/>
        <v>0</v>
      </c>
      <c r="AU132" s="338">
        <f t="shared" si="176"/>
        <v>0</v>
      </c>
      <c r="AV132" s="338">
        <f t="shared" si="176"/>
        <v>0</v>
      </c>
      <c r="AW132" s="338">
        <f t="shared" si="176"/>
        <v>0</v>
      </c>
      <c r="AX132" s="338">
        <f t="shared" si="176"/>
        <v>0</v>
      </c>
      <c r="AY132" s="338">
        <f t="shared" si="176"/>
        <v>0</v>
      </c>
      <c r="AZ132" s="338">
        <f t="shared" si="176"/>
        <v>0</v>
      </c>
      <c r="BA132" s="338">
        <f t="shared" si="176"/>
        <v>0</v>
      </c>
      <c r="BB132" s="338">
        <f t="shared" si="176"/>
        <v>0</v>
      </c>
      <c r="BC132" s="338">
        <f t="shared" si="176"/>
        <v>0</v>
      </c>
      <c r="BD132" s="338">
        <f t="shared" si="176"/>
        <v>0</v>
      </c>
      <c r="BE132" s="338">
        <f t="shared" si="176"/>
        <v>0</v>
      </c>
      <c r="BF132" s="338">
        <f t="shared" si="176"/>
        <v>0</v>
      </c>
      <c r="BG132" s="338">
        <f t="shared" si="176"/>
        <v>0</v>
      </c>
      <c r="BH132" s="338">
        <f t="shared" si="176"/>
        <v>0</v>
      </c>
      <c r="BI132" s="338">
        <f t="shared" si="176"/>
        <v>0</v>
      </c>
      <c r="BJ132" s="338">
        <f t="shared" si="176"/>
        <v>0</v>
      </c>
      <c r="BK132" s="338">
        <f t="shared" si="176"/>
        <v>0</v>
      </c>
      <c r="BL132" s="338"/>
    </row>
    <row r="133" spans="1:64" s="1" customFormat="1">
      <c r="A133" s="361" t="s">
        <v>51</v>
      </c>
      <c r="C133" s="338"/>
      <c r="D133" s="338"/>
      <c r="E133" s="338"/>
      <c r="F133" s="338"/>
      <c r="G133" s="338"/>
      <c r="H133" s="338"/>
      <c r="I133" s="338"/>
      <c r="J133" s="338"/>
      <c r="K133" s="338"/>
      <c r="L133" s="338"/>
      <c r="M133" s="338"/>
      <c r="N133" s="338"/>
      <c r="O133" s="338"/>
      <c r="P133" s="338"/>
      <c r="Q133" s="338"/>
      <c r="R133" s="338"/>
      <c r="S133" s="338"/>
      <c r="T133" s="338"/>
      <c r="U133" s="338"/>
      <c r="V133" s="337">
        <f t="shared" si="175"/>
        <v>0.36003612528655404</v>
      </c>
      <c r="W133" s="337">
        <f t="shared" si="175"/>
        <v>0</v>
      </c>
      <c r="X133" s="337">
        <f t="shared" si="176"/>
        <v>0</v>
      </c>
      <c r="Y133" s="337">
        <f t="shared" si="176"/>
        <v>0</v>
      </c>
      <c r="Z133" s="338">
        <f t="shared" si="176"/>
        <v>0</v>
      </c>
      <c r="AA133" s="338">
        <f t="shared" si="176"/>
        <v>0</v>
      </c>
      <c r="AB133" s="338">
        <f t="shared" si="176"/>
        <v>0</v>
      </c>
      <c r="AC133" s="338">
        <f t="shared" si="176"/>
        <v>0</v>
      </c>
      <c r="AD133" s="338">
        <f t="shared" si="176"/>
        <v>0</v>
      </c>
      <c r="AE133" s="338">
        <f t="shared" si="176"/>
        <v>0</v>
      </c>
      <c r="AF133" s="338">
        <f t="shared" si="176"/>
        <v>0</v>
      </c>
      <c r="AG133" s="338">
        <f t="shared" si="176"/>
        <v>0</v>
      </c>
      <c r="AH133" s="338">
        <f t="shared" si="176"/>
        <v>0</v>
      </c>
      <c r="AI133" s="338">
        <f t="shared" si="176"/>
        <v>0</v>
      </c>
      <c r="AJ133" s="338">
        <f t="shared" si="176"/>
        <v>0</v>
      </c>
      <c r="AK133" s="338">
        <f t="shared" si="176"/>
        <v>0</v>
      </c>
      <c r="AL133" s="338">
        <f t="shared" si="176"/>
        <v>0</v>
      </c>
      <c r="AM133" s="338">
        <f t="shared" si="176"/>
        <v>0</v>
      </c>
      <c r="AN133" s="338">
        <f t="shared" si="176"/>
        <v>0</v>
      </c>
      <c r="AO133" s="338">
        <f t="shared" si="176"/>
        <v>0</v>
      </c>
      <c r="AP133" s="338">
        <f t="shared" si="176"/>
        <v>0</v>
      </c>
      <c r="AQ133" s="338">
        <f t="shared" si="176"/>
        <v>0</v>
      </c>
      <c r="AR133" s="338">
        <f t="shared" si="176"/>
        <v>0</v>
      </c>
      <c r="AS133" s="338">
        <f t="shared" si="176"/>
        <v>0</v>
      </c>
      <c r="AT133" s="338">
        <f t="shared" si="176"/>
        <v>0</v>
      </c>
      <c r="AU133" s="338">
        <f t="shared" si="176"/>
        <v>0</v>
      </c>
      <c r="AV133" s="338">
        <f t="shared" si="176"/>
        <v>0</v>
      </c>
      <c r="AW133" s="338">
        <f t="shared" si="176"/>
        <v>0</v>
      </c>
      <c r="AX133" s="338">
        <f t="shared" si="176"/>
        <v>0</v>
      </c>
      <c r="AY133" s="338">
        <f t="shared" si="176"/>
        <v>0</v>
      </c>
      <c r="AZ133" s="338">
        <f t="shared" si="176"/>
        <v>0</v>
      </c>
      <c r="BA133" s="338">
        <f t="shared" si="176"/>
        <v>0</v>
      </c>
      <c r="BB133" s="338">
        <f t="shared" si="176"/>
        <v>0</v>
      </c>
      <c r="BC133" s="338">
        <f t="shared" si="176"/>
        <v>0</v>
      </c>
      <c r="BD133" s="338">
        <f t="shared" si="176"/>
        <v>0</v>
      </c>
      <c r="BE133" s="338">
        <f t="shared" si="176"/>
        <v>0</v>
      </c>
      <c r="BF133" s="338">
        <f t="shared" si="176"/>
        <v>0</v>
      </c>
      <c r="BG133" s="338">
        <f t="shared" si="176"/>
        <v>0</v>
      </c>
      <c r="BH133" s="338">
        <f t="shared" si="176"/>
        <v>0</v>
      </c>
      <c r="BI133" s="338">
        <f t="shared" si="176"/>
        <v>0</v>
      </c>
      <c r="BJ133" s="338">
        <f t="shared" si="176"/>
        <v>0</v>
      </c>
      <c r="BK133" s="338">
        <f t="shared" si="176"/>
        <v>0</v>
      </c>
      <c r="BL133" s="338"/>
    </row>
    <row r="134" spans="1:64" s="1" customFormat="1">
      <c r="A134" s="1" t="s">
        <v>52</v>
      </c>
      <c r="C134" s="338"/>
      <c r="D134" s="338"/>
      <c r="E134" s="338"/>
      <c r="F134" s="338"/>
      <c r="G134" s="338"/>
      <c r="H134" s="338"/>
      <c r="I134" s="338"/>
      <c r="J134" s="338"/>
      <c r="K134" s="338"/>
      <c r="L134" s="338"/>
      <c r="M134" s="338"/>
      <c r="N134" s="338"/>
      <c r="O134" s="338"/>
      <c r="P134" s="338"/>
      <c r="Q134" s="338"/>
      <c r="R134" s="338"/>
      <c r="S134" s="338"/>
      <c r="T134" s="338"/>
      <c r="U134" s="338"/>
      <c r="V134" s="337">
        <f t="shared" si="175"/>
        <v>0.45881090813127307</v>
      </c>
      <c r="W134" s="337">
        <f t="shared" si="175"/>
        <v>0</v>
      </c>
      <c r="X134" s="337">
        <f t="shared" si="176"/>
        <v>0</v>
      </c>
      <c r="Y134" s="337">
        <f t="shared" si="176"/>
        <v>0</v>
      </c>
      <c r="Z134" s="338">
        <f t="shared" si="176"/>
        <v>0</v>
      </c>
      <c r="AA134" s="338">
        <f t="shared" si="176"/>
        <v>0</v>
      </c>
      <c r="AB134" s="338">
        <f t="shared" si="176"/>
        <v>0</v>
      </c>
      <c r="AC134" s="338">
        <f t="shared" si="176"/>
        <v>0</v>
      </c>
      <c r="AD134" s="338">
        <f t="shared" si="176"/>
        <v>0</v>
      </c>
      <c r="AE134" s="338">
        <f t="shared" si="176"/>
        <v>0</v>
      </c>
      <c r="AF134" s="338">
        <f t="shared" si="176"/>
        <v>0</v>
      </c>
      <c r="AG134" s="338">
        <f t="shared" si="176"/>
        <v>0</v>
      </c>
      <c r="AH134" s="338">
        <f t="shared" si="176"/>
        <v>0</v>
      </c>
      <c r="AI134" s="338">
        <f t="shared" si="176"/>
        <v>0</v>
      </c>
      <c r="AJ134" s="338">
        <f t="shared" si="176"/>
        <v>0</v>
      </c>
      <c r="AK134" s="338">
        <f t="shared" si="176"/>
        <v>0</v>
      </c>
      <c r="AL134" s="338">
        <f t="shared" si="176"/>
        <v>0</v>
      </c>
      <c r="AM134" s="338">
        <f t="shared" si="176"/>
        <v>0</v>
      </c>
      <c r="AN134" s="338">
        <f t="shared" si="176"/>
        <v>0</v>
      </c>
      <c r="AO134" s="338">
        <f t="shared" si="176"/>
        <v>0</v>
      </c>
      <c r="AP134" s="338">
        <f t="shared" si="176"/>
        <v>0</v>
      </c>
      <c r="AQ134" s="338">
        <f t="shared" si="176"/>
        <v>0</v>
      </c>
      <c r="AR134" s="338">
        <f t="shared" si="176"/>
        <v>0</v>
      </c>
      <c r="AS134" s="338">
        <f t="shared" si="176"/>
        <v>0</v>
      </c>
      <c r="AT134" s="338">
        <f t="shared" si="176"/>
        <v>0</v>
      </c>
      <c r="AU134" s="338">
        <f t="shared" si="176"/>
        <v>0</v>
      </c>
      <c r="AV134" s="338">
        <f t="shared" si="176"/>
        <v>0</v>
      </c>
      <c r="AW134" s="338">
        <f t="shared" si="176"/>
        <v>0</v>
      </c>
      <c r="AX134" s="338">
        <f t="shared" si="176"/>
        <v>0</v>
      </c>
      <c r="AY134" s="338">
        <f t="shared" si="176"/>
        <v>0</v>
      </c>
      <c r="AZ134" s="338">
        <f t="shared" si="176"/>
        <v>0</v>
      </c>
      <c r="BA134" s="338">
        <f t="shared" si="176"/>
        <v>0</v>
      </c>
      <c r="BB134" s="338">
        <f t="shared" si="176"/>
        <v>0</v>
      </c>
      <c r="BC134" s="338">
        <f t="shared" si="176"/>
        <v>0</v>
      </c>
      <c r="BD134" s="338">
        <f t="shared" si="176"/>
        <v>0</v>
      </c>
      <c r="BE134" s="338">
        <f t="shared" si="176"/>
        <v>0</v>
      </c>
      <c r="BF134" s="338">
        <f t="shared" si="176"/>
        <v>0</v>
      </c>
      <c r="BG134" s="338">
        <f t="shared" si="176"/>
        <v>0</v>
      </c>
      <c r="BH134" s="338">
        <f t="shared" si="176"/>
        <v>0</v>
      </c>
      <c r="BI134" s="338">
        <f t="shared" si="176"/>
        <v>0</v>
      </c>
      <c r="BJ134" s="338">
        <f t="shared" si="176"/>
        <v>0</v>
      </c>
      <c r="BK134" s="338">
        <f t="shared" si="176"/>
        <v>0</v>
      </c>
      <c r="BL134" s="338"/>
    </row>
    <row r="135" spans="1:64" s="1" customFormat="1">
      <c r="A135" s="1" t="s">
        <v>53</v>
      </c>
      <c r="C135" s="338"/>
      <c r="D135" s="338"/>
      <c r="E135" s="338"/>
      <c r="F135" s="338"/>
      <c r="G135" s="338"/>
      <c r="H135" s="338"/>
      <c r="I135" s="338"/>
      <c r="J135" s="338"/>
      <c r="K135" s="338"/>
      <c r="L135" s="338"/>
      <c r="M135" s="338"/>
      <c r="N135" s="338"/>
      <c r="O135" s="338"/>
      <c r="P135" s="338"/>
      <c r="Q135" s="338"/>
      <c r="R135" s="338"/>
      <c r="S135" s="338"/>
      <c r="T135" s="338"/>
      <c r="U135" s="338"/>
      <c r="V135" s="337">
        <f t="shared" si="175"/>
        <v>0.29191932470646453</v>
      </c>
      <c r="W135" s="337">
        <f t="shared" si="175"/>
        <v>0.28125092186342665</v>
      </c>
      <c r="X135" s="337">
        <f t="shared" si="176"/>
        <v>0.23347990029250282</v>
      </c>
      <c r="Y135" s="337">
        <f t="shared" si="176"/>
        <v>0</v>
      </c>
      <c r="Z135" s="338">
        <f t="shared" si="176"/>
        <v>0</v>
      </c>
      <c r="AA135" s="338">
        <f t="shared" si="176"/>
        <v>0</v>
      </c>
      <c r="AB135" s="338">
        <f t="shared" si="176"/>
        <v>0</v>
      </c>
      <c r="AC135" s="338">
        <f t="shared" si="176"/>
        <v>0</v>
      </c>
      <c r="AD135" s="338">
        <f t="shared" si="176"/>
        <v>0</v>
      </c>
      <c r="AE135" s="338">
        <f t="shared" si="176"/>
        <v>0</v>
      </c>
      <c r="AF135" s="338">
        <f t="shared" si="176"/>
        <v>0</v>
      </c>
      <c r="AG135" s="338">
        <f t="shared" si="176"/>
        <v>0</v>
      </c>
      <c r="AH135" s="338">
        <f t="shared" si="176"/>
        <v>0</v>
      </c>
      <c r="AI135" s="338">
        <f t="shared" si="176"/>
        <v>0</v>
      </c>
      <c r="AJ135" s="338">
        <f t="shared" si="176"/>
        <v>0</v>
      </c>
      <c r="AK135" s="338">
        <f t="shared" si="176"/>
        <v>0</v>
      </c>
      <c r="AL135" s="338">
        <f t="shared" si="176"/>
        <v>0</v>
      </c>
      <c r="AM135" s="338">
        <f t="shared" si="176"/>
        <v>0</v>
      </c>
      <c r="AN135" s="338">
        <f t="shared" si="176"/>
        <v>0</v>
      </c>
      <c r="AO135" s="338">
        <f t="shared" si="176"/>
        <v>0</v>
      </c>
      <c r="AP135" s="338">
        <f t="shared" si="176"/>
        <v>0</v>
      </c>
      <c r="AQ135" s="338">
        <f t="shared" si="176"/>
        <v>0</v>
      </c>
      <c r="AR135" s="338">
        <f t="shared" si="176"/>
        <v>0</v>
      </c>
      <c r="AS135" s="338">
        <f t="shared" si="176"/>
        <v>0</v>
      </c>
      <c r="AT135" s="338">
        <f t="shared" si="176"/>
        <v>0</v>
      </c>
      <c r="AU135" s="338">
        <f t="shared" si="176"/>
        <v>0</v>
      </c>
      <c r="AV135" s="338">
        <f t="shared" si="176"/>
        <v>0</v>
      </c>
      <c r="AW135" s="338">
        <f t="shared" si="176"/>
        <v>0</v>
      </c>
      <c r="AX135" s="338">
        <f t="shared" si="176"/>
        <v>0</v>
      </c>
      <c r="AY135" s="338">
        <f t="shared" si="176"/>
        <v>0</v>
      </c>
      <c r="AZ135" s="338">
        <f t="shared" si="176"/>
        <v>0</v>
      </c>
      <c r="BA135" s="338">
        <f t="shared" si="176"/>
        <v>0</v>
      </c>
      <c r="BB135" s="338">
        <f t="shared" si="176"/>
        <v>0</v>
      </c>
      <c r="BC135" s="338">
        <f t="shared" si="176"/>
        <v>0</v>
      </c>
      <c r="BD135" s="338">
        <f t="shared" si="176"/>
        <v>0</v>
      </c>
      <c r="BE135" s="338">
        <f t="shared" si="176"/>
        <v>0</v>
      </c>
      <c r="BF135" s="338">
        <f t="shared" si="176"/>
        <v>0</v>
      </c>
      <c r="BG135" s="338">
        <f t="shared" si="176"/>
        <v>0</v>
      </c>
      <c r="BH135" s="338">
        <f t="shared" si="176"/>
        <v>0</v>
      </c>
      <c r="BI135" s="338">
        <f t="shared" si="176"/>
        <v>0</v>
      </c>
      <c r="BJ135" s="338">
        <f t="shared" si="176"/>
        <v>0</v>
      </c>
      <c r="BK135" s="338">
        <f t="shared" si="176"/>
        <v>0</v>
      </c>
      <c r="BL135" s="338"/>
    </row>
    <row r="136" spans="1:64" s="1" customFormat="1">
      <c r="A136" s="1" t="s">
        <v>54</v>
      </c>
      <c r="C136" s="338"/>
      <c r="D136" s="338"/>
      <c r="E136" s="338"/>
      <c r="F136" s="338"/>
      <c r="G136" s="338"/>
      <c r="H136" s="338"/>
      <c r="I136" s="338"/>
      <c r="J136" s="338"/>
      <c r="K136" s="338"/>
      <c r="L136" s="338"/>
      <c r="M136" s="338"/>
      <c r="N136" s="338"/>
      <c r="O136" s="338"/>
      <c r="P136" s="338"/>
      <c r="Q136" s="338"/>
      <c r="R136" s="338"/>
      <c r="S136" s="338"/>
      <c r="T136" s="338"/>
      <c r="U136" s="338"/>
      <c r="V136" s="337">
        <f t="shared" si="175"/>
        <v>2.1002932928721529</v>
      </c>
      <c r="W136" s="337">
        <f t="shared" si="175"/>
        <v>2.2090973964761451</v>
      </c>
      <c r="X136" s="337">
        <f t="shared" si="176"/>
        <v>2.843737175726925</v>
      </c>
      <c r="Y136" s="337">
        <f t="shared" si="176"/>
        <v>3.0204513058397735</v>
      </c>
      <c r="Z136" s="338">
        <f t="shared" si="176"/>
        <v>3.2081467193314417</v>
      </c>
      <c r="AA136" s="338">
        <f t="shared" si="176"/>
        <v>0</v>
      </c>
      <c r="AB136" s="338">
        <f t="shared" si="176"/>
        <v>0</v>
      </c>
      <c r="AC136" s="338">
        <f t="shared" si="176"/>
        <v>0</v>
      </c>
      <c r="AD136" s="338">
        <f t="shared" si="176"/>
        <v>0</v>
      </c>
      <c r="AE136" s="338">
        <f t="shared" si="176"/>
        <v>0</v>
      </c>
      <c r="AF136" s="338">
        <f t="shared" si="176"/>
        <v>0</v>
      </c>
      <c r="AG136" s="338">
        <f t="shared" si="176"/>
        <v>0</v>
      </c>
      <c r="AH136" s="338">
        <f t="shared" si="176"/>
        <v>0</v>
      </c>
      <c r="AI136" s="338">
        <f t="shared" si="176"/>
        <v>0</v>
      </c>
      <c r="AJ136" s="338">
        <f t="shared" si="176"/>
        <v>0</v>
      </c>
      <c r="AK136" s="338">
        <f t="shared" si="176"/>
        <v>0</v>
      </c>
      <c r="AL136" s="338">
        <f t="shared" si="176"/>
        <v>0</v>
      </c>
      <c r="AM136" s="338">
        <f t="shared" si="176"/>
        <v>0</v>
      </c>
      <c r="AN136" s="338">
        <f t="shared" si="176"/>
        <v>0</v>
      </c>
      <c r="AO136" s="338">
        <f t="shared" si="176"/>
        <v>0</v>
      </c>
      <c r="AP136" s="338">
        <f t="shared" si="176"/>
        <v>0</v>
      </c>
      <c r="AQ136" s="338">
        <f t="shared" si="176"/>
        <v>0</v>
      </c>
      <c r="AR136" s="338">
        <f t="shared" si="176"/>
        <v>0</v>
      </c>
      <c r="AS136" s="338">
        <f t="shared" si="176"/>
        <v>0</v>
      </c>
      <c r="AT136" s="338">
        <f t="shared" si="176"/>
        <v>0</v>
      </c>
      <c r="AU136" s="338">
        <f t="shared" si="176"/>
        <v>0</v>
      </c>
      <c r="AV136" s="338">
        <f t="shared" si="176"/>
        <v>0</v>
      </c>
      <c r="AW136" s="338">
        <f t="shared" si="176"/>
        <v>0</v>
      </c>
      <c r="AX136" s="338">
        <f t="shared" si="176"/>
        <v>0</v>
      </c>
      <c r="AY136" s="338">
        <f t="shared" si="176"/>
        <v>0</v>
      </c>
      <c r="AZ136" s="338">
        <f t="shared" si="176"/>
        <v>0</v>
      </c>
      <c r="BA136" s="338">
        <f t="shared" si="176"/>
        <v>0</v>
      </c>
      <c r="BB136" s="338">
        <f t="shared" si="176"/>
        <v>0</v>
      </c>
      <c r="BC136" s="338">
        <f t="shared" si="176"/>
        <v>0</v>
      </c>
      <c r="BD136" s="338">
        <f t="shared" si="176"/>
        <v>0</v>
      </c>
      <c r="BE136" s="338">
        <f t="shared" si="176"/>
        <v>0</v>
      </c>
      <c r="BF136" s="338">
        <f t="shared" si="176"/>
        <v>0</v>
      </c>
      <c r="BG136" s="338">
        <f t="shared" si="176"/>
        <v>0</v>
      </c>
      <c r="BH136" s="338">
        <f t="shared" si="176"/>
        <v>0</v>
      </c>
      <c r="BI136" s="338">
        <f t="shared" si="176"/>
        <v>0</v>
      </c>
      <c r="BJ136" s="338">
        <f t="shared" si="176"/>
        <v>0</v>
      </c>
      <c r="BK136" s="338">
        <f t="shared" si="176"/>
        <v>0</v>
      </c>
      <c r="BL136" s="338"/>
    </row>
    <row r="137" spans="1:64" s="1" customFormat="1">
      <c r="A137" s="1" t="s">
        <v>55</v>
      </c>
      <c r="C137" s="338"/>
      <c r="D137" s="338"/>
      <c r="E137" s="338"/>
      <c r="F137" s="338"/>
      <c r="G137" s="338"/>
      <c r="H137" s="338"/>
      <c r="I137" s="338"/>
      <c r="J137" s="338"/>
      <c r="K137" s="338"/>
      <c r="L137" s="338"/>
      <c r="M137" s="338"/>
      <c r="N137" s="338"/>
      <c r="O137" s="338"/>
      <c r="P137" s="338"/>
      <c r="Q137" s="338"/>
      <c r="R137" s="338"/>
      <c r="S137" s="338"/>
      <c r="T137" s="338"/>
      <c r="U137" s="338"/>
      <c r="V137" s="337">
        <f t="shared" si="175"/>
        <v>0.46632243313686156</v>
      </c>
      <c r="W137" s="337">
        <f t="shared" si="175"/>
        <v>0.50169259501631014</v>
      </c>
      <c r="X137" s="337">
        <f t="shared" si="176"/>
        <v>0.72309374310061081</v>
      </c>
      <c r="Y137" s="337">
        <f t="shared" si="176"/>
        <v>0.82958942163466609</v>
      </c>
      <c r="Z137" s="338">
        <f t="shared" si="176"/>
        <v>0.95176955277897013</v>
      </c>
      <c r="AA137" s="338">
        <f t="shared" si="176"/>
        <v>1.0569050849267174</v>
      </c>
      <c r="AB137" s="338">
        <f t="shared" si="176"/>
        <v>1.1736542267846262</v>
      </c>
      <c r="AC137" s="338">
        <f t="shared" si="176"/>
        <v>0</v>
      </c>
      <c r="AD137" s="338">
        <f t="shared" si="176"/>
        <v>0</v>
      </c>
      <c r="AE137" s="338">
        <f t="shared" si="176"/>
        <v>0</v>
      </c>
      <c r="AF137" s="338">
        <f t="shared" si="176"/>
        <v>0</v>
      </c>
      <c r="AG137" s="338">
        <f t="shared" si="176"/>
        <v>0</v>
      </c>
      <c r="AH137" s="338">
        <f t="shared" si="176"/>
        <v>0</v>
      </c>
      <c r="AI137" s="338">
        <f t="shared" si="176"/>
        <v>0</v>
      </c>
      <c r="AJ137" s="338">
        <f t="shared" si="176"/>
        <v>0</v>
      </c>
      <c r="AK137" s="338">
        <f t="shared" si="176"/>
        <v>0</v>
      </c>
      <c r="AL137" s="338">
        <f t="shared" si="176"/>
        <v>0</v>
      </c>
      <c r="AM137" s="338">
        <f t="shared" si="176"/>
        <v>0</v>
      </c>
      <c r="AN137" s="338">
        <f t="shared" si="176"/>
        <v>0</v>
      </c>
      <c r="AO137" s="338">
        <f t="shared" si="176"/>
        <v>0</v>
      </c>
      <c r="AP137" s="338">
        <f t="shared" si="176"/>
        <v>0</v>
      </c>
      <c r="AQ137" s="338">
        <f t="shared" si="176"/>
        <v>0</v>
      </c>
      <c r="AR137" s="338">
        <f t="shared" si="176"/>
        <v>0</v>
      </c>
      <c r="AS137" s="338">
        <f t="shared" si="176"/>
        <v>0</v>
      </c>
      <c r="AT137" s="338">
        <f t="shared" si="176"/>
        <v>0</v>
      </c>
      <c r="AU137" s="338">
        <f t="shared" si="176"/>
        <v>0</v>
      </c>
      <c r="AV137" s="338">
        <f t="shared" si="176"/>
        <v>0</v>
      </c>
      <c r="AW137" s="338">
        <f t="shared" si="176"/>
        <v>0</v>
      </c>
      <c r="AX137" s="338">
        <f t="shared" si="176"/>
        <v>0</v>
      </c>
      <c r="AY137" s="338">
        <f t="shared" si="176"/>
        <v>0</v>
      </c>
      <c r="AZ137" s="338">
        <f t="shared" si="176"/>
        <v>0</v>
      </c>
      <c r="BA137" s="338">
        <f t="shared" si="176"/>
        <v>0</v>
      </c>
      <c r="BB137" s="338">
        <f t="shared" ref="X137:BK142" si="178">+IF(BB76=0,BB10,0)</f>
        <v>0</v>
      </c>
      <c r="BC137" s="338">
        <f t="shared" si="178"/>
        <v>0</v>
      </c>
      <c r="BD137" s="338">
        <f t="shared" si="178"/>
        <v>0</v>
      </c>
      <c r="BE137" s="338">
        <f t="shared" si="178"/>
        <v>0</v>
      </c>
      <c r="BF137" s="338">
        <f t="shared" si="178"/>
        <v>0</v>
      </c>
      <c r="BG137" s="338">
        <f t="shared" si="178"/>
        <v>0</v>
      </c>
      <c r="BH137" s="338">
        <f t="shared" si="178"/>
        <v>0</v>
      </c>
      <c r="BI137" s="338">
        <f t="shared" si="178"/>
        <v>0</v>
      </c>
      <c r="BJ137" s="338">
        <f t="shared" si="178"/>
        <v>0</v>
      </c>
      <c r="BK137" s="338">
        <f t="shared" si="178"/>
        <v>0</v>
      </c>
      <c r="BL137" s="338"/>
    </row>
    <row r="138" spans="1:64" s="1" customFormat="1">
      <c r="A138" s="1" t="s">
        <v>56</v>
      </c>
      <c r="C138" s="338"/>
      <c r="D138" s="338"/>
      <c r="E138" s="338"/>
      <c r="F138" s="338"/>
      <c r="G138" s="338"/>
      <c r="H138" s="338"/>
      <c r="I138" s="338"/>
      <c r="J138" s="338"/>
      <c r="K138" s="338"/>
      <c r="L138" s="338"/>
      <c r="M138" s="338"/>
      <c r="N138" s="338"/>
      <c r="O138" s="338"/>
      <c r="P138" s="338"/>
      <c r="Q138" s="338"/>
      <c r="R138" s="338"/>
      <c r="S138" s="338"/>
      <c r="T138" s="338"/>
      <c r="U138" s="338"/>
      <c r="V138" s="337">
        <f t="shared" si="175"/>
        <v>0.52550819055382458</v>
      </c>
      <c r="W138" s="337">
        <f t="shared" si="175"/>
        <v>0.56450371289523038</v>
      </c>
      <c r="X138" s="337">
        <f t="shared" si="178"/>
        <v>0.80742718953750414</v>
      </c>
      <c r="Y138" s="337">
        <f t="shared" si="178"/>
        <v>0.9182495125083443</v>
      </c>
      <c r="Z138" s="338">
        <f t="shared" si="178"/>
        <v>1.0442826029982819</v>
      </c>
      <c r="AA138" s="338">
        <f t="shared" si="178"/>
        <v>1.1536835819900664</v>
      </c>
      <c r="AB138" s="338">
        <f t="shared" si="178"/>
        <v>1.2745456100982464</v>
      </c>
      <c r="AC138" s="338">
        <f t="shared" si="178"/>
        <v>1.3800747491160248</v>
      </c>
      <c r="AD138" s="338">
        <f t="shared" si="178"/>
        <v>1.4943414327878348</v>
      </c>
      <c r="AE138" s="338">
        <f t="shared" si="178"/>
        <v>0</v>
      </c>
      <c r="AF138" s="338">
        <f t="shared" si="178"/>
        <v>0</v>
      </c>
      <c r="AG138" s="338">
        <f t="shared" si="178"/>
        <v>0</v>
      </c>
      <c r="AH138" s="338">
        <f t="shared" si="178"/>
        <v>0</v>
      </c>
      <c r="AI138" s="338">
        <f t="shared" si="178"/>
        <v>0</v>
      </c>
      <c r="AJ138" s="338">
        <f t="shared" si="178"/>
        <v>0</v>
      </c>
      <c r="AK138" s="338">
        <f t="shared" si="178"/>
        <v>0</v>
      </c>
      <c r="AL138" s="338">
        <f t="shared" si="178"/>
        <v>0</v>
      </c>
      <c r="AM138" s="338">
        <f t="shared" si="178"/>
        <v>0</v>
      </c>
      <c r="AN138" s="338">
        <f t="shared" si="178"/>
        <v>0</v>
      </c>
      <c r="AO138" s="338">
        <f t="shared" si="178"/>
        <v>0</v>
      </c>
      <c r="AP138" s="338">
        <f t="shared" si="178"/>
        <v>0</v>
      </c>
      <c r="AQ138" s="338">
        <f t="shared" si="178"/>
        <v>0</v>
      </c>
      <c r="AR138" s="338">
        <f t="shared" si="178"/>
        <v>0</v>
      </c>
      <c r="AS138" s="338">
        <f t="shared" si="178"/>
        <v>0</v>
      </c>
      <c r="AT138" s="338">
        <f t="shared" si="178"/>
        <v>0</v>
      </c>
      <c r="AU138" s="338">
        <f t="shared" si="178"/>
        <v>0</v>
      </c>
      <c r="AV138" s="338">
        <f t="shared" si="178"/>
        <v>0</v>
      </c>
      <c r="AW138" s="338">
        <f t="shared" si="178"/>
        <v>0</v>
      </c>
      <c r="AX138" s="338">
        <f t="shared" si="178"/>
        <v>0</v>
      </c>
      <c r="AY138" s="338">
        <f t="shared" si="178"/>
        <v>0</v>
      </c>
      <c r="AZ138" s="338">
        <f t="shared" si="178"/>
        <v>0</v>
      </c>
      <c r="BA138" s="338">
        <f t="shared" si="178"/>
        <v>0</v>
      </c>
      <c r="BB138" s="338">
        <f t="shared" si="178"/>
        <v>0</v>
      </c>
      <c r="BC138" s="338">
        <f t="shared" si="178"/>
        <v>0</v>
      </c>
      <c r="BD138" s="338">
        <f t="shared" si="178"/>
        <v>0</v>
      </c>
      <c r="BE138" s="338">
        <f t="shared" si="178"/>
        <v>0</v>
      </c>
      <c r="BF138" s="338">
        <f t="shared" si="178"/>
        <v>0</v>
      </c>
      <c r="BG138" s="338">
        <f t="shared" si="178"/>
        <v>0</v>
      </c>
      <c r="BH138" s="338">
        <f t="shared" si="178"/>
        <v>0</v>
      </c>
      <c r="BI138" s="338">
        <f t="shared" si="178"/>
        <v>0</v>
      </c>
      <c r="BJ138" s="338">
        <f t="shared" si="178"/>
        <v>0</v>
      </c>
      <c r="BK138" s="338">
        <f t="shared" si="178"/>
        <v>0</v>
      </c>
      <c r="BL138" s="338"/>
    </row>
    <row r="139" spans="1:64" s="1" customFormat="1">
      <c r="A139" s="1" t="s">
        <v>57</v>
      </c>
      <c r="C139" s="338"/>
      <c r="D139" s="338"/>
      <c r="E139" s="338"/>
      <c r="F139" s="338"/>
      <c r="G139" s="338"/>
      <c r="H139" s="338"/>
      <c r="I139" s="338"/>
      <c r="J139" s="338"/>
      <c r="K139" s="338"/>
      <c r="L139" s="338"/>
      <c r="M139" s="338"/>
      <c r="N139" s="338"/>
      <c r="O139" s="338"/>
      <c r="P139" s="338"/>
      <c r="Q139" s="338"/>
      <c r="R139" s="338"/>
      <c r="S139" s="338"/>
      <c r="T139" s="338"/>
      <c r="U139" s="338"/>
      <c r="V139" s="337">
        <f t="shared" si="175"/>
        <v>0.27766333840896795</v>
      </c>
      <c r="W139" s="337">
        <f t="shared" si="175"/>
        <v>0.27175340474303866</v>
      </c>
      <c r="X139" s="337">
        <f t="shared" si="178"/>
        <v>0.2440378886848312</v>
      </c>
      <c r="Y139" s="337">
        <f t="shared" si="178"/>
        <v>0.29387641789014829</v>
      </c>
      <c r="Z139" s="338">
        <f t="shared" si="178"/>
        <v>0.35389319854131812</v>
      </c>
      <c r="AA139" s="338">
        <f t="shared" si="178"/>
        <v>0.41301044572648205</v>
      </c>
      <c r="AB139" s="338">
        <f t="shared" si="178"/>
        <v>0.48200312688199881</v>
      </c>
      <c r="AC139" s="338">
        <f t="shared" si="178"/>
        <v>0.54931655617286157</v>
      </c>
      <c r="AD139" s="338">
        <f t="shared" si="178"/>
        <v>0.62603054224477039</v>
      </c>
      <c r="AE139" s="338">
        <f t="shared" si="178"/>
        <v>0.6891755174498525</v>
      </c>
      <c r="AF139" s="338">
        <f t="shared" si="178"/>
        <v>0.75868965138535882</v>
      </c>
      <c r="AG139" s="338">
        <f t="shared" si="178"/>
        <v>0.81602001637663124</v>
      </c>
      <c r="AH139" s="338">
        <f t="shared" si="178"/>
        <v>0.87768254899933362</v>
      </c>
      <c r="AI139" s="338">
        <f t="shared" si="178"/>
        <v>0</v>
      </c>
      <c r="AJ139" s="338">
        <f t="shared" si="178"/>
        <v>0</v>
      </c>
      <c r="AK139" s="338">
        <f t="shared" si="178"/>
        <v>0</v>
      </c>
      <c r="AL139" s="338">
        <f t="shared" si="178"/>
        <v>0</v>
      </c>
      <c r="AM139" s="338">
        <f t="shared" si="178"/>
        <v>0</v>
      </c>
      <c r="AN139" s="338">
        <f t="shared" si="178"/>
        <v>0</v>
      </c>
      <c r="AO139" s="338">
        <f t="shared" si="178"/>
        <v>0</v>
      </c>
      <c r="AP139" s="338">
        <f t="shared" si="178"/>
        <v>0</v>
      </c>
      <c r="AQ139" s="338">
        <f t="shared" si="178"/>
        <v>0</v>
      </c>
      <c r="AR139" s="338">
        <f t="shared" si="178"/>
        <v>0</v>
      </c>
      <c r="AS139" s="338">
        <f t="shared" si="178"/>
        <v>0</v>
      </c>
      <c r="AT139" s="338">
        <f t="shared" si="178"/>
        <v>0</v>
      </c>
      <c r="AU139" s="338">
        <f t="shared" si="178"/>
        <v>0</v>
      </c>
      <c r="AV139" s="338">
        <f t="shared" si="178"/>
        <v>0</v>
      </c>
      <c r="AW139" s="338">
        <f t="shared" si="178"/>
        <v>0</v>
      </c>
      <c r="AX139" s="338">
        <f t="shared" si="178"/>
        <v>0</v>
      </c>
      <c r="AY139" s="338">
        <f t="shared" si="178"/>
        <v>0</v>
      </c>
      <c r="AZ139" s="338">
        <f t="shared" si="178"/>
        <v>0</v>
      </c>
      <c r="BA139" s="338">
        <f t="shared" si="178"/>
        <v>0</v>
      </c>
      <c r="BB139" s="338">
        <f t="shared" si="178"/>
        <v>0</v>
      </c>
      <c r="BC139" s="338">
        <f t="shared" si="178"/>
        <v>0</v>
      </c>
      <c r="BD139" s="338">
        <f t="shared" si="178"/>
        <v>0</v>
      </c>
      <c r="BE139" s="338">
        <f t="shared" si="178"/>
        <v>0</v>
      </c>
      <c r="BF139" s="338">
        <f t="shared" si="178"/>
        <v>0</v>
      </c>
      <c r="BG139" s="338">
        <f t="shared" si="178"/>
        <v>0</v>
      </c>
      <c r="BH139" s="338">
        <f t="shared" si="178"/>
        <v>0</v>
      </c>
      <c r="BI139" s="338">
        <f t="shared" si="178"/>
        <v>0</v>
      </c>
      <c r="BJ139" s="338">
        <f t="shared" si="178"/>
        <v>0</v>
      </c>
      <c r="BK139" s="338">
        <f t="shared" si="178"/>
        <v>0</v>
      </c>
      <c r="BL139" s="338"/>
    </row>
    <row r="140" spans="1:64" s="1" customFormat="1">
      <c r="A140" s="1" t="s">
        <v>58</v>
      </c>
      <c r="C140" s="338"/>
      <c r="D140" s="338"/>
      <c r="E140" s="338"/>
      <c r="F140" s="338"/>
      <c r="G140" s="338"/>
      <c r="H140" s="338"/>
      <c r="I140" s="338"/>
      <c r="J140" s="338"/>
      <c r="K140" s="338"/>
      <c r="L140" s="338"/>
      <c r="M140" s="338"/>
      <c r="N140" s="338"/>
      <c r="O140" s="338"/>
      <c r="P140" s="338"/>
      <c r="Q140" s="338"/>
      <c r="R140" s="338"/>
      <c r="S140" s="338"/>
      <c r="T140" s="338"/>
      <c r="U140" s="338"/>
      <c r="V140" s="337">
        <f t="shared" si="175"/>
        <v>0.91582355741909705</v>
      </c>
      <c r="W140" s="337">
        <f t="shared" si="175"/>
        <v>0.83681045236235274</v>
      </c>
      <c r="X140" s="337">
        <f t="shared" si="178"/>
        <v>0.53297093331331402</v>
      </c>
      <c r="Y140" s="337">
        <f t="shared" si="178"/>
        <v>0.60026593145636786</v>
      </c>
      <c r="Z140" s="338">
        <f t="shared" si="178"/>
        <v>0.67605785971701871</v>
      </c>
      <c r="AA140" s="338">
        <f t="shared" si="178"/>
        <v>0</v>
      </c>
      <c r="AB140" s="338">
        <f t="shared" si="178"/>
        <v>0</v>
      </c>
      <c r="AC140" s="338">
        <f t="shared" si="178"/>
        <v>0</v>
      </c>
      <c r="AD140" s="338">
        <f t="shared" si="178"/>
        <v>0</v>
      </c>
      <c r="AE140" s="338">
        <f t="shared" si="178"/>
        <v>0</v>
      </c>
      <c r="AF140" s="338">
        <f t="shared" si="178"/>
        <v>0</v>
      </c>
      <c r="AG140" s="338">
        <f t="shared" si="178"/>
        <v>0</v>
      </c>
      <c r="AH140" s="338">
        <f t="shared" si="178"/>
        <v>0</v>
      </c>
      <c r="AI140" s="338">
        <f t="shared" si="178"/>
        <v>0</v>
      </c>
      <c r="AJ140" s="338">
        <f t="shared" si="178"/>
        <v>0</v>
      </c>
      <c r="AK140" s="338">
        <f t="shared" si="178"/>
        <v>0</v>
      </c>
      <c r="AL140" s="338">
        <f t="shared" si="178"/>
        <v>0</v>
      </c>
      <c r="AM140" s="338">
        <f t="shared" si="178"/>
        <v>0</v>
      </c>
      <c r="AN140" s="338">
        <f t="shared" si="178"/>
        <v>0</v>
      </c>
      <c r="AO140" s="338">
        <f t="shared" si="178"/>
        <v>0</v>
      </c>
      <c r="AP140" s="338">
        <f t="shared" si="178"/>
        <v>0</v>
      </c>
      <c r="AQ140" s="338">
        <f t="shared" si="178"/>
        <v>0</v>
      </c>
      <c r="AR140" s="338">
        <f t="shared" si="178"/>
        <v>0</v>
      </c>
      <c r="AS140" s="338">
        <f t="shared" si="178"/>
        <v>0</v>
      </c>
      <c r="AT140" s="338">
        <f t="shared" si="178"/>
        <v>0</v>
      </c>
      <c r="AU140" s="338">
        <f t="shared" si="178"/>
        <v>0</v>
      </c>
      <c r="AV140" s="338">
        <f t="shared" si="178"/>
        <v>0</v>
      </c>
      <c r="AW140" s="338">
        <f t="shared" si="178"/>
        <v>0</v>
      </c>
      <c r="AX140" s="338">
        <f t="shared" si="178"/>
        <v>0</v>
      </c>
      <c r="AY140" s="338">
        <f t="shared" si="178"/>
        <v>0</v>
      </c>
      <c r="AZ140" s="338">
        <f t="shared" si="178"/>
        <v>0</v>
      </c>
      <c r="BA140" s="338">
        <f t="shared" si="178"/>
        <v>0</v>
      </c>
      <c r="BB140" s="338">
        <f t="shared" si="178"/>
        <v>0</v>
      </c>
      <c r="BC140" s="338">
        <f t="shared" si="178"/>
        <v>0</v>
      </c>
      <c r="BD140" s="338">
        <f t="shared" si="178"/>
        <v>0</v>
      </c>
      <c r="BE140" s="338">
        <f t="shared" si="178"/>
        <v>0</v>
      </c>
      <c r="BF140" s="338">
        <f t="shared" si="178"/>
        <v>0</v>
      </c>
      <c r="BG140" s="338">
        <f t="shared" si="178"/>
        <v>0</v>
      </c>
      <c r="BH140" s="338">
        <f t="shared" si="178"/>
        <v>0</v>
      </c>
      <c r="BI140" s="338">
        <f t="shared" si="178"/>
        <v>0</v>
      </c>
      <c r="BJ140" s="338">
        <f t="shared" si="178"/>
        <v>0</v>
      </c>
      <c r="BK140" s="338">
        <f t="shared" si="178"/>
        <v>0</v>
      </c>
      <c r="BL140" s="338"/>
    </row>
    <row r="141" spans="1:64" s="1" customFormat="1">
      <c r="A141" s="361" t="s">
        <v>114</v>
      </c>
      <c r="C141" s="338"/>
      <c r="D141" s="338"/>
      <c r="E141" s="338"/>
      <c r="F141" s="338"/>
      <c r="G141" s="338"/>
      <c r="H141" s="338"/>
      <c r="I141" s="338"/>
      <c r="J141" s="338"/>
      <c r="K141" s="338"/>
      <c r="L141" s="338"/>
      <c r="M141" s="338"/>
      <c r="N141" s="338"/>
      <c r="O141" s="338"/>
      <c r="P141" s="338"/>
      <c r="Q141" s="338"/>
      <c r="R141" s="338"/>
      <c r="S141" s="338"/>
      <c r="T141" s="338"/>
      <c r="U141" s="338"/>
      <c r="V141" s="337">
        <f t="shared" si="175"/>
        <v>0.58450110040542902</v>
      </c>
      <c r="W141" s="337">
        <f t="shared" si="175"/>
        <v>0.58200510636430225</v>
      </c>
      <c r="X141" s="337">
        <f t="shared" si="178"/>
        <v>0</v>
      </c>
      <c r="Y141" s="337">
        <f t="shared" si="178"/>
        <v>0</v>
      </c>
      <c r="Z141" s="338">
        <f t="shared" si="178"/>
        <v>0</v>
      </c>
      <c r="AA141" s="338">
        <f t="shared" si="178"/>
        <v>0</v>
      </c>
      <c r="AB141" s="338">
        <f t="shared" si="178"/>
        <v>0</v>
      </c>
      <c r="AC141" s="338">
        <f t="shared" si="178"/>
        <v>0</v>
      </c>
      <c r="AD141" s="338">
        <f t="shared" si="178"/>
        <v>0</v>
      </c>
      <c r="AE141" s="338">
        <f t="shared" si="178"/>
        <v>0</v>
      </c>
      <c r="AF141" s="338">
        <f t="shared" si="178"/>
        <v>0</v>
      </c>
      <c r="AG141" s="338">
        <f t="shared" si="178"/>
        <v>0</v>
      </c>
      <c r="AH141" s="338">
        <f t="shared" si="178"/>
        <v>0</v>
      </c>
      <c r="AI141" s="338">
        <f t="shared" si="178"/>
        <v>0</v>
      </c>
      <c r="AJ141" s="338">
        <f t="shared" si="178"/>
        <v>0</v>
      </c>
      <c r="AK141" s="338">
        <f t="shared" si="178"/>
        <v>0</v>
      </c>
      <c r="AL141" s="338">
        <f t="shared" si="178"/>
        <v>0</v>
      </c>
      <c r="AM141" s="338">
        <f t="shared" si="178"/>
        <v>0</v>
      </c>
      <c r="AN141" s="338">
        <f t="shared" si="178"/>
        <v>0</v>
      </c>
      <c r="AO141" s="338">
        <f t="shared" si="178"/>
        <v>0</v>
      </c>
      <c r="AP141" s="338">
        <f t="shared" si="178"/>
        <v>0</v>
      </c>
      <c r="AQ141" s="338">
        <f t="shared" si="178"/>
        <v>0</v>
      </c>
      <c r="AR141" s="338">
        <f t="shared" si="178"/>
        <v>0</v>
      </c>
      <c r="AS141" s="338">
        <f t="shared" si="178"/>
        <v>0</v>
      </c>
      <c r="AT141" s="338">
        <f t="shared" si="178"/>
        <v>0</v>
      </c>
      <c r="AU141" s="338">
        <f t="shared" si="178"/>
        <v>0</v>
      </c>
      <c r="AV141" s="338">
        <f t="shared" si="178"/>
        <v>0</v>
      </c>
      <c r="AW141" s="338">
        <f t="shared" si="178"/>
        <v>0</v>
      </c>
      <c r="AX141" s="338">
        <f t="shared" si="178"/>
        <v>0</v>
      </c>
      <c r="AY141" s="338">
        <f t="shared" si="178"/>
        <v>0</v>
      </c>
      <c r="AZ141" s="338">
        <f t="shared" si="178"/>
        <v>0</v>
      </c>
      <c r="BA141" s="338">
        <f t="shared" si="178"/>
        <v>0</v>
      </c>
      <c r="BB141" s="338">
        <f t="shared" si="178"/>
        <v>0</v>
      </c>
      <c r="BC141" s="338">
        <f t="shared" si="178"/>
        <v>0</v>
      </c>
      <c r="BD141" s="338">
        <f t="shared" si="178"/>
        <v>0</v>
      </c>
      <c r="BE141" s="338">
        <f t="shared" si="178"/>
        <v>0</v>
      </c>
      <c r="BF141" s="338">
        <f t="shared" si="178"/>
        <v>0</v>
      </c>
      <c r="BG141" s="338">
        <f t="shared" si="178"/>
        <v>0</v>
      </c>
      <c r="BH141" s="338">
        <f t="shared" si="178"/>
        <v>0</v>
      </c>
      <c r="BI141" s="338">
        <f t="shared" si="178"/>
        <v>0</v>
      </c>
      <c r="BJ141" s="338">
        <f t="shared" si="178"/>
        <v>0</v>
      </c>
      <c r="BK141" s="338">
        <f t="shared" si="178"/>
        <v>0</v>
      </c>
      <c r="BL141" s="338"/>
    </row>
    <row r="142" spans="1:64" s="1" customFormat="1">
      <c r="A142" s="1" t="s">
        <v>32</v>
      </c>
      <c r="C142" s="338"/>
      <c r="D142" s="338"/>
      <c r="E142" s="338"/>
      <c r="F142" s="338"/>
      <c r="G142" s="338"/>
      <c r="H142" s="338"/>
      <c r="I142" s="338"/>
      <c r="J142" s="338"/>
      <c r="K142" s="338"/>
      <c r="L142" s="338"/>
      <c r="M142" s="338"/>
      <c r="N142" s="338"/>
      <c r="O142" s="338"/>
      <c r="P142" s="338"/>
      <c r="Q142" s="338"/>
      <c r="R142" s="338"/>
      <c r="S142" s="338"/>
      <c r="T142" s="338"/>
      <c r="U142" s="338"/>
      <c r="V142" s="337">
        <f t="shared" si="175"/>
        <v>0.67173845880599181</v>
      </c>
      <c r="W142" s="337">
        <f t="shared" si="175"/>
        <v>0.66473669087257503</v>
      </c>
      <c r="X142" s="337">
        <f t="shared" si="178"/>
        <v>0.63080748393847597</v>
      </c>
      <c r="Y142" s="337">
        <f t="shared" si="178"/>
        <v>0.74448884429851503</v>
      </c>
      <c r="Z142" s="338">
        <f t="shared" si="178"/>
        <v>0.87865736123542426</v>
      </c>
      <c r="AA142" s="338">
        <f t="shared" si="178"/>
        <v>1.0057893085036811</v>
      </c>
      <c r="AB142" s="338">
        <f t="shared" si="178"/>
        <v>1.1513158345113612</v>
      </c>
      <c r="AC142" s="338">
        <f t="shared" si="178"/>
        <v>0</v>
      </c>
      <c r="AD142" s="338">
        <f t="shared" si="178"/>
        <v>0</v>
      </c>
      <c r="AE142" s="338">
        <f t="shared" si="178"/>
        <v>0</v>
      </c>
      <c r="AF142" s="338">
        <f t="shared" si="178"/>
        <v>0</v>
      </c>
      <c r="AG142" s="338">
        <f t="shared" si="178"/>
        <v>0</v>
      </c>
      <c r="AH142" s="338">
        <f t="shared" si="178"/>
        <v>0</v>
      </c>
      <c r="AI142" s="338">
        <f t="shared" si="178"/>
        <v>0</v>
      </c>
      <c r="AJ142" s="338">
        <f t="shared" si="178"/>
        <v>0</v>
      </c>
      <c r="AK142" s="338">
        <f t="shared" si="178"/>
        <v>0</v>
      </c>
      <c r="AL142" s="338">
        <f t="shared" si="178"/>
        <v>0</v>
      </c>
      <c r="AM142" s="338">
        <f t="shared" si="178"/>
        <v>0</v>
      </c>
      <c r="AN142" s="338">
        <f t="shared" si="178"/>
        <v>0</v>
      </c>
      <c r="AO142" s="338">
        <f t="shared" si="178"/>
        <v>0</v>
      </c>
      <c r="AP142" s="338">
        <f t="shared" si="178"/>
        <v>0</v>
      </c>
      <c r="AQ142" s="338">
        <f t="shared" si="178"/>
        <v>0</v>
      </c>
      <c r="AR142" s="338">
        <f t="shared" si="178"/>
        <v>0</v>
      </c>
      <c r="AS142" s="338">
        <f t="shared" si="178"/>
        <v>0</v>
      </c>
      <c r="AT142" s="338">
        <f t="shared" si="178"/>
        <v>0</v>
      </c>
      <c r="AU142" s="338">
        <f t="shared" si="178"/>
        <v>0</v>
      </c>
      <c r="AV142" s="338">
        <f t="shared" si="178"/>
        <v>0</v>
      </c>
      <c r="AW142" s="338">
        <f t="shared" si="178"/>
        <v>0</v>
      </c>
      <c r="AX142" s="338">
        <f t="shared" si="178"/>
        <v>0</v>
      </c>
      <c r="AY142" s="338">
        <f t="shared" si="178"/>
        <v>0</v>
      </c>
      <c r="AZ142" s="338">
        <f t="shared" si="178"/>
        <v>0</v>
      </c>
      <c r="BA142" s="338">
        <f t="shared" si="178"/>
        <v>0</v>
      </c>
      <c r="BB142" s="338">
        <f t="shared" si="178"/>
        <v>0</v>
      </c>
      <c r="BC142" s="338">
        <f t="shared" si="178"/>
        <v>0</v>
      </c>
      <c r="BD142" s="338">
        <f t="shared" si="178"/>
        <v>0</v>
      </c>
      <c r="BE142" s="338">
        <f t="shared" si="178"/>
        <v>0</v>
      </c>
      <c r="BF142" s="338">
        <f t="shared" si="178"/>
        <v>0</v>
      </c>
      <c r="BG142" s="338">
        <f t="shared" si="178"/>
        <v>0</v>
      </c>
      <c r="BH142" s="338">
        <f t="shared" si="178"/>
        <v>0</v>
      </c>
      <c r="BI142" s="338">
        <f t="shared" si="178"/>
        <v>0</v>
      </c>
      <c r="BJ142" s="338">
        <f t="shared" si="178"/>
        <v>0</v>
      </c>
      <c r="BK142" s="338">
        <f t="shared" si="178"/>
        <v>0</v>
      </c>
      <c r="BL142" s="338"/>
    </row>
    <row r="143" spans="1:64" s="367" customFormat="1">
      <c r="C143" s="368"/>
      <c r="D143" s="368"/>
      <c r="E143" s="368"/>
      <c r="F143" s="368"/>
      <c r="G143" s="368"/>
      <c r="H143" s="368"/>
      <c r="I143" s="368"/>
      <c r="J143" s="368"/>
      <c r="K143" s="368"/>
      <c r="L143" s="368"/>
      <c r="M143" s="368"/>
      <c r="N143" s="368"/>
      <c r="O143" s="368"/>
      <c r="P143" s="368"/>
      <c r="Q143" s="368"/>
      <c r="R143" s="368"/>
      <c r="S143" s="368"/>
      <c r="T143" s="368"/>
      <c r="U143" s="368"/>
      <c r="V143" s="699">
        <f>SUM(V131:V142)</f>
        <v>9.4321916808679696</v>
      </c>
      <c r="W143" s="699">
        <f>SUM(W131:W142)</f>
        <v>7.5359162730623943</v>
      </c>
      <c r="X143" s="699">
        <f t="shared" ref="X143:BK143" si="179">SUM(X131:X142)</f>
        <v>6.0155543145941639</v>
      </c>
      <c r="Y143" s="699">
        <f t="shared" si="179"/>
        <v>6.406921433627816</v>
      </c>
      <c r="Z143" s="368">
        <f t="shared" si="179"/>
        <v>7.1128072946024536</v>
      </c>
      <c r="AA143" s="368">
        <f t="shared" si="179"/>
        <v>3.6293884211469472</v>
      </c>
      <c r="AB143" s="368">
        <f t="shared" si="179"/>
        <v>4.0815187982762327</v>
      </c>
      <c r="AC143" s="368">
        <f t="shared" si="179"/>
        <v>1.9293913052888865</v>
      </c>
      <c r="AD143" s="368">
        <f t="shared" si="179"/>
        <v>2.1203719750326053</v>
      </c>
      <c r="AE143" s="368">
        <f t="shared" si="179"/>
        <v>0.6891755174498525</v>
      </c>
      <c r="AF143" s="368">
        <f t="shared" si="179"/>
        <v>0.75868965138535882</v>
      </c>
      <c r="AG143" s="368">
        <f t="shared" si="179"/>
        <v>0.81602001637663124</v>
      </c>
      <c r="AH143" s="368">
        <f t="shared" si="179"/>
        <v>0.87768254899933362</v>
      </c>
      <c r="AI143" s="368">
        <f t="shared" si="179"/>
        <v>0</v>
      </c>
      <c r="AJ143" s="368">
        <f t="shared" si="179"/>
        <v>0</v>
      </c>
      <c r="AK143" s="368">
        <f t="shared" si="179"/>
        <v>0</v>
      </c>
      <c r="AL143" s="368">
        <f t="shared" si="179"/>
        <v>0</v>
      </c>
      <c r="AM143" s="368">
        <f t="shared" si="179"/>
        <v>0</v>
      </c>
      <c r="AN143" s="368">
        <f t="shared" si="179"/>
        <v>0</v>
      </c>
      <c r="AO143" s="368">
        <f t="shared" si="179"/>
        <v>0</v>
      </c>
      <c r="AP143" s="368">
        <f t="shared" si="179"/>
        <v>0</v>
      </c>
      <c r="AQ143" s="368">
        <f t="shared" si="179"/>
        <v>0</v>
      </c>
      <c r="AR143" s="368">
        <f t="shared" si="179"/>
        <v>0</v>
      </c>
      <c r="AS143" s="368">
        <f t="shared" si="179"/>
        <v>0</v>
      </c>
      <c r="AT143" s="368">
        <f t="shared" si="179"/>
        <v>0</v>
      </c>
      <c r="AU143" s="368">
        <f t="shared" si="179"/>
        <v>0</v>
      </c>
      <c r="AV143" s="368">
        <f t="shared" si="179"/>
        <v>0</v>
      </c>
      <c r="AW143" s="368">
        <f t="shared" si="179"/>
        <v>0</v>
      </c>
      <c r="AX143" s="368">
        <f t="shared" si="179"/>
        <v>0</v>
      </c>
      <c r="AY143" s="368">
        <f t="shared" si="179"/>
        <v>0</v>
      </c>
      <c r="AZ143" s="368">
        <f t="shared" si="179"/>
        <v>0</v>
      </c>
      <c r="BA143" s="368">
        <f t="shared" si="179"/>
        <v>0</v>
      </c>
      <c r="BB143" s="368">
        <f t="shared" si="179"/>
        <v>0</v>
      </c>
      <c r="BC143" s="368">
        <f t="shared" si="179"/>
        <v>0</v>
      </c>
      <c r="BD143" s="368">
        <f t="shared" si="179"/>
        <v>0</v>
      </c>
      <c r="BE143" s="368">
        <f t="shared" si="179"/>
        <v>0</v>
      </c>
      <c r="BF143" s="368">
        <f t="shared" si="179"/>
        <v>0</v>
      </c>
      <c r="BG143" s="368">
        <f t="shared" si="179"/>
        <v>0</v>
      </c>
      <c r="BH143" s="368">
        <f t="shared" si="179"/>
        <v>0</v>
      </c>
      <c r="BI143" s="368">
        <f t="shared" si="179"/>
        <v>0</v>
      </c>
      <c r="BJ143" s="368">
        <f t="shared" si="179"/>
        <v>0</v>
      </c>
      <c r="BK143" s="368">
        <f t="shared" si="179"/>
        <v>0</v>
      </c>
      <c r="BL143" s="368"/>
    </row>
    <row r="144" spans="1:64" s="369" customFormat="1">
      <c r="A144" s="369" t="s">
        <v>910</v>
      </c>
      <c r="C144" s="370"/>
      <c r="D144" s="370"/>
      <c r="E144" s="370"/>
      <c r="F144" s="370"/>
      <c r="G144" s="370"/>
      <c r="H144" s="370"/>
      <c r="I144" s="370"/>
      <c r="J144" s="370"/>
      <c r="K144" s="370"/>
      <c r="L144" s="370"/>
      <c r="M144" s="370"/>
      <c r="N144" s="370"/>
      <c r="O144" s="370"/>
      <c r="P144" s="370"/>
      <c r="Q144" s="370"/>
      <c r="R144" s="371"/>
      <c r="S144" s="370"/>
      <c r="T144" s="370"/>
      <c r="U144" s="370"/>
      <c r="V144" s="371">
        <f>+V129+V143</f>
        <v>9.4321916808679696</v>
      </c>
      <c r="W144" s="371">
        <f>+W129+W143</f>
        <v>17.257268020000978</v>
      </c>
      <c r="X144" s="371">
        <f t="shared" ref="X144:BK144" si="180">+X129+X143</f>
        <v>16.2182786720712</v>
      </c>
      <c r="Y144" s="371">
        <f t="shared" si="180"/>
        <v>17.116135805464754</v>
      </c>
      <c r="Z144" s="370">
        <f t="shared" si="180"/>
        <v>18.408413673202446</v>
      </c>
      <c r="AA144" s="370">
        <f t="shared" si="180"/>
        <v>14.474011183805452</v>
      </c>
      <c r="AB144" s="370">
        <f t="shared" si="180"/>
        <v>14.60972006375674</v>
      </c>
      <c r="AC144" s="370">
        <f t="shared" si="180"/>
        <v>11.428155439230647</v>
      </c>
      <c r="AD144" s="370">
        <f t="shared" si="180"/>
        <v>10.54697345937155</v>
      </c>
      <c r="AE144" s="370">
        <f t="shared" si="180"/>
        <v>7.4829438351892099</v>
      </c>
      <c r="AF144" s="370">
        <f t="shared" si="180"/>
        <v>7.0099545746953593</v>
      </c>
      <c r="AG144" s="370">
        <f t="shared" si="180"/>
        <v>6.5704701699737136</v>
      </c>
      <c r="AH144" s="370">
        <f t="shared" si="180"/>
        <v>6.2173844828106617</v>
      </c>
      <c r="AI144" s="370">
        <f t="shared" si="180"/>
        <v>4.8487884713098879</v>
      </c>
      <c r="AJ144" s="370">
        <f t="shared" si="180"/>
        <v>4.4263578967006181</v>
      </c>
      <c r="AK144" s="370">
        <f t="shared" si="180"/>
        <v>4.0636279709083594</v>
      </c>
      <c r="AL144" s="370">
        <f t="shared" si="180"/>
        <v>3.7508584760422421</v>
      </c>
      <c r="AM144" s="370">
        <f t="shared" si="180"/>
        <v>3.4826189539400545</v>
      </c>
      <c r="AN144" s="371">
        <f t="shared" si="180"/>
        <v>3.2507759657845918</v>
      </c>
      <c r="AO144" s="370">
        <f t="shared" si="180"/>
        <v>3.0477014687451973</v>
      </c>
      <c r="AP144" s="370">
        <f t="shared" si="180"/>
        <v>2.8953163953079377</v>
      </c>
      <c r="AQ144" s="370">
        <f t="shared" si="180"/>
        <v>2.7505505755425408</v>
      </c>
      <c r="AR144" s="370">
        <f t="shared" si="180"/>
        <v>2.6130230467654134</v>
      </c>
      <c r="AS144" s="370">
        <f t="shared" si="180"/>
        <v>2.4823718944271427</v>
      </c>
      <c r="AT144" s="370">
        <f t="shared" si="180"/>
        <v>2.3582532997057859</v>
      </c>
      <c r="AU144" s="370">
        <f t="shared" si="180"/>
        <v>2.2403406347204964</v>
      </c>
      <c r="AV144" s="370">
        <f t="shared" si="180"/>
        <v>2.1283236029844708</v>
      </c>
      <c r="AW144" s="370">
        <f t="shared" si="180"/>
        <v>2.0219074228352474</v>
      </c>
      <c r="AX144" s="370">
        <f t="shared" si="180"/>
        <v>1.920812051693485</v>
      </c>
      <c r="AY144" s="370">
        <f t="shared" si="180"/>
        <v>1.8247714491088105</v>
      </c>
      <c r="AZ144" s="370">
        <f t="shared" si="180"/>
        <v>1.73353287665337</v>
      </c>
      <c r="BA144" s="370">
        <f t="shared" si="180"/>
        <v>1.6468562328207015</v>
      </c>
      <c r="BB144" s="370">
        <f t="shared" si="180"/>
        <v>1.5645134211796661</v>
      </c>
      <c r="BC144" s="370">
        <f t="shared" si="180"/>
        <v>1.4862877501206826</v>
      </c>
      <c r="BD144" s="370">
        <f t="shared" si="180"/>
        <v>1.4119733626146489</v>
      </c>
      <c r="BE144" s="370">
        <f t="shared" si="180"/>
        <v>1.3413746944839162</v>
      </c>
      <c r="BF144" s="370">
        <f t="shared" si="180"/>
        <v>1.2743059597597204</v>
      </c>
      <c r="BG144" s="370">
        <f t="shared" si="180"/>
        <v>1.2105906617717344</v>
      </c>
      <c r="BH144" s="370">
        <f t="shared" si="180"/>
        <v>1.1500611286831475</v>
      </c>
      <c r="BI144" s="370">
        <f t="shared" si="180"/>
        <v>1.09255807224899</v>
      </c>
      <c r="BJ144" s="370">
        <f t="shared" si="180"/>
        <v>1.0379301686365405</v>
      </c>
      <c r="BK144" s="370">
        <f t="shared" si="180"/>
        <v>0.98603366020471361</v>
      </c>
      <c r="BL144" s="370"/>
    </row>
    <row r="145" spans="1:64" s="369" customFormat="1">
      <c r="A145" s="369" t="s">
        <v>941</v>
      </c>
      <c r="C145" s="370"/>
      <c r="D145" s="370"/>
      <c r="E145" s="370"/>
      <c r="F145" s="370"/>
      <c r="G145" s="370"/>
      <c r="H145" s="370"/>
      <c r="I145" s="370"/>
      <c r="J145" s="370"/>
      <c r="K145" s="370"/>
      <c r="L145" s="370"/>
      <c r="M145" s="370"/>
      <c r="N145" s="370"/>
      <c r="O145" s="370"/>
      <c r="P145" s="370"/>
      <c r="Q145" s="370"/>
      <c r="R145" s="371"/>
      <c r="S145" s="370"/>
      <c r="T145" s="370"/>
      <c r="U145" s="370"/>
      <c r="V145" s="371">
        <f>+SUMPRODUCT(V70:V81*V4:V15)/V16</f>
        <v>0</v>
      </c>
      <c r="W145" s="371">
        <f>+SUMPRODUCT(W70:W81*W4:W15)/W16</f>
        <v>0.20499786723445548</v>
      </c>
      <c r="X145" s="371">
        <f t="shared" ref="X145:BK145" si="181">+SUMPRODUCT(X70:X81*X4:X15)/X16</f>
        <v>0.39896937886013067</v>
      </c>
      <c r="Y145" s="371">
        <f t="shared" si="181"/>
        <v>0.40751366551460466</v>
      </c>
      <c r="Z145" s="370">
        <f t="shared" si="181"/>
        <v>0.39334264235777361</v>
      </c>
      <c r="AA145" s="370" t="e">
        <f t="shared" si="181"/>
        <v>#DIV/0!</v>
      </c>
      <c r="AB145" s="370" t="e">
        <f t="shared" si="181"/>
        <v>#DIV/0!</v>
      </c>
      <c r="AC145" s="370" t="e">
        <f t="shared" si="181"/>
        <v>#DIV/0!</v>
      </c>
      <c r="AD145" s="370">
        <f t="shared" si="181"/>
        <v>0.85324712718935602</v>
      </c>
      <c r="AE145" s="370">
        <f t="shared" si="181"/>
        <v>0.95334762413281326</v>
      </c>
      <c r="AF145" s="370">
        <f t="shared" si="181"/>
        <v>0.950865903492359</v>
      </c>
      <c r="AG145" s="370">
        <f t="shared" si="181"/>
        <v>0.94820324553152413</v>
      </c>
      <c r="AH145" s="370">
        <f t="shared" si="181"/>
        <v>0.94612555443075674</v>
      </c>
      <c r="AI145" s="370">
        <f t="shared" si="181"/>
        <v>0.99969197381784813</v>
      </c>
      <c r="AJ145" s="370">
        <f t="shared" si="181"/>
        <v>1</v>
      </c>
      <c r="AK145" s="370">
        <f t="shared" si="181"/>
        <v>0.99972592397309834</v>
      </c>
      <c r="AL145" s="370">
        <f t="shared" si="181"/>
        <v>1</v>
      </c>
      <c r="AM145" s="370">
        <f t="shared" si="181"/>
        <v>0.99975436131646489</v>
      </c>
      <c r="AN145" s="370">
        <f t="shared" si="181"/>
        <v>1</v>
      </c>
      <c r="AO145" s="370">
        <f t="shared" si="181"/>
        <v>0.99989360989186171</v>
      </c>
      <c r="AP145" s="370">
        <f t="shared" si="181"/>
        <v>1</v>
      </c>
      <c r="AQ145" s="370">
        <f t="shared" si="181"/>
        <v>0.9999580983214752</v>
      </c>
      <c r="AR145" s="370">
        <f t="shared" si="181"/>
        <v>1</v>
      </c>
      <c r="AS145" s="370">
        <f t="shared" si="181"/>
        <v>0.99996556697053429</v>
      </c>
      <c r="AT145" s="370">
        <f t="shared" si="181"/>
        <v>1</v>
      </c>
      <c r="AU145" s="370">
        <f t="shared" si="181"/>
        <v>0.99998008338574651</v>
      </c>
      <c r="AV145" s="370">
        <f t="shared" si="181"/>
        <v>1</v>
      </c>
      <c r="AW145" s="370">
        <f t="shared" si="181"/>
        <v>0.99998284980245078</v>
      </c>
      <c r="AX145" s="370">
        <f t="shared" si="181"/>
        <v>1</v>
      </c>
      <c r="AY145" s="370">
        <f t="shared" si="181"/>
        <v>0.99998582068206021</v>
      </c>
      <c r="AZ145" s="370">
        <f t="shared" si="181"/>
        <v>1</v>
      </c>
      <c r="BA145" s="370">
        <f t="shared" si="181"/>
        <v>0.99998870769575665</v>
      </c>
      <c r="BB145" s="370">
        <f t="shared" si="181"/>
        <v>1</v>
      </c>
      <c r="BC145" s="370">
        <f t="shared" si="181"/>
        <v>0.99999121406452596</v>
      </c>
      <c r="BD145" s="370">
        <f t="shared" si="181"/>
        <v>1</v>
      </c>
      <c r="BE145" s="370">
        <f t="shared" si="181"/>
        <v>0.99999322487286124</v>
      </c>
      <c r="BF145" s="370">
        <f t="shared" si="181"/>
        <v>1</v>
      </c>
      <c r="BG145" s="370">
        <f t="shared" si="181"/>
        <v>0.99999474359546736</v>
      </c>
      <c r="BH145" s="370">
        <f t="shared" si="181"/>
        <v>1</v>
      </c>
      <c r="BI145" s="370">
        <f t="shared" si="181"/>
        <v>0.99999451776470549</v>
      </c>
      <c r="BJ145" s="370">
        <f t="shared" si="181"/>
        <v>1</v>
      </c>
      <c r="BK145" s="370">
        <f t="shared" si="181"/>
        <v>0.99999286585397462</v>
      </c>
      <c r="BL145" s="370"/>
    </row>
    <row r="146" spans="1:64" s="369" customFormat="1">
      <c r="C146" s="370"/>
      <c r="D146" s="370"/>
      <c r="E146" s="370"/>
      <c r="F146" s="370"/>
      <c r="G146" s="370"/>
      <c r="H146" s="370"/>
      <c r="I146" s="370"/>
      <c r="J146" s="370"/>
      <c r="K146" s="370"/>
      <c r="L146" s="370"/>
      <c r="M146" s="370"/>
      <c r="N146" s="370"/>
      <c r="O146" s="370"/>
      <c r="P146" s="370"/>
      <c r="Q146" s="370"/>
      <c r="R146" s="371"/>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c r="BH146" s="370"/>
      <c r="BI146" s="370"/>
      <c r="BJ146" s="370"/>
      <c r="BK146" s="370"/>
      <c r="BL146" s="370"/>
    </row>
    <row r="147" spans="1:64" s="1" customFormat="1" ht="15.45">
      <c r="A147" s="335" t="s">
        <v>911</v>
      </c>
      <c r="N147" s="338"/>
      <c r="O147" s="338"/>
      <c r="P147" s="338"/>
      <c r="Q147" s="338"/>
      <c r="R147" s="338"/>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row>
    <row r="148" spans="1:64" s="1" customFormat="1" ht="14.15">
      <c r="A148" s="352" t="s">
        <v>912</v>
      </c>
      <c r="N148" s="338"/>
      <c r="O148" s="338"/>
      <c r="P148" s="338"/>
      <c r="Q148" s="338"/>
      <c r="R148" s="338"/>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row>
    <row r="149" spans="1:64" s="1" customFormat="1" ht="14.15">
      <c r="A149" s="352" t="s">
        <v>913</v>
      </c>
      <c r="N149" s="338"/>
      <c r="O149" s="338"/>
      <c r="P149" s="338"/>
      <c r="Q149" s="338"/>
      <c r="R149" s="338"/>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row>
    <row r="150" spans="1:64" s="1" customFormat="1" ht="14.15">
      <c r="A150" s="352" t="s">
        <v>914</v>
      </c>
      <c r="N150" s="338"/>
      <c r="O150" s="338"/>
      <c r="P150" s="338"/>
      <c r="Q150" s="338"/>
      <c r="R150" s="338"/>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row>
    <row r="151" spans="1:64" s="1" customFormat="1" ht="14.15">
      <c r="A151" s="352" t="s">
        <v>915</v>
      </c>
      <c r="N151" s="338"/>
      <c r="O151" s="338"/>
      <c r="P151" s="338"/>
      <c r="Q151" s="338"/>
      <c r="R151" s="338"/>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row>
    <row r="152" spans="1:64" s="1" customFormat="1" ht="14.15">
      <c r="A152" s="352" t="s">
        <v>916</v>
      </c>
      <c r="N152" s="338"/>
      <c r="O152" s="338"/>
      <c r="P152" s="338"/>
      <c r="Q152" s="338"/>
      <c r="R152" s="338"/>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row>
    <row r="153" spans="1:64" s="1" customFormat="1" ht="14.15">
      <c r="A153" s="352" t="s">
        <v>917</v>
      </c>
      <c r="N153" s="338"/>
      <c r="O153" s="338"/>
      <c r="P153" s="338"/>
      <c r="Q153" s="338"/>
      <c r="R153" s="338"/>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row>
    <row r="154" spans="1:64" ht="14.15">
      <c r="A154" s="352" t="s">
        <v>918</v>
      </c>
    </row>
    <row r="155" spans="1:64">
      <c r="A155">
        <v>100</v>
      </c>
    </row>
    <row r="156" spans="1:64" ht="14.15">
      <c r="A156" s="352" t="s">
        <v>919</v>
      </c>
    </row>
    <row r="157" spans="1:64" ht="14.15">
      <c r="A157" s="352">
        <v>10</v>
      </c>
    </row>
    <row r="158" spans="1:64" ht="22.3">
      <c r="A158" s="352"/>
      <c r="V158" s="607" t="s">
        <v>1157</v>
      </c>
    </row>
    <row r="159" spans="1:64" s="185" customFormat="1" ht="49.75">
      <c r="V159" s="594" t="s">
        <v>920</v>
      </c>
      <c r="W159" s="595" t="s">
        <v>921</v>
      </c>
      <c r="X159" s="595" t="s">
        <v>922</v>
      </c>
      <c r="Y159" s="595" t="s">
        <v>923</v>
      </c>
      <c r="Z159" s="595" t="s">
        <v>924</v>
      </c>
      <c r="AA159" s="595" t="s">
        <v>925</v>
      </c>
      <c r="AB159" s="372"/>
    </row>
    <row r="160" spans="1:64">
      <c r="V160" s="596" t="s">
        <v>104</v>
      </c>
      <c r="W160" s="597">
        <v>2015</v>
      </c>
      <c r="X160" s="598">
        <v>2005</v>
      </c>
      <c r="Y160" s="598">
        <v>2015</v>
      </c>
      <c r="Z160" s="599">
        <f>+Y63</f>
        <v>0.84367037175168769</v>
      </c>
      <c r="AA160" s="600" t="s">
        <v>1303</v>
      </c>
      <c r="AB160" s="1"/>
    </row>
    <row r="161" spans="22:28">
      <c r="V161" s="596" t="s">
        <v>105</v>
      </c>
      <c r="W161" s="597">
        <v>2005</v>
      </c>
      <c r="X161" s="598">
        <v>1990</v>
      </c>
      <c r="Y161" s="598">
        <v>1995</v>
      </c>
      <c r="Z161" s="599">
        <v>0.8</v>
      </c>
      <c r="AA161" s="601" t="s">
        <v>104</v>
      </c>
    </row>
    <row r="162" spans="22:28">
      <c r="V162" s="596" t="s">
        <v>51</v>
      </c>
      <c r="W162" s="597">
        <v>2005</v>
      </c>
      <c r="X162" s="598">
        <v>1990</v>
      </c>
      <c r="Y162" s="598">
        <v>1995</v>
      </c>
      <c r="Z162" s="599">
        <v>0.94</v>
      </c>
      <c r="AA162" s="601" t="s">
        <v>104</v>
      </c>
    </row>
    <row r="163" spans="22:28">
      <c r="V163" s="596" t="s">
        <v>52</v>
      </c>
      <c r="W163" s="597">
        <v>2005</v>
      </c>
      <c r="X163" s="598">
        <v>1990</v>
      </c>
      <c r="Y163" s="598">
        <v>2005</v>
      </c>
      <c r="Z163" s="599">
        <v>1</v>
      </c>
      <c r="AA163" s="601" t="s">
        <v>104</v>
      </c>
    </row>
    <row r="164" spans="22:28">
      <c r="V164" s="596" t="s">
        <v>53</v>
      </c>
      <c r="W164" s="597">
        <v>2020</v>
      </c>
      <c r="X164" s="598">
        <v>1990</v>
      </c>
      <c r="Y164" s="598">
        <v>2020</v>
      </c>
      <c r="Z164" s="599">
        <v>1</v>
      </c>
      <c r="AA164" s="601" t="s">
        <v>104</v>
      </c>
    </row>
    <row r="165" spans="22:28">
      <c r="V165" s="596" t="s">
        <v>54</v>
      </c>
      <c r="W165" s="597">
        <v>2030</v>
      </c>
      <c r="X165" s="598">
        <f>+W165</f>
        <v>2030</v>
      </c>
      <c r="Y165" s="598">
        <f>+X165</f>
        <v>2030</v>
      </c>
      <c r="Z165" s="599">
        <v>1</v>
      </c>
      <c r="AA165" s="601" t="s">
        <v>104</v>
      </c>
    </row>
    <row r="166" spans="22:28">
      <c r="V166" s="596" t="s">
        <v>55</v>
      </c>
      <c r="W166" s="597">
        <v>2040</v>
      </c>
      <c r="X166" s="598">
        <f t="shared" ref="X166:Y171" si="182">+W166</f>
        <v>2040</v>
      </c>
      <c r="Y166" s="598">
        <f t="shared" si="182"/>
        <v>2040</v>
      </c>
      <c r="Z166" s="599">
        <v>1</v>
      </c>
      <c r="AA166" s="601" t="s">
        <v>104</v>
      </c>
    </row>
    <row r="167" spans="22:28">
      <c r="V167" s="596" t="s">
        <v>56</v>
      </c>
      <c r="W167" s="597">
        <v>2050</v>
      </c>
      <c r="X167" s="598">
        <f t="shared" si="182"/>
        <v>2050</v>
      </c>
      <c r="Y167" s="598">
        <f t="shared" si="182"/>
        <v>2050</v>
      </c>
      <c r="Z167" s="599">
        <v>1</v>
      </c>
      <c r="AA167" s="601" t="s">
        <v>104</v>
      </c>
    </row>
    <row r="168" spans="22:28">
      <c r="V168" s="596" t="s">
        <v>57</v>
      </c>
      <c r="W168" s="597">
        <v>2070</v>
      </c>
      <c r="X168" s="598">
        <f t="shared" si="182"/>
        <v>2070</v>
      </c>
      <c r="Y168" s="598">
        <f t="shared" si="182"/>
        <v>2070</v>
      </c>
      <c r="Z168" s="599">
        <v>1</v>
      </c>
      <c r="AA168" s="601" t="s">
        <v>104</v>
      </c>
    </row>
    <row r="169" spans="22:28">
      <c r="V169" s="596" t="s">
        <v>58</v>
      </c>
      <c r="W169" s="597">
        <v>2030</v>
      </c>
      <c r="X169" s="598">
        <f t="shared" si="182"/>
        <v>2030</v>
      </c>
      <c r="Y169" s="598">
        <f t="shared" si="182"/>
        <v>2030</v>
      </c>
      <c r="Z169" s="599">
        <v>1</v>
      </c>
      <c r="AA169" s="601" t="s">
        <v>104</v>
      </c>
    </row>
    <row r="170" spans="22:28">
      <c r="V170" s="596" t="s">
        <v>114</v>
      </c>
      <c r="W170" s="597">
        <v>2015</v>
      </c>
      <c r="X170" s="598">
        <f t="shared" si="182"/>
        <v>2015</v>
      </c>
      <c r="Y170" s="598">
        <f t="shared" si="182"/>
        <v>2015</v>
      </c>
      <c r="Z170" s="599">
        <v>1</v>
      </c>
      <c r="AA170" s="601" t="s">
        <v>104</v>
      </c>
    </row>
    <row r="171" spans="22:28">
      <c r="V171" s="602" t="s">
        <v>32</v>
      </c>
      <c r="W171" s="603">
        <v>2040</v>
      </c>
      <c r="X171" s="604">
        <f t="shared" si="182"/>
        <v>2040</v>
      </c>
      <c r="Y171" s="604">
        <f t="shared" si="182"/>
        <v>2040</v>
      </c>
      <c r="Z171" s="605">
        <v>1</v>
      </c>
      <c r="AA171" s="606" t="s">
        <v>104</v>
      </c>
    </row>
    <row r="172" spans="22:28">
      <c r="X172" s="373"/>
      <c r="Y172" s="373"/>
      <c r="Z172" s="373"/>
      <c r="AA172" s="373"/>
      <c r="AB172" s="373"/>
    </row>
    <row r="173" spans="22:28">
      <c r="V173" s="374" t="s">
        <v>926</v>
      </c>
    </row>
    <row r="174" spans="22:28">
      <c r="V174" s="374" t="s">
        <v>922</v>
      </c>
      <c r="Y174" s="375">
        <v>2005</v>
      </c>
    </row>
    <row r="175" spans="22:28">
      <c r="V175" s="374" t="s">
        <v>927</v>
      </c>
    </row>
    <row r="183" spans="22:24">
      <c r="V183" t="s">
        <v>928</v>
      </c>
    </row>
    <row r="184" spans="22:24">
      <c r="V184" t="s">
        <v>929</v>
      </c>
    </row>
    <row r="185" spans="22:24">
      <c r="V185" t="s">
        <v>930</v>
      </c>
    </row>
    <row r="186" spans="22:24">
      <c r="V186" t="s">
        <v>931</v>
      </c>
    </row>
    <row r="187" spans="22:24">
      <c r="V187" t="s">
        <v>932</v>
      </c>
    </row>
    <row r="188" spans="22:24">
      <c r="X188" s="1" t="s">
        <v>933</v>
      </c>
    </row>
    <row r="189" spans="22:24">
      <c r="V189" s="1" t="s">
        <v>934</v>
      </c>
      <c r="W189">
        <v>0.84499999999999997</v>
      </c>
    </row>
    <row r="190" spans="22:24">
      <c r="V190" s="1" t="s">
        <v>935</v>
      </c>
      <c r="W190">
        <v>2012</v>
      </c>
      <c r="X190">
        <v>0.03</v>
      </c>
    </row>
    <row r="191" spans="22:24">
      <c r="W191">
        <v>2015</v>
      </c>
      <c r="X191">
        <f>+X190+(X192-X190)*(3/8)</f>
        <v>8.2500000000000004E-2</v>
      </c>
    </row>
    <row r="192" spans="22:24">
      <c r="W192">
        <v>2020</v>
      </c>
      <c r="X192">
        <v>0.17</v>
      </c>
    </row>
    <row r="193" spans="1:70">
      <c r="W193">
        <v>2025</v>
      </c>
      <c r="X193">
        <f>+X192+(X194-X192)*0.5</f>
        <v>0.29499999999999998</v>
      </c>
    </row>
    <row r="194" spans="1:70">
      <c r="W194">
        <v>2030</v>
      </c>
      <c r="X194">
        <v>0.42</v>
      </c>
    </row>
    <row r="195" spans="1:70">
      <c r="W195">
        <v>2035</v>
      </c>
      <c r="X195">
        <f>+X194+0.25*(X$198-X$194)</f>
        <v>0.52249999999999996</v>
      </c>
    </row>
    <row r="196" spans="1:70">
      <c r="W196">
        <v>2040</v>
      </c>
      <c r="X196">
        <f>+X195+0.25*(X$198-X$194)</f>
        <v>0.625</v>
      </c>
    </row>
    <row r="197" spans="1:70">
      <c r="W197">
        <v>2045</v>
      </c>
      <c r="X197">
        <f>+X196+0.25*(X$198-X$194)</f>
        <v>0.72750000000000004</v>
      </c>
    </row>
    <row r="198" spans="1:70">
      <c r="W198">
        <v>2050</v>
      </c>
      <c r="X198">
        <v>0.83</v>
      </c>
    </row>
    <row r="201" spans="1:70">
      <c r="A201" s="1" t="s">
        <v>936</v>
      </c>
    </row>
    <row r="202" spans="1:70">
      <c r="A202" s="1" t="s">
        <v>937</v>
      </c>
    </row>
    <row r="203" spans="1:70">
      <c r="A203">
        <v>0.9</v>
      </c>
    </row>
    <row r="204" spans="1:70">
      <c r="A204" s="1" t="s">
        <v>938</v>
      </c>
      <c r="BR204" s="683">
        <f>+US!BE40</f>
        <v>6.8782066786005182E-3</v>
      </c>
    </row>
    <row r="205" spans="1:70">
      <c r="A205">
        <v>0.01</v>
      </c>
      <c r="BR205" s="683">
        <f>+EU!BE40</f>
        <v>5.3829734675184555E-3</v>
      </c>
    </row>
    <row r="206" spans="1:70">
      <c r="BR206" s="683">
        <f>+Japan!BE40</f>
        <v>5.8346703082390611E-3</v>
      </c>
    </row>
    <row r="207" spans="1:70">
      <c r="BR207" s="683">
        <f>+Russia!BE40</f>
        <v>1.2980338133364916E-2</v>
      </c>
    </row>
    <row r="208" spans="1:70" ht="17.600000000000001">
      <c r="A208" s="342" t="s">
        <v>939</v>
      </c>
      <c r="BR208" s="683">
        <f>+Eurasia!BE40</f>
        <v>8.0478764517478429E-3</v>
      </c>
    </row>
    <row r="209" spans="1:81">
      <c r="A209" s="361" t="s">
        <v>104</v>
      </c>
      <c r="W209">
        <f t="shared" ref="W209:BL212" si="183">+IF(AND(W70=1,V70=0),1,0)</f>
        <v>0</v>
      </c>
      <c r="X209">
        <f>+IF(AND(X70=1,W70=0),1,0)</f>
        <v>1</v>
      </c>
      <c r="Y209">
        <f t="shared" ref="Y209:BL209" si="184">+IF(AND(Y70=1,X70=0),1,0)</f>
        <v>0</v>
      </c>
      <c r="Z209">
        <f t="shared" si="184"/>
        <v>0</v>
      </c>
      <c r="AA209">
        <f t="shared" si="184"/>
        <v>0</v>
      </c>
      <c r="AB209">
        <f t="shared" si="184"/>
        <v>0</v>
      </c>
      <c r="AC209">
        <f t="shared" si="184"/>
        <v>0</v>
      </c>
      <c r="AD209">
        <f t="shared" si="184"/>
        <v>0</v>
      </c>
      <c r="AE209">
        <f t="shared" si="184"/>
        <v>0</v>
      </c>
      <c r="AF209">
        <f t="shared" si="184"/>
        <v>0</v>
      </c>
      <c r="AG209">
        <f t="shared" si="184"/>
        <v>0</v>
      </c>
      <c r="AH209">
        <f t="shared" si="184"/>
        <v>0</v>
      </c>
      <c r="AI209">
        <f t="shared" si="184"/>
        <v>0</v>
      </c>
      <c r="AJ209">
        <f t="shared" si="184"/>
        <v>0</v>
      </c>
      <c r="AK209">
        <f t="shared" si="184"/>
        <v>0</v>
      </c>
      <c r="AL209">
        <f t="shared" si="184"/>
        <v>0</v>
      </c>
      <c r="AM209">
        <f t="shared" si="184"/>
        <v>0</v>
      </c>
      <c r="AN209">
        <f t="shared" si="184"/>
        <v>0</v>
      </c>
      <c r="AO209">
        <f t="shared" si="184"/>
        <v>0</v>
      </c>
      <c r="AP209">
        <f t="shared" si="184"/>
        <v>0</v>
      </c>
      <c r="AQ209">
        <f t="shared" si="184"/>
        <v>0</v>
      </c>
      <c r="AR209">
        <f t="shared" si="184"/>
        <v>0</v>
      </c>
      <c r="AS209">
        <f t="shared" si="184"/>
        <v>0</v>
      </c>
      <c r="AT209">
        <f t="shared" si="184"/>
        <v>0</v>
      </c>
      <c r="AU209">
        <f t="shared" si="184"/>
        <v>0</v>
      </c>
      <c r="AV209">
        <f t="shared" si="184"/>
        <v>0</v>
      </c>
      <c r="AW209">
        <f t="shared" si="184"/>
        <v>0</v>
      </c>
      <c r="AX209">
        <f t="shared" si="184"/>
        <v>0</v>
      </c>
      <c r="AY209">
        <f t="shared" si="184"/>
        <v>0</v>
      </c>
      <c r="AZ209">
        <f t="shared" si="184"/>
        <v>0</v>
      </c>
      <c r="BA209">
        <f t="shared" si="184"/>
        <v>0</v>
      </c>
      <c r="BB209">
        <f t="shared" si="184"/>
        <v>0</v>
      </c>
      <c r="BC209">
        <f t="shared" si="184"/>
        <v>0</v>
      </c>
      <c r="BD209">
        <f t="shared" si="184"/>
        <v>0</v>
      </c>
      <c r="BE209">
        <f t="shared" si="184"/>
        <v>0</v>
      </c>
      <c r="BF209">
        <f t="shared" si="184"/>
        <v>0</v>
      </c>
      <c r="BG209">
        <f t="shared" si="184"/>
        <v>0</v>
      </c>
      <c r="BH209">
        <f t="shared" si="184"/>
        <v>0</v>
      </c>
      <c r="BI209">
        <f t="shared" si="184"/>
        <v>0</v>
      </c>
      <c r="BJ209">
        <f t="shared" si="184"/>
        <v>0</v>
      </c>
      <c r="BK209">
        <f t="shared" si="184"/>
        <v>0</v>
      </c>
      <c r="BL209">
        <f t="shared" si="184"/>
        <v>0</v>
      </c>
      <c r="BR209" s="683">
        <f>+China!BE40</f>
        <v>8.3073460624753029E-3</v>
      </c>
    </row>
    <row r="210" spans="1:81">
      <c r="A210" s="361" t="s">
        <v>105</v>
      </c>
      <c r="W210">
        <f t="shared" si="183"/>
        <v>1</v>
      </c>
      <c r="X210">
        <f t="shared" si="183"/>
        <v>0</v>
      </c>
      <c r="Y210">
        <f t="shared" si="183"/>
        <v>0</v>
      </c>
      <c r="Z210">
        <f t="shared" si="183"/>
        <v>0</v>
      </c>
      <c r="AA210">
        <f t="shared" si="183"/>
        <v>0</v>
      </c>
      <c r="AB210">
        <f t="shared" si="183"/>
        <v>0</v>
      </c>
      <c r="AC210">
        <f t="shared" si="183"/>
        <v>0</v>
      </c>
      <c r="AD210">
        <f t="shared" si="183"/>
        <v>0</v>
      </c>
      <c r="AE210">
        <f t="shared" si="183"/>
        <v>0</v>
      </c>
      <c r="AF210">
        <f t="shared" si="183"/>
        <v>0</v>
      </c>
      <c r="AG210">
        <f t="shared" si="183"/>
        <v>0</v>
      </c>
      <c r="AH210">
        <f t="shared" si="183"/>
        <v>0</v>
      </c>
      <c r="AI210">
        <f t="shared" si="183"/>
        <v>0</v>
      </c>
      <c r="AJ210">
        <f t="shared" si="183"/>
        <v>0</v>
      </c>
      <c r="AK210">
        <f t="shared" si="183"/>
        <v>0</v>
      </c>
      <c r="AL210">
        <f t="shared" si="183"/>
        <v>0</v>
      </c>
      <c r="AM210">
        <f t="shared" si="183"/>
        <v>0</v>
      </c>
      <c r="AN210">
        <f t="shared" si="183"/>
        <v>0</v>
      </c>
      <c r="AO210">
        <f t="shared" si="183"/>
        <v>0</v>
      </c>
      <c r="AP210">
        <f t="shared" si="183"/>
        <v>0</v>
      </c>
      <c r="AQ210">
        <f t="shared" si="183"/>
        <v>0</v>
      </c>
      <c r="AR210">
        <f t="shared" si="183"/>
        <v>0</v>
      </c>
      <c r="AS210">
        <f t="shared" si="183"/>
        <v>0</v>
      </c>
      <c r="AT210">
        <f t="shared" si="183"/>
        <v>0</v>
      </c>
      <c r="AU210">
        <f t="shared" si="183"/>
        <v>0</v>
      </c>
      <c r="AV210">
        <f t="shared" si="183"/>
        <v>0</v>
      </c>
      <c r="AW210">
        <f t="shared" si="183"/>
        <v>0</v>
      </c>
      <c r="AX210">
        <f t="shared" si="183"/>
        <v>0</v>
      </c>
      <c r="AY210">
        <f t="shared" si="183"/>
        <v>0</v>
      </c>
      <c r="AZ210">
        <f t="shared" si="183"/>
        <v>0</v>
      </c>
      <c r="BA210">
        <f t="shared" si="183"/>
        <v>0</v>
      </c>
      <c r="BB210">
        <f t="shared" si="183"/>
        <v>0</v>
      </c>
      <c r="BC210">
        <f t="shared" si="183"/>
        <v>0</v>
      </c>
      <c r="BD210">
        <f t="shared" si="183"/>
        <v>0</v>
      </c>
      <c r="BE210">
        <f t="shared" si="183"/>
        <v>0</v>
      </c>
      <c r="BF210">
        <f t="shared" si="183"/>
        <v>0</v>
      </c>
      <c r="BG210">
        <f t="shared" si="183"/>
        <v>0</v>
      </c>
      <c r="BH210">
        <f t="shared" si="183"/>
        <v>0</v>
      </c>
      <c r="BI210">
        <f t="shared" si="183"/>
        <v>0</v>
      </c>
      <c r="BJ210">
        <f t="shared" si="183"/>
        <v>0</v>
      </c>
      <c r="BK210">
        <f t="shared" si="183"/>
        <v>0</v>
      </c>
      <c r="BL210">
        <f t="shared" si="183"/>
        <v>0</v>
      </c>
      <c r="BR210" s="683">
        <f>+India!BE40</f>
        <v>7.0359970395491274E-3</v>
      </c>
    </row>
    <row r="211" spans="1:81">
      <c r="A211" s="361" t="s">
        <v>51</v>
      </c>
      <c r="W211">
        <f t="shared" si="183"/>
        <v>1</v>
      </c>
      <c r="X211">
        <f t="shared" si="183"/>
        <v>0</v>
      </c>
      <c r="Y211">
        <f t="shared" si="183"/>
        <v>0</v>
      </c>
      <c r="Z211">
        <f t="shared" si="183"/>
        <v>0</v>
      </c>
      <c r="AA211">
        <f t="shared" si="183"/>
        <v>0</v>
      </c>
      <c r="AB211">
        <f t="shared" si="183"/>
        <v>0</v>
      </c>
      <c r="AC211">
        <f t="shared" si="183"/>
        <v>0</v>
      </c>
      <c r="AD211">
        <f t="shared" si="183"/>
        <v>0</v>
      </c>
      <c r="AE211">
        <f t="shared" si="183"/>
        <v>0</v>
      </c>
      <c r="AF211">
        <f t="shared" si="183"/>
        <v>0</v>
      </c>
      <c r="AG211">
        <f t="shared" si="183"/>
        <v>0</v>
      </c>
      <c r="AH211">
        <f t="shared" si="183"/>
        <v>0</v>
      </c>
      <c r="AI211">
        <f t="shared" si="183"/>
        <v>0</v>
      </c>
      <c r="AJ211">
        <f t="shared" si="183"/>
        <v>0</v>
      </c>
      <c r="AK211">
        <f t="shared" si="183"/>
        <v>0</v>
      </c>
      <c r="AL211">
        <f t="shared" si="183"/>
        <v>0</v>
      </c>
      <c r="AM211">
        <f t="shared" si="183"/>
        <v>0</v>
      </c>
      <c r="AN211">
        <f t="shared" si="183"/>
        <v>0</v>
      </c>
      <c r="AO211">
        <f t="shared" si="183"/>
        <v>0</v>
      </c>
      <c r="AP211">
        <f t="shared" si="183"/>
        <v>0</v>
      </c>
      <c r="AQ211">
        <f t="shared" si="183"/>
        <v>0</v>
      </c>
      <c r="AR211">
        <f t="shared" si="183"/>
        <v>0</v>
      </c>
      <c r="AS211">
        <f t="shared" si="183"/>
        <v>0</v>
      </c>
      <c r="AT211">
        <f t="shared" si="183"/>
        <v>0</v>
      </c>
      <c r="AU211">
        <f t="shared" si="183"/>
        <v>0</v>
      </c>
      <c r="AV211">
        <f t="shared" si="183"/>
        <v>0</v>
      </c>
      <c r="AW211">
        <f t="shared" si="183"/>
        <v>0</v>
      </c>
      <c r="AX211">
        <f t="shared" si="183"/>
        <v>0</v>
      </c>
      <c r="AY211">
        <f t="shared" si="183"/>
        <v>0</v>
      </c>
      <c r="AZ211">
        <f t="shared" si="183"/>
        <v>0</v>
      </c>
      <c r="BA211">
        <f t="shared" si="183"/>
        <v>0</v>
      </c>
      <c r="BB211">
        <f t="shared" si="183"/>
        <v>0</v>
      </c>
      <c r="BC211">
        <f t="shared" si="183"/>
        <v>0</v>
      </c>
      <c r="BD211">
        <f t="shared" si="183"/>
        <v>0</v>
      </c>
      <c r="BE211">
        <f t="shared" si="183"/>
        <v>0</v>
      </c>
      <c r="BF211">
        <f t="shared" si="183"/>
        <v>0</v>
      </c>
      <c r="BG211">
        <f t="shared" si="183"/>
        <v>0</v>
      </c>
      <c r="BH211">
        <f t="shared" si="183"/>
        <v>0</v>
      </c>
      <c r="BI211">
        <f t="shared" si="183"/>
        <v>0</v>
      </c>
      <c r="BJ211">
        <f t="shared" si="183"/>
        <v>0</v>
      </c>
      <c r="BK211">
        <f t="shared" si="183"/>
        <v>0</v>
      </c>
      <c r="BL211">
        <f t="shared" si="183"/>
        <v>0</v>
      </c>
      <c r="BR211" s="683">
        <f>+MidEast!BE40</f>
        <v>9.3415734600783909E-3</v>
      </c>
    </row>
    <row r="212" spans="1:81">
      <c r="A212" s="1" t="s">
        <v>52</v>
      </c>
      <c r="W212">
        <f t="shared" si="183"/>
        <v>1</v>
      </c>
      <c r="X212">
        <f t="shared" si="183"/>
        <v>0</v>
      </c>
      <c r="Y212">
        <f t="shared" si="183"/>
        <v>0</v>
      </c>
      <c r="Z212">
        <f t="shared" si="183"/>
        <v>0</v>
      </c>
      <c r="AA212">
        <f t="shared" si="183"/>
        <v>0</v>
      </c>
      <c r="AB212">
        <f t="shared" si="183"/>
        <v>0</v>
      </c>
      <c r="AC212">
        <f t="shared" si="183"/>
        <v>0</v>
      </c>
      <c r="AD212">
        <f t="shared" si="183"/>
        <v>0</v>
      </c>
      <c r="AE212">
        <f t="shared" si="183"/>
        <v>0</v>
      </c>
      <c r="AF212">
        <f t="shared" si="183"/>
        <v>0</v>
      </c>
      <c r="AG212">
        <f t="shared" si="183"/>
        <v>0</v>
      </c>
      <c r="AH212">
        <f t="shared" si="183"/>
        <v>0</v>
      </c>
      <c r="AI212">
        <f t="shared" si="183"/>
        <v>0</v>
      </c>
      <c r="AJ212">
        <f t="shared" si="183"/>
        <v>0</v>
      </c>
      <c r="AK212">
        <f t="shared" si="183"/>
        <v>0</v>
      </c>
      <c r="AL212">
        <f t="shared" si="183"/>
        <v>0</v>
      </c>
      <c r="AM212">
        <f t="shared" si="183"/>
        <v>0</v>
      </c>
      <c r="AN212">
        <f t="shared" si="183"/>
        <v>0</v>
      </c>
      <c r="AO212">
        <f t="shared" si="183"/>
        <v>0</v>
      </c>
      <c r="AP212">
        <f t="shared" si="183"/>
        <v>0</v>
      </c>
      <c r="AQ212">
        <f t="shared" si="183"/>
        <v>0</v>
      </c>
      <c r="AR212">
        <f t="shared" si="183"/>
        <v>0</v>
      </c>
      <c r="AS212">
        <f t="shared" si="183"/>
        <v>0</v>
      </c>
      <c r="AT212">
        <f t="shared" si="183"/>
        <v>0</v>
      </c>
      <c r="AU212">
        <f t="shared" si="183"/>
        <v>0</v>
      </c>
      <c r="AV212">
        <f t="shared" si="183"/>
        <v>0</v>
      </c>
      <c r="AW212">
        <f t="shared" si="183"/>
        <v>0</v>
      </c>
      <c r="AX212">
        <f t="shared" si="183"/>
        <v>0</v>
      </c>
      <c r="AY212">
        <f t="shared" si="183"/>
        <v>0</v>
      </c>
      <c r="AZ212">
        <f t="shared" si="183"/>
        <v>0</v>
      </c>
      <c r="BA212">
        <f t="shared" si="183"/>
        <v>0</v>
      </c>
      <c r="BB212">
        <f t="shared" si="183"/>
        <v>0</v>
      </c>
      <c r="BC212">
        <f t="shared" si="183"/>
        <v>0</v>
      </c>
      <c r="BD212">
        <f t="shared" si="183"/>
        <v>0</v>
      </c>
      <c r="BE212">
        <f t="shared" si="183"/>
        <v>0</v>
      </c>
      <c r="BF212">
        <f t="shared" si="183"/>
        <v>0</v>
      </c>
      <c r="BG212">
        <f t="shared" si="183"/>
        <v>0</v>
      </c>
      <c r="BH212">
        <f t="shared" si="183"/>
        <v>0</v>
      </c>
      <c r="BI212">
        <f t="shared" si="183"/>
        <v>0</v>
      </c>
      <c r="BJ212">
        <f t="shared" si="183"/>
        <v>0</v>
      </c>
      <c r="BK212">
        <f t="shared" si="183"/>
        <v>0</v>
      </c>
      <c r="BL212">
        <f t="shared" si="183"/>
        <v>0</v>
      </c>
      <c r="BR212" s="683">
        <f>+Africa!BE40</f>
        <v>4.4303199266934904E-3</v>
      </c>
    </row>
    <row r="213" spans="1:81">
      <c r="A213" s="1"/>
      <c r="BR213" s="683">
        <f>+LatAm!BE40</f>
        <v>6.3453531516674024E-3</v>
      </c>
    </row>
    <row r="214" spans="1:81">
      <c r="A214" s="1"/>
      <c r="BR214" s="683">
        <f>+OHI!BE40</f>
        <v>6.7931516272668625E-3</v>
      </c>
    </row>
    <row r="215" spans="1:81">
      <c r="A215" s="1"/>
      <c r="BR215" s="683">
        <f>+OthAsia!BE40</f>
        <v>8.8692090482092052E-3</v>
      </c>
    </row>
    <row r="216" spans="1:81">
      <c r="A216" s="1"/>
    </row>
    <row r="217" spans="1:81">
      <c r="A217" s="1"/>
    </row>
    <row r="218" spans="1:81">
      <c r="A218" s="1"/>
    </row>
    <row r="219" spans="1:81">
      <c r="A219" s="361" t="s">
        <v>114</v>
      </c>
      <c r="W219">
        <f t="shared" ref="W219:BL219" si="185">+IF(AND(W80=1,V80=0),1,0)</f>
        <v>0</v>
      </c>
      <c r="X219">
        <f t="shared" si="185"/>
        <v>1</v>
      </c>
      <c r="Y219">
        <f t="shared" si="185"/>
        <v>0</v>
      </c>
      <c r="Z219">
        <f t="shared" si="185"/>
        <v>0</v>
      </c>
      <c r="AA219">
        <f t="shared" si="185"/>
        <v>0</v>
      </c>
      <c r="AB219">
        <f t="shared" si="185"/>
        <v>0</v>
      </c>
      <c r="AC219">
        <f t="shared" si="185"/>
        <v>0</v>
      </c>
      <c r="AD219">
        <f t="shared" si="185"/>
        <v>0</v>
      </c>
      <c r="AE219">
        <f t="shared" si="185"/>
        <v>0</v>
      </c>
      <c r="AF219">
        <f t="shared" si="185"/>
        <v>0</v>
      </c>
      <c r="AG219">
        <f t="shared" si="185"/>
        <v>0</v>
      </c>
      <c r="AH219">
        <f t="shared" si="185"/>
        <v>0</v>
      </c>
      <c r="AI219">
        <f t="shared" si="185"/>
        <v>0</v>
      </c>
      <c r="AJ219">
        <f t="shared" si="185"/>
        <v>0</v>
      </c>
      <c r="AK219">
        <f t="shared" si="185"/>
        <v>0</v>
      </c>
      <c r="AL219">
        <f t="shared" si="185"/>
        <v>0</v>
      </c>
      <c r="AM219">
        <f t="shared" si="185"/>
        <v>0</v>
      </c>
      <c r="AN219">
        <f t="shared" si="185"/>
        <v>0</v>
      </c>
      <c r="AO219">
        <f t="shared" si="185"/>
        <v>0</v>
      </c>
      <c r="AP219">
        <f t="shared" si="185"/>
        <v>0</v>
      </c>
      <c r="AQ219">
        <f t="shared" si="185"/>
        <v>0</v>
      </c>
      <c r="AR219">
        <f t="shared" si="185"/>
        <v>0</v>
      </c>
      <c r="AS219">
        <f t="shared" si="185"/>
        <v>0</v>
      </c>
      <c r="AT219">
        <f t="shared" si="185"/>
        <v>0</v>
      </c>
      <c r="AU219">
        <f t="shared" si="185"/>
        <v>0</v>
      </c>
      <c r="AV219">
        <f t="shared" si="185"/>
        <v>0</v>
      </c>
      <c r="AW219">
        <f t="shared" si="185"/>
        <v>0</v>
      </c>
      <c r="AX219">
        <f t="shared" si="185"/>
        <v>0</v>
      </c>
      <c r="AY219">
        <f t="shared" si="185"/>
        <v>0</v>
      </c>
      <c r="AZ219">
        <f t="shared" si="185"/>
        <v>0</v>
      </c>
      <c r="BA219">
        <f t="shared" si="185"/>
        <v>0</v>
      </c>
      <c r="BB219">
        <f t="shared" si="185"/>
        <v>0</v>
      </c>
      <c r="BC219">
        <f t="shared" si="185"/>
        <v>0</v>
      </c>
      <c r="BD219">
        <f t="shared" si="185"/>
        <v>0</v>
      </c>
      <c r="BE219">
        <f t="shared" si="185"/>
        <v>0</v>
      </c>
      <c r="BF219">
        <f t="shared" si="185"/>
        <v>0</v>
      </c>
      <c r="BG219">
        <f t="shared" si="185"/>
        <v>0</v>
      </c>
      <c r="BH219">
        <f t="shared" si="185"/>
        <v>0</v>
      </c>
      <c r="BI219">
        <f t="shared" si="185"/>
        <v>0</v>
      </c>
      <c r="BJ219">
        <f t="shared" si="185"/>
        <v>0</v>
      </c>
      <c r="BK219">
        <f t="shared" si="185"/>
        <v>0</v>
      </c>
      <c r="BL219">
        <f t="shared" si="185"/>
        <v>0</v>
      </c>
    </row>
    <row r="220" spans="1:81">
      <c r="A220" s="1"/>
    </row>
    <row r="223" spans="1:81">
      <c r="A223" s="1" t="s">
        <v>828</v>
      </c>
      <c r="V223" s="181">
        <f>+US!B4</f>
        <v>2005</v>
      </c>
      <c r="W223" s="181">
        <f>+US!C4</f>
        <v>2015</v>
      </c>
      <c r="X223" s="181">
        <f>+US!D4</f>
        <v>2025</v>
      </c>
      <c r="Y223" s="181">
        <f>+US!E4</f>
        <v>2035</v>
      </c>
      <c r="Z223" s="181">
        <f>+US!F4</f>
        <v>2045</v>
      </c>
      <c r="AA223" s="181">
        <f>+US!G4</f>
        <v>2055</v>
      </c>
      <c r="AB223" s="181">
        <f>+US!H4</f>
        <v>2065</v>
      </c>
      <c r="AC223" s="181">
        <f>+US!I4</f>
        <v>2075</v>
      </c>
      <c r="AD223" s="181">
        <f>+US!J4</f>
        <v>2085</v>
      </c>
      <c r="AE223" s="181">
        <f>+US!K4</f>
        <v>2095</v>
      </c>
      <c r="AF223" s="181">
        <f>+US!L4</f>
        <v>2105</v>
      </c>
      <c r="AG223" s="181">
        <f>+US!M4</f>
        <v>2115</v>
      </c>
      <c r="AH223" s="181">
        <f>+US!N4</f>
        <v>2125</v>
      </c>
      <c r="AI223" s="181">
        <f>+US!O4</f>
        <v>2135</v>
      </c>
      <c r="AJ223" s="181">
        <f>+US!P4</f>
        <v>2145</v>
      </c>
      <c r="AK223" s="181">
        <f>+US!Q4</f>
        <v>2155</v>
      </c>
      <c r="AL223" s="181">
        <f>+US!R4</f>
        <v>2165</v>
      </c>
      <c r="AM223" s="181">
        <f>+US!S4</f>
        <v>2175</v>
      </c>
      <c r="AN223" s="181">
        <f>+US!T4</f>
        <v>2185</v>
      </c>
      <c r="AO223" s="181">
        <f>+US!U4</f>
        <v>2195</v>
      </c>
      <c r="AP223" s="181">
        <f>+US!V4</f>
        <v>2205</v>
      </c>
      <c r="AQ223" s="181">
        <f>+US!W4</f>
        <v>2215</v>
      </c>
      <c r="AR223" s="181">
        <f>+US!X4</f>
        <v>2225</v>
      </c>
      <c r="AS223" s="181">
        <f>+US!Y4</f>
        <v>2235</v>
      </c>
      <c r="AT223" s="181">
        <f>+US!Z4</f>
        <v>2245</v>
      </c>
      <c r="AU223" s="181">
        <f>+US!AA4</f>
        <v>2255</v>
      </c>
      <c r="AV223" s="181">
        <f>+US!AB4</f>
        <v>2265</v>
      </c>
      <c r="AW223" s="181">
        <f>+US!AC4</f>
        <v>2275</v>
      </c>
      <c r="AX223" s="181">
        <f>+US!AD4</f>
        <v>2285</v>
      </c>
      <c r="AY223" s="181">
        <f>+US!AE4</f>
        <v>2295</v>
      </c>
      <c r="AZ223" s="181">
        <f>+US!AF4</f>
        <v>2305</v>
      </c>
      <c r="BA223" s="181">
        <f>+US!AG4</f>
        <v>2315</v>
      </c>
      <c r="BB223" s="181">
        <f>+US!AH4</f>
        <v>2325</v>
      </c>
      <c r="BC223" s="181">
        <f>+US!AI4</f>
        <v>2335</v>
      </c>
      <c r="BD223" s="181">
        <f>+US!AJ4</f>
        <v>2345</v>
      </c>
      <c r="BE223" s="181">
        <f>+US!AK4</f>
        <v>2355</v>
      </c>
      <c r="BF223" s="181">
        <f>+US!AL4</f>
        <v>2365</v>
      </c>
      <c r="BG223" s="181">
        <f>+US!AM4</f>
        <v>2375</v>
      </c>
      <c r="BH223" s="181">
        <f>+US!AN4</f>
        <v>2385</v>
      </c>
      <c r="BI223" s="181">
        <f>+US!AO4</f>
        <v>2395</v>
      </c>
      <c r="BJ223" s="181">
        <f>+US!AP4</f>
        <v>2405</v>
      </c>
      <c r="BK223" s="181">
        <f>+US!AQ4</f>
        <v>2415</v>
      </c>
      <c r="BL223" s="181">
        <f>+US!AR4</f>
        <v>2425</v>
      </c>
      <c r="BM223" s="181">
        <f>+US!AS4</f>
        <v>2435</v>
      </c>
      <c r="BN223" s="181">
        <f>+US!AT4</f>
        <v>2445</v>
      </c>
      <c r="BO223" s="181">
        <f>+US!AU4</f>
        <v>2455</v>
      </c>
      <c r="BP223" s="181">
        <f>+US!AV4</f>
        <v>2465</v>
      </c>
      <c r="BQ223" s="181">
        <f>+US!AW4</f>
        <v>2475</v>
      </c>
      <c r="BR223" s="181">
        <f>+US!AX4</f>
        <v>2485</v>
      </c>
      <c r="BS223" s="181">
        <f>+US!AY4</f>
        <v>2495</v>
      </c>
      <c r="BT223" s="181">
        <f>+US!AZ4</f>
        <v>2505</v>
      </c>
      <c r="BU223" s="181">
        <f>+US!BA4</f>
        <v>2515</v>
      </c>
      <c r="BV223" s="181">
        <f>+US!BB4</f>
        <v>2525</v>
      </c>
      <c r="BW223" s="181">
        <f>+US!BC4</f>
        <v>2535</v>
      </c>
      <c r="BX223" s="181">
        <f>+US!BD4</f>
        <v>2545</v>
      </c>
      <c r="BY223" s="181">
        <f>+US!BE4</f>
        <v>2555</v>
      </c>
      <c r="BZ223" s="181">
        <f>+US!BF4</f>
        <v>2565</v>
      </c>
      <c r="CA223" s="181">
        <f>+US!BG4</f>
        <v>2575</v>
      </c>
      <c r="CB223" s="181">
        <f>+US!BH4</f>
        <v>2585</v>
      </c>
      <c r="CC223" s="181">
        <f>+US!BI4</f>
        <v>2595</v>
      </c>
    </row>
    <row r="224" spans="1:81">
      <c r="A224" s="361" t="s">
        <v>104</v>
      </c>
      <c r="V224" s="338">
        <f>+R70</f>
        <v>0</v>
      </c>
      <c r="W224" s="338">
        <f>+X70</f>
        <v>1</v>
      </c>
      <c r="X224" s="338">
        <f>+Z70</f>
        <v>1</v>
      </c>
      <c r="Y224" s="338">
        <f>+AB70</f>
        <v>1</v>
      </c>
      <c r="Z224" s="338">
        <f>+AD70</f>
        <v>1</v>
      </c>
      <c r="AA224" s="338">
        <f>+AF70</f>
        <v>1</v>
      </c>
      <c r="AB224" s="338">
        <f>+AH70</f>
        <v>1</v>
      </c>
      <c r="AC224" s="424">
        <f>+AJ70</f>
        <v>1</v>
      </c>
      <c r="AD224" s="424">
        <f>+AL70</f>
        <v>1</v>
      </c>
      <c r="AE224" s="424">
        <f>+AN70</f>
        <v>1</v>
      </c>
      <c r="AF224" s="424">
        <f>+AP70</f>
        <v>1</v>
      </c>
      <c r="AG224" s="424">
        <f>+AR70</f>
        <v>1</v>
      </c>
      <c r="AH224" s="424">
        <f>+AT70</f>
        <v>1</v>
      </c>
      <c r="AI224" s="424">
        <f>+AV70</f>
        <v>1</v>
      </c>
      <c r="AJ224" s="424">
        <f>+AX70</f>
        <v>1</v>
      </c>
      <c r="AK224" s="424">
        <f>+AZ70</f>
        <v>1</v>
      </c>
      <c r="AL224" s="424">
        <f>+BB70</f>
        <v>1</v>
      </c>
      <c r="AM224" s="424">
        <f>+BD70</f>
        <v>1</v>
      </c>
      <c r="AN224" s="424">
        <f>+BF70</f>
        <v>1</v>
      </c>
      <c r="AO224" s="424">
        <f>+BH70</f>
        <v>1</v>
      </c>
      <c r="AP224" s="338">
        <f>+AO224</f>
        <v>1</v>
      </c>
      <c r="AQ224" s="338">
        <f>+AP224</f>
        <v>1</v>
      </c>
      <c r="AR224" s="338">
        <f t="shared" ref="AR224:CC234" si="186">+AQ224</f>
        <v>1</v>
      </c>
      <c r="AS224" s="338">
        <f t="shared" si="186"/>
        <v>1</v>
      </c>
      <c r="AT224" s="338">
        <f t="shared" si="186"/>
        <v>1</v>
      </c>
      <c r="AU224" s="338">
        <f t="shared" si="186"/>
        <v>1</v>
      </c>
      <c r="AV224" s="338">
        <f t="shared" si="186"/>
        <v>1</v>
      </c>
      <c r="AW224" s="338">
        <f t="shared" si="186"/>
        <v>1</v>
      </c>
      <c r="AX224" s="338">
        <f t="shared" si="186"/>
        <v>1</v>
      </c>
      <c r="AY224" s="338">
        <f t="shared" si="186"/>
        <v>1</v>
      </c>
      <c r="AZ224" s="338">
        <f t="shared" si="186"/>
        <v>1</v>
      </c>
      <c r="BA224" s="338">
        <f t="shared" si="186"/>
        <v>1</v>
      </c>
      <c r="BB224" s="338">
        <f t="shared" si="186"/>
        <v>1</v>
      </c>
      <c r="BC224" s="338">
        <f t="shared" si="186"/>
        <v>1</v>
      </c>
      <c r="BD224" s="338">
        <f t="shared" si="186"/>
        <v>1</v>
      </c>
      <c r="BE224" s="338">
        <f t="shared" si="186"/>
        <v>1</v>
      </c>
      <c r="BF224" s="338">
        <f t="shared" si="186"/>
        <v>1</v>
      </c>
      <c r="BG224" s="338">
        <f t="shared" si="186"/>
        <v>1</v>
      </c>
      <c r="BH224" s="338">
        <f t="shared" si="186"/>
        <v>1</v>
      </c>
      <c r="BI224" s="338">
        <f t="shared" si="186"/>
        <v>1</v>
      </c>
      <c r="BJ224" s="338">
        <f t="shared" si="186"/>
        <v>1</v>
      </c>
      <c r="BK224" s="338">
        <f t="shared" si="186"/>
        <v>1</v>
      </c>
      <c r="BL224" s="338">
        <f t="shared" si="186"/>
        <v>1</v>
      </c>
      <c r="BM224" s="338">
        <f t="shared" si="186"/>
        <v>1</v>
      </c>
      <c r="BN224" s="338">
        <f t="shared" si="186"/>
        <v>1</v>
      </c>
      <c r="BO224" s="338">
        <f t="shared" si="186"/>
        <v>1</v>
      </c>
      <c r="BP224" s="338">
        <f t="shared" si="186"/>
        <v>1</v>
      </c>
      <c r="BQ224" s="338">
        <f t="shared" si="186"/>
        <v>1</v>
      </c>
      <c r="BR224" s="338">
        <f t="shared" si="186"/>
        <v>1</v>
      </c>
      <c r="BS224" s="338">
        <f t="shared" si="186"/>
        <v>1</v>
      </c>
      <c r="BT224" s="338">
        <f t="shared" si="186"/>
        <v>1</v>
      </c>
      <c r="BU224" s="338">
        <f t="shared" si="186"/>
        <v>1</v>
      </c>
      <c r="BV224" s="338">
        <f t="shared" si="186"/>
        <v>1</v>
      </c>
      <c r="BW224" s="338">
        <f t="shared" si="186"/>
        <v>1</v>
      </c>
      <c r="BX224" s="338">
        <f t="shared" si="186"/>
        <v>1</v>
      </c>
      <c r="BY224" s="338">
        <f t="shared" si="186"/>
        <v>1</v>
      </c>
      <c r="BZ224" s="338">
        <f t="shared" si="186"/>
        <v>1</v>
      </c>
      <c r="CA224" s="338">
        <f t="shared" si="186"/>
        <v>1</v>
      </c>
      <c r="CB224" s="338">
        <f t="shared" si="186"/>
        <v>1</v>
      </c>
      <c r="CC224" s="338">
        <f t="shared" si="186"/>
        <v>1</v>
      </c>
    </row>
    <row r="225" spans="1:81">
      <c r="A225" s="361" t="s">
        <v>105</v>
      </c>
      <c r="V225" s="338">
        <f t="shared" ref="V225:V235" si="187">+R71</f>
        <v>0</v>
      </c>
      <c r="W225" s="338">
        <f t="shared" ref="W225:W235" si="188">+X71</f>
        <v>1</v>
      </c>
      <c r="X225" s="338">
        <f t="shared" ref="X225:X235" si="189">+Z71</f>
        <v>1</v>
      </c>
      <c r="Y225" s="338">
        <f t="shared" ref="Y225:Y235" si="190">+AB71</f>
        <v>1</v>
      </c>
      <c r="Z225" s="338">
        <f t="shared" ref="Z225:Z235" si="191">+AD71</f>
        <v>1</v>
      </c>
      <c r="AA225" s="338">
        <f t="shared" ref="AA225:AA235" si="192">+AF71</f>
        <v>1</v>
      </c>
      <c r="AB225" s="338">
        <f t="shared" ref="AB225:AB235" si="193">+AH71</f>
        <v>1</v>
      </c>
      <c r="AC225" s="424">
        <f t="shared" ref="AC225:AC235" si="194">+AJ71</f>
        <v>1</v>
      </c>
      <c r="AD225" s="424">
        <f t="shared" ref="AD225:AD235" si="195">+AL71</f>
        <v>1</v>
      </c>
      <c r="AE225" s="424">
        <f t="shared" ref="AE225:AE235" si="196">+AN71</f>
        <v>1</v>
      </c>
      <c r="AF225" s="424">
        <f t="shared" ref="AF225:AF235" si="197">+AP71</f>
        <v>1</v>
      </c>
      <c r="AG225" s="424">
        <f t="shared" ref="AG225:AG235" si="198">+AR71</f>
        <v>1</v>
      </c>
      <c r="AH225" s="424">
        <f t="shared" ref="AH225:AH235" si="199">+AT71</f>
        <v>1</v>
      </c>
      <c r="AI225" s="424">
        <f t="shared" ref="AI225:AI235" si="200">+AV71</f>
        <v>1</v>
      </c>
      <c r="AJ225" s="424">
        <f t="shared" ref="AJ225:AJ235" si="201">+AX71</f>
        <v>1</v>
      </c>
      <c r="AK225" s="424">
        <f t="shared" ref="AK225:AK235" si="202">+AZ71</f>
        <v>1</v>
      </c>
      <c r="AL225" s="424">
        <f t="shared" ref="AL225:AL235" si="203">+BB71</f>
        <v>1</v>
      </c>
      <c r="AM225" s="424">
        <f t="shared" ref="AM225:AM235" si="204">+BD71</f>
        <v>1</v>
      </c>
      <c r="AN225" s="424">
        <f t="shared" ref="AN225:AN235" si="205">+BF71</f>
        <v>1</v>
      </c>
      <c r="AO225" s="424">
        <f t="shared" ref="AO225:AO235" si="206">+BH71</f>
        <v>1</v>
      </c>
      <c r="AP225" s="338">
        <f t="shared" ref="AP225:BE235" si="207">+AO225</f>
        <v>1</v>
      </c>
      <c r="AQ225" s="338">
        <f t="shared" si="207"/>
        <v>1</v>
      </c>
      <c r="AR225" s="338">
        <f t="shared" si="207"/>
        <v>1</v>
      </c>
      <c r="AS225" s="338">
        <f t="shared" si="207"/>
        <v>1</v>
      </c>
      <c r="AT225" s="338">
        <f t="shared" si="207"/>
        <v>1</v>
      </c>
      <c r="AU225" s="338">
        <f t="shared" si="207"/>
        <v>1</v>
      </c>
      <c r="AV225" s="338">
        <f t="shared" si="207"/>
        <v>1</v>
      </c>
      <c r="AW225" s="338">
        <f t="shared" si="207"/>
        <v>1</v>
      </c>
      <c r="AX225" s="338">
        <f t="shared" si="207"/>
        <v>1</v>
      </c>
      <c r="AY225" s="338">
        <f t="shared" si="207"/>
        <v>1</v>
      </c>
      <c r="AZ225" s="338">
        <f t="shared" si="207"/>
        <v>1</v>
      </c>
      <c r="BA225" s="338">
        <f t="shared" si="207"/>
        <v>1</v>
      </c>
      <c r="BB225" s="338">
        <f t="shared" si="207"/>
        <v>1</v>
      </c>
      <c r="BC225" s="338">
        <f t="shared" si="207"/>
        <v>1</v>
      </c>
      <c r="BD225" s="338">
        <f t="shared" si="207"/>
        <v>1</v>
      </c>
      <c r="BE225" s="338">
        <f t="shared" si="207"/>
        <v>1</v>
      </c>
      <c r="BF225" s="338">
        <f t="shared" si="186"/>
        <v>1</v>
      </c>
      <c r="BG225" s="338">
        <f t="shared" si="186"/>
        <v>1</v>
      </c>
      <c r="BH225" s="338">
        <f t="shared" si="186"/>
        <v>1</v>
      </c>
      <c r="BI225" s="338">
        <f t="shared" si="186"/>
        <v>1</v>
      </c>
      <c r="BJ225" s="338">
        <f t="shared" si="186"/>
        <v>1</v>
      </c>
      <c r="BK225" s="338">
        <f t="shared" si="186"/>
        <v>1</v>
      </c>
      <c r="BL225" s="338">
        <f t="shared" si="186"/>
        <v>1</v>
      </c>
      <c r="BM225" s="338">
        <f t="shared" si="186"/>
        <v>1</v>
      </c>
      <c r="BN225" s="338">
        <f t="shared" si="186"/>
        <v>1</v>
      </c>
      <c r="BO225" s="338">
        <f t="shared" si="186"/>
        <v>1</v>
      </c>
      <c r="BP225" s="338">
        <f t="shared" si="186"/>
        <v>1</v>
      </c>
      <c r="BQ225" s="338">
        <f t="shared" si="186"/>
        <v>1</v>
      </c>
      <c r="BR225" s="338">
        <f t="shared" si="186"/>
        <v>1</v>
      </c>
      <c r="BS225" s="338">
        <f t="shared" si="186"/>
        <v>1</v>
      </c>
      <c r="BT225" s="338">
        <f t="shared" si="186"/>
        <v>1</v>
      </c>
      <c r="BU225" s="338">
        <f t="shared" si="186"/>
        <v>1</v>
      </c>
      <c r="BV225" s="338">
        <f t="shared" si="186"/>
        <v>1</v>
      </c>
      <c r="BW225" s="338">
        <f t="shared" si="186"/>
        <v>1</v>
      </c>
      <c r="BX225" s="338">
        <f t="shared" si="186"/>
        <v>1</v>
      </c>
      <c r="BY225" s="338">
        <f t="shared" si="186"/>
        <v>1</v>
      </c>
      <c r="BZ225" s="338">
        <f t="shared" si="186"/>
        <v>1</v>
      </c>
      <c r="CA225" s="338">
        <f t="shared" si="186"/>
        <v>1</v>
      </c>
      <c r="CB225" s="338">
        <f t="shared" si="186"/>
        <v>1</v>
      </c>
      <c r="CC225" s="338">
        <f t="shared" si="186"/>
        <v>1</v>
      </c>
    </row>
    <row r="226" spans="1:81">
      <c r="A226" s="361" t="s">
        <v>51</v>
      </c>
      <c r="V226" s="338">
        <f t="shared" si="187"/>
        <v>0</v>
      </c>
      <c r="W226" s="338">
        <f t="shared" si="188"/>
        <v>1</v>
      </c>
      <c r="X226" s="338">
        <f t="shared" si="189"/>
        <v>1</v>
      </c>
      <c r="Y226" s="338">
        <f t="shared" si="190"/>
        <v>1</v>
      </c>
      <c r="Z226" s="338">
        <f t="shared" si="191"/>
        <v>1</v>
      </c>
      <c r="AA226" s="338">
        <f t="shared" si="192"/>
        <v>1</v>
      </c>
      <c r="AB226" s="338">
        <f t="shared" si="193"/>
        <v>1</v>
      </c>
      <c r="AC226" s="424">
        <f t="shared" si="194"/>
        <v>1</v>
      </c>
      <c r="AD226" s="424">
        <f t="shared" si="195"/>
        <v>1</v>
      </c>
      <c r="AE226" s="424">
        <f t="shared" si="196"/>
        <v>1</v>
      </c>
      <c r="AF226" s="424">
        <f t="shared" si="197"/>
        <v>1</v>
      </c>
      <c r="AG226" s="424">
        <f t="shared" si="198"/>
        <v>1</v>
      </c>
      <c r="AH226" s="424">
        <f t="shared" si="199"/>
        <v>1</v>
      </c>
      <c r="AI226" s="424">
        <f t="shared" si="200"/>
        <v>1</v>
      </c>
      <c r="AJ226" s="424">
        <f t="shared" si="201"/>
        <v>1</v>
      </c>
      <c r="AK226" s="424">
        <f t="shared" si="202"/>
        <v>1</v>
      </c>
      <c r="AL226" s="424">
        <f t="shared" si="203"/>
        <v>1</v>
      </c>
      <c r="AM226" s="424">
        <f t="shared" si="204"/>
        <v>1</v>
      </c>
      <c r="AN226" s="424">
        <f t="shared" si="205"/>
        <v>1</v>
      </c>
      <c r="AO226" s="424">
        <f t="shared" si="206"/>
        <v>1</v>
      </c>
      <c r="AP226" s="338">
        <f t="shared" si="207"/>
        <v>1</v>
      </c>
      <c r="AQ226" s="338">
        <f t="shared" si="207"/>
        <v>1</v>
      </c>
      <c r="AR226" s="338">
        <f t="shared" si="207"/>
        <v>1</v>
      </c>
      <c r="AS226" s="338">
        <f t="shared" si="207"/>
        <v>1</v>
      </c>
      <c r="AT226" s="338">
        <f t="shared" si="207"/>
        <v>1</v>
      </c>
      <c r="AU226" s="338">
        <f t="shared" si="207"/>
        <v>1</v>
      </c>
      <c r="AV226" s="338">
        <f t="shared" si="207"/>
        <v>1</v>
      </c>
      <c r="AW226" s="338">
        <f t="shared" si="207"/>
        <v>1</v>
      </c>
      <c r="AX226" s="338">
        <f t="shared" si="207"/>
        <v>1</v>
      </c>
      <c r="AY226" s="338">
        <f t="shared" si="207"/>
        <v>1</v>
      </c>
      <c r="AZ226" s="338">
        <f t="shared" si="207"/>
        <v>1</v>
      </c>
      <c r="BA226" s="338">
        <f t="shared" si="207"/>
        <v>1</v>
      </c>
      <c r="BB226" s="338">
        <f t="shared" si="207"/>
        <v>1</v>
      </c>
      <c r="BC226" s="338">
        <f t="shared" si="207"/>
        <v>1</v>
      </c>
      <c r="BD226" s="338">
        <f t="shared" si="207"/>
        <v>1</v>
      </c>
      <c r="BE226" s="338">
        <f t="shared" si="207"/>
        <v>1</v>
      </c>
      <c r="BF226" s="338">
        <f t="shared" si="186"/>
        <v>1</v>
      </c>
      <c r="BG226" s="338">
        <f t="shared" si="186"/>
        <v>1</v>
      </c>
      <c r="BH226" s="338">
        <f t="shared" si="186"/>
        <v>1</v>
      </c>
      <c r="BI226" s="338">
        <f t="shared" si="186"/>
        <v>1</v>
      </c>
      <c r="BJ226" s="338">
        <f t="shared" si="186"/>
        <v>1</v>
      </c>
      <c r="BK226" s="338">
        <f t="shared" si="186"/>
        <v>1</v>
      </c>
      <c r="BL226" s="338">
        <f t="shared" si="186"/>
        <v>1</v>
      </c>
      <c r="BM226" s="338">
        <f t="shared" si="186"/>
        <v>1</v>
      </c>
      <c r="BN226" s="338">
        <f t="shared" si="186"/>
        <v>1</v>
      </c>
      <c r="BO226" s="338">
        <f t="shared" si="186"/>
        <v>1</v>
      </c>
      <c r="BP226" s="338">
        <f t="shared" si="186"/>
        <v>1</v>
      </c>
      <c r="BQ226" s="338">
        <f t="shared" si="186"/>
        <v>1</v>
      </c>
      <c r="BR226" s="338">
        <f t="shared" si="186"/>
        <v>1</v>
      </c>
      <c r="BS226" s="338">
        <f t="shared" si="186"/>
        <v>1</v>
      </c>
      <c r="BT226" s="338">
        <f t="shared" si="186"/>
        <v>1</v>
      </c>
      <c r="BU226" s="338">
        <f t="shared" si="186"/>
        <v>1</v>
      </c>
      <c r="BV226" s="338">
        <f t="shared" si="186"/>
        <v>1</v>
      </c>
      <c r="BW226" s="338">
        <f t="shared" si="186"/>
        <v>1</v>
      </c>
      <c r="BX226" s="338">
        <f t="shared" si="186"/>
        <v>1</v>
      </c>
      <c r="BY226" s="338">
        <f t="shared" si="186"/>
        <v>1</v>
      </c>
      <c r="BZ226" s="338">
        <f t="shared" si="186"/>
        <v>1</v>
      </c>
      <c r="CA226" s="338">
        <f t="shared" si="186"/>
        <v>1</v>
      </c>
      <c r="CB226" s="338">
        <f t="shared" si="186"/>
        <v>1</v>
      </c>
      <c r="CC226" s="338">
        <f t="shared" si="186"/>
        <v>1</v>
      </c>
    </row>
    <row r="227" spans="1:81">
      <c r="A227" s="1" t="s">
        <v>52</v>
      </c>
      <c r="V227" s="338">
        <f t="shared" si="187"/>
        <v>0</v>
      </c>
      <c r="W227" s="338">
        <f t="shared" si="188"/>
        <v>1</v>
      </c>
      <c r="X227" s="338">
        <f t="shared" si="189"/>
        <v>1</v>
      </c>
      <c r="Y227" s="338">
        <f t="shared" si="190"/>
        <v>1</v>
      </c>
      <c r="Z227" s="338">
        <f t="shared" si="191"/>
        <v>1</v>
      </c>
      <c r="AA227" s="338">
        <f t="shared" si="192"/>
        <v>1</v>
      </c>
      <c r="AB227" s="338">
        <f t="shared" si="193"/>
        <v>1</v>
      </c>
      <c r="AC227" s="424">
        <f t="shared" si="194"/>
        <v>1</v>
      </c>
      <c r="AD227" s="424">
        <f t="shared" si="195"/>
        <v>1</v>
      </c>
      <c r="AE227" s="424">
        <f t="shared" si="196"/>
        <v>1</v>
      </c>
      <c r="AF227" s="424">
        <f t="shared" si="197"/>
        <v>1</v>
      </c>
      <c r="AG227" s="424">
        <f t="shared" si="198"/>
        <v>1</v>
      </c>
      <c r="AH227" s="424">
        <f t="shared" si="199"/>
        <v>1</v>
      </c>
      <c r="AI227" s="424">
        <f t="shared" si="200"/>
        <v>1</v>
      </c>
      <c r="AJ227" s="424">
        <f t="shared" si="201"/>
        <v>1</v>
      </c>
      <c r="AK227" s="424">
        <f t="shared" si="202"/>
        <v>1</v>
      </c>
      <c r="AL227" s="424">
        <f t="shared" si="203"/>
        <v>1</v>
      </c>
      <c r="AM227" s="424">
        <f t="shared" si="204"/>
        <v>1</v>
      </c>
      <c r="AN227" s="424">
        <f t="shared" si="205"/>
        <v>1</v>
      </c>
      <c r="AO227" s="424">
        <f t="shared" si="206"/>
        <v>1</v>
      </c>
      <c r="AP227" s="338">
        <f t="shared" si="207"/>
        <v>1</v>
      </c>
      <c r="AQ227" s="338">
        <f t="shared" si="207"/>
        <v>1</v>
      </c>
      <c r="AR227" s="338">
        <f t="shared" si="207"/>
        <v>1</v>
      </c>
      <c r="AS227" s="338">
        <f t="shared" si="207"/>
        <v>1</v>
      </c>
      <c r="AT227" s="338">
        <f t="shared" si="207"/>
        <v>1</v>
      </c>
      <c r="AU227" s="338">
        <f t="shared" si="207"/>
        <v>1</v>
      </c>
      <c r="AV227" s="338">
        <f t="shared" si="207"/>
        <v>1</v>
      </c>
      <c r="AW227" s="338">
        <f t="shared" si="207"/>
        <v>1</v>
      </c>
      <c r="AX227" s="338">
        <f t="shared" si="207"/>
        <v>1</v>
      </c>
      <c r="AY227" s="338">
        <f t="shared" si="207"/>
        <v>1</v>
      </c>
      <c r="AZ227" s="338">
        <f t="shared" si="207"/>
        <v>1</v>
      </c>
      <c r="BA227" s="338">
        <f t="shared" si="207"/>
        <v>1</v>
      </c>
      <c r="BB227" s="338">
        <f t="shared" si="207"/>
        <v>1</v>
      </c>
      <c r="BC227" s="338">
        <f t="shared" si="207"/>
        <v>1</v>
      </c>
      <c r="BD227" s="338">
        <f t="shared" si="207"/>
        <v>1</v>
      </c>
      <c r="BE227" s="338">
        <f t="shared" si="207"/>
        <v>1</v>
      </c>
      <c r="BF227" s="338">
        <f t="shared" si="186"/>
        <v>1</v>
      </c>
      <c r="BG227" s="338">
        <f t="shared" si="186"/>
        <v>1</v>
      </c>
      <c r="BH227" s="338">
        <f t="shared" si="186"/>
        <v>1</v>
      </c>
      <c r="BI227" s="338">
        <f t="shared" si="186"/>
        <v>1</v>
      </c>
      <c r="BJ227" s="338">
        <f t="shared" si="186"/>
        <v>1</v>
      </c>
      <c r="BK227" s="338">
        <f t="shared" si="186"/>
        <v>1</v>
      </c>
      <c r="BL227" s="338">
        <f t="shared" si="186"/>
        <v>1</v>
      </c>
      <c r="BM227" s="338">
        <f t="shared" si="186"/>
        <v>1</v>
      </c>
      <c r="BN227" s="338">
        <f t="shared" si="186"/>
        <v>1</v>
      </c>
      <c r="BO227" s="338">
        <f t="shared" si="186"/>
        <v>1</v>
      </c>
      <c r="BP227" s="338">
        <f t="shared" si="186"/>
        <v>1</v>
      </c>
      <c r="BQ227" s="338">
        <f t="shared" si="186"/>
        <v>1</v>
      </c>
      <c r="BR227" s="338">
        <f t="shared" si="186"/>
        <v>1</v>
      </c>
      <c r="BS227" s="338">
        <f t="shared" si="186"/>
        <v>1</v>
      </c>
      <c r="BT227" s="338">
        <f t="shared" si="186"/>
        <v>1</v>
      </c>
      <c r="BU227" s="338">
        <f t="shared" si="186"/>
        <v>1</v>
      </c>
      <c r="BV227" s="338">
        <f t="shared" si="186"/>
        <v>1</v>
      </c>
      <c r="BW227" s="338">
        <f t="shared" si="186"/>
        <v>1</v>
      </c>
      <c r="BX227" s="338">
        <f t="shared" si="186"/>
        <v>1</v>
      </c>
      <c r="BY227" s="338">
        <f t="shared" si="186"/>
        <v>1</v>
      </c>
      <c r="BZ227" s="338">
        <f t="shared" si="186"/>
        <v>1</v>
      </c>
      <c r="CA227" s="338">
        <f t="shared" si="186"/>
        <v>1</v>
      </c>
      <c r="CB227" s="338">
        <f t="shared" si="186"/>
        <v>1</v>
      </c>
      <c r="CC227" s="338">
        <f t="shared" si="186"/>
        <v>1</v>
      </c>
    </row>
    <row r="228" spans="1:81">
      <c r="A228" s="1" t="s">
        <v>53</v>
      </c>
      <c r="V228" s="338">
        <f t="shared" si="187"/>
        <v>0</v>
      </c>
      <c r="W228" s="338">
        <f t="shared" si="188"/>
        <v>0</v>
      </c>
      <c r="X228" s="338">
        <f t="shared" si="189"/>
        <v>1</v>
      </c>
      <c r="Y228" s="338">
        <f t="shared" si="190"/>
        <v>1</v>
      </c>
      <c r="Z228" s="338">
        <f t="shared" si="191"/>
        <v>1</v>
      </c>
      <c r="AA228" s="338">
        <f t="shared" si="192"/>
        <v>1</v>
      </c>
      <c r="AB228" s="338">
        <f t="shared" si="193"/>
        <v>1</v>
      </c>
      <c r="AC228" s="424">
        <f t="shared" si="194"/>
        <v>1</v>
      </c>
      <c r="AD228" s="424">
        <f t="shared" si="195"/>
        <v>1</v>
      </c>
      <c r="AE228" s="424">
        <f t="shared" si="196"/>
        <v>1</v>
      </c>
      <c r="AF228" s="424">
        <f t="shared" si="197"/>
        <v>1</v>
      </c>
      <c r="AG228" s="424">
        <f t="shared" si="198"/>
        <v>1</v>
      </c>
      <c r="AH228" s="424">
        <f t="shared" si="199"/>
        <v>1</v>
      </c>
      <c r="AI228" s="424">
        <f t="shared" si="200"/>
        <v>1</v>
      </c>
      <c r="AJ228" s="424">
        <f t="shared" si="201"/>
        <v>1</v>
      </c>
      <c r="AK228" s="424">
        <f t="shared" si="202"/>
        <v>1</v>
      </c>
      <c r="AL228" s="424">
        <f t="shared" si="203"/>
        <v>1</v>
      </c>
      <c r="AM228" s="424">
        <f t="shared" si="204"/>
        <v>1</v>
      </c>
      <c r="AN228" s="424">
        <f t="shared" si="205"/>
        <v>1</v>
      </c>
      <c r="AO228" s="424">
        <f t="shared" si="206"/>
        <v>1</v>
      </c>
      <c r="AP228" s="338">
        <f t="shared" si="207"/>
        <v>1</v>
      </c>
      <c r="AQ228" s="338">
        <f t="shared" si="207"/>
        <v>1</v>
      </c>
      <c r="AR228" s="338">
        <f t="shared" si="207"/>
        <v>1</v>
      </c>
      <c r="AS228" s="338">
        <f t="shared" si="207"/>
        <v>1</v>
      </c>
      <c r="AT228" s="338">
        <f t="shared" si="207"/>
        <v>1</v>
      </c>
      <c r="AU228" s="338">
        <f t="shared" si="207"/>
        <v>1</v>
      </c>
      <c r="AV228" s="338">
        <f t="shared" si="207"/>
        <v>1</v>
      </c>
      <c r="AW228" s="338">
        <f t="shared" si="207"/>
        <v>1</v>
      </c>
      <c r="AX228" s="338">
        <f t="shared" si="207"/>
        <v>1</v>
      </c>
      <c r="AY228" s="338">
        <f t="shared" si="207"/>
        <v>1</v>
      </c>
      <c r="AZ228" s="338">
        <f t="shared" si="207"/>
        <v>1</v>
      </c>
      <c r="BA228" s="338">
        <f t="shared" si="207"/>
        <v>1</v>
      </c>
      <c r="BB228" s="338">
        <f t="shared" si="207"/>
        <v>1</v>
      </c>
      <c r="BC228" s="338">
        <f t="shared" si="207"/>
        <v>1</v>
      </c>
      <c r="BD228" s="338">
        <f t="shared" si="207"/>
        <v>1</v>
      </c>
      <c r="BE228" s="338">
        <f t="shared" si="207"/>
        <v>1</v>
      </c>
      <c r="BF228" s="338">
        <f t="shared" si="186"/>
        <v>1</v>
      </c>
      <c r="BG228" s="338">
        <f t="shared" si="186"/>
        <v>1</v>
      </c>
      <c r="BH228" s="338">
        <f t="shared" si="186"/>
        <v>1</v>
      </c>
      <c r="BI228" s="338">
        <f t="shared" si="186"/>
        <v>1</v>
      </c>
      <c r="BJ228" s="338">
        <f t="shared" si="186"/>
        <v>1</v>
      </c>
      <c r="BK228" s="338">
        <f t="shared" si="186"/>
        <v>1</v>
      </c>
      <c r="BL228" s="338">
        <f t="shared" si="186"/>
        <v>1</v>
      </c>
      <c r="BM228" s="338">
        <f t="shared" si="186"/>
        <v>1</v>
      </c>
      <c r="BN228" s="338">
        <f t="shared" si="186"/>
        <v>1</v>
      </c>
      <c r="BO228" s="338">
        <f t="shared" si="186"/>
        <v>1</v>
      </c>
      <c r="BP228" s="338">
        <f t="shared" si="186"/>
        <v>1</v>
      </c>
      <c r="BQ228" s="338">
        <f t="shared" si="186"/>
        <v>1</v>
      </c>
      <c r="BR228" s="338">
        <f t="shared" si="186"/>
        <v>1</v>
      </c>
      <c r="BS228" s="338">
        <f t="shared" si="186"/>
        <v>1</v>
      </c>
      <c r="BT228" s="338">
        <f t="shared" si="186"/>
        <v>1</v>
      </c>
      <c r="BU228" s="338">
        <f t="shared" si="186"/>
        <v>1</v>
      </c>
      <c r="BV228" s="338">
        <f t="shared" si="186"/>
        <v>1</v>
      </c>
      <c r="BW228" s="338">
        <f t="shared" si="186"/>
        <v>1</v>
      </c>
      <c r="BX228" s="338">
        <f t="shared" si="186"/>
        <v>1</v>
      </c>
      <c r="BY228" s="338">
        <f t="shared" si="186"/>
        <v>1</v>
      </c>
      <c r="BZ228" s="338">
        <f t="shared" si="186"/>
        <v>1</v>
      </c>
      <c r="CA228" s="338">
        <f t="shared" si="186"/>
        <v>1</v>
      </c>
      <c r="CB228" s="338">
        <f t="shared" si="186"/>
        <v>1</v>
      </c>
      <c r="CC228" s="338">
        <f t="shared" si="186"/>
        <v>1</v>
      </c>
    </row>
    <row r="229" spans="1:81">
      <c r="A229" s="1" t="s">
        <v>54</v>
      </c>
      <c r="V229" s="338">
        <f t="shared" si="187"/>
        <v>0</v>
      </c>
      <c r="W229" s="338">
        <f t="shared" si="188"/>
        <v>0</v>
      </c>
      <c r="X229" s="338">
        <f t="shared" si="189"/>
        <v>0</v>
      </c>
      <c r="Y229" s="338">
        <f t="shared" si="190"/>
        <v>1</v>
      </c>
      <c r="Z229" s="338">
        <f t="shared" si="191"/>
        <v>1</v>
      </c>
      <c r="AA229" s="338">
        <f t="shared" si="192"/>
        <v>1</v>
      </c>
      <c r="AB229" s="338">
        <f t="shared" si="193"/>
        <v>1</v>
      </c>
      <c r="AC229" s="424">
        <f t="shared" si="194"/>
        <v>1</v>
      </c>
      <c r="AD229" s="424">
        <f t="shared" si="195"/>
        <v>1</v>
      </c>
      <c r="AE229" s="424">
        <f t="shared" si="196"/>
        <v>1</v>
      </c>
      <c r="AF229" s="424">
        <f t="shared" si="197"/>
        <v>1</v>
      </c>
      <c r="AG229" s="424">
        <f t="shared" si="198"/>
        <v>1</v>
      </c>
      <c r="AH229" s="424">
        <f t="shared" si="199"/>
        <v>1</v>
      </c>
      <c r="AI229" s="424">
        <f t="shared" si="200"/>
        <v>1</v>
      </c>
      <c r="AJ229" s="424">
        <f t="shared" si="201"/>
        <v>1</v>
      </c>
      <c r="AK229" s="424">
        <f t="shared" si="202"/>
        <v>1</v>
      </c>
      <c r="AL229" s="424">
        <f t="shared" si="203"/>
        <v>1</v>
      </c>
      <c r="AM229" s="424">
        <f t="shared" si="204"/>
        <v>1</v>
      </c>
      <c r="AN229" s="424">
        <f t="shared" si="205"/>
        <v>1</v>
      </c>
      <c r="AO229" s="424">
        <f t="shared" si="206"/>
        <v>1</v>
      </c>
      <c r="AP229" s="338">
        <f t="shared" si="207"/>
        <v>1</v>
      </c>
      <c r="AQ229" s="338">
        <f t="shared" si="207"/>
        <v>1</v>
      </c>
      <c r="AR229" s="338">
        <f t="shared" si="207"/>
        <v>1</v>
      </c>
      <c r="AS229" s="338">
        <f t="shared" si="207"/>
        <v>1</v>
      </c>
      <c r="AT229" s="338">
        <f t="shared" si="207"/>
        <v>1</v>
      </c>
      <c r="AU229" s="338">
        <f t="shared" si="207"/>
        <v>1</v>
      </c>
      <c r="AV229" s="338">
        <f t="shared" si="207"/>
        <v>1</v>
      </c>
      <c r="AW229" s="338">
        <f t="shared" si="207"/>
        <v>1</v>
      </c>
      <c r="AX229" s="338">
        <f t="shared" si="207"/>
        <v>1</v>
      </c>
      <c r="AY229" s="338">
        <f t="shared" si="207"/>
        <v>1</v>
      </c>
      <c r="AZ229" s="338">
        <f t="shared" si="207"/>
        <v>1</v>
      </c>
      <c r="BA229" s="338">
        <f t="shared" si="207"/>
        <v>1</v>
      </c>
      <c r="BB229" s="338">
        <f t="shared" si="207"/>
        <v>1</v>
      </c>
      <c r="BC229" s="338">
        <f t="shared" si="207"/>
        <v>1</v>
      </c>
      <c r="BD229" s="338">
        <f t="shared" si="207"/>
        <v>1</v>
      </c>
      <c r="BE229" s="338">
        <f t="shared" si="207"/>
        <v>1</v>
      </c>
      <c r="BF229" s="338">
        <f t="shared" si="186"/>
        <v>1</v>
      </c>
      <c r="BG229" s="338">
        <f t="shared" si="186"/>
        <v>1</v>
      </c>
      <c r="BH229" s="338">
        <f t="shared" si="186"/>
        <v>1</v>
      </c>
      <c r="BI229" s="338">
        <f t="shared" si="186"/>
        <v>1</v>
      </c>
      <c r="BJ229" s="338">
        <f t="shared" si="186"/>
        <v>1</v>
      </c>
      <c r="BK229" s="338">
        <f t="shared" si="186"/>
        <v>1</v>
      </c>
      <c r="BL229" s="338">
        <f t="shared" si="186"/>
        <v>1</v>
      </c>
      <c r="BM229" s="338">
        <f t="shared" si="186"/>
        <v>1</v>
      </c>
      <c r="BN229" s="338">
        <f t="shared" si="186"/>
        <v>1</v>
      </c>
      <c r="BO229" s="338">
        <f t="shared" si="186"/>
        <v>1</v>
      </c>
      <c r="BP229" s="338">
        <f t="shared" si="186"/>
        <v>1</v>
      </c>
      <c r="BQ229" s="338">
        <f t="shared" si="186"/>
        <v>1</v>
      </c>
      <c r="BR229" s="338">
        <f t="shared" si="186"/>
        <v>1</v>
      </c>
      <c r="BS229" s="338">
        <f t="shared" si="186"/>
        <v>1</v>
      </c>
      <c r="BT229" s="338">
        <f t="shared" si="186"/>
        <v>1</v>
      </c>
      <c r="BU229" s="338">
        <f t="shared" si="186"/>
        <v>1</v>
      </c>
      <c r="BV229" s="338">
        <f t="shared" si="186"/>
        <v>1</v>
      </c>
      <c r="BW229" s="338">
        <f t="shared" si="186"/>
        <v>1</v>
      </c>
      <c r="BX229" s="338">
        <f t="shared" si="186"/>
        <v>1</v>
      </c>
      <c r="BY229" s="338">
        <f t="shared" si="186"/>
        <v>1</v>
      </c>
      <c r="BZ229" s="338">
        <f t="shared" si="186"/>
        <v>1</v>
      </c>
      <c r="CA229" s="338">
        <f t="shared" si="186"/>
        <v>1</v>
      </c>
      <c r="CB229" s="338">
        <f t="shared" si="186"/>
        <v>1</v>
      </c>
      <c r="CC229" s="338">
        <f t="shared" si="186"/>
        <v>1</v>
      </c>
    </row>
    <row r="230" spans="1:81">
      <c r="A230" s="1" t="s">
        <v>55</v>
      </c>
      <c r="V230" s="338">
        <f t="shared" si="187"/>
        <v>0</v>
      </c>
      <c r="W230" s="338">
        <f t="shared" si="188"/>
        <v>0</v>
      </c>
      <c r="X230" s="338">
        <f t="shared" si="189"/>
        <v>0</v>
      </c>
      <c r="Y230" s="338">
        <f t="shared" si="190"/>
        <v>0</v>
      </c>
      <c r="Z230" s="338">
        <f t="shared" si="191"/>
        <v>1</v>
      </c>
      <c r="AA230" s="338">
        <f t="shared" si="192"/>
        <v>1</v>
      </c>
      <c r="AB230" s="338">
        <f t="shared" si="193"/>
        <v>1</v>
      </c>
      <c r="AC230" s="424">
        <f t="shared" si="194"/>
        <v>1</v>
      </c>
      <c r="AD230" s="424">
        <f t="shared" si="195"/>
        <v>1</v>
      </c>
      <c r="AE230" s="424">
        <f t="shared" si="196"/>
        <v>1</v>
      </c>
      <c r="AF230" s="424">
        <f t="shared" si="197"/>
        <v>1</v>
      </c>
      <c r="AG230" s="424">
        <f t="shared" si="198"/>
        <v>1</v>
      </c>
      <c r="AH230" s="424">
        <f t="shared" si="199"/>
        <v>1</v>
      </c>
      <c r="AI230" s="424">
        <f t="shared" si="200"/>
        <v>1</v>
      </c>
      <c r="AJ230" s="424">
        <f t="shared" si="201"/>
        <v>1</v>
      </c>
      <c r="AK230" s="424">
        <f t="shared" si="202"/>
        <v>1</v>
      </c>
      <c r="AL230" s="424">
        <f t="shared" si="203"/>
        <v>1</v>
      </c>
      <c r="AM230" s="424">
        <f t="shared" si="204"/>
        <v>1</v>
      </c>
      <c r="AN230" s="424">
        <f t="shared" si="205"/>
        <v>1</v>
      </c>
      <c r="AO230" s="424">
        <f t="shared" si="206"/>
        <v>1</v>
      </c>
      <c r="AP230" s="338">
        <f t="shared" si="207"/>
        <v>1</v>
      </c>
      <c r="AQ230" s="338">
        <f t="shared" si="207"/>
        <v>1</v>
      </c>
      <c r="AR230" s="338">
        <f t="shared" si="207"/>
        <v>1</v>
      </c>
      <c r="AS230" s="338">
        <f t="shared" si="207"/>
        <v>1</v>
      </c>
      <c r="AT230" s="338">
        <f t="shared" si="207"/>
        <v>1</v>
      </c>
      <c r="AU230" s="338">
        <f t="shared" si="207"/>
        <v>1</v>
      </c>
      <c r="AV230" s="338">
        <f t="shared" si="207"/>
        <v>1</v>
      </c>
      <c r="AW230" s="338">
        <f t="shared" si="207"/>
        <v>1</v>
      </c>
      <c r="AX230" s="338">
        <f t="shared" si="207"/>
        <v>1</v>
      </c>
      <c r="AY230" s="338">
        <f t="shared" si="207"/>
        <v>1</v>
      </c>
      <c r="AZ230" s="338">
        <f t="shared" si="207"/>
        <v>1</v>
      </c>
      <c r="BA230" s="338">
        <f t="shared" si="207"/>
        <v>1</v>
      </c>
      <c r="BB230" s="338">
        <f t="shared" si="207"/>
        <v>1</v>
      </c>
      <c r="BC230" s="338">
        <f t="shared" si="207"/>
        <v>1</v>
      </c>
      <c r="BD230" s="338">
        <f t="shared" si="207"/>
        <v>1</v>
      </c>
      <c r="BE230" s="338">
        <f t="shared" si="207"/>
        <v>1</v>
      </c>
      <c r="BF230" s="338">
        <f t="shared" si="186"/>
        <v>1</v>
      </c>
      <c r="BG230" s="338">
        <f t="shared" si="186"/>
        <v>1</v>
      </c>
      <c r="BH230" s="338">
        <f t="shared" si="186"/>
        <v>1</v>
      </c>
      <c r="BI230" s="338">
        <f t="shared" si="186"/>
        <v>1</v>
      </c>
      <c r="BJ230" s="338">
        <f t="shared" si="186"/>
        <v>1</v>
      </c>
      <c r="BK230" s="338">
        <f t="shared" si="186"/>
        <v>1</v>
      </c>
      <c r="BL230" s="338">
        <f t="shared" si="186"/>
        <v>1</v>
      </c>
      <c r="BM230" s="338">
        <f t="shared" si="186"/>
        <v>1</v>
      </c>
      <c r="BN230" s="338">
        <f t="shared" si="186"/>
        <v>1</v>
      </c>
      <c r="BO230" s="338">
        <f t="shared" si="186"/>
        <v>1</v>
      </c>
      <c r="BP230" s="338">
        <f t="shared" si="186"/>
        <v>1</v>
      </c>
      <c r="BQ230" s="338">
        <f t="shared" si="186"/>
        <v>1</v>
      </c>
      <c r="BR230" s="338">
        <f t="shared" si="186"/>
        <v>1</v>
      </c>
      <c r="BS230" s="338">
        <f t="shared" si="186"/>
        <v>1</v>
      </c>
      <c r="BT230" s="338">
        <f t="shared" si="186"/>
        <v>1</v>
      </c>
      <c r="BU230" s="338">
        <f t="shared" si="186"/>
        <v>1</v>
      </c>
      <c r="BV230" s="338">
        <f t="shared" si="186"/>
        <v>1</v>
      </c>
      <c r="BW230" s="338">
        <f t="shared" si="186"/>
        <v>1</v>
      </c>
      <c r="BX230" s="338">
        <f t="shared" si="186"/>
        <v>1</v>
      </c>
      <c r="BY230" s="338">
        <f t="shared" si="186"/>
        <v>1</v>
      </c>
      <c r="BZ230" s="338">
        <f t="shared" si="186"/>
        <v>1</v>
      </c>
      <c r="CA230" s="338">
        <f t="shared" si="186"/>
        <v>1</v>
      </c>
      <c r="CB230" s="338">
        <f t="shared" si="186"/>
        <v>1</v>
      </c>
      <c r="CC230" s="338">
        <f t="shared" si="186"/>
        <v>1</v>
      </c>
    </row>
    <row r="231" spans="1:81">
      <c r="A231" s="1" t="s">
        <v>56</v>
      </c>
      <c r="V231" s="338">
        <f t="shared" si="187"/>
        <v>0</v>
      </c>
      <c r="W231" s="338">
        <f t="shared" si="188"/>
        <v>0</v>
      </c>
      <c r="X231" s="338">
        <f t="shared" si="189"/>
        <v>0</v>
      </c>
      <c r="Y231" s="338">
        <f t="shared" si="190"/>
        <v>0</v>
      </c>
      <c r="Z231" s="338">
        <f t="shared" si="191"/>
        <v>0</v>
      </c>
      <c r="AA231" s="338">
        <f t="shared" si="192"/>
        <v>1</v>
      </c>
      <c r="AB231" s="338">
        <f t="shared" si="193"/>
        <v>1</v>
      </c>
      <c r="AC231" s="424">
        <f t="shared" si="194"/>
        <v>1</v>
      </c>
      <c r="AD231" s="424">
        <f t="shared" si="195"/>
        <v>1</v>
      </c>
      <c r="AE231" s="424">
        <f t="shared" si="196"/>
        <v>1</v>
      </c>
      <c r="AF231" s="424">
        <f t="shared" si="197"/>
        <v>1</v>
      </c>
      <c r="AG231" s="424">
        <f t="shared" si="198"/>
        <v>1</v>
      </c>
      <c r="AH231" s="424">
        <f t="shared" si="199"/>
        <v>1</v>
      </c>
      <c r="AI231" s="424">
        <f t="shared" si="200"/>
        <v>1</v>
      </c>
      <c r="AJ231" s="424">
        <f t="shared" si="201"/>
        <v>1</v>
      </c>
      <c r="AK231" s="424">
        <f t="shared" si="202"/>
        <v>1</v>
      </c>
      <c r="AL231" s="424">
        <f t="shared" si="203"/>
        <v>1</v>
      </c>
      <c r="AM231" s="424">
        <f t="shared" si="204"/>
        <v>1</v>
      </c>
      <c r="AN231" s="424">
        <f t="shared" si="205"/>
        <v>1</v>
      </c>
      <c r="AO231" s="424">
        <f t="shared" si="206"/>
        <v>1</v>
      </c>
      <c r="AP231" s="338">
        <f t="shared" si="207"/>
        <v>1</v>
      </c>
      <c r="AQ231" s="338">
        <f t="shared" si="207"/>
        <v>1</v>
      </c>
      <c r="AR231" s="338">
        <f t="shared" si="207"/>
        <v>1</v>
      </c>
      <c r="AS231" s="338">
        <f t="shared" si="207"/>
        <v>1</v>
      </c>
      <c r="AT231" s="338">
        <f t="shared" si="207"/>
        <v>1</v>
      </c>
      <c r="AU231" s="338">
        <f t="shared" si="207"/>
        <v>1</v>
      </c>
      <c r="AV231" s="338">
        <f t="shared" si="207"/>
        <v>1</v>
      </c>
      <c r="AW231" s="338">
        <f t="shared" si="207"/>
        <v>1</v>
      </c>
      <c r="AX231" s="338">
        <f t="shared" si="207"/>
        <v>1</v>
      </c>
      <c r="AY231" s="338">
        <f t="shared" si="207"/>
        <v>1</v>
      </c>
      <c r="AZ231" s="338">
        <f t="shared" si="207"/>
        <v>1</v>
      </c>
      <c r="BA231" s="338">
        <f t="shared" si="207"/>
        <v>1</v>
      </c>
      <c r="BB231" s="338">
        <f t="shared" si="207"/>
        <v>1</v>
      </c>
      <c r="BC231" s="338">
        <f t="shared" si="207"/>
        <v>1</v>
      </c>
      <c r="BD231" s="338">
        <f t="shared" si="207"/>
        <v>1</v>
      </c>
      <c r="BE231" s="338">
        <f t="shared" si="207"/>
        <v>1</v>
      </c>
      <c r="BF231" s="338">
        <f t="shared" si="186"/>
        <v>1</v>
      </c>
      <c r="BG231" s="338">
        <f t="shared" si="186"/>
        <v>1</v>
      </c>
      <c r="BH231" s="338">
        <f t="shared" si="186"/>
        <v>1</v>
      </c>
      <c r="BI231" s="338">
        <f t="shared" si="186"/>
        <v>1</v>
      </c>
      <c r="BJ231" s="338">
        <f t="shared" si="186"/>
        <v>1</v>
      </c>
      <c r="BK231" s="338">
        <f t="shared" si="186"/>
        <v>1</v>
      </c>
      <c r="BL231" s="338">
        <f t="shared" si="186"/>
        <v>1</v>
      </c>
      <c r="BM231" s="338">
        <f t="shared" si="186"/>
        <v>1</v>
      </c>
      <c r="BN231" s="338">
        <f t="shared" si="186"/>
        <v>1</v>
      </c>
      <c r="BO231" s="338">
        <f t="shared" si="186"/>
        <v>1</v>
      </c>
      <c r="BP231" s="338">
        <f t="shared" si="186"/>
        <v>1</v>
      </c>
      <c r="BQ231" s="338">
        <f t="shared" si="186"/>
        <v>1</v>
      </c>
      <c r="BR231" s="338">
        <f t="shared" si="186"/>
        <v>1</v>
      </c>
      <c r="BS231" s="338">
        <f t="shared" si="186"/>
        <v>1</v>
      </c>
      <c r="BT231" s="338">
        <f t="shared" si="186"/>
        <v>1</v>
      </c>
      <c r="BU231" s="338">
        <f t="shared" si="186"/>
        <v>1</v>
      </c>
      <c r="BV231" s="338">
        <f t="shared" si="186"/>
        <v>1</v>
      </c>
      <c r="BW231" s="338">
        <f t="shared" si="186"/>
        <v>1</v>
      </c>
      <c r="BX231" s="338">
        <f t="shared" si="186"/>
        <v>1</v>
      </c>
      <c r="BY231" s="338">
        <f t="shared" si="186"/>
        <v>1</v>
      </c>
      <c r="BZ231" s="338">
        <f t="shared" si="186"/>
        <v>1</v>
      </c>
      <c r="CA231" s="338">
        <f t="shared" si="186"/>
        <v>1</v>
      </c>
      <c r="CB231" s="338">
        <f t="shared" si="186"/>
        <v>1</v>
      </c>
      <c r="CC231" s="338">
        <f t="shared" si="186"/>
        <v>1</v>
      </c>
    </row>
    <row r="232" spans="1:81">
      <c r="A232" s="1" t="s">
        <v>57</v>
      </c>
      <c r="V232" s="338">
        <f t="shared" si="187"/>
        <v>0</v>
      </c>
      <c r="W232" s="338">
        <f t="shared" si="188"/>
        <v>0</v>
      </c>
      <c r="X232" s="338">
        <f t="shared" si="189"/>
        <v>0</v>
      </c>
      <c r="Y232" s="338">
        <f t="shared" si="190"/>
        <v>0</v>
      </c>
      <c r="Z232" s="338">
        <f t="shared" si="191"/>
        <v>0</v>
      </c>
      <c r="AA232" s="338">
        <f t="shared" si="192"/>
        <v>0</v>
      </c>
      <c r="AB232" s="338">
        <f t="shared" si="193"/>
        <v>0</v>
      </c>
      <c r="AC232" s="424">
        <f t="shared" si="194"/>
        <v>1</v>
      </c>
      <c r="AD232" s="424">
        <f t="shared" si="195"/>
        <v>1</v>
      </c>
      <c r="AE232" s="424">
        <f t="shared" si="196"/>
        <v>1</v>
      </c>
      <c r="AF232" s="424">
        <f t="shared" si="197"/>
        <v>1</v>
      </c>
      <c r="AG232" s="424">
        <f t="shared" si="198"/>
        <v>1</v>
      </c>
      <c r="AH232" s="424">
        <f t="shared" si="199"/>
        <v>1</v>
      </c>
      <c r="AI232" s="424">
        <f t="shared" si="200"/>
        <v>1</v>
      </c>
      <c r="AJ232" s="424">
        <f t="shared" si="201"/>
        <v>1</v>
      </c>
      <c r="AK232" s="424">
        <f t="shared" si="202"/>
        <v>1</v>
      </c>
      <c r="AL232" s="424">
        <f t="shared" si="203"/>
        <v>1</v>
      </c>
      <c r="AM232" s="424">
        <f t="shared" si="204"/>
        <v>1</v>
      </c>
      <c r="AN232" s="424">
        <f t="shared" si="205"/>
        <v>1</v>
      </c>
      <c r="AO232" s="424">
        <f t="shared" si="206"/>
        <v>1</v>
      </c>
      <c r="AP232" s="338">
        <f t="shared" si="207"/>
        <v>1</v>
      </c>
      <c r="AQ232" s="338">
        <f t="shared" si="207"/>
        <v>1</v>
      </c>
      <c r="AR232" s="338">
        <f t="shared" si="207"/>
        <v>1</v>
      </c>
      <c r="AS232" s="338">
        <f t="shared" si="207"/>
        <v>1</v>
      </c>
      <c r="AT232" s="338">
        <f t="shared" si="207"/>
        <v>1</v>
      </c>
      <c r="AU232" s="338">
        <f t="shared" si="207"/>
        <v>1</v>
      </c>
      <c r="AV232" s="338">
        <f t="shared" si="207"/>
        <v>1</v>
      </c>
      <c r="AW232" s="338">
        <f t="shared" si="207"/>
        <v>1</v>
      </c>
      <c r="AX232" s="338">
        <f t="shared" si="207"/>
        <v>1</v>
      </c>
      <c r="AY232" s="338">
        <f t="shared" si="207"/>
        <v>1</v>
      </c>
      <c r="AZ232" s="338">
        <f t="shared" si="207"/>
        <v>1</v>
      </c>
      <c r="BA232" s="338">
        <f t="shared" si="207"/>
        <v>1</v>
      </c>
      <c r="BB232" s="338">
        <f t="shared" si="207"/>
        <v>1</v>
      </c>
      <c r="BC232" s="338">
        <f t="shared" si="207"/>
        <v>1</v>
      </c>
      <c r="BD232" s="338">
        <f t="shared" si="207"/>
        <v>1</v>
      </c>
      <c r="BE232" s="338">
        <f t="shared" si="207"/>
        <v>1</v>
      </c>
      <c r="BF232" s="338">
        <f t="shared" si="186"/>
        <v>1</v>
      </c>
      <c r="BG232" s="338">
        <f t="shared" si="186"/>
        <v>1</v>
      </c>
      <c r="BH232" s="338">
        <f t="shared" si="186"/>
        <v>1</v>
      </c>
      <c r="BI232" s="338">
        <f t="shared" si="186"/>
        <v>1</v>
      </c>
      <c r="BJ232" s="338">
        <f t="shared" si="186"/>
        <v>1</v>
      </c>
      <c r="BK232" s="338">
        <f t="shared" si="186"/>
        <v>1</v>
      </c>
      <c r="BL232" s="338">
        <f t="shared" si="186"/>
        <v>1</v>
      </c>
      <c r="BM232" s="338">
        <f t="shared" si="186"/>
        <v>1</v>
      </c>
      <c r="BN232" s="338">
        <f t="shared" si="186"/>
        <v>1</v>
      </c>
      <c r="BO232" s="338">
        <f t="shared" si="186"/>
        <v>1</v>
      </c>
      <c r="BP232" s="338">
        <f t="shared" si="186"/>
        <v>1</v>
      </c>
      <c r="BQ232" s="338">
        <f t="shared" si="186"/>
        <v>1</v>
      </c>
      <c r="BR232" s="338">
        <f t="shared" si="186"/>
        <v>1</v>
      </c>
      <c r="BS232" s="338">
        <f t="shared" si="186"/>
        <v>1</v>
      </c>
      <c r="BT232" s="338">
        <f t="shared" si="186"/>
        <v>1</v>
      </c>
      <c r="BU232" s="338">
        <f t="shared" si="186"/>
        <v>1</v>
      </c>
      <c r="BV232" s="338">
        <f t="shared" si="186"/>
        <v>1</v>
      </c>
      <c r="BW232" s="338">
        <f t="shared" si="186"/>
        <v>1</v>
      </c>
      <c r="BX232" s="338">
        <f t="shared" si="186"/>
        <v>1</v>
      </c>
      <c r="BY232" s="338">
        <f t="shared" si="186"/>
        <v>1</v>
      </c>
      <c r="BZ232" s="338">
        <f t="shared" si="186"/>
        <v>1</v>
      </c>
      <c r="CA232" s="338">
        <f t="shared" si="186"/>
        <v>1</v>
      </c>
      <c r="CB232" s="338">
        <f t="shared" si="186"/>
        <v>1</v>
      </c>
      <c r="CC232" s="338">
        <f t="shared" si="186"/>
        <v>1</v>
      </c>
    </row>
    <row r="233" spans="1:81">
      <c r="A233" s="1" t="s">
        <v>58</v>
      </c>
      <c r="V233" s="338">
        <f t="shared" si="187"/>
        <v>0</v>
      </c>
      <c r="W233" s="338">
        <f t="shared" si="188"/>
        <v>0</v>
      </c>
      <c r="X233" s="338">
        <f t="shared" si="189"/>
        <v>0</v>
      </c>
      <c r="Y233" s="338">
        <f t="shared" si="190"/>
        <v>1</v>
      </c>
      <c r="Z233" s="338">
        <f t="shared" si="191"/>
        <v>1</v>
      </c>
      <c r="AA233" s="338">
        <f t="shared" si="192"/>
        <v>1</v>
      </c>
      <c r="AB233" s="338">
        <f t="shared" si="193"/>
        <v>1</v>
      </c>
      <c r="AC233" s="424">
        <f t="shared" si="194"/>
        <v>1</v>
      </c>
      <c r="AD233" s="424">
        <f t="shared" si="195"/>
        <v>1</v>
      </c>
      <c r="AE233" s="424">
        <f t="shared" si="196"/>
        <v>1</v>
      </c>
      <c r="AF233" s="424">
        <f t="shared" si="197"/>
        <v>1</v>
      </c>
      <c r="AG233" s="424">
        <f t="shared" si="198"/>
        <v>1</v>
      </c>
      <c r="AH233" s="424">
        <f t="shared" si="199"/>
        <v>1</v>
      </c>
      <c r="AI233" s="424">
        <f t="shared" si="200"/>
        <v>1</v>
      </c>
      <c r="AJ233" s="424">
        <f t="shared" si="201"/>
        <v>1</v>
      </c>
      <c r="AK233" s="424">
        <f t="shared" si="202"/>
        <v>1</v>
      </c>
      <c r="AL233" s="424">
        <f t="shared" si="203"/>
        <v>1</v>
      </c>
      <c r="AM233" s="424">
        <f t="shared" si="204"/>
        <v>1</v>
      </c>
      <c r="AN233" s="424">
        <f t="shared" si="205"/>
        <v>1</v>
      </c>
      <c r="AO233" s="424">
        <f t="shared" si="206"/>
        <v>1</v>
      </c>
      <c r="AP233" s="338">
        <f t="shared" si="207"/>
        <v>1</v>
      </c>
      <c r="AQ233" s="338">
        <f t="shared" si="207"/>
        <v>1</v>
      </c>
      <c r="AR233" s="338">
        <f t="shared" si="207"/>
        <v>1</v>
      </c>
      <c r="AS233" s="338">
        <f t="shared" si="207"/>
        <v>1</v>
      </c>
      <c r="AT233" s="338">
        <f t="shared" si="207"/>
        <v>1</v>
      </c>
      <c r="AU233" s="338">
        <f t="shared" si="207"/>
        <v>1</v>
      </c>
      <c r="AV233" s="338">
        <f t="shared" si="207"/>
        <v>1</v>
      </c>
      <c r="AW233" s="338">
        <f t="shared" si="207"/>
        <v>1</v>
      </c>
      <c r="AX233" s="338">
        <f t="shared" si="207"/>
        <v>1</v>
      </c>
      <c r="AY233" s="338">
        <f t="shared" si="207"/>
        <v>1</v>
      </c>
      <c r="AZ233" s="338">
        <f t="shared" si="207"/>
        <v>1</v>
      </c>
      <c r="BA233" s="338">
        <f t="shared" si="207"/>
        <v>1</v>
      </c>
      <c r="BB233" s="338">
        <f t="shared" si="207"/>
        <v>1</v>
      </c>
      <c r="BC233" s="338">
        <f t="shared" si="207"/>
        <v>1</v>
      </c>
      <c r="BD233" s="338">
        <f t="shared" si="207"/>
        <v>1</v>
      </c>
      <c r="BE233" s="338">
        <f t="shared" si="207"/>
        <v>1</v>
      </c>
      <c r="BF233" s="338">
        <f t="shared" si="186"/>
        <v>1</v>
      </c>
      <c r="BG233" s="338">
        <f t="shared" si="186"/>
        <v>1</v>
      </c>
      <c r="BH233" s="338">
        <f t="shared" si="186"/>
        <v>1</v>
      </c>
      <c r="BI233" s="338">
        <f t="shared" si="186"/>
        <v>1</v>
      </c>
      <c r="BJ233" s="338">
        <f t="shared" si="186"/>
        <v>1</v>
      </c>
      <c r="BK233" s="338">
        <f t="shared" si="186"/>
        <v>1</v>
      </c>
      <c r="BL233" s="338">
        <f t="shared" si="186"/>
        <v>1</v>
      </c>
      <c r="BM233" s="338">
        <f t="shared" si="186"/>
        <v>1</v>
      </c>
      <c r="BN233" s="338">
        <f t="shared" si="186"/>
        <v>1</v>
      </c>
      <c r="BO233" s="338">
        <f t="shared" si="186"/>
        <v>1</v>
      </c>
      <c r="BP233" s="338">
        <f t="shared" si="186"/>
        <v>1</v>
      </c>
      <c r="BQ233" s="338">
        <f t="shared" si="186"/>
        <v>1</v>
      </c>
      <c r="BR233" s="338">
        <f t="shared" si="186"/>
        <v>1</v>
      </c>
      <c r="BS233" s="338">
        <f t="shared" si="186"/>
        <v>1</v>
      </c>
      <c r="BT233" s="338">
        <f t="shared" si="186"/>
        <v>1</v>
      </c>
      <c r="BU233" s="338">
        <f t="shared" si="186"/>
        <v>1</v>
      </c>
      <c r="BV233" s="338">
        <f t="shared" si="186"/>
        <v>1</v>
      </c>
      <c r="BW233" s="338">
        <f t="shared" si="186"/>
        <v>1</v>
      </c>
      <c r="BX233" s="338">
        <f t="shared" si="186"/>
        <v>1</v>
      </c>
      <c r="BY233" s="338">
        <f t="shared" si="186"/>
        <v>1</v>
      </c>
      <c r="BZ233" s="338">
        <f t="shared" si="186"/>
        <v>1</v>
      </c>
      <c r="CA233" s="338">
        <f t="shared" si="186"/>
        <v>1</v>
      </c>
      <c r="CB233" s="338">
        <f t="shared" si="186"/>
        <v>1</v>
      </c>
      <c r="CC233" s="338">
        <f t="shared" si="186"/>
        <v>1</v>
      </c>
    </row>
    <row r="234" spans="1:81">
      <c r="A234" s="361" t="s">
        <v>114</v>
      </c>
      <c r="V234" s="338">
        <f t="shared" si="187"/>
        <v>0</v>
      </c>
      <c r="W234" s="338">
        <f t="shared" si="188"/>
        <v>1</v>
      </c>
      <c r="X234" s="338">
        <f t="shared" si="189"/>
        <v>1</v>
      </c>
      <c r="Y234" s="338">
        <f t="shared" si="190"/>
        <v>1</v>
      </c>
      <c r="Z234" s="338">
        <f t="shared" si="191"/>
        <v>1</v>
      </c>
      <c r="AA234" s="338">
        <f t="shared" si="192"/>
        <v>1</v>
      </c>
      <c r="AB234" s="338">
        <f t="shared" si="193"/>
        <v>1</v>
      </c>
      <c r="AC234" s="424">
        <f t="shared" si="194"/>
        <v>1</v>
      </c>
      <c r="AD234" s="424">
        <f t="shared" si="195"/>
        <v>1</v>
      </c>
      <c r="AE234" s="424">
        <f t="shared" si="196"/>
        <v>1</v>
      </c>
      <c r="AF234" s="424">
        <f t="shared" si="197"/>
        <v>1</v>
      </c>
      <c r="AG234" s="424">
        <f t="shared" si="198"/>
        <v>1</v>
      </c>
      <c r="AH234" s="424">
        <f t="shared" si="199"/>
        <v>1</v>
      </c>
      <c r="AI234" s="424">
        <f t="shared" si="200"/>
        <v>1</v>
      </c>
      <c r="AJ234" s="424">
        <f t="shared" si="201"/>
        <v>1</v>
      </c>
      <c r="AK234" s="424">
        <f t="shared" si="202"/>
        <v>1</v>
      </c>
      <c r="AL234" s="424">
        <f t="shared" si="203"/>
        <v>1</v>
      </c>
      <c r="AM234" s="424">
        <f t="shared" si="204"/>
        <v>1</v>
      </c>
      <c r="AN234" s="424">
        <f t="shared" si="205"/>
        <v>1</v>
      </c>
      <c r="AO234" s="424">
        <f t="shared" si="206"/>
        <v>1</v>
      </c>
      <c r="AP234" s="338">
        <f t="shared" si="207"/>
        <v>1</v>
      </c>
      <c r="AQ234" s="338">
        <f t="shared" si="207"/>
        <v>1</v>
      </c>
      <c r="AR234" s="338">
        <f t="shared" si="207"/>
        <v>1</v>
      </c>
      <c r="AS234" s="338">
        <f t="shared" si="207"/>
        <v>1</v>
      </c>
      <c r="AT234" s="338">
        <f t="shared" si="207"/>
        <v>1</v>
      </c>
      <c r="AU234" s="338">
        <f t="shared" si="207"/>
        <v>1</v>
      </c>
      <c r="AV234" s="338">
        <f t="shared" si="207"/>
        <v>1</v>
      </c>
      <c r="AW234" s="338">
        <f t="shared" si="207"/>
        <v>1</v>
      </c>
      <c r="AX234" s="338">
        <f t="shared" si="207"/>
        <v>1</v>
      </c>
      <c r="AY234" s="338">
        <f t="shared" si="207"/>
        <v>1</v>
      </c>
      <c r="AZ234" s="338">
        <f t="shared" si="207"/>
        <v>1</v>
      </c>
      <c r="BA234" s="338">
        <f t="shared" si="207"/>
        <v>1</v>
      </c>
      <c r="BB234" s="338">
        <f t="shared" si="207"/>
        <v>1</v>
      </c>
      <c r="BC234" s="338">
        <f t="shared" si="207"/>
        <v>1</v>
      </c>
      <c r="BD234" s="338">
        <f t="shared" si="207"/>
        <v>1</v>
      </c>
      <c r="BE234" s="338">
        <f t="shared" si="207"/>
        <v>1</v>
      </c>
      <c r="BF234" s="338">
        <f t="shared" si="186"/>
        <v>1</v>
      </c>
      <c r="BG234" s="338">
        <f t="shared" ref="BG234:CC234" si="208">+BF234</f>
        <v>1</v>
      </c>
      <c r="BH234" s="338">
        <f t="shared" si="208"/>
        <v>1</v>
      </c>
      <c r="BI234" s="338">
        <f t="shared" si="208"/>
        <v>1</v>
      </c>
      <c r="BJ234" s="338">
        <f t="shared" si="208"/>
        <v>1</v>
      </c>
      <c r="BK234" s="338">
        <f t="shared" si="208"/>
        <v>1</v>
      </c>
      <c r="BL234" s="338">
        <f t="shared" si="208"/>
        <v>1</v>
      </c>
      <c r="BM234" s="338">
        <f t="shared" si="208"/>
        <v>1</v>
      </c>
      <c r="BN234" s="338">
        <f t="shared" si="208"/>
        <v>1</v>
      </c>
      <c r="BO234" s="338">
        <f t="shared" si="208"/>
        <v>1</v>
      </c>
      <c r="BP234" s="338">
        <f t="shared" si="208"/>
        <v>1</v>
      </c>
      <c r="BQ234" s="338">
        <f t="shared" si="208"/>
        <v>1</v>
      </c>
      <c r="BR234" s="338">
        <f t="shared" si="208"/>
        <v>1</v>
      </c>
      <c r="BS234" s="338">
        <f t="shared" si="208"/>
        <v>1</v>
      </c>
      <c r="BT234" s="338">
        <f t="shared" si="208"/>
        <v>1</v>
      </c>
      <c r="BU234" s="338">
        <f t="shared" si="208"/>
        <v>1</v>
      </c>
      <c r="BV234" s="338">
        <f t="shared" si="208"/>
        <v>1</v>
      </c>
      <c r="BW234" s="338">
        <f t="shared" si="208"/>
        <v>1</v>
      </c>
      <c r="BX234" s="338">
        <f t="shared" si="208"/>
        <v>1</v>
      </c>
      <c r="BY234" s="338">
        <f t="shared" si="208"/>
        <v>1</v>
      </c>
      <c r="BZ234" s="338">
        <f t="shared" si="208"/>
        <v>1</v>
      </c>
      <c r="CA234" s="338">
        <f t="shared" si="208"/>
        <v>1</v>
      </c>
      <c r="CB234" s="338">
        <f t="shared" si="208"/>
        <v>1</v>
      </c>
      <c r="CC234" s="338">
        <f t="shared" si="208"/>
        <v>1</v>
      </c>
    </row>
    <row r="235" spans="1:81">
      <c r="A235" s="1" t="s">
        <v>32</v>
      </c>
      <c r="V235" s="338">
        <f t="shared" si="187"/>
        <v>0</v>
      </c>
      <c r="W235" s="338">
        <f t="shared" si="188"/>
        <v>0</v>
      </c>
      <c r="X235" s="338">
        <f t="shared" si="189"/>
        <v>0</v>
      </c>
      <c r="Y235" s="338">
        <f t="shared" si="190"/>
        <v>0</v>
      </c>
      <c r="Z235" s="338">
        <f t="shared" si="191"/>
        <v>1</v>
      </c>
      <c r="AA235" s="338">
        <f t="shared" si="192"/>
        <v>1</v>
      </c>
      <c r="AB235" s="338">
        <f t="shared" si="193"/>
        <v>1</v>
      </c>
      <c r="AC235" s="424">
        <f t="shared" si="194"/>
        <v>1</v>
      </c>
      <c r="AD235" s="424">
        <f t="shared" si="195"/>
        <v>1</v>
      </c>
      <c r="AE235" s="424">
        <f t="shared" si="196"/>
        <v>1</v>
      </c>
      <c r="AF235" s="424">
        <f t="shared" si="197"/>
        <v>1</v>
      </c>
      <c r="AG235" s="424">
        <f t="shared" si="198"/>
        <v>1</v>
      </c>
      <c r="AH235" s="424">
        <f t="shared" si="199"/>
        <v>1</v>
      </c>
      <c r="AI235" s="424">
        <f t="shared" si="200"/>
        <v>1</v>
      </c>
      <c r="AJ235" s="424">
        <f t="shared" si="201"/>
        <v>1</v>
      </c>
      <c r="AK235" s="424">
        <f t="shared" si="202"/>
        <v>1</v>
      </c>
      <c r="AL235" s="424">
        <f t="shared" si="203"/>
        <v>1</v>
      </c>
      <c r="AM235" s="424">
        <f t="shared" si="204"/>
        <v>1</v>
      </c>
      <c r="AN235" s="424">
        <f t="shared" si="205"/>
        <v>1</v>
      </c>
      <c r="AO235" s="424">
        <f t="shared" si="206"/>
        <v>1</v>
      </c>
      <c r="AP235" s="338">
        <f t="shared" si="207"/>
        <v>1</v>
      </c>
      <c r="AQ235" s="338">
        <f t="shared" si="207"/>
        <v>1</v>
      </c>
      <c r="AR235" s="338">
        <f t="shared" si="207"/>
        <v>1</v>
      </c>
      <c r="AS235" s="338">
        <f t="shared" si="207"/>
        <v>1</v>
      </c>
      <c r="AT235" s="338">
        <f t="shared" si="207"/>
        <v>1</v>
      </c>
      <c r="AU235" s="338">
        <f t="shared" si="207"/>
        <v>1</v>
      </c>
      <c r="AV235" s="338">
        <f t="shared" si="207"/>
        <v>1</v>
      </c>
      <c r="AW235" s="338">
        <f t="shared" si="207"/>
        <v>1</v>
      </c>
      <c r="AX235" s="338">
        <f t="shared" si="207"/>
        <v>1</v>
      </c>
      <c r="AY235" s="338">
        <f t="shared" si="207"/>
        <v>1</v>
      </c>
      <c r="AZ235" s="338">
        <f t="shared" si="207"/>
        <v>1</v>
      </c>
      <c r="BA235" s="338">
        <f t="shared" si="207"/>
        <v>1</v>
      </c>
      <c r="BB235" s="338">
        <f t="shared" si="207"/>
        <v>1</v>
      </c>
      <c r="BC235" s="338">
        <f t="shared" si="207"/>
        <v>1</v>
      </c>
      <c r="BD235" s="338">
        <f t="shared" si="207"/>
        <v>1</v>
      </c>
      <c r="BE235" s="338">
        <f t="shared" si="207"/>
        <v>1</v>
      </c>
      <c r="BF235" s="338">
        <f t="shared" ref="BF235:CC235" si="209">+BE235</f>
        <v>1</v>
      </c>
      <c r="BG235" s="338">
        <f t="shared" si="209"/>
        <v>1</v>
      </c>
      <c r="BH235" s="338">
        <f t="shared" si="209"/>
        <v>1</v>
      </c>
      <c r="BI235" s="338">
        <f t="shared" si="209"/>
        <v>1</v>
      </c>
      <c r="BJ235" s="338">
        <f t="shared" si="209"/>
        <v>1</v>
      </c>
      <c r="BK235" s="338">
        <f t="shared" si="209"/>
        <v>1</v>
      </c>
      <c r="BL235" s="338">
        <f t="shared" si="209"/>
        <v>1</v>
      </c>
      <c r="BM235" s="338">
        <f t="shared" si="209"/>
        <v>1</v>
      </c>
      <c r="BN235" s="338">
        <f t="shared" si="209"/>
        <v>1</v>
      </c>
      <c r="BO235" s="338">
        <f t="shared" si="209"/>
        <v>1</v>
      </c>
      <c r="BP235" s="338">
        <f t="shared" si="209"/>
        <v>1</v>
      </c>
      <c r="BQ235" s="338">
        <f t="shared" si="209"/>
        <v>1</v>
      </c>
      <c r="BR235" s="338">
        <f t="shared" si="209"/>
        <v>1</v>
      </c>
      <c r="BS235" s="338">
        <f t="shared" si="209"/>
        <v>1</v>
      </c>
      <c r="BT235" s="338">
        <f t="shared" si="209"/>
        <v>1</v>
      </c>
      <c r="BU235" s="338">
        <f t="shared" si="209"/>
        <v>1</v>
      </c>
      <c r="BV235" s="338">
        <f t="shared" si="209"/>
        <v>1</v>
      </c>
      <c r="BW235" s="338">
        <f t="shared" si="209"/>
        <v>1</v>
      </c>
      <c r="BX235" s="338">
        <f t="shared" si="209"/>
        <v>1</v>
      </c>
      <c r="BY235" s="338">
        <f t="shared" si="209"/>
        <v>1</v>
      </c>
      <c r="BZ235" s="338">
        <f t="shared" si="209"/>
        <v>1</v>
      </c>
      <c r="CA235" s="338">
        <f t="shared" si="209"/>
        <v>1</v>
      </c>
      <c r="CB235" s="338">
        <f t="shared" si="209"/>
        <v>1</v>
      </c>
      <c r="CC235" s="338">
        <f t="shared" si="20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
  <sheetViews>
    <sheetView zoomScale="40" zoomScaleNormal="40" workbookViewId="0">
      <selection activeCell="AD132" sqref="AD132"/>
    </sheetView>
  </sheetViews>
  <sheetFormatPr defaultRowHeight="12.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KW218"/>
  <sheetViews>
    <sheetView zoomScale="85" zoomScaleNormal="85" workbookViewId="0">
      <pane xSplit="1" ySplit="1" topLeftCell="B29" activePane="bottomRight" state="frozen"/>
      <selection pane="topRight" activeCell="B1" sqref="B1"/>
      <selection pane="bottomLeft" activeCell="A2" sqref="A2"/>
      <selection pane="bottomRight" activeCell="C61" sqref="C61:R73"/>
    </sheetView>
  </sheetViews>
  <sheetFormatPr defaultColWidth="9.15234375" defaultRowHeight="15.75" customHeight="1"/>
  <cols>
    <col min="1" max="1" width="29.53515625" style="2" customWidth="1"/>
    <col min="2" max="16384" width="9.15234375" style="2"/>
  </cols>
  <sheetData>
    <row r="1" spans="1:309" s="654" customFormat="1" ht="15.75" customHeight="1">
      <c r="A1" s="653" t="s">
        <v>1193</v>
      </c>
      <c r="B1" s="654">
        <v>2005</v>
      </c>
      <c r="C1" s="654">
        <f t="shared" ref="C1:AH1" si="0">+B1+10</f>
        <v>2015</v>
      </c>
      <c r="D1" s="654">
        <f t="shared" si="0"/>
        <v>2025</v>
      </c>
      <c r="E1" s="654">
        <f t="shared" si="0"/>
        <v>2035</v>
      </c>
      <c r="F1" s="654">
        <f t="shared" si="0"/>
        <v>2045</v>
      </c>
      <c r="G1" s="654">
        <f t="shared" si="0"/>
        <v>2055</v>
      </c>
      <c r="H1" s="654">
        <f t="shared" si="0"/>
        <v>2065</v>
      </c>
      <c r="I1" s="654">
        <f t="shared" si="0"/>
        <v>2075</v>
      </c>
      <c r="J1" s="654">
        <f t="shared" si="0"/>
        <v>2085</v>
      </c>
      <c r="K1" s="654">
        <f t="shared" si="0"/>
        <v>2095</v>
      </c>
      <c r="L1" s="654">
        <f t="shared" si="0"/>
        <v>2105</v>
      </c>
      <c r="M1" s="654">
        <f t="shared" si="0"/>
        <v>2115</v>
      </c>
      <c r="N1" s="654">
        <f t="shared" si="0"/>
        <v>2125</v>
      </c>
      <c r="O1" s="654">
        <f t="shared" si="0"/>
        <v>2135</v>
      </c>
      <c r="P1" s="654">
        <f t="shared" si="0"/>
        <v>2145</v>
      </c>
      <c r="Q1" s="654">
        <f t="shared" si="0"/>
        <v>2155</v>
      </c>
      <c r="R1" s="654">
        <f t="shared" si="0"/>
        <v>2165</v>
      </c>
      <c r="S1" s="654">
        <f t="shared" si="0"/>
        <v>2175</v>
      </c>
      <c r="T1" s="654">
        <f t="shared" si="0"/>
        <v>2185</v>
      </c>
      <c r="U1" s="654">
        <f t="shared" si="0"/>
        <v>2195</v>
      </c>
      <c r="V1" s="654">
        <f t="shared" si="0"/>
        <v>2205</v>
      </c>
      <c r="W1" s="654">
        <f t="shared" si="0"/>
        <v>2215</v>
      </c>
      <c r="X1" s="654">
        <f t="shared" si="0"/>
        <v>2225</v>
      </c>
      <c r="Y1" s="654">
        <f t="shared" si="0"/>
        <v>2235</v>
      </c>
      <c r="Z1" s="654">
        <f t="shared" si="0"/>
        <v>2245</v>
      </c>
      <c r="AA1" s="654">
        <f t="shared" si="0"/>
        <v>2255</v>
      </c>
      <c r="AB1" s="654">
        <f t="shared" si="0"/>
        <v>2265</v>
      </c>
      <c r="AC1" s="654">
        <f t="shared" si="0"/>
        <v>2275</v>
      </c>
      <c r="AD1" s="654">
        <f t="shared" si="0"/>
        <v>2285</v>
      </c>
      <c r="AE1" s="654">
        <f t="shared" si="0"/>
        <v>2295</v>
      </c>
      <c r="AF1" s="654">
        <f t="shared" si="0"/>
        <v>2305</v>
      </c>
      <c r="AG1" s="654">
        <f t="shared" si="0"/>
        <v>2315</v>
      </c>
      <c r="AH1" s="654">
        <f t="shared" si="0"/>
        <v>2325</v>
      </c>
      <c r="AI1" s="654">
        <f t="shared" ref="AI1:BI1" si="1">+AH1+10</f>
        <v>2335</v>
      </c>
      <c r="AJ1" s="654">
        <f t="shared" si="1"/>
        <v>2345</v>
      </c>
      <c r="AK1" s="654">
        <f t="shared" si="1"/>
        <v>2355</v>
      </c>
      <c r="AL1" s="654">
        <f t="shared" si="1"/>
        <v>2365</v>
      </c>
      <c r="AM1" s="654">
        <f t="shared" si="1"/>
        <v>2375</v>
      </c>
      <c r="AN1" s="654">
        <f t="shared" si="1"/>
        <v>2385</v>
      </c>
      <c r="AO1" s="654">
        <f t="shared" si="1"/>
        <v>2395</v>
      </c>
      <c r="AP1" s="654">
        <f t="shared" si="1"/>
        <v>2405</v>
      </c>
      <c r="AQ1" s="654">
        <f t="shared" si="1"/>
        <v>2415</v>
      </c>
      <c r="AR1" s="654">
        <f t="shared" si="1"/>
        <v>2425</v>
      </c>
      <c r="AS1" s="654">
        <f t="shared" si="1"/>
        <v>2435</v>
      </c>
      <c r="AT1" s="654">
        <f t="shared" si="1"/>
        <v>2445</v>
      </c>
      <c r="AU1" s="654">
        <f t="shared" si="1"/>
        <v>2455</v>
      </c>
      <c r="AV1" s="654">
        <f t="shared" si="1"/>
        <v>2465</v>
      </c>
      <c r="AW1" s="654">
        <f t="shared" si="1"/>
        <v>2475</v>
      </c>
      <c r="AX1" s="654">
        <f t="shared" si="1"/>
        <v>2485</v>
      </c>
      <c r="AY1" s="654">
        <f t="shared" si="1"/>
        <v>2495</v>
      </c>
      <c r="AZ1" s="654">
        <f t="shared" si="1"/>
        <v>2505</v>
      </c>
      <c r="BA1" s="654">
        <f t="shared" si="1"/>
        <v>2515</v>
      </c>
      <c r="BB1" s="654">
        <f t="shared" si="1"/>
        <v>2525</v>
      </c>
      <c r="BC1" s="654">
        <f t="shared" si="1"/>
        <v>2535</v>
      </c>
      <c r="BD1" s="654">
        <f t="shared" si="1"/>
        <v>2545</v>
      </c>
      <c r="BE1" s="654">
        <f t="shared" si="1"/>
        <v>2555</v>
      </c>
      <c r="BF1" s="654">
        <f t="shared" si="1"/>
        <v>2565</v>
      </c>
      <c r="BG1" s="654">
        <f t="shared" si="1"/>
        <v>2575</v>
      </c>
      <c r="BH1" s="654">
        <f t="shared" si="1"/>
        <v>2585</v>
      </c>
      <c r="BI1" s="654">
        <f t="shared" si="1"/>
        <v>2595</v>
      </c>
      <c r="BJ1" s="663"/>
      <c r="BK1" s="663"/>
      <c r="BL1" s="663"/>
      <c r="BM1" s="663"/>
      <c r="BN1" s="663"/>
      <c r="BO1" s="663"/>
      <c r="BP1" s="663"/>
      <c r="BQ1" s="663"/>
      <c r="BR1" s="663"/>
      <c r="BS1" s="663"/>
      <c r="BT1" s="663"/>
      <c r="BU1" s="663"/>
      <c r="BV1" s="663"/>
      <c r="BW1" s="663"/>
      <c r="BX1" s="663"/>
      <c r="BY1" s="663"/>
      <c r="BZ1" s="663"/>
      <c r="CA1" s="663"/>
      <c r="CB1" s="663"/>
      <c r="CC1" s="663"/>
      <c r="CD1" s="663"/>
      <c r="CE1" s="663"/>
      <c r="CF1" s="663"/>
      <c r="CG1" s="663"/>
      <c r="CH1" s="663"/>
      <c r="CI1" s="663"/>
      <c r="CJ1" s="663"/>
      <c r="CK1" s="663"/>
      <c r="CL1" s="663"/>
      <c r="CM1" s="663"/>
      <c r="CN1" s="663"/>
      <c r="CO1" s="663"/>
      <c r="CP1" s="663"/>
      <c r="CQ1" s="663"/>
      <c r="CR1" s="663"/>
      <c r="CS1" s="663"/>
      <c r="CT1" s="663"/>
      <c r="CU1" s="663"/>
      <c r="CV1" s="663"/>
      <c r="CW1" s="663"/>
      <c r="CX1" s="663"/>
      <c r="CY1" s="663"/>
      <c r="CZ1" s="663"/>
      <c r="DA1" s="663"/>
      <c r="DB1" s="663"/>
      <c r="DC1" s="663"/>
      <c r="DD1" s="663"/>
      <c r="DE1" s="663"/>
      <c r="DF1" s="663"/>
      <c r="DG1" s="663"/>
      <c r="DH1" s="663"/>
      <c r="DI1" s="663"/>
      <c r="DJ1" s="663"/>
      <c r="DK1" s="663"/>
      <c r="DL1" s="663"/>
      <c r="DM1" s="663"/>
      <c r="DN1" s="663"/>
      <c r="DO1" s="663"/>
      <c r="DP1" s="663"/>
      <c r="DQ1" s="663"/>
      <c r="DR1" s="663"/>
      <c r="DS1" s="663"/>
      <c r="DT1" s="663"/>
      <c r="DU1" s="663"/>
      <c r="DV1" s="663"/>
      <c r="DW1" s="663"/>
      <c r="DX1" s="663"/>
      <c r="DY1" s="663"/>
      <c r="DZ1" s="663"/>
      <c r="EA1" s="663"/>
      <c r="EB1" s="663"/>
      <c r="EC1" s="663"/>
      <c r="ED1" s="663"/>
      <c r="EE1" s="663"/>
      <c r="EF1" s="663"/>
      <c r="EG1" s="663"/>
      <c r="EH1" s="663"/>
      <c r="EI1" s="663"/>
      <c r="EJ1" s="663"/>
      <c r="EK1" s="663"/>
      <c r="EL1" s="663"/>
      <c r="EM1" s="663"/>
      <c r="EN1" s="663"/>
      <c r="EO1" s="663"/>
      <c r="EP1" s="663"/>
      <c r="EQ1" s="663"/>
      <c r="ER1" s="663"/>
      <c r="ES1" s="663"/>
      <c r="ET1" s="663"/>
      <c r="EU1" s="663"/>
      <c r="EV1" s="663"/>
      <c r="EW1" s="663"/>
      <c r="EX1" s="663"/>
      <c r="EY1" s="663"/>
      <c r="EZ1" s="663"/>
      <c r="FA1" s="663"/>
      <c r="FB1" s="663"/>
      <c r="FC1" s="663"/>
      <c r="FD1" s="663"/>
      <c r="FE1" s="663"/>
      <c r="FF1" s="663"/>
      <c r="FG1" s="663"/>
      <c r="FH1" s="663"/>
      <c r="FI1" s="663"/>
      <c r="FJ1" s="663"/>
      <c r="FK1" s="663"/>
      <c r="FL1" s="663"/>
      <c r="FM1" s="663"/>
      <c r="FN1" s="663"/>
      <c r="FO1" s="663"/>
      <c r="FP1" s="663"/>
      <c r="FQ1" s="663"/>
      <c r="FR1" s="663"/>
      <c r="FS1" s="663"/>
      <c r="FT1" s="663"/>
      <c r="FU1" s="663"/>
      <c r="FV1" s="663"/>
      <c r="FW1" s="663"/>
      <c r="FX1" s="663"/>
      <c r="FY1" s="663"/>
      <c r="FZ1" s="663"/>
      <c r="GA1" s="663"/>
      <c r="GB1" s="663"/>
      <c r="GC1" s="663"/>
      <c r="GD1" s="663"/>
      <c r="GE1" s="663"/>
      <c r="GF1" s="663"/>
      <c r="GG1" s="663"/>
      <c r="GH1" s="663"/>
      <c r="GI1" s="663"/>
      <c r="GJ1" s="663"/>
      <c r="GK1" s="663"/>
      <c r="GL1" s="663"/>
      <c r="GM1" s="663"/>
      <c r="GN1" s="663"/>
      <c r="GO1" s="663"/>
      <c r="GP1" s="663"/>
      <c r="GQ1" s="663"/>
      <c r="GR1" s="663"/>
      <c r="GS1" s="663"/>
      <c r="GT1" s="663"/>
      <c r="GU1" s="663"/>
      <c r="GV1" s="663"/>
      <c r="GW1" s="663"/>
      <c r="GX1" s="663"/>
      <c r="GY1" s="663"/>
      <c r="GZ1" s="663"/>
      <c r="HA1" s="663"/>
      <c r="HB1" s="663"/>
      <c r="HC1" s="663"/>
      <c r="HD1" s="663"/>
      <c r="HE1" s="663"/>
      <c r="HF1" s="663"/>
      <c r="HG1" s="663"/>
      <c r="HH1" s="663"/>
      <c r="HI1" s="663"/>
      <c r="HJ1" s="663"/>
      <c r="HK1" s="663"/>
      <c r="HL1" s="663"/>
      <c r="HM1" s="663"/>
      <c r="HN1" s="663"/>
      <c r="HO1" s="663"/>
      <c r="HP1" s="663"/>
      <c r="HQ1" s="663"/>
      <c r="HR1" s="663"/>
      <c r="HS1" s="663"/>
      <c r="HT1" s="663"/>
      <c r="HU1" s="663"/>
      <c r="HV1" s="663"/>
      <c r="HW1" s="663"/>
      <c r="HX1" s="663"/>
      <c r="HY1" s="663"/>
      <c r="HZ1" s="663"/>
      <c r="IA1" s="663"/>
      <c r="IB1" s="663"/>
      <c r="IC1" s="663"/>
      <c r="ID1" s="663"/>
      <c r="IE1" s="663"/>
      <c r="IF1" s="663"/>
      <c r="IG1" s="663"/>
      <c r="IH1" s="663"/>
      <c r="II1" s="663"/>
      <c r="IJ1" s="663"/>
      <c r="IK1" s="663"/>
      <c r="IL1" s="663"/>
      <c r="IM1" s="663"/>
      <c r="IN1" s="663"/>
      <c r="IO1" s="663"/>
      <c r="IP1" s="663"/>
      <c r="IQ1" s="663"/>
      <c r="IR1" s="663"/>
      <c r="IS1" s="663"/>
      <c r="IT1" s="663"/>
      <c r="IU1" s="663"/>
      <c r="IV1" s="663"/>
      <c r="IW1" s="663"/>
      <c r="IX1" s="663"/>
      <c r="IY1" s="663"/>
      <c r="IZ1" s="663"/>
      <c r="JA1" s="663"/>
      <c r="JB1" s="663"/>
      <c r="JC1" s="663"/>
      <c r="JD1" s="663"/>
      <c r="JE1" s="663"/>
      <c r="JF1" s="663"/>
      <c r="JG1" s="663"/>
      <c r="JH1" s="663"/>
      <c r="JI1" s="663"/>
      <c r="JJ1" s="663"/>
      <c r="JK1" s="663"/>
      <c r="JL1" s="663"/>
      <c r="JM1" s="663"/>
      <c r="JN1" s="663"/>
      <c r="JO1" s="663"/>
      <c r="JP1" s="663"/>
      <c r="JQ1" s="663"/>
      <c r="JR1" s="663"/>
      <c r="JS1" s="663"/>
      <c r="JT1" s="663"/>
      <c r="JU1" s="663"/>
      <c r="JV1" s="663"/>
      <c r="JW1" s="663"/>
      <c r="JX1" s="663"/>
      <c r="JY1" s="663"/>
      <c r="JZ1" s="663"/>
      <c r="KA1" s="663"/>
      <c r="KB1" s="663"/>
      <c r="KC1" s="663"/>
      <c r="KD1" s="663"/>
      <c r="KE1" s="663"/>
      <c r="KF1" s="663"/>
      <c r="KG1" s="663"/>
      <c r="KH1" s="663"/>
      <c r="KI1" s="663"/>
      <c r="KJ1" s="663"/>
      <c r="KK1" s="663"/>
      <c r="KL1" s="663"/>
      <c r="KM1" s="663"/>
      <c r="KN1" s="663"/>
      <c r="KO1" s="663"/>
      <c r="KP1" s="663"/>
      <c r="KQ1" s="663"/>
      <c r="KR1" s="663"/>
      <c r="KS1" s="663"/>
      <c r="KT1" s="663"/>
      <c r="KU1" s="663"/>
      <c r="KV1" s="663"/>
      <c r="KW1" s="663"/>
    </row>
    <row r="2" spans="1:309" s="663" customFormat="1" ht="15.75" customHeight="1">
      <c r="A2" s="664" t="s">
        <v>1163</v>
      </c>
      <c r="M2" s="665"/>
    </row>
    <row r="3" spans="1:309" s="663" customFormat="1" ht="15.75" customHeight="1">
      <c r="A3" s="655" t="s">
        <v>104</v>
      </c>
      <c r="B3" s="656">
        <f>+US!B65</f>
        <v>12.385834028060978</v>
      </c>
      <c r="C3" s="656">
        <f>+US!C65</f>
        <v>15.95150044571899</v>
      </c>
      <c r="D3" s="656">
        <f>+US!D65</f>
        <v>20.65499496200675</v>
      </c>
      <c r="E3" s="656">
        <f>+US!E65</f>
        <v>25.510631254367663</v>
      </c>
      <c r="F3" s="656">
        <f>+US!F65</f>
        <v>30.506084604246517</v>
      </c>
      <c r="G3" s="656">
        <f>+US!G65</f>
        <v>35.424547655374148</v>
      </c>
      <c r="H3" s="656">
        <f>+US!H65</f>
        <v>40.29229513932799</v>
      </c>
      <c r="I3" s="656">
        <f>+US!I65</f>
        <v>45.402451484102791</v>
      </c>
      <c r="J3" s="656">
        <f>+US!J65</f>
        <v>50.772735679228923</v>
      </c>
      <c r="K3" s="656">
        <f>+US!K65</f>
        <v>56.418574326168901</v>
      </c>
      <c r="L3" s="656">
        <f>+US!L65</f>
        <v>62.151455708074145</v>
      </c>
      <c r="M3" s="656">
        <f>+US!M65</f>
        <v>67.768819210333803</v>
      </c>
      <c r="N3" s="656">
        <f>+US!N65</f>
        <v>74.381816051761021</v>
      </c>
      <c r="O3" s="656">
        <f>+US!O65</f>
        <v>80.712669683445114</v>
      </c>
      <c r="P3" s="656">
        <f>+US!P65</f>
        <v>86.930749988053492</v>
      </c>
      <c r="Q3" s="656">
        <f>+US!Q65</f>
        <v>93.130167641141583</v>
      </c>
      <c r="R3" s="656">
        <f>+US!R65</f>
        <v>99.363405356177381</v>
      </c>
      <c r="S3" s="656">
        <f>+US!S65</f>
        <v>105.65995075691751</v>
      </c>
    </row>
    <row r="4" spans="1:309" s="663" customFormat="1" ht="15.75" customHeight="1">
      <c r="A4" s="655" t="s">
        <v>105</v>
      </c>
      <c r="B4" s="656">
        <f>+EU!B65</f>
        <v>13.01678979724627</v>
      </c>
      <c r="C4" s="656">
        <f>+EU!C65</f>
        <v>16.337671700153454</v>
      </c>
      <c r="D4" s="656">
        <f>+EU!D65</f>
        <v>20.738862891391438</v>
      </c>
      <c r="E4" s="656">
        <f>+EU!E65</f>
        <v>25.141301010267121</v>
      </c>
      <c r="F4" s="656">
        <f>+EU!F65</f>
        <v>29.554875010562885</v>
      </c>
      <c r="G4" s="656">
        <f>+EU!G65</f>
        <v>33.743281730782613</v>
      </c>
      <c r="H4" s="656">
        <f>+EU!H65</f>
        <v>37.743978114626273</v>
      </c>
      <c r="I4" s="656">
        <f>+EU!I65</f>
        <v>41.727257247236743</v>
      </c>
      <c r="J4" s="656">
        <f>+EU!J65</f>
        <v>45.681240539964385</v>
      </c>
      <c r="K4" s="656">
        <f>+EU!K65</f>
        <v>49.57327979795307</v>
      </c>
      <c r="L4" s="656">
        <f>+EU!L65</f>
        <v>54.160116127195558</v>
      </c>
      <c r="M4" s="656">
        <f>+EU!M65</f>
        <v>59.541745403339448</v>
      </c>
      <c r="N4" s="656">
        <f>+EU!N65</f>
        <v>65.538020349153797</v>
      </c>
      <c r="O4" s="656">
        <f>+EU!O65</f>
        <v>71.343552024482207</v>
      </c>
      <c r="P4" s="656">
        <f>+EU!P65</f>
        <v>77.05430412521855</v>
      </c>
      <c r="Q4" s="656">
        <f>+EU!Q65</f>
        <v>82.718684205309074</v>
      </c>
      <c r="R4" s="656">
        <f>+EU!R65</f>
        <v>88.360039062943173</v>
      </c>
      <c r="S4" s="656">
        <f>+EU!S65</f>
        <v>93.988381784815942</v>
      </c>
    </row>
    <row r="5" spans="1:309" s="663" customFormat="1" ht="15.75" customHeight="1">
      <c r="A5" s="655" t="s">
        <v>51</v>
      </c>
      <c r="B5" s="656">
        <f>+Japan!B65</f>
        <v>3.865976651395739</v>
      </c>
      <c r="C5" s="656">
        <f>+Japan!C65</f>
        <v>4.4181727466883771</v>
      </c>
      <c r="D5" s="656">
        <f>+Japan!D65</f>
        <v>5.2065134339004482</v>
      </c>
      <c r="E5" s="656">
        <f>+Japan!E65</f>
        <v>5.8334774938732536</v>
      </c>
      <c r="F5" s="656">
        <f>+Japan!F65</f>
        <v>6.2045808671345837</v>
      </c>
      <c r="G5" s="656">
        <f>+Japan!G65</f>
        <v>6.7339657384299594</v>
      </c>
      <c r="H5" s="656">
        <f>+Japan!H65</f>
        <v>7.3682894333210793</v>
      </c>
      <c r="I5" s="656">
        <f>+Japan!I65</f>
        <v>7.9749242994669371</v>
      </c>
      <c r="J5" s="656">
        <f>+Japan!J65</f>
        <v>8.5540449007757218</v>
      </c>
      <c r="K5" s="656">
        <f>+Japan!K65</f>
        <v>9.10521182199229</v>
      </c>
      <c r="L5" s="656">
        <f>+Japan!L65</f>
        <v>9.846411586066635</v>
      </c>
      <c r="M5" s="656">
        <f>+Japan!M65</f>
        <v>10.802817085540159</v>
      </c>
      <c r="N5" s="656">
        <f>+Japan!N65</f>
        <v>11.91444895264712</v>
      </c>
      <c r="O5" s="656">
        <f>+Japan!O65</f>
        <v>12.985492225856724</v>
      </c>
      <c r="P5" s="656">
        <f>+Japan!P65</f>
        <v>14.040021583869896</v>
      </c>
      <c r="Q5" s="656">
        <f>+Japan!Q65</f>
        <v>15.091229070972474</v>
      </c>
      <c r="R5" s="656">
        <f>+Japan!R65</f>
        <v>16.146336408315449</v>
      </c>
      <c r="S5" s="656">
        <f>+Japan!S65</f>
        <v>17.209321075876471</v>
      </c>
    </row>
    <row r="6" spans="1:309" s="663" customFormat="1" ht="15.75" customHeight="1">
      <c r="A6" s="655" t="s">
        <v>52</v>
      </c>
      <c r="B6" s="656">
        <f>+Russia!B65</f>
        <v>1.6966118964129739</v>
      </c>
      <c r="C6" s="656">
        <f>+Russia!C65</f>
        <v>2.2444731060778298</v>
      </c>
      <c r="D6" s="656">
        <f>+Russia!D65</f>
        <v>2.7520647070195974</v>
      </c>
      <c r="E6" s="656">
        <f>+Russia!E65</f>
        <v>3.2195700103583156</v>
      </c>
      <c r="F6" s="656">
        <f>+Russia!F65</f>
        <v>3.6881525297695852</v>
      </c>
      <c r="G6" s="656">
        <f>+Russia!G65</f>
        <v>4.1648463168196974</v>
      </c>
      <c r="H6" s="656">
        <f>+Russia!H65</f>
        <v>4.6425480667482821</v>
      </c>
      <c r="I6" s="656">
        <f>+Russia!I65</f>
        <v>5.1057008750904869</v>
      </c>
      <c r="J6" s="656">
        <f>+Russia!J65</f>
        <v>5.5519414478359099</v>
      </c>
      <c r="K6" s="656">
        <f>+Russia!K65</f>
        <v>5.9791605991345396</v>
      </c>
      <c r="L6" s="656">
        <f>+Russia!L65</f>
        <v>6.5708420443891002</v>
      </c>
      <c r="M6" s="656">
        <f>+Russia!M65</f>
        <v>7.3649900203646466</v>
      </c>
      <c r="N6" s="656">
        <f>+Russia!N65</f>
        <v>8.263870934574495</v>
      </c>
      <c r="O6" s="656">
        <f>+Russia!O65</f>
        <v>9.164613196983451</v>
      </c>
      <c r="P6" s="656">
        <f>+Russia!P65</f>
        <v>10.077702256095725</v>
      </c>
      <c r="Q6" s="656">
        <f>+Russia!Q65</f>
        <v>11.00861966519712</v>
      </c>
      <c r="R6" s="656">
        <f>+Russia!R65</f>
        <v>11.960104595506353</v>
      </c>
      <c r="S6" s="656">
        <f>+Russia!S65</f>
        <v>12.933455482687354</v>
      </c>
    </row>
    <row r="7" spans="1:309" s="663" customFormat="1" ht="15.75" customHeight="1">
      <c r="A7" s="655" t="s">
        <v>53</v>
      </c>
      <c r="B7" s="656">
        <f>+Eurasia!B65</f>
        <v>0.80661005330315572</v>
      </c>
      <c r="C7" s="656">
        <f>+Eurasia!C65</f>
        <v>1.0918162140849279</v>
      </c>
      <c r="D7" s="656">
        <f>+Eurasia!D65</f>
        <v>1.5328614837247405</v>
      </c>
      <c r="E7" s="656">
        <f>+Eurasia!E65</f>
        <v>2.0233964326967673</v>
      </c>
      <c r="F7" s="656">
        <f>+Eurasia!F65</f>
        <v>2.5654811432929394</v>
      </c>
      <c r="G7" s="656">
        <f>+Eurasia!G65</f>
        <v>3.1436807280106107</v>
      </c>
      <c r="H7" s="656">
        <f>+Eurasia!H65</f>
        <v>3.7621416169010731</v>
      </c>
      <c r="I7" s="656">
        <f>+Eurasia!I65</f>
        <v>4.4174893130031059</v>
      </c>
      <c r="J7" s="656">
        <f>+Eurasia!J65</f>
        <v>5.1031696756233957</v>
      </c>
      <c r="K7" s="656">
        <f>+Eurasia!K65</f>
        <v>5.8124260608495524</v>
      </c>
      <c r="L7" s="656">
        <f>+Eurasia!L65</f>
        <v>6.6473778870970088</v>
      </c>
      <c r="M7" s="656">
        <f>+Eurasia!M65</f>
        <v>7.638238921729001</v>
      </c>
      <c r="N7" s="656">
        <f>+Eurasia!N65</f>
        <v>8.7274791521436761</v>
      </c>
      <c r="O7" s="656">
        <f>+Eurasia!O65</f>
        <v>9.8450670836315339</v>
      </c>
      <c r="P7" s="656">
        <f>+Eurasia!P65</f>
        <v>10.992268684899425</v>
      </c>
      <c r="Q7" s="656">
        <f>+Eurasia!Q65</f>
        <v>12.167697573751596</v>
      </c>
      <c r="R7" s="656">
        <f>+Eurasia!R65</f>
        <v>13.368668178677503</v>
      </c>
      <c r="S7" s="656">
        <f>+Eurasia!S65</f>
        <v>14.59201687816442</v>
      </c>
    </row>
    <row r="8" spans="1:309" s="663" customFormat="1" ht="15.75" customHeight="1">
      <c r="A8" s="655" t="s">
        <v>54</v>
      </c>
      <c r="B8" s="656">
        <f>+China!B65</f>
        <v>5.3251466096953859</v>
      </c>
      <c r="C8" s="656">
        <f>+China!C65</f>
        <v>11.88283371118262</v>
      </c>
      <c r="D8" s="656">
        <f>+China!D65</f>
        <v>16.771713310240834</v>
      </c>
      <c r="E8" s="656">
        <f>+China!E65</f>
        <v>21.959345095114909</v>
      </c>
      <c r="F8" s="656">
        <f>+China!F65</f>
        <v>27.320052966900615</v>
      </c>
      <c r="G8" s="656">
        <f>+China!G65</f>
        <v>32.686640025529464</v>
      </c>
      <c r="H8" s="656">
        <f>+China!H65</f>
        <v>38.352867361563796</v>
      </c>
      <c r="I8" s="656">
        <f>+China!I65</f>
        <v>44.196373702142822</v>
      </c>
      <c r="J8" s="656">
        <f>+China!J65</f>
        <v>50.143963863272759</v>
      </c>
      <c r="K8" s="656">
        <f>+China!K65</f>
        <v>56.037472392927747</v>
      </c>
      <c r="L8" s="656">
        <f>+China!L65</f>
        <v>62.951183990212073</v>
      </c>
      <c r="M8" s="656">
        <f>+China!M65</f>
        <v>71.344521052286595</v>
      </c>
      <c r="N8" s="656">
        <f>+China!N65</f>
        <v>79.410190013632004</v>
      </c>
      <c r="O8" s="656">
        <f>+China!O65</f>
        <v>87.642250684410016</v>
      </c>
      <c r="P8" s="656">
        <f>+China!P65</f>
        <v>95.921143923090341</v>
      </c>
      <c r="Q8" s="656">
        <f>+China!Q65</f>
        <v>104.14930659869727</v>
      </c>
      <c r="R8" s="656">
        <f>+China!R65</f>
        <v>112.24312836924631</v>
      </c>
      <c r="S8" s="656">
        <f>+China!S65</f>
        <v>120.13040006312994</v>
      </c>
    </row>
    <row r="9" spans="1:309" s="663" customFormat="1" ht="15.75" customHeight="1">
      <c r="A9" s="655" t="s">
        <v>55</v>
      </c>
      <c r="B9" s="656">
        <f>+India!B65</f>
        <v>2.4291640113722868</v>
      </c>
      <c r="C9" s="656">
        <f>+India!C65</f>
        <v>4.5732784264552366</v>
      </c>
      <c r="D9" s="656">
        <f>+India!D65</f>
        <v>7.3472978969571683</v>
      </c>
      <c r="E9" s="656">
        <f>+India!E65</f>
        <v>10.857692614532503</v>
      </c>
      <c r="F9" s="656">
        <f>+India!F65</f>
        <v>15.132969221890317</v>
      </c>
      <c r="G9" s="656">
        <f>+India!G65</f>
        <v>19.836944580874121</v>
      </c>
      <c r="H9" s="656">
        <f>+India!H65</f>
        <v>24.957303318436637</v>
      </c>
      <c r="I9" s="656">
        <f>+India!I65</f>
        <v>30.714037092225794</v>
      </c>
      <c r="J9" s="656">
        <f>+India!J65</f>
        <v>37.085676441679858</v>
      </c>
      <c r="K9" s="656">
        <f>+India!K65</f>
        <v>44.039560145776939</v>
      </c>
      <c r="L9" s="656">
        <f>+India!L65</f>
        <v>51.505570096836898</v>
      </c>
      <c r="M9" s="656">
        <f>+India!M65</f>
        <v>59.429349161803678</v>
      </c>
      <c r="N9" s="656">
        <f>+India!N65</f>
        <v>67.833519137584545</v>
      </c>
      <c r="O9" s="656">
        <f>+India!O65</f>
        <v>76.445314245344662</v>
      </c>
      <c r="P9" s="656">
        <f>+India!P65</f>
        <v>85.211391279729497</v>
      </c>
      <c r="Q9" s="656">
        <f>+India!Q65</f>
        <v>94.072154503003702</v>
      </c>
      <c r="R9" s="656">
        <f>+India!R65</f>
        <v>102.96748873850791</v>
      </c>
      <c r="S9" s="656">
        <f>+India!S65</f>
        <v>111.84035850534629</v>
      </c>
    </row>
    <row r="10" spans="1:309" s="663" customFormat="1" ht="15.75" customHeight="1">
      <c r="A10" s="655" t="s">
        <v>56</v>
      </c>
      <c r="B10" s="656">
        <f>+MidEast!B65</f>
        <v>3.4683114494034535</v>
      </c>
      <c r="C10" s="656">
        <f>+MidEast!C65</f>
        <v>5.7405885748012686</v>
      </c>
      <c r="D10" s="656">
        <f>+MidEast!D65</f>
        <v>8.7088973646227625</v>
      </c>
      <c r="E10" s="656">
        <f>+MidEast!E65</f>
        <v>12.291799657258792</v>
      </c>
      <c r="F10" s="656">
        <f>+MidEast!F65</f>
        <v>16.45453258376471</v>
      </c>
      <c r="G10" s="656">
        <f>+MidEast!G65</f>
        <v>20.806478883598025</v>
      </c>
      <c r="H10" s="656">
        <f>+MidEast!H65</f>
        <v>25.453212935602764</v>
      </c>
      <c r="I10" s="656">
        <f>+MidEast!I65</f>
        <v>30.679043943672024</v>
      </c>
      <c r="J10" s="656">
        <f>+MidEast!J65</f>
        <v>36.516713865871267</v>
      </c>
      <c r="K10" s="656">
        <f>+MidEast!K65</f>
        <v>42.992133902596635</v>
      </c>
      <c r="L10" s="656">
        <f>+MidEast!L65</f>
        <v>49.018036265940346</v>
      </c>
      <c r="M10" s="656">
        <f>+MidEast!M65</f>
        <v>54.102909335161854</v>
      </c>
      <c r="N10" s="656">
        <f>+MidEast!N65</f>
        <v>59.721672292460482</v>
      </c>
      <c r="O10" s="656">
        <f>+MidEast!O65</f>
        <v>65.128535394527617</v>
      </c>
      <c r="P10" s="656">
        <f>+MidEast!P65</f>
        <v>70.386415801456536</v>
      </c>
      <c r="Q10" s="656">
        <f>+MidEast!Q65</f>
        <v>75.523343363296732</v>
      </c>
      <c r="R10" s="656">
        <f>+MidEast!R65</f>
        <v>80.54949059313951</v>
      </c>
      <c r="S10" s="656">
        <f>+MidEast!S65</f>
        <v>85.466432738290152</v>
      </c>
    </row>
    <row r="11" spans="1:309" s="663" customFormat="1" ht="15.75" customHeight="1">
      <c r="A11" s="655" t="s">
        <v>57</v>
      </c>
      <c r="B11" s="656">
        <f>+Africa!B65</f>
        <v>1.295095512031301</v>
      </c>
      <c r="C11" s="656">
        <f>+Africa!C65</f>
        <v>2.4417980952301401</v>
      </c>
      <c r="D11" s="656">
        <f>+Africa!D65</f>
        <v>4.3224537482368639</v>
      </c>
      <c r="E11" s="656">
        <f>+Africa!E65</f>
        <v>7.0540751523879885</v>
      </c>
      <c r="F11" s="656">
        <f>+Africa!F65</f>
        <v>10.796919409957907</v>
      </c>
      <c r="G11" s="656">
        <f>+Africa!G65</f>
        <v>15.190542939783528</v>
      </c>
      <c r="H11" s="656">
        <f>+Africa!H65</f>
        <v>20.1285912776701</v>
      </c>
      <c r="I11" s="656">
        <f>+Africa!I65</f>
        <v>26.058188693620131</v>
      </c>
      <c r="J11" s="656">
        <f>+Africa!J65</f>
        <v>33.057687781217069</v>
      </c>
      <c r="K11" s="656">
        <f>+Africa!K65</f>
        <v>41.176122085566938</v>
      </c>
      <c r="L11" s="656">
        <f>+Africa!L65</f>
        <v>49.087653251583625</v>
      </c>
      <c r="M11" s="656">
        <f>+Africa!M65</f>
        <v>56.168211573073052</v>
      </c>
      <c r="N11" s="656">
        <f>+Africa!N65</f>
        <v>63.303777836002993</v>
      </c>
      <c r="O11" s="656">
        <f>+Africa!O65</f>
        <v>70.489849586373538</v>
      </c>
      <c r="P11" s="656">
        <f>+Africa!P65</f>
        <v>77.632298461319877</v>
      </c>
      <c r="Q11" s="656">
        <f>+Africa!Q65</f>
        <v>84.647153265688146</v>
      </c>
      <c r="R11" s="656">
        <f>+Africa!R65</f>
        <v>91.461544993073289</v>
      </c>
      <c r="S11" s="656">
        <f>+Africa!S65</f>
        <v>98.014322930502658</v>
      </c>
    </row>
    <row r="12" spans="1:309" s="663" customFormat="1" ht="15.75" customHeight="1">
      <c r="A12" s="655" t="s">
        <v>58</v>
      </c>
      <c r="B12" s="656">
        <f>+LatAm!B65</f>
        <v>4.5519563642219092</v>
      </c>
      <c r="C12" s="656">
        <f>+LatAm!C65</f>
        <v>7.1038383888346832</v>
      </c>
      <c r="D12" s="656">
        <f>+LatAm!D65</f>
        <v>10.326560517551037</v>
      </c>
      <c r="E12" s="656">
        <f>+LatAm!E65</f>
        <v>14.05561664525913</v>
      </c>
      <c r="F12" s="656">
        <f>+LatAm!F65</f>
        <v>18.127084590704701</v>
      </c>
      <c r="G12" s="656">
        <f>+LatAm!G65</f>
        <v>22.298225335057978</v>
      </c>
      <c r="H12" s="656">
        <f>+LatAm!H65</f>
        <v>26.693435647412262</v>
      </c>
      <c r="I12" s="656">
        <f>+LatAm!I65</f>
        <v>31.424874734887819</v>
      </c>
      <c r="J12" s="656">
        <f>+LatAm!J65</f>
        <v>36.471063641459054</v>
      </c>
      <c r="K12" s="656">
        <f>+LatAm!K65</f>
        <v>41.80902578785031</v>
      </c>
      <c r="L12" s="656">
        <f>+LatAm!L65</f>
        <v>47.461826068819789</v>
      </c>
      <c r="M12" s="656">
        <f>+LatAm!M65</f>
        <v>53.348638293016521</v>
      </c>
      <c r="N12" s="656">
        <f>+LatAm!N65</f>
        <v>59.844487439940906</v>
      </c>
      <c r="O12" s="656">
        <f>+LatAm!O65</f>
        <v>66.285214615785065</v>
      </c>
      <c r="P12" s="656">
        <f>+LatAm!P65</f>
        <v>72.7099565324027</v>
      </c>
      <c r="Q12" s="656">
        <f>+LatAm!Q65</f>
        <v>79.130106626819114</v>
      </c>
      <c r="R12" s="656">
        <f>+LatAm!R65</f>
        <v>85.542818873585631</v>
      </c>
      <c r="S12" s="656">
        <f>+LatAm!S65</f>
        <v>91.938813215074433</v>
      </c>
    </row>
    <row r="13" spans="1:309" s="663" customFormat="1" ht="15.75" customHeight="1">
      <c r="A13" s="655" t="s">
        <v>114</v>
      </c>
      <c r="B13" s="656">
        <f>+OHI!B65</f>
        <v>3.8379148536038183</v>
      </c>
      <c r="C13" s="656">
        <f>+OHI!C65</f>
        <v>5.0788583571597785</v>
      </c>
      <c r="D13" s="656">
        <f>+OHI!D65</f>
        <v>6.5489472016965955</v>
      </c>
      <c r="E13" s="656">
        <f>+OHI!E65</f>
        <v>8.0113044003647094</v>
      </c>
      <c r="F13" s="656">
        <f>+OHI!F65</f>
        <v>9.39549630115493</v>
      </c>
      <c r="G13" s="656">
        <f>+OHI!G65</f>
        <v>10.636590060011724</v>
      </c>
      <c r="H13" s="656">
        <f>+OHI!H65</f>
        <v>11.763136975539107</v>
      </c>
      <c r="I13" s="656">
        <f>+OHI!I65</f>
        <v>12.868656381925478</v>
      </c>
      <c r="J13" s="656">
        <f>+OHI!J65</f>
        <v>13.951640453052667</v>
      </c>
      <c r="K13" s="656">
        <f>+OHI!K65</f>
        <v>15.001544135594933</v>
      </c>
      <c r="L13" s="656">
        <f>+OHI!L65</f>
        <v>16.270381713461923</v>
      </c>
      <c r="M13" s="656">
        <f>+OHI!M65</f>
        <v>17.790163917999099</v>
      </c>
      <c r="N13" s="656">
        <f>+OHI!N65</f>
        <v>19.477293404283209</v>
      </c>
      <c r="O13" s="656">
        <f>+OHI!O65</f>
        <v>21.099405848506347</v>
      </c>
      <c r="P13" s="656">
        <f>+OHI!P65</f>
        <v>22.686081876977862</v>
      </c>
      <c r="Q13" s="656">
        <f>+OHI!Q65</f>
        <v>24.252274053584806</v>
      </c>
      <c r="R13" s="656">
        <f>+OHI!R65</f>
        <v>25.805289477137688</v>
      </c>
      <c r="S13" s="656">
        <f>+OHI!S65</f>
        <v>27.348329458037629</v>
      </c>
    </row>
    <row r="14" spans="1:309" s="663" customFormat="1" ht="15.75" customHeight="1">
      <c r="A14" s="655" t="s">
        <v>224</v>
      </c>
      <c r="B14" s="656">
        <f>+OthAsia!B65</f>
        <v>2.6122620778971029</v>
      </c>
      <c r="C14" s="656">
        <f>+OthAsia!C65</f>
        <v>4.1649590629852913</v>
      </c>
      <c r="D14" s="656">
        <f>+OthAsia!D65</f>
        <v>6.8939684643238106</v>
      </c>
      <c r="E14" s="656">
        <f>+OthAsia!E65</f>
        <v>10.570114705406793</v>
      </c>
      <c r="F14" s="656">
        <f>+OthAsia!F65</f>
        <v>15.238094930509511</v>
      </c>
      <c r="G14" s="656">
        <f>+OthAsia!G65</f>
        <v>20.578915413191165</v>
      </c>
      <c r="H14" s="656">
        <f>+OthAsia!H65</f>
        <v>26.591152268594691</v>
      </c>
      <c r="I14" s="656">
        <f>+OthAsia!I65</f>
        <v>33.576627984173726</v>
      </c>
      <c r="J14" s="656">
        <f>+OthAsia!J65</f>
        <v>41.557844093024229</v>
      </c>
      <c r="K14" s="656">
        <f>+OthAsia!K65</f>
        <v>50.533839265021101</v>
      </c>
      <c r="L14" s="656">
        <f>+OthAsia!L65</f>
        <v>59.979012811684214</v>
      </c>
      <c r="M14" s="656">
        <f>+OthAsia!M65</f>
        <v>69.76231929906001</v>
      </c>
      <c r="N14" s="656">
        <f>+OthAsia!N65</f>
        <v>79.51328909883965</v>
      </c>
      <c r="O14" s="656">
        <f>+OthAsia!O65</f>
        <v>89.690777234543148</v>
      </c>
      <c r="P14" s="656">
        <f>+OthAsia!P65</f>
        <v>100.13866538241057</v>
      </c>
      <c r="Q14" s="656">
        <f>+OthAsia!Q65</f>
        <v>110.71599014905131</v>
      </c>
      <c r="R14" s="656">
        <f>+OthAsia!R65</f>
        <v>121.29344729772488</v>
      </c>
      <c r="S14" s="656">
        <f>+OthAsia!S65</f>
        <v>131.75179005482286</v>
      </c>
    </row>
    <row r="15" spans="1:309" s="663" customFormat="1" ht="15.75" customHeight="1">
      <c r="B15" s="666">
        <f t="shared" ref="B15:S15" si="2">SUM(B3:B14)</f>
        <v>55.29167330464437</v>
      </c>
      <c r="C15" s="666">
        <f t="shared" si="2"/>
        <v>81.029788829372592</v>
      </c>
      <c r="D15" s="666">
        <f t="shared" si="2"/>
        <v>111.80513598167202</v>
      </c>
      <c r="E15" s="666">
        <f t="shared" si="2"/>
        <v>146.52832447188797</v>
      </c>
      <c r="F15" s="666">
        <f t="shared" si="2"/>
        <v>184.98432415988918</v>
      </c>
      <c r="G15" s="666">
        <f t="shared" si="2"/>
        <v>225.24465940746308</v>
      </c>
      <c r="H15" s="666">
        <f t="shared" si="2"/>
        <v>267.74895215574401</v>
      </c>
      <c r="I15" s="666">
        <f t="shared" si="2"/>
        <v>314.14562575154781</v>
      </c>
      <c r="J15" s="666">
        <f t="shared" si="2"/>
        <v>364.44772238300527</v>
      </c>
      <c r="K15" s="666">
        <f t="shared" si="2"/>
        <v>418.47835032143291</v>
      </c>
      <c r="L15" s="666">
        <f t="shared" si="2"/>
        <v>475.64986755136124</v>
      </c>
      <c r="M15" s="666">
        <f t="shared" si="2"/>
        <v>535.06272327370777</v>
      </c>
      <c r="N15" s="666">
        <f t="shared" si="2"/>
        <v>597.92986466302398</v>
      </c>
      <c r="O15" s="666">
        <f t="shared" si="2"/>
        <v>660.83274182388936</v>
      </c>
      <c r="P15" s="666">
        <f t="shared" si="2"/>
        <v>723.78099989552436</v>
      </c>
      <c r="Q15" s="666">
        <f t="shared" si="2"/>
        <v>786.60672671651298</v>
      </c>
      <c r="R15" s="666">
        <f t="shared" si="2"/>
        <v>849.06176194403497</v>
      </c>
      <c r="S15" s="666">
        <f t="shared" si="2"/>
        <v>910.87357294366564</v>
      </c>
    </row>
    <row r="16" spans="1:309" s="663" customFormat="1" ht="15.75" customHeight="1">
      <c r="A16" s="664" t="s">
        <v>1163</v>
      </c>
      <c r="B16" s="666"/>
      <c r="C16" s="666"/>
      <c r="D16" s="666"/>
      <c r="E16" s="666"/>
      <c r="F16" s="666"/>
      <c r="G16" s="666"/>
      <c r="H16" s="666"/>
      <c r="I16" s="666"/>
      <c r="J16" s="666"/>
      <c r="K16" s="666"/>
      <c r="L16" s="666"/>
      <c r="M16" s="666"/>
    </row>
    <row r="17" spans="1:19" s="663" customFormat="1" ht="15.75" customHeight="1">
      <c r="A17" s="657" t="s">
        <v>104</v>
      </c>
      <c r="C17" s="667">
        <f t="shared" ref="C17:S17" si="3">+LN(C3/B3)</f>
        <v>0.2529994941749813</v>
      </c>
      <c r="D17" s="667">
        <f t="shared" si="3"/>
        <v>0.25840428029885121</v>
      </c>
      <c r="E17" s="667">
        <f t="shared" si="3"/>
        <v>0.21113810027959462</v>
      </c>
      <c r="F17" s="667">
        <f t="shared" si="3"/>
        <v>0.17883088172130385</v>
      </c>
      <c r="G17" s="667">
        <f t="shared" si="3"/>
        <v>0.14947885747811679</v>
      </c>
      <c r="H17" s="667">
        <f t="shared" si="3"/>
        <v>0.12875524664807472</v>
      </c>
      <c r="I17" s="667">
        <f t="shared" si="3"/>
        <v>0.11940583797246161</v>
      </c>
      <c r="J17" s="667">
        <f t="shared" si="3"/>
        <v>0.11179341024538574</v>
      </c>
      <c r="K17" s="667">
        <f t="shared" si="3"/>
        <v>0.1054389250283205</v>
      </c>
      <c r="L17" s="667">
        <f t="shared" si="3"/>
        <v>9.6775803867180141E-2</v>
      </c>
      <c r="M17" s="667">
        <f t="shared" si="3"/>
        <v>8.6527955332359033E-2</v>
      </c>
      <c r="N17" s="667">
        <f t="shared" si="3"/>
        <v>9.3109308550192366E-2</v>
      </c>
      <c r="O17" s="667">
        <f t="shared" si="3"/>
        <v>8.1684056209529898E-2</v>
      </c>
      <c r="P17" s="667">
        <f t="shared" si="3"/>
        <v>7.4216264278098784E-2</v>
      </c>
      <c r="Q17" s="667">
        <f t="shared" si="3"/>
        <v>6.8886342060873199E-2</v>
      </c>
      <c r="R17" s="667">
        <f t="shared" si="3"/>
        <v>6.4785723897623118E-2</v>
      </c>
      <c r="S17" s="667">
        <f t="shared" si="3"/>
        <v>6.1442035177541043E-2</v>
      </c>
    </row>
    <row r="18" spans="1:19" s="663" customFormat="1" ht="15.75" customHeight="1">
      <c r="A18" s="657" t="s">
        <v>105</v>
      </c>
      <c r="C18" s="667">
        <f t="shared" ref="C18:S18" si="4">+LN(C4/B4)</f>
        <v>0.22723354144001048</v>
      </c>
      <c r="D18" s="667">
        <f t="shared" si="4"/>
        <v>0.238535785992498</v>
      </c>
      <c r="E18" s="667">
        <f t="shared" si="4"/>
        <v>0.1925025779694764</v>
      </c>
      <c r="F18" s="667">
        <f t="shared" si="4"/>
        <v>0.16173675279161068</v>
      </c>
      <c r="G18" s="667">
        <f t="shared" si="4"/>
        <v>0.1325326324528586</v>
      </c>
      <c r="H18" s="667">
        <f t="shared" si="4"/>
        <v>0.11204460515315399</v>
      </c>
      <c r="I18" s="667">
        <f t="shared" si="4"/>
        <v>0.1003286234528591</v>
      </c>
      <c r="J18" s="667">
        <f t="shared" si="4"/>
        <v>9.0533155877759536E-2</v>
      </c>
      <c r="K18" s="667">
        <f t="shared" si="4"/>
        <v>8.1764252662937173E-2</v>
      </c>
      <c r="L18" s="667">
        <f t="shared" si="4"/>
        <v>8.8492797930755429E-2</v>
      </c>
      <c r="M18" s="667">
        <f t="shared" si="4"/>
        <v>9.4732897208132799E-2</v>
      </c>
      <c r="N18" s="667">
        <f t="shared" si="4"/>
        <v>9.5952767622946314E-2</v>
      </c>
      <c r="O18" s="667">
        <f t="shared" si="4"/>
        <v>8.4876531190330909E-2</v>
      </c>
      <c r="P18" s="667">
        <f t="shared" si="4"/>
        <v>7.7003452888656204E-2</v>
      </c>
      <c r="Q18" s="667">
        <f t="shared" si="4"/>
        <v>7.0935082362304905E-2</v>
      </c>
      <c r="R18" s="667">
        <f t="shared" si="4"/>
        <v>6.5974316615681594E-2</v>
      </c>
      <c r="S18" s="667">
        <f t="shared" si="4"/>
        <v>6.1751355956908241E-2</v>
      </c>
    </row>
    <row r="19" spans="1:19" s="663" customFormat="1" ht="15.75" customHeight="1">
      <c r="A19" s="657" t="s">
        <v>51</v>
      </c>
      <c r="C19" s="667">
        <f t="shared" ref="C19:S19" si="5">+LN(C5/B5)</f>
        <v>0.13351186359281314</v>
      </c>
      <c r="D19" s="667">
        <f t="shared" si="5"/>
        <v>0.1641842203143177</v>
      </c>
      <c r="E19" s="667">
        <f t="shared" si="5"/>
        <v>0.11370287998979922</v>
      </c>
      <c r="F19" s="667">
        <f t="shared" si="5"/>
        <v>6.1674563582526772E-2</v>
      </c>
      <c r="G19" s="667">
        <f t="shared" si="5"/>
        <v>8.1876364103767293E-2</v>
      </c>
      <c r="H19" s="667">
        <f t="shared" si="5"/>
        <v>9.0021347784913844E-2</v>
      </c>
      <c r="I19" s="667">
        <f t="shared" si="5"/>
        <v>7.9116575733390926E-2</v>
      </c>
      <c r="J19" s="667">
        <f t="shared" si="5"/>
        <v>7.0102102491932938E-2</v>
      </c>
      <c r="K19" s="667">
        <f t="shared" si="5"/>
        <v>6.2442718380416526E-2</v>
      </c>
      <c r="L19" s="667">
        <f t="shared" si="5"/>
        <v>7.8260105557013793E-2</v>
      </c>
      <c r="M19" s="667">
        <f t="shared" si="5"/>
        <v>9.2699858545358158E-2</v>
      </c>
      <c r="N19" s="667">
        <f t="shared" si="5"/>
        <v>9.7944919906310796E-2</v>
      </c>
      <c r="O19" s="667">
        <f t="shared" si="5"/>
        <v>8.6080890385805603E-2</v>
      </c>
      <c r="P19" s="667">
        <f t="shared" si="5"/>
        <v>7.8079184246310399E-2</v>
      </c>
      <c r="Q19" s="667">
        <f t="shared" si="5"/>
        <v>7.2201782922403604E-2</v>
      </c>
      <c r="R19" s="667">
        <f t="shared" si="5"/>
        <v>6.7579457320932595E-2</v>
      </c>
      <c r="S19" s="667">
        <f t="shared" si="5"/>
        <v>6.3757983895742457E-2</v>
      </c>
    </row>
    <row r="20" spans="1:19" s="663" customFormat="1" ht="15.75" customHeight="1">
      <c r="A20" s="657" t="s">
        <v>52</v>
      </c>
      <c r="C20" s="667">
        <f t="shared" ref="C20:S20" si="6">+LN(C6/B6)</f>
        <v>0.27983753674335393</v>
      </c>
      <c r="D20" s="667">
        <f t="shared" si="6"/>
        <v>0.20388063549574162</v>
      </c>
      <c r="E20" s="667">
        <f t="shared" si="6"/>
        <v>0.15689638096381267</v>
      </c>
      <c r="F20" s="667">
        <f t="shared" si="6"/>
        <v>0.13587784975287098</v>
      </c>
      <c r="G20" s="667">
        <f t="shared" si="6"/>
        <v>0.12155371297876423</v>
      </c>
      <c r="H20" s="667">
        <f t="shared" si="6"/>
        <v>0.1085839916103806</v>
      </c>
      <c r="I20" s="667">
        <f t="shared" si="6"/>
        <v>9.5094366255749935E-2</v>
      </c>
      <c r="J20" s="667">
        <f t="shared" si="6"/>
        <v>8.3789942928426953E-2</v>
      </c>
      <c r="K20" s="667">
        <f t="shared" si="6"/>
        <v>7.4132513062495617E-2</v>
      </c>
      <c r="L20" s="667">
        <f t="shared" si="6"/>
        <v>9.4361799263370988E-2</v>
      </c>
      <c r="M20" s="667">
        <f t="shared" si="6"/>
        <v>0.11409570556978695</v>
      </c>
      <c r="N20" s="667">
        <f t="shared" si="6"/>
        <v>0.11515541899881501</v>
      </c>
      <c r="O20" s="667">
        <f t="shared" si="6"/>
        <v>0.10345656213050738</v>
      </c>
      <c r="P20" s="667">
        <f t="shared" si="6"/>
        <v>9.4975609839535971E-2</v>
      </c>
      <c r="Q20" s="667">
        <f t="shared" si="6"/>
        <v>8.8353285992211469E-2</v>
      </c>
      <c r="R20" s="667">
        <f t="shared" si="6"/>
        <v>8.2897922061368687E-2</v>
      </c>
      <c r="S20" s="667">
        <f t="shared" si="6"/>
        <v>7.8240908526281225E-2</v>
      </c>
    </row>
    <row r="21" spans="1:19" s="663" customFormat="1" ht="15.75" customHeight="1">
      <c r="A21" s="657" t="s">
        <v>53</v>
      </c>
      <c r="C21" s="667">
        <f t="shared" ref="C21:S21" si="7">+LN(C7/B7)</f>
        <v>0.30275749385626127</v>
      </c>
      <c r="D21" s="667">
        <f t="shared" si="7"/>
        <v>0.33929367842506425</v>
      </c>
      <c r="E21" s="667">
        <f t="shared" si="7"/>
        <v>0.27764126230050884</v>
      </c>
      <c r="F21" s="667">
        <f t="shared" si="7"/>
        <v>0.23736853949906053</v>
      </c>
      <c r="G21" s="667">
        <f t="shared" si="7"/>
        <v>0.20324827853257654</v>
      </c>
      <c r="H21" s="667">
        <f t="shared" si="7"/>
        <v>0.17959405442082182</v>
      </c>
      <c r="I21" s="667">
        <f t="shared" si="7"/>
        <v>0.16058313175151376</v>
      </c>
      <c r="J21" s="667">
        <f t="shared" si="7"/>
        <v>0.14429034573237448</v>
      </c>
      <c r="K21" s="667">
        <f t="shared" si="7"/>
        <v>0.13013619841829718</v>
      </c>
      <c r="L21" s="667">
        <f t="shared" si="7"/>
        <v>0.13422442409932608</v>
      </c>
      <c r="M21" s="667">
        <f t="shared" si="7"/>
        <v>0.13894459476253235</v>
      </c>
      <c r="N21" s="667">
        <f t="shared" si="7"/>
        <v>0.13330950225916893</v>
      </c>
      <c r="O21" s="667">
        <f t="shared" si="7"/>
        <v>0.12049395480817715</v>
      </c>
      <c r="P21" s="667">
        <f t="shared" si="7"/>
        <v>0.11022165281070453</v>
      </c>
      <c r="Q21" s="667">
        <f t="shared" si="7"/>
        <v>0.10159252156152848</v>
      </c>
      <c r="R21" s="667">
        <f t="shared" si="7"/>
        <v>9.412907306787284E-2</v>
      </c>
      <c r="S21" s="667">
        <f t="shared" si="7"/>
        <v>8.7560816515938084E-2</v>
      </c>
    </row>
    <row r="22" spans="1:19" s="663" customFormat="1" ht="15.75" customHeight="1">
      <c r="A22" s="657" t="s">
        <v>54</v>
      </c>
      <c r="C22" s="667">
        <f t="shared" ref="C22:S22" si="8">+LN(C8/B8)</f>
        <v>0.80265456981492989</v>
      </c>
      <c r="D22" s="667">
        <f t="shared" si="8"/>
        <v>0.34459892243830764</v>
      </c>
      <c r="E22" s="667">
        <f t="shared" si="8"/>
        <v>0.26949905776292066</v>
      </c>
      <c r="F22" s="667">
        <f t="shared" si="8"/>
        <v>0.21842817989008245</v>
      </c>
      <c r="G22" s="667">
        <f t="shared" si="8"/>
        <v>0.17934545904875351</v>
      </c>
      <c r="H22" s="667">
        <f t="shared" si="8"/>
        <v>0.15986286073814529</v>
      </c>
      <c r="I22" s="667">
        <f t="shared" si="8"/>
        <v>0.14181344953321942</v>
      </c>
      <c r="J22" s="667">
        <f t="shared" si="8"/>
        <v>0.12625540273430258</v>
      </c>
      <c r="K22" s="667">
        <f t="shared" si="8"/>
        <v>0.11112247131360137</v>
      </c>
      <c r="L22" s="667">
        <f t="shared" si="8"/>
        <v>0.11633895190832404</v>
      </c>
      <c r="M22" s="667">
        <f t="shared" si="8"/>
        <v>0.12516098250143526</v>
      </c>
      <c r="N22" s="667">
        <f t="shared" si="8"/>
        <v>0.10710614648402068</v>
      </c>
      <c r="O22" s="667">
        <f t="shared" si="8"/>
        <v>9.8636497693743039E-2</v>
      </c>
      <c r="P22" s="667">
        <f t="shared" si="8"/>
        <v>9.0263241036412742E-2</v>
      </c>
      <c r="Q22" s="667">
        <f t="shared" si="8"/>
        <v>8.2299073515236076E-2</v>
      </c>
      <c r="R22" s="667">
        <f t="shared" si="8"/>
        <v>7.4841797580958935E-2</v>
      </c>
      <c r="S22" s="667">
        <f t="shared" si="8"/>
        <v>6.7910512431345937E-2</v>
      </c>
    </row>
    <row r="23" spans="1:19" s="663" customFormat="1" ht="15.75" customHeight="1">
      <c r="A23" s="657" t="s">
        <v>55</v>
      </c>
      <c r="C23" s="667">
        <f t="shared" ref="C23:S23" si="9">+LN(C9/B9)</f>
        <v>0.63268315776111539</v>
      </c>
      <c r="D23" s="667">
        <f t="shared" si="9"/>
        <v>0.4741022848836669</v>
      </c>
      <c r="E23" s="667">
        <f t="shared" si="9"/>
        <v>0.39054121293403754</v>
      </c>
      <c r="F23" s="667">
        <f t="shared" si="9"/>
        <v>0.33200193036410069</v>
      </c>
      <c r="G23" s="667">
        <f t="shared" si="9"/>
        <v>0.27067033115468647</v>
      </c>
      <c r="H23" s="667">
        <f t="shared" si="9"/>
        <v>0.22962041052081958</v>
      </c>
      <c r="I23" s="667">
        <f t="shared" si="9"/>
        <v>0.20755328683013438</v>
      </c>
      <c r="J23" s="667">
        <f t="shared" si="9"/>
        <v>0.18851103095846222</v>
      </c>
      <c r="K23" s="667">
        <f t="shared" si="9"/>
        <v>0.17185750887102663</v>
      </c>
      <c r="L23" s="667">
        <f t="shared" si="9"/>
        <v>0.15660163484389597</v>
      </c>
      <c r="M23" s="667">
        <f t="shared" si="9"/>
        <v>0.14309823893633736</v>
      </c>
      <c r="N23" s="667">
        <f t="shared" si="9"/>
        <v>0.1322682573622079</v>
      </c>
      <c r="O23" s="667">
        <f t="shared" si="9"/>
        <v>0.11951918340204429</v>
      </c>
      <c r="P23" s="667">
        <f t="shared" si="9"/>
        <v>0.10855948662262456</v>
      </c>
      <c r="Q23" s="667">
        <f t="shared" si="9"/>
        <v>9.8926963546271868E-2</v>
      </c>
      <c r="R23" s="667">
        <f t="shared" si="9"/>
        <v>9.0351206177602394E-2</v>
      </c>
      <c r="S23" s="667">
        <f t="shared" si="9"/>
        <v>8.2659188911926335E-2</v>
      </c>
    </row>
    <row r="24" spans="1:19" s="663" customFormat="1" ht="15.75" customHeight="1">
      <c r="A24" s="657" t="s">
        <v>56</v>
      </c>
      <c r="C24" s="667">
        <f t="shared" ref="C24:S24" si="10">+LN(C10/B10)</f>
        <v>0.50389388271969682</v>
      </c>
      <c r="D24" s="667">
        <f t="shared" si="10"/>
        <v>0.41678344442404031</v>
      </c>
      <c r="E24" s="667">
        <f t="shared" si="10"/>
        <v>0.34458715684422092</v>
      </c>
      <c r="F24" s="667">
        <f t="shared" si="10"/>
        <v>0.29166863075806482</v>
      </c>
      <c r="G24" s="667">
        <f t="shared" si="10"/>
        <v>0.23466344672931899</v>
      </c>
      <c r="H24" s="667">
        <f t="shared" si="10"/>
        <v>0.20157755704783803</v>
      </c>
      <c r="I24" s="667">
        <f t="shared" si="10"/>
        <v>0.18673783377029998</v>
      </c>
      <c r="J24" s="667">
        <f t="shared" si="10"/>
        <v>0.17419025609876163</v>
      </c>
      <c r="K24" s="667">
        <f t="shared" si="10"/>
        <v>0.16324709655039624</v>
      </c>
      <c r="L24" s="667">
        <f t="shared" si="10"/>
        <v>0.13117115098159141</v>
      </c>
      <c r="M24" s="667">
        <f t="shared" si="10"/>
        <v>9.8699643953347196E-2</v>
      </c>
      <c r="N24" s="667">
        <f t="shared" si="10"/>
        <v>9.8807013100402311E-2</v>
      </c>
      <c r="O24" s="667">
        <f t="shared" si="10"/>
        <v>8.6667810391455435E-2</v>
      </c>
      <c r="P24" s="667">
        <f t="shared" si="10"/>
        <v>7.763750229123921E-2</v>
      </c>
      <c r="Q24" s="667">
        <f t="shared" si="10"/>
        <v>7.0441504907742758E-2</v>
      </c>
      <c r="R24" s="667">
        <f t="shared" si="10"/>
        <v>6.4429993408071512E-2</v>
      </c>
      <c r="S24" s="667">
        <f t="shared" si="10"/>
        <v>5.9251913807702221E-2</v>
      </c>
    </row>
    <row r="25" spans="1:19" s="663" customFormat="1" ht="15.75" customHeight="1">
      <c r="A25" s="657" t="s">
        <v>57</v>
      </c>
      <c r="C25" s="667">
        <f t="shared" ref="C25:S25" si="11">+LN(C11/B11)</f>
        <v>0.63415024528828912</v>
      </c>
      <c r="D25" s="667">
        <f t="shared" si="11"/>
        <v>0.5710885460992855</v>
      </c>
      <c r="E25" s="667">
        <f t="shared" si="11"/>
        <v>0.48978224734187603</v>
      </c>
      <c r="F25" s="667">
        <f t="shared" si="11"/>
        <v>0.42565536799729697</v>
      </c>
      <c r="G25" s="667">
        <f t="shared" si="11"/>
        <v>0.34141220558394875</v>
      </c>
      <c r="H25" s="667">
        <f t="shared" si="11"/>
        <v>0.28146819675765805</v>
      </c>
      <c r="I25" s="667">
        <f t="shared" si="11"/>
        <v>0.25819080808334172</v>
      </c>
      <c r="J25" s="667">
        <f t="shared" si="11"/>
        <v>0.23792208582708263</v>
      </c>
      <c r="K25" s="667">
        <f t="shared" si="11"/>
        <v>0.21960437744026201</v>
      </c>
      <c r="L25" s="667">
        <f t="shared" si="11"/>
        <v>0.17574901459243866</v>
      </c>
      <c r="M25" s="667">
        <f t="shared" si="11"/>
        <v>0.13474342459049404</v>
      </c>
      <c r="N25" s="667">
        <f t="shared" si="11"/>
        <v>0.11959404232463428</v>
      </c>
      <c r="O25" s="667">
        <f t="shared" si="11"/>
        <v>0.10752371313151313</v>
      </c>
      <c r="P25" s="667">
        <f t="shared" si="11"/>
        <v>9.6514835925615688E-2</v>
      </c>
      <c r="Q25" s="667">
        <f t="shared" si="11"/>
        <v>8.6507920667648439E-2</v>
      </c>
      <c r="R25" s="667">
        <f t="shared" si="11"/>
        <v>7.7427132094670392E-2</v>
      </c>
      <c r="S25" s="667">
        <f t="shared" si="11"/>
        <v>6.9195009701270405E-2</v>
      </c>
    </row>
    <row r="26" spans="1:19" s="663" customFormat="1" ht="15.75" customHeight="1">
      <c r="A26" s="657" t="s">
        <v>58</v>
      </c>
      <c r="C26" s="667">
        <f t="shared" ref="C26:S26" si="12">+LN(C12/B12)</f>
        <v>0.44507814540081708</v>
      </c>
      <c r="D26" s="667">
        <f t="shared" si="12"/>
        <v>0.37408401102936956</v>
      </c>
      <c r="E26" s="667">
        <f t="shared" si="12"/>
        <v>0.3083028099839048</v>
      </c>
      <c r="F26" s="667">
        <f t="shared" si="12"/>
        <v>0.25438512890339443</v>
      </c>
      <c r="G26" s="667">
        <f t="shared" si="12"/>
        <v>0.20709988788344591</v>
      </c>
      <c r="H26" s="667">
        <f t="shared" si="12"/>
        <v>0.17991058536475271</v>
      </c>
      <c r="I26" s="667">
        <f t="shared" si="12"/>
        <v>0.16318208903075407</v>
      </c>
      <c r="J26" s="667">
        <f t="shared" si="12"/>
        <v>0.1489194009210123</v>
      </c>
      <c r="K26" s="667">
        <f t="shared" si="12"/>
        <v>0.13659307493234032</v>
      </c>
      <c r="L26" s="667">
        <f t="shared" si="12"/>
        <v>0.12681348206171073</v>
      </c>
      <c r="M26" s="667">
        <f t="shared" si="12"/>
        <v>0.11692272716999602</v>
      </c>
      <c r="N26" s="667">
        <f t="shared" si="12"/>
        <v>0.11490086810295008</v>
      </c>
      <c r="O26" s="667">
        <f t="shared" si="12"/>
        <v>0.10221754352331003</v>
      </c>
      <c r="P26" s="667">
        <f t="shared" si="12"/>
        <v>9.2511463821743273E-2</v>
      </c>
      <c r="Q26" s="667">
        <f t="shared" si="12"/>
        <v>8.4615088269036715E-2</v>
      </c>
      <c r="R26" s="667">
        <f t="shared" si="12"/>
        <v>7.7923639011108645E-2</v>
      </c>
      <c r="S26" s="667">
        <f t="shared" si="12"/>
        <v>7.2106225919708861E-2</v>
      </c>
    </row>
    <row r="27" spans="1:19" s="663" customFormat="1" ht="15.75" customHeight="1">
      <c r="A27" s="657" t="s">
        <v>114</v>
      </c>
      <c r="C27" s="667">
        <f t="shared" ref="C27:S27" si="13">+LN(C13/B13)</f>
        <v>0.28015729124761224</v>
      </c>
      <c r="D27" s="667">
        <f t="shared" si="13"/>
        <v>0.25421780067127425</v>
      </c>
      <c r="E27" s="667">
        <f t="shared" si="13"/>
        <v>0.20154929014680517</v>
      </c>
      <c r="F27" s="667">
        <f t="shared" si="13"/>
        <v>0.15937686325467407</v>
      </c>
      <c r="G27" s="667">
        <f t="shared" si="13"/>
        <v>0.12406949190184445</v>
      </c>
      <c r="H27" s="667">
        <f t="shared" si="13"/>
        <v>0.10067070705358297</v>
      </c>
      <c r="I27" s="667">
        <f t="shared" si="13"/>
        <v>8.9823960409468023E-2</v>
      </c>
      <c r="J27" s="667">
        <f t="shared" si="13"/>
        <v>8.0802479625242049E-2</v>
      </c>
      <c r="K27" s="667">
        <f t="shared" si="13"/>
        <v>7.2556041622494044E-2</v>
      </c>
      <c r="L27" s="667">
        <f t="shared" si="13"/>
        <v>8.1193243962626047E-2</v>
      </c>
      <c r="M27" s="667">
        <f t="shared" si="13"/>
        <v>8.9299333548453486E-2</v>
      </c>
      <c r="N27" s="667">
        <f t="shared" si="13"/>
        <v>9.0603630587676606E-2</v>
      </c>
      <c r="O27" s="667">
        <f t="shared" si="13"/>
        <v>7.9995534971232185E-2</v>
      </c>
      <c r="P27" s="667">
        <f t="shared" si="13"/>
        <v>7.2506722024572742E-2</v>
      </c>
      <c r="Q27" s="667">
        <f t="shared" si="13"/>
        <v>6.6758785120848332E-2</v>
      </c>
      <c r="R27" s="667">
        <f t="shared" si="13"/>
        <v>6.2069101015448457E-2</v>
      </c>
      <c r="S27" s="667">
        <f t="shared" si="13"/>
        <v>5.807595744978452E-2</v>
      </c>
    </row>
    <row r="28" spans="1:19" s="663" customFormat="1" ht="15.75" customHeight="1">
      <c r="A28" s="657" t="s">
        <v>224</v>
      </c>
      <c r="C28" s="667">
        <f t="shared" ref="C28:S28" si="14">+LN(C14/B14)</f>
        <v>0.46648990427309794</v>
      </c>
      <c r="D28" s="667">
        <f t="shared" si="14"/>
        <v>0.50394044696320173</v>
      </c>
      <c r="E28" s="667">
        <f t="shared" si="14"/>
        <v>0.42738375808255236</v>
      </c>
      <c r="F28" s="667">
        <f t="shared" si="14"/>
        <v>0.36576788608383487</v>
      </c>
      <c r="G28" s="667">
        <f t="shared" si="14"/>
        <v>0.30046849012100146</v>
      </c>
      <c r="H28" s="667">
        <f t="shared" si="14"/>
        <v>0.25631151096941884</v>
      </c>
      <c r="I28" s="667">
        <f t="shared" si="14"/>
        <v>0.23325169024564454</v>
      </c>
      <c r="J28" s="667">
        <f t="shared" si="14"/>
        <v>0.21325606109808601</v>
      </c>
      <c r="K28" s="667">
        <f t="shared" si="14"/>
        <v>0.19555690601164386</v>
      </c>
      <c r="L28" s="667">
        <f t="shared" si="14"/>
        <v>0.17135151822978328</v>
      </c>
      <c r="M28" s="667">
        <f t="shared" si="14"/>
        <v>0.15109931132030247</v>
      </c>
      <c r="N28" s="667">
        <f t="shared" si="14"/>
        <v>0.13083014028591927</v>
      </c>
      <c r="O28" s="667">
        <f t="shared" si="14"/>
        <v>0.12044377971372301</v>
      </c>
      <c r="P28" s="667">
        <f t="shared" si="14"/>
        <v>0.11018793341505813</v>
      </c>
      <c r="Q28" s="667">
        <f t="shared" si="14"/>
        <v>0.10041239577857401</v>
      </c>
      <c r="R28" s="667">
        <f t="shared" si="14"/>
        <v>9.124451878783342E-2</v>
      </c>
      <c r="S28" s="667">
        <f t="shared" si="14"/>
        <v>8.2706980221022422E-2</v>
      </c>
    </row>
    <row r="29" spans="1:19" s="663" customFormat="1" ht="15.75" customHeight="1">
      <c r="A29" s="657" t="s">
        <v>255</v>
      </c>
      <c r="C29" s="667">
        <f t="shared" ref="C29:S29" si="15">+LN(C15/B15)</f>
        <v>0.38219452635156076</v>
      </c>
      <c r="D29" s="667">
        <f t="shared" si="15"/>
        <v>0.32194064828933128</v>
      </c>
      <c r="E29" s="667">
        <f t="shared" si="15"/>
        <v>0.27046125219517542</v>
      </c>
      <c r="F29" s="667">
        <f t="shared" si="15"/>
        <v>0.2330523363431278</v>
      </c>
      <c r="G29" s="667">
        <f t="shared" si="15"/>
        <v>0.19691609936725996</v>
      </c>
      <c r="H29" s="667">
        <f t="shared" si="15"/>
        <v>0.1728626092183401</v>
      </c>
      <c r="I29" s="667">
        <f t="shared" si="15"/>
        <v>0.15980685887318474</v>
      </c>
      <c r="J29" s="667">
        <f t="shared" si="15"/>
        <v>0.14852646366904415</v>
      </c>
      <c r="K29" s="667">
        <f t="shared" si="15"/>
        <v>0.13824203863679158</v>
      </c>
      <c r="L29" s="667">
        <f t="shared" si="15"/>
        <v>0.12805685421231092</v>
      </c>
      <c r="M29" s="667">
        <f t="shared" si="15"/>
        <v>0.11770196859366655</v>
      </c>
      <c r="N29" s="667">
        <f t="shared" si="15"/>
        <v>0.11108948411231974</v>
      </c>
      <c r="O29" s="667">
        <f t="shared" si="15"/>
        <v>0.10002730584401262</v>
      </c>
      <c r="P29" s="667">
        <f t="shared" si="15"/>
        <v>9.0988090551114842E-2</v>
      </c>
      <c r="Q29" s="667">
        <f t="shared" si="15"/>
        <v>8.3239551301331108E-2</v>
      </c>
      <c r="R29" s="667">
        <f t="shared" si="15"/>
        <v>7.6403518763730582E-2</v>
      </c>
      <c r="S29" s="667">
        <f t="shared" si="15"/>
        <v>7.02721789414638E-2</v>
      </c>
    </row>
    <row r="30" spans="1:19" s="663" customFormat="1" ht="15.75" customHeight="1">
      <c r="A30" s="668" t="s">
        <v>1163</v>
      </c>
      <c r="B30" s="663" t="s">
        <v>1184</v>
      </c>
      <c r="C30" s="669" t="s">
        <v>1185</v>
      </c>
      <c r="D30" s="670" t="s">
        <v>1186</v>
      </c>
      <c r="E30" s="663" t="s">
        <v>1187</v>
      </c>
      <c r="F30" s="663" t="s">
        <v>1188</v>
      </c>
      <c r="M30" s="665"/>
    </row>
    <row r="31" spans="1:19" s="663" customFormat="1" ht="15.75" customHeight="1">
      <c r="A31" s="657" t="s">
        <v>104</v>
      </c>
      <c r="B31" s="671">
        <f t="shared" ref="B31:B43" si="16">+AVERAGE(C17:G17)/10</f>
        <v>2.1017032279056953E-2</v>
      </c>
      <c r="C31" s="671">
        <f t="shared" ref="C31:C43" si="17">+AVERAGE(H17:L17)/10</f>
        <v>1.1243384475228452E-2</v>
      </c>
      <c r="D31" s="671">
        <f t="shared" ref="D31:D43" si="18">+AVERAGE(M17:Q17)/10</f>
        <v>8.088478528621065E-3</v>
      </c>
      <c r="E31" s="672">
        <f t="shared" ref="E31:E43" si="19">+Q3</f>
        <v>93.130167641141583</v>
      </c>
      <c r="F31" s="673">
        <f t="shared" ref="F31:F43" si="20">+E31/B3</f>
        <v>7.5190873242890737</v>
      </c>
      <c r="M31" s="665"/>
    </row>
    <row r="32" spans="1:19" s="663" customFormat="1" ht="15.75" customHeight="1">
      <c r="A32" s="657" t="s">
        <v>105</v>
      </c>
      <c r="B32" s="671">
        <f t="shared" si="16"/>
        <v>1.9050825812929086E-2</v>
      </c>
      <c r="C32" s="671">
        <f t="shared" si="17"/>
        <v>9.4632687015493051E-3</v>
      </c>
      <c r="D32" s="671">
        <f t="shared" si="18"/>
        <v>8.4700146254474227E-3</v>
      </c>
      <c r="E32" s="672">
        <f t="shared" si="19"/>
        <v>82.718684205309074</v>
      </c>
      <c r="F32" s="673">
        <f t="shared" si="20"/>
        <v>6.3547683794362566</v>
      </c>
      <c r="M32" s="665"/>
    </row>
    <row r="33" spans="1:18" s="663" customFormat="1" ht="15.75" customHeight="1">
      <c r="A33" s="657" t="s">
        <v>51</v>
      </c>
      <c r="B33" s="671">
        <f t="shared" si="16"/>
        <v>1.1098997831664483E-2</v>
      </c>
      <c r="C33" s="671">
        <f t="shared" si="17"/>
        <v>7.5988569989533603E-3</v>
      </c>
      <c r="D33" s="671">
        <f t="shared" si="18"/>
        <v>8.5401327201237685E-3</v>
      </c>
      <c r="E33" s="672">
        <f t="shared" si="19"/>
        <v>15.091229070972474</v>
      </c>
      <c r="F33" s="673">
        <f t="shared" si="20"/>
        <v>3.903600676306223</v>
      </c>
      <c r="M33" s="665"/>
    </row>
    <row r="34" spans="1:18" s="663" customFormat="1" ht="15.75" customHeight="1">
      <c r="A34" s="657" t="s">
        <v>52</v>
      </c>
      <c r="B34" s="671">
        <f t="shared" si="16"/>
        <v>1.796092231869087E-2</v>
      </c>
      <c r="C34" s="671">
        <f t="shared" si="17"/>
        <v>9.1192522624084817E-3</v>
      </c>
      <c r="D34" s="671">
        <f t="shared" si="18"/>
        <v>1.0320731650617134E-2</v>
      </c>
      <c r="E34" s="672">
        <f t="shared" si="19"/>
        <v>11.00861966519712</v>
      </c>
      <c r="F34" s="673">
        <f t="shared" si="20"/>
        <v>6.4885904009466531</v>
      </c>
      <c r="M34" s="665"/>
    </row>
    <row r="35" spans="1:18" s="663" customFormat="1" ht="15.75" customHeight="1">
      <c r="A35" s="657" t="s">
        <v>53</v>
      </c>
      <c r="B35" s="671">
        <f t="shared" si="16"/>
        <v>2.7206185052269426E-2</v>
      </c>
      <c r="C35" s="671">
        <f t="shared" si="17"/>
        <v>1.4976563088446668E-2</v>
      </c>
      <c r="D35" s="671">
        <f t="shared" si="18"/>
        <v>1.2091244524042231E-2</v>
      </c>
      <c r="E35" s="672">
        <f t="shared" si="19"/>
        <v>12.167697573751596</v>
      </c>
      <c r="F35" s="673">
        <f t="shared" si="20"/>
        <v>15.084981304068247</v>
      </c>
      <c r="M35" s="665"/>
    </row>
    <row r="36" spans="1:18" s="663" customFormat="1" ht="15.75" customHeight="1">
      <c r="A36" s="657" t="s">
        <v>54</v>
      </c>
      <c r="B36" s="671">
        <f t="shared" si="16"/>
        <v>3.629052377909988E-2</v>
      </c>
      <c r="C36" s="671">
        <f t="shared" si="17"/>
        <v>1.3107862724551852E-2</v>
      </c>
      <c r="D36" s="671">
        <f t="shared" si="18"/>
        <v>1.0069318824616955E-2</v>
      </c>
      <c r="E36" s="672">
        <f t="shared" si="19"/>
        <v>104.14930659869727</v>
      </c>
      <c r="F36" s="673">
        <f t="shared" si="20"/>
        <v>19.558016751890875</v>
      </c>
      <c r="M36" s="665"/>
    </row>
    <row r="37" spans="1:18" s="663" customFormat="1" ht="15.75" customHeight="1">
      <c r="A37" s="657" t="s">
        <v>55</v>
      </c>
      <c r="B37" s="671">
        <f t="shared" si="16"/>
        <v>4.1999978341952141E-2</v>
      </c>
      <c r="C37" s="671">
        <f t="shared" si="17"/>
        <v>1.9082877440486777E-2</v>
      </c>
      <c r="D37" s="671">
        <f t="shared" si="18"/>
        <v>1.204744259738972E-2</v>
      </c>
      <c r="E37" s="672">
        <f t="shared" si="19"/>
        <v>94.072154503003702</v>
      </c>
      <c r="F37" s="673">
        <f t="shared" si="20"/>
        <v>38.726143670249883</v>
      </c>
      <c r="M37" s="665"/>
    </row>
    <row r="38" spans="1:18" s="663" customFormat="1" ht="15.75" customHeight="1">
      <c r="A38" s="657" t="s">
        <v>56</v>
      </c>
      <c r="B38" s="671">
        <f t="shared" si="16"/>
        <v>3.5831931229506835E-2</v>
      </c>
      <c r="C38" s="671">
        <f t="shared" si="17"/>
        <v>1.7138477888977745E-2</v>
      </c>
      <c r="D38" s="671">
        <f t="shared" si="18"/>
        <v>8.6450694928837373E-3</v>
      </c>
      <c r="E38" s="672">
        <f t="shared" si="19"/>
        <v>75.523343363296732</v>
      </c>
      <c r="F38" s="673">
        <f t="shared" si="20"/>
        <v>21.775248406911864</v>
      </c>
      <c r="M38" s="665"/>
    </row>
    <row r="39" spans="1:18" s="663" customFormat="1" ht="15.75" customHeight="1">
      <c r="A39" s="657" t="s">
        <v>57</v>
      </c>
      <c r="B39" s="671">
        <f t="shared" si="16"/>
        <v>4.9241772246213927E-2</v>
      </c>
      <c r="C39" s="671">
        <f t="shared" si="17"/>
        <v>2.3458689654015659E-2</v>
      </c>
      <c r="D39" s="671">
        <f t="shared" si="18"/>
        <v>1.0897678732798113E-2</v>
      </c>
      <c r="E39" s="672">
        <f t="shared" si="19"/>
        <v>84.647153265688146</v>
      </c>
      <c r="F39" s="673">
        <f t="shared" si="20"/>
        <v>65.359776541054302</v>
      </c>
      <c r="M39" s="665"/>
    </row>
    <row r="40" spans="1:18" s="663" customFormat="1" ht="15.75" customHeight="1">
      <c r="A40" s="657" t="s">
        <v>58</v>
      </c>
      <c r="B40" s="671">
        <f t="shared" si="16"/>
        <v>3.1778999664018634E-2</v>
      </c>
      <c r="C40" s="671">
        <f t="shared" si="17"/>
        <v>1.5108372646211404E-2</v>
      </c>
      <c r="D40" s="671">
        <f t="shared" si="18"/>
        <v>1.0223353817740723E-2</v>
      </c>
      <c r="E40" s="672">
        <f t="shared" si="19"/>
        <v>79.130106626819114</v>
      </c>
      <c r="F40" s="673">
        <f t="shared" si="20"/>
        <v>17.383757728605833</v>
      </c>
      <c r="M40" s="665"/>
    </row>
    <row r="41" spans="1:18" s="663" customFormat="1" ht="15.75" customHeight="1">
      <c r="A41" s="657" t="s">
        <v>114</v>
      </c>
      <c r="B41" s="671">
        <f t="shared" si="16"/>
        <v>2.0387414744444204E-2</v>
      </c>
      <c r="C41" s="671">
        <f t="shared" si="17"/>
        <v>8.5009286534682618E-3</v>
      </c>
      <c r="D41" s="671">
        <f t="shared" si="18"/>
        <v>7.9832801250556661E-3</v>
      </c>
      <c r="E41" s="672">
        <f t="shared" si="19"/>
        <v>24.252274053584806</v>
      </c>
      <c r="F41" s="673">
        <f t="shared" si="20"/>
        <v>6.3191276978987219</v>
      </c>
      <c r="M41" s="665"/>
    </row>
    <row r="42" spans="1:18" s="663" customFormat="1" ht="15.75" customHeight="1">
      <c r="A42" s="657" t="s">
        <v>224</v>
      </c>
      <c r="B42" s="671">
        <f t="shared" si="16"/>
        <v>4.1281009710473764E-2</v>
      </c>
      <c r="C42" s="671">
        <f t="shared" si="17"/>
        <v>2.1394553731091531E-2</v>
      </c>
      <c r="D42" s="671">
        <f t="shared" si="18"/>
        <v>1.2259471210271537E-2</v>
      </c>
      <c r="E42" s="672">
        <f t="shared" si="19"/>
        <v>110.71599014905131</v>
      </c>
      <c r="F42" s="673">
        <f t="shared" si="20"/>
        <v>42.38318623764534</v>
      </c>
      <c r="M42" s="665"/>
    </row>
    <row r="43" spans="1:18" s="678" customFormat="1" ht="15.75" customHeight="1">
      <c r="A43" s="660" t="s">
        <v>255</v>
      </c>
      <c r="B43" s="674">
        <f t="shared" si="16"/>
        <v>2.8091297250929105E-2</v>
      </c>
      <c r="C43" s="674">
        <f t="shared" si="17"/>
        <v>1.4949896492193433E-2</v>
      </c>
      <c r="D43" s="674">
        <f t="shared" si="18"/>
        <v>1.0060928008048897E-2</v>
      </c>
      <c r="E43" s="675">
        <f t="shared" si="19"/>
        <v>786.60672671651298</v>
      </c>
      <c r="F43" s="676">
        <f t="shared" si="20"/>
        <v>14.226495233423147</v>
      </c>
      <c r="G43" s="677"/>
      <c r="H43" s="677"/>
      <c r="I43" s="677"/>
      <c r="J43" s="677"/>
      <c r="K43" s="677"/>
      <c r="L43" s="677"/>
      <c r="M43" s="677"/>
    </row>
    <row r="44" spans="1:18" s="663" customFormat="1" ht="15.75" customHeight="1">
      <c r="M44" s="665"/>
    </row>
    <row r="45" spans="1:18" s="663" customFormat="1" ht="15.75" customHeight="1">
      <c r="M45" s="665"/>
    </row>
    <row r="46" spans="1:18" s="663" customFormat="1" ht="15.75" customHeight="1">
      <c r="A46" s="668" t="s">
        <v>779</v>
      </c>
      <c r="M46" s="665"/>
    </row>
    <row r="47" spans="1:18" s="663" customFormat="1" ht="15.75" customHeight="1">
      <c r="A47" s="657" t="s">
        <v>104</v>
      </c>
      <c r="B47" s="658">
        <f>+US!B88</f>
        <v>34.276554187636506</v>
      </c>
      <c r="C47" s="658">
        <f>+US!C88</f>
        <v>38.945120335899261</v>
      </c>
      <c r="D47" s="658">
        <f>+US!D88</f>
        <v>46.928073110991811</v>
      </c>
      <c r="E47" s="658">
        <f>+US!E88</f>
        <v>54.865871623866056</v>
      </c>
      <c r="F47" s="658">
        <f>+US!F88</f>
        <v>62.945099779394845</v>
      </c>
      <c r="G47" s="658">
        <f>+US!G88</f>
        <v>71.29311888844353</v>
      </c>
      <c r="H47" s="658">
        <f>+US!H88</f>
        <v>79.777577385396341</v>
      </c>
      <c r="I47" s="658">
        <f>+US!I88</f>
        <v>88.421086365598057</v>
      </c>
      <c r="J47" s="658">
        <f>+US!J88</f>
        <v>97.221414852306964</v>
      </c>
      <c r="K47" s="658">
        <f>+US!K88</f>
        <v>106.31854967497215</v>
      </c>
      <c r="L47" s="658">
        <f>+US!L88</f>
        <v>115.93680209775394</v>
      </c>
      <c r="M47" s="658">
        <f>+US!M88</f>
        <v>123.37748040323413</v>
      </c>
      <c r="N47" s="658">
        <f>+US!N88</f>
        <v>134.43950391155218</v>
      </c>
      <c r="O47" s="658">
        <f>+US!O88</f>
        <v>144.82914989909176</v>
      </c>
      <c r="P47" s="658">
        <f>+US!P88</f>
        <v>154.86092213038887</v>
      </c>
      <c r="Q47" s="658">
        <f>+US!Q88</f>
        <v>164.70733664661685</v>
      </c>
      <c r="R47" s="658">
        <f>+US!R88</f>
        <v>174.46293419959304</v>
      </c>
    </row>
    <row r="48" spans="1:18" s="663" customFormat="1" ht="15.75" customHeight="1">
      <c r="A48" s="657" t="s">
        <v>105</v>
      </c>
      <c r="B48" s="658">
        <f>+EU!B88</f>
        <v>21.921925291394633</v>
      </c>
      <c r="C48" s="658">
        <f>+EU!C88</f>
        <v>25.550812096926773</v>
      </c>
      <c r="D48" s="658">
        <f>+EU!D88</f>
        <v>31.808453656147456</v>
      </c>
      <c r="E48" s="658">
        <f>+EU!E88</f>
        <v>38.273925847154558</v>
      </c>
      <c r="F48" s="658">
        <f>+EU!F88</f>
        <v>45.067693193242484</v>
      </c>
      <c r="G48" s="658">
        <f>+EU!G88</f>
        <v>52.238972636571219</v>
      </c>
      <c r="H48" s="658">
        <f>+EU!H88</f>
        <v>59.724034949997503</v>
      </c>
      <c r="I48" s="658">
        <f>+EU!I88</f>
        <v>67.471376085469558</v>
      </c>
      <c r="J48" s="658">
        <f>+EU!J88</f>
        <v>75.464018605162948</v>
      </c>
      <c r="K48" s="658">
        <f>+EU!K88</f>
        <v>83.187442664390431</v>
      </c>
      <c r="L48" s="658">
        <f>+EU!L88</f>
        <v>91.128399623880966</v>
      </c>
      <c r="M48" s="658">
        <f>+EU!M88</f>
        <v>98.53150181902258</v>
      </c>
      <c r="N48" s="658">
        <f>+EU!N88</f>
        <v>107.97825425509409</v>
      </c>
      <c r="O48" s="658">
        <f>+EU!O88</f>
        <v>117.02729121190391</v>
      </c>
      <c r="P48" s="658">
        <f>+EU!P88</f>
        <v>125.84001726800734</v>
      </c>
      <c r="Q48" s="658">
        <f>+EU!Q88</f>
        <v>134.49772112457839</v>
      </c>
      <c r="R48" s="658">
        <f>+EU!R88</f>
        <v>143.03971935237757</v>
      </c>
    </row>
    <row r="49" spans="1:18" s="663" customFormat="1" ht="15.75" customHeight="1">
      <c r="A49" s="657" t="s">
        <v>51</v>
      </c>
      <c r="B49" s="658">
        <f>+Japan!B88</f>
        <v>25.678620699718305</v>
      </c>
      <c r="C49" s="658">
        <f>+Japan!C88</f>
        <v>28.717810997957457</v>
      </c>
      <c r="D49" s="658">
        <f>+Japan!D88</f>
        <v>35.44337022178339</v>
      </c>
      <c r="E49" s="658">
        <f>+Japan!E88</f>
        <v>42.548012583882951</v>
      </c>
      <c r="F49" s="658">
        <f>+Japan!F88</f>
        <v>48.031015075733173</v>
      </c>
      <c r="G49" s="658">
        <f>+Japan!G88</f>
        <v>54.788921690665688</v>
      </c>
      <c r="H49" s="658">
        <f>+Japan!H88</f>
        <v>62.25734893004757</v>
      </c>
      <c r="I49" s="658">
        <f>+Japan!I88</f>
        <v>69.958525805763301</v>
      </c>
      <c r="J49" s="658">
        <f>+Japan!J88</f>
        <v>77.879030442779907</v>
      </c>
      <c r="K49" s="658">
        <f>+Japan!K88</f>
        <v>85.305759077103062</v>
      </c>
      <c r="L49" s="658">
        <f>+Japan!L88</f>
        <v>93.005029273691363</v>
      </c>
      <c r="M49" s="658">
        <f>+Japan!M88</f>
        <v>99.868105657091405</v>
      </c>
      <c r="N49" s="658">
        <f>+Japan!N88</f>
        <v>109.58935303654603</v>
      </c>
      <c r="O49" s="658">
        <f>+Japan!O88</f>
        <v>118.83857390866858</v>
      </c>
      <c r="P49" s="658">
        <f>+Japan!P88</f>
        <v>127.84136619826137</v>
      </c>
      <c r="Q49" s="658">
        <f>+Japan!Q88</f>
        <v>136.7202525103834</v>
      </c>
      <c r="R49" s="658">
        <f>+Japan!R88</f>
        <v>145.54150112480136</v>
      </c>
    </row>
    <row r="50" spans="1:18" s="663" customFormat="1" ht="15.75" customHeight="1">
      <c r="A50" s="657" t="s">
        <v>52</v>
      </c>
      <c r="B50" s="658">
        <f>+Russia!B88</f>
        <v>9.5862577620326217</v>
      </c>
      <c r="C50" s="658">
        <f>+Russia!C88</f>
        <v>13.193300654639984</v>
      </c>
      <c r="D50" s="658">
        <f>+Russia!D88</f>
        <v>16.947206687093139</v>
      </c>
      <c r="E50" s="658">
        <f>+Russia!E88</f>
        <v>20.915250280886145</v>
      </c>
      <c r="F50" s="658">
        <f>+Russia!F88</f>
        <v>25.15292703553234</v>
      </c>
      <c r="G50" s="658">
        <f>+Russia!G88</f>
        <v>29.781925252416642</v>
      </c>
      <c r="H50" s="658">
        <f>+Russia!H88</f>
        <v>34.821360263234084</v>
      </c>
      <c r="I50" s="658">
        <f>+Russia!I88</f>
        <v>40.154140268270311</v>
      </c>
      <c r="J50" s="658">
        <f>+Russia!J88</f>
        <v>45.762529104473337</v>
      </c>
      <c r="K50" s="658">
        <f>+Russia!K88</f>
        <v>51.097726932054854</v>
      </c>
      <c r="L50" s="658">
        <f>+Russia!L88</f>
        <v>56.621275525027407</v>
      </c>
      <c r="M50" s="658">
        <f>+Russia!M88</f>
        <v>62.13248291816172</v>
      </c>
      <c r="N50" s="658">
        <f>+Russia!N88</f>
        <v>69.113572288235787</v>
      </c>
      <c r="O50" s="658">
        <f>+Russia!O88</f>
        <v>75.984887352754413</v>
      </c>
      <c r="P50" s="658">
        <f>+Russia!P88</f>
        <v>82.833855512565393</v>
      </c>
      <c r="Q50" s="658">
        <f>+Russia!Q88</f>
        <v>89.704140539503555</v>
      </c>
      <c r="R50" s="658">
        <f>+Russia!R88</f>
        <v>96.615736411056403</v>
      </c>
    </row>
    <row r="51" spans="1:18" s="663" customFormat="1" ht="15.75" customHeight="1">
      <c r="A51" s="657" t="s">
        <v>53</v>
      </c>
      <c r="B51" s="658">
        <f>+Eurasia!B88</f>
        <v>4.1638149162040827</v>
      </c>
      <c r="C51" s="658">
        <f>+Eurasia!C88</f>
        <v>5.3590575654129946</v>
      </c>
      <c r="D51" s="658">
        <f>+Eurasia!D88</f>
        <v>7.5263262940083839</v>
      </c>
      <c r="E51" s="658">
        <f>+Eurasia!E88</f>
        <v>10.08234874144639</v>
      </c>
      <c r="F51" s="658">
        <f>+Eurasia!F88</f>
        <v>13.063742891205788</v>
      </c>
      <c r="G51" s="658">
        <f>+Eurasia!G88</f>
        <v>16.499446494296954</v>
      </c>
      <c r="H51" s="658">
        <f>+Eurasia!H88</f>
        <v>20.417450518459177</v>
      </c>
      <c r="I51" s="658">
        <f>+Eurasia!I88</f>
        <v>24.777378942846251</v>
      </c>
      <c r="J51" s="658">
        <f>+Eurasia!J88</f>
        <v>29.563623069989767</v>
      </c>
      <c r="K51" s="658">
        <f>+Eurasia!K88</f>
        <v>34.531603502744808</v>
      </c>
      <c r="L51" s="658">
        <f>+Eurasia!L88</f>
        <v>39.843761074175042</v>
      </c>
      <c r="M51" s="658">
        <f>+Eurasia!M88</f>
        <v>45.419453813676284</v>
      </c>
      <c r="N51" s="658">
        <f>+Eurasia!N88</f>
        <v>51.896387583846924</v>
      </c>
      <c r="O51" s="658">
        <f>+Eurasia!O88</f>
        <v>58.541874985835214</v>
      </c>
      <c r="P51" s="658">
        <f>+Eurasia!P88</f>
        <v>65.363443442955074</v>
      </c>
      <c r="Q51" s="658">
        <f>+Eurasia!Q88</f>
        <v>72.352848662847961</v>
      </c>
      <c r="R51" s="658">
        <f>+Eurasia!R88</f>
        <v>79.49412100255816</v>
      </c>
    </row>
    <row r="52" spans="1:18" s="663" customFormat="1" ht="15.75" customHeight="1">
      <c r="A52" s="657" t="s">
        <v>54</v>
      </c>
      <c r="B52" s="658">
        <f>+China!B88</f>
        <v>2.6244810885327876</v>
      </c>
      <c r="C52" s="658">
        <f>+China!C88</f>
        <v>6.6209828152248367</v>
      </c>
      <c r="D52" s="658">
        <f>+China!D88</f>
        <v>9.1121729865851968</v>
      </c>
      <c r="E52" s="658">
        <f>+China!E88</f>
        <v>11.970541906181445</v>
      </c>
      <c r="F52" s="658">
        <f>+China!F88</f>
        <v>15.202369039578219</v>
      </c>
      <c r="G52" s="658">
        <f>+China!G88</f>
        <v>18.785587608073776</v>
      </c>
      <c r="H52" s="658">
        <f>+China!H88</f>
        <v>22.796839287890251</v>
      </c>
      <c r="I52" s="658">
        <f>+China!I88</f>
        <v>27.161107527460487</v>
      </c>
      <c r="J52" s="658">
        <f>+China!J88</f>
        <v>31.865057706583251</v>
      </c>
      <c r="K52" s="658">
        <f>+China!K88</f>
        <v>36.534460064466671</v>
      </c>
      <c r="L52" s="658">
        <f>+China!L88</f>
        <v>41.205920852313696</v>
      </c>
      <c r="M52" s="658">
        <f>+China!M88</f>
        <v>46.939371001882755</v>
      </c>
      <c r="N52" s="658">
        <f>+China!N88</f>
        <v>52.16169810777707</v>
      </c>
      <c r="O52" s="658">
        <f>+China!O88</f>
        <v>57.476174567738902</v>
      </c>
      <c r="P52" s="658">
        <f>+China!P88</f>
        <v>62.804032530372034</v>
      </c>
      <c r="Q52" s="658">
        <f>+China!Q88</f>
        <v>68.081389455290662</v>
      </c>
      <c r="R52" s="658">
        <f>+China!R88</f>
        <v>73.253880796943889</v>
      </c>
    </row>
    <row r="53" spans="1:18" s="663" customFormat="1" ht="15.75" customHeight="1">
      <c r="A53" s="657" t="s">
        <v>55</v>
      </c>
      <c r="B53" s="658">
        <f>+India!B88</f>
        <v>1.5649188229167919</v>
      </c>
      <c r="C53" s="658">
        <f>+India!C88</f>
        <v>2.6694245469302165</v>
      </c>
      <c r="D53" s="658">
        <f>+India!D88</f>
        <v>3.9570049388163042</v>
      </c>
      <c r="E53" s="658">
        <f>+India!E88</f>
        <v>5.5533712522197289</v>
      </c>
      <c r="F53" s="658">
        <f>+India!F88</f>
        <v>7.5301002014415594</v>
      </c>
      <c r="G53" s="658">
        <f>+India!G88</f>
        <v>9.8695918082858078</v>
      </c>
      <c r="H53" s="658">
        <f>+India!H88</f>
        <v>12.558557142095083</v>
      </c>
      <c r="I53" s="658">
        <f>+India!I88</f>
        <v>15.621763838408445</v>
      </c>
      <c r="J53" s="658">
        <f>+India!J88</f>
        <v>19.051531733440314</v>
      </c>
      <c r="K53" s="658">
        <f>+India!K88</f>
        <v>22.835821166340789</v>
      </c>
      <c r="L53" s="658">
        <f>+India!L88</f>
        <v>26.953813385971912</v>
      </c>
      <c r="M53" s="658">
        <f>+India!M88</f>
        <v>31.349056706720482</v>
      </c>
      <c r="N53" s="658">
        <f>+India!N88</f>
        <v>36.183348637841732</v>
      </c>
      <c r="O53" s="658">
        <f>+India!O88</f>
        <v>41.234068078141156</v>
      </c>
      <c r="P53" s="658">
        <f>+India!P88</f>
        <v>46.477619335735575</v>
      </c>
      <c r="Q53" s="658">
        <f>+India!Q88</f>
        <v>51.88576376948312</v>
      </c>
      <c r="R53" s="658">
        <f>+India!R88</f>
        <v>57.42858943884255</v>
      </c>
    </row>
    <row r="54" spans="1:18" s="663" customFormat="1" ht="15.75" customHeight="1">
      <c r="A54" s="657" t="s">
        <v>56</v>
      </c>
      <c r="B54" s="658">
        <f>+MidEast!B88</f>
        <v>6.2430772936210071</v>
      </c>
      <c r="C54" s="658">
        <f>+MidEast!C88</f>
        <v>8.6209180527694755</v>
      </c>
      <c r="D54" s="658">
        <f>+MidEast!D88</f>
        <v>11.376687010854047</v>
      </c>
      <c r="E54" s="658">
        <f>+MidEast!E88</f>
        <v>14.414851642474391</v>
      </c>
      <c r="F54" s="658">
        <f>+MidEast!F88</f>
        <v>17.833265255404804</v>
      </c>
      <c r="G54" s="658">
        <f>+MidEast!G88</f>
        <v>21.497388264259335</v>
      </c>
      <c r="H54" s="658">
        <f>+MidEast!H88</f>
        <v>25.375328522444637</v>
      </c>
      <c r="I54" s="658">
        <f>+MidEast!I88</f>
        <v>29.501186386698087</v>
      </c>
      <c r="J54" s="658">
        <f>+MidEast!J88</f>
        <v>33.854497936424004</v>
      </c>
      <c r="K54" s="658">
        <f>+MidEast!K88</f>
        <v>38.754045149499881</v>
      </c>
      <c r="L54" s="658">
        <f>+MidEast!L88</f>
        <v>44.011934881247505</v>
      </c>
      <c r="M54" s="658">
        <f>+MidEast!M88</f>
        <v>48.508034536649156</v>
      </c>
      <c r="N54" s="658">
        <f>+MidEast!N88</f>
        <v>54.107613027833736</v>
      </c>
      <c r="O54" s="658">
        <f>+MidEast!O88</f>
        <v>59.625369557831782</v>
      </c>
      <c r="P54" s="658">
        <f>+MidEast!P88</f>
        <v>65.115140099507627</v>
      </c>
      <c r="Q54" s="658">
        <f>+MidEast!Q88</f>
        <v>70.600486353887973</v>
      </c>
      <c r="R54" s="658">
        <f>+MidEast!R88</f>
        <v>76.089133787806986</v>
      </c>
    </row>
    <row r="55" spans="1:18" s="663" customFormat="1" ht="15.75" customHeight="1">
      <c r="A55" s="657" t="s">
        <v>57</v>
      </c>
      <c r="B55" s="658">
        <f>+Africa!B88</f>
        <v>1.1909548556802043</v>
      </c>
      <c r="C55" s="658">
        <f>+Africa!C88</f>
        <v>1.797001114674365</v>
      </c>
      <c r="D55" s="658">
        <f>+Africa!D88</f>
        <v>2.702278374068031</v>
      </c>
      <c r="E55" s="658">
        <f>+Africa!E88</f>
        <v>3.8531265555904732</v>
      </c>
      <c r="F55" s="658">
        <f>+Africa!F88</f>
        <v>5.3430072563605835</v>
      </c>
      <c r="G55" s="658">
        <f>+Africa!G88</f>
        <v>7.1264291403203348</v>
      </c>
      <c r="H55" s="658">
        <f>+Africa!H88</f>
        <v>9.1389956492978381</v>
      </c>
      <c r="I55" s="658">
        <f>+Africa!I88</f>
        <v>11.444018842983557</v>
      </c>
      <c r="J55" s="658">
        <f>+Africa!J88</f>
        <v>14.0348553240177</v>
      </c>
      <c r="K55" s="658">
        <f>+Africa!K88</f>
        <v>17.084372283536695</v>
      </c>
      <c r="L55" s="658">
        <f>+Africa!L88</f>
        <v>20.421631701396482</v>
      </c>
      <c r="M55" s="658">
        <f>+Africa!M88</f>
        <v>23.911195120816529</v>
      </c>
      <c r="N55" s="658">
        <f>+Africa!N88</f>
        <v>27.536185219960686</v>
      </c>
      <c r="O55" s="658">
        <f>+Africa!O88</f>
        <v>31.330273615614043</v>
      </c>
      <c r="P55" s="658">
        <f>+Africa!P88</f>
        <v>35.25684988698157</v>
      </c>
      <c r="Q55" s="658">
        <f>+Africa!Q88</f>
        <v>39.280488245721259</v>
      </c>
      <c r="R55" s="658">
        <f>+Africa!R88</f>
        <v>43.367712149070044</v>
      </c>
    </row>
    <row r="56" spans="1:18" s="663" customFormat="1" ht="15.75" customHeight="1">
      <c r="A56" s="657" t="s">
        <v>58</v>
      </c>
      <c r="B56" s="658">
        <f>+LatAm!B88</f>
        <v>6.2642552265448792</v>
      </c>
      <c r="C56" s="658">
        <f>+LatAm!C88</f>
        <v>8.7708390134631316</v>
      </c>
      <c r="D56" s="658">
        <f>+LatAm!D88</f>
        <v>11.913224971623366</v>
      </c>
      <c r="E56" s="658">
        <f>+LatAm!E88</f>
        <v>15.542087654310313</v>
      </c>
      <c r="F56" s="658">
        <f>+LatAm!F88</f>
        <v>19.666036058722348</v>
      </c>
      <c r="G56" s="658">
        <f>+LatAm!G88</f>
        <v>24.234587357748886</v>
      </c>
      <c r="H56" s="658">
        <f>+LatAm!H88</f>
        <v>29.271414446250333</v>
      </c>
      <c r="I56" s="658">
        <f>+LatAm!I88</f>
        <v>34.754640761693217</v>
      </c>
      <c r="J56" s="658">
        <f>+LatAm!J88</f>
        <v>40.658089901576723</v>
      </c>
      <c r="K56" s="658">
        <f>+LatAm!K88</f>
        <v>46.93565647529357</v>
      </c>
      <c r="L56" s="658">
        <f>+LatAm!L88</f>
        <v>53.671385254372545</v>
      </c>
      <c r="M56" s="658">
        <f>+LatAm!M88</f>
        <v>60.109306864088637</v>
      </c>
      <c r="N56" s="658">
        <f>+LatAm!N88</f>
        <v>67.925144059952089</v>
      </c>
      <c r="O56" s="658">
        <f>+LatAm!O88</f>
        <v>75.789862372441121</v>
      </c>
      <c r="P56" s="658">
        <f>+LatAm!P88</f>
        <v>83.748371684935861</v>
      </c>
      <c r="Q56" s="658">
        <f>+LatAm!Q88</f>
        <v>91.814711282876772</v>
      </c>
      <c r="R56" s="658">
        <f>+LatAm!R88</f>
        <v>99.986672245015498</v>
      </c>
    </row>
    <row r="57" spans="1:18" s="663" customFormat="1" ht="15.75" customHeight="1">
      <c r="A57" s="657" t="s">
        <v>114</v>
      </c>
      <c r="B57" s="658">
        <f>+OHI!B88</f>
        <v>24.158742952468625</v>
      </c>
      <c r="C57" s="658">
        <f>+OHI!C88</f>
        <v>29.136631773321746</v>
      </c>
      <c r="D57" s="658">
        <f>+OHI!D88</f>
        <v>35.846124568101153</v>
      </c>
      <c r="E57" s="658">
        <f>+OHI!E88</f>
        <v>42.750795732448331</v>
      </c>
      <c r="F57" s="658">
        <f>+OHI!F88</f>
        <v>49.865812036779261</v>
      </c>
      <c r="G57" s="658">
        <f>+OHI!G88</f>
        <v>57.258730609711179</v>
      </c>
      <c r="H57" s="658">
        <f>+OHI!H88</f>
        <v>64.832888525116999</v>
      </c>
      <c r="I57" s="658">
        <f>+OHI!I88</f>
        <v>72.602691665889878</v>
      </c>
      <c r="J57" s="658">
        <f>+OHI!J88</f>
        <v>80.562091125470417</v>
      </c>
      <c r="K57" s="658">
        <f>+OHI!K88</f>
        <v>88.11446929250377</v>
      </c>
      <c r="L57" s="658">
        <f>+OHI!L88</f>
        <v>95.818479083402863</v>
      </c>
      <c r="M57" s="658">
        <f>+OHI!M88</f>
        <v>103.01214512043126</v>
      </c>
      <c r="N57" s="658">
        <f>+OHI!N88</f>
        <v>112.19373084280905</v>
      </c>
      <c r="O57" s="658">
        <f>+OHI!O88</f>
        <v>120.90429022049013</v>
      </c>
      <c r="P57" s="658">
        <f>+OHI!P88</f>
        <v>129.31904340757546</v>
      </c>
      <c r="Q57" s="658">
        <f>+OHI!Q88</f>
        <v>137.52667961655263</v>
      </c>
      <c r="R57" s="658">
        <f>+OHI!R88</f>
        <v>145.57095395525837</v>
      </c>
    </row>
    <row r="58" spans="1:18" s="663" customFormat="1" ht="15.75" customHeight="1">
      <c r="A58" s="657" t="s">
        <v>224</v>
      </c>
      <c r="B58" s="658">
        <f>+OthAsia!B88</f>
        <v>2.1158342029235815</v>
      </c>
      <c r="C58" s="658">
        <f>+OthAsia!C88</f>
        <v>2.7787030042569181</v>
      </c>
      <c r="D58" s="658">
        <f>+OthAsia!D88</f>
        <v>4.1663055186148874</v>
      </c>
      <c r="E58" s="658">
        <f>+OthAsia!E88</f>
        <v>5.9342299541535084</v>
      </c>
      <c r="F58" s="658">
        <f>+OthAsia!F88</f>
        <v>8.1599296448714593</v>
      </c>
      <c r="G58" s="658">
        <f>+OthAsia!G88</f>
        <v>10.825362660973521</v>
      </c>
      <c r="H58" s="658">
        <f>+OthAsia!H88</f>
        <v>13.912624531180199</v>
      </c>
      <c r="I58" s="658">
        <f>+OthAsia!I88</f>
        <v>17.462226360209801</v>
      </c>
      <c r="J58" s="658">
        <f>+OthAsia!J88</f>
        <v>21.46861723195039</v>
      </c>
      <c r="K58" s="658">
        <f>+OthAsia!K88</f>
        <v>25.994088553965714</v>
      </c>
      <c r="L58" s="658">
        <f>+OthAsia!L88</f>
        <v>30.870628807072737</v>
      </c>
      <c r="M58" s="658">
        <f>+OthAsia!M88</f>
        <v>36.550277860078104</v>
      </c>
      <c r="N58" s="658">
        <f>+OthAsia!N88</f>
        <v>42.092907905289785</v>
      </c>
      <c r="O58" s="658">
        <f>+OthAsia!O88</f>
        <v>47.975160503345791</v>
      </c>
      <c r="P58" s="658">
        <f>+OthAsia!P88</f>
        <v>54.121507647393059</v>
      </c>
      <c r="Q58" s="658">
        <f>+OthAsia!Q88</f>
        <v>60.461354702996374</v>
      </c>
      <c r="R58" s="658">
        <f>+OthAsia!R88</f>
        <v>66.927453816143341</v>
      </c>
    </row>
    <row r="59" spans="1:18" s="663" customFormat="1" ht="15.75" customHeight="1">
      <c r="B59" s="666">
        <f>+Global!B48/Global!B34*1000</f>
        <v>6.7738241994469881</v>
      </c>
      <c r="C59" s="666">
        <f>+Global!C48/Global!C34*1000</f>
        <v>8.7789439570652199</v>
      </c>
      <c r="D59" s="666">
        <f>+Global!D48/Global!D34*1000</f>
        <v>11.124552142393119</v>
      </c>
      <c r="E59" s="666">
        <f>+Global!E48/Global!E34*1000</f>
        <v>13.723073912208083</v>
      </c>
      <c r="F59" s="666">
        <f>+Global!F48/Global!F34*1000</f>
        <v>16.623606541370556</v>
      </c>
      <c r="G59" s="666">
        <f>+Global!G48/Global!G34*1000</f>
        <v>19.954157722803696</v>
      </c>
      <c r="H59" s="666">
        <f>+Global!H48/Global!H34*1000</f>
        <v>23.673043395990423</v>
      </c>
      <c r="I59" s="666">
        <f>+Global!I48/Global!I34*1000</f>
        <v>27.698619524474829</v>
      </c>
      <c r="J59" s="666">
        <f>+Global!J48/Global!J34*1000</f>
        <v>32.01787309792153</v>
      </c>
      <c r="K59" s="666">
        <f>+Global!K48/Global!K34*1000</f>
        <v>36.603985630053565</v>
      </c>
      <c r="L59" s="666">
        <f>+Global!L48/Global!L34*1000</f>
        <v>41.644299911801923</v>
      </c>
      <c r="M59" s="666">
        <f>+Global!M48/Global!M34*1000</f>
        <v>46.996034550888851</v>
      </c>
      <c r="N59" s="666">
        <f>+Global!N48/Global!N34*1000</f>
        <v>52.965467321359043</v>
      </c>
      <c r="O59" s="666">
        <f>+Global!O48/Global!O34*1000</f>
        <v>59.032015257610645</v>
      </c>
      <c r="P59" s="666">
        <f>+Global!P48/Global!P34*1000</f>
        <v>65.196417276280528</v>
      </c>
      <c r="Q59" s="666">
        <f>+Global!Q48/Global!Q34*1000</f>
        <v>71.443278396493383</v>
      </c>
      <c r="R59" s="666">
        <f>+Global!R48/Global!R34*1000</f>
        <v>77.749313386247806</v>
      </c>
    </row>
    <row r="60" spans="1:18" s="663" customFormat="1" ht="15.75" customHeight="1">
      <c r="A60" s="668" t="s">
        <v>779</v>
      </c>
      <c r="B60" s="666"/>
      <c r="C60" s="666"/>
      <c r="D60" s="666"/>
      <c r="E60" s="666"/>
      <c r="F60" s="666"/>
      <c r="G60" s="666"/>
      <c r="H60" s="666"/>
      <c r="I60" s="666"/>
      <c r="J60" s="666"/>
      <c r="K60" s="666"/>
      <c r="L60" s="666"/>
      <c r="M60" s="666"/>
    </row>
    <row r="61" spans="1:18" s="663" customFormat="1" ht="15.75" customHeight="1">
      <c r="A61" s="657" t="s">
        <v>104</v>
      </c>
      <c r="C61" s="667">
        <f t="shared" ref="C61:R61" si="21">+LN(C47/B47)</f>
        <v>0.12769191519728548</v>
      </c>
      <c r="D61" s="667">
        <f t="shared" si="21"/>
        <v>0.18646258591297124</v>
      </c>
      <c r="E61" s="667">
        <f t="shared" si="21"/>
        <v>0.15627543884432638</v>
      </c>
      <c r="F61" s="667">
        <f t="shared" si="21"/>
        <v>0.13737140538291892</v>
      </c>
      <c r="G61" s="667">
        <f t="shared" si="21"/>
        <v>0.12453689908366339</v>
      </c>
      <c r="H61" s="667">
        <f t="shared" si="21"/>
        <v>0.11244266634219321</v>
      </c>
      <c r="I61" s="667">
        <f t="shared" si="21"/>
        <v>0.10286799491985223</v>
      </c>
      <c r="J61" s="667">
        <f t="shared" si="21"/>
        <v>9.488052986415868E-2</v>
      </c>
      <c r="K61" s="667">
        <f t="shared" si="21"/>
        <v>8.9448768570495191E-2</v>
      </c>
      <c r="L61" s="667">
        <f t="shared" si="21"/>
        <v>8.6605459960484021E-2</v>
      </c>
      <c r="M61" s="667">
        <f t="shared" si="21"/>
        <v>6.2203368995413885E-2</v>
      </c>
      <c r="N61" s="667">
        <f t="shared" si="21"/>
        <v>8.5865710677001758E-2</v>
      </c>
      <c r="O61" s="667">
        <f t="shared" si="21"/>
        <v>7.4440458334962128E-2</v>
      </c>
      <c r="P61" s="667">
        <f t="shared" si="21"/>
        <v>6.6972666398519065E-2</v>
      </c>
      <c r="Q61" s="667">
        <f t="shared" si="21"/>
        <v>6.1642744160753382E-2</v>
      </c>
      <c r="R61" s="667">
        <f t="shared" si="21"/>
        <v>5.7542125908049642E-2</v>
      </c>
    </row>
    <row r="62" spans="1:18" s="663" customFormat="1" ht="15.75" customHeight="1">
      <c r="A62" s="657" t="s">
        <v>105</v>
      </c>
      <c r="C62" s="667">
        <f t="shared" ref="C62:R62" si="22">+LN(C48/B48)</f>
        <v>0.15318180990075153</v>
      </c>
      <c r="D62" s="667">
        <f t="shared" si="22"/>
        <v>0.21906299194091453</v>
      </c>
      <c r="E62" s="667">
        <f t="shared" si="22"/>
        <v>0.18503678436411397</v>
      </c>
      <c r="F62" s="667">
        <f t="shared" si="22"/>
        <v>0.16339677557275331</v>
      </c>
      <c r="G62" s="667">
        <f t="shared" si="22"/>
        <v>0.14766316591505138</v>
      </c>
      <c r="H62" s="667">
        <f t="shared" si="22"/>
        <v>0.13390571630313133</v>
      </c>
      <c r="I62" s="667">
        <f t="shared" si="22"/>
        <v>0.12196891509133601</v>
      </c>
      <c r="J62" s="667">
        <f t="shared" si="22"/>
        <v>0.11195251794365522</v>
      </c>
      <c r="K62" s="667">
        <f t="shared" si="22"/>
        <v>9.7440439030541282E-2</v>
      </c>
      <c r="L62" s="667">
        <f t="shared" si="22"/>
        <v>9.1173089969257395E-2</v>
      </c>
      <c r="M62" s="667">
        <f t="shared" si="22"/>
        <v>7.8106815578664751E-2</v>
      </c>
      <c r="N62" s="667">
        <f t="shared" si="22"/>
        <v>9.1553544891278718E-2</v>
      </c>
      <c r="O62" s="667">
        <f t="shared" si="22"/>
        <v>8.0477308457867811E-2</v>
      </c>
      <c r="P62" s="667">
        <f t="shared" si="22"/>
        <v>7.2604230153252403E-2</v>
      </c>
      <c r="Q62" s="667">
        <f t="shared" si="22"/>
        <v>6.6535859614729007E-2</v>
      </c>
      <c r="R62" s="667">
        <f t="shared" si="22"/>
        <v>6.1575093814640873E-2</v>
      </c>
    </row>
    <row r="63" spans="1:18" s="663" customFormat="1" ht="15.75" customHeight="1">
      <c r="A63" s="657" t="s">
        <v>51</v>
      </c>
      <c r="C63" s="667">
        <f t="shared" ref="C63:R63" si="23">+LN(C49/B49)</f>
        <v>0.11185875623204644</v>
      </c>
      <c r="D63" s="667">
        <f t="shared" si="23"/>
        <v>0.21041869522578355</v>
      </c>
      <c r="E63" s="667">
        <f t="shared" si="23"/>
        <v>0.18269692837976667</v>
      </c>
      <c r="F63" s="667">
        <f t="shared" si="23"/>
        <v>0.12121380350893378</v>
      </c>
      <c r="G63" s="667">
        <f t="shared" si="23"/>
        <v>0.13164106493200065</v>
      </c>
      <c r="H63" s="667">
        <f t="shared" si="23"/>
        <v>0.12778856889038681</v>
      </c>
      <c r="I63" s="667">
        <f t="shared" si="23"/>
        <v>0.11662599449157023</v>
      </c>
      <c r="J63" s="667">
        <f t="shared" si="23"/>
        <v>0.10725415308325378</v>
      </c>
      <c r="K63" s="667">
        <f t="shared" si="23"/>
        <v>9.1085236723775317E-2</v>
      </c>
      <c r="L63" s="667">
        <f t="shared" si="23"/>
        <v>8.6411602126190062E-2</v>
      </c>
      <c r="M63" s="667">
        <f t="shared" si="23"/>
        <v>7.1196802084729727E-2</v>
      </c>
      <c r="N63" s="667">
        <f t="shared" si="23"/>
        <v>9.2889853980466161E-2</v>
      </c>
      <c r="O63" s="667">
        <f t="shared" si="23"/>
        <v>8.1025824459041745E-2</v>
      </c>
      <c r="P63" s="667">
        <f t="shared" si="23"/>
        <v>7.3024118316201328E-2</v>
      </c>
      <c r="Q63" s="667">
        <f t="shared" si="23"/>
        <v>6.7146716978577603E-2</v>
      </c>
      <c r="R63" s="667">
        <f t="shared" si="23"/>
        <v>6.2524391317348188E-2</v>
      </c>
    </row>
    <row r="64" spans="1:18" s="663" customFormat="1" ht="15.75" customHeight="1">
      <c r="A64" s="657" t="s">
        <v>52</v>
      </c>
      <c r="C64" s="667">
        <f t="shared" ref="C64:R64" si="24">+LN(C50/B50)</f>
        <v>0.31937858479228853</v>
      </c>
      <c r="D64" s="667">
        <f t="shared" si="24"/>
        <v>0.2503938484305705</v>
      </c>
      <c r="E64" s="667">
        <f t="shared" si="24"/>
        <v>0.21037554837186812</v>
      </c>
      <c r="F64" s="667">
        <f t="shared" si="24"/>
        <v>0.18449570150018679</v>
      </c>
      <c r="G64" s="667">
        <f t="shared" si="24"/>
        <v>0.1689274014443799</v>
      </c>
      <c r="H64" s="667">
        <f t="shared" si="24"/>
        <v>0.15632932480879677</v>
      </c>
      <c r="I64" s="667">
        <f t="shared" si="24"/>
        <v>0.14249455593350785</v>
      </c>
      <c r="J64" s="667">
        <f t="shared" si="24"/>
        <v>0.13074005935273553</v>
      </c>
      <c r="K64" s="667">
        <f t="shared" si="24"/>
        <v>0.11027439904588354</v>
      </c>
      <c r="L64" s="667">
        <f t="shared" si="24"/>
        <v>0.10264479376589608</v>
      </c>
      <c r="M64" s="667">
        <f t="shared" si="24"/>
        <v>9.2884119302740875E-2</v>
      </c>
      <c r="N64" s="667">
        <f t="shared" si="24"/>
        <v>0.10648220010627105</v>
      </c>
      <c r="O64" s="667">
        <f t="shared" si="24"/>
        <v>9.4783343234744383E-2</v>
      </c>
      <c r="P64" s="667">
        <f t="shared" si="24"/>
        <v>8.6302390932063794E-2</v>
      </c>
      <c r="Q64" s="667">
        <f t="shared" si="24"/>
        <v>7.9680067036766736E-2</v>
      </c>
      <c r="R64" s="667">
        <f t="shared" si="24"/>
        <v>7.4224702897114872E-2</v>
      </c>
    </row>
    <row r="65" spans="1:18" s="663" customFormat="1" ht="15.75" customHeight="1">
      <c r="A65" s="657" t="s">
        <v>53</v>
      </c>
      <c r="C65" s="667">
        <f t="shared" ref="C65:R65" si="25">+LN(C51/B51)</f>
        <v>0.25235643106818972</v>
      </c>
      <c r="D65" s="667">
        <f t="shared" si="25"/>
        <v>0.33961891452495213</v>
      </c>
      <c r="E65" s="667">
        <f t="shared" si="25"/>
        <v>0.29237919876481927</v>
      </c>
      <c r="F65" s="667">
        <f t="shared" si="25"/>
        <v>0.25905442919987037</v>
      </c>
      <c r="G65" s="667">
        <f t="shared" si="25"/>
        <v>0.23348615977908715</v>
      </c>
      <c r="H65" s="667">
        <f t="shared" si="25"/>
        <v>0.21306311821692447</v>
      </c>
      <c r="I65" s="667">
        <f t="shared" si="25"/>
        <v>0.19354114475669071</v>
      </c>
      <c r="J65" s="667">
        <f t="shared" si="25"/>
        <v>0.17661355769579853</v>
      </c>
      <c r="K65" s="667">
        <f t="shared" si="25"/>
        <v>0.15533029307019602</v>
      </c>
      <c r="L65" s="667">
        <f t="shared" si="25"/>
        <v>0.1430908844495537</v>
      </c>
      <c r="M65" s="667">
        <f t="shared" si="25"/>
        <v>0.13097467863396489</v>
      </c>
      <c r="N65" s="667">
        <f t="shared" si="25"/>
        <v>0.13330867298852225</v>
      </c>
      <c r="O65" s="667">
        <f t="shared" si="25"/>
        <v>0.12049312553514158</v>
      </c>
      <c r="P65" s="667">
        <f t="shared" si="25"/>
        <v>0.11022082352924975</v>
      </c>
      <c r="Q65" s="667">
        <f t="shared" si="25"/>
        <v>0.10159169224614549</v>
      </c>
      <c r="R65" s="667">
        <f t="shared" si="25"/>
        <v>9.4128243606654477E-2</v>
      </c>
    </row>
    <row r="66" spans="1:18" s="663" customFormat="1" ht="15.75" customHeight="1">
      <c r="A66" s="657" t="s">
        <v>54</v>
      </c>
      <c r="C66" s="667">
        <f t="shared" ref="C66:R66" si="26">+LN(C52/B52)</f>
        <v>0.9253606245006506</v>
      </c>
      <c r="D66" s="667">
        <f t="shared" si="26"/>
        <v>0.31936739000113268</v>
      </c>
      <c r="E66" s="667">
        <f t="shared" si="26"/>
        <v>0.27283758012860437</v>
      </c>
      <c r="F66" s="667">
        <f t="shared" si="26"/>
        <v>0.23900248300098387</v>
      </c>
      <c r="G66" s="667">
        <f t="shared" si="26"/>
        <v>0.21163868566867353</v>
      </c>
      <c r="H66" s="667">
        <f t="shared" si="26"/>
        <v>0.19353193938325547</v>
      </c>
      <c r="I66" s="667">
        <f t="shared" si="26"/>
        <v>0.17516418112135271</v>
      </c>
      <c r="J66" s="667">
        <f t="shared" si="26"/>
        <v>0.15972395998745226</v>
      </c>
      <c r="K66" s="667">
        <f t="shared" si="26"/>
        <v>0.13674588681550598</v>
      </c>
      <c r="L66" s="667">
        <f t="shared" si="26"/>
        <v>0.12032602948691773</v>
      </c>
      <c r="M66" s="667">
        <f t="shared" si="26"/>
        <v>0.13027483425019001</v>
      </c>
      <c r="N66" s="667">
        <f t="shared" si="26"/>
        <v>0.10549168254773977</v>
      </c>
      <c r="O66" s="667">
        <f t="shared" si="26"/>
        <v>9.7022033755006704E-2</v>
      </c>
      <c r="P66" s="667">
        <f t="shared" si="26"/>
        <v>8.8648777088967179E-2</v>
      </c>
      <c r="Q66" s="667">
        <f t="shared" si="26"/>
        <v>8.0684609532418711E-2</v>
      </c>
      <c r="R66" s="667">
        <f t="shared" si="26"/>
        <v>7.322733344471094E-2</v>
      </c>
    </row>
    <row r="67" spans="1:18" s="663" customFormat="1" ht="15.75" customHeight="1">
      <c r="A67" s="657" t="s">
        <v>55</v>
      </c>
      <c r="C67" s="667">
        <f t="shared" ref="C67:R67" si="27">+LN(C53/B53)</f>
        <v>0.53402897138280436</v>
      </c>
      <c r="D67" s="667">
        <f t="shared" si="27"/>
        <v>0.39362448683498896</v>
      </c>
      <c r="E67" s="667">
        <f t="shared" si="27"/>
        <v>0.33891776565418974</v>
      </c>
      <c r="F67" s="667">
        <f t="shared" si="27"/>
        <v>0.3045031725095369</v>
      </c>
      <c r="G67" s="667">
        <f t="shared" si="27"/>
        <v>0.27055014709260938</v>
      </c>
      <c r="H67" s="667">
        <f t="shared" si="27"/>
        <v>0.24094378143920481</v>
      </c>
      <c r="I67" s="667">
        <f t="shared" si="27"/>
        <v>0.2182627826100382</v>
      </c>
      <c r="J67" s="667">
        <f t="shared" si="27"/>
        <v>0.19848244446572808</v>
      </c>
      <c r="K67" s="667">
        <f t="shared" si="27"/>
        <v>0.18118290255968636</v>
      </c>
      <c r="L67" s="667">
        <f t="shared" si="27"/>
        <v>0.16579437904198083</v>
      </c>
      <c r="M67" s="667">
        <f t="shared" si="27"/>
        <v>0.1510593916295547</v>
      </c>
      <c r="N67" s="667">
        <f t="shared" si="27"/>
        <v>0.14341485310089644</v>
      </c>
      <c r="O67" s="667">
        <f t="shared" si="27"/>
        <v>0.13066577913927346</v>
      </c>
      <c r="P67" s="667">
        <f t="shared" si="27"/>
        <v>0.11970608235464351</v>
      </c>
      <c r="Q67" s="667">
        <f t="shared" si="27"/>
        <v>0.11007355925713663</v>
      </c>
      <c r="R67" s="667">
        <f t="shared" si="27"/>
        <v>0.10149780179697618</v>
      </c>
    </row>
    <row r="68" spans="1:18" s="663" customFormat="1" ht="15.75" customHeight="1">
      <c r="A68" s="657" t="s">
        <v>56</v>
      </c>
      <c r="C68" s="667">
        <f t="shared" ref="C68:R68" si="28">+LN(C54/B54)</f>
        <v>0.32271836479719496</v>
      </c>
      <c r="D68" s="667">
        <f t="shared" si="28"/>
        <v>0.27737468084081518</v>
      </c>
      <c r="E68" s="667">
        <f t="shared" si="28"/>
        <v>0.23669277666528865</v>
      </c>
      <c r="F68" s="667">
        <f t="shared" si="28"/>
        <v>0.21280650862045605</v>
      </c>
      <c r="G68" s="667">
        <f t="shared" si="28"/>
        <v>0.18686590390121074</v>
      </c>
      <c r="H68" s="667">
        <f t="shared" si="28"/>
        <v>0.16584593230162997</v>
      </c>
      <c r="I68" s="667">
        <f t="shared" si="28"/>
        <v>0.15065309505988356</v>
      </c>
      <c r="J68" s="667">
        <f t="shared" si="28"/>
        <v>0.13764138997170544</v>
      </c>
      <c r="K68" s="667">
        <f t="shared" si="28"/>
        <v>0.13516327229877703</v>
      </c>
      <c r="L68" s="667">
        <f t="shared" si="28"/>
        <v>0.12722570313260761</v>
      </c>
      <c r="M68" s="667">
        <f t="shared" si="28"/>
        <v>9.7268600334268415E-2</v>
      </c>
      <c r="N68" s="667">
        <f t="shared" si="28"/>
        <v>0.10924545258112972</v>
      </c>
      <c r="O68" s="667">
        <f t="shared" si="28"/>
        <v>9.7106249870371378E-2</v>
      </c>
      <c r="P68" s="667">
        <f t="shared" si="28"/>
        <v>8.8075941763555723E-2</v>
      </c>
      <c r="Q68" s="667">
        <f t="shared" si="28"/>
        <v>8.0879944352969302E-2</v>
      </c>
      <c r="R68" s="667">
        <f t="shared" si="28"/>
        <v>7.4868432735149232E-2</v>
      </c>
    </row>
    <row r="69" spans="1:18" s="663" customFormat="1" ht="15.75" customHeight="1">
      <c r="A69" s="657" t="s">
        <v>57</v>
      </c>
      <c r="C69" s="667">
        <f t="shared" ref="C69:R69" si="29">+LN(C55/B55)</f>
        <v>0.41136384299445333</v>
      </c>
      <c r="D69" s="667">
        <f t="shared" si="29"/>
        <v>0.40797603132440319</v>
      </c>
      <c r="E69" s="667">
        <f t="shared" si="29"/>
        <v>0.35478965166927001</v>
      </c>
      <c r="F69" s="667">
        <f t="shared" si="29"/>
        <v>0.32690373998848643</v>
      </c>
      <c r="G69" s="667">
        <f t="shared" si="29"/>
        <v>0.28802163605785197</v>
      </c>
      <c r="H69" s="667">
        <f t="shared" si="29"/>
        <v>0.24874020709245864</v>
      </c>
      <c r="I69" s="667">
        <f t="shared" si="29"/>
        <v>0.22491672749367789</v>
      </c>
      <c r="J69" s="667">
        <f t="shared" si="29"/>
        <v>0.20407667980780755</v>
      </c>
      <c r="K69" s="667">
        <f t="shared" si="29"/>
        <v>0.1966202425658731</v>
      </c>
      <c r="L69" s="667">
        <f t="shared" si="29"/>
        <v>0.17843057246805463</v>
      </c>
      <c r="M69" s="667">
        <f t="shared" si="29"/>
        <v>0.15775204779580806</v>
      </c>
      <c r="N69" s="667">
        <f t="shared" si="29"/>
        <v>0.14115420155001751</v>
      </c>
      <c r="O69" s="667">
        <f t="shared" si="29"/>
        <v>0.12908387235595445</v>
      </c>
      <c r="P69" s="667">
        <f t="shared" si="29"/>
        <v>0.11807499514668233</v>
      </c>
      <c r="Q69" s="667">
        <f t="shared" si="29"/>
        <v>0.10806807987496168</v>
      </c>
      <c r="R69" s="667">
        <f t="shared" si="29"/>
        <v>9.8987291242262049E-2</v>
      </c>
    </row>
    <row r="70" spans="1:18" s="663" customFormat="1" ht="15.75" customHeight="1">
      <c r="A70" s="657" t="s">
        <v>58</v>
      </c>
      <c r="C70" s="667">
        <f t="shared" ref="C70:R70" si="30">+LN(C56/B56)</f>
        <v>0.3365727675531528</v>
      </c>
      <c r="D70" s="667">
        <f t="shared" si="30"/>
        <v>0.30621665479713883</v>
      </c>
      <c r="E70" s="667">
        <f t="shared" si="30"/>
        <v>0.26590255141863978</v>
      </c>
      <c r="F70" s="667">
        <f t="shared" si="30"/>
        <v>0.23534141330698624</v>
      </c>
      <c r="G70" s="667">
        <f t="shared" si="30"/>
        <v>0.20888775253230099</v>
      </c>
      <c r="H70" s="667">
        <f t="shared" si="30"/>
        <v>0.18883058118577473</v>
      </c>
      <c r="I70" s="667">
        <f t="shared" si="30"/>
        <v>0.17170168656239604</v>
      </c>
      <c r="J70" s="667">
        <f t="shared" si="30"/>
        <v>0.15688471956890293</v>
      </c>
      <c r="K70" s="667">
        <f t="shared" si="30"/>
        <v>0.14357982283199694</v>
      </c>
      <c r="L70" s="667">
        <f t="shared" si="30"/>
        <v>0.13410234385161868</v>
      </c>
      <c r="M70" s="667">
        <f t="shared" si="30"/>
        <v>0.11328468941400795</v>
      </c>
      <c r="N70" s="667">
        <f t="shared" si="30"/>
        <v>0.12224159031826937</v>
      </c>
      <c r="O70" s="667">
        <f t="shared" si="30"/>
        <v>0.10955826573765771</v>
      </c>
      <c r="P70" s="667">
        <f t="shared" si="30"/>
        <v>9.9852186032516776E-2</v>
      </c>
      <c r="Q70" s="667">
        <f t="shared" si="30"/>
        <v>9.1955810465076088E-2</v>
      </c>
      <c r="R70" s="667">
        <f t="shared" si="30"/>
        <v>8.5264361142691689E-2</v>
      </c>
    </row>
    <row r="71" spans="1:18" s="663" customFormat="1" ht="15.75" customHeight="1">
      <c r="A71" s="657" t="s">
        <v>114</v>
      </c>
      <c r="C71" s="667">
        <f t="shared" ref="C71:R71" si="31">+LN(C57/B57)</f>
        <v>0.18734986474857657</v>
      </c>
      <c r="D71" s="667">
        <f t="shared" si="31"/>
        <v>0.20723925354554146</v>
      </c>
      <c r="E71" s="667">
        <f t="shared" si="31"/>
        <v>0.1761523489399949</v>
      </c>
      <c r="F71" s="667">
        <f t="shared" si="31"/>
        <v>0.15394782959146339</v>
      </c>
      <c r="G71" s="667">
        <f t="shared" si="31"/>
        <v>0.13824449211486947</v>
      </c>
      <c r="H71" s="667">
        <f t="shared" si="31"/>
        <v>0.12423288303135228</v>
      </c>
      <c r="I71" s="667">
        <f t="shared" si="31"/>
        <v>0.11318898285947282</v>
      </c>
      <c r="J71" s="667">
        <f t="shared" si="31"/>
        <v>0.10402620900901444</v>
      </c>
      <c r="K71" s="667">
        <f t="shared" si="31"/>
        <v>8.9608551161789923E-2</v>
      </c>
      <c r="L71" s="667">
        <f t="shared" si="31"/>
        <v>8.3818802084556984E-2</v>
      </c>
      <c r="M71" s="667">
        <f t="shared" si="31"/>
        <v>7.239133638236625E-2</v>
      </c>
      <c r="N71" s="667">
        <f t="shared" si="31"/>
        <v>8.5380221617318827E-2</v>
      </c>
      <c r="O71" s="667">
        <f t="shared" si="31"/>
        <v>7.4772125999587269E-2</v>
      </c>
      <c r="P71" s="667">
        <f t="shared" si="31"/>
        <v>6.7283313048255022E-2</v>
      </c>
      <c r="Q71" s="667">
        <f t="shared" si="31"/>
        <v>6.1535376125367761E-2</v>
      </c>
      <c r="R71" s="667">
        <f t="shared" si="31"/>
        <v>5.6845691936388686E-2</v>
      </c>
    </row>
    <row r="72" spans="1:18" s="663" customFormat="1" ht="15.75" customHeight="1">
      <c r="A72" s="657" t="s">
        <v>224</v>
      </c>
      <c r="C72" s="667">
        <f t="shared" ref="C72:R72" si="32">+LN(C58/B58)</f>
        <v>0.27253511668478425</v>
      </c>
      <c r="D72" s="667">
        <f t="shared" si="32"/>
        <v>0.40504540274604478</v>
      </c>
      <c r="E72" s="667">
        <f t="shared" si="32"/>
        <v>0.3537075967304682</v>
      </c>
      <c r="F72" s="667">
        <f t="shared" si="32"/>
        <v>0.31849827390517349</v>
      </c>
      <c r="G72" s="667">
        <f t="shared" si="32"/>
        <v>0.28265622850900368</v>
      </c>
      <c r="H72" s="667">
        <f t="shared" si="32"/>
        <v>0.25090489209400629</v>
      </c>
      <c r="I72" s="667">
        <f t="shared" si="32"/>
        <v>0.2272433867321651</v>
      </c>
      <c r="J72" s="667">
        <f t="shared" si="32"/>
        <v>0.20655215083465336</v>
      </c>
      <c r="K72" s="667">
        <f t="shared" si="32"/>
        <v>0.19127694370486753</v>
      </c>
      <c r="L72" s="667">
        <f t="shared" si="32"/>
        <v>0.17193605896478362</v>
      </c>
      <c r="M72" s="667">
        <f t="shared" si="32"/>
        <v>0.16888358053151134</v>
      </c>
      <c r="N72" s="667">
        <f t="shared" si="32"/>
        <v>0.14119047983317506</v>
      </c>
      <c r="O72" s="667">
        <f t="shared" si="32"/>
        <v>0.13080411925936589</v>
      </c>
      <c r="P72" s="667">
        <f t="shared" si="32"/>
        <v>0.12054827295485612</v>
      </c>
      <c r="Q72" s="667">
        <f t="shared" si="32"/>
        <v>0.1107727352944248</v>
      </c>
      <c r="R72" s="667">
        <f t="shared" si="32"/>
        <v>0.10160485819927009</v>
      </c>
    </row>
    <row r="73" spans="1:18" s="663" customFormat="1" ht="15.75" customHeight="1">
      <c r="A73" s="657" t="s">
        <v>255</v>
      </c>
      <c r="C73" s="667">
        <f t="shared" ref="C73:R73" si="33">+LN(C59/B59)</f>
        <v>0.25929032036731736</v>
      </c>
      <c r="D73" s="667">
        <f t="shared" si="33"/>
        <v>0.23679844820400231</v>
      </c>
      <c r="E73" s="667">
        <f t="shared" si="33"/>
        <v>0.20992407290403611</v>
      </c>
      <c r="F73" s="667">
        <f t="shared" si="33"/>
        <v>0.19174512268618318</v>
      </c>
      <c r="G73" s="667">
        <f t="shared" si="33"/>
        <v>0.18261376281154346</v>
      </c>
      <c r="H73" s="667">
        <f t="shared" si="33"/>
        <v>0.17089946256796862</v>
      </c>
      <c r="I73" s="667">
        <f t="shared" si="33"/>
        <v>0.15704558394168044</v>
      </c>
      <c r="J73" s="667">
        <f t="shared" si="33"/>
        <v>0.14491170589769592</v>
      </c>
      <c r="K73" s="667">
        <f t="shared" si="33"/>
        <v>0.13386285028692962</v>
      </c>
      <c r="L73" s="667">
        <f t="shared" si="33"/>
        <v>0.12900737091312736</v>
      </c>
      <c r="M73" s="667">
        <f t="shared" si="33"/>
        <v>0.12089872450532017</v>
      </c>
      <c r="N73" s="667">
        <f t="shared" si="33"/>
        <v>0.11957691432739675</v>
      </c>
      <c r="O73" s="667">
        <f t="shared" si="33"/>
        <v>0.10843978699910219</v>
      </c>
      <c r="P73" s="667">
        <f t="shared" si="33"/>
        <v>9.9324589453096954E-2</v>
      </c>
      <c r="Q73" s="667">
        <f t="shared" si="33"/>
        <v>9.1499308051278497E-2</v>
      </c>
      <c r="R73" s="667">
        <f t="shared" si="33"/>
        <v>8.4585894251511043E-2</v>
      </c>
    </row>
    <row r="74" spans="1:18" s="663" customFormat="1" ht="15.75" customHeight="1">
      <c r="A74" s="668" t="s">
        <v>779</v>
      </c>
      <c r="B74" s="663" t="s">
        <v>1184</v>
      </c>
      <c r="C74" s="669" t="s">
        <v>1185</v>
      </c>
      <c r="D74" s="670" t="s">
        <v>1186</v>
      </c>
      <c r="E74" s="663" t="s">
        <v>1187</v>
      </c>
      <c r="F74" s="663" t="s">
        <v>1188</v>
      </c>
      <c r="M74" s="665"/>
    </row>
    <row r="75" spans="1:18" s="663" customFormat="1" ht="15.75" customHeight="1">
      <c r="A75" s="657" t="s">
        <v>104</v>
      </c>
      <c r="B75" s="671">
        <f t="shared" ref="B75:B87" si="34">+AVERAGE(C61:G61)/10</f>
        <v>1.4646764888423308E-2</v>
      </c>
      <c r="C75" s="671">
        <f t="shared" ref="C75:C87" si="35">+AVERAGE(H61:L61)/10</f>
        <v>9.724908393143666E-3</v>
      </c>
      <c r="D75" s="671">
        <f t="shared" ref="D75:D87" si="36">+AVERAGE(M61:Q61)/10</f>
        <v>7.0224989713330048E-3</v>
      </c>
      <c r="E75" s="673">
        <f t="shared" ref="E75:E87" si="37">+Q47</f>
        <v>164.70733664661685</v>
      </c>
      <c r="F75" s="673">
        <f t="shared" ref="F75:F87" si="38">+E75/B47</f>
        <v>4.8052478013098092</v>
      </c>
      <c r="M75" s="665"/>
    </row>
    <row r="76" spans="1:18" s="663" customFormat="1" ht="15.75" customHeight="1">
      <c r="A76" s="657" t="s">
        <v>105</v>
      </c>
      <c r="B76" s="671">
        <f t="shared" si="34"/>
        <v>1.7366830553871695E-2</v>
      </c>
      <c r="C76" s="671">
        <f t="shared" si="35"/>
        <v>1.1128813566758424E-2</v>
      </c>
      <c r="D76" s="671">
        <f t="shared" si="36"/>
        <v>7.7855551739158552E-3</v>
      </c>
      <c r="E76" s="673">
        <f t="shared" si="37"/>
        <v>134.49772112457839</v>
      </c>
      <c r="F76" s="673">
        <f t="shared" si="38"/>
        <v>6.1353060617068591</v>
      </c>
      <c r="M76" s="665"/>
    </row>
    <row r="77" spans="1:18" s="663" customFormat="1" ht="15.75" customHeight="1">
      <c r="A77" s="657" t="s">
        <v>51</v>
      </c>
      <c r="B77" s="671">
        <f t="shared" si="34"/>
        <v>1.5156584965570621E-2</v>
      </c>
      <c r="C77" s="671">
        <f t="shared" si="35"/>
        <v>1.0583311106303523E-2</v>
      </c>
      <c r="D77" s="671">
        <f t="shared" si="36"/>
        <v>7.7056663163803316E-3</v>
      </c>
      <c r="E77" s="673">
        <f t="shared" si="37"/>
        <v>136.7202525103834</v>
      </c>
      <c r="F77" s="673">
        <f t="shared" si="38"/>
        <v>5.3242833448559495</v>
      </c>
      <c r="M77" s="665"/>
    </row>
    <row r="78" spans="1:18" s="663" customFormat="1" ht="15.75" customHeight="1">
      <c r="A78" s="657" t="s">
        <v>52</v>
      </c>
      <c r="B78" s="671">
        <f t="shared" si="34"/>
        <v>2.2671421690785877E-2</v>
      </c>
      <c r="C78" s="671">
        <f t="shared" si="35"/>
        <v>1.2849662658136394E-2</v>
      </c>
      <c r="D78" s="671">
        <f t="shared" si="36"/>
        <v>9.2026424122517367E-3</v>
      </c>
      <c r="E78" s="673">
        <f t="shared" si="37"/>
        <v>89.704140539503555</v>
      </c>
      <c r="F78" s="673">
        <f t="shared" si="38"/>
        <v>9.3575765190443967</v>
      </c>
      <c r="M78" s="665"/>
    </row>
    <row r="79" spans="1:18" s="663" customFormat="1" ht="15.75" customHeight="1">
      <c r="A79" s="657" t="s">
        <v>53</v>
      </c>
      <c r="B79" s="671">
        <f t="shared" si="34"/>
        <v>2.7537902666738372E-2</v>
      </c>
      <c r="C79" s="671">
        <f t="shared" si="35"/>
        <v>1.763277996378327E-2</v>
      </c>
      <c r="D79" s="671">
        <f t="shared" si="36"/>
        <v>1.1931779858660481E-2</v>
      </c>
      <c r="E79" s="673">
        <f t="shared" si="37"/>
        <v>72.352848662847961</v>
      </c>
      <c r="F79" s="673">
        <f t="shared" si="38"/>
        <v>17.376576557540172</v>
      </c>
      <c r="M79" s="665"/>
    </row>
    <row r="80" spans="1:18" s="663" customFormat="1" ht="15.75" customHeight="1">
      <c r="A80" s="657" t="s">
        <v>54</v>
      </c>
      <c r="B80" s="671">
        <f t="shared" si="34"/>
        <v>3.9364135266000896E-2</v>
      </c>
      <c r="C80" s="671">
        <f t="shared" si="35"/>
        <v>1.5709839935889685E-2</v>
      </c>
      <c r="D80" s="671">
        <f t="shared" si="36"/>
        <v>1.0042438743486449E-2</v>
      </c>
      <c r="E80" s="673">
        <f t="shared" si="37"/>
        <v>68.081389455290662</v>
      </c>
      <c r="F80" s="673">
        <f t="shared" si="38"/>
        <v>25.940895422245724</v>
      </c>
      <c r="M80" s="665"/>
    </row>
    <row r="81" spans="1:18" s="663" customFormat="1" ht="15.75" customHeight="1">
      <c r="A81" s="657" t="s">
        <v>55</v>
      </c>
      <c r="B81" s="671">
        <f t="shared" si="34"/>
        <v>3.6832490869482579E-2</v>
      </c>
      <c r="C81" s="671">
        <f t="shared" si="35"/>
        <v>2.0093325802332768E-2</v>
      </c>
      <c r="D81" s="671">
        <f t="shared" si="36"/>
        <v>1.3098393309630096E-2</v>
      </c>
      <c r="E81" s="673">
        <f t="shared" si="37"/>
        <v>51.88576376948312</v>
      </c>
      <c r="F81" s="673">
        <f t="shared" si="38"/>
        <v>33.155562454527349</v>
      </c>
      <c r="M81" s="665"/>
    </row>
    <row r="82" spans="1:18" s="663" customFormat="1" ht="15.75" customHeight="1">
      <c r="A82" s="657" t="s">
        <v>56</v>
      </c>
      <c r="B82" s="671">
        <f t="shared" si="34"/>
        <v>2.4729164696499314E-2</v>
      </c>
      <c r="C82" s="671">
        <f t="shared" si="35"/>
        <v>1.433058785529207E-2</v>
      </c>
      <c r="D82" s="671">
        <f t="shared" si="36"/>
        <v>9.4515237780458915E-3</v>
      </c>
      <c r="E82" s="673">
        <f t="shared" si="37"/>
        <v>70.600486353887973</v>
      </c>
      <c r="F82" s="673">
        <f t="shared" si="38"/>
        <v>11.308603599386071</v>
      </c>
      <c r="M82" s="665"/>
    </row>
    <row r="83" spans="1:18" s="663" customFormat="1" ht="15.75" customHeight="1">
      <c r="A83" s="657" t="s">
        <v>57</v>
      </c>
      <c r="B83" s="671">
        <f t="shared" si="34"/>
        <v>3.5781098040689303E-2</v>
      </c>
      <c r="C83" s="671">
        <f t="shared" si="35"/>
        <v>2.1055688588557435E-2</v>
      </c>
      <c r="D83" s="671">
        <f t="shared" si="36"/>
        <v>1.308266393446848E-2</v>
      </c>
      <c r="E83" s="673">
        <f t="shared" si="37"/>
        <v>39.280488245721259</v>
      </c>
      <c r="F83" s="673">
        <f t="shared" si="38"/>
        <v>32.982348624194088</v>
      </c>
      <c r="M83" s="665"/>
    </row>
    <row r="84" spans="1:18" s="663" customFormat="1" ht="15.75" customHeight="1">
      <c r="A84" s="657" t="s">
        <v>58</v>
      </c>
      <c r="B84" s="671">
        <f t="shared" si="34"/>
        <v>2.7058422792164371E-2</v>
      </c>
      <c r="C84" s="671">
        <f t="shared" si="35"/>
        <v>1.5901983080013789E-2</v>
      </c>
      <c r="D84" s="671">
        <f t="shared" si="36"/>
        <v>1.0737850839350558E-2</v>
      </c>
      <c r="E84" s="673">
        <f t="shared" si="37"/>
        <v>91.814711282876772</v>
      </c>
      <c r="F84" s="673">
        <f t="shared" si="38"/>
        <v>14.656923762271132</v>
      </c>
      <c r="M84" s="665"/>
    </row>
    <row r="85" spans="1:18" s="663" customFormat="1" ht="15.75" customHeight="1">
      <c r="A85" s="657" t="s">
        <v>114</v>
      </c>
      <c r="B85" s="671">
        <f t="shared" si="34"/>
        <v>1.7258675778808914E-2</v>
      </c>
      <c r="C85" s="671">
        <f t="shared" si="35"/>
        <v>1.0297508562923727E-2</v>
      </c>
      <c r="D85" s="671">
        <f t="shared" si="36"/>
        <v>7.2272474634579014E-3</v>
      </c>
      <c r="E85" s="673">
        <f t="shared" si="37"/>
        <v>137.52667961655263</v>
      </c>
      <c r="F85" s="673">
        <f t="shared" si="38"/>
        <v>5.6926256422832493</v>
      </c>
      <c r="M85" s="665"/>
    </row>
    <row r="86" spans="1:18" s="663" customFormat="1" ht="15.75" customHeight="1">
      <c r="A86" s="657" t="s">
        <v>224</v>
      </c>
      <c r="B86" s="671">
        <f t="shared" si="34"/>
        <v>3.2648852371509482E-2</v>
      </c>
      <c r="C86" s="671">
        <f t="shared" si="35"/>
        <v>2.0958268646609518E-2</v>
      </c>
      <c r="D86" s="671">
        <f t="shared" si="36"/>
        <v>1.3443983757466665E-2</v>
      </c>
      <c r="E86" s="673">
        <f t="shared" si="37"/>
        <v>60.461354702996374</v>
      </c>
      <c r="F86" s="673">
        <f t="shared" si="38"/>
        <v>28.575658064064335</v>
      </c>
      <c r="M86" s="665"/>
    </row>
    <row r="87" spans="1:18" s="663" customFormat="1" ht="15.75" customHeight="1">
      <c r="A87" s="660" t="s">
        <v>255</v>
      </c>
      <c r="B87" s="674">
        <f t="shared" si="34"/>
        <v>2.1607434539461647E-2</v>
      </c>
      <c r="C87" s="674">
        <f t="shared" si="35"/>
        <v>1.4714539472148038E-2</v>
      </c>
      <c r="D87" s="674">
        <f t="shared" si="36"/>
        <v>1.0794786466723891E-2</v>
      </c>
      <c r="E87" s="676">
        <f t="shared" si="37"/>
        <v>71.443278396493383</v>
      </c>
      <c r="F87" s="676">
        <f t="shared" si="38"/>
        <v>10.546963767132601</v>
      </c>
      <c r="G87" s="666"/>
      <c r="H87" s="666"/>
      <c r="I87" s="666"/>
      <c r="J87" s="666"/>
      <c r="K87" s="666"/>
      <c r="L87" s="666"/>
      <c r="M87" s="666"/>
    </row>
    <row r="88" spans="1:18" s="663" customFormat="1" ht="15.75" customHeight="1">
      <c r="M88" s="665"/>
    </row>
    <row r="89" spans="1:18" s="663" customFormat="1" ht="15.75" customHeight="1">
      <c r="C89" s="669"/>
      <c r="D89" s="670"/>
      <c r="M89" s="665"/>
    </row>
    <row r="90" spans="1:18" s="663" customFormat="1" ht="15.75" customHeight="1">
      <c r="A90" s="668" t="s">
        <v>1194</v>
      </c>
      <c r="M90" s="665"/>
    </row>
    <row r="91" spans="1:18" s="663" customFormat="1" ht="15.75" customHeight="1">
      <c r="A91" s="657" t="s">
        <v>104</v>
      </c>
      <c r="B91" s="658">
        <f>+US!B40</f>
        <v>0.13406572306752593</v>
      </c>
      <c r="C91" s="658">
        <f>+US!C40</f>
        <v>0.10165770907136498</v>
      </c>
      <c r="D91" s="658">
        <f>+US!D40</f>
        <v>8.6645951038746574E-2</v>
      </c>
      <c r="E91" s="658">
        <f>+US!E40</f>
        <v>7.4853083591441605E-2</v>
      </c>
      <c r="F91" s="658">
        <f>+US!F40</f>
        <v>6.5454459411258201E-2</v>
      </c>
      <c r="G91" s="658">
        <f>+US!G40</f>
        <v>5.78642187865748E-2</v>
      </c>
      <c r="H91" s="658">
        <f>+US!H40</f>
        <v>5.1659253531568673E-2</v>
      </c>
      <c r="I91" s="658">
        <f>+US!I40</f>
        <v>4.6529310740738704E-2</v>
      </c>
      <c r="J91" s="658">
        <f>+US!J40</f>
        <v>4.2243658829573996E-2</v>
      </c>
      <c r="K91" s="658">
        <f>+US!K40</f>
        <v>3.8628443312433966E-2</v>
      </c>
      <c r="L91" s="658">
        <f>+US!L40</f>
        <v>3.5551062348952236E-2</v>
      </c>
      <c r="M91" s="658">
        <f>+US!M40</f>
        <v>3.2909227301059482E-2</v>
      </c>
      <c r="N91" s="658">
        <f>+US!N40</f>
        <v>3.0623197915775058E-2</v>
      </c>
      <c r="O91" s="658">
        <f>+US!O40</f>
        <v>2.863019956593213E-2</v>
      </c>
      <c r="P91" s="658">
        <f>+US!P40</f>
        <v>2.6880360554124828E-2</v>
      </c>
      <c r="Q91" s="658">
        <f>+US!Q40</f>
        <v>2.5333721769992389E-2</v>
      </c>
      <c r="R91" s="658">
        <f>+US!R40</f>
        <v>2.395801191092297E-2</v>
      </c>
    </row>
    <row r="92" spans="1:18" s="663" customFormat="1" ht="15.75" customHeight="1">
      <c r="A92" s="657" t="s">
        <v>105</v>
      </c>
      <c r="B92" s="658">
        <f>+EU!B40</f>
        <v>8.794762981562193E-2</v>
      </c>
      <c r="C92" s="658">
        <f>+EU!C40</f>
        <v>6.068842228201772E-2</v>
      </c>
      <c r="D92" s="658">
        <f>+EU!D40</f>
        <v>5.3151049527481418E-2</v>
      </c>
      <c r="E92" s="658">
        <f>+EU!E40</f>
        <v>4.705345370167522E-2</v>
      </c>
      <c r="F92" s="658">
        <f>+EU!F40</f>
        <v>4.2060793823593817E-2</v>
      </c>
      <c r="G92" s="658">
        <f>+EU!G40</f>
        <v>3.7927052418198791E-2</v>
      </c>
      <c r="H92" s="658">
        <f>+EU!H40</f>
        <v>3.4468931417614965E-2</v>
      </c>
      <c r="I92" s="658">
        <f>+EU!I40</f>
        <v>3.154808039844454E-2</v>
      </c>
      <c r="J92" s="658">
        <f>+EU!J40</f>
        <v>2.905880896256436E-2</v>
      </c>
      <c r="K92" s="658">
        <f>+EU!K40</f>
        <v>2.6919467046968293E-2</v>
      </c>
      <c r="L92" s="658">
        <f>+EU!L40</f>
        <v>2.5066315640554237E-2</v>
      </c>
      <c r="M92" s="658">
        <f>+EU!M40</f>
        <v>2.3449112481380228E-2</v>
      </c>
      <c r="N92" s="658">
        <f>+EU!N40</f>
        <v>2.2027894553771025E-2</v>
      </c>
      <c r="O92" s="658">
        <f>+EU!O40</f>
        <v>2.0770606293381542E-2</v>
      </c>
      <c r="P92" s="658">
        <f>+EU!P40</f>
        <v>1.9651332499913899E-2</v>
      </c>
      <c r="Q92" s="658">
        <f>+EU!Q40</f>
        <v>1.8648968480536862E-2</v>
      </c>
      <c r="R92" s="658">
        <f>+EU!R40</f>
        <v>1.774620967967969E-2</v>
      </c>
    </row>
    <row r="93" spans="1:18" s="663" customFormat="1" ht="15.75" customHeight="1">
      <c r="A93" s="657" t="s">
        <v>51</v>
      </c>
      <c r="B93" s="658">
        <f>+Japan!B40</f>
        <v>9.559142074854636E-2</v>
      </c>
      <c r="C93" s="658">
        <f>+Japan!C40</f>
        <v>8.6339616777958164E-2</v>
      </c>
      <c r="D93" s="658">
        <f>+Japan!D40</f>
        <v>7.3580887542374657E-2</v>
      </c>
      <c r="E93" s="658">
        <f>+Japan!E40</f>
        <v>6.3559240746687506E-2</v>
      </c>
      <c r="F93" s="658">
        <f>+Japan!F40</f>
        <v>5.5573183400809731E-2</v>
      </c>
      <c r="G93" s="658">
        <f>+Japan!G40</f>
        <v>4.912442229489828E-2</v>
      </c>
      <c r="H93" s="658">
        <f>+Japan!H40</f>
        <v>4.3853138712285217E-2</v>
      </c>
      <c r="I93" s="658">
        <f>+Japan!I40</f>
        <v>3.9495521298304512E-2</v>
      </c>
      <c r="J93" s="658">
        <f>+Japan!J40</f>
        <v>3.5855399451103255E-2</v>
      </c>
      <c r="K93" s="658">
        <f>+Japan!K40</f>
        <v>3.2784976163292186E-2</v>
      </c>
      <c r="L93" s="658">
        <f>+Japan!L40</f>
        <v>3.0171535458661029E-2</v>
      </c>
      <c r="M93" s="658">
        <f>+Japan!M40</f>
        <v>2.7928136750742807E-2</v>
      </c>
      <c r="N93" s="658">
        <f>+Japan!N40</f>
        <v>2.5987010451178572E-2</v>
      </c>
      <c r="O93" s="658">
        <f>+Japan!O40</f>
        <v>2.4294810043539939E-2</v>
      </c>
      <c r="P93" s="658">
        <f>+Japan!P40</f>
        <v>2.2809157261839706E-2</v>
      </c>
      <c r="Q93" s="658">
        <f>+Japan!Q40</f>
        <v>2.1496099414696029E-2</v>
      </c>
      <c r="R93" s="658">
        <f>+Japan!R40</f>
        <v>2.0328217834391434E-2</v>
      </c>
    </row>
    <row r="94" spans="1:18" s="679" customFormat="1" ht="15.75" customHeight="1">
      <c r="A94" s="661" t="s">
        <v>52</v>
      </c>
      <c r="B94" s="659">
        <f>+Russia!B40</f>
        <v>0.25397360434546151</v>
      </c>
      <c r="C94" s="659">
        <f>+Russia!C40</f>
        <v>0.18838181464850626</v>
      </c>
      <c r="D94" s="659">
        <f>+Russia!D40</f>
        <v>0.16085731965082903</v>
      </c>
      <c r="E94" s="659">
        <f>+Russia!E40</f>
        <v>0.13919279583808034</v>
      </c>
      <c r="F94" s="659">
        <f>+Russia!F40</f>
        <v>0.12189597327848567</v>
      </c>
      <c r="G94" s="659">
        <f>+Russia!G40</f>
        <v>0.1079043527815262</v>
      </c>
      <c r="H94" s="659">
        <f>+Russia!H40</f>
        <v>9.6449031784778413E-2</v>
      </c>
      <c r="I94" s="659">
        <f>+Russia!I40</f>
        <v>8.6965130580039227E-2</v>
      </c>
      <c r="J94" s="659">
        <f>+Russia!J40</f>
        <v>7.9031817616648389E-2</v>
      </c>
      <c r="K94" s="659">
        <f>+Russia!K40</f>
        <v>7.23314829422331E-2</v>
      </c>
      <c r="L94" s="659">
        <f>+Russia!L40</f>
        <v>6.6621513070983282E-2</v>
      </c>
      <c r="M94" s="659">
        <f>+Russia!M40</f>
        <v>6.1714493106379748E-2</v>
      </c>
      <c r="N94" s="659">
        <f>+Russia!N40</f>
        <v>5.7464130135414321E-2</v>
      </c>
      <c r="O94" s="659">
        <f>+Russia!O40</f>
        <v>5.3755116122401476E-2</v>
      </c>
      <c r="P94" s="659">
        <f>+Russia!P40</f>
        <v>5.0495739743868846E-2</v>
      </c>
      <c r="Q94" s="659">
        <f>+Russia!Q40</f>
        <v>4.7612440578133547E-2</v>
      </c>
      <c r="R94" s="659">
        <f>+Russia!R40</f>
        <v>4.5045752031289001E-2</v>
      </c>
    </row>
    <row r="95" spans="1:18" s="663" customFormat="1" ht="15.75" customHeight="1">
      <c r="A95" s="657" t="s">
        <v>53</v>
      </c>
      <c r="B95" s="658">
        <f>+Eurasia!B40</f>
        <v>0.3179179349538665</v>
      </c>
      <c r="C95" s="658">
        <f>+Eurasia!C40</f>
        <v>0.21356174233851372</v>
      </c>
      <c r="D95" s="658">
        <f>+Eurasia!D40</f>
        <v>0.17164354097857659</v>
      </c>
      <c r="E95" s="658">
        <f>+Eurasia!E40</f>
        <v>0.14064857556992161</v>
      </c>
      <c r="F95" s="658">
        <f>+Eurasia!F40</f>
        <v>0.11727533642687157</v>
      </c>
      <c r="G95" s="658">
        <f>+Eurasia!G40</f>
        <v>9.9331081872470056E-2</v>
      </c>
      <c r="H95" s="658">
        <f>+Eurasia!H40</f>
        <v>8.5327704003581556E-2</v>
      </c>
      <c r="I95" s="658">
        <f>+Eurasia!I40</f>
        <v>7.4235002643490325E-2</v>
      </c>
      <c r="J95" s="658">
        <f>+Eurasia!J40</f>
        <v>6.5326560649480031E-2</v>
      </c>
      <c r="K95" s="658">
        <f>+Eurasia!K40</f>
        <v>5.8081392033113369E-2</v>
      </c>
      <c r="L95" s="658">
        <f>+Eurasia!L40</f>
        <v>5.2119924840818038E-2</v>
      </c>
      <c r="M95" s="658">
        <f>+Eurasia!M40</f>
        <v>4.7161556766492051E-2</v>
      </c>
      <c r="N95" s="658">
        <f>+Eurasia!N40</f>
        <v>4.2996025584018605E-2</v>
      </c>
      <c r="O95" s="658">
        <f>+Eurasia!O40</f>
        <v>3.9463785203734177E-2</v>
      </c>
      <c r="P95" s="658">
        <f>+Eurasia!P40</f>
        <v>3.6442350923124478E-2</v>
      </c>
      <c r="Q95" s="658">
        <f>+Eurasia!Q40</f>
        <v>3.3836663479681776E-2</v>
      </c>
      <c r="R95" s="658">
        <f>+Eurasia!R40</f>
        <v>3.1572198716300057E-2</v>
      </c>
    </row>
    <row r="96" spans="1:18" s="663" customFormat="1" ht="15.75" customHeight="1">
      <c r="A96" s="657" t="s">
        <v>54</v>
      </c>
      <c r="B96" s="658">
        <f>+China!B40</f>
        <v>0.30014462246061224</v>
      </c>
      <c r="C96" s="658">
        <f>+China!C40</f>
        <v>0.23814211665669149</v>
      </c>
      <c r="D96" s="658">
        <f>+China!D40</f>
        <v>0.18992217154839328</v>
      </c>
      <c r="E96" s="658">
        <f>+China!E40</f>
        <v>0.15454517235406051</v>
      </c>
      <c r="F96" s="658">
        <f>+China!F40</f>
        <v>0.12805646393420247</v>
      </c>
      <c r="G96" s="658">
        <f>+China!G40</f>
        <v>0.10785175712361218</v>
      </c>
      <c r="H96" s="658">
        <f>+China!H40</f>
        <v>9.2177438737846437E-2</v>
      </c>
      <c r="I96" s="658">
        <f>+China!I40</f>
        <v>7.9828243011163272E-2</v>
      </c>
      <c r="J96" s="658">
        <f>+China!J40</f>
        <v>6.995996366806663E-2</v>
      </c>
      <c r="K96" s="658">
        <f>+China!K40</f>
        <v>6.1970862860056937E-2</v>
      </c>
      <c r="L96" s="658">
        <f>+China!L40</f>
        <v>5.5425035256260385E-2</v>
      </c>
      <c r="M96" s="658">
        <f>+China!M40</f>
        <v>5.000193753700985E-2</v>
      </c>
      <c r="N96" s="658">
        <f>+China!N40</f>
        <v>4.5462557852500182E-2</v>
      </c>
      <c r="O96" s="658">
        <f>+China!O40</f>
        <v>4.162636237642476E-2</v>
      </c>
      <c r="P96" s="658">
        <f>+China!P40</f>
        <v>3.835534194914509E-2</v>
      </c>
      <c r="Q96" s="658">
        <f>+China!Q40</f>
        <v>3.5542811741488489E-2</v>
      </c>
      <c r="R96" s="658">
        <f>+China!R40</f>
        <v>3.3105440815451768E-2</v>
      </c>
    </row>
    <row r="97" spans="1:18" s="663" customFormat="1" ht="15.75" customHeight="1">
      <c r="A97" s="657" t="s">
        <v>55</v>
      </c>
      <c r="B97" s="658">
        <f>+India!B40</f>
        <v>0.16598916703912928</v>
      </c>
      <c r="C97" s="658">
        <f>+India!C40</f>
        <v>0.15714839403469111</v>
      </c>
      <c r="D97" s="658">
        <f>+India!D40</f>
        <v>0.12850651350587861</v>
      </c>
      <c r="E97" s="658">
        <f>+India!E40</f>
        <v>0.10695302666644414</v>
      </c>
      <c r="F97" s="658">
        <f>+India!F40</f>
        <v>9.043748728364763E-2</v>
      </c>
      <c r="G97" s="658">
        <f>+India!G40</f>
        <v>7.7571576643707202E-2</v>
      </c>
      <c r="H97" s="658">
        <f>+India!H40</f>
        <v>6.7396229490646289E-2</v>
      </c>
      <c r="I97" s="658">
        <f>+India!I40</f>
        <v>5.9236521505285682E-2</v>
      </c>
      <c r="J97" s="658">
        <f>+India!J40</f>
        <v>5.260928075650817E-2</v>
      </c>
      <c r="K97" s="658">
        <f>+India!K40</f>
        <v>4.7163080432878278E-2</v>
      </c>
      <c r="L97" s="658">
        <f>+India!L40</f>
        <v>4.2638532166084347E-2</v>
      </c>
      <c r="M97" s="658">
        <f>+India!M40</f>
        <v>3.884155280583422E-2</v>
      </c>
      <c r="N97" s="658">
        <f>+India!N40</f>
        <v>3.5625072094161901E-2</v>
      </c>
      <c r="O97" s="658">
        <f>+India!O40</f>
        <v>3.287632514825288E-2</v>
      </c>
      <c r="P97" s="658">
        <f>+India!P40</f>
        <v>3.050789860869978E-2</v>
      </c>
      <c r="Q97" s="658">
        <f>+India!Q40</f>
        <v>2.8451337196444982E-2</v>
      </c>
      <c r="R97" s="658">
        <f>+India!R40</f>
        <v>2.6652521121345921E-2</v>
      </c>
    </row>
    <row r="98" spans="1:18" s="663" customFormat="1" ht="15.75" customHeight="1">
      <c r="A98" s="657" t="s">
        <v>56</v>
      </c>
      <c r="B98" s="658">
        <f>+MidEast!B40</f>
        <v>0.16944179563838435</v>
      </c>
      <c r="C98" s="658">
        <f>+MidEast!C40</f>
        <v>0.13998959824965901</v>
      </c>
      <c r="D98" s="658">
        <f>+MidEast!D40</f>
        <v>0.11915180308513418</v>
      </c>
      <c r="E98" s="658">
        <f>+MidEast!E40</f>
        <v>0.10280618633433226</v>
      </c>
      <c r="F98" s="658">
        <f>+MidEast!F40</f>
        <v>8.9796679989943243E-2</v>
      </c>
      <c r="G98" s="658">
        <f>+MidEast!G40</f>
        <v>7.9303338706585388E-2</v>
      </c>
      <c r="H98" s="658">
        <f>+MidEast!H40</f>
        <v>7.0734910444898103E-2</v>
      </c>
      <c r="I98" s="658">
        <f>+MidEast!I40</f>
        <v>6.3658466797200539E-2</v>
      </c>
      <c r="J98" s="658">
        <f>+MidEast!J40</f>
        <v>5.7752470658512266E-2</v>
      </c>
      <c r="K98" s="658">
        <f>+MidEast!K40</f>
        <v>5.2774944614499053E-2</v>
      </c>
      <c r="L98" s="658">
        <f>+MidEast!L40</f>
        <v>4.8541539538747985E-2</v>
      </c>
      <c r="M98" s="658">
        <f>+MidEast!M40</f>
        <v>4.4910200514440293E-2</v>
      </c>
      <c r="N98" s="658">
        <f>+MidEast!N40</f>
        <v>4.1770296779371517E-2</v>
      </c>
      <c r="O98" s="658">
        <f>+MidEast!O40</f>
        <v>3.9034815852863357E-2</v>
      </c>
      <c r="P98" s="658">
        <f>+MidEast!P40</f>
        <v>3.663468952394177E-2</v>
      </c>
      <c r="Q98" s="658">
        <f>+MidEast!Q40</f>
        <v>3.451462199937147E-2</v>
      </c>
      <c r="R98" s="658">
        <f>+MidEast!R40</f>
        <v>3.2629989249793448E-2</v>
      </c>
    </row>
    <row r="99" spans="1:18" s="663" customFormat="1" ht="15.75" customHeight="1">
      <c r="A99" s="657" t="s">
        <v>57</v>
      </c>
      <c r="B99" s="658">
        <f>+Africa!B40</f>
        <v>0.14715313300736829</v>
      </c>
      <c r="C99" s="658">
        <f>+Africa!C40</f>
        <v>9.9316126627593565E-2</v>
      </c>
      <c r="D99" s="658">
        <f>+Africa!D40</f>
        <v>8.1184736573527705E-2</v>
      </c>
      <c r="E99" s="658">
        <f>+Africa!E40</f>
        <v>6.754571460403104E-2</v>
      </c>
      <c r="F99" s="658">
        <f>+Africa!F40</f>
        <v>5.709829470956089E-2</v>
      </c>
      <c r="G99" s="658">
        <f>+Africa!G40</f>
        <v>4.8962119000703748E-2</v>
      </c>
      <c r="H99" s="658">
        <f>+Africa!H40</f>
        <v>4.2529260320145208E-2</v>
      </c>
      <c r="I99" s="658">
        <f>+Africa!I40</f>
        <v>3.7372052915500699E-2</v>
      </c>
      <c r="J99" s="658">
        <f>+Africa!J40</f>
        <v>3.3184435327519198E-2</v>
      </c>
      <c r="K99" s="658">
        <f>+Africa!K40</f>
        <v>2.9743866625900721E-2</v>
      </c>
      <c r="L99" s="658">
        <f>+Africa!L40</f>
        <v>2.6886135467575626E-2</v>
      </c>
      <c r="M99" s="658">
        <f>+Africa!M40</f>
        <v>2.4488405500304657E-2</v>
      </c>
      <c r="N99" s="658">
        <f>+Africa!N40</f>
        <v>2.2457617719442484E-2</v>
      </c>
      <c r="O99" s="658">
        <f>+Africa!O40</f>
        <v>2.0722436035991203E-2</v>
      </c>
      <c r="P99" s="658">
        <f>+Africa!P40</f>
        <v>1.9227573588726374E-2</v>
      </c>
      <c r="Q99" s="658">
        <f>+Africa!Q40</f>
        <v>1.7929742521096317E-2</v>
      </c>
      <c r="R99" s="658">
        <f>+Africa!R40</f>
        <v>1.6794726292298431E-2</v>
      </c>
    </row>
    <row r="100" spans="1:18" s="663" customFormat="1" ht="15.75" customHeight="1">
      <c r="A100" s="657" t="s">
        <v>58</v>
      </c>
      <c r="B100" s="658">
        <f>+LatAm!B40</f>
        <v>9.0440834978974038E-2</v>
      </c>
      <c r="C100" s="658">
        <f>+LatAm!C40</f>
        <v>7.4879062282080397E-2</v>
      </c>
      <c r="D100" s="658">
        <f>+LatAm!D40</f>
        <v>6.5279612870730058E-2</v>
      </c>
      <c r="E100" s="658">
        <f>+LatAm!E40</f>
        <v>5.7552910334604995E-2</v>
      </c>
      <c r="F100" s="658">
        <f>+LatAm!F40</f>
        <v>5.1255715620480549E-2</v>
      </c>
      <c r="G100" s="658">
        <f>+LatAm!G40</f>
        <v>4.6064257532457173E-2</v>
      </c>
      <c r="H100" s="658">
        <f>+LatAm!H40</f>
        <v>4.1738605598961684E-2</v>
      </c>
      <c r="I100" s="658">
        <f>+LatAm!I40</f>
        <v>3.809856993643191E-2</v>
      </c>
      <c r="J100" s="658">
        <f>+LatAm!J40</f>
        <v>3.5007137678586757E-2</v>
      </c>
      <c r="K100" s="658">
        <f>+LatAm!K40</f>
        <v>3.2358918768842483E-2</v>
      </c>
      <c r="L100" s="658">
        <f>+LatAm!L40</f>
        <v>3.007197314567174E-2</v>
      </c>
      <c r="M100" s="658">
        <f>+LatAm!M40</f>
        <v>2.8081953730937519E-2</v>
      </c>
      <c r="N100" s="658">
        <f>+LatAm!N40</f>
        <v>2.6337857181851283E-2</v>
      </c>
      <c r="O100" s="658">
        <f>+LatAm!O40</f>
        <v>2.4798905243757049E-2</v>
      </c>
      <c r="P100" s="658">
        <f>+LatAm!P40</f>
        <v>2.3432230818281049E-2</v>
      </c>
      <c r="Q100" s="658">
        <f>+LatAm!Q40</f>
        <v>2.2211143361156239E-2</v>
      </c>
      <c r="R100" s="658">
        <f>+LatAm!R40</f>
        <v>2.1113815867305073E-2</v>
      </c>
    </row>
    <row r="101" spans="1:18" s="663" customFormat="1" ht="15.75" customHeight="1">
      <c r="A101" s="657" t="s">
        <v>114</v>
      </c>
      <c r="B101" s="658">
        <f>+OHI!B40</f>
        <v>0.14101281781866939</v>
      </c>
      <c r="C101" s="658">
        <f>+OHI!C40</f>
        <v>0.11182495351274545</v>
      </c>
      <c r="D101" s="658">
        <f>+OHI!D40</f>
        <v>9.4286728998316235E-2</v>
      </c>
      <c r="E101" s="658">
        <f>+OHI!E40</f>
        <v>8.0665065730546173E-2</v>
      </c>
      <c r="F101" s="658">
        <f>+OHI!F40</f>
        <v>6.9921572399459272E-2</v>
      </c>
      <c r="G101" s="658">
        <f>+OHI!G40</f>
        <v>6.1327967913743647E-2</v>
      </c>
      <c r="H101" s="658">
        <f>+OHI!H40</f>
        <v>5.4364511272764357E-2</v>
      </c>
      <c r="I101" s="658">
        <f>+OHI!I40</f>
        <v>4.8654271479281599E-2</v>
      </c>
      <c r="J101" s="658">
        <f>+OHI!J40</f>
        <v>4.3919781939366548E-2</v>
      </c>
      <c r="K101" s="658">
        <f>+OHI!K40</f>
        <v>3.9953949834766481E-2</v>
      </c>
      <c r="L101" s="658">
        <f>+OHI!L40</f>
        <v>3.6600209735515046E-2</v>
      </c>
      <c r="M101" s="658">
        <f>+OHI!M40</f>
        <v>3.3738774734958225E-2</v>
      </c>
      <c r="N101" s="658">
        <f>+OHI!N40</f>
        <v>3.1276974040458719E-2</v>
      </c>
      <c r="O101" s="658">
        <f>+OHI!O40</f>
        <v>2.914237042688524E-2</v>
      </c>
      <c r="P101" s="658">
        <f>+OHI!P40</f>
        <v>2.7277795429731713E-2</v>
      </c>
      <c r="Q101" s="658">
        <f>+OHI!Q40</f>
        <v>2.5637725090111314E-2</v>
      </c>
      <c r="R101" s="658">
        <f>+OHI!R40</f>
        <v>2.4185604493852576E-2</v>
      </c>
    </row>
    <row r="102" spans="1:18" s="663" customFormat="1" ht="15.75" customHeight="1">
      <c r="A102" s="657" t="s">
        <v>224</v>
      </c>
      <c r="B102" s="658">
        <f>+OthAsia!B40</f>
        <v>0.13895604299311176</v>
      </c>
      <c r="C102" s="658">
        <f>+OthAsia!C40</f>
        <v>0.15092143928481719</v>
      </c>
      <c r="D102" s="658">
        <f>+OthAsia!D40</f>
        <v>0.12682884376516307</v>
      </c>
      <c r="E102" s="658">
        <f>+OthAsia!E40</f>
        <v>0.10818142118400435</v>
      </c>
      <c r="F102" s="658">
        <f>+OthAsia!F40</f>
        <v>9.3520782210481726E-2</v>
      </c>
      <c r="G102" s="658">
        <f>+OthAsia!G40</f>
        <v>8.182806806371698E-2</v>
      </c>
      <c r="H102" s="658">
        <f>+OthAsia!H40</f>
        <v>7.2378788910387945E-2</v>
      </c>
      <c r="I102" s="658">
        <f>+OthAsia!I40</f>
        <v>6.4649279405325152E-2</v>
      </c>
      <c r="J102" s="658">
        <f>+OthAsia!J40</f>
        <v>5.825525279809781E-2</v>
      </c>
      <c r="K102" s="658">
        <f>+OthAsia!K40</f>
        <v>5.2910713430024479E-2</v>
      </c>
      <c r="L102" s="658">
        <f>+OthAsia!L40</f>
        <v>4.8400021532613594E-2</v>
      </c>
      <c r="M102" s="658">
        <f>+OthAsia!M40</f>
        <v>4.4558602582114248E-2</v>
      </c>
      <c r="N102" s="658">
        <f>+OthAsia!N40</f>
        <v>4.1259430849219562E-2</v>
      </c>
      <c r="O102" s="658">
        <f>+OthAsia!O40</f>
        <v>3.8403428673470449E-2</v>
      </c>
      <c r="P102" s="658">
        <f>+OthAsia!P40</f>
        <v>3.591255915826902E-2</v>
      </c>
      <c r="Q102" s="658">
        <f>+OthAsia!Q40</f>
        <v>3.3724796448376108E-2</v>
      </c>
      <c r="R102" s="658">
        <f>+OthAsia!R40</f>
        <v>3.1790421439326616E-2</v>
      </c>
    </row>
    <row r="103" spans="1:18" s="663" customFormat="1" ht="15.75" customHeight="1">
      <c r="B103" s="666">
        <f>+Global!B56/Global!B39</f>
        <v>0.14387482924776757</v>
      </c>
      <c r="C103" s="666">
        <f>+Global!C56/Global!C39</f>
        <v>0.12308218389887599</v>
      </c>
      <c r="D103" s="666">
        <f>+Global!D56/Global!D39</f>
        <v>0.10434003407604329</v>
      </c>
      <c r="E103" s="666">
        <f>+Global!E56/Global!E39</f>
        <v>8.9346660804507289E-2</v>
      </c>
      <c r="F103" s="666">
        <f>+Global!F56/Global!F39</f>
        <v>7.7360143416937144E-2</v>
      </c>
      <c r="G103" s="666">
        <f>+Global!G56/Global!G39</f>
        <v>6.769157033086097E-2</v>
      </c>
      <c r="H103" s="666">
        <f>+Global!H56/Global!H39</f>
        <v>5.9872488095080868E-2</v>
      </c>
      <c r="I103" s="666">
        <f>+Global!I56/Global!I39</f>
        <v>5.3442918765760711E-2</v>
      </c>
      <c r="J103" s="666">
        <f>+Global!J56/Global!J39</f>
        <v>4.8102858193666304E-2</v>
      </c>
      <c r="K103" s="666">
        <f>+Global!K56/Global!K39</f>
        <v>4.3625029497966955E-2</v>
      </c>
      <c r="L103" s="666">
        <f>+Global!L56/Global!L39</f>
        <v>3.9867193084403528E-2</v>
      </c>
      <c r="M103" s="666">
        <f>+Global!M56/Global!M39</f>
        <v>3.6697285799565285E-2</v>
      </c>
      <c r="N103" s="666">
        <f>+Global!N56/Global!N39</f>
        <v>3.3942434582372706E-2</v>
      </c>
      <c r="O103" s="666">
        <f>+Global!O56/Global!O39</f>
        <v>3.1568126438955436E-2</v>
      </c>
      <c r="P103" s="666">
        <f>+Global!P56/Global!P39</f>
        <v>2.9499339883458407E-2</v>
      </c>
      <c r="Q103" s="666">
        <f>+Global!Q56/Global!Q39</f>
        <v>2.7678498593152929E-2</v>
      </c>
      <c r="R103" s="666">
        <f>+Global!R56/Global!R39</f>
        <v>2.6059669463943599E-2</v>
      </c>
    </row>
    <row r="104" spans="1:18" s="663" customFormat="1" ht="15.75" customHeight="1">
      <c r="A104" s="668" t="s">
        <v>1194</v>
      </c>
      <c r="B104" s="666"/>
      <c r="C104" s="666"/>
      <c r="D104" s="666"/>
      <c r="E104" s="666"/>
      <c r="F104" s="666"/>
      <c r="G104" s="666"/>
      <c r="H104" s="666"/>
      <c r="I104" s="666"/>
      <c r="J104" s="666"/>
      <c r="K104" s="666"/>
      <c r="L104" s="666"/>
      <c r="M104" s="666"/>
    </row>
    <row r="105" spans="1:18" s="663" customFormat="1" ht="15.75" customHeight="1">
      <c r="A105" s="657" t="s">
        <v>104</v>
      </c>
      <c r="C105" s="667">
        <f t="shared" ref="C105:R105" si="39">+LN(C91/B91)</f>
        <v>-0.27671877379983617</v>
      </c>
      <c r="D105" s="667">
        <f t="shared" si="39"/>
        <v>-0.15978108926280202</v>
      </c>
      <c r="E105" s="667">
        <f t="shared" si="39"/>
        <v>-0.14630298033652181</v>
      </c>
      <c r="F105" s="667">
        <f t="shared" si="39"/>
        <v>-0.13417268230286955</v>
      </c>
      <c r="G105" s="667">
        <f t="shared" si="39"/>
        <v>-0.12325541407258267</v>
      </c>
      <c r="H105" s="667">
        <f t="shared" si="39"/>
        <v>-0.11342987266532442</v>
      </c>
      <c r="I105" s="667">
        <f t="shared" si="39"/>
        <v>-0.10458688539879198</v>
      </c>
      <c r="J105" s="667">
        <f t="shared" si="39"/>
        <v>-9.662819685891276E-2</v>
      </c>
      <c r="K105" s="667">
        <f t="shared" si="39"/>
        <v>-8.946537717302154E-2</v>
      </c>
      <c r="L105" s="667">
        <f t="shared" si="39"/>
        <v>-8.3018839455719237E-2</v>
      </c>
      <c r="M105" s="667">
        <f t="shared" si="39"/>
        <v>-7.7216955510147456E-2</v>
      </c>
      <c r="N105" s="667">
        <f t="shared" si="39"/>
        <v>-7.199525995913264E-2</v>
      </c>
      <c r="O105" s="667">
        <f t="shared" si="39"/>
        <v>-6.7295733963219459E-2</v>
      </c>
      <c r="P105" s="667">
        <f t="shared" si="39"/>
        <v>-6.3066160566897497E-2</v>
      </c>
      <c r="Q105" s="667">
        <f t="shared" si="39"/>
        <v>-5.9259544510207672E-2</v>
      </c>
      <c r="R105" s="667">
        <f t="shared" si="39"/>
        <v>-5.5833590059186977E-2</v>
      </c>
    </row>
    <row r="106" spans="1:18" s="663" customFormat="1" ht="15.75" customHeight="1">
      <c r="A106" s="657" t="s">
        <v>105</v>
      </c>
      <c r="C106" s="667">
        <f t="shared" ref="C106:R106" si="40">+LN(C92/B92)</f>
        <v>-0.37098857842690441</v>
      </c>
      <c r="D106" s="667">
        <f t="shared" si="40"/>
        <v>-0.1326150920561463</v>
      </c>
      <c r="E106" s="667">
        <f t="shared" si="40"/>
        <v>-0.12185358285053177</v>
      </c>
      <c r="F106" s="667">
        <f t="shared" si="40"/>
        <v>-0.11216822456547856</v>
      </c>
      <c r="G106" s="667">
        <f t="shared" si="40"/>
        <v>-0.10345140210893071</v>
      </c>
      <c r="H106" s="667">
        <f t="shared" si="40"/>
        <v>-9.560626189803742E-2</v>
      </c>
      <c r="I106" s="667">
        <f t="shared" si="40"/>
        <v>-8.8545635708233733E-2</v>
      </c>
      <c r="J106" s="667">
        <f t="shared" si="40"/>
        <v>-8.219107213741049E-2</v>
      </c>
      <c r="K106" s="667">
        <f t="shared" si="40"/>
        <v>-7.647196492366938E-2</v>
      </c>
      <c r="L106" s="667">
        <f t="shared" si="40"/>
        <v>-7.1324768431302407E-2</v>
      </c>
      <c r="M106" s="667">
        <f t="shared" si="40"/>
        <v>-6.6692291588172262E-2</v>
      </c>
      <c r="N106" s="667">
        <f t="shared" si="40"/>
        <v>-6.2523062429354931E-2</v>
      </c>
      <c r="O106" s="667">
        <f t="shared" si="40"/>
        <v>-5.8770756186419512E-2</v>
      </c>
      <c r="P106" s="667">
        <f t="shared" si="40"/>
        <v>-5.5393680567777673E-2</v>
      </c>
      <c r="Q106" s="667">
        <f t="shared" si="40"/>
        <v>-5.2354312510999763E-2</v>
      </c>
      <c r="R106" s="667">
        <f t="shared" si="40"/>
        <v>-4.9618881259899786E-2</v>
      </c>
    </row>
    <row r="107" spans="1:18" s="663" customFormat="1" ht="15.75" customHeight="1">
      <c r="A107" s="657" t="s">
        <v>51</v>
      </c>
      <c r="C107" s="667">
        <f t="shared" ref="C107:R107" si="41">+LN(C93/B93)</f>
        <v>-0.10179452331151312</v>
      </c>
      <c r="D107" s="667">
        <f t="shared" si="41"/>
        <v>-0.15990323971354667</v>
      </c>
      <c r="E107" s="667">
        <f t="shared" si="41"/>
        <v>-0.14641291574219212</v>
      </c>
      <c r="F107" s="667">
        <f t="shared" si="41"/>
        <v>-0.13427162416797275</v>
      </c>
      <c r="G107" s="667">
        <f t="shared" si="41"/>
        <v>-0.12334446175117561</v>
      </c>
      <c r="H107" s="667">
        <f t="shared" si="41"/>
        <v>-0.11351001557605798</v>
      </c>
      <c r="I107" s="667">
        <f t="shared" si="41"/>
        <v>-0.10465901401845222</v>
      </c>
      <c r="J107" s="667">
        <f t="shared" si="41"/>
        <v>-9.6693112616607069E-2</v>
      </c>
      <c r="K107" s="667">
        <f t="shared" si="41"/>
        <v>-8.9523801354946309E-2</v>
      </c>
      <c r="L107" s="667">
        <f t="shared" si="41"/>
        <v>-8.3071421219451602E-2</v>
      </c>
      <c r="M107" s="667">
        <f t="shared" si="41"/>
        <v>-7.726427909750648E-2</v>
      </c>
      <c r="N107" s="667">
        <f t="shared" si="41"/>
        <v>-7.2037851187755783E-2</v>
      </c>
      <c r="O107" s="667">
        <f t="shared" si="41"/>
        <v>-6.7334066068980278E-2</v>
      </c>
      <c r="P107" s="667">
        <f t="shared" si="41"/>
        <v>-6.3100659462082181E-2</v>
      </c>
      <c r="Q107" s="667">
        <f t="shared" si="41"/>
        <v>-5.9290593515873895E-2</v>
      </c>
      <c r="R107" s="667">
        <f t="shared" si="41"/>
        <v>-5.5861534164286533E-2</v>
      </c>
    </row>
    <row r="108" spans="1:18" s="663" customFormat="1" ht="15.75" customHeight="1">
      <c r="A108" s="657" t="s">
        <v>52</v>
      </c>
      <c r="C108" s="667">
        <f t="shared" ref="C108:R108" si="42">+LN(C94/B94)</f>
        <v>-0.29875950945557089</v>
      </c>
      <c r="D108" s="667">
        <f t="shared" si="42"/>
        <v>-0.15795307354679328</v>
      </c>
      <c r="E108" s="667">
        <f t="shared" si="42"/>
        <v>-0.14465776619211412</v>
      </c>
      <c r="F108" s="667">
        <f t="shared" si="42"/>
        <v>-0.13269198957290251</v>
      </c>
      <c r="G108" s="667">
        <f t="shared" si="42"/>
        <v>-0.12192279061561229</v>
      </c>
      <c r="H108" s="667">
        <f t="shared" si="42"/>
        <v>-0.11223051155405107</v>
      </c>
      <c r="I108" s="667">
        <f t="shared" si="42"/>
        <v>-0.10350746039864611</v>
      </c>
      <c r="J108" s="667">
        <f t="shared" si="42"/>
        <v>-9.5656714358781453E-2</v>
      </c>
      <c r="K108" s="667">
        <f t="shared" si="42"/>
        <v>-8.8591042922903249E-2</v>
      </c>
      <c r="L108" s="667">
        <f t="shared" si="42"/>
        <v>-8.2231938630612789E-2</v>
      </c>
      <c r="M108" s="667">
        <f t="shared" si="42"/>
        <v>-7.6508744767551637E-2</v>
      </c>
      <c r="N108" s="667">
        <f t="shared" si="42"/>
        <v>-7.1357870290796516E-2</v>
      </c>
      <c r="O108" s="667">
        <f t="shared" si="42"/>
        <v>-6.6722083261716761E-2</v>
      </c>
      <c r="P108" s="667">
        <f t="shared" si="42"/>
        <v>-6.2549874935545063E-2</v>
      </c>
      <c r="Q108" s="667">
        <f t="shared" si="42"/>
        <v>-5.8794887441990594E-2</v>
      </c>
      <c r="R108" s="667">
        <f t="shared" si="42"/>
        <v>-5.5415398697791531E-2</v>
      </c>
    </row>
    <row r="109" spans="1:18" s="663" customFormat="1" ht="15.75" customHeight="1">
      <c r="A109" s="657" t="s">
        <v>53</v>
      </c>
      <c r="C109" s="667">
        <f t="shared" ref="C109:R109" si="43">+LN(C95/B95)</f>
        <v>-0.39786730115052427</v>
      </c>
      <c r="D109" s="667">
        <f t="shared" si="43"/>
        <v>-0.2185060919671418</v>
      </c>
      <c r="E109" s="667">
        <f t="shared" si="43"/>
        <v>-0.19915548277042772</v>
      </c>
      <c r="F109" s="667">
        <f t="shared" si="43"/>
        <v>-0.1817399344933848</v>
      </c>
      <c r="G109" s="667">
        <f t="shared" si="43"/>
        <v>-0.16606594104404632</v>
      </c>
      <c r="H109" s="667">
        <f t="shared" si="43"/>
        <v>-0.15195934693964169</v>
      </c>
      <c r="I109" s="667">
        <f t="shared" si="43"/>
        <v>-0.13926341224567754</v>
      </c>
      <c r="J109" s="667">
        <f t="shared" si="43"/>
        <v>-0.12783707102110983</v>
      </c>
      <c r="K109" s="667">
        <f t="shared" si="43"/>
        <v>-0.1175533639189988</v>
      </c>
      <c r="L109" s="667">
        <f t="shared" si="43"/>
        <v>-0.10829802752709898</v>
      </c>
      <c r="M109" s="667">
        <f t="shared" si="43"/>
        <v>-9.9968224774388992E-2</v>
      </c>
      <c r="N109" s="667">
        <f t="shared" si="43"/>
        <v>-9.2471402296950111E-2</v>
      </c>
      <c r="O109" s="667">
        <f t="shared" si="43"/>
        <v>-8.5724262067255072E-2</v>
      </c>
      <c r="P109" s="667">
        <f t="shared" si="43"/>
        <v>-7.9651835860529693E-2</v>
      </c>
      <c r="Q109" s="667">
        <f t="shared" si="43"/>
        <v>-7.4186652274476683E-2</v>
      </c>
      <c r="R109" s="667">
        <f t="shared" si="43"/>
        <v>-6.9267987047028967E-2</v>
      </c>
    </row>
    <row r="110" spans="1:18" s="663" customFormat="1" ht="15.75" customHeight="1">
      <c r="A110" s="657" t="s">
        <v>54</v>
      </c>
      <c r="C110" s="667">
        <f t="shared" ref="C110:R110" si="44">+LN(C96/B96)</f>
        <v>-0.23139680909351493</v>
      </c>
      <c r="D110" s="667">
        <f t="shared" si="44"/>
        <v>-0.22625325945825214</v>
      </c>
      <c r="E110" s="667">
        <f t="shared" si="44"/>
        <v>-0.20612793351242714</v>
      </c>
      <c r="F110" s="667">
        <f t="shared" si="44"/>
        <v>-0.18801514016118409</v>
      </c>
      <c r="G110" s="667">
        <f t="shared" si="44"/>
        <v>-0.17171362614506588</v>
      </c>
      <c r="H110" s="667">
        <f t="shared" si="44"/>
        <v>-0.15704226353055922</v>
      </c>
      <c r="I110" s="667">
        <f t="shared" si="44"/>
        <v>-0.14383803717750329</v>
      </c>
      <c r="J110" s="667">
        <f t="shared" si="44"/>
        <v>-0.13195423345975285</v>
      </c>
      <c r="K110" s="667">
        <f t="shared" si="44"/>
        <v>-0.12125881011377768</v>
      </c>
      <c r="L110" s="667">
        <f t="shared" si="44"/>
        <v>-0.11163292910239994</v>
      </c>
      <c r="M110" s="667">
        <f t="shared" si="44"/>
        <v>-0.10296963619215993</v>
      </c>
      <c r="N110" s="667">
        <f t="shared" si="44"/>
        <v>-9.51726725729439E-2</v>
      </c>
      <c r="O110" s="667">
        <f t="shared" si="44"/>
        <v>-8.8155405315649624E-2</v>
      </c>
      <c r="P110" s="667">
        <f t="shared" si="44"/>
        <v>-8.1839864784084532E-2</v>
      </c>
      <c r="Q110" s="667">
        <f t="shared" si="44"/>
        <v>-7.615587830567605E-2</v>
      </c>
      <c r="R110" s="667">
        <f t="shared" si="44"/>
        <v>-7.1040290475108639E-2</v>
      </c>
    </row>
    <row r="111" spans="1:18" s="663" customFormat="1" ht="15.75" customHeight="1">
      <c r="A111" s="657" t="s">
        <v>55</v>
      </c>
      <c r="C111" s="667">
        <f t="shared" ref="C111:R111" si="45">+LN(C97/B97)</f>
        <v>-5.47319835500341E-2</v>
      </c>
      <c r="D111" s="667">
        <f t="shared" si="45"/>
        <v>-0.2012109520642911</v>
      </c>
      <c r="E111" s="667">
        <f t="shared" si="45"/>
        <v>-0.18358985685786203</v>
      </c>
      <c r="F111" s="667">
        <f t="shared" si="45"/>
        <v>-0.16773087117207583</v>
      </c>
      <c r="G111" s="667">
        <f t="shared" si="45"/>
        <v>-0.15345778405486835</v>
      </c>
      <c r="H111" s="667">
        <f t="shared" si="45"/>
        <v>-0.14061200564938137</v>
      </c>
      <c r="I111" s="667">
        <f t="shared" si="45"/>
        <v>-0.12905080508444328</v>
      </c>
      <c r="J111" s="667">
        <f t="shared" si="45"/>
        <v>-0.11864572457599899</v>
      </c>
      <c r="K111" s="667">
        <f t="shared" si="45"/>
        <v>-0.10928115211839912</v>
      </c>
      <c r="L111" s="667">
        <f t="shared" si="45"/>
        <v>-0.10085303690655922</v>
      </c>
      <c r="M111" s="667">
        <f t="shared" si="45"/>
        <v>-9.3267733215903245E-2</v>
      </c>
      <c r="N111" s="667">
        <f t="shared" si="45"/>
        <v>-8.6440959894312788E-2</v>
      </c>
      <c r="O111" s="667">
        <f t="shared" si="45"/>
        <v>-8.0296863904881666E-2</v>
      </c>
      <c r="P111" s="667">
        <f t="shared" si="45"/>
        <v>-7.4767177514393449E-2</v>
      </c>
      <c r="Q111" s="667">
        <f t="shared" si="45"/>
        <v>-6.979045976295406E-2</v>
      </c>
      <c r="R111" s="667">
        <f t="shared" si="45"/>
        <v>-6.5311413786658667E-2</v>
      </c>
    </row>
    <row r="112" spans="1:18" s="663" customFormat="1" ht="15.75" customHeight="1">
      <c r="A112" s="657" t="s">
        <v>56</v>
      </c>
      <c r="C112" s="667">
        <f t="shared" ref="C112:R112" si="46">+LN(C98/B98)</f>
        <v>-0.19094135765271372</v>
      </c>
      <c r="D112" s="667">
        <f t="shared" si="46"/>
        <v>-0.16116978530125142</v>
      </c>
      <c r="E112" s="667">
        <f t="shared" si="46"/>
        <v>-0.14755280677112617</v>
      </c>
      <c r="F112" s="667">
        <f t="shared" si="46"/>
        <v>-0.13529752609401358</v>
      </c>
      <c r="G112" s="667">
        <f t="shared" si="46"/>
        <v>-0.12426777348461227</v>
      </c>
      <c r="H112" s="667">
        <f t="shared" si="46"/>
        <v>-0.11434099613615108</v>
      </c>
      <c r="I112" s="667">
        <f t="shared" si="46"/>
        <v>-0.10540689652253589</v>
      </c>
      <c r="J112" s="667">
        <f t="shared" si="46"/>
        <v>-9.7366206870282385E-2</v>
      </c>
      <c r="K112" s="667">
        <f t="shared" si="46"/>
        <v>-9.0129586183254104E-2</v>
      </c>
      <c r="L112" s="667">
        <f t="shared" si="46"/>
        <v>-8.3616627564928658E-2</v>
      </c>
      <c r="M112" s="667">
        <f t="shared" si="46"/>
        <v>-7.77549648084358E-2</v>
      </c>
      <c r="N112" s="667">
        <f t="shared" si="46"/>
        <v>-7.2479468327592222E-2</v>
      </c>
      <c r="O112" s="667">
        <f t="shared" si="46"/>
        <v>-6.7731521494832969E-2</v>
      </c>
      <c r="P112" s="667">
        <f t="shared" si="46"/>
        <v>-6.3458369345349694E-2</v>
      </c>
      <c r="Q112" s="667">
        <f t="shared" si="46"/>
        <v>-5.9612532410814587E-2</v>
      </c>
      <c r="R112" s="667">
        <f t="shared" si="46"/>
        <v>-5.615127916973333E-2</v>
      </c>
    </row>
    <row r="113" spans="1:18" s="663" customFormat="1" ht="15.75" customHeight="1">
      <c r="A113" s="657" t="s">
        <v>57</v>
      </c>
      <c r="C113" s="667">
        <f t="shared" ref="C113:R113" si="47">+LN(C99/B99)</f>
        <v>-0.39316580473956564</v>
      </c>
      <c r="D113" s="667">
        <f t="shared" si="47"/>
        <v>-0.20158070469675785</v>
      </c>
      <c r="E113" s="667">
        <f t="shared" si="47"/>
        <v>-0.18392263422708191</v>
      </c>
      <c r="F113" s="667">
        <f t="shared" si="47"/>
        <v>-0.16803037080437394</v>
      </c>
      <c r="G113" s="667">
        <f t="shared" si="47"/>
        <v>-0.1537273337239366</v>
      </c>
      <c r="H113" s="667">
        <f t="shared" si="47"/>
        <v>-0.14085460035154293</v>
      </c>
      <c r="I113" s="667">
        <f t="shared" si="47"/>
        <v>-0.12926914031638864</v>
      </c>
      <c r="J113" s="667">
        <f t="shared" si="47"/>
        <v>-0.11884222628474969</v>
      </c>
      <c r="K113" s="667">
        <f t="shared" si="47"/>
        <v>-0.10945800365627477</v>
      </c>
      <c r="L113" s="667">
        <f t="shared" si="47"/>
        <v>-0.10101220329064722</v>
      </c>
      <c r="M113" s="667">
        <f t="shared" si="47"/>
        <v>-9.3410982961582525E-2</v>
      </c>
      <c r="N113" s="667">
        <f t="shared" si="47"/>
        <v>-8.656988466542434E-2</v>
      </c>
      <c r="O113" s="667">
        <f t="shared" si="47"/>
        <v>-8.0412896198881867E-2</v>
      </c>
      <c r="P113" s="667">
        <f t="shared" si="47"/>
        <v>-7.4871606578993791E-2</v>
      </c>
      <c r="Q113" s="667">
        <f t="shared" si="47"/>
        <v>-6.9884445921094232E-2</v>
      </c>
      <c r="R113" s="667">
        <f t="shared" si="47"/>
        <v>-6.539600132898471E-2</v>
      </c>
    </row>
    <row r="114" spans="1:18" s="663" customFormat="1" ht="15.75" customHeight="1">
      <c r="A114" s="657" t="s">
        <v>58</v>
      </c>
      <c r="C114" s="667">
        <f t="shared" ref="C114:R114" si="48">+LN(C100/B100)</f>
        <v>-0.18882157062646854</v>
      </c>
      <c r="D114" s="667">
        <f t="shared" si="48"/>
        <v>-0.13719452879941574</v>
      </c>
      <c r="E114" s="667">
        <f t="shared" si="48"/>
        <v>-0.12597507591947427</v>
      </c>
      <c r="F114" s="667">
        <f t="shared" si="48"/>
        <v>-0.11587756832752708</v>
      </c>
      <c r="G114" s="667">
        <f t="shared" si="48"/>
        <v>-0.10678981149477419</v>
      </c>
      <c r="H114" s="667">
        <f t="shared" si="48"/>
        <v>-9.8610830345296774E-2</v>
      </c>
      <c r="I114" s="667">
        <f t="shared" si="48"/>
        <v>-9.124974731076696E-2</v>
      </c>
      <c r="J114" s="667">
        <f t="shared" si="48"/>
        <v>-8.4624772579690408E-2</v>
      </c>
      <c r="K114" s="667">
        <f t="shared" si="48"/>
        <v>-7.8662295321721393E-2</v>
      </c>
      <c r="L114" s="667">
        <f t="shared" si="48"/>
        <v>-7.3296065789549267E-2</v>
      </c>
      <c r="M114" s="667">
        <f t="shared" si="48"/>
        <v>-6.8466459210594341E-2</v>
      </c>
      <c r="N114" s="667">
        <f t="shared" si="48"/>
        <v>-6.411981328953488E-2</v>
      </c>
      <c r="O114" s="667">
        <f t="shared" si="48"/>
        <v>-6.0207831960581375E-2</v>
      </c>
      <c r="P114" s="667">
        <f t="shared" si="48"/>
        <v>-5.6687048764523199E-2</v>
      </c>
      <c r="Q114" s="667">
        <f t="shared" si="48"/>
        <v>-5.351834388807096E-2</v>
      </c>
      <c r="R114" s="667">
        <f t="shared" si="48"/>
        <v>-5.0666509499263775E-2</v>
      </c>
    </row>
    <row r="115" spans="1:18" s="663" customFormat="1" ht="15.75" customHeight="1">
      <c r="A115" s="657" t="s">
        <v>114</v>
      </c>
      <c r="C115" s="667">
        <f t="shared" ref="C115:R115" si="49">+LN(C101/B101)</f>
        <v>-0.23191605915730815</v>
      </c>
      <c r="D115" s="667">
        <f t="shared" si="49"/>
        <v>-0.17059428559389808</v>
      </c>
      <c r="E115" s="667">
        <f t="shared" si="49"/>
        <v>-0.15603485703450823</v>
      </c>
      <c r="F115" s="667">
        <f t="shared" si="49"/>
        <v>-0.14293137133105749</v>
      </c>
      <c r="G115" s="667">
        <f t="shared" si="49"/>
        <v>-0.13113823419795173</v>
      </c>
      <c r="H115" s="667">
        <f t="shared" si="49"/>
        <v>-0.12052441077815657</v>
      </c>
      <c r="I115" s="667">
        <f t="shared" si="49"/>
        <v>-0.11097196970034089</v>
      </c>
      <c r="J115" s="667">
        <f t="shared" si="49"/>
        <v>-0.1023747727303068</v>
      </c>
      <c r="K115" s="667">
        <f t="shared" si="49"/>
        <v>-9.4637295457276074E-2</v>
      </c>
      <c r="L115" s="667">
        <f t="shared" si="49"/>
        <v>-8.7673565911548498E-2</v>
      </c>
      <c r="M115" s="667">
        <f t="shared" si="49"/>
        <v>-8.1406209320393774E-2</v>
      </c>
      <c r="N115" s="667">
        <f t="shared" si="49"/>
        <v>-7.5765588388354441E-2</v>
      </c>
      <c r="O115" s="667">
        <f t="shared" si="49"/>
        <v>-7.0689029549518889E-2</v>
      </c>
      <c r="P115" s="667">
        <f t="shared" si="49"/>
        <v>-6.6120126594566925E-2</v>
      </c>
      <c r="Q115" s="667">
        <f t="shared" si="49"/>
        <v>-6.2008113935110271E-2</v>
      </c>
      <c r="R115" s="667">
        <f t="shared" si="49"/>
        <v>-5.8307302541599396E-2</v>
      </c>
    </row>
    <row r="116" spans="1:18" s="663" customFormat="1" ht="15.75" customHeight="1">
      <c r="A116" s="657" t="s">
        <v>224</v>
      </c>
      <c r="C116" s="667">
        <f t="shared" ref="C116:R116" si="50">+LN(C102/B102)</f>
        <v>8.2601786133289654E-2</v>
      </c>
      <c r="D116" s="667">
        <f t="shared" si="50"/>
        <v>-0.17392094116734921</v>
      </c>
      <c r="E116" s="667">
        <f t="shared" si="50"/>
        <v>-0.1590288470506144</v>
      </c>
      <c r="F116" s="667">
        <f t="shared" si="50"/>
        <v>-0.14562596234555297</v>
      </c>
      <c r="G116" s="667">
        <f t="shared" si="50"/>
        <v>-0.13356336611099762</v>
      </c>
      <c r="H116" s="667">
        <f t="shared" si="50"/>
        <v>-0.12270702949989788</v>
      </c>
      <c r="I116" s="667">
        <f t="shared" si="50"/>
        <v>-0.11293632654990822</v>
      </c>
      <c r="J116" s="667">
        <f t="shared" si="50"/>
        <v>-0.10414269389491733</v>
      </c>
      <c r="K116" s="667">
        <f t="shared" si="50"/>
        <v>-9.6228424505425569E-2</v>
      </c>
      <c r="L116" s="667">
        <f t="shared" si="50"/>
        <v>-8.9105582054883031E-2</v>
      </c>
      <c r="M116" s="667">
        <f t="shared" si="50"/>
        <v>-8.2695023849394741E-2</v>
      </c>
      <c r="N116" s="667">
        <f t="shared" si="50"/>
        <v>-7.6925521464455138E-2</v>
      </c>
      <c r="O116" s="667">
        <f t="shared" si="50"/>
        <v>-7.1732969318009571E-2</v>
      </c>
      <c r="P116" s="667">
        <f t="shared" si="50"/>
        <v>-6.7059672386208732E-2</v>
      </c>
      <c r="Q116" s="667">
        <f t="shared" si="50"/>
        <v>-6.2853705147587716E-2</v>
      </c>
      <c r="R116" s="667">
        <f t="shared" si="50"/>
        <v>-5.9068334632829185E-2</v>
      </c>
    </row>
    <row r="117" spans="1:18" s="663" customFormat="1" ht="15.75" customHeight="1">
      <c r="A117" s="657" t="s">
        <v>255</v>
      </c>
      <c r="C117" s="667">
        <f t="shared" ref="C117:R117" si="51">+LN(C103/B103)</f>
        <v>-0.15609138620053697</v>
      </c>
      <c r="D117" s="667">
        <f t="shared" si="51"/>
        <v>-0.16519716985042793</v>
      </c>
      <c r="E117" s="667">
        <f t="shared" si="51"/>
        <v>-0.15513125535530506</v>
      </c>
      <c r="F117" s="667">
        <f t="shared" si="51"/>
        <v>-0.14405216379205621</v>
      </c>
      <c r="G117" s="667">
        <f t="shared" si="51"/>
        <v>-0.13351004792157342</v>
      </c>
      <c r="H117" s="667">
        <f t="shared" si="51"/>
        <v>-0.12274455474377659</v>
      </c>
      <c r="I117" s="667">
        <f t="shared" si="51"/>
        <v>-0.1136029570083875</v>
      </c>
      <c r="J117" s="667">
        <f t="shared" si="51"/>
        <v>-0.10527254810762168</v>
      </c>
      <c r="K117" s="667">
        <f t="shared" si="51"/>
        <v>-9.7710540558523407E-2</v>
      </c>
      <c r="L117" s="667">
        <f t="shared" si="51"/>
        <v>-9.0077299473998826E-2</v>
      </c>
      <c r="M117" s="667">
        <f t="shared" si="51"/>
        <v>-8.2850961309026847E-2</v>
      </c>
      <c r="N117" s="667">
        <f t="shared" si="51"/>
        <v>-7.8036806727335595E-2</v>
      </c>
      <c r="O117" s="667">
        <f t="shared" si="51"/>
        <v>-7.2518034622169686E-2</v>
      </c>
      <c r="P117" s="667">
        <f t="shared" si="51"/>
        <v>-6.7780068297503313E-2</v>
      </c>
      <c r="Q117" s="667">
        <f t="shared" si="51"/>
        <v>-6.3711998561994457E-2</v>
      </c>
      <c r="R117" s="667">
        <f t="shared" si="51"/>
        <v>-6.0266999740507837E-2</v>
      </c>
    </row>
    <row r="118" spans="1:18" s="663" customFormat="1" ht="15.75" customHeight="1">
      <c r="A118" s="668" t="s">
        <v>1194</v>
      </c>
      <c r="B118" s="663" t="s">
        <v>1184</v>
      </c>
      <c r="C118" s="669" t="s">
        <v>1185</v>
      </c>
      <c r="D118" s="670" t="s">
        <v>1186</v>
      </c>
      <c r="E118" s="663" t="s">
        <v>1187</v>
      </c>
      <c r="F118" s="663" t="s">
        <v>1188</v>
      </c>
      <c r="G118" s="663" t="s">
        <v>1189</v>
      </c>
      <c r="M118" s="665"/>
    </row>
    <row r="119" spans="1:18" s="663" customFormat="1" ht="15.75" customHeight="1">
      <c r="A119" s="657" t="s">
        <v>104</v>
      </c>
      <c r="B119" s="671">
        <f t="shared" ref="B119:B131" si="52">+AVERAGE(C105:G105)/10</f>
        <v>-1.6804618795492245E-2</v>
      </c>
      <c r="C119" s="671">
        <f t="shared" ref="C119:C131" si="53">+AVERAGE(H105:L105)/10</f>
        <v>-9.7425834310353992E-3</v>
      </c>
      <c r="D119" s="671">
        <f t="shared" ref="D119:D131" si="54">+AVERAGE(M105:Q105)/10</f>
        <v>-6.7766730901920955E-3</v>
      </c>
      <c r="E119" s="680">
        <f t="shared" ref="E119:E131" si="55">+Q91</f>
        <v>2.5333721769992389E-2</v>
      </c>
      <c r="F119" s="680">
        <f t="shared" ref="F119:F131" si="56">+E119/B91</f>
        <v>0.1889649433899846</v>
      </c>
      <c r="G119" s="681">
        <f t="shared" ref="G119:G131" si="57">+AVERAGE(B119:D119)</f>
        <v>-1.1107958438906579E-2</v>
      </c>
      <c r="M119" s="665"/>
    </row>
    <row r="120" spans="1:18" s="663" customFormat="1" ht="15.75" customHeight="1">
      <c r="A120" s="657" t="s">
        <v>105</v>
      </c>
      <c r="B120" s="671">
        <f t="shared" si="52"/>
        <v>-1.6821537600159836E-2</v>
      </c>
      <c r="C120" s="671">
        <f t="shared" si="53"/>
        <v>-8.2827940619730686E-3</v>
      </c>
      <c r="D120" s="671">
        <f t="shared" si="54"/>
        <v>-5.9146820656544828E-3</v>
      </c>
      <c r="E120" s="680">
        <f t="shared" si="55"/>
        <v>1.8648968480536862E-2</v>
      </c>
      <c r="F120" s="680">
        <f t="shared" si="56"/>
        <v>0.21204628845181556</v>
      </c>
      <c r="G120" s="681">
        <f t="shared" si="57"/>
        <v>-1.0339671242595796E-2</v>
      </c>
      <c r="M120" s="665"/>
    </row>
    <row r="121" spans="1:18" s="663" customFormat="1" ht="15.75" customHeight="1">
      <c r="A121" s="657" t="s">
        <v>51</v>
      </c>
      <c r="B121" s="671">
        <f t="shared" si="52"/>
        <v>-1.3314535293728006E-2</v>
      </c>
      <c r="C121" s="671">
        <f t="shared" si="53"/>
        <v>-9.7491472957103049E-3</v>
      </c>
      <c r="D121" s="671">
        <f t="shared" si="54"/>
        <v>-6.7805489866439722E-3</v>
      </c>
      <c r="E121" s="680">
        <f t="shared" si="55"/>
        <v>2.1496099414696029E-2</v>
      </c>
      <c r="F121" s="680">
        <f t="shared" si="56"/>
        <v>0.22487477690327054</v>
      </c>
      <c r="G121" s="681">
        <f t="shared" si="57"/>
        <v>-9.9480771920274283E-3</v>
      </c>
      <c r="M121" s="665"/>
    </row>
    <row r="122" spans="1:18" s="663" customFormat="1" ht="15.75" customHeight="1">
      <c r="A122" s="657" t="s">
        <v>52</v>
      </c>
      <c r="B122" s="671">
        <f t="shared" si="52"/>
        <v>-1.7119702587659862E-2</v>
      </c>
      <c r="C122" s="671">
        <f t="shared" si="53"/>
        <v>-9.6443533572998924E-3</v>
      </c>
      <c r="D122" s="671">
        <f t="shared" si="54"/>
        <v>-6.7186692139520107E-3</v>
      </c>
      <c r="E122" s="680">
        <f t="shared" si="55"/>
        <v>4.7612440578133547E-2</v>
      </c>
      <c r="F122" s="680">
        <f t="shared" si="56"/>
        <v>0.18747003532449721</v>
      </c>
      <c r="G122" s="681">
        <f t="shared" si="57"/>
        <v>-1.1160908386303922E-2</v>
      </c>
      <c r="M122" s="665"/>
    </row>
    <row r="123" spans="1:18" s="663" customFormat="1" ht="15.75" customHeight="1">
      <c r="A123" s="657" t="s">
        <v>53</v>
      </c>
      <c r="B123" s="671">
        <f t="shared" si="52"/>
        <v>-2.3266695028510496E-2</v>
      </c>
      <c r="C123" s="671">
        <f t="shared" si="53"/>
        <v>-1.2898224433050536E-2</v>
      </c>
      <c r="D123" s="671">
        <f t="shared" si="54"/>
        <v>-8.640047545472011E-3</v>
      </c>
      <c r="E123" s="680">
        <f t="shared" si="55"/>
        <v>3.3836663479681776E-2</v>
      </c>
      <c r="F123" s="680">
        <f t="shared" si="56"/>
        <v>0.10643206865505044</v>
      </c>
      <c r="G123" s="681">
        <f t="shared" si="57"/>
        <v>-1.4934989002344348E-2</v>
      </c>
      <c r="M123" s="665"/>
    </row>
    <row r="124" spans="1:18" s="663" customFormat="1" ht="15.75" customHeight="1">
      <c r="A124" s="657" t="s">
        <v>54</v>
      </c>
      <c r="B124" s="671">
        <f t="shared" si="52"/>
        <v>-2.0470135367408878E-2</v>
      </c>
      <c r="C124" s="671">
        <f t="shared" si="53"/>
        <v>-1.3314525467679861E-2</v>
      </c>
      <c r="D124" s="671">
        <f t="shared" si="54"/>
        <v>-8.8858691434102813E-3</v>
      </c>
      <c r="E124" s="680">
        <f t="shared" si="55"/>
        <v>3.5542811741488489E-2</v>
      </c>
      <c r="F124" s="680">
        <f t="shared" si="56"/>
        <v>0.11841895233739444</v>
      </c>
      <c r="G124" s="681">
        <f t="shared" si="57"/>
        <v>-1.4223509992833007E-2</v>
      </c>
      <c r="M124" s="665"/>
    </row>
    <row r="125" spans="1:18" s="663" customFormat="1" ht="15.75" customHeight="1">
      <c r="A125" s="657" t="s">
        <v>55</v>
      </c>
      <c r="B125" s="671">
        <f t="shared" si="52"/>
        <v>-1.5214428953982628E-2</v>
      </c>
      <c r="C125" s="671">
        <f t="shared" si="53"/>
        <v>-1.196885448669564E-2</v>
      </c>
      <c r="D125" s="671">
        <f t="shared" si="54"/>
        <v>-8.0912638858489042E-3</v>
      </c>
      <c r="E125" s="680">
        <f t="shared" si="55"/>
        <v>2.8451337196444982E-2</v>
      </c>
      <c r="F125" s="680">
        <f t="shared" si="56"/>
        <v>0.17140478323948716</v>
      </c>
      <c r="G125" s="681">
        <f t="shared" si="57"/>
        <v>-1.1758182442175724E-2</v>
      </c>
      <c r="M125" s="665"/>
    </row>
    <row r="126" spans="1:18" s="663" customFormat="1" ht="15.75" customHeight="1">
      <c r="A126" s="657" t="s">
        <v>56</v>
      </c>
      <c r="B126" s="671">
        <f t="shared" si="52"/>
        <v>-1.5184584986074343E-2</v>
      </c>
      <c r="C126" s="671">
        <f t="shared" si="53"/>
        <v>-9.8172062655430426E-3</v>
      </c>
      <c r="D126" s="671">
        <f t="shared" si="54"/>
        <v>-6.820737127740506E-3</v>
      </c>
      <c r="E126" s="680">
        <f t="shared" si="55"/>
        <v>3.451462199937147E-2</v>
      </c>
      <c r="F126" s="680">
        <f t="shared" si="56"/>
        <v>0.20369603538097025</v>
      </c>
      <c r="G126" s="681">
        <f t="shared" si="57"/>
        <v>-1.0607509459785966E-2</v>
      </c>
      <c r="M126" s="665"/>
    </row>
    <row r="127" spans="1:18" s="663" customFormat="1" ht="15.75" customHeight="1">
      <c r="A127" s="657" t="s">
        <v>57</v>
      </c>
      <c r="B127" s="671">
        <f t="shared" si="52"/>
        <v>-2.200853696383432E-2</v>
      </c>
      <c r="C127" s="671">
        <f t="shared" si="53"/>
        <v>-1.1988723477992066E-2</v>
      </c>
      <c r="D127" s="671">
        <f t="shared" si="54"/>
        <v>-8.1029963265195348E-3</v>
      </c>
      <c r="E127" s="680">
        <f t="shared" si="55"/>
        <v>1.7929742521096317E-2</v>
      </c>
      <c r="F127" s="680">
        <f t="shared" si="56"/>
        <v>0.12184410997350993</v>
      </c>
      <c r="G127" s="681">
        <f t="shared" si="57"/>
        <v>-1.4033418922781973E-2</v>
      </c>
      <c r="M127" s="665"/>
    </row>
    <row r="128" spans="1:18" s="663" customFormat="1" ht="15.75" customHeight="1">
      <c r="A128" s="657" t="s">
        <v>58</v>
      </c>
      <c r="B128" s="671">
        <f t="shared" si="52"/>
        <v>-1.3493171103353196E-2</v>
      </c>
      <c r="C128" s="671">
        <f t="shared" si="53"/>
        <v>-8.5288742269404964E-3</v>
      </c>
      <c r="D128" s="671">
        <f t="shared" si="54"/>
        <v>-6.059989942266095E-3</v>
      </c>
      <c r="E128" s="680">
        <f t="shared" si="55"/>
        <v>2.2211143361156239E-2</v>
      </c>
      <c r="F128" s="680">
        <f t="shared" si="56"/>
        <v>0.24558755308174623</v>
      </c>
      <c r="G128" s="681">
        <f t="shared" si="57"/>
        <v>-9.3606784241865946E-3</v>
      </c>
      <c r="M128" s="665"/>
    </row>
    <row r="129" spans="1:18" s="663" customFormat="1" ht="15.75" customHeight="1">
      <c r="A129" s="657" t="s">
        <v>114</v>
      </c>
      <c r="B129" s="671">
        <f t="shared" si="52"/>
        <v>-1.6652296146294474E-2</v>
      </c>
      <c r="C129" s="671">
        <f t="shared" si="53"/>
        <v>-1.0323640291552576E-2</v>
      </c>
      <c r="D129" s="671">
        <f t="shared" si="54"/>
        <v>-7.119781355758888E-3</v>
      </c>
      <c r="E129" s="680">
        <f t="shared" si="55"/>
        <v>2.5637725090111314E-2</v>
      </c>
      <c r="F129" s="680">
        <f t="shared" si="56"/>
        <v>0.1818113096858987</v>
      </c>
      <c r="G129" s="681">
        <f t="shared" si="57"/>
        <v>-1.1365239264535311E-2</v>
      </c>
      <c r="M129" s="665"/>
    </row>
    <row r="130" spans="1:18" s="663" customFormat="1" ht="15.75" customHeight="1">
      <c r="A130" s="657" t="s">
        <v>224</v>
      </c>
      <c r="B130" s="671">
        <f t="shared" si="52"/>
        <v>-1.059074661082449E-2</v>
      </c>
      <c r="C130" s="671">
        <f t="shared" si="53"/>
        <v>-1.050240113010064E-2</v>
      </c>
      <c r="D130" s="671">
        <f t="shared" si="54"/>
        <v>-7.2253378433131173E-3</v>
      </c>
      <c r="E130" s="680">
        <f t="shared" si="55"/>
        <v>3.3724796448376108E-2</v>
      </c>
      <c r="F130" s="680">
        <f t="shared" si="56"/>
        <v>0.24270118608694041</v>
      </c>
      <c r="G130" s="681">
        <f t="shared" si="57"/>
        <v>-9.4394951947460812E-3</v>
      </c>
      <c r="M130" s="665"/>
    </row>
    <row r="131" spans="1:18" s="663" customFormat="1" ht="15.75" customHeight="1">
      <c r="A131" s="657" t="s">
        <v>255</v>
      </c>
      <c r="B131" s="671">
        <f t="shared" si="52"/>
        <v>-1.5079640462397991E-2</v>
      </c>
      <c r="C131" s="671">
        <f t="shared" si="53"/>
        <v>-1.0588157997846159E-2</v>
      </c>
      <c r="D131" s="671">
        <f t="shared" si="54"/>
        <v>-7.297957390360597E-3</v>
      </c>
      <c r="E131" s="680">
        <f t="shared" si="55"/>
        <v>2.7678498593152929E-2</v>
      </c>
      <c r="F131" s="680">
        <f t="shared" si="56"/>
        <v>0.19237901958158121</v>
      </c>
      <c r="G131" s="681">
        <f t="shared" si="57"/>
        <v>-1.0988585283534915E-2</v>
      </c>
      <c r="H131" s="666"/>
      <c r="I131" s="666"/>
      <c r="J131" s="666"/>
      <c r="K131" s="666"/>
      <c r="L131" s="666"/>
      <c r="M131" s="666"/>
    </row>
    <row r="132" spans="1:18" s="663" customFormat="1" ht="15.75" customHeight="1">
      <c r="M132" s="665"/>
    </row>
    <row r="133" spans="1:18" s="663" customFormat="1" ht="15.75" customHeight="1">
      <c r="M133" s="665"/>
    </row>
    <row r="134" spans="1:18" s="663" customFormat="1" ht="15.75" customHeight="1">
      <c r="A134" s="668" t="s">
        <v>1195</v>
      </c>
      <c r="M134" s="665"/>
    </row>
    <row r="135" spans="1:18" s="663" customFormat="1" ht="15.75" customHeight="1">
      <c r="A135" s="657" t="s">
        <v>104</v>
      </c>
      <c r="B135" s="658">
        <f>+US!B71</f>
        <v>1.6614140194193698</v>
      </c>
      <c r="C135" s="658">
        <f>+US!C71</f>
        <v>1.6230895636787737</v>
      </c>
      <c r="D135" s="658">
        <f>+US!D71</f>
        <v>1.7927116912107415</v>
      </c>
      <c r="E135" s="658">
        <f>+US!E71</f>
        <v>1.9149538778767672</v>
      </c>
      <c r="F135" s="658">
        <f>+US!F71</f>
        <v>2.0053836777383345</v>
      </c>
      <c r="G135" s="658">
        <f>+US!G71</f>
        <v>2.0624036283691511</v>
      </c>
      <c r="H135" s="658">
        <f>+US!H71</f>
        <v>2.0986567014636957</v>
      </c>
      <c r="I135" s="658">
        <f>+US!I71</f>
        <v>2.1349828761043188</v>
      </c>
      <c r="J135" s="658">
        <f>+US!J71</f>
        <v>2.1731363207063579</v>
      </c>
      <c r="K135" s="658">
        <f>+US!K71</f>
        <v>2.2141989874785355</v>
      </c>
      <c r="L135" s="658">
        <f>+US!L71</f>
        <v>2.2514329664162473</v>
      </c>
      <c r="M135" s="659">
        <f>+US!M71</f>
        <v>2.279313579974898</v>
      </c>
      <c r="N135" s="658">
        <f>+US!N71</f>
        <v>2.3350905503198418</v>
      </c>
      <c r="O135" s="658">
        <f>+US!O71</f>
        <v>2.3763203158253505</v>
      </c>
      <c r="P135" s="658">
        <f>+US!P71</f>
        <v>2.4104142871395609</v>
      </c>
      <c r="Q135" s="658">
        <f>+US!Q71</f>
        <v>2.4409213423741418</v>
      </c>
      <c r="R135" s="658">
        <f>+US!R71</f>
        <v>2.4693464799393805</v>
      </c>
    </row>
    <row r="136" spans="1:18" s="663" customFormat="1" ht="15.75" customHeight="1">
      <c r="A136" s="657" t="s">
        <v>105</v>
      </c>
      <c r="B136" s="658">
        <f>+EU!B71</f>
        <v>1.1456625342073461</v>
      </c>
      <c r="C136" s="658">
        <f>+EU!C71</f>
        <v>0.99377439380320809</v>
      </c>
      <c r="D136" s="658">
        <f>+EU!D71</f>
        <v>1.106091255414513</v>
      </c>
      <c r="E136" s="658">
        <f>+EU!E71</f>
        <v>1.1891433774865861</v>
      </c>
      <c r="F136" s="658">
        <f>+EU!F71</f>
        <v>1.2523730974526894</v>
      </c>
      <c r="G136" s="658">
        <f>+EU!G71</f>
        <v>1.2928181437698956</v>
      </c>
      <c r="H136" s="658">
        <f>+EU!H71</f>
        <v>1.3183434625106527</v>
      </c>
      <c r="I136" s="658">
        <f>+EU!I71</f>
        <v>1.3386059895372324</v>
      </c>
      <c r="J136" s="658">
        <f>+EU!J71</f>
        <v>1.3549362742712396</v>
      </c>
      <c r="K136" s="658">
        <f>+EU!K71</f>
        <v>1.3681143488253336</v>
      </c>
      <c r="L136" s="658">
        <f>+EU!L71</f>
        <v>1.3984482484510008</v>
      </c>
      <c r="M136" s="659">
        <f>+EU!M71</f>
        <v>1.4455054856817873</v>
      </c>
      <c r="N136" s="658">
        <f>+EU!N71</f>
        <v>1.5025460085607012</v>
      </c>
      <c r="O136" s="658">
        <f>+EU!O71</f>
        <v>1.5508468835563445</v>
      </c>
      <c r="P136" s="658">
        <f>+EU!P71</f>
        <v>1.5937712427920367</v>
      </c>
      <c r="Q136" s="658">
        <f>+EU!Q71</f>
        <v>1.6330162507505706</v>
      </c>
      <c r="R136" s="658">
        <f>+EU!R71</f>
        <v>1.6693500930261795</v>
      </c>
    </row>
    <row r="137" spans="1:18" s="663" customFormat="1" ht="15.75" customHeight="1">
      <c r="A137" s="657" t="s">
        <v>51</v>
      </c>
      <c r="B137" s="658">
        <f>+Japan!B71</f>
        <v>0.3698406448791311</v>
      </c>
      <c r="C137" s="658">
        <f>+Japan!C71</f>
        <v>0.38197401254589891</v>
      </c>
      <c r="D137" s="658">
        <f>+Japan!D71</f>
        <v>0.38396443104633809</v>
      </c>
      <c r="E137" s="658">
        <f>+Japan!E71</f>
        <v>0.37210633662893772</v>
      </c>
      <c r="F137" s="658">
        <f>+Japan!F71</f>
        <v>0.3466557634269794</v>
      </c>
      <c r="G137" s="658">
        <f>+Japan!G71</f>
        <v>0.33328314208815596</v>
      </c>
      <c r="H137" s="658">
        <f>+Japan!H71</f>
        <v>0.32634839091858414</v>
      </c>
      <c r="I137" s="658">
        <f>+Japan!I71</f>
        <v>0.31899193358800321</v>
      </c>
      <c r="J137" s="658">
        <f>+Japan!J71</f>
        <v>0.31154769471063382</v>
      </c>
      <c r="K137" s="658">
        <f>+Japan!K71</f>
        <v>0.30420062276098331</v>
      </c>
      <c r="L137" s="658">
        <f>+Japan!L71</f>
        <v>0.30377378536957356</v>
      </c>
      <c r="M137" s="659">
        <f>+Japan!M71</f>
        <v>0.30957701737570981</v>
      </c>
      <c r="N137" s="658">
        <f>+Japan!N71</f>
        <v>0.31883340937135979</v>
      </c>
      <c r="O137" s="658">
        <f>+Japan!O71</f>
        <v>0.32604075971343938</v>
      </c>
      <c r="P137" s="658">
        <f>+Japan!P71</f>
        <v>0.3321524630364644</v>
      </c>
      <c r="Q137" s="658">
        <f>+Japan!Q71</f>
        <v>0.3376397034748892</v>
      </c>
      <c r="R137" s="658">
        <f>+Japan!R71</f>
        <v>0.34271701963070211</v>
      </c>
    </row>
    <row r="138" spans="1:18" s="663" customFormat="1" ht="15.75" customHeight="1">
      <c r="A138" s="657" t="s">
        <v>52</v>
      </c>
      <c r="B138" s="658">
        <f>+Russia!B71</f>
        <v>0.43100236821563387</v>
      </c>
      <c r="C138" s="658">
        <f>+Russia!C71</f>
        <v>0.42305073907611485</v>
      </c>
      <c r="D138" s="658">
        <f>+Russia!D71</f>
        <v>0.44320939329804349</v>
      </c>
      <c r="E138" s="658">
        <f>+Russia!E71</f>
        <v>0.44907441009379195</v>
      </c>
      <c r="F138" s="658">
        <f>+Russia!F71</f>
        <v>0.45104509609266963</v>
      </c>
      <c r="G138" s="658">
        <f>+Russia!G71</f>
        <v>0.45153585782783329</v>
      </c>
      <c r="H138" s="658">
        <f>+Russia!H71</f>
        <v>0.45065064798637416</v>
      </c>
      <c r="I138" s="658">
        <f>+Russia!I71</f>
        <v>0.44771356039635307</v>
      </c>
      <c r="J138" s="658">
        <f>+Russia!J71</f>
        <v>0.44333249231418942</v>
      </c>
      <c r="K138" s="658">
        <f>+Russia!K71</f>
        <v>0.43791839304944841</v>
      </c>
      <c r="L138" s="658">
        <f>+Russia!L71</f>
        <v>0.44427888760300321</v>
      </c>
      <c r="M138" s="659">
        <f>+Russia!M71</f>
        <v>0.46236990711141535</v>
      </c>
      <c r="N138" s="658">
        <f>+Russia!N71</f>
        <v>0.48420713860522552</v>
      </c>
      <c r="O138" s="658">
        <f>+Russia!O71</f>
        <v>0.50350171176537062</v>
      </c>
      <c r="P138" s="658">
        <f>+Russia!P71</f>
        <v>0.52126134489655129</v>
      </c>
      <c r="Q138" s="658">
        <f>+Russia!Q71</f>
        <v>0.53795978382588672</v>
      </c>
      <c r="R138" s="658">
        <f>+Russia!R71</f>
        <v>0.55376782279765469</v>
      </c>
    </row>
    <row r="139" spans="1:18" s="663" customFormat="1" ht="15.75" customHeight="1">
      <c r="A139" s="657" t="s">
        <v>53</v>
      </c>
      <c r="B139" s="658">
        <f>+Eurasia!B71</f>
        <v>0.25652713039837899</v>
      </c>
      <c r="C139" s="658">
        <f>+Eurasia!C71</f>
        <v>0.23333916590858167</v>
      </c>
      <c r="D139" s="658">
        <f>+Eurasia!D71</f>
        <v>0.26348479109060952</v>
      </c>
      <c r="E139" s="658">
        <f>+Eurasia!E71</f>
        <v>0.28529529374708018</v>
      </c>
      <c r="F139" s="658">
        <f>+Eurasia!F71</f>
        <v>0.30202884136271047</v>
      </c>
      <c r="G139" s="658">
        <f>+Eurasia!G71</f>
        <v>0.31399452748540979</v>
      </c>
      <c r="H139" s="658">
        <f>+Eurasia!H71</f>
        <v>0.32341667809792968</v>
      </c>
      <c r="I139" s="658">
        <f>+Eurasia!I71</f>
        <v>0.33109670503954469</v>
      </c>
      <c r="J139" s="658">
        <f>+Eurasia!J71</f>
        <v>0.33737506982912091</v>
      </c>
      <c r="K139" s="658">
        <f>+Eurasia!K71</f>
        <v>0.34250060867120535</v>
      </c>
      <c r="L139" s="658">
        <f>+Eurasia!L71</f>
        <v>0.35242321321460329</v>
      </c>
      <c r="M139" s="659">
        <f>+Eurasia!M71</f>
        <v>0.36741244554003444</v>
      </c>
      <c r="N139" s="658">
        <f>+Eurasia!N71</f>
        <v>0.38376425573394241</v>
      </c>
      <c r="O139" s="658">
        <f>+Eurasia!O71</f>
        <v>0.39841645512417045</v>
      </c>
      <c r="P139" s="658">
        <f>+Eurasia!P71</f>
        <v>0.41185381679329564</v>
      </c>
      <c r="Q139" s="658">
        <f>+Eurasia!Q71</f>
        <v>0.42428722848823153</v>
      </c>
      <c r="R139" s="658">
        <f>+Eurasia!R71</f>
        <v>0.43576866507390893</v>
      </c>
    </row>
    <row r="140" spans="1:18" s="663" customFormat="1" ht="15.75" customHeight="1">
      <c r="A140" s="657" t="s">
        <v>54</v>
      </c>
      <c r="B140" s="658">
        <f>+China!B71</f>
        <v>1.5999444497034192</v>
      </c>
      <c r="C140" s="658">
        <f>+China!C71</f>
        <v>2.8420864715293934</v>
      </c>
      <c r="D140" s="658">
        <f>+China!D71</f>
        <v>3.2061376566936595</v>
      </c>
      <c r="E140" s="658">
        <f>+China!E71</f>
        <v>3.4256046471586443</v>
      </c>
      <c r="F140" s="658">
        <f>+China!F71</f>
        <v>3.5437386805848039</v>
      </c>
      <c r="G140" s="658">
        <f>+China!G71</f>
        <v>3.585671721958684</v>
      </c>
      <c r="H140" s="658">
        <f>+China!H71</f>
        <v>3.6128309161319567</v>
      </c>
      <c r="I140" s="658">
        <f>+China!I71</f>
        <v>3.6246984282210888</v>
      </c>
      <c r="J140" s="658">
        <f>+China!J71</f>
        <v>3.6251742162607767</v>
      </c>
      <c r="K140" s="658">
        <f>+China!K71</f>
        <v>3.6153421662676593</v>
      </c>
      <c r="L140" s="658">
        <f>+China!L71</f>
        <v>3.6627797357526517</v>
      </c>
      <c r="M140" s="659">
        <f>+China!M71</f>
        <v>3.7799692307305106</v>
      </c>
      <c r="N140" s="658">
        <f>+China!N71</f>
        <v>3.8641810164868891</v>
      </c>
      <c r="O140" s="658">
        <f>+China!O71</f>
        <v>3.9475682280595468</v>
      </c>
      <c r="P140" s="658">
        <f>+China!P71</f>
        <v>4.02757831352113</v>
      </c>
      <c r="Q140" s="658">
        <f>+China!Q71</f>
        <v>4.1024063645780497</v>
      </c>
      <c r="R140" s="658">
        <f>+China!R71</f>
        <v>4.1705806199302682</v>
      </c>
    </row>
    <row r="141" spans="1:18" s="663" customFormat="1" ht="15.75" customHeight="1">
      <c r="A141" s="657" t="s">
        <v>55</v>
      </c>
      <c r="B141" s="658">
        <f>+India!B71</f>
        <v>0.40499472440009932</v>
      </c>
      <c r="C141" s="658">
        <f>+India!C71</f>
        <v>0.72268116278293004</v>
      </c>
      <c r="D141" s="658">
        <f>+India!D71</f>
        <v>0.95136415657421813</v>
      </c>
      <c r="E141" s="658">
        <f>+India!E71</f>
        <v>1.1732052903697956</v>
      </c>
      <c r="F141" s="658">
        <f>+India!F71</f>
        <v>1.3870584013928566</v>
      </c>
      <c r="G141" s="658">
        <f>+India!G71</f>
        <v>1.5651983358354182</v>
      </c>
      <c r="H141" s="658">
        <f>+India!H71</f>
        <v>1.7176976183897452</v>
      </c>
      <c r="I141" s="658">
        <f>+India!I71</f>
        <v>1.8658653062918047</v>
      </c>
      <c r="J141" s="658">
        <f>+India!J71</f>
        <v>2.0098269995203122</v>
      </c>
      <c r="K141" s="658">
        <f>+India!K71</f>
        <v>2.1496360359774016</v>
      </c>
      <c r="L141" s="658">
        <f>+India!L71</f>
        <v>2.283957092877603</v>
      </c>
      <c r="M141" s="659">
        <f>+India!M71</f>
        <v>2.4124604621169445</v>
      </c>
      <c r="N141" s="658">
        <f>+India!N71</f>
        <v>2.5381390337346295</v>
      </c>
      <c r="O141" s="658">
        <f>+India!O71</f>
        <v>2.6529264298016351</v>
      </c>
      <c r="P141" s="658">
        <f>+India!P71</f>
        <v>2.7578955707465256</v>
      </c>
      <c r="Q141" s="658">
        <f>+India!Q71</f>
        <v>2.8534089157218312</v>
      </c>
      <c r="R141" s="658">
        <f>+India!R71</f>
        <v>2.9394093994465629</v>
      </c>
    </row>
    <row r="142" spans="1:18" s="663" customFormat="1" ht="15.75" customHeight="1">
      <c r="A142" s="657" t="s">
        <v>56</v>
      </c>
      <c r="B142" s="658">
        <f>+MidEast!B71</f>
        <v>0.58943423723936128</v>
      </c>
      <c r="C142" s="658">
        <f>+MidEast!C71</f>
        <v>0.80698509993939882</v>
      </c>
      <c r="D142" s="658">
        <f>+MidEast!D71</f>
        <v>1.0437807646262807</v>
      </c>
      <c r="E142" s="658">
        <f>+MidEast!E71</f>
        <v>1.2739845719504084</v>
      </c>
      <c r="F142" s="658">
        <f>+MidEast!F71</f>
        <v>1.4937471134705864</v>
      </c>
      <c r="G142" s="658">
        <f>+MidEast!G71</f>
        <v>1.6734534771207188</v>
      </c>
      <c r="H142" s="658">
        <f>+MidEast!H71</f>
        <v>1.8325185619577071</v>
      </c>
      <c r="I142" s="658">
        <f>+MidEast!I71</f>
        <v>1.9954777030800088</v>
      </c>
      <c r="J142" s="658">
        <f>+MidEast!J71</f>
        <v>2.1637008946346694</v>
      </c>
      <c r="K142" s="658">
        <f>+MidEast!K71</f>
        <v>2.3382424008222378</v>
      </c>
      <c r="L142" s="658">
        <f>+MidEast!L71</f>
        <v>2.463708330024196</v>
      </c>
      <c r="M142" s="659">
        <f>+MidEast!M71</f>
        <v>2.5279783146839225</v>
      </c>
      <c r="N142" s="658">
        <f>+MidEast!N71</f>
        <v>2.608041316065556</v>
      </c>
      <c r="O142" s="658">
        <f>+MidEast!O71</f>
        <v>2.6710517837232239</v>
      </c>
      <c r="P142" s="658">
        <f>+MidEast!P71</f>
        <v>2.7225947358609082</v>
      </c>
      <c r="Q142" s="658">
        <f>+MidEast!Q71</f>
        <v>2.7654968219617522</v>
      </c>
      <c r="R142" s="658">
        <f>+MidEast!R71</f>
        <v>2.8010667915791538</v>
      </c>
    </row>
    <row r="143" spans="1:18" s="663" customFormat="1" ht="15.75" customHeight="1">
      <c r="A143" s="657" t="s">
        <v>57</v>
      </c>
      <c r="B143" s="658">
        <f>+Africa!B71</f>
        <v>0.1913029872516217</v>
      </c>
      <c r="C143" s="658">
        <f>+Africa!C71</f>
        <v>0.24390148283972424</v>
      </c>
      <c r="D143" s="658">
        <f>+Africa!D71</f>
        <v>0.35373965665690793</v>
      </c>
      <c r="E143" s="658">
        <f>+Africa!E71</f>
        <v>0.48181967984315183</v>
      </c>
      <c r="F143" s="658">
        <f>+Africa!F71</f>
        <v>0.62583133934463908</v>
      </c>
      <c r="G143" s="658">
        <f>+Africa!G71</f>
        <v>0.7584893200762266</v>
      </c>
      <c r="H143" s="658">
        <f>+Africa!H71</f>
        <v>0.87749333906053473</v>
      </c>
      <c r="I143" s="658">
        <f>+Africa!I71</f>
        <v>1.003853801115564</v>
      </c>
      <c r="J143" s="658">
        <f>+Africa!J71</f>
        <v>1.137683606672091</v>
      </c>
      <c r="K143" s="658">
        <f>+Africa!K71</f>
        <v>1.2789696799871797</v>
      </c>
      <c r="L143" s="658">
        <f>+Africa!L71</f>
        <v>1.3886152098082138</v>
      </c>
      <c r="M143" s="659">
        <f>+Africa!M71</f>
        <v>1.4586413028377665</v>
      </c>
      <c r="N143" s="658">
        <f>+Africa!N71</f>
        <v>1.5198138828710965</v>
      </c>
      <c r="O143" s="658">
        <f>+Africa!O71</f>
        <v>1.5747443507739083</v>
      </c>
      <c r="P143" s="658">
        <f>+Africa!P71</f>
        <v>1.6232067554717513</v>
      </c>
      <c r="Q143" s="658">
        <f>+Africa!Q71</f>
        <v>1.6650283257767799</v>
      </c>
      <c r="R143" s="658">
        <f>+Africa!R71</f>
        <v>1.7000557802205321</v>
      </c>
    </row>
    <row r="144" spans="1:18" s="663" customFormat="1" ht="15.75" customHeight="1">
      <c r="A144" s="657" t="s">
        <v>58</v>
      </c>
      <c r="B144" s="658">
        <f>+LatAm!B71</f>
        <v>0.41212692374686288</v>
      </c>
      <c r="C144" s="658">
        <f>+LatAm!C71</f>
        <v>0.5327436469074458</v>
      </c>
      <c r="D144" s="658">
        <f>+LatAm!D71</f>
        <v>0.67574720152887058</v>
      </c>
      <c r="E144" s="658">
        <f>+LatAm!E71</f>
        <v>0.81191487554751418</v>
      </c>
      <c r="F144" s="658">
        <f>+LatAm!F71</f>
        <v>0.93402223947222995</v>
      </c>
      <c r="G144" s="658">
        <f>+LatAm!G71</f>
        <v>1.0345511864901882</v>
      </c>
      <c r="H144" s="658">
        <f>+LatAm!H71</f>
        <v>1.1246233195469484</v>
      </c>
      <c r="I144" s="658">
        <f>+LatAm!I71</f>
        <v>1.2114072895727106</v>
      </c>
      <c r="J144" s="658">
        <f>+LatAm!J71</f>
        <v>1.2951980195623192</v>
      </c>
      <c r="K144" s="658">
        <f>+LatAm!K71</f>
        <v>1.3762237607654677</v>
      </c>
      <c r="L144" s="658">
        <f>+LatAm!L71</f>
        <v>1.4560844622049083</v>
      </c>
      <c r="M144" s="659">
        <f>+LatAm!M71</f>
        <v>1.5328657415716276</v>
      </c>
      <c r="N144" s="658">
        <f>+LatAm!N71</f>
        <v>1.6175086285927396</v>
      </c>
      <c r="O144" s="658">
        <f>+LatAm!O71</f>
        <v>1.6919487063967511</v>
      </c>
      <c r="P144" s="658">
        <f>+LatAm!P71</f>
        <v>1.7588278059890161</v>
      </c>
      <c r="Q144" s="658">
        <f>+LatAm!Q71</f>
        <v>1.8194564113945302</v>
      </c>
      <c r="R144" s="658">
        <f>+LatAm!R71</f>
        <v>1.8744016308573741</v>
      </c>
    </row>
    <row r="145" spans="1:18" s="663" customFormat="1" ht="15.75" customHeight="1">
      <c r="A145" s="657" t="s">
        <v>114</v>
      </c>
      <c r="B145" s="658">
        <f>+OHI!B71</f>
        <v>0.54156849752830349</v>
      </c>
      <c r="C145" s="658">
        <f>+OHI!C71</f>
        <v>0.56942681429125508</v>
      </c>
      <c r="D145" s="658">
        <f>+OHI!D71</f>
        <v>0.6198785706466845</v>
      </c>
      <c r="E145" s="658">
        <f>+OHI!E71</f>
        <v>0.64999403603263683</v>
      </c>
      <c r="F145" s="658">
        <f>+OHI!F71</f>
        <v>0.66238689909170767</v>
      </c>
      <c r="G145" s="658">
        <f>+OHI!G71</f>
        <v>0.65965112052958486</v>
      </c>
      <c r="H145" s="658">
        <f>+OHI!H71</f>
        <v>0.64886200048544995</v>
      </c>
      <c r="I145" s="658">
        <f>+OHI!I71</f>
        <v>0.63766528527198052</v>
      </c>
      <c r="J145" s="658">
        <f>+OHI!J71</f>
        <v>0.62660949205032712</v>
      </c>
      <c r="K145" s="658">
        <f>+OHI!K71</f>
        <v>0.61589568604510692</v>
      </c>
      <c r="L145" s="658">
        <f>+OHI!L71</f>
        <v>0.61515764467273693</v>
      </c>
      <c r="M145" s="659">
        <f>+OHI!M71</f>
        <v>0.6235543896681417</v>
      </c>
      <c r="N145" s="658">
        <f>+OHI!N71</f>
        <v>0.63665038163180454</v>
      </c>
      <c r="O145" s="658">
        <f>+OHI!O71</f>
        <v>0.64665854038027049</v>
      </c>
      <c r="P145" s="658">
        <f>+OHI!P71</f>
        <v>0.65505192772991883</v>
      </c>
      <c r="Q145" s="658">
        <f>+OHI!Q71</f>
        <v>0.6625361605664718</v>
      </c>
      <c r="R145" s="658">
        <f>+OHI!R71</f>
        <v>0.66939934704054183</v>
      </c>
    </row>
    <row r="146" spans="1:18" s="663" customFormat="1" ht="15.75" customHeight="1">
      <c r="A146" s="657" t="s">
        <v>224</v>
      </c>
      <c r="B146" s="658">
        <f>+OthAsia!B71</f>
        <v>0.36381783863801526</v>
      </c>
      <c r="C146" s="658">
        <f>+OthAsia!C71</f>
        <v>0.63050158117884181</v>
      </c>
      <c r="D146" s="658">
        <f>+OthAsia!D71</f>
        <v>0.8782657880475192</v>
      </c>
      <c r="E146" s="658">
        <f>+OthAsia!E71</f>
        <v>1.1508416134336061</v>
      </c>
      <c r="F146" s="658">
        <f>+OthAsia!F71</f>
        <v>1.437751743419349</v>
      </c>
      <c r="G146" s="658">
        <f>+OthAsia!G71</f>
        <v>1.7038451223708944</v>
      </c>
      <c r="H146" s="658">
        <f>+OthAsia!H71</f>
        <v>1.9538304387374028</v>
      </c>
      <c r="I146" s="658">
        <f>+OthAsia!I71</f>
        <v>2.2116816359970786</v>
      </c>
      <c r="J146" s="658">
        <f>+OthAsia!J71</f>
        <v>2.4764451291787961</v>
      </c>
      <c r="K146" s="658">
        <f>+OthAsia!K71</f>
        <v>2.747093852371771</v>
      </c>
      <c r="L146" s="658">
        <f>+OthAsia!L71</f>
        <v>2.9969199041852908</v>
      </c>
      <c r="M146" s="659">
        <f>+OthAsia!M71</f>
        <v>3.2255593611653786</v>
      </c>
      <c r="N146" s="658">
        <f>+OthAsia!N71</f>
        <v>3.422755171279396</v>
      </c>
      <c r="O146" s="658">
        <f>+OthAsia!O71</f>
        <v>3.6146027289294476</v>
      </c>
      <c r="P146" s="658">
        <f>+OthAsia!P71</f>
        <v>3.7974738228032288</v>
      </c>
      <c r="Q146" s="658">
        <f>+OthAsia!Q71</f>
        <v>3.9688376438842123</v>
      </c>
      <c r="R146" s="658">
        <f>+OthAsia!R71</f>
        <v>4.1267473178087366</v>
      </c>
    </row>
    <row r="147" spans="1:18" s="663" customFormat="1" ht="15.75" customHeight="1">
      <c r="B147" s="666">
        <f t="shared" ref="B147:R147" si="58">SUM(B135:B146)</f>
        <v>7.9676363556275431</v>
      </c>
      <c r="C147" s="666">
        <f t="shared" si="58"/>
        <v>10.003554134481567</v>
      </c>
      <c r="D147" s="666">
        <f t="shared" si="58"/>
        <v>11.718375356834388</v>
      </c>
      <c r="E147" s="666">
        <f t="shared" si="58"/>
        <v>13.177938010168919</v>
      </c>
      <c r="F147" s="666">
        <f t="shared" si="58"/>
        <v>14.442022892849556</v>
      </c>
      <c r="G147" s="666">
        <f t="shared" si="58"/>
        <v>15.434895583922161</v>
      </c>
      <c r="H147" s="666">
        <f t="shared" si="58"/>
        <v>16.285272075286983</v>
      </c>
      <c r="I147" s="666">
        <f t="shared" si="58"/>
        <v>17.122040514215687</v>
      </c>
      <c r="J147" s="666">
        <f t="shared" si="58"/>
        <v>17.954966209710832</v>
      </c>
      <c r="K147" s="666">
        <f t="shared" si="58"/>
        <v>18.788336543022332</v>
      </c>
      <c r="L147" s="666">
        <f t="shared" si="58"/>
        <v>19.61757948058003</v>
      </c>
      <c r="M147" s="679">
        <f t="shared" si="58"/>
        <v>20.425207238458132</v>
      </c>
      <c r="N147" s="666">
        <f t="shared" si="58"/>
        <v>21.231530793253178</v>
      </c>
      <c r="O147" s="666">
        <f t="shared" si="58"/>
        <v>21.954626894049458</v>
      </c>
      <c r="P147" s="666">
        <f t="shared" si="58"/>
        <v>22.61208208678039</v>
      </c>
      <c r="Q147" s="666">
        <f t="shared" si="58"/>
        <v>23.21099495279735</v>
      </c>
      <c r="R147" s="666">
        <f t="shared" si="58"/>
        <v>23.752610967350993</v>
      </c>
    </row>
    <row r="148" spans="1:18" s="663" customFormat="1" ht="15.75" customHeight="1">
      <c r="A148" s="668" t="s">
        <v>1195</v>
      </c>
      <c r="B148" s="666"/>
      <c r="C148" s="666"/>
      <c r="D148" s="666"/>
      <c r="E148" s="666"/>
      <c r="F148" s="666"/>
      <c r="G148" s="666"/>
      <c r="H148" s="666"/>
      <c r="I148" s="666"/>
      <c r="J148" s="666"/>
      <c r="K148" s="666"/>
      <c r="L148" s="666"/>
      <c r="M148" s="666"/>
    </row>
    <row r="149" spans="1:18" s="663" customFormat="1" ht="15.75" customHeight="1">
      <c r="A149" s="657" t="s">
        <v>104</v>
      </c>
      <c r="C149" s="667">
        <f t="shared" ref="C149:R149" si="59">+LN(C135/B135)</f>
        <v>-2.3337587665243447E-2</v>
      </c>
      <c r="D149" s="667">
        <f t="shared" si="59"/>
        <v>9.9397913784349978E-2</v>
      </c>
      <c r="E149" s="667">
        <f t="shared" si="59"/>
        <v>6.5964152859876682E-2</v>
      </c>
      <c r="F149" s="667">
        <f t="shared" si="59"/>
        <v>4.6141865236533276E-2</v>
      </c>
      <c r="G149" s="667">
        <f t="shared" si="59"/>
        <v>2.8036709576372078E-2</v>
      </c>
      <c r="H149" s="667">
        <f t="shared" si="59"/>
        <v>1.7425361590322912E-2</v>
      </c>
      <c r="I149" s="667">
        <f t="shared" si="59"/>
        <v>1.7161152002239166E-2</v>
      </c>
      <c r="J149" s="667">
        <f t="shared" si="59"/>
        <v>1.7712807091371744E-2</v>
      </c>
      <c r="K149" s="667">
        <f t="shared" si="59"/>
        <v>1.8719273977908384E-2</v>
      </c>
      <c r="L149" s="667">
        <f t="shared" si="59"/>
        <v>1.6676180303283872E-2</v>
      </c>
      <c r="M149" s="667">
        <f t="shared" si="59"/>
        <v>1.2307448762796219E-2</v>
      </c>
      <c r="N149" s="667">
        <f t="shared" si="59"/>
        <v>2.4176333725438811E-2</v>
      </c>
      <c r="O149" s="667">
        <f t="shared" si="59"/>
        <v>1.7502535522558118E-2</v>
      </c>
      <c r="P149" s="667">
        <f t="shared" si="59"/>
        <v>1.4245430634539889E-2</v>
      </c>
      <c r="Q149" s="667">
        <f t="shared" si="59"/>
        <v>1.2576931259805642E-2</v>
      </c>
      <c r="R149" s="667">
        <f t="shared" si="59"/>
        <v>1.1577965245041611E-2</v>
      </c>
    </row>
    <row r="150" spans="1:18" s="663" customFormat="1" ht="15.75" customHeight="1">
      <c r="A150" s="657" t="s">
        <v>105</v>
      </c>
      <c r="C150" s="667">
        <f t="shared" ref="C150:R150" si="60">+LN(C136/B136)</f>
        <v>-0.14222816824998918</v>
      </c>
      <c r="D150" s="667">
        <f t="shared" si="60"/>
        <v>0.10707747520432503</v>
      </c>
      <c r="E150" s="667">
        <f t="shared" si="60"/>
        <v>7.2400787941994157E-2</v>
      </c>
      <c r="F150" s="667">
        <f t="shared" si="60"/>
        <v>5.1807032389875926E-2</v>
      </c>
      <c r="G150" s="667">
        <f t="shared" si="60"/>
        <v>3.1784213717012212E-2</v>
      </c>
      <c r="H150" s="667">
        <f t="shared" si="60"/>
        <v>1.9551552680646594E-2</v>
      </c>
      <c r="I150" s="667">
        <f t="shared" si="60"/>
        <v>1.5252770310793268E-2</v>
      </c>
      <c r="J150" s="667">
        <f t="shared" si="60"/>
        <v>1.2125657014463024E-2</v>
      </c>
      <c r="K150" s="667">
        <f t="shared" si="60"/>
        <v>9.6789808620710797E-3</v>
      </c>
      <c r="L150" s="667">
        <f t="shared" si="60"/>
        <v>2.1929823905112243E-2</v>
      </c>
      <c r="M150" s="667">
        <f t="shared" si="60"/>
        <v>3.3095849538713633E-2</v>
      </c>
      <c r="N150" s="667">
        <f t="shared" si="60"/>
        <v>3.8701930823151522E-2</v>
      </c>
      <c r="O150" s="667">
        <f t="shared" si="60"/>
        <v>3.1640149913194207E-2</v>
      </c>
      <c r="P150" s="667">
        <f t="shared" si="60"/>
        <v>2.730190043662779E-2</v>
      </c>
      <c r="Q150" s="667">
        <f t="shared" si="60"/>
        <v>2.4325706762388426E-2</v>
      </c>
      <c r="R150" s="667">
        <f t="shared" si="60"/>
        <v>2.2005619422544549E-2</v>
      </c>
    </row>
    <row r="151" spans="1:18" s="663" customFormat="1" ht="15.75" customHeight="1">
      <c r="A151" s="657" t="s">
        <v>51</v>
      </c>
      <c r="C151" s="667">
        <f t="shared" ref="C151:R151" si="61">+LN(C137/B137)</f>
        <v>3.2280352958832942E-2</v>
      </c>
      <c r="D151" s="667">
        <f t="shared" si="61"/>
        <v>5.1973445061691288E-3</v>
      </c>
      <c r="E151" s="667">
        <f t="shared" si="61"/>
        <v>-3.137025623549386E-2</v>
      </c>
      <c r="F151" s="667">
        <f t="shared" si="61"/>
        <v>-7.0847413258797065E-2</v>
      </c>
      <c r="G151" s="667">
        <f t="shared" si="61"/>
        <v>-3.9339846078618769E-2</v>
      </c>
      <c r="H151" s="667">
        <f t="shared" si="61"/>
        <v>-2.1026910711101438E-2</v>
      </c>
      <c r="I151" s="667">
        <f t="shared" si="61"/>
        <v>-2.2799678622880289E-2</v>
      </c>
      <c r="J151" s="667">
        <f t="shared" si="61"/>
        <v>-2.3613376364504616E-2</v>
      </c>
      <c r="K151" s="667">
        <f t="shared" si="61"/>
        <v>-2.3865012510530862E-2</v>
      </c>
      <c r="L151" s="667">
        <f t="shared" si="61"/>
        <v>-1.4041296996395104E-3</v>
      </c>
      <c r="M151" s="667">
        <f t="shared" si="61"/>
        <v>1.8923608345078984E-2</v>
      </c>
      <c r="N151" s="667">
        <f t="shared" si="61"/>
        <v>2.9461833022936222E-2</v>
      </c>
      <c r="O151" s="667">
        <f t="shared" si="61"/>
        <v>2.2353664646469804E-2</v>
      </c>
      <c r="P151" s="667">
        <f t="shared" si="61"/>
        <v>1.8571686170980064E-2</v>
      </c>
      <c r="Q151" s="667">
        <f t="shared" si="61"/>
        <v>1.6385271368574407E-2</v>
      </c>
      <c r="R151" s="667">
        <f t="shared" si="61"/>
        <v>1.4925730112782237E-2</v>
      </c>
    </row>
    <row r="152" spans="1:18" s="663" customFormat="1" ht="15.75" customHeight="1">
      <c r="A152" s="657" t="s">
        <v>52</v>
      </c>
      <c r="C152" s="667">
        <f t="shared" ref="C152:R152" si="62">+LN(C138/B138)</f>
        <v>-1.8621462401160298E-2</v>
      </c>
      <c r="D152" s="667">
        <f t="shared" si="62"/>
        <v>4.6550207085679106E-2</v>
      </c>
      <c r="E152" s="667">
        <f t="shared" si="62"/>
        <v>1.314626857815109E-2</v>
      </c>
      <c r="F152" s="667">
        <f t="shared" si="62"/>
        <v>4.3787277890059107E-3</v>
      </c>
      <c r="G152" s="667">
        <f t="shared" si="62"/>
        <v>1.0874631940670698E-3</v>
      </c>
      <c r="H152" s="667">
        <f t="shared" si="62"/>
        <v>-1.9623661400921338E-3</v>
      </c>
      <c r="I152" s="667">
        <f t="shared" si="62"/>
        <v>-6.5387690812440061E-3</v>
      </c>
      <c r="J152" s="667">
        <f t="shared" si="62"/>
        <v>-9.8336183026777983E-3</v>
      </c>
      <c r="K152" s="667">
        <f t="shared" si="62"/>
        <v>-1.2287459731696511E-2</v>
      </c>
      <c r="L152" s="667">
        <f t="shared" si="62"/>
        <v>1.4419914697597706E-2</v>
      </c>
      <c r="M152" s="667">
        <f t="shared" si="62"/>
        <v>3.9912744987907575E-2</v>
      </c>
      <c r="N152" s="667">
        <f t="shared" si="62"/>
        <v>4.6147552023406979E-2</v>
      </c>
      <c r="O152" s="667">
        <f t="shared" si="62"/>
        <v>3.9074324398007669E-2</v>
      </c>
      <c r="P152" s="667">
        <f t="shared" si="62"/>
        <v>3.4664425780257517E-2</v>
      </c>
      <c r="Q152" s="667">
        <f t="shared" si="62"/>
        <v>3.1532268449063115E-2</v>
      </c>
      <c r="R152" s="667">
        <f t="shared" si="62"/>
        <v>2.8961700365732677E-2</v>
      </c>
    </row>
    <row r="153" spans="1:18" s="663" customFormat="1" ht="15.75" customHeight="1">
      <c r="A153" s="657" t="s">
        <v>53</v>
      </c>
      <c r="C153" s="667">
        <f t="shared" ref="C153:R153" si="63">+LN(C139/B139)</f>
        <v>-9.474138773710554E-2</v>
      </c>
      <c r="D153" s="667">
        <f t="shared" si="63"/>
        <v>0.1215026046804598</v>
      </c>
      <c r="E153" s="667">
        <f t="shared" si="63"/>
        <v>7.9529114784856247E-2</v>
      </c>
      <c r="F153" s="667">
        <f t="shared" si="63"/>
        <v>5.6997751736686614E-2</v>
      </c>
      <c r="G153" s="667">
        <f t="shared" si="63"/>
        <v>3.8853043350014181E-2</v>
      </c>
      <c r="H153" s="667">
        <f t="shared" si="63"/>
        <v>2.956595956025488E-2</v>
      </c>
      <c r="I153" s="667">
        <f t="shared" si="63"/>
        <v>2.3468976020669562E-2</v>
      </c>
      <c r="J153" s="667">
        <f t="shared" si="63"/>
        <v>1.8784785369017617E-2</v>
      </c>
      <c r="K153" s="667">
        <f t="shared" si="63"/>
        <v>1.5078156527001604E-2</v>
      </c>
      <c r="L153" s="667">
        <f t="shared" si="63"/>
        <v>2.8559328827770254E-2</v>
      </c>
      <c r="M153" s="667">
        <f t="shared" si="63"/>
        <v>4.1652283169263095E-2</v>
      </c>
      <c r="N153" s="667">
        <f t="shared" si="63"/>
        <v>4.354339986383713E-2</v>
      </c>
      <c r="O153" s="667">
        <f t="shared" si="63"/>
        <v>3.7469381176236209E-2</v>
      </c>
      <c r="P153" s="667">
        <f t="shared" si="63"/>
        <v>3.3170644899765823E-2</v>
      </c>
      <c r="Q153" s="667">
        <f t="shared" si="63"/>
        <v>2.9742178782766623E-2</v>
      </c>
      <c r="R153" s="667">
        <f t="shared" si="63"/>
        <v>2.6700866283751366E-2</v>
      </c>
    </row>
    <row r="154" spans="1:18" s="663" customFormat="1" ht="15.75" customHeight="1">
      <c r="A154" s="657" t="s">
        <v>54</v>
      </c>
      <c r="C154" s="667">
        <f t="shared" ref="C154:R154" si="64">+LN(C140/B140)</f>
        <v>0.57456954579903152</v>
      </c>
      <c r="D154" s="667">
        <f t="shared" si="64"/>
        <v>0.12052853496839842</v>
      </c>
      <c r="E154" s="667">
        <f t="shared" si="64"/>
        <v>6.6211004974263465E-2</v>
      </c>
      <c r="F154" s="667">
        <f t="shared" si="64"/>
        <v>3.3904298848236897E-2</v>
      </c>
      <c r="G154" s="667">
        <f t="shared" si="64"/>
        <v>1.1763532344296741E-2</v>
      </c>
      <c r="H154" s="667">
        <f t="shared" si="64"/>
        <v>7.5458256828715934E-3</v>
      </c>
      <c r="I154" s="667">
        <f t="shared" si="64"/>
        <v>3.2794403063468106E-3</v>
      </c>
      <c r="J154" s="667">
        <f t="shared" si="64"/>
        <v>1.3125417885324824E-4</v>
      </c>
      <c r="K154" s="667">
        <f t="shared" si="64"/>
        <v>-2.7158438754776959E-3</v>
      </c>
      <c r="L154" s="667">
        <f t="shared" si="64"/>
        <v>1.3035846854528471E-2</v>
      </c>
      <c r="M154" s="667">
        <f t="shared" si="64"/>
        <v>3.1493519790976983E-2</v>
      </c>
      <c r="N154" s="667">
        <f t="shared" si="64"/>
        <v>2.203389258990298E-2</v>
      </c>
      <c r="O154" s="667">
        <f t="shared" si="64"/>
        <v>2.1349988694033081E-2</v>
      </c>
      <c r="P154" s="667">
        <f t="shared" si="64"/>
        <v>2.0065529714011692E-2</v>
      </c>
      <c r="Q154" s="667">
        <f t="shared" si="64"/>
        <v>1.8408439152981852E-2</v>
      </c>
      <c r="R154" s="667">
        <f t="shared" si="64"/>
        <v>1.6481543780521232E-2</v>
      </c>
    </row>
    <row r="155" spans="1:18" s="663" customFormat="1" ht="15.75" customHeight="1">
      <c r="A155" s="657" t="s">
        <v>55</v>
      </c>
      <c r="C155" s="667">
        <f t="shared" ref="C155:R155" si="65">+LN(C141/B141)</f>
        <v>0.57909409204261197</v>
      </c>
      <c r="D155" s="667">
        <f t="shared" si="65"/>
        <v>0.27492877599506277</v>
      </c>
      <c r="E155" s="667">
        <f t="shared" si="65"/>
        <v>0.20959793755667064</v>
      </c>
      <c r="F155" s="667">
        <f t="shared" si="65"/>
        <v>0.16744567925231899</v>
      </c>
      <c r="G155" s="667">
        <f t="shared" si="65"/>
        <v>0.12082730141184993</v>
      </c>
      <c r="H155" s="667">
        <f t="shared" si="65"/>
        <v>9.2972252023219987E-2</v>
      </c>
      <c r="I155" s="667">
        <f t="shared" si="65"/>
        <v>8.2740116547761172E-2</v>
      </c>
      <c r="J155" s="667">
        <f t="shared" si="65"/>
        <v>7.4323731779904784E-2</v>
      </c>
      <c r="K155" s="667">
        <f t="shared" si="65"/>
        <v>6.724989374087513E-2</v>
      </c>
      <c r="L155" s="667">
        <f t="shared" si="65"/>
        <v>6.0610963444548069E-2</v>
      </c>
      <c r="M155" s="667">
        <f t="shared" si="65"/>
        <v>5.4737659675100928E-2</v>
      </c>
      <c r="N155" s="667">
        <f t="shared" si="65"/>
        <v>5.0783983280197315E-2</v>
      </c>
      <c r="O155" s="667">
        <f t="shared" si="65"/>
        <v>4.4232195208521861E-2</v>
      </c>
      <c r="P155" s="667">
        <f t="shared" si="65"/>
        <v>3.8804570704823363E-2</v>
      </c>
      <c r="Q155" s="667">
        <f t="shared" si="65"/>
        <v>3.4046475759123236E-2</v>
      </c>
      <c r="R155" s="667">
        <f t="shared" si="65"/>
        <v>2.9694286339045556E-2</v>
      </c>
    </row>
    <row r="156" spans="1:18" s="663" customFormat="1" ht="15.75" customHeight="1">
      <c r="A156" s="657" t="s">
        <v>56</v>
      </c>
      <c r="C156" s="667">
        <f t="shared" ref="C156:R156" si="66">+LN(C142/B142)</f>
        <v>0.31414204767091342</v>
      </c>
      <c r="D156" s="667">
        <f t="shared" si="66"/>
        <v>0.25729954624218659</v>
      </c>
      <c r="E156" s="667">
        <f t="shared" si="66"/>
        <v>0.19929997530801641</v>
      </c>
      <c r="F156" s="667">
        <f t="shared" si="66"/>
        <v>0.15913835714357821</v>
      </c>
      <c r="G156" s="667">
        <f t="shared" si="66"/>
        <v>0.11360163724303632</v>
      </c>
      <c r="H156" s="667">
        <f t="shared" si="66"/>
        <v>9.0801842501578869E-2</v>
      </c>
      <c r="I156" s="667">
        <f t="shared" si="66"/>
        <v>8.5192187807825989E-2</v>
      </c>
      <c r="J156" s="667">
        <f t="shared" si="66"/>
        <v>8.0936660841982824E-2</v>
      </c>
      <c r="K156" s="667">
        <f t="shared" si="66"/>
        <v>7.7579403699253299E-2</v>
      </c>
      <c r="L156" s="667">
        <f t="shared" si="66"/>
        <v>5.2268129724708588E-2</v>
      </c>
      <c r="M156" s="667">
        <f t="shared" si="66"/>
        <v>2.5752232085999225E-2</v>
      </c>
      <c r="N156" s="667">
        <f t="shared" si="66"/>
        <v>3.1179587793025466E-2</v>
      </c>
      <c r="O156" s="667">
        <f t="shared" si="66"/>
        <v>2.3872835342989188E-2</v>
      </c>
      <c r="P156" s="667">
        <f t="shared" si="66"/>
        <v>1.9113051265719643E-2</v>
      </c>
      <c r="Q156" s="667">
        <f t="shared" si="66"/>
        <v>1.5634928681513137E-2</v>
      </c>
      <c r="R156" s="667">
        <f t="shared" si="66"/>
        <v>1.2780040333967837E-2</v>
      </c>
    </row>
    <row r="157" spans="1:18" s="663" customFormat="1" ht="15.75" customHeight="1">
      <c r="A157" s="657" t="s">
        <v>57</v>
      </c>
      <c r="C157" s="667">
        <f t="shared" ref="C157:R157" si="67">+LN(C143/B143)</f>
        <v>0.24290589304894353</v>
      </c>
      <c r="D157" s="667">
        <f t="shared" si="67"/>
        <v>0.37179682449050022</v>
      </c>
      <c r="E157" s="667">
        <f t="shared" si="67"/>
        <v>0.3090087264478778</v>
      </c>
      <c r="F157" s="667">
        <f t="shared" si="67"/>
        <v>0.26151097298593418</v>
      </c>
      <c r="G157" s="667">
        <f t="shared" si="67"/>
        <v>0.19224780953669751</v>
      </c>
      <c r="H157" s="667">
        <f t="shared" si="67"/>
        <v>0.14574064612893564</v>
      </c>
      <c r="I157" s="667">
        <f t="shared" si="67"/>
        <v>0.13453230873280836</v>
      </c>
      <c r="J157" s="667">
        <f t="shared" si="67"/>
        <v>0.12514787702868371</v>
      </c>
      <c r="K157" s="667">
        <f t="shared" si="67"/>
        <v>0.11706054500900089</v>
      </c>
      <c r="L157" s="667">
        <f t="shared" si="67"/>
        <v>8.2252182331896045E-2</v>
      </c>
      <c r="M157" s="667">
        <f t="shared" si="67"/>
        <v>4.9198389317799976E-2</v>
      </c>
      <c r="N157" s="667">
        <f t="shared" si="67"/>
        <v>4.1082493946526293E-2</v>
      </c>
      <c r="O157" s="667">
        <f t="shared" si="67"/>
        <v>3.5505060252240879E-2</v>
      </c>
      <c r="P157" s="667">
        <f t="shared" si="67"/>
        <v>3.0310729210388427E-2</v>
      </c>
      <c r="Q157" s="667">
        <f t="shared" si="67"/>
        <v>2.5438464422030339E-2</v>
      </c>
      <c r="R157" s="667">
        <f t="shared" si="67"/>
        <v>2.0818926652059516E-2</v>
      </c>
    </row>
    <row r="158" spans="1:18" s="663" customFormat="1" ht="15.75" customHeight="1">
      <c r="A158" s="657" t="s">
        <v>58</v>
      </c>
      <c r="C158" s="667">
        <f t="shared" ref="C158:R158" si="68">+LN(C144/B144)</f>
        <v>0.2567089765627345</v>
      </c>
      <c r="D158" s="667">
        <f t="shared" si="68"/>
        <v>0.23777869805023732</v>
      </c>
      <c r="E158" s="667">
        <f t="shared" si="68"/>
        <v>0.18357645773049253</v>
      </c>
      <c r="F158" s="667">
        <f t="shared" si="68"/>
        <v>0.14010474734672643</v>
      </c>
      <c r="G158" s="667">
        <f t="shared" si="68"/>
        <v>0.102222726467251</v>
      </c>
      <c r="H158" s="667">
        <f t="shared" si="68"/>
        <v>8.3480456091321265E-2</v>
      </c>
      <c r="I158" s="667">
        <f t="shared" si="68"/>
        <v>7.4334580504584996E-2</v>
      </c>
      <c r="J158" s="667">
        <f t="shared" si="68"/>
        <v>6.6880861296270577E-2</v>
      </c>
      <c r="K158" s="667">
        <f t="shared" si="68"/>
        <v>6.0679748805075463E-2</v>
      </c>
      <c r="L158" s="667">
        <f t="shared" si="68"/>
        <v>5.6407614722275082E-2</v>
      </c>
      <c r="M158" s="667">
        <f t="shared" si="68"/>
        <v>5.1388059322832504E-2</v>
      </c>
      <c r="N158" s="667">
        <f t="shared" si="68"/>
        <v>5.3748064731850606E-2</v>
      </c>
      <c r="O158" s="667">
        <f t="shared" si="68"/>
        <v>4.4993863453366173E-2</v>
      </c>
      <c r="P158" s="667">
        <f t="shared" si="68"/>
        <v>3.8766622480079303E-2</v>
      </c>
      <c r="Q158" s="667">
        <f t="shared" si="68"/>
        <v>3.3890213582234811E-2</v>
      </c>
      <c r="R158" s="667">
        <f t="shared" si="68"/>
        <v>2.9751696861616699E-2</v>
      </c>
    </row>
    <row r="159" spans="1:18" s="663" customFormat="1" ht="15.75" customHeight="1">
      <c r="A159" s="657" t="s">
        <v>114</v>
      </c>
      <c r="C159" s="667">
        <f t="shared" ref="C159:R159" si="69">+LN(C145/B145)</f>
        <v>5.0160711583837163E-2</v>
      </c>
      <c r="D159" s="667">
        <f t="shared" si="69"/>
        <v>8.4893339139512788E-2</v>
      </c>
      <c r="E159" s="667">
        <f t="shared" si="69"/>
        <v>4.7439582451576506E-2</v>
      </c>
      <c r="F159" s="667">
        <f t="shared" si="69"/>
        <v>1.8886637421017021E-2</v>
      </c>
      <c r="G159" s="667">
        <f t="shared" si="69"/>
        <v>-4.1387349329487684E-3</v>
      </c>
      <c r="H159" s="667">
        <f t="shared" si="69"/>
        <v>-1.6491029981799982E-2</v>
      </c>
      <c r="I159" s="667">
        <f t="shared" si="69"/>
        <v>-1.7406545576921058E-2</v>
      </c>
      <c r="J159" s="667">
        <f t="shared" si="69"/>
        <v>-1.7489987538815012E-2</v>
      </c>
      <c r="K159" s="667">
        <f t="shared" si="69"/>
        <v>-1.7245918545840341E-2</v>
      </c>
      <c r="L159" s="667">
        <f t="shared" si="69"/>
        <v>-1.1990405977993735E-3</v>
      </c>
      <c r="M159" s="667">
        <f t="shared" si="69"/>
        <v>1.3557426383266024E-2</v>
      </c>
      <c r="N159" s="667">
        <f t="shared" si="69"/>
        <v>2.0784659313296868E-2</v>
      </c>
      <c r="O159" s="667">
        <f t="shared" si="69"/>
        <v>1.559774343140433E-2</v>
      </c>
      <c r="P159" s="667">
        <f t="shared" si="69"/>
        <v>1.2896114581771355E-2</v>
      </c>
      <c r="Q159" s="667">
        <f t="shared" si="69"/>
        <v>1.1360626888146914E-2</v>
      </c>
      <c r="R159" s="667">
        <f t="shared" si="69"/>
        <v>1.0305674978904748E-2</v>
      </c>
    </row>
    <row r="160" spans="1:18" s="663" customFormat="1" ht="15.75" customHeight="1">
      <c r="A160" s="657" t="s">
        <v>224</v>
      </c>
      <c r="C160" s="667">
        <f t="shared" ref="C160:R160" si="70">+LN(C146/B146)</f>
        <v>0.54986236414814171</v>
      </c>
      <c r="D160" s="667">
        <f t="shared" si="70"/>
        <v>0.33143360447740705</v>
      </c>
      <c r="E160" s="667">
        <f t="shared" si="70"/>
        <v>0.27029952376638094</v>
      </c>
      <c r="F160" s="667">
        <f t="shared" si="70"/>
        <v>0.22258709173272931</v>
      </c>
      <c r="G160" s="667">
        <f t="shared" si="70"/>
        <v>0.16980692943534723</v>
      </c>
      <c r="H160" s="667">
        <f t="shared" si="70"/>
        <v>0.1369042397158004</v>
      </c>
      <c r="I160" s="667">
        <f t="shared" si="70"/>
        <v>0.12396137407678447</v>
      </c>
      <c r="J160" s="667">
        <f t="shared" si="70"/>
        <v>0.1130709687586717</v>
      </c>
      <c r="K160" s="667">
        <f t="shared" si="70"/>
        <v>0.10371945573588683</v>
      </c>
      <c r="L160" s="667">
        <f t="shared" si="70"/>
        <v>8.704149071111017E-2</v>
      </c>
      <c r="M160" s="667">
        <f t="shared" si="70"/>
        <v>7.3521317883267975E-2</v>
      </c>
      <c r="N160" s="667">
        <f t="shared" si="70"/>
        <v>5.9339451855284088E-2</v>
      </c>
      <c r="O160" s="667">
        <f t="shared" si="70"/>
        <v>5.4536122007517368E-2</v>
      </c>
      <c r="P160" s="667">
        <f t="shared" si="70"/>
        <v>4.9354107799758518E-2</v>
      </c>
      <c r="Q160" s="667">
        <f t="shared" si="70"/>
        <v>4.4137204720419085E-2</v>
      </c>
      <c r="R160" s="667">
        <f t="shared" si="70"/>
        <v>3.9016255379442463E-2</v>
      </c>
    </row>
    <row r="161" spans="1:18" s="663" customFormat="1" ht="15.75" customHeight="1">
      <c r="A161" s="657" t="s">
        <v>255</v>
      </c>
      <c r="C161" s="667">
        <f t="shared" ref="C161:R161" si="71">+LN(C147/B147)</f>
        <v>0.22755256215590941</v>
      </c>
      <c r="D161" s="667">
        <f t="shared" si="71"/>
        <v>0.15821770981171115</v>
      </c>
      <c r="E161" s="667">
        <f t="shared" si="71"/>
        <v>0.117385915331659</v>
      </c>
      <c r="F161" s="667">
        <f t="shared" si="71"/>
        <v>9.1598144744401477E-2</v>
      </c>
      <c r="G161" s="667">
        <f t="shared" si="71"/>
        <v>6.6488679855620347E-2</v>
      </c>
      <c r="H161" s="667">
        <f t="shared" si="71"/>
        <v>5.3630252657477513E-2</v>
      </c>
      <c r="I161" s="667">
        <f t="shared" si="71"/>
        <v>5.0105406826956002E-2</v>
      </c>
      <c r="J161" s="667">
        <f t="shared" si="71"/>
        <v>4.7500193207500915E-2</v>
      </c>
      <c r="K161" s="667">
        <f t="shared" si="71"/>
        <v>4.5369534929392337E-2</v>
      </c>
      <c r="L161" s="667">
        <f t="shared" si="71"/>
        <v>4.3189795862972016E-2</v>
      </c>
      <c r="M161" s="667">
        <f t="shared" si="71"/>
        <v>4.0343710482837948E-2</v>
      </c>
      <c r="N161" s="667">
        <f t="shared" si="71"/>
        <v>3.8717591300650077E-2</v>
      </c>
      <c r="O161" s="667">
        <f t="shared" si="71"/>
        <v>3.3490531438203623E-2</v>
      </c>
      <c r="P161" s="667">
        <f t="shared" si="71"/>
        <v>2.9506459290136719E-2</v>
      </c>
      <c r="Q161" s="667">
        <f t="shared" si="71"/>
        <v>2.6141717749342527E-2</v>
      </c>
      <c r="R161" s="667">
        <f t="shared" si="71"/>
        <v>2.3066373118934072E-2</v>
      </c>
    </row>
    <row r="162" spans="1:18" s="663" customFormat="1" ht="15.75" customHeight="1">
      <c r="A162" s="668" t="s">
        <v>1195</v>
      </c>
      <c r="B162" s="663" t="s">
        <v>1184</v>
      </c>
      <c r="C162" s="669" t="s">
        <v>1185</v>
      </c>
      <c r="D162" s="670" t="s">
        <v>1186</v>
      </c>
      <c r="E162" s="663" t="s">
        <v>1187</v>
      </c>
      <c r="F162" s="663" t="s">
        <v>1188</v>
      </c>
      <c r="G162" s="663" t="s">
        <v>1189</v>
      </c>
      <c r="M162" s="665"/>
    </row>
    <row r="163" spans="1:18" s="663" customFormat="1" ht="15.75" customHeight="1">
      <c r="A163" s="657" t="s">
        <v>104</v>
      </c>
      <c r="B163" s="671">
        <f t="shared" ref="B163:B175" si="72">+AVERAGE(C149:G149)/10</f>
        <v>4.3240610758377715E-3</v>
      </c>
      <c r="C163" s="671">
        <f t="shared" ref="C163:C175" si="73">+AVERAGE(H149:L149)/10</f>
        <v>1.7538954993025217E-3</v>
      </c>
      <c r="D163" s="671">
        <f t="shared" ref="D163:D175" si="74">+AVERAGE(M149:Q149)/10</f>
        <v>1.6161735981027735E-3</v>
      </c>
      <c r="E163" s="680">
        <f t="shared" ref="E163:E175" si="75">+Q135</f>
        <v>2.4409213423741418</v>
      </c>
      <c r="F163" s="682">
        <f t="shared" ref="F163:F175" si="76">+E163/B135</f>
        <v>1.4691830656558404</v>
      </c>
      <c r="G163" s="681">
        <f t="shared" ref="G163:G175" si="77">+AVERAGE(B163:D163)</f>
        <v>2.564710057747689E-3</v>
      </c>
      <c r="M163" s="665"/>
    </row>
    <row r="164" spans="1:18" s="663" customFormat="1" ht="15.75" customHeight="1">
      <c r="A164" s="657" t="s">
        <v>105</v>
      </c>
      <c r="B164" s="671">
        <f t="shared" si="72"/>
        <v>2.4168268200643627E-3</v>
      </c>
      <c r="C164" s="671">
        <f t="shared" si="73"/>
        <v>1.5707756954617242E-3</v>
      </c>
      <c r="D164" s="671">
        <f t="shared" si="74"/>
        <v>3.1013107494815119E-3</v>
      </c>
      <c r="E164" s="680">
        <f t="shared" si="75"/>
        <v>1.6330162507505706</v>
      </c>
      <c r="F164" s="682">
        <f t="shared" si="76"/>
        <v>1.4253902890177095</v>
      </c>
      <c r="G164" s="681">
        <f t="shared" si="77"/>
        <v>2.3629710883358661E-3</v>
      </c>
      <c r="M164" s="665"/>
    </row>
    <row r="165" spans="1:18" s="663" customFormat="1" ht="15.75" customHeight="1">
      <c r="A165" s="657" t="s">
        <v>51</v>
      </c>
      <c r="B165" s="671">
        <f t="shared" si="72"/>
        <v>-2.0815963621581522E-3</v>
      </c>
      <c r="C165" s="671">
        <f t="shared" si="73"/>
        <v>-1.8541821581731343E-3</v>
      </c>
      <c r="D165" s="671">
        <f t="shared" si="74"/>
        <v>2.1139212710807897E-3</v>
      </c>
      <c r="E165" s="680">
        <f t="shared" si="75"/>
        <v>0.3376397034748892</v>
      </c>
      <c r="F165" s="682">
        <f t="shared" si="76"/>
        <v>0.91293292976285612</v>
      </c>
      <c r="G165" s="681">
        <f t="shared" si="77"/>
        <v>-6.0728574975016565E-4</v>
      </c>
      <c r="M165" s="665"/>
    </row>
    <row r="166" spans="1:18" s="663" customFormat="1" ht="15.75" customHeight="1">
      <c r="A166" s="657" t="s">
        <v>52</v>
      </c>
      <c r="B166" s="671">
        <f t="shared" si="72"/>
        <v>9.3082408491485772E-4</v>
      </c>
      <c r="C166" s="671">
        <f t="shared" si="73"/>
        <v>-3.240459711622548E-4</v>
      </c>
      <c r="D166" s="671">
        <f t="shared" si="74"/>
        <v>3.8266263127728572E-3</v>
      </c>
      <c r="E166" s="680">
        <f t="shared" si="75"/>
        <v>0.53795978382588672</v>
      </c>
      <c r="F166" s="682">
        <f t="shared" si="76"/>
        <v>1.2481596935373247</v>
      </c>
      <c r="G166" s="681">
        <f t="shared" si="77"/>
        <v>1.4778014755084867E-3</v>
      </c>
      <c r="M166" s="665"/>
    </row>
    <row r="167" spans="1:18" s="663" customFormat="1" ht="15.75" customHeight="1">
      <c r="A167" s="657" t="s">
        <v>53</v>
      </c>
      <c r="B167" s="671">
        <f t="shared" si="72"/>
        <v>4.042822536298226E-3</v>
      </c>
      <c r="C167" s="671">
        <f t="shared" si="73"/>
        <v>2.3091441260942782E-3</v>
      </c>
      <c r="D167" s="671">
        <f t="shared" si="74"/>
        <v>3.7115577578373769E-3</v>
      </c>
      <c r="E167" s="680">
        <f t="shared" si="75"/>
        <v>0.42428722848823153</v>
      </c>
      <c r="F167" s="682">
        <f t="shared" si="76"/>
        <v>1.65396629911747</v>
      </c>
      <c r="G167" s="681">
        <f t="shared" si="77"/>
        <v>3.3545081400766269E-3</v>
      </c>
      <c r="M167" s="665"/>
    </row>
    <row r="168" spans="1:18" s="663" customFormat="1" ht="15.75" customHeight="1">
      <c r="A168" s="657" t="s">
        <v>54</v>
      </c>
      <c r="B168" s="671">
        <f t="shared" si="72"/>
        <v>1.6139538338684541E-2</v>
      </c>
      <c r="C168" s="671">
        <f t="shared" si="73"/>
        <v>4.2553046294244851E-4</v>
      </c>
      <c r="D168" s="671">
        <f t="shared" si="74"/>
        <v>2.2670273988381318E-3</v>
      </c>
      <c r="E168" s="680">
        <f t="shared" si="75"/>
        <v>4.1024063645780497</v>
      </c>
      <c r="F168" s="682">
        <f t="shared" si="76"/>
        <v>2.5640930004404283</v>
      </c>
      <c r="G168" s="681">
        <f t="shared" si="77"/>
        <v>6.2773654001550402E-3</v>
      </c>
      <c r="M168" s="665"/>
    </row>
    <row r="169" spans="1:18" s="663" customFormat="1" ht="15.75" customHeight="1">
      <c r="A169" s="657" t="s">
        <v>55</v>
      </c>
      <c r="B169" s="671">
        <f t="shared" si="72"/>
        <v>2.7037875725170281E-2</v>
      </c>
      <c r="C169" s="671">
        <f t="shared" si="73"/>
        <v>7.5579391507261838E-3</v>
      </c>
      <c r="D169" s="671">
        <f t="shared" si="74"/>
        <v>4.4520976925553329E-3</v>
      </c>
      <c r="E169" s="680">
        <f t="shared" si="75"/>
        <v>2.8534089157218312</v>
      </c>
      <c r="F169" s="682">
        <f t="shared" si="76"/>
        <v>7.0455458893901861</v>
      </c>
      <c r="G169" s="681">
        <f t="shared" si="77"/>
        <v>1.3015970856150598E-2</v>
      </c>
      <c r="M169" s="665"/>
    </row>
    <row r="170" spans="1:18" s="663" customFormat="1" ht="15.75" customHeight="1">
      <c r="A170" s="657" t="s">
        <v>56</v>
      </c>
      <c r="B170" s="671">
        <f t="shared" si="72"/>
        <v>2.0869631272154621E-2</v>
      </c>
      <c r="C170" s="671">
        <f t="shared" si="73"/>
        <v>7.7355644915069908E-3</v>
      </c>
      <c r="D170" s="671">
        <f t="shared" si="74"/>
        <v>2.3110527033849333E-3</v>
      </c>
      <c r="E170" s="680">
        <f t="shared" si="75"/>
        <v>2.7654968219617522</v>
      </c>
      <c r="F170" s="682">
        <f t="shared" si="76"/>
        <v>4.6917817921708567</v>
      </c>
      <c r="G170" s="681">
        <f t="shared" si="77"/>
        <v>1.0305416155682182E-2</v>
      </c>
      <c r="M170" s="665"/>
    </row>
    <row r="171" spans="1:18" s="663" customFormat="1" ht="15.75" customHeight="1">
      <c r="A171" s="657" t="s">
        <v>57</v>
      </c>
      <c r="B171" s="671">
        <f t="shared" si="72"/>
        <v>2.7549404530199061E-2</v>
      </c>
      <c r="C171" s="671">
        <f t="shared" si="73"/>
        <v>1.2094671184626491E-2</v>
      </c>
      <c r="D171" s="671">
        <f t="shared" si="74"/>
        <v>3.6307027429797181E-3</v>
      </c>
      <c r="E171" s="680">
        <f t="shared" si="75"/>
        <v>1.6650283257767799</v>
      </c>
      <c r="F171" s="682">
        <f t="shared" si="76"/>
        <v>8.7036190584246373</v>
      </c>
      <c r="G171" s="681">
        <f t="shared" si="77"/>
        <v>1.4424926152601757E-2</v>
      </c>
      <c r="M171" s="665"/>
    </row>
    <row r="172" spans="1:18" s="663" customFormat="1" ht="15.75" customHeight="1">
      <c r="A172" s="657" t="s">
        <v>58</v>
      </c>
      <c r="B172" s="671">
        <f t="shared" si="72"/>
        <v>1.8407832123148834E-2</v>
      </c>
      <c r="C172" s="671">
        <f t="shared" si="73"/>
        <v>6.8356652283905472E-3</v>
      </c>
      <c r="D172" s="671">
        <f t="shared" si="74"/>
        <v>4.4557364714072683E-3</v>
      </c>
      <c r="E172" s="680">
        <f t="shared" si="75"/>
        <v>1.8194564113945302</v>
      </c>
      <c r="F172" s="682">
        <f t="shared" si="76"/>
        <v>4.4147962837586388</v>
      </c>
      <c r="G172" s="681">
        <f t="shared" si="77"/>
        <v>9.8997446076488829E-3</v>
      </c>
      <c r="M172" s="665"/>
    </row>
    <row r="173" spans="1:18" s="663" customFormat="1" ht="15.75" customHeight="1">
      <c r="A173" s="657" t="s">
        <v>114</v>
      </c>
      <c r="B173" s="671">
        <f t="shared" si="72"/>
        <v>3.9448307132598937E-3</v>
      </c>
      <c r="C173" s="671">
        <f t="shared" si="73"/>
        <v>-1.3966504448235154E-3</v>
      </c>
      <c r="D173" s="671">
        <f t="shared" si="74"/>
        <v>1.4839314119577099E-3</v>
      </c>
      <c r="E173" s="680">
        <f t="shared" si="75"/>
        <v>0.6625361605664718</v>
      </c>
      <c r="F173" s="682">
        <f t="shared" si="76"/>
        <v>1.2233653980803163</v>
      </c>
      <c r="G173" s="681">
        <f t="shared" si="77"/>
        <v>1.3440372267980293E-3</v>
      </c>
      <c r="M173" s="665"/>
    </row>
    <row r="174" spans="1:18" s="663" customFormat="1" ht="15.75" customHeight="1">
      <c r="A174" s="657" t="s">
        <v>224</v>
      </c>
      <c r="B174" s="671">
        <f t="shared" si="72"/>
        <v>3.0879790271200126E-2</v>
      </c>
      <c r="C174" s="671">
        <f t="shared" si="73"/>
        <v>1.1293950579965073E-2</v>
      </c>
      <c r="D174" s="671">
        <f t="shared" si="74"/>
        <v>5.6177640853249406E-3</v>
      </c>
      <c r="E174" s="680">
        <f t="shared" si="75"/>
        <v>3.9688376438842123</v>
      </c>
      <c r="F174" s="682">
        <f t="shared" si="76"/>
        <v>10.908859386174994</v>
      </c>
      <c r="G174" s="681">
        <f t="shared" si="77"/>
        <v>1.5930501645496711E-2</v>
      </c>
      <c r="M174" s="665"/>
    </row>
    <row r="175" spans="1:18" s="663" customFormat="1" ht="15.75" customHeight="1">
      <c r="A175" s="657" t="s">
        <v>255</v>
      </c>
      <c r="B175" s="671">
        <f t="shared" si="72"/>
        <v>1.3224860237986028E-2</v>
      </c>
      <c r="C175" s="671">
        <f t="shared" si="73"/>
        <v>4.7959036696859757E-3</v>
      </c>
      <c r="D175" s="671">
        <f t="shared" si="74"/>
        <v>3.3640002052234184E-3</v>
      </c>
      <c r="E175" s="680">
        <f t="shared" si="75"/>
        <v>23.21099495279735</v>
      </c>
      <c r="F175" s="682">
        <f t="shared" si="76"/>
        <v>2.9131594260578195</v>
      </c>
      <c r="G175" s="681">
        <f t="shared" si="77"/>
        <v>7.1282547042984734E-3</v>
      </c>
      <c r="H175" s="666"/>
      <c r="I175" s="666"/>
      <c r="J175" s="666"/>
      <c r="K175" s="666"/>
      <c r="L175" s="666"/>
      <c r="M175" s="666"/>
    </row>
    <row r="176" spans="1:18" s="663" customFormat="1" ht="15.75" customHeight="1">
      <c r="M176" s="665"/>
    </row>
    <row r="177" spans="1:18" s="663" customFormat="1" ht="15.75" customHeight="1">
      <c r="A177" s="668" t="s">
        <v>1109</v>
      </c>
      <c r="M177" s="665"/>
    </row>
    <row r="178" spans="1:18" s="663" customFormat="1" ht="15.75" customHeight="1">
      <c r="A178" s="657" t="s">
        <v>104</v>
      </c>
      <c r="B178" s="658">
        <f>+US!B56</f>
        <v>296.842578</v>
      </c>
      <c r="C178" s="658">
        <f>+US!C56</f>
        <v>325.86437638060806</v>
      </c>
      <c r="D178" s="658">
        <f>+US!D56</f>
        <v>351.75615200154499</v>
      </c>
      <c r="E178" s="658">
        <f>+US!E56</f>
        <v>372.61088410817069</v>
      </c>
      <c r="F178" s="658">
        <f>+US!F56</f>
        <v>389.05183333766468</v>
      </c>
      <c r="G178" s="658">
        <f>+US!G56</f>
        <v>398.75208457544323</v>
      </c>
      <c r="H178" s="658">
        <f>+US!H56</f>
        <v>404.15409826279222</v>
      </c>
      <c r="I178" s="658">
        <f>+US!I56</f>
        <v>409.62929464436934</v>
      </c>
      <c r="J178" s="658">
        <f>+US!J56</f>
        <v>415.17866514800949</v>
      </c>
      <c r="K178" s="658">
        <f>+US!K56</f>
        <v>420.80321463271696</v>
      </c>
      <c r="L178" s="658">
        <f>+US!L56</f>
        <v>425.18113453181383</v>
      </c>
      <c r="M178" s="658">
        <f>+US!M56</f>
        <v>428.2721572408945</v>
      </c>
      <c r="N178" s="658">
        <f>+US!N56</f>
        <v>431.38565136418453</v>
      </c>
      <c r="O178" s="658">
        <f>+US!O56</f>
        <v>434.52178026653235</v>
      </c>
      <c r="P178" s="658">
        <f>+US!P56</f>
        <v>437.68070850043199</v>
      </c>
      <c r="Q178" s="658">
        <f>+US!Q56</f>
        <v>440.86260181465695</v>
      </c>
      <c r="R178" s="658">
        <f>+US!R56</f>
        <v>444.06762716295719</v>
      </c>
    </row>
    <row r="179" spans="1:18" s="663" customFormat="1" ht="15.75" customHeight="1">
      <c r="A179" s="657" t="s">
        <v>105</v>
      </c>
      <c r="B179" s="658">
        <f>+EU!B56</f>
        <v>490.08019258719162</v>
      </c>
      <c r="C179" s="658">
        <f>+EU!C56</f>
        <v>511.84722130982959</v>
      </c>
      <c r="D179" s="658">
        <f>+EU!D56</f>
        <v>524.06020897325209</v>
      </c>
      <c r="E179" s="658">
        <f>+EU!E56</f>
        <v>529.14964196619053</v>
      </c>
      <c r="F179" s="658">
        <f>+EU!F56</f>
        <v>529.14413690075742</v>
      </c>
      <c r="G179" s="658">
        <f>+EU!G56</f>
        <v>521.00265388596563</v>
      </c>
      <c r="H179" s="658">
        <f>+EU!H56</f>
        <v>508.73902001306698</v>
      </c>
      <c r="I179" s="658">
        <f>+EU!I56</f>
        <v>496.76405398983616</v>
      </c>
      <c r="J179" s="658">
        <f>+EU!J56</f>
        <v>485.07096100094395</v>
      </c>
      <c r="K179" s="658">
        <f>+EU!K56</f>
        <v>473.65310617099004</v>
      </c>
      <c r="L179" s="658">
        <f>+EU!L56</f>
        <v>469.07601347157805</v>
      </c>
      <c r="M179" s="658">
        <f>+EU!M56</f>
        <v>471.14412904799462</v>
      </c>
      <c r="N179" s="658">
        <f>+EU!N56</f>
        <v>473.22136276713132</v>
      </c>
      <c r="O179" s="658">
        <f>+EU!O56</f>
        <v>475.3077548300908</v>
      </c>
      <c r="P179" s="658">
        <f>+EU!P56</f>
        <v>477.40334561521894</v>
      </c>
      <c r="Q179" s="658">
        <f>+EU!Q56</f>
        <v>479.50817567888629</v>
      </c>
      <c r="R179" s="658">
        <f>+EU!R56</f>
        <v>481.6222857562729</v>
      </c>
    </row>
    <row r="180" spans="1:18" s="663" customFormat="1" ht="15.75" customHeight="1">
      <c r="A180" s="657" t="s">
        <v>51</v>
      </c>
      <c r="B180" s="658">
        <f>+Japan!B56</f>
        <v>127.773</v>
      </c>
      <c r="C180" s="658">
        <f>+Japan!C56</f>
        <v>126.11078504342912</v>
      </c>
      <c r="D180" s="658">
        <f>+Japan!D56</f>
        <v>121.1000791610762</v>
      </c>
      <c r="E180" s="658">
        <f>+Japan!E56</f>
        <v>114.02213127603983</v>
      </c>
      <c r="F180" s="658">
        <f>+Japan!F56</f>
        <v>106.00881152460984</v>
      </c>
      <c r="G180" s="658">
        <f>+Japan!G56</f>
        <v>99.905242120466625</v>
      </c>
      <c r="H180" s="658">
        <f>+Japan!H56</f>
        <v>95.999250914928439</v>
      </c>
      <c r="I180" s="658">
        <f>+Japan!I56</f>
        <v>92.245972089380729</v>
      </c>
      <c r="J180" s="658">
        <f>+Japan!J56</f>
        <v>88.639435054087073</v>
      </c>
      <c r="K180" s="658">
        <f>+Japan!K56</f>
        <v>85.173902651216196</v>
      </c>
      <c r="L180" s="658">
        <f>+Japan!L56</f>
        <v>83.70357831228803</v>
      </c>
      <c r="M180" s="658">
        <f>+Japan!M56</f>
        <v>84.127776690940138</v>
      </c>
      <c r="N180" s="658">
        <f>+Japan!N56</f>
        <v>84.554124849423388</v>
      </c>
      <c r="O180" s="658">
        <f>+Japan!O56</f>
        <v>84.98263368253032</v>
      </c>
      <c r="P180" s="658">
        <f>+Japan!P56</f>
        <v>85.413314140266763</v>
      </c>
      <c r="Q180" s="658">
        <f>+Japan!Q56</f>
        <v>85.846177228131722</v>
      </c>
      <c r="R180" s="658">
        <f>+Japan!R56</f>
        <v>86.281234007398567</v>
      </c>
    </row>
    <row r="181" spans="1:18" s="663" customFormat="1" ht="15.75" customHeight="1">
      <c r="A181" s="657" t="s">
        <v>52</v>
      </c>
      <c r="B181" s="658">
        <f>+Russia!B56</f>
        <v>143.15</v>
      </c>
      <c r="C181" s="658">
        <f>+Russia!C56</f>
        <v>137.96372459314105</v>
      </c>
      <c r="D181" s="658">
        <f>+Russia!D56</f>
        <v>132.32651218830762</v>
      </c>
      <c r="E181" s="658">
        <f>+Russia!E56</f>
        <v>125.36948417964659</v>
      </c>
      <c r="F181" s="658">
        <f>+Russia!F56</f>
        <v>119.08136271565274</v>
      </c>
      <c r="G181" s="658">
        <f>+Russia!G56</f>
        <v>113.28947562516088</v>
      </c>
      <c r="H181" s="658">
        <f>+Russia!H56</f>
        <v>107.90661026901763</v>
      </c>
      <c r="I181" s="658">
        <f>+Russia!I56</f>
        <v>102.77950776535891</v>
      </c>
      <c r="J181" s="658">
        <f>+Russia!J56</f>
        <v>97.896015732064228</v>
      </c>
      <c r="K181" s="658">
        <f>+Russia!K56</f>
        <v>93.244559198430593</v>
      </c>
      <c r="L181" s="658">
        <f>+Russia!L56</f>
        <v>91.397876887626765</v>
      </c>
      <c r="M181" s="658">
        <f>+Russia!M56</f>
        <v>92.194038330465446</v>
      </c>
      <c r="N181" s="658">
        <f>+Russia!N56</f>
        <v>92.997135088047187</v>
      </c>
      <c r="O181" s="658">
        <f>+Russia!O56</f>
        <v>93.807227573484198</v>
      </c>
      <c r="P181" s="658">
        <f>+Russia!P56</f>
        <v>94.624376726143709</v>
      </c>
      <c r="Q181" s="658">
        <f>+Russia!Q56</f>
        <v>95.448644016232123</v>
      </c>
      <c r="R181" s="658">
        <f>+Russia!R56</f>
        <v>96.280091449419132</v>
      </c>
    </row>
    <row r="182" spans="1:18" s="663" customFormat="1" ht="15.75" customHeight="1">
      <c r="A182" s="657" t="s">
        <v>53</v>
      </c>
      <c r="B182" s="658">
        <f>+Eurasia!B56</f>
        <v>155.94246849385479</v>
      </c>
      <c r="C182" s="658">
        <f>+Eurasia!C56</f>
        <v>157.7308776678519</v>
      </c>
      <c r="D182" s="658">
        <f>+Eurasia!D56</f>
        <v>159.22861094864402</v>
      </c>
      <c r="E182" s="658">
        <f>+Eurasia!E56</f>
        <v>157.78711196871717</v>
      </c>
      <c r="F182" s="658">
        <f>+Eurasia!F56</f>
        <v>154.93737936993875</v>
      </c>
      <c r="G182" s="658">
        <f>+Eurasia!G56</f>
        <v>150.41724029517886</v>
      </c>
      <c r="H182" s="658">
        <f>+Eurasia!H56</f>
        <v>145.53831861087627</v>
      </c>
      <c r="I182" s="658">
        <f>+Eurasia!I56</f>
        <v>140.81764924362753</v>
      </c>
      <c r="J182" s="658">
        <f>+Eurasia!J56</f>
        <v>136.25009913381959</v>
      </c>
      <c r="K182" s="658">
        <f>+Eurasia!K56</f>
        <v>131.83070171735417</v>
      </c>
      <c r="L182" s="658">
        <f>+Eurasia!L56</f>
        <v>129.67510617919314</v>
      </c>
      <c r="M182" s="658">
        <f>+Eurasia!M56</f>
        <v>129.67521371498509</v>
      </c>
      <c r="N182" s="658">
        <f>+Eurasia!N56</f>
        <v>129.6753212508662</v>
      </c>
      <c r="O182" s="658">
        <f>+Eurasia!O56</f>
        <v>129.67542878683651</v>
      </c>
      <c r="P182" s="658">
        <f>+Eurasia!P56</f>
        <v>129.67553632289597</v>
      </c>
      <c r="Q182" s="658">
        <f>+Eurasia!Q56</f>
        <v>129.67564385904461</v>
      </c>
      <c r="R182" s="658">
        <f>+Eurasia!R56</f>
        <v>129.67575139528245</v>
      </c>
    </row>
    <row r="183" spans="1:18" s="663" customFormat="1" ht="15.75" customHeight="1">
      <c r="A183" s="657" t="s">
        <v>54</v>
      </c>
      <c r="B183" s="658">
        <f>+China!B56</f>
        <v>1304.5</v>
      </c>
      <c r="C183" s="658">
        <f>+China!C56</f>
        <v>1387.7502211844821</v>
      </c>
      <c r="D183" s="658">
        <f>+China!D56</f>
        <v>1444.5546171355679</v>
      </c>
      <c r="E183" s="658">
        <f>+China!E56</f>
        <v>1453.7111970786125</v>
      </c>
      <c r="F183" s="658">
        <f>+China!F56</f>
        <v>1431.7795428930247</v>
      </c>
      <c r="G183" s="658">
        <f>+China!G56</f>
        <v>1385.4481804592529</v>
      </c>
      <c r="H183" s="658">
        <f>+China!H56</f>
        <v>1340.1411957953853</v>
      </c>
      <c r="I183" s="658">
        <f>+China!I56</f>
        <v>1296.3158420494287</v>
      </c>
      <c r="J183" s="658">
        <f>+China!J56</f>
        <v>1253.9236668647941</v>
      </c>
      <c r="K183" s="658">
        <f>+China!K56</f>
        <v>1212.9178023758952</v>
      </c>
      <c r="L183" s="658">
        <f>+China!L56</f>
        <v>1193.8838632508532</v>
      </c>
      <c r="M183" s="658">
        <f>+China!M56</f>
        <v>1195.812902455109</v>
      </c>
      <c r="N183" s="658">
        <f>+China!N56</f>
        <v>1197.7450585389593</v>
      </c>
      <c r="O183" s="658">
        <f>+China!O56</f>
        <v>1199.6803365385581</v>
      </c>
      <c r="P183" s="658">
        <f>+China!P56</f>
        <v>1201.6187414981966</v>
      </c>
      <c r="Q183" s="658">
        <f>+China!Q56</f>
        <v>1203.5602784703162</v>
      </c>
      <c r="R183" s="658">
        <f>+China!R56</f>
        <v>1205.5049525155223</v>
      </c>
    </row>
    <row r="184" spans="1:18" s="663" customFormat="1" ht="15.75" customHeight="1">
      <c r="A184" s="657" t="s">
        <v>55</v>
      </c>
      <c r="B184" s="658">
        <f>+India!B56</f>
        <v>1094.5830000000001</v>
      </c>
      <c r="C184" s="658">
        <f>+India!C56</f>
        <v>1252.9435777035217</v>
      </c>
      <c r="D184" s="658">
        <f>+India!D56</f>
        <v>1385.6545708417875</v>
      </c>
      <c r="E184" s="658">
        <f>+India!E56</f>
        <v>1479.1825173993338</v>
      </c>
      <c r="F184" s="658">
        <f>+India!F56</f>
        <v>1543.0528292632882</v>
      </c>
      <c r="G184" s="658">
        <f>+India!G56</f>
        <v>1554.7444927218087</v>
      </c>
      <c r="H184" s="658">
        <f>+India!H56</f>
        <v>1539.6147111605594</v>
      </c>
      <c r="I184" s="658">
        <f>+India!I56</f>
        <v>1524.6321629814913</v>
      </c>
      <c r="J184" s="658">
        <f>+India!J56</f>
        <v>1509.7954154032559</v>
      </c>
      <c r="K184" s="658">
        <f>+India!K56</f>
        <v>1495.1030495874188</v>
      </c>
      <c r="L184" s="658">
        <f>+India!L56</f>
        <v>1479.5416228087806</v>
      </c>
      <c r="M184" s="658">
        <f>+India!M56</f>
        <v>1463.1413439062758</v>
      </c>
      <c r="N184" s="658">
        <f>+India!N56</f>
        <v>1446.9228572182876</v>
      </c>
      <c r="O184" s="658">
        <f>+India!O56</f>
        <v>1430.8841476321795</v>
      </c>
      <c r="P184" s="658">
        <f>+India!P56</f>
        <v>1415.0232223722394</v>
      </c>
      <c r="Q184" s="658">
        <f>+India!Q56</f>
        <v>1399.3381107520811</v>
      </c>
      <c r="R184" s="658">
        <f>+India!R56</f>
        <v>1383.8268639297912</v>
      </c>
    </row>
    <row r="185" spans="1:18" s="663" customFormat="1" ht="15.75" customHeight="1">
      <c r="A185" s="657" t="s">
        <v>56</v>
      </c>
      <c r="B185" s="658">
        <f>+MidEast!B56</f>
        <v>412.76900131562951</v>
      </c>
      <c r="C185" s="658">
        <f>+MidEast!C56</f>
        <v>499.31653842438431</v>
      </c>
      <c r="D185" s="658">
        <f>+MidEast!D56</f>
        <v>582.45526247535781</v>
      </c>
      <c r="E185" s="658">
        <f>+MidEast!E56</f>
        <v>655.97279000116657</v>
      </c>
      <c r="F185" s="658">
        <f>+MidEast!F56</f>
        <v>718.79049213951976</v>
      </c>
      <c r="G185" s="658">
        <f>+MidEast!G56</f>
        <v>757.22635740042631</v>
      </c>
      <c r="H185" s="658">
        <f>+MidEast!H56</f>
        <v>783.94458908937531</v>
      </c>
      <c r="I185" s="658">
        <f>+MidEast!I56</f>
        <v>811.60555592958758</v>
      </c>
      <c r="J185" s="658">
        <f>+MidEast!J56</f>
        <v>840.24252170796979</v>
      </c>
      <c r="K185" s="658">
        <f>+MidEast!K56</f>
        <v>869.88992390217095</v>
      </c>
      <c r="L185" s="658">
        <f>+MidEast!L56</f>
        <v>880.49611539260263</v>
      </c>
      <c r="M185" s="658">
        <f>+MidEast!M56</f>
        <v>871.35291338015509</v>
      </c>
      <c r="N185" s="658">
        <f>+MidEast!N56</f>
        <v>862.3046557309807</v>
      </c>
      <c r="O185" s="658">
        <f>+MidEast!O56</f>
        <v>853.35035652875547</v>
      </c>
      <c r="P185" s="658">
        <f>+MidEast!P56</f>
        <v>844.48904009505657</v>
      </c>
      <c r="Q185" s="658">
        <f>+MidEast!Q56</f>
        <v>835.71974088305024</v>
      </c>
      <c r="R185" s="658">
        <f>+MidEast!R56</f>
        <v>827.04150337228396</v>
      </c>
    </row>
    <row r="186" spans="1:18" s="663" customFormat="1" ht="15.75" customHeight="1">
      <c r="A186" s="657" t="s">
        <v>57</v>
      </c>
      <c r="B186" s="658">
        <f>+Africa!B56</f>
        <v>763.50611154103387</v>
      </c>
      <c r="C186" s="658">
        <f>+Africa!C56</f>
        <v>946.29363600988199</v>
      </c>
      <c r="D186" s="658">
        <f>+Africa!D56</f>
        <v>1137.6991088911184</v>
      </c>
      <c r="E186" s="658">
        <f>+Africa!E56</f>
        <v>1325.5728111834637</v>
      </c>
      <c r="F186" s="658">
        <f>+Africa!F56</f>
        <v>1503.1748556643358</v>
      </c>
      <c r="G186" s="658">
        <f>+Africa!G56</f>
        <v>1611.4417457695624</v>
      </c>
      <c r="H186" s="658">
        <f>+Africa!H56</f>
        <v>1668.2449350273391</v>
      </c>
      <c r="I186" s="658">
        <f>+Africa!I56</f>
        <v>1727.0504320435723</v>
      </c>
      <c r="J186" s="658">
        <f>+Africa!J56</f>
        <v>1787.9288180023811</v>
      </c>
      <c r="K186" s="658">
        <f>+Africa!K56</f>
        <v>1850.9531620688315</v>
      </c>
      <c r="L186" s="658">
        <f>+Africa!L56</f>
        <v>1863.1005860693215</v>
      </c>
      <c r="M186" s="658">
        <f>+Africa!M56</f>
        <v>1823.3617677448246</v>
      </c>
      <c r="N186" s="658">
        <f>+Africa!N56</f>
        <v>1784.4705545864874</v>
      </c>
      <c r="O186" s="658">
        <f>+Africa!O56</f>
        <v>1746.4088676843676</v>
      </c>
      <c r="P186" s="658">
        <f>+Africa!P56</f>
        <v>1709.1590137408311</v>
      </c>
      <c r="Q186" s="658">
        <f>+Africa!Q56</f>
        <v>1672.7036768456733</v>
      </c>
      <c r="R186" s="658">
        <f>+Africa!R56</f>
        <v>1637.0259104266706</v>
      </c>
    </row>
    <row r="187" spans="1:18" s="663" customFormat="1" ht="15.75" customHeight="1">
      <c r="A187" s="657" t="s">
        <v>58</v>
      </c>
      <c r="B187" s="658">
        <f>+LatAm!B56</f>
        <v>555.38007856447791</v>
      </c>
      <c r="C187" s="658">
        <f>+LatAm!C56</f>
        <v>617.24666775945695</v>
      </c>
      <c r="D187" s="658">
        <f>+LatAm!D56</f>
        <v>668.20790232089644</v>
      </c>
      <c r="E187" s="658">
        <f>+LatAm!E56</f>
        <v>704.76915491453906</v>
      </c>
      <c r="F187" s="658">
        <f>+LatAm!F56</f>
        <v>724.34366223780523</v>
      </c>
      <c r="G187" s="658">
        <f>+LatAm!G56</f>
        <v>724.37497469952905</v>
      </c>
      <c r="H187" s="658">
        <f>+LatAm!H56</f>
        <v>717.60011089517116</v>
      </c>
      <c r="I187" s="658">
        <f>+LatAm!I56</f>
        <v>710.88861037802053</v>
      </c>
      <c r="J187" s="658">
        <f>+LatAm!J56</f>
        <v>704.2398805300877</v>
      </c>
      <c r="K187" s="658">
        <f>+LatAm!K56</f>
        <v>697.6533342759634</v>
      </c>
      <c r="L187" s="658">
        <f>+LatAm!L56</f>
        <v>691.83923244645564</v>
      </c>
      <c r="M187" s="658">
        <f>+LatAm!M56</f>
        <v>686.77922759032924</v>
      </c>
      <c r="N187" s="658">
        <f>+LatAm!N56</f>
        <v>681.75623082501829</v>
      </c>
      <c r="O187" s="658">
        <f>+LatAm!O56</f>
        <v>676.7699714790856</v>
      </c>
      <c r="P187" s="658">
        <f>+LatAm!P56</f>
        <v>671.82018086074322</v>
      </c>
      <c r="Q187" s="658">
        <f>+LatAm!Q56</f>
        <v>666.90659224337298</v>
      </c>
      <c r="R187" s="658">
        <f>+LatAm!R56</f>
        <v>662.02894085115395</v>
      </c>
    </row>
    <row r="188" spans="1:18" s="663" customFormat="1" ht="15.75" customHeight="1">
      <c r="A188" s="657" t="s">
        <v>114</v>
      </c>
      <c r="B188" s="658">
        <f>+OHI!B56</f>
        <v>129.169624</v>
      </c>
      <c r="C188" s="658">
        <f>+OHI!C56</f>
        <v>138.9149347636984</v>
      </c>
      <c r="D188" s="658">
        <f>+OHI!D56</f>
        <v>146.53148576729271</v>
      </c>
      <c r="E188" s="658">
        <f>+OHI!E56</f>
        <v>151.22321883689457</v>
      </c>
      <c r="F188" s="658">
        <f>+OHI!F56</f>
        <v>152.6260626118586</v>
      </c>
      <c r="G188" s="658">
        <f>+OHI!G56</f>
        <v>150.59003919774131</v>
      </c>
      <c r="H188" s="658">
        <f>+OHI!H56</f>
        <v>146.77893634951542</v>
      </c>
      <c r="I188" s="658">
        <f>+OHI!I56</f>
        <v>143.06428413638557</v>
      </c>
      <c r="J188" s="658">
        <f>+OHI!J56</f>
        <v>139.443641604806</v>
      </c>
      <c r="K188" s="658">
        <f>+OHI!K56</f>
        <v>135.91462957639931</v>
      </c>
      <c r="L188" s="658">
        <f>+OHI!L56</f>
        <v>134.53466436875334</v>
      </c>
      <c r="M188" s="658">
        <f>+OHI!M56</f>
        <v>135.23923246311676</v>
      </c>
      <c r="N188" s="658">
        <f>+OHI!N56</f>
        <v>135.94749043325996</v>
      </c>
      <c r="O188" s="658">
        <f>+OHI!O56</f>
        <v>136.65945760333824</v>
      </c>
      <c r="P188" s="658">
        <f>+OHI!P56</f>
        <v>137.37515339870893</v>
      </c>
      <c r="Q188" s="658">
        <f>+OHI!Q56</f>
        <v>138.09459734646143</v>
      </c>
      <c r="R188" s="658">
        <f>+OHI!R56</f>
        <v>138.81780907594992</v>
      </c>
    </row>
    <row r="189" spans="1:18" s="663" customFormat="1" ht="15.75" customHeight="1">
      <c r="A189" s="657" t="s">
        <v>224</v>
      </c>
      <c r="B189" s="658">
        <f>+OthAsia!B56</f>
        <v>937.19556697899202</v>
      </c>
      <c r="C189" s="658">
        <f>+OthAsia!C56</f>
        <v>1081.0130680798486</v>
      </c>
      <c r="D189" s="658">
        <f>+OthAsia!D56</f>
        <v>1214.6557543238846</v>
      </c>
      <c r="E189" s="658">
        <f>+OthAsia!E56</f>
        <v>1328.2043822189544</v>
      </c>
      <c r="F189" s="658">
        <f>+OthAsia!F56</f>
        <v>1416.5926818179369</v>
      </c>
      <c r="G189" s="658">
        <f>+OthAsia!G56</f>
        <v>1455.148901943053</v>
      </c>
      <c r="H189" s="658">
        <f>+OthAsia!H56</f>
        <v>1466.0562767158233</v>
      </c>
      <c r="I189" s="658">
        <f>+OthAsia!I56</f>
        <v>1477.0454100112265</v>
      </c>
      <c r="J189" s="658">
        <f>+OthAsia!J56</f>
        <v>1488.1169146674717</v>
      </c>
      <c r="K189" s="658">
        <f>+OthAsia!K56</f>
        <v>1499.2714081164261</v>
      </c>
      <c r="L189" s="658">
        <f>+OthAsia!L56</f>
        <v>1497.1045923920378</v>
      </c>
      <c r="M189" s="658">
        <f>+OthAsia!M56</f>
        <v>1481.6741508046164</v>
      </c>
      <c r="N189" s="658">
        <f>+OthAsia!N56</f>
        <v>1466.4027485580618</v>
      </c>
      <c r="O189" s="658">
        <f>+OthAsia!O56</f>
        <v>1451.2887464567748</v>
      </c>
      <c r="P189" s="658">
        <f>+OthAsia!P56</f>
        <v>1436.3305222001095</v>
      </c>
      <c r="Q189" s="658">
        <f>+OthAsia!Q56</f>
        <v>1421.5264702082393</v>
      </c>
      <c r="R189" s="658">
        <f>+OthAsia!R56</f>
        <v>1406.8750014498175</v>
      </c>
    </row>
    <row r="190" spans="1:18" s="663" customFormat="1" ht="15.75" customHeight="1">
      <c r="B190" s="666">
        <f t="shared" ref="B190:R190" si="78">SUM(B178:B189)</f>
        <v>6410.8916214811798</v>
      </c>
      <c r="C190" s="666">
        <f t="shared" si="78"/>
        <v>7182.9956289201327</v>
      </c>
      <c r="D190" s="666">
        <f t="shared" si="78"/>
        <v>7868.2302650287293</v>
      </c>
      <c r="E190" s="666">
        <f t="shared" si="78"/>
        <v>8397.5753251317292</v>
      </c>
      <c r="F190" s="666">
        <f t="shared" si="78"/>
        <v>8788.5836504763902</v>
      </c>
      <c r="G190" s="666">
        <f t="shared" si="78"/>
        <v>8922.3413886935887</v>
      </c>
      <c r="H190" s="666">
        <f t="shared" si="78"/>
        <v>8924.7180531038521</v>
      </c>
      <c r="I190" s="666">
        <f t="shared" si="78"/>
        <v>8932.8387752622839</v>
      </c>
      <c r="J190" s="666">
        <f t="shared" si="78"/>
        <v>8946.7260348496911</v>
      </c>
      <c r="K190" s="666">
        <f t="shared" si="78"/>
        <v>8966.4087942738133</v>
      </c>
      <c r="L190" s="666">
        <f t="shared" si="78"/>
        <v>8939.5343861113051</v>
      </c>
      <c r="M190" s="666">
        <f t="shared" si="78"/>
        <v>8862.7748533697068</v>
      </c>
      <c r="N190" s="666">
        <f t="shared" si="78"/>
        <v>8787.3831912107071</v>
      </c>
      <c r="O190" s="666">
        <f t="shared" si="78"/>
        <v>8713.3367090625325</v>
      </c>
      <c r="P190" s="666">
        <f t="shared" si="78"/>
        <v>8640.6131554708427</v>
      </c>
      <c r="Q190" s="666">
        <f t="shared" si="78"/>
        <v>8569.190709346145</v>
      </c>
      <c r="R190" s="666">
        <f t="shared" si="78"/>
        <v>8499.0479713925215</v>
      </c>
    </row>
    <row r="191" spans="1:18" s="663" customFormat="1" ht="15.75" customHeight="1">
      <c r="A191" s="668" t="s">
        <v>1109</v>
      </c>
      <c r="B191" s="666"/>
      <c r="C191" s="666"/>
      <c r="D191" s="666"/>
      <c r="E191" s="666"/>
      <c r="F191" s="666"/>
      <c r="G191" s="666"/>
      <c r="H191" s="666"/>
      <c r="I191" s="666"/>
      <c r="J191" s="666"/>
      <c r="K191" s="666"/>
      <c r="L191" s="666"/>
      <c r="M191" s="666"/>
    </row>
    <row r="192" spans="1:18" s="663" customFormat="1" ht="15.75" customHeight="1">
      <c r="A192" s="657" t="s">
        <v>104</v>
      </c>
      <c r="C192" s="667">
        <f t="shared" ref="C192:R192" si="79">+LN(C178/B178)</f>
        <v>9.3279313555020352E-2</v>
      </c>
      <c r="D192" s="667">
        <f t="shared" si="79"/>
        <v>7.645691410772508E-2</v>
      </c>
      <c r="E192" s="667">
        <f t="shared" si="79"/>
        <v>5.7596483440908827E-2</v>
      </c>
      <c r="F192" s="667">
        <f t="shared" si="79"/>
        <v>4.3177913415189215E-2</v>
      </c>
      <c r="G192" s="667">
        <f t="shared" si="79"/>
        <v>2.4627299464364743E-2</v>
      </c>
      <c r="H192" s="667">
        <f t="shared" si="79"/>
        <v>1.3456354717457319E-2</v>
      </c>
      <c r="I192" s="667">
        <f t="shared" si="79"/>
        <v>1.3456354717457319E-2</v>
      </c>
      <c r="J192" s="667">
        <f t="shared" si="79"/>
        <v>1.3456354717457319E-2</v>
      </c>
      <c r="K192" s="667">
        <f t="shared" si="79"/>
        <v>1.3456354717457319E-2</v>
      </c>
      <c r="L192" s="667">
        <f t="shared" si="79"/>
        <v>1.03499762952242E-2</v>
      </c>
      <c r="M192" s="667">
        <f t="shared" si="79"/>
        <v>7.2435978729910831E-3</v>
      </c>
      <c r="N192" s="667">
        <f t="shared" si="79"/>
        <v>7.2435978729910831E-3</v>
      </c>
      <c r="O192" s="667">
        <f t="shared" si="79"/>
        <v>7.2435978729910831E-3</v>
      </c>
      <c r="P192" s="667">
        <f t="shared" si="79"/>
        <v>7.2435978729910831E-3</v>
      </c>
      <c r="Q192" s="667">
        <f t="shared" si="79"/>
        <v>7.2435978729910831E-3</v>
      </c>
      <c r="R192" s="667">
        <f t="shared" si="79"/>
        <v>7.2435978729910831E-3</v>
      </c>
    </row>
    <row r="193" spans="1:18" s="663" customFormat="1" ht="15.75" customHeight="1">
      <c r="A193" s="657" t="s">
        <v>105</v>
      </c>
      <c r="C193" s="667">
        <f t="shared" ref="C193:R193" si="80">+LN(C179/B179)</f>
        <v>4.3457148576045657E-2</v>
      </c>
      <c r="D193" s="667">
        <f t="shared" si="80"/>
        <v>2.3580395709591803E-2</v>
      </c>
      <c r="E193" s="667">
        <f t="shared" si="80"/>
        <v>9.6646885779169776E-3</v>
      </c>
      <c r="F193" s="667">
        <f t="shared" si="80"/>
        <v>-1.0403662089125843E-5</v>
      </c>
      <c r="G193" s="667">
        <f t="shared" si="80"/>
        <v>-1.5505729685358164E-2</v>
      </c>
      <c r="H193" s="667">
        <f t="shared" si="80"/>
        <v>-2.3819981331415465E-2</v>
      </c>
      <c r="I193" s="667">
        <f t="shared" si="80"/>
        <v>-2.3819981331415465E-2</v>
      </c>
      <c r="J193" s="667">
        <f t="shared" si="80"/>
        <v>-2.3819981331415465E-2</v>
      </c>
      <c r="K193" s="667">
        <f t="shared" si="80"/>
        <v>-2.3819981331415465E-2</v>
      </c>
      <c r="L193" s="667">
        <f t="shared" si="80"/>
        <v>-9.7103792999541395E-3</v>
      </c>
      <c r="M193" s="667">
        <f t="shared" si="80"/>
        <v>4.3992227315072883E-3</v>
      </c>
      <c r="N193" s="667">
        <f t="shared" si="80"/>
        <v>4.3992227315072883E-3</v>
      </c>
      <c r="O193" s="667">
        <f t="shared" si="80"/>
        <v>4.3992227315072883E-3</v>
      </c>
      <c r="P193" s="667">
        <f t="shared" si="80"/>
        <v>4.3992227315072883E-3</v>
      </c>
      <c r="Q193" s="667">
        <f t="shared" si="80"/>
        <v>4.3992227315072883E-3</v>
      </c>
      <c r="R193" s="667">
        <f t="shared" si="80"/>
        <v>4.3992227315072883E-3</v>
      </c>
    </row>
    <row r="194" spans="1:18" s="663" customFormat="1" ht="15.75" customHeight="1">
      <c r="A194" s="657" t="s">
        <v>51</v>
      </c>
      <c r="C194" s="667">
        <f t="shared" ref="C194:R194" si="81">+LN(C180/B180)</f>
        <v>-1.3094485000426948E-2</v>
      </c>
      <c r="D194" s="667">
        <f t="shared" si="81"/>
        <v>-4.0543462774860511E-2</v>
      </c>
      <c r="E194" s="667">
        <f t="shared" si="81"/>
        <v>-6.0224740689090499E-2</v>
      </c>
      <c r="F194" s="667">
        <f t="shared" si="81"/>
        <v>-7.2870345305458911E-2</v>
      </c>
      <c r="G194" s="667">
        <f t="shared" si="81"/>
        <v>-5.9300060291662224E-2</v>
      </c>
      <c r="H194" s="667">
        <f t="shared" si="81"/>
        <v>-3.9881769488259666E-2</v>
      </c>
      <c r="I194" s="667">
        <f t="shared" si="81"/>
        <v>-3.9881769488259666E-2</v>
      </c>
      <c r="J194" s="667">
        <f t="shared" si="81"/>
        <v>-3.9881769488259666E-2</v>
      </c>
      <c r="K194" s="667">
        <f t="shared" si="81"/>
        <v>-3.9881769488259666E-2</v>
      </c>
      <c r="L194" s="667">
        <f t="shared" si="81"/>
        <v>-1.7413351781274782E-2</v>
      </c>
      <c r="M194" s="667">
        <f t="shared" si="81"/>
        <v>5.055065925709791E-3</v>
      </c>
      <c r="N194" s="667">
        <f t="shared" si="81"/>
        <v>5.055065925709791E-3</v>
      </c>
      <c r="O194" s="667">
        <f t="shared" si="81"/>
        <v>5.055065925709791E-3</v>
      </c>
      <c r="P194" s="667">
        <f t="shared" si="81"/>
        <v>5.055065925709791E-3</v>
      </c>
      <c r="Q194" s="667">
        <f t="shared" si="81"/>
        <v>5.055065925709791E-3</v>
      </c>
      <c r="R194" s="667">
        <f t="shared" si="81"/>
        <v>5.055065925709791E-3</v>
      </c>
    </row>
    <row r="195" spans="1:18" s="663" customFormat="1" ht="15.75" customHeight="1">
      <c r="A195" s="657" t="s">
        <v>52</v>
      </c>
      <c r="C195" s="667">
        <f t="shared" ref="C195:R195" si="82">+LN(C181/B181)</f>
        <v>-3.6902246209143202E-2</v>
      </c>
      <c r="D195" s="667">
        <f t="shared" si="82"/>
        <v>-4.1718339820915183E-2</v>
      </c>
      <c r="E195" s="667">
        <f t="shared" si="82"/>
        <v>-5.4007194778846031E-2</v>
      </c>
      <c r="F195" s="667">
        <f t="shared" si="82"/>
        <v>-5.1458270954325779E-2</v>
      </c>
      <c r="G195" s="667">
        <f t="shared" si="82"/>
        <v>-4.9860705512785979E-2</v>
      </c>
      <c r="H195" s="667">
        <f t="shared" si="82"/>
        <v>-4.8680140960981923E-2</v>
      </c>
      <c r="I195" s="667">
        <f t="shared" si="82"/>
        <v>-4.8680140960981923E-2</v>
      </c>
      <c r="J195" s="667">
        <f t="shared" si="82"/>
        <v>-4.8680140960981805E-2</v>
      </c>
      <c r="K195" s="667">
        <f t="shared" si="82"/>
        <v>-4.8680140960981923E-2</v>
      </c>
      <c r="L195" s="667">
        <f t="shared" si="82"/>
        <v>-2.0003461034451431E-2</v>
      </c>
      <c r="M195" s="667">
        <f t="shared" si="82"/>
        <v>8.6732188920793304E-3</v>
      </c>
      <c r="N195" s="667">
        <f t="shared" si="82"/>
        <v>8.6732188920793304E-3</v>
      </c>
      <c r="O195" s="667">
        <f t="shared" si="82"/>
        <v>8.6732188920793304E-3</v>
      </c>
      <c r="P195" s="667">
        <f t="shared" si="82"/>
        <v>8.6732188920793304E-3</v>
      </c>
      <c r="Q195" s="667">
        <f t="shared" si="82"/>
        <v>8.6732188920793304E-3</v>
      </c>
      <c r="R195" s="667">
        <f t="shared" si="82"/>
        <v>8.6732188920793304E-3</v>
      </c>
    </row>
    <row r="196" spans="1:18" s="663" customFormat="1" ht="15.75" customHeight="1">
      <c r="A196" s="657" t="s">
        <v>53</v>
      </c>
      <c r="C196" s="667">
        <f t="shared" ref="C196:R196" si="83">+LN(C182/B182)</f>
        <v>1.1403127329362234E-2</v>
      </c>
      <c r="D196" s="667">
        <f t="shared" si="83"/>
        <v>9.4506994247554547E-3</v>
      </c>
      <c r="E196" s="667">
        <f t="shared" si="83"/>
        <v>-9.0942424029197694E-3</v>
      </c>
      <c r="F196" s="667">
        <f t="shared" si="83"/>
        <v>-1.8225700651584489E-2</v>
      </c>
      <c r="G196" s="667">
        <f t="shared" si="83"/>
        <v>-2.9607996654239823E-2</v>
      </c>
      <c r="H196" s="667">
        <f t="shared" si="83"/>
        <v>-3.2973624479236872E-2</v>
      </c>
      <c r="I196" s="667">
        <f t="shared" si="83"/>
        <v>-3.297362447923699E-2</v>
      </c>
      <c r="J196" s="667">
        <f t="shared" si="83"/>
        <v>-3.2973624479236872E-2</v>
      </c>
      <c r="K196" s="667">
        <f t="shared" si="83"/>
        <v>-3.297362447923699E-2</v>
      </c>
      <c r="L196" s="667">
        <f t="shared" si="83"/>
        <v>-1.6486397604340588E-2</v>
      </c>
      <c r="M196" s="667">
        <f t="shared" si="83"/>
        <v>8.2927055566009676E-7</v>
      </c>
      <c r="N196" s="667">
        <f t="shared" si="83"/>
        <v>8.2927055566009676E-7</v>
      </c>
      <c r="O196" s="667">
        <f t="shared" si="83"/>
        <v>8.2927055566009676E-7</v>
      </c>
      <c r="P196" s="667">
        <f t="shared" si="83"/>
        <v>8.2927055566009676E-7</v>
      </c>
      <c r="Q196" s="667">
        <f t="shared" si="83"/>
        <v>8.2927055566009676E-7</v>
      </c>
      <c r="R196" s="667">
        <f t="shared" si="83"/>
        <v>8.2927055566009676E-7</v>
      </c>
    </row>
    <row r="197" spans="1:18" s="663" customFormat="1" ht="15.75" customHeight="1">
      <c r="A197" s="657" t="s">
        <v>54</v>
      </c>
      <c r="C197" s="667">
        <f t="shared" ref="C197:R197" si="84">+LN(C183/B183)</f>
        <v>6.1864064376996403E-2</v>
      </c>
      <c r="D197" s="667">
        <f t="shared" si="84"/>
        <v>4.0117160646553865E-2</v>
      </c>
      <c r="E197" s="667">
        <f t="shared" si="84"/>
        <v>6.3186822708878035E-3</v>
      </c>
      <c r="F197" s="667">
        <f t="shared" si="84"/>
        <v>-1.5201626695921917E-2</v>
      </c>
      <c r="G197" s="667">
        <f t="shared" si="84"/>
        <v>-3.2894422900293076E-2</v>
      </c>
      <c r="H197" s="667">
        <f t="shared" si="84"/>
        <v>-3.3248704884521148E-2</v>
      </c>
      <c r="I197" s="667">
        <f t="shared" si="84"/>
        <v>-3.3248704884521148E-2</v>
      </c>
      <c r="J197" s="667">
        <f t="shared" si="84"/>
        <v>-3.3248704884521148E-2</v>
      </c>
      <c r="K197" s="667">
        <f t="shared" si="84"/>
        <v>-3.3248704884521037E-2</v>
      </c>
      <c r="L197" s="667">
        <f t="shared" si="84"/>
        <v>-1.5817120474196061E-2</v>
      </c>
      <c r="M197" s="667">
        <f t="shared" si="84"/>
        <v>1.6144639361290413E-3</v>
      </c>
      <c r="N197" s="667">
        <f t="shared" si="84"/>
        <v>1.6144639361290413E-3</v>
      </c>
      <c r="O197" s="667">
        <f t="shared" si="84"/>
        <v>1.6144639361290413E-3</v>
      </c>
      <c r="P197" s="667">
        <f t="shared" si="84"/>
        <v>1.6144639361290413E-3</v>
      </c>
      <c r="Q197" s="667">
        <f t="shared" si="84"/>
        <v>1.6144639361290413E-3</v>
      </c>
      <c r="R197" s="667">
        <f t="shared" si="84"/>
        <v>1.6144639361290413E-3</v>
      </c>
    </row>
    <row r="198" spans="1:18" s="663" customFormat="1" ht="15.75" customHeight="1">
      <c r="A198" s="657" t="s">
        <v>55</v>
      </c>
      <c r="C198" s="667">
        <f t="shared" ref="C198:R198" si="85">+LN(C184/B184)</f>
        <v>0.13512217631474144</v>
      </c>
      <c r="D198" s="667">
        <f t="shared" si="85"/>
        <v>0.10067699718421139</v>
      </c>
      <c r="E198" s="667">
        <f t="shared" si="85"/>
        <v>6.5316939745763331E-2</v>
      </c>
      <c r="F198" s="667">
        <f t="shared" si="85"/>
        <v>4.2273228749606762E-2</v>
      </c>
      <c r="G198" s="667">
        <f t="shared" si="85"/>
        <v>7.5484079541995458E-3</v>
      </c>
      <c r="H198" s="667">
        <f t="shared" si="85"/>
        <v>-9.7790212027658047E-3</v>
      </c>
      <c r="I198" s="667">
        <f t="shared" si="85"/>
        <v>-9.7790212027658047E-3</v>
      </c>
      <c r="J198" s="667">
        <f t="shared" si="85"/>
        <v>-9.7790212027658047E-3</v>
      </c>
      <c r="K198" s="667">
        <f t="shared" si="85"/>
        <v>-9.7790212027658047E-3</v>
      </c>
      <c r="L198" s="667">
        <f t="shared" si="85"/>
        <v>-1.0462808470786377E-2</v>
      </c>
      <c r="M198" s="667">
        <f t="shared" si="85"/>
        <v>-1.114659573880694E-2</v>
      </c>
      <c r="N198" s="667">
        <f t="shared" si="85"/>
        <v>-1.114659573880694E-2</v>
      </c>
      <c r="O198" s="667">
        <f t="shared" si="85"/>
        <v>-1.114659573880694E-2</v>
      </c>
      <c r="P198" s="667">
        <f t="shared" si="85"/>
        <v>-1.114659573880694E-2</v>
      </c>
      <c r="Q198" s="667">
        <f t="shared" si="85"/>
        <v>-1.114659573880694E-2</v>
      </c>
      <c r="R198" s="667">
        <f t="shared" si="85"/>
        <v>-1.114659573880694E-2</v>
      </c>
    </row>
    <row r="199" spans="1:18" s="663" customFormat="1" ht="15.75" customHeight="1">
      <c r="A199" s="657" t="s">
        <v>56</v>
      </c>
      <c r="C199" s="667">
        <f t="shared" ref="C199:R199" si="86">+LN(C185/B185)</f>
        <v>0.19035212254373904</v>
      </c>
      <c r="D199" s="667">
        <f t="shared" si="86"/>
        <v>0.15401213969369185</v>
      </c>
      <c r="E199" s="667">
        <f t="shared" si="86"/>
        <v>0.11886692955409536</v>
      </c>
      <c r="F199" s="667">
        <f t="shared" si="86"/>
        <v>9.1450617987396274E-2</v>
      </c>
      <c r="G199" s="667">
        <f t="shared" si="86"/>
        <v>5.2092300348727152E-2</v>
      </c>
      <c r="H199" s="667">
        <f t="shared" si="86"/>
        <v>3.4676112907547997E-2</v>
      </c>
      <c r="I199" s="667">
        <f t="shared" si="86"/>
        <v>3.4676112907547997E-2</v>
      </c>
      <c r="J199" s="667">
        <f t="shared" si="86"/>
        <v>3.4676112907547997E-2</v>
      </c>
      <c r="K199" s="667">
        <f t="shared" si="86"/>
        <v>3.4676112907547997E-2</v>
      </c>
      <c r="L199" s="667">
        <f t="shared" si="86"/>
        <v>1.2118836713273608E-2</v>
      </c>
      <c r="M199" s="667">
        <f t="shared" si="86"/>
        <v>-1.0438439481000872E-2</v>
      </c>
      <c r="N199" s="667">
        <f t="shared" si="86"/>
        <v>-1.0438439481000872E-2</v>
      </c>
      <c r="O199" s="667">
        <f t="shared" si="86"/>
        <v>-1.0438439481000872E-2</v>
      </c>
      <c r="P199" s="667">
        <f t="shared" si="86"/>
        <v>-1.0438439481000872E-2</v>
      </c>
      <c r="Q199" s="667">
        <f t="shared" si="86"/>
        <v>-1.0438439481000872E-2</v>
      </c>
      <c r="R199" s="667">
        <f t="shared" si="86"/>
        <v>-1.0438439481000983E-2</v>
      </c>
    </row>
    <row r="200" spans="1:18" s="663" customFormat="1" ht="15.75" customHeight="1">
      <c r="A200" s="657" t="s">
        <v>57</v>
      </c>
      <c r="C200" s="667">
        <f t="shared" ref="C200:R200" si="87">+LN(C186/B186)</f>
        <v>0.21463178909745043</v>
      </c>
      <c r="D200" s="667">
        <f t="shared" si="87"/>
        <v>0.18421025792865878</v>
      </c>
      <c r="E200" s="667">
        <f t="shared" si="87"/>
        <v>0.15283677903762274</v>
      </c>
      <c r="F200" s="667">
        <f t="shared" si="87"/>
        <v>0.12573476542533846</v>
      </c>
      <c r="G200" s="667">
        <f t="shared" si="87"/>
        <v>6.9549830775917587E-2</v>
      </c>
      <c r="H200" s="667">
        <f t="shared" si="87"/>
        <v>3.4642864150270188E-2</v>
      </c>
      <c r="I200" s="667">
        <f t="shared" si="87"/>
        <v>3.4642864150270188E-2</v>
      </c>
      <c r="J200" s="667">
        <f t="shared" si="87"/>
        <v>3.4642864150270188E-2</v>
      </c>
      <c r="K200" s="667">
        <f t="shared" si="87"/>
        <v>3.4642864150270188E-2</v>
      </c>
      <c r="L200" s="667">
        <f t="shared" si="87"/>
        <v>6.5413524623984497E-3</v>
      </c>
      <c r="M200" s="667">
        <f t="shared" si="87"/>
        <v>-2.1560159225473219E-2</v>
      </c>
      <c r="N200" s="667">
        <f t="shared" si="87"/>
        <v>-2.1560159225473219E-2</v>
      </c>
      <c r="O200" s="667">
        <f t="shared" si="87"/>
        <v>-2.1560159225473219E-2</v>
      </c>
      <c r="P200" s="667">
        <f t="shared" si="87"/>
        <v>-2.1560159225473219E-2</v>
      </c>
      <c r="Q200" s="667">
        <f t="shared" si="87"/>
        <v>-2.1560159225473219E-2</v>
      </c>
      <c r="R200" s="667">
        <f t="shared" si="87"/>
        <v>-2.1560159225473219E-2</v>
      </c>
    </row>
    <row r="201" spans="1:18" s="663" customFormat="1" ht="15.75" customHeight="1">
      <c r="A201" s="657" t="s">
        <v>58</v>
      </c>
      <c r="C201" s="667">
        <f t="shared" ref="C201:R201" si="88">+LN(C187/B187)</f>
        <v>0.10561602408186886</v>
      </c>
      <c r="D201" s="667">
        <f t="shared" si="88"/>
        <v>7.9330626449506725E-2</v>
      </c>
      <c r="E201" s="667">
        <f t="shared" si="88"/>
        <v>5.3270953220981666E-2</v>
      </c>
      <c r="F201" s="667">
        <f t="shared" si="88"/>
        <v>2.7395642009361929E-2</v>
      </c>
      <c r="G201" s="667">
        <f t="shared" si="88"/>
        <v>4.3227802735927343E-5</v>
      </c>
      <c r="H201" s="667">
        <f t="shared" si="88"/>
        <v>-9.3967138859383289E-3</v>
      </c>
      <c r="I201" s="667">
        <f t="shared" si="88"/>
        <v>-9.3967138859383289E-3</v>
      </c>
      <c r="J201" s="667">
        <f t="shared" si="88"/>
        <v>-9.3967138859384416E-3</v>
      </c>
      <c r="K201" s="667">
        <f t="shared" si="88"/>
        <v>-9.3967138859382179E-3</v>
      </c>
      <c r="L201" s="667">
        <f t="shared" si="88"/>
        <v>-8.368718050717731E-3</v>
      </c>
      <c r="M201" s="667">
        <f t="shared" si="88"/>
        <v>-7.3407222154971332E-3</v>
      </c>
      <c r="N201" s="667">
        <f t="shared" si="88"/>
        <v>-7.3407222154970213E-3</v>
      </c>
      <c r="O201" s="667">
        <f t="shared" si="88"/>
        <v>-7.3407222154971332E-3</v>
      </c>
      <c r="P201" s="667">
        <f t="shared" si="88"/>
        <v>-7.3407222154970213E-3</v>
      </c>
      <c r="Q201" s="667">
        <f t="shared" si="88"/>
        <v>-7.3407222154971332E-3</v>
      </c>
      <c r="R201" s="667">
        <f t="shared" si="88"/>
        <v>-7.3407222154972451E-3</v>
      </c>
    </row>
    <row r="202" spans="1:18" s="663" customFormat="1" ht="15.75" customHeight="1">
      <c r="A202" s="657" t="s">
        <v>114</v>
      </c>
      <c r="C202" s="667">
        <f t="shared" ref="C202:R202" si="89">+LN(C188/B188)</f>
        <v>7.2735310330082181E-2</v>
      </c>
      <c r="D202" s="667">
        <f t="shared" si="89"/>
        <v>5.3378559601259278E-2</v>
      </c>
      <c r="E202" s="667">
        <f t="shared" si="89"/>
        <v>3.1516690413397441E-2</v>
      </c>
      <c r="F202" s="667">
        <f t="shared" si="89"/>
        <v>9.2338789546880032E-3</v>
      </c>
      <c r="G202" s="667">
        <f t="shared" si="89"/>
        <v>-1.3429722253347509E-2</v>
      </c>
      <c r="H202" s="667">
        <f t="shared" si="89"/>
        <v>-2.5633551865262665E-2</v>
      </c>
      <c r="I202" s="667">
        <f t="shared" si="89"/>
        <v>-2.5633551865262436E-2</v>
      </c>
      <c r="J202" s="667">
        <f t="shared" si="89"/>
        <v>-2.563355186526255E-2</v>
      </c>
      <c r="K202" s="667">
        <f t="shared" si="89"/>
        <v>-2.563355186526255E-2</v>
      </c>
      <c r="L202" s="667">
        <f t="shared" si="89"/>
        <v>-1.0205071447542156E-2</v>
      </c>
      <c r="M202" s="667">
        <f t="shared" si="89"/>
        <v>5.2234089701781875E-3</v>
      </c>
      <c r="N202" s="667">
        <f t="shared" si="89"/>
        <v>5.2234089701781875E-3</v>
      </c>
      <c r="O202" s="667">
        <f t="shared" si="89"/>
        <v>5.2234089701781875E-3</v>
      </c>
      <c r="P202" s="667">
        <f t="shared" si="89"/>
        <v>5.2234089701781875E-3</v>
      </c>
      <c r="Q202" s="667">
        <f t="shared" si="89"/>
        <v>5.2234089701781875E-3</v>
      </c>
      <c r="R202" s="667">
        <f t="shared" si="89"/>
        <v>5.2234089701781875E-3</v>
      </c>
    </row>
    <row r="203" spans="1:18" s="663" customFormat="1" ht="15.75" customHeight="1">
      <c r="A203" s="657" t="s">
        <v>224</v>
      </c>
      <c r="C203" s="667">
        <f t="shared" ref="C203:R203" si="90">+LN(C189/B189)</f>
        <v>0.14276192989357461</v>
      </c>
      <c r="D203" s="667">
        <f t="shared" si="90"/>
        <v>0.11656207940794015</v>
      </c>
      <c r="E203" s="667">
        <f t="shared" si="90"/>
        <v>8.9367234613343796E-2</v>
      </c>
      <c r="F203" s="667">
        <f t="shared" si="90"/>
        <v>6.4426526819549343E-2</v>
      </c>
      <c r="G203" s="667">
        <f t="shared" si="90"/>
        <v>2.685376518709982E-2</v>
      </c>
      <c r="H203" s="667">
        <f t="shared" si="90"/>
        <v>7.4677571723251908E-3</v>
      </c>
      <c r="I203" s="667">
        <f t="shared" si="90"/>
        <v>7.4677571723251908E-3</v>
      </c>
      <c r="J203" s="667">
        <f t="shared" si="90"/>
        <v>7.4677571723251908E-3</v>
      </c>
      <c r="K203" s="667">
        <f t="shared" si="90"/>
        <v>7.4677571723251908E-3</v>
      </c>
      <c r="L203" s="667">
        <f t="shared" si="90"/>
        <v>-1.4462911875713534E-3</v>
      </c>
      <c r="M203" s="667">
        <f t="shared" si="90"/>
        <v>-1.0360339547467692E-2</v>
      </c>
      <c r="N203" s="667">
        <f t="shared" si="90"/>
        <v>-1.0360339547467692E-2</v>
      </c>
      <c r="O203" s="667">
        <f t="shared" si="90"/>
        <v>-1.0360339547467918E-2</v>
      </c>
      <c r="P203" s="667">
        <f t="shared" si="90"/>
        <v>-1.0360339547467805E-2</v>
      </c>
      <c r="Q203" s="667">
        <f t="shared" si="90"/>
        <v>-1.0360339547467805E-2</v>
      </c>
      <c r="R203" s="667">
        <f t="shared" si="90"/>
        <v>-1.0360339547467805E-2</v>
      </c>
    </row>
    <row r="204" spans="1:18" s="663" customFormat="1" ht="15.75" customHeight="1">
      <c r="A204" s="657" t="s">
        <v>255</v>
      </c>
      <c r="C204" s="667">
        <f t="shared" ref="C204:R204" si="91">+LN(C190/B190)</f>
        <v>0.11371815478696164</v>
      </c>
      <c r="D204" s="667">
        <f t="shared" si="91"/>
        <v>9.1116651555213868E-2</v>
      </c>
      <c r="E204" s="667">
        <f t="shared" si="91"/>
        <v>6.5109846294837612E-2</v>
      </c>
      <c r="F204" s="667">
        <f t="shared" si="91"/>
        <v>4.5510554388700435E-2</v>
      </c>
      <c r="G204" s="667">
        <f t="shared" si="91"/>
        <v>1.5104832869803237E-2</v>
      </c>
      <c r="H204" s="667">
        <f t="shared" si="91"/>
        <v>2.6633680826385937E-4</v>
      </c>
      <c r="I204" s="667">
        <f t="shared" si="91"/>
        <v>9.0949986006088072E-4</v>
      </c>
      <c r="J204" s="667">
        <f t="shared" si="91"/>
        <v>1.5534228631997706E-3</v>
      </c>
      <c r="K204" s="667">
        <f t="shared" si="91"/>
        <v>2.1975793218921686E-3</v>
      </c>
      <c r="L204" s="667">
        <f t="shared" si="91"/>
        <v>-3.0017327845696566E-3</v>
      </c>
      <c r="M204" s="667">
        <f t="shared" si="91"/>
        <v>-8.6236012871391942E-3</v>
      </c>
      <c r="N204" s="667">
        <f t="shared" si="91"/>
        <v>-8.5429400106714175E-3</v>
      </c>
      <c r="O204" s="667">
        <f t="shared" si="91"/>
        <v>-8.4621574918421136E-3</v>
      </c>
      <c r="P204" s="667">
        <f t="shared" si="91"/>
        <v>-8.3812595826872199E-3</v>
      </c>
      <c r="Q204" s="667">
        <f t="shared" si="91"/>
        <v>-8.3002521974719096E-3</v>
      </c>
      <c r="R204" s="667">
        <f t="shared" si="91"/>
        <v>-8.2191413109938792E-3</v>
      </c>
    </row>
    <row r="205" spans="1:18" s="663" customFormat="1" ht="15.75" customHeight="1">
      <c r="A205" s="668" t="s">
        <v>1109</v>
      </c>
      <c r="B205" s="663" t="s">
        <v>1184</v>
      </c>
      <c r="C205" s="669" t="s">
        <v>1185</v>
      </c>
      <c r="D205" s="670" t="s">
        <v>1186</v>
      </c>
      <c r="E205" s="663" t="s">
        <v>1187</v>
      </c>
      <c r="F205" s="663" t="s">
        <v>1188</v>
      </c>
      <c r="G205" s="663" t="s">
        <v>1189</v>
      </c>
      <c r="M205" s="665"/>
    </row>
    <row r="206" spans="1:18" s="663" customFormat="1" ht="15.75" customHeight="1">
      <c r="A206" s="657" t="s">
        <v>104</v>
      </c>
      <c r="B206" s="671">
        <f t="shared" ref="B206:B218" si="92">+AVERAGE(C192:G192)/10</f>
        <v>5.9027584796641653E-3</v>
      </c>
      <c r="C206" s="671">
        <f t="shared" ref="C206:C218" si="93">+AVERAGE(H192:L192)/10</f>
        <v>1.2835079033010695E-3</v>
      </c>
      <c r="D206" s="671">
        <f t="shared" ref="D206:D218" si="94">+AVERAGE(M192:Q192)/10</f>
        <v>7.2435978729910844E-4</v>
      </c>
      <c r="E206" s="680">
        <f t="shared" ref="E206:E218" si="95">+Q178</f>
        <v>440.86260181465695</v>
      </c>
      <c r="F206" s="682">
        <f t="shared" ref="F206:F218" si="96">+E206/B178</f>
        <v>1.4851730664280141</v>
      </c>
      <c r="G206" s="681">
        <f t="shared" ref="G206:G218" si="97">+AVERAGE(B206:D206)</f>
        <v>2.6368753900881145E-3</v>
      </c>
      <c r="M206" s="665"/>
    </row>
    <row r="207" spans="1:18" s="663" customFormat="1" ht="15.75" customHeight="1">
      <c r="A207" s="657" t="s">
        <v>105</v>
      </c>
      <c r="B207" s="671">
        <f t="shared" si="92"/>
        <v>1.2237219903221432E-3</v>
      </c>
      <c r="C207" s="671">
        <f t="shared" si="93"/>
        <v>-2.0998060925123199E-3</v>
      </c>
      <c r="D207" s="671">
        <f t="shared" si="94"/>
        <v>4.3992227315072885E-4</v>
      </c>
      <c r="E207" s="680">
        <f t="shared" si="95"/>
        <v>479.50817567888629</v>
      </c>
      <c r="F207" s="682">
        <f t="shared" si="96"/>
        <v>0.97842798572924483</v>
      </c>
      <c r="G207" s="681">
        <f t="shared" si="97"/>
        <v>-1.4538727634648264E-4</v>
      </c>
      <c r="M207" s="665"/>
    </row>
    <row r="208" spans="1:18" s="663" customFormat="1" ht="15.75" customHeight="1">
      <c r="A208" s="657" t="s">
        <v>51</v>
      </c>
      <c r="B208" s="671">
        <f t="shared" si="92"/>
        <v>-4.920661881229982E-3</v>
      </c>
      <c r="C208" s="671">
        <f t="shared" si="93"/>
        <v>-3.538808594686269E-3</v>
      </c>
      <c r="D208" s="671">
        <f t="shared" si="94"/>
        <v>5.0550659257097912E-4</v>
      </c>
      <c r="E208" s="680">
        <f t="shared" si="95"/>
        <v>85.846177228131722</v>
      </c>
      <c r="F208" s="682">
        <f t="shared" si="96"/>
        <v>0.67186476977242238</v>
      </c>
      <c r="G208" s="681">
        <f t="shared" si="97"/>
        <v>-2.6513212944484239E-3</v>
      </c>
      <c r="M208" s="665"/>
    </row>
    <row r="209" spans="1:13" s="663" customFormat="1" ht="15.75" customHeight="1">
      <c r="A209" s="657" t="s">
        <v>52</v>
      </c>
      <c r="B209" s="671">
        <f t="shared" si="92"/>
        <v>-4.6789351455203236E-3</v>
      </c>
      <c r="C209" s="671">
        <f t="shared" si="93"/>
        <v>-4.2944804975675807E-3</v>
      </c>
      <c r="D209" s="671">
        <f t="shared" si="94"/>
        <v>8.6732188920793309E-4</v>
      </c>
      <c r="E209" s="680">
        <f t="shared" si="95"/>
        <v>95.448644016232123</v>
      </c>
      <c r="F209" s="682">
        <f t="shared" si="96"/>
        <v>0.66677362218813918</v>
      </c>
      <c r="G209" s="681">
        <f t="shared" si="97"/>
        <v>-2.7020312512933235E-3</v>
      </c>
      <c r="M209" s="665"/>
    </row>
    <row r="210" spans="1:13" s="663" customFormat="1" ht="15.75" customHeight="1">
      <c r="A210" s="657" t="s">
        <v>53</v>
      </c>
      <c r="B210" s="671">
        <f t="shared" si="92"/>
        <v>-7.2148225909252788E-4</v>
      </c>
      <c r="C210" s="671">
        <f t="shared" si="93"/>
        <v>-2.9676179104257665E-3</v>
      </c>
      <c r="D210" s="671">
        <f t="shared" si="94"/>
        <v>8.2927055566009663E-8</v>
      </c>
      <c r="E210" s="680">
        <f t="shared" si="95"/>
        <v>129.67564385904461</v>
      </c>
      <c r="F210" s="682">
        <f t="shared" si="96"/>
        <v>0.83156080002770205</v>
      </c>
      <c r="G210" s="681">
        <f t="shared" si="97"/>
        <v>-1.2296724141542426E-3</v>
      </c>
      <c r="M210" s="665"/>
    </row>
    <row r="211" spans="1:13" s="663" customFormat="1" ht="15.75" customHeight="1">
      <c r="A211" s="657" t="s">
        <v>54</v>
      </c>
      <c r="B211" s="671">
        <f t="shared" si="92"/>
        <v>1.2040771539644616E-3</v>
      </c>
      <c r="C211" s="671">
        <f t="shared" si="93"/>
        <v>-2.9762388002456111E-3</v>
      </c>
      <c r="D211" s="671">
        <f t="shared" si="94"/>
        <v>1.6144639361290414E-4</v>
      </c>
      <c r="E211" s="680">
        <f t="shared" si="95"/>
        <v>1203.5602784703162</v>
      </c>
      <c r="F211" s="682">
        <f t="shared" si="96"/>
        <v>0.92262190760468854</v>
      </c>
      <c r="G211" s="681">
        <f t="shared" si="97"/>
        <v>-5.3690508422274841E-4</v>
      </c>
      <c r="M211" s="665"/>
    </row>
    <row r="212" spans="1:13" s="663" customFormat="1" ht="15.75" customHeight="1">
      <c r="A212" s="657" t="s">
        <v>55</v>
      </c>
      <c r="B212" s="671">
        <f t="shared" si="92"/>
        <v>7.0187549989704483E-3</v>
      </c>
      <c r="C212" s="671">
        <f t="shared" si="93"/>
        <v>-9.9157786563699199E-4</v>
      </c>
      <c r="D212" s="671">
        <f t="shared" si="94"/>
        <v>-1.1146595738806939E-3</v>
      </c>
      <c r="E212" s="680">
        <f t="shared" si="95"/>
        <v>1399.3381107520811</v>
      </c>
      <c r="F212" s="682">
        <f t="shared" si="96"/>
        <v>1.2784211985313869</v>
      </c>
      <c r="G212" s="681">
        <f t="shared" si="97"/>
        <v>1.6375058531509206E-3</v>
      </c>
      <c r="M212" s="665"/>
    </row>
    <row r="213" spans="1:13" s="663" customFormat="1" ht="15.75" customHeight="1">
      <c r="A213" s="657" t="s">
        <v>56</v>
      </c>
      <c r="B213" s="671">
        <f t="shared" si="92"/>
        <v>1.2135482202552995E-2</v>
      </c>
      <c r="C213" s="671">
        <f t="shared" si="93"/>
        <v>3.0164657668693118E-3</v>
      </c>
      <c r="D213" s="671">
        <f t="shared" si="94"/>
        <v>-1.0438439481000872E-3</v>
      </c>
      <c r="E213" s="680">
        <f t="shared" si="95"/>
        <v>835.71974088305024</v>
      </c>
      <c r="F213" s="682">
        <f t="shared" si="96"/>
        <v>2.0246669159247395</v>
      </c>
      <c r="G213" s="681">
        <f t="shared" si="97"/>
        <v>4.7027013404407399E-3</v>
      </c>
      <c r="M213" s="665"/>
    </row>
    <row r="214" spans="1:13" s="663" customFormat="1" ht="15.75" customHeight="1">
      <c r="A214" s="657" t="s">
        <v>57</v>
      </c>
      <c r="B214" s="671">
        <f t="shared" si="92"/>
        <v>1.4939268445299761E-2</v>
      </c>
      <c r="C214" s="671">
        <f t="shared" si="93"/>
        <v>2.9022561812695842E-3</v>
      </c>
      <c r="D214" s="671">
        <f t="shared" si="94"/>
        <v>-2.1560159225473218E-3</v>
      </c>
      <c r="E214" s="680">
        <f t="shared" si="95"/>
        <v>1672.7036768456733</v>
      </c>
      <c r="F214" s="682">
        <f t="shared" si="96"/>
        <v>2.1908189752005351</v>
      </c>
      <c r="G214" s="681">
        <f t="shared" si="97"/>
        <v>5.2285029013406752E-3</v>
      </c>
      <c r="M214" s="665"/>
    </row>
    <row r="215" spans="1:13" s="663" customFormat="1" ht="15.75" customHeight="1">
      <c r="A215" s="657" t="s">
        <v>58</v>
      </c>
      <c r="B215" s="671">
        <f t="shared" si="92"/>
        <v>5.3131294712891021E-3</v>
      </c>
      <c r="C215" s="671">
        <f t="shared" si="93"/>
        <v>-9.19111471889421E-4</v>
      </c>
      <c r="D215" s="671">
        <f t="shared" si="94"/>
        <v>-7.3407222154970881E-4</v>
      </c>
      <c r="E215" s="680">
        <f t="shared" si="95"/>
        <v>666.90659224337298</v>
      </c>
      <c r="F215" s="682">
        <f t="shared" si="96"/>
        <v>1.2008111525482943</v>
      </c>
      <c r="G215" s="681">
        <f t="shared" si="97"/>
        <v>1.2199819259499907E-3</v>
      </c>
      <c r="M215" s="665"/>
    </row>
    <row r="216" spans="1:13" s="663" customFormat="1" ht="15.75" customHeight="1">
      <c r="A216" s="657" t="s">
        <v>114</v>
      </c>
      <c r="B216" s="671">
        <f t="shared" si="92"/>
        <v>3.0686943409215877E-3</v>
      </c>
      <c r="C216" s="671">
        <f t="shared" si="93"/>
        <v>-2.2547855781718468E-3</v>
      </c>
      <c r="D216" s="671">
        <f t="shared" si="94"/>
        <v>5.2234089701781879E-4</v>
      </c>
      <c r="E216" s="680">
        <f t="shared" si="95"/>
        <v>138.09459734646143</v>
      </c>
      <c r="F216" s="682">
        <f t="shared" si="96"/>
        <v>1.0690949858804375</v>
      </c>
      <c r="G216" s="681">
        <f t="shared" si="97"/>
        <v>4.4541655325585321E-4</v>
      </c>
      <c r="M216" s="665"/>
    </row>
    <row r="217" spans="1:13" s="663" customFormat="1" ht="15.75" customHeight="1">
      <c r="A217" s="657" t="s">
        <v>224</v>
      </c>
      <c r="B217" s="671">
        <f t="shared" si="92"/>
        <v>8.7994307184301544E-3</v>
      </c>
      <c r="C217" s="671">
        <f t="shared" si="93"/>
        <v>5.6849475003458816E-4</v>
      </c>
      <c r="D217" s="671">
        <f t="shared" si="94"/>
        <v>-1.0360339547467782E-3</v>
      </c>
      <c r="E217" s="680">
        <f t="shared" si="95"/>
        <v>1421.5264702082393</v>
      </c>
      <c r="F217" s="682">
        <f t="shared" si="96"/>
        <v>1.5167874457520816</v>
      </c>
      <c r="G217" s="681">
        <f t="shared" si="97"/>
        <v>2.7772971712393211E-3</v>
      </c>
      <c r="M217" s="665"/>
    </row>
    <row r="218" spans="1:13" s="663" customFormat="1" ht="15.75" customHeight="1">
      <c r="A218" s="657" t="s">
        <v>255</v>
      </c>
      <c r="B218" s="671">
        <f t="shared" si="92"/>
        <v>6.6112007979103353E-3</v>
      </c>
      <c r="C218" s="671">
        <f t="shared" si="93"/>
        <v>3.8502121376940438E-5</v>
      </c>
      <c r="D218" s="671">
        <f t="shared" si="94"/>
        <v>-8.4620421139623703E-4</v>
      </c>
      <c r="E218" s="680">
        <f t="shared" si="95"/>
        <v>8569.190709346145</v>
      </c>
      <c r="F218" s="682">
        <f t="shared" si="96"/>
        <v>1.3366612969455112</v>
      </c>
      <c r="G218" s="681">
        <f t="shared" si="97"/>
        <v>1.9344995692970131E-3</v>
      </c>
      <c r="H218" s="666"/>
      <c r="I218" s="666"/>
      <c r="J218" s="666"/>
      <c r="K218" s="666"/>
      <c r="L218" s="666"/>
      <c r="M218" s="6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XFD411"/>
  <sheetViews>
    <sheetView zoomScale="85" zoomScaleNormal="85" workbookViewId="0">
      <pane xSplit="1" ySplit="4" topLeftCell="B362" activePane="bottomRight" state="frozen"/>
      <selection pane="topRight" activeCell="B1" sqref="B1"/>
      <selection pane="bottomLeft" activeCell="A5" sqref="A5"/>
      <selection pane="bottomRight" activeCell="B359" sqref="B359:B363"/>
    </sheetView>
  </sheetViews>
  <sheetFormatPr defaultColWidth="8.84375" defaultRowHeight="12.45"/>
  <cols>
    <col min="1" max="1" width="47.84375" style="19" customWidth="1"/>
    <col min="2" max="2" width="14.53515625" style="19" customWidth="1"/>
    <col min="3" max="3" width="13.15234375" style="19" bestFit="1" customWidth="1"/>
    <col min="4" max="4" width="14.69140625" style="19" customWidth="1"/>
    <col min="5" max="8" width="12.3828125" style="19" bestFit="1" customWidth="1"/>
    <col min="9" max="11" width="11.3046875" style="19" bestFit="1" customWidth="1"/>
    <col min="12" max="12" width="12.3828125" style="19" bestFit="1" customWidth="1"/>
    <col min="13" max="13" width="12.3828125" style="445" bestFit="1" customWidth="1"/>
    <col min="14" max="17" width="12.3828125" style="19" bestFit="1" customWidth="1"/>
    <col min="18" max="23" width="13.15234375" style="19" bestFit="1" customWidth="1"/>
    <col min="24" max="28" width="14.3046875" style="19" bestFit="1" customWidth="1"/>
    <col min="29" max="34" width="16.15234375" style="19" bestFit="1" customWidth="1"/>
    <col min="35" max="38" width="17.3046875" style="19" bestFit="1" customWidth="1"/>
    <col min="39" max="60" width="12.3828125" style="19" bestFit="1" customWidth="1"/>
    <col min="61" max="61" width="13" style="19" customWidth="1"/>
    <col min="62" max="128" width="12.3828125" style="19" bestFit="1" customWidth="1"/>
    <col min="129" max="221" width="9.3046875" style="19" bestFit="1" customWidth="1"/>
    <col min="222" max="16384" width="8.84375" style="19"/>
  </cols>
  <sheetData>
    <row r="1" spans="1:128" s="61" customFormat="1" ht="12.9">
      <c r="A1" s="65" t="s">
        <v>106</v>
      </c>
      <c r="M1" s="443"/>
    </row>
    <row r="2" spans="1:128" s="61" customFormat="1" ht="15.9">
      <c r="A2" s="24"/>
      <c r="M2" s="443"/>
    </row>
    <row r="3" spans="1:128" s="66" customFormat="1" ht="16.5" customHeight="1">
      <c r="A3" s="27"/>
      <c r="B3" s="66">
        <v>1</v>
      </c>
      <c r="C3" s="66">
        <v>2</v>
      </c>
      <c r="D3" s="66">
        <v>3</v>
      </c>
      <c r="E3" s="66">
        <v>4</v>
      </c>
      <c r="F3" s="66">
        <v>5</v>
      </c>
      <c r="G3" s="66">
        <v>6</v>
      </c>
      <c r="H3" s="66">
        <v>7</v>
      </c>
      <c r="I3" s="66">
        <v>8</v>
      </c>
      <c r="J3" s="66">
        <v>9</v>
      </c>
      <c r="K3" s="66">
        <v>10</v>
      </c>
      <c r="L3" s="66">
        <v>11</v>
      </c>
      <c r="M3" s="443">
        <v>12</v>
      </c>
      <c r="N3" s="66">
        <v>13</v>
      </c>
      <c r="O3" s="66">
        <v>14</v>
      </c>
      <c r="P3" s="66">
        <v>15</v>
      </c>
      <c r="Q3" s="66">
        <v>16</v>
      </c>
      <c r="R3" s="66">
        <v>17</v>
      </c>
      <c r="S3" s="66">
        <v>18</v>
      </c>
      <c r="T3" s="66">
        <v>19</v>
      </c>
      <c r="U3" s="66">
        <v>20</v>
      </c>
      <c r="V3" s="66">
        <v>21</v>
      </c>
      <c r="W3" s="66">
        <v>22</v>
      </c>
      <c r="X3" s="66">
        <v>23</v>
      </c>
      <c r="Y3" s="66">
        <v>24</v>
      </c>
      <c r="Z3" s="66">
        <v>25</v>
      </c>
      <c r="AA3" s="66">
        <v>26</v>
      </c>
      <c r="AB3" s="66">
        <v>27</v>
      </c>
      <c r="AC3" s="66">
        <v>28</v>
      </c>
      <c r="AD3" s="66">
        <v>29</v>
      </c>
      <c r="AE3" s="66">
        <v>30</v>
      </c>
      <c r="AF3" s="66">
        <v>31</v>
      </c>
      <c r="AG3" s="66">
        <v>32</v>
      </c>
      <c r="AH3" s="66">
        <v>33</v>
      </c>
      <c r="AI3" s="66">
        <v>34</v>
      </c>
      <c r="AJ3" s="66">
        <v>35</v>
      </c>
      <c r="AK3" s="66">
        <v>36</v>
      </c>
      <c r="AL3" s="66">
        <v>37</v>
      </c>
      <c r="AM3" s="66">
        <v>38</v>
      </c>
      <c r="AN3" s="66">
        <v>39</v>
      </c>
      <c r="AO3" s="66">
        <f t="shared" ref="AO3:BT3" si="0">+AN3+1</f>
        <v>40</v>
      </c>
      <c r="AP3" s="66">
        <f t="shared" si="0"/>
        <v>41</v>
      </c>
      <c r="AQ3" s="66">
        <f t="shared" si="0"/>
        <v>42</v>
      </c>
      <c r="AR3" s="66">
        <f t="shared" si="0"/>
        <v>43</v>
      </c>
      <c r="AS3" s="66">
        <f t="shared" si="0"/>
        <v>44</v>
      </c>
      <c r="AT3" s="66">
        <f t="shared" si="0"/>
        <v>45</v>
      </c>
      <c r="AU3" s="66">
        <f t="shared" si="0"/>
        <v>46</v>
      </c>
      <c r="AV3" s="66">
        <f t="shared" si="0"/>
        <v>47</v>
      </c>
      <c r="AW3" s="66">
        <f t="shared" si="0"/>
        <v>48</v>
      </c>
      <c r="AX3" s="66">
        <f t="shared" si="0"/>
        <v>49</v>
      </c>
      <c r="AY3" s="66">
        <f t="shared" si="0"/>
        <v>50</v>
      </c>
      <c r="AZ3" s="66">
        <f t="shared" si="0"/>
        <v>51</v>
      </c>
      <c r="BA3" s="66">
        <f t="shared" si="0"/>
        <v>52</v>
      </c>
      <c r="BB3" s="66">
        <f t="shared" si="0"/>
        <v>53</v>
      </c>
      <c r="BC3" s="66">
        <f t="shared" si="0"/>
        <v>54</v>
      </c>
      <c r="BD3" s="66">
        <f t="shared" si="0"/>
        <v>55</v>
      </c>
      <c r="BE3" s="66">
        <f t="shared" si="0"/>
        <v>56</v>
      </c>
      <c r="BF3" s="66">
        <f t="shared" si="0"/>
        <v>57</v>
      </c>
      <c r="BG3" s="66">
        <f t="shared" si="0"/>
        <v>58</v>
      </c>
      <c r="BH3" s="66">
        <f t="shared" si="0"/>
        <v>59</v>
      </c>
      <c r="BI3" s="66">
        <f t="shared" si="0"/>
        <v>60</v>
      </c>
      <c r="BJ3" s="66">
        <f t="shared" si="0"/>
        <v>61</v>
      </c>
      <c r="BK3" s="66">
        <f t="shared" si="0"/>
        <v>62</v>
      </c>
      <c r="BL3" s="66">
        <f t="shared" si="0"/>
        <v>63</v>
      </c>
      <c r="BM3" s="66">
        <f t="shared" si="0"/>
        <v>64</v>
      </c>
      <c r="BN3" s="66">
        <f t="shared" si="0"/>
        <v>65</v>
      </c>
      <c r="BO3" s="66">
        <f t="shared" si="0"/>
        <v>66</v>
      </c>
      <c r="BP3" s="66">
        <f t="shared" si="0"/>
        <v>67</v>
      </c>
      <c r="BQ3" s="66">
        <f t="shared" si="0"/>
        <v>68</v>
      </c>
      <c r="BR3" s="66">
        <f t="shared" si="0"/>
        <v>69</v>
      </c>
      <c r="BS3" s="66">
        <f t="shared" si="0"/>
        <v>70</v>
      </c>
      <c r="BT3" s="66">
        <f t="shared" si="0"/>
        <v>71</v>
      </c>
      <c r="BU3" s="66">
        <f t="shared" ref="BU3:CZ3" si="1">+BT3+1</f>
        <v>72</v>
      </c>
      <c r="BV3" s="66">
        <f t="shared" si="1"/>
        <v>73</v>
      </c>
      <c r="BW3" s="66">
        <f t="shared" si="1"/>
        <v>74</v>
      </c>
      <c r="BX3" s="66">
        <f t="shared" si="1"/>
        <v>75</v>
      </c>
      <c r="BY3" s="66">
        <f t="shared" si="1"/>
        <v>76</v>
      </c>
      <c r="BZ3" s="66">
        <f t="shared" si="1"/>
        <v>77</v>
      </c>
      <c r="CA3" s="66">
        <f t="shared" si="1"/>
        <v>78</v>
      </c>
      <c r="CB3" s="66">
        <f t="shared" si="1"/>
        <v>79</v>
      </c>
      <c r="CC3" s="66">
        <f t="shared" si="1"/>
        <v>80</v>
      </c>
      <c r="CD3" s="66">
        <f t="shared" si="1"/>
        <v>81</v>
      </c>
      <c r="CE3" s="66">
        <f t="shared" si="1"/>
        <v>82</v>
      </c>
      <c r="CF3" s="66">
        <f t="shared" si="1"/>
        <v>83</v>
      </c>
      <c r="CG3" s="66">
        <f t="shared" si="1"/>
        <v>84</v>
      </c>
      <c r="CH3" s="66">
        <f t="shared" si="1"/>
        <v>85</v>
      </c>
      <c r="CI3" s="66">
        <f t="shared" si="1"/>
        <v>86</v>
      </c>
      <c r="CJ3" s="66">
        <f t="shared" si="1"/>
        <v>87</v>
      </c>
      <c r="CK3" s="66">
        <f t="shared" si="1"/>
        <v>88</v>
      </c>
      <c r="CL3" s="66">
        <f t="shared" si="1"/>
        <v>89</v>
      </c>
      <c r="CM3" s="66">
        <f t="shared" si="1"/>
        <v>90</v>
      </c>
      <c r="CN3" s="66">
        <f t="shared" si="1"/>
        <v>91</v>
      </c>
      <c r="CO3" s="66">
        <f t="shared" si="1"/>
        <v>92</v>
      </c>
      <c r="CP3" s="66">
        <f t="shared" si="1"/>
        <v>93</v>
      </c>
      <c r="CQ3" s="66">
        <f t="shared" si="1"/>
        <v>94</v>
      </c>
      <c r="CR3" s="66">
        <f t="shared" si="1"/>
        <v>95</v>
      </c>
      <c r="CS3" s="66">
        <f t="shared" si="1"/>
        <v>96</v>
      </c>
      <c r="CT3" s="66">
        <f t="shared" si="1"/>
        <v>97</v>
      </c>
      <c r="CU3" s="66">
        <f t="shared" si="1"/>
        <v>98</v>
      </c>
      <c r="CV3" s="66">
        <f t="shared" si="1"/>
        <v>99</v>
      </c>
      <c r="CW3" s="66">
        <f t="shared" si="1"/>
        <v>100</v>
      </c>
      <c r="CX3" s="66">
        <f t="shared" si="1"/>
        <v>101</v>
      </c>
      <c r="CY3" s="66">
        <f t="shared" si="1"/>
        <v>102</v>
      </c>
      <c r="CZ3" s="66">
        <f t="shared" si="1"/>
        <v>103</v>
      </c>
      <c r="DA3" s="66">
        <f t="shared" ref="DA3:DX3" si="2">+CZ3+1</f>
        <v>104</v>
      </c>
      <c r="DB3" s="66">
        <f t="shared" si="2"/>
        <v>105</v>
      </c>
      <c r="DC3" s="66">
        <f t="shared" si="2"/>
        <v>106</v>
      </c>
      <c r="DD3" s="66">
        <f t="shared" si="2"/>
        <v>107</v>
      </c>
      <c r="DE3" s="66">
        <f t="shared" si="2"/>
        <v>108</v>
      </c>
      <c r="DF3" s="66">
        <f t="shared" si="2"/>
        <v>109</v>
      </c>
      <c r="DG3" s="66">
        <f t="shared" si="2"/>
        <v>110</v>
      </c>
      <c r="DH3" s="66">
        <f t="shared" si="2"/>
        <v>111</v>
      </c>
      <c r="DI3" s="66">
        <f t="shared" si="2"/>
        <v>112</v>
      </c>
      <c r="DJ3" s="66">
        <f t="shared" si="2"/>
        <v>113</v>
      </c>
      <c r="DK3" s="66">
        <f t="shared" si="2"/>
        <v>114</v>
      </c>
      <c r="DL3" s="66">
        <f t="shared" si="2"/>
        <v>115</v>
      </c>
      <c r="DM3" s="66">
        <f t="shared" si="2"/>
        <v>116</v>
      </c>
      <c r="DN3" s="66">
        <f t="shared" si="2"/>
        <v>117</v>
      </c>
      <c r="DO3" s="66">
        <f t="shared" si="2"/>
        <v>118</v>
      </c>
      <c r="DP3" s="66">
        <f t="shared" si="2"/>
        <v>119</v>
      </c>
      <c r="DQ3" s="66">
        <f t="shared" si="2"/>
        <v>120</v>
      </c>
      <c r="DR3" s="66">
        <f t="shared" si="2"/>
        <v>121</v>
      </c>
      <c r="DS3" s="66">
        <f t="shared" si="2"/>
        <v>122</v>
      </c>
      <c r="DT3" s="66">
        <f t="shared" si="2"/>
        <v>123</v>
      </c>
      <c r="DU3" s="66">
        <f t="shared" si="2"/>
        <v>124</v>
      </c>
      <c r="DV3" s="66">
        <f t="shared" si="2"/>
        <v>125</v>
      </c>
      <c r="DW3" s="66">
        <f t="shared" si="2"/>
        <v>126</v>
      </c>
      <c r="DX3" s="66">
        <f t="shared" si="2"/>
        <v>127</v>
      </c>
    </row>
    <row r="4" spans="1:128" s="67" customFormat="1" ht="17.25" customHeight="1">
      <c r="A4" s="27"/>
      <c r="B4" s="67">
        <v>2005</v>
      </c>
      <c r="C4" s="67">
        <f t="shared" ref="C4:AH4" si="3">+B4+10</f>
        <v>2015</v>
      </c>
      <c r="D4" s="67">
        <f t="shared" si="3"/>
        <v>2025</v>
      </c>
      <c r="E4" s="67">
        <f t="shared" si="3"/>
        <v>2035</v>
      </c>
      <c r="F4" s="67">
        <f t="shared" si="3"/>
        <v>2045</v>
      </c>
      <c r="G4" s="67">
        <f t="shared" si="3"/>
        <v>2055</v>
      </c>
      <c r="H4" s="67">
        <f t="shared" si="3"/>
        <v>2065</v>
      </c>
      <c r="I4" s="67">
        <f t="shared" si="3"/>
        <v>2075</v>
      </c>
      <c r="J4" s="67">
        <f t="shared" si="3"/>
        <v>2085</v>
      </c>
      <c r="K4" s="67">
        <f t="shared" si="3"/>
        <v>2095</v>
      </c>
      <c r="L4" s="67">
        <f t="shared" si="3"/>
        <v>2105</v>
      </c>
      <c r="M4" s="67">
        <f t="shared" si="3"/>
        <v>2115</v>
      </c>
      <c r="N4" s="67">
        <f t="shared" si="3"/>
        <v>2125</v>
      </c>
      <c r="O4" s="67">
        <f t="shared" si="3"/>
        <v>2135</v>
      </c>
      <c r="P4" s="67">
        <f t="shared" si="3"/>
        <v>2145</v>
      </c>
      <c r="Q4" s="67">
        <f t="shared" si="3"/>
        <v>2155</v>
      </c>
      <c r="R4" s="67">
        <f t="shared" si="3"/>
        <v>2165</v>
      </c>
      <c r="S4" s="67">
        <f t="shared" si="3"/>
        <v>2175</v>
      </c>
      <c r="T4" s="67">
        <f t="shared" si="3"/>
        <v>2185</v>
      </c>
      <c r="U4" s="67">
        <f t="shared" si="3"/>
        <v>2195</v>
      </c>
      <c r="V4" s="67">
        <f t="shared" si="3"/>
        <v>2205</v>
      </c>
      <c r="W4" s="67">
        <f t="shared" si="3"/>
        <v>2215</v>
      </c>
      <c r="X4" s="67">
        <f t="shared" si="3"/>
        <v>2225</v>
      </c>
      <c r="Y4" s="67">
        <f t="shared" si="3"/>
        <v>2235</v>
      </c>
      <c r="Z4" s="67">
        <f t="shared" si="3"/>
        <v>2245</v>
      </c>
      <c r="AA4" s="67">
        <f t="shared" si="3"/>
        <v>2255</v>
      </c>
      <c r="AB4" s="67">
        <f t="shared" si="3"/>
        <v>2265</v>
      </c>
      <c r="AC4" s="67">
        <f t="shared" si="3"/>
        <v>2275</v>
      </c>
      <c r="AD4" s="67">
        <f t="shared" si="3"/>
        <v>2285</v>
      </c>
      <c r="AE4" s="67">
        <f t="shared" si="3"/>
        <v>2295</v>
      </c>
      <c r="AF4" s="67">
        <f t="shared" si="3"/>
        <v>2305</v>
      </c>
      <c r="AG4" s="67">
        <f t="shared" si="3"/>
        <v>2315</v>
      </c>
      <c r="AH4" s="67">
        <f t="shared" si="3"/>
        <v>2325</v>
      </c>
      <c r="AI4" s="67">
        <f t="shared" ref="AI4:BN4" si="4">+AH4+10</f>
        <v>2335</v>
      </c>
      <c r="AJ4" s="67">
        <f t="shared" si="4"/>
        <v>2345</v>
      </c>
      <c r="AK4" s="67">
        <f t="shared" si="4"/>
        <v>2355</v>
      </c>
      <c r="AL4" s="67">
        <f t="shared" si="4"/>
        <v>2365</v>
      </c>
      <c r="AM4" s="67">
        <f t="shared" si="4"/>
        <v>2375</v>
      </c>
      <c r="AN4" s="67">
        <f t="shared" si="4"/>
        <v>2385</v>
      </c>
      <c r="AO4" s="67">
        <f t="shared" si="4"/>
        <v>2395</v>
      </c>
      <c r="AP4" s="67">
        <f t="shared" si="4"/>
        <v>2405</v>
      </c>
      <c r="AQ4" s="67">
        <f t="shared" si="4"/>
        <v>2415</v>
      </c>
      <c r="AR4" s="67">
        <f t="shared" si="4"/>
        <v>2425</v>
      </c>
      <c r="AS4" s="67">
        <f t="shared" si="4"/>
        <v>2435</v>
      </c>
      <c r="AT4" s="67">
        <f t="shared" si="4"/>
        <v>2445</v>
      </c>
      <c r="AU4" s="67">
        <f t="shared" si="4"/>
        <v>2455</v>
      </c>
      <c r="AV4" s="67">
        <f t="shared" si="4"/>
        <v>2465</v>
      </c>
      <c r="AW4" s="67">
        <f t="shared" si="4"/>
        <v>2475</v>
      </c>
      <c r="AX4" s="67">
        <f t="shared" si="4"/>
        <v>2485</v>
      </c>
      <c r="AY4" s="67">
        <f t="shared" si="4"/>
        <v>2495</v>
      </c>
      <c r="AZ4" s="67">
        <f t="shared" si="4"/>
        <v>2505</v>
      </c>
      <c r="BA4" s="67">
        <f t="shared" si="4"/>
        <v>2515</v>
      </c>
      <c r="BB4" s="67">
        <f t="shared" si="4"/>
        <v>2525</v>
      </c>
      <c r="BC4" s="67">
        <f t="shared" si="4"/>
        <v>2535</v>
      </c>
      <c r="BD4" s="67">
        <f t="shared" si="4"/>
        <v>2545</v>
      </c>
      <c r="BE4" s="67">
        <f t="shared" si="4"/>
        <v>2555</v>
      </c>
      <c r="BF4" s="67">
        <f t="shared" si="4"/>
        <v>2565</v>
      </c>
      <c r="BG4" s="67">
        <f t="shared" si="4"/>
        <v>2575</v>
      </c>
      <c r="BH4" s="67">
        <f t="shared" si="4"/>
        <v>2585</v>
      </c>
      <c r="BI4" s="67">
        <f t="shared" si="4"/>
        <v>2595</v>
      </c>
      <c r="BJ4" s="67">
        <f t="shared" si="4"/>
        <v>2605</v>
      </c>
      <c r="BK4" s="67">
        <f t="shared" si="4"/>
        <v>2615</v>
      </c>
      <c r="BL4" s="67">
        <f t="shared" si="4"/>
        <v>2625</v>
      </c>
      <c r="BM4" s="67">
        <f t="shared" si="4"/>
        <v>2635</v>
      </c>
      <c r="BN4" s="67">
        <f t="shared" si="4"/>
        <v>2645</v>
      </c>
      <c r="BO4" s="67">
        <f t="shared" ref="BO4:CT4" si="5">+BN4+10</f>
        <v>2655</v>
      </c>
      <c r="BP4" s="67">
        <f t="shared" si="5"/>
        <v>2665</v>
      </c>
      <c r="BQ4" s="67">
        <f t="shared" si="5"/>
        <v>2675</v>
      </c>
      <c r="BR4" s="67">
        <f t="shared" si="5"/>
        <v>2685</v>
      </c>
      <c r="BS4" s="67">
        <f t="shared" si="5"/>
        <v>2695</v>
      </c>
      <c r="BT4" s="67">
        <f t="shared" si="5"/>
        <v>2705</v>
      </c>
      <c r="BU4" s="67">
        <f t="shared" si="5"/>
        <v>2715</v>
      </c>
      <c r="BV4" s="67">
        <f t="shared" si="5"/>
        <v>2725</v>
      </c>
      <c r="BW4" s="67">
        <f t="shared" si="5"/>
        <v>2735</v>
      </c>
      <c r="BX4" s="67">
        <f t="shared" si="5"/>
        <v>2745</v>
      </c>
      <c r="BY4" s="67">
        <f t="shared" si="5"/>
        <v>2755</v>
      </c>
      <c r="BZ4" s="67">
        <f t="shared" si="5"/>
        <v>2765</v>
      </c>
      <c r="CA4" s="67">
        <f t="shared" si="5"/>
        <v>2775</v>
      </c>
      <c r="CB4" s="67">
        <f t="shared" si="5"/>
        <v>2785</v>
      </c>
      <c r="CC4" s="67">
        <f t="shared" si="5"/>
        <v>2795</v>
      </c>
      <c r="CD4" s="67">
        <f t="shared" si="5"/>
        <v>2805</v>
      </c>
      <c r="CE4" s="67">
        <f t="shared" si="5"/>
        <v>2815</v>
      </c>
      <c r="CF4" s="67">
        <f t="shared" si="5"/>
        <v>2825</v>
      </c>
      <c r="CG4" s="67">
        <f t="shared" si="5"/>
        <v>2835</v>
      </c>
      <c r="CH4" s="67">
        <f t="shared" si="5"/>
        <v>2845</v>
      </c>
      <c r="CI4" s="67">
        <f t="shared" si="5"/>
        <v>2855</v>
      </c>
      <c r="CJ4" s="67">
        <f t="shared" si="5"/>
        <v>2865</v>
      </c>
      <c r="CK4" s="67">
        <f t="shared" si="5"/>
        <v>2875</v>
      </c>
      <c r="CL4" s="67">
        <f t="shared" si="5"/>
        <v>2885</v>
      </c>
      <c r="CM4" s="67">
        <f t="shared" si="5"/>
        <v>2895</v>
      </c>
      <c r="CN4" s="67">
        <f t="shared" si="5"/>
        <v>2905</v>
      </c>
      <c r="CO4" s="67">
        <f t="shared" si="5"/>
        <v>2915</v>
      </c>
      <c r="CP4" s="67">
        <f t="shared" si="5"/>
        <v>2925</v>
      </c>
      <c r="CQ4" s="67">
        <f t="shared" si="5"/>
        <v>2935</v>
      </c>
      <c r="CR4" s="67">
        <f t="shared" si="5"/>
        <v>2945</v>
      </c>
      <c r="CS4" s="67">
        <f t="shared" si="5"/>
        <v>2955</v>
      </c>
      <c r="CT4" s="67">
        <f t="shared" si="5"/>
        <v>2965</v>
      </c>
      <c r="CU4" s="67">
        <f t="shared" ref="CU4:DX4" si="6">+CT4+10</f>
        <v>2975</v>
      </c>
      <c r="CV4" s="67">
        <f t="shared" si="6"/>
        <v>2985</v>
      </c>
      <c r="CW4" s="67">
        <f t="shared" si="6"/>
        <v>2995</v>
      </c>
      <c r="CX4" s="67">
        <f t="shared" si="6"/>
        <v>3005</v>
      </c>
      <c r="CY4" s="67">
        <f t="shared" si="6"/>
        <v>3015</v>
      </c>
      <c r="CZ4" s="67">
        <f t="shared" si="6"/>
        <v>3025</v>
      </c>
      <c r="DA4" s="67">
        <f t="shared" si="6"/>
        <v>3035</v>
      </c>
      <c r="DB4" s="67">
        <f t="shared" si="6"/>
        <v>3045</v>
      </c>
      <c r="DC4" s="67">
        <f t="shared" si="6"/>
        <v>3055</v>
      </c>
      <c r="DD4" s="67">
        <f t="shared" si="6"/>
        <v>3065</v>
      </c>
      <c r="DE4" s="67">
        <f t="shared" si="6"/>
        <v>3075</v>
      </c>
      <c r="DF4" s="67">
        <f t="shared" si="6"/>
        <v>3085</v>
      </c>
      <c r="DG4" s="67">
        <f t="shared" si="6"/>
        <v>3095</v>
      </c>
      <c r="DH4" s="67">
        <f t="shared" si="6"/>
        <v>3105</v>
      </c>
      <c r="DI4" s="67">
        <f t="shared" si="6"/>
        <v>3115</v>
      </c>
      <c r="DJ4" s="67">
        <f t="shared" si="6"/>
        <v>3125</v>
      </c>
      <c r="DK4" s="67">
        <f t="shared" si="6"/>
        <v>3135</v>
      </c>
      <c r="DL4" s="67">
        <f t="shared" si="6"/>
        <v>3145</v>
      </c>
      <c r="DM4" s="67">
        <f t="shared" si="6"/>
        <v>3155</v>
      </c>
      <c r="DN4" s="67">
        <f t="shared" si="6"/>
        <v>3165</v>
      </c>
      <c r="DO4" s="67">
        <f t="shared" si="6"/>
        <v>3175</v>
      </c>
      <c r="DP4" s="67">
        <f t="shared" si="6"/>
        <v>3185</v>
      </c>
      <c r="DQ4" s="67">
        <f t="shared" si="6"/>
        <v>3195</v>
      </c>
      <c r="DR4" s="67">
        <f t="shared" si="6"/>
        <v>3205</v>
      </c>
      <c r="DS4" s="67">
        <f t="shared" si="6"/>
        <v>3215</v>
      </c>
      <c r="DT4" s="67">
        <f t="shared" si="6"/>
        <v>3225</v>
      </c>
      <c r="DU4" s="67">
        <f t="shared" si="6"/>
        <v>3235</v>
      </c>
      <c r="DV4" s="67">
        <f t="shared" si="6"/>
        <v>3245</v>
      </c>
      <c r="DW4" s="67">
        <f t="shared" si="6"/>
        <v>3255</v>
      </c>
      <c r="DX4" s="67">
        <f t="shared" si="6"/>
        <v>3265</v>
      </c>
    </row>
    <row r="5" spans="1:128" ht="12.9">
      <c r="A5" s="68" t="s">
        <v>76</v>
      </c>
    </row>
    <row r="6" spans="1:128" s="61" customFormat="1" ht="13.5" customHeight="1">
      <c r="A6" s="69" t="s">
        <v>19</v>
      </c>
      <c r="B6" s="22"/>
      <c r="C6" s="22"/>
      <c r="D6" s="22"/>
      <c r="E6" s="22"/>
      <c r="F6" s="22"/>
      <c r="G6" s="22"/>
      <c r="H6" s="22"/>
      <c r="I6" s="22"/>
      <c r="J6" s="22"/>
      <c r="K6" s="22"/>
      <c r="L6" s="22"/>
      <c r="M6" s="444"/>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row>
    <row r="7" spans="1:128" s="61" customFormat="1" ht="13.5" customHeight="1">
      <c r="A7" s="65" t="s">
        <v>64</v>
      </c>
      <c r="B7" s="22">
        <f>+Parameters!B73</f>
        <v>6000</v>
      </c>
      <c r="C7" s="22"/>
      <c r="D7" s="22"/>
      <c r="E7" s="22"/>
      <c r="F7" s="22"/>
      <c r="G7" s="22"/>
      <c r="H7" s="22"/>
      <c r="I7" s="22"/>
      <c r="J7" s="22"/>
      <c r="K7" s="22"/>
      <c r="L7" s="22"/>
      <c r="M7" s="444"/>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row>
    <row r="8" spans="1:128" s="61" customFormat="1" ht="12.9">
      <c r="A8" s="69" t="s">
        <v>24</v>
      </c>
      <c r="B8" s="22"/>
      <c r="C8" s="22"/>
      <c r="D8" s="22"/>
      <c r="E8" s="22"/>
      <c r="F8" s="22"/>
      <c r="G8" s="22"/>
      <c r="H8" s="22"/>
      <c r="I8" s="22"/>
      <c r="J8" s="22"/>
      <c r="K8" s="22"/>
      <c r="L8" s="22"/>
      <c r="M8" s="444"/>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row>
    <row r="9" spans="1:128" s="61" customFormat="1" ht="12.9">
      <c r="A9" s="65" t="s">
        <v>100</v>
      </c>
      <c r="B9" s="22">
        <f>+Parameters!B75</f>
        <v>787</v>
      </c>
      <c r="C9" s="22"/>
      <c r="D9" s="22"/>
      <c r="E9" s="22"/>
      <c r="F9" s="22"/>
      <c r="G9" s="22"/>
      <c r="H9" s="22"/>
      <c r="I9" s="22"/>
      <c r="J9" s="22"/>
      <c r="K9" s="22"/>
      <c r="L9" s="22"/>
      <c r="M9" s="444"/>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row>
    <row r="10" spans="1:128" s="61" customFormat="1" ht="25.75">
      <c r="A10" s="65" t="s">
        <v>101</v>
      </c>
      <c r="B10" s="22">
        <f>+Parameters!B77</f>
        <v>1600</v>
      </c>
      <c r="C10" s="22"/>
      <c r="D10" s="22"/>
      <c r="E10" s="22"/>
      <c r="F10" s="22"/>
      <c r="G10" s="22"/>
      <c r="H10" s="22"/>
      <c r="I10" s="22"/>
      <c r="J10" s="22"/>
      <c r="K10" s="22"/>
      <c r="L10" s="22"/>
      <c r="M10" s="444"/>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row>
    <row r="11" spans="1:128" s="61" customFormat="1" ht="12.9">
      <c r="A11" s="65" t="s">
        <v>102</v>
      </c>
      <c r="B11" s="22">
        <f>+Parameters!B78</f>
        <v>10010</v>
      </c>
      <c r="C11" s="22"/>
      <c r="D11" s="22"/>
      <c r="E11" s="22"/>
      <c r="F11" s="22"/>
      <c r="G11" s="22"/>
      <c r="H11" s="22"/>
      <c r="I11" s="22"/>
      <c r="J11" s="22"/>
      <c r="K11" s="22"/>
      <c r="L11" s="22"/>
      <c r="M11" s="444"/>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row>
    <row r="12" spans="1:128" s="61" customFormat="1" ht="12.9">
      <c r="A12" s="65" t="s">
        <v>170</v>
      </c>
      <c r="B12" s="22"/>
      <c r="C12" s="22"/>
      <c r="D12" s="22"/>
      <c r="E12" s="22"/>
      <c r="F12" s="22"/>
      <c r="G12" s="22"/>
      <c r="H12" s="22"/>
      <c r="I12" s="22"/>
      <c r="J12" s="22"/>
      <c r="K12" s="22"/>
      <c r="L12" s="22"/>
      <c r="M12" s="444"/>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row>
    <row r="13" spans="1:128" s="61" customFormat="1" ht="12.9">
      <c r="A13" s="65" t="s">
        <v>154</v>
      </c>
      <c r="B13" s="22">
        <f>+Parameters!B80</f>
        <v>88</v>
      </c>
      <c r="C13" s="22"/>
      <c r="D13" s="22"/>
      <c r="E13" s="22"/>
      <c r="F13" s="22"/>
      <c r="G13" s="22"/>
      <c r="H13" s="22"/>
      <c r="I13" s="22"/>
      <c r="J13" s="22"/>
      <c r="K13" s="22"/>
      <c r="L13" s="22"/>
      <c r="M13" s="444"/>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row>
    <row r="14" spans="1:128" s="61" customFormat="1" ht="12.9">
      <c r="A14" s="65" t="s">
        <v>155</v>
      </c>
      <c r="B14" s="22">
        <f>+Parameters!B81</f>
        <v>4.7039999999999997</v>
      </c>
      <c r="C14" s="22"/>
      <c r="D14" s="22"/>
      <c r="E14" s="22"/>
      <c r="F14" s="22"/>
      <c r="G14" s="22"/>
      <c r="H14" s="22"/>
      <c r="I14" s="22"/>
      <c r="J14" s="22"/>
      <c r="K14" s="22"/>
      <c r="L14" s="22"/>
      <c r="M14" s="444"/>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row>
    <row r="15" spans="1:128" s="61" customFormat="1" ht="12.9">
      <c r="A15" s="65" t="s">
        <v>156</v>
      </c>
      <c r="B15" s="22">
        <f>+Parameters!B28</f>
        <v>12</v>
      </c>
      <c r="C15" s="22"/>
      <c r="D15" s="22"/>
      <c r="E15" s="22"/>
      <c r="F15" s="22"/>
      <c r="G15" s="22"/>
      <c r="H15" s="22"/>
      <c r="I15" s="22"/>
      <c r="J15" s="22"/>
      <c r="K15" s="22"/>
      <c r="L15" s="22"/>
      <c r="M15" s="444"/>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row>
    <row r="16" spans="1:128" s="61" customFormat="1" ht="25.75">
      <c r="A16" s="65" t="s">
        <v>184</v>
      </c>
      <c r="B16" s="22">
        <f>+Parameters!B83</f>
        <v>94.796000000000006</v>
      </c>
      <c r="C16" s="22"/>
      <c r="D16" s="22"/>
      <c r="E16" s="22"/>
      <c r="F16" s="22"/>
      <c r="G16" s="22"/>
      <c r="H16" s="22"/>
      <c r="I16" s="22"/>
      <c r="J16" s="22"/>
      <c r="K16" s="22"/>
      <c r="L16" s="22"/>
      <c r="M16" s="444"/>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row>
    <row r="17" spans="1:61" s="61" customFormat="1" ht="12.9">
      <c r="A17" s="65" t="s">
        <v>185</v>
      </c>
      <c r="B17" s="22">
        <f>+Parameters!B84</f>
        <v>7.4999999999999997E-2</v>
      </c>
      <c r="C17" s="22"/>
      <c r="D17" s="22"/>
      <c r="E17" s="22"/>
      <c r="F17" s="22"/>
      <c r="G17" s="22"/>
      <c r="H17" s="22"/>
      <c r="I17" s="22"/>
      <c r="J17" s="22"/>
      <c r="K17" s="22"/>
      <c r="L17" s="22"/>
      <c r="M17" s="444"/>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row>
    <row r="18" spans="1:61" s="61" customFormat="1" ht="12.9">
      <c r="A18" s="65" t="s">
        <v>186</v>
      </c>
      <c r="B18" s="22">
        <f>+Parameters!B85</f>
        <v>0.5</v>
      </c>
      <c r="C18" s="22"/>
      <c r="D18" s="22"/>
      <c r="E18" s="22"/>
      <c r="F18" s="22"/>
      <c r="G18" s="22"/>
      <c r="H18" s="22"/>
      <c r="I18" s="22"/>
      <c r="J18" s="22"/>
      <c r="K18" s="22"/>
      <c r="L18" s="22"/>
      <c r="M18" s="444"/>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row>
    <row r="19" spans="1:61" s="61" customFormat="1" ht="12.9">
      <c r="A19" s="65" t="s">
        <v>187</v>
      </c>
      <c r="B19" s="22">
        <f>+Parameters!B86</f>
        <v>99.924999999999997</v>
      </c>
      <c r="C19" s="22"/>
      <c r="D19" s="22"/>
      <c r="E19" s="22"/>
      <c r="F19" s="22"/>
      <c r="G19" s="22"/>
      <c r="H19" s="22"/>
      <c r="I19" s="22"/>
      <c r="J19" s="22"/>
      <c r="K19" s="22"/>
      <c r="L19" s="22"/>
      <c r="M19" s="444"/>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row>
    <row r="20" spans="1:61" s="61" customFormat="1" ht="12.9">
      <c r="A20" s="69" t="s">
        <v>171</v>
      </c>
      <c r="B20" s="22"/>
      <c r="C20" s="22"/>
      <c r="D20" s="22"/>
      <c r="E20" s="22"/>
      <c r="F20" s="22"/>
      <c r="G20" s="22"/>
      <c r="H20" s="22"/>
      <c r="I20" s="22"/>
      <c r="J20" s="22"/>
      <c r="K20" s="22"/>
      <c r="L20" s="22"/>
      <c r="M20" s="444"/>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row>
    <row r="21" spans="1:61" s="71" customFormat="1" ht="12.9">
      <c r="A21" s="70" t="s">
        <v>93</v>
      </c>
      <c r="B21" s="22">
        <f>+$B$22+0.1*($B$23-$B$22)*(US!B2-1)</f>
        <v>-0.06</v>
      </c>
      <c r="C21" s="22">
        <f>+$B$22+0.1*($B$23-$B$22)*(US!C2-1)</f>
        <v>-2.4E-2</v>
      </c>
      <c r="D21" s="22">
        <f>+$B$22+0.1*($B$23-$B$22)*(US!D2-1)</f>
        <v>1.1999999999999997E-2</v>
      </c>
      <c r="E21" s="22">
        <f>+$B$22+0.1*($B$23-$B$22)*(US!E2-1)</f>
        <v>4.7999999999999987E-2</v>
      </c>
      <c r="F21" s="22">
        <f>+$B$22+0.1*($B$23-$B$22)*(US!F2-1)</f>
        <v>8.3999999999999991E-2</v>
      </c>
      <c r="G21" s="22">
        <f>+$B$22+0.1*($B$23-$B$22)*(US!G2-1)</f>
        <v>0.12</v>
      </c>
      <c r="H21" s="22">
        <f>+$B$22+0.1*($B$23-$B$22)*(US!H2-1)</f>
        <v>0.15599999999999997</v>
      </c>
      <c r="I21" s="22">
        <f>+$B$22+0.1*($B$23-$B$22)*(US!I2-1)</f>
        <v>0.192</v>
      </c>
      <c r="J21" s="22">
        <f>+$B$22+0.1*($B$23-$B$22)*(US!J2-1)</f>
        <v>0.22799999999999998</v>
      </c>
      <c r="K21" s="22">
        <f>+$B$22+0.1*($B$23-$B$22)*(US!K2-1)</f>
        <v>0.26399999999999996</v>
      </c>
      <c r="L21" s="22">
        <f>+$B$22+0.1*($B$23-$B$22)*(US!L2-1)</f>
        <v>0.3</v>
      </c>
      <c r="M21" s="444">
        <f t="shared" ref="M21:AR21" si="7">+$B$23</f>
        <v>0.3</v>
      </c>
      <c r="N21" s="22">
        <f t="shared" si="7"/>
        <v>0.3</v>
      </c>
      <c r="O21" s="22">
        <f t="shared" si="7"/>
        <v>0.3</v>
      </c>
      <c r="P21" s="22">
        <f t="shared" si="7"/>
        <v>0.3</v>
      </c>
      <c r="Q21" s="22">
        <f t="shared" si="7"/>
        <v>0.3</v>
      </c>
      <c r="R21" s="22">
        <f t="shared" si="7"/>
        <v>0.3</v>
      </c>
      <c r="S21" s="22">
        <f t="shared" si="7"/>
        <v>0.3</v>
      </c>
      <c r="T21" s="22">
        <f t="shared" si="7"/>
        <v>0.3</v>
      </c>
      <c r="U21" s="22">
        <f t="shared" si="7"/>
        <v>0.3</v>
      </c>
      <c r="V21" s="22">
        <f t="shared" si="7"/>
        <v>0.3</v>
      </c>
      <c r="W21" s="22">
        <f t="shared" si="7"/>
        <v>0.3</v>
      </c>
      <c r="X21" s="22">
        <f t="shared" si="7"/>
        <v>0.3</v>
      </c>
      <c r="Y21" s="22">
        <f t="shared" si="7"/>
        <v>0.3</v>
      </c>
      <c r="Z21" s="22">
        <f t="shared" si="7"/>
        <v>0.3</v>
      </c>
      <c r="AA21" s="22">
        <f t="shared" si="7"/>
        <v>0.3</v>
      </c>
      <c r="AB21" s="22">
        <f t="shared" si="7"/>
        <v>0.3</v>
      </c>
      <c r="AC21" s="22">
        <f t="shared" si="7"/>
        <v>0.3</v>
      </c>
      <c r="AD21" s="22">
        <f t="shared" si="7"/>
        <v>0.3</v>
      </c>
      <c r="AE21" s="22">
        <f t="shared" si="7"/>
        <v>0.3</v>
      </c>
      <c r="AF21" s="22">
        <f t="shared" si="7"/>
        <v>0.3</v>
      </c>
      <c r="AG21" s="22">
        <f t="shared" si="7"/>
        <v>0.3</v>
      </c>
      <c r="AH21" s="22">
        <f t="shared" si="7"/>
        <v>0.3</v>
      </c>
      <c r="AI21" s="22">
        <f t="shared" si="7"/>
        <v>0.3</v>
      </c>
      <c r="AJ21" s="22">
        <f t="shared" si="7"/>
        <v>0.3</v>
      </c>
      <c r="AK21" s="22">
        <f t="shared" si="7"/>
        <v>0.3</v>
      </c>
      <c r="AL21" s="22">
        <f t="shared" si="7"/>
        <v>0.3</v>
      </c>
      <c r="AM21" s="22">
        <f t="shared" si="7"/>
        <v>0.3</v>
      </c>
      <c r="AN21" s="22">
        <f t="shared" si="7"/>
        <v>0.3</v>
      </c>
      <c r="AO21" s="22">
        <f t="shared" si="7"/>
        <v>0.3</v>
      </c>
      <c r="AP21" s="22">
        <f t="shared" si="7"/>
        <v>0.3</v>
      </c>
      <c r="AQ21" s="22">
        <f t="shared" si="7"/>
        <v>0.3</v>
      </c>
      <c r="AR21" s="22">
        <f t="shared" si="7"/>
        <v>0.3</v>
      </c>
      <c r="AS21" s="22">
        <f t="shared" ref="AS21:BI21" si="8">+$B$23</f>
        <v>0.3</v>
      </c>
      <c r="AT21" s="22">
        <f t="shared" si="8"/>
        <v>0.3</v>
      </c>
      <c r="AU21" s="22">
        <f t="shared" si="8"/>
        <v>0.3</v>
      </c>
      <c r="AV21" s="22">
        <f t="shared" si="8"/>
        <v>0.3</v>
      </c>
      <c r="AW21" s="22">
        <f t="shared" si="8"/>
        <v>0.3</v>
      </c>
      <c r="AX21" s="22">
        <f t="shared" si="8"/>
        <v>0.3</v>
      </c>
      <c r="AY21" s="22">
        <f t="shared" si="8"/>
        <v>0.3</v>
      </c>
      <c r="AZ21" s="22">
        <f t="shared" si="8"/>
        <v>0.3</v>
      </c>
      <c r="BA21" s="22">
        <f t="shared" si="8"/>
        <v>0.3</v>
      </c>
      <c r="BB21" s="22">
        <f t="shared" si="8"/>
        <v>0.3</v>
      </c>
      <c r="BC21" s="22">
        <f t="shared" si="8"/>
        <v>0.3</v>
      </c>
      <c r="BD21" s="22">
        <f t="shared" si="8"/>
        <v>0.3</v>
      </c>
      <c r="BE21" s="22">
        <f t="shared" si="8"/>
        <v>0.3</v>
      </c>
      <c r="BF21" s="22">
        <f t="shared" si="8"/>
        <v>0.3</v>
      </c>
      <c r="BG21" s="22">
        <f t="shared" si="8"/>
        <v>0.3</v>
      </c>
      <c r="BH21" s="22">
        <f t="shared" si="8"/>
        <v>0.3</v>
      </c>
      <c r="BI21" s="22">
        <f t="shared" si="8"/>
        <v>0.3</v>
      </c>
    </row>
    <row r="22" spans="1:61" s="71" customFormat="1" ht="12.9">
      <c r="A22" s="70" t="s">
        <v>48</v>
      </c>
      <c r="B22" s="22">
        <f>+Parameters!B91</f>
        <v>-0.06</v>
      </c>
      <c r="C22" s="22"/>
      <c r="D22" s="22"/>
      <c r="E22" s="22"/>
      <c r="F22" s="22"/>
      <c r="G22" s="22"/>
      <c r="H22" s="22"/>
      <c r="I22" s="22"/>
      <c r="J22" s="22"/>
      <c r="K22" s="22"/>
      <c r="L22" s="22"/>
      <c r="M22" s="444"/>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row>
    <row r="23" spans="1:61" s="71" customFormat="1" ht="12.9">
      <c r="A23" s="70" t="s">
        <v>91</v>
      </c>
      <c r="B23" s="22">
        <f>+Parameters!B92</f>
        <v>0.3</v>
      </c>
      <c r="C23" s="22"/>
      <c r="D23" s="22"/>
      <c r="E23" s="22"/>
      <c r="F23" s="22"/>
      <c r="G23" s="22"/>
      <c r="H23" s="22"/>
      <c r="I23" s="22"/>
      <c r="J23" s="22"/>
      <c r="K23" s="22"/>
      <c r="L23" s="22"/>
      <c r="M23" s="444"/>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row>
    <row r="24" spans="1:61" s="61" customFormat="1" ht="12.9">
      <c r="A24" s="65" t="s">
        <v>1306</v>
      </c>
      <c r="B24" s="22" t="s">
        <v>1307</v>
      </c>
      <c r="C24" s="22"/>
      <c r="D24" s="22"/>
      <c r="E24" s="22"/>
      <c r="F24" s="22"/>
      <c r="G24" s="22"/>
      <c r="H24" s="22"/>
      <c r="I24" s="22"/>
      <c r="J24" s="22"/>
      <c r="K24" s="22"/>
      <c r="L24" s="22"/>
      <c r="M24" s="444"/>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row>
    <row r="25" spans="1:61" s="61" customFormat="1" ht="12.9">
      <c r="A25" s="65" t="s">
        <v>10</v>
      </c>
      <c r="B25" s="22">
        <f>+Parameters!B95</f>
        <v>6.7999999999999996E-3</v>
      </c>
      <c r="C25" s="22"/>
      <c r="D25" s="22"/>
      <c r="E25" s="22"/>
      <c r="F25" s="22"/>
      <c r="G25" s="22"/>
      <c r="H25" s="22"/>
      <c r="I25" s="22"/>
      <c r="J25" s="22"/>
      <c r="K25" s="22"/>
      <c r="L25" s="22"/>
      <c r="M25" s="444"/>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row>
    <row r="26" spans="1:61" s="61" customFormat="1" ht="25.75">
      <c r="A26" s="65" t="s">
        <v>87</v>
      </c>
      <c r="B26" s="22">
        <f>+Parameters!B96</f>
        <v>0.20799999999999999</v>
      </c>
      <c r="C26" s="22"/>
      <c r="D26" s="22"/>
      <c r="E26" s="22"/>
      <c r="F26" s="22"/>
      <c r="G26" s="22"/>
      <c r="H26" s="22"/>
      <c r="I26" s="22"/>
      <c r="J26" s="22"/>
      <c r="K26" s="22"/>
      <c r="L26" s="22"/>
      <c r="M26" s="444"/>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row>
    <row r="27" spans="1:61" s="61" customFormat="1" ht="12.9">
      <c r="A27" s="65" t="s">
        <v>167</v>
      </c>
      <c r="B27" s="22">
        <f>+Parameters!B97</f>
        <v>3.2</v>
      </c>
      <c r="C27" s="22"/>
      <c r="D27" s="22"/>
      <c r="E27" s="22"/>
      <c r="F27" s="22"/>
      <c r="G27" s="22"/>
      <c r="H27" s="22"/>
      <c r="I27" s="22"/>
      <c r="J27" s="22"/>
      <c r="K27" s="22"/>
      <c r="L27" s="22"/>
      <c r="M27" s="444"/>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row>
    <row r="28" spans="1:61" s="61" customFormat="1" ht="12.9">
      <c r="A28" s="65" t="s">
        <v>46</v>
      </c>
      <c r="B28" s="22">
        <f>+Parameters!B98</f>
        <v>3.8</v>
      </c>
      <c r="C28" s="22"/>
      <c r="D28" s="22"/>
      <c r="E28" s="22"/>
      <c r="F28" s="22"/>
      <c r="G28" s="22"/>
      <c r="H28" s="22"/>
      <c r="I28" s="22"/>
      <c r="J28" s="22"/>
      <c r="K28" s="22"/>
      <c r="L28" s="22"/>
      <c r="M28" s="444"/>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row>
    <row r="29" spans="1:61" s="61" customFormat="1" ht="12.9">
      <c r="A29" s="65" t="s">
        <v>168</v>
      </c>
      <c r="B29" s="22">
        <f>+Parameters!B99</f>
        <v>0.31</v>
      </c>
      <c r="C29" s="22"/>
      <c r="D29" s="22"/>
      <c r="E29" s="22"/>
      <c r="F29" s="22"/>
      <c r="G29" s="22"/>
      <c r="H29" s="22"/>
      <c r="I29" s="22"/>
      <c r="J29" s="22"/>
      <c r="K29" s="22"/>
      <c r="L29" s="22"/>
      <c r="M29" s="444"/>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row>
    <row r="30" spans="1:61" s="61" customFormat="1" ht="12.9">
      <c r="A30" s="65" t="s">
        <v>43</v>
      </c>
      <c r="B30" s="22">
        <f>+Parameters!B100</f>
        <v>0.05</v>
      </c>
      <c r="C30" s="22"/>
      <c r="D30" s="22"/>
      <c r="E30" s="22"/>
      <c r="F30" s="22"/>
      <c r="G30" s="22"/>
      <c r="H30" s="22"/>
      <c r="I30" s="22"/>
      <c r="J30" s="22"/>
      <c r="K30" s="22"/>
      <c r="L30" s="22"/>
      <c r="M30" s="444"/>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row>
    <row r="31" spans="1:61" s="61" customFormat="1" ht="12.9">
      <c r="A31" s="65"/>
      <c r="B31" s="22">
        <f>+Parameters!C107</f>
        <v>0</v>
      </c>
      <c r="C31" s="22"/>
      <c r="D31" s="22"/>
      <c r="E31" s="22"/>
      <c r="F31" s="22"/>
      <c r="G31" s="22"/>
      <c r="H31" s="22"/>
      <c r="I31" s="22"/>
      <c r="J31" s="22"/>
      <c r="K31" s="22"/>
      <c r="L31" s="22"/>
      <c r="M31" s="444"/>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row>
    <row r="32" spans="1:61" ht="14.6">
      <c r="A32" s="72" t="s">
        <v>86</v>
      </c>
    </row>
    <row r="33" spans="1:61" ht="15.9">
      <c r="A33" s="30" t="s">
        <v>44</v>
      </c>
      <c r="B33" s="73"/>
    </row>
    <row r="34" spans="1:61" s="23" customFormat="1" ht="18" customHeight="1">
      <c r="A34" s="21" t="s">
        <v>45</v>
      </c>
      <c r="B34" s="29">
        <f>SUM(US:OthAsia!B56)</f>
        <v>6410.8916214811798</v>
      </c>
      <c r="C34" s="29">
        <f>SUM(US:OthAsia!C56)</f>
        <v>7182.9956289201327</v>
      </c>
      <c r="D34" s="29">
        <f>SUM(US:OthAsia!D56)</f>
        <v>7868.2302650287293</v>
      </c>
      <c r="E34" s="29">
        <f>SUM(US:OthAsia!E56)</f>
        <v>8397.5753251317292</v>
      </c>
      <c r="F34" s="29">
        <f>SUM(US:OthAsia!F56)</f>
        <v>8788.5836504763902</v>
      </c>
      <c r="G34" s="29">
        <f>SUM(US:OthAsia!G56)</f>
        <v>8922.3413886935887</v>
      </c>
      <c r="H34" s="29">
        <f>SUM(US:OthAsia!H56)</f>
        <v>8924.7180531038521</v>
      </c>
      <c r="I34" s="29">
        <f>SUM(US:OthAsia!I56)</f>
        <v>8932.8387752622839</v>
      </c>
      <c r="J34" s="29">
        <f>SUM(US:OthAsia!J56)</f>
        <v>8946.7260348496911</v>
      </c>
      <c r="K34" s="29">
        <f>SUM(US:OthAsia!K56)</f>
        <v>8966.4087942738133</v>
      </c>
      <c r="L34" s="29">
        <f>SUM(US:OthAsia!L56)</f>
        <v>8939.5343861113051</v>
      </c>
      <c r="M34" s="44">
        <f>SUM(US:OthAsia!M56)</f>
        <v>8862.7748533697068</v>
      </c>
      <c r="N34" s="29">
        <f>SUM(US:OthAsia!N56)</f>
        <v>8787.3831912107071</v>
      </c>
      <c r="O34" s="29">
        <f>SUM(US:OthAsia!O56)</f>
        <v>8713.3367090625325</v>
      </c>
      <c r="P34" s="29">
        <f>SUM(US:OthAsia!P56)</f>
        <v>8640.6131554708427</v>
      </c>
      <c r="Q34" s="29">
        <f>SUM(US:OthAsia!Q56)</f>
        <v>8569.190709346145</v>
      </c>
      <c r="R34" s="29">
        <f>SUM(US:OthAsia!R56)</f>
        <v>8499.0479713925215</v>
      </c>
      <c r="S34" s="29">
        <f>SUM(US:OthAsia!S56)</f>
        <v>8430.1639557138042</v>
      </c>
      <c r="T34" s="29">
        <f>SUM(US:OthAsia!T56)</f>
        <v>8362.5180815935764</v>
      </c>
      <c r="U34" s="29">
        <f>SUM(US:OthAsia!U56)</f>
        <v>8296.0901654452373</v>
      </c>
      <c r="V34" s="29">
        <f>SUM(US:OthAsia!V56)</f>
        <v>8278.1344289194294</v>
      </c>
      <c r="W34" s="29">
        <f>SUM(US:OthAsia!W56)</f>
        <v>8307.9335523918471</v>
      </c>
      <c r="X34" s="29">
        <f>SUM(US:OthAsia!X56)</f>
        <v>8353.0483441793804</v>
      </c>
      <c r="Y34" s="29">
        <f>SUM(US:OthAsia!Y56)</f>
        <v>8398.4126022836317</v>
      </c>
      <c r="Z34" s="29">
        <f>SUM(US:OthAsia!Z56)</f>
        <v>8444.0277330360495</v>
      </c>
      <c r="AA34" s="29">
        <f>SUM(US:OthAsia!AA56)</f>
        <v>8489.8951508556893</v>
      </c>
      <c r="AB34" s="29">
        <f>SUM(US:OthAsia!AB56)</f>
        <v>8536.016278296669</v>
      </c>
      <c r="AC34" s="29">
        <f>SUM(US:OthAsia!AC56)</f>
        <v>8582.392546095889</v>
      </c>
      <c r="AD34" s="29">
        <f>SUM(US:OthAsia!AD56)</f>
        <v>8629.0253932210544</v>
      </c>
      <c r="AE34" s="29">
        <f>SUM(US:OthAsia!AE56)</f>
        <v>8675.9162669189718</v>
      </c>
      <c r="AF34" s="29">
        <f>SUM(US:OthAsia!AF56)</f>
        <v>8699.4589182731143</v>
      </c>
      <c r="AG34" s="29">
        <f>SUM(US:OthAsia!AG56)</f>
        <v>8699.4589182731143</v>
      </c>
      <c r="AH34" s="29">
        <f>SUM(US:OthAsia!AH56)</f>
        <v>8699.4589182731143</v>
      </c>
      <c r="AI34" s="29">
        <f>SUM(US:OthAsia!AI56)</f>
        <v>8699.4589182731143</v>
      </c>
      <c r="AJ34" s="29">
        <f>SUM(US:OthAsia!AJ56)</f>
        <v>8699.4589182731143</v>
      </c>
      <c r="AK34" s="29">
        <f>SUM(US:OthAsia!AK56)</f>
        <v>8699.4589182731143</v>
      </c>
      <c r="AL34" s="29">
        <f>SUM(US:OthAsia!AL56)</f>
        <v>8699.4589182731143</v>
      </c>
      <c r="AM34" s="29">
        <f>SUM(US:OthAsia!AM56)</f>
        <v>8699.4589182731143</v>
      </c>
      <c r="AN34" s="29">
        <f>SUM(US:OthAsia!AN56)</f>
        <v>8699.4589182731143</v>
      </c>
      <c r="AO34" s="29">
        <f>SUM(US:OthAsia!AO56)</f>
        <v>8699.4589182731143</v>
      </c>
      <c r="AP34" s="29">
        <f>SUM(US:OthAsia!AP56)</f>
        <v>8699.4589182731143</v>
      </c>
      <c r="AQ34" s="29">
        <f>SUM(US:OthAsia!AQ56)</f>
        <v>8699.4589182731143</v>
      </c>
      <c r="AR34" s="29">
        <f>SUM(US:OthAsia!AR56)</f>
        <v>8699.4589182731143</v>
      </c>
      <c r="AS34" s="29">
        <f>SUM(US:OthAsia!AS56)</f>
        <v>8699.4589182731143</v>
      </c>
      <c r="AT34" s="29">
        <f>SUM(US:OthAsia!AT56)</f>
        <v>8699.4589182731143</v>
      </c>
      <c r="AU34" s="29">
        <f>SUM(US:OthAsia!AU56)</f>
        <v>8699.4589182731143</v>
      </c>
      <c r="AV34" s="29">
        <f>SUM(US:OthAsia!AV56)</f>
        <v>8699.4589182731143</v>
      </c>
      <c r="AW34" s="29">
        <f>SUM(US:OthAsia!AW56)</f>
        <v>8699.4589182731143</v>
      </c>
      <c r="AX34" s="29">
        <f>SUM(US:OthAsia!AX56)</f>
        <v>8699.4589182731143</v>
      </c>
      <c r="AY34" s="29">
        <f>SUM(US:OthAsia!AY56)</f>
        <v>8699.4589182731143</v>
      </c>
      <c r="AZ34" s="29">
        <f>SUM(US:OthAsia!AZ56)</f>
        <v>8699.4589182731143</v>
      </c>
      <c r="BA34" s="29">
        <f>SUM(US:OthAsia!BA56)</f>
        <v>8699.4589182731143</v>
      </c>
      <c r="BB34" s="29">
        <f>SUM(US:OthAsia!BB56)</f>
        <v>8699.4589182731143</v>
      </c>
      <c r="BC34" s="29">
        <f>SUM(US:OthAsia!BC56)</f>
        <v>8699.4589182731143</v>
      </c>
      <c r="BD34" s="29">
        <f>SUM(US:OthAsia!BD56)</f>
        <v>8699.4589182731143</v>
      </c>
      <c r="BE34" s="29">
        <f>SUM(US:OthAsia!BE56)</f>
        <v>8699.4589182731143</v>
      </c>
      <c r="BF34" s="29">
        <f>SUM(US:OthAsia!BF56)</f>
        <v>8699.4589182731143</v>
      </c>
      <c r="BG34" s="29">
        <f>SUM(US:OthAsia!BG56)</f>
        <v>8699.4589182731143</v>
      </c>
      <c r="BH34" s="29">
        <f>SUM(US:OthAsia!BH56)</f>
        <v>8699.4589182731143</v>
      </c>
      <c r="BI34" s="29">
        <f>SUM(US:OthAsia!BI56)</f>
        <v>8699.4589182731143</v>
      </c>
    </row>
    <row r="35" spans="1:61" s="23" customFormat="1" ht="18" customHeight="1">
      <c r="A35" s="21" t="s">
        <v>113</v>
      </c>
      <c r="B35" s="29">
        <f>SUM(US:OthAsia!B57)</f>
        <v>6410.8916214811798</v>
      </c>
      <c r="C35" s="29"/>
      <c r="D35" s="29"/>
      <c r="E35" s="29"/>
      <c r="F35" s="29"/>
      <c r="G35" s="29"/>
      <c r="H35" s="29"/>
      <c r="I35" s="29"/>
      <c r="J35" s="29"/>
      <c r="K35" s="29"/>
      <c r="L35" s="29"/>
      <c r="M35" s="44"/>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row>
    <row r="36" spans="1:61" s="45" customFormat="1" ht="18" customHeight="1">
      <c r="A36" s="43" t="s">
        <v>9</v>
      </c>
      <c r="B36" s="74"/>
      <c r="C36" s="45">
        <f t="shared" ref="C36:AH36" si="9">LN(C34/B34)/10</f>
        <v>1.1371815478696163E-2</v>
      </c>
      <c r="D36" s="45">
        <f t="shared" si="9"/>
        <v>9.1116651555213871E-3</v>
      </c>
      <c r="E36" s="45">
        <f t="shared" si="9"/>
        <v>6.5109846294837612E-3</v>
      </c>
      <c r="F36" s="45">
        <f t="shared" si="9"/>
        <v>4.5510554388700436E-3</v>
      </c>
      <c r="G36" s="45">
        <f t="shared" si="9"/>
        <v>1.5104832869803236E-3</v>
      </c>
      <c r="H36" s="45">
        <f t="shared" si="9"/>
        <v>2.6633680826385937E-5</v>
      </c>
      <c r="I36" s="45">
        <f t="shared" si="9"/>
        <v>9.094998600608807E-5</v>
      </c>
      <c r="J36" s="45">
        <f t="shared" si="9"/>
        <v>1.5534228631997705E-4</v>
      </c>
      <c r="K36" s="45">
        <f t="shared" si="9"/>
        <v>2.1975793218921685E-4</v>
      </c>
      <c r="L36" s="45">
        <f t="shared" si="9"/>
        <v>-3.0017327845696564E-4</v>
      </c>
      <c r="M36" s="33">
        <f t="shared" si="9"/>
        <v>-8.6236012871391946E-4</v>
      </c>
      <c r="N36" s="45">
        <f t="shared" si="9"/>
        <v>-8.5429400106714173E-4</v>
      </c>
      <c r="O36" s="45">
        <f t="shared" si="9"/>
        <v>-8.462157491842114E-4</v>
      </c>
      <c r="P36" s="45">
        <f t="shared" si="9"/>
        <v>-8.3812595826872197E-4</v>
      </c>
      <c r="Q36" s="45">
        <f t="shared" si="9"/>
        <v>-8.3002521974719101E-4</v>
      </c>
      <c r="R36" s="45">
        <f t="shared" si="9"/>
        <v>-8.2191413109938794E-4</v>
      </c>
      <c r="S36" s="45">
        <f t="shared" si="9"/>
        <v>-8.1379329568358855E-4</v>
      </c>
      <c r="T36" s="45">
        <f t="shared" si="9"/>
        <v>-8.0566332255475382E-4</v>
      </c>
      <c r="U36" s="45">
        <f t="shared" si="9"/>
        <v>-7.9752482627844896E-4</v>
      </c>
      <c r="V36" s="45">
        <f t="shared" si="9"/>
        <v>-2.1667069187084336E-4</v>
      </c>
      <c r="W36" s="45">
        <f t="shared" si="9"/>
        <v>3.5932754609378114E-4</v>
      </c>
      <c r="X36" s="45">
        <f t="shared" si="9"/>
        <v>5.4156354448085722E-4</v>
      </c>
      <c r="Y36" s="45">
        <f t="shared" si="9"/>
        <v>5.4161686727441805E-4</v>
      </c>
      <c r="Z36" s="45">
        <f t="shared" si="9"/>
        <v>5.4167022564090316E-4</v>
      </c>
      <c r="AA36" s="45">
        <f t="shared" si="9"/>
        <v>5.4172361956011483E-4</v>
      </c>
      <c r="AB36" s="45">
        <f t="shared" si="9"/>
        <v>5.4177704901181047E-4</v>
      </c>
      <c r="AC36" s="45">
        <f t="shared" si="9"/>
        <v>5.4183051397554949E-4</v>
      </c>
      <c r="AD36" s="45">
        <f t="shared" si="9"/>
        <v>5.4188401443084646E-4</v>
      </c>
      <c r="AE36" s="45">
        <f t="shared" si="9"/>
        <v>5.4193755035695157E-4</v>
      </c>
      <c r="AF36" s="45">
        <f t="shared" si="9"/>
        <v>2.7098886222979017E-4</v>
      </c>
      <c r="AG36" s="45">
        <f t="shared" si="9"/>
        <v>0</v>
      </c>
      <c r="AH36" s="45">
        <f t="shared" si="9"/>
        <v>0</v>
      </c>
      <c r="AI36" s="45">
        <f t="shared" ref="AI36:BI36" si="10">LN(AI34/AH34)/10</f>
        <v>0</v>
      </c>
      <c r="AJ36" s="45">
        <f t="shared" si="10"/>
        <v>0</v>
      </c>
      <c r="AK36" s="45">
        <f t="shared" si="10"/>
        <v>0</v>
      </c>
      <c r="AL36" s="45">
        <f t="shared" si="10"/>
        <v>0</v>
      </c>
      <c r="AM36" s="45">
        <f t="shared" si="10"/>
        <v>0</v>
      </c>
      <c r="AN36" s="45">
        <f t="shared" si="10"/>
        <v>0</v>
      </c>
      <c r="AO36" s="45">
        <f t="shared" si="10"/>
        <v>0</v>
      </c>
      <c r="AP36" s="45">
        <f t="shared" si="10"/>
        <v>0</v>
      </c>
      <c r="AQ36" s="45">
        <f t="shared" si="10"/>
        <v>0</v>
      </c>
      <c r="AR36" s="45">
        <f t="shared" si="10"/>
        <v>0</v>
      </c>
      <c r="AS36" s="45">
        <f t="shared" si="10"/>
        <v>0</v>
      </c>
      <c r="AT36" s="45">
        <f t="shared" si="10"/>
        <v>0</v>
      </c>
      <c r="AU36" s="45">
        <f t="shared" si="10"/>
        <v>0</v>
      </c>
      <c r="AV36" s="45">
        <f t="shared" si="10"/>
        <v>0</v>
      </c>
      <c r="AW36" s="45">
        <f t="shared" si="10"/>
        <v>0</v>
      </c>
      <c r="AX36" s="45">
        <f t="shared" si="10"/>
        <v>0</v>
      </c>
      <c r="AY36" s="45">
        <f t="shared" si="10"/>
        <v>0</v>
      </c>
      <c r="AZ36" s="45">
        <f t="shared" si="10"/>
        <v>0</v>
      </c>
      <c r="BA36" s="45">
        <f t="shared" si="10"/>
        <v>0</v>
      </c>
      <c r="BB36" s="45">
        <f t="shared" si="10"/>
        <v>0</v>
      </c>
      <c r="BC36" s="45">
        <f t="shared" si="10"/>
        <v>0</v>
      </c>
      <c r="BD36" s="45">
        <f t="shared" si="10"/>
        <v>0</v>
      </c>
      <c r="BE36" s="45">
        <f t="shared" si="10"/>
        <v>0</v>
      </c>
      <c r="BF36" s="45">
        <f t="shared" si="10"/>
        <v>0</v>
      </c>
      <c r="BG36" s="45">
        <f t="shared" si="10"/>
        <v>0</v>
      </c>
      <c r="BH36" s="45">
        <f t="shared" si="10"/>
        <v>0</v>
      </c>
      <c r="BI36" s="45">
        <f t="shared" si="10"/>
        <v>0</v>
      </c>
    </row>
    <row r="37" spans="1:61" s="23" customFormat="1" ht="18" customHeight="1">
      <c r="A37" s="21" t="s">
        <v>129</v>
      </c>
      <c r="B37" s="29">
        <f>SUM(US:OthAsia!B59)</f>
        <v>8699.4589182731143</v>
      </c>
      <c r="C37" s="29"/>
      <c r="D37" s="29"/>
      <c r="E37" s="29"/>
      <c r="F37" s="29"/>
      <c r="G37" s="29"/>
      <c r="H37" s="29"/>
      <c r="I37" s="29"/>
      <c r="J37" s="29"/>
      <c r="K37" s="29"/>
      <c r="L37" s="29"/>
      <c r="M37" s="44"/>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row>
    <row r="38" spans="1:61" ht="14.6">
      <c r="A38" s="69" t="s">
        <v>123</v>
      </c>
      <c r="B38" s="46">
        <f t="shared" ref="B38:AG38" si="11">1-B43/B39-B41</f>
        <v>1.5759127974782627E-3</v>
      </c>
      <c r="C38" s="46">
        <f t="shared" si="11"/>
        <v>3.0220023894746983E-3</v>
      </c>
      <c r="D38" s="46">
        <f t="shared" si="11"/>
        <v>4.4906957686231541E-3</v>
      </c>
      <c r="E38" s="46">
        <f t="shared" si="11"/>
        <v>6.5352792872378496E-3</v>
      </c>
      <c r="F38" s="46">
        <f t="shared" si="11"/>
        <v>9.1129232332473054E-3</v>
      </c>
      <c r="G38" s="46">
        <f t="shared" si="11"/>
        <v>1.2162756720337065E-2</v>
      </c>
      <c r="H38" s="46">
        <f t="shared" si="11"/>
        <v>1.5626151266946997E-2</v>
      </c>
      <c r="I38" s="46">
        <f t="shared" si="11"/>
        <v>1.9459208514313819E-2</v>
      </c>
      <c r="J38" s="46">
        <f t="shared" si="11"/>
        <v>2.3614029453709162E-2</v>
      </c>
      <c r="K38" s="46">
        <f t="shared" si="11"/>
        <v>2.8326412227639319E-2</v>
      </c>
      <c r="L38" s="46">
        <f t="shared" si="11"/>
        <v>3.3375899967022171E-2</v>
      </c>
      <c r="M38" s="46">
        <f t="shared" si="11"/>
        <v>3.8670724490959429E-2</v>
      </c>
      <c r="N38" s="46">
        <f t="shared" si="11"/>
        <v>4.4101176038567336E-2</v>
      </c>
      <c r="O38" s="46">
        <f t="shared" si="11"/>
        <v>4.9801590818547292E-2</v>
      </c>
      <c r="P38" s="46">
        <f t="shared" si="11"/>
        <v>5.5767547846032661E-2</v>
      </c>
      <c r="Q38" s="46">
        <f t="shared" si="11"/>
        <v>6.1992248800015415E-2</v>
      </c>
      <c r="R38" s="46">
        <f t="shared" si="11"/>
        <v>6.8470034677507896E-2</v>
      </c>
      <c r="S38" s="46">
        <f t="shared" si="11"/>
        <v>7.5195904718945217E-2</v>
      </c>
      <c r="T38" s="46">
        <f t="shared" si="11"/>
        <v>8.2164878803019814E-2</v>
      </c>
      <c r="U38" s="46">
        <f t="shared" si="11"/>
        <v>8.9371212772089259E-2</v>
      </c>
      <c r="V38" s="46">
        <f t="shared" si="11"/>
        <v>9.6827174593670851E-2</v>
      </c>
      <c r="W38" s="46">
        <f t="shared" si="11"/>
        <v>0.10456634000743292</v>
      </c>
      <c r="X38" s="46">
        <f t="shared" si="11"/>
        <v>0.11262296181485798</v>
      </c>
      <c r="Y38" s="46">
        <f t="shared" si="11"/>
        <v>0.12095618875909819</v>
      </c>
      <c r="Z38" s="46">
        <f t="shared" si="11"/>
        <v>0.12953185457584004</v>
      </c>
      <c r="AA38" s="46">
        <f t="shared" si="11"/>
        <v>0.13824708362168359</v>
      </c>
      <c r="AB38" s="46">
        <f t="shared" si="11"/>
        <v>0.14608699590651475</v>
      </c>
      <c r="AC38" s="46">
        <f t="shared" si="11"/>
        <v>0.15243735323685015</v>
      </c>
      <c r="AD38" s="46">
        <f t="shared" si="11"/>
        <v>0.15790926817546957</v>
      </c>
      <c r="AE38" s="46">
        <f t="shared" si="11"/>
        <v>0.16293241939534009</v>
      </c>
      <c r="AF38" s="46">
        <f t="shared" si="11"/>
        <v>0.1677697161446291</v>
      </c>
      <c r="AG38" s="46">
        <f t="shared" si="11"/>
        <v>0.17253675218523112</v>
      </c>
      <c r="AH38" s="46">
        <f t="shared" ref="AH38:BI38" si="12">1-AH43/AH39-AH41</f>
        <v>0.17731965077616463</v>
      </c>
      <c r="AI38" s="46">
        <f t="shared" si="12"/>
        <v>0.18221150707908917</v>
      </c>
      <c r="AJ38" s="46">
        <f t="shared" si="12"/>
        <v>0.18724197485742389</v>
      </c>
      <c r="AK38" s="46">
        <f t="shared" si="12"/>
        <v>0.19241944622518892</v>
      </c>
      <c r="AL38" s="46">
        <f t="shared" si="12"/>
        <v>0.19774022375133649</v>
      </c>
      <c r="AM38" s="46">
        <f t="shared" si="12"/>
        <v>0.20319379606689125</v>
      </c>
      <c r="AN38" s="46">
        <f t="shared" si="12"/>
        <v>0.20876604384848163</v>
      </c>
      <c r="AO38" s="46">
        <f t="shared" si="12"/>
        <v>0.21444113930446196</v>
      </c>
      <c r="AP38" s="46">
        <f t="shared" si="12"/>
        <v>0.22020261805263475</v>
      </c>
      <c r="AQ38" s="46">
        <f t="shared" si="12"/>
        <v>0.22603392879266093</v>
      </c>
      <c r="AR38" s="46">
        <f t="shared" si="12"/>
        <v>0.23191865345197471</v>
      </c>
      <c r="AS38" s="46">
        <f t="shared" si="12"/>
        <v>0.2378405177013132</v>
      </c>
      <c r="AT38" s="46">
        <f t="shared" si="12"/>
        <v>0.2437832652617532</v>
      </c>
      <c r="AU38" s="46">
        <f t="shared" si="12"/>
        <v>0.24973044034542191</v>
      </c>
      <c r="AV38" s="46">
        <f t="shared" si="12"/>
        <v>0.25566510529988962</v>
      </c>
      <c r="AW38" s="46">
        <f t="shared" si="12"/>
        <v>0.26156951177703547</v>
      </c>
      <c r="AX38" s="46">
        <f t="shared" si="12"/>
        <v>0.26742474177976905</v>
      </c>
      <c r="AY38" s="46">
        <f t="shared" si="12"/>
        <v>0.27321033893704627</v>
      </c>
      <c r="AZ38" s="46">
        <f t="shared" si="12"/>
        <v>0.2789039597827887</v>
      </c>
      <c r="BA38" s="46">
        <f t="shared" si="12"/>
        <v>0.2844810885512018</v>
      </c>
      <c r="BB38" s="46">
        <f t="shared" si="12"/>
        <v>0.2899148740593136</v>
      </c>
      <c r="BC38" s="46">
        <f t="shared" si="12"/>
        <v>0.29517615686421994</v>
      </c>
      <c r="BD38" s="46">
        <f t="shared" si="12"/>
        <v>0.30023374604355324</v>
      </c>
      <c r="BE38" s="46">
        <f t="shared" si="12"/>
        <v>0.30505495582382169</v>
      </c>
      <c r="BF38" s="46">
        <f t="shared" si="12"/>
        <v>0.30960629083484315</v>
      </c>
      <c r="BG38" s="46">
        <f t="shared" si="12"/>
        <v>0.31385393456496313</v>
      </c>
      <c r="BH38" s="46">
        <f t="shared" si="12"/>
        <v>0.31776330693845434</v>
      </c>
      <c r="BI38" s="46">
        <f t="shared" si="12"/>
        <v>0.32129638465521859</v>
      </c>
    </row>
    <row r="39" spans="1:61" ht="14.6">
      <c r="A39" s="23" t="s">
        <v>124</v>
      </c>
      <c r="B39" s="29">
        <f>SUM(US:OthAsia!B61)</f>
        <v>55.378945693874201</v>
      </c>
      <c r="C39" s="136">
        <f>SUM(US:OthAsia!C61)</f>
        <v>81.275403292327525</v>
      </c>
      <c r="D39" s="136">
        <f>SUM(US:OthAsia!D61)</f>
        <v>112.30948370492197</v>
      </c>
      <c r="E39" s="136">
        <f>SUM(US:OthAsia!E61)</f>
        <v>147.49222737045065</v>
      </c>
      <c r="F39" s="136">
        <f>SUM(US:OthAsia!F61)</f>
        <v>186.68557547797457</v>
      </c>
      <c r="G39" s="136">
        <f>SUM(US:OthAsia!G61)</f>
        <v>228.01798670764927</v>
      </c>
      <c r="H39" s="136">
        <f>SUM(US:OthAsia!H61)</f>
        <v>271.99925363758155</v>
      </c>
      <c r="I39" s="136">
        <f>SUM(US:OthAsia!I61)</f>
        <v>320.37996631997709</v>
      </c>
      <c r="J39" s="136">
        <f>SUM(US:OthAsia!J61)</f>
        <v>373.26194084814193</v>
      </c>
      <c r="K39" s="136">
        <f>SUM(US:OthAsia!K61)</f>
        <v>430.67791034726793</v>
      </c>
      <c r="L39" s="136">
        <f>SUM(US:OthAsia!L61)</f>
        <v>492.07325529658709</v>
      </c>
      <c r="M39" s="44">
        <f>SUM(US:OthAsia!M61)</f>
        <v>556.58631949014841</v>
      </c>
      <c r="N39" s="136">
        <f>SUM(US:OthAsia!N61)</f>
        <v>625.51584924551435</v>
      </c>
      <c r="O39" s="136">
        <f>SUM(US:OthAsia!O61)</f>
        <v>695.46816268947759</v>
      </c>
      <c r="P39" s="136">
        <f>SUM(US:OthAsia!P61)</f>
        <v>766.52840965637984</v>
      </c>
      <c r="Q39" s="136">
        <f>SUM(US:OthAsia!Q61)</f>
        <v>838.5929921263596</v>
      </c>
      <c r="R39" s="136">
        <f>SUM(US:OthAsia!R61)</f>
        <v>911.47015506913192</v>
      </c>
      <c r="S39" s="136">
        <f>SUM(US:OthAsia!S61)</f>
        <v>984.93678563009007</v>
      </c>
      <c r="T39" s="136">
        <f>SUM(US:OthAsia!T61)</f>
        <v>1058.7705278654757</v>
      </c>
      <c r="U39" s="136">
        <f>SUM(US:OthAsia!U61)</f>
        <v>1132.7673550447889</v>
      </c>
      <c r="V39" s="136">
        <f>SUM(US:OthAsia!V61)</f>
        <v>1210.7846849624761</v>
      </c>
      <c r="W39" s="136">
        <f>SUM(US:OthAsia!W61)</f>
        <v>1294.364134503423</v>
      </c>
      <c r="X39" s="136">
        <f>SUM(US:OthAsia!X61)</f>
        <v>1381.3628229735998</v>
      </c>
      <c r="Y39" s="136">
        <f>SUM(US:OthAsia!Y61)</f>
        <v>1470.5324423090149</v>
      </c>
      <c r="Z39" s="136">
        <f>SUM(US:OthAsia!Z61)</f>
        <v>1561.4738877511293</v>
      </c>
      <c r="AA39" s="136">
        <f>SUM(US:OthAsia!AA61)</f>
        <v>1653.9549335612521</v>
      </c>
      <c r="AB39" s="136">
        <f>SUM(US:OthAsia!AB61)</f>
        <v>1747.8744016784599</v>
      </c>
      <c r="AC39" s="136">
        <f>SUM(US:OthAsia!AC61)</f>
        <v>1843.326047879465</v>
      </c>
      <c r="AD39" s="136">
        <f>SUM(US:OthAsia!AD61)</f>
        <v>1941.4860749884822</v>
      </c>
      <c r="AE39" s="136">
        <f>SUM(US:OthAsia!AE61)</f>
        <v>2042.3462666333803</v>
      </c>
      <c r="AF39" s="136">
        <f>SUM(US:OthAsia!AF61)</f>
        <v>2141.7227336856427</v>
      </c>
      <c r="AG39" s="136">
        <f>SUM(US:OthAsia!AG61)</f>
        <v>2238.0859245315683</v>
      </c>
      <c r="AH39" s="136">
        <f>SUM(US:OthAsia!AH61)</f>
        <v>2334.695091409073</v>
      </c>
      <c r="AI39" s="136">
        <f>SUM(US:OthAsia!AI61)</f>
        <v>2432.0090894433351</v>
      </c>
      <c r="AJ39" s="136">
        <f>SUM(US:OthAsia!AJ61)</f>
        <v>2530.2663686154092</v>
      </c>
      <c r="AK39" s="136">
        <f>SUM(US:OthAsia!AK61)</f>
        <v>2629.6127062621476</v>
      </c>
      <c r="AL39" s="136">
        <f>SUM(US:OthAsia!AL61)</f>
        <v>2730.1518690404841</v>
      </c>
      <c r="AM39" s="136">
        <f>SUM(US:OthAsia!AM61)</f>
        <v>2831.970201142215</v>
      </c>
      <c r="AN39" s="136">
        <f>SUM(US:OthAsia!AN61)</f>
        <v>2935.1479760851275</v>
      </c>
      <c r="AO39" s="136">
        <f>SUM(US:OthAsia!AO61)</f>
        <v>3039.7640501538422</v>
      </c>
      <c r="AP39" s="136">
        <f>SUM(US:OthAsia!AP61)</f>
        <v>3145.8972808307749</v>
      </c>
      <c r="AQ39" s="136">
        <f>SUM(US:OthAsia!AQ61)</f>
        <v>3253.6265127272827</v>
      </c>
      <c r="AR39" s="136">
        <f>SUM(US:OthAsia!AR61)</f>
        <v>3363.030046052274</v>
      </c>
      <c r="AS39" s="136">
        <f>SUM(US:OthAsia!AS61)</f>
        <v>3474.1850417607352</v>
      </c>
      <c r="AT39" s="136">
        <f>SUM(US:OthAsia!AT61)</f>
        <v>3587.1670905355113</v>
      </c>
      <c r="AU39" s="136">
        <f>SUM(US:OthAsia!AU61)</f>
        <v>3702.050074088354</v>
      </c>
      <c r="AV39" s="136">
        <f>SUM(US:OthAsia!AV61)</f>
        <v>3818.9064205234404</v>
      </c>
      <c r="AW39" s="136">
        <f>SUM(US:OthAsia!AW61)</f>
        <v>3937.8078718851316</v>
      </c>
      <c r="AX39" s="136">
        <f>SUM(US:OthAsia!AX61)</f>
        <v>4058.8269280302907</v>
      </c>
      <c r="AY39" s="136">
        <f>SUM(US:OthAsia!AY61)</f>
        <v>4182.0392014026975</v>
      </c>
      <c r="AZ39" s="136">
        <f>SUM(US:OthAsia!AZ61)</f>
        <v>4307.527010869926</v>
      </c>
      <c r="BA39" s="136">
        <f>SUM(US:OthAsia!BA61)</f>
        <v>4435.3846591419069</v>
      </c>
      <c r="BB39" s="136">
        <f>SUM(US:OthAsia!BB61)</f>
        <v>4565.7259753218596</v>
      </c>
      <c r="BC39" s="136">
        <f>SUM(US:OthAsia!BC61)</f>
        <v>4698.6948554615901</v>
      </c>
      <c r="BD39" s="136">
        <f>SUM(US:OthAsia!BD61)</f>
        <v>4834.4796868674184</v>
      </c>
      <c r="BE39" s="136">
        <f>SUM(US:OthAsia!BE61)</f>
        <v>4973.3326769758141</v>
      </c>
      <c r="BF39" s="136">
        <f>SUM(US:OthAsia!BF61)</f>
        <v>5115.5952027028861</v>
      </c>
      <c r="BG39" s="136">
        <f>SUM(US:OthAsia!BG61)</f>
        <v>5261.7303353873049</v>
      </c>
      <c r="BH39" s="136">
        <f>SUM(US:OthAsia!BH61)</f>
        <v>5412.3636785454983</v>
      </c>
      <c r="BI39" s="136">
        <f>SUM(US:OthAsia!BI61)</f>
        <v>5568.333572087904</v>
      </c>
    </row>
    <row r="40" spans="1:61" s="145" customFormat="1" ht="14.6">
      <c r="A40" s="60" t="s">
        <v>161</v>
      </c>
      <c r="B40" s="46">
        <f t="shared" ref="B40:AG40" si="13">+(B39-B43)/B39</f>
        <v>1.5759127974782801E-3</v>
      </c>
      <c r="C40" s="46">
        <f t="shared" si="13"/>
        <v>3.0220023894746897E-3</v>
      </c>
      <c r="D40" s="46">
        <f t="shared" si="13"/>
        <v>4.4906957686232044E-3</v>
      </c>
      <c r="E40" s="46">
        <f t="shared" si="13"/>
        <v>6.5352792872378348E-3</v>
      </c>
      <c r="F40" s="46">
        <f t="shared" si="13"/>
        <v>9.1129232332473331E-3</v>
      </c>
      <c r="G40" s="46">
        <f t="shared" si="13"/>
        <v>1.2162756720337098E-2</v>
      </c>
      <c r="H40" s="46">
        <f t="shared" si="13"/>
        <v>1.5626151266947021E-2</v>
      </c>
      <c r="I40" s="46">
        <f t="shared" si="13"/>
        <v>1.9459208514313826E-2</v>
      </c>
      <c r="J40" s="46">
        <f t="shared" si="13"/>
        <v>2.3614029453709138E-2</v>
      </c>
      <c r="K40" s="46">
        <f t="shared" si="13"/>
        <v>2.8326412227639347E-2</v>
      </c>
      <c r="L40" s="46">
        <f t="shared" si="13"/>
        <v>3.3375899967022171E-2</v>
      </c>
      <c r="M40" s="46">
        <f t="shared" si="13"/>
        <v>3.8670724490959402E-2</v>
      </c>
      <c r="N40" s="46">
        <f t="shared" si="13"/>
        <v>4.4101176038567329E-2</v>
      </c>
      <c r="O40" s="46">
        <f t="shared" si="13"/>
        <v>4.9801590818547278E-2</v>
      </c>
      <c r="P40" s="46">
        <f t="shared" si="13"/>
        <v>5.5767547846032647E-2</v>
      </c>
      <c r="Q40" s="46">
        <f t="shared" si="13"/>
        <v>6.199224880001538E-2</v>
      </c>
      <c r="R40" s="46">
        <f t="shared" si="13"/>
        <v>6.8470034677507882E-2</v>
      </c>
      <c r="S40" s="46">
        <f t="shared" si="13"/>
        <v>7.5195904718945231E-2</v>
      </c>
      <c r="T40" s="46">
        <f t="shared" si="13"/>
        <v>8.2164878803019856E-2</v>
      </c>
      <c r="U40" s="46">
        <f t="shared" si="13"/>
        <v>8.9371212772089259E-2</v>
      </c>
      <c r="V40" s="46">
        <f t="shared" si="13"/>
        <v>9.6827174593670809E-2</v>
      </c>
      <c r="W40" s="46">
        <f t="shared" si="13"/>
        <v>0.10456634000743296</v>
      </c>
      <c r="X40" s="46">
        <f t="shared" si="13"/>
        <v>0.11262296181485792</v>
      </c>
      <c r="Y40" s="46">
        <f t="shared" si="13"/>
        <v>0.12095618875909823</v>
      </c>
      <c r="Z40" s="46">
        <f t="shared" si="13"/>
        <v>0.12953185457584004</v>
      </c>
      <c r="AA40" s="46">
        <f t="shared" si="13"/>
        <v>0.13824708362168361</v>
      </c>
      <c r="AB40" s="46">
        <f t="shared" si="13"/>
        <v>0.14608699590651475</v>
      </c>
      <c r="AC40" s="46">
        <f t="shared" si="13"/>
        <v>0.15243735323685015</v>
      </c>
      <c r="AD40" s="46">
        <f t="shared" si="13"/>
        <v>0.15790926817546963</v>
      </c>
      <c r="AE40" s="46">
        <f t="shared" si="13"/>
        <v>0.16293241939534006</v>
      </c>
      <c r="AF40" s="46">
        <f t="shared" si="13"/>
        <v>0.16776971614462907</v>
      </c>
      <c r="AG40" s="46">
        <f t="shared" si="13"/>
        <v>0.1725367521852311</v>
      </c>
      <c r="AH40" s="46">
        <f t="shared" ref="AH40:BI40" si="14">+(AH39-AH43)/AH39</f>
        <v>0.17731965077616457</v>
      </c>
      <c r="AI40" s="46">
        <f t="shared" si="14"/>
        <v>0.18221150707908915</v>
      </c>
      <c r="AJ40" s="46">
        <f t="shared" si="14"/>
        <v>0.18724197485742386</v>
      </c>
      <c r="AK40" s="46">
        <f t="shared" si="14"/>
        <v>0.19241944622518889</v>
      </c>
      <c r="AL40" s="46">
        <f t="shared" si="14"/>
        <v>0.19774022375133651</v>
      </c>
      <c r="AM40" s="46">
        <f t="shared" si="14"/>
        <v>0.20319379606689128</v>
      </c>
      <c r="AN40" s="46">
        <f t="shared" si="14"/>
        <v>0.20876604384848158</v>
      </c>
      <c r="AO40" s="46">
        <f t="shared" si="14"/>
        <v>0.21444113930446199</v>
      </c>
      <c r="AP40" s="46">
        <f t="shared" si="14"/>
        <v>0.22020261805263477</v>
      </c>
      <c r="AQ40" s="46">
        <f t="shared" si="14"/>
        <v>0.22603392879266093</v>
      </c>
      <c r="AR40" s="46">
        <f t="shared" si="14"/>
        <v>0.23191865345197465</v>
      </c>
      <c r="AS40" s="46">
        <f t="shared" si="14"/>
        <v>0.23784051770131318</v>
      </c>
      <c r="AT40" s="46">
        <f t="shared" si="14"/>
        <v>0.24378326526175326</v>
      </c>
      <c r="AU40" s="46">
        <f t="shared" si="14"/>
        <v>0.24973044034542186</v>
      </c>
      <c r="AV40" s="46">
        <f t="shared" si="14"/>
        <v>0.25566510529988956</v>
      </c>
      <c r="AW40" s="46">
        <f t="shared" si="14"/>
        <v>0.26156951177703547</v>
      </c>
      <c r="AX40" s="46">
        <f t="shared" si="14"/>
        <v>0.26742474177976905</v>
      </c>
      <c r="AY40" s="46">
        <f t="shared" si="14"/>
        <v>0.27321033893704622</v>
      </c>
      <c r="AZ40" s="46">
        <f t="shared" si="14"/>
        <v>0.2789039597827887</v>
      </c>
      <c r="BA40" s="46">
        <f t="shared" si="14"/>
        <v>0.2844810885512018</v>
      </c>
      <c r="BB40" s="46">
        <f t="shared" si="14"/>
        <v>0.2899148740593136</v>
      </c>
      <c r="BC40" s="46">
        <f t="shared" si="14"/>
        <v>0.29517615686422</v>
      </c>
      <c r="BD40" s="46">
        <f t="shared" si="14"/>
        <v>0.3002337460435533</v>
      </c>
      <c r="BE40" s="46">
        <f t="shared" si="14"/>
        <v>0.30505495582382175</v>
      </c>
      <c r="BF40" s="46">
        <f t="shared" si="14"/>
        <v>0.30960629083484309</v>
      </c>
      <c r="BG40" s="46">
        <f t="shared" si="14"/>
        <v>0.31385393456496319</v>
      </c>
      <c r="BH40" s="46">
        <f t="shared" si="14"/>
        <v>0.31776330693845434</v>
      </c>
      <c r="BI40" s="46">
        <f t="shared" si="14"/>
        <v>0.32129638465521865</v>
      </c>
    </row>
    <row r="41" spans="1:61" s="149" customFormat="1" ht="14.6">
      <c r="A41" s="60"/>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row>
    <row r="42" spans="1:61" s="140" customFormat="1" ht="14.6">
      <c r="A42" s="60" t="s">
        <v>158</v>
      </c>
      <c r="B42" s="196">
        <f t="shared" ref="B42:AG42" si="15">+B39-B43</f>
        <v>8.7272389229831049E-2</v>
      </c>
      <c r="C42" s="196">
        <f t="shared" si="15"/>
        <v>0.24561446295493283</v>
      </c>
      <c r="D42" s="196">
        <f t="shared" si="15"/>
        <v>0.50434772324994981</v>
      </c>
      <c r="E42" s="196">
        <f t="shared" si="15"/>
        <v>0.96390289856267941</v>
      </c>
      <c r="F42" s="196">
        <f t="shared" si="15"/>
        <v>1.701251318085383</v>
      </c>
      <c r="G42" s="196">
        <f t="shared" si="15"/>
        <v>2.773327300186196</v>
      </c>
      <c r="H42" s="196">
        <f t="shared" si="15"/>
        <v>4.2503014818375391</v>
      </c>
      <c r="I42" s="196">
        <f t="shared" si="15"/>
        <v>6.2343405684292748</v>
      </c>
      <c r="J42" s="196">
        <f t="shared" si="15"/>
        <v>8.814218465136662</v>
      </c>
      <c r="K42" s="196">
        <f t="shared" si="15"/>
        <v>12.199560025835012</v>
      </c>
      <c r="L42" s="196">
        <f t="shared" si="15"/>
        <v>16.423387745225853</v>
      </c>
      <c r="M42" s="196">
        <f t="shared" si="15"/>
        <v>21.523596216440637</v>
      </c>
      <c r="N42" s="196">
        <f t="shared" si="15"/>
        <v>27.585984582490369</v>
      </c>
      <c r="O42" s="196">
        <f t="shared" si="15"/>
        <v>34.63542086558823</v>
      </c>
      <c r="P42" s="196">
        <f t="shared" si="15"/>
        <v>42.747409760855476</v>
      </c>
      <c r="Q42" s="196">
        <f t="shared" si="15"/>
        <v>51.986265409846624</v>
      </c>
      <c r="R42" s="196">
        <f t="shared" si="15"/>
        <v>62.40839312509695</v>
      </c>
      <c r="S42" s="196">
        <f t="shared" si="15"/>
        <v>74.063212686424436</v>
      </c>
      <c r="T42" s="196">
        <f t="shared" si="15"/>
        <v>86.993752102276176</v>
      </c>
      <c r="U42" s="196">
        <f t="shared" si="15"/>
        <v>101.2367923089846</v>
      </c>
      <c r="V42" s="196">
        <f t="shared" si="15"/>
        <v>117.23686008620439</v>
      </c>
      <c r="W42" s="196">
        <f t="shared" si="15"/>
        <v>135.34692018191163</v>
      </c>
      <c r="X42" s="196">
        <f t="shared" si="15"/>
        <v>155.57317246422008</v>
      </c>
      <c r="Y42" s="196">
        <f t="shared" si="15"/>
        <v>177.86999966830695</v>
      </c>
      <c r="Z42" s="196">
        <f t="shared" si="15"/>
        <v>202.26060855215087</v>
      </c>
      <c r="AA42" s="196">
        <f t="shared" si="15"/>
        <v>228.65444600653859</v>
      </c>
      <c r="AB42" s="196">
        <f t="shared" si="15"/>
        <v>255.34172056310308</v>
      </c>
      <c r="AC42" s="196">
        <f t="shared" si="15"/>
        <v>280.99174389128893</v>
      </c>
      <c r="AD42" s="196">
        <f t="shared" si="15"/>
        <v>306.57864527429615</v>
      </c>
      <c r="AE42" s="196">
        <f t="shared" si="15"/>
        <v>332.76441846561693</v>
      </c>
      <c r="AF42" s="196">
        <f t="shared" si="15"/>
        <v>359.31621509093929</v>
      </c>
      <c r="AG42" s="196">
        <f t="shared" si="15"/>
        <v>386.15207653015705</v>
      </c>
      <c r="AH42" s="196">
        <f t="shared" ref="AH42:BI42" si="16">+AH39-AH43</f>
        <v>413.98731827748247</v>
      </c>
      <c r="AI42" s="196">
        <f t="shared" si="16"/>
        <v>443.14004141751343</v>
      </c>
      <c r="AJ42" s="196">
        <f t="shared" si="16"/>
        <v>473.77207177487162</v>
      </c>
      <c r="AK42" s="196">
        <f t="shared" si="16"/>
        <v>505.98862072568272</v>
      </c>
      <c r="AL42" s="196">
        <f t="shared" si="16"/>
        <v>539.86084145919494</v>
      </c>
      <c r="AM42" s="196">
        <f t="shared" si="16"/>
        <v>575.43877551840433</v>
      </c>
      <c r="AN42" s="196">
        <f t="shared" si="16"/>
        <v>612.75923107716972</v>
      </c>
      <c r="AO42" s="196">
        <f t="shared" si="16"/>
        <v>651.85046613173563</v>
      </c>
      <c r="AP42" s="196">
        <f t="shared" si="16"/>
        <v>692.73481736360145</v>
      </c>
      <c r="AQ42" s="196">
        <f t="shared" si="16"/>
        <v>735.42998349571235</v>
      </c>
      <c r="AR42" s="196">
        <f t="shared" si="16"/>
        <v>779.94939979897572</v>
      </c>
      <c r="AS42" s="196">
        <f t="shared" si="16"/>
        <v>826.30196892253161</v>
      </c>
      <c r="AT42" s="196">
        <f t="shared" si="16"/>
        <v>874.49130637025019</v>
      </c>
      <c r="AU42" s="196">
        <f t="shared" si="16"/>
        <v>924.5145951828863</v>
      </c>
      <c r="AV42" s="196">
        <f t="shared" si="16"/>
        <v>976.3611121335498</v>
      </c>
      <c r="AW42" s="196">
        <f t="shared" si="16"/>
        <v>1030.0104825207609</v>
      </c>
      <c r="AX42" s="196">
        <f t="shared" si="16"/>
        <v>1085.4307431572738</v>
      </c>
      <c r="AY42" s="196">
        <f t="shared" si="16"/>
        <v>1142.5763476632451</v>
      </c>
      <c r="AZ42" s="196">
        <f t="shared" si="16"/>
        <v>1201.3863402029419</v>
      </c>
      <c r="BA42" s="196">
        <f t="shared" si="16"/>
        <v>1261.7830559759909</v>
      </c>
      <c r="BB42" s="196">
        <f t="shared" si="16"/>
        <v>1323.6718711247736</v>
      </c>
      <c r="BC42" s="196">
        <f t="shared" si="16"/>
        <v>1386.9426897128337</v>
      </c>
      <c r="BD42" s="196">
        <f t="shared" si="16"/>
        <v>1451.4739465596695</v>
      </c>
      <c r="BE42" s="196">
        <f t="shared" si="16"/>
        <v>1517.139780072026</v>
      </c>
      <c r="BF42" s="196">
        <f t="shared" si="16"/>
        <v>1583.8204561213579</v>
      </c>
      <c r="BG42" s="196">
        <f t="shared" si="16"/>
        <v>1651.4147683811289</v>
      </c>
      <c r="BH42" s="196">
        <f t="shared" si="16"/>
        <v>1719.850580848195</v>
      </c>
      <c r="BI42" s="196">
        <f t="shared" si="16"/>
        <v>1789.0854452661229</v>
      </c>
    </row>
    <row r="43" spans="1:61" ht="14.6">
      <c r="A43" s="23" t="s">
        <v>21</v>
      </c>
      <c r="B43" s="29">
        <f>SUM(US:OthAsia!B65)</f>
        <v>55.29167330464437</v>
      </c>
      <c r="C43" s="136">
        <f>SUM(US:OthAsia!C65)</f>
        <v>81.029788829372592</v>
      </c>
      <c r="D43" s="136">
        <f>SUM(US:OthAsia!D65)</f>
        <v>111.80513598167202</v>
      </c>
      <c r="E43" s="136">
        <f>SUM(US:OthAsia!E65)</f>
        <v>146.52832447188797</v>
      </c>
      <c r="F43" s="136">
        <f>SUM(US:OthAsia!F65)</f>
        <v>184.98432415988918</v>
      </c>
      <c r="G43" s="136">
        <f>SUM(US:OthAsia!G65)</f>
        <v>225.24465940746308</v>
      </c>
      <c r="H43" s="136">
        <f>SUM(US:OthAsia!H65)</f>
        <v>267.74895215574401</v>
      </c>
      <c r="I43" s="136">
        <f>SUM(US:OthAsia!I65)</f>
        <v>314.14562575154781</v>
      </c>
      <c r="J43" s="136">
        <f>SUM(US:OthAsia!J65)</f>
        <v>364.44772238300527</v>
      </c>
      <c r="K43" s="136">
        <f>SUM(US:OthAsia!K65)</f>
        <v>418.47835032143291</v>
      </c>
      <c r="L43" s="136">
        <f>SUM(US:OthAsia!L65)</f>
        <v>475.64986755136124</v>
      </c>
      <c r="M43" s="44">
        <f>SUM(US:OthAsia!M65)</f>
        <v>535.06272327370777</v>
      </c>
      <c r="N43" s="136">
        <f>SUM(US:OthAsia!N65)</f>
        <v>597.92986466302398</v>
      </c>
      <c r="O43" s="136">
        <f>SUM(US:OthAsia!O65)</f>
        <v>660.83274182388936</v>
      </c>
      <c r="P43" s="136">
        <f>SUM(US:OthAsia!P65)</f>
        <v>723.78099989552436</v>
      </c>
      <c r="Q43" s="136">
        <f>SUM(US:OthAsia!Q65)</f>
        <v>786.60672671651298</v>
      </c>
      <c r="R43" s="136">
        <f>SUM(US:OthAsia!R65)</f>
        <v>849.06176194403497</v>
      </c>
      <c r="S43" s="136">
        <f>SUM(US:OthAsia!S65)</f>
        <v>910.87357294366564</v>
      </c>
      <c r="T43" s="136">
        <f>SUM(US:OthAsia!T65)</f>
        <v>971.77677576319957</v>
      </c>
      <c r="U43" s="136">
        <f>SUM(US:OthAsia!U65)</f>
        <v>1031.5305627358043</v>
      </c>
      <c r="V43" s="136">
        <f>SUM(US:OthAsia!V65)</f>
        <v>1093.5478248762718</v>
      </c>
      <c r="W43" s="136">
        <f>SUM(US:OthAsia!W65)</f>
        <v>1159.0172143215113</v>
      </c>
      <c r="X43" s="136">
        <f>SUM(US:OthAsia!X65)</f>
        <v>1225.7896505093797</v>
      </c>
      <c r="Y43" s="136">
        <f>SUM(US:OthAsia!Y65)</f>
        <v>1292.6624426407079</v>
      </c>
      <c r="Z43" s="136">
        <f>SUM(US:OthAsia!Z65)</f>
        <v>1359.2132791989784</v>
      </c>
      <c r="AA43" s="136">
        <f>SUM(US:OthAsia!AA65)</f>
        <v>1425.3004875547135</v>
      </c>
      <c r="AB43" s="136">
        <f>SUM(US:OthAsia!AB65)</f>
        <v>1492.5326811153568</v>
      </c>
      <c r="AC43" s="136">
        <f>SUM(US:OthAsia!AC65)</f>
        <v>1562.3343039881761</v>
      </c>
      <c r="AD43" s="136">
        <f>SUM(US:OthAsia!AD65)</f>
        <v>1634.907429714186</v>
      </c>
      <c r="AE43" s="136">
        <f>SUM(US:OthAsia!AE65)</f>
        <v>1709.5818481677634</v>
      </c>
      <c r="AF43" s="136">
        <f>SUM(US:OthAsia!AF65)</f>
        <v>1782.4065185947034</v>
      </c>
      <c r="AG43" s="136">
        <f>SUM(US:OthAsia!AG65)</f>
        <v>1851.9338480014112</v>
      </c>
      <c r="AH43" s="136">
        <f>SUM(US:OthAsia!AH65)</f>
        <v>1920.7077731315906</v>
      </c>
      <c r="AI43" s="136">
        <f>SUM(US:OthAsia!AI65)</f>
        <v>1988.8690480258217</v>
      </c>
      <c r="AJ43" s="136">
        <f>SUM(US:OthAsia!AJ65)</f>
        <v>2056.4942968405376</v>
      </c>
      <c r="AK43" s="136">
        <f>SUM(US:OthAsia!AK65)</f>
        <v>2123.6240855364649</v>
      </c>
      <c r="AL43" s="136">
        <f>SUM(US:OthAsia!AL65)</f>
        <v>2190.2910275812892</v>
      </c>
      <c r="AM43" s="136">
        <f>SUM(US:OthAsia!AM65)</f>
        <v>2256.5314256238107</v>
      </c>
      <c r="AN43" s="136">
        <f>SUM(US:OthAsia!AN65)</f>
        <v>2322.3887450079578</v>
      </c>
      <c r="AO43" s="136">
        <f>SUM(US:OthAsia!AO65)</f>
        <v>2387.9135840221065</v>
      </c>
      <c r="AP43" s="136">
        <f>SUM(US:OthAsia!AP65)</f>
        <v>2453.1624634671734</v>
      </c>
      <c r="AQ43" s="136">
        <f>SUM(US:OthAsia!AQ65)</f>
        <v>2518.1965292315704</v>
      </c>
      <c r="AR43" s="136">
        <f>SUM(US:OthAsia!AR65)</f>
        <v>2583.0806462532983</v>
      </c>
      <c r="AS43" s="136">
        <f>SUM(US:OthAsia!AS65)</f>
        <v>2647.8830728382036</v>
      </c>
      <c r="AT43" s="136">
        <f>SUM(US:OthAsia!AT65)</f>
        <v>2712.6757841652611</v>
      </c>
      <c r="AU43" s="136">
        <f>SUM(US:OthAsia!AU65)</f>
        <v>2777.5354789054677</v>
      </c>
      <c r="AV43" s="136">
        <f>SUM(US:OthAsia!AV65)</f>
        <v>2842.5453083898906</v>
      </c>
      <c r="AW43" s="136">
        <f>SUM(US:OthAsia!AW65)</f>
        <v>2907.7973893643707</v>
      </c>
      <c r="AX43" s="136">
        <f>SUM(US:OthAsia!AX65)</f>
        <v>2973.3961848730169</v>
      </c>
      <c r="AY43" s="136">
        <f>SUM(US:OthAsia!AY65)</f>
        <v>3039.4628537394524</v>
      </c>
      <c r="AZ43" s="136">
        <f>SUM(US:OthAsia!AZ65)</f>
        <v>3106.1406706669841</v>
      </c>
      <c r="BA43" s="136">
        <f>SUM(US:OthAsia!BA65)</f>
        <v>3173.601603165916</v>
      </c>
      <c r="BB43" s="136">
        <f>SUM(US:OthAsia!BB65)</f>
        <v>3242.054104197086</v>
      </c>
      <c r="BC43" s="136">
        <f>SUM(US:OthAsia!BC65)</f>
        <v>3311.7521657487564</v>
      </c>
      <c r="BD43" s="136">
        <f>SUM(US:OthAsia!BD65)</f>
        <v>3383.005740307749</v>
      </c>
      <c r="BE43" s="136">
        <f>SUM(US:OthAsia!BE65)</f>
        <v>3456.1928969037881</v>
      </c>
      <c r="BF43" s="136">
        <f>SUM(US:OthAsia!BF65)</f>
        <v>3531.7747465815282</v>
      </c>
      <c r="BG43" s="136">
        <f>SUM(US:OthAsia!BG65)</f>
        <v>3610.315567006176</v>
      </c>
      <c r="BH43" s="136">
        <f>SUM(US:OthAsia!BH65)</f>
        <v>3692.5130976973032</v>
      </c>
      <c r="BI43" s="136">
        <f>SUM(US:OthAsia!BI65)</f>
        <v>3779.2481268217812</v>
      </c>
    </row>
    <row r="44" spans="1:61" ht="14.6">
      <c r="A44" s="23" t="s">
        <v>1114</v>
      </c>
      <c r="B44" s="29">
        <f t="shared" ref="B44:AG44" si="17">+B45/B43</f>
        <v>2.1726626990887927E-11</v>
      </c>
      <c r="C44" s="29">
        <f t="shared" si="17"/>
        <v>1.9377639196837778E-11</v>
      </c>
      <c r="D44" s="29">
        <f t="shared" si="17"/>
        <v>1.6792647559586958E-11</v>
      </c>
      <c r="E44" s="29">
        <f t="shared" si="17"/>
        <v>1.4697067100514379E-11</v>
      </c>
      <c r="F44" s="29">
        <f t="shared" si="17"/>
        <v>1.3013432887073492E-11</v>
      </c>
      <c r="G44" s="29">
        <f t="shared" si="17"/>
        <v>1.165605881875164E-11</v>
      </c>
      <c r="H44" s="29">
        <f t="shared" si="17"/>
        <v>1.0564766477329164E-11</v>
      </c>
      <c r="I44" s="29">
        <f t="shared" si="17"/>
        <v>9.6674074240789094E-12</v>
      </c>
      <c r="J44" s="29">
        <f t="shared" si="17"/>
        <v>8.924351910242887E-12</v>
      </c>
      <c r="K44" s="29">
        <f t="shared" si="17"/>
        <v>8.3113944115575391E-12</v>
      </c>
      <c r="L44" s="29">
        <f t="shared" si="17"/>
        <v>7.8369705803564604E-12</v>
      </c>
      <c r="M44" s="44">
        <f t="shared" si="17"/>
        <v>7.5629617057654712E-12</v>
      </c>
      <c r="N44" s="29">
        <f t="shared" si="17"/>
        <v>7.7423597983151034E-12</v>
      </c>
      <c r="O44" s="29">
        <f t="shared" si="17"/>
        <v>9.4067707610920719E-12</v>
      </c>
      <c r="P44" s="29">
        <f t="shared" si="17"/>
        <v>1.6430000205029454E-11</v>
      </c>
      <c r="Q44" s="29">
        <f t="shared" si="17"/>
        <v>4.5371397232030914E-11</v>
      </c>
      <c r="R44" s="29">
        <f t="shared" si="17"/>
        <v>1.6972276897346741E-10</v>
      </c>
      <c r="S44" s="29">
        <f t="shared" si="17"/>
        <v>6.9946699791868086E-10</v>
      </c>
      <c r="T44" s="29">
        <f t="shared" si="17"/>
        <v>2.8427439168842043E-9</v>
      </c>
      <c r="U44" s="29">
        <f t="shared" si="17"/>
        <v>1.0942567903197856E-8</v>
      </c>
      <c r="V44" s="29">
        <f t="shared" si="17"/>
        <v>3.9433035944486339E-8</v>
      </c>
      <c r="W44" s="29">
        <f t="shared" si="17"/>
        <v>1.333047198703538E-7</v>
      </c>
      <c r="X44" s="29">
        <f t="shared" si="17"/>
        <v>4.2452033036027347E-7</v>
      </c>
      <c r="Y44" s="29">
        <f t="shared" si="17"/>
        <v>1.2745318419204822E-6</v>
      </c>
      <c r="Z44" s="29">
        <f t="shared" si="17"/>
        <v>3.6009780504929093E-6</v>
      </c>
      <c r="AA44" s="29">
        <f t="shared" si="17"/>
        <v>1.373319106489766E-5</v>
      </c>
      <c r="AB44" s="29">
        <f t="shared" si="17"/>
        <v>8.2694969661289747E-4</v>
      </c>
      <c r="AC44" s="29">
        <f t="shared" si="17"/>
        <v>4.0202354326413327E-4</v>
      </c>
      <c r="AD44" s="29">
        <f t="shared" si="17"/>
        <v>1.9545374452737386E-4</v>
      </c>
      <c r="AE44" s="29">
        <f t="shared" si="17"/>
        <v>9.5065418951031309E-5</v>
      </c>
      <c r="AF44" s="29">
        <f t="shared" si="17"/>
        <v>4.6268744373511023E-5</v>
      </c>
      <c r="AG44" s="29">
        <f t="shared" si="17"/>
        <v>2.2535302645203153E-5</v>
      </c>
      <c r="AH44" s="29">
        <f t="shared" ref="AH44:BI44" si="18">+AH45/AH43</f>
        <v>1.0983809884672108E-5</v>
      </c>
      <c r="AI44" s="29">
        <f t="shared" si="18"/>
        <v>5.3576596191379026E-6</v>
      </c>
      <c r="AJ44" s="29">
        <f t="shared" si="18"/>
        <v>2.6152886383893309E-6</v>
      </c>
      <c r="AK44" s="29">
        <f t="shared" si="18"/>
        <v>1.2775219668466055E-6</v>
      </c>
      <c r="AL44" s="29">
        <f t="shared" si="18"/>
        <v>6.244523727186158E-7</v>
      </c>
      <c r="AM44" s="29">
        <f t="shared" si="18"/>
        <v>3.0541394750564903E-7</v>
      </c>
      <c r="AN44" s="29">
        <f t="shared" si="18"/>
        <v>1.4945596677836186E-7</v>
      </c>
      <c r="AO44" s="29">
        <f t="shared" si="18"/>
        <v>7.3172743276733483E-8</v>
      </c>
      <c r="AP44" s="29">
        <f t="shared" si="18"/>
        <v>3.5840570651407781E-8</v>
      </c>
      <c r="AQ44" s="29">
        <f t="shared" si="18"/>
        <v>1.7561795006136475E-8</v>
      </c>
      <c r="AR44" s="29">
        <f t="shared" si="18"/>
        <v>8.6081787715855063E-9</v>
      </c>
      <c r="AS44" s="29">
        <f t="shared" si="18"/>
        <v>4.2206851768538536E-9</v>
      </c>
      <c r="AT44" s="29">
        <f t="shared" si="18"/>
        <v>2.069977496643756E-9</v>
      </c>
      <c r="AU44" s="29">
        <f t="shared" si="18"/>
        <v>1.0154100991254415E-9</v>
      </c>
      <c r="AV44" s="29">
        <f t="shared" si="18"/>
        <v>4.9818770522408274E-10</v>
      </c>
      <c r="AW44" s="29">
        <f t="shared" si="18"/>
        <v>2.4445712461340945E-10</v>
      </c>
      <c r="AX44" s="29">
        <f t="shared" si="18"/>
        <v>1.1996451369712456E-10</v>
      </c>
      <c r="AY44" s="29">
        <f t="shared" si="18"/>
        <v>5.8874201672343841E-11</v>
      </c>
      <c r="AZ44" s="29">
        <f t="shared" si="18"/>
        <v>2.8893517146422695E-11</v>
      </c>
      <c r="BA44" s="29">
        <f t="shared" si="18"/>
        <v>1.4179440725582349E-11</v>
      </c>
      <c r="BB44" s="29">
        <f t="shared" si="18"/>
        <v>6.9579359422902504E-12</v>
      </c>
      <c r="BC44" s="29">
        <f t="shared" si="18"/>
        <v>3.4138392578059967E-12</v>
      </c>
      <c r="BD44" s="29">
        <f t="shared" si="18"/>
        <v>1.6746557082594463E-12</v>
      </c>
      <c r="BE44" s="29">
        <f t="shared" si="18"/>
        <v>8.2130961509139625E-13</v>
      </c>
      <c r="BF44" s="29">
        <f t="shared" si="18"/>
        <v>4.0268722147160817E-13</v>
      </c>
      <c r="BG44" s="29">
        <f t="shared" si="18"/>
        <v>1.9737476825290638E-13</v>
      </c>
      <c r="BH44" s="29">
        <f t="shared" si="18"/>
        <v>9.670852210743373E-14</v>
      </c>
      <c r="BI44" s="29">
        <f t="shared" si="18"/>
        <v>4.7367029821690781E-14</v>
      </c>
    </row>
    <row r="45" spans="1:61" ht="14.6">
      <c r="A45" s="23" t="s">
        <v>1115</v>
      </c>
      <c r="B45" s="29">
        <f>SUM(US:OthAsia!B67)</f>
        <v>1.2013015615920438E-9</v>
      </c>
      <c r="C45" s="136">
        <f>SUM(US:OthAsia!C67)</f>
        <v>1.5701660121315383E-9</v>
      </c>
      <c r="D45" s="136">
        <f>SUM(US:OthAsia!D67)</f>
        <v>1.8775042438919125E-9</v>
      </c>
      <c r="E45" s="136">
        <f>SUM(US:OthAsia!E67)</f>
        <v>2.1535366168892804E-9</v>
      </c>
      <c r="F45" s="136">
        <f>SUM(US:OthAsia!F67)</f>
        <v>2.4072810876153653E-9</v>
      </c>
      <c r="G45" s="136">
        <f>SUM(US:OthAsia!G67)</f>
        <v>2.6254649986630694E-9</v>
      </c>
      <c r="H45" s="136">
        <f>SUM(US:OthAsia!H67)</f>
        <v>2.8287051540750147E-9</v>
      </c>
      <c r="I45" s="136">
        <f>SUM(US:OthAsia!I67)</f>
        <v>3.0369737546324278E-9</v>
      </c>
      <c r="J45" s="136">
        <f>SUM(US:OthAsia!J67)</f>
        <v>3.2524597274324425E-9</v>
      </c>
      <c r="K45" s="136">
        <f>SUM(US:OthAsia!K67)</f>
        <v>3.4781386222193758E-9</v>
      </c>
      <c r="L45" s="136">
        <f>SUM(US:OthAsia!L67)</f>
        <v>3.727654018550465E-9</v>
      </c>
      <c r="M45" s="44">
        <f>SUM(US:OthAsia!M67)</f>
        <v>4.0466588863016395E-9</v>
      </c>
      <c r="N45" s="136">
        <f>SUM(US:OthAsia!N67)</f>
        <v>4.6293881463789872E-9</v>
      </c>
      <c r="O45" s="136">
        <f>SUM(US:OthAsia!O67)</f>
        <v>6.2163021137612682E-9</v>
      </c>
      <c r="P45" s="136">
        <f>SUM(US:OthAsia!P67)</f>
        <v>1.1891721976679888E-8</v>
      </c>
      <c r="Q45" s="136">
        <f>SUM(US:OthAsia!Q67)</f>
        <v>3.5689446263242494E-8</v>
      </c>
      <c r="R45" s="136">
        <f>SUM(US:OthAsia!R67)</f>
        <v>1.4410511326663262E-7</v>
      </c>
      <c r="S45" s="136">
        <f>SUM(US:OthAsia!S67)</f>
        <v>6.3712600355036833E-7</v>
      </c>
      <c r="T45" s="136">
        <f>SUM(US:OthAsia!T67)</f>
        <v>2.7625125178701809E-6</v>
      </c>
      <c r="U45" s="136">
        <f>SUM(US:OthAsia!U67)</f>
        <v>1.1287593226960434E-5</v>
      </c>
      <c r="V45" s="136">
        <f>SUM(US:OthAsia!V67)</f>
        <v>4.3121910685360879E-5</v>
      </c>
      <c r="W45" s="136">
        <f>SUM(US:OthAsia!W67)</f>
        <v>1.5450246508004689E-4</v>
      </c>
      <c r="X45" s="136">
        <f>SUM(US:OthAsia!X67)</f>
        <v>5.2037262738644603E-4</v>
      </c>
      <c r="Y45" s="136">
        <f>SUM(US:OthAsia!Y67)</f>
        <v>1.6475394440002911E-3</v>
      </c>
      <c r="Z45" s="136">
        <f>SUM(US:OthAsia!Z67)</f>
        <v>4.8944971843340119E-3</v>
      </c>
      <c r="AA45" s="136">
        <f>SUM(US:OthAsia!AA67)</f>
        <v>1.9573923920480671E-2</v>
      </c>
      <c r="AB45" s="136">
        <f>SUM(US:OthAsia!AB67)</f>
        <v>1.2342494478331787</v>
      </c>
      <c r="AC45" s="136">
        <f>SUM(US:OthAsia!AC67)</f>
        <v>0.62809517265243009</v>
      </c>
      <c r="AD45" s="136">
        <f>SUM(US:OthAsia!AD67)</f>
        <v>0.31954877909326196</v>
      </c>
      <c r="AE45" s="136">
        <f>SUM(US:OthAsia!AE67)</f>
        <v>0.16252211462714683</v>
      </c>
      <c r="AF45" s="136">
        <f>SUM(US:OthAsia!AF67)</f>
        <v>8.2469711578538052E-2</v>
      </c>
      <c r="AG45" s="136">
        <f>SUM(US:OthAsia!AG67)</f>
        <v>4.1733889743607457E-2</v>
      </c>
      <c r="AH45" s="136">
        <f>SUM(US:OthAsia!AH67)</f>
        <v>2.1096689024089316E-2</v>
      </c>
      <c r="AI45" s="136">
        <f>SUM(US:OthAsia!AI67)</f>
        <v>1.0655683386361187E-2</v>
      </c>
      <c r="AJ45" s="136">
        <f>SUM(US:OthAsia!AJ67)</f>
        <v>5.3783261694395137E-3</v>
      </c>
      <c r="AK45" s="136">
        <f>SUM(US:OthAsia!AK67)</f>
        <v>2.7129764185973688E-3</v>
      </c>
      <c r="AL45" s="136">
        <f>SUM(US:OthAsia!AL67)</f>
        <v>1.3677324291174312E-3</v>
      </c>
      <c r="AM45" s="136">
        <f>SUM(US:OthAsia!AM67)</f>
        <v>6.891761703703179E-4</v>
      </c>
      <c r="AN45" s="136">
        <f>SUM(US:OthAsia!AN67)</f>
        <v>3.4709485512035083E-4</v>
      </c>
      <c r="AO45" s="136">
        <f>SUM(US:OthAsia!AO67)</f>
        <v>1.7473018765067414E-4</v>
      </c>
      <c r="AP45" s="136">
        <f>SUM(US:OthAsia!AP67)</f>
        <v>8.7922742591276789E-5</v>
      </c>
      <c r="AQ45" s="136">
        <f>SUM(US:OthAsia!AQ67)</f>
        <v>4.42240512315292E-5</v>
      </c>
      <c r="AR45" s="136">
        <f>SUM(US:OthAsia!AR67)</f>
        <v>2.2235619984371015E-5</v>
      </c>
      <c r="AS45" s="136">
        <f>SUM(US:OthAsia!AS67)</f>
        <v>1.1175880835570439E-5</v>
      </c>
      <c r="AT45" s="136">
        <f>SUM(US:OthAsia!AT67)</f>
        <v>5.6151778289125447E-6</v>
      </c>
      <c r="AU45" s="136">
        <f>SUM(US:OthAsia!AU67)</f>
        <v>2.8203375759598319E-6</v>
      </c>
      <c r="AV45" s="136">
        <f>SUM(US:OthAsia!AV67)</f>
        <v>1.4161211241822422E-6</v>
      </c>
      <c r="AW45" s="136">
        <f>SUM(US:OthAsia!AW67)</f>
        <v>7.1083178876239259E-7</v>
      </c>
      <c r="AX45" s="136">
        <f>SUM(US:OthAsia!AX67)</f>
        <v>3.5670202734717695E-7</v>
      </c>
      <c r="AY45" s="136">
        <f>SUM(US:OthAsia!AY67)</f>
        <v>1.7894594902665424E-7</v>
      </c>
      <c r="AZ45" s="136">
        <f>SUM(US:OthAsia!AZ67)</f>
        <v>8.9747328727117396E-8</v>
      </c>
      <c r="BA45" s="136">
        <f>SUM(US:OthAsia!BA67)</f>
        <v>4.4999895818704224E-8</v>
      </c>
      <c r="BB45" s="136">
        <f>SUM(US:OthAsia!BB67)</f>
        <v>2.2558004778442526E-8</v>
      </c>
      <c r="BC45" s="136">
        <f>SUM(US:OthAsia!BC67)</f>
        <v>1.1305789555557137E-8</v>
      </c>
      <c r="BD45" s="136">
        <f>SUM(US:OthAsia!BD67)</f>
        <v>5.6653698740808458E-9</v>
      </c>
      <c r="BE45" s="136">
        <f>SUM(US:OthAsia!BE67)</f>
        <v>2.8386044578376681E-9</v>
      </c>
      <c r="BF45" s="136">
        <f>SUM(US:OthAsia!BF67)</f>
        <v>1.4222005595645088E-9</v>
      </c>
      <c r="BG45" s="136">
        <f>SUM(US:OthAsia!BG67)</f>
        <v>7.1258519835770428E-10</v>
      </c>
      <c r="BH45" s="136">
        <f>SUM(US:OthAsia!BH67)</f>
        <v>3.5709748454064825E-10</v>
      </c>
      <c r="BI45" s="136">
        <f>SUM(US:OthAsia!BI67)</f>
        <v>1.7901175872673633E-10</v>
      </c>
    </row>
    <row r="46" spans="1:61" ht="14.6">
      <c r="A46" s="23" t="s">
        <v>1123</v>
      </c>
      <c r="B46" s="29">
        <f>SUM(US:OthAsia!B68)</f>
        <v>55.291673303443062</v>
      </c>
      <c r="C46" s="136">
        <f>SUM(US:OthAsia!C68)</f>
        <v>81.029788827802435</v>
      </c>
      <c r="D46" s="136">
        <f>SUM(US:OthAsia!D68)</f>
        <v>111.80513597979453</v>
      </c>
      <c r="E46" s="136">
        <f>SUM(US:OthAsia!E68)</f>
        <v>146.52832446973443</v>
      </c>
      <c r="F46" s="136">
        <f>SUM(US:OthAsia!F68)</f>
        <v>184.98432415748195</v>
      </c>
      <c r="G46" s="136">
        <f>SUM(US:OthAsia!G68)</f>
        <v>225.24465940483756</v>
      </c>
      <c r="H46" s="136">
        <f>SUM(US:OthAsia!H68)</f>
        <v>267.74895215291536</v>
      </c>
      <c r="I46" s="136">
        <f>SUM(US:OthAsia!I68)</f>
        <v>314.14562574851084</v>
      </c>
      <c r="J46" s="136">
        <f>SUM(US:OthAsia!J68)</f>
        <v>364.4477223797528</v>
      </c>
      <c r="K46" s="136">
        <f>SUM(US:OthAsia!K68)</f>
        <v>418.47835031795483</v>
      </c>
      <c r="L46" s="136">
        <f>SUM(US:OthAsia!L68)</f>
        <v>475.64986754763368</v>
      </c>
      <c r="M46" s="44">
        <f>SUM(US:OthAsia!M68)</f>
        <v>535.06272326966121</v>
      </c>
      <c r="N46" s="136">
        <f>SUM(US:OthAsia!N68)</f>
        <v>597.92986465839454</v>
      </c>
      <c r="O46" s="136">
        <f>SUM(US:OthAsia!O68)</f>
        <v>660.8327418176732</v>
      </c>
      <c r="P46" s="136">
        <f>SUM(US:OthAsia!P68)</f>
        <v>723.78099988363272</v>
      </c>
      <c r="Q46" s="136">
        <f>SUM(US:OthAsia!Q68)</f>
        <v>786.60672668082361</v>
      </c>
      <c r="R46" s="136">
        <f>SUM(US:OthAsia!R68)</f>
        <v>849.06176179992997</v>
      </c>
      <c r="S46" s="136">
        <f>SUM(US:OthAsia!S68)</f>
        <v>910.8735723065397</v>
      </c>
      <c r="T46" s="136">
        <f>SUM(US:OthAsia!T68)</f>
        <v>971.77677300068694</v>
      </c>
      <c r="U46" s="136">
        <f>SUM(US:OthAsia!U68)</f>
        <v>1031.5305514482111</v>
      </c>
      <c r="V46" s="136">
        <f>SUM(US:OthAsia!V68)</f>
        <v>1093.547781754361</v>
      </c>
      <c r="W46" s="136">
        <f>SUM(US:OthAsia!W68)</f>
        <v>1159.0170598190462</v>
      </c>
      <c r="X46" s="136">
        <f>SUM(US:OthAsia!X68)</f>
        <v>1225.7891301367522</v>
      </c>
      <c r="Y46" s="136">
        <f>SUM(US:OthAsia!Y68)</f>
        <v>1292.6607951012638</v>
      </c>
      <c r="Z46" s="136">
        <f>SUM(US:OthAsia!Z68)</f>
        <v>1359.2083847017941</v>
      </c>
      <c r="AA46" s="136">
        <f>SUM(US:OthAsia!AA68)</f>
        <v>1425.2809136307928</v>
      </c>
      <c r="AB46" s="136">
        <f>SUM(US:OthAsia!AB68)</f>
        <v>1491.2984316675233</v>
      </c>
      <c r="AC46" s="136">
        <f>SUM(US:OthAsia!AC68)</f>
        <v>1561.7062088155235</v>
      </c>
      <c r="AD46" s="136">
        <f>SUM(US:OthAsia!AD68)</f>
        <v>1634.5878809350927</v>
      </c>
      <c r="AE46" s="136">
        <f>SUM(US:OthAsia!AE68)</f>
        <v>1709.419326053136</v>
      </c>
      <c r="AF46" s="136">
        <f>SUM(US:OthAsia!AF68)</f>
        <v>1782.3240488831248</v>
      </c>
      <c r="AG46" s="136">
        <f>SUM(US:OthAsia!AG68)</f>
        <v>1851.8921141116678</v>
      </c>
      <c r="AH46" s="136">
        <f>SUM(US:OthAsia!AH68)</f>
        <v>1920.6866764425665</v>
      </c>
      <c r="AI46" s="136">
        <f>SUM(US:OthAsia!AI68)</f>
        <v>1988.8583923424351</v>
      </c>
      <c r="AJ46" s="136">
        <f>SUM(US:OthAsia!AJ68)</f>
        <v>2056.4889185143679</v>
      </c>
      <c r="AK46" s="136">
        <f>SUM(US:OthAsia!AK68)</f>
        <v>2123.6213725600464</v>
      </c>
      <c r="AL46" s="136">
        <f>SUM(US:OthAsia!AL68)</f>
        <v>2190.2896598488596</v>
      </c>
      <c r="AM46" s="136">
        <f>SUM(US:OthAsia!AM68)</f>
        <v>2256.5307364476403</v>
      </c>
      <c r="AN46" s="136">
        <f>SUM(US:OthAsia!AN68)</f>
        <v>2322.3883979131024</v>
      </c>
      <c r="AO46" s="136">
        <f>SUM(US:OthAsia!AO68)</f>
        <v>2387.9134092919185</v>
      </c>
      <c r="AP46" s="136">
        <f>SUM(US:OthAsia!AP68)</f>
        <v>2453.1623755444311</v>
      </c>
      <c r="AQ46" s="136">
        <f>SUM(US:OthAsia!AQ68)</f>
        <v>2518.1964850075187</v>
      </c>
      <c r="AR46" s="136">
        <f>SUM(US:OthAsia!AR68)</f>
        <v>2583.0806240176785</v>
      </c>
      <c r="AS46" s="136">
        <f>SUM(US:OthAsia!AS68)</f>
        <v>2647.8830616623227</v>
      </c>
      <c r="AT46" s="136">
        <f>SUM(US:OthAsia!AT68)</f>
        <v>2712.6757785500836</v>
      </c>
      <c r="AU46" s="136">
        <f>SUM(US:OthAsia!AU68)</f>
        <v>2777.5354760851301</v>
      </c>
      <c r="AV46" s="136">
        <f>SUM(US:OthAsia!AV68)</f>
        <v>2842.54530697377</v>
      </c>
      <c r="AW46" s="136">
        <f>SUM(US:OthAsia!AW68)</f>
        <v>2907.7973886535387</v>
      </c>
      <c r="AX46" s="136">
        <f>SUM(US:OthAsia!AX68)</f>
        <v>2973.396184516314</v>
      </c>
      <c r="AY46" s="136">
        <f>SUM(US:OthAsia!AY68)</f>
        <v>3039.4628535605061</v>
      </c>
      <c r="AZ46" s="136">
        <f>SUM(US:OthAsia!AZ68)</f>
        <v>3106.1406705772365</v>
      </c>
      <c r="BA46" s="136">
        <f>SUM(US:OthAsia!BA68)</f>
        <v>3173.6016031209165</v>
      </c>
      <c r="BB46" s="136">
        <f>SUM(US:OthAsia!BB68)</f>
        <v>3242.0541041745287</v>
      </c>
      <c r="BC46" s="136">
        <f>SUM(US:OthAsia!BC68)</f>
        <v>3311.7521657374505</v>
      </c>
      <c r="BD46" s="136">
        <f>SUM(US:OthAsia!BD68)</f>
        <v>3383.0057403020828</v>
      </c>
      <c r="BE46" s="136">
        <f>SUM(US:OthAsia!BE68)</f>
        <v>3456.1928969009496</v>
      </c>
      <c r="BF46" s="136">
        <f>SUM(US:OthAsia!BF68)</f>
        <v>3531.7747465801049</v>
      </c>
      <c r="BG46" s="136">
        <f>SUM(US:OthAsia!BG68)</f>
        <v>3610.3155670054643</v>
      </c>
      <c r="BH46" s="136">
        <f>SUM(US:OthAsia!BH68)</f>
        <v>3692.5130976969463</v>
      </c>
      <c r="BI46" s="136">
        <f>SUM(US:OthAsia!BI68)</f>
        <v>3779.248126821602</v>
      </c>
    </row>
    <row r="47" spans="1:61" ht="14.6">
      <c r="A47" s="51" t="s">
        <v>240</v>
      </c>
      <c r="B47" s="29"/>
      <c r="C47" s="136"/>
      <c r="D47" s="136"/>
      <c r="E47" s="136"/>
      <c r="F47" s="136"/>
      <c r="G47" s="136"/>
      <c r="H47" s="136"/>
      <c r="I47" s="136"/>
      <c r="J47" s="136"/>
      <c r="K47" s="136"/>
      <c r="L47" s="136"/>
      <c r="M47" s="44"/>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row>
    <row r="48" spans="1:61" s="437" customFormat="1" ht="14.6">
      <c r="A48" s="425" t="s">
        <v>98</v>
      </c>
      <c r="B48" s="398">
        <f>SUM(US:OthAsia!B84)</f>
        <v>43.426252805621154</v>
      </c>
      <c r="C48" s="398">
        <f>SUM(US:OthAsia!C84)</f>
        <v>63.05911607013428</v>
      </c>
      <c r="D48" s="398">
        <f>SUM(US:OthAsia!D84)</f>
        <v>87.530537851667731</v>
      </c>
      <c r="E48" s="398">
        <f>SUM(US:OthAsia!E84)</f>
        <v>115.24054687011754</v>
      </c>
      <c r="F48" s="398">
        <f>SUM(US:OthAsia!F84)</f>
        <v>146.09795666144163</v>
      </c>
      <c r="G48" s="398">
        <f>SUM(US:OthAsia!G84)</f>
        <v>178.03780732669122</v>
      </c>
      <c r="H48" s="398">
        <f>SUM(US:OthAsia!H84)</f>
        <v>211.27523776810665</v>
      </c>
      <c r="I48" s="398">
        <f>SUM(US:OthAsia!I84)</f>
        <v>247.4273025094657</v>
      </c>
      <c r="J48" s="398">
        <f>SUM(US:OthAsia!J84)</f>
        <v>286.45513882568804</v>
      </c>
      <c r="K48" s="398">
        <f>SUM(US:OthAsia!K84)</f>
        <v>328.20629865878459</v>
      </c>
      <c r="L48" s="398">
        <f>SUM(US:OthAsia!L84)</f>
        <v>372.28065104708526</v>
      </c>
      <c r="M48" s="442">
        <f>SUM(US:OthAsia!M84)</f>
        <v>416.51527322571161</v>
      </c>
      <c r="N48" s="398">
        <f>SUM(US:OthAsia!N84)</f>
        <v>465.42785725433049</v>
      </c>
      <c r="O48" s="398">
        <f>SUM(US:OthAsia!O84)</f>
        <v>514.36582555407836</v>
      </c>
      <c r="P48" s="398">
        <f>SUM(US:OthAsia!P84)</f>
        <v>563.33702080699607</v>
      </c>
      <c r="Q48" s="398">
        <f>SUM(US:OthAsia!Q84)</f>
        <v>612.2110774804612</v>
      </c>
      <c r="R48" s="398">
        <f>SUM(US:OthAsia!R84)</f>
        <v>660.79514421255089</v>
      </c>
      <c r="S48" s="398">
        <f>SUM(US:OthAsia!S84)</f>
        <v>708.87737192540624</v>
      </c>
      <c r="T48" s="398">
        <f>SUM(US:OthAsia!T84)</f>
        <v>756.25144351710867</v>
      </c>
      <c r="U48" s="398">
        <f>SUM(US:OthAsia!U84)</f>
        <v>802.73013346066341</v>
      </c>
      <c r="V48" s="398">
        <f>SUM(US:OthAsia!V84)</f>
        <v>850.96277958388566</v>
      </c>
      <c r="W48" s="398">
        <f>SUM(US:OthAsia!W84)</f>
        <v>901.87153296670112</v>
      </c>
      <c r="X48" s="398">
        <f>SUM(US:OthAsia!X84)</f>
        <v>953.78720374787645</v>
      </c>
      <c r="Y48" s="398">
        <f>SUM(US:OthAsia!Y84)</f>
        <v>1005.7755754047797</v>
      </c>
      <c r="Z48" s="398">
        <f>SUM(US:OthAsia!Z84)</f>
        <v>1057.5075832167554</v>
      </c>
      <c r="AA48" s="398">
        <f>SUM(US:OthAsia!AA84)</f>
        <v>1108.8660673892552</v>
      </c>
      <c r="AB48" s="398">
        <f>SUM(US:OthAsia!AB84)</f>
        <v>1160.1777373605298</v>
      </c>
      <c r="AC48" s="398">
        <f>SUM(US:OthAsia!AC84)</f>
        <v>1214.900368116997</v>
      </c>
      <c r="AD48" s="398">
        <f>SUM(US:OthAsia!AD84)</f>
        <v>1271.5436455022436</v>
      </c>
      <c r="AE48" s="398">
        <f>SUM(US:OthAsia!AE84)</f>
        <v>1329.700207277029</v>
      </c>
      <c r="AF48" s="398">
        <f>SUM(US:OthAsia!AF84)</f>
        <v>1386.3541440649669</v>
      </c>
      <c r="AG48" s="398">
        <f>SUM(US:OthAsia!AG84)</f>
        <v>1440.4095212045761</v>
      </c>
      <c r="AH48" s="398">
        <f>SUM(US:OthAsia!AH84)</f>
        <v>1493.8615498900365</v>
      </c>
      <c r="AI48" s="398">
        <f>SUM(US:OthAsia!AI84)</f>
        <v>1546.8275221287913</v>
      </c>
      <c r="AJ48" s="398">
        <f>SUM(US:OthAsia!AJ84)</f>
        <v>1599.3710881075172</v>
      </c>
      <c r="AK48" s="398">
        <f>SUM(US:OthAsia!AK84)</f>
        <v>1651.5258600219727</v>
      </c>
      <c r="AL48" s="398">
        <f>SUM(US:OthAsia!AL84)</f>
        <v>1703.3182411433327</v>
      </c>
      <c r="AM48" s="398">
        <f>SUM(US:OthAsia!AM84)</f>
        <v>1754.7769780946094</v>
      </c>
      <c r="AN48" s="398">
        <f>SUM(US:OthAsia!AN84)</f>
        <v>1805.9361170917007</v>
      </c>
      <c r="AO48" s="398">
        <f>SUM(US:OthAsia!AO84)</f>
        <v>1856.835111613035</v>
      </c>
      <c r="AP48" s="398">
        <f>SUM(US:OthAsia!AP84)</f>
        <v>1907.5179487136897</v>
      </c>
      <c r="AQ48" s="398">
        <f>SUM(US:OthAsia!AQ84)</f>
        <v>1958.032175485564</v>
      </c>
      <c r="AR48" s="398">
        <f>SUM(US:OthAsia!AR84)</f>
        <v>2008.4282133906281</v>
      </c>
      <c r="AS48" s="398">
        <f>SUM(US:OthAsia!AS84)</f>
        <v>2058.7591153792609</v>
      </c>
      <c r="AT48" s="398">
        <f>SUM(US:OthAsia!AT84)</f>
        <v>2109.0808233414314</v>
      </c>
      <c r="AU48" s="398">
        <f>SUM(US:OthAsia!AU84)</f>
        <v>2159.4529542860569</v>
      </c>
      <c r="AV48" s="398">
        <f>SUM(US:OthAsia!AV84)</f>
        <v>2209.9401468940891</v>
      </c>
      <c r="AW48" s="398">
        <f>SUM(US:OthAsia!AW84)</f>
        <v>2260.6140163505015</v>
      </c>
      <c r="AX48" s="398">
        <f>SUM(US:OthAsia!AX84)</f>
        <v>2311.5557833549187</v>
      </c>
      <c r="AY48" s="398">
        <f>SUM(US:OthAsia!AY84)</f>
        <v>2362.8596554511209</v>
      </c>
      <c r="AZ48" s="398">
        <f>SUM(US:OthAsia!AZ84)</f>
        <v>2414.6370399620855</v>
      </c>
      <c r="BA48" s="398">
        <f>SUM(US:OthAsia!BA84)</f>
        <v>2467.0216555177708</v>
      </c>
      <c r="BB48" s="398">
        <f>SUM(US:OthAsia!BB84)</f>
        <v>2520.1755879530301</v>
      </c>
      <c r="BC48" s="398">
        <f>SUM(US:OthAsia!BC84)</f>
        <v>2574.2963257561087</v>
      </c>
      <c r="BD48" s="398">
        <f>SUM(US:OthAsia!BD84)</f>
        <v>2629.6248582173021</v>
      </c>
      <c r="BE48" s="398">
        <f>SUM(US:OthAsia!BE84)</f>
        <v>2686.4551211108778</v>
      </c>
      <c r="BF48" s="398">
        <f>SUM(US:OthAsia!BF84)</f>
        <v>2745.1455935486956</v>
      </c>
      <c r="BG48" s="398">
        <f>SUM(US:OthAsia!BG84)</f>
        <v>2806.1349326168161</v>
      </c>
      <c r="BH48" s="398">
        <f>SUM(US:OthAsia!BH84)</f>
        <v>2869.9655058126145</v>
      </c>
      <c r="BI48" s="398">
        <f>SUM(US:OthAsia!BI84)</f>
        <v>2869.9655058126145</v>
      </c>
    </row>
    <row r="49" spans="1:128" s="437" customFormat="1" ht="14.6">
      <c r="A49" s="426" t="s">
        <v>970</v>
      </c>
      <c r="B49" s="398">
        <f>SUM(US:OthAsia!B85)</f>
        <v>3.4379640233796138</v>
      </c>
      <c r="C49" s="398">
        <f>SUM(US:OthAsia!C85)</f>
        <v>5.5247447591222203</v>
      </c>
      <c r="D49" s="398">
        <f>SUM(US:OthAsia!D85)</f>
        <v>8.0316116444076293</v>
      </c>
      <c r="E49" s="398">
        <f>SUM(US:OthAsia!E85)</f>
        <v>9.104375190119697</v>
      </c>
      <c r="F49" s="398">
        <f>SUM(US:OthAsia!F85)</f>
        <v>10.187678810866137</v>
      </c>
      <c r="G49" s="398">
        <f>SUM(US:OthAsia!G85)</f>
        <v>11.150813852436059</v>
      </c>
      <c r="H49" s="398">
        <f>SUM(US:OthAsia!H85)</f>
        <v>12.208532962018936</v>
      </c>
      <c r="I49" s="398">
        <f>SUM(US:OthAsia!I85)</f>
        <v>13.523714535768514</v>
      </c>
      <c r="J49" s="398">
        <f>SUM(US:OthAsia!J85)</f>
        <v>14.96003654292597</v>
      </c>
      <c r="K49" s="398">
        <f>SUM(US:OthAsia!K85)</f>
        <v>16.490502520646011</v>
      </c>
      <c r="L49" s="398">
        <f>SUM(US:OthAsia!L85)</f>
        <v>18.029350800469444</v>
      </c>
      <c r="M49" s="442">
        <f>SUM(US:OthAsia!M85)</f>
        <v>19.383610754501504</v>
      </c>
      <c r="N49" s="398">
        <f>SUM(US:OthAsia!N85)</f>
        <v>21.936880704786383</v>
      </c>
      <c r="O49" s="398">
        <f>SUM(US:OthAsia!O85)</f>
        <v>21.603474704919112</v>
      </c>
      <c r="P49" s="398">
        <f>SUM(US:OthAsia!P85)</f>
        <v>21.497574720381856</v>
      </c>
      <c r="Q49" s="398">
        <f>SUM(US:OthAsia!Q85)</f>
        <v>21.472803632477781</v>
      </c>
      <c r="R49" s="398">
        <f>SUM(US:OthAsia!R85)</f>
        <v>21.438773798871573</v>
      </c>
      <c r="S49" s="398">
        <f>SUM(US:OthAsia!S85)</f>
        <v>21.346206592864107</v>
      </c>
      <c r="T49" s="398">
        <f>SUM(US:OthAsia!T85)</f>
        <v>21.172544810606531</v>
      </c>
      <c r="U49" s="398">
        <f>SUM(US:OthAsia!U85)</f>
        <v>20.911538999954466</v>
      </c>
      <c r="V49" s="398">
        <f>SUM(US:OthAsia!V85)</f>
        <v>20.566491302563946</v>
      </c>
      <c r="W49" s="398">
        <f>SUM(US:OthAsia!W85)</f>
        <v>20.95567628863591</v>
      </c>
      <c r="X49" s="398">
        <f>SUM(US:OthAsia!X85)</f>
        <v>21.867317201431618</v>
      </c>
      <c r="Y49" s="398">
        <f>SUM(US:OthAsia!Y85)</f>
        <v>22.481061587498118</v>
      </c>
      <c r="Z49" s="398">
        <f>SUM(US:OthAsia!Z85)</f>
        <v>22.721954793729179</v>
      </c>
      <c r="AA49" s="398">
        <f>SUM(US:OthAsia!AA85)</f>
        <v>22.73823754205478</v>
      </c>
      <c r="AB49" s="398">
        <f>SUM(US:OthAsia!AB85)</f>
        <v>22.64237795328571</v>
      </c>
      <c r="AC49" s="398">
        <f>SUM(US:OthAsia!AC85)</f>
        <v>22.600757090361906</v>
      </c>
      <c r="AD49" s="398">
        <f>SUM(US:OthAsia!AD85)</f>
        <v>23.565543118879834</v>
      </c>
      <c r="AE49" s="398">
        <f>SUM(US:OthAsia!AE85)</f>
        <v>24.455191549122663</v>
      </c>
      <c r="AF49" s="398">
        <f>SUM(US:OthAsia!AF85)</f>
        <v>25.201881384953097</v>
      </c>
      <c r="AG49" s="398">
        <f>SUM(US:OthAsia!AG85)</f>
        <v>25.038138730941242</v>
      </c>
      <c r="AH49" s="398">
        <f>SUM(US:OthAsia!AH85)</f>
        <v>24.242947244645801</v>
      </c>
      <c r="AI49" s="398">
        <f>SUM(US:OthAsia!AI85)</f>
        <v>23.795526674127917</v>
      </c>
      <c r="AJ49" s="398">
        <f>SUM(US:OthAsia!AJ85)</f>
        <v>23.502730783206626</v>
      </c>
      <c r="AK49" s="398">
        <f>SUM(US:OthAsia!AK85)</f>
        <v>23.281855700785844</v>
      </c>
      <c r="AL49" s="398">
        <f>SUM(US:OthAsia!AL85)</f>
        <v>23.095563259606596</v>
      </c>
      <c r="AM49" s="398">
        <f>SUM(US:OthAsia!AM85)</f>
        <v>22.928831138043478</v>
      </c>
      <c r="AN49" s="398">
        <f>SUM(US:OthAsia!AN85)</f>
        <v>22.777128722033556</v>
      </c>
      <c r="AO49" s="398">
        <f>SUM(US:OthAsia!AO85)</f>
        <v>22.640416181126461</v>
      </c>
      <c r="AP49" s="398">
        <f>SUM(US:OthAsia!AP85)</f>
        <v>22.520241854731346</v>
      </c>
      <c r="AQ49" s="398">
        <f>SUM(US:OthAsia!AQ85)</f>
        <v>22.418451952439955</v>
      </c>
      <c r="AR49" s="398">
        <f>SUM(US:OthAsia!AR85)</f>
        <v>22.336713547447317</v>
      </c>
      <c r="AS49" s="398">
        <f>SUM(US:OthAsia!AS85)</f>
        <v>22.276431541779612</v>
      </c>
      <c r="AT49" s="398">
        <f>SUM(US:OthAsia!AT85)</f>
        <v>22.238847056994135</v>
      </c>
      <c r="AU49" s="398">
        <f>SUM(US:OthAsia!AU85)</f>
        <v>22.225215427045487</v>
      </c>
      <c r="AV49" s="398">
        <f>SUM(US:OthAsia!AV85)</f>
        <v>22.237020036409849</v>
      </c>
      <c r="AW49" s="398">
        <f>SUM(US:OthAsia!AW85)</f>
        <v>22.276207739375039</v>
      </c>
      <c r="AX49" s="398">
        <f>SUM(US:OthAsia!AX85)</f>
        <v>22.34544558926531</v>
      </c>
      <c r="AY49" s="398">
        <f>SUM(US:OthAsia!AY85)</f>
        <v>22.448403969762815</v>
      </c>
      <c r="AZ49" s="398">
        <f>SUM(US:OthAsia!AZ85)</f>
        <v>22.590071426901336</v>
      </c>
      <c r="BA49" s="398">
        <f>SUM(US:OthAsia!BA85)</f>
        <v>22.777103372645527</v>
      </c>
      <c r="BB49" s="398">
        <f>SUM(US:OthAsia!BB85)</f>
        <v>23.018201861964325</v>
      </c>
      <c r="BC49" s="398">
        <f>SUM(US:OthAsia!BC85)</f>
        <v>23.324519337489726</v>
      </c>
      <c r="BD49" s="398">
        <f>SUM(US:OthAsia!BD85)</f>
        <v>23.710080778522148</v>
      </c>
      <c r="BE49" s="398">
        <f>SUM(US:OthAsia!BE85)</f>
        <v>24.192236083939214</v>
      </c>
      <c r="BF49" s="398">
        <f>SUM(US:OthAsia!BF85)</f>
        <v>24.792204845569756</v>
      </c>
      <c r="BG49" s="398">
        <f>SUM(US:OthAsia!BG85)</f>
        <v>25.535884553531346</v>
      </c>
      <c r="BH49" s="398">
        <f>SUM(US:OthAsia!BH85)</f>
        <v>26.455293749936352</v>
      </c>
      <c r="BI49" s="398">
        <f>SUM(US:OthAsia!BI85)</f>
        <v>27.591348052798573</v>
      </c>
    </row>
    <row r="50" spans="1:128" s="477" customFormat="1" ht="14.6">
      <c r="A50" s="475" t="s">
        <v>971</v>
      </c>
      <c r="B50" s="476">
        <f>SUM(US:OthAsia!B86)</f>
        <v>0</v>
      </c>
      <c r="C50" s="476">
        <f>SUM(US:OthAsia!C86)</f>
        <v>0</v>
      </c>
      <c r="D50" s="476">
        <f>SUM(US:OthAsia!D86)</f>
        <v>0</v>
      </c>
      <c r="E50" s="476">
        <f>SUM(US:OthAsia!E86)</f>
        <v>0</v>
      </c>
      <c r="F50" s="476">
        <f>SUM(US:OthAsia!F86)</f>
        <v>0</v>
      </c>
      <c r="G50" s="476">
        <f>SUM(US:OthAsia!G86)</f>
        <v>0</v>
      </c>
      <c r="H50" s="476">
        <f>SUM(US:OthAsia!H86)</f>
        <v>0</v>
      </c>
      <c r="I50" s="476">
        <f>SUM(US:OthAsia!I86)</f>
        <v>0</v>
      </c>
      <c r="J50" s="476">
        <f>SUM(US:OthAsia!J86)</f>
        <v>0</v>
      </c>
      <c r="K50" s="476">
        <f>SUM(US:OthAsia!K86)</f>
        <v>0</v>
      </c>
      <c r="L50" s="476">
        <f>SUM(US:OthAsia!L86)</f>
        <v>0</v>
      </c>
      <c r="M50" s="476">
        <f>SUM(US:OthAsia!M86)</f>
        <v>0</v>
      </c>
      <c r="N50" s="476">
        <f>SUM(US:OthAsia!N86)</f>
        <v>0</v>
      </c>
      <c r="O50" s="476">
        <f>SUM(US:OthAsia!O86)</f>
        <v>0</v>
      </c>
      <c r="P50" s="476">
        <f>SUM(US:OthAsia!P86)</f>
        <v>0</v>
      </c>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476"/>
      <c r="BC50" s="476"/>
      <c r="BD50" s="476"/>
      <c r="BE50" s="476"/>
      <c r="BF50" s="476"/>
      <c r="BG50" s="476"/>
      <c r="BH50" s="476"/>
      <c r="BI50" s="476"/>
    </row>
    <row r="51" spans="1:128" s="437" customFormat="1" ht="14.6">
      <c r="A51" s="425" t="s">
        <v>972</v>
      </c>
      <c r="B51" s="398">
        <f>SUM(US:OthAsia!B87)</f>
        <v>46.864216829000767</v>
      </c>
      <c r="C51" s="398">
        <f>SUM(US:OthAsia!C87)</f>
        <v>68.583860829256494</v>
      </c>
      <c r="D51" s="398">
        <f>SUM(US:OthAsia!D87)</f>
        <v>95.562149496075364</v>
      </c>
      <c r="E51" s="398">
        <f>SUM(US:OthAsia!E87)</f>
        <v>124.34492206023724</v>
      </c>
      <c r="F51" s="398">
        <f>SUM(US:OthAsia!F87)</f>
        <v>156.28563547230777</v>
      </c>
      <c r="G51" s="398">
        <f>SUM(US:OthAsia!G87)</f>
        <v>189.18862117912727</v>
      </c>
      <c r="H51" s="398">
        <f>SUM(US:OthAsia!H87)</f>
        <v>223.4837707301256</v>
      </c>
      <c r="I51" s="398">
        <f>SUM(US:OthAsia!I87)</f>
        <v>260.95101704523427</v>
      </c>
      <c r="J51" s="398">
        <f>SUM(US:OthAsia!J87)</f>
        <v>301.41517536861397</v>
      </c>
      <c r="K51" s="398">
        <f>SUM(US:OthAsia!K87)</f>
        <v>344.69680117943062</v>
      </c>
      <c r="L51" s="398">
        <f>SUM(US:OthAsia!L87)</f>
        <v>390.31000184755476</v>
      </c>
      <c r="M51" s="442">
        <f>SUM(US:OthAsia!M87)</f>
        <v>435.89888398021316</v>
      </c>
      <c r="N51" s="398">
        <f>SUM(US:OthAsia!N87)</f>
        <v>487.36473795911689</v>
      </c>
      <c r="O51" s="398">
        <f>SUM(US:OthAsia!O87)</f>
        <v>535.96930025899735</v>
      </c>
      <c r="P51" s="398">
        <f>SUM(US:OthAsia!P87)</f>
        <v>584.83459552737793</v>
      </c>
      <c r="Q51" s="398">
        <f>SUM(US:OthAsia!Q87)</f>
        <v>633.68388111293905</v>
      </c>
      <c r="R51" s="398">
        <f>SUM(US:OthAsia!R87)</f>
        <v>682.23391801142247</v>
      </c>
      <c r="S51" s="398">
        <f>SUM(US:OthAsia!S87)</f>
        <v>730.22357851827041</v>
      </c>
      <c r="T51" s="398">
        <f>SUM(US:OthAsia!T87)</f>
        <v>777.42398832771528</v>
      </c>
      <c r="U51" s="398">
        <f>SUM(US:OthAsia!U87)</f>
        <v>823.64167246061777</v>
      </c>
      <c r="V51" s="398">
        <f>SUM(US:OthAsia!V87)</f>
        <v>871.52927088644958</v>
      </c>
      <c r="W51" s="398">
        <f>SUM(US:OthAsia!W87)</f>
        <v>922.82720925533704</v>
      </c>
      <c r="X51" s="398">
        <f>SUM(US:OthAsia!X87)</f>
        <v>975.65452094930799</v>
      </c>
      <c r="Y51" s="398">
        <f>SUM(US:OthAsia!Y87)</f>
        <v>1028.2566369922777</v>
      </c>
      <c r="Z51" s="398">
        <f>SUM(US:OthAsia!Z87)</f>
        <v>1080.2295380104845</v>
      </c>
      <c r="AA51" s="398">
        <f>SUM(US:OthAsia!AA87)</f>
        <v>1131.6043049313103</v>
      </c>
      <c r="AB51" s="398">
        <f>SUM(US:OthAsia!AB87)</f>
        <v>1182.8201153138157</v>
      </c>
      <c r="AC51" s="398">
        <f>SUM(US:OthAsia!AC87)</f>
        <v>1237.5011252073591</v>
      </c>
      <c r="AD51" s="398">
        <f>SUM(US:OthAsia!AD87)</f>
        <v>1295.1091886211236</v>
      </c>
      <c r="AE51" s="398">
        <f>SUM(US:OthAsia!AE87)</f>
        <v>1354.1553988261514</v>
      </c>
      <c r="AF51" s="398">
        <f>SUM(US:OthAsia!AF87)</f>
        <v>1411.5560254499198</v>
      </c>
      <c r="AG51" s="398">
        <f>SUM(US:OthAsia!AG87)</f>
        <v>1465.4476599355173</v>
      </c>
      <c r="AH51" s="398">
        <f>SUM(US:OthAsia!AH87)</f>
        <v>1518.1044971346828</v>
      </c>
      <c r="AI51" s="398">
        <f>SUM(US:OthAsia!AI87)</f>
        <v>1570.6230488029194</v>
      </c>
      <c r="AJ51" s="398">
        <f>SUM(US:OthAsia!AJ87)</f>
        <v>1622.8738188907241</v>
      </c>
      <c r="AK51" s="398">
        <f>SUM(US:OthAsia!AK87)</f>
        <v>1674.8077157227583</v>
      </c>
      <c r="AL51" s="398">
        <f>SUM(US:OthAsia!AL87)</f>
        <v>1726.4138044029394</v>
      </c>
      <c r="AM51" s="398">
        <f>SUM(US:OthAsia!AM87)</f>
        <v>1777.7058092326529</v>
      </c>
      <c r="AN51" s="398">
        <f>SUM(US:OthAsia!AN87)</f>
        <v>1828.7132458137339</v>
      </c>
      <c r="AO51" s="398">
        <f>SUM(US:OthAsia!AO87)</f>
        <v>1879.4755277941615</v>
      </c>
      <c r="AP51" s="398">
        <f>SUM(US:OthAsia!AP87)</f>
        <v>1930.0381905684212</v>
      </c>
      <c r="AQ51" s="398">
        <f>SUM(US:OthAsia!AQ87)</f>
        <v>1980.4506274380042</v>
      </c>
      <c r="AR51" s="398">
        <f>SUM(US:OthAsia!AR87)</f>
        <v>2030.7649269380754</v>
      </c>
      <c r="AS51" s="398">
        <f>SUM(US:OthAsia!AS87)</f>
        <v>2081.0355469210408</v>
      </c>
      <c r="AT51" s="398">
        <f>SUM(US:OthAsia!AT87)</f>
        <v>2131.3196703984254</v>
      </c>
      <c r="AU51" s="398">
        <f>SUM(US:OthAsia!AU87)</f>
        <v>2181.6781697131023</v>
      </c>
      <c r="AV51" s="398">
        <f>SUM(US:OthAsia!AV87)</f>
        <v>2232.177166930499</v>
      </c>
      <c r="AW51" s="398">
        <f>SUM(US:OthAsia!AW87)</f>
        <v>2282.8902240898765</v>
      </c>
      <c r="AX51" s="398">
        <f>SUM(US:OthAsia!AX87)</f>
        <v>2333.9012289441844</v>
      </c>
      <c r="AY51" s="398">
        <f>SUM(US:OthAsia!AY87)</f>
        <v>2385.3080594208836</v>
      </c>
      <c r="AZ51" s="398">
        <f>SUM(US:OthAsia!AZ87)</f>
        <v>2437.2271113889865</v>
      </c>
      <c r="BA51" s="398">
        <f>SUM(US:OthAsia!BA87)</f>
        <v>2489.7987588904161</v>
      </c>
      <c r="BB51" s="398">
        <f>SUM(US:OthAsia!BB87)</f>
        <v>2543.193789814994</v>
      </c>
      <c r="BC51" s="398">
        <f>SUM(US:OthAsia!BC87)</f>
        <v>2597.6208450935974</v>
      </c>
      <c r="BD51" s="398">
        <f>SUM(US:OthAsia!BD87)</f>
        <v>2653.3349389958244</v>
      </c>
      <c r="BE51" s="398">
        <f>SUM(US:OthAsia!BE87)</f>
        <v>2710.6473571948168</v>
      </c>
      <c r="BF51" s="398">
        <f>SUM(US:OthAsia!BF87)</f>
        <v>2769.937798394265</v>
      </c>
      <c r="BG51" s="398">
        <f>SUM(US:OthAsia!BG87)</f>
        <v>2831.6708171703476</v>
      </c>
      <c r="BH51" s="398">
        <f>SUM(US:OthAsia!BH87)</f>
        <v>2896.4207995625507</v>
      </c>
      <c r="BI51" s="398">
        <f>SUM(US:OthAsia!BI87)</f>
        <v>2897.5568538654134</v>
      </c>
    </row>
    <row r="52" spans="1:128" ht="14.6">
      <c r="A52" s="23" t="s">
        <v>241</v>
      </c>
      <c r="B52" s="29">
        <f t="shared" ref="B52:AG52" si="19">+B48/B34*1000</f>
        <v>6.7738241994469881</v>
      </c>
      <c r="C52" s="29">
        <f t="shared" si="19"/>
        <v>8.7789439570652199</v>
      </c>
      <c r="D52" s="29">
        <f t="shared" si="19"/>
        <v>11.124552142393119</v>
      </c>
      <c r="E52" s="29">
        <f t="shared" si="19"/>
        <v>13.723073912208083</v>
      </c>
      <c r="F52" s="29">
        <f t="shared" si="19"/>
        <v>16.623606541370556</v>
      </c>
      <c r="G52" s="29">
        <f t="shared" si="19"/>
        <v>19.954157722803696</v>
      </c>
      <c r="H52" s="29">
        <f t="shared" si="19"/>
        <v>23.673043395990423</v>
      </c>
      <c r="I52" s="29">
        <f t="shared" si="19"/>
        <v>27.698619524474829</v>
      </c>
      <c r="J52" s="29">
        <f t="shared" si="19"/>
        <v>32.01787309792153</v>
      </c>
      <c r="K52" s="29">
        <f t="shared" si="19"/>
        <v>36.603985630053565</v>
      </c>
      <c r="L52" s="29">
        <f t="shared" si="19"/>
        <v>41.644299911801923</v>
      </c>
      <c r="M52" s="44">
        <f t="shared" si="19"/>
        <v>46.996034550888851</v>
      </c>
      <c r="N52" s="29">
        <f t="shared" si="19"/>
        <v>52.965467321359043</v>
      </c>
      <c r="O52" s="29">
        <f t="shared" si="19"/>
        <v>59.032015257610645</v>
      </c>
      <c r="P52" s="29">
        <f t="shared" si="19"/>
        <v>65.196417276280528</v>
      </c>
      <c r="Q52" s="29">
        <f t="shared" si="19"/>
        <v>71.443278396493383</v>
      </c>
      <c r="R52" s="29">
        <f t="shared" si="19"/>
        <v>77.749313386247806</v>
      </c>
      <c r="S52" s="29">
        <f t="shared" si="19"/>
        <v>84.088207020569584</v>
      </c>
      <c r="T52" s="29">
        <f t="shared" si="19"/>
        <v>90.433459890707468</v>
      </c>
      <c r="U52" s="29">
        <f t="shared" si="19"/>
        <v>96.760054128170424</v>
      </c>
      <c r="V52" s="29">
        <f t="shared" si="19"/>
        <v>102.79644367830886</v>
      </c>
      <c r="W52" s="29">
        <f t="shared" si="19"/>
        <v>108.55545813881156</v>
      </c>
      <c r="X52" s="29">
        <f t="shared" si="19"/>
        <v>114.18432702026679</v>
      </c>
      <c r="Y52" s="29">
        <f t="shared" si="19"/>
        <v>119.75781889202455</v>
      </c>
      <c r="Z52" s="29">
        <f t="shared" si="19"/>
        <v>125.23734130803579</v>
      </c>
      <c r="AA52" s="29">
        <f t="shared" si="19"/>
        <v>130.61010150137056</v>
      </c>
      <c r="AB52" s="29">
        <f t="shared" si="19"/>
        <v>135.91559569893874</v>
      </c>
      <c r="AC52" s="29">
        <f t="shared" si="19"/>
        <v>141.55730602996624</v>
      </c>
      <c r="AD52" s="29">
        <f t="shared" si="19"/>
        <v>147.35657708240907</v>
      </c>
      <c r="AE52" s="29">
        <f t="shared" si="19"/>
        <v>153.26337488377325</v>
      </c>
      <c r="AF52" s="29">
        <f t="shared" si="19"/>
        <v>159.36096222639156</v>
      </c>
      <c r="AG52" s="29">
        <f t="shared" si="19"/>
        <v>165.57461041387438</v>
      </c>
      <c r="AH52" s="29">
        <f t="shared" ref="AH52:BI52" si="20">+AH48/AH34*1000</f>
        <v>171.71890389093019</v>
      </c>
      <c r="AI52" s="29">
        <f t="shared" si="20"/>
        <v>177.80732533602725</v>
      </c>
      <c r="AJ52" s="29">
        <f t="shared" si="20"/>
        <v>183.84719131761821</v>
      </c>
      <c r="AK52" s="29">
        <f t="shared" si="20"/>
        <v>189.84236554677688</v>
      </c>
      <c r="AL52" s="29">
        <f t="shared" si="20"/>
        <v>195.79588307101861</v>
      </c>
      <c r="AM52" s="29">
        <f t="shared" si="20"/>
        <v>201.71104830539753</v>
      </c>
      <c r="AN52" s="29">
        <f t="shared" si="20"/>
        <v>207.59177485146259</v>
      </c>
      <c r="AO52" s="29">
        <f t="shared" si="20"/>
        <v>213.44259787384868</v>
      </c>
      <c r="AP52" s="29">
        <f t="shared" si="20"/>
        <v>219.26857367036587</v>
      </c>
      <c r="AQ52" s="29">
        <f t="shared" si="20"/>
        <v>225.07516776390997</v>
      </c>
      <c r="AR52" s="29">
        <f t="shared" si="20"/>
        <v>230.86817608529051</v>
      </c>
      <c r="AS52" s="29">
        <f t="shared" si="20"/>
        <v>236.65369705406169</v>
      </c>
      <c r="AT52" s="29">
        <f t="shared" si="20"/>
        <v>242.43816117245308</v>
      </c>
      <c r="AU52" s="29">
        <f t="shared" si="20"/>
        <v>248.22842139643311</v>
      </c>
      <c r="AV52" s="29">
        <f t="shared" si="20"/>
        <v>254.03190792155306</v>
      </c>
      <c r="AW52" s="29">
        <f t="shared" si="20"/>
        <v>259.85685289025361</v>
      </c>
      <c r="AX52" s="29">
        <f t="shared" si="20"/>
        <v>265.71259259579034</v>
      </c>
      <c r="AY52" s="29">
        <f t="shared" si="20"/>
        <v>271.60995616497036</v>
      </c>
      <c r="AZ52" s="29">
        <f t="shared" si="20"/>
        <v>277.5617498336785</v>
      </c>
      <c r="BA52" s="29">
        <f t="shared" si="20"/>
        <v>283.5833445153491</v>
      </c>
      <c r="BB52" s="29">
        <f t="shared" si="20"/>
        <v>289.69337192448023</v>
      </c>
      <c r="BC52" s="29">
        <f t="shared" si="20"/>
        <v>295.91453329917204</v>
      </c>
      <c r="BD52" s="29">
        <f t="shared" si="20"/>
        <v>302.27453028070573</v>
      </c>
      <c r="BE52" s="29">
        <f t="shared" si="20"/>
        <v>308.80715069163779</v>
      </c>
      <c r="BF52" s="29">
        <f t="shared" si="20"/>
        <v>315.55360159038725</v>
      </c>
      <c r="BG52" s="29">
        <f t="shared" si="20"/>
        <v>322.56430646767717</v>
      </c>
      <c r="BH52" s="29">
        <f t="shared" si="20"/>
        <v>329.90161029259929</v>
      </c>
      <c r="BI52" s="29">
        <f t="shared" si="20"/>
        <v>329.90161029259929</v>
      </c>
    </row>
    <row r="53" spans="1:128" ht="14.6">
      <c r="A53" s="23" t="s">
        <v>242</v>
      </c>
      <c r="B53" s="29">
        <f t="shared" ref="B53:AG53" si="21">1-B48/B46</f>
        <v>0.21459687849749043</v>
      </c>
      <c r="C53" s="29">
        <f t="shared" si="21"/>
        <v>0.22177859547255996</v>
      </c>
      <c r="D53" s="29">
        <f t="shared" si="21"/>
        <v>0.21711523281465095</v>
      </c>
      <c r="E53" s="29">
        <f t="shared" si="21"/>
        <v>0.21352716420421092</v>
      </c>
      <c r="F53" s="29">
        <f t="shared" si="21"/>
        <v>0.21021439342576587</v>
      </c>
      <c r="G53" s="29">
        <f t="shared" si="21"/>
        <v>0.20958033900950501</v>
      </c>
      <c r="H53" s="29">
        <f t="shared" si="21"/>
        <v>0.21092039364006832</v>
      </c>
      <c r="I53" s="29">
        <f t="shared" si="21"/>
        <v>0.2123802395149581</v>
      </c>
      <c r="J53" s="29">
        <f t="shared" si="21"/>
        <v>0.21400211543316183</v>
      </c>
      <c r="K53" s="29">
        <f t="shared" si="21"/>
        <v>0.21571498642781073</v>
      </c>
      <c r="L53" s="29">
        <f t="shared" si="21"/>
        <v>0.21732207565514894</v>
      </c>
      <c r="M53" s="44">
        <f t="shared" si="21"/>
        <v>0.22155804336271057</v>
      </c>
      <c r="N53" s="29">
        <f t="shared" si="21"/>
        <v>0.22160125331716662</v>
      </c>
      <c r="O53" s="29">
        <f t="shared" si="21"/>
        <v>0.22163992035371294</v>
      </c>
      <c r="P53" s="29">
        <f t="shared" si="21"/>
        <v>0.2216747594955274</v>
      </c>
      <c r="Q53" s="29">
        <f t="shared" si="21"/>
        <v>0.2217062774637647</v>
      </c>
      <c r="R53" s="29">
        <f t="shared" si="21"/>
        <v>0.22173489145038372</v>
      </c>
      <c r="S53" s="29">
        <f t="shared" si="21"/>
        <v>0.22176096279710145</v>
      </c>
      <c r="T53" s="29">
        <f t="shared" si="21"/>
        <v>0.22178481259443106</v>
      </c>
      <c r="U53" s="29">
        <f t="shared" si="21"/>
        <v>0.22180672949174862</v>
      </c>
      <c r="V53" s="29">
        <f t="shared" si="21"/>
        <v>0.22183301563768909</v>
      </c>
      <c r="W53" s="29">
        <f t="shared" si="21"/>
        <v>0.22186517849227549</v>
      </c>
      <c r="X53" s="29">
        <f t="shared" si="21"/>
        <v>0.22189944395944394</v>
      </c>
      <c r="Y53" s="29">
        <f t="shared" si="21"/>
        <v>0.22193387529325526</v>
      </c>
      <c r="Z53" s="29">
        <f t="shared" si="21"/>
        <v>0.22196802556602158</v>
      </c>
      <c r="AA53" s="29">
        <f t="shared" si="21"/>
        <v>0.22200174240423609</v>
      </c>
      <c r="AB53" s="29">
        <f t="shared" si="21"/>
        <v>0.22203516564873249</v>
      </c>
      <c r="AC53" s="29">
        <f t="shared" si="21"/>
        <v>0.22206855472615528</v>
      </c>
      <c r="AD53" s="29">
        <f t="shared" si="21"/>
        <v>0.22210138694113146</v>
      </c>
      <c r="AE53" s="29">
        <f t="shared" si="21"/>
        <v>0.22213339523476505</v>
      </c>
      <c r="AF53" s="29">
        <f t="shared" si="21"/>
        <v>0.22216493407373838</v>
      </c>
      <c r="AG53" s="29">
        <f t="shared" si="21"/>
        <v>0.2221957692737816</v>
      </c>
      <c r="AH53" s="29">
        <f t="shared" ref="AH53:BI53" si="22">1-AH48/AH46</f>
        <v>0.22222527588054164</v>
      </c>
      <c r="AI53" s="29">
        <f t="shared" si="22"/>
        <v>0.22225356612394576</v>
      </c>
      <c r="AJ53" s="29">
        <f t="shared" si="22"/>
        <v>0.22228071656086434</v>
      </c>
      <c r="AK53" s="29">
        <f t="shared" si="22"/>
        <v>0.22230681920899953</v>
      </c>
      <c r="AL53" s="29">
        <f t="shared" si="22"/>
        <v>0.2223319717169876</v>
      </c>
      <c r="AM53" s="29">
        <f t="shared" si="22"/>
        <v>0.22235627029079175</v>
      </c>
      <c r="AN53" s="29">
        <f t="shared" si="22"/>
        <v>0.22237980575750615</v>
      </c>
      <c r="AO53" s="29">
        <f t="shared" si="22"/>
        <v>0.22240266150871979</v>
      </c>
      <c r="AP53" s="29">
        <f t="shared" si="22"/>
        <v>0.22242491254157049</v>
      </c>
      <c r="AQ53" s="29">
        <f t="shared" si="22"/>
        <v>0.22244662513706992</v>
      </c>
      <c r="AR53" s="29">
        <f t="shared" si="22"/>
        <v>0.22246785690074433</v>
      </c>
      <c r="AS53" s="29">
        <f t="shared" si="22"/>
        <v>0.2224886570002883</v>
      </c>
      <c r="AT53" s="29">
        <f t="shared" si="22"/>
        <v>0.22250906650232705</v>
      </c>
      <c r="AU53" s="29">
        <f t="shared" si="22"/>
        <v>0.22252911875323578</v>
      </c>
      <c r="AV53" s="29">
        <f t="shared" si="22"/>
        <v>0.2225488397766876</v>
      </c>
      <c r="AW53" s="29">
        <f t="shared" si="22"/>
        <v>0.2225682486779853</v>
      </c>
      <c r="AX53" s="29">
        <f t="shared" si="22"/>
        <v>0.22258735805469454</v>
      </c>
      <c r="AY53" s="29">
        <f t="shared" si="22"/>
        <v>0.22260617441558617</v>
      </c>
      <c r="AZ53" s="29">
        <f t="shared" si="22"/>
        <v>0.22262469860601775</v>
      </c>
      <c r="BA53" s="29">
        <f t="shared" si="22"/>
        <v>0.22264292622876658</v>
      </c>
      <c r="BB53" s="29">
        <f t="shared" si="22"/>
        <v>0.22266084803828368</v>
      </c>
      <c r="BC53" s="29">
        <f t="shared" si="22"/>
        <v>0.2226784502810546</v>
      </c>
      <c r="BD53" s="29">
        <f t="shared" si="22"/>
        <v>0.22269571497017571</v>
      </c>
      <c r="BE53" s="29">
        <f t="shared" si="22"/>
        <v>0.22271262014347326</v>
      </c>
      <c r="BF53" s="29">
        <f t="shared" si="22"/>
        <v>0.22272914029784019</v>
      </c>
      <c r="BG53" s="29">
        <f t="shared" si="22"/>
        <v>0.22274524746202917</v>
      </c>
      <c r="BH53" s="29">
        <f t="shared" si="22"/>
        <v>0.22276091380619933</v>
      </c>
      <c r="BI53" s="29">
        <f t="shared" si="22"/>
        <v>0.24059881502771463</v>
      </c>
    </row>
    <row r="54" spans="1:128" s="61" customFormat="1" ht="12.9">
      <c r="A54" s="69" t="s">
        <v>82</v>
      </c>
      <c r="B54" s="71"/>
      <c r="C54" s="71"/>
      <c r="D54" s="71"/>
      <c r="E54" s="71"/>
      <c r="F54" s="71"/>
      <c r="G54" s="71"/>
      <c r="H54" s="71"/>
      <c r="I54" s="71"/>
      <c r="J54" s="71"/>
      <c r="K54" s="71"/>
      <c r="L54" s="71"/>
      <c r="M54" s="443"/>
      <c r="N54" s="71"/>
      <c r="O54" s="71"/>
      <c r="P54" s="71"/>
      <c r="Q54" s="71"/>
      <c r="R54" s="71"/>
      <c r="S54" s="71"/>
      <c r="T54" s="71"/>
      <c r="U54" s="71"/>
    </row>
    <row r="55" spans="1:128" s="76" customFormat="1" ht="14.6">
      <c r="A55" s="513" t="s">
        <v>36</v>
      </c>
      <c r="B55" s="76">
        <f>+Results!B5</f>
        <v>9.5676363556275419</v>
      </c>
      <c r="C55" s="581">
        <f>+Results!C5</f>
        <v>11.283554134481566</v>
      </c>
      <c r="D55" s="581">
        <f>+Results!D5</f>
        <v>12.742375356834383</v>
      </c>
      <c r="E55" s="581">
        <f>+Results!E5</f>
        <v>13.997138010168921</v>
      </c>
      <c r="F55" s="581">
        <f>+Results!F5</f>
        <v>15.097382892849556</v>
      </c>
      <c r="G55" s="581">
        <f>+Results!G5</f>
        <v>15.959183583922162</v>
      </c>
      <c r="H55" s="581">
        <f>+Results!H5</f>
        <v>16.704702475286986</v>
      </c>
      <c r="I55" s="581">
        <f>+Results!I5</f>
        <v>17.457584834215687</v>
      </c>
      <c r="J55" s="581">
        <f>+Results!J5</f>
        <v>18.223401665710835</v>
      </c>
      <c r="K55" s="581">
        <f>+Results!K5</f>
        <v>19.003084907822327</v>
      </c>
      <c r="L55" s="581">
        <f>+Results!L5</f>
        <v>19.789378172420033</v>
      </c>
      <c r="M55" s="581">
        <f>+Results!M5</f>
        <v>20.562646191930135</v>
      </c>
      <c r="N55" s="581">
        <f>+Results!N5</f>
        <v>21.34148195603078</v>
      </c>
      <c r="O55" s="581">
        <f>+Results!O5</f>
        <v>22.042587824271536</v>
      </c>
      <c r="P55" s="581">
        <f>+Results!P5</f>
        <v>22.68245083095805</v>
      </c>
      <c r="Q55" s="581">
        <f>+Results!Q5</f>
        <v>23.267289948139481</v>
      </c>
      <c r="R55" s="581">
        <f>+Results!R5</f>
        <v>23.7976469636247</v>
      </c>
      <c r="S55" s="581">
        <f>+Results!S5</f>
        <v>24.270179115577285</v>
      </c>
      <c r="T55" s="581">
        <f>+Results!T5</f>
        <v>24.67758628308637</v>
      </c>
      <c r="U55" s="581">
        <f>+Results!U5</f>
        <v>25.007778668970211</v>
      </c>
      <c r="V55" s="581">
        <f>+Results!V5</f>
        <v>25.327648801422541</v>
      </c>
      <c r="W55" s="581">
        <f>+Results!W5</f>
        <v>25.630930202874275</v>
      </c>
      <c r="X55" s="581">
        <f>+Results!X5</f>
        <v>25.816047283025014</v>
      </c>
      <c r="Y55" s="581">
        <f>+Results!Y5</f>
        <v>25.806960191655804</v>
      </c>
      <c r="Z55" s="581">
        <f>+Results!Z5</f>
        <v>25.528327142566091</v>
      </c>
      <c r="AA55" s="581">
        <f>+Results!AA5</f>
        <v>23.317483624635315</v>
      </c>
      <c r="AB55" s="581">
        <f>+Results!AB5</f>
        <v>4.835703278458523E-3</v>
      </c>
      <c r="AC55" s="581">
        <f>+Results!AC5</f>
        <v>3.8685626227668189E-3</v>
      </c>
      <c r="AD55" s="581">
        <f>+Results!AD5</f>
        <v>3.0948500982134553E-3</v>
      </c>
      <c r="AE55" s="581">
        <f>+Results!AE5</f>
        <v>2.4758800785707642E-3</v>
      </c>
      <c r="AF55" s="581">
        <f>+Results!AF5</f>
        <v>1.9807040628566112E-3</v>
      </c>
      <c r="AG55" s="581">
        <f>+Results!AG5</f>
        <v>1.5845632502852892E-3</v>
      </c>
      <c r="AH55" s="581">
        <f>+Results!AH5</f>
        <v>1.2676506002282316E-3</v>
      </c>
      <c r="AI55" s="581">
        <f>+Results!AI5</f>
        <v>1.0141204801825854E-3</v>
      </c>
      <c r="AJ55" s="581">
        <f>+Results!AJ5</f>
        <v>8.1129638414606823E-4</v>
      </c>
      <c r="AK55" s="581">
        <f>+Results!AK5</f>
        <v>6.4903710731685472E-4</v>
      </c>
      <c r="AL55" s="581">
        <f>+Results!AL5</f>
        <v>5.1922968585348377E-4</v>
      </c>
      <c r="AM55" s="581">
        <f>+Results!AM5</f>
        <v>4.1538374868278706E-4</v>
      </c>
      <c r="AN55" s="581">
        <f>+Results!AN5</f>
        <v>3.3230699894622965E-4</v>
      </c>
      <c r="AO55" s="581">
        <f>+Results!AO5</f>
        <v>2.658455991569837E-4</v>
      </c>
      <c r="AP55" s="581">
        <f>+Results!AP5</f>
        <v>2.12676479325587E-4</v>
      </c>
      <c r="AQ55" s="581">
        <f>+Results!AQ5</f>
        <v>1.7014118346046962E-4</v>
      </c>
      <c r="AR55" s="581">
        <f>+Results!AR5</f>
        <v>1.3611294676837569E-4</v>
      </c>
      <c r="AS55" s="581">
        <f>+Results!AS5</f>
        <v>1.0889035741470056E-4</v>
      </c>
      <c r="AT55" s="581">
        <f>+Results!AT5</f>
        <v>8.7112285931760449E-5</v>
      </c>
      <c r="AU55" s="581">
        <f>+Results!AU5</f>
        <v>6.9689828745408375E-5</v>
      </c>
      <c r="AV55" s="581">
        <f>+Results!AV5</f>
        <v>5.5751862996326699E-5</v>
      </c>
      <c r="AW55" s="581">
        <f>+Results!AW5</f>
        <v>4.460149039706136E-5</v>
      </c>
      <c r="AX55" s="581">
        <f>+Results!AX5</f>
        <v>3.568119231764909E-5</v>
      </c>
      <c r="AY55" s="581">
        <f>+Results!AY5</f>
        <v>2.8544953854119276E-5</v>
      </c>
      <c r="AZ55" s="581">
        <f>+Results!AZ5</f>
        <v>2.2835963083295419E-5</v>
      </c>
      <c r="BA55" s="581">
        <f>+Results!BA5</f>
        <v>1.8268770466636334E-5</v>
      </c>
      <c r="BB55" s="581">
        <f>+Results!BB5</f>
        <v>1.4615016373309069E-5</v>
      </c>
      <c r="BC55" s="581">
        <f>+Results!BC5</f>
        <v>1.1692013098647256E-5</v>
      </c>
      <c r="BD55" s="581">
        <f>+Results!BD5</f>
        <v>9.3536104789178057E-6</v>
      </c>
      <c r="BE55" s="581">
        <f>+Results!BE5</f>
        <v>7.4828883831342453E-6</v>
      </c>
      <c r="BF55" s="581">
        <f>+Results!BF5</f>
        <v>5.9863107065073967E-6</v>
      </c>
      <c r="BG55" s="581">
        <f>+Results!BG5</f>
        <v>4.7890485652059181E-6</v>
      </c>
      <c r="BH55" s="581">
        <f>+Results!BH5</f>
        <v>3.8312388521647341E-6</v>
      </c>
      <c r="BI55" s="581">
        <f>+Results!BI5</f>
        <v>3.0649910817317878E-6</v>
      </c>
    </row>
    <row r="56" spans="1:128" s="76" customFormat="1" ht="14.6">
      <c r="A56" s="75" t="s">
        <v>1</v>
      </c>
      <c r="B56" s="29">
        <f>SUM(US:OthAsia!B71)</f>
        <v>7.9676363556275431</v>
      </c>
      <c r="C56" s="29">
        <f>SUM(US:OthAsia!C71)</f>
        <v>10.003554134481567</v>
      </c>
      <c r="D56" s="29">
        <f>SUM(US:OthAsia!D71)</f>
        <v>11.718375356834388</v>
      </c>
      <c r="E56" s="29">
        <f>SUM(US:OthAsia!E71)</f>
        <v>13.177938010168919</v>
      </c>
      <c r="F56" s="29">
        <f>SUM(US:OthAsia!F71)</f>
        <v>14.442022892849556</v>
      </c>
      <c r="G56" s="29">
        <f>SUM(US:OthAsia!G71)</f>
        <v>15.434895583922161</v>
      </c>
      <c r="H56" s="29">
        <f>SUM(US:OthAsia!H71)</f>
        <v>16.285272075286983</v>
      </c>
      <c r="I56" s="29">
        <f>SUM(US:OthAsia!I71)</f>
        <v>17.122040514215687</v>
      </c>
      <c r="J56" s="29">
        <f>SUM(US:OthAsia!J71)</f>
        <v>17.954966209710832</v>
      </c>
      <c r="K56" s="29">
        <f>SUM(US:OthAsia!K71)</f>
        <v>18.788336543022332</v>
      </c>
      <c r="L56" s="29">
        <f>SUM(US:OthAsia!L71)</f>
        <v>19.61757948058003</v>
      </c>
      <c r="M56" s="44">
        <f>SUM(US:OthAsia!M71)</f>
        <v>20.425207238458132</v>
      </c>
      <c r="N56" s="29">
        <f>SUM(US:OthAsia!N71)</f>
        <v>21.231530793253178</v>
      </c>
      <c r="O56" s="29">
        <f>SUM(US:OthAsia!O71)</f>
        <v>21.954626894049458</v>
      </c>
      <c r="P56" s="29">
        <f>SUM(US:OthAsia!P71)</f>
        <v>22.61208208678039</v>
      </c>
      <c r="Q56" s="29">
        <f>SUM(US:OthAsia!Q71)</f>
        <v>23.21099495279735</v>
      </c>
      <c r="R56" s="29">
        <f>SUM(US:OthAsia!R71)</f>
        <v>23.752610967350993</v>
      </c>
      <c r="S56" s="29">
        <f>SUM(US:OthAsia!S71)</f>
        <v>24.234150318558324</v>
      </c>
      <c r="T56" s="29">
        <f>SUM(US:OthAsia!T71)</f>
        <v>24.648763245471198</v>
      </c>
      <c r="U56" s="29">
        <f>SUM(US:OthAsia!U71)</f>
        <v>24.984720238878076</v>
      </c>
      <c r="V56" s="29">
        <f>SUM(US:OthAsia!V71)</f>
        <v>25.309202057348834</v>
      </c>
      <c r="W56" s="29">
        <f>SUM(US:OthAsia!W71)</f>
        <v>25.61617280761531</v>
      </c>
      <c r="X56" s="29">
        <f>SUM(US:OthAsia!X71)</f>
        <v>25.804241366817841</v>
      </c>
      <c r="Y56" s="29">
        <f>SUM(US:OthAsia!Y71)</f>
        <v>25.797515458690061</v>
      </c>
      <c r="Z56" s="29">
        <f>SUM(US:OthAsia!Z71)</f>
        <v>25.520771356193496</v>
      </c>
      <c r="AA56" s="29">
        <f>SUM(US:OthAsia!AA71)</f>
        <v>23.311438995537241</v>
      </c>
      <c r="AB56" s="29">
        <f>SUM(US:OthAsia!AB71)</f>
        <v>0</v>
      </c>
      <c r="AC56" s="29">
        <f>SUM(US:OthAsia!AC71)</f>
        <v>0</v>
      </c>
      <c r="AD56" s="29">
        <f>SUM(US:OthAsia!AD71)</f>
        <v>0</v>
      </c>
      <c r="AE56" s="29">
        <f>SUM(US:OthAsia!AE71)</f>
        <v>0</v>
      </c>
      <c r="AF56" s="29">
        <f>SUM(US:OthAsia!AF71)</f>
        <v>0</v>
      </c>
      <c r="AG56" s="29">
        <f>SUM(US:OthAsia!AG71)</f>
        <v>0</v>
      </c>
      <c r="AH56" s="29">
        <f>SUM(US:OthAsia!AH71)</f>
        <v>0</v>
      </c>
      <c r="AI56" s="29">
        <f>SUM(US:OthAsia!AI71)</f>
        <v>0</v>
      </c>
      <c r="AJ56" s="29">
        <f>SUM(US:OthAsia!AJ71)</f>
        <v>0</v>
      </c>
      <c r="AK56" s="29">
        <f>SUM(US:OthAsia!AK71)</f>
        <v>0</v>
      </c>
      <c r="AL56" s="29">
        <f>SUM(US:OthAsia!AL71)</f>
        <v>0</v>
      </c>
      <c r="AM56" s="29">
        <f>SUM(US:OthAsia!AM71)</f>
        <v>0</v>
      </c>
      <c r="AN56" s="29">
        <f>SUM(US:OthAsia!AN71)</f>
        <v>0</v>
      </c>
      <c r="AO56" s="29">
        <f>SUM(US:OthAsia!AO71)</f>
        <v>0</v>
      </c>
      <c r="AP56" s="29">
        <f>SUM(US:OthAsia!AP71)</f>
        <v>0</v>
      </c>
      <c r="AQ56" s="29">
        <f>SUM(US:OthAsia!AQ71)</f>
        <v>0</v>
      </c>
      <c r="AR56" s="29">
        <f>SUM(US:OthAsia!AR71)</f>
        <v>0</v>
      </c>
      <c r="AS56" s="29">
        <f>SUM(US:OthAsia!AS71)</f>
        <v>0</v>
      </c>
      <c r="AT56" s="29">
        <f>SUM(US:OthAsia!AT71)</f>
        <v>0</v>
      </c>
      <c r="AU56" s="29">
        <f>SUM(US:OthAsia!AU71)</f>
        <v>0</v>
      </c>
      <c r="AV56" s="29">
        <f>SUM(US:OthAsia!AV71)</f>
        <v>0</v>
      </c>
      <c r="AW56" s="29">
        <f>SUM(US:OthAsia!AW71)</f>
        <v>0</v>
      </c>
      <c r="AX56" s="29">
        <f>SUM(US:OthAsia!AX71)</f>
        <v>0</v>
      </c>
      <c r="AY56" s="29">
        <f>SUM(US:OthAsia!AY71)</f>
        <v>0</v>
      </c>
      <c r="AZ56" s="29">
        <f>SUM(US:OthAsia!AZ71)</f>
        <v>0</v>
      </c>
      <c r="BA56" s="29">
        <f>SUM(US:OthAsia!BA71)</f>
        <v>0</v>
      </c>
      <c r="BB56" s="29">
        <f>SUM(US:OthAsia!BB71)</f>
        <v>0</v>
      </c>
      <c r="BC56" s="29">
        <f>SUM(US:OthAsia!BC71)</f>
        <v>0</v>
      </c>
      <c r="BD56" s="29">
        <f>SUM(US:OthAsia!BD71)</f>
        <v>0</v>
      </c>
      <c r="BE56" s="29">
        <f>SUM(US:OthAsia!BE71)</f>
        <v>0</v>
      </c>
      <c r="BF56" s="29">
        <f>SUM(US:OthAsia!BF71)</f>
        <v>0</v>
      </c>
      <c r="BG56" s="29">
        <f>SUM(US:OthAsia!BG71)</f>
        <v>0</v>
      </c>
      <c r="BH56" s="29">
        <f>SUM(US:OthAsia!BH71)</f>
        <v>0</v>
      </c>
      <c r="BI56" s="29">
        <f>SUM(US:OthAsia!BI71)</f>
        <v>0</v>
      </c>
    </row>
    <row r="57" spans="1:128" s="76" customFormat="1" ht="14.6">
      <c r="A57" s="75" t="s">
        <v>243</v>
      </c>
      <c r="B57" s="29">
        <f t="shared" ref="B57:AG57" si="23">+B56/B39</f>
        <v>0.14387482924776757</v>
      </c>
      <c r="C57" s="29">
        <f t="shared" si="23"/>
        <v>0.12308218389887599</v>
      </c>
      <c r="D57" s="29">
        <f t="shared" si="23"/>
        <v>0.10434003407604329</v>
      </c>
      <c r="E57" s="29">
        <f t="shared" si="23"/>
        <v>8.9346660804507289E-2</v>
      </c>
      <c r="F57" s="29">
        <f t="shared" si="23"/>
        <v>7.7360143416937144E-2</v>
      </c>
      <c r="G57" s="29">
        <f t="shared" si="23"/>
        <v>6.769157033086097E-2</v>
      </c>
      <c r="H57" s="29">
        <f t="shared" si="23"/>
        <v>5.9872488095080868E-2</v>
      </c>
      <c r="I57" s="29">
        <f t="shared" si="23"/>
        <v>5.3442918765760711E-2</v>
      </c>
      <c r="J57" s="29">
        <f t="shared" si="23"/>
        <v>4.8102858193666304E-2</v>
      </c>
      <c r="K57" s="29">
        <f t="shared" si="23"/>
        <v>4.3625029497966955E-2</v>
      </c>
      <c r="L57" s="29">
        <f t="shared" si="23"/>
        <v>3.9867193084403528E-2</v>
      </c>
      <c r="M57" s="44">
        <f t="shared" si="23"/>
        <v>3.6697285799565285E-2</v>
      </c>
      <c r="N57" s="29">
        <f t="shared" si="23"/>
        <v>3.3942434582372706E-2</v>
      </c>
      <c r="O57" s="29">
        <f t="shared" si="23"/>
        <v>3.1568126438955436E-2</v>
      </c>
      <c r="P57" s="29">
        <f t="shared" si="23"/>
        <v>2.9499339883458407E-2</v>
      </c>
      <c r="Q57" s="29">
        <f t="shared" si="23"/>
        <v>2.7678498593152929E-2</v>
      </c>
      <c r="R57" s="29">
        <f t="shared" si="23"/>
        <v>2.6059669463943599E-2</v>
      </c>
      <c r="S57" s="29">
        <f t="shared" si="23"/>
        <v>2.4604777354371121E-2</v>
      </c>
      <c r="T57" s="29">
        <f t="shared" si="23"/>
        <v>2.3280552864617512E-2</v>
      </c>
      <c r="U57" s="29">
        <f t="shared" si="23"/>
        <v>2.2056356168465144E-2</v>
      </c>
      <c r="V57" s="29">
        <f t="shared" si="23"/>
        <v>2.0903140229373812E-2</v>
      </c>
      <c r="W57" s="29">
        <f t="shared" si="23"/>
        <v>1.9790545894137309E-2</v>
      </c>
      <c r="X57" s="29">
        <f t="shared" si="23"/>
        <v>1.8680277865934E-2</v>
      </c>
      <c r="Y57" s="29">
        <f t="shared" si="23"/>
        <v>1.7542976078911299E-2</v>
      </c>
      <c r="Z57" s="29">
        <f t="shared" si="23"/>
        <v>1.6344026983985689E-2</v>
      </c>
      <c r="AA57" s="29">
        <f t="shared" si="23"/>
        <v>1.4094361655516009E-2</v>
      </c>
      <c r="AB57" s="29">
        <f t="shared" si="23"/>
        <v>0</v>
      </c>
      <c r="AC57" s="29">
        <f t="shared" si="23"/>
        <v>0</v>
      </c>
      <c r="AD57" s="29">
        <f t="shared" si="23"/>
        <v>0</v>
      </c>
      <c r="AE57" s="29">
        <f t="shared" si="23"/>
        <v>0</v>
      </c>
      <c r="AF57" s="29">
        <f t="shared" si="23"/>
        <v>0</v>
      </c>
      <c r="AG57" s="29">
        <f t="shared" si="23"/>
        <v>0</v>
      </c>
      <c r="AH57" s="29">
        <f t="shared" ref="AH57:BI57" si="24">+AH56/AH39</f>
        <v>0</v>
      </c>
      <c r="AI57" s="29">
        <f t="shared" si="24"/>
        <v>0</v>
      </c>
      <c r="AJ57" s="29">
        <f t="shared" si="24"/>
        <v>0</v>
      </c>
      <c r="AK57" s="29">
        <f t="shared" si="24"/>
        <v>0</v>
      </c>
      <c r="AL57" s="29">
        <f t="shared" si="24"/>
        <v>0</v>
      </c>
      <c r="AM57" s="29">
        <f t="shared" si="24"/>
        <v>0</v>
      </c>
      <c r="AN57" s="29">
        <f t="shared" si="24"/>
        <v>0</v>
      </c>
      <c r="AO57" s="29">
        <f t="shared" si="24"/>
        <v>0</v>
      </c>
      <c r="AP57" s="29">
        <f t="shared" si="24"/>
        <v>0</v>
      </c>
      <c r="AQ57" s="29">
        <f t="shared" si="24"/>
        <v>0</v>
      </c>
      <c r="AR57" s="29">
        <f t="shared" si="24"/>
        <v>0</v>
      </c>
      <c r="AS57" s="29">
        <f t="shared" si="24"/>
        <v>0</v>
      </c>
      <c r="AT57" s="29">
        <f t="shared" si="24"/>
        <v>0</v>
      </c>
      <c r="AU57" s="29">
        <f t="shared" si="24"/>
        <v>0</v>
      </c>
      <c r="AV57" s="29">
        <f t="shared" si="24"/>
        <v>0</v>
      </c>
      <c r="AW57" s="29">
        <f t="shared" si="24"/>
        <v>0</v>
      </c>
      <c r="AX57" s="29">
        <f t="shared" si="24"/>
        <v>0</v>
      </c>
      <c r="AY57" s="29">
        <f t="shared" si="24"/>
        <v>0</v>
      </c>
      <c r="AZ57" s="29">
        <f t="shared" si="24"/>
        <v>0</v>
      </c>
      <c r="BA57" s="29">
        <f t="shared" si="24"/>
        <v>0</v>
      </c>
      <c r="BB57" s="29">
        <f t="shared" si="24"/>
        <v>0</v>
      </c>
      <c r="BC57" s="29">
        <f t="shared" si="24"/>
        <v>0</v>
      </c>
      <c r="BD57" s="29">
        <f t="shared" si="24"/>
        <v>0</v>
      </c>
      <c r="BE57" s="29">
        <f t="shared" si="24"/>
        <v>0</v>
      </c>
      <c r="BF57" s="29">
        <f t="shared" si="24"/>
        <v>0</v>
      </c>
      <c r="BG57" s="29">
        <f t="shared" si="24"/>
        <v>0</v>
      </c>
      <c r="BH57" s="29">
        <f t="shared" si="24"/>
        <v>0</v>
      </c>
      <c r="BI57" s="29">
        <f t="shared" si="24"/>
        <v>0</v>
      </c>
    </row>
    <row r="58" spans="1:128" s="61" customFormat="1" ht="12.9">
      <c r="A58" s="69" t="s">
        <v>2</v>
      </c>
      <c r="B58" s="71"/>
      <c r="C58" s="71"/>
      <c r="D58" s="71"/>
      <c r="E58" s="71"/>
      <c r="F58" s="71"/>
      <c r="G58" s="71"/>
      <c r="H58" s="71"/>
      <c r="I58" s="71"/>
      <c r="J58" s="71"/>
      <c r="M58" s="443"/>
    </row>
    <row r="59" spans="1:128" s="78" customFormat="1" ht="12.9">
      <c r="A59" s="77" t="s">
        <v>1253</v>
      </c>
      <c r="B59" s="78">
        <f>+Parameters!B75</f>
        <v>787</v>
      </c>
      <c r="C59" s="78">
        <f>+Parameters!B76</f>
        <v>829</v>
      </c>
      <c r="D59" s="78">
        <f>$B13*C59/100+$B14*C61/100+Results!C5*10</f>
        <v>918.4984131848156</v>
      </c>
      <c r="E59" s="78">
        <f>$B13*D59/100+$B14*D61/100+Results!D5*10</f>
        <v>1012.915463335828</v>
      </c>
      <c r="F59" s="78">
        <f>$B13*E59/100+$B14*E61/100+Results!E5*10</f>
        <v>1110.0698546335291</v>
      </c>
      <c r="G59" s="78">
        <f>$B13*F59/100+$B14*F61/100+Results!F5*10</f>
        <v>1208.5418301112313</v>
      </c>
      <c r="H59" s="78">
        <f>$B13*G59/100+$B14*G61/100+Results!G5*10</f>
        <v>1306.2345758093288</v>
      </c>
      <c r="I59" s="78">
        <f>$B13*H59/100+$B14*H61/100+Results!H5*10</f>
        <v>1402.5087680314887</v>
      </c>
      <c r="J59" s="78">
        <f>$B13*I59/100+$B14*I61/100+Results!I5*10</f>
        <v>1498.011488536577</v>
      </c>
      <c r="K59" s="78">
        <f>$B13*J59/100+$B14*J61/100+Results!J5*10</f>
        <v>1593.338898918428</v>
      </c>
      <c r="L59" s="78">
        <f>$B13*K59/100+$B14*K61/100+Results!K5*10</f>
        <v>1689.0011226475474</v>
      </c>
      <c r="M59" s="443">
        <f>$B13*L59/100+$B14*L61/100+Results!L5*10</f>
        <v>1785.3552924859391</v>
      </c>
      <c r="N59" s="78">
        <f>$B13*M59/100+$B14*M61/100+Results!M5*10</f>
        <v>1882.5040012196164</v>
      </c>
      <c r="O59" s="78">
        <f>$B13*N59/100+$B14*N61/100+Results!N5*10</f>
        <v>1980.7109440465861</v>
      </c>
      <c r="P59" s="78">
        <f>$B13*O59/100+$B14*O61/100+Results!O5*10</f>
        <v>2079.3639116252448</v>
      </c>
      <c r="Q59" s="78">
        <f>$B13*P59/100+$B14*P61/100+Results!P5*10</f>
        <v>2178.0798222543904</v>
      </c>
      <c r="R59" s="78">
        <f>$B13*Q59/100+$B14*Q61/100+Results!Q5*10</f>
        <v>2276.5715703911669</v>
      </c>
      <c r="S59" s="78">
        <f>$B13*R59/100+$B14*R61/100+Results!R5*10</f>
        <v>2374.5782103186211</v>
      </c>
      <c r="T59" s="78">
        <f>$B13*S59/100+$B14*S61/100+Results!S5*10</f>
        <v>2471.8220653221947</v>
      </c>
      <c r="U59" s="78">
        <f>$B13*T59/100+$B14*T61/100+Results!T5*10</f>
        <v>2567.970450441509</v>
      </c>
      <c r="V59" s="78">
        <f>$B13*U59/100+$B14*U61/100+Results!U5*10</f>
        <v>2662.5936078413747</v>
      </c>
      <c r="W59" s="78">
        <f>$B13*V59/100+$B14*V61/100+Results!V5*10</f>
        <v>2755.9651393973104</v>
      </c>
      <c r="X59" s="78">
        <f>$B13*W59/100+$B14*W61/100+Results!W5*10</f>
        <v>2848.2444801325196</v>
      </c>
      <c r="Y59" s="78">
        <f>$B13*X59/100+$B14*X61/100+Results!X5*10</f>
        <v>2938.5400238278216</v>
      </c>
      <c r="Z59" s="78">
        <f>$B13*Y59/100+$B14*Y61/100+Results!Y5*10</f>
        <v>3025.2923465970821</v>
      </c>
      <c r="AA59" s="78">
        <f>$B13*Z59/100+$B14*Z61/100+Results!Z5*10</f>
        <v>3106.3570432809233</v>
      </c>
      <c r="AB59" s="78">
        <f>$B13*AA59/100+$B14*AA61/100+Results!AA5*10</f>
        <v>3163.193868686516</v>
      </c>
      <c r="AC59" s="78">
        <f>$B13*AB59/100+$B14*AB61/100+Results!AB5*10</f>
        <v>2987.7542201552583</v>
      </c>
      <c r="AD59" s="78">
        <f>$B13*AC59/100+$B14*AC61/100+Results!AC5*10</f>
        <v>2840.950214383518</v>
      </c>
      <c r="AE59" s="78">
        <f>$B13*AD59/100+$B14*AD61/100+Results!AD5*10</f>
        <v>2717.9625669609604</v>
      </c>
      <c r="AF59" s="78">
        <f>$B13*AE59/100+$B14*AE61/100+Results!AE5*10</f>
        <v>2614.7836636847733</v>
      </c>
      <c r="AG59" s="78">
        <f>$B13*AF59/100+$B14*AF61/100+Results!AF5*10</f>
        <v>2528.0808644124563</v>
      </c>
      <c r="AH59" s="78">
        <f>$B13*AG59/100+$B14*AG61/100+Results!AG5*10</f>
        <v>2455.0828265502523</v>
      </c>
      <c r="AI59" s="78">
        <f>$B13*AH59/100+$B14*AH61/100+Results!AH5*10</f>
        <v>2393.4849720380466</v>
      </c>
      <c r="AJ59" s="78">
        <f>$B13*AI59/100+$B14*AI61/100+Results!AI5*10</f>
        <v>2341.3708742978401</v>
      </c>
      <c r="AK59" s="78">
        <f>$B13*AJ59/100+$B14*AJ61/100+Results!AJ5*10</f>
        <v>2297.1468843578359</v>
      </c>
      <c r="AL59" s="78">
        <f>$B13*AK59/100+$B14*AK61/100+Results!AK5*10</f>
        <v>2259.4877667391797</v>
      </c>
      <c r="AM59" s="78">
        <f>$B13*AL59/100+$B14*AL61/100+Results!AL5*10</f>
        <v>2227.2914910769964</v>
      </c>
      <c r="AN59" s="78">
        <f>$B13*AM59/100+$B14*AM61/100+Results!AM5*10</f>
        <v>2199.6416376329389</v>
      </c>
      <c r="AO59" s="78">
        <f>$B13*AN59/100+$B14*AN61/100+Results!AN5*10</f>
        <v>2175.7761344815376</v>
      </c>
      <c r="AP59" s="78">
        <f>$B13*AO59/100+$B14*AO61/100+Results!AO5*10</f>
        <v>2155.0612600652612</v>
      </c>
      <c r="AQ59" s="78">
        <f>$B13*AP59/100+$B14*AP61/100+Results!AP5*10</f>
        <v>2136.9700243721577</v>
      </c>
      <c r="AR59" s="78">
        <f>$B13*AQ59/100+$B14*AQ61/100+Results!AQ5*10</f>
        <v>2121.0641913154186</v>
      </c>
      <c r="AS59" s="78">
        <f>$B13*AR59/100+$B14*AR61/100+Results!AR5*10</f>
        <v>2106.9793290761709</v>
      </c>
      <c r="AT59" s="78">
        <f>$B13*AS59/100+$B14*AS61/100+Results!AS5*10</f>
        <v>2094.4123784424532</v>
      </c>
      <c r="AU59" s="78">
        <f>$B13*AT59/100+$B14*AT61/100+Results!AT5*10</f>
        <v>2083.1113150592246</v>
      </c>
      <c r="AV59" s="78">
        <f>$B13*AU59/100+$B14*AU61/100+Results!AU5*10</f>
        <v>2072.8665529243444</v>
      </c>
      <c r="AW59" s="78">
        <f>$B13*AV59/100+$B14*AV61/100+Results!AV5*10</f>
        <v>2063.503795858694</v>
      </c>
      <c r="AX59" s="78">
        <f>$B13*AW59/100+$B14*AW61/100+Results!AW5*10</f>
        <v>2054.8780930701082</v>
      </c>
      <c r="AY59" s="78">
        <f>$B13*AX59/100+$B14*AX61/100+Results!AX5*10</f>
        <v>2046.8688960046297</v>
      </c>
      <c r="AZ59" s="78">
        <f>$B13*AY59/100+$B14*AY61/100+Results!AY5*10</f>
        <v>2039.3759478353882</v>
      </c>
      <c r="BA59" s="78">
        <f>$B13*AZ59/100+$B14*AZ61/100+Results!AZ5*10</f>
        <v>2032.3158653438952</v>
      </c>
      <c r="BB59" s="78">
        <f>$B13*BA59/100+$B14*BA61/100+Results!BA5*10</f>
        <v>2025.6192965694167</v>
      </c>
      <c r="BC59" s="78">
        <f>$B13*BB59/100+$B14*BB61/100+Results!BB5*10</f>
        <v>2019.2285572448402</v>
      </c>
      <c r="BD59" s="78">
        <f>$B13*BC59/100+$B14*BC61/100+Results!BC5*10</f>
        <v>2013.0956653720541</v>
      </c>
      <c r="BE59" s="78">
        <f>$B13*BD59/100+$B14*BD61/100+Results!BD5*10</f>
        <v>2007.1807068733906</v>
      </c>
      <c r="BF59" s="78">
        <f>$B13*BE59/100+$B14*BE61/100+Results!BE5*10</f>
        <v>2001.4504765514396</v>
      </c>
      <c r="BG59" s="78">
        <f>$B13*BF59/100+$B14*BF61/100+Results!BF5*10</f>
        <v>1995.8773479828371</v>
      </c>
      <c r="BH59" s="78">
        <f>$B13*BG59/100+$B14*BG61/100+Results!BG5*10</f>
        <v>1990.4383337828219</v>
      </c>
      <c r="BI59" s="78">
        <f>$B13*BH59/100+$B14*BH61/100+Results!BH5*10</f>
        <v>1985.1143041729356</v>
      </c>
      <c r="BJ59" s="78">
        <f>$B13*BI59/100+$B14*BI61/100+Results!BI5*10</f>
        <v>1979.8893371857496</v>
      </c>
      <c r="BK59" s="78">
        <f t="shared" ref="BK59:CP59" si="25">$B13*BJ59/100+$B14*BJ61/100+BJ55*10</f>
        <v>1974.7501538122999</v>
      </c>
      <c r="BL59" s="78">
        <f t="shared" si="25"/>
        <v>1969.6857500990088</v>
      </c>
      <c r="BM59" s="78">
        <f t="shared" si="25"/>
        <v>1964.6869322153143</v>
      </c>
      <c r="BN59" s="78">
        <f t="shared" si="25"/>
        <v>1959.7460406964456</v>
      </c>
      <c r="BO59" s="78">
        <f t="shared" si="25"/>
        <v>1954.8566919884593</v>
      </c>
      <c r="BP59" s="78">
        <f t="shared" si="25"/>
        <v>1950.0135635388638</v>
      </c>
      <c r="BQ59" s="78">
        <f t="shared" si="25"/>
        <v>1945.2122150960427</v>
      </c>
      <c r="BR59" s="78">
        <f t="shared" si="25"/>
        <v>1940.4489401168269</v>
      </c>
      <c r="BS59" s="78">
        <f t="shared" si="25"/>
        <v>1935.7206422094391</v>
      </c>
      <c r="BT59" s="78">
        <f t="shared" si="25"/>
        <v>1931.0247323937149</v>
      </c>
      <c r="BU59" s="78">
        <f t="shared" si="25"/>
        <v>1926.3590436712025</v>
      </c>
      <c r="BV59" s="78">
        <f t="shared" si="25"/>
        <v>1921.7217599886767</v>
      </c>
      <c r="BW59" s="78">
        <f t="shared" si="25"/>
        <v>1917.1113571699946</v>
      </c>
      <c r="BX59" s="78">
        <f t="shared" si="25"/>
        <v>1912.5265537998021</v>
      </c>
      <c r="BY59" s="78">
        <f t="shared" si="25"/>
        <v>1907.966270382351</v>
      </c>
      <c r="BZ59" s="78">
        <f t="shared" si="25"/>
        <v>1903.4295953811957</v>
      </c>
      <c r="CA59" s="78">
        <f t="shared" si="25"/>
        <v>1898.9157569804413</v>
      </c>
      <c r="CB59" s="78">
        <f t="shared" si="25"/>
        <v>1894.4240996035492</v>
      </c>
      <c r="CC59" s="78">
        <f t="shared" si="25"/>
        <v>1889.9540643881214</v>
      </c>
      <c r="CD59" s="78">
        <f t="shared" si="25"/>
        <v>1885.5051729501413</v>
      </c>
      <c r="CE59" s="78">
        <f t="shared" si="25"/>
        <v>1881.0770138834441</v>
      </c>
      <c r="CF59" s="78">
        <f t="shared" si="25"/>
        <v>1876.6692315335786</v>
      </c>
      <c r="CG59" s="78">
        <f t="shared" si="25"/>
        <v>1872.2815166628509</v>
      </c>
      <c r="CH59" s="78">
        <f t="shared" si="25"/>
        <v>1867.9135986879237</v>
      </c>
      <c r="CI59" s="78">
        <f t="shared" si="25"/>
        <v>1863.5652392250133</v>
      </c>
      <c r="CJ59" s="78">
        <f t="shared" si="25"/>
        <v>1859.2362267223766</v>
      </c>
      <c r="CK59" s="78">
        <f t="shared" si="25"/>
        <v>1854.9263719968997</v>
      </c>
      <c r="CL59" s="78">
        <f t="shared" si="25"/>
        <v>1850.635504522455</v>
      </c>
      <c r="CM59" s="78">
        <f t="shared" si="25"/>
        <v>1846.3634693433719</v>
      </c>
      <c r="CN59" s="78">
        <f t="shared" si="25"/>
        <v>1842.1101245076966</v>
      </c>
      <c r="CO59" s="78">
        <f t="shared" si="25"/>
        <v>1837.8753389326664</v>
      </c>
      <c r="CP59" s="78">
        <f t="shared" si="25"/>
        <v>1833.6589906295767</v>
      </c>
      <c r="CQ59" s="78">
        <f t="shared" ref="CQ59:DX59" si="26">$B13*CP59/100+$B14*CP61/100+CP55*10</f>
        <v>1829.460965227491</v>
      </c>
      <c r="CR59" s="78">
        <f t="shared" si="26"/>
        <v>1825.2811547454421</v>
      </c>
      <c r="CS59" s="78">
        <f t="shared" si="26"/>
        <v>1821.1194565712603</v>
      </c>
      <c r="CT59" s="78">
        <f t="shared" si="26"/>
        <v>1816.9757726122155</v>
      </c>
      <c r="CU59" s="78">
        <f t="shared" si="26"/>
        <v>1812.8500085885264</v>
      </c>
      <c r="CV59" s="78">
        <f t="shared" si="26"/>
        <v>1808.7420734456643</v>
      </c>
      <c r="CW59" s="78">
        <f t="shared" si="26"/>
        <v>1804.6518788654423</v>
      </c>
      <c r="CX59" s="78">
        <f t="shared" si="26"/>
        <v>1800.5793388592426</v>
      </c>
      <c r="CY59" s="78">
        <f t="shared" si="26"/>
        <v>1796.5243694295445</v>
      </c>
      <c r="CZ59" s="78">
        <f t="shared" si="26"/>
        <v>1792.4868882882506</v>
      </c>
      <c r="DA59" s="78">
        <f t="shared" si="26"/>
        <v>1788.466814622235</v>
      </c>
      <c r="DB59" s="78">
        <f t="shared" si="26"/>
        <v>1784.4640688981665</v>
      </c>
      <c r="DC59" s="78">
        <f t="shared" si="26"/>
        <v>1780.4785726999849</v>
      </c>
      <c r="DD59" s="78">
        <f t="shared" si="26"/>
        <v>1776.5102485935304</v>
      </c>
      <c r="DE59" s="78">
        <f t="shared" si="26"/>
        <v>1772.5590200137567</v>
      </c>
      <c r="DF59" s="78">
        <f t="shared" si="26"/>
        <v>1768.6248111707162</v>
      </c>
      <c r="DG59" s="78">
        <f t="shared" si="26"/>
        <v>1764.7075469711633</v>
      </c>
      <c r="DH59" s="78">
        <f t="shared" si="26"/>
        <v>1760.8071529531392</v>
      </c>
      <c r="DI59" s="78">
        <f t="shared" si="26"/>
        <v>1756.9235552313562</v>
      </c>
      <c r="DJ59" s="78">
        <f t="shared" si="26"/>
        <v>1753.0566804515606</v>
      </c>
      <c r="DK59" s="78">
        <f t="shared" si="26"/>
        <v>1749.2064557523618</v>
      </c>
      <c r="DL59" s="78">
        <f t="shared" si="26"/>
        <v>1745.3728087332738</v>
      </c>
      <c r="DM59" s="78">
        <f t="shared" si="26"/>
        <v>1741.5556674279198</v>
      </c>
      <c r="DN59" s="78">
        <f t="shared" si="26"/>
        <v>1737.7549602815341</v>
      </c>
      <c r="DO59" s="78">
        <f t="shared" si="26"/>
        <v>1733.9706161320344</v>
      </c>
      <c r="DP59" s="78">
        <f t="shared" si="26"/>
        <v>1730.2025641940681</v>
      </c>
      <c r="DQ59" s="78">
        <f t="shared" si="26"/>
        <v>1726.4507340455286</v>
      </c>
      <c r="DR59" s="78">
        <f t="shared" si="26"/>
        <v>1722.7150556161305</v>
      </c>
      <c r="DS59" s="78">
        <f t="shared" si="26"/>
        <v>1718.9954591776941</v>
      </c>
      <c r="DT59" s="78">
        <f t="shared" si="26"/>
        <v>1715.291875335852</v>
      </c>
      <c r="DU59" s="78">
        <f t="shared" si="26"/>
        <v>1711.6042350229432</v>
      </c>
      <c r="DV59" s="78">
        <f t="shared" si="26"/>
        <v>1707.9324694918926</v>
      </c>
      <c r="DW59" s="78">
        <f t="shared" si="26"/>
        <v>1704.2765103109089</v>
      </c>
      <c r="DX59" s="78">
        <f t="shared" si="26"/>
        <v>1700.6362893588685</v>
      </c>
    </row>
    <row r="60" spans="1:128" s="78" customFormat="1" ht="12.9">
      <c r="A60" s="77" t="s">
        <v>148</v>
      </c>
      <c r="B60" s="78">
        <f t="shared" ref="B60:AG60" si="27">+B59/2.13</f>
        <v>369.48356807511738</v>
      </c>
      <c r="C60" s="78">
        <f t="shared" si="27"/>
        <v>389.20187793427232</v>
      </c>
      <c r="D60" s="78">
        <f t="shared" si="27"/>
        <v>431.21991229334066</v>
      </c>
      <c r="E60" s="78">
        <f t="shared" si="27"/>
        <v>475.5471658853653</v>
      </c>
      <c r="F60" s="78">
        <f t="shared" si="27"/>
        <v>521.15955616597614</v>
      </c>
      <c r="G60" s="78">
        <f t="shared" si="27"/>
        <v>567.39053056865328</v>
      </c>
      <c r="H60" s="78">
        <f t="shared" si="27"/>
        <v>613.2556693940511</v>
      </c>
      <c r="I60" s="78">
        <f t="shared" si="27"/>
        <v>658.45482067206046</v>
      </c>
      <c r="J60" s="78">
        <f t="shared" si="27"/>
        <v>703.29177865566999</v>
      </c>
      <c r="K60" s="78">
        <f t="shared" si="27"/>
        <v>748.04643141710233</v>
      </c>
      <c r="L60" s="78">
        <f t="shared" si="27"/>
        <v>792.95827354344954</v>
      </c>
      <c r="M60" s="443">
        <f t="shared" si="27"/>
        <v>838.19497299809348</v>
      </c>
      <c r="N60" s="78">
        <f t="shared" si="27"/>
        <v>883.80469540827062</v>
      </c>
      <c r="O60" s="78">
        <f t="shared" si="27"/>
        <v>929.91124133642541</v>
      </c>
      <c r="P60" s="78">
        <f t="shared" si="27"/>
        <v>976.22718855645303</v>
      </c>
      <c r="Q60" s="78">
        <f t="shared" si="27"/>
        <v>1022.5726865044087</v>
      </c>
      <c r="R60" s="78">
        <f t="shared" si="27"/>
        <v>1068.8129438456183</v>
      </c>
      <c r="S60" s="78">
        <f t="shared" si="27"/>
        <v>1114.8254508538128</v>
      </c>
      <c r="T60" s="78">
        <f t="shared" si="27"/>
        <v>1160.4798428742699</v>
      </c>
      <c r="U60" s="78">
        <f t="shared" si="27"/>
        <v>1205.6199297847461</v>
      </c>
      <c r="V60" s="78">
        <f t="shared" si="27"/>
        <v>1250.0439473433685</v>
      </c>
      <c r="W60" s="78">
        <f t="shared" si="27"/>
        <v>1293.8803471348876</v>
      </c>
      <c r="X60" s="78">
        <f t="shared" si="27"/>
        <v>1337.2039812828732</v>
      </c>
      <c r="Y60" s="78">
        <f t="shared" si="27"/>
        <v>1379.5962553182262</v>
      </c>
      <c r="Z60" s="78">
        <f t="shared" si="27"/>
        <v>1420.3250453507428</v>
      </c>
      <c r="AA60" s="78">
        <f t="shared" si="27"/>
        <v>1458.3835883947997</v>
      </c>
      <c r="AB60" s="78">
        <f t="shared" si="27"/>
        <v>1485.0675439842798</v>
      </c>
      <c r="AC60" s="78">
        <f t="shared" si="27"/>
        <v>1402.7015118099805</v>
      </c>
      <c r="AD60" s="78">
        <f t="shared" si="27"/>
        <v>1333.7794433725437</v>
      </c>
      <c r="AE60" s="78">
        <f t="shared" si="27"/>
        <v>1276.0387638314369</v>
      </c>
      <c r="AF60" s="78">
        <f t="shared" si="27"/>
        <v>1227.5979641712552</v>
      </c>
      <c r="AG60" s="78">
        <f t="shared" si="27"/>
        <v>1186.892424606787</v>
      </c>
      <c r="AH60" s="78">
        <f t="shared" ref="AH60:BM60" si="28">+AH59/2.13</f>
        <v>1152.621045328757</v>
      </c>
      <c r="AI60" s="78">
        <f t="shared" si="28"/>
        <v>1123.7018648065948</v>
      </c>
      <c r="AJ60" s="78">
        <f t="shared" si="28"/>
        <v>1099.2351522525071</v>
      </c>
      <c r="AK60" s="78">
        <f t="shared" si="28"/>
        <v>1078.4727156609558</v>
      </c>
      <c r="AL60" s="78">
        <f t="shared" si="28"/>
        <v>1060.7923787507887</v>
      </c>
      <c r="AM60" s="78">
        <f t="shared" si="28"/>
        <v>1045.6767563741769</v>
      </c>
      <c r="AN60" s="78">
        <f t="shared" si="28"/>
        <v>1032.6956045225065</v>
      </c>
      <c r="AO60" s="78">
        <f t="shared" si="28"/>
        <v>1021.4911429490787</v>
      </c>
      <c r="AP60" s="78">
        <f t="shared" si="28"/>
        <v>1011.7658497958973</v>
      </c>
      <c r="AQ60" s="78">
        <f t="shared" si="28"/>
        <v>1003.2723119118111</v>
      </c>
      <c r="AR60" s="78">
        <f t="shared" si="28"/>
        <v>995.80478465512613</v>
      </c>
      <c r="AS60" s="78">
        <f t="shared" si="28"/>
        <v>989.19217327519766</v>
      </c>
      <c r="AT60" s="78">
        <f t="shared" si="28"/>
        <v>983.29219645185606</v>
      </c>
      <c r="AU60" s="78">
        <f t="shared" si="28"/>
        <v>977.98653289165475</v>
      </c>
      <c r="AV60" s="78">
        <f t="shared" si="28"/>
        <v>973.17678541049042</v>
      </c>
      <c r="AW60" s="78">
        <f t="shared" si="28"/>
        <v>968.7811248162883</v>
      </c>
      <c r="AX60" s="78">
        <f t="shared" si="28"/>
        <v>964.7314990939476</v>
      </c>
      <c r="AY60" s="78">
        <f t="shared" si="28"/>
        <v>960.97131267822999</v>
      </c>
      <c r="AZ60" s="78">
        <f t="shared" si="28"/>
        <v>957.45349663633249</v>
      </c>
      <c r="BA60" s="78">
        <f t="shared" si="28"/>
        <v>954.13890391732173</v>
      </c>
      <c r="BB60" s="78">
        <f t="shared" si="28"/>
        <v>950.99497491521913</v>
      </c>
      <c r="BC60" s="78">
        <f t="shared" si="28"/>
        <v>947.99462781447903</v>
      </c>
      <c r="BD60" s="78">
        <f t="shared" si="28"/>
        <v>945.11533585542452</v>
      </c>
      <c r="BE60" s="78">
        <f t="shared" si="28"/>
        <v>942.33836003445572</v>
      </c>
      <c r="BF60" s="78">
        <f t="shared" si="28"/>
        <v>939.64811105701392</v>
      </c>
      <c r="BG60" s="78">
        <f t="shared" si="28"/>
        <v>937.03161877128514</v>
      </c>
      <c r="BH60" s="78">
        <f t="shared" si="28"/>
        <v>934.47809097785068</v>
      </c>
      <c r="BI60" s="78">
        <f t="shared" si="28"/>
        <v>931.97854656006371</v>
      </c>
      <c r="BJ60" s="78">
        <f t="shared" si="28"/>
        <v>929.52551041584491</v>
      </c>
      <c r="BK60" s="78">
        <f t="shared" si="28"/>
        <v>927.11274826868544</v>
      </c>
      <c r="BL60" s="78">
        <f t="shared" si="28"/>
        <v>924.73509394319672</v>
      </c>
      <c r="BM60" s="78">
        <f t="shared" si="28"/>
        <v>922.38823108700205</v>
      </c>
      <c r="BN60" s="78">
        <f t="shared" ref="BN60:CS60" si="29">+BN59/2.13</f>
        <v>920.06856370725143</v>
      </c>
      <c r="BO60" s="78">
        <f t="shared" si="29"/>
        <v>917.77309483026261</v>
      </c>
      <c r="BP60" s="78">
        <f t="shared" si="29"/>
        <v>915.49932560510035</v>
      </c>
      <c r="BQ60" s="78">
        <f t="shared" si="29"/>
        <v>913.24517140659282</v>
      </c>
      <c r="BR60" s="78">
        <f t="shared" si="29"/>
        <v>911.00889207362763</v>
      </c>
      <c r="BS60" s="78">
        <f t="shared" si="29"/>
        <v>908.78903390114522</v>
      </c>
      <c r="BT60" s="78">
        <f t="shared" si="29"/>
        <v>906.58438140550004</v>
      </c>
      <c r="BU60" s="78">
        <f t="shared" si="29"/>
        <v>904.39391721652703</v>
      </c>
      <c r="BV60" s="78">
        <f t="shared" si="29"/>
        <v>902.21678872707832</v>
      </c>
      <c r="BW60" s="78">
        <f t="shared" si="29"/>
        <v>900.05228036149981</v>
      </c>
      <c r="BX60" s="78">
        <f t="shared" si="29"/>
        <v>897.89979051633907</v>
      </c>
      <c r="BY60" s="78">
        <f t="shared" si="29"/>
        <v>895.75881238608031</v>
      </c>
      <c r="BZ60" s="78">
        <f t="shared" si="29"/>
        <v>893.62891801934074</v>
      </c>
      <c r="CA60" s="78">
        <f t="shared" si="29"/>
        <v>891.5097450612401</v>
      </c>
      <c r="CB60" s="78">
        <f t="shared" si="29"/>
        <v>889.40098572936586</v>
      </c>
      <c r="CC60" s="78">
        <f t="shared" si="29"/>
        <v>887.30237764700541</v>
      </c>
      <c r="CD60" s="78">
        <f t="shared" si="29"/>
        <v>885.2136962207237</v>
      </c>
      <c r="CE60" s="78">
        <f t="shared" si="29"/>
        <v>883.13474830208645</v>
      </c>
      <c r="CF60" s="78">
        <f t="shared" si="29"/>
        <v>881.06536691717304</v>
      </c>
      <c r="CG60" s="78">
        <f t="shared" si="29"/>
        <v>879.00540688396757</v>
      </c>
      <c r="CH60" s="78">
        <f t="shared" si="29"/>
        <v>876.95474116803939</v>
      </c>
      <c r="CI60" s="78">
        <f t="shared" si="29"/>
        <v>874.91325785211893</v>
      </c>
      <c r="CJ60" s="78">
        <f t="shared" si="29"/>
        <v>872.88085761613934</v>
      </c>
      <c r="CK60" s="78">
        <f t="shared" si="29"/>
        <v>870.85745164173693</v>
      </c>
      <c r="CL60" s="78">
        <f t="shared" si="29"/>
        <v>868.84295986969721</v>
      </c>
      <c r="CM60" s="78">
        <f t="shared" si="29"/>
        <v>866.8373095508789</v>
      </c>
      <c r="CN60" s="78">
        <f t="shared" si="29"/>
        <v>864.8404340411721</v>
      </c>
      <c r="CO60" s="78">
        <f t="shared" si="29"/>
        <v>862.85227179937397</v>
      </c>
      <c r="CP60" s="78">
        <f t="shared" si="29"/>
        <v>860.87276555379196</v>
      </c>
      <c r="CQ60" s="78">
        <f t="shared" si="29"/>
        <v>858.90186160915073</v>
      </c>
      <c r="CR60" s="78">
        <f t="shared" si="29"/>
        <v>856.93950927016067</v>
      </c>
      <c r="CS60" s="78">
        <f t="shared" si="29"/>
        <v>854.98566036209411</v>
      </c>
      <c r="CT60" s="78">
        <f t="shared" ref="CT60:DX60" si="30">+CT59/2.13</f>
        <v>853.04026883202607</v>
      </c>
      <c r="CU60" s="78">
        <f t="shared" si="30"/>
        <v>851.10329041714863</v>
      </c>
      <c r="CV60" s="78">
        <f t="shared" si="30"/>
        <v>849.17468236885657</v>
      </c>
      <c r="CW60" s="78">
        <f t="shared" si="30"/>
        <v>847.25440322321242</v>
      </c>
      <c r="CX60" s="78">
        <f t="shared" si="30"/>
        <v>845.34241260997305</v>
      </c>
      <c r="CY60" s="78">
        <f t="shared" si="30"/>
        <v>843.43867109368296</v>
      </c>
      <c r="CZ60" s="78">
        <f t="shared" si="30"/>
        <v>841.54314004143225</v>
      </c>
      <c r="DA60" s="78">
        <f t="shared" si="30"/>
        <v>839.65578151278646</v>
      </c>
      <c r="DB60" s="78">
        <f t="shared" si="30"/>
        <v>837.77655816815331</v>
      </c>
      <c r="DC60" s="78">
        <f t="shared" si="30"/>
        <v>835.90543319248115</v>
      </c>
      <c r="DD60" s="78">
        <f t="shared" si="30"/>
        <v>834.04237023170447</v>
      </c>
      <c r="DE60" s="78">
        <f t="shared" si="30"/>
        <v>832.18733333979196</v>
      </c>
      <c r="DF60" s="78">
        <f t="shared" si="30"/>
        <v>830.34028693460857</v>
      </c>
      <c r="DG60" s="78">
        <f t="shared" si="30"/>
        <v>828.50119576110956</v>
      </c>
      <c r="DH60" s="78">
        <f t="shared" si="30"/>
        <v>826.67002486062881</v>
      </c>
      <c r="DI60" s="78">
        <f t="shared" si="30"/>
        <v>824.84673954523771</v>
      </c>
      <c r="DJ60" s="78">
        <f t="shared" si="30"/>
        <v>823.03130537631955</v>
      </c>
      <c r="DK60" s="78">
        <f t="shared" si="30"/>
        <v>821.22368814664878</v>
      </c>
      <c r="DL60" s="78">
        <f t="shared" si="30"/>
        <v>819.42385386538683</v>
      </c>
      <c r="DM60" s="78">
        <f t="shared" si="30"/>
        <v>817.63176874550231</v>
      </c>
      <c r="DN60" s="78">
        <f t="shared" si="30"/>
        <v>815.8473991932085</v>
      </c>
      <c r="DO60" s="78">
        <f t="shared" si="30"/>
        <v>814.07071179907723</v>
      </c>
      <c r="DP60" s="78">
        <f t="shared" si="30"/>
        <v>812.30167333054851</v>
      </c>
      <c r="DQ60" s="78">
        <f t="shared" si="30"/>
        <v>810.54025072560034</v>
      </c>
      <c r="DR60" s="78">
        <f t="shared" si="30"/>
        <v>808.7864110873852</v>
      </c>
      <c r="DS60" s="78">
        <f t="shared" si="30"/>
        <v>807.04012167966869</v>
      </c>
      <c r="DT60" s="78">
        <f t="shared" si="30"/>
        <v>805.30134992293517</v>
      </c>
      <c r="DU60" s="78">
        <f t="shared" si="30"/>
        <v>803.57006339105317</v>
      </c>
      <c r="DV60" s="78">
        <f t="shared" si="30"/>
        <v>801.84622980840027</v>
      </c>
      <c r="DW60" s="78">
        <f t="shared" si="30"/>
        <v>800.12981704737513</v>
      </c>
      <c r="DX60" s="78">
        <f t="shared" si="30"/>
        <v>798.42079312622934</v>
      </c>
    </row>
    <row r="61" spans="1:128" s="78" customFormat="1" ht="12.9">
      <c r="A61" s="77" t="s">
        <v>3</v>
      </c>
      <c r="B61" s="78">
        <f>B10</f>
        <v>1600</v>
      </c>
      <c r="C61" s="78">
        <f t="shared" ref="C61:AH61" si="31">B59* $B15/100+B61* $B16/100+B62* $B17/100</f>
        <v>1618.6835000000001</v>
      </c>
      <c r="D61" s="78">
        <f t="shared" si="31"/>
        <v>1641.4350800350003</v>
      </c>
      <c r="E61" s="78">
        <f t="shared" si="31"/>
        <v>1673.7429165882504</v>
      </c>
      <c r="F61" s="78">
        <f t="shared" si="31"/>
        <v>1715.7000234955392</v>
      </c>
      <c r="G61" s="78">
        <f t="shared" si="31"/>
        <v>1767.1328544265193</v>
      </c>
      <c r="H61" s="78">
        <f t="shared" si="31"/>
        <v>1827.7065596600653</v>
      </c>
      <c r="I61" s="78">
        <f t="shared" si="31"/>
        <v>1896.8521327957098</v>
      </c>
      <c r="J61" s="78">
        <f t="shared" si="31"/>
        <v>1973.9534938165812</v>
      </c>
      <c r="K61" s="78">
        <f t="shared" si="31"/>
        <v>2058.5043052956494</v>
      </c>
      <c r="L61" s="78">
        <f t="shared" si="31"/>
        <v>2150.0961486372653</v>
      </c>
      <c r="M61" s="443">
        <f t="shared" si="31"/>
        <v>2248.4031018853843</v>
      </c>
      <c r="N61" s="78">
        <f t="shared" si="31"/>
        <v>2353.1590861610562</v>
      </c>
      <c r="O61" s="78">
        <f t="shared" si="31"/>
        <v>2464.1242053897458</v>
      </c>
      <c r="P61" s="78">
        <f t="shared" si="31"/>
        <v>2581.1027150211394</v>
      </c>
      <c r="Q61" s="78">
        <f t="shared" si="31"/>
        <v>2703.8356149215283</v>
      </c>
      <c r="R61" s="78">
        <f t="shared" si="31"/>
        <v>2832.0314357599336</v>
      </c>
      <c r="S61" s="78">
        <f t="shared" si="31"/>
        <v>2965.3794448562016</v>
      </c>
      <c r="T61" s="78">
        <f t="shared" si="31"/>
        <v>3103.5537867158537</v>
      </c>
      <c r="U61" s="78">
        <f t="shared" si="31"/>
        <v>3246.2122611212772</v>
      </c>
      <c r="V61" s="78">
        <f t="shared" si="31"/>
        <v>3392.9905714854403</v>
      </c>
      <c r="W61" s="78">
        <f t="shared" si="31"/>
        <v>3543.4918247054302</v>
      </c>
      <c r="X61" s="78">
        <f t="shared" si="31"/>
        <v>3697.3726292719925</v>
      </c>
      <c r="Y61" s="78">
        <f t="shared" si="31"/>
        <v>3854.3266095246813</v>
      </c>
      <c r="Z61" s="78">
        <f t="shared" si="31"/>
        <v>4013.9563531001186</v>
      </c>
      <c r="AA61" s="78">
        <f t="shared" si="31"/>
        <v>4175.6980092038802</v>
      </c>
      <c r="AB61" s="78">
        <f t="shared" si="31"/>
        <v>4338.759750815042</v>
      </c>
      <c r="AC61" s="78">
        <f t="shared" si="31"/>
        <v>4500.1661356433515</v>
      </c>
      <c r="AD61" s="78">
        <f t="shared" si="31"/>
        <v>4632.1307355969975</v>
      </c>
      <c r="AE61" s="78">
        <f t="shared" si="31"/>
        <v>4739.6225756450303</v>
      </c>
      <c r="AF61" s="78">
        <f t="shared" si="31"/>
        <v>4826.7736677131634</v>
      </c>
      <c r="AG61" s="78">
        <f t="shared" si="31"/>
        <v>4897.0199879844349</v>
      </c>
      <c r="AH61" s="78">
        <f t="shared" si="31"/>
        <v>4953.2187110506429</v>
      </c>
      <c r="AI61" s="78">
        <f t="shared" ref="AI61:BN61" si="32">AH59* $B15/100+AH61* $B16/100+AH62* $B17/100</f>
        <v>4997.7456993953419</v>
      </c>
      <c r="AJ61" s="78">
        <f t="shared" si="32"/>
        <v>5032.5765733821227</v>
      </c>
      <c r="AK61" s="78">
        <f t="shared" si="32"/>
        <v>5059.354126981525</v>
      </c>
      <c r="AL61" s="78">
        <f t="shared" si="32"/>
        <v>5079.4443888107926</v>
      </c>
      <c r="AM61" s="78">
        <f t="shared" si="32"/>
        <v>5093.9832408098464</v>
      </c>
      <c r="AN61" s="78">
        <f t="shared" si="32"/>
        <v>5103.9151848333777</v>
      </c>
      <c r="AO61" s="78">
        <f t="shared" si="32"/>
        <v>5110.0255796240808</v>
      </c>
      <c r="AP61" s="78">
        <f t="shared" si="32"/>
        <v>5112.9674479152809</v>
      </c>
      <c r="AQ61" s="78">
        <f t="shared" si="32"/>
        <v>5113.2837681990895</v>
      </c>
      <c r="AR61" s="78">
        <f t="shared" si="32"/>
        <v>5111.4260116737869</v>
      </c>
      <c r="AS61" s="78">
        <f t="shared" si="32"/>
        <v>5107.769556799497</v>
      </c>
      <c r="AT61" s="78">
        <f t="shared" si="32"/>
        <v>5102.6265073768382</v>
      </c>
      <c r="AU61" s="78">
        <f t="shared" si="32"/>
        <v>5096.2563514868089</v>
      </c>
      <c r="AV61" s="78">
        <f t="shared" si="32"/>
        <v>5088.8748249711061</v>
      </c>
      <c r="AW61" s="78">
        <f t="shared" si="32"/>
        <v>5080.6612818782569</v>
      </c>
      <c r="AX61" s="78">
        <f t="shared" si="32"/>
        <v>5071.764823363339</v>
      </c>
      <c r="AY61" s="78">
        <f t="shared" si="32"/>
        <v>5062.3093941703955</v>
      </c>
      <c r="AZ61" s="78">
        <f t="shared" si="32"/>
        <v>5052.3980206020988</v>
      </c>
      <c r="BA61" s="78">
        <f t="shared" si="32"/>
        <v>5042.1163345893765</v>
      </c>
      <c r="BB61" s="78">
        <f t="shared" si="32"/>
        <v>5031.5355041154262</v>
      </c>
      <c r="BC61" s="78">
        <f t="shared" si="32"/>
        <v>5020.7146699928544</v>
      </c>
      <c r="BD61" s="78">
        <f t="shared" si="32"/>
        <v>5009.7029721487706</v>
      </c>
      <c r="BE61" s="78">
        <f t="shared" si="32"/>
        <v>4998.541234565736</v>
      </c>
      <c r="BF61" s="78">
        <f t="shared" si="32"/>
        <v>4987.2633663788956</v>
      </c>
      <c r="BG61" s="78">
        <f t="shared" si="32"/>
        <v>4975.8975269438679</v>
      </c>
      <c r="BH61" s="78">
        <f t="shared" si="32"/>
        <v>4964.4670946357073</v>
      </c>
      <c r="BI61" s="78">
        <f t="shared" si="32"/>
        <v>4952.9914724416603</v>
      </c>
      <c r="BJ61" s="78">
        <f t="shared" si="32"/>
        <v>4941.4867578409931</v>
      </c>
      <c r="BK61" s="78">
        <f t="shared" si="32"/>
        <v>4929.9662998338599</v>
      </c>
      <c r="BL61" s="78">
        <f t="shared" si="32"/>
        <v>4918.4411591876387</v>
      </c>
      <c r="BM61" s="78">
        <f t="shared" si="32"/>
        <v>4906.920500573322</v>
      </c>
      <c r="BN61" s="78">
        <f t="shared" si="32"/>
        <v>4895.4119084946251</v>
      </c>
      <c r="BO61" s="78">
        <f t="shared" ref="BO61:CT61" si="33">BN59* $B15/100+BN61* $B16/100+BN62* $B17/100</f>
        <v>4883.921653678136</v>
      </c>
      <c r="BP61" s="78">
        <f t="shared" si="33"/>
        <v>4872.454914579982</v>
      </c>
      <c r="BQ61" s="78">
        <f t="shared" si="33"/>
        <v>4861.0159615712055</v>
      </c>
      <c r="BR61" s="78">
        <f t="shared" si="33"/>
        <v>4849.6083100899568</v>
      </c>
      <c r="BS61" s="78">
        <f t="shared" si="33"/>
        <v>4838.2348479891316</v>
      </c>
      <c r="BT61" s="78">
        <f t="shared" si="33"/>
        <v>4826.8979414271535</v>
      </c>
      <c r="BU61" s="78">
        <f t="shared" si="33"/>
        <v>4815.5995229170567</v>
      </c>
      <c r="BV61" s="78">
        <f t="shared" si="33"/>
        <v>4804.3411645399483</v>
      </c>
      <c r="BW61" s="78">
        <f t="shared" si="33"/>
        <v>4793.1241388224253</v>
      </c>
      <c r="BX61" s="78">
        <f t="shared" si="33"/>
        <v>4781.9494693564029</v>
      </c>
      <c r="BY61" s="78">
        <f t="shared" si="33"/>
        <v>4770.8179728895966</v>
      </c>
      <c r="BZ61" s="78">
        <f t="shared" si="33"/>
        <v>4759.7302943237419</v>
      </c>
      <c r="CA61" s="78">
        <f t="shared" si="33"/>
        <v>4748.6869358154918</v>
      </c>
      <c r="CB61" s="78">
        <f t="shared" si="33"/>
        <v>4737.6882809736016</v>
      </c>
      <c r="CC61" s="78">
        <f t="shared" si="33"/>
        <v>4726.7346149786208</v>
      </c>
      <c r="CD61" s="78">
        <f t="shared" si="33"/>
        <v>4715.8261413120745</v>
      </c>
      <c r="CE61" s="78">
        <f t="shared" si="33"/>
        <v>4704.9629956664066</v>
      </c>
      <c r="CF61" s="78">
        <f t="shared" si="33"/>
        <v>4694.1452575106696</v>
      </c>
      <c r="CG61" s="78">
        <f t="shared" si="33"/>
        <v>4683.3729597069523</v>
      </c>
      <c r="CH61" s="78">
        <f t="shared" si="33"/>
        <v>4672.6460965059596</v>
      </c>
      <c r="CI61" s="78">
        <f t="shared" si="33"/>
        <v>4661.9646301948369</v>
      </c>
      <c r="CJ61" s="78">
        <f t="shared" si="33"/>
        <v>4651.3284966243273</v>
      </c>
      <c r="CK61" s="78">
        <f t="shared" si="33"/>
        <v>4640.737609804065</v>
      </c>
      <c r="CL61" s="78">
        <f t="shared" si="33"/>
        <v>4630.1918657230308</v>
      </c>
      <c r="CM61" s="78">
        <f t="shared" si="33"/>
        <v>4619.6911455257068</v>
      </c>
      <c r="CN61" s="78">
        <f t="shared" si="33"/>
        <v>4609.2353181524941</v>
      </c>
      <c r="CO61" s="78">
        <f t="shared" si="33"/>
        <v>4598.8242425346589</v>
      </c>
      <c r="CP61" s="78">
        <f t="shared" si="33"/>
        <v>4588.4577694188665</v>
      </c>
      <c r="CQ61" s="78">
        <f t="shared" si="33"/>
        <v>4578.1357428837136</v>
      </c>
      <c r="CR61" s="78">
        <f t="shared" si="33"/>
        <v>4567.8580016001524</v>
      </c>
      <c r="CS61" s="78">
        <f t="shared" si="33"/>
        <v>4557.6243798789665</v>
      </c>
      <c r="CT61" s="78">
        <f t="shared" si="33"/>
        <v>4547.43470854117</v>
      </c>
      <c r="CU61" s="78">
        <f t="shared" ref="CU61:DX61" si="34">CT59* $B15/100+CT61* $B16/100+CT62* $B17/100</f>
        <v>4537.28881564118</v>
      </c>
      <c r="CV61" s="78">
        <f t="shared" si="34"/>
        <v>4527.1865270675562</v>
      </c>
      <c r="CW61" s="78">
        <f t="shared" si="34"/>
        <v>4517.1276670419475</v>
      </c>
      <c r="CX61" s="78">
        <f t="shared" si="34"/>
        <v>4507.1120585333992</v>
      </c>
      <c r="CY61" s="78">
        <f t="shared" si="34"/>
        <v>4497.1395236022781</v>
      </c>
      <c r="CZ61" s="78">
        <f t="shared" si="34"/>
        <v>4487.2098836856794</v>
      </c>
      <c r="DA61" s="78">
        <f t="shared" si="34"/>
        <v>4477.3229598341777</v>
      </c>
      <c r="DB61" s="78">
        <f t="shared" si="34"/>
        <v>4467.478572908125</v>
      </c>
      <c r="DC61" s="78">
        <f t="shared" si="34"/>
        <v>4457.6765437403037</v>
      </c>
      <c r="DD61" s="78">
        <f t="shared" si="34"/>
        <v>4447.9166932706175</v>
      </c>
      <c r="DE61" s="78">
        <f t="shared" si="34"/>
        <v>4438.1988426575317</v>
      </c>
      <c r="DF61" s="78">
        <f t="shared" si="34"/>
        <v>4428.522813370173</v>
      </c>
      <c r="DG61" s="78">
        <f t="shared" si="34"/>
        <v>4418.8884272643609</v>
      </c>
      <c r="DH61" s="78">
        <f t="shared" si="34"/>
        <v>4409.2955066452787</v>
      </c>
      <c r="DI61" s="78">
        <f t="shared" si="34"/>
        <v>4399.7438743190287</v>
      </c>
      <c r="DJ61" s="78">
        <f t="shared" si="34"/>
        <v>4390.2333536349579</v>
      </c>
      <c r="DK61" s="78">
        <f t="shared" si="34"/>
        <v>4380.763768520309</v>
      </c>
      <c r="DL61" s="78">
        <f t="shared" si="34"/>
        <v>4371.3349435084829</v>
      </c>
      <c r="DM61" s="78">
        <f t="shared" si="34"/>
        <v>4361.9467037620061</v>
      </c>
      <c r="DN61" s="78">
        <f t="shared" si="34"/>
        <v>4352.598875091081</v>
      </c>
      <c r="DO61" s="78">
        <f t="shared" si="34"/>
        <v>4343.2912839684877</v>
      </c>
      <c r="DP61" s="78">
        <f t="shared" si="34"/>
        <v>4334.0237575414276</v>
      </c>
      <c r="DQ61" s="78">
        <f t="shared" si="34"/>
        <v>4324.7961236408501</v>
      </c>
      <c r="DR61" s="78">
        <f t="shared" si="34"/>
        <v>4315.6082107886714</v>
      </c>
      <c r="DS61" s="78">
        <f t="shared" si="34"/>
        <v>4306.4598482032534</v>
      </c>
      <c r="DT61" s="78">
        <f t="shared" si="34"/>
        <v>4297.3508658034352</v>
      </c>
      <c r="DU61" s="78">
        <f t="shared" si="34"/>
        <v>4288.2810942113638</v>
      </c>
      <c r="DV61" s="78">
        <f t="shared" si="34"/>
        <v>4279.2503647543244</v>
      </c>
      <c r="DW61" s="78">
        <f t="shared" si="34"/>
        <v>4270.2585094657443</v>
      </c>
      <c r="DX61" s="78">
        <f t="shared" si="34"/>
        <v>4261.305361085515</v>
      </c>
    </row>
    <row r="62" spans="1:128" s="78" customFormat="1" ht="12.9">
      <c r="A62" s="77" t="s">
        <v>4</v>
      </c>
      <c r="B62" s="78">
        <f xml:space="preserve"> B11</f>
        <v>10010</v>
      </c>
      <c r="C62" s="78">
        <f t="shared" ref="C62:AH62" si="35">( $B18/100)*B61+( $B19/100)*B62</f>
        <v>10010.4925</v>
      </c>
      <c r="D62" s="78">
        <f t="shared" si="35"/>
        <v>10011.078048125</v>
      </c>
      <c r="E62" s="78">
        <f t="shared" si="35"/>
        <v>10011.776914989081</v>
      </c>
      <c r="F62" s="78">
        <f t="shared" si="35"/>
        <v>10012.636796885779</v>
      </c>
      <c r="G62" s="78">
        <f t="shared" si="35"/>
        <v>10013.705819405592</v>
      </c>
      <c r="H62" s="78">
        <f t="shared" si="35"/>
        <v>10015.031204313169</v>
      </c>
      <c r="I62" s="78">
        <f t="shared" si="35"/>
        <v>10016.658463708234</v>
      </c>
      <c r="J62" s="78">
        <f t="shared" si="35"/>
        <v>10018.63023052443</v>
      </c>
      <c r="K62" s="78">
        <f t="shared" si="35"/>
        <v>10020.986025320619</v>
      </c>
      <c r="L62" s="78">
        <f t="shared" si="35"/>
        <v>10023.762807328107</v>
      </c>
      <c r="M62" s="443">
        <f t="shared" si="35"/>
        <v>10026.995465965798</v>
      </c>
      <c r="N62" s="78">
        <f t="shared" si="35"/>
        <v>10030.71723487575</v>
      </c>
      <c r="O62" s="78">
        <f t="shared" si="35"/>
        <v>10034.959992380398</v>
      </c>
      <c r="P62" s="78">
        <f t="shared" si="35"/>
        <v>10039.754393413061</v>
      </c>
      <c r="Q62" s="78">
        <f t="shared" si="35"/>
        <v>10045.130091193107</v>
      </c>
      <c r="R62" s="78">
        <f t="shared" si="35"/>
        <v>10051.11542169932</v>
      </c>
      <c r="S62" s="78">
        <f t="shared" si="35"/>
        <v>10057.737242311845</v>
      </c>
      <c r="T62" s="78">
        <f t="shared" si="35"/>
        <v>10065.020836604392</v>
      </c>
      <c r="U62" s="78">
        <f t="shared" si="35"/>
        <v>10072.989839910517</v>
      </c>
      <c r="V62" s="78">
        <f t="shared" si="35"/>
        <v>10081.666158836191</v>
      </c>
      <c r="W62" s="78">
        <f t="shared" si="35"/>
        <v>10091.06986207449</v>
      </c>
      <c r="X62" s="78">
        <f t="shared" si="35"/>
        <v>10101.219018801461</v>
      </c>
      <c r="Y62" s="78">
        <f t="shared" si="35"/>
        <v>10112.129967683719</v>
      </c>
      <c r="Z62" s="78">
        <f t="shared" si="35"/>
        <v>10123.817503255579</v>
      </c>
      <c r="AA62" s="78">
        <f t="shared" si="35"/>
        <v>10136.294421893637</v>
      </c>
      <c r="AB62" s="78">
        <f t="shared" si="35"/>
        <v>10149.570691123236</v>
      </c>
      <c r="AC62" s="78">
        <f t="shared" si="35"/>
        <v>10163.652311858968</v>
      </c>
      <c r="AD62" s="78">
        <f t="shared" si="35"/>
        <v>10178.53040330329</v>
      </c>
      <c r="AE62" s="78">
        <f t="shared" si="35"/>
        <v>10194.057159178798</v>
      </c>
      <c r="AF62" s="78">
        <f t="shared" si="35"/>
        <v>10210.109729187638</v>
      </c>
      <c r="AG62" s="78">
        <f t="shared" si="35"/>
        <v>10226.586015229312</v>
      </c>
      <c r="AH62" s="78">
        <f t="shared" si="35"/>
        <v>10243.401175657811</v>
      </c>
      <c r="AI62" s="78">
        <f t="shared" ref="AI62:BN62" si="36">( $B18/100)*AH61+( $B19/100)*AH62</f>
        <v>10260.484718331321</v>
      </c>
      <c r="AJ62" s="78">
        <f t="shared" si="36"/>
        <v>10277.77808328955</v>
      </c>
      <c r="AK62" s="78">
        <f t="shared" si="36"/>
        <v>10295.232632593994</v>
      </c>
      <c r="AL62" s="78">
        <f t="shared" si="36"/>
        <v>10312.807978754456</v>
      </c>
      <c r="AM62" s="78">
        <f t="shared" si="36"/>
        <v>10330.470594714445</v>
      </c>
      <c r="AN62" s="78">
        <f t="shared" si="36"/>
        <v>10348.192657972457</v>
      </c>
      <c r="AO62" s="78">
        <f t="shared" si="36"/>
        <v>10365.951089403145</v>
      </c>
      <c r="AP62" s="78">
        <f t="shared" si="36"/>
        <v>10383.726753984212</v>
      </c>
      <c r="AQ62" s="78">
        <f t="shared" si="36"/>
        <v>10401.5037961583</v>
      </c>
      <c r="AR62" s="78">
        <f t="shared" si="36"/>
        <v>10419.269087152177</v>
      </c>
      <c r="AS62" s="78">
        <f t="shared" si="36"/>
        <v>10437.011765395182</v>
      </c>
      <c r="AT62" s="78">
        <f t="shared" si="36"/>
        <v>10454.722854355132</v>
      </c>
      <c r="AU62" s="78">
        <f t="shared" si="36"/>
        <v>10472.39494475125</v>
      </c>
      <c r="AV62" s="78">
        <f t="shared" si="36"/>
        <v>10490.021930300121</v>
      </c>
      <c r="AW62" s="78">
        <f t="shared" si="36"/>
        <v>10507.598787977253</v>
      </c>
      <c r="AX62" s="78">
        <f t="shared" si="36"/>
        <v>10525.12139529566</v>
      </c>
      <c r="AY62" s="78">
        <f t="shared" si="36"/>
        <v>10542.586378366004</v>
      </c>
      <c r="AZ62" s="78">
        <f t="shared" si="36"/>
        <v>10559.99098555308</v>
      </c>
      <c r="BA62" s="78">
        <f t="shared" si="36"/>
        <v>10577.332982416925</v>
      </c>
      <c r="BB62" s="78">
        <f t="shared" si="36"/>
        <v>10594.610564353059</v>
      </c>
      <c r="BC62" s="78">
        <f t="shared" si="36"/>
        <v>10611.822283950372</v>
      </c>
      <c r="BD62" s="78">
        <f t="shared" si="36"/>
        <v>10628.966990587374</v>
      </c>
      <c r="BE62" s="78">
        <f t="shared" si="36"/>
        <v>10646.043780205178</v>
      </c>
      <c r="BF62" s="78">
        <f t="shared" si="36"/>
        <v>10663.051953542852</v>
      </c>
      <c r="BG62" s="78">
        <f t="shared" si="36"/>
        <v>10679.990981409588</v>
      </c>
      <c r="BH62" s="78">
        <f t="shared" si="36"/>
        <v>10696.860475808251</v>
      </c>
      <c r="BI62" s="78">
        <f t="shared" si="36"/>
        <v>10713.660165924573</v>
      </c>
      <c r="BJ62" s="78">
        <f t="shared" si="36"/>
        <v>10730.389878162337</v>
      </c>
      <c r="BK62" s="78">
        <f t="shared" si="36"/>
        <v>10747.049519542919</v>
      </c>
      <c r="BL62" s="78">
        <f t="shared" si="36"/>
        <v>10763.639063902432</v>
      </c>
      <c r="BM62" s="78">
        <f t="shared" si="36"/>
        <v>10780.158540400444</v>
      </c>
      <c r="BN62" s="78">
        <f t="shared" si="36"/>
        <v>10796.608023998009</v>
      </c>
      <c r="BO62" s="78">
        <f t="shared" ref="BO62:CT62" si="37">( $B18/100)*BN61+( $B19/100)*BN62</f>
        <v>10812.987627522483</v>
      </c>
      <c r="BP62" s="78">
        <f t="shared" si="37"/>
        <v>10829.297495070232</v>
      </c>
      <c r="BQ62" s="78">
        <f t="shared" si="37"/>
        <v>10845.53779652183</v>
      </c>
      <c r="BR62" s="78">
        <f t="shared" si="37"/>
        <v>10861.708722982296</v>
      </c>
      <c r="BS62" s="78">
        <f t="shared" si="37"/>
        <v>10877.81048299051</v>
      </c>
      <c r="BT62" s="78">
        <f t="shared" si="37"/>
        <v>10893.843299368213</v>
      </c>
      <c r="BU62" s="78">
        <f t="shared" si="37"/>
        <v>10909.807406600821</v>
      </c>
      <c r="BV62" s="78">
        <f t="shared" si="37"/>
        <v>10925.703048660456</v>
      </c>
      <c r="BW62" s="78">
        <f t="shared" si="37"/>
        <v>10941.53047719666</v>
      </c>
      <c r="BX62" s="78">
        <f t="shared" si="37"/>
        <v>10957.289950032875</v>
      </c>
      <c r="BY62" s="78">
        <f t="shared" si="37"/>
        <v>10972.981729917132</v>
      </c>
      <c r="BZ62" s="78">
        <f t="shared" si="37"/>
        <v>10988.606083484141</v>
      </c>
      <c r="CA62" s="78">
        <f t="shared" si="37"/>
        <v>11004.163280393146</v>
      </c>
      <c r="CB62" s="78">
        <f t="shared" si="37"/>
        <v>11019.653592611929</v>
      </c>
      <c r="CC62" s="78">
        <f t="shared" si="37"/>
        <v>11035.077293822336</v>
      </c>
      <c r="CD62" s="78">
        <f t="shared" si="37"/>
        <v>11050.434658926863</v>
      </c>
      <c r="CE62" s="78">
        <f t="shared" si="37"/>
        <v>11065.725963639228</v>
      </c>
      <c r="CF62" s="78">
        <f t="shared" si="37"/>
        <v>11080.951484144831</v>
      </c>
      <c r="CG62" s="78">
        <f t="shared" si="37"/>
        <v>11096.111496819274</v>
      </c>
      <c r="CH62" s="78">
        <f t="shared" si="37"/>
        <v>11111.206277995194</v>
      </c>
      <c r="CI62" s="78">
        <f t="shared" si="37"/>
        <v>11126.236103769226</v>
      </c>
      <c r="CJ62" s="78">
        <f t="shared" si="37"/>
        <v>11141.201249842374</v>
      </c>
      <c r="CK62" s="78">
        <f t="shared" si="37"/>
        <v>11156.101991388114</v>
      </c>
      <c r="CL62" s="78">
        <f t="shared" si="37"/>
        <v>11170.938602943592</v>
      </c>
      <c r="CM62" s="78">
        <f t="shared" si="37"/>
        <v>11185.711358319999</v>
      </c>
      <c r="CN62" s="78">
        <f t="shared" si="37"/>
        <v>11200.420530528887</v>
      </c>
      <c r="CO62" s="78">
        <f t="shared" si="37"/>
        <v>11215.066391721752</v>
      </c>
      <c r="CP62" s="78">
        <f t="shared" si="37"/>
        <v>11229.649213140634</v>
      </c>
      <c r="CQ62" s="78">
        <f t="shared" si="37"/>
        <v>11244.169265077873</v>
      </c>
      <c r="CR62" s="78">
        <f t="shared" si="37"/>
        <v>11258.626816843484</v>
      </c>
      <c r="CS62" s="78">
        <f t="shared" si="37"/>
        <v>11273.022136738853</v>
      </c>
      <c r="CT62" s="78">
        <f t="shared" si="37"/>
        <v>11287.355492035695</v>
      </c>
      <c r="CU62" s="78">
        <f t="shared" ref="CU62:DX62" si="38">( $B18/100)*CT61+( $B19/100)*CT62</f>
        <v>11301.627148959373</v>
      </c>
      <c r="CV62" s="78">
        <f t="shared" si="38"/>
        <v>11315.83737267586</v>
      </c>
      <c r="CW62" s="78">
        <f t="shared" si="38"/>
        <v>11329.98642728169</v>
      </c>
      <c r="CX62" s="78">
        <f t="shared" si="38"/>
        <v>11344.074575796438</v>
      </c>
      <c r="CY62" s="78">
        <f t="shared" si="38"/>
        <v>11358.102080157256</v>
      </c>
      <c r="CZ62" s="78">
        <f t="shared" si="38"/>
        <v>11372.069201215148</v>
      </c>
      <c r="DA62" s="78">
        <f t="shared" si="38"/>
        <v>11385.976198732664</v>
      </c>
      <c r="DB62" s="78">
        <f t="shared" si="38"/>
        <v>11399.823331382784</v>
      </c>
      <c r="DC62" s="78">
        <f t="shared" si="38"/>
        <v>11413.610856748788</v>
      </c>
      <c r="DD62" s="78">
        <f t="shared" si="38"/>
        <v>11427.339031324927</v>
      </c>
      <c r="DE62" s="78">
        <f t="shared" si="38"/>
        <v>11441.008110517787</v>
      </c>
      <c r="DF62" s="78">
        <f t="shared" si="38"/>
        <v>11454.618348648186</v>
      </c>
      <c r="DG62" s="78">
        <f t="shared" si="38"/>
        <v>11468.16999895355</v>
      </c>
      <c r="DH62" s="78">
        <f t="shared" si="38"/>
        <v>11481.663313590656</v>
      </c>
      <c r="DI62" s="78">
        <f t="shared" si="38"/>
        <v>11495.098543638689</v>
      </c>
      <c r="DJ62" s="78">
        <f t="shared" si="38"/>
        <v>11508.475939102555</v>
      </c>
      <c r="DK62" s="78">
        <f t="shared" si="38"/>
        <v>11521.795748916402</v>
      </c>
      <c r="DL62" s="78">
        <f t="shared" si="38"/>
        <v>11535.058220947316</v>
      </c>
      <c r="DM62" s="78">
        <f t="shared" si="38"/>
        <v>11548.263601999148</v>
      </c>
      <c r="DN62" s="78">
        <f t="shared" si="38"/>
        <v>11561.412137816458</v>
      </c>
      <c r="DO62" s="78">
        <f t="shared" si="38"/>
        <v>11574.50407308855</v>
      </c>
      <c r="DP62" s="78">
        <f t="shared" si="38"/>
        <v>11587.539651453577</v>
      </c>
      <c r="DQ62" s="78">
        <f t="shared" si="38"/>
        <v>11600.519115502695</v>
      </c>
      <c r="DR62" s="78">
        <f t="shared" si="38"/>
        <v>11613.442706784272</v>
      </c>
      <c r="DS62" s="78">
        <f t="shared" si="38"/>
        <v>11626.310665808125</v>
      </c>
      <c r="DT62" s="78">
        <f t="shared" si="38"/>
        <v>11639.123232049786</v>
      </c>
      <c r="DU62" s="78">
        <f t="shared" si="38"/>
        <v>11651.880643954764</v>
      </c>
      <c r="DV62" s="78">
        <f t="shared" si="38"/>
        <v>11664.583138942853</v>
      </c>
      <c r="DW62" s="78">
        <f t="shared" si="38"/>
        <v>11677.230953412416</v>
      </c>
      <c r="DX62" s="78">
        <f t="shared" si="38"/>
        <v>11689.824322744684</v>
      </c>
    </row>
    <row r="63" spans="1:128" s="61" customFormat="1" ht="12.9">
      <c r="A63" s="69" t="s">
        <v>16</v>
      </c>
      <c r="M63" s="443"/>
    </row>
    <row r="64" spans="1:128" s="78" customFormat="1" ht="12.9">
      <c r="A64" s="77" t="s">
        <v>17</v>
      </c>
      <c r="B64" s="78">
        <f>+B56*10</f>
        <v>79.676363556275433</v>
      </c>
      <c r="C64" s="78">
        <f t="shared" ref="C64:AH64" si="39">+B64+C56*10</f>
        <v>179.71190490109109</v>
      </c>
      <c r="D64" s="78">
        <f t="shared" si="39"/>
        <v>296.89565846943498</v>
      </c>
      <c r="E64" s="78">
        <f t="shared" si="39"/>
        <v>428.67503857112416</v>
      </c>
      <c r="F64" s="78">
        <f t="shared" si="39"/>
        <v>573.09526749961969</v>
      </c>
      <c r="G64" s="78">
        <f t="shared" si="39"/>
        <v>727.44422333884131</v>
      </c>
      <c r="H64" s="78">
        <f t="shared" si="39"/>
        <v>890.29694409171111</v>
      </c>
      <c r="I64" s="78">
        <f t="shared" si="39"/>
        <v>1061.5173492338679</v>
      </c>
      <c r="J64" s="78">
        <f t="shared" si="39"/>
        <v>1241.0670113309761</v>
      </c>
      <c r="K64" s="78">
        <f t="shared" si="39"/>
        <v>1428.9503767611995</v>
      </c>
      <c r="L64" s="78">
        <f t="shared" si="39"/>
        <v>1625.1261715669998</v>
      </c>
      <c r="M64" s="443">
        <f t="shared" si="39"/>
        <v>1829.3782439515812</v>
      </c>
      <c r="N64" s="78">
        <f t="shared" si="39"/>
        <v>2041.693551884113</v>
      </c>
      <c r="O64" s="78">
        <f t="shared" si="39"/>
        <v>2261.2398208246077</v>
      </c>
      <c r="P64" s="78">
        <f t="shared" si="39"/>
        <v>2487.3606416924117</v>
      </c>
      <c r="Q64" s="78">
        <f t="shared" si="39"/>
        <v>2719.4705912203854</v>
      </c>
      <c r="R64" s="78">
        <f t="shared" si="39"/>
        <v>2956.9967008938952</v>
      </c>
      <c r="S64" s="78">
        <f t="shared" si="39"/>
        <v>3199.3382040794786</v>
      </c>
      <c r="T64" s="78">
        <f t="shared" si="39"/>
        <v>3445.8258365341908</v>
      </c>
      <c r="U64" s="78">
        <f t="shared" si="39"/>
        <v>3695.6730389229715</v>
      </c>
      <c r="V64" s="78">
        <f t="shared" si="39"/>
        <v>3948.7650594964598</v>
      </c>
      <c r="W64" s="78">
        <f t="shared" si="39"/>
        <v>4204.9267875726127</v>
      </c>
      <c r="X64" s="78">
        <f t="shared" si="39"/>
        <v>4462.9692012407913</v>
      </c>
      <c r="Y64" s="78">
        <f t="shared" si="39"/>
        <v>4720.9443558276917</v>
      </c>
      <c r="Z64" s="78">
        <f t="shared" si="39"/>
        <v>4976.1520693896264</v>
      </c>
      <c r="AA64" s="78">
        <f t="shared" si="39"/>
        <v>5209.266459344999</v>
      </c>
      <c r="AB64" s="78">
        <f t="shared" si="39"/>
        <v>5209.266459344999</v>
      </c>
      <c r="AC64" s="78">
        <f t="shared" si="39"/>
        <v>5209.266459344999</v>
      </c>
      <c r="AD64" s="78">
        <f t="shared" si="39"/>
        <v>5209.266459344999</v>
      </c>
      <c r="AE64" s="78">
        <f t="shared" si="39"/>
        <v>5209.266459344999</v>
      </c>
      <c r="AF64" s="78">
        <f t="shared" si="39"/>
        <v>5209.266459344999</v>
      </c>
      <c r="AG64" s="78">
        <f t="shared" si="39"/>
        <v>5209.266459344999</v>
      </c>
      <c r="AH64" s="78">
        <f t="shared" si="39"/>
        <v>5209.266459344999</v>
      </c>
      <c r="AI64" s="78">
        <f t="shared" ref="AI64:BI64" si="40">+AH64+AI56*10</f>
        <v>5209.266459344999</v>
      </c>
      <c r="AJ64" s="78">
        <f t="shared" si="40"/>
        <v>5209.266459344999</v>
      </c>
      <c r="AK64" s="78">
        <f t="shared" si="40"/>
        <v>5209.266459344999</v>
      </c>
      <c r="AL64" s="78">
        <f t="shared" si="40"/>
        <v>5209.266459344999</v>
      </c>
      <c r="AM64" s="78">
        <f t="shared" si="40"/>
        <v>5209.266459344999</v>
      </c>
      <c r="AN64" s="78">
        <f t="shared" si="40"/>
        <v>5209.266459344999</v>
      </c>
      <c r="AO64" s="78">
        <f t="shared" si="40"/>
        <v>5209.266459344999</v>
      </c>
      <c r="AP64" s="78">
        <f t="shared" si="40"/>
        <v>5209.266459344999</v>
      </c>
      <c r="AQ64" s="78">
        <f t="shared" si="40"/>
        <v>5209.266459344999</v>
      </c>
      <c r="AR64" s="78">
        <f t="shared" si="40"/>
        <v>5209.266459344999</v>
      </c>
      <c r="AS64" s="78">
        <f t="shared" si="40"/>
        <v>5209.266459344999</v>
      </c>
      <c r="AT64" s="78">
        <f t="shared" si="40"/>
        <v>5209.266459344999</v>
      </c>
      <c r="AU64" s="78">
        <f t="shared" si="40"/>
        <v>5209.266459344999</v>
      </c>
      <c r="AV64" s="78">
        <f t="shared" si="40"/>
        <v>5209.266459344999</v>
      </c>
      <c r="AW64" s="78">
        <f t="shared" si="40"/>
        <v>5209.266459344999</v>
      </c>
      <c r="AX64" s="78">
        <f t="shared" si="40"/>
        <v>5209.266459344999</v>
      </c>
      <c r="AY64" s="78">
        <f t="shared" si="40"/>
        <v>5209.266459344999</v>
      </c>
      <c r="AZ64" s="78">
        <f t="shared" si="40"/>
        <v>5209.266459344999</v>
      </c>
      <c r="BA64" s="78">
        <f t="shared" si="40"/>
        <v>5209.266459344999</v>
      </c>
      <c r="BB64" s="78">
        <f t="shared" si="40"/>
        <v>5209.266459344999</v>
      </c>
      <c r="BC64" s="78">
        <f t="shared" si="40"/>
        <v>5209.266459344999</v>
      </c>
      <c r="BD64" s="78">
        <f t="shared" si="40"/>
        <v>5209.266459344999</v>
      </c>
      <c r="BE64" s="78">
        <f t="shared" si="40"/>
        <v>5209.266459344999</v>
      </c>
      <c r="BF64" s="78">
        <f t="shared" si="40"/>
        <v>5209.266459344999</v>
      </c>
      <c r="BG64" s="78">
        <f t="shared" si="40"/>
        <v>5209.266459344999</v>
      </c>
      <c r="BH64" s="78">
        <f t="shared" si="40"/>
        <v>5209.266459344999</v>
      </c>
      <c r="BI64" s="78">
        <f t="shared" si="40"/>
        <v>5209.266459344999</v>
      </c>
    </row>
    <row r="65" spans="1:309" s="61" customFormat="1" ht="12.9">
      <c r="A65" s="79" t="s">
        <v>18</v>
      </c>
      <c r="B65" s="61">
        <f t="shared" ref="B65:AG65" si="41">+B64/ $B$7</f>
        <v>1.3279393926045905E-2</v>
      </c>
      <c r="C65" s="61">
        <f t="shared" si="41"/>
        <v>2.9951984150181847E-2</v>
      </c>
      <c r="D65" s="61">
        <f t="shared" si="41"/>
        <v>4.9482609744905828E-2</v>
      </c>
      <c r="E65" s="61">
        <f t="shared" si="41"/>
        <v>7.1445839761854021E-2</v>
      </c>
      <c r="F65" s="61">
        <f t="shared" si="41"/>
        <v>9.5515877916603278E-2</v>
      </c>
      <c r="G65" s="61">
        <f t="shared" si="41"/>
        <v>0.12124070388980689</v>
      </c>
      <c r="H65" s="61">
        <f t="shared" si="41"/>
        <v>0.14838282401528519</v>
      </c>
      <c r="I65" s="61">
        <f t="shared" si="41"/>
        <v>0.17691955820564464</v>
      </c>
      <c r="J65" s="61">
        <f t="shared" si="41"/>
        <v>0.20684450188849601</v>
      </c>
      <c r="K65" s="61">
        <f t="shared" si="41"/>
        <v>0.23815839612686659</v>
      </c>
      <c r="L65" s="61">
        <f t="shared" si="41"/>
        <v>0.2708543619278333</v>
      </c>
      <c r="M65" s="443">
        <f t="shared" si="41"/>
        <v>0.3048963739919302</v>
      </c>
      <c r="N65" s="61">
        <f t="shared" si="41"/>
        <v>0.34028225864735218</v>
      </c>
      <c r="O65" s="61">
        <f t="shared" si="41"/>
        <v>0.37687330347076797</v>
      </c>
      <c r="P65" s="61">
        <f t="shared" si="41"/>
        <v>0.4145601069487353</v>
      </c>
      <c r="Q65" s="61">
        <f t="shared" si="41"/>
        <v>0.45324509853673089</v>
      </c>
      <c r="R65" s="61">
        <f t="shared" si="41"/>
        <v>0.49283278348231585</v>
      </c>
      <c r="S65" s="61">
        <f t="shared" si="41"/>
        <v>0.53322303401324644</v>
      </c>
      <c r="T65" s="61">
        <f t="shared" si="41"/>
        <v>0.57430430608903182</v>
      </c>
      <c r="U65" s="61">
        <f t="shared" si="41"/>
        <v>0.61594550648716195</v>
      </c>
      <c r="V65" s="61">
        <f t="shared" si="41"/>
        <v>0.6581275099160766</v>
      </c>
      <c r="W65" s="61">
        <f t="shared" si="41"/>
        <v>0.7008211312621021</v>
      </c>
      <c r="X65" s="61">
        <f t="shared" si="41"/>
        <v>0.74382820020679852</v>
      </c>
      <c r="Y65" s="61">
        <f t="shared" si="41"/>
        <v>0.7868240593046153</v>
      </c>
      <c r="Z65" s="61">
        <f t="shared" si="41"/>
        <v>0.82935867823160436</v>
      </c>
      <c r="AA65" s="61">
        <f t="shared" si="41"/>
        <v>0.86821107655749985</v>
      </c>
      <c r="AB65" s="61">
        <f t="shared" si="41"/>
        <v>0.86821107655749985</v>
      </c>
      <c r="AC65" s="61">
        <f t="shared" si="41"/>
        <v>0.86821107655749985</v>
      </c>
      <c r="AD65" s="61">
        <f t="shared" si="41"/>
        <v>0.86821107655749985</v>
      </c>
      <c r="AE65" s="61">
        <f t="shared" si="41"/>
        <v>0.86821107655749985</v>
      </c>
      <c r="AF65" s="61">
        <f t="shared" si="41"/>
        <v>0.86821107655749985</v>
      </c>
      <c r="AG65" s="61">
        <f t="shared" si="41"/>
        <v>0.86821107655749985</v>
      </c>
      <c r="AH65" s="61">
        <f t="shared" ref="AH65:BI65" si="42">+AH64/ $B$7</f>
        <v>0.86821107655749985</v>
      </c>
      <c r="AI65" s="61">
        <f t="shared" si="42"/>
        <v>0.86821107655749985</v>
      </c>
      <c r="AJ65" s="61">
        <f t="shared" si="42"/>
        <v>0.86821107655749985</v>
      </c>
      <c r="AK65" s="61">
        <f t="shared" si="42"/>
        <v>0.86821107655749985</v>
      </c>
      <c r="AL65" s="61">
        <f t="shared" si="42"/>
        <v>0.86821107655749985</v>
      </c>
      <c r="AM65" s="61">
        <f t="shared" si="42"/>
        <v>0.86821107655749985</v>
      </c>
      <c r="AN65" s="61">
        <f t="shared" si="42"/>
        <v>0.86821107655749985</v>
      </c>
      <c r="AO65" s="61">
        <f t="shared" si="42"/>
        <v>0.86821107655749985</v>
      </c>
      <c r="AP65" s="61">
        <f t="shared" si="42"/>
        <v>0.86821107655749985</v>
      </c>
      <c r="AQ65" s="61">
        <f t="shared" si="42"/>
        <v>0.86821107655749985</v>
      </c>
      <c r="AR65" s="61">
        <f t="shared" si="42"/>
        <v>0.86821107655749985</v>
      </c>
      <c r="AS65" s="61">
        <f t="shared" si="42"/>
        <v>0.86821107655749985</v>
      </c>
      <c r="AT65" s="61">
        <f t="shared" si="42"/>
        <v>0.86821107655749985</v>
      </c>
      <c r="AU65" s="61">
        <f t="shared" si="42"/>
        <v>0.86821107655749985</v>
      </c>
      <c r="AV65" s="61">
        <f t="shared" si="42"/>
        <v>0.86821107655749985</v>
      </c>
      <c r="AW65" s="61">
        <f t="shared" si="42"/>
        <v>0.86821107655749985</v>
      </c>
      <c r="AX65" s="61">
        <f t="shared" si="42"/>
        <v>0.86821107655749985</v>
      </c>
      <c r="AY65" s="61">
        <f t="shared" si="42"/>
        <v>0.86821107655749985</v>
      </c>
      <c r="AZ65" s="61">
        <f t="shared" si="42"/>
        <v>0.86821107655749985</v>
      </c>
      <c r="BA65" s="61">
        <f t="shared" si="42"/>
        <v>0.86821107655749985</v>
      </c>
      <c r="BB65" s="61">
        <f t="shared" si="42"/>
        <v>0.86821107655749985</v>
      </c>
      <c r="BC65" s="61">
        <f t="shared" si="42"/>
        <v>0.86821107655749985</v>
      </c>
      <c r="BD65" s="61">
        <f t="shared" si="42"/>
        <v>0.86821107655749985</v>
      </c>
      <c r="BE65" s="61">
        <f t="shared" si="42"/>
        <v>0.86821107655749985</v>
      </c>
      <c r="BF65" s="61">
        <f t="shared" si="42"/>
        <v>0.86821107655749985</v>
      </c>
      <c r="BG65" s="61">
        <f t="shared" si="42"/>
        <v>0.86821107655749985</v>
      </c>
      <c r="BH65" s="61">
        <f t="shared" si="42"/>
        <v>0.86821107655749985</v>
      </c>
      <c r="BI65" s="61">
        <f t="shared" si="42"/>
        <v>0.86821107655749985</v>
      </c>
    </row>
    <row r="66" spans="1:309" s="61" customFormat="1" ht="12.9">
      <c r="A66" s="79" t="s">
        <v>65</v>
      </c>
      <c r="B66" s="61">
        <f>+MAX(B65:BI65)</f>
        <v>0.86821107655749985</v>
      </c>
      <c r="M66" s="443"/>
    </row>
    <row r="67" spans="1:309" s="61" customFormat="1" ht="12.9">
      <c r="A67" s="79" t="s">
        <v>1035</v>
      </c>
      <c r="B67" s="61">
        <f>+Parameters!B102</f>
        <v>100</v>
      </c>
      <c r="M67" s="443"/>
    </row>
    <row r="68" spans="1:309" s="61" customFormat="1" ht="12.9">
      <c r="A68" s="79" t="s">
        <v>267</v>
      </c>
      <c r="B68" s="61">
        <f>+Parameters!B103</f>
        <v>12</v>
      </c>
      <c r="M68" s="443"/>
    </row>
    <row r="69" spans="1:309" s="61" customFormat="1" ht="25.75">
      <c r="A69" s="69" t="s">
        <v>40</v>
      </c>
      <c r="B69" s="690"/>
      <c r="C69" s="690"/>
      <c r="D69" s="690"/>
      <c r="E69" s="690"/>
      <c r="F69" s="690"/>
      <c r="G69" s="690"/>
      <c r="H69" s="690"/>
      <c r="I69" s="690"/>
      <c r="J69" s="690"/>
      <c r="M69" s="443"/>
    </row>
    <row r="70" spans="1:309" s="81" customFormat="1" ht="25.75">
      <c r="A70" s="80" t="s">
        <v>40</v>
      </c>
      <c r="B70" s="81">
        <f>+Parameters!B93</f>
        <v>0.83</v>
      </c>
      <c r="C70" s="82">
        <f>+Parameters!B94</f>
        <v>0.98</v>
      </c>
      <c r="D70" s="82">
        <f t="shared" ref="D70:AH70" si="43">C70+$B26*(D71-($B$28/$B27)*C70-$B29*(C70-C72))</f>
        <v>1.2299072803648881</v>
      </c>
      <c r="E70" s="82">
        <f t="shared" si="43"/>
        <v>1.5203061790744936</v>
      </c>
      <c r="F70" s="82">
        <f t="shared" si="43"/>
        <v>1.8319126422158492</v>
      </c>
      <c r="G70" s="82">
        <f t="shared" si="43"/>
        <v>2.150971813281652</v>
      </c>
      <c r="H70" s="82">
        <f t="shared" si="43"/>
        <v>2.4680617535638176</v>
      </c>
      <c r="I70" s="82">
        <f t="shared" si="43"/>
        <v>2.7778418001671965</v>
      </c>
      <c r="J70" s="82">
        <f t="shared" si="43"/>
        <v>3.0779677409816255</v>
      </c>
      <c r="K70" s="82">
        <f t="shared" si="43"/>
        <v>3.367812676156571</v>
      </c>
      <c r="L70" s="82">
        <f t="shared" si="43"/>
        <v>3.6476485330626893</v>
      </c>
      <c r="M70" s="98">
        <f t="shared" si="43"/>
        <v>3.9106156129397855</v>
      </c>
      <c r="N70" s="82">
        <f t="shared" si="43"/>
        <v>4.1598146898624568</v>
      </c>
      <c r="O70" s="82">
        <f t="shared" si="43"/>
        <v>4.3974364966447057</v>
      </c>
      <c r="P70" s="82">
        <f t="shared" si="43"/>
        <v>4.6248744843855629</v>
      </c>
      <c r="Q70" s="82">
        <f t="shared" si="43"/>
        <v>4.8430870914360984</v>
      </c>
      <c r="R70" s="82">
        <f t="shared" si="43"/>
        <v>5.0527710121251976</v>
      </c>
      <c r="S70" s="82">
        <f t="shared" si="43"/>
        <v>5.2544447214918861</v>
      </c>
      <c r="T70" s="82">
        <f t="shared" si="43"/>
        <v>5.4484860156269352</v>
      </c>
      <c r="U70" s="82">
        <f t="shared" si="43"/>
        <v>5.6351426051912679</v>
      </c>
      <c r="V70" s="82">
        <f t="shared" si="43"/>
        <v>5.8147037467486902</v>
      </c>
      <c r="W70" s="82">
        <f t="shared" si="43"/>
        <v>5.9875921126930844</v>
      </c>
      <c r="X70" s="82">
        <f t="shared" si="43"/>
        <v>6.1540649059706576</v>
      </c>
      <c r="Y70" s="82">
        <f t="shared" si="43"/>
        <v>6.3139419480150885</v>
      </c>
      <c r="Z70" s="82">
        <f t="shared" si="43"/>
        <v>6.4665489888029457</v>
      </c>
      <c r="AA70" s="82">
        <f t="shared" si="43"/>
        <v>6.6078391386183526</v>
      </c>
      <c r="AB70" s="82">
        <f t="shared" si="43"/>
        <v>6.6941469848905291</v>
      </c>
      <c r="AC70" s="82">
        <f t="shared" si="43"/>
        <v>6.7029302629115026</v>
      </c>
      <c r="AD70" s="82">
        <f t="shared" si="43"/>
        <v>6.6653985107224898</v>
      </c>
      <c r="AE70" s="82">
        <f t="shared" si="43"/>
        <v>6.6021607694181723</v>
      </c>
      <c r="AF70" s="82">
        <f t="shared" si="43"/>
        <v>6.5266254657074159</v>
      </c>
      <c r="AG70" s="82">
        <f t="shared" si="43"/>
        <v>6.4473235814257031</v>
      </c>
      <c r="AH70" s="82">
        <f t="shared" si="43"/>
        <v>6.3694987945756099</v>
      </c>
      <c r="AI70" s="82">
        <f t="shared" ref="AI70:BN70" si="44">AH70+$B26*(AI71-($B$28/$B27)*AH70-$B29*(AH70-AH72))</f>
        <v>6.2961969489256697</v>
      </c>
      <c r="AJ70" s="82">
        <f t="shared" si="44"/>
        <v>6.229012366226546</v>
      </c>
      <c r="AK70" s="82">
        <f t="shared" si="44"/>
        <v>6.1685981748003877</v>
      </c>
      <c r="AL70" s="82">
        <f t="shared" si="44"/>
        <v>6.1150139032819562</v>
      </c>
      <c r="AM70" s="82">
        <f t="shared" si="44"/>
        <v>6.0679606470388139</v>
      </c>
      <c r="AN70" s="82">
        <f t="shared" si="44"/>
        <v>6.0269385264868678</v>
      </c>
      <c r="AO70" s="82">
        <f t="shared" si="44"/>
        <v>5.9913505027218168</v>
      </c>
      <c r="AP70" s="82">
        <f t="shared" si="44"/>
        <v>5.9605692883416177</v>
      </c>
      <c r="AQ70" s="82">
        <f t="shared" si="44"/>
        <v>5.9339790197070839</v>
      </c>
      <c r="AR70" s="82">
        <f t="shared" si="44"/>
        <v>5.9109998264642938</v>
      </c>
      <c r="AS70" s="82">
        <f t="shared" si="44"/>
        <v>5.891100964936264</v>
      </c>
      <c r="AT70" s="82">
        <f t="shared" si="44"/>
        <v>5.8738064491332382</v>
      </c>
      <c r="AU70" s="82">
        <f t="shared" si="44"/>
        <v>5.8586958948093706</v>
      </c>
      <c r="AV70" s="82">
        <f t="shared" si="44"/>
        <v>5.8454024353092029</v>
      </c>
      <c r="AW70" s="82">
        <f t="shared" si="44"/>
        <v>5.8336089665463708</v>
      </c>
      <c r="AX70" s="82">
        <f t="shared" si="44"/>
        <v>5.8230435577570407</v>
      </c>
      <c r="AY70" s="82">
        <f t="shared" si="44"/>
        <v>5.8134745720157364</v>
      </c>
      <c r="AZ70" s="82">
        <f t="shared" si="44"/>
        <v>5.8047058385258339</v>
      </c>
      <c r="BA70" s="82">
        <f t="shared" si="44"/>
        <v>5.7965720807963548</v>
      </c>
      <c r="BB70" s="82">
        <f t="shared" si="44"/>
        <v>5.7889347120161707</v>
      </c>
      <c r="BC70" s="82">
        <f t="shared" si="44"/>
        <v>5.7816780477027061</v>
      </c>
      <c r="BD70" s="82">
        <f t="shared" si="44"/>
        <v>5.7747059463955912</v>
      </c>
      <c r="BE70" s="82">
        <f t="shared" si="44"/>
        <v>5.7679388649405334</v>
      </c>
      <c r="BF70" s="82">
        <f t="shared" si="44"/>
        <v>5.761311300923472</v>
      </c>
      <c r="BG70" s="82">
        <f t="shared" si="44"/>
        <v>5.7547695876650797</v>
      </c>
      <c r="BH70" s="82">
        <f t="shared" si="44"/>
        <v>5.7482700044940342</v>
      </c>
      <c r="BI70" s="82">
        <f t="shared" si="44"/>
        <v>5.741777165139843</v>
      </c>
      <c r="BJ70" s="82">
        <f t="shared" si="44"/>
        <v>5.6728626418279404</v>
      </c>
      <c r="BK70" s="82">
        <f t="shared" si="44"/>
        <v>5.623340170100998</v>
      </c>
      <c r="BL70" s="82">
        <f t="shared" si="44"/>
        <v>5.5869367595131632</v>
      </c>
      <c r="BM70" s="82">
        <f t="shared" si="44"/>
        <v>5.5594045173597797</v>
      </c>
      <c r="BN70" s="82">
        <f t="shared" si="44"/>
        <v>5.5378666246520254</v>
      </c>
      <c r="BO70" s="82">
        <f t="shared" ref="BO70:CT70" si="45">BN70+$B26*(BO71-($B$28/$B27)*BN70-$B29*(BN70-BN72))</f>
        <v>5.5203746298768728</v>
      </c>
      <c r="BP70" s="82">
        <f t="shared" si="45"/>
        <v>5.5056087652326156</v>
      </c>
      <c r="BQ70" s="82">
        <f t="shared" si="45"/>
        <v>5.4926750652491716</v>
      </c>
      <c r="BR70" s="82">
        <f t="shared" si="45"/>
        <v>5.4809680070040274</v>
      </c>
      <c r="BS70" s="82">
        <f t="shared" si="45"/>
        <v>5.4700775013311258</v>
      </c>
      <c r="BT70" s="82">
        <f t="shared" si="45"/>
        <v>5.4597259065679626</v>
      </c>
      <c r="BU70" s="82">
        <f t="shared" si="45"/>
        <v>5.4497253669216565</v>
      </c>
      <c r="BV70" s="82">
        <f t="shared" si="45"/>
        <v>5.4399489113739641</v>
      </c>
      <c r="BW70" s="82">
        <f t="shared" si="45"/>
        <v>5.4303108699955285</v>
      </c>
      <c r="BX70" s="82">
        <f t="shared" si="45"/>
        <v>5.4207536000109187</v>
      </c>
      <c r="BY70" s="82">
        <f t="shared" si="45"/>
        <v>5.4112384855193278</v>
      </c>
      <c r="BZ70" s="82">
        <f t="shared" si="45"/>
        <v>5.4017398323779906</v>
      </c>
      <c r="CA70" s="82">
        <f t="shared" si="45"/>
        <v>5.3922407248726243</v>
      </c>
      <c r="CB70" s="82">
        <f t="shared" si="45"/>
        <v>5.3827302121062512</v>
      </c>
      <c r="CC70" s="82">
        <f t="shared" si="45"/>
        <v>5.3732013960108551</v>
      </c>
      <c r="CD70" s="82">
        <f t="shared" si="45"/>
        <v>5.3636501309795683</v>
      </c>
      <c r="CE70" s="82">
        <f t="shared" si="45"/>
        <v>5.3540741386179462</v>
      </c>
      <c r="CF70" s="82">
        <f t="shared" si="45"/>
        <v>5.3444724044288181</v>
      </c>
      <c r="CG70" s="82">
        <f t="shared" si="45"/>
        <v>5.3348447661273477</v>
      </c>
      <c r="CH70" s="82">
        <f t="shared" si="45"/>
        <v>5.3251916323313404</v>
      </c>
      <c r="CI70" s="82">
        <f t="shared" si="45"/>
        <v>5.3155137900537364</v>
      </c>
      <c r="CJ70" s="82">
        <f t="shared" si="45"/>
        <v>5.3058122727636592</v>
      </c>
      <c r="CK70" s="82">
        <f t="shared" si="45"/>
        <v>5.2960882698262992</v>
      </c>
      <c r="CL70" s="82">
        <f t="shared" si="45"/>
        <v>5.2863430642661582</v>
      </c>
      <c r="CM70" s="82">
        <f t="shared" si="45"/>
        <v>5.2765779899610932</v>
      </c>
      <c r="CN70" s="82">
        <f t="shared" si="45"/>
        <v>5.2667944022014508</v>
      </c>
      <c r="CO70" s="82">
        <f t="shared" si="45"/>
        <v>5.2569936574697174</v>
      </c>
      <c r="CP70" s="82">
        <f t="shared" si="45"/>
        <v>5.2471770996029363</v>
      </c>
      <c r="CQ70" s="82">
        <f t="shared" si="45"/>
        <v>5.2373460503901565</v>
      </c>
      <c r="CR70" s="82">
        <f t="shared" si="45"/>
        <v>5.2275018032641372</v>
      </c>
      <c r="CS70" s="82">
        <f t="shared" si="45"/>
        <v>5.2176456191611988</v>
      </c>
      <c r="CT70" s="82">
        <f t="shared" si="45"/>
        <v>5.2077787239069737</v>
      </c>
      <c r="CU70" s="82">
        <f t="shared" ref="CU70:DX70" si="46">CT70+$B26*(CU71-($B$28/$B27)*CT70-$B29*(CT70-CT72))</f>
        <v>5.1979023066806045</v>
      </c>
      <c r="CV70" s="82">
        <f t="shared" si="46"/>
        <v>5.1880175192440179</v>
      </c>
      <c r="CW70" s="82">
        <f t="shared" si="46"/>
        <v>5.1781254757155164</v>
      </c>
      <c r="CX70" s="82">
        <f t="shared" si="46"/>
        <v>5.168227252731131</v>
      </c>
      <c r="CY70" s="82">
        <f t="shared" si="46"/>
        <v>5.1583238898819594</v>
      </c>
      <c r="CZ70" s="82">
        <f t="shared" si="46"/>
        <v>5.1484163903470561</v>
      </c>
      <c r="DA70" s="82">
        <f t="shared" si="46"/>
        <v>5.1385057216635692</v>
      </c>
      <c r="DB70" s="82">
        <f t="shared" si="46"/>
        <v>5.1285928165915049</v>
      </c>
      <c r="DC70" s="82">
        <f t="shared" si="46"/>
        <v>5.11867857404176</v>
      </c>
      <c r="DD70" s="82">
        <f t="shared" si="46"/>
        <v>5.1087638600441663</v>
      </c>
      <c r="DE70" s="82">
        <f t="shared" si="46"/>
        <v>5.098849508738204</v>
      </c>
      <c r="DF70" s="82">
        <f t="shared" si="46"/>
        <v>5.0889363233733844</v>
      </c>
      <c r="DG70" s="82">
        <f t="shared" si="46"/>
        <v>5.0790250773095371</v>
      </c>
      <c r="DH70" s="82">
        <f t="shared" si="46"/>
        <v>5.0691165150096484</v>
      </c>
      <c r="DI70" s="82">
        <f t="shared" si="46"/>
        <v>5.0592113530197311</v>
      </c>
      <c r="DJ70" s="82">
        <f t="shared" si="46"/>
        <v>5.0493102809316097</v>
      </c>
      <c r="DK70" s="82">
        <f t="shared" si="46"/>
        <v>5.03941396232557</v>
      </c>
      <c r="DL70" s="82">
        <f t="shared" si="46"/>
        <v>5.0295230356906568</v>
      </c>
      <c r="DM70" s="82">
        <f t="shared" si="46"/>
        <v>5.019638115321067</v>
      </c>
      <c r="DN70" s="82">
        <f t="shared" si="46"/>
        <v>5.0097597921875696</v>
      </c>
      <c r="DO70" s="82">
        <f t="shared" si="46"/>
        <v>4.999888634783308</v>
      </c>
      <c r="DP70" s="82">
        <f t="shared" si="46"/>
        <v>4.9900251899436361</v>
      </c>
      <c r="DQ70" s="82">
        <f t="shared" si="46"/>
        <v>4.9801699836398976</v>
      </c>
      <c r="DR70" s="82">
        <f t="shared" si="46"/>
        <v>4.9703235217472459</v>
      </c>
      <c r="DS70" s="82">
        <f t="shared" si="46"/>
        <v>4.9604862907867568</v>
      </c>
      <c r="DT70" s="82">
        <f t="shared" si="46"/>
        <v>4.9506587586422075</v>
      </c>
      <c r="DU70" s="82">
        <f t="shared" si="46"/>
        <v>4.940841375251976</v>
      </c>
      <c r="DV70" s="82">
        <f t="shared" si="46"/>
        <v>4.9310345732765963</v>
      </c>
      <c r="DW70" s="82">
        <f t="shared" si="46"/>
        <v>4.9212387687425521</v>
      </c>
      <c r="DX70" s="82">
        <f t="shared" si="46"/>
        <v>4.9138899346881519</v>
      </c>
    </row>
    <row r="71" spans="1:309" s="84" customFormat="1" ht="25.75">
      <c r="A71" s="83" t="s">
        <v>188</v>
      </c>
      <c r="B71" s="139">
        <f xml:space="preserve"> $B$28*((LOG(( ((B59+C59)/2) +0.000001)/(280*2.13))/LOG(2)))+B21</f>
        <v>1.6046851411366683</v>
      </c>
      <c r="C71" s="139">
        <f xml:space="preserve"> $B$28*((LOG(( ((C59+D59)/2) +0.000001)/(280*2.13))/LOG(2)))+C21</f>
        <v>2.0695681410234492</v>
      </c>
      <c r="D71" s="139">
        <f xml:space="preserve"> $B$28*((LOG(( ((D59+E59)/2) +0.000001)/(280*2.13))/LOG(2)))+D21</f>
        <v>2.654159709446577</v>
      </c>
      <c r="E71" s="139">
        <f xml:space="preserve"> $B$28*((LOG(( ((E59+F59)/2) +0.000001)/(280*2.13))/LOG(2)))+E21</f>
        <v>3.2086204838349075</v>
      </c>
      <c r="F71" s="139">
        <f t="shared" ref="F71:BQ71" si="47" xml:space="preserve"> $B$28*((LOG(( ((F59+G59)/2) +0.000001)/(280*2.13))/LOG(2)))+F21</f>
        <v>3.7278544271902998</v>
      </c>
      <c r="G71" s="139">
        <f t="shared" si="47"/>
        <v>4.209096290120951</v>
      </c>
      <c r="H71" s="139">
        <f t="shared" si="47"/>
        <v>4.6524318578485335</v>
      </c>
      <c r="I71" s="139">
        <f t="shared" si="47"/>
        <v>5.0634462256697539</v>
      </c>
      <c r="J71" s="139">
        <f t="shared" si="47"/>
        <v>5.4487630880100779</v>
      </c>
      <c r="K71" s="139">
        <f t="shared" si="47"/>
        <v>5.8134156339854437</v>
      </c>
      <c r="L71" s="139">
        <f t="shared" si="47"/>
        <v>6.1610956719945156</v>
      </c>
      <c r="M71" s="139">
        <f t="shared" si="47"/>
        <v>6.4582273070290928</v>
      </c>
      <c r="N71" s="139">
        <f t="shared" si="47"/>
        <v>6.7427091939029822</v>
      </c>
      <c r="O71" s="139">
        <f t="shared" si="47"/>
        <v>7.0151858255799064</v>
      </c>
      <c r="P71" s="139">
        <f t="shared" si="47"/>
        <v>7.2754141453300303</v>
      </c>
      <c r="Q71" s="139">
        <f t="shared" si="47"/>
        <v>7.5236494181202875</v>
      </c>
      <c r="R71" s="139">
        <f t="shared" si="47"/>
        <v>7.7602939025861613</v>
      </c>
      <c r="S71" s="139">
        <f t="shared" si="47"/>
        <v>7.9857333320122406</v>
      </c>
      <c r="T71" s="139">
        <f t="shared" si="47"/>
        <v>8.2002462770942142</v>
      </c>
      <c r="U71" s="139">
        <f t="shared" si="47"/>
        <v>8.4039346110454911</v>
      </c>
      <c r="V71" s="139">
        <f t="shared" si="47"/>
        <v>8.5975166222326287</v>
      </c>
      <c r="W71" s="139">
        <f t="shared" si="47"/>
        <v>8.7822032767520604</v>
      </c>
      <c r="X71" s="139">
        <f t="shared" si="47"/>
        <v>8.9579570798716901</v>
      </c>
      <c r="Y71" s="139">
        <f t="shared" si="47"/>
        <v>9.1231726714194252</v>
      </c>
      <c r="Z71" s="139">
        <f t="shared" si="47"/>
        <v>9.2753075642445335</v>
      </c>
      <c r="AA71" s="139">
        <f t="shared" si="47"/>
        <v>9.3972377879050537</v>
      </c>
      <c r="AB71" s="139">
        <f t="shared" si="47"/>
        <v>9.2925352245855652</v>
      </c>
      <c r="AC71" s="139">
        <f t="shared" si="47"/>
        <v>8.9975277199966701</v>
      </c>
      <c r="AD71" s="139">
        <f t="shared" si="47"/>
        <v>8.7377122204989224</v>
      </c>
      <c r="AE71" s="139">
        <f t="shared" si="47"/>
        <v>8.5100007529853592</v>
      </c>
      <c r="AF71" s="139">
        <f t="shared" si="47"/>
        <v>8.3112359580009905</v>
      </c>
      <c r="AG71" s="139">
        <f t="shared" si="47"/>
        <v>8.1382972531105278</v>
      </c>
      <c r="AH71" s="139">
        <f t="shared" si="47"/>
        <v>7.9881846827768905</v>
      </c>
      <c r="AI71" s="139">
        <f t="shared" si="47"/>
        <v>7.858079696138951</v>
      </c>
      <c r="AJ71" s="139">
        <f t="shared" si="47"/>
        <v>7.7453844704583732</v>
      </c>
      <c r="AK71" s="139">
        <f t="shared" si="47"/>
        <v>7.6477428461571746</v>
      </c>
      <c r="AL71" s="139">
        <f t="shared" si="47"/>
        <v>7.5630465726661278</v>
      </c>
      <c r="AM71" s="139">
        <f t="shared" si="47"/>
        <v>7.4894305914635497</v>
      </c>
      <c r="AN71" s="139">
        <f t="shared" si="47"/>
        <v>7.4252607269382436</v>
      </c>
      <c r="AO71" s="139">
        <f t="shared" si="47"/>
        <v>7.3691166071331944</v>
      </c>
      <c r="AP71" s="139">
        <f t="shared" si="47"/>
        <v>7.3197720332975633</v>
      </c>
      <c r="AQ71" s="139">
        <f t="shared" si="47"/>
        <v>7.2761744464409794</v>
      </c>
      <c r="AR71" s="139">
        <f t="shared" si="47"/>
        <v>7.237424646218698</v>
      </c>
      <c r="AS71" s="139">
        <f t="shared" si="47"/>
        <v>7.2027575188824677</v>
      </c>
      <c r="AT71" s="139">
        <f t="shared" si="47"/>
        <v>7.1715242252301055</v>
      </c>
      <c r="AU71" s="139">
        <f t="shared" si="47"/>
        <v>7.1431760756207314</v>
      </c>
      <c r="AV71" s="139">
        <f t="shared" si="47"/>
        <v>7.1172501626738471</v>
      </c>
      <c r="AW71" s="139">
        <f t="shared" si="47"/>
        <v>7.0933567184733777</v>
      </c>
      <c r="AX71" s="139">
        <f t="shared" si="47"/>
        <v>7.0711680987092391</v>
      </c>
      <c r="AY71" s="139">
        <f t="shared" si="47"/>
        <v>7.0504092601954431</v>
      </c>
      <c r="AZ71" s="139">
        <f t="shared" si="47"/>
        <v>7.0308495819161241</v>
      </c>
      <c r="BA71" s="139">
        <f t="shared" si="47"/>
        <v>7.0122958765842034</v>
      </c>
      <c r="BB71" s="139">
        <f t="shared" si="47"/>
        <v>6.9945864448272843</v>
      </c>
      <c r="BC71" s="139">
        <f t="shared" si="47"/>
        <v>6.977586034114255</v>
      </c>
      <c r="BD71" s="139">
        <f t="shared" si="47"/>
        <v>6.9611815770418017</v>
      </c>
      <c r="BE71" s="139">
        <f t="shared" si="47"/>
        <v>6.9452785970391835</v>
      </c>
      <c r="BF71" s="139">
        <f t="shared" si="47"/>
        <v>6.9297981829161053</v>
      </c>
      <c r="BG71" s="139">
        <f t="shared" si="47"/>
        <v>6.9146744463654786</v>
      </c>
      <c r="BH71" s="139">
        <f t="shared" si="47"/>
        <v>6.8998523882063774</v>
      </c>
      <c r="BI71" s="139">
        <f t="shared" si="47"/>
        <v>6.8852861096607176</v>
      </c>
      <c r="BJ71" s="139">
        <f t="shared" si="47"/>
        <v>6.57093728027401</v>
      </c>
      <c r="BK71" s="139">
        <f t="shared" si="47"/>
        <v>6.556773962835555</v>
      </c>
      <c r="BL71" s="139">
        <f t="shared" si="47"/>
        <v>6.542769551644871</v>
      </c>
      <c r="BM71" s="139">
        <f t="shared" si="47"/>
        <v>6.5289018176968021</v>
      </c>
      <c r="BN71" s="139">
        <f t="shared" si="47"/>
        <v>6.5151522245620175</v>
      </c>
      <c r="BO71" s="139">
        <f t="shared" si="47"/>
        <v>6.5015053165358179</v>
      </c>
      <c r="BP71" s="139">
        <f t="shared" si="47"/>
        <v>6.4879482077956911</v>
      </c>
      <c r="BQ71" s="139">
        <f t="shared" si="47"/>
        <v>6.4744701560029583</v>
      </c>
      <c r="BR71" s="139">
        <f t="shared" ref="BR71:DW71" si="48" xml:space="preserve"> $B$28*((LOG(( ((BR59+BS59)/2) +0.000001)/(280*2.13))/LOG(2)))+BR21</f>
        <v>6.4610622064667869</v>
      </c>
      <c r="BS71" s="139">
        <f t="shared" si="48"/>
        <v>6.4477168952473676</v>
      </c>
      <c r="BT71" s="139">
        <f t="shared" si="48"/>
        <v>6.4344280014734494</v>
      </c>
      <c r="BU71" s="139">
        <f t="shared" si="48"/>
        <v>6.4211903407426032</v>
      </c>
      <c r="BV71" s="139">
        <f t="shared" si="48"/>
        <v>6.4079995928082694</v>
      </c>
      <c r="BW71" s="139">
        <f t="shared" si="48"/>
        <v>6.3948521578763149</v>
      </c>
      <c r="BX71" s="139">
        <f t="shared" si="48"/>
        <v>6.3817450367700799</v>
      </c>
      <c r="BY71" s="139">
        <f t="shared" si="48"/>
        <v>6.3686757310057462</v>
      </c>
      <c r="BZ71" s="139">
        <f t="shared" si="48"/>
        <v>6.3556421594745354</v>
      </c>
      <c r="CA71" s="139">
        <f t="shared" si="48"/>
        <v>6.3426425889748659</v>
      </c>
      <c r="CB71" s="139">
        <f t="shared" si="48"/>
        <v>6.3296755762944956</v>
      </c>
      <c r="CC71" s="139">
        <f t="shared" si="48"/>
        <v>6.3167399199238359</v>
      </c>
      <c r="CD71" s="139">
        <f t="shared" si="48"/>
        <v>6.3038346198000363</v>
      </c>
      <c r="CE71" s="139">
        <f t="shared" si="48"/>
        <v>6.2909588437470036</v>
      </c>
      <c r="CF71" s="139">
        <f t="shared" si="48"/>
        <v>6.2781118994981737</v>
      </c>
      <c r="CG71" s="139">
        <f t="shared" si="48"/>
        <v>6.2652932113737636</v>
      </c>
      <c r="CH71" s="139">
        <f t="shared" si="48"/>
        <v>6.2525023008384562</v>
      </c>
      <c r="CI71" s="139">
        <f t="shared" si="48"/>
        <v>6.239738770294105</v>
      </c>
      <c r="CJ71" s="139">
        <f t="shared" si="48"/>
        <v>6.2270022895693558</v>
      </c>
      <c r="CK71" s="139">
        <f t="shared" si="48"/>
        <v>6.2142925846575396</v>
      </c>
      <c r="CL71" s="139">
        <f t="shared" si="48"/>
        <v>6.2016094283287657</v>
      </c>
      <c r="CM71" s="139">
        <f t="shared" si="48"/>
        <v>6.1889526323043995</v>
      </c>
      <c r="CN71" s="139">
        <f t="shared" si="48"/>
        <v>6.1763220407339627</v>
      </c>
      <c r="CO71" s="139">
        <f t="shared" si="48"/>
        <v>6.1637175247577103</v>
      </c>
      <c r="CP71" s="139">
        <f t="shared" si="48"/>
        <v>6.1511389779742158</v>
      </c>
      <c r="CQ71" s="139">
        <f t="shared" si="48"/>
        <v>6.1385863126623725</v>
      </c>
      <c r="CR71" s="139">
        <f t="shared" si="48"/>
        <v>6.1260594566322393</v>
      </c>
      <c r="CS71" s="139">
        <f t="shared" si="48"/>
        <v>6.1135583506000799</v>
      </c>
      <c r="CT71" s="139">
        <f t="shared" si="48"/>
        <v>6.1010829460003411</v>
      </c>
      <c r="CU71" s="139">
        <f t="shared" si="48"/>
        <v>6.0886332031618569</v>
      </c>
      <c r="CV71" s="139">
        <f t="shared" si="48"/>
        <v>6.0762090897876391</v>
      </c>
      <c r="CW71" s="139">
        <f t="shared" si="48"/>
        <v>6.0638105796877433</v>
      </c>
      <c r="CX71" s="139">
        <f t="shared" si="48"/>
        <v>6.0514376517230533</v>
      </c>
      <c r="CY71" s="139">
        <f t="shared" si="48"/>
        <v>6.0390902889249034</v>
      </c>
      <c r="CZ71" s="139">
        <f t="shared" si="48"/>
        <v>6.0267684777612534</v>
      </c>
      <c r="DA71" s="139">
        <f t="shared" si="48"/>
        <v>6.014472207525027</v>
      </c>
      <c r="DB71" s="139">
        <f t="shared" si="48"/>
        <v>6.0022014698242643</v>
      </c>
      <c r="DC71" s="139">
        <f t="shared" si="48"/>
        <v>5.9899562581571582</v>
      </c>
      <c r="DD71" s="139">
        <f t="shared" si="48"/>
        <v>5.977736567557832</v>
      </c>
      <c r="DE71" s="139">
        <f t="shared" si="48"/>
        <v>5.9655423943010808</v>
      </c>
      <c r="DF71" s="139">
        <f t="shared" si="48"/>
        <v>5.953373735656263</v>
      </c>
      <c r="DG71" s="139">
        <f t="shared" si="48"/>
        <v>5.9412305896821707</v>
      </c>
      <c r="DH71" s="139">
        <f t="shared" si="48"/>
        <v>5.9291129550560431</v>
      </c>
      <c r="DI71" s="139">
        <f t="shared" si="48"/>
        <v>5.9170208309310306</v>
      </c>
      <c r="DJ71" s="139">
        <f t="shared" si="48"/>
        <v>5.9049542168174138</v>
      </c>
      <c r="DK71" s="139">
        <f t="shared" si="48"/>
        <v>5.8929131124835665</v>
      </c>
      <c r="DL71" s="139">
        <f t="shared" si="48"/>
        <v>5.8808975178734313</v>
      </c>
      <c r="DM71" s="139">
        <f t="shared" si="48"/>
        <v>5.8689074330377187</v>
      </c>
      <c r="DN71" s="139">
        <f t="shared" si="48"/>
        <v>5.8569428580765655</v>
      </c>
      <c r="DO71" s="139">
        <f t="shared" si="48"/>
        <v>5.8450037930917498</v>
      </c>
      <c r="DP71" s="139">
        <f t="shared" si="48"/>
        <v>5.8330902381468448</v>
      </c>
      <c r="DQ71" s="139">
        <f t="shared" si="48"/>
        <v>5.8212021932340345</v>
      </c>
      <c r="DR71" s="139">
        <f t="shared" si="48"/>
        <v>5.8093396582464436</v>
      </c>
      <c r="DS71" s="139">
        <f t="shared" si="48"/>
        <v>5.7975026329550818</v>
      </c>
      <c r="DT71" s="139">
        <f t="shared" si="48"/>
        <v>5.7856911169896366</v>
      </c>
      <c r="DU71" s="139">
        <f t="shared" si="48"/>
        <v>5.7739051098224738</v>
      </c>
      <c r="DV71" s="139">
        <f t="shared" si="48"/>
        <v>5.7621446107553069</v>
      </c>
      <c r="DW71" s="139">
        <f t="shared" si="48"/>
        <v>5.750409618908102</v>
      </c>
      <c r="DX71" s="139">
        <f>+DW71</f>
        <v>5.750409618908102</v>
      </c>
    </row>
    <row r="72" spans="1:309" s="61" customFormat="1" ht="25.75">
      <c r="A72" s="79" t="s">
        <v>97</v>
      </c>
      <c r="B72" s="61">
        <f xml:space="preserve"> B25</f>
        <v>6.7999999999999996E-3</v>
      </c>
      <c r="C72" s="61">
        <f t="shared" ref="C72:AH72" si="49">B72+ $B30*(B70-B72)</f>
        <v>4.7960000000000003E-2</v>
      </c>
      <c r="D72" s="61">
        <f t="shared" si="49"/>
        <v>9.4562000000000007E-2</v>
      </c>
      <c r="E72" s="61">
        <f t="shared" si="49"/>
        <v>0.15132926401824442</v>
      </c>
      <c r="F72" s="61">
        <f t="shared" si="49"/>
        <v>0.21977810977105688</v>
      </c>
      <c r="G72" s="61">
        <f t="shared" si="49"/>
        <v>0.30038483639329649</v>
      </c>
      <c r="H72" s="61">
        <f t="shared" si="49"/>
        <v>0.39291418523771426</v>
      </c>
      <c r="I72" s="61">
        <f t="shared" si="49"/>
        <v>0.49667156365401943</v>
      </c>
      <c r="J72" s="61">
        <f t="shared" si="49"/>
        <v>0.61073007547967828</v>
      </c>
      <c r="K72" s="61">
        <f t="shared" si="49"/>
        <v>0.73409195875477562</v>
      </c>
      <c r="L72" s="61">
        <f t="shared" si="49"/>
        <v>0.86577799462486538</v>
      </c>
      <c r="M72" s="443">
        <f t="shared" si="49"/>
        <v>1.0048715215467565</v>
      </c>
      <c r="N72" s="61">
        <f t="shared" si="49"/>
        <v>1.1501587261164079</v>
      </c>
      <c r="O72" s="61">
        <f t="shared" si="49"/>
        <v>1.3006415243037104</v>
      </c>
      <c r="P72" s="61">
        <f t="shared" si="49"/>
        <v>1.4554812729207602</v>
      </c>
      <c r="Q72" s="61">
        <f t="shared" si="49"/>
        <v>1.6139509334940003</v>
      </c>
      <c r="R72" s="61">
        <f t="shared" si="49"/>
        <v>1.7754077413911054</v>
      </c>
      <c r="S72" s="61">
        <f t="shared" si="49"/>
        <v>1.9392759049278099</v>
      </c>
      <c r="T72" s="61">
        <f t="shared" si="49"/>
        <v>2.1050343457560139</v>
      </c>
      <c r="U72" s="61">
        <f t="shared" si="49"/>
        <v>2.2722069292495601</v>
      </c>
      <c r="V72" s="61">
        <f t="shared" si="49"/>
        <v>2.4403537130466457</v>
      </c>
      <c r="W72" s="61">
        <f t="shared" si="49"/>
        <v>2.6090712147317481</v>
      </c>
      <c r="X72" s="61">
        <f t="shared" si="49"/>
        <v>2.777997259629815</v>
      </c>
      <c r="Y72" s="61">
        <f t="shared" si="49"/>
        <v>2.9468006419468571</v>
      </c>
      <c r="Z72" s="61">
        <f t="shared" si="49"/>
        <v>3.1151577072502685</v>
      </c>
      <c r="AA72" s="61">
        <f t="shared" si="49"/>
        <v>3.2827272713279023</v>
      </c>
      <c r="AB72" s="61">
        <f t="shared" si="49"/>
        <v>3.4489828646924248</v>
      </c>
      <c r="AC72" s="61">
        <f t="shared" si="49"/>
        <v>3.6112410707023299</v>
      </c>
      <c r="AD72" s="61">
        <f t="shared" si="49"/>
        <v>3.7658255303127888</v>
      </c>
      <c r="AE72" s="61">
        <f t="shared" si="49"/>
        <v>3.9108041793332737</v>
      </c>
      <c r="AF72" s="61">
        <f t="shared" si="49"/>
        <v>4.0453720088375187</v>
      </c>
      <c r="AG72" s="61">
        <f t="shared" si="49"/>
        <v>4.1694346816810137</v>
      </c>
      <c r="AH72" s="61">
        <f t="shared" si="49"/>
        <v>4.2833291266682485</v>
      </c>
      <c r="AI72" s="61">
        <f t="shared" ref="AI72:BN72" si="50">AH72+ $B30*(AH70-AH72)</f>
        <v>4.3876376100636163</v>
      </c>
      <c r="AJ72" s="61">
        <f t="shared" si="50"/>
        <v>4.4830655770067187</v>
      </c>
      <c r="AK72" s="61">
        <f t="shared" si="50"/>
        <v>4.57036291646771</v>
      </c>
      <c r="AL72" s="61">
        <f t="shared" si="50"/>
        <v>4.6502746793843439</v>
      </c>
      <c r="AM72" s="61">
        <f t="shared" si="50"/>
        <v>4.7235116405792246</v>
      </c>
      <c r="AN72" s="61">
        <f t="shared" si="50"/>
        <v>4.7907340909022036</v>
      </c>
      <c r="AO72" s="61">
        <f t="shared" si="50"/>
        <v>4.8525443126814372</v>
      </c>
      <c r="AP72" s="61">
        <f t="shared" si="50"/>
        <v>4.9094846221834558</v>
      </c>
      <c r="AQ72" s="61">
        <f t="shared" si="50"/>
        <v>4.9620388554913637</v>
      </c>
      <c r="AR72" s="61">
        <f t="shared" si="50"/>
        <v>5.0106358637021495</v>
      </c>
      <c r="AS72" s="61">
        <f t="shared" si="50"/>
        <v>5.055654061840257</v>
      </c>
      <c r="AT72" s="61">
        <f t="shared" si="50"/>
        <v>5.0974264069950577</v>
      </c>
      <c r="AU72" s="61">
        <f t="shared" si="50"/>
        <v>5.1362454091019671</v>
      </c>
      <c r="AV72" s="61">
        <f t="shared" si="50"/>
        <v>5.1723679333873376</v>
      </c>
      <c r="AW72" s="61">
        <f t="shared" si="50"/>
        <v>5.2060196584834308</v>
      </c>
      <c r="AX72" s="61">
        <f t="shared" si="50"/>
        <v>5.2373991238865782</v>
      </c>
      <c r="AY72" s="61">
        <f t="shared" si="50"/>
        <v>5.2666813455801016</v>
      </c>
      <c r="AZ72" s="61">
        <f t="shared" si="50"/>
        <v>5.2940210069018834</v>
      </c>
      <c r="BA72" s="61">
        <f t="shared" si="50"/>
        <v>5.3195552484830806</v>
      </c>
      <c r="BB72" s="61">
        <f t="shared" si="50"/>
        <v>5.3434060900987443</v>
      </c>
      <c r="BC72" s="61">
        <f t="shared" si="50"/>
        <v>5.365682521194616</v>
      </c>
      <c r="BD72" s="61">
        <f t="shared" si="50"/>
        <v>5.3864822975200202</v>
      </c>
      <c r="BE72" s="61">
        <f t="shared" si="50"/>
        <v>5.4058934799637983</v>
      </c>
      <c r="BF72" s="61">
        <f t="shared" si="50"/>
        <v>5.4239957492126347</v>
      </c>
      <c r="BG72" s="61">
        <f t="shared" si="50"/>
        <v>5.4408615267981766</v>
      </c>
      <c r="BH72" s="61">
        <f t="shared" si="50"/>
        <v>5.456556929841522</v>
      </c>
      <c r="BI72" s="61">
        <f t="shared" si="50"/>
        <v>5.4711425835741476</v>
      </c>
      <c r="BJ72" s="61">
        <f t="shared" si="50"/>
        <v>5.484674312652432</v>
      </c>
      <c r="BK72" s="61">
        <f t="shared" si="50"/>
        <v>5.4940837291112077</v>
      </c>
      <c r="BL72" s="61">
        <f t="shared" si="50"/>
        <v>5.5005465511606975</v>
      </c>
      <c r="BM72" s="61">
        <f t="shared" si="50"/>
        <v>5.5048660615783209</v>
      </c>
      <c r="BN72" s="61">
        <f t="shared" si="50"/>
        <v>5.5075929843673936</v>
      </c>
      <c r="BO72" s="61">
        <f t="shared" ref="BO72:CT72" si="51">BN72+ $B30*(BN70-BN72)</f>
        <v>5.5091066663816255</v>
      </c>
      <c r="BP72" s="61">
        <f t="shared" si="51"/>
        <v>5.5096700645563876</v>
      </c>
      <c r="BQ72" s="61">
        <f t="shared" si="51"/>
        <v>5.5094669995901988</v>
      </c>
      <c r="BR72" s="61">
        <f t="shared" si="51"/>
        <v>5.508627402873147</v>
      </c>
      <c r="BS72" s="61">
        <f t="shared" si="51"/>
        <v>5.5072444330796912</v>
      </c>
      <c r="BT72" s="61">
        <f t="shared" si="51"/>
        <v>5.5053860864922628</v>
      </c>
      <c r="BU72" s="61">
        <f t="shared" si="51"/>
        <v>5.5031030774960481</v>
      </c>
      <c r="BV72" s="61">
        <f t="shared" si="51"/>
        <v>5.5004341919673285</v>
      </c>
      <c r="BW72" s="61">
        <f t="shared" si="51"/>
        <v>5.4974099279376603</v>
      </c>
      <c r="BX72" s="61">
        <f t="shared" si="51"/>
        <v>5.4940549750405534</v>
      </c>
      <c r="BY72" s="61">
        <f t="shared" si="51"/>
        <v>5.4903899062890718</v>
      </c>
      <c r="BZ72" s="61">
        <f t="shared" si="51"/>
        <v>5.4864323352505844</v>
      </c>
      <c r="CA72" s="61">
        <f t="shared" si="51"/>
        <v>5.4821977101069548</v>
      </c>
      <c r="CB72" s="61">
        <f t="shared" si="51"/>
        <v>5.4776998608452381</v>
      </c>
      <c r="CC72" s="61">
        <f t="shared" si="51"/>
        <v>5.4729513784082888</v>
      </c>
      <c r="CD72" s="61">
        <f t="shared" si="51"/>
        <v>5.4679638792884173</v>
      </c>
      <c r="CE72" s="61">
        <f t="shared" si="51"/>
        <v>5.4627481918729748</v>
      </c>
      <c r="CF72" s="61">
        <f t="shared" si="51"/>
        <v>5.4573144892102237</v>
      </c>
      <c r="CG72" s="61">
        <f t="shared" si="51"/>
        <v>5.451672384971153</v>
      </c>
      <c r="CH72" s="61">
        <f t="shared" si="51"/>
        <v>5.445831004028963</v>
      </c>
      <c r="CI72" s="61">
        <f t="shared" si="51"/>
        <v>5.4397990354440822</v>
      </c>
      <c r="CJ72" s="61">
        <f t="shared" si="51"/>
        <v>5.433584773174565</v>
      </c>
      <c r="CK72" s="61">
        <f t="shared" si="51"/>
        <v>5.4271961481540201</v>
      </c>
      <c r="CL72" s="61">
        <f t="shared" si="51"/>
        <v>5.4206407542376338</v>
      </c>
      <c r="CM72" s="61">
        <f t="shared" si="51"/>
        <v>5.4139258697390602</v>
      </c>
      <c r="CN72" s="61">
        <f t="shared" si="51"/>
        <v>5.4070584757501621</v>
      </c>
      <c r="CO72" s="61">
        <f t="shared" si="51"/>
        <v>5.4000452720727266</v>
      </c>
      <c r="CP72" s="61">
        <f t="shared" si="51"/>
        <v>5.3928926913425759</v>
      </c>
      <c r="CQ72" s="61">
        <f t="shared" si="51"/>
        <v>5.3856069117555938</v>
      </c>
      <c r="CR72" s="61">
        <f t="shared" si="51"/>
        <v>5.3781938686873216</v>
      </c>
      <c r="CS72" s="61">
        <f t="shared" si="51"/>
        <v>5.3706592654161627</v>
      </c>
      <c r="CT72" s="61">
        <f t="shared" si="51"/>
        <v>5.3630085831034142</v>
      </c>
      <c r="CU72" s="61">
        <f t="shared" ref="CU72:DX72" si="52">CT72+ $B30*(CT70-CT72)</f>
        <v>5.3552470901435925</v>
      </c>
      <c r="CV72" s="61">
        <f t="shared" si="52"/>
        <v>5.3473798509704427</v>
      </c>
      <c r="CW72" s="61">
        <f t="shared" si="52"/>
        <v>5.3394117343841216</v>
      </c>
      <c r="CX72" s="61">
        <f t="shared" si="52"/>
        <v>5.3313474214506913</v>
      </c>
      <c r="CY72" s="61">
        <f t="shared" si="52"/>
        <v>5.3231914130147135</v>
      </c>
      <c r="CZ72" s="61">
        <f t="shared" si="52"/>
        <v>5.3149480368580759</v>
      </c>
      <c r="DA72" s="61">
        <f t="shared" si="52"/>
        <v>5.3066214545325252</v>
      </c>
      <c r="DB72" s="61">
        <f t="shared" si="52"/>
        <v>5.2982156678890773</v>
      </c>
      <c r="DC72" s="61">
        <f t="shared" si="52"/>
        <v>5.2897345253241985</v>
      </c>
      <c r="DD72" s="61">
        <f t="shared" si="52"/>
        <v>5.2811817277600763</v>
      </c>
      <c r="DE72" s="61">
        <f t="shared" si="52"/>
        <v>5.2725608343742811</v>
      </c>
      <c r="DF72" s="61">
        <f t="shared" si="52"/>
        <v>5.2638752680924776</v>
      </c>
      <c r="DG72" s="61">
        <f t="shared" si="52"/>
        <v>5.2551283208565227</v>
      </c>
      <c r="DH72" s="61">
        <f t="shared" si="52"/>
        <v>5.2463231586791732</v>
      </c>
      <c r="DI72" s="61">
        <f t="shared" si="52"/>
        <v>5.2374628264956966</v>
      </c>
      <c r="DJ72" s="61">
        <f t="shared" si="52"/>
        <v>5.2285502528218988</v>
      </c>
      <c r="DK72" s="61">
        <f t="shared" si="52"/>
        <v>5.2195882542273839</v>
      </c>
      <c r="DL72" s="61">
        <f t="shared" si="52"/>
        <v>5.2105795396322936</v>
      </c>
      <c r="DM72" s="61">
        <f t="shared" si="52"/>
        <v>5.2015267144352118</v>
      </c>
      <c r="DN72" s="61">
        <f t="shared" si="52"/>
        <v>5.1924322844795041</v>
      </c>
      <c r="DO72" s="61">
        <f t="shared" si="52"/>
        <v>5.1832986598649073</v>
      </c>
      <c r="DP72" s="61">
        <f t="shared" si="52"/>
        <v>5.1741281586108272</v>
      </c>
      <c r="DQ72" s="61">
        <f t="shared" si="52"/>
        <v>5.1649230101774677</v>
      </c>
      <c r="DR72" s="61">
        <f t="shared" si="52"/>
        <v>5.1556853588505893</v>
      </c>
      <c r="DS72" s="61">
        <f t="shared" si="52"/>
        <v>5.1464172669954218</v>
      </c>
      <c r="DT72" s="61">
        <f t="shared" si="52"/>
        <v>5.1371207181849883</v>
      </c>
      <c r="DU72" s="61">
        <f t="shared" si="52"/>
        <v>5.1277976202078488</v>
      </c>
      <c r="DV72" s="61">
        <f t="shared" si="52"/>
        <v>5.1184498079600553</v>
      </c>
      <c r="DW72" s="61">
        <f t="shared" si="52"/>
        <v>5.1090790462258822</v>
      </c>
      <c r="DX72" s="61">
        <f t="shared" si="52"/>
        <v>5.0996870323517154</v>
      </c>
    </row>
    <row r="73" spans="1:309" ht="12.9">
      <c r="A73" s="69" t="s">
        <v>210</v>
      </c>
    </row>
    <row r="74" spans="1:309" ht="14.6">
      <c r="A74" s="83" t="s">
        <v>1056</v>
      </c>
      <c r="B74" s="29">
        <f>SUM(US:OthAsia!B92)</f>
        <v>2301.5179994214182</v>
      </c>
      <c r="C74" s="19">
        <v>1579.0700406026453</v>
      </c>
      <c r="D74" s="46">
        <f>+B74-C74</f>
        <v>722.4479588187728</v>
      </c>
      <c r="F74" s="19" t="s">
        <v>245</v>
      </c>
      <c r="I74" s="19">
        <v>1.6000000000000001E-4</v>
      </c>
    </row>
    <row r="75" spans="1:309" ht="14.6">
      <c r="A75" s="83" t="s">
        <v>214</v>
      </c>
      <c r="B75" s="29">
        <f>SUM(US:OthAsia!B153)</f>
        <v>2301.5179994214186</v>
      </c>
      <c r="C75" s="19">
        <v>1579.0700406026451</v>
      </c>
      <c r="D75" s="46">
        <f>+B75-C75</f>
        <v>722.44795881877349</v>
      </c>
      <c r="F75" s="141" t="s">
        <v>246</v>
      </c>
      <c r="I75" s="19">
        <v>1.8140000000000001</v>
      </c>
    </row>
    <row r="76" spans="1:309" ht="12.9">
      <c r="A76" s="69" t="s">
        <v>272</v>
      </c>
      <c r="B76" s="178"/>
      <c r="D76" s="207"/>
      <c r="F76" s="137"/>
    </row>
    <row r="77" spans="1:309" ht="14.6">
      <c r="A77" s="83" t="s">
        <v>1057</v>
      </c>
      <c r="B77" s="19">
        <f>+Controls!B4</f>
        <v>2301.5179994214182</v>
      </c>
      <c r="C77" s="19">
        <v>2301.5179994214182</v>
      </c>
      <c r="D77" s="226">
        <f>+B77-C77</f>
        <v>0</v>
      </c>
      <c r="F77" s="137"/>
      <c r="BJ77" s="84">
        <f>+SLR!BJ59</f>
        <v>2.1663464756855357</v>
      </c>
      <c r="BK77" s="84">
        <f>+SLR!BK59</f>
        <v>2.1818833779925</v>
      </c>
      <c r="BL77" s="84">
        <f>+SLR!BL59</f>
        <v>2.1966079848206368</v>
      </c>
      <c r="BM77" s="84">
        <f>+SLR!BM59</f>
        <v>2.2106466448622499</v>
      </c>
      <c r="BN77" s="84">
        <f>+SLR!BN59</f>
        <v>2.2240880334706739</v>
      </c>
      <c r="BO77" s="84">
        <f>+SLR!BO59</f>
        <v>2.2369952354420923</v>
      </c>
      <c r="BP77" s="84">
        <f>+SLR!BP59</f>
        <v>2.2494139292762925</v>
      </c>
      <c r="BQ77" s="84">
        <f>+SLR!BQ59</f>
        <v>2.2613779320916314</v>
      </c>
      <c r="BR77" s="84">
        <f>+SLR!BR59</f>
        <v>2.2729129574930758</v>
      </c>
      <c r="BS77" s="84">
        <f>+SLR!BS59</f>
        <v>2.2840391633188859</v>
      </c>
      <c r="BT77" s="84">
        <f>+SLR!BT59</f>
        <v>2.2947728798144356</v>
      </c>
      <c r="BU77" s="84">
        <f>+SLR!BU59</f>
        <v>2.3051277826345125</v>
      </c>
      <c r="BV77" s="84">
        <f>+SLR!BV59</f>
        <v>2.3151156896908311</v>
      </c>
      <c r="BW77" s="84">
        <f>+SLR!BW59</f>
        <v>2.3247471030647398</v>
      </c>
      <c r="BX77" s="84">
        <f>+SLR!BX59</f>
        <v>2.3340315780801948</v>
      </c>
      <c r="BY77" s="84">
        <f>+SLR!BY59</f>
        <v>2.3429779751448847</v>
      </c>
      <c r="BZ77" s="84">
        <f>+SLR!BZ59</f>
        <v>2.3515946320341685</v>
      </c>
      <c r="CA77" s="84">
        <f>+SLR!CA59</f>
        <v>2.3598894821493861</v>
      </c>
      <c r="CB77" s="84">
        <f>+SLR!CB59</f>
        <v>2.3678701360585164</v>
      </c>
      <c r="CC77" s="84">
        <f>+SLR!CC59</f>
        <v>2.3755439380569991</v>
      </c>
      <c r="CD77" s="84">
        <f>+SLR!CD59</f>
        <v>2.3829180057128729</v>
      </c>
      <c r="CE77" s="84">
        <f>+SLR!CE59</f>
        <v>2.3899992578031308</v>
      </c>
      <c r="CF77" s="84">
        <f>+SLR!CF59</f>
        <v>2.3967944343147254</v>
      </c>
      <c r="CG77" s="84">
        <f>+SLR!CG59</f>
        <v>2.4033101110081354</v>
      </c>
      <c r="CH77" s="84">
        <f>+SLR!CH59</f>
        <v>2.4095527102438727</v>
      </c>
      <c r="CI77" s="84">
        <f>+SLR!CI59</f>
        <v>2.4155285092309082</v>
      </c>
      <c r="CJ77" s="84">
        <f>+SLR!CJ59</f>
        <v>2.4212436464882172</v>
      </c>
      <c r="CK77" s="84">
        <f>+SLR!CK59</f>
        <v>2.4267041270605887</v>
      </c>
      <c r="CL77" s="84">
        <f>+SLR!CL59</f>
        <v>2.4319158268596444</v>
      </c>
      <c r="CM77" s="84">
        <f>+SLR!CM59</f>
        <v>2.4368844963850447</v>
      </c>
      <c r="CN77" s="84">
        <f>+SLR!CN59</f>
        <v>2.4416157640016896</v>
      </c>
      <c r="CO77" s="84">
        <f>+SLR!CO59</f>
        <v>2.4461151388946027</v>
      </c>
      <c r="CP77" s="84">
        <f>+SLR!CP59</f>
        <v>2.4503880137860965</v>
      </c>
      <c r="CQ77" s="84">
        <f>+SLR!CQ59</f>
        <v>2.4544396674743298</v>
      </c>
      <c r="CR77" s="84">
        <f>+SLR!CR59</f>
        <v>2.4582752672348072</v>
      </c>
      <c r="CS77" s="84">
        <f>+SLR!CS59</f>
        <v>2.4618998711142188</v>
      </c>
      <c r="CT77" s="84">
        <f>+SLR!CT59</f>
        <v>2.4653184301375841</v>
      </c>
      <c r="CU77" s="84">
        <f>+SLR!CU59</f>
        <v>2.4685357904437679</v>
      </c>
      <c r="CV77" s="84">
        <f>+SLR!CV59</f>
        <v>2.4715566953603036</v>
      </c>
      <c r="CW77" s="84">
        <f>+SLR!CW59</f>
        <v>2.4743857874255353</v>
      </c>
      <c r="CX77" s="84">
        <f>+SLR!CX59</f>
        <v>2.477027610364019</v>
      </c>
      <c r="CY77" s="84">
        <f>+SLR!CY59</f>
        <v>2.4794866110196288</v>
      </c>
    </row>
    <row r="78" spans="1:309" ht="12.9">
      <c r="A78" s="83" t="s">
        <v>214</v>
      </c>
      <c r="B78" s="178"/>
      <c r="D78" s="140"/>
      <c r="F78" s="137"/>
      <c r="BJ78" s="84">
        <f>+SLR!BJ60</f>
        <v>2.4263406338998692</v>
      </c>
      <c r="BK78" s="84">
        <f>+SLR!BK60</f>
        <v>2.4418785469867723</v>
      </c>
      <c r="BL78" s="84">
        <f>+SLR!BL60</f>
        <v>2.4566039842925544</v>
      </c>
      <c r="BM78" s="84">
        <f>+SLR!BM60</f>
        <v>2.4706433286589027</v>
      </c>
      <c r="BN78" s="84">
        <f>+SLR!BN60</f>
        <v>2.4840852823347679</v>
      </c>
      <c r="BO78" s="84">
        <f>+SLR!BO60</f>
        <v>2.4969929516077514</v>
      </c>
      <c r="BP78" s="84">
        <f>+SLR!BP60</f>
        <v>2.5094120323311317</v>
      </c>
      <c r="BQ78" s="84">
        <f>+SLR!BQ60</f>
        <v>2.5213763557404212</v>
      </c>
      <c r="BR78" s="84">
        <f>+SLR!BR60</f>
        <v>2.5329116469858826</v>
      </c>
      <c r="BS78" s="84">
        <f>+SLR!BS60</f>
        <v>2.544038073383259</v>
      </c>
      <c r="BT78" s="84">
        <f>+SLR!BT60</f>
        <v>2.5547719729788021</v>
      </c>
      <c r="BU78" s="84">
        <f>+SLR!BU60</f>
        <v>2.565127027860576</v>
      </c>
      <c r="BV78" s="84">
        <f>+SLR!BV60</f>
        <v>2.5751150612532534</v>
      </c>
      <c r="BW78" s="84">
        <f>+SLR!BW60</f>
        <v>2.5847465796305897</v>
      </c>
      <c r="BX78" s="84">
        <f>+SLR!BX60</f>
        <v>2.5940311419508926</v>
      </c>
      <c r="BY78" s="84">
        <f>+SLR!BY60</f>
        <v>2.6029776116309571</v>
      </c>
      <c r="BZ78" s="84">
        <f>+SLR!BZ60</f>
        <v>2.6115943289389381</v>
      </c>
      <c r="CA78" s="84">
        <f>+SLR!CA60</f>
        <v>2.6198892293422311</v>
      </c>
      <c r="CB78" s="84">
        <f>+SLR!CB60</f>
        <v>2.6278699251219062</v>
      </c>
      <c r="CC78" s="84">
        <f>+SLR!CC60</f>
        <v>2.6355437619943856</v>
      </c>
      <c r="CD78" s="84">
        <f>+SLR!CD60</f>
        <v>2.6429178587068209</v>
      </c>
      <c r="CE78" s="84">
        <f>+SLR!CE60</f>
        <v>2.6499991350149652</v>
      </c>
      <c r="CF78" s="84">
        <f>+SLR!CF60</f>
        <v>2.6567943317184972</v>
      </c>
      <c r="CG78" s="84">
        <f>+SLR!CG60</f>
        <v>2.6633100252529824</v>
      </c>
      <c r="CH78" s="84">
        <f>+SLR!CH60</f>
        <v>2.6695526385398773</v>
      </c>
      <c r="CI78" s="84">
        <f>+SLR!CI60</f>
        <v>2.6755284492544078</v>
      </c>
      <c r="CJ78" s="84">
        <f>+SLR!CJ60</f>
        <v>2.6812435963032257</v>
      </c>
      <c r="CK78" s="84">
        <f>+SLR!CK60</f>
        <v>2.6867040850535711</v>
      </c>
      <c r="CL78" s="84">
        <f>+SLR!CL60</f>
        <v>2.69191579168535</v>
      </c>
      <c r="CM78" s="84">
        <f>+SLR!CM60</f>
        <v>2.6968844669215168</v>
      </c>
      <c r="CN78" s="84">
        <f>+SLR!CN60</f>
        <v>2.7016157393128797</v>
      </c>
      <c r="CO78" s="84">
        <f>+SLR!CO60</f>
        <v>2.706115118199298</v>
      </c>
      <c r="CP78" s="84">
        <f>+SLR!CP60</f>
        <v>2.7103879964320821</v>
      </c>
      <c r="CQ78" s="84">
        <f>+SLR!CQ60</f>
        <v>2.7144396529168993</v>
      </c>
      <c r="CR78" s="84">
        <f>+SLR!CR60</f>
        <v>2.718275255018884</v>
      </c>
      <c r="CS78" s="84">
        <f>+SLR!CS60</f>
        <v>2.7218998608594762</v>
      </c>
      <c r="CT78" s="84">
        <f>+SLR!CT60</f>
        <v>2.7253184215260546</v>
      </c>
      <c r="CU78" s="84">
        <f>+SLR!CU60</f>
        <v>2.7285357832095274</v>
      </c>
      <c r="CV78" s="84">
        <f>+SLR!CV60</f>
        <v>2.7315566892808745</v>
      </c>
      <c r="CW78" s="84">
        <f>+SLR!CW60</f>
        <v>2.7343857823147228</v>
      </c>
      <c r="CX78" s="84">
        <f>+SLR!CX60</f>
        <v>2.73702760606594</v>
      </c>
      <c r="CY78" s="84">
        <f>+SLR!CY60</f>
        <v>2.7394866074037307</v>
      </c>
    </row>
    <row r="79" spans="1:309" ht="12.9">
      <c r="D79" s="140"/>
      <c r="BJ79" s="84">
        <f>+SLR!BJ61</f>
        <v>5.4444781431738534</v>
      </c>
      <c r="BK79" s="84">
        <f>+SLR!BK61</f>
        <v>5.5004314002178916</v>
      </c>
      <c r="BL79" s="84">
        <f>+SLR!BL61</f>
        <v>5.5549541154125208</v>
      </c>
      <c r="BM79" s="84">
        <f>+SLR!BM61</f>
        <v>5.6082400606692868</v>
      </c>
      <c r="BN79" s="84">
        <f>+SLR!BN61</f>
        <v>5.6604246497287276</v>
      </c>
      <c r="BO79" s="84">
        <f>+SLR!BO61</f>
        <v>5.7116038188114953</v>
      </c>
      <c r="BP79" s="84">
        <f>+SLR!BP61</f>
        <v>5.7618467666280822</v>
      </c>
      <c r="BQ79" s="84">
        <f>+SLR!BQ61</f>
        <v>5.8112045539522681</v>
      </c>
      <c r="BR79" s="84">
        <f>+SLR!BR61</f>
        <v>5.8597159105251393</v>
      </c>
      <c r="BS79" s="84">
        <f>+SLR!BS61</f>
        <v>5.907411157808836</v>
      </c>
      <c r="BT79" s="84">
        <f>+SLR!BT61</f>
        <v>5.954314860209184</v>
      </c>
      <c r="BU79" s="84">
        <f>+SLR!BU61</f>
        <v>6.0004476179658788</v>
      </c>
      <c r="BV79" s="84">
        <f>+SLR!BV61</f>
        <v>6.0458272804671349</v>
      </c>
      <c r="BW79" s="84">
        <f>+SLR!BW61</f>
        <v>6.0904697680874715</v>
      </c>
      <c r="BX79" s="84">
        <f>+SLR!BX61</f>
        <v>6.1343896295011824</v>
      </c>
      <c r="BY79" s="84">
        <f>+SLR!BY61</f>
        <v>6.1776004201753221</v>
      </c>
      <c r="BZ79" s="84">
        <f>+SLR!BZ61</f>
        <v>6.2201149599151293</v>
      </c>
      <c r="CA79" s="84">
        <f>+SLR!CA61</f>
        <v>6.2619455085535911</v>
      </c>
      <c r="CB79" s="84">
        <f>+SLR!CB61</f>
        <v>6.3031038862002351</v>
      </c>
      <c r="CC79" s="84">
        <f>+SLR!CC61</f>
        <v>6.3436015559060959</v>
      </c>
      <c r="CD79" s="84">
        <f>+SLR!CD61</f>
        <v>6.3834496808225891</v>
      </c>
      <c r="CE79" s="84">
        <f>+SLR!CE61</f>
        <v>6.4226591640282873</v>
      </c>
      <c r="CF79" s="84">
        <f>+SLR!CF61</f>
        <v>6.4612406765596146</v>
      </c>
      <c r="CG79" s="84">
        <f>+SLR!CG61</f>
        <v>6.4992046773982821</v>
      </c>
      <c r="CH79" s="84">
        <f>+SLR!CH61</f>
        <v>6.5365614279620594</v>
      </c>
      <c r="CI79" s="84">
        <f>+SLR!CI61</f>
        <v>6.5733210028291804</v>
      </c>
      <c r="CJ79" s="84">
        <f>+SLR!CJ61</f>
        <v>6.6094932978737857</v>
      </c>
      <c r="CK79" s="84">
        <f>+SLR!CK61</f>
        <v>6.6450880366149931</v>
      </c>
      <c r="CL79" s="84">
        <f>+SLR!CL61</f>
        <v>6.6801147753277803</v>
      </c>
      <c r="CM79" s="84">
        <f>+SLR!CM61</f>
        <v>6.714582907291069</v>
      </c>
      <c r="CN79" s="84">
        <f>+SLR!CN61</f>
        <v>6.7485016664306823</v>
      </c>
      <c r="CO79" s="84">
        <f>+SLR!CO61</f>
        <v>6.7818801305346899</v>
      </c>
      <c r="CP79" s="84">
        <f>+SLR!CP61</f>
        <v>6.814727224163784</v>
      </c>
      <c r="CQ79" s="84">
        <f>+SLR!CQ61</f>
        <v>6.8470517213417974</v>
      </c>
      <c r="CR79" s="84">
        <f>+SLR!CR61</f>
        <v>6.8788622480856656</v>
      </c>
      <c r="CS79" s="84">
        <f>+SLR!CS61</f>
        <v>6.9101672848162803</v>
      </c>
      <c r="CT79" s="84">
        <f>+SLR!CT61</f>
        <v>6.9409751686794348</v>
      </c>
      <c r="CU79" s="84">
        <f>+SLR!CU61</f>
        <v>6.9712940957974157</v>
      </c>
      <c r="CV79" s="84">
        <f>+SLR!CV61</f>
        <v>7.0011321234658395</v>
      </c>
      <c r="CW79" s="84">
        <f>+SLR!CW61</f>
        <v>7.0304971723060943</v>
      </c>
      <c r="CX79" s="84">
        <f>+SLR!CX61</f>
        <v>7.059397028380797</v>
      </c>
      <c r="CY79" s="84">
        <f>+SLR!CY61</f>
        <v>7.0878393452775175</v>
      </c>
    </row>
    <row r="80" spans="1:309" s="217" customFormat="1" ht="12.9">
      <c r="A80" s="216" t="s">
        <v>211</v>
      </c>
      <c r="M80" s="446"/>
      <c r="BJ80" s="84">
        <f>+SLR!BJ62</f>
        <v>8.704624583583259</v>
      </c>
      <c r="BK80" s="84">
        <f>+SLR!BK62</f>
        <v>8.8210581829234584</v>
      </c>
      <c r="BL80" s="84">
        <f>+SLR!BL62</f>
        <v>8.9352511115582622</v>
      </c>
      <c r="BM80" s="84">
        <f>+SLR!BM62</f>
        <v>9.0475945621743321</v>
      </c>
      <c r="BN80" s="84">
        <f>+SLR!BN62</f>
        <v>9.1583573479761675</v>
      </c>
      <c r="BO80" s="84">
        <f>+SLR!BO62</f>
        <v>9.2677254434146459</v>
      </c>
      <c r="BP80" s="84">
        <f>+SLR!BP62</f>
        <v>9.3758287150511173</v>
      </c>
      <c r="BQ80" s="84">
        <f>+SLR!BQ62</f>
        <v>9.4827589970219837</v>
      </c>
      <c r="BR80" s="84">
        <f>+SLR!BR62</f>
        <v>9.5885823170014692</v>
      </c>
      <c r="BS80" s="84">
        <f>+SLR!BS62</f>
        <v>9.6933471681776737</v>
      </c>
      <c r="BT80" s="84">
        <f>+SLR!BT62</f>
        <v>9.7970901079887192</v>
      </c>
      <c r="BU80" s="84">
        <f>+SLR!BU62</f>
        <v>9.8998395491258115</v>
      </c>
      <c r="BV80" s="84">
        <f>+SLR!BV62</f>
        <v>10.001618327789982</v>
      </c>
      <c r="BW80" s="84">
        <f>+SLR!BW62</f>
        <v>10.102445444652648</v>
      </c>
      <c r="BX80" s="84">
        <f>+SLR!BX62</f>
        <v>10.202337245891021</v>
      </c>
      <c r="BY80" s="84">
        <f>+SLR!BY62</f>
        <v>10.301308225109018</v>
      </c>
      <c r="BZ80" s="84">
        <f>+SLR!BZ62</f>
        <v>10.399371568446094</v>
      </c>
      <c r="CA80" s="84">
        <f>+SLR!CA62</f>
        <v>10.496539525623724</v>
      </c>
      <c r="CB80" s="84">
        <f>+SLR!CB62</f>
        <v>10.592823662936457</v>
      </c>
      <c r="CC80" s="84">
        <f>+SLR!CC62</f>
        <v>10.688235036109338</v>
      </c>
      <c r="CD80" s="84">
        <f>+SLR!CD62</f>
        <v>10.782784308710632</v>
      </c>
      <c r="CE80" s="84">
        <f>+SLR!CE62</f>
        <v>10.876481833531905</v>
      </c>
      <c r="CF80" s="84">
        <f>+SLR!CF62</f>
        <v>10.969337708745746</v>
      </c>
      <c r="CG80" s="84">
        <f>+SLR!CG62</f>
        <v>11.061361816858518</v>
      </c>
      <c r="CH80" s="84">
        <f>+SLR!CH62</f>
        <v>11.152563851906102</v>
      </c>
      <c r="CI80" s="84">
        <f>+SLR!CI62</f>
        <v>11.242953338599188</v>
      </c>
      <c r="CJ80" s="84">
        <f>+SLR!CJ62</f>
        <v>11.332539645943406</v>
      </c>
      <c r="CK80" s="84">
        <f>+SLR!CK62</f>
        <v>11.421331997057734</v>
      </c>
      <c r="CL80" s="84">
        <f>+SLR!CL62</f>
        <v>11.5093394763697</v>
      </c>
      <c r="CM80" s="84">
        <f>+SLR!CM62</f>
        <v>11.596571034995158</v>
      </c>
      <c r="CN80" s="84">
        <f>+SLR!CN62</f>
        <v>11.683035494857773</v>
      </c>
      <c r="CO80" s="84">
        <f>+SLR!CO62</f>
        <v>11.768741551930891</v>
      </c>
      <c r="CP80" s="84">
        <f>+SLR!CP62</f>
        <v>11.853697778866499</v>
      </c>
      <c r="CQ80" s="84">
        <f>+SLR!CQ62</f>
        <v>11.937912627195089</v>
      </c>
      <c r="CR80" s="84">
        <f>+SLR!CR62</f>
        <v>12.021394429224568</v>
      </c>
      <c r="CS80" s="84">
        <f>+SLR!CS62</f>
        <v>12.104151399727929</v>
      </c>
      <c r="CT80" s="84">
        <f>+SLR!CT62</f>
        <v>12.186191637482843</v>
      </c>
      <c r="CU80" s="84">
        <f>+SLR!CU62</f>
        <v>12.267523126707703</v>
      </c>
      <c r="CV80" s="84">
        <f>+SLR!CV62</f>
        <v>12.348153738425776</v>
      </c>
      <c r="CW80" s="84">
        <f>+SLR!CW62</f>
        <v>12.428091231779913</v>
      </c>
      <c r="CX80" s="84">
        <f>+SLR!CX62</f>
        <v>12.507343255313872</v>
      </c>
      <c r="CY80" s="84">
        <f>+SLR!CY62</f>
        <v>12.585917348231632</v>
      </c>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c r="IW80" s="19"/>
      <c r="IX80" s="19"/>
      <c r="IY80" s="19"/>
      <c r="IZ80" s="19"/>
      <c r="JA80" s="19"/>
      <c r="JB80" s="19"/>
      <c r="JC80" s="19"/>
      <c r="JD80" s="19"/>
      <c r="JE80" s="19"/>
      <c r="JF80" s="19"/>
      <c r="JG80" s="19"/>
      <c r="JH80" s="19"/>
      <c r="JI80" s="19"/>
      <c r="JJ80" s="19"/>
      <c r="JK80" s="19"/>
      <c r="JL80" s="19"/>
      <c r="JM80" s="19"/>
      <c r="JN80" s="19"/>
      <c r="JO80" s="19"/>
      <c r="JP80" s="19"/>
      <c r="JQ80" s="19"/>
      <c r="JR80" s="19"/>
      <c r="JS80" s="19"/>
      <c r="JT80" s="19"/>
      <c r="JU80" s="19"/>
      <c r="JV80" s="19"/>
      <c r="JW80" s="19"/>
      <c r="JX80" s="19"/>
      <c r="JY80" s="19"/>
      <c r="JZ80" s="19"/>
      <c r="KA80" s="19"/>
      <c r="KB80" s="19"/>
      <c r="KC80" s="19"/>
      <c r="KD80" s="19"/>
      <c r="KE80" s="19"/>
      <c r="KF80" s="19"/>
      <c r="KG80" s="19"/>
      <c r="KH80" s="19"/>
      <c r="KI80" s="19"/>
      <c r="KJ80" s="19"/>
      <c r="KK80" s="19"/>
      <c r="KL80" s="19"/>
      <c r="KM80" s="19"/>
      <c r="KN80" s="19"/>
      <c r="KO80" s="19"/>
      <c r="KP80" s="19"/>
      <c r="KQ80" s="19"/>
      <c r="KR80" s="19"/>
      <c r="KS80" s="19"/>
      <c r="KT80" s="19"/>
      <c r="KU80" s="19"/>
      <c r="KV80" s="19"/>
      <c r="KW80" s="19"/>
    </row>
    <row r="81" spans="1:309" s="238" customFormat="1" ht="14.6">
      <c r="A81" s="218" t="s">
        <v>293</v>
      </c>
      <c r="B81" s="238">
        <f>+US!B36*1000</f>
        <v>1134.0000000000002</v>
      </c>
      <c r="C81" s="238">
        <f>+US!C36*1000</f>
        <v>1082.9700000000003</v>
      </c>
      <c r="D81" s="238">
        <f>+US!D36*1000</f>
        <v>1034.4915000000001</v>
      </c>
      <c r="E81" s="238">
        <f>+US!E36*1000</f>
        <v>988.43692499999997</v>
      </c>
      <c r="F81" s="238">
        <f>+US!F36*1000</f>
        <v>944.68507875</v>
      </c>
      <c r="G81" s="238">
        <f>+US!G36*1000</f>
        <v>903.1208248124999</v>
      </c>
      <c r="H81" s="238">
        <f>+US!H36*1000</f>
        <v>863.63478357187489</v>
      </c>
      <c r="I81" s="238">
        <f>+US!I36*1000</f>
        <v>826.12304439328113</v>
      </c>
      <c r="J81" s="238">
        <f>+US!J36*1000</f>
        <v>790.48689217361698</v>
      </c>
      <c r="K81" s="238">
        <f>+US!K36*1000</f>
        <v>756.63254756493609</v>
      </c>
      <c r="L81" s="238">
        <f>+US!L36*1000</f>
        <v>724.47092018668934</v>
      </c>
      <c r="M81" s="447">
        <f>+US!M36*1000</f>
        <v>693.91737417735487</v>
      </c>
      <c r="N81" s="238">
        <f>+US!N36*1000</f>
        <v>664.89150546848703</v>
      </c>
      <c r="O81" s="238">
        <f>+US!O36*1000</f>
        <v>637.3169301950627</v>
      </c>
      <c r="P81" s="238">
        <f>+US!P36*1000</f>
        <v>611.1210836853096</v>
      </c>
      <c r="Q81" s="238">
        <f>+US!Q36*1000</f>
        <v>586.2350295010441</v>
      </c>
      <c r="R81" s="238">
        <f>+US!R36*1000</f>
        <v>562.59327802599194</v>
      </c>
      <c r="S81" s="238">
        <f>+US!S36*1000</f>
        <v>540.13361412469226</v>
      </c>
      <c r="T81" s="238">
        <f>+US!T36*1000</f>
        <v>518.79693341845768</v>
      </c>
      <c r="U81" s="238">
        <f>+US!U36*1000</f>
        <v>498.52708674753478</v>
      </c>
      <c r="V81" s="238">
        <f>+US!V36*1000</f>
        <v>479.27073241015802</v>
      </c>
      <c r="W81" s="238">
        <f>+US!W36*1000</f>
        <v>460.97719578965007</v>
      </c>
      <c r="X81" s="238">
        <f>+US!X36*1000</f>
        <v>443.59833600016759</v>
      </c>
      <c r="Y81" s="238">
        <f>+US!Y36*1000</f>
        <v>427.08841920015914</v>
      </c>
      <c r="Z81" s="238">
        <f>+US!Z36*1000</f>
        <v>411.40399824015117</v>
      </c>
      <c r="AA81" s="238">
        <f>+US!AA36*1000</f>
        <v>205.70199912007558</v>
      </c>
      <c r="AB81" s="238">
        <f>+US!AB36*1000</f>
        <v>102.85099956003779</v>
      </c>
      <c r="AC81" s="238">
        <f>+US!AC36*1000</f>
        <v>51.425499780018896</v>
      </c>
      <c r="AD81" s="238">
        <f>+US!AD36*1000</f>
        <v>25.712749890009448</v>
      </c>
      <c r="AE81" s="238">
        <f>+US!AE36*1000</f>
        <v>12.856374945004724</v>
      </c>
      <c r="AF81" s="238">
        <f>+US!AF36*1000</f>
        <v>6.428187472502362</v>
      </c>
      <c r="AG81" s="238">
        <f>+US!AG36*1000</f>
        <v>3.214093736251181</v>
      </c>
      <c r="AH81" s="238">
        <f>+US!AH36*1000</f>
        <v>1.6070468681255905</v>
      </c>
      <c r="AI81" s="238">
        <f>+US!AI36*1000</f>
        <v>0.80352343406279525</v>
      </c>
      <c r="AJ81" s="238">
        <f>+US!AJ36*1000</f>
        <v>0.40176171703139762</v>
      </c>
      <c r="AK81" s="238">
        <f>+US!AK36*1000</f>
        <v>0.20088085851569881</v>
      </c>
      <c r="AL81" s="238">
        <f>+US!AL36*1000</f>
        <v>0.10044042925784941</v>
      </c>
      <c r="AM81" s="238">
        <f>+US!AM36*1000</f>
        <v>5.0220214628924703E-2</v>
      </c>
      <c r="AN81" s="238">
        <f>+US!AN36*1000</f>
        <v>2.5110107314462352E-2</v>
      </c>
      <c r="AO81" s="238">
        <f>+US!AO36*1000</f>
        <v>1.2555053657231176E-2</v>
      </c>
      <c r="AP81" s="238">
        <f>+US!AP36*1000</f>
        <v>6.2775268286155879E-3</v>
      </c>
      <c r="AQ81" s="238">
        <f>+US!AQ36*1000</f>
        <v>3.1387634143077939E-3</v>
      </c>
      <c r="AR81" s="238">
        <f>+US!AR36*1000</f>
        <v>1.569381707153897E-3</v>
      </c>
      <c r="AS81" s="238">
        <f>+US!AS36*1000</f>
        <v>7.8469085357694849E-4</v>
      </c>
      <c r="AT81" s="238">
        <f>+US!AT36*1000</f>
        <v>3.9234542678847424E-4</v>
      </c>
      <c r="AU81" s="238">
        <f>+US!AU36*1000</f>
        <v>1.9617271339423712E-4</v>
      </c>
      <c r="AV81" s="238">
        <f>+US!AV36*1000</f>
        <v>9.8086356697118561E-5</v>
      </c>
      <c r="AW81" s="238">
        <f>+US!AW36*1000</f>
        <v>4.904317834855928E-5</v>
      </c>
      <c r="AX81" s="238">
        <f>+US!AX36*1000</f>
        <v>2.452158917427964E-5</v>
      </c>
      <c r="AY81" s="238">
        <f>+US!AY36*1000</f>
        <v>1.226079458713982E-5</v>
      </c>
      <c r="AZ81" s="238">
        <f>+US!AZ36*1000</f>
        <v>6.13039729356991E-6</v>
      </c>
      <c r="BA81" s="238">
        <f>+US!BA36*1000</f>
        <v>3.065198646784955E-6</v>
      </c>
      <c r="BB81" s="238">
        <f>+US!BB36*1000</f>
        <v>1.5325993233924775E-6</v>
      </c>
      <c r="BC81" s="238">
        <f>+US!BC36*1000</f>
        <v>7.6629966169623876E-7</v>
      </c>
      <c r="BD81" s="238">
        <f>+US!BD36*1000</f>
        <v>3.8314983084811938E-7</v>
      </c>
      <c r="BE81" s="238">
        <f>+US!BE36*1000</f>
        <v>1.9157491542405969E-7</v>
      </c>
      <c r="BF81" s="238">
        <f>+US!BF36*1000</f>
        <v>9.5787457712029845E-8</v>
      </c>
      <c r="BG81" s="238">
        <f>+US!BG36*1000</f>
        <v>4.7893728856014922E-8</v>
      </c>
      <c r="BH81" s="238">
        <f>+US!BH36*1000</f>
        <v>2.3946864428007461E-8</v>
      </c>
      <c r="BI81" s="238">
        <f>+US!BI36*1000</f>
        <v>1.1973432214003731E-8</v>
      </c>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c r="IW81" s="19"/>
      <c r="IX81" s="19"/>
      <c r="IY81" s="19"/>
      <c r="IZ81" s="19"/>
      <c r="JA81" s="19"/>
      <c r="JB81" s="19"/>
      <c r="JC81" s="19"/>
      <c r="JD81" s="19"/>
      <c r="JE81" s="19"/>
      <c r="JF81" s="19"/>
      <c r="JG81" s="19"/>
      <c r="JH81" s="19"/>
      <c r="JI81" s="19"/>
      <c r="JJ81" s="19"/>
      <c r="JK81" s="19"/>
      <c r="JL81" s="19"/>
      <c r="JM81" s="19"/>
      <c r="JN81" s="19"/>
      <c r="JO81" s="19"/>
      <c r="JP81" s="19"/>
      <c r="JQ81" s="19"/>
      <c r="JR81" s="19"/>
      <c r="JS81" s="19"/>
      <c r="JT81" s="19"/>
      <c r="JU81" s="19"/>
      <c r="JV81" s="19"/>
      <c r="JW81" s="19"/>
      <c r="JX81" s="19"/>
      <c r="JY81" s="19"/>
      <c r="JZ81" s="19"/>
      <c r="KA81" s="19"/>
      <c r="KB81" s="19"/>
      <c r="KC81" s="19"/>
      <c r="KD81" s="19"/>
      <c r="KE81" s="19"/>
      <c r="KF81" s="19"/>
      <c r="KG81" s="19"/>
      <c r="KH81" s="19"/>
      <c r="KI81" s="19"/>
      <c r="KJ81" s="19"/>
      <c r="KK81" s="19"/>
      <c r="KL81" s="19"/>
      <c r="KM81" s="19"/>
      <c r="KN81" s="19"/>
      <c r="KO81" s="19"/>
      <c r="KP81" s="19"/>
      <c r="KQ81" s="19"/>
      <c r="KR81" s="19"/>
      <c r="KS81" s="19"/>
      <c r="KT81" s="19"/>
      <c r="KU81" s="19"/>
      <c r="KV81" s="19"/>
      <c r="KW81" s="19"/>
    </row>
    <row r="82" spans="1:309" s="238" customFormat="1" ht="14.6">
      <c r="A82" s="218" t="s">
        <v>294</v>
      </c>
      <c r="B82" s="239">
        <f t="shared" ref="B82:AG82" si="53">+B127</f>
        <v>1259.2274620271828</v>
      </c>
      <c r="C82" s="239">
        <f t="shared" si="53"/>
        <v>1202.5622262359598</v>
      </c>
      <c r="D82" s="239">
        <f t="shared" si="53"/>
        <v>1148.7302522342975</v>
      </c>
      <c r="E82" s="239">
        <f t="shared" si="53"/>
        <v>1097.5898769327184</v>
      </c>
      <c r="F82" s="239">
        <f t="shared" si="53"/>
        <v>1049.0065203962185</v>
      </c>
      <c r="G82" s="239">
        <f t="shared" si="53"/>
        <v>1002.8523316865435</v>
      </c>
      <c r="H82" s="239">
        <f t="shared" si="53"/>
        <v>959.00585241235228</v>
      </c>
      <c r="I82" s="239">
        <f t="shared" si="53"/>
        <v>917.35169710187051</v>
      </c>
      <c r="J82" s="239">
        <f t="shared" si="53"/>
        <v>877.78024955691285</v>
      </c>
      <c r="K82" s="239">
        <f t="shared" si="53"/>
        <v>840.18737438920311</v>
      </c>
      <c r="L82" s="239">
        <f t="shared" si="53"/>
        <v>804.47414297987893</v>
      </c>
      <c r="M82" s="448">
        <f t="shared" si="53"/>
        <v>770.54657314102099</v>
      </c>
      <c r="N82" s="239">
        <f t="shared" si="53"/>
        <v>738.31538179410575</v>
      </c>
      <c r="O82" s="239">
        <f t="shared" si="53"/>
        <v>707.69575001453643</v>
      </c>
      <c r="P82" s="239">
        <f t="shared" si="53"/>
        <v>678.60709982394553</v>
      </c>
      <c r="Q82" s="239">
        <f t="shared" si="53"/>
        <v>650.97288214288415</v>
      </c>
      <c r="R82" s="239">
        <f t="shared" si="53"/>
        <v>624.72037534587594</v>
      </c>
      <c r="S82" s="239">
        <f t="shared" si="53"/>
        <v>599.78049388871796</v>
      </c>
      <c r="T82" s="239">
        <f t="shared" si="53"/>
        <v>576.08760650441798</v>
      </c>
      <c r="U82" s="239">
        <f t="shared" si="53"/>
        <v>553.57936348933299</v>
      </c>
      <c r="V82" s="239">
        <f t="shared" si="53"/>
        <v>532.19653262500219</v>
      </c>
      <c r="W82" s="239">
        <f t="shared" si="53"/>
        <v>511.88284330388797</v>
      </c>
      <c r="X82" s="239">
        <f t="shared" si="53"/>
        <v>492.58483844882954</v>
      </c>
      <c r="Y82" s="239">
        <f t="shared" si="53"/>
        <v>474.2517338365239</v>
      </c>
      <c r="Z82" s="239">
        <f t="shared" si="53"/>
        <v>456.83528445483358</v>
      </c>
      <c r="AA82" s="239">
        <f t="shared" si="53"/>
        <v>228.41764222741679</v>
      </c>
      <c r="AB82" s="239">
        <f t="shared" si="53"/>
        <v>228.41764222741679</v>
      </c>
      <c r="AC82" s="239">
        <f t="shared" si="53"/>
        <v>228.41764222741679</v>
      </c>
      <c r="AD82" s="239">
        <f t="shared" si="53"/>
        <v>228.41764222741679</v>
      </c>
      <c r="AE82" s="239">
        <f t="shared" si="53"/>
        <v>228.41764222741679</v>
      </c>
      <c r="AF82" s="239">
        <f t="shared" si="53"/>
        <v>228.41764222741679</v>
      </c>
      <c r="AG82" s="239">
        <f t="shared" si="53"/>
        <v>228.41764222741679</v>
      </c>
      <c r="AH82" s="239">
        <f t="shared" ref="AH82:BI82" si="54">+AH127</f>
        <v>228.41764222741679</v>
      </c>
      <c r="AI82" s="239">
        <f t="shared" si="54"/>
        <v>228.41764222741679</v>
      </c>
      <c r="AJ82" s="239">
        <f t="shared" si="54"/>
        <v>228.41764222741679</v>
      </c>
      <c r="AK82" s="239">
        <f t="shared" si="54"/>
        <v>228.41764222741679</v>
      </c>
      <c r="AL82" s="239">
        <f t="shared" si="54"/>
        <v>228.41764222741679</v>
      </c>
      <c r="AM82" s="239">
        <f t="shared" si="54"/>
        <v>228.41764222741679</v>
      </c>
      <c r="AN82" s="239">
        <f t="shared" si="54"/>
        <v>228.41764222741679</v>
      </c>
      <c r="AO82" s="239">
        <f t="shared" si="54"/>
        <v>228.41764222741679</v>
      </c>
      <c r="AP82" s="239">
        <f t="shared" si="54"/>
        <v>228.41764222741679</v>
      </c>
      <c r="AQ82" s="239">
        <f t="shared" si="54"/>
        <v>228.41764222741679</v>
      </c>
      <c r="AR82" s="239">
        <f t="shared" si="54"/>
        <v>228.41764222741679</v>
      </c>
      <c r="AS82" s="239">
        <f t="shared" si="54"/>
        <v>228.41764222741679</v>
      </c>
      <c r="AT82" s="239">
        <f t="shared" si="54"/>
        <v>228.41764222741679</v>
      </c>
      <c r="AU82" s="239">
        <f t="shared" si="54"/>
        <v>228.41764222741679</v>
      </c>
      <c r="AV82" s="239">
        <f t="shared" si="54"/>
        <v>228.41764222741679</v>
      </c>
      <c r="AW82" s="239">
        <f t="shared" si="54"/>
        <v>228.41764222741679</v>
      </c>
      <c r="AX82" s="239">
        <f t="shared" si="54"/>
        <v>228.41764222741679</v>
      </c>
      <c r="AY82" s="239">
        <f t="shared" si="54"/>
        <v>228.41764222741679</v>
      </c>
      <c r="AZ82" s="239">
        <f t="shared" si="54"/>
        <v>228.41764222741679</v>
      </c>
      <c r="BA82" s="239">
        <f t="shared" si="54"/>
        <v>228.41764222741679</v>
      </c>
      <c r="BB82" s="239">
        <f t="shared" si="54"/>
        <v>228.41764222741679</v>
      </c>
      <c r="BC82" s="239">
        <f t="shared" si="54"/>
        <v>228.41764222741679</v>
      </c>
      <c r="BD82" s="239">
        <f t="shared" si="54"/>
        <v>228.41764222741679</v>
      </c>
      <c r="BE82" s="239">
        <f t="shared" si="54"/>
        <v>228.41764222741679</v>
      </c>
      <c r="BF82" s="239">
        <f t="shared" si="54"/>
        <v>228.41764222741679</v>
      </c>
      <c r="BG82" s="239">
        <f t="shared" si="54"/>
        <v>228.41764222741679</v>
      </c>
      <c r="BH82" s="239">
        <f t="shared" si="54"/>
        <v>228.41764222741679</v>
      </c>
      <c r="BI82" s="239">
        <f t="shared" si="54"/>
        <v>228.41764222741679</v>
      </c>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c r="IW82" s="19"/>
      <c r="IX82" s="19"/>
      <c r="IY82" s="19"/>
      <c r="IZ82" s="19"/>
      <c r="JA82" s="19"/>
      <c r="JB82" s="19"/>
      <c r="JC82" s="19"/>
      <c r="JD82" s="19"/>
      <c r="JE82" s="19"/>
      <c r="JF82" s="19"/>
      <c r="JG82" s="19"/>
      <c r="JH82" s="19"/>
      <c r="JI82" s="19"/>
      <c r="JJ82" s="19"/>
      <c r="JK82" s="19"/>
      <c r="JL82" s="19"/>
      <c r="JM82" s="19"/>
      <c r="JN82" s="19"/>
      <c r="JO82" s="19"/>
      <c r="JP82" s="19"/>
      <c r="JQ82" s="19"/>
      <c r="JR82" s="19"/>
      <c r="JS82" s="19"/>
      <c r="JT82" s="19"/>
      <c r="JU82" s="19"/>
      <c r="JV82" s="19"/>
      <c r="JW82" s="19"/>
      <c r="JX82" s="19"/>
      <c r="JY82" s="19"/>
      <c r="JZ82" s="19"/>
      <c r="KA82" s="19"/>
      <c r="KB82" s="19"/>
      <c r="KC82" s="19"/>
      <c r="KD82" s="19"/>
      <c r="KE82" s="19"/>
      <c r="KF82" s="19"/>
      <c r="KG82" s="19"/>
      <c r="KH82" s="19"/>
      <c r="KI82" s="19"/>
      <c r="KJ82" s="19"/>
      <c r="KK82" s="19"/>
      <c r="KL82" s="19"/>
      <c r="KM82" s="19"/>
      <c r="KN82" s="19"/>
      <c r="KO82" s="19"/>
      <c r="KP82" s="19"/>
      <c r="KQ82" s="19"/>
      <c r="KR82" s="19"/>
      <c r="KS82" s="19"/>
      <c r="KT82" s="19"/>
      <c r="KU82" s="19"/>
      <c r="KV82" s="19"/>
      <c r="KW82" s="19"/>
    </row>
    <row r="83" spans="1:309" s="241" customFormat="1" ht="14.6">
      <c r="A83" s="237" t="str">
        <f>+Controls!A8</f>
        <v>Carbon tax (2005 US$ per ton C)</v>
      </c>
      <c r="B83" s="240">
        <f>+Controls!B8</f>
        <v>1E-3</v>
      </c>
      <c r="C83" s="240">
        <f>+Controls!C8</f>
        <v>1E-3</v>
      </c>
      <c r="D83" s="240">
        <f>+Controls!D8</f>
        <v>1.0000000000000521E-3</v>
      </c>
      <c r="E83" s="240">
        <f>+Controls!E8</f>
        <v>1.0000000000215492E-3</v>
      </c>
      <c r="F83" s="240">
        <f>+Controls!F8</f>
        <v>1.0000000017689817E-3</v>
      </c>
      <c r="G83" s="240">
        <f>+Controls!G8</f>
        <v>1.0000000576642783E-3</v>
      </c>
      <c r="H83" s="240">
        <f>+Controls!H8</f>
        <v>1.0000010087449862E-3</v>
      </c>
      <c r="I83" s="240">
        <f>+Controls!I8</f>
        <v>1.0000113920947279E-3</v>
      </c>
      <c r="J83" s="240">
        <f>+Controls!J8</f>
        <v>1.0000940394660177E-3</v>
      </c>
      <c r="K83" s="240">
        <f>+Controls!K8</f>
        <v>1.0006133774100503E-3</v>
      </c>
      <c r="L83" s="240">
        <f>+Controls!L8</f>
        <v>1.003329590032867E-3</v>
      </c>
      <c r="M83" s="449">
        <f>+Controls!M8</f>
        <v>1.0155894218064868E-3</v>
      </c>
      <c r="N83" s="240">
        <f>+Controls!N8</f>
        <v>1.0645397255263094E-3</v>
      </c>
      <c r="O83" s="240">
        <f>+Controls!O8</f>
        <v>1.2410303223762509E-3</v>
      </c>
      <c r="P83" s="240">
        <f>+Controls!P8</f>
        <v>1.8210025266551045E-3</v>
      </c>
      <c r="Q83" s="240">
        <f>+Controls!Q8</f>
        <v>3.5766183309002253E-3</v>
      </c>
      <c r="R83" s="240">
        <f>+Controls!R8</f>
        <v>8.5161838592479212E-3</v>
      </c>
      <c r="S83" s="240">
        <f>+Controls!S8</f>
        <v>2.1530289584171879E-2</v>
      </c>
      <c r="T83" s="240">
        <f>+Controls!T8</f>
        <v>5.3833188353047248E-2</v>
      </c>
      <c r="U83" s="240">
        <f>+Controls!U8</f>
        <v>0.12973744072668422</v>
      </c>
      <c r="V83" s="240">
        <f>+Controls!V8</f>
        <v>0.29919990110504918</v>
      </c>
      <c r="W83" s="240">
        <f>+Controls!W8</f>
        <v>0.66126843802292679</v>
      </c>
      <c r="X83" s="240">
        <f>+Controls!X8</f>
        <v>1.4047386546896174</v>
      </c>
      <c r="Y83" s="240">
        <f>+Controls!Y8</f>
        <v>2.8696110898540979</v>
      </c>
      <c r="Z83" s="240">
        <f>+Controls!Z8</f>
        <v>5.6313004966981142</v>
      </c>
      <c r="AA83" s="240">
        <f>+Controls!AA8</f>
        <v>10.591311161020183</v>
      </c>
      <c r="AB83" s="240">
        <f>+Controls!AB8</f>
        <v>102.85099956003779</v>
      </c>
      <c r="AC83" s="240">
        <f>+Controls!AC8</f>
        <v>51.425499780018896</v>
      </c>
      <c r="AD83" s="240">
        <f>+Controls!AD8</f>
        <v>25.712749890009448</v>
      </c>
      <c r="AE83" s="240">
        <f>+Controls!AE8</f>
        <v>12.856374945004724</v>
      </c>
      <c r="AF83" s="240">
        <f>+Controls!AF8</f>
        <v>6.428187472502362</v>
      </c>
      <c r="AG83" s="240">
        <f>+Controls!AG8</f>
        <v>3.214093736251181</v>
      </c>
      <c r="AH83" s="240">
        <f>+Controls!AH8</f>
        <v>1.6070468681255905</v>
      </c>
      <c r="AI83" s="240">
        <f>+Controls!AI8</f>
        <v>0.80352343406279525</v>
      </c>
      <c r="AJ83" s="240">
        <f>+Controls!AJ8</f>
        <v>0.40176171703139762</v>
      </c>
      <c r="AK83" s="240">
        <f>+Controls!AK8</f>
        <v>0.20088085851569881</v>
      </c>
      <c r="AL83" s="240">
        <f>+Controls!AL8</f>
        <v>0.10044042925784941</v>
      </c>
      <c r="AM83" s="240">
        <f>+Controls!AM8</f>
        <v>5.0220214628924703E-2</v>
      </c>
      <c r="AN83" s="240">
        <f>+Controls!AN8</f>
        <v>2.5110107314462352E-2</v>
      </c>
      <c r="AO83" s="240">
        <f>+Controls!AO8</f>
        <v>1.2555053657231176E-2</v>
      </c>
      <c r="AP83" s="240">
        <f>+Controls!AP8</f>
        <v>6.2775268286155879E-3</v>
      </c>
      <c r="AQ83" s="240">
        <f>+Controls!AQ8</f>
        <v>3.1387634143077939E-3</v>
      </c>
      <c r="AR83" s="240">
        <f>+Controls!AR8</f>
        <v>1.569381707153897E-3</v>
      </c>
      <c r="AS83" s="240">
        <f>+Controls!AS8</f>
        <v>7.8469085357694849E-4</v>
      </c>
      <c r="AT83" s="240">
        <f>+Controls!AT8</f>
        <v>3.9234542678847424E-4</v>
      </c>
      <c r="AU83" s="240">
        <f>+Controls!AU8</f>
        <v>1.9617271339423712E-4</v>
      </c>
      <c r="AV83" s="240">
        <f>+Controls!AV8</f>
        <v>9.8086356697118561E-5</v>
      </c>
      <c r="AW83" s="240">
        <f>+Controls!AW8</f>
        <v>4.904317834855928E-5</v>
      </c>
      <c r="AX83" s="240">
        <f>+Controls!AX8</f>
        <v>2.452158917427964E-5</v>
      </c>
      <c r="AY83" s="240">
        <f>+Controls!AY8</f>
        <v>1.226079458713982E-5</v>
      </c>
      <c r="AZ83" s="240">
        <f>+Controls!AZ8</f>
        <v>6.13039729356991E-6</v>
      </c>
      <c r="BA83" s="240">
        <f>+Controls!BA8</f>
        <v>3.065198646784955E-6</v>
      </c>
      <c r="BB83" s="240">
        <f>+Controls!BB8</f>
        <v>1.5325993233924775E-6</v>
      </c>
      <c r="BC83" s="240">
        <f>+Controls!BC8</f>
        <v>7.6629966169623876E-7</v>
      </c>
      <c r="BD83" s="240">
        <f>+Controls!BD8</f>
        <v>3.8314983084811938E-7</v>
      </c>
      <c r="BE83" s="240">
        <f>+Controls!BE8</f>
        <v>1.9157491542405969E-7</v>
      </c>
      <c r="BF83" s="240">
        <f>+Controls!BF8</f>
        <v>9.5787457712029845E-8</v>
      </c>
      <c r="BG83" s="240">
        <f>+Controls!BG8</f>
        <v>4.7893728856014922E-8</v>
      </c>
      <c r="BH83" s="240">
        <f>+Controls!BH8</f>
        <v>2.3946864428007461E-8</v>
      </c>
      <c r="BI83" s="240">
        <f>+Controls!BI8</f>
        <v>1.1973432214003731E-8</v>
      </c>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c r="IW83" s="19"/>
      <c r="IX83" s="19"/>
      <c r="IY83" s="19"/>
      <c r="IZ83" s="19"/>
      <c r="JA83" s="19"/>
      <c r="JB83" s="19"/>
      <c r="JC83" s="19"/>
      <c r="JD83" s="19"/>
      <c r="JE83" s="19"/>
      <c r="JF83" s="19"/>
      <c r="JG83" s="19"/>
      <c r="JH83" s="19"/>
      <c r="JI83" s="19"/>
      <c r="JJ83" s="19"/>
      <c r="JK83" s="19"/>
      <c r="JL83" s="19"/>
      <c r="JM83" s="19"/>
      <c r="JN83" s="19"/>
      <c r="JO83" s="19"/>
      <c r="JP83" s="19"/>
      <c r="JQ83" s="19"/>
      <c r="JR83" s="19"/>
      <c r="JS83" s="19"/>
      <c r="JT83" s="19"/>
      <c r="JU83" s="19"/>
      <c r="JV83" s="19"/>
      <c r="JW83" s="19"/>
      <c r="JX83" s="19"/>
      <c r="JY83" s="19"/>
      <c r="JZ83" s="19"/>
      <c r="KA83" s="19"/>
      <c r="KB83" s="19"/>
      <c r="KC83" s="19"/>
      <c r="KD83" s="19"/>
      <c r="KE83" s="19"/>
      <c r="KF83" s="19"/>
      <c r="KG83" s="19"/>
      <c r="KH83" s="19"/>
      <c r="KI83" s="19"/>
      <c r="KJ83" s="19"/>
      <c r="KK83" s="19"/>
      <c r="KL83" s="19"/>
      <c r="KM83" s="19"/>
      <c r="KN83" s="19"/>
      <c r="KO83" s="19"/>
      <c r="KP83" s="19"/>
      <c r="KQ83" s="19"/>
      <c r="KR83" s="19"/>
      <c r="KS83" s="19"/>
      <c r="KT83" s="19"/>
      <c r="KU83" s="19"/>
      <c r="KV83" s="19"/>
      <c r="KW83" s="19"/>
    </row>
    <row r="84" spans="1:309" s="242" customFormat="1" ht="14.6">
      <c r="A84" s="387" t="s">
        <v>212</v>
      </c>
      <c r="B84" s="240">
        <v>0</v>
      </c>
      <c r="C84" s="240">
        <f t="shared" ref="C84:AH84" si="55">+$B67*B65^$B68</f>
        <v>3.0070389287706526E-21</v>
      </c>
      <c r="D84" s="240">
        <f t="shared" si="55"/>
        <v>5.2132333743870879E-17</v>
      </c>
      <c r="E84" s="240">
        <f t="shared" si="55"/>
        <v>2.1549200322818656E-14</v>
      </c>
      <c r="F84" s="240">
        <f t="shared" si="55"/>
        <v>1.768981709919129E-12</v>
      </c>
      <c r="G84" s="240">
        <f t="shared" si="55"/>
        <v>5.7664278346510714E-11</v>
      </c>
      <c r="H84" s="240">
        <f t="shared" si="55"/>
        <v>1.0087449862090417E-9</v>
      </c>
      <c r="I84" s="240">
        <f t="shared" si="55"/>
        <v>1.1392094727763137E-8</v>
      </c>
      <c r="J84" s="240">
        <f t="shared" si="55"/>
        <v>9.4039466017718138E-8</v>
      </c>
      <c r="K84" s="240">
        <f t="shared" si="55"/>
        <v>6.1337741005017636E-7</v>
      </c>
      <c r="L84" s="240">
        <f t="shared" si="55"/>
        <v>3.3295900328669591E-6</v>
      </c>
      <c r="M84" s="240">
        <f t="shared" si="55"/>
        <v>1.5589421806486819E-5</v>
      </c>
      <c r="N84" s="240">
        <f t="shared" si="55"/>
        <v>6.4539725526309251E-5</v>
      </c>
      <c r="O84" s="240">
        <f t="shared" si="55"/>
        <v>2.4103032237625074E-4</v>
      </c>
      <c r="P84" s="240">
        <f t="shared" si="55"/>
        <v>8.2100252665510455E-4</v>
      </c>
      <c r="Q84" s="240">
        <f t="shared" si="55"/>
        <v>2.5766183309002253E-3</v>
      </c>
      <c r="R84" s="240">
        <f t="shared" si="55"/>
        <v>7.5161838592479211E-3</v>
      </c>
      <c r="S84" s="240">
        <f t="shared" si="55"/>
        <v>2.0530289584171878E-2</v>
      </c>
      <c r="T84" s="240">
        <f t="shared" si="55"/>
        <v>5.2833188353047247E-2</v>
      </c>
      <c r="U84" s="240">
        <f t="shared" si="55"/>
        <v>0.12873744072668422</v>
      </c>
      <c r="V84" s="240">
        <f t="shared" si="55"/>
        <v>0.29819990110504918</v>
      </c>
      <c r="W84" s="240">
        <f t="shared" si="55"/>
        <v>0.66026843802292678</v>
      </c>
      <c r="X84" s="240">
        <f t="shared" si="55"/>
        <v>1.4037386546896176</v>
      </c>
      <c r="Y84" s="240">
        <f t="shared" si="55"/>
        <v>2.868611089854098</v>
      </c>
      <c r="Z84" s="240">
        <f t="shared" si="55"/>
        <v>5.6303004966981138</v>
      </c>
      <c r="AA84" s="240">
        <f t="shared" si="55"/>
        <v>10.590311161020184</v>
      </c>
      <c r="AB84" s="240">
        <f t="shared" si="55"/>
        <v>18.344414999386842</v>
      </c>
      <c r="AC84" s="240">
        <f t="shared" si="55"/>
        <v>18.344414999386842</v>
      </c>
      <c r="AD84" s="240">
        <f t="shared" si="55"/>
        <v>18.344414999386842</v>
      </c>
      <c r="AE84" s="240">
        <f t="shared" si="55"/>
        <v>18.344414999386842</v>
      </c>
      <c r="AF84" s="240">
        <f t="shared" si="55"/>
        <v>18.344414999386842</v>
      </c>
      <c r="AG84" s="240">
        <f t="shared" si="55"/>
        <v>18.344414999386842</v>
      </c>
      <c r="AH84" s="240">
        <f t="shared" si="55"/>
        <v>18.344414999386842</v>
      </c>
      <c r="AI84" s="240">
        <f t="shared" ref="AI84:BI84" si="56">+$B67*AH65^$B68</f>
        <v>18.344414999386842</v>
      </c>
      <c r="AJ84" s="240">
        <f t="shared" si="56"/>
        <v>18.344414999386842</v>
      </c>
      <c r="AK84" s="240">
        <f t="shared" si="56"/>
        <v>18.344414999386842</v>
      </c>
      <c r="AL84" s="240">
        <f t="shared" si="56"/>
        <v>18.344414999386842</v>
      </c>
      <c r="AM84" s="240">
        <f t="shared" si="56"/>
        <v>18.344414999386842</v>
      </c>
      <c r="AN84" s="240">
        <f t="shared" si="56"/>
        <v>18.344414999386842</v>
      </c>
      <c r="AO84" s="240">
        <f t="shared" si="56"/>
        <v>18.344414999386842</v>
      </c>
      <c r="AP84" s="240">
        <f t="shared" si="56"/>
        <v>18.344414999386842</v>
      </c>
      <c r="AQ84" s="240">
        <f t="shared" si="56"/>
        <v>18.344414999386842</v>
      </c>
      <c r="AR84" s="240">
        <f t="shared" si="56"/>
        <v>18.344414999386842</v>
      </c>
      <c r="AS84" s="240">
        <f t="shared" si="56"/>
        <v>18.344414999386842</v>
      </c>
      <c r="AT84" s="240">
        <f t="shared" si="56"/>
        <v>18.344414999386842</v>
      </c>
      <c r="AU84" s="240">
        <f t="shared" si="56"/>
        <v>18.344414999386842</v>
      </c>
      <c r="AV84" s="240">
        <f t="shared" si="56"/>
        <v>18.344414999386842</v>
      </c>
      <c r="AW84" s="240">
        <f t="shared" si="56"/>
        <v>18.344414999386842</v>
      </c>
      <c r="AX84" s="240">
        <f t="shared" si="56"/>
        <v>18.344414999386842</v>
      </c>
      <c r="AY84" s="240">
        <f t="shared" si="56"/>
        <v>18.344414999386842</v>
      </c>
      <c r="AZ84" s="240">
        <f t="shared" si="56"/>
        <v>18.344414999386842</v>
      </c>
      <c r="BA84" s="240">
        <f t="shared" si="56"/>
        <v>18.344414999386842</v>
      </c>
      <c r="BB84" s="240">
        <f t="shared" si="56"/>
        <v>18.344414999386842</v>
      </c>
      <c r="BC84" s="240">
        <f t="shared" si="56"/>
        <v>18.344414999386842</v>
      </c>
      <c r="BD84" s="240">
        <f t="shared" si="56"/>
        <v>18.344414999386842</v>
      </c>
      <c r="BE84" s="240">
        <f t="shared" si="56"/>
        <v>18.344414999386842</v>
      </c>
      <c r="BF84" s="240">
        <f t="shared" si="56"/>
        <v>18.344414999386842</v>
      </c>
      <c r="BG84" s="240">
        <f t="shared" si="56"/>
        <v>18.344414999386842</v>
      </c>
      <c r="BH84" s="240">
        <f t="shared" si="56"/>
        <v>18.344414999386842</v>
      </c>
      <c r="BI84" s="240">
        <f t="shared" si="56"/>
        <v>18.344414999386842</v>
      </c>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B84" s="67"/>
      <c r="JC84" s="67"/>
      <c r="JD84" s="67"/>
      <c r="JE84" s="67"/>
      <c r="JF84" s="67"/>
      <c r="JG84" s="67"/>
      <c r="JH84" s="67"/>
      <c r="JI84" s="67"/>
      <c r="JJ84" s="67"/>
      <c r="JK84" s="67"/>
      <c r="JL84" s="67"/>
      <c r="JM84" s="67"/>
      <c r="JN84" s="67"/>
      <c r="JO84" s="67"/>
      <c r="JP84" s="67"/>
      <c r="JQ84" s="67"/>
      <c r="JR84" s="67"/>
      <c r="JS84" s="67"/>
      <c r="JT84" s="67"/>
      <c r="JU84" s="67"/>
      <c r="JV84" s="67"/>
      <c r="JW84" s="67"/>
      <c r="JX84" s="67"/>
      <c r="JY84" s="67"/>
      <c r="JZ84" s="67"/>
      <c r="KA84" s="67"/>
      <c r="KB84" s="67"/>
      <c r="KC84" s="67"/>
      <c r="KD84" s="67"/>
      <c r="KE84" s="67"/>
      <c r="KF84" s="67"/>
      <c r="KG84" s="67"/>
      <c r="KH84" s="67"/>
      <c r="KI84" s="67"/>
      <c r="KJ84" s="67"/>
      <c r="KK84" s="67"/>
      <c r="KL84" s="67"/>
      <c r="KM84" s="67"/>
      <c r="KN84" s="67"/>
      <c r="KO84" s="67"/>
      <c r="KP84" s="67"/>
      <c r="KQ84" s="67"/>
      <c r="KR84" s="67"/>
      <c r="KS84" s="67"/>
      <c r="KT84" s="67"/>
      <c r="KU84" s="67"/>
      <c r="KV84" s="67"/>
      <c r="KW84" s="67"/>
    </row>
    <row r="85" spans="1:309" s="243" customFormat="1" ht="14.6">
      <c r="A85" s="237" t="str">
        <f>+Controls!A10</f>
        <v>GLOBAL</v>
      </c>
      <c r="B85" s="240">
        <f>+Controls!B10</f>
        <v>1E-3</v>
      </c>
      <c r="C85" s="240">
        <f>+Controls!C10</f>
        <v>1E-3</v>
      </c>
      <c r="D85" s="240">
        <f>+Controls!D10</f>
        <v>1E-3</v>
      </c>
      <c r="E85" s="240">
        <f>+Controls!E10</f>
        <v>1E-3</v>
      </c>
      <c r="F85" s="240">
        <f>+Controls!F10</f>
        <v>1E-3</v>
      </c>
      <c r="G85" s="240">
        <f>+Controls!G10</f>
        <v>1E-3</v>
      </c>
      <c r="H85" s="240">
        <f>+Controls!H10</f>
        <v>1E-3</v>
      </c>
      <c r="I85" s="240">
        <f>+Controls!I10</f>
        <v>1E-3</v>
      </c>
      <c r="J85" s="240">
        <f>+Controls!J10</f>
        <v>1E-3</v>
      </c>
      <c r="K85" s="240">
        <f>+Controls!K10</f>
        <v>1E-3</v>
      </c>
      <c r="L85" s="240">
        <f>+Controls!L10</f>
        <v>1E-3</v>
      </c>
      <c r="M85" s="449">
        <f>+Controls!M10</f>
        <v>1E-3</v>
      </c>
      <c r="N85" s="240">
        <f>+Controls!N10</f>
        <v>1E-3</v>
      </c>
      <c r="O85" s="240">
        <f>+Controls!O10</f>
        <v>1E-3</v>
      </c>
      <c r="P85" s="240">
        <f>+Controls!P10</f>
        <v>1E-3</v>
      </c>
      <c r="Q85" s="240">
        <f>+Controls!Q10</f>
        <v>1E-3</v>
      </c>
      <c r="R85" s="240">
        <f>+Controls!R10</f>
        <v>1E-3</v>
      </c>
      <c r="S85" s="240">
        <f>+Controls!S10</f>
        <v>1E-3</v>
      </c>
      <c r="T85" s="240">
        <f>+Controls!T10</f>
        <v>1E-3</v>
      </c>
      <c r="U85" s="240">
        <f>+Controls!U10</f>
        <v>1E-3</v>
      </c>
      <c r="V85" s="240">
        <f>+Controls!V10</f>
        <v>1E-3</v>
      </c>
      <c r="W85" s="240">
        <f>+Controls!W10</f>
        <v>1E-3</v>
      </c>
      <c r="X85" s="240">
        <f>+Controls!X10</f>
        <v>1E-3</v>
      </c>
      <c r="Y85" s="240">
        <f>+Controls!Y10</f>
        <v>1E-3</v>
      </c>
      <c r="Z85" s="240">
        <f>+Controls!Z10</f>
        <v>1E-3</v>
      </c>
      <c r="AA85" s="240">
        <f>+Controls!AA10</f>
        <v>1E-3</v>
      </c>
      <c r="AB85" s="240">
        <f>+Controls!AB10</f>
        <v>1200</v>
      </c>
      <c r="AC85" s="240">
        <f>+Controls!AC10</f>
        <v>1200</v>
      </c>
      <c r="AD85" s="240">
        <f>+Controls!AD10</f>
        <v>1200</v>
      </c>
      <c r="AE85" s="240">
        <f>+Controls!AE10</f>
        <v>1200</v>
      </c>
      <c r="AF85" s="240">
        <f>+Controls!AF10</f>
        <v>1200</v>
      </c>
      <c r="AG85" s="240">
        <f>+Controls!AG10</f>
        <v>1200</v>
      </c>
      <c r="AH85" s="240">
        <f>+Controls!AH10</f>
        <v>1200</v>
      </c>
      <c r="AI85" s="240">
        <f>+Controls!AI10</f>
        <v>1200</v>
      </c>
      <c r="AJ85" s="240">
        <f>+Controls!AJ10</f>
        <v>1200</v>
      </c>
      <c r="AK85" s="240">
        <f>+Controls!AK10</f>
        <v>1200</v>
      </c>
      <c r="AL85" s="240">
        <f>+Controls!AL10</f>
        <v>1200</v>
      </c>
      <c r="AM85" s="240">
        <f>+Controls!AM10</f>
        <v>1200</v>
      </c>
      <c r="AN85" s="240">
        <f>+Controls!AN10</f>
        <v>1200</v>
      </c>
      <c r="AO85" s="240">
        <f>+Controls!AO10</f>
        <v>1200</v>
      </c>
      <c r="AP85" s="240">
        <f>+Controls!AP10</f>
        <v>1200</v>
      </c>
      <c r="AQ85" s="240">
        <f>+Controls!AQ10</f>
        <v>1200</v>
      </c>
      <c r="AR85" s="240">
        <f>+Controls!AR10</f>
        <v>1200</v>
      </c>
      <c r="AS85" s="240">
        <f>+Controls!AS10</f>
        <v>1200</v>
      </c>
      <c r="AT85" s="240">
        <f>+Controls!AT10</f>
        <v>1200</v>
      </c>
      <c r="AU85" s="240">
        <f>+Controls!AU10</f>
        <v>1200</v>
      </c>
      <c r="AV85" s="240">
        <f>+Controls!AV10</f>
        <v>1200</v>
      </c>
      <c r="AW85" s="240">
        <f>+Controls!AW10</f>
        <v>1200</v>
      </c>
      <c r="AX85" s="240">
        <f>+Controls!AX10</f>
        <v>1200</v>
      </c>
      <c r="AY85" s="240">
        <f>+Controls!AY10</f>
        <v>1200</v>
      </c>
      <c r="AZ85" s="240">
        <f>+Controls!AZ10</f>
        <v>1200</v>
      </c>
      <c r="BA85" s="240">
        <f>+Controls!BA10</f>
        <v>1200</v>
      </c>
      <c r="BB85" s="240">
        <f>+Controls!BB10</f>
        <v>1200</v>
      </c>
      <c r="BC85" s="240">
        <f>+Controls!BC10</f>
        <v>1200</v>
      </c>
      <c r="BD85" s="240">
        <f>+Controls!BD10</f>
        <v>1200</v>
      </c>
      <c r="BE85" s="240">
        <f>+Controls!BE10</f>
        <v>1200</v>
      </c>
      <c r="BF85" s="240">
        <f>+Controls!BF10</f>
        <v>1200</v>
      </c>
      <c r="BG85" s="240">
        <f>+Controls!BG10</f>
        <v>1200</v>
      </c>
      <c r="BH85" s="240">
        <f>+Controls!BH10</f>
        <v>1200</v>
      </c>
      <c r="BI85" s="240">
        <f>+Controls!BI10</f>
        <v>1200</v>
      </c>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row>
    <row r="86" spans="1:309" s="243" customFormat="1" ht="14.6">
      <c r="A86" s="237"/>
      <c r="B86" s="240"/>
      <c r="C86" s="240"/>
      <c r="D86" s="240"/>
      <c r="E86" s="240"/>
      <c r="F86" s="240"/>
      <c r="G86" s="240"/>
      <c r="H86" s="240"/>
      <c r="I86" s="240"/>
      <c r="J86" s="240"/>
      <c r="K86" s="240"/>
      <c r="L86" s="240"/>
      <c r="M86" s="449"/>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c r="IW86" s="19"/>
      <c r="IX86" s="19"/>
      <c r="IY86" s="19"/>
      <c r="IZ86" s="19"/>
      <c r="JA86" s="19"/>
      <c r="JB86" s="19"/>
      <c r="JC86" s="19"/>
      <c r="JD86" s="19"/>
      <c r="JE86" s="19"/>
      <c r="JF86" s="19"/>
      <c r="JG86" s="19"/>
      <c r="JH86" s="19"/>
      <c r="JI86" s="19"/>
      <c r="JJ86" s="19"/>
      <c r="JK86" s="19"/>
      <c r="JL86" s="19"/>
      <c r="JM86" s="19"/>
      <c r="JN86" s="19"/>
      <c r="JO86" s="19"/>
      <c r="JP86" s="19"/>
      <c r="JQ86" s="19"/>
      <c r="JR86" s="19"/>
      <c r="JS86" s="19"/>
      <c r="JT86" s="19"/>
      <c r="JU86" s="19"/>
      <c r="JV86" s="19"/>
      <c r="JW86" s="19"/>
      <c r="JX86" s="19"/>
      <c r="JY86" s="19"/>
      <c r="JZ86" s="19"/>
      <c r="KA86" s="19"/>
      <c r="KB86" s="19"/>
      <c r="KC86" s="19"/>
      <c r="KD86" s="19"/>
      <c r="KE86" s="19"/>
      <c r="KF86" s="19"/>
      <c r="KG86" s="19"/>
      <c r="KH86" s="19"/>
      <c r="KI86" s="19"/>
      <c r="KJ86" s="19"/>
      <c r="KK86" s="19"/>
      <c r="KL86" s="19"/>
      <c r="KM86" s="19"/>
      <c r="KN86" s="19"/>
      <c r="KO86" s="19"/>
      <c r="KP86" s="19"/>
      <c r="KQ86" s="19"/>
      <c r="KR86" s="19"/>
      <c r="KS86" s="19"/>
      <c r="KT86" s="19"/>
      <c r="KU86" s="19"/>
      <c r="KV86" s="19"/>
      <c r="KW86" s="19"/>
    </row>
    <row r="87" spans="1:309" s="243" customFormat="1" ht="14.6">
      <c r="A87" s="174" t="s">
        <v>191</v>
      </c>
      <c r="B87" s="240">
        <f t="shared" ref="B87:AG87" si="57">1-B48/B46</f>
        <v>0.21459687849749043</v>
      </c>
      <c r="C87" s="240">
        <f t="shared" si="57"/>
        <v>0.22177859547255996</v>
      </c>
      <c r="D87" s="240">
        <f t="shared" si="57"/>
        <v>0.21711523281465095</v>
      </c>
      <c r="E87" s="240">
        <f t="shared" si="57"/>
        <v>0.21352716420421092</v>
      </c>
      <c r="F87" s="240">
        <f t="shared" si="57"/>
        <v>0.21021439342576587</v>
      </c>
      <c r="G87" s="240">
        <f t="shared" si="57"/>
        <v>0.20958033900950501</v>
      </c>
      <c r="H87" s="240">
        <f t="shared" si="57"/>
        <v>0.21092039364006832</v>
      </c>
      <c r="I87" s="240">
        <f t="shared" si="57"/>
        <v>0.2123802395149581</v>
      </c>
      <c r="J87" s="240">
        <f t="shared" si="57"/>
        <v>0.21400211543316183</v>
      </c>
      <c r="K87" s="240">
        <f t="shared" si="57"/>
        <v>0.21571498642781073</v>
      </c>
      <c r="L87" s="240">
        <f t="shared" si="57"/>
        <v>0.21732207565514894</v>
      </c>
      <c r="M87" s="449">
        <f t="shared" si="57"/>
        <v>0.22155804336271057</v>
      </c>
      <c r="N87" s="240">
        <f t="shared" si="57"/>
        <v>0.22160125331716662</v>
      </c>
      <c r="O87" s="240">
        <f t="shared" si="57"/>
        <v>0.22163992035371294</v>
      </c>
      <c r="P87" s="240">
        <f t="shared" si="57"/>
        <v>0.2216747594955274</v>
      </c>
      <c r="Q87" s="240">
        <f t="shared" si="57"/>
        <v>0.2217062774637647</v>
      </c>
      <c r="R87" s="240">
        <f t="shared" si="57"/>
        <v>0.22173489145038372</v>
      </c>
      <c r="S87" s="240">
        <f t="shared" si="57"/>
        <v>0.22176096279710145</v>
      </c>
      <c r="T87" s="240">
        <f t="shared" si="57"/>
        <v>0.22178481259443106</v>
      </c>
      <c r="U87" s="240">
        <f t="shared" si="57"/>
        <v>0.22180672949174862</v>
      </c>
      <c r="V87" s="240">
        <f t="shared" si="57"/>
        <v>0.22183301563768909</v>
      </c>
      <c r="W87" s="240">
        <f t="shared" si="57"/>
        <v>0.22186517849227549</v>
      </c>
      <c r="X87" s="240">
        <f t="shared" si="57"/>
        <v>0.22189944395944394</v>
      </c>
      <c r="Y87" s="240">
        <f t="shared" si="57"/>
        <v>0.22193387529325526</v>
      </c>
      <c r="Z87" s="240">
        <f t="shared" si="57"/>
        <v>0.22196802556602158</v>
      </c>
      <c r="AA87" s="240">
        <f t="shared" si="57"/>
        <v>0.22200174240423609</v>
      </c>
      <c r="AB87" s="240">
        <f t="shared" si="57"/>
        <v>0.22203516564873249</v>
      </c>
      <c r="AC87" s="240">
        <f t="shared" si="57"/>
        <v>0.22206855472615528</v>
      </c>
      <c r="AD87" s="240">
        <f t="shared" si="57"/>
        <v>0.22210138694113146</v>
      </c>
      <c r="AE87" s="240">
        <f t="shared" si="57"/>
        <v>0.22213339523476505</v>
      </c>
      <c r="AF87" s="240">
        <f t="shared" si="57"/>
        <v>0.22216493407373838</v>
      </c>
      <c r="AG87" s="240">
        <f t="shared" si="57"/>
        <v>0.2221957692737816</v>
      </c>
      <c r="AH87" s="240">
        <f t="shared" ref="AH87:BI87" si="58">1-AH48/AH46</f>
        <v>0.22222527588054164</v>
      </c>
      <c r="AI87" s="240">
        <f t="shared" si="58"/>
        <v>0.22225356612394576</v>
      </c>
      <c r="AJ87" s="240">
        <f t="shared" si="58"/>
        <v>0.22228071656086434</v>
      </c>
      <c r="AK87" s="240">
        <f t="shared" si="58"/>
        <v>0.22230681920899953</v>
      </c>
      <c r="AL87" s="240">
        <f t="shared" si="58"/>
        <v>0.2223319717169876</v>
      </c>
      <c r="AM87" s="240">
        <f t="shared" si="58"/>
        <v>0.22235627029079175</v>
      </c>
      <c r="AN87" s="240">
        <f t="shared" si="58"/>
        <v>0.22237980575750615</v>
      </c>
      <c r="AO87" s="240">
        <f t="shared" si="58"/>
        <v>0.22240266150871979</v>
      </c>
      <c r="AP87" s="240">
        <f t="shared" si="58"/>
        <v>0.22242491254157049</v>
      </c>
      <c r="AQ87" s="240">
        <f t="shared" si="58"/>
        <v>0.22244662513706992</v>
      </c>
      <c r="AR87" s="240">
        <f t="shared" si="58"/>
        <v>0.22246785690074433</v>
      </c>
      <c r="AS87" s="240">
        <f t="shared" si="58"/>
        <v>0.2224886570002883</v>
      </c>
      <c r="AT87" s="240">
        <f t="shared" si="58"/>
        <v>0.22250906650232705</v>
      </c>
      <c r="AU87" s="240">
        <f t="shared" si="58"/>
        <v>0.22252911875323578</v>
      </c>
      <c r="AV87" s="240">
        <f t="shared" si="58"/>
        <v>0.2225488397766876</v>
      </c>
      <c r="AW87" s="240">
        <f t="shared" si="58"/>
        <v>0.2225682486779853</v>
      </c>
      <c r="AX87" s="240">
        <f t="shared" si="58"/>
        <v>0.22258735805469454</v>
      </c>
      <c r="AY87" s="240">
        <f t="shared" si="58"/>
        <v>0.22260617441558617</v>
      </c>
      <c r="AZ87" s="240">
        <f t="shared" si="58"/>
        <v>0.22262469860601775</v>
      </c>
      <c r="BA87" s="240">
        <f t="shared" si="58"/>
        <v>0.22264292622876658</v>
      </c>
      <c r="BB87" s="240">
        <f t="shared" si="58"/>
        <v>0.22266084803828368</v>
      </c>
      <c r="BC87" s="240">
        <f t="shared" si="58"/>
        <v>0.2226784502810546</v>
      </c>
      <c r="BD87" s="240">
        <f t="shared" si="58"/>
        <v>0.22269571497017571</v>
      </c>
      <c r="BE87" s="240">
        <f t="shared" si="58"/>
        <v>0.22271262014347326</v>
      </c>
      <c r="BF87" s="240">
        <f t="shared" si="58"/>
        <v>0.22272914029784019</v>
      </c>
      <c r="BG87" s="240">
        <f t="shared" si="58"/>
        <v>0.22274524746202917</v>
      </c>
      <c r="BH87" s="240">
        <f t="shared" si="58"/>
        <v>0.22276091380619933</v>
      </c>
      <c r="BI87" s="240">
        <f t="shared" si="58"/>
        <v>0.24059881502771463</v>
      </c>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c r="IW87" s="19"/>
      <c r="IX87" s="19"/>
      <c r="IY87" s="19"/>
      <c r="IZ87" s="19"/>
      <c r="JA87" s="19"/>
      <c r="JB87" s="19"/>
      <c r="JC87" s="19"/>
      <c r="JD87" s="19"/>
      <c r="JE87" s="19"/>
      <c r="JF87" s="19"/>
      <c r="JG87" s="19"/>
      <c r="JH87" s="19"/>
      <c r="JI87" s="19"/>
      <c r="JJ87" s="19"/>
      <c r="JK87" s="19"/>
      <c r="JL87" s="19"/>
      <c r="JM87" s="19"/>
      <c r="JN87" s="19"/>
      <c r="JO87" s="19"/>
      <c r="JP87" s="19"/>
      <c r="JQ87" s="19"/>
      <c r="JR87" s="19"/>
      <c r="JS87" s="19"/>
      <c r="JT87" s="19"/>
      <c r="JU87" s="19"/>
      <c r="JV87" s="19"/>
      <c r="JW87" s="19"/>
      <c r="JX87" s="19"/>
      <c r="JY87" s="19"/>
      <c r="JZ87" s="19"/>
      <c r="KA87" s="19"/>
      <c r="KB87" s="19"/>
      <c r="KC87" s="19"/>
      <c r="KD87" s="19"/>
      <c r="KE87" s="19"/>
      <c r="KF87" s="19"/>
      <c r="KG87" s="19"/>
      <c r="KH87" s="19"/>
      <c r="KI87" s="19"/>
      <c r="KJ87" s="19"/>
      <c r="KK87" s="19"/>
      <c r="KL87" s="19"/>
      <c r="KM87" s="19"/>
      <c r="KN87" s="19"/>
      <c r="KO87" s="19"/>
      <c r="KP87" s="19"/>
      <c r="KQ87" s="19"/>
      <c r="KR87" s="19"/>
      <c r="KS87" s="19"/>
      <c r="KT87" s="19"/>
      <c r="KU87" s="19"/>
      <c r="KV87" s="19"/>
      <c r="KW87" s="19"/>
    </row>
    <row r="88" spans="1:309" s="243" customFormat="1" ht="14.6">
      <c r="A88" s="135"/>
      <c r="B88" s="240"/>
      <c r="C88" s="240"/>
      <c r="D88" s="240"/>
      <c r="E88" s="240"/>
      <c r="F88" s="240"/>
      <c r="G88" s="240"/>
      <c r="H88" s="240"/>
      <c r="I88" s="240"/>
      <c r="J88" s="240"/>
      <c r="K88" s="240"/>
      <c r="L88" s="240"/>
      <c r="M88" s="449"/>
      <c r="N88" s="240"/>
      <c r="O88" s="240"/>
      <c r="P88" s="240"/>
      <c r="Q88" s="240"/>
      <c r="R88" s="240"/>
      <c r="S88" s="240"/>
      <c r="T88" s="240"/>
      <c r="U88" s="240"/>
      <c r="V88" s="240"/>
      <c r="W88" s="240"/>
      <c r="X88" s="240"/>
      <c r="Y88" s="240"/>
      <c r="Z88" s="240"/>
      <c r="AA88" s="240"/>
      <c r="AB88" s="240"/>
      <c r="AC88" s="240"/>
      <c r="AD88" s="240"/>
      <c r="AE88" s="240"/>
      <c r="AF88" s="240"/>
      <c r="AG88" s="240"/>
      <c r="AH88" s="240"/>
      <c r="AI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c r="IW88" s="19"/>
      <c r="IX88" s="19"/>
      <c r="IY88" s="19"/>
      <c r="IZ88" s="19"/>
      <c r="JA88" s="19"/>
      <c r="JB88" s="19"/>
      <c r="JC88" s="19"/>
      <c r="JD88" s="19"/>
      <c r="JE88" s="19"/>
      <c r="JF88" s="19"/>
      <c r="JG88" s="19"/>
      <c r="JH88" s="19"/>
      <c r="JI88" s="19"/>
      <c r="JJ88" s="19"/>
      <c r="JK88" s="19"/>
      <c r="JL88" s="19"/>
      <c r="JM88" s="19"/>
      <c r="JN88" s="19"/>
      <c r="JO88" s="19"/>
      <c r="JP88" s="19"/>
      <c r="JQ88" s="19"/>
      <c r="JR88" s="19"/>
      <c r="JS88" s="19"/>
      <c r="JT88" s="19"/>
      <c r="JU88" s="19"/>
      <c r="JV88" s="19"/>
      <c r="JW88" s="19"/>
      <c r="JX88" s="19"/>
      <c r="JY88" s="19"/>
      <c r="JZ88" s="19"/>
      <c r="KA88" s="19"/>
      <c r="KB88" s="19"/>
      <c r="KC88" s="19"/>
      <c r="KD88" s="19"/>
      <c r="KE88" s="19"/>
      <c r="KF88" s="19"/>
      <c r="KG88" s="19"/>
      <c r="KH88" s="19"/>
      <c r="KI88" s="19"/>
      <c r="KJ88" s="19"/>
      <c r="KK88" s="19"/>
      <c r="KL88" s="19"/>
      <c r="KM88" s="19"/>
      <c r="KN88" s="19"/>
      <c r="KO88" s="19"/>
      <c r="KP88" s="19"/>
      <c r="KQ88" s="19"/>
      <c r="KR88" s="19"/>
      <c r="KS88" s="19"/>
      <c r="KT88" s="19"/>
      <c r="KU88" s="19"/>
      <c r="KV88" s="19"/>
      <c r="KW88" s="19"/>
    </row>
    <row r="89" spans="1:309" s="243" customFormat="1" ht="18.45">
      <c r="A89" s="391" t="s">
        <v>947</v>
      </c>
      <c r="B89" s="240"/>
      <c r="C89" s="240"/>
      <c r="D89" s="240"/>
      <c r="E89" s="240"/>
      <c r="F89" s="240"/>
      <c r="G89" s="240"/>
      <c r="H89" s="240"/>
      <c r="I89" s="240"/>
      <c r="J89" s="240"/>
      <c r="K89" s="240"/>
      <c r="L89" s="240"/>
      <c r="M89" s="449"/>
      <c r="N89" s="240"/>
      <c r="O89" s="240"/>
      <c r="P89" s="240"/>
      <c r="Q89" s="240"/>
      <c r="R89" s="240"/>
      <c r="S89" s="240"/>
      <c r="T89" s="240"/>
      <c r="U89" s="240"/>
      <c r="V89" s="240"/>
      <c r="W89" s="240"/>
      <c r="X89" s="240"/>
      <c r="Y89" s="240"/>
      <c r="Z89" s="240"/>
      <c r="AA89" s="240"/>
      <c r="AB89" s="240"/>
      <c r="AC89" s="240"/>
      <c r="AD89" s="240"/>
      <c r="AE89" s="240"/>
      <c r="AF89" s="240"/>
      <c r="AG89" s="240"/>
      <c r="AH89" s="240"/>
      <c r="AI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c r="IW89" s="19"/>
      <c r="IX89" s="19"/>
      <c r="IY89" s="19"/>
      <c r="IZ89" s="19"/>
      <c r="JA89" s="19"/>
      <c r="JB89" s="19"/>
      <c r="JC89" s="19"/>
      <c r="JD89" s="19"/>
      <c r="JE89" s="19"/>
      <c r="JF89" s="19"/>
      <c r="JG89" s="19"/>
      <c r="JH89" s="19"/>
      <c r="JI89" s="19"/>
      <c r="JJ89" s="19"/>
      <c r="JK89" s="19"/>
      <c r="JL89" s="19"/>
      <c r="JM89" s="19"/>
      <c r="JN89" s="19"/>
      <c r="JO89" s="19"/>
      <c r="JP89" s="19"/>
      <c r="JQ89" s="19"/>
      <c r="JR89" s="19"/>
      <c r="JS89" s="19"/>
      <c r="JT89" s="19"/>
      <c r="JU89" s="19"/>
      <c r="JV89" s="19"/>
      <c r="JW89" s="19"/>
      <c r="JX89" s="19"/>
      <c r="JY89" s="19"/>
      <c r="JZ89" s="19"/>
      <c r="KA89" s="19"/>
      <c r="KB89" s="19"/>
      <c r="KC89" s="19"/>
      <c r="KD89" s="19"/>
      <c r="KE89" s="19"/>
      <c r="KF89" s="19"/>
      <c r="KG89" s="19"/>
      <c r="KH89" s="19"/>
      <c r="KI89" s="19"/>
      <c r="KJ89" s="19"/>
      <c r="KK89" s="19"/>
      <c r="KL89" s="19"/>
      <c r="KM89" s="19"/>
      <c r="KN89" s="19"/>
      <c r="KO89" s="19"/>
      <c r="KP89" s="19"/>
      <c r="KQ89" s="19"/>
      <c r="KR89" s="19"/>
      <c r="KS89" s="19"/>
      <c r="KT89" s="19"/>
      <c r="KU89" s="19"/>
      <c r="KV89" s="19"/>
      <c r="KW89" s="19"/>
    </row>
    <row r="90" spans="1:309" s="243" customFormat="1" ht="14.6">
      <c r="A90" s="387" t="s">
        <v>192</v>
      </c>
      <c r="B90" s="240">
        <f>+Controls!B8</f>
        <v>1E-3</v>
      </c>
      <c r="C90" s="240">
        <f>+Controls!C8</f>
        <v>1E-3</v>
      </c>
      <c r="D90" s="240">
        <f>+Controls!D8</f>
        <v>1.0000000000000521E-3</v>
      </c>
      <c r="E90" s="240">
        <f>+Controls!E8</f>
        <v>1.0000000000215492E-3</v>
      </c>
      <c r="F90" s="240">
        <f>+Controls!F8</f>
        <v>1.0000000017689817E-3</v>
      </c>
      <c r="G90" s="240">
        <f>+Controls!G8</f>
        <v>1.0000000576642783E-3</v>
      </c>
      <c r="H90" s="240">
        <f>+Controls!H8</f>
        <v>1.0000010087449862E-3</v>
      </c>
      <c r="I90" s="240">
        <f>+Controls!I8</f>
        <v>1.0000113920947279E-3</v>
      </c>
      <c r="J90" s="240">
        <f>+Controls!J8</f>
        <v>1.0000940394660177E-3</v>
      </c>
      <c r="K90" s="240">
        <f>+Controls!K8</f>
        <v>1.0006133774100503E-3</v>
      </c>
      <c r="L90" s="240">
        <f>+Controls!L8</f>
        <v>1.003329590032867E-3</v>
      </c>
      <c r="M90" s="240">
        <f>+Controls!M8</f>
        <v>1.0155894218064868E-3</v>
      </c>
      <c r="N90" s="240">
        <f>+Controls!N8</f>
        <v>1.0645397255263094E-3</v>
      </c>
      <c r="O90" s="240">
        <f>+Controls!O8</f>
        <v>1.2410303223762509E-3</v>
      </c>
      <c r="P90" s="240">
        <f>+Controls!P8</f>
        <v>1.8210025266551045E-3</v>
      </c>
      <c r="Q90" s="240">
        <f>+Controls!Q8</f>
        <v>3.5766183309002253E-3</v>
      </c>
      <c r="R90" s="240">
        <f>+Controls!R8</f>
        <v>8.5161838592479212E-3</v>
      </c>
      <c r="S90" s="240">
        <f>+Controls!S8</f>
        <v>2.1530289584171879E-2</v>
      </c>
      <c r="T90" s="240">
        <f>+Controls!T8</f>
        <v>5.3833188353047248E-2</v>
      </c>
      <c r="U90" s="240">
        <f>+Controls!U8</f>
        <v>0.12973744072668422</v>
      </c>
      <c r="V90" s="240">
        <f>+Controls!V8</f>
        <v>0.29919990110504918</v>
      </c>
      <c r="W90" s="240">
        <f>+Controls!W8</f>
        <v>0.66126843802292679</v>
      </c>
      <c r="X90" s="240">
        <f>+Controls!X8</f>
        <v>1.4047386546896174</v>
      </c>
      <c r="Y90" s="240">
        <f>+Controls!Y8</f>
        <v>2.8696110898540979</v>
      </c>
      <c r="Z90" s="240">
        <f>+Controls!Z8</f>
        <v>5.6313004966981142</v>
      </c>
      <c r="AA90" s="240">
        <f>+Controls!AA8</f>
        <v>10.591311161020183</v>
      </c>
      <c r="AB90" s="240">
        <f>+Controls!AB8</f>
        <v>102.85099956003779</v>
      </c>
      <c r="AC90" s="240">
        <f>+Controls!AC8</f>
        <v>51.425499780018896</v>
      </c>
      <c r="AD90" s="240">
        <f>+Controls!AD8</f>
        <v>25.712749890009448</v>
      </c>
      <c r="AE90" s="240">
        <f>+Controls!AE8</f>
        <v>12.856374945004724</v>
      </c>
      <c r="AF90" s="240">
        <f>+Controls!AF8</f>
        <v>6.428187472502362</v>
      </c>
      <c r="AG90" s="240">
        <f>+Controls!AG8</f>
        <v>3.214093736251181</v>
      </c>
      <c r="AH90" s="240">
        <f>+Controls!AH8</f>
        <v>1.6070468681255905</v>
      </c>
      <c r="AI90" s="240">
        <f>+Controls!AI8</f>
        <v>0.80352343406279525</v>
      </c>
      <c r="AJ90" s="240">
        <f>+Controls!AJ8</f>
        <v>0.40176171703139762</v>
      </c>
      <c r="AK90" s="240">
        <f>+Controls!AK8</f>
        <v>0.20088085851569881</v>
      </c>
      <c r="AL90" s="240">
        <f>+Controls!AL8</f>
        <v>0.10044042925784941</v>
      </c>
      <c r="AM90" s="240">
        <f>+Controls!AM8</f>
        <v>5.0220214628924703E-2</v>
      </c>
      <c r="AN90" s="240">
        <f>+Controls!AN8</f>
        <v>2.5110107314462352E-2</v>
      </c>
      <c r="AO90" s="240">
        <f>+Controls!AO8</f>
        <v>1.2555053657231176E-2</v>
      </c>
      <c r="AP90" s="240">
        <f>+Controls!AP8</f>
        <v>6.2775268286155879E-3</v>
      </c>
      <c r="AQ90" s="240">
        <f>+Controls!AQ8</f>
        <v>3.1387634143077939E-3</v>
      </c>
      <c r="AR90" s="240">
        <f>+Controls!AR8</f>
        <v>1.569381707153897E-3</v>
      </c>
      <c r="AS90" s="240">
        <f>+Controls!AS8</f>
        <v>7.8469085357694849E-4</v>
      </c>
      <c r="AT90" s="240">
        <f>+Controls!AT8</f>
        <v>3.9234542678847424E-4</v>
      </c>
      <c r="AU90" s="240">
        <f>+Controls!AU8</f>
        <v>1.9617271339423712E-4</v>
      </c>
      <c r="AV90" s="240">
        <f>+Controls!AV8</f>
        <v>9.8086356697118561E-5</v>
      </c>
      <c r="AW90" s="240">
        <f>+Controls!AW8</f>
        <v>4.904317834855928E-5</v>
      </c>
      <c r="AX90" s="240">
        <f>+Controls!AX8</f>
        <v>2.452158917427964E-5</v>
      </c>
      <c r="AY90" s="240">
        <f>+Controls!AY8</f>
        <v>1.226079458713982E-5</v>
      </c>
      <c r="AZ90" s="240">
        <f>+Controls!AZ8</f>
        <v>6.13039729356991E-6</v>
      </c>
      <c r="BA90" s="240">
        <f>+Controls!BA8</f>
        <v>3.065198646784955E-6</v>
      </c>
      <c r="BB90" s="240">
        <f>+Controls!BB8</f>
        <v>1.5325993233924775E-6</v>
      </c>
      <c r="BC90" s="240">
        <f>+Controls!BC8</f>
        <v>7.6629966169623876E-7</v>
      </c>
      <c r="BD90" s="240">
        <f>+Controls!BD8</f>
        <v>3.8314983084811938E-7</v>
      </c>
      <c r="BE90" s="240">
        <f>+Controls!BE8</f>
        <v>1.9157491542405969E-7</v>
      </c>
      <c r="BF90" s="240">
        <f>+Controls!BF8</f>
        <v>9.5787457712029845E-8</v>
      </c>
      <c r="BG90" s="240">
        <f>+Controls!BG8</f>
        <v>4.7893728856014922E-8</v>
      </c>
      <c r="BH90" s="240">
        <f>+Controls!BH8</f>
        <v>2.3946864428007461E-8</v>
      </c>
      <c r="BI90" s="240">
        <f>+Controls!BI8</f>
        <v>1.1973432214003731E-8</v>
      </c>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row>
    <row r="91" spans="1:309" s="243" customFormat="1" ht="14.6">
      <c r="A91" s="387" t="s">
        <v>212</v>
      </c>
      <c r="B91" s="240">
        <f t="shared" ref="B91:AG91" si="59">+B84</f>
        <v>0</v>
      </c>
      <c r="C91" s="240">
        <f t="shared" si="59"/>
        <v>3.0070389287706526E-21</v>
      </c>
      <c r="D91" s="240">
        <f t="shared" si="59"/>
        <v>5.2132333743870879E-17</v>
      </c>
      <c r="E91" s="240">
        <f t="shared" si="59"/>
        <v>2.1549200322818656E-14</v>
      </c>
      <c r="F91" s="240">
        <f t="shared" si="59"/>
        <v>1.768981709919129E-12</v>
      </c>
      <c r="G91" s="240">
        <f t="shared" si="59"/>
        <v>5.7664278346510714E-11</v>
      </c>
      <c r="H91" s="240">
        <f t="shared" si="59"/>
        <v>1.0087449862090417E-9</v>
      </c>
      <c r="I91" s="240">
        <f t="shared" si="59"/>
        <v>1.1392094727763137E-8</v>
      </c>
      <c r="J91" s="240">
        <f t="shared" si="59"/>
        <v>9.4039466017718138E-8</v>
      </c>
      <c r="K91" s="240">
        <f t="shared" si="59"/>
        <v>6.1337741005017636E-7</v>
      </c>
      <c r="L91" s="240">
        <f t="shared" si="59"/>
        <v>3.3295900328669591E-6</v>
      </c>
      <c r="M91" s="240">
        <f t="shared" si="59"/>
        <v>1.5589421806486819E-5</v>
      </c>
      <c r="N91" s="240">
        <f t="shared" si="59"/>
        <v>6.4539725526309251E-5</v>
      </c>
      <c r="O91" s="240">
        <f t="shared" si="59"/>
        <v>2.4103032237625074E-4</v>
      </c>
      <c r="P91" s="240">
        <f t="shared" si="59"/>
        <v>8.2100252665510455E-4</v>
      </c>
      <c r="Q91" s="240">
        <f t="shared" si="59"/>
        <v>2.5766183309002253E-3</v>
      </c>
      <c r="R91" s="240">
        <f t="shared" si="59"/>
        <v>7.5161838592479211E-3</v>
      </c>
      <c r="S91" s="240">
        <f t="shared" si="59"/>
        <v>2.0530289584171878E-2</v>
      </c>
      <c r="T91" s="240">
        <f t="shared" si="59"/>
        <v>5.2833188353047247E-2</v>
      </c>
      <c r="U91" s="240">
        <f t="shared" si="59"/>
        <v>0.12873744072668422</v>
      </c>
      <c r="V91" s="240">
        <f t="shared" si="59"/>
        <v>0.29819990110504918</v>
      </c>
      <c r="W91" s="240">
        <f t="shared" si="59"/>
        <v>0.66026843802292678</v>
      </c>
      <c r="X91" s="240">
        <f t="shared" si="59"/>
        <v>1.4037386546896176</v>
      </c>
      <c r="Y91" s="240">
        <f t="shared" si="59"/>
        <v>2.868611089854098</v>
      </c>
      <c r="Z91" s="240">
        <f t="shared" si="59"/>
        <v>5.6303004966981138</v>
      </c>
      <c r="AA91" s="240">
        <f t="shared" si="59"/>
        <v>10.590311161020184</v>
      </c>
      <c r="AB91" s="240">
        <f t="shared" si="59"/>
        <v>18.344414999386842</v>
      </c>
      <c r="AC91" s="240">
        <f t="shared" si="59"/>
        <v>18.344414999386842</v>
      </c>
      <c r="AD91" s="240">
        <f t="shared" si="59"/>
        <v>18.344414999386842</v>
      </c>
      <c r="AE91" s="240">
        <f t="shared" si="59"/>
        <v>18.344414999386842</v>
      </c>
      <c r="AF91" s="240">
        <f t="shared" si="59"/>
        <v>18.344414999386842</v>
      </c>
      <c r="AG91" s="240">
        <f t="shared" si="59"/>
        <v>18.344414999386842</v>
      </c>
      <c r="AH91" s="240">
        <f t="shared" ref="AH91:BI91" si="60">+AH84</f>
        <v>18.344414999386842</v>
      </c>
      <c r="AI91" s="240">
        <f t="shared" si="60"/>
        <v>18.344414999386842</v>
      </c>
      <c r="AJ91" s="240">
        <f t="shared" si="60"/>
        <v>18.344414999386842</v>
      </c>
      <c r="AK91" s="240">
        <f t="shared" si="60"/>
        <v>18.344414999386842</v>
      </c>
      <c r="AL91" s="240">
        <f t="shared" si="60"/>
        <v>18.344414999386842</v>
      </c>
      <c r="AM91" s="240">
        <f t="shared" si="60"/>
        <v>18.344414999386842</v>
      </c>
      <c r="AN91" s="240">
        <f t="shared" si="60"/>
        <v>18.344414999386842</v>
      </c>
      <c r="AO91" s="240">
        <f t="shared" si="60"/>
        <v>18.344414999386842</v>
      </c>
      <c r="AP91" s="240">
        <f t="shared" si="60"/>
        <v>18.344414999386842</v>
      </c>
      <c r="AQ91" s="240">
        <f t="shared" si="60"/>
        <v>18.344414999386842</v>
      </c>
      <c r="AR91" s="240">
        <f t="shared" si="60"/>
        <v>18.344414999386842</v>
      </c>
      <c r="AS91" s="240">
        <f t="shared" si="60"/>
        <v>18.344414999386842</v>
      </c>
      <c r="AT91" s="240">
        <f t="shared" si="60"/>
        <v>18.344414999386842</v>
      </c>
      <c r="AU91" s="240">
        <f t="shared" si="60"/>
        <v>18.344414999386842</v>
      </c>
      <c r="AV91" s="240">
        <f t="shared" si="60"/>
        <v>18.344414999386842</v>
      </c>
      <c r="AW91" s="240">
        <f t="shared" si="60"/>
        <v>18.344414999386842</v>
      </c>
      <c r="AX91" s="240">
        <f t="shared" si="60"/>
        <v>18.344414999386842</v>
      </c>
      <c r="AY91" s="240">
        <f t="shared" si="60"/>
        <v>18.344414999386842</v>
      </c>
      <c r="AZ91" s="240">
        <f t="shared" si="60"/>
        <v>18.344414999386842</v>
      </c>
      <c r="BA91" s="240">
        <f t="shared" si="60"/>
        <v>18.344414999386842</v>
      </c>
      <c r="BB91" s="240">
        <f t="shared" si="60"/>
        <v>18.344414999386842</v>
      </c>
      <c r="BC91" s="240">
        <f t="shared" si="60"/>
        <v>18.344414999386842</v>
      </c>
      <c r="BD91" s="240">
        <f t="shared" si="60"/>
        <v>18.344414999386842</v>
      </c>
      <c r="BE91" s="240">
        <f t="shared" si="60"/>
        <v>18.344414999386842</v>
      </c>
      <c r="BF91" s="240">
        <f t="shared" si="60"/>
        <v>18.344414999386842</v>
      </c>
      <c r="BG91" s="240">
        <f t="shared" si="60"/>
        <v>18.344414999386842</v>
      </c>
      <c r="BH91" s="240">
        <f t="shared" si="60"/>
        <v>18.344414999386842</v>
      </c>
      <c r="BI91" s="240">
        <f t="shared" si="60"/>
        <v>18.344414999386842</v>
      </c>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c r="IW91" s="19"/>
      <c r="IX91" s="19"/>
      <c r="IY91" s="19"/>
      <c r="IZ91" s="19"/>
      <c r="JA91" s="19"/>
      <c r="JB91" s="19"/>
      <c r="JC91" s="19"/>
      <c r="JD91" s="19"/>
      <c r="JE91" s="19"/>
      <c r="JF91" s="19"/>
      <c r="JG91" s="19"/>
      <c r="JH91" s="19"/>
      <c r="JI91" s="19"/>
      <c r="JJ91" s="19"/>
      <c r="JK91" s="19"/>
      <c r="JL91" s="19"/>
      <c r="JM91" s="19"/>
      <c r="JN91" s="19"/>
      <c r="JO91" s="19"/>
      <c r="JP91" s="19"/>
      <c r="JQ91" s="19"/>
      <c r="JR91" s="19"/>
      <c r="JS91" s="19"/>
      <c r="JT91" s="19"/>
      <c r="JU91" s="19"/>
      <c r="JV91" s="19"/>
      <c r="JW91" s="19"/>
      <c r="JX91" s="19"/>
      <c r="JY91" s="19"/>
      <c r="JZ91" s="19"/>
      <c r="KA91" s="19"/>
      <c r="KB91" s="19"/>
      <c r="KC91" s="19"/>
      <c r="KD91" s="19"/>
      <c r="KE91" s="19"/>
      <c r="KF91" s="19"/>
      <c r="KG91" s="19"/>
      <c r="KH91" s="19"/>
      <c r="KI91" s="19"/>
      <c r="KJ91" s="19"/>
      <c r="KK91" s="19"/>
      <c r="KL91" s="19"/>
      <c r="KM91" s="19"/>
      <c r="KN91" s="19"/>
      <c r="KO91" s="19"/>
      <c r="KP91" s="19"/>
      <c r="KQ91" s="19"/>
      <c r="KR91" s="19"/>
      <c r="KS91" s="19"/>
      <c r="KT91" s="19"/>
      <c r="KU91" s="19"/>
      <c r="KV91" s="19"/>
      <c r="KW91" s="19"/>
    </row>
    <row r="92" spans="1:309" s="243" customFormat="1" ht="14.6">
      <c r="A92" s="387" t="s">
        <v>213</v>
      </c>
      <c r="B92" s="240">
        <f>+Controls!B10</f>
        <v>1E-3</v>
      </c>
      <c r="C92" s="240">
        <f>+Controls!C10</f>
        <v>1E-3</v>
      </c>
      <c r="D92" s="240">
        <f>+Controls!D10</f>
        <v>1E-3</v>
      </c>
      <c r="E92" s="240">
        <f>+Controls!E10</f>
        <v>1E-3</v>
      </c>
      <c r="F92" s="240">
        <f>+Controls!F10</f>
        <v>1E-3</v>
      </c>
      <c r="G92" s="240">
        <f>+Controls!G10</f>
        <v>1E-3</v>
      </c>
      <c r="H92" s="240">
        <f>+Controls!H10</f>
        <v>1E-3</v>
      </c>
      <c r="I92" s="240">
        <f>+Controls!I10</f>
        <v>1E-3</v>
      </c>
      <c r="J92" s="240">
        <f>+Controls!J10</f>
        <v>1E-3</v>
      </c>
      <c r="K92" s="240">
        <f>+Controls!K10</f>
        <v>1E-3</v>
      </c>
      <c r="L92" s="240">
        <f>+Controls!L10</f>
        <v>1E-3</v>
      </c>
      <c r="M92" s="240">
        <f>+Controls!M10</f>
        <v>1E-3</v>
      </c>
      <c r="N92" s="240">
        <f>+Controls!N10</f>
        <v>1E-3</v>
      </c>
      <c r="O92" s="240">
        <f>+Controls!O10</f>
        <v>1E-3</v>
      </c>
      <c r="P92" s="240">
        <f>+Controls!P10</f>
        <v>1E-3</v>
      </c>
      <c r="Q92" s="240">
        <f>+Controls!Q10</f>
        <v>1E-3</v>
      </c>
      <c r="R92" s="240">
        <f>+Controls!R10</f>
        <v>1E-3</v>
      </c>
      <c r="S92" s="240">
        <f>+Controls!S10</f>
        <v>1E-3</v>
      </c>
      <c r="T92" s="240">
        <f>+Controls!T10</f>
        <v>1E-3</v>
      </c>
      <c r="U92" s="240">
        <f>+Controls!U10</f>
        <v>1E-3</v>
      </c>
      <c r="V92" s="240">
        <f>+Controls!V10</f>
        <v>1E-3</v>
      </c>
      <c r="W92" s="240">
        <f>+Controls!W10</f>
        <v>1E-3</v>
      </c>
      <c r="X92" s="240">
        <f>+Controls!X10</f>
        <v>1E-3</v>
      </c>
      <c r="Y92" s="240">
        <f>+Controls!Y10</f>
        <v>1E-3</v>
      </c>
      <c r="Z92" s="240">
        <f>+Controls!Z10</f>
        <v>1E-3</v>
      </c>
      <c r="AA92" s="240">
        <f>+Controls!AA10</f>
        <v>1E-3</v>
      </c>
      <c r="AB92" s="240">
        <f>+Controls!AB10</f>
        <v>1200</v>
      </c>
      <c r="AC92" s="240">
        <f>+Controls!AC10</f>
        <v>1200</v>
      </c>
      <c r="AD92" s="240">
        <f>+Controls!AD10</f>
        <v>1200</v>
      </c>
      <c r="AE92" s="240">
        <f>+Controls!AE10</f>
        <v>1200</v>
      </c>
      <c r="AF92" s="240">
        <f>+Controls!AF10</f>
        <v>1200</v>
      </c>
      <c r="AG92" s="240">
        <f>+Controls!AG10</f>
        <v>1200</v>
      </c>
      <c r="AH92" s="240">
        <f>+Controls!AH10</f>
        <v>1200</v>
      </c>
      <c r="AI92" s="240">
        <f>+Controls!AI10</f>
        <v>1200</v>
      </c>
      <c r="AJ92" s="240">
        <f>+Controls!AJ10</f>
        <v>1200</v>
      </c>
      <c r="AK92" s="240">
        <f>+Controls!AK10</f>
        <v>1200</v>
      </c>
      <c r="AL92" s="240">
        <f>+Controls!AL10</f>
        <v>1200</v>
      </c>
      <c r="AM92" s="240">
        <f>+Controls!AM10</f>
        <v>1200</v>
      </c>
      <c r="AN92" s="240">
        <f>+Controls!AN10</f>
        <v>1200</v>
      </c>
      <c r="AO92" s="240">
        <f>+Controls!AO10</f>
        <v>1200</v>
      </c>
      <c r="AP92" s="240">
        <f>+Controls!AP10</f>
        <v>1200</v>
      </c>
      <c r="AQ92" s="240">
        <f>+Controls!AQ10</f>
        <v>1200</v>
      </c>
      <c r="AR92" s="240">
        <f>+Controls!AR10</f>
        <v>1200</v>
      </c>
      <c r="AS92" s="240">
        <f>+Controls!AS10</f>
        <v>1200</v>
      </c>
      <c r="AT92" s="240">
        <f>+Controls!AT10</f>
        <v>1200</v>
      </c>
      <c r="AU92" s="240">
        <f>+Controls!AU10</f>
        <v>1200</v>
      </c>
      <c r="AV92" s="240">
        <f>+Controls!AV10</f>
        <v>1200</v>
      </c>
      <c r="AW92" s="240">
        <f>+Controls!AW10</f>
        <v>1200</v>
      </c>
      <c r="AX92" s="240">
        <f>+Controls!AX10</f>
        <v>1200</v>
      </c>
      <c r="AY92" s="240">
        <f>+Controls!AY10</f>
        <v>1200</v>
      </c>
      <c r="AZ92" s="240">
        <f>+Controls!AZ10</f>
        <v>1200</v>
      </c>
      <c r="BA92" s="240">
        <f>+Controls!BA10</f>
        <v>1200</v>
      </c>
      <c r="BB92" s="240">
        <f>+Controls!BB10</f>
        <v>1200</v>
      </c>
      <c r="BC92" s="240">
        <f>+Controls!BC10</f>
        <v>1200</v>
      </c>
      <c r="BD92" s="240">
        <f>+Controls!BD10</f>
        <v>1200</v>
      </c>
      <c r="BE92" s="240">
        <f>+Controls!BE10</f>
        <v>1200</v>
      </c>
      <c r="BF92" s="240">
        <f>+Controls!BF10</f>
        <v>1200</v>
      </c>
      <c r="BG92" s="240">
        <f>+Controls!BG10</f>
        <v>1200</v>
      </c>
      <c r="BH92" s="240">
        <f>+Controls!BH10</f>
        <v>1200</v>
      </c>
      <c r="BI92" s="240">
        <f>+Controls!BI10</f>
        <v>1200</v>
      </c>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c r="IW92" s="19"/>
      <c r="IX92" s="19"/>
      <c r="IY92" s="19"/>
      <c r="IZ92" s="19"/>
      <c r="JA92" s="19"/>
      <c r="JB92" s="19"/>
      <c r="JC92" s="19"/>
      <c r="JD92" s="19"/>
      <c r="JE92" s="19"/>
      <c r="JF92" s="19"/>
      <c r="JG92" s="19"/>
      <c r="JH92" s="19"/>
      <c r="JI92" s="19"/>
      <c r="JJ92" s="19"/>
      <c r="JK92" s="19"/>
      <c r="JL92" s="19"/>
      <c r="JM92" s="19"/>
      <c r="JN92" s="19"/>
      <c r="JO92" s="19"/>
      <c r="JP92" s="19"/>
      <c r="JQ92" s="19"/>
      <c r="JR92" s="19"/>
      <c r="JS92" s="19"/>
      <c r="JT92" s="19"/>
      <c r="JU92" s="19"/>
      <c r="JV92" s="19"/>
      <c r="JW92" s="19"/>
      <c r="JX92" s="19"/>
      <c r="JY92" s="19"/>
      <c r="JZ92" s="19"/>
      <c r="KA92" s="19"/>
      <c r="KB92" s="19"/>
      <c r="KC92" s="19"/>
      <c r="KD92" s="19"/>
      <c r="KE92" s="19"/>
      <c r="KF92" s="19"/>
      <c r="KG92" s="19"/>
      <c r="KH92" s="19"/>
      <c r="KI92" s="19"/>
      <c r="KJ92" s="19"/>
      <c r="KK92" s="19"/>
      <c r="KL92" s="19"/>
      <c r="KM92" s="19"/>
      <c r="KN92" s="19"/>
      <c r="KO92" s="19"/>
      <c r="KP92" s="19"/>
      <c r="KQ92" s="19"/>
      <c r="KR92" s="19"/>
      <c r="KS92" s="19"/>
      <c r="KT92" s="19"/>
      <c r="KU92" s="19"/>
      <c r="KV92" s="19"/>
      <c r="KW92" s="19"/>
    </row>
    <row r="93" spans="1:309" s="243" customFormat="1" ht="14.6">
      <c r="A93" s="387" t="s">
        <v>193</v>
      </c>
      <c r="B93" s="240"/>
      <c r="C93" s="240"/>
      <c r="D93" s="240"/>
      <c r="E93" s="240"/>
      <c r="F93" s="240"/>
      <c r="G93" s="240"/>
      <c r="H93" s="240"/>
      <c r="I93" s="240"/>
      <c r="J93" s="240"/>
      <c r="K93" s="240"/>
      <c r="L93" s="240"/>
      <c r="M93" s="449"/>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c r="IW93" s="19"/>
      <c r="IX93" s="19"/>
      <c r="IY93" s="19"/>
      <c r="IZ93" s="19"/>
      <c r="JA93" s="19"/>
      <c r="JB93" s="19"/>
      <c r="JC93" s="19"/>
      <c r="JD93" s="19"/>
      <c r="JE93" s="19"/>
      <c r="JF93" s="19"/>
      <c r="JG93" s="19"/>
      <c r="JH93" s="19"/>
      <c r="JI93" s="19"/>
      <c r="JJ93" s="19"/>
      <c r="JK93" s="19"/>
      <c r="JL93" s="19"/>
      <c r="JM93" s="19"/>
      <c r="JN93" s="19"/>
      <c r="JO93" s="19"/>
      <c r="JP93" s="19"/>
      <c r="JQ93" s="19"/>
      <c r="JR93" s="19"/>
      <c r="JS93" s="19"/>
      <c r="JT93" s="19"/>
      <c r="JU93" s="19"/>
      <c r="JV93" s="19"/>
      <c r="JW93" s="19"/>
      <c r="JX93" s="19"/>
      <c r="JY93" s="19"/>
      <c r="JZ93" s="19"/>
      <c r="KA93" s="19"/>
      <c r="KB93" s="19"/>
      <c r="KC93" s="19"/>
      <c r="KD93" s="19"/>
      <c r="KE93" s="19"/>
      <c r="KF93" s="19"/>
      <c r="KG93" s="19"/>
      <c r="KH93" s="19"/>
      <c r="KI93" s="19"/>
      <c r="KJ93" s="19"/>
      <c r="KK93" s="19"/>
      <c r="KL93" s="19"/>
      <c r="KM93" s="19"/>
      <c r="KN93" s="19"/>
      <c r="KO93" s="19"/>
      <c r="KP93" s="19"/>
      <c r="KQ93" s="19"/>
      <c r="KR93" s="19"/>
      <c r="KS93" s="19"/>
      <c r="KT93" s="19"/>
      <c r="KU93" s="19"/>
      <c r="KV93" s="19"/>
      <c r="KW93" s="19"/>
    </row>
    <row r="94" spans="1:309" s="243" customFormat="1" ht="14.6">
      <c r="A94" s="38"/>
      <c r="B94" s="240"/>
      <c r="C94" s="240"/>
      <c r="D94" s="240"/>
      <c r="E94" s="240"/>
      <c r="F94" s="240"/>
      <c r="G94" s="240"/>
      <c r="H94" s="240"/>
      <c r="I94" s="240"/>
      <c r="J94" s="240"/>
      <c r="K94" s="240"/>
      <c r="L94" s="240"/>
      <c r="M94" s="449"/>
      <c r="N94" s="240"/>
      <c r="O94" s="240"/>
      <c r="P94" s="240"/>
      <c r="Q94" s="240"/>
      <c r="R94" s="240"/>
      <c r="S94" s="240"/>
      <c r="T94" s="240"/>
      <c r="U94" s="240"/>
      <c r="V94" s="240"/>
      <c r="W94" s="240"/>
      <c r="X94" s="240"/>
      <c r="Y94" s="240"/>
      <c r="Z94" s="240"/>
      <c r="AA94" s="240"/>
      <c r="AB94" s="240"/>
      <c r="AC94" s="240"/>
      <c r="AD94" s="240"/>
      <c r="AE94" s="240"/>
      <c r="AF94" s="240"/>
      <c r="AG94" s="240"/>
      <c r="AH94" s="240"/>
      <c r="AI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c r="IW94" s="19"/>
      <c r="IX94" s="19"/>
      <c r="IY94" s="19"/>
      <c r="IZ94" s="19"/>
      <c r="JA94" s="19"/>
      <c r="JB94" s="19"/>
      <c r="JC94" s="19"/>
      <c r="JD94" s="19"/>
      <c r="JE94" s="19"/>
      <c r="JF94" s="19"/>
      <c r="JG94" s="19"/>
      <c r="JH94" s="19"/>
      <c r="JI94" s="19"/>
      <c r="JJ94" s="19"/>
      <c r="JK94" s="19"/>
      <c r="JL94" s="19"/>
      <c r="JM94" s="19"/>
      <c r="JN94" s="19"/>
      <c r="JO94" s="19"/>
      <c r="JP94" s="19"/>
      <c r="JQ94" s="19"/>
      <c r="JR94" s="19"/>
      <c r="JS94" s="19"/>
      <c r="JT94" s="19"/>
      <c r="JU94" s="19"/>
      <c r="JV94" s="19"/>
      <c r="JW94" s="19"/>
      <c r="JX94" s="19"/>
      <c r="JY94" s="19"/>
      <c r="JZ94" s="19"/>
      <c r="KA94" s="19"/>
      <c r="KB94" s="19"/>
      <c r="KC94" s="19"/>
      <c r="KD94" s="19"/>
      <c r="KE94" s="19"/>
      <c r="KF94" s="19"/>
      <c r="KG94" s="19"/>
      <c r="KH94" s="19"/>
      <c r="KI94" s="19"/>
      <c r="KJ94" s="19"/>
      <c r="KK94" s="19"/>
      <c r="KL94" s="19"/>
      <c r="KM94" s="19"/>
      <c r="KN94" s="19"/>
      <c r="KO94" s="19"/>
      <c r="KP94" s="19"/>
      <c r="KQ94" s="19"/>
      <c r="KR94" s="19"/>
      <c r="KS94" s="19"/>
      <c r="KT94" s="19"/>
      <c r="KU94" s="19"/>
      <c r="KV94" s="19"/>
      <c r="KW94" s="19"/>
    </row>
    <row r="95" spans="1:309" s="423" customFormat="1" ht="18.45">
      <c r="A95" s="392" t="s">
        <v>958</v>
      </c>
      <c r="B95" s="422"/>
      <c r="C95" s="422"/>
      <c r="D95" s="422"/>
      <c r="E95" s="422"/>
      <c r="F95" s="422"/>
      <c r="G95" s="422"/>
      <c r="H95" s="422"/>
      <c r="I95" s="422"/>
      <c r="J95" s="422"/>
      <c r="K95" s="422"/>
      <c r="L95" s="422"/>
      <c r="M95" s="450"/>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c r="IW95" s="19"/>
      <c r="IX95" s="19"/>
      <c r="IY95" s="19"/>
      <c r="IZ95" s="19"/>
      <c r="JA95" s="19"/>
      <c r="JB95" s="19"/>
      <c r="JC95" s="19"/>
      <c r="JD95" s="19"/>
      <c r="JE95" s="19"/>
      <c r="JF95" s="19"/>
      <c r="JG95" s="19"/>
      <c r="JH95" s="19"/>
      <c r="JI95" s="19"/>
      <c r="JJ95" s="19"/>
      <c r="JK95" s="19"/>
      <c r="JL95" s="19"/>
      <c r="JM95" s="19"/>
      <c r="JN95" s="19"/>
      <c r="JO95" s="19"/>
      <c r="JP95" s="19"/>
      <c r="JQ95" s="19"/>
      <c r="JR95" s="19"/>
      <c r="JS95" s="19"/>
      <c r="JT95" s="19"/>
      <c r="JU95" s="19"/>
      <c r="JV95" s="19"/>
      <c r="JW95" s="19"/>
      <c r="JX95" s="19"/>
      <c r="JY95" s="19"/>
      <c r="JZ95" s="19"/>
      <c r="KA95" s="19"/>
      <c r="KB95" s="19"/>
      <c r="KC95" s="19"/>
      <c r="KD95" s="19"/>
      <c r="KE95" s="19"/>
      <c r="KF95" s="19"/>
      <c r="KG95" s="19"/>
      <c r="KH95" s="19"/>
      <c r="KI95" s="19"/>
      <c r="KJ95" s="19"/>
      <c r="KK95" s="19"/>
      <c r="KL95" s="19"/>
      <c r="KM95" s="19"/>
      <c r="KN95" s="19"/>
      <c r="KO95" s="19"/>
      <c r="KP95" s="19"/>
      <c r="KQ95" s="19"/>
      <c r="KR95" s="19"/>
      <c r="KS95" s="19"/>
      <c r="KT95" s="19"/>
      <c r="KU95" s="19"/>
      <c r="KV95" s="19"/>
      <c r="KW95" s="19"/>
    </row>
    <row r="96" spans="1:309" s="423" customFormat="1" ht="14.6">
      <c r="A96" s="396" t="s">
        <v>950</v>
      </c>
      <c r="B96" s="398">
        <f>SUM(US:OthAsia!B106)</f>
        <v>1.2000000000000004E-2</v>
      </c>
      <c r="C96" s="398">
        <f>SUM(US:OthAsia!C106)</f>
        <v>1.2000000000000004E-2</v>
      </c>
      <c r="D96" s="398">
        <f>SUM(US:OthAsia!D106)</f>
        <v>1.2000000000000628E-2</v>
      </c>
      <c r="E96" s="398">
        <f>SUM(US:OthAsia!E106)</f>
        <v>1.2000000000258594E-2</v>
      </c>
      <c r="F96" s="398">
        <f>SUM(US:OthAsia!F106)</f>
        <v>1.200000002122778E-2</v>
      </c>
      <c r="G96" s="398">
        <f>SUM(US:OthAsia!G106)</f>
        <v>1.2000000691971343E-2</v>
      </c>
      <c r="H96" s="398">
        <f>SUM(US:OthAsia!H106)</f>
        <v>1.2000012104939834E-2</v>
      </c>
      <c r="I96" s="398">
        <f>SUM(US:OthAsia!I106)</f>
        <v>1.2000136705136737E-2</v>
      </c>
      <c r="J96" s="398">
        <f>SUM(US:OthAsia!J106)</f>
        <v>1.2001128473592209E-2</v>
      </c>
      <c r="K96" s="398">
        <f>SUM(US:OthAsia!K106)</f>
        <v>1.2007360528920603E-2</v>
      </c>
      <c r="L96" s="398">
        <f>SUM(US:OthAsia!L106)</f>
        <v>1.2039955080394404E-2</v>
      </c>
      <c r="M96" s="398">
        <f>SUM(US:OthAsia!M106)</f>
        <v>1.2187073061677838E-2</v>
      </c>
      <c r="N96" s="398">
        <f>SUM(US:OthAsia!N106)</f>
        <v>1.2774476706315709E-2</v>
      </c>
      <c r="O96" s="398">
        <f>SUM(US:OthAsia!O106)</f>
        <v>1.4892363868515014E-2</v>
      </c>
      <c r="P96" s="398">
        <f>SUM(US:OthAsia!P106)</f>
        <v>2.1852030319861247E-2</v>
      </c>
      <c r="Q96" s="398">
        <f>SUM(US:OthAsia!Q106)</f>
        <v>4.2919419970802709E-2</v>
      </c>
      <c r="R96" s="398">
        <f>SUM(US:OthAsia!R106)</f>
        <v>0.10219420631097505</v>
      </c>
      <c r="S96" s="398">
        <f>SUM(US:OthAsia!S106)</f>
        <v>0.25836347501006257</v>
      </c>
      <c r="T96" s="398">
        <f>SUM(US:OthAsia!T106)</f>
        <v>0.64599826023656703</v>
      </c>
      <c r="U96" s="398">
        <f>SUM(US:OthAsia!U106)</f>
        <v>1.5568492887202108</v>
      </c>
      <c r="V96" s="398">
        <f>SUM(US:OthAsia!V106)</f>
        <v>3.5903988132605895</v>
      </c>
      <c r="W96" s="398">
        <f>SUM(US:OthAsia!W106)</f>
        <v>7.9352212562751232</v>
      </c>
      <c r="X96" s="398">
        <f>SUM(US:OthAsia!X106)</f>
        <v>16.856863856275414</v>
      </c>
      <c r="Y96" s="398">
        <f>SUM(US:OthAsia!Y106)</f>
        <v>34.435333078249165</v>
      </c>
      <c r="Z96" s="398">
        <f>SUM(US:OthAsia!Z106)</f>
        <v>67.575605960377388</v>
      </c>
      <c r="AA96" s="398">
        <f>SUM(US:OthAsia!AA106)</f>
        <v>127.09573393224223</v>
      </c>
      <c r="AB96" s="398">
        <f>SUM(US:OthAsia!AB106)</f>
        <v>1417.0582161605198</v>
      </c>
      <c r="AC96" s="398">
        <f>SUM(US:OthAsia!AC106)</f>
        <v>708.5291080802599</v>
      </c>
      <c r="AD96" s="398">
        <f>SUM(US:OthAsia!AD106)</f>
        <v>354.26455404012995</v>
      </c>
      <c r="AE96" s="398">
        <f>SUM(US:OthAsia!AE106)</f>
        <v>177.13227702006498</v>
      </c>
      <c r="AF96" s="398">
        <f>SUM(US:OthAsia!AF106)</f>
        <v>88.566138510032488</v>
      </c>
      <c r="AG96" s="398">
        <f>SUM(US:OthAsia!AG106)</f>
        <v>44.283069255016244</v>
      </c>
      <c r="AH96" s="398">
        <f>SUM(US:OthAsia!AH106)</f>
        <v>22.141534627508122</v>
      </c>
      <c r="AI96" s="398">
        <f>SUM(US:OthAsia!AI106)</f>
        <v>11.070767313754061</v>
      </c>
      <c r="AJ96" s="398">
        <f>SUM(US:OthAsia!AJ106)</f>
        <v>5.5353836568770305</v>
      </c>
      <c r="AK96" s="398">
        <f>SUM(US:OthAsia!AK106)</f>
        <v>2.7676918284385152</v>
      </c>
      <c r="AL96" s="398">
        <f>SUM(US:OthAsia!AL106)</f>
        <v>1.3838459142192576</v>
      </c>
      <c r="AM96" s="398">
        <f>SUM(US:OthAsia!AM106)</f>
        <v>0.69192295710962881</v>
      </c>
      <c r="AN96" s="398">
        <f>SUM(US:OthAsia!AN106)</f>
        <v>0.34596147855481441</v>
      </c>
      <c r="AO96" s="398">
        <f>SUM(US:OthAsia!AO106)</f>
        <v>0.1729807392774072</v>
      </c>
      <c r="AP96" s="398">
        <f>SUM(US:OthAsia!AP106)</f>
        <v>8.6490369638703601E-2</v>
      </c>
      <c r="AQ96" s="398">
        <f>SUM(US:OthAsia!AQ106)</f>
        <v>4.3245184819351801E-2</v>
      </c>
      <c r="AR96" s="398">
        <f>SUM(US:OthAsia!AR106)</f>
        <v>2.16225924096759E-2</v>
      </c>
      <c r="AS96" s="398">
        <f>SUM(US:OthAsia!AS106)</f>
        <v>1.081129620483795E-2</v>
      </c>
      <c r="AT96" s="398">
        <f>SUM(US:OthAsia!AT106)</f>
        <v>5.4056481024189751E-3</v>
      </c>
      <c r="AU96" s="398">
        <f>SUM(US:OthAsia!AU106)</f>
        <v>2.7028240512094875E-3</v>
      </c>
      <c r="AV96" s="398">
        <f>SUM(US:OthAsia!AV106)</f>
        <v>1.3514120256047438E-3</v>
      </c>
      <c r="AW96" s="398">
        <f>SUM(US:OthAsia!AW106)</f>
        <v>6.7570601280237189E-4</v>
      </c>
      <c r="AX96" s="398">
        <f>SUM(US:OthAsia!AX106)</f>
        <v>3.3785300640118594E-4</v>
      </c>
      <c r="AY96" s="398">
        <f>SUM(US:OthAsia!AY106)</f>
        <v>1.6892650320059297E-4</v>
      </c>
      <c r="AZ96" s="398">
        <f>SUM(US:OthAsia!AZ106)</f>
        <v>8.4463251600296486E-5</v>
      </c>
      <c r="BA96" s="398">
        <f>SUM(US:OthAsia!BA106)</f>
        <v>4.2231625800148243E-5</v>
      </c>
      <c r="BB96" s="398">
        <f>SUM(US:OthAsia!BB106)</f>
        <v>2.1115812900074121E-5</v>
      </c>
      <c r="BC96" s="398">
        <f>SUM(US:OthAsia!BC106)</f>
        <v>1.0557906450037061E-5</v>
      </c>
      <c r="BD96" s="398">
        <f>SUM(US:OthAsia!BD106)</f>
        <v>5.2789532250185304E-6</v>
      </c>
      <c r="BE96" s="398">
        <f>SUM(US:OthAsia!BE106)</f>
        <v>2.6394766125092652E-6</v>
      </c>
      <c r="BF96" s="398">
        <f>SUM(US:OthAsia!BF106)</f>
        <v>1.3197383062546326E-6</v>
      </c>
      <c r="BG96" s="398">
        <f>SUM(US:OthAsia!BG106)</f>
        <v>6.5986915312731629E-7</v>
      </c>
      <c r="BH96" s="398">
        <f>SUM(US:OthAsia!BH106)</f>
        <v>3.2993457656365815E-7</v>
      </c>
      <c r="BI96" s="398">
        <f>SUM(US:OthAsia!BI106)</f>
        <v>1.6496728828182907E-7</v>
      </c>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c r="IW96" s="19"/>
      <c r="IX96" s="19"/>
      <c r="IY96" s="19"/>
      <c r="IZ96" s="19"/>
      <c r="JA96" s="19"/>
      <c r="JB96" s="19"/>
      <c r="JC96" s="19"/>
      <c r="JD96" s="19"/>
      <c r="JE96" s="19"/>
      <c r="JF96" s="19"/>
      <c r="JG96" s="19"/>
      <c r="JH96" s="19"/>
      <c r="JI96" s="19"/>
      <c r="JJ96" s="19"/>
      <c r="JK96" s="19"/>
      <c r="JL96" s="19"/>
      <c r="JM96" s="19"/>
      <c r="JN96" s="19"/>
      <c r="JO96" s="19"/>
      <c r="JP96" s="19"/>
      <c r="JQ96" s="19"/>
      <c r="JR96" s="19"/>
      <c r="JS96" s="19"/>
      <c r="JT96" s="19"/>
      <c r="JU96" s="19"/>
      <c r="JV96" s="19"/>
      <c r="JW96" s="19"/>
      <c r="JX96" s="19"/>
      <c r="JY96" s="19"/>
      <c r="JZ96" s="19"/>
      <c r="KA96" s="19"/>
      <c r="KB96" s="19"/>
      <c r="KC96" s="19"/>
      <c r="KD96" s="19"/>
      <c r="KE96" s="19"/>
      <c r="KF96" s="19"/>
      <c r="KG96" s="19"/>
      <c r="KH96" s="19"/>
      <c r="KI96" s="19"/>
      <c r="KJ96" s="19"/>
      <c r="KK96" s="19"/>
      <c r="KL96" s="19"/>
      <c r="KM96" s="19"/>
      <c r="KN96" s="19"/>
      <c r="KO96" s="19"/>
      <c r="KP96" s="19"/>
      <c r="KQ96" s="19"/>
      <c r="KR96" s="19"/>
      <c r="KS96" s="19"/>
      <c r="KT96" s="19"/>
      <c r="KU96" s="19"/>
      <c r="KV96" s="19"/>
      <c r="KW96" s="19"/>
    </row>
    <row r="97" spans="1:309" s="423" customFormat="1" ht="14.6">
      <c r="A97" s="396" t="s">
        <v>974</v>
      </c>
      <c r="B97" s="398">
        <f>SUM(US:OthAsia!B107)</f>
        <v>0</v>
      </c>
      <c r="C97" s="398">
        <f>SUM(US:OthAsia!C107)</f>
        <v>3.6084467145247829E-20</v>
      </c>
      <c r="D97" s="398">
        <f>SUM(US:OthAsia!D107)</f>
        <v>6.2558800492645049E-16</v>
      </c>
      <c r="E97" s="398">
        <f>SUM(US:OthAsia!E107)</f>
        <v>2.5859040387382387E-13</v>
      </c>
      <c r="F97" s="398">
        <f>SUM(US:OthAsia!F107)</f>
        <v>2.1227780519029544E-11</v>
      </c>
      <c r="G97" s="398">
        <f>SUM(US:OthAsia!G107)</f>
        <v>6.9197134015812862E-10</v>
      </c>
      <c r="H97" s="398">
        <f>SUM(US:OthAsia!H107)</f>
        <v>1.2104939834508503E-8</v>
      </c>
      <c r="I97" s="398">
        <f>SUM(US:OthAsia!I107)</f>
        <v>1.3670513673315765E-7</v>
      </c>
      <c r="J97" s="398">
        <f>SUM(US:OthAsia!J107)</f>
        <v>1.1284735922126176E-6</v>
      </c>
      <c r="K97" s="398">
        <f>SUM(US:OthAsia!K107)</f>
        <v>7.3605289206021167E-6</v>
      </c>
      <c r="L97" s="398">
        <f>SUM(US:OthAsia!L107)</f>
        <v>3.9955080394403523E-5</v>
      </c>
      <c r="M97" s="398">
        <f>SUM(US:OthAsia!M107)</f>
        <v>1.8707306167784179E-4</v>
      </c>
      <c r="N97" s="398">
        <f>SUM(US:OthAsia!N107)</f>
        <v>7.7447670631571096E-4</v>
      </c>
      <c r="O97" s="398">
        <f>SUM(US:OthAsia!O107)</f>
        <v>2.8923638685150097E-3</v>
      </c>
      <c r="P97" s="398">
        <f>SUM(US:OthAsia!P107)</f>
        <v>9.852030319861255E-3</v>
      </c>
      <c r="Q97" s="398">
        <f>SUM(US:OthAsia!Q107)</f>
        <v>3.0919419970802709E-2</v>
      </c>
      <c r="R97" s="398">
        <f>SUM(US:OthAsia!R107)</f>
        <v>9.0194206310975036E-2</v>
      </c>
      <c r="S97" s="398">
        <f>SUM(US:OthAsia!S107)</f>
        <v>0.24636347501006259</v>
      </c>
      <c r="T97" s="398">
        <f>SUM(US:OthAsia!T107)</f>
        <v>0.63399826023656702</v>
      </c>
      <c r="U97" s="398">
        <f>SUM(US:OthAsia!U107)</f>
        <v>1.5448492887202103</v>
      </c>
      <c r="V97" s="398">
        <f>SUM(US:OthAsia!V107)</f>
        <v>3.57839881326059</v>
      </c>
      <c r="W97" s="398">
        <f>SUM(US:OthAsia!W107)</f>
        <v>7.923221256275121</v>
      </c>
      <c r="X97" s="398">
        <f>SUM(US:OthAsia!X107)</f>
        <v>16.844863856275406</v>
      </c>
      <c r="Y97" s="398">
        <f>SUM(US:OthAsia!Y107)</f>
        <v>34.423333078249179</v>
      </c>
      <c r="Z97" s="398">
        <f>SUM(US:OthAsia!Z107)</f>
        <v>67.563605960377359</v>
      </c>
      <c r="AA97" s="398">
        <f>SUM(US:OthAsia!AA107)</f>
        <v>127.0837339322422</v>
      </c>
      <c r="AB97" s="398">
        <f>SUM(US:OthAsia!AB107)</f>
        <v>220.13297999264216</v>
      </c>
      <c r="AC97" s="398">
        <f>SUM(US:OthAsia!AC107)</f>
        <v>220.13297999264216</v>
      </c>
      <c r="AD97" s="398">
        <f>SUM(US:OthAsia!AD107)</f>
        <v>220.13297999264216</v>
      </c>
      <c r="AE97" s="398">
        <f>SUM(US:OthAsia!AE107)</f>
        <v>220.13297999264216</v>
      </c>
      <c r="AF97" s="398">
        <f>SUM(US:OthAsia!AF107)</f>
        <v>220.13297999264216</v>
      </c>
      <c r="AG97" s="398">
        <f>SUM(US:OthAsia!AG107)</f>
        <v>220.13297999264216</v>
      </c>
      <c r="AH97" s="398">
        <f>SUM(US:OthAsia!AH107)</f>
        <v>220.13297999264216</v>
      </c>
      <c r="AI97" s="398">
        <f>SUM(US:OthAsia!AI107)</f>
        <v>220.13297999264216</v>
      </c>
      <c r="AJ97" s="398">
        <f>SUM(US:OthAsia!AJ107)</f>
        <v>220.13297999264216</v>
      </c>
      <c r="AK97" s="398">
        <f>SUM(US:OthAsia!AK107)</f>
        <v>220.13297999264216</v>
      </c>
      <c r="AL97" s="398">
        <f>SUM(US:OthAsia!AL107)</f>
        <v>220.13297999264216</v>
      </c>
      <c r="AM97" s="398">
        <f>SUM(US:OthAsia!AM107)</f>
        <v>220.13297999264216</v>
      </c>
      <c r="AN97" s="398">
        <f>SUM(US:OthAsia!AN107)</f>
        <v>220.13297999264216</v>
      </c>
      <c r="AO97" s="398">
        <f>SUM(US:OthAsia!AO107)</f>
        <v>220.13297999264216</v>
      </c>
      <c r="AP97" s="398">
        <f>SUM(US:OthAsia!AP107)</f>
        <v>220.13297999264216</v>
      </c>
      <c r="AQ97" s="398">
        <f>SUM(US:OthAsia!AQ107)</f>
        <v>220.13297999264216</v>
      </c>
      <c r="AR97" s="398">
        <f>SUM(US:OthAsia!AR107)</f>
        <v>220.13297999264216</v>
      </c>
      <c r="AS97" s="398">
        <f>SUM(US:OthAsia!AS107)</f>
        <v>220.13297999264216</v>
      </c>
      <c r="AT97" s="398">
        <f>SUM(US:OthAsia!AT107)</f>
        <v>220.13297999264216</v>
      </c>
      <c r="AU97" s="398">
        <f>SUM(US:OthAsia!AU107)</f>
        <v>220.13297999264216</v>
      </c>
      <c r="AV97" s="398">
        <f>SUM(US:OthAsia!AV107)</f>
        <v>220.13297999264216</v>
      </c>
      <c r="AW97" s="398">
        <f>SUM(US:OthAsia!AW107)</f>
        <v>220.13297999264216</v>
      </c>
      <c r="AX97" s="398">
        <f>SUM(US:OthAsia!AX107)</f>
        <v>220.13297999264216</v>
      </c>
      <c r="AY97" s="398">
        <f>SUM(US:OthAsia!AY107)</f>
        <v>220.13297999264216</v>
      </c>
      <c r="AZ97" s="398">
        <f>SUM(US:OthAsia!AZ107)</f>
        <v>220.13297999264216</v>
      </c>
      <c r="BA97" s="398">
        <f>SUM(US:OthAsia!BA107)</f>
        <v>220.13297999264216</v>
      </c>
      <c r="BB97" s="398">
        <f>SUM(US:OthAsia!BB107)</f>
        <v>220.13297999264216</v>
      </c>
      <c r="BC97" s="398">
        <f>SUM(US:OthAsia!BC107)</f>
        <v>220.13297999264216</v>
      </c>
      <c r="BD97" s="398">
        <f>SUM(US:OthAsia!BD107)</f>
        <v>220.13297999264216</v>
      </c>
      <c r="BE97" s="398">
        <f>SUM(US:OthAsia!BE107)</f>
        <v>220.13297999264216</v>
      </c>
      <c r="BF97" s="398">
        <f>SUM(US:OthAsia!BF107)</f>
        <v>220.13297999264216</v>
      </c>
      <c r="BG97" s="398">
        <f>SUM(US:OthAsia!BG107)</f>
        <v>220.13297999264216</v>
      </c>
      <c r="BH97" s="398">
        <f>SUM(US:OthAsia!BH107)</f>
        <v>220.13297999264216</v>
      </c>
      <c r="BI97" s="398">
        <f>SUM(US:OthAsia!BI107)</f>
        <v>220.13297999264216</v>
      </c>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c r="IW97" s="19"/>
      <c r="IX97" s="19"/>
      <c r="IY97" s="19"/>
      <c r="IZ97" s="19"/>
      <c r="JA97" s="19"/>
      <c r="JB97" s="19"/>
      <c r="JC97" s="19"/>
      <c r="JD97" s="19"/>
      <c r="JE97" s="19"/>
      <c r="JF97" s="19"/>
      <c r="JG97" s="19"/>
      <c r="JH97" s="19"/>
      <c r="JI97" s="19"/>
      <c r="JJ97" s="19"/>
      <c r="JK97" s="19"/>
      <c r="JL97" s="19"/>
      <c r="JM97" s="19"/>
      <c r="JN97" s="19"/>
      <c r="JO97" s="19"/>
      <c r="JP97" s="19"/>
      <c r="JQ97" s="19"/>
      <c r="JR97" s="19"/>
      <c r="JS97" s="19"/>
      <c r="JT97" s="19"/>
      <c r="JU97" s="19"/>
      <c r="JV97" s="19"/>
      <c r="JW97" s="19"/>
      <c r="JX97" s="19"/>
      <c r="JY97" s="19"/>
      <c r="JZ97" s="19"/>
      <c r="KA97" s="19"/>
      <c r="KB97" s="19"/>
      <c r="KC97" s="19"/>
      <c r="KD97" s="19"/>
      <c r="KE97" s="19"/>
      <c r="KF97" s="19"/>
      <c r="KG97" s="19"/>
      <c r="KH97" s="19"/>
      <c r="KI97" s="19"/>
      <c r="KJ97" s="19"/>
      <c r="KK97" s="19"/>
      <c r="KL97" s="19"/>
      <c r="KM97" s="19"/>
      <c r="KN97" s="19"/>
      <c r="KO97" s="19"/>
      <c r="KP97" s="19"/>
      <c r="KQ97" s="19"/>
      <c r="KR97" s="19"/>
      <c r="KS97" s="19"/>
      <c r="KT97" s="19"/>
      <c r="KU97" s="19"/>
      <c r="KV97" s="19"/>
      <c r="KW97" s="19"/>
    </row>
    <row r="98" spans="1:309" s="433" customFormat="1" ht="14.6">
      <c r="A98" s="432" t="s">
        <v>981</v>
      </c>
      <c r="B98" s="431">
        <f t="shared" ref="B98:AG98" si="61">+B202</f>
        <v>7.9710000000000001</v>
      </c>
      <c r="C98" s="431">
        <f t="shared" si="61"/>
        <v>10.008731839961026</v>
      </c>
      <c r="D98" s="431">
        <f t="shared" si="61"/>
        <v>11.724587536935804</v>
      </c>
      <c r="E98" s="431">
        <f t="shared" si="61"/>
        <v>13.184510779280513</v>
      </c>
      <c r="F98" s="431">
        <f t="shared" si="61"/>
        <v>14.448589212754504</v>
      </c>
      <c r="G98" s="431">
        <f t="shared" si="61"/>
        <v>15.441204892561124</v>
      </c>
      <c r="H98" s="431">
        <f t="shared" si="61"/>
        <v>16.291259051033283</v>
      </c>
      <c r="I98" s="431">
        <f t="shared" si="61"/>
        <v>17.127802838118413</v>
      </c>
      <c r="J98" s="431">
        <f t="shared" si="61"/>
        <v>17.960699441681911</v>
      </c>
      <c r="K98" s="431">
        <f t="shared" si="61"/>
        <v>18.794707814318667</v>
      </c>
      <c r="L98" s="431">
        <f t="shared" si="61"/>
        <v>19.624706425431082</v>
      </c>
      <c r="M98" s="453">
        <f t="shared" si="61"/>
        <v>20.42236713751722</v>
      </c>
      <c r="N98" s="431">
        <f t="shared" si="61"/>
        <v>21.184327426614438</v>
      </c>
      <c r="O98" s="431">
        <f t="shared" si="61"/>
        <v>21.933892989452033</v>
      </c>
      <c r="P98" s="431">
        <f t="shared" si="61"/>
        <v>22.608438870710412</v>
      </c>
      <c r="Q98" s="431">
        <f t="shared" si="61"/>
        <v>23.223692120713686</v>
      </c>
      <c r="R98" s="431">
        <f t="shared" si="61"/>
        <v>23.788169273147215</v>
      </c>
      <c r="S98" s="431">
        <f t="shared" si="61"/>
        <v>24.306858702921744</v>
      </c>
      <c r="T98" s="431">
        <f t="shared" si="61"/>
        <v>24.783023359090436</v>
      </c>
      <c r="U98" s="431">
        <f t="shared" si="61"/>
        <v>25.219107676600128</v>
      </c>
      <c r="V98" s="431">
        <f t="shared" si="61"/>
        <v>25.703405800382477</v>
      </c>
      <c r="W98" s="431">
        <f t="shared" si="61"/>
        <v>26.260701328748976</v>
      </c>
      <c r="X98" s="431">
        <f t="shared" si="61"/>
        <v>26.83132856801668</v>
      </c>
      <c r="Y98" s="431">
        <f t="shared" si="61"/>
        <v>27.394380415089632</v>
      </c>
      <c r="Z98" s="431">
        <f t="shared" si="61"/>
        <v>27.943074309677765</v>
      </c>
      <c r="AA98" s="431">
        <f t="shared" si="61"/>
        <v>28.474109711657388</v>
      </c>
      <c r="AB98" s="431">
        <f t="shared" si="61"/>
        <v>28.986539504552063</v>
      </c>
      <c r="AC98" s="431">
        <f t="shared" si="61"/>
        <v>29.482219094511063</v>
      </c>
      <c r="AD98" s="431">
        <f t="shared" si="61"/>
        <v>29.979761716150477</v>
      </c>
      <c r="AE98" s="431">
        <f t="shared" si="61"/>
        <v>30.477231777208424</v>
      </c>
      <c r="AF98" s="431">
        <f t="shared" si="61"/>
        <v>30.912844597754539</v>
      </c>
      <c r="AG98" s="431">
        <f t="shared" si="61"/>
        <v>31.269659723259231</v>
      </c>
      <c r="AH98" s="431">
        <f t="shared" ref="AH98:BI98" si="62">+AH202</f>
        <v>31.597536337339164</v>
      </c>
      <c r="AI98" s="431">
        <f t="shared" si="62"/>
        <v>31.903664473408153</v>
      </c>
      <c r="AJ98" s="431">
        <f t="shared" si="62"/>
        <v>32.191538302999646</v>
      </c>
      <c r="AK98" s="431">
        <f t="shared" si="62"/>
        <v>32.463093954928766</v>
      </c>
      <c r="AL98" s="431">
        <f t="shared" si="62"/>
        <v>32.719539805102194</v>
      </c>
      <c r="AM98" s="431">
        <f t="shared" si="62"/>
        <v>32.961746452631978</v>
      </c>
      <c r="AN98" s="431">
        <f t="shared" si="62"/>
        <v>33.190423930724279</v>
      </c>
      <c r="AO98" s="431">
        <f t="shared" si="62"/>
        <v>33.40619666197346</v>
      </c>
      <c r="AP98" s="431">
        <f t="shared" si="62"/>
        <v>33.609631574082186</v>
      </c>
      <c r="AQ98" s="431">
        <f t="shared" si="62"/>
        <v>33.801246559982843</v>
      </c>
      <c r="AR98" s="431">
        <f t="shared" si="62"/>
        <v>33.981512173114076</v>
      </c>
      <c r="AS98" s="431">
        <f t="shared" si="62"/>
        <v>34.150852415859816</v>
      </c>
      <c r="AT98" s="431">
        <f t="shared" si="62"/>
        <v>34.30964718493248</v>
      </c>
      <c r="AU98" s="431">
        <f t="shared" si="62"/>
        <v>34.458237544396759</v>
      </c>
      <c r="AV98" s="431">
        <f t="shared" si="62"/>
        <v>34.59693456361709</v>
      </c>
      <c r="AW98" s="431">
        <f t="shared" si="62"/>
        <v>34.726032513344968</v>
      </c>
      <c r="AX98" s="431">
        <f t="shared" si="62"/>
        <v>34.84582753118729</v>
      </c>
      <c r="AY98" s="431">
        <f t="shared" si="62"/>
        <v>34.95664334063796</v>
      </c>
      <c r="AZ98" s="431">
        <f t="shared" si="62"/>
        <v>35.058866180413368</v>
      </c>
      <c r="BA98" s="431">
        <f t="shared" si="62"/>
        <v>35.152991728883308</v>
      </c>
      <c r="BB98" s="431">
        <f t="shared" si="62"/>
        <v>35.239687431939743</v>
      </c>
      <c r="BC98" s="431">
        <f t="shared" si="62"/>
        <v>35.319874167857954</v>
      </c>
      <c r="BD98" s="431">
        <f t="shared" si="62"/>
        <v>35.394831476531124</v>
      </c>
      <c r="BE98" s="431">
        <f t="shared" si="62"/>
        <v>35.466330489011732</v>
      </c>
      <c r="BF98" s="431">
        <f t="shared" si="62"/>
        <v>35.536798096820526</v>
      </c>
      <c r="BG98" s="431">
        <f t="shared" si="62"/>
        <v>35.609514795979365</v>
      </c>
      <c r="BH98" s="431">
        <f t="shared" si="62"/>
        <v>35.688847158995728</v>
      </c>
      <c r="BI98" s="431">
        <f t="shared" si="62"/>
        <v>35.780513947662826</v>
      </c>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c r="IW98" s="19"/>
      <c r="IX98" s="19"/>
      <c r="IY98" s="19"/>
      <c r="IZ98" s="19"/>
      <c r="JA98" s="19"/>
      <c r="JB98" s="19"/>
      <c r="JC98" s="19"/>
      <c r="JD98" s="19"/>
      <c r="JE98" s="19"/>
      <c r="JF98" s="19"/>
      <c r="JG98" s="19"/>
      <c r="JH98" s="19"/>
      <c r="JI98" s="19"/>
      <c r="JJ98" s="19"/>
      <c r="JK98" s="19"/>
      <c r="JL98" s="19"/>
      <c r="JM98" s="19"/>
      <c r="JN98" s="19"/>
      <c r="JO98" s="19"/>
      <c r="JP98" s="19"/>
      <c r="JQ98" s="19"/>
      <c r="JR98" s="19"/>
      <c r="JS98" s="19"/>
      <c r="JT98" s="19"/>
      <c r="JU98" s="19"/>
      <c r="JV98" s="19"/>
      <c r="JW98" s="19"/>
      <c r="JX98" s="19"/>
      <c r="JY98" s="19"/>
      <c r="JZ98" s="19"/>
      <c r="KA98" s="19"/>
      <c r="KB98" s="19"/>
      <c r="KC98" s="19"/>
      <c r="KD98" s="19"/>
      <c r="KE98" s="19"/>
      <c r="KF98" s="19"/>
      <c r="KG98" s="19"/>
      <c r="KH98" s="19"/>
      <c r="KI98" s="19"/>
      <c r="KJ98" s="19"/>
      <c r="KK98" s="19"/>
      <c r="KL98" s="19"/>
      <c r="KM98" s="19"/>
      <c r="KN98" s="19"/>
      <c r="KO98" s="19"/>
      <c r="KP98" s="19"/>
      <c r="KQ98" s="19"/>
      <c r="KR98" s="19"/>
      <c r="KS98" s="19"/>
      <c r="KT98" s="19"/>
      <c r="KU98" s="19"/>
      <c r="KV98" s="19"/>
      <c r="KW98" s="19"/>
    </row>
    <row r="99" spans="1:309" ht="14.25" customHeight="1">
      <c r="M99" s="455"/>
    </row>
    <row r="100" spans="1:309" s="217" customFormat="1" ht="14.25" customHeight="1">
      <c r="M100" s="532"/>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c r="IW100" s="19"/>
      <c r="IX100" s="19"/>
      <c r="IY100" s="19"/>
      <c r="IZ100" s="19"/>
      <c r="JA100" s="19"/>
      <c r="JB100" s="19"/>
      <c r="JC100" s="19"/>
      <c r="JD100" s="19"/>
      <c r="JE100" s="19"/>
      <c r="JF100" s="19"/>
      <c r="JG100" s="19"/>
      <c r="JH100" s="19"/>
      <c r="JI100" s="19"/>
      <c r="JJ100" s="19"/>
      <c r="JK100" s="19"/>
      <c r="JL100" s="19"/>
      <c r="JM100" s="19"/>
      <c r="JN100" s="19"/>
      <c r="JO100" s="19"/>
      <c r="JP100" s="19"/>
      <c r="JQ100" s="19"/>
      <c r="JR100" s="19"/>
      <c r="JS100" s="19"/>
      <c r="JT100" s="19"/>
      <c r="JU100" s="19"/>
      <c r="JV100" s="19"/>
      <c r="JW100" s="19"/>
      <c r="JX100" s="19"/>
      <c r="JY100" s="19"/>
      <c r="JZ100" s="19"/>
      <c r="KA100" s="19"/>
      <c r="KB100" s="19"/>
      <c r="KC100" s="19"/>
      <c r="KD100" s="19"/>
      <c r="KE100" s="19"/>
      <c r="KF100" s="19"/>
      <c r="KG100" s="19"/>
      <c r="KH100" s="19"/>
      <c r="KI100" s="19"/>
      <c r="KJ100" s="19"/>
      <c r="KK100" s="19"/>
      <c r="KL100" s="19"/>
      <c r="KM100" s="19"/>
      <c r="KN100" s="19"/>
      <c r="KO100" s="19"/>
      <c r="KP100" s="19"/>
      <c r="KQ100" s="19"/>
      <c r="KR100" s="19"/>
      <c r="KS100" s="19"/>
      <c r="KT100" s="19"/>
      <c r="KU100" s="19"/>
      <c r="KV100" s="19"/>
      <c r="KW100" s="19"/>
    </row>
    <row r="101" spans="1:309" s="436" customFormat="1" ht="14.6">
      <c r="A101" s="434" t="s">
        <v>956</v>
      </c>
      <c r="B101" s="435">
        <f t="shared" ref="B101:AG101" si="63">1-B124/B98</f>
        <v>0</v>
      </c>
      <c r="C101" s="435">
        <f t="shared" si="63"/>
        <v>2.7750189215611565E-2</v>
      </c>
      <c r="D101" s="435">
        <f t="shared" si="63"/>
        <v>6.8319275957645864E-2</v>
      </c>
      <c r="E101" s="435">
        <f t="shared" si="63"/>
        <v>0.20767304152642196</v>
      </c>
      <c r="F101" s="435">
        <f t="shared" si="63"/>
        <v>0.38565531428444455</v>
      </c>
      <c r="G101" s="435">
        <f t="shared" si="63"/>
        <v>0.53746507670543597</v>
      </c>
      <c r="H101" s="435">
        <f t="shared" si="63"/>
        <v>0.5945185437228222</v>
      </c>
      <c r="I101" s="435">
        <f t="shared" si="63"/>
        <v>0.61983502193784035</v>
      </c>
      <c r="J101" s="435">
        <f t="shared" si="63"/>
        <v>0.65956016778460369</v>
      </c>
      <c r="K101" s="435">
        <f t="shared" si="63"/>
        <v>0.6884721990316377</v>
      </c>
      <c r="L101" s="435">
        <f t="shared" si="63"/>
        <v>0.70922106986252031</v>
      </c>
      <c r="M101" s="454">
        <f t="shared" si="63"/>
        <v>0.72548521065789051</v>
      </c>
      <c r="N101" s="435">
        <f t="shared" si="63"/>
        <v>0.73876000612967452</v>
      </c>
      <c r="O101" s="435">
        <f t="shared" si="63"/>
        <v>0.75145153594381653</v>
      </c>
      <c r="P101" s="435">
        <f t="shared" si="63"/>
        <v>0.7620145839965381</v>
      </c>
      <c r="Q101" s="435">
        <f t="shared" si="63"/>
        <v>0.77107388886584738</v>
      </c>
      <c r="R101" s="435">
        <f t="shared" si="63"/>
        <v>0.77870349334886169</v>
      </c>
      <c r="S101" s="435">
        <f t="shared" si="63"/>
        <v>0.78491776796861945</v>
      </c>
      <c r="T101" s="435">
        <f t="shared" si="63"/>
        <v>0.79074892932392193</v>
      </c>
      <c r="U101" s="435">
        <f t="shared" si="63"/>
        <v>0.79616381762459953</v>
      </c>
      <c r="V101" s="435">
        <f t="shared" si="63"/>
        <v>0.80100073854181786</v>
      </c>
      <c r="W101" s="435">
        <f t="shared" si="63"/>
        <v>0.77155115582001299</v>
      </c>
      <c r="X101" s="435">
        <f t="shared" si="63"/>
        <v>0.74296457829313256</v>
      </c>
      <c r="Y101" s="435">
        <f t="shared" si="63"/>
        <v>0.71524849376721578</v>
      </c>
      <c r="Z101" s="435">
        <f t="shared" si="63"/>
        <v>0.68838687971422707</v>
      </c>
      <c r="AA101" s="435">
        <f t="shared" si="63"/>
        <v>0.91460553005932865</v>
      </c>
      <c r="AB101" s="435">
        <f t="shared" si="63"/>
        <v>1</v>
      </c>
      <c r="AC101" s="435">
        <f t="shared" si="63"/>
        <v>1</v>
      </c>
      <c r="AD101" s="435">
        <f t="shared" si="63"/>
        <v>1</v>
      </c>
      <c r="AE101" s="435">
        <f t="shared" si="63"/>
        <v>1</v>
      </c>
      <c r="AF101" s="435">
        <f t="shared" si="63"/>
        <v>1</v>
      </c>
      <c r="AG101" s="435">
        <f t="shared" si="63"/>
        <v>1</v>
      </c>
      <c r="AH101" s="435">
        <f t="shared" ref="AH101:BI101" si="64">1-AH124/AH98</f>
        <v>1</v>
      </c>
      <c r="AI101" s="435">
        <f t="shared" si="64"/>
        <v>1</v>
      </c>
      <c r="AJ101" s="435">
        <f t="shared" si="64"/>
        <v>1</v>
      </c>
      <c r="AK101" s="435">
        <f t="shared" si="64"/>
        <v>1</v>
      </c>
      <c r="AL101" s="435">
        <f t="shared" si="64"/>
        <v>1</v>
      </c>
      <c r="AM101" s="435">
        <f t="shared" si="64"/>
        <v>1</v>
      </c>
      <c r="AN101" s="435">
        <f t="shared" si="64"/>
        <v>1</v>
      </c>
      <c r="AO101" s="435">
        <f t="shared" si="64"/>
        <v>1</v>
      </c>
      <c r="AP101" s="435">
        <f t="shared" si="64"/>
        <v>1</v>
      </c>
      <c r="AQ101" s="435">
        <f t="shared" si="64"/>
        <v>1</v>
      </c>
      <c r="AR101" s="435">
        <f t="shared" si="64"/>
        <v>1</v>
      </c>
      <c r="AS101" s="435">
        <f t="shared" si="64"/>
        <v>1</v>
      </c>
      <c r="AT101" s="435">
        <f t="shared" si="64"/>
        <v>1</v>
      </c>
      <c r="AU101" s="435">
        <f t="shared" si="64"/>
        <v>1</v>
      </c>
      <c r="AV101" s="435">
        <f t="shared" si="64"/>
        <v>1</v>
      </c>
      <c r="AW101" s="435">
        <f t="shared" si="64"/>
        <v>1</v>
      </c>
      <c r="AX101" s="435">
        <f t="shared" si="64"/>
        <v>1</v>
      </c>
      <c r="AY101" s="435">
        <f t="shared" si="64"/>
        <v>1</v>
      </c>
      <c r="AZ101" s="435">
        <f t="shared" si="64"/>
        <v>1</v>
      </c>
      <c r="BA101" s="435">
        <f t="shared" si="64"/>
        <v>1</v>
      </c>
      <c r="BB101" s="435">
        <f t="shared" si="64"/>
        <v>1</v>
      </c>
      <c r="BC101" s="435">
        <f t="shared" si="64"/>
        <v>1</v>
      </c>
      <c r="BD101" s="435">
        <f t="shared" si="64"/>
        <v>1</v>
      </c>
      <c r="BE101" s="435">
        <f t="shared" si="64"/>
        <v>1</v>
      </c>
      <c r="BF101" s="435">
        <f t="shared" si="64"/>
        <v>1</v>
      </c>
      <c r="BG101" s="435">
        <f t="shared" si="64"/>
        <v>1</v>
      </c>
      <c r="BH101" s="435">
        <f t="shared" si="64"/>
        <v>1</v>
      </c>
      <c r="BI101" s="435">
        <f t="shared" si="64"/>
        <v>1</v>
      </c>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c r="IW101" s="19"/>
      <c r="IX101" s="19"/>
      <c r="IY101" s="19"/>
      <c r="IZ101" s="19"/>
      <c r="JA101" s="19"/>
      <c r="JB101" s="19"/>
      <c r="JC101" s="19"/>
      <c r="JD101" s="19"/>
      <c r="JE101" s="19"/>
      <c r="JF101" s="19"/>
      <c r="JG101" s="19"/>
      <c r="JH101" s="19"/>
      <c r="JI101" s="19"/>
      <c r="JJ101" s="19"/>
      <c r="JK101" s="19"/>
      <c r="JL101" s="19"/>
      <c r="JM101" s="19"/>
      <c r="JN101" s="19"/>
      <c r="JO101" s="19"/>
      <c r="JP101" s="19"/>
      <c r="JQ101" s="19"/>
      <c r="JR101" s="19"/>
      <c r="JS101" s="19"/>
      <c r="JT101" s="19"/>
      <c r="JU101" s="19"/>
      <c r="JV101" s="19"/>
      <c r="JW101" s="19"/>
      <c r="JX101" s="19"/>
      <c r="JY101" s="19"/>
      <c r="JZ101" s="19"/>
      <c r="KA101" s="19"/>
      <c r="KB101" s="19"/>
      <c r="KC101" s="19"/>
      <c r="KD101" s="19"/>
      <c r="KE101" s="19"/>
      <c r="KF101" s="19"/>
      <c r="KG101" s="19"/>
      <c r="KH101" s="19"/>
      <c r="KI101" s="19"/>
      <c r="KJ101" s="19"/>
      <c r="KK101" s="19"/>
      <c r="KL101" s="19"/>
      <c r="KM101" s="19"/>
      <c r="KN101" s="19"/>
      <c r="KO101" s="19"/>
      <c r="KP101" s="19"/>
      <c r="KQ101" s="19"/>
      <c r="KR101" s="19"/>
      <c r="KS101" s="19"/>
      <c r="KT101" s="19"/>
      <c r="KU101" s="19"/>
      <c r="KV101" s="19"/>
      <c r="KW101" s="19"/>
    </row>
    <row r="102" spans="1:309" ht="14.25" customHeight="1">
      <c r="C102" s="18">
        <v>68.601712759065322</v>
      </c>
    </row>
    <row r="103" spans="1:309" ht="14.25" customHeight="1">
      <c r="C103" s="18">
        <v>0.5</v>
      </c>
      <c r="BJ103" s="428"/>
      <c r="BK103" s="428"/>
      <c r="BL103" s="428"/>
      <c r="BM103" s="428"/>
      <c r="BN103" s="428"/>
      <c r="BO103" s="428"/>
      <c r="BP103" s="428"/>
      <c r="BQ103" s="428"/>
      <c r="BR103" s="428"/>
      <c r="BS103" s="428"/>
      <c r="BT103" s="428"/>
      <c r="BU103" s="428"/>
      <c r="BV103" s="428"/>
      <c r="BW103" s="428"/>
      <c r="BX103" s="428"/>
      <c r="BY103" s="428"/>
      <c r="BZ103" s="428"/>
      <c r="CA103" s="428"/>
      <c r="CB103" s="428"/>
      <c r="CC103" s="428"/>
      <c r="CD103" s="428"/>
      <c r="CE103" s="428"/>
      <c r="CF103" s="428"/>
      <c r="CG103" s="428"/>
      <c r="CH103" s="428"/>
      <c r="CI103" s="428"/>
      <c r="CJ103" s="428"/>
      <c r="CK103" s="428"/>
      <c r="CL103" s="428"/>
      <c r="CM103" s="428"/>
      <c r="CN103" s="428"/>
      <c r="CO103" s="428"/>
      <c r="CP103" s="428"/>
      <c r="CQ103" s="428"/>
      <c r="CR103" s="428"/>
      <c r="CS103" s="428"/>
      <c r="CT103" s="428"/>
      <c r="CU103" s="428"/>
      <c r="CV103" s="428"/>
      <c r="CW103" s="428"/>
      <c r="CX103" s="428"/>
      <c r="CY103" s="428"/>
      <c r="CZ103" s="428"/>
      <c r="DA103" s="428"/>
      <c r="DB103" s="428"/>
      <c r="DC103" s="428"/>
      <c r="DD103" s="428"/>
      <c r="DE103" s="428"/>
      <c r="DF103" s="428"/>
      <c r="DG103" s="428"/>
      <c r="DH103" s="428"/>
      <c r="DI103" s="428"/>
      <c r="DJ103" s="428"/>
      <c r="DK103" s="428"/>
      <c r="DL103" s="428"/>
      <c r="DM103" s="428"/>
      <c r="DN103" s="428"/>
      <c r="DO103" s="428"/>
      <c r="DP103" s="428"/>
      <c r="DQ103" s="428"/>
      <c r="DR103" s="428"/>
      <c r="DS103" s="428"/>
      <c r="DT103" s="428"/>
      <c r="DU103" s="428"/>
      <c r="DV103" s="428"/>
      <c r="DW103" s="428"/>
      <c r="DX103" s="428"/>
      <c r="DY103" s="428"/>
      <c r="DZ103" s="428"/>
      <c r="EA103" s="428"/>
      <c r="EB103" s="428"/>
      <c r="EC103" s="428"/>
      <c r="ED103" s="428"/>
      <c r="EE103" s="428"/>
      <c r="EF103" s="428"/>
      <c r="EG103" s="428"/>
      <c r="EH103" s="428"/>
      <c r="EI103" s="428"/>
      <c r="EJ103" s="428"/>
      <c r="EK103" s="428"/>
      <c r="EL103" s="428"/>
      <c r="EM103" s="428"/>
      <c r="EN103" s="428"/>
      <c r="EO103" s="428"/>
      <c r="EP103" s="428"/>
      <c r="EQ103" s="428"/>
      <c r="ER103" s="428"/>
      <c r="ES103" s="428"/>
      <c r="ET103" s="428"/>
      <c r="EU103" s="428"/>
      <c r="EV103" s="428"/>
      <c r="EW103" s="428"/>
      <c r="EX103" s="428"/>
      <c r="EY103" s="428"/>
      <c r="EZ103" s="428"/>
      <c r="FA103" s="428"/>
      <c r="FB103" s="428"/>
      <c r="FC103" s="428"/>
      <c r="FD103" s="428"/>
      <c r="FE103" s="428"/>
      <c r="FF103" s="428"/>
      <c r="FG103" s="428"/>
      <c r="FH103" s="428"/>
      <c r="FI103" s="428"/>
      <c r="FJ103" s="428"/>
      <c r="FK103" s="428"/>
      <c r="FL103" s="428"/>
      <c r="FM103" s="428"/>
      <c r="FN103" s="428"/>
      <c r="FO103" s="428"/>
      <c r="FP103" s="428"/>
      <c r="FQ103" s="428"/>
      <c r="FR103" s="428"/>
      <c r="FS103" s="428"/>
      <c r="FT103" s="428"/>
      <c r="FU103" s="428"/>
      <c r="FV103" s="428"/>
      <c r="FW103" s="428"/>
      <c r="FX103" s="428"/>
      <c r="FY103" s="428"/>
      <c r="FZ103" s="428"/>
      <c r="GA103" s="428"/>
      <c r="GB103" s="428"/>
      <c r="GC103" s="428"/>
      <c r="GD103" s="428"/>
      <c r="GE103" s="428"/>
      <c r="GF103" s="428"/>
      <c r="GG103" s="428"/>
      <c r="GH103" s="428"/>
      <c r="GI103" s="428"/>
      <c r="GJ103" s="428"/>
      <c r="GK103" s="428"/>
      <c r="GL103" s="428"/>
      <c r="GM103" s="428"/>
      <c r="GN103" s="428"/>
      <c r="GO103" s="428"/>
      <c r="GP103" s="428"/>
      <c r="GQ103" s="428"/>
      <c r="GR103" s="428"/>
      <c r="GS103" s="428"/>
      <c r="GT103" s="428"/>
      <c r="GU103" s="428"/>
      <c r="GV103" s="428"/>
      <c r="GW103" s="428"/>
      <c r="GX103" s="428"/>
      <c r="GY103" s="428"/>
      <c r="GZ103" s="428"/>
      <c r="HA103" s="428"/>
      <c r="HB103" s="428"/>
      <c r="HC103" s="428"/>
      <c r="HD103" s="428"/>
      <c r="HE103" s="428"/>
      <c r="HF103" s="428"/>
      <c r="HG103" s="428"/>
      <c r="HH103" s="428"/>
      <c r="HI103" s="428"/>
      <c r="HJ103" s="428"/>
      <c r="HK103" s="428"/>
      <c r="HL103" s="428"/>
      <c r="HM103" s="428"/>
      <c r="HN103" s="428"/>
      <c r="HO103" s="428"/>
      <c r="HP103" s="428"/>
      <c r="HQ103" s="428"/>
      <c r="HR103" s="428"/>
      <c r="HS103" s="428"/>
      <c r="HT103" s="428"/>
      <c r="HU103" s="428"/>
      <c r="HV103" s="428"/>
      <c r="HW103" s="428"/>
      <c r="HX103" s="428"/>
      <c r="HY103" s="428"/>
      <c r="HZ103" s="428"/>
      <c r="IA103" s="428"/>
      <c r="IB103" s="428"/>
      <c r="IC103" s="428"/>
      <c r="ID103" s="428"/>
      <c r="IE103" s="428"/>
      <c r="IF103" s="428"/>
      <c r="IG103" s="428"/>
      <c r="IH103" s="428"/>
      <c r="II103" s="428"/>
      <c r="IJ103" s="428"/>
      <c r="IK103" s="428"/>
      <c r="IL103" s="428"/>
      <c r="IM103" s="428"/>
      <c r="IN103" s="428"/>
      <c r="IO103" s="428"/>
      <c r="IP103" s="428"/>
      <c r="IQ103" s="428"/>
      <c r="IR103" s="428"/>
      <c r="IS103" s="428"/>
      <c r="IT103" s="428"/>
      <c r="IU103" s="428"/>
      <c r="IV103" s="428"/>
      <c r="IW103" s="428"/>
      <c r="IX103" s="428"/>
      <c r="IY103" s="428"/>
      <c r="IZ103" s="428"/>
      <c r="JA103" s="428"/>
      <c r="JB103" s="428"/>
      <c r="JC103" s="428"/>
      <c r="JD103" s="428"/>
      <c r="JE103" s="428"/>
      <c r="JF103" s="428"/>
      <c r="JG103" s="428"/>
      <c r="JH103" s="428"/>
      <c r="JI103" s="428"/>
      <c r="JJ103" s="428"/>
      <c r="JK103" s="428"/>
      <c r="JL103" s="428"/>
      <c r="JM103" s="428"/>
      <c r="JN103" s="428"/>
      <c r="JO103" s="428"/>
      <c r="JP103" s="428"/>
      <c r="JQ103" s="428"/>
      <c r="JR103" s="428"/>
      <c r="JS103" s="428"/>
      <c r="JT103" s="428"/>
      <c r="JU103" s="428"/>
      <c r="JV103" s="428"/>
      <c r="JW103" s="428"/>
      <c r="JX103" s="428"/>
      <c r="JY103" s="428"/>
      <c r="JZ103" s="428"/>
      <c r="KA103" s="428"/>
      <c r="KB103" s="428"/>
      <c r="KC103" s="428"/>
      <c r="KD103" s="428"/>
      <c r="KE103" s="428"/>
      <c r="KF103" s="428"/>
      <c r="KG103" s="428"/>
      <c r="KH103" s="428"/>
      <c r="KI103" s="428"/>
      <c r="KJ103" s="428"/>
      <c r="KK103" s="428"/>
      <c r="KL103" s="428"/>
      <c r="KM103" s="428"/>
      <c r="KN103" s="428"/>
      <c r="KO103" s="428"/>
      <c r="KP103" s="428"/>
      <c r="KQ103" s="428"/>
      <c r="KR103" s="428"/>
      <c r="KS103" s="428"/>
      <c r="KT103" s="428"/>
      <c r="KU103" s="428"/>
      <c r="KV103" s="428"/>
      <c r="KW103" s="428"/>
    </row>
    <row r="104" spans="1:309" s="423" customFormat="1" ht="14.6">
      <c r="A104" s="397" t="s">
        <v>951</v>
      </c>
      <c r="B104" s="398">
        <v>0</v>
      </c>
      <c r="C104" s="398">
        <f t="shared" ref="C104:AH104" si="65">1-(C97/C96)</f>
        <v>1</v>
      </c>
      <c r="D104" s="398">
        <f t="shared" si="65"/>
        <v>0.99999999999994782</v>
      </c>
      <c r="E104" s="398">
        <f t="shared" si="65"/>
        <v>0.99999999997845079</v>
      </c>
      <c r="F104" s="398">
        <f t="shared" si="65"/>
        <v>0.99999999823101826</v>
      </c>
      <c r="G104" s="398">
        <f t="shared" si="65"/>
        <v>0.99999994233572498</v>
      </c>
      <c r="H104" s="398">
        <f t="shared" si="65"/>
        <v>0.99999899125603131</v>
      </c>
      <c r="I104" s="398">
        <f t="shared" si="65"/>
        <v>0.99998860803505063</v>
      </c>
      <c r="J104" s="398">
        <f t="shared" si="65"/>
        <v>0.99990596937657195</v>
      </c>
      <c r="K104" s="398">
        <f t="shared" si="65"/>
        <v>0.99938699859116631</v>
      </c>
      <c r="L104" s="398">
        <f t="shared" si="65"/>
        <v>0.99668145934701491</v>
      </c>
      <c r="M104" s="442">
        <f t="shared" si="65"/>
        <v>0.9846498777244479</v>
      </c>
      <c r="N104" s="398">
        <f t="shared" si="65"/>
        <v>0.93937311687039127</v>
      </c>
      <c r="O104" s="398">
        <f t="shared" si="65"/>
        <v>0.80578208442583399</v>
      </c>
      <c r="P104" s="398">
        <f t="shared" si="65"/>
        <v>0.54914805738179973</v>
      </c>
      <c r="Q104" s="398">
        <f t="shared" si="65"/>
        <v>0.27959371324597071</v>
      </c>
      <c r="R104" s="398">
        <f t="shared" si="65"/>
        <v>0.11742348644975276</v>
      </c>
      <c r="S104" s="398">
        <f t="shared" si="65"/>
        <v>4.6446193679399173E-2</v>
      </c>
      <c r="T104" s="398">
        <f t="shared" si="65"/>
        <v>1.8575901420547991E-2</v>
      </c>
      <c r="U104" s="398">
        <f t="shared" si="65"/>
        <v>7.7078751854425809E-3</v>
      </c>
      <c r="V104" s="398">
        <f t="shared" si="65"/>
        <v>3.3422470940218663E-3</v>
      </c>
      <c r="W104" s="398">
        <f t="shared" si="65"/>
        <v>1.5122451677718196E-3</v>
      </c>
      <c r="X104" s="398">
        <f t="shared" si="65"/>
        <v>7.1187618897095017E-4</v>
      </c>
      <c r="Y104" s="398">
        <f t="shared" si="65"/>
        <v>3.4847927774406262E-4</v>
      </c>
      <c r="Z104" s="398">
        <f t="shared" si="65"/>
        <v>1.7757887375902115E-4</v>
      </c>
      <c r="AA104" s="398">
        <f t="shared" si="65"/>
        <v>9.4417016439196644E-5</v>
      </c>
      <c r="AB104" s="398">
        <f t="shared" si="65"/>
        <v>0.84465494961167764</v>
      </c>
      <c r="AC104" s="398">
        <f t="shared" si="65"/>
        <v>0.68930989922335528</v>
      </c>
      <c r="AD104" s="398">
        <f t="shared" si="65"/>
        <v>0.37861979844671056</v>
      </c>
      <c r="AE104" s="398">
        <f t="shared" si="65"/>
        <v>-0.24276040310657887</v>
      </c>
      <c r="AF104" s="398">
        <f t="shared" si="65"/>
        <v>-1.4855208062131577</v>
      </c>
      <c r="AG104" s="398">
        <f t="shared" si="65"/>
        <v>-3.9710416124263155</v>
      </c>
      <c r="AH104" s="398">
        <f t="shared" si="65"/>
        <v>-8.942083224852631</v>
      </c>
      <c r="AI104" s="398">
        <f t="shared" ref="AI104:BI104" si="66">1-(AI97/AI96)</f>
        <v>-18.884166449705262</v>
      </c>
      <c r="AJ104" s="398">
        <f t="shared" si="66"/>
        <v>-38.768332899410524</v>
      </c>
      <c r="AK104" s="398">
        <f t="shared" si="66"/>
        <v>-78.536665798821048</v>
      </c>
      <c r="AL104" s="398">
        <f t="shared" si="66"/>
        <v>-158.0733315976421</v>
      </c>
      <c r="AM104" s="398">
        <f t="shared" si="66"/>
        <v>-317.14666319528419</v>
      </c>
      <c r="AN104" s="398">
        <f t="shared" si="66"/>
        <v>-635.29332639056838</v>
      </c>
      <c r="AO104" s="398">
        <f t="shared" si="66"/>
        <v>-1271.5866527811368</v>
      </c>
      <c r="AP104" s="398">
        <f t="shared" si="66"/>
        <v>-2544.1733055622735</v>
      </c>
      <c r="AQ104" s="398">
        <f t="shared" si="66"/>
        <v>-5089.3466111245471</v>
      </c>
      <c r="AR104" s="398">
        <f t="shared" si="66"/>
        <v>-10179.693222249094</v>
      </c>
      <c r="AS104" s="398">
        <f t="shared" si="66"/>
        <v>-20360.386444498188</v>
      </c>
      <c r="AT104" s="398">
        <f t="shared" si="66"/>
        <v>-40721.772888996376</v>
      </c>
      <c r="AU104" s="398">
        <f t="shared" si="66"/>
        <v>-81444.545777992753</v>
      </c>
      <c r="AV104" s="398">
        <f t="shared" si="66"/>
        <v>-162890.09155598551</v>
      </c>
      <c r="AW104" s="398">
        <f t="shared" si="66"/>
        <v>-325781.18311197101</v>
      </c>
      <c r="AX104" s="398">
        <f t="shared" si="66"/>
        <v>-651563.36622394202</v>
      </c>
      <c r="AY104" s="398">
        <f t="shared" si="66"/>
        <v>-1303127.732447884</v>
      </c>
      <c r="AZ104" s="398">
        <f t="shared" si="66"/>
        <v>-2606256.4648957681</v>
      </c>
      <c r="BA104" s="398">
        <f t="shared" si="66"/>
        <v>-5212513.9297915362</v>
      </c>
      <c r="BB104" s="398">
        <f t="shared" si="66"/>
        <v>-10425028.859583072</v>
      </c>
      <c r="BC104" s="398">
        <f t="shared" si="66"/>
        <v>-20850058.719166145</v>
      </c>
      <c r="BD104" s="398">
        <f t="shared" si="66"/>
        <v>-41700118.438332289</v>
      </c>
      <c r="BE104" s="398">
        <f t="shared" si="66"/>
        <v>-83400237.876664579</v>
      </c>
      <c r="BF104" s="398">
        <f t="shared" si="66"/>
        <v>-166800476.75332916</v>
      </c>
      <c r="BG104" s="398">
        <f t="shared" si="66"/>
        <v>-333600954.50665832</v>
      </c>
      <c r="BH104" s="398">
        <f t="shared" si="66"/>
        <v>-667201910.01331663</v>
      </c>
      <c r="BI104" s="398">
        <f t="shared" si="66"/>
        <v>-1334403821.0266333</v>
      </c>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c r="IW104" s="19"/>
      <c r="IX104" s="19"/>
      <c r="IY104" s="19"/>
      <c r="IZ104" s="19"/>
      <c r="JA104" s="19"/>
      <c r="JB104" s="19"/>
      <c r="JC104" s="19"/>
      <c r="JD104" s="19"/>
      <c r="JE104" s="19"/>
      <c r="JF104" s="19"/>
      <c r="JG104" s="19"/>
      <c r="JH104" s="19"/>
      <c r="JI104" s="19"/>
      <c r="JJ104" s="19"/>
      <c r="JK104" s="19"/>
      <c r="JL104" s="19"/>
      <c r="JM104" s="19"/>
      <c r="JN104" s="19"/>
      <c r="JO104" s="19"/>
      <c r="JP104" s="19"/>
      <c r="JQ104" s="19"/>
      <c r="JR104" s="19"/>
      <c r="JS104" s="19"/>
      <c r="JT104" s="19"/>
      <c r="JU104" s="19"/>
      <c r="JV104" s="19"/>
      <c r="JW104" s="19"/>
      <c r="JX104" s="19"/>
      <c r="JY104" s="19"/>
      <c r="JZ104" s="19"/>
      <c r="KA104" s="19"/>
      <c r="KB104" s="19"/>
      <c r="KC104" s="19"/>
      <c r="KD104" s="19"/>
      <c r="KE104" s="19"/>
      <c r="KF104" s="19"/>
      <c r="KG104" s="19"/>
      <c r="KH104" s="19"/>
      <c r="KI104" s="19"/>
      <c r="KJ104" s="19"/>
      <c r="KK104" s="19"/>
      <c r="KL104" s="19"/>
      <c r="KM104" s="19"/>
      <c r="KN104" s="19"/>
      <c r="KO104" s="19"/>
      <c r="KP104" s="19"/>
      <c r="KQ104" s="19"/>
      <c r="KR104" s="19"/>
      <c r="KS104" s="19"/>
      <c r="KT104" s="19"/>
      <c r="KU104" s="19"/>
      <c r="KV104" s="19"/>
      <c r="KW104" s="19"/>
    </row>
    <row r="105" spans="1:309" s="423" customFormat="1" ht="14.6">
      <c r="A105" s="397" t="s">
        <v>952</v>
      </c>
      <c r="B105" s="422"/>
      <c r="C105" s="422"/>
      <c r="D105" s="422"/>
      <c r="E105" s="422"/>
      <c r="F105" s="422"/>
      <c r="G105" s="422"/>
      <c r="H105" s="422"/>
      <c r="I105" s="422"/>
      <c r="J105" s="422"/>
      <c r="K105" s="422"/>
      <c r="L105" s="422"/>
      <c r="M105" s="450"/>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c r="IW105" s="19"/>
      <c r="IX105" s="19"/>
      <c r="IY105" s="19"/>
      <c r="IZ105" s="19"/>
      <c r="JA105" s="19"/>
      <c r="JB105" s="19"/>
      <c r="JC105" s="19"/>
      <c r="JD105" s="19"/>
      <c r="JE105" s="19"/>
      <c r="JF105" s="19"/>
      <c r="JG105" s="19"/>
      <c r="JH105" s="19"/>
      <c r="JI105" s="19"/>
      <c r="JJ105" s="19"/>
      <c r="JK105" s="19"/>
      <c r="JL105" s="19"/>
      <c r="JM105" s="19"/>
      <c r="JN105" s="19"/>
      <c r="JO105" s="19"/>
      <c r="JP105" s="19"/>
      <c r="JQ105" s="19"/>
      <c r="JR105" s="19"/>
      <c r="JS105" s="19"/>
      <c r="JT105" s="19"/>
      <c r="JU105" s="19"/>
      <c r="JV105" s="19"/>
      <c r="JW105" s="19"/>
      <c r="JX105" s="19"/>
      <c r="JY105" s="19"/>
      <c r="JZ105" s="19"/>
      <c r="KA105" s="19"/>
      <c r="KB105" s="19"/>
      <c r="KC105" s="19"/>
      <c r="KD105" s="19"/>
      <c r="KE105" s="19"/>
      <c r="KF105" s="19"/>
      <c r="KG105" s="19"/>
      <c r="KH105" s="19"/>
      <c r="KI105" s="19"/>
      <c r="KJ105" s="19"/>
      <c r="KK105" s="19"/>
      <c r="KL105" s="19"/>
      <c r="KM105" s="19"/>
      <c r="KN105" s="19"/>
      <c r="KO105" s="19"/>
      <c r="KP105" s="19"/>
      <c r="KQ105" s="19"/>
      <c r="KR105" s="19"/>
      <c r="KS105" s="19"/>
      <c r="KT105" s="19"/>
      <c r="KU105" s="19"/>
      <c r="KV105" s="19"/>
      <c r="KW105" s="19"/>
    </row>
    <row r="106" spans="1:309" s="423" customFormat="1" ht="14.6">
      <c r="A106" s="397" t="s">
        <v>967</v>
      </c>
      <c r="B106" s="422">
        <v>0</v>
      </c>
      <c r="C106" s="422">
        <f t="shared" ref="C106:P106" si="67">+C281/C311</f>
        <v>31.743892348077619</v>
      </c>
      <c r="D106" s="422">
        <f t="shared" si="67"/>
        <v>69.244643375702694</v>
      </c>
      <c r="E106" s="422">
        <f t="shared" si="67"/>
        <v>144.82746962276414</v>
      </c>
      <c r="F106" s="422">
        <f t="shared" si="67"/>
        <v>302.9979701725311</v>
      </c>
      <c r="G106" s="422">
        <f t="shared" si="67"/>
        <v>448.56237230079404</v>
      </c>
      <c r="H106" s="422">
        <f t="shared" si="67"/>
        <v>533.82628731924501</v>
      </c>
      <c r="I106" s="422">
        <f t="shared" si="67"/>
        <v>561.45112227446339</v>
      </c>
      <c r="J106" s="422">
        <f t="shared" si="67"/>
        <v>599.28322003121991</v>
      </c>
      <c r="K106" s="422">
        <f t="shared" si="67"/>
        <v>620.71527896943928</v>
      </c>
      <c r="L106" s="422">
        <f t="shared" si="67"/>
        <v>627.81309537014772</v>
      </c>
      <c r="M106" s="422">
        <f t="shared" si="67"/>
        <v>626.32479478971857</v>
      </c>
      <c r="N106" s="422">
        <f t="shared" si="67"/>
        <v>621.37130566795292</v>
      </c>
      <c r="O106" s="422">
        <f t="shared" si="67"/>
        <v>612.93453255455859</v>
      </c>
      <c r="P106" s="422">
        <f t="shared" si="67"/>
        <v>602.04168241615935</v>
      </c>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c r="IW106" s="19"/>
      <c r="IX106" s="19"/>
      <c r="IY106" s="19"/>
      <c r="IZ106" s="19"/>
      <c r="JA106" s="19"/>
      <c r="JB106" s="19"/>
      <c r="JC106" s="19"/>
      <c r="JD106" s="19"/>
      <c r="JE106" s="19"/>
      <c r="JF106" s="19"/>
      <c r="JG106" s="19"/>
      <c r="JH106" s="19"/>
      <c r="JI106" s="19"/>
      <c r="JJ106" s="19"/>
      <c r="JK106" s="19"/>
      <c r="JL106" s="19"/>
      <c r="JM106" s="19"/>
      <c r="JN106" s="19"/>
      <c r="JO106" s="19"/>
      <c r="JP106" s="19"/>
      <c r="JQ106" s="19"/>
      <c r="JR106" s="19"/>
      <c r="JS106" s="19"/>
      <c r="JT106" s="19"/>
      <c r="JU106" s="19"/>
      <c r="JV106" s="19"/>
      <c r="JW106" s="19"/>
      <c r="JX106" s="19"/>
      <c r="JY106" s="19"/>
      <c r="JZ106" s="19"/>
      <c r="KA106" s="19"/>
      <c r="KB106" s="19"/>
      <c r="KC106" s="19"/>
      <c r="KD106" s="19"/>
      <c r="KE106" s="19"/>
      <c r="KF106" s="19"/>
      <c r="KG106" s="19"/>
      <c r="KH106" s="19"/>
      <c r="KI106" s="19"/>
      <c r="KJ106" s="19"/>
      <c r="KK106" s="19"/>
      <c r="KL106" s="19"/>
      <c r="KM106" s="19"/>
      <c r="KN106" s="19"/>
      <c r="KO106" s="19"/>
      <c r="KP106" s="19"/>
      <c r="KQ106" s="19"/>
      <c r="KR106" s="19"/>
      <c r="KS106" s="19"/>
      <c r="KT106" s="19"/>
      <c r="KU106" s="19"/>
      <c r="KV106" s="19"/>
      <c r="KW106" s="19"/>
    </row>
    <row r="107" spans="1:309" s="423" customFormat="1" ht="14.6">
      <c r="A107" s="397" t="s">
        <v>968</v>
      </c>
      <c r="B107" s="491">
        <f>+B281/B167</f>
        <v>0</v>
      </c>
      <c r="C107" s="491">
        <f t="shared" ref="C107:P107" si="68">+C281/C296</f>
        <v>12.66548754558583</v>
      </c>
      <c r="D107" s="491">
        <f t="shared" si="68"/>
        <v>27.23689111907974</v>
      </c>
      <c r="E107" s="491">
        <f t="shared" si="68"/>
        <v>99.989307624531747</v>
      </c>
      <c r="F107" s="491">
        <f t="shared" si="68"/>
        <v>258.52857875905926</v>
      </c>
      <c r="G107" s="491">
        <f t="shared" si="68"/>
        <v>426.51947820226769</v>
      </c>
      <c r="H107" s="491">
        <f t="shared" si="68"/>
        <v>505.06232137673567</v>
      </c>
      <c r="I107" s="491">
        <f t="shared" si="68"/>
        <v>561.45112227446339</v>
      </c>
      <c r="J107" s="491">
        <f t="shared" si="68"/>
        <v>599.28322003121991</v>
      </c>
      <c r="K107" s="491">
        <f t="shared" si="68"/>
        <v>620.71527896943928</v>
      </c>
      <c r="L107" s="491">
        <f t="shared" si="68"/>
        <v>627.81309537014772</v>
      </c>
      <c r="M107" s="491">
        <f t="shared" si="68"/>
        <v>626.32479478971857</v>
      </c>
      <c r="N107" s="491">
        <f t="shared" si="68"/>
        <v>621.37130566795292</v>
      </c>
      <c r="O107" s="491">
        <f t="shared" si="68"/>
        <v>612.93453255455859</v>
      </c>
      <c r="P107" s="491">
        <f t="shared" si="68"/>
        <v>602.04168241615935</v>
      </c>
      <c r="Q107" s="491"/>
      <c r="R107" s="491"/>
      <c r="S107" s="491"/>
      <c r="T107" s="491"/>
      <c r="U107" s="491"/>
      <c r="V107" s="491"/>
      <c r="W107" s="491"/>
      <c r="X107" s="491"/>
      <c r="Y107" s="491"/>
      <c r="Z107" s="491"/>
      <c r="AA107" s="491"/>
      <c r="AB107" s="491"/>
      <c r="AC107" s="491"/>
      <c r="AD107" s="491"/>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c r="IW107" s="19"/>
      <c r="IX107" s="19"/>
      <c r="IY107" s="19"/>
      <c r="IZ107" s="19"/>
      <c r="JA107" s="19"/>
      <c r="JB107" s="19"/>
      <c r="JC107" s="19"/>
      <c r="JD107" s="19"/>
      <c r="JE107" s="19"/>
      <c r="JF107" s="19"/>
      <c r="JG107" s="19"/>
      <c r="JH107" s="19"/>
      <c r="JI107" s="19"/>
      <c r="JJ107" s="19"/>
      <c r="JK107" s="19"/>
      <c r="JL107" s="19"/>
      <c r="JM107" s="19"/>
      <c r="JN107" s="19"/>
      <c r="JO107" s="19"/>
      <c r="JP107" s="19"/>
      <c r="JQ107" s="19"/>
      <c r="JR107" s="19"/>
      <c r="JS107" s="19"/>
      <c r="JT107" s="19"/>
      <c r="JU107" s="19"/>
      <c r="JV107" s="19"/>
      <c r="JW107" s="19"/>
      <c r="JX107" s="19"/>
      <c r="JY107" s="19"/>
      <c r="JZ107" s="19"/>
      <c r="KA107" s="19"/>
      <c r="KB107" s="19"/>
      <c r="KC107" s="19"/>
      <c r="KD107" s="19"/>
      <c r="KE107" s="19"/>
      <c r="KF107" s="19"/>
      <c r="KG107" s="19"/>
      <c r="KH107" s="19"/>
      <c r="KI107" s="19"/>
      <c r="KJ107" s="19"/>
      <c r="KK107" s="19"/>
      <c r="KL107" s="19"/>
      <c r="KM107" s="19"/>
      <c r="KN107" s="19"/>
      <c r="KO107" s="19"/>
      <c r="KP107" s="19"/>
      <c r="KQ107" s="19"/>
      <c r="KR107" s="19"/>
      <c r="KS107" s="19"/>
      <c r="KT107" s="19"/>
      <c r="KU107" s="19"/>
      <c r="KV107" s="19"/>
      <c r="KW107" s="19"/>
    </row>
    <row r="108" spans="1:309" s="394" customFormat="1" ht="18" customHeight="1">
      <c r="A108" s="397" t="s">
        <v>969</v>
      </c>
      <c r="B108" s="398">
        <f>SUM(US:OthAsia!B110)</f>
        <v>0</v>
      </c>
      <c r="C108" s="398">
        <f>SUM(US:OthAsia!C110)</f>
        <v>0</v>
      </c>
      <c r="D108" s="398">
        <f>SUM(US:OthAsia!D110)</f>
        <v>0</v>
      </c>
      <c r="E108" s="398">
        <f>SUM(US:OthAsia!E110)</f>
        <v>0</v>
      </c>
      <c r="F108" s="398">
        <f>SUM(US:OthAsia!F110)</f>
        <v>0</v>
      </c>
      <c r="G108" s="398">
        <f>SUM(US:OthAsia!G110)</f>
        <v>0</v>
      </c>
      <c r="H108" s="398">
        <f>SUM(US:OthAsia!H110)</f>
        <v>0</v>
      </c>
      <c r="I108" s="398">
        <f>SUM(US:OthAsia!I110)</f>
        <v>0</v>
      </c>
      <c r="J108" s="398">
        <f>SUM(US:OthAsia!J110)</f>
        <v>0</v>
      </c>
      <c r="K108" s="398">
        <f>SUM(US:OthAsia!K110)</f>
        <v>0</v>
      </c>
      <c r="L108" s="398">
        <f>SUM(US:OthAsia!L110)</f>
        <v>0</v>
      </c>
      <c r="M108" s="398">
        <f>SUM(US:OthAsia!M110)</f>
        <v>0</v>
      </c>
      <c r="N108" s="398">
        <f>SUM(US:OthAsia!N110)</f>
        <v>0</v>
      </c>
      <c r="O108" s="398">
        <f>SUM(US:OthAsia!O110)</f>
        <v>0</v>
      </c>
      <c r="P108" s="398">
        <f>SUM(US:OthAsia!P110)</f>
        <v>0</v>
      </c>
      <c r="Q108" s="398">
        <f>SUM(US:OthAsia!Q110)</f>
        <v>0</v>
      </c>
      <c r="R108" s="398">
        <f>SUM(US:OthAsia!R110)</f>
        <v>0</v>
      </c>
      <c r="S108" s="398">
        <f>SUM(US:OthAsia!S110)</f>
        <v>0</v>
      </c>
      <c r="T108" s="398">
        <f>SUM(US:OthAsia!T110)</f>
        <v>0</v>
      </c>
      <c r="U108" s="398">
        <f>SUM(US:OthAsia!U110)</f>
        <v>0</v>
      </c>
      <c r="V108" s="398">
        <f>SUM(US:OthAsia!V110)</f>
        <v>0</v>
      </c>
      <c r="W108" s="398">
        <f>SUM(US:OthAsia!W110)</f>
        <v>0</v>
      </c>
      <c r="X108" s="398">
        <f>SUM(US:OthAsia!X110)</f>
        <v>0</v>
      </c>
      <c r="Y108" s="398">
        <f>SUM(US:OthAsia!Y110)</f>
        <v>0</v>
      </c>
      <c r="Z108" s="398">
        <f>SUM(US:OthAsia!Z110)</f>
        <v>0</v>
      </c>
      <c r="AA108" s="398">
        <f>SUM(US:OthAsia!AA110)</f>
        <v>0</v>
      </c>
      <c r="AB108" s="398">
        <f>SUM(US:OthAsia!AB110)</f>
        <v>0</v>
      </c>
      <c r="AC108" s="398">
        <f>SUM(US:OthAsia!AC110)</f>
        <v>0</v>
      </c>
      <c r="AD108" s="398">
        <f>SUM(US:OthAsia!AD110)</f>
        <v>0</v>
      </c>
      <c r="AE108" s="398">
        <f>SUM(US:OthAsia!AE110)</f>
        <v>0</v>
      </c>
      <c r="AF108" s="398">
        <f>SUM(US:OthAsia!AF110)</f>
        <v>0</v>
      </c>
      <c r="AG108" s="398">
        <f>SUM(US:OthAsia!AG110)</f>
        <v>0</v>
      </c>
      <c r="AH108" s="398">
        <f>SUM(US:OthAsia!AH110)</f>
        <v>0</v>
      </c>
      <c r="AI108" s="398">
        <f>SUM(US:OthAsia!AI110)</f>
        <v>0</v>
      </c>
      <c r="AJ108" s="398">
        <f>SUM(US:OthAsia!AJ110)</f>
        <v>0</v>
      </c>
      <c r="AK108" s="398">
        <f>SUM(US:OthAsia!AK110)</f>
        <v>0</v>
      </c>
      <c r="AL108" s="398">
        <f>SUM(US:OthAsia!AL110)</f>
        <v>0</v>
      </c>
      <c r="AM108" s="398">
        <f>SUM(US:OthAsia!AM110)</f>
        <v>0</v>
      </c>
      <c r="AN108" s="398">
        <f>SUM(US:OthAsia!AN110)</f>
        <v>0</v>
      </c>
      <c r="AO108" s="398">
        <f>SUM(US:OthAsia!AO110)</f>
        <v>0</v>
      </c>
      <c r="AP108" s="398">
        <f>SUM(US:OthAsia!AP110)</f>
        <v>0</v>
      </c>
      <c r="AQ108" s="398">
        <f>SUM(US:OthAsia!AQ110)</f>
        <v>0</v>
      </c>
      <c r="AR108" s="398">
        <f>SUM(US:OthAsia!AR110)</f>
        <v>0</v>
      </c>
      <c r="AS108" s="398">
        <f>SUM(US:OthAsia!AS110)</f>
        <v>0</v>
      </c>
      <c r="AT108" s="398">
        <f>SUM(US:OthAsia!AT110)</f>
        <v>0</v>
      </c>
      <c r="AU108" s="398">
        <f>SUM(US:OthAsia!AU110)</f>
        <v>0</v>
      </c>
      <c r="AV108" s="398">
        <f>SUM(US:OthAsia!AV110)</f>
        <v>0</v>
      </c>
      <c r="AW108" s="398">
        <f>SUM(US:OthAsia!AW110)</f>
        <v>0</v>
      </c>
      <c r="AX108" s="398">
        <f>SUM(US:OthAsia!AX110)</f>
        <v>0</v>
      </c>
      <c r="AY108" s="398">
        <f>SUM(US:OthAsia!AY110)</f>
        <v>0</v>
      </c>
      <c r="AZ108" s="398">
        <f>SUM(US:OthAsia!AZ110)</f>
        <v>0</v>
      </c>
      <c r="BA108" s="398">
        <f>SUM(US:OthAsia!BA110)</f>
        <v>0</v>
      </c>
      <c r="BB108" s="398">
        <f>SUM(US:OthAsia!BB110)</f>
        <v>0</v>
      </c>
      <c r="BC108" s="398">
        <f>SUM(US:OthAsia!BC110)</f>
        <v>0</v>
      </c>
      <c r="BD108" s="398">
        <f>SUM(US:OthAsia!BD110)</f>
        <v>0</v>
      </c>
      <c r="BE108" s="398">
        <f>SUM(US:OthAsia!BE110)</f>
        <v>0</v>
      </c>
      <c r="BF108" s="398">
        <f>SUM(US:OthAsia!BF110)</f>
        <v>0</v>
      </c>
      <c r="BG108" s="398">
        <f>SUM(US:OthAsia!BG110)</f>
        <v>0</v>
      </c>
      <c r="BH108" s="398">
        <f>SUM(US:OthAsia!BH110)</f>
        <v>0</v>
      </c>
      <c r="BI108" s="398">
        <f>SUM(US:OthAsia!BI110)</f>
        <v>0</v>
      </c>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row>
    <row r="109" spans="1:309" s="407" customFormat="1" ht="14.6">
      <c r="A109" s="405"/>
      <c r="B109" s="406"/>
      <c r="C109" s="406"/>
      <c r="D109" s="406"/>
      <c r="E109" s="406"/>
      <c r="F109" s="406"/>
      <c r="G109" s="406"/>
      <c r="H109" s="406"/>
      <c r="I109" s="406"/>
      <c r="J109" s="406"/>
      <c r="K109" s="406"/>
      <c r="L109" s="406"/>
      <c r="M109" s="451"/>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row>
    <row r="110" spans="1:309" s="410" customFormat="1" ht="18.45">
      <c r="A110" s="408" t="s">
        <v>959</v>
      </c>
      <c r="B110" s="409"/>
      <c r="C110" s="409"/>
      <c r="D110" s="409"/>
      <c r="E110" s="409"/>
      <c r="F110" s="409"/>
      <c r="G110" s="409"/>
      <c r="H110" s="409"/>
      <c r="I110" s="409"/>
      <c r="J110" s="409"/>
      <c r="K110" s="409"/>
      <c r="L110" s="409"/>
      <c r="M110" s="452"/>
      <c r="N110" s="409"/>
      <c r="O110" s="409"/>
      <c r="P110" s="409"/>
      <c r="Q110" s="409"/>
      <c r="R110" s="409"/>
      <c r="S110" s="409"/>
      <c r="T110" s="409"/>
      <c r="U110" s="409"/>
      <c r="V110" s="409"/>
      <c r="W110" s="409"/>
      <c r="X110" s="409"/>
      <c r="Y110" s="409"/>
      <c r="Z110" s="409"/>
      <c r="AA110" s="409"/>
      <c r="AB110" s="409"/>
      <c r="AC110" s="409"/>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row>
    <row r="111" spans="1:309" s="410" customFormat="1" ht="14.6">
      <c r="A111" s="411" t="s">
        <v>950</v>
      </c>
      <c r="B111" s="409"/>
      <c r="C111" s="409"/>
      <c r="D111" s="409"/>
      <c r="E111" s="409"/>
      <c r="F111" s="409"/>
      <c r="G111" s="409"/>
      <c r="H111" s="409"/>
      <c r="I111" s="409"/>
      <c r="J111" s="409"/>
      <c r="K111" s="409"/>
      <c r="L111" s="409"/>
      <c r="M111" s="452"/>
      <c r="N111" s="409"/>
      <c r="O111" s="409"/>
      <c r="P111" s="409"/>
      <c r="Q111" s="409"/>
      <c r="R111" s="409"/>
      <c r="S111" s="409"/>
      <c r="T111" s="409"/>
      <c r="U111" s="409"/>
      <c r="V111" s="409"/>
      <c r="W111" s="409"/>
      <c r="X111" s="409"/>
      <c r="Y111" s="409"/>
      <c r="Z111" s="409"/>
      <c r="AA111" s="409"/>
      <c r="AB111" s="409"/>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c r="IW111" s="19"/>
      <c r="IX111" s="19"/>
      <c r="IY111" s="19"/>
      <c r="IZ111" s="19"/>
      <c r="JA111" s="19"/>
      <c r="JB111" s="19"/>
      <c r="JC111" s="19"/>
      <c r="JD111" s="19"/>
      <c r="JE111" s="19"/>
      <c r="JF111" s="19"/>
      <c r="JG111" s="19"/>
      <c r="JH111" s="19"/>
      <c r="JI111" s="19"/>
      <c r="JJ111" s="19"/>
      <c r="JK111" s="19"/>
      <c r="JL111" s="19"/>
      <c r="JM111" s="19"/>
      <c r="JN111" s="19"/>
      <c r="JO111" s="19"/>
      <c r="JP111" s="19"/>
      <c r="JQ111" s="19"/>
      <c r="JR111" s="19"/>
      <c r="JS111" s="19"/>
      <c r="JT111" s="19"/>
      <c r="JU111" s="19"/>
      <c r="JV111" s="19"/>
      <c r="JW111" s="19"/>
      <c r="JX111" s="19"/>
      <c r="JY111" s="19"/>
      <c r="JZ111" s="19"/>
      <c r="KA111" s="19"/>
      <c r="KB111" s="19"/>
      <c r="KC111" s="19"/>
      <c r="KD111" s="19"/>
      <c r="KE111" s="19"/>
      <c r="KF111" s="19"/>
      <c r="KG111" s="19"/>
      <c r="KH111" s="19"/>
      <c r="KI111" s="19"/>
      <c r="KJ111" s="19"/>
      <c r="KK111" s="19"/>
      <c r="KL111" s="19"/>
      <c r="KM111" s="19"/>
      <c r="KN111" s="19"/>
      <c r="KO111" s="19"/>
      <c r="KP111" s="19"/>
      <c r="KQ111" s="19"/>
      <c r="KR111" s="19"/>
      <c r="KS111" s="19"/>
      <c r="KT111" s="19"/>
      <c r="KU111" s="19"/>
      <c r="KV111" s="19"/>
      <c r="KW111" s="19"/>
    </row>
    <row r="112" spans="1:309" s="410" customFormat="1" ht="14.6">
      <c r="A112" s="412" t="s">
        <v>978</v>
      </c>
      <c r="B112" s="409">
        <f t="shared" ref="B112:V112" si="69">+B183</f>
        <v>0</v>
      </c>
      <c r="C112" s="409">
        <f t="shared" si="69"/>
        <v>3.9278667484444445</v>
      </c>
      <c r="D112" s="409">
        <f t="shared" si="69"/>
        <v>4.1827990839975389</v>
      </c>
      <c r="E112" s="409">
        <f t="shared" si="69"/>
        <v>6.446682467204278</v>
      </c>
      <c r="F112" s="409">
        <f t="shared" si="69"/>
        <v>6.3062295093063385</v>
      </c>
      <c r="G112" s="409">
        <f t="shared" si="69"/>
        <v>5.4925752719246423</v>
      </c>
      <c r="H112" s="409">
        <f t="shared" si="69"/>
        <v>4.4620193848119944</v>
      </c>
      <c r="I112" s="409">
        <f t="shared" si="69"/>
        <v>4.4263578967006181</v>
      </c>
      <c r="J112" s="409">
        <f t="shared" si="69"/>
        <v>3.7508584760422421</v>
      </c>
      <c r="K112" s="409">
        <f t="shared" si="69"/>
        <v>3.2507759657845918</v>
      </c>
      <c r="L112" s="409">
        <f t="shared" si="69"/>
        <v>2.8953163953079377</v>
      </c>
      <c r="M112" s="452">
        <f t="shared" si="69"/>
        <v>2.6130230467654134</v>
      </c>
      <c r="N112" s="409">
        <f t="shared" si="69"/>
        <v>2.3582532997057859</v>
      </c>
      <c r="O112" s="409">
        <f t="shared" si="69"/>
        <v>2.1283236029844708</v>
      </c>
      <c r="P112" s="409">
        <f t="shared" si="69"/>
        <v>1.920812051693485</v>
      </c>
      <c r="Q112" s="409">
        <f t="shared" si="69"/>
        <v>1.73353287665337</v>
      </c>
      <c r="R112" s="409">
        <f t="shared" si="69"/>
        <v>1.5645134211796661</v>
      </c>
      <c r="S112" s="409">
        <f t="shared" si="69"/>
        <v>1.4119733626146489</v>
      </c>
      <c r="T112" s="409">
        <f t="shared" si="69"/>
        <v>1.2743059597597204</v>
      </c>
      <c r="U112" s="409">
        <f t="shared" si="69"/>
        <v>1.1500611286831475</v>
      </c>
      <c r="V112" s="409">
        <f t="shared" si="69"/>
        <v>1.0379301686365405</v>
      </c>
      <c r="W112" s="409">
        <f>+V112*0.8</f>
        <v>0.83034413490923242</v>
      </c>
      <c r="X112" s="409">
        <f t="shared" ref="X112:BI112" si="70">+W112*0.8</f>
        <v>0.66427530792738598</v>
      </c>
      <c r="Y112" s="409">
        <f t="shared" si="70"/>
        <v>0.53142024634190876</v>
      </c>
      <c r="Z112" s="409">
        <f t="shared" si="70"/>
        <v>0.42513619707352701</v>
      </c>
      <c r="AA112" s="409">
        <f t="shared" si="70"/>
        <v>0.34010895765882165</v>
      </c>
      <c r="AB112" s="409">
        <f t="shared" si="70"/>
        <v>0.27208716612705736</v>
      </c>
      <c r="AC112" s="409">
        <f t="shared" si="70"/>
        <v>0.2176697329016459</v>
      </c>
      <c r="AD112" s="409">
        <f t="shared" si="70"/>
        <v>0.17413578632131674</v>
      </c>
      <c r="AE112" s="409">
        <f t="shared" si="70"/>
        <v>0.13930862905705341</v>
      </c>
      <c r="AF112" s="409">
        <f t="shared" si="70"/>
        <v>0.11144690324564273</v>
      </c>
      <c r="AG112" s="409">
        <f t="shared" si="70"/>
        <v>8.9157522596514188E-2</v>
      </c>
      <c r="AH112" s="409">
        <f t="shared" si="70"/>
        <v>7.1326018077211353E-2</v>
      </c>
      <c r="AI112" s="409">
        <f t="shared" si="70"/>
        <v>5.7060814461769083E-2</v>
      </c>
      <c r="AJ112" s="409">
        <f t="shared" si="70"/>
        <v>4.564865156941527E-2</v>
      </c>
      <c r="AK112" s="409">
        <f t="shared" si="70"/>
        <v>3.6518921255532216E-2</v>
      </c>
      <c r="AL112" s="409">
        <f t="shared" si="70"/>
        <v>2.9215137004425774E-2</v>
      </c>
      <c r="AM112" s="409">
        <f t="shared" si="70"/>
        <v>2.3372109603540622E-2</v>
      </c>
      <c r="AN112" s="409">
        <f t="shared" si="70"/>
        <v>1.86976876828325E-2</v>
      </c>
      <c r="AO112" s="409">
        <f t="shared" si="70"/>
        <v>1.4958150146266001E-2</v>
      </c>
      <c r="AP112" s="409">
        <f t="shared" si="70"/>
        <v>1.1966520117012802E-2</v>
      </c>
      <c r="AQ112" s="409">
        <f t="shared" si="70"/>
        <v>9.5732160936102418E-3</v>
      </c>
      <c r="AR112" s="409">
        <f t="shared" si="70"/>
        <v>7.6585728748881938E-3</v>
      </c>
      <c r="AS112" s="409">
        <f t="shared" si="70"/>
        <v>6.1268582999105554E-3</v>
      </c>
      <c r="AT112" s="409">
        <f t="shared" si="70"/>
        <v>4.9014866399284445E-3</v>
      </c>
      <c r="AU112" s="409">
        <f t="shared" si="70"/>
        <v>3.9211893119427558E-3</v>
      </c>
      <c r="AV112" s="409">
        <f t="shared" si="70"/>
        <v>3.1369514495542049E-3</v>
      </c>
      <c r="AW112" s="409">
        <f t="shared" si="70"/>
        <v>2.5095611596433641E-3</v>
      </c>
      <c r="AX112" s="409">
        <f t="shared" si="70"/>
        <v>2.0076489277146914E-3</v>
      </c>
      <c r="AY112" s="409">
        <f t="shared" si="70"/>
        <v>1.6061191421717531E-3</v>
      </c>
      <c r="AZ112" s="409">
        <f t="shared" si="70"/>
        <v>1.2848953137374027E-3</v>
      </c>
      <c r="BA112" s="409">
        <f t="shared" si="70"/>
        <v>1.0279162509899222E-3</v>
      </c>
      <c r="BB112" s="409">
        <f t="shared" si="70"/>
        <v>8.2233300079193787E-4</v>
      </c>
      <c r="BC112" s="409">
        <f t="shared" si="70"/>
        <v>6.5786640063355032E-4</v>
      </c>
      <c r="BD112" s="409">
        <f t="shared" si="70"/>
        <v>5.2629312050684024E-4</v>
      </c>
      <c r="BE112" s="409">
        <f t="shared" si="70"/>
        <v>4.2103449640547221E-4</v>
      </c>
      <c r="BF112" s="409">
        <f t="shared" si="70"/>
        <v>3.3682759712437777E-4</v>
      </c>
      <c r="BG112" s="409">
        <f t="shared" si="70"/>
        <v>2.694620776995022E-4</v>
      </c>
      <c r="BH112" s="409">
        <f t="shared" si="70"/>
        <v>2.1556966215960176E-4</v>
      </c>
      <c r="BI112" s="409">
        <f t="shared" si="70"/>
        <v>1.7245572972768143E-4</v>
      </c>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c r="IW112" s="19"/>
      <c r="IX112" s="19"/>
      <c r="IY112" s="19"/>
      <c r="IZ112" s="19"/>
      <c r="JA112" s="19"/>
      <c r="JB112" s="19"/>
      <c r="JC112" s="19"/>
      <c r="JD112" s="19"/>
      <c r="JE112" s="19"/>
      <c r="JF112" s="19"/>
      <c r="JG112" s="19"/>
      <c r="JH112" s="19"/>
      <c r="JI112" s="19"/>
      <c r="JJ112" s="19"/>
      <c r="JK112" s="19"/>
      <c r="JL112" s="19"/>
      <c r="JM112" s="19"/>
      <c r="JN112" s="19"/>
      <c r="JO112" s="19"/>
      <c r="JP112" s="19"/>
      <c r="JQ112" s="19"/>
      <c r="JR112" s="19"/>
      <c r="JS112" s="19"/>
      <c r="JT112" s="19"/>
      <c r="JU112" s="19"/>
      <c r="JV112" s="19"/>
      <c r="JW112" s="19"/>
      <c r="JX112" s="19"/>
      <c r="JY112" s="19"/>
      <c r="JZ112" s="19"/>
      <c r="KA112" s="19"/>
      <c r="KB112" s="19"/>
      <c r="KC112" s="19"/>
      <c r="KD112" s="19"/>
      <c r="KE112" s="19"/>
      <c r="KF112" s="19"/>
      <c r="KG112" s="19"/>
      <c r="KH112" s="19"/>
      <c r="KI112" s="19"/>
      <c r="KJ112" s="19"/>
      <c r="KK112" s="19"/>
      <c r="KL112" s="19"/>
      <c r="KM112" s="19"/>
      <c r="KN112" s="19"/>
      <c r="KO112" s="19"/>
      <c r="KP112" s="19"/>
      <c r="KQ112" s="19"/>
      <c r="KR112" s="19"/>
      <c r="KS112" s="19"/>
      <c r="KT112" s="19"/>
      <c r="KU112" s="19"/>
      <c r="KV112" s="19"/>
      <c r="KW112" s="19"/>
    </row>
    <row r="113" spans="1:309 16384:16384" s="410" customFormat="1" ht="14.6">
      <c r="A113" s="412" t="s">
        <v>977</v>
      </c>
      <c r="B113" s="409">
        <f t="shared" ref="B113:BI113" si="71">+B184</f>
        <v>0</v>
      </c>
      <c r="C113" s="409">
        <f t="shared" si="71"/>
        <v>3.7160134448933957</v>
      </c>
      <c r="D113" s="409">
        <f t="shared" si="71"/>
        <v>3.811284214422777</v>
      </c>
      <c r="E113" s="409">
        <f t="shared" si="71"/>
        <v>6.3648802897140424</v>
      </c>
      <c r="F113" s="409">
        <f t="shared" si="71"/>
        <v>6.7558920196919523</v>
      </c>
      <c r="G113" s="409">
        <f t="shared" si="71"/>
        <v>6.3832737925835419</v>
      </c>
      <c r="H113" s="409">
        <f t="shared" si="71"/>
        <v>5.7279146826676755</v>
      </c>
      <c r="I113" s="409">
        <f t="shared" si="71"/>
        <v>6.5113907902062831</v>
      </c>
      <c r="J113" s="409">
        <f t="shared" si="71"/>
        <v>6.1145375043973518</v>
      </c>
      <c r="K113" s="409">
        <f t="shared" si="71"/>
        <v>5.8550739952375892</v>
      </c>
      <c r="L113" s="409">
        <f t="shared" si="71"/>
        <v>5.7064511386489727</v>
      </c>
      <c r="M113" s="452">
        <f t="shared" si="71"/>
        <v>5.6062418126227591</v>
      </c>
      <c r="N113" s="409">
        <f t="shared" si="71"/>
        <v>5.5341935670757234</v>
      </c>
      <c r="O113" s="409">
        <f t="shared" si="71"/>
        <v>5.4516354133009921</v>
      </c>
      <c r="P113" s="409">
        <f t="shared" si="71"/>
        <v>5.3804787298348566</v>
      </c>
      <c r="Q113" s="409">
        <f t="shared" si="71"/>
        <v>5.3165095233718462</v>
      </c>
      <c r="R113" s="409">
        <f t="shared" si="71"/>
        <v>5.2642387597734253</v>
      </c>
      <c r="S113" s="409">
        <f t="shared" si="71"/>
        <v>5.2279734234957953</v>
      </c>
      <c r="T113" s="409">
        <f t="shared" si="71"/>
        <v>5.1858741724799273</v>
      </c>
      <c r="U113" s="409">
        <f t="shared" si="71"/>
        <v>5.1405666317123249</v>
      </c>
      <c r="V113" s="409">
        <f t="shared" si="71"/>
        <v>5.1149587712360693</v>
      </c>
      <c r="W113" s="409">
        <f t="shared" si="71"/>
        <v>5.9992268659085539</v>
      </c>
      <c r="X113" s="409">
        <f t="shared" si="71"/>
        <v>6.896601853435687</v>
      </c>
      <c r="Y113" s="409">
        <f t="shared" si="71"/>
        <v>7.8005910855106571</v>
      </c>
      <c r="Z113" s="409">
        <f t="shared" si="71"/>
        <v>8.7074285760159089</v>
      </c>
      <c r="AA113" s="409">
        <f t="shared" si="71"/>
        <v>2.4325315058595045</v>
      </c>
      <c r="AB113" s="409">
        <f t="shared" si="71"/>
        <v>1E-3</v>
      </c>
      <c r="AC113" s="409">
        <f t="shared" si="71"/>
        <v>1E-3</v>
      </c>
      <c r="AD113" s="409">
        <f t="shared" si="71"/>
        <v>1E-3</v>
      </c>
      <c r="AE113" s="409">
        <f t="shared" si="71"/>
        <v>1E-3</v>
      </c>
      <c r="AF113" s="409">
        <f t="shared" si="71"/>
        <v>1E-3</v>
      </c>
      <c r="AG113" s="409">
        <f t="shared" si="71"/>
        <v>1E-3</v>
      </c>
      <c r="AH113" s="409">
        <f t="shared" si="71"/>
        <v>1E-3</v>
      </c>
      <c r="AI113" s="409">
        <f t="shared" si="71"/>
        <v>1E-3</v>
      </c>
      <c r="AJ113" s="409">
        <f t="shared" si="71"/>
        <v>1E-3</v>
      </c>
      <c r="AK113" s="409">
        <f t="shared" si="71"/>
        <v>1E-3</v>
      </c>
      <c r="AL113" s="409">
        <f t="shared" si="71"/>
        <v>1E-3</v>
      </c>
      <c r="AM113" s="409">
        <f t="shared" si="71"/>
        <v>1E-3</v>
      </c>
      <c r="AN113" s="409">
        <f t="shared" si="71"/>
        <v>1E-3</v>
      </c>
      <c r="AO113" s="409">
        <f t="shared" si="71"/>
        <v>1E-3</v>
      </c>
      <c r="AP113" s="409">
        <f t="shared" si="71"/>
        <v>1E-3</v>
      </c>
      <c r="AQ113" s="409">
        <f t="shared" si="71"/>
        <v>1E-3</v>
      </c>
      <c r="AR113" s="409">
        <f t="shared" si="71"/>
        <v>1E-3</v>
      </c>
      <c r="AS113" s="409">
        <f t="shared" si="71"/>
        <v>1E-3</v>
      </c>
      <c r="AT113" s="409">
        <f t="shared" si="71"/>
        <v>1E-3</v>
      </c>
      <c r="AU113" s="409">
        <f t="shared" si="71"/>
        <v>1E-3</v>
      </c>
      <c r="AV113" s="409">
        <f t="shared" si="71"/>
        <v>1E-3</v>
      </c>
      <c r="AW113" s="409">
        <f t="shared" si="71"/>
        <v>1E-3</v>
      </c>
      <c r="AX113" s="409">
        <f t="shared" si="71"/>
        <v>1E-3</v>
      </c>
      <c r="AY113" s="409">
        <f t="shared" si="71"/>
        <v>1E-3</v>
      </c>
      <c r="AZ113" s="409">
        <f t="shared" si="71"/>
        <v>1E-3</v>
      </c>
      <c r="BA113" s="409">
        <f t="shared" si="71"/>
        <v>1E-3</v>
      </c>
      <c r="BB113" s="409">
        <f t="shared" si="71"/>
        <v>1E-3</v>
      </c>
      <c r="BC113" s="409">
        <f t="shared" si="71"/>
        <v>1E-3</v>
      </c>
      <c r="BD113" s="409">
        <f t="shared" si="71"/>
        <v>1E-3</v>
      </c>
      <c r="BE113" s="409">
        <f t="shared" si="71"/>
        <v>1E-3</v>
      </c>
      <c r="BF113" s="409">
        <f t="shared" si="71"/>
        <v>1E-3</v>
      </c>
      <c r="BG113" s="409">
        <f t="shared" si="71"/>
        <v>1E-3</v>
      </c>
      <c r="BH113" s="409">
        <f t="shared" si="71"/>
        <v>1E-3</v>
      </c>
      <c r="BI113" s="409">
        <f t="shared" si="71"/>
        <v>1E-3</v>
      </c>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c r="IW113" s="19"/>
      <c r="IX113" s="19"/>
      <c r="IY113" s="19"/>
      <c r="IZ113" s="19"/>
      <c r="JA113" s="19"/>
      <c r="JB113" s="19"/>
      <c r="JC113" s="19"/>
      <c r="JD113" s="19"/>
      <c r="JE113" s="19"/>
      <c r="JF113" s="19"/>
      <c r="JG113" s="19"/>
      <c r="JH113" s="19"/>
      <c r="JI113" s="19"/>
      <c r="JJ113" s="19"/>
      <c r="JK113" s="19"/>
      <c r="JL113" s="19"/>
      <c r="JM113" s="19"/>
      <c r="JN113" s="19"/>
      <c r="JO113" s="19"/>
      <c r="JP113" s="19"/>
      <c r="JQ113" s="19"/>
      <c r="JR113" s="19"/>
      <c r="JS113" s="19"/>
      <c r="JT113" s="19"/>
      <c r="JU113" s="19"/>
      <c r="JV113" s="19"/>
      <c r="JW113" s="19"/>
      <c r="JX113" s="19"/>
      <c r="JY113" s="19"/>
      <c r="JZ113" s="19"/>
      <c r="KA113" s="19"/>
      <c r="KB113" s="19"/>
      <c r="KC113" s="19"/>
      <c r="KD113" s="19"/>
      <c r="KE113" s="19"/>
      <c r="KF113" s="19"/>
      <c r="KG113" s="19"/>
      <c r="KH113" s="19"/>
      <c r="KI113" s="19"/>
      <c r="KJ113" s="19"/>
      <c r="KK113" s="19"/>
      <c r="KL113" s="19"/>
      <c r="KM113" s="19"/>
      <c r="KN113" s="19"/>
      <c r="KO113" s="19"/>
      <c r="KP113" s="19"/>
      <c r="KQ113" s="19"/>
      <c r="KR113" s="19"/>
      <c r="KS113" s="19"/>
      <c r="KT113" s="19"/>
      <c r="KU113" s="19"/>
      <c r="KV113" s="19"/>
      <c r="KW113" s="19"/>
    </row>
    <row r="114" spans="1:309 16384:16384" s="440" customFormat="1" ht="14.6">
      <c r="A114" s="438" t="s">
        <v>960</v>
      </c>
      <c r="B114" s="439">
        <f t="shared" ref="B114:BI114" si="72">+B185</f>
        <v>0</v>
      </c>
      <c r="C114" s="439">
        <f t="shared" si="72"/>
        <v>0.21185330355104881</v>
      </c>
      <c r="D114" s="439">
        <f t="shared" si="72"/>
        <v>0.37151486957476187</v>
      </c>
      <c r="E114" s="439">
        <f t="shared" si="72"/>
        <v>8.180217749023555E-2</v>
      </c>
      <c r="F114" s="439">
        <f t="shared" si="72"/>
        <v>-0.44966251038561378</v>
      </c>
      <c r="G114" s="439">
        <f t="shared" si="72"/>
        <v>-0.89069852065889954</v>
      </c>
      <c r="H114" s="439">
        <f t="shared" si="72"/>
        <v>-1.265895297855681</v>
      </c>
      <c r="I114" s="439">
        <f t="shared" si="72"/>
        <v>-2.085032893505665</v>
      </c>
      <c r="J114" s="439">
        <f t="shared" si="72"/>
        <v>-2.3636790283551097</v>
      </c>
      <c r="K114" s="439">
        <f t="shared" si="72"/>
        <v>-2.6042980294529974</v>
      </c>
      <c r="L114" s="439">
        <f t="shared" si="72"/>
        <v>-2.811134743341035</v>
      </c>
      <c r="M114" s="452">
        <f t="shared" si="72"/>
        <v>-2.9932187658573457</v>
      </c>
      <c r="N114" s="439">
        <f t="shared" si="72"/>
        <v>-3.1759402673699375</v>
      </c>
      <c r="O114" s="439">
        <f t="shared" si="72"/>
        <v>-3.3233118103165213</v>
      </c>
      <c r="P114" s="439">
        <f t="shared" si="72"/>
        <v>-3.4596666781413719</v>
      </c>
      <c r="Q114" s="439">
        <f t="shared" si="72"/>
        <v>-3.5829766467184765</v>
      </c>
      <c r="R114" s="439">
        <f t="shared" si="72"/>
        <v>-3.6997253385937592</v>
      </c>
      <c r="S114" s="439">
        <f t="shared" si="72"/>
        <v>-3.8160000608811462</v>
      </c>
      <c r="T114" s="439">
        <f t="shared" si="72"/>
        <v>-3.9115682127202067</v>
      </c>
      <c r="U114" s="439">
        <f t="shared" si="72"/>
        <v>-3.9905055030291772</v>
      </c>
      <c r="V114" s="439">
        <f t="shared" si="72"/>
        <v>-4.0770286025995288</v>
      </c>
      <c r="W114" s="439">
        <f t="shared" si="72"/>
        <v>-5.01319320570384</v>
      </c>
      <c r="X114" s="439">
        <f t="shared" si="72"/>
        <v>-5.9598698762412088</v>
      </c>
      <c r="Y114" s="439">
        <f t="shared" si="72"/>
        <v>-6.9106957071759032</v>
      </c>
      <c r="Z114" s="439">
        <f t="shared" si="72"/>
        <v>-7.8620279665978927</v>
      </c>
      <c r="AA114" s="439">
        <f t="shared" si="72"/>
        <v>-1.6294009269123892</v>
      </c>
      <c r="AB114" s="439">
        <f t="shared" si="72"/>
        <v>0.76197404999975948</v>
      </c>
      <c r="AC114" s="439">
        <f t="shared" si="72"/>
        <v>0.72382534749977145</v>
      </c>
      <c r="AD114" s="439">
        <f t="shared" si="72"/>
        <v>0.68758408012478289</v>
      </c>
      <c r="AE114" s="439">
        <f t="shared" si="72"/>
        <v>0.65315487611854361</v>
      </c>
      <c r="AF114" s="439">
        <f t="shared" si="72"/>
        <v>0.62044713231261639</v>
      </c>
      <c r="AG114" s="439">
        <f t="shared" si="72"/>
        <v>0.5893747756969856</v>
      </c>
      <c r="AH114" s="439">
        <f t="shared" si="72"/>
        <v>0.55985603691213626</v>
      </c>
      <c r="AI114" s="439">
        <f t="shared" si="72"/>
        <v>0.53181323506652944</v>
      </c>
      <c r="AJ114" s="439">
        <f t="shared" si="72"/>
        <v>0.50517257331320298</v>
      </c>
      <c r="AK114" s="439">
        <f t="shared" si="72"/>
        <v>0.47986394464754278</v>
      </c>
      <c r="AL114" s="439">
        <f t="shared" si="72"/>
        <v>0.45582074741516571</v>
      </c>
      <c r="AM114" s="439">
        <f t="shared" si="72"/>
        <v>0.43297971004440727</v>
      </c>
      <c r="AN114" s="439">
        <f t="shared" si="72"/>
        <v>0.41128072454218695</v>
      </c>
      <c r="AO114" s="439">
        <f t="shared" si="72"/>
        <v>0.39066668831507761</v>
      </c>
      <c r="AP114" s="439">
        <f t="shared" si="72"/>
        <v>0.37108335389932368</v>
      </c>
      <c r="AQ114" s="439">
        <f t="shared" si="72"/>
        <v>0.35247918620435748</v>
      </c>
      <c r="AR114" s="439">
        <f t="shared" si="72"/>
        <v>0.33480522689413961</v>
      </c>
      <c r="AS114" s="439">
        <f t="shared" si="72"/>
        <v>0.31801496554943254</v>
      </c>
      <c r="AT114" s="439">
        <f t="shared" si="72"/>
        <v>0.30206421727196098</v>
      </c>
      <c r="AU114" s="439">
        <f t="shared" si="72"/>
        <v>0.28691100640836287</v>
      </c>
      <c r="AV114" s="439">
        <f t="shared" si="72"/>
        <v>0.27251545608794475</v>
      </c>
      <c r="AW114" s="439">
        <f t="shared" si="72"/>
        <v>0.25883968328354751</v>
      </c>
      <c r="AX114" s="439">
        <f t="shared" si="72"/>
        <v>0.24584769911937004</v>
      </c>
      <c r="AY114" s="439">
        <f t="shared" si="72"/>
        <v>0.23350531416340156</v>
      </c>
      <c r="AZ114" s="439">
        <f t="shared" si="72"/>
        <v>0.22178004845523153</v>
      </c>
      <c r="BA114" s="439">
        <f t="shared" si="72"/>
        <v>0.21064104603246991</v>
      </c>
      <c r="BB114" s="439">
        <f t="shared" si="72"/>
        <v>0.2000589937308464</v>
      </c>
      <c r="BC114" s="439">
        <f t="shared" si="72"/>
        <v>0.19000604404430407</v>
      </c>
      <c r="BD114" s="439">
        <f t="shared" si="72"/>
        <v>0.18045574184208885</v>
      </c>
      <c r="BE114" s="439">
        <f t="shared" si="72"/>
        <v>0.17138295474998444</v>
      </c>
      <c r="BF114" s="439">
        <f t="shared" si="72"/>
        <v>0.16276380701248519</v>
      </c>
      <c r="BG114" s="439">
        <f t="shared" si="72"/>
        <v>0.15457561666186093</v>
      </c>
      <c r="BH114" s="439">
        <f t="shared" si="72"/>
        <v>0.14679683582876785</v>
      </c>
      <c r="BI114" s="439">
        <f t="shared" si="72"/>
        <v>0.13940699403732945</v>
      </c>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c r="IW114" s="19"/>
      <c r="IX114" s="19"/>
      <c r="IY114" s="19"/>
      <c r="IZ114" s="19"/>
      <c r="JA114" s="19"/>
      <c r="JB114" s="19"/>
      <c r="JC114" s="19"/>
      <c r="JD114" s="19"/>
      <c r="JE114" s="19"/>
      <c r="JF114" s="19"/>
      <c r="JG114" s="19"/>
      <c r="JH114" s="19"/>
      <c r="JI114" s="19"/>
      <c r="JJ114" s="19"/>
      <c r="JK114" s="19"/>
      <c r="JL114" s="19"/>
      <c r="JM114" s="19"/>
      <c r="JN114" s="19"/>
      <c r="JO114" s="19"/>
      <c r="JP114" s="19"/>
      <c r="JQ114" s="19"/>
      <c r="JR114" s="19"/>
      <c r="JS114" s="19"/>
      <c r="JT114" s="19"/>
      <c r="JU114" s="19"/>
      <c r="JV114" s="19"/>
      <c r="JW114" s="19"/>
      <c r="JX114" s="19"/>
      <c r="JY114" s="19"/>
      <c r="JZ114" s="19"/>
      <c r="KA114" s="19"/>
      <c r="KB114" s="19"/>
      <c r="KC114" s="19"/>
      <c r="KD114" s="19"/>
      <c r="KE114" s="19"/>
      <c r="KF114" s="19"/>
      <c r="KG114" s="19"/>
      <c r="KH114" s="19"/>
      <c r="KI114" s="19"/>
      <c r="KJ114" s="19"/>
      <c r="KK114" s="19"/>
      <c r="KL114" s="19"/>
      <c r="KM114" s="19"/>
      <c r="KN114" s="19"/>
      <c r="KO114" s="19"/>
      <c r="KP114" s="19"/>
      <c r="KQ114" s="19"/>
      <c r="KR114" s="19"/>
      <c r="KS114" s="19"/>
      <c r="KT114" s="19"/>
      <c r="KU114" s="19"/>
      <c r="KV114" s="19"/>
      <c r="KW114" s="19"/>
      <c r="XFD114" s="439"/>
    </row>
    <row r="115" spans="1:309 16384:16384" s="410" customFormat="1" ht="14.6">
      <c r="A115" s="412" t="s">
        <v>961</v>
      </c>
      <c r="B115" s="441">
        <f>10000000000000*SUMPRODUCT(C114:Q114*C114:Q114)</f>
        <v>823041870629277.63</v>
      </c>
      <c r="C115" s="409"/>
      <c r="D115" s="409"/>
      <c r="E115" s="409"/>
      <c r="F115" s="409"/>
      <c r="G115" s="409"/>
      <c r="H115" s="409"/>
      <c r="I115" s="409"/>
      <c r="J115" s="409"/>
      <c r="K115" s="409"/>
      <c r="L115" s="409"/>
      <c r="M115" s="452"/>
      <c r="N115" s="409"/>
      <c r="O115" s="409"/>
      <c r="P115" s="409"/>
      <c r="Q115" s="409"/>
      <c r="R115" s="409"/>
      <c r="S115" s="409"/>
      <c r="T115" s="409"/>
      <c r="U115" s="409"/>
      <c r="V115" s="409"/>
      <c r="W115" s="409"/>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c r="IW115" s="19"/>
      <c r="IX115" s="19"/>
      <c r="IY115" s="19"/>
      <c r="IZ115" s="19"/>
      <c r="JA115" s="19"/>
      <c r="JB115" s="19"/>
      <c r="JC115" s="19"/>
      <c r="JD115" s="19"/>
      <c r="JE115" s="19"/>
      <c r="JF115" s="19"/>
      <c r="JG115" s="19"/>
      <c r="JH115" s="19"/>
      <c r="JI115" s="19"/>
      <c r="JJ115" s="19"/>
      <c r="JK115" s="19"/>
      <c r="JL115" s="19"/>
      <c r="JM115" s="19"/>
      <c r="JN115" s="19"/>
      <c r="JO115" s="19"/>
      <c r="JP115" s="19"/>
      <c r="JQ115" s="19"/>
      <c r="JR115" s="19"/>
      <c r="JS115" s="19"/>
      <c r="JT115" s="19"/>
      <c r="JU115" s="19"/>
      <c r="JV115" s="19"/>
      <c r="JW115" s="19"/>
      <c r="JX115" s="19"/>
      <c r="JY115" s="19"/>
      <c r="JZ115" s="19"/>
      <c r="KA115" s="19"/>
      <c r="KB115" s="19"/>
      <c r="KC115" s="19"/>
      <c r="KD115" s="19"/>
      <c r="KE115" s="19"/>
      <c r="KF115" s="19"/>
      <c r="KG115" s="19"/>
      <c r="KH115" s="19"/>
      <c r="KI115" s="19"/>
      <c r="KJ115" s="19"/>
      <c r="KK115" s="19"/>
      <c r="KL115" s="19"/>
      <c r="KM115" s="19"/>
      <c r="KN115" s="19"/>
      <c r="KO115" s="19"/>
      <c r="KP115" s="19"/>
      <c r="KQ115" s="19"/>
      <c r="KR115" s="19"/>
      <c r="KS115" s="19"/>
      <c r="KT115" s="19"/>
      <c r="KU115" s="19"/>
      <c r="KV115" s="19"/>
      <c r="KW115" s="19"/>
    </row>
    <row r="116" spans="1:309 16384:16384" s="423" customFormat="1" ht="14.6">
      <c r="A116" s="397" t="s">
        <v>962</v>
      </c>
      <c r="B116" s="422"/>
      <c r="C116" s="422"/>
      <c r="D116" s="422"/>
      <c r="E116" s="422"/>
      <c r="F116" s="422"/>
      <c r="G116" s="422"/>
      <c r="H116" s="422"/>
      <c r="I116" s="422"/>
      <c r="J116" s="422"/>
      <c r="K116" s="422"/>
      <c r="L116" s="422"/>
      <c r="M116" s="450"/>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c r="IW116" s="19"/>
      <c r="IX116" s="19"/>
      <c r="IY116" s="19"/>
      <c r="IZ116" s="19"/>
      <c r="JA116" s="19"/>
      <c r="JB116" s="19"/>
      <c r="JC116" s="19"/>
      <c r="JD116" s="19"/>
      <c r="JE116" s="19"/>
      <c r="JF116" s="19"/>
      <c r="JG116" s="19"/>
      <c r="JH116" s="19"/>
      <c r="JI116" s="19"/>
      <c r="JJ116" s="19"/>
      <c r="JK116" s="19"/>
      <c r="JL116" s="19"/>
      <c r="JM116" s="19"/>
      <c r="JN116" s="19"/>
      <c r="JO116" s="19"/>
      <c r="JP116" s="19"/>
      <c r="JQ116" s="19"/>
      <c r="JR116" s="19"/>
      <c r="JS116" s="19"/>
      <c r="JT116" s="19"/>
      <c r="JU116" s="19"/>
      <c r="JV116" s="19"/>
      <c r="JW116" s="19"/>
      <c r="JX116" s="19"/>
      <c r="JY116" s="19"/>
      <c r="JZ116" s="19"/>
      <c r="KA116" s="19"/>
      <c r="KB116" s="19"/>
      <c r="KC116" s="19"/>
      <c r="KD116" s="19"/>
      <c r="KE116" s="19"/>
      <c r="KF116" s="19"/>
      <c r="KG116" s="19"/>
      <c r="KH116" s="19"/>
      <c r="KI116" s="19"/>
      <c r="KJ116" s="19"/>
      <c r="KK116" s="19"/>
      <c r="KL116" s="19"/>
      <c r="KM116" s="19"/>
      <c r="KN116" s="19"/>
      <c r="KO116" s="19"/>
      <c r="KP116" s="19"/>
      <c r="KQ116" s="19"/>
      <c r="KR116" s="19"/>
      <c r="KS116" s="19"/>
      <c r="KT116" s="19"/>
      <c r="KU116" s="19"/>
      <c r="KV116" s="19"/>
      <c r="KW116" s="19"/>
    </row>
    <row r="117" spans="1:309 16384:16384" s="243" customFormat="1" ht="14.6">
      <c r="A117" s="135"/>
      <c r="B117" s="240"/>
      <c r="C117" s="240"/>
      <c r="D117" s="240"/>
      <c r="E117" s="240"/>
      <c r="F117" s="240"/>
      <c r="G117" s="240"/>
      <c r="H117" s="240"/>
      <c r="I117" s="240"/>
      <c r="J117" s="240"/>
      <c r="K117" s="240"/>
      <c r="L117" s="240"/>
      <c r="M117" s="449"/>
      <c r="N117" s="240"/>
      <c r="O117" s="240"/>
      <c r="P117" s="240"/>
      <c r="Q117" s="240"/>
      <c r="R117" s="240">
        <f>+R118/Q118</f>
        <v>0.9777227722772277</v>
      </c>
      <c r="S117" s="240"/>
      <c r="T117" s="240"/>
      <c r="U117" s="240"/>
      <c r="V117" s="240"/>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c r="IW117" s="19"/>
      <c r="IX117" s="19"/>
      <c r="IY117" s="19"/>
      <c r="IZ117" s="19"/>
      <c r="JA117" s="19"/>
      <c r="JB117" s="19"/>
      <c r="JC117" s="19"/>
      <c r="JD117" s="19"/>
      <c r="JE117" s="19"/>
      <c r="JF117" s="19"/>
      <c r="JG117" s="19"/>
      <c r="JH117" s="19"/>
      <c r="JI117" s="19"/>
      <c r="JJ117" s="19"/>
      <c r="JK117" s="19"/>
      <c r="JL117" s="19"/>
      <c r="JM117" s="19"/>
      <c r="JN117" s="19"/>
      <c r="JO117" s="19"/>
      <c r="JP117" s="19"/>
      <c r="JQ117" s="19"/>
      <c r="JR117" s="19"/>
      <c r="JS117" s="19"/>
      <c r="JT117" s="19"/>
      <c r="JU117" s="19"/>
      <c r="JV117" s="19"/>
      <c r="JW117" s="19"/>
      <c r="JX117" s="19"/>
      <c r="JY117" s="19"/>
      <c r="JZ117" s="19"/>
      <c r="KA117" s="19"/>
      <c r="KB117" s="19"/>
      <c r="KC117" s="19"/>
      <c r="KD117" s="19"/>
      <c r="KE117" s="19"/>
      <c r="KF117" s="19"/>
      <c r="KG117" s="19"/>
      <c r="KH117" s="19"/>
      <c r="KI117" s="19"/>
      <c r="KJ117" s="19"/>
      <c r="KK117" s="19"/>
      <c r="KL117" s="19"/>
      <c r="KM117" s="19"/>
      <c r="KN117" s="19"/>
      <c r="KO117" s="19"/>
      <c r="KP117" s="19"/>
      <c r="KQ117" s="19"/>
      <c r="KR117" s="19"/>
      <c r="KS117" s="19"/>
      <c r="KT117" s="19"/>
      <c r="KU117" s="19"/>
      <c r="KV117" s="19"/>
      <c r="KW117" s="19"/>
    </row>
    <row r="118" spans="1:309 16384:16384" s="423" customFormat="1" ht="14.6">
      <c r="A118" s="397" t="s">
        <v>967</v>
      </c>
      <c r="B118" s="491">
        <v>0</v>
      </c>
      <c r="C118" s="491">
        <v>9.9942147064251596</v>
      </c>
      <c r="D118" s="491">
        <v>48.096041961936649</v>
      </c>
      <c r="E118" s="491">
        <v>110.59398723631982</v>
      </c>
      <c r="F118" s="491">
        <v>233.94935599053753</v>
      </c>
      <c r="G118" s="491">
        <v>339.76805314882228</v>
      </c>
      <c r="H118" s="491">
        <v>395.79173718574327</v>
      </c>
      <c r="I118" s="491">
        <v>374.71175607071785</v>
      </c>
      <c r="J118" s="491">
        <v>403.56245905854087</v>
      </c>
      <c r="K118" s="491">
        <v>419.85509970481468</v>
      </c>
      <c r="L118" s="491">
        <v>425.80446662505955</v>
      </c>
      <c r="M118" s="491">
        <v>425.80724998740214</v>
      </c>
      <c r="N118" s="491">
        <v>422.97942985617249</v>
      </c>
      <c r="O118" s="491">
        <v>418.43242488488926</v>
      </c>
      <c r="P118" s="491">
        <v>411.86970500908546</v>
      </c>
      <c r="Q118" s="422">
        <v>404</v>
      </c>
      <c r="R118" s="422">
        <v>395</v>
      </c>
      <c r="S118" s="422">
        <v>385</v>
      </c>
      <c r="T118" s="422">
        <v>375</v>
      </c>
      <c r="U118" s="422">
        <v>365</v>
      </c>
      <c r="V118" s="422">
        <v>355</v>
      </c>
      <c r="W118" s="422">
        <f>+V118*0.9</f>
        <v>319.5</v>
      </c>
      <c r="X118" s="422">
        <f t="shared" ref="X118:BI118" si="73">+W118*0.9</f>
        <v>287.55</v>
      </c>
      <c r="Y118" s="422">
        <f t="shared" si="73"/>
        <v>258.79500000000002</v>
      </c>
      <c r="Z118" s="422">
        <f t="shared" si="73"/>
        <v>232.91550000000001</v>
      </c>
      <c r="AA118" s="422">
        <f t="shared" si="73"/>
        <v>209.62395000000001</v>
      </c>
      <c r="AB118" s="422">
        <f t="shared" si="73"/>
        <v>188.66155500000002</v>
      </c>
      <c r="AC118" s="422">
        <f t="shared" si="73"/>
        <v>169.79539950000003</v>
      </c>
      <c r="AD118" s="422">
        <f t="shared" si="73"/>
        <v>152.81585955000003</v>
      </c>
      <c r="AE118" s="422">
        <f t="shared" si="73"/>
        <v>137.53427359500003</v>
      </c>
      <c r="AF118" s="422">
        <f t="shared" si="73"/>
        <v>123.78084623550004</v>
      </c>
      <c r="AG118" s="422">
        <f t="shared" si="73"/>
        <v>111.40276161195004</v>
      </c>
      <c r="AH118" s="422">
        <f t="shared" si="73"/>
        <v>100.26248545075504</v>
      </c>
      <c r="AI118" s="422">
        <f t="shared" si="73"/>
        <v>90.236236905679533</v>
      </c>
      <c r="AJ118" s="422">
        <f t="shared" si="73"/>
        <v>81.212613215111588</v>
      </c>
      <c r="AK118" s="422">
        <f t="shared" si="73"/>
        <v>73.091351893600432</v>
      </c>
      <c r="AL118" s="422">
        <f t="shared" si="73"/>
        <v>65.782216704240398</v>
      </c>
      <c r="AM118" s="422">
        <f t="shared" si="73"/>
        <v>59.203995033816362</v>
      </c>
      <c r="AN118" s="422">
        <f t="shared" si="73"/>
        <v>53.283595530434724</v>
      </c>
      <c r="AO118" s="422">
        <f t="shared" si="73"/>
        <v>47.955235977391254</v>
      </c>
      <c r="AP118" s="422">
        <f t="shared" si="73"/>
        <v>43.159712379652127</v>
      </c>
      <c r="AQ118" s="422">
        <f t="shared" si="73"/>
        <v>38.843741141686912</v>
      </c>
      <c r="AR118" s="422">
        <f t="shared" si="73"/>
        <v>34.959367027518219</v>
      </c>
      <c r="AS118" s="422">
        <f t="shared" si="73"/>
        <v>31.463430324766399</v>
      </c>
      <c r="AT118" s="422">
        <f t="shared" si="73"/>
        <v>28.317087292289759</v>
      </c>
      <c r="AU118" s="422">
        <f t="shared" si="73"/>
        <v>25.485378563060785</v>
      </c>
      <c r="AV118" s="422">
        <f t="shared" si="73"/>
        <v>22.936840706754708</v>
      </c>
      <c r="AW118" s="422">
        <f t="shared" si="73"/>
        <v>20.643156636079237</v>
      </c>
      <c r="AX118" s="422">
        <f t="shared" si="73"/>
        <v>18.578840972471312</v>
      </c>
      <c r="AY118" s="422">
        <f t="shared" si="73"/>
        <v>16.720956875224182</v>
      </c>
      <c r="AZ118" s="422">
        <f t="shared" si="73"/>
        <v>15.048861187701764</v>
      </c>
      <c r="BA118" s="422">
        <f t="shared" si="73"/>
        <v>13.543975068931587</v>
      </c>
      <c r="BB118" s="422">
        <f t="shared" si="73"/>
        <v>12.189577562038428</v>
      </c>
      <c r="BC118" s="422">
        <f t="shared" si="73"/>
        <v>10.970619805834586</v>
      </c>
      <c r="BD118" s="422">
        <f t="shared" si="73"/>
        <v>9.8735578252511278</v>
      </c>
      <c r="BE118" s="422">
        <f t="shared" si="73"/>
        <v>8.8862020427260155</v>
      </c>
      <c r="BF118" s="422">
        <f t="shared" si="73"/>
        <v>7.9975818384534145</v>
      </c>
      <c r="BG118" s="422">
        <f t="shared" si="73"/>
        <v>7.1978236546080732</v>
      </c>
      <c r="BH118" s="422">
        <f t="shared" si="73"/>
        <v>6.4780412891472663</v>
      </c>
      <c r="BI118" s="422">
        <f t="shared" si="73"/>
        <v>5.8302371602325396</v>
      </c>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c r="IW118" s="19"/>
      <c r="IX118" s="19"/>
      <c r="IY118" s="19"/>
      <c r="IZ118" s="19"/>
      <c r="JA118" s="19"/>
      <c r="JB118" s="19"/>
      <c r="JC118" s="19"/>
      <c r="JD118" s="19"/>
      <c r="JE118" s="19"/>
      <c r="JF118" s="19"/>
      <c r="JG118" s="19"/>
      <c r="JH118" s="19"/>
      <c r="JI118" s="19"/>
      <c r="JJ118" s="19"/>
      <c r="JK118" s="19"/>
      <c r="JL118" s="19"/>
      <c r="JM118" s="19"/>
      <c r="JN118" s="19"/>
      <c r="JO118" s="19"/>
      <c r="JP118" s="19"/>
      <c r="JQ118" s="19"/>
      <c r="JR118" s="19"/>
      <c r="JS118" s="19"/>
      <c r="JT118" s="19"/>
      <c r="JU118" s="19"/>
      <c r="JV118" s="19"/>
      <c r="JW118" s="19"/>
      <c r="JX118" s="19"/>
      <c r="JY118" s="19"/>
      <c r="JZ118" s="19"/>
      <c r="KA118" s="19"/>
      <c r="KB118" s="19"/>
      <c r="KC118" s="19"/>
      <c r="KD118" s="19"/>
      <c r="KE118" s="19"/>
      <c r="KF118" s="19"/>
      <c r="KG118" s="19"/>
      <c r="KH118" s="19"/>
      <c r="KI118" s="19"/>
      <c r="KJ118" s="19"/>
      <c r="KK118" s="19"/>
      <c r="KL118" s="19"/>
      <c r="KM118" s="19"/>
      <c r="KN118" s="19"/>
      <c r="KO118" s="19"/>
      <c r="KP118" s="19"/>
      <c r="KQ118" s="19"/>
      <c r="KR118" s="19"/>
      <c r="KS118" s="19"/>
      <c r="KT118" s="19"/>
      <c r="KU118" s="19"/>
      <c r="KV118" s="19"/>
      <c r="KW118" s="19"/>
    </row>
    <row r="119" spans="1:309 16384:16384" s="423" customFormat="1" ht="14.6">
      <c r="A119" s="397" t="s">
        <v>968</v>
      </c>
      <c r="B119" s="422">
        <f>+B236/B167</f>
        <v>0</v>
      </c>
      <c r="C119" s="422">
        <f t="shared" ref="C119:M119" si="74">+C118*C113/C167</f>
        <v>3.8165330800287167</v>
      </c>
      <c r="D119" s="422">
        <f t="shared" si="74"/>
        <v>16.780928624546146</v>
      </c>
      <c r="E119" s="422">
        <f t="shared" si="74"/>
        <v>67.383459388166244</v>
      </c>
      <c r="F119" s="422">
        <f t="shared" si="74"/>
        <v>178.0602602961944</v>
      </c>
      <c r="G119" s="422">
        <f t="shared" si="74"/>
        <v>303.66888811704916</v>
      </c>
      <c r="H119" s="422">
        <f t="shared" si="74"/>
        <v>343.19236436824508</v>
      </c>
      <c r="I119" s="422">
        <f t="shared" si="74"/>
        <v>374.7117560707178</v>
      </c>
      <c r="J119" s="422">
        <f t="shared" si="74"/>
        <v>403.56245905854092</v>
      </c>
      <c r="K119" s="422">
        <f t="shared" si="74"/>
        <v>419.85509970481462</v>
      </c>
      <c r="L119" s="422">
        <f t="shared" si="74"/>
        <v>425.80446662505949</v>
      </c>
      <c r="M119" s="422">
        <f t="shared" si="74"/>
        <v>425.80724998740214</v>
      </c>
      <c r="N119" s="422">
        <f t="shared" ref="N119:BI119" si="75">+N118*N113/N56</f>
        <v>110.25347453793806</v>
      </c>
      <c r="O119" s="422">
        <f t="shared" si="75"/>
        <v>103.90251843424157</v>
      </c>
      <c r="P119" s="422">
        <f t="shared" si="75"/>
        <v>98.003190451900281</v>
      </c>
      <c r="Q119" s="422">
        <f t="shared" si="75"/>
        <v>92.536741824734577</v>
      </c>
      <c r="R119" s="422">
        <f t="shared" si="75"/>
        <v>87.542978452713854</v>
      </c>
      <c r="S119" s="422">
        <f t="shared" si="75"/>
        <v>83.05509958418132</v>
      </c>
      <c r="T119" s="422">
        <f t="shared" si="75"/>
        <v>78.896567560535914</v>
      </c>
      <c r="U119" s="422">
        <f t="shared" si="75"/>
        <v>75.098172108220211</v>
      </c>
      <c r="V119" s="422">
        <f t="shared" si="75"/>
        <v>71.745065675097493</v>
      </c>
      <c r="W119" s="422">
        <f t="shared" si="75"/>
        <v>74.825892144511172</v>
      </c>
      <c r="X119" s="422">
        <f t="shared" si="75"/>
        <v>76.852399369723784</v>
      </c>
      <c r="Y119" s="422">
        <f t="shared" si="75"/>
        <v>78.253813752234819</v>
      </c>
      <c r="Z119" s="422">
        <f t="shared" si="75"/>
        <v>79.468408387462247</v>
      </c>
      <c r="AA119" s="422">
        <f t="shared" si="75"/>
        <v>21.874104934291545</v>
      </c>
      <c r="AB119" s="422" t="e">
        <f t="shared" si="75"/>
        <v>#DIV/0!</v>
      </c>
      <c r="AC119" s="422" t="e">
        <f t="shared" si="75"/>
        <v>#DIV/0!</v>
      </c>
      <c r="AD119" s="422" t="e">
        <f t="shared" si="75"/>
        <v>#DIV/0!</v>
      </c>
      <c r="AE119" s="422" t="e">
        <f t="shared" si="75"/>
        <v>#DIV/0!</v>
      </c>
      <c r="AF119" s="422" t="e">
        <f t="shared" si="75"/>
        <v>#DIV/0!</v>
      </c>
      <c r="AG119" s="422" t="e">
        <f t="shared" si="75"/>
        <v>#DIV/0!</v>
      </c>
      <c r="AH119" s="422" t="e">
        <f t="shared" si="75"/>
        <v>#DIV/0!</v>
      </c>
      <c r="AI119" s="422" t="e">
        <f t="shared" si="75"/>
        <v>#DIV/0!</v>
      </c>
      <c r="AJ119" s="422" t="e">
        <f t="shared" si="75"/>
        <v>#DIV/0!</v>
      </c>
      <c r="AK119" s="422" t="e">
        <f t="shared" si="75"/>
        <v>#DIV/0!</v>
      </c>
      <c r="AL119" s="422" t="e">
        <f t="shared" si="75"/>
        <v>#DIV/0!</v>
      </c>
      <c r="AM119" s="422" t="e">
        <f t="shared" si="75"/>
        <v>#DIV/0!</v>
      </c>
      <c r="AN119" s="422" t="e">
        <f t="shared" si="75"/>
        <v>#DIV/0!</v>
      </c>
      <c r="AO119" s="422" t="e">
        <f t="shared" si="75"/>
        <v>#DIV/0!</v>
      </c>
      <c r="AP119" s="422" t="e">
        <f t="shared" si="75"/>
        <v>#DIV/0!</v>
      </c>
      <c r="AQ119" s="422" t="e">
        <f t="shared" si="75"/>
        <v>#DIV/0!</v>
      </c>
      <c r="AR119" s="422" t="e">
        <f t="shared" si="75"/>
        <v>#DIV/0!</v>
      </c>
      <c r="AS119" s="422" t="e">
        <f t="shared" si="75"/>
        <v>#DIV/0!</v>
      </c>
      <c r="AT119" s="422" t="e">
        <f t="shared" si="75"/>
        <v>#DIV/0!</v>
      </c>
      <c r="AU119" s="422" t="e">
        <f t="shared" si="75"/>
        <v>#DIV/0!</v>
      </c>
      <c r="AV119" s="422" t="e">
        <f t="shared" si="75"/>
        <v>#DIV/0!</v>
      </c>
      <c r="AW119" s="422" t="e">
        <f t="shared" si="75"/>
        <v>#DIV/0!</v>
      </c>
      <c r="AX119" s="422" t="e">
        <f t="shared" si="75"/>
        <v>#DIV/0!</v>
      </c>
      <c r="AY119" s="422" t="e">
        <f t="shared" si="75"/>
        <v>#DIV/0!</v>
      </c>
      <c r="AZ119" s="422" t="e">
        <f t="shared" si="75"/>
        <v>#DIV/0!</v>
      </c>
      <c r="BA119" s="422" t="e">
        <f t="shared" si="75"/>
        <v>#DIV/0!</v>
      </c>
      <c r="BB119" s="422" t="e">
        <f t="shared" si="75"/>
        <v>#DIV/0!</v>
      </c>
      <c r="BC119" s="422" t="e">
        <f t="shared" si="75"/>
        <v>#DIV/0!</v>
      </c>
      <c r="BD119" s="422" t="e">
        <f t="shared" si="75"/>
        <v>#DIV/0!</v>
      </c>
      <c r="BE119" s="422" t="e">
        <f t="shared" si="75"/>
        <v>#DIV/0!</v>
      </c>
      <c r="BF119" s="422" t="e">
        <f t="shared" si="75"/>
        <v>#DIV/0!</v>
      </c>
      <c r="BG119" s="422" t="e">
        <f t="shared" si="75"/>
        <v>#DIV/0!</v>
      </c>
      <c r="BH119" s="422" t="e">
        <f t="shared" si="75"/>
        <v>#DIV/0!</v>
      </c>
      <c r="BI119" s="422" t="e">
        <f t="shared" si="75"/>
        <v>#DIV/0!</v>
      </c>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c r="IW119" s="19"/>
      <c r="IX119" s="19"/>
      <c r="IY119" s="19"/>
      <c r="IZ119" s="19"/>
      <c r="JA119" s="19"/>
      <c r="JB119" s="19"/>
      <c r="JC119" s="19"/>
      <c r="JD119" s="19"/>
      <c r="JE119" s="19"/>
      <c r="JF119" s="19"/>
      <c r="JG119" s="19"/>
      <c r="JH119" s="19"/>
      <c r="JI119" s="19"/>
      <c r="JJ119" s="19"/>
      <c r="JK119" s="19"/>
      <c r="JL119" s="19"/>
      <c r="JM119" s="19"/>
      <c r="JN119" s="19"/>
      <c r="JO119" s="19"/>
      <c r="JP119" s="19"/>
      <c r="JQ119" s="19"/>
      <c r="JR119" s="19"/>
      <c r="JS119" s="19"/>
      <c r="JT119" s="19"/>
      <c r="JU119" s="19"/>
      <c r="JV119" s="19"/>
      <c r="JW119" s="19"/>
      <c r="JX119" s="19"/>
      <c r="JY119" s="19"/>
      <c r="JZ119" s="19"/>
      <c r="KA119" s="19"/>
      <c r="KB119" s="19"/>
      <c r="KC119" s="19"/>
      <c r="KD119" s="19"/>
      <c r="KE119" s="19"/>
      <c r="KF119" s="19"/>
      <c r="KG119" s="19"/>
      <c r="KH119" s="19"/>
      <c r="KI119" s="19"/>
      <c r="KJ119" s="19"/>
      <c r="KK119" s="19"/>
      <c r="KL119" s="19"/>
      <c r="KM119" s="19"/>
      <c r="KN119" s="19"/>
      <c r="KO119" s="19"/>
      <c r="KP119" s="19"/>
      <c r="KQ119" s="19"/>
      <c r="KR119" s="19"/>
      <c r="KS119" s="19"/>
      <c r="KT119" s="19"/>
      <c r="KU119" s="19"/>
      <c r="KV119" s="19"/>
      <c r="KW119" s="19"/>
    </row>
    <row r="120" spans="1:309 16384:16384" s="243" customFormat="1" ht="14.6">
      <c r="B120" s="240"/>
      <c r="C120" s="240"/>
      <c r="D120" s="240"/>
      <c r="E120" s="240"/>
      <c r="F120" s="240"/>
      <c r="G120" s="240"/>
      <c r="H120" s="240"/>
      <c r="I120" s="240"/>
      <c r="J120" s="240"/>
      <c r="K120" s="240"/>
      <c r="L120" s="240"/>
      <c r="M120" s="449"/>
      <c r="N120" s="240"/>
      <c r="O120" s="240"/>
      <c r="P120" s="240"/>
      <c r="Q120" s="240"/>
      <c r="R120" s="240"/>
      <c r="S120" s="240"/>
      <c r="T120" s="240"/>
      <c r="U120" s="240"/>
      <c r="V120" s="240"/>
      <c r="W120" s="240"/>
      <c r="X120" s="240"/>
      <c r="Y120" s="240"/>
      <c r="Z120" s="240"/>
      <c r="AA120" s="240"/>
      <c r="AB120" s="240"/>
      <c r="AC120" s="240"/>
      <c r="AD120" s="240"/>
      <c r="AE120" s="240"/>
      <c r="AF120" s="240"/>
      <c r="AG120" s="240"/>
      <c r="AH120" s="240"/>
      <c r="AI120" s="240"/>
      <c r="AJ120" s="240"/>
      <c r="AK120" s="240"/>
      <c r="AL120" s="240"/>
      <c r="AM120" s="240"/>
      <c r="AN120" s="240"/>
      <c r="AO120" s="240"/>
      <c r="AP120" s="240"/>
      <c r="AQ120" s="240"/>
      <c r="AR120" s="240"/>
      <c r="AS120" s="240"/>
      <c r="AT120" s="240"/>
      <c r="AU120" s="240"/>
      <c r="AV120" s="240"/>
      <c r="AW120" s="240"/>
      <c r="AX120" s="240"/>
      <c r="AY120" s="240"/>
      <c r="AZ120" s="240"/>
      <c r="BA120" s="240"/>
      <c r="BB120" s="240"/>
      <c r="BC120" s="240"/>
      <c r="BD120" s="240"/>
      <c r="BE120" s="240"/>
      <c r="BF120" s="240"/>
      <c r="BG120" s="240"/>
      <c r="BH120" s="240"/>
      <c r="BI120" s="240"/>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c r="IW120" s="19"/>
      <c r="IX120" s="19"/>
      <c r="IY120" s="19"/>
      <c r="IZ120" s="19"/>
      <c r="JA120" s="19"/>
      <c r="JB120" s="19"/>
      <c r="JC120" s="19"/>
      <c r="JD120" s="19"/>
      <c r="JE120" s="19"/>
      <c r="JF120" s="19"/>
      <c r="JG120" s="19"/>
      <c r="JH120" s="19"/>
      <c r="JI120" s="19"/>
      <c r="JJ120" s="19"/>
      <c r="JK120" s="19"/>
      <c r="JL120" s="19"/>
      <c r="JM120" s="19"/>
      <c r="JN120" s="19"/>
      <c r="JO120" s="19"/>
      <c r="JP120" s="19"/>
      <c r="JQ120" s="19"/>
      <c r="JR120" s="19"/>
      <c r="JS120" s="19"/>
      <c r="JT120" s="19"/>
      <c r="JU120" s="19"/>
      <c r="JV120" s="19"/>
      <c r="JW120" s="19"/>
      <c r="JX120" s="19"/>
      <c r="JY120" s="19"/>
      <c r="JZ120" s="19"/>
      <c r="KA120" s="19"/>
      <c r="KB120" s="19"/>
      <c r="KC120" s="19"/>
      <c r="KD120" s="19"/>
      <c r="KE120" s="19"/>
      <c r="KF120" s="19"/>
      <c r="KG120" s="19"/>
      <c r="KH120" s="19"/>
      <c r="KI120" s="19"/>
      <c r="KJ120" s="19"/>
      <c r="KK120" s="19"/>
      <c r="KL120" s="19"/>
      <c r="KM120" s="19"/>
      <c r="KN120" s="19"/>
      <c r="KO120" s="19"/>
      <c r="KP120" s="19"/>
      <c r="KQ120" s="19"/>
      <c r="KR120" s="19"/>
      <c r="KS120" s="19"/>
      <c r="KT120" s="19"/>
      <c r="KU120" s="19"/>
      <c r="KV120" s="19"/>
      <c r="KW120" s="19"/>
    </row>
    <row r="121" spans="1:309 16384:16384" s="243" customFormat="1" ht="14.6">
      <c r="A121" s="62"/>
      <c r="B121" s="240"/>
      <c r="C121" s="240"/>
      <c r="D121" s="240"/>
      <c r="E121" s="240"/>
      <c r="F121" s="240"/>
      <c r="G121" s="240"/>
      <c r="H121" s="240"/>
      <c r="I121" s="240"/>
      <c r="J121" s="240"/>
      <c r="K121" s="240"/>
      <c r="L121" s="240"/>
      <c r="M121" s="449"/>
      <c r="N121" s="240"/>
      <c r="O121" s="240"/>
      <c r="P121" s="240"/>
      <c r="Q121" s="240"/>
      <c r="R121" s="240"/>
      <c r="S121" s="240"/>
      <c r="T121" s="240"/>
      <c r="U121" s="240"/>
      <c r="V121" s="240"/>
      <c r="W121" s="240"/>
      <c r="X121" s="240"/>
      <c r="Y121" s="240"/>
      <c r="Z121" s="240"/>
      <c r="AA121" s="240"/>
      <c r="AB121" s="240"/>
      <c r="AC121" s="240"/>
      <c r="AD121" s="240"/>
      <c r="AE121" s="240"/>
      <c r="AF121" s="240"/>
      <c r="AG121" s="240"/>
      <c r="AH121" s="240"/>
      <c r="AI121" s="240"/>
      <c r="AJ121" s="240"/>
      <c r="AK121" s="240"/>
      <c r="AL121" s="240"/>
      <c r="AM121" s="240"/>
      <c r="AN121" s="240"/>
      <c r="AO121" s="240"/>
      <c r="AP121" s="240"/>
      <c r="AQ121" s="240"/>
      <c r="AR121" s="240"/>
      <c r="AS121" s="240"/>
      <c r="AT121" s="240"/>
      <c r="AU121" s="240"/>
      <c r="AV121" s="240"/>
      <c r="AW121" s="240"/>
      <c r="AX121" s="240"/>
      <c r="AY121" s="240"/>
      <c r="AZ121" s="240"/>
      <c r="BA121" s="240"/>
      <c r="BB121" s="240"/>
      <c r="BC121" s="240"/>
      <c r="BD121" s="240"/>
      <c r="BE121" s="240"/>
      <c r="BF121" s="240"/>
      <c r="BG121" s="240"/>
      <c r="BH121" s="240"/>
      <c r="BI121" s="240"/>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c r="IW121" s="19"/>
      <c r="IX121" s="19"/>
      <c r="IY121" s="19"/>
      <c r="IZ121" s="19"/>
      <c r="JA121" s="19"/>
      <c r="JB121" s="19"/>
      <c r="JC121" s="19"/>
      <c r="JD121" s="19"/>
      <c r="JE121" s="19"/>
      <c r="JF121" s="19"/>
      <c r="JG121" s="19"/>
      <c r="JH121" s="19"/>
      <c r="JI121" s="19"/>
      <c r="JJ121" s="19"/>
      <c r="JK121" s="19"/>
      <c r="JL121" s="19"/>
      <c r="JM121" s="19"/>
      <c r="JN121" s="19"/>
      <c r="JO121" s="19"/>
      <c r="JP121" s="19"/>
      <c r="JQ121" s="19"/>
      <c r="JR121" s="19"/>
      <c r="JS121" s="19"/>
      <c r="JT121" s="19"/>
      <c r="JU121" s="19"/>
      <c r="JV121" s="19"/>
      <c r="JW121" s="19"/>
      <c r="JX121" s="19"/>
      <c r="JY121" s="19"/>
      <c r="JZ121" s="19"/>
      <c r="KA121" s="19"/>
      <c r="KB121" s="19"/>
      <c r="KC121" s="19"/>
      <c r="KD121" s="19"/>
      <c r="KE121" s="19"/>
      <c r="KF121" s="19"/>
      <c r="KG121" s="19"/>
      <c r="KH121" s="19"/>
      <c r="KI121" s="19"/>
      <c r="KJ121" s="19"/>
      <c r="KK121" s="19"/>
      <c r="KL121" s="19"/>
      <c r="KM121" s="19"/>
      <c r="KN121" s="19"/>
      <c r="KO121" s="19"/>
      <c r="KP121" s="19"/>
      <c r="KQ121" s="19"/>
      <c r="KR121" s="19"/>
      <c r="KS121" s="19"/>
      <c r="KT121" s="19"/>
      <c r="KU121" s="19"/>
      <c r="KV121" s="19"/>
      <c r="KW121" s="19"/>
    </row>
    <row r="122" spans="1:309 16384:16384" s="243" customFormat="1" ht="15.9">
      <c r="A122" s="403" t="s">
        <v>953</v>
      </c>
      <c r="B122" s="240">
        <f>+US!B98</f>
        <v>1</v>
      </c>
      <c r="C122" s="240"/>
      <c r="D122" s="240"/>
      <c r="E122" s="240"/>
      <c r="F122" s="240"/>
      <c r="G122" s="240"/>
      <c r="H122" s="240"/>
      <c r="I122" s="240"/>
      <c r="J122" s="240"/>
      <c r="K122" s="240"/>
      <c r="L122" s="240"/>
      <c r="M122" s="449"/>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c r="IW122" s="19"/>
      <c r="IX122" s="19"/>
      <c r="IY122" s="19"/>
      <c r="IZ122" s="19"/>
      <c r="JA122" s="19"/>
      <c r="JB122" s="19"/>
      <c r="JC122" s="19"/>
      <c r="JD122" s="19"/>
      <c r="JE122" s="19"/>
      <c r="JF122" s="19"/>
      <c r="JG122" s="19"/>
      <c r="JH122" s="19"/>
      <c r="JI122" s="19"/>
      <c r="JJ122" s="19"/>
      <c r="JK122" s="19"/>
      <c r="JL122" s="19"/>
      <c r="JM122" s="19"/>
      <c r="JN122" s="19"/>
      <c r="JO122" s="19"/>
      <c r="JP122" s="19"/>
      <c r="JQ122" s="19"/>
      <c r="JR122" s="19"/>
      <c r="JS122" s="19"/>
      <c r="JT122" s="19"/>
      <c r="JU122" s="19"/>
      <c r="JV122" s="19"/>
      <c r="JW122" s="19"/>
      <c r="JX122" s="19"/>
      <c r="JY122" s="19"/>
      <c r="JZ122" s="19"/>
      <c r="KA122" s="19"/>
      <c r="KB122" s="19"/>
      <c r="KC122" s="19"/>
      <c r="KD122" s="19"/>
      <c r="KE122" s="19"/>
      <c r="KF122" s="19"/>
      <c r="KG122" s="19"/>
      <c r="KH122" s="19"/>
      <c r="KI122" s="19"/>
      <c r="KJ122" s="19"/>
      <c r="KK122" s="19"/>
      <c r="KL122" s="19"/>
      <c r="KM122" s="19"/>
      <c r="KN122" s="19"/>
      <c r="KO122" s="19"/>
      <c r="KP122" s="19"/>
      <c r="KQ122" s="19"/>
      <c r="KR122" s="19"/>
      <c r="KS122" s="19"/>
      <c r="KT122" s="19"/>
      <c r="KU122" s="19"/>
      <c r="KV122" s="19"/>
      <c r="KW122" s="19"/>
    </row>
    <row r="123" spans="1:309 16384:16384" s="243" customFormat="1" ht="14.6">
      <c r="A123" s="60"/>
      <c r="B123" s="240"/>
      <c r="C123" s="240"/>
      <c r="D123" s="240"/>
      <c r="E123" s="240"/>
      <c r="F123" s="240"/>
      <c r="G123" s="240"/>
      <c r="H123" s="240"/>
      <c r="I123" s="240"/>
      <c r="J123" s="240"/>
      <c r="K123" s="240"/>
      <c r="L123" s="240"/>
      <c r="M123" s="449"/>
      <c r="N123" s="240"/>
      <c r="O123" s="240"/>
      <c r="P123" s="240"/>
      <c r="Q123" s="240"/>
      <c r="R123" s="240"/>
      <c r="S123" s="240"/>
      <c r="T123" s="240"/>
      <c r="U123" s="240"/>
      <c r="V123" s="240"/>
      <c r="W123" s="240"/>
      <c r="X123" s="240"/>
      <c r="Y123" s="240"/>
      <c r="Z123" s="240"/>
      <c r="AA123" s="240"/>
      <c r="AB123" s="240"/>
      <c r="AC123" s="240"/>
      <c r="AD123" s="240"/>
      <c r="AE123" s="240"/>
      <c r="AF123" s="240"/>
      <c r="AG123" s="240"/>
      <c r="AH123" s="240"/>
      <c r="AI123" s="240"/>
      <c r="AJ123" s="240"/>
      <c r="AK123" s="240"/>
      <c r="AL123" s="240"/>
      <c r="AM123" s="240"/>
      <c r="AN123" s="240"/>
      <c r="AO123" s="240"/>
      <c r="AP123" s="240"/>
      <c r="AQ123" s="240"/>
      <c r="AR123" s="240"/>
      <c r="AS123" s="240"/>
      <c r="AT123" s="240"/>
      <c r="AU123" s="240"/>
      <c r="AV123" s="240"/>
      <c r="AW123" s="240"/>
      <c r="AX123" s="240"/>
      <c r="AY123" s="240"/>
      <c r="AZ123" s="240"/>
      <c r="BA123" s="240"/>
      <c r="BB123" s="240"/>
      <c r="BC123" s="240"/>
      <c r="BD123" s="240"/>
      <c r="BE123" s="240"/>
      <c r="BF123" s="240"/>
      <c r="BG123" s="240"/>
      <c r="BH123" s="240"/>
      <c r="BI123" s="240"/>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c r="IW123" s="19"/>
      <c r="IX123" s="19"/>
      <c r="IY123" s="19"/>
      <c r="IZ123" s="19"/>
      <c r="JA123" s="19"/>
      <c r="JB123" s="19"/>
      <c r="JC123" s="19"/>
      <c r="JD123" s="19"/>
      <c r="JE123" s="19"/>
      <c r="JF123" s="19"/>
      <c r="JG123" s="19"/>
      <c r="JH123" s="19"/>
      <c r="JI123" s="19"/>
      <c r="JJ123" s="19"/>
      <c r="JK123" s="19"/>
      <c r="JL123" s="19"/>
      <c r="JM123" s="19"/>
      <c r="JN123" s="19"/>
      <c r="JO123" s="19"/>
      <c r="JP123" s="19"/>
      <c r="JQ123" s="19"/>
      <c r="JR123" s="19"/>
      <c r="JS123" s="19"/>
      <c r="JT123" s="19"/>
      <c r="JU123" s="19"/>
      <c r="JV123" s="19"/>
      <c r="JW123" s="19"/>
      <c r="JX123" s="19"/>
      <c r="JY123" s="19"/>
      <c r="JZ123" s="19"/>
      <c r="KA123" s="19"/>
      <c r="KB123" s="19"/>
      <c r="KC123" s="19"/>
      <c r="KD123" s="19"/>
      <c r="KE123" s="19"/>
      <c r="KF123" s="19"/>
      <c r="KG123" s="19"/>
      <c r="KH123" s="19"/>
      <c r="KI123" s="19"/>
      <c r="KJ123" s="19"/>
      <c r="KK123" s="19"/>
      <c r="KL123" s="19"/>
      <c r="KM123" s="19"/>
      <c r="KN123" s="19"/>
      <c r="KO123" s="19"/>
      <c r="KP123" s="19"/>
      <c r="KQ123" s="19"/>
      <c r="KR123" s="19"/>
      <c r="KS123" s="19"/>
      <c r="KT123" s="19"/>
      <c r="KU123" s="19"/>
      <c r="KV123" s="19"/>
      <c r="KW123" s="19"/>
    </row>
    <row r="124" spans="1:309 16384:16384" s="433" customFormat="1" ht="14.6">
      <c r="A124" s="430" t="s">
        <v>955</v>
      </c>
      <c r="B124" s="431">
        <f>SUM(US:OthAsia!B121)</f>
        <v>7.9710000000000001</v>
      </c>
      <c r="C124" s="431">
        <f>SUM(US:OthAsia!C121)</f>
        <v>9.7309876375937918</v>
      </c>
      <c r="D124" s="431">
        <f>SUM(US:OthAsia!D121)</f>
        <v>10.923572205510311</v>
      </c>
      <c r="E124" s="431">
        <f>SUM(US:OthAsia!E121)</f>
        <v>10.446443324709433</v>
      </c>
      <c r="F124" s="431">
        <f>SUM(US:OthAsia!F121)</f>
        <v>8.8764139989428301</v>
      </c>
      <c r="G124" s="431">
        <f>SUM(US:OthAsia!G121)</f>
        <v>7.1420965205564064</v>
      </c>
      <c r="H124" s="431">
        <f>SUM(US:OthAsia!H121)</f>
        <v>6.6058034446017277</v>
      </c>
      <c r="I124" s="431">
        <f>SUM(US:OthAsia!I121)</f>
        <v>6.5113907902062831</v>
      </c>
      <c r="J124" s="431">
        <f>SUM(US:OthAsia!J121)</f>
        <v>6.1145375043973518</v>
      </c>
      <c r="K124" s="431">
        <f>SUM(US:OthAsia!K121)</f>
        <v>5.8550739952375892</v>
      </c>
      <c r="L124" s="431">
        <f>SUM(US:OthAsia!L121)</f>
        <v>5.7064511386489727</v>
      </c>
      <c r="M124" s="453">
        <f>SUM(US:OthAsia!M121)</f>
        <v>5.6062418126227591</v>
      </c>
      <c r="N124" s="431">
        <f>SUM(US:OthAsia!N121)</f>
        <v>5.5341935670757234</v>
      </c>
      <c r="O124" s="431">
        <f>SUM(US:OthAsia!O121)</f>
        <v>5.4516354133009921</v>
      </c>
      <c r="P124" s="431">
        <f>SUM(US:OthAsia!P121)</f>
        <v>5.3804787298348566</v>
      </c>
      <c r="Q124" s="431">
        <f>SUM(US:OthAsia!Q121)</f>
        <v>5.3165095233718462</v>
      </c>
      <c r="R124" s="431">
        <f>SUM(US:OthAsia!R121)</f>
        <v>5.2642387597734253</v>
      </c>
      <c r="S124" s="431">
        <f>SUM(US:OthAsia!S121)</f>
        <v>5.2279734234957953</v>
      </c>
      <c r="T124" s="431">
        <f>SUM(US:OthAsia!T121)</f>
        <v>5.1858741724799273</v>
      </c>
      <c r="U124" s="431">
        <f>SUM(US:OthAsia!U121)</f>
        <v>5.1405666317123249</v>
      </c>
      <c r="V124" s="431">
        <f>SUM(US:OthAsia!V121)</f>
        <v>5.1149587712360693</v>
      </c>
      <c r="W124" s="431">
        <f>SUM(US:OthAsia!W121)</f>
        <v>5.9992268659085539</v>
      </c>
      <c r="X124" s="431">
        <f>SUM(US:OthAsia!X121)</f>
        <v>6.896601853435687</v>
      </c>
      <c r="Y124" s="431">
        <f>SUM(US:OthAsia!Y121)</f>
        <v>7.8005910855106571</v>
      </c>
      <c r="Z124" s="431">
        <f>SUM(US:OthAsia!Z121)</f>
        <v>8.7074285760159089</v>
      </c>
      <c r="AA124" s="431">
        <f>SUM(US:OthAsia!AA121)</f>
        <v>2.4315315058595046</v>
      </c>
      <c r="AB124" s="431">
        <f>SUM(US:OthAsia!AB121)</f>
        <v>0</v>
      </c>
      <c r="AC124" s="431">
        <f>SUM(US:OthAsia!AC121)</f>
        <v>0</v>
      </c>
      <c r="AD124" s="431">
        <f>SUM(US:OthAsia!AD121)</f>
        <v>0</v>
      </c>
      <c r="AE124" s="431">
        <f>SUM(US:OthAsia!AE121)</f>
        <v>0</v>
      </c>
      <c r="AF124" s="431">
        <f>SUM(US:OthAsia!AF121)</f>
        <v>0</v>
      </c>
      <c r="AG124" s="431">
        <f>SUM(US:OthAsia!AG121)</f>
        <v>0</v>
      </c>
      <c r="AH124" s="431">
        <f>SUM(US:OthAsia!AH121)</f>
        <v>0</v>
      </c>
      <c r="AI124" s="431">
        <f>SUM(US:OthAsia!AI121)</f>
        <v>0</v>
      </c>
      <c r="AJ124" s="431">
        <f>SUM(US:OthAsia!AJ121)</f>
        <v>0</v>
      </c>
      <c r="AK124" s="431">
        <f>SUM(US:OthAsia!AK121)</f>
        <v>0</v>
      </c>
      <c r="AL124" s="431">
        <f>SUM(US:OthAsia!AL121)</f>
        <v>0</v>
      </c>
      <c r="AM124" s="431">
        <f>SUM(US:OthAsia!AM121)</f>
        <v>0</v>
      </c>
      <c r="AN124" s="431">
        <f>SUM(US:OthAsia!AN121)</f>
        <v>0</v>
      </c>
      <c r="AO124" s="431">
        <f>SUM(US:OthAsia!AO121)</f>
        <v>0</v>
      </c>
      <c r="AP124" s="431">
        <f>SUM(US:OthAsia!AP121)</f>
        <v>0</v>
      </c>
      <c r="AQ124" s="431">
        <f>SUM(US:OthAsia!AQ121)</f>
        <v>0</v>
      </c>
      <c r="AR124" s="431">
        <f>SUM(US:OthAsia!AR121)</f>
        <v>0</v>
      </c>
      <c r="AS124" s="431">
        <f>SUM(US:OthAsia!AS121)</f>
        <v>0</v>
      </c>
      <c r="AT124" s="431">
        <f>SUM(US:OthAsia!AT121)</f>
        <v>0</v>
      </c>
      <c r="AU124" s="431">
        <f>SUM(US:OthAsia!AU121)</f>
        <v>0</v>
      </c>
      <c r="AV124" s="431">
        <f>SUM(US:OthAsia!AV121)</f>
        <v>0</v>
      </c>
      <c r="AW124" s="431">
        <f>SUM(US:OthAsia!AW121)</f>
        <v>0</v>
      </c>
      <c r="AX124" s="431">
        <f>SUM(US:OthAsia!AX121)</f>
        <v>0</v>
      </c>
      <c r="AY124" s="431">
        <f>SUM(US:OthAsia!AY121)</f>
        <v>0</v>
      </c>
      <c r="AZ124" s="431">
        <f>SUM(US:OthAsia!AZ121)</f>
        <v>0</v>
      </c>
      <c r="BA124" s="431">
        <f>SUM(US:OthAsia!BA121)</f>
        <v>0</v>
      </c>
      <c r="BB124" s="431">
        <f>SUM(US:OthAsia!BB121)</f>
        <v>0</v>
      </c>
      <c r="BC124" s="431">
        <f>SUM(US:OthAsia!BC121)</f>
        <v>0</v>
      </c>
      <c r="BD124" s="431">
        <f>SUM(US:OthAsia!BD121)</f>
        <v>0</v>
      </c>
      <c r="BE124" s="431">
        <f>SUM(US:OthAsia!BE121)</f>
        <v>0</v>
      </c>
      <c r="BF124" s="431">
        <f>SUM(US:OthAsia!BF121)</f>
        <v>0</v>
      </c>
      <c r="BG124" s="431">
        <f>SUM(US:OthAsia!BG121)</f>
        <v>0</v>
      </c>
      <c r="BH124" s="431">
        <f>SUM(US:OthAsia!BH121)</f>
        <v>0</v>
      </c>
      <c r="BI124" s="431">
        <f>SUM(US:OthAsia!BI121)</f>
        <v>0</v>
      </c>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c r="IW124" s="19"/>
      <c r="IX124" s="19"/>
      <c r="IY124" s="19"/>
      <c r="IZ124" s="19"/>
      <c r="JA124" s="19"/>
      <c r="JB124" s="19"/>
      <c r="JC124" s="19"/>
      <c r="JD124" s="19"/>
      <c r="JE124" s="19"/>
      <c r="JF124" s="19"/>
      <c r="JG124" s="19"/>
      <c r="JH124" s="19"/>
      <c r="JI124" s="19"/>
      <c r="JJ124" s="19"/>
      <c r="JK124" s="19"/>
      <c r="JL124" s="19"/>
      <c r="JM124" s="19"/>
      <c r="JN124" s="19"/>
      <c r="JO124" s="19"/>
      <c r="JP124" s="19"/>
      <c r="JQ124" s="19"/>
      <c r="JR124" s="19"/>
      <c r="JS124" s="19"/>
      <c r="JT124" s="19"/>
      <c r="JU124" s="19"/>
      <c r="JV124" s="19"/>
      <c r="JW124" s="19"/>
      <c r="JX124" s="19"/>
      <c r="JY124" s="19"/>
      <c r="JZ124" s="19"/>
      <c r="KA124" s="19"/>
      <c r="KB124" s="19"/>
      <c r="KC124" s="19"/>
      <c r="KD124" s="19"/>
      <c r="KE124" s="19"/>
      <c r="KF124" s="19"/>
      <c r="KG124" s="19"/>
      <c r="KH124" s="19"/>
      <c r="KI124" s="19"/>
      <c r="KJ124" s="19"/>
      <c r="KK124" s="19"/>
      <c r="KL124" s="19"/>
      <c r="KM124" s="19"/>
      <c r="KN124" s="19"/>
      <c r="KO124" s="19"/>
      <c r="KP124" s="19"/>
      <c r="KQ124" s="19"/>
      <c r="KR124" s="19"/>
      <c r="KS124" s="19"/>
      <c r="KT124" s="19"/>
      <c r="KU124" s="19"/>
      <c r="KV124" s="19"/>
      <c r="KW124" s="19"/>
    </row>
    <row r="126" spans="1:309 16384:16384" ht="14.25" customHeight="1">
      <c r="A126" s="19" t="s">
        <v>295</v>
      </c>
      <c r="C126" s="18"/>
    </row>
    <row r="127" spans="1:309 16384:16384" ht="14.25" customHeight="1">
      <c r="A127" s="19" t="s">
        <v>296</v>
      </c>
      <c r="B127" s="19">
        <f>+SUMPRODUCT(Parameters!F58:Q58*Parameters!F67:Q67)/SUM(Parameters!F67:Q67)*1000</f>
        <v>1259.2274620271828</v>
      </c>
      <c r="C127" s="18">
        <f t="shared" ref="C127:AA127" si="76">+B127*(C81/B81)</f>
        <v>1202.5622262359598</v>
      </c>
      <c r="D127" s="18">
        <f t="shared" si="76"/>
        <v>1148.7302522342975</v>
      </c>
      <c r="E127" s="18">
        <f t="shared" si="76"/>
        <v>1097.5898769327184</v>
      </c>
      <c r="F127" s="18">
        <f t="shared" si="76"/>
        <v>1049.0065203962185</v>
      </c>
      <c r="G127" s="18">
        <f t="shared" si="76"/>
        <v>1002.8523316865435</v>
      </c>
      <c r="H127" s="18">
        <f t="shared" si="76"/>
        <v>959.00585241235228</v>
      </c>
      <c r="I127" s="18">
        <f t="shared" si="76"/>
        <v>917.35169710187051</v>
      </c>
      <c r="J127" s="18">
        <f t="shared" si="76"/>
        <v>877.78024955691285</v>
      </c>
      <c r="K127" s="18">
        <f t="shared" si="76"/>
        <v>840.18737438920311</v>
      </c>
      <c r="L127" s="18">
        <f t="shared" si="76"/>
        <v>804.47414297987893</v>
      </c>
      <c r="M127" s="445">
        <f t="shared" si="76"/>
        <v>770.54657314102099</v>
      </c>
      <c r="N127" s="18">
        <f t="shared" si="76"/>
        <v>738.31538179410575</v>
      </c>
      <c r="O127" s="18">
        <f t="shared" si="76"/>
        <v>707.69575001453643</v>
      </c>
      <c r="P127" s="18">
        <f t="shared" si="76"/>
        <v>678.60709982394553</v>
      </c>
      <c r="Q127" s="18">
        <f t="shared" si="76"/>
        <v>650.97288214288415</v>
      </c>
      <c r="R127" s="18">
        <f t="shared" si="76"/>
        <v>624.72037534587594</v>
      </c>
      <c r="S127" s="18">
        <f t="shared" si="76"/>
        <v>599.78049388871796</v>
      </c>
      <c r="T127" s="18">
        <f t="shared" si="76"/>
        <v>576.08760650441798</v>
      </c>
      <c r="U127" s="18">
        <f t="shared" si="76"/>
        <v>553.57936348933299</v>
      </c>
      <c r="V127" s="18">
        <f t="shared" si="76"/>
        <v>532.19653262500219</v>
      </c>
      <c r="W127" s="18">
        <f t="shared" si="76"/>
        <v>511.88284330388797</v>
      </c>
      <c r="X127" s="18">
        <f t="shared" si="76"/>
        <v>492.58483844882954</v>
      </c>
      <c r="Y127" s="18">
        <f t="shared" si="76"/>
        <v>474.2517338365239</v>
      </c>
      <c r="Z127" s="18">
        <f t="shared" si="76"/>
        <v>456.83528445483358</v>
      </c>
      <c r="AA127" s="18">
        <f t="shared" si="76"/>
        <v>228.41764222741679</v>
      </c>
      <c r="AB127" s="18">
        <f t="shared" ref="AB127:BI127" si="77">+AA127</f>
        <v>228.41764222741679</v>
      </c>
      <c r="AC127" s="18">
        <f t="shared" si="77"/>
        <v>228.41764222741679</v>
      </c>
      <c r="AD127" s="18">
        <f t="shared" si="77"/>
        <v>228.41764222741679</v>
      </c>
      <c r="AE127" s="18">
        <f t="shared" si="77"/>
        <v>228.41764222741679</v>
      </c>
      <c r="AF127" s="18">
        <f t="shared" si="77"/>
        <v>228.41764222741679</v>
      </c>
      <c r="AG127" s="18">
        <f t="shared" si="77"/>
        <v>228.41764222741679</v>
      </c>
      <c r="AH127" s="18">
        <f t="shared" si="77"/>
        <v>228.41764222741679</v>
      </c>
      <c r="AI127" s="18">
        <f t="shared" si="77"/>
        <v>228.41764222741679</v>
      </c>
      <c r="AJ127" s="18">
        <f t="shared" si="77"/>
        <v>228.41764222741679</v>
      </c>
      <c r="AK127" s="18">
        <f t="shared" si="77"/>
        <v>228.41764222741679</v>
      </c>
      <c r="AL127" s="18">
        <f t="shared" si="77"/>
        <v>228.41764222741679</v>
      </c>
      <c r="AM127" s="18">
        <f t="shared" si="77"/>
        <v>228.41764222741679</v>
      </c>
      <c r="AN127" s="18">
        <f t="shared" si="77"/>
        <v>228.41764222741679</v>
      </c>
      <c r="AO127" s="18">
        <f t="shared" si="77"/>
        <v>228.41764222741679</v>
      </c>
      <c r="AP127" s="18">
        <f t="shared" si="77"/>
        <v>228.41764222741679</v>
      </c>
      <c r="AQ127" s="18">
        <f t="shared" si="77"/>
        <v>228.41764222741679</v>
      </c>
      <c r="AR127" s="18">
        <f t="shared" si="77"/>
        <v>228.41764222741679</v>
      </c>
      <c r="AS127" s="18">
        <f t="shared" si="77"/>
        <v>228.41764222741679</v>
      </c>
      <c r="AT127" s="18">
        <f t="shared" si="77"/>
        <v>228.41764222741679</v>
      </c>
      <c r="AU127" s="18">
        <f t="shared" si="77"/>
        <v>228.41764222741679</v>
      </c>
      <c r="AV127" s="18">
        <f t="shared" si="77"/>
        <v>228.41764222741679</v>
      </c>
      <c r="AW127" s="18">
        <f t="shared" si="77"/>
        <v>228.41764222741679</v>
      </c>
      <c r="AX127" s="18">
        <f t="shared" si="77"/>
        <v>228.41764222741679</v>
      </c>
      <c r="AY127" s="18">
        <f t="shared" si="77"/>
        <v>228.41764222741679</v>
      </c>
      <c r="AZ127" s="18">
        <f t="shared" si="77"/>
        <v>228.41764222741679</v>
      </c>
      <c r="BA127" s="18">
        <f t="shared" si="77"/>
        <v>228.41764222741679</v>
      </c>
      <c r="BB127" s="18">
        <f t="shared" si="77"/>
        <v>228.41764222741679</v>
      </c>
      <c r="BC127" s="18">
        <f t="shared" si="77"/>
        <v>228.41764222741679</v>
      </c>
      <c r="BD127" s="18">
        <f t="shared" si="77"/>
        <v>228.41764222741679</v>
      </c>
      <c r="BE127" s="18">
        <f t="shared" si="77"/>
        <v>228.41764222741679</v>
      </c>
      <c r="BF127" s="18">
        <f t="shared" si="77"/>
        <v>228.41764222741679</v>
      </c>
      <c r="BG127" s="18">
        <f t="shared" si="77"/>
        <v>228.41764222741679</v>
      </c>
      <c r="BH127" s="18">
        <f t="shared" si="77"/>
        <v>228.41764222741679</v>
      </c>
      <c r="BI127" s="18">
        <f t="shared" si="77"/>
        <v>228.41764222741679</v>
      </c>
    </row>
    <row r="128" spans="1:309 16384:16384" ht="14.25" customHeight="1">
      <c r="C128" s="18"/>
      <c r="BJ128" s="427"/>
      <c r="BK128" s="427"/>
      <c r="BL128" s="427"/>
      <c r="BM128" s="427"/>
      <c r="BN128" s="427"/>
      <c r="BO128" s="427"/>
      <c r="BP128" s="427"/>
      <c r="BQ128" s="427"/>
      <c r="BR128" s="427"/>
      <c r="BS128" s="427"/>
      <c r="BT128" s="427"/>
      <c r="BU128" s="427"/>
      <c r="BV128" s="427"/>
      <c r="BW128" s="427"/>
      <c r="BX128" s="427"/>
      <c r="BY128" s="427"/>
      <c r="BZ128" s="427"/>
      <c r="CA128" s="427"/>
      <c r="CB128" s="427"/>
      <c r="CC128" s="427"/>
      <c r="CD128" s="427"/>
      <c r="CE128" s="427"/>
      <c r="CF128" s="427"/>
      <c r="CG128" s="427"/>
      <c r="CH128" s="427"/>
      <c r="CI128" s="427"/>
      <c r="CJ128" s="427"/>
      <c r="CK128" s="427"/>
      <c r="CL128" s="427"/>
      <c r="CM128" s="427"/>
      <c r="CN128" s="427"/>
      <c r="CO128" s="427"/>
      <c r="CP128" s="427"/>
      <c r="CQ128" s="427"/>
      <c r="CR128" s="427"/>
      <c r="CS128" s="427"/>
      <c r="CT128" s="427"/>
      <c r="CU128" s="427"/>
      <c r="CV128" s="427"/>
      <c r="CW128" s="427"/>
      <c r="CX128" s="427"/>
      <c r="CY128" s="427"/>
      <c r="CZ128" s="427"/>
      <c r="DA128" s="427"/>
      <c r="DB128" s="427"/>
      <c r="DC128" s="427"/>
      <c r="DD128" s="427"/>
      <c r="DE128" s="427"/>
      <c r="DF128" s="427"/>
      <c r="DG128" s="427"/>
      <c r="DH128" s="427"/>
      <c r="DI128" s="427"/>
      <c r="DJ128" s="427"/>
      <c r="DK128" s="427"/>
      <c r="DL128" s="427"/>
      <c r="DM128" s="427"/>
      <c r="DN128" s="427"/>
      <c r="DO128" s="427"/>
      <c r="DP128" s="427"/>
      <c r="DQ128" s="427"/>
      <c r="DR128" s="427"/>
      <c r="DS128" s="427"/>
      <c r="DT128" s="427"/>
      <c r="DU128" s="427"/>
      <c r="DV128" s="427"/>
      <c r="DW128" s="427"/>
      <c r="DX128" s="427"/>
      <c r="DY128" s="427"/>
      <c r="DZ128" s="427"/>
      <c r="EA128" s="427"/>
      <c r="EB128" s="427"/>
      <c r="EC128" s="427"/>
      <c r="ED128" s="427"/>
      <c r="EE128" s="427"/>
      <c r="EF128" s="427"/>
      <c r="EG128" s="427"/>
      <c r="EH128" s="427"/>
      <c r="EI128" s="427"/>
      <c r="EJ128" s="427"/>
      <c r="EK128" s="427"/>
      <c r="EL128" s="427"/>
      <c r="EM128" s="427"/>
      <c r="EN128" s="427"/>
      <c r="EO128" s="427"/>
      <c r="EP128" s="427"/>
      <c r="EQ128" s="427"/>
      <c r="ER128" s="427"/>
      <c r="ES128" s="427"/>
      <c r="ET128" s="427"/>
      <c r="EU128" s="427"/>
      <c r="EV128" s="427"/>
      <c r="EW128" s="427"/>
      <c r="EX128" s="427"/>
      <c r="EY128" s="427"/>
      <c r="EZ128" s="427"/>
      <c r="FA128" s="427"/>
      <c r="FB128" s="427"/>
      <c r="FC128" s="427"/>
      <c r="FD128" s="427"/>
      <c r="FE128" s="427"/>
      <c r="FF128" s="427"/>
      <c r="FG128" s="427"/>
      <c r="FH128" s="427"/>
      <c r="FI128" s="427"/>
      <c r="FJ128" s="427"/>
      <c r="FK128" s="427"/>
      <c r="FL128" s="427"/>
      <c r="FM128" s="427"/>
      <c r="FN128" s="427"/>
      <c r="FO128" s="427"/>
      <c r="FP128" s="427"/>
      <c r="FQ128" s="427"/>
      <c r="FR128" s="427"/>
      <c r="FS128" s="427"/>
      <c r="FT128" s="427"/>
      <c r="FU128" s="427"/>
      <c r="FV128" s="427"/>
      <c r="FW128" s="427"/>
      <c r="FX128" s="427"/>
      <c r="FY128" s="427"/>
      <c r="FZ128" s="427"/>
      <c r="GA128" s="427"/>
      <c r="GB128" s="427"/>
      <c r="GC128" s="427"/>
      <c r="GD128" s="427"/>
      <c r="GE128" s="427"/>
      <c r="GF128" s="427"/>
      <c r="GG128" s="427"/>
      <c r="GH128" s="427"/>
      <c r="GI128" s="427"/>
      <c r="GJ128" s="427"/>
      <c r="GK128" s="427"/>
      <c r="GL128" s="427"/>
      <c r="GM128" s="427"/>
      <c r="GN128" s="427"/>
      <c r="GO128" s="427"/>
      <c r="GP128" s="427"/>
      <c r="GQ128" s="427"/>
      <c r="GR128" s="427"/>
      <c r="GS128" s="427"/>
      <c r="GT128" s="427"/>
      <c r="GU128" s="427"/>
      <c r="GV128" s="427"/>
      <c r="GW128" s="427"/>
      <c r="GX128" s="427"/>
      <c r="GY128" s="427"/>
      <c r="GZ128" s="427"/>
      <c r="HA128" s="427"/>
      <c r="HB128" s="427"/>
      <c r="HC128" s="427"/>
      <c r="HD128" s="427"/>
      <c r="HE128" s="427"/>
      <c r="HF128" s="427"/>
      <c r="HG128" s="427"/>
      <c r="HH128" s="427"/>
      <c r="HI128" s="427"/>
      <c r="HJ128" s="427"/>
      <c r="HK128" s="427"/>
      <c r="HL128" s="427"/>
      <c r="HM128" s="427"/>
      <c r="HN128" s="427"/>
      <c r="HO128" s="427"/>
      <c r="HP128" s="427"/>
      <c r="HQ128" s="427"/>
      <c r="HR128" s="427"/>
      <c r="HS128" s="427"/>
      <c r="HT128" s="427"/>
      <c r="HU128" s="427"/>
      <c r="HV128" s="427"/>
      <c r="HW128" s="427"/>
      <c r="HX128" s="427"/>
      <c r="HY128" s="427"/>
      <c r="HZ128" s="427"/>
      <c r="IA128" s="427"/>
      <c r="IB128" s="427"/>
      <c r="IC128" s="427"/>
      <c r="ID128" s="427"/>
      <c r="IE128" s="427"/>
      <c r="IF128" s="427"/>
      <c r="IG128" s="427"/>
      <c r="IH128" s="427"/>
      <c r="II128" s="427"/>
      <c r="IJ128" s="427"/>
      <c r="IK128" s="427"/>
      <c r="IL128" s="427"/>
      <c r="IM128" s="427"/>
      <c r="IN128" s="427"/>
      <c r="IO128" s="427"/>
      <c r="IP128" s="427"/>
      <c r="IQ128" s="427"/>
      <c r="IR128" s="427"/>
      <c r="IS128" s="427"/>
      <c r="IT128" s="427"/>
      <c r="IU128" s="427"/>
      <c r="IV128" s="427"/>
      <c r="IW128" s="427"/>
      <c r="IX128" s="427"/>
      <c r="IY128" s="427"/>
      <c r="IZ128" s="427"/>
      <c r="JA128" s="427"/>
      <c r="JB128" s="427"/>
      <c r="JC128" s="427"/>
      <c r="JD128" s="427"/>
      <c r="JE128" s="427"/>
      <c r="JF128" s="427"/>
      <c r="JG128" s="427"/>
      <c r="JH128" s="427"/>
      <c r="JI128" s="427"/>
      <c r="JJ128" s="427"/>
      <c r="JK128" s="427"/>
      <c r="JL128" s="427"/>
      <c r="JM128" s="427"/>
      <c r="JN128" s="427"/>
      <c r="JO128" s="427"/>
      <c r="JP128" s="427"/>
      <c r="JQ128" s="427"/>
      <c r="JR128" s="427"/>
      <c r="JS128" s="427"/>
      <c r="JT128" s="427"/>
      <c r="JU128" s="427"/>
      <c r="JV128" s="427"/>
      <c r="JW128" s="427"/>
      <c r="JX128" s="427"/>
      <c r="JY128" s="427"/>
      <c r="JZ128" s="427"/>
      <c r="KA128" s="427"/>
      <c r="KB128" s="427"/>
      <c r="KC128" s="427"/>
      <c r="KD128" s="427"/>
      <c r="KE128" s="427"/>
      <c r="KF128" s="427"/>
      <c r="KG128" s="427"/>
      <c r="KH128" s="427"/>
      <c r="KI128" s="427"/>
      <c r="KJ128" s="427"/>
      <c r="KK128" s="427"/>
      <c r="KL128" s="427"/>
      <c r="KM128" s="427"/>
      <c r="KN128" s="427"/>
      <c r="KO128" s="427"/>
      <c r="KP128" s="427"/>
      <c r="KQ128" s="427"/>
      <c r="KR128" s="427"/>
      <c r="KS128" s="427"/>
      <c r="KT128" s="427"/>
      <c r="KU128" s="427"/>
      <c r="KV128" s="427"/>
      <c r="KW128" s="427"/>
    </row>
    <row r="129" spans="1:309" ht="14.25" customHeight="1">
      <c r="C129" s="18"/>
    </row>
    <row r="130" spans="1:309" ht="14.25" customHeight="1">
      <c r="E130" s="19">
        <v>0.75</v>
      </c>
    </row>
    <row r="131" spans="1:309" ht="14.25" customHeight="1">
      <c r="A131" s="261" t="s">
        <v>777</v>
      </c>
    </row>
    <row r="132" spans="1:309" ht="14.25" customHeight="1">
      <c r="A132" s="223" t="s">
        <v>743</v>
      </c>
      <c r="B132" s="84">
        <f>+SLR!B59</f>
        <v>9.9841681529815943E-2</v>
      </c>
      <c r="C132" s="84">
        <f>+SLR!C59</f>
        <v>0.10923518827643244</v>
      </c>
      <c r="D132" s="84">
        <f>+SLR!D59</f>
        <v>0.1214109371070462</v>
      </c>
      <c r="E132" s="84">
        <f>+SLR!E59</f>
        <v>0.13678938332787169</v>
      </c>
      <c r="F132" s="84">
        <f>+SLR!F59</f>
        <v>0.15554871650184007</v>
      </c>
      <c r="G132" s="84">
        <f>+SLR!G59</f>
        <v>0.17769725414142487</v>
      </c>
      <c r="H132" s="84">
        <f>+SLR!H59</f>
        <v>0.20312969154237068</v>
      </c>
      <c r="I132" s="84">
        <f>+SLR!I59</f>
        <v>0.23167896805449451</v>
      </c>
      <c r="J132" s="84">
        <f>+SLR!J59</f>
        <v>0.26315382541258214</v>
      </c>
      <c r="K132" s="84">
        <f>+SLR!K59</f>
        <v>0.29736006344776456</v>
      </c>
      <c r="L132" s="84">
        <f>+SLR!L59</f>
        <v>0.33411143106272922</v>
      </c>
      <c r="M132" s="443">
        <f>+SLR!M59</f>
        <v>0.37314358383007096</v>
      </c>
      <c r="N132" s="84">
        <f>+SLR!N59</f>
        <v>0.41423586905327958</v>
      </c>
      <c r="O132" s="84">
        <f>+SLR!O59</f>
        <v>0.45719931869753799</v>
      </c>
      <c r="P132" s="84">
        <f>+SLR!P59</f>
        <v>0.50186628881178186</v>
      </c>
      <c r="Q132" s="84">
        <f>+SLR!Q59</f>
        <v>0.548084709412888</v>
      </c>
      <c r="R132" s="84">
        <f>+SLR!R59</f>
        <v>0.59571455863161227</v>
      </c>
      <c r="S132" s="84">
        <f>+SLR!S59</f>
        <v>0.64462542722410987</v>
      </c>
      <c r="T132" s="84">
        <f>+SLR!T59</f>
        <v>0.69469459363390218</v>
      </c>
      <c r="U132" s="84">
        <f>+SLR!U59</f>
        <v>0.74580527292444498</v>
      </c>
      <c r="V132" s="84">
        <f>+SLR!V59</f>
        <v>0.79784697398074012</v>
      </c>
      <c r="W132" s="84">
        <f>+SLR!W59</f>
        <v>0.85071695404757763</v>
      </c>
      <c r="X132" s="84">
        <f>+SLR!X59</f>
        <v>0.90431804024604301</v>
      </c>
      <c r="Y132" s="84">
        <f>+SLR!Y59</f>
        <v>0.95855323024287298</v>
      </c>
      <c r="Z132" s="84">
        <f>+SLR!Z59</f>
        <v>1.0133197404773042</v>
      </c>
      <c r="AA132" s="84">
        <f>+SLR!AA59</f>
        <v>1.06846854527608</v>
      </c>
      <c r="AB132" s="84">
        <f>+SLR!AB59</f>
        <v>1.1233285596108589</v>
      </c>
      <c r="AC132" s="84">
        <f>+SLR!AC59</f>
        <v>1.1769734902176823</v>
      </c>
      <c r="AD132" s="84">
        <f>+SLR!AD59</f>
        <v>1.2288750480215269</v>
      </c>
      <c r="AE132" s="84">
        <f>+SLR!AE59</f>
        <v>1.2787657562008961</v>
      </c>
      <c r="AF132" s="84">
        <f>+SLR!AF59</f>
        <v>1.3265459893310279</v>
      </c>
      <c r="AG132" s="84">
        <f>+SLR!AG59</f>
        <v>1.3722212171443617</v>
      </c>
      <c r="AH132" s="84">
        <f>+SLR!AH59</f>
        <v>1.4158599014491566</v>
      </c>
      <c r="AI132" s="84">
        <f>+SLR!AI59</f>
        <v>1.4575655218397592</v>
      </c>
      <c r="AJ132" s="84">
        <f>+SLR!AJ59</f>
        <v>1.4974582590789509</v>
      </c>
      <c r="AK132" s="84">
        <f>+SLR!AK59</f>
        <v>1.5356632628453417</v>
      </c>
      <c r="AL132" s="84">
        <f>+SLR!AL59</f>
        <v>1.5723033863061209</v>
      </c>
      <c r="AM132" s="84">
        <f>+SLR!AM59</f>
        <v>1.607494926563223</v>
      </c>
      <c r="AN132" s="84">
        <f>+SLR!AN59</f>
        <v>1.6413453631474284</v>
      </c>
      <c r="AO132" s="84">
        <f>+SLR!AO59</f>
        <v>1.6739524007006976</v>
      </c>
      <c r="AP132" s="84">
        <f>+SLR!AP59</f>
        <v>1.7054038401842233</v>
      </c>
      <c r="AQ132" s="84">
        <f>+SLR!AQ59</f>
        <v>1.73577795484091</v>
      </c>
      <c r="AR132" s="84">
        <f>+SLR!AR59</f>
        <v>1.7651441528757725</v>
      </c>
      <c r="AS132" s="84">
        <f>+SLR!AS59</f>
        <v>1.7935637822822439</v>
      </c>
      <c r="AT132" s="84">
        <f>+SLR!AT59</f>
        <v>1.8210909840778702</v>
      </c>
      <c r="AU132" s="84">
        <f>+SLR!AU59</f>
        <v>1.8477735351581972</v>
      </c>
      <c r="AV132" s="84">
        <f>+SLR!AV59</f>
        <v>1.8736536457687991</v>
      </c>
      <c r="AW132" s="84">
        <f>+SLR!AW59</f>
        <v>1.8987686925740486</v>
      </c>
      <c r="AX132" s="84">
        <f>+SLR!AX59</f>
        <v>1.9231518788307445</v>
      </c>
      <c r="AY132" s="84">
        <f>+SLR!AY59</f>
        <v>1.9468328199277312</v>
      </c>
      <c r="AZ132" s="84">
        <f>+SLR!AZ59</f>
        <v>1.9698380567116771</v>
      </c>
      <c r="BA132" s="84">
        <f>+SLR!BA59</f>
        <v>1.9921915014180165</v>
      </c>
      <c r="BB132" s="84">
        <f>+SLR!BB59</f>
        <v>2.0139148222500154</v>
      </c>
      <c r="BC132" s="84">
        <f>+SLR!BC59</f>
        <v>2.0350277731062536</v>
      </c>
      <c r="BD132" s="84">
        <f>+SLR!BD59</f>
        <v>2.0555484749299748</v>
      </c>
      <c r="BE132" s="84">
        <f>+SLR!BE59</f>
        <v>2.0754936548359311</v>
      </c>
      <c r="BF132" s="84">
        <f>+SLR!BF59</f>
        <v>2.0948788486918151</v>
      </c>
      <c r="BG132" s="84">
        <f>+SLR!BG59</f>
        <v>2.1137185722783021</v>
      </c>
      <c r="BH132" s="84">
        <f>+SLR!BH59</f>
        <v>2.1320264655795569</v>
      </c>
      <c r="BI132" s="84">
        <f>+SLR!BI59</f>
        <v>2.1498154141991384</v>
      </c>
      <c r="BJ132" s="84">
        <f>+SLR!BJ59</f>
        <v>2.1663464756855357</v>
      </c>
      <c r="BK132" s="84">
        <f>+SLR!BK59</f>
        <v>2.1818833779925</v>
      </c>
      <c r="BL132" s="84">
        <f>+SLR!BL59</f>
        <v>2.1966079848206368</v>
      </c>
      <c r="BM132" s="84">
        <f>+SLR!BM59</f>
        <v>2.2106466448622499</v>
      </c>
      <c r="BN132" s="84">
        <f>+SLR!BN59</f>
        <v>2.2240880334706739</v>
      </c>
      <c r="BO132" s="84">
        <f>+SLR!BO59</f>
        <v>2.2369952354420923</v>
      </c>
      <c r="BP132" s="84">
        <f>+SLR!BP59</f>
        <v>2.2494139292762925</v>
      </c>
      <c r="BQ132" s="84">
        <f>+SLR!BQ59</f>
        <v>2.2613779320916314</v>
      </c>
      <c r="BR132" s="84">
        <f>+SLR!BR59</f>
        <v>2.2729129574930758</v>
      </c>
      <c r="BS132" s="84">
        <f>+SLR!BS59</f>
        <v>2.2840391633188859</v>
      </c>
      <c r="BT132" s="84">
        <f>+SLR!BT59</f>
        <v>2.2947728798144356</v>
      </c>
      <c r="BU132" s="84">
        <f>+SLR!BU59</f>
        <v>2.3051277826345125</v>
      </c>
      <c r="BV132" s="84">
        <f>+SLR!BV59</f>
        <v>2.3151156896908311</v>
      </c>
      <c r="BW132" s="84">
        <f>+SLR!BW59</f>
        <v>2.3247471030647398</v>
      </c>
      <c r="BX132" s="84">
        <f>+SLR!BX59</f>
        <v>2.3340315780801948</v>
      </c>
      <c r="BY132" s="84">
        <f>+SLR!BY59</f>
        <v>2.3429779751448847</v>
      </c>
      <c r="BZ132" s="84">
        <f>+SLR!BZ59</f>
        <v>2.3515946320341685</v>
      </c>
      <c r="CA132" s="84">
        <f>+SLR!CA59</f>
        <v>2.3598894821493861</v>
      </c>
      <c r="CB132" s="84">
        <f>+SLR!CB59</f>
        <v>2.3678701360585164</v>
      </c>
      <c r="CC132" s="84">
        <f>+SLR!CC59</f>
        <v>2.3755439380569991</v>
      </c>
      <c r="CD132" s="84">
        <f>+SLR!CD59</f>
        <v>2.3829180057128729</v>
      </c>
      <c r="CE132" s="84">
        <f>+SLR!CE59</f>
        <v>2.3899992578031308</v>
      </c>
      <c r="CF132" s="84">
        <f>+SLR!CF59</f>
        <v>2.3967944343147254</v>
      </c>
      <c r="CG132" s="84">
        <f>+SLR!CG59</f>
        <v>2.4033101110081354</v>
      </c>
      <c r="CH132" s="84">
        <f>+SLR!CH59</f>
        <v>2.4095527102438727</v>
      </c>
      <c r="CI132" s="84">
        <f>+SLR!CI59</f>
        <v>2.4155285092309082</v>
      </c>
      <c r="CJ132" s="84">
        <f>+SLR!CJ59</f>
        <v>2.4212436464882172</v>
      </c>
      <c r="CK132" s="84">
        <f>+SLR!CK59</f>
        <v>2.4267041270605887</v>
      </c>
      <c r="CL132" s="84">
        <f>+SLR!CL59</f>
        <v>2.4319158268596444</v>
      </c>
      <c r="CM132" s="84">
        <f>+SLR!CM59</f>
        <v>2.4368844963850447</v>
      </c>
      <c r="CN132" s="84">
        <f>+SLR!CN59</f>
        <v>2.4416157640016896</v>
      </c>
      <c r="CO132" s="84">
        <f>+SLR!CO59</f>
        <v>2.4461151388946027</v>
      </c>
      <c r="CP132" s="84">
        <f>+SLR!CP59</f>
        <v>2.4503880137860965</v>
      </c>
      <c r="CQ132" s="84">
        <f>+SLR!CQ59</f>
        <v>2.4544396674743298</v>
      </c>
      <c r="CR132" s="84">
        <f>+SLR!CR59</f>
        <v>2.4582752672348072</v>
      </c>
      <c r="CS132" s="84">
        <f>+SLR!CS59</f>
        <v>2.4618998711142188</v>
      </c>
      <c r="CT132" s="84">
        <f>+SLR!CT59</f>
        <v>2.4653184301375841</v>
      </c>
      <c r="CU132" s="84">
        <f>+SLR!CU59</f>
        <v>2.4685357904437679</v>
      </c>
      <c r="CV132" s="84">
        <f>+SLR!CV59</f>
        <v>2.4715566953603036</v>
      </c>
      <c r="CW132" s="84">
        <f>+SLR!CW59</f>
        <v>2.4743857874255353</v>
      </c>
      <c r="CX132" s="84">
        <f>+SLR!CX59</f>
        <v>2.477027610364019</v>
      </c>
      <c r="CY132" s="84">
        <f>+SLR!CY59</f>
        <v>2.4794866110196288</v>
      </c>
      <c r="CZ132" s="84">
        <f>+SLR!CZ59</f>
        <v>2.4817671412497382</v>
      </c>
      <c r="DA132" s="84">
        <f>+SLR!DA59</f>
        <v>2.4838734597830681</v>
      </c>
      <c r="DB132" s="84">
        <f>+SLR!DB59</f>
        <v>2.4858097340432166</v>
      </c>
      <c r="DC132" s="84">
        <f>+SLR!DC59</f>
        <v>2.4875800419394563</v>
      </c>
      <c r="DD132" s="84">
        <f>+SLR!DD59</f>
        <v>2.4891883736260683</v>
      </c>
      <c r="DE132" s="84">
        <f>+SLR!DE59</f>
        <v>2.4906386332312462</v>
      </c>
      <c r="DF132" s="84">
        <f>+SLR!DF59</f>
        <v>2.4919346405564164</v>
      </c>
      <c r="DG132" s="84">
        <f>+SLR!DG59</f>
        <v>2.4930801327466869</v>
      </c>
      <c r="DH132" s="84">
        <f>+SLR!DH59</f>
        <v>2.4940787659330312</v>
      </c>
      <c r="DI132" s="84">
        <f>+SLR!DI59</f>
        <v>2.4949341168467281</v>
      </c>
      <c r="DJ132" s="84">
        <f>+SLR!DJ59</f>
        <v>2.495649684406525</v>
      </c>
      <c r="DK132" s="84">
        <f>+SLR!DK59</f>
        <v>2.4962288912789337</v>
      </c>
      <c r="DL132" s="84">
        <f>+SLR!DL59</f>
        <v>2.4966750854120399</v>
      </c>
      <c r="DM132" s="84">
        <f>+SLR!DM59</f>
        <v>2.4969915415431756</v>
      </c>
      <c r="DN132" s="84">
        <f>+SLR!DN59</f>
        <v>2.4971814626807829</v>
      </c>
      <c r="DO132" s="84">
        <f>+SLR!DO59</f>
        <v>2.4972479815607809</v>
      </c>
      <c r="DP132" s="84">
        <f>+SLR!DP59</f>
        <v>2.4971941620777387</v>
      </c>
      <c r="DQ132" s="84">
        <f>+SLR!DQ59</f>
        <v>2.4970230006911476</v>
      </c>
      <c r="DR132" s="84">
        <f>+SLR!DR59</f>
        <v>2.4967374278070782</v>
      </c>
      <c r="DS132" s="84"/>
      <c r="DT132" s="84"/>
      <c r="DU132" s="84"/>
      <c r="DV132" s="84"/>
      <c r="DW132" s="84"/>
    </row>
    <row r="133" spans="1:309" ht="14.25" customHeight="1">
      <c r="A133" s="223" t="s">
        <v>1120</v>
      </c>
      <c r="B133" s="84">
        <f>+SLR!B60</f>
        <v>0.11448168152981594</v>
      </c>
      <c r="C133" s="84">
        <f>+SLR!C60</f>
        <v>0.13127373596874015</v>
      </c>
      <c r="D133" s="84">
        <f>+SLR!D60</f>
        <v>0.15245473164979798</v>
      </c>
      <c r="E133" s="84">
        <f>+SLR!E60</f>
        <v>0.17854344045198051</v>
      </c>
      <c r="F133" s="84">
        <f>+SLR!F60</f>
        <v>0.20960454291415392</v>
      </c>
      <c r="G133" s="84">
        <f>+SLR!G60</f>
        <v>0.24538323786132937</v>
      </c>
      <c r="H133" s="84">
        <f>+SLR!H60</f>
        <v>0.28542007120858759</v>
      </c>
      <c r="I133" s="84">
        <f>+SLR!I60</f>
        <v>0.32915855423317375</v>
      </c>
      <c r="J133" s="84">
        <f>+SLR!J60</f>
        <v>0.37602518362181547</v>
      </c>
      <c r="K133" s="84">
        <f>+SLR!K60</f>
        <v>0.42547762796003308</v>
      </c>
      <c r="L133" s="84">
        <f>+SLR!L60</f>
        <v>0.47703086549326112</v>
      </c>
      <c r="M133" s="443">
        <f>+SLR!M60</f>
        <v>0.53015092865099622</v>
      </c>
      <c r="N133" s="84">
        <f>+SLR!N60</f>
        <v>0.58442568648841564</v>
      </c>
      <c r="O133" s="84">
        <f>+SLR!O60</f>
        <v>0.63954096919670667</v>
      </c>
      <c r="P133" s="84">
        <f>+SLR!P60</f>
        <v>0.69525901989882399</v>
      </c>
      <c r="Q133" s="84">
        <f>+SLR!Q60</f>
        <v>0.75140312678510435</v>
      </c>
      <c r="R133" s="84">
        <f>+SLR!R60</f>
        <v>0.8078452546999223</v>
      </c>
      <c r="S133" s="84">
        <f>+SLR!S60</f>
        <v>0.86449540364212329</v>
      </c>
      <c r="T133" s="84">
        <f>+SLR!T60</f>
        <v>0.92129219689170738</v>
      </c>
      <c r="U133" s="84">
        <f>+SLR!U60</f>
        <v>0.97819448445909463</v>
      </c>
      <c r="V133" s="84">
        <f>+SLR!V60</f>
        <v>1.0351761410581639</v>
      </c>
      <c r="W133" s="84">
        <f>+SLR!W60</f>
        <v>1.0922228503679368</v>
      </c>
      <c r="X133" s="84">
        <f>+SLR!X60</f>
        <v>1.1493259031640102</v>
      </c>
      <c r="Y133" s="84">
        <f>+SLR!Y60</f>
        <v>1.206473692644306</v>
      </c>
      <c r="Z133" s="84">
        <f>+SLR!Z60</f>
        <v>1.2636436773908364</v>
      </c>
      <c r="AA133" s="84">
        <f>+SLR!AA60</f>
        <v>1.3207598012163968</v>
      </c>
      <c r="AB133" s="84">
        <f>+SLR!AB60</f>
        <v>1.377207614499004</v>
      </c>
      <c r="AC133" s="84">
        <f>+SLR!AC60</f>
        <v>1.4321149533589927</v>
      </c>
      <c r="AD133" s="84">
        <f>+SLR!AD60</f>
        <v>1.4850129445272127</v>
      </c>
      <c r="AE133" s="84">
        <f>+SLR!AE60</f>
        <v>1.5356882135735848</v>
      </c>
      <c r="AF133" s="84">
        <f>+SLR!AF60</f>
        <v>1.5840864764908922</v>
      </c>
      <c r="AG133" s="84">
        <f>+SLR!AG60</f>
        <v>1.6302496204621653</v>
      </c>
      <c r="AH133" s="84">
        <f>+SLR!AH60</f>
        <v>1.6742747073112876</v>
      </c>
      <c r="AI133" s="84">
        <f>+SLR!AI60</f>
        <v>1.7162874259940226</v>
      </c>
      <c r="AJ133" s="84">
        <f>+SLR!AJ60</f>
        <v>1.7564251255356242</v>
      </c>
      <c r="AK133" s="84">
        <f>+SLR!AK60</f>
        <v>1.7948262211693899</v>
      </c>
      <c r="AL133" s="84">
        <f>+SLR!AL60</f>
        <v>1.8316238375989715</v>
      </c>
      <c r="AM133" s="84">
        <f>+SLR!AM60</f>
        <v>1.8669422540041576</v>
      </c>
      <c r="AN133" s="84">
        <f>+SLR!AN60</f>
        <v>1.9008951805434018</v>
      </c>
      <c r="AO133" s="84">
        <f>+SLR!AO60</f>
        <v>1.9335852089203927</v>
      </c>
      <c r="AP133" s="84">
        <f>+SLR!AP60</f>
        <v>1.9651039921592603</v>
      </c>
      <c r="AQ133" s="84">
        <f>+SLR!AQ60</f>
        <v>1.9955328542586925</v>
      </c>
      <c r="AR133" s="84">
        <f>+SLR!AR60</f>
        <v>2.0249436304319843</v>
      </c>
      <c r="AS133" s="84">
        <f>+SLR!AS60</f>
        <v>2.0533996074680587</v>
      </c>
      <c r="AT133" s="84">
        <f>+SLR!AT60</f>
        <v>2.0809564809892955</v>
      </c>
      <c r="AU133" s="84">
        <f>+SLR!AU60</f>
        <v>2.1076632786140186</v>
      </c>
      <c r="AV133" s="84">
        <f>+SLR!AV60</f>
        <v>2.1335632198052927</v>
      </c>
      <c r="AW133" s="84">
        <f>+SLR!AW60</f>
        <v>2.1586944976785891</v>
      </c>
      <c r="AX133" s="84">
        <f>+SLR!AX60</f>
        <v>2.1830909774770704</v>
      </c>
      <c r="AY133" s="84">
        <f>+SLR!AY60</f>
        <v>2.2067828123731643</v>
      </c>
      <c r="AZ133" s="84">
        <f>+SLR!AZ60</f>
        <v>2.2297969808230782</v>
      </c>
      <c r="BA133" s="84">
        <f>+SLR!BA60</f>
        <v>2.2521577516632343</v>
      </c>
      <c r="BB133" s="84">
        <f>+SLR!BB60</f>
        <v>2.273887084037602</v>
      </c>
      <c r="BC133" s="84">
        <f>+SLR!BC60</f>
        <v>2.2950049694604187</v>
      </c>
      <c r="BD133" s="84">
        <f>+SLR!BD60</f>
        <v>2.3155297231102692</v>
      </c>
      <c r="BE133" s="84">
        <f>+SLR!BE60</f>
        <v>2.3354782309962152</v>
      </c>
      <c r="BF133" s="84">
        <f>+SLR!BF60</f>
        <v>2.354866159053393</v>
      </c>
      <c r="BG133" s="84">
        <f>+SLR!BG60</f>
        <v>2.3737081295920426</v>
      </c>
      <c r="BH133" s="84">
        <f>+SLR!BH60</f>
        <v>2.3920178698896106</v>
      </c>
      <c r="BI133" s="84">
        <f>+SLR!BI60</f>
        <v>2.4098083371103076</v>
      </c>
      <c r="BJ133" s="84">
        <f>+SLR!BJ60</f>
        <v>2.4263406338998692</v>
      </c>
      <c r="BK133" s="84">
        <f>+SLR!BK60</f>
        <v>2.4418785469867723</v>
      </c>
      <c r="BL133" s="84">
        <f>+SLR!BL60</f>
        <v>2.4566039842925544</v>
      </c>
      <c r="BM133" s="84">
        <f>+SLR!BM60</f>
        <v>2.4706433286589027</v>
      </c>
      <c r="BN133" s="84">
        <f>+SLR!BN60</f>
        <v>2.4840852823347679</v>
      </c>
      <c r="BO133" s="84">
        <f>+SLR!BO60</f>
        <v>2.4969929516077514</v>
      </c>
      <c r="BP133" s="84">
        <f>+SLR!BP60</f>
        <v>2.5094120323311317</v>
      </c>
      <c r="BQ133" s="84">
        <f>+SLR!BQ60</f>
        <v>2.5213763557404212</v>
      </c>
      <c r="BR133" s="84">
        <f>+SLR!BR60</f>
        <v>2.5329116469858826</v>
      </c>
      <c r="BS133" s="84">
        <f>+SLR!BS60</f>
        <v>2.544038073383259</v>
      </c>
      <c r="BT133" s="84">
        <f>+SLR!BT60</f>
        <v>2.5547719729788021</v>
      </c>
      <c r="BU133" s="84">
        <f>+SLR!BU60</f>
        <v>2.565127027860576</v>
      </c>
      <c r="BV133" s="84">
        <f>+SLR!BV60</f>
        <v>2.5751150612532534</v>
      </c>
      <c r="BW133" s="84">
        <f>+SLR!BW60</f>
        <v>2.5847465796305897</v>
      </c>
      <c r="BX133" s="84">
        <f>+SLR!BX60</f>
        <v>2.5940311419508926</v>
      </c>
      <c r="BY133" s="84">
        <f>+SLR!BY60</f>
        <v>2.6029776116309571</v>
      </c>
      <c r="BZ133" s="84">
        <f>+SLR!BZ60</f>
        <v>2.6115943289389381</v>
      </c>
      <c r="CA133" s="84">
        <f>+SLR!CA60</f>
        <v>2.6198892293422311</v>
      </c>
      <c r="CB133" s="84">
        <f>+SLR!CB60</f>
        <v>2.6278699251219062</v>
      </c>
      <c r="CC133" s="84">
        <f>+SLR!CC60</f>
        <v>2.6355437619943856</v>
      </c>
      <c r="CD133" s="84">
        <f>+SLR!CD60</f>
        <v>2.6429178587068209</v>
      </c>
      <c r="CE133" s="84">
        <f>+SLR!CE60</f>
        <v>2.6499991350149652</v>
      </c>
      <c r="CF133" s="84">
        <f>+SLR!CF60</f>
        <v>2.6567943317184972</v>
      </c>
      <c r="CG133" s="84">
        <f>+SLR!CG60</f>
        <v>2.6633100252529824</v>
      </c>
      <c r="CH133" s="84">
        <f>+SLR!CH60</f>
        <v>2.6695526385398773</v>
      </c>
      <c r="CI133" s="84">
        <f>+SLR!CI60</f>
        <v>2.6755284492544078</v>
      </c>
      <c r="CJ133" s="84">
        <f>+SLR!CJ60</f>
        <v>2.6812435963032257</v>
      </c>
      <c r="CK133" s="84">
        <f>+SLR!CK60</f>
        <v>2.6867040850535711</v>
      </c>
      <c r="CL133" s="84">
        <f>+SLR!CL60</f>
        <v>2.69191579168535</v>
      </c>
      <c r="CM133" s="84">
        <f>+SLR!CM60</f>
        <v>2.6968844669215168</v>
      </c>
      <c r="CN133" s="84">
        <f>+SLR!CN60</f>
        <v>2.7016157393128797</v>
      </c>
      <c r="CO133" s="84">
        <f>+SLR!CO60</f>
        <v>2.706115118199298</v>
      </c>
      <c r="CP133" s="84">
        <f>+SLR!CP60</f>
        <v>2.7103879964320821</v>
      </c>
      <c r="CQ133" s="84">
        <f>+SLR!CQ60</f>
        <v>2.7144396529168993</v>
      </c>
      <c r="CR133" s="84">
        <f>+SLR!CR60</f>
        <v>2.718275255018884</v>
      </c>
      <c r="CS133" s="84">
        <f>+SLR!CS60</f>
        <v>2.7218998608594762</v>
      </c>
      <c r="CT133" s="84">
        <f>+SLR!CT60</f>
        <v>2.7253184215260546</v>
      </c>
      <c r="CU133" s="84">
        <f>+SLR!CU60</f>
        <v>2.7285357832095274</v>
      </c>
      <c r="CV133" s="84">
        <f>+SLR!CV60</f>
        <v>2.7315566892808745</v>
      </c>
      <c r="CW133" s="84">
        <f>+SLR!CW60</f>
        <v>2.7343857823147228</v>
      </c>
      <c r="CX133" s="84">
        <f>+SLR!CX60</f>
        <v>2.73702760606594</v>
      </c>
      <c r="CY133" s="84">
        <f>+SLR!CY60</f>
        <v>2.7394866074037307</v>
      </c>
      <c r="CZ133" s="84">
        <f>+SLR!CZ60</f>
        <v>2.7417671382066446</v>
      </c>
      <c r="DA133" s="84">
        <f>+SLR!DA60</f>
        <v>2.7438734572211119</v>
      </c>
      <c r="DB133" s="84">
        <f>+SLR!DB60</f>
        <v>2.7458097318855446</v>
      </c>
      <c r="DC133" s="84">
        <f>+SLR!DC60</f>
        <v>2.7475800401216128</v>
      </c>
      <c r="DD133" s="84">
        <f>+SLR!DD60</f>
        <v>2.7491883720939763</v>
      </c>
      <c r="DE133" s="84">
        <f>+SLR!DE60</f>
        <v>2.7506386319395206</v>
      </c>
      <c r="DF133" s="84">
        <f>+SLR!DF60</f>
        <v>2.7519346394669526</v>
      </c>
      <c r="DG133" s="84">
        <f>+SLR!DG60</f>
        <v>2.753080131827482</v>
      </c>
      <c r="DH133" s="84">
        <f>+SLR!DH60</f>
        <v>2.7540787651571974</v>
      </c>
      <c r="DI133" s="84">
        <f>+SLR!DI60</f>
        <v>2.7549341161916669</v>
      </c>
      <c r="DJ133" s="84">
        <f>+SLR!DJ60</f>
        <v>2.7556496838532363</v>
      </c>
      <c r="DK133" s="84">
        <f>+SLR!DK60</f>
        <v>2.7562288908114372</v>
      </c>
      <c r="DL133" s="84">
        <f>+SLR!DL60</f>
        <v>2.7566750850168908</v>
      </c>
      <c r="DM133" s="84">
        <f>+SLR!DM60</f>
        <v>2.7569915412090573</v>
      </c>
      <c r="DN133" s="84">
        <f>+SLR!DN60</f>
        <v>2.7571814623981679</v>
      </c>
      <c r="DO133" s="84">
        <f>+SLR!DO60</f>
        <v>2.7572479813216439</v>
      </c>
      <c r="DP133" s="84">
        <f>+SLR!DP60</f>
        <v>2.7571941618753186</v>
      </c>
      <c r="DQ133" s="84">
        <f>+SLR!DQ60</f>
        <v>2.7570230005197458</v>
      </c>
      <c r="DR133" s="84">
        <f>+SLR!DR60</f>
        <v>2.7567374276618892</v>
      </c>
      <c r="DS133" s="84"/>
      <c r="DT133" s="84"/>
      <c r="DU133" s="84"/>
      <c r="DV133" s="84"/>
      <c r="DW133" s="84"/>
    </row>
    <row r="134" spans="1:309" ht="14.25" customHeight="1">
      <c r="A134" s="223" t="s">
        <v>1121</v>
      </c>
      <c r="B134" s="84">
        <f>+SLR!B61</f>
        <v>0.12048168152981595</v>
      </c>
      <c r="C134" s="84">
        <f>+SLR!C61</f>
        <v>0.14327373596874016</v>
      </c>
      <c r="D134" s="84">
        <f>+SLR!D61</f>
        <v>0.18421248452136044</v>
      </c>
      <c r="E134" s="84">
        <f>+SLR!E61</f>
        <v>0.23320726518500046</v>
      </c>
      <c r="F134" s="84">
        <f>+SLR!F61</f>
        <v>0.29056178171537272</v>
      </c>
      <c r="G134" s="84">
        <f>+SLR!G61</f>
        <v>0.35606788978816173</v>
      </c>
      <c r="H134" s="84">
        <f>+SLR!H61</f>
        <v>0.42920291175761471</v>
      </c>
      <c r="I134" s="84">
        <f>+SLR!I61</f>
        <v>0.50928415641658609</v>
      </c>
      <c r="J134" s="84">
        <f>+SLR!J61</f>
        <v>0.59558335407575969</v>
      </c>
      <c r="K134" s="84">
        <f>+SLR!K61</f>
        <v>0.68739466781680592</v>
      </c>
      <c r="L134" s="84">
        <f>+SLR!L61</f>
        <v>0.78407129799177255</v>
      </c>
      <c r="M134" s="443">
        <f>+SLR!M61</f>
        <v>0.88484328258944034</v>
      </c>
      <c r="N134" s="84">
        <f>+SLR!N61</f>
        <v>0.98909735055160952</v>
      </c>
      <c r="O134" s="84">
        <f>+SLR!O61</f>
        <v>1.0963429784109</v>
      </c>
      <c r="P134" s="84">
        <f>+SLR!P61</f>
        <v>1.2061821793889007</v>
      </c>
      <c r="Q134" s="84">
        <f>+SLR!Q61</f>
        <v>1.3182894945751107</v>
      </c>
      <c r="R134" s="84">
        <f>+SLR!R61</f>
        <v>1.4323969017326097</v>
      </c>
      <c r="S134" s="84">
        <f>+SLR!S61</f>
        <v>1.5482813778354012</v>
      </c>
      <c r="T134" s="84">
        <f>+SLR!T61</f>
        <v>1.6657541185935889</v>
      </c>
      <c r="U134" s="84">
        <f>+SLR!U61</f>
        <v>1.7846509184767165</v>
      </c>
      <c r="V134" s="84">
        <f>+SLR!V61</f>
        <v>1.9048274951473143</v>
      </c>
      <c r="W134" s="84">
        <f>+SLR!W61</f>
        <v>2.0261576548469558</v>
      </c>
      <c r="X134" s="84">
        <f>+SLR!X61</f>
        <v>2.1485254512671963</v>
      </c>
      <c r="Y134" s="84">
        <f>+SLR!Y61</f>
        <v>2.2718124894525009</v>
      </c>
      <c r="Z134" s="84">
        <f>+SLR!Z61</f>
        <v>2.3958854020396996</v>
      </c>
      <c r="AA134" s="84">
        <f>+SLR!AA61</f>
        <v>2.5205218703989258</v>
      </c>
      <c r="AB134" s="84">
        <f>+SLR!AB61</f>
        <v>2.6445576314905876</v>
      </c>
      <c r="AC134" s="84">
        <f>+SLR!AC61</f>
        <v>2.7663852661934714</v>
      </c>
      <c r="AD134" s="84">
        <f>+SLR!AD61</f>
        <v>2.8851181099150356</v>
      </c>
      <c r="AE134" s="84">
        <f>+SLR!AE61</f>
        <v>3.0003300043430885</v>
      </c>
      <c r="AF134" s="84">
        <f>+SLR!AF61</f>
        <v>3.1118835383659653</v>
      </c>
      <c r="AG134" s="84">
        <f>+SLR!AG61</f>
        <v>3.2198170139707738</v>
      </c>
      <c r="AH134" s="84">
        <f>+SLR!AH61</f>
        <v>3.3242704192322927</v>
      </c>
      <c r="AI134" s="84">
        <f>+SLR!AI61</f>
        <v>3.425437375132522</v>
      </c>
      <c r="AJ134" s="84">
        <f>+SLR!AJ61</f>
        <v>3.5235344086110465</v>
      </c>
      <c r="AK134" s="84">
        <f>+SLR!AK61</f>
        <v>3.6187817797910657</v>
      </c>
      <c r="AL134" s="84">
        <f>+SLR!AL61</f>
        <v>3.7113919878652073</v>
      </c>
      <c r="AM134" s="84">
        <f>+SLR!AM61</f>
        <v>3.8015633416337877</v>
      </c>
      <c r="AN134" s="84">
        <f>+SLR!AN61</f>
        <v>3.8894768272637013</v>
      </c>
      <c r="AO134" s="84">
        <f>+SLR!AO61</f>
        <v>3.9752950784890979</v>
      </c>
      <c r="AP134" s="84">
        <f>+SLR!AP61</f>
        <v>4.0591626442801783</v>
      </c>
      <c r="AQ134" s="84">
        <f>+SLR!AQ61</f>
        <v>4.1412070154603846</v>
      </c>
      <c r="AR134" s="84">
        <f>+SLR!AR61</f>
        <v>4.2215400542179342</v>
      </c>
      <c r="AS134" s="84">
        <f>+SLR!AS61</f>
        <v>4.3002595953090488</v>
      </c>
      <c r="AT134" s="84">
        <f>+SLR!AT61</f>
        <v>4.3774510728667373</v>
      </c>
      <c r="AU134" s="84">
        <f>+SLR!AU61</f>
        <v>4.453189084355996</v>
      </c>
      <c r="AV134" s="84">
        <f>+SLR!AV61</f>
        <v>4.5275388418102587</v>
      </c>
      <c r="AW134" s="84">
        <f>+SLR!AW61</f>
        <v>4.6005574859208975</v>
      </c>
      <c r="AX134" s="84">
        <f>+SLR!AX61</f>
        <v>4.6722952549311803</v>
      </c>
      <c r="AY134" s="84">
        <f>+SLR!AY61</f>
        <v>4.7427965104732843</v>
      </c>
      <c r="AZ134" s="84">
        <f>+SLR!AZ61</f>
        <v>4.8121006284837389</v>
      </c>
      <c r="BA134" s="84">
        <f>+SLR!BA61</f>
        <v>4.8802427665342254</v>
      </c>
      <c r="BB134" s="84">
        <f>+SLR!BB61</f>
        <v>4.9472545202889266</v>
      </c>
      <c r="BC134" s="84">
        <f>+SLR!BC61</f>
        <v>5.0131644820136643</v>
      </c>
      <c r="BD134" s="84">
        <f>+SLR!BD61</f>
        <v>5.0779987135708131</v>
      </c>
      <c r="BE134" s="84">
        <f>+SLR!BE61</f>
        <v>5.1417811454439679</v>
      </c>
      <c r="BF134" s="84">
        <f>+SLR!BF61</f>
        <v>5.2045339122503229</v>
      </c>
      <c r="BG134" s="84">
        <f>+SLR!BG61</f>
        <v>5.2662776340474631</v>
      </c>
      <c r="BH134" s="84">
        <f>+SLR!BH61</f>
        <v>5.3270316516063572</v>
      </c>
      <c r="BI134" s="84">
        <f>+SLR!BI61</f>
        <v>5.3868142227516342</v>
      </c>
      <c r="BJ134" s="84">
        <f>+SLR!BJ61</f>
        <v>5.4444781431738534</v>
      </c>
      <c r="BK134" s="84">
        <f>+SLR!BK61</f>
        <v>5.5004314002178916</v>
      </c>
      <c r="BL134" s="84">
        <f>+SLR!BL61</f>
        <v>5.5549541154125208</v>
      </c>
      <c r="BM134" s="84">
        <f>+SLR!BM61</f>
        <v>5.6082400606692868</v>
      </c>
      <c r="BN134" s="84">
        <f>+SLR!BN61</f>
        <v>5.6604246497287276</v>
      </c>
      <c r="BO134" s="84">
        <f>+SLR!BO61</f>
        <v>5.7116038188114953</v>
      </c>
      <c r="BP134" s="84">
        <f>+SLR!BP61</f>
        <v>5.7618467666280822</v>
      </c>
      <c r="BQ134" s="84">
        <f>+SLR!BQ61</f>
        <v>5.8112045539522681</v>
      </c>
      <c r="BR134" s="84">
        <f>+SLR!BR61</f>
        <v>5.8597159105251393</v>
      </c>
      <c r="BS134" s="84">
        <f>+SLR!BS61</f>
        <v>5.907411157808836</v>
      </c>
      <c r="BT134" s="84">
        <f>+SLR!BT61</f>
        <v>5.954314860209184</v>
      </c>
      <c r="BU134" s="84">
        <f>+SLR!BU61</f>
        <v>6.0004476179658788</v>
      </c>
      <c r="BV134" s="84">
        <f>+SLR!BV61</f>
        <v>6.0458272804671349</v>
      </c>
      <c r="BW134" s="84">
        <f>+SLR!BW61</f>
        <v>6.0904697680874715</v>
      </c>
      <c r="BX134" s="84">
        <f>+SLR!BX61</f>
        <v>6.1343896295011824</v>
      </c>
      <c r="BY134" s="84">
        <f>+SLR!BY61</f>
        <v>6.1776004201753221</v>
      </c>
      <c r="BZ134" s="84">
        <f>+SLR!BZ61</f>
        <v>6.2201149599151293</v>
      </c>
      <c r="CA134" s="84">
        <f>+SLR!CA61</f>
        <v>6.2619455085535911</v>
      </c>
      <c r="CB134" s="84">
        <f>+SLR!CB61</f>
        <v>6.3031038862002351</v>
      </c>
      <c r="CC134" s="84">
        <f>+SLR!CC61</f>
        <v>6.3436015559060959</v>
      </c>
      <c r="CD134" s="84">
        <f>+SLR!CD61</f>
        <v>6.3834496808225891</v>
      </c>
      <c r="CE134" s="84">
        <f>+SLR!CE61</f>
        <v>6.4226591640282873</v>
      </c>
      <c r="CF134" s="84">
        <f>+SLR!CF61</f>
        <v>6.4612406765596146</v>
      </c>
      <c r="CG134" s="84">
        <f>+SLR!CG61</f>
        <v>6.4992046773982821</v>
      </c>
      <c r="CH134" s="84">
        <f>+SLR!CH61</f>
        <v>6.5365614279620594</v>
      </c>
      <c r="CI134" s="84">
        <f>+SLR!CI61</f>
        <v>6.5733210028291804</v>
      </c>
      <c r="CJ134" s="84">
        <f>+SLR!CJ61</f>
        <v>6.6094932978737857</v>
      </c>
      <c r="CK134" s="84">
        <f>+SLR!CK61</f>
        <v>6.6450880366149931</v>
      </c>
      <c r="CL134" s="84">
        <f>+SLR!CL61</f>
        <v>6.6801147753277803</v>
      </c>
      <c r="CM134" s="84">
        <f>+SLR!CM61</f>
        <v>6.714582907291069</v>
      </c>
      <c r="CN134" s="84">
        <f>+SLR!CN61</f>
        <v>6.7485016664306823</v>
      </c>
      <c r="CO134" s="84">
        <f>+SLR!CO61</f>
        <v>6.7818801305346899</v>
      </c>
      <c r="CP134" s="84">
        <f>+SLR!CP61</f>
        <v>6.814727224163784</v>
      </c>
      <c r="CQ134" s="84">
        <f>+SLR!CQ61</f>
        <v>6.8470517213417974</v>
      </c>
      <c r="CR134" s="84">
        <f>+SLR!CR61</f>
        <v>6.8788622480856656</v>
      </c>
      <c r="CS134" s="84">
        <f>+SLR!CS61</f>
        <v>6.9101672848162803</v>
      </c>
      <c r="CT134" s="84">
        <f>+SLR!CT61</f>
        <v>6.9409751686794348</v>
      </c>
      <c r="CU134" s="84">
        <f>+SLR!CU61</f>
        <v>6.9712940957974157</v>
      </c>
      <c r="CV134" s="84">
        <f>+SLR!CV61</f>
        <v>7.0011321234658395</v>
      </c>
      <c r="CW134" s="84">
        <f>+SLR!CW61</f>
        <v>7.0304971723060943</v>
      </c>
      <c r="CX134" s="84">
        <f>+SLR!CX61</f>
        <v>7.059397028380797</v>
      </c>
      <c r="CY134" s="84">
        <f>+SLR!CY61</f>
        <v>7.0878393452775175</v>
      </c>
      <c r="CZ134" s="84">
        <f>+SLR!CZ61</f>
        <v>7.1158316461645343</v>
      </c>
      <c r="DA134" s="84">
        <f>+SLR!DA61</f>
        <v>7.1433813258212684</v>
      </c>
      <c r="DB134" s="84">
        <f>+SLR!DB61</f>
        <v>7.1704956526452772</v>
      </c>
      <c r="DC134" s="84">
        <f>+SLR!DC61</f>
        <v>7.1971817706370818</v>
      </c>
      <c r="DD134" s="84">
        <f>+SLR!DD61</f>
        <v>7.2234467013637067</v>
      </c>
      <c r="DE134" s="84">
        <f>+SLR!DE61</f>
        <v>7.2492973459014891</v>
      </c>
      <c r="DF134" s="84">
        <f>+SLR!DF61</f>
        <v>7.2747404867584873</v>
      </c>
      <c r="DG134" s="84">
        <f>+SLR!DG61</f>
        <v>7.2997827897766756</v>
      </c>
      <c r="DH134" s="84">
        <f>+SLR!DH61</f>
        <v>7.324430806013968</v>
      </c>
      <c r="DI134" s="84">
        <f>+SLR!DI61</f>
        <v>7.348690973606038</v>
      </c>
      <c r="DJ134" s="84">
        <f>+SLR!DJ61</f>
        <v>7.372569619607872</v>
      </c>
      <c r="DK134" s="84">
        <f>+SLR!DK61</f>
        <v>7.3960729618148937</v>
      </c>
      <c r="DL134" s="84">
        <f>+SLR!DL61</f>
        <v>7.4192071105635513</v>
      </c>
      <c r="DM134" s="84">
        <f>+SLR!DM61</f>
        <v>7.4419780705111771</v>
      </c>
      <c r="DN134" s="84">
        <f>+SLR!DN61</f>
        <v>7.4643917423949748</v>
      </c>
      <c r="DO134" s="84">
        <f>+SLR!DO61</f>
        <v>7.4864539247699664</v>
      </c>
      <c r="DP134" s="84">
        <f>+SLR!DP61</f>
        <v>7.5081703157257529</v>
      </c>
      <c r="DQ134" s="84">
        <f>+SLR!DQ61</f>
        <v>7.5295465145819414</v>
      </c>
      <c r="DR134" s="84">
        <f>+SLR!DR61</f>
        <v>7.5505880235621241</v>
      </c>
      <c r="DS134" s="84"/>
      <c r="DT134" s="84"/>
      <c r="DU134" s="84"/>
      <c r="DV134" s="84"/>
      <c r="DW134" s="84"/>
    </row>
    <row r="135" spans="1:309" ht="14.25" customHeight="1">
      <c r="A135" s="223" t="s">
        <v>1122</v>
      </c>
      <c r="B135" s="84">
        <f>+SLR!B62</f>
        <v>0.1217066158943941</v>
      </c>
      <c r="C135" s="84">
        <f>+SLR!C62</f>
        <v>0.14455281068668524</v>
      </c>
      <c r="D135" s="84">
        <f>+SLR!D62</f>
        <v>0.18359509994461043</v>
      </c>
      <c r="E135" s="84">
        <f>+SLR!E62</f>
        <v>0.22842677270374509</v>
      </c>
      <c r="F135" s="84">
        <f>+SLR!F62</f>
        <v>0.27918600145694122</v>
      </c>
      <c r="G135" s="84">
        <f>+SLR!G62</f>
        <v>0.33560647130784832</v>
      </c>
      <c r="H135" s="84">
        <f>+SLR!H62</f>
        <v>0.39718087503476812</v>
      </c>
      <c r="I135" s="84">
        <f>+SLR!I62</f>
        <v>0.46328357729549985</v>
      </c>
      <c r="J135" s="84">
        <f>+SLR!J62</f>
        <v>0.55902121271225724</v>
      </c>
      <c r="K135" s="84">
        <f>+SLR!K62</f>
        <v>0.66672123197302446</v>
      </c>
      <c r="L135" s="84">
        <f>+SLR!L62</f>
        <v>0.78551409137932038</v>
      </c>
      <c r="M135" s="443">
        <f>+SLR!M62</f>
        <v>0.90865109985363113</v>
      </c>
      <c r="N135" s="84">
        <f>+SLR!N62</f>
        <v>1.040815918310914</v>
      </c>
      <c r="O135" s="84">
        <f>+SLR!O62</f>
        <v>1.1812603803744339</v>
      </c>
      <c r="P135" s="84">
        <f>+SLR!P62</f>
        <v>1.3293598664987849</v>
      </c>
      <c r="Q135" s="84">
        <f>+SLR!Q62</f>
        <v>1.4845836142872268</v>
      </c>
      <c r="R135" s="84">
        <f>+SLR!R62</f>
        <v>1.6464738023929901</v>
      </c>
      <c r="S135" s="84">
        <f>+SLR!S62</f>
        <v>1.8146291469285256</v>
      </c>
      <c r="T135" s="84">
        <f>+SLR!T62</f>
        <v>1.9886909902929379</v>
      </c>
      <c r="U135" s="84">
        <f>+SLR!U62</f>
        <v>2.1683307862478793</v>
      </c>
      <c r="V135" s="84">
        <f>+SLR!V62</f>
        <v>2.3532463489220148</v>
      </c>
      <c r="W135" s="84">
        <f>+SLR!W62</f>
        <v>2.5431629872599255</v>
      </c>
      <c r="X135" s="84">
        <f>+SLR!X62</f>
        <v>2.737821981502516</v>
      </c>
      <c r="Y135" s="84">
        <f>+SLR!Y62</f>
        <v>2.9369581535133733</v>
      </c>
      <c r="Z135" s="84">
        <f>+SLR!Z62</f>
        <v>3.1402763478521702</v>
      </c>
      <c r="AA135" s="84">
        <f>+SLR!AA62</f>
        <v>3.3473023975103087</v>
      </c>
      <c r="AB135" s="84">
        <f>+SLR!AB62</f>
        <v>3.5556484521537737</v>
      </c>
      <c r="AC135" s="84">
        <f>+SLR!AC62</f>
        <v>3.7619818452525515</v>
      </c>
      <c r="AD135" s="84">
        <f>+SLR!AD62</f>
        <v>3.964385208172005</v>
      </c>
      <c r="AE135" s="84">
        <f>+SLR!AE62</f>
        <v>4.1618603163232475</v>
      </c>
      <c r="AF135" s="84">
        <f>+SLR!AF62</f>
        <v>4.3539960861556075</v>
      </c>
      <c r="AG135" s="84">
        <f>+SLR!AG62</f>
        <v>4.5407469974109791</v>
      </c>
      <c r="AH135" s="84">
        <f>+SLR!AH62</f>
        <v>4.7222859097888907</v>
      </c>
      <c r="AI135" s="84">
        <f>+SLR!AI62</f>
        <v>4.8989070987188503</v>
      </c>
      <c r="AJ135" s="84">
        <f>+SLR!AJ62</f>
        <v>5.0709632259463895</v>
      </c>
      <c r="AK135" s="84">
        <f>+SLR!AK62</f>
        <v>5.2388252212503232</v>
      </c>
      <c r="AL135" s="84">
        <f>+SLR!AL62</f>
        <v>5.4028575782411643</v>
      </c>
      <c r="AM135" s="84">
        <f>+SLR!AM62</f>
        <v>5.5634039482530184</v>
      </c>
      <c r="AN135" s="84">
        <f>+SLR!AN62</f>
        <v>5.7207795355652831</v>
      </c>
      <c r="AO135" s="84">
        <f>+SLR!AO62</f>
        <v>5.8752679054001806</v>
      </c>
      <c r="AP135" s="84">
        <f>+SLR!AP62</f>
        <v>6.0271205784353707</v>
      </c>
      <c r="AQ135" s="84">
        <f>+SLR!AQ62</f>
        <v>6.1765583116478675</v>
      </c>
      <c r="AR135" s="84">
        <f>+SLR!AR62</f>
        <v>6.3237733288274178</v>
      </c>
      <c r="AS135" s="84">
        <f>+SLR!AS62</f>
        <v>6.4689320150547278</v>
      </c>
      <c r="AT135" s="84">
        <f>+SLR!AT62</f>
        <v>6.6121777620988844</v>
      </c>
      <c r="AU135" s="84">
        <f>+SLR!AU62</f>
        <v>6.7536337697449955</v>
      </c>
      <c r="AV135" s="84">
        <f>+SLR!AV62</f>
        <v>6.8934056880219181</v>
      </c>
      <c r="AW135" s="84">
        <f>+SLR!AW62</f>
        <v>7.0315840387180284</v>
      </c>
      <c r="AX135" s="84">
        <f>+SLR!AX62</f>
        <v>7.1682463895714212</v>
      </c>
      <c r="AY135" s="84">
        <f>+SLR!AY62</f>
        <v>7.3034592768141522</v>
      </c>
      <c r="AZ135" s="84">
        <f>+SLR!AZ62</f>
        <v>7.4372798853580768</v>
      </c>
      <c r="BA135" s="84">
        <f>+SLR!BA62</f>
        <v>7.5697575036537703</v>
      </c>
      <c r="BB135" s="84">
        <f>+SLR!BB62</f>
        <v>7.7009347741054084</v>
      </c>
      <c r="BC135" s="84">
        <f>+SLR!BC62</f>
        <v>7.8308487612529518</v>
      </c>
      <c r="BD135" s="84">
        <f>+SLR!BD62</f>
        <v>7.9595318596814266</v>
      </c>
      <c r="BE135" s="84">
        <f>+SLR!BE62</f>
        <v>8.0870125624276472</v>
      </c>
      <c r="BF135" s="84">
        <f>+SLR!BF62</f>
        <v>8.2133161089580682</v>
      </c>
      <c r="BG135" s="84">
        <f>+SLR!BG62</f>
        <v>8.3384650298704077</v>
      </c>
      <c r="BH135" s="84">
        <f>+SLR!BH62</f>
        <v>8.4624796035071128</v>
      </c>
      <c r="BI135" s="84">
        <f>+SLR!BI62</f>
        <v>8.5853782377710726</v>
      </c>
      <c r="BJ135" s="84">
        <f>+SLR!BJ62</f>
        <v>8.704624583583259</v>
      </c>
      <c r="BK135" s="84">
        <f>+SLR!BK62</f>
        <v>8.8210581829234584</v>
      </c>
      <c r="BL135" s="84">
        <f>+SLR!BL62</f>
        <v>8.9352511115582622</v>
      </c>
      <c r="BM135" s="84">
        <f>+SLR!BM62</f>
        <v>9.0475945621743321</v>
      </c>
      <c r="BN135" s="84">
        <f>+SLR!BN62</f>
        <v>9.1583573479761675</v>
      </c>
      <c r="BO135" s="84">
        <f>+SLR!BO62</f>
        <v>9.2677254434146459</v>
      </c>
      <c r="BP135" s="84">
        <f>+SLR!BP62</f>
        <v>9.3758287150511173</v>
      </c>
      <c r="BQ135" s="84">
        <f>+SLR!BQ62</f>
        <v>9.4827589970219837</v>
      </c>
      <c r="BR135" s="84">
        <f>+SLR!BR62</f>
        <v>9.5885823170014692</v>
      </c>
      <c r="BS135" s="84">
        <f>+SLR!BS62</f>
        <v>9.6933471681776737</v>
      </c>
      <c r="BT135" s="84">
        <f>+SLR!BT62</f>
        <v>9.7970901079887192</v>
      </c>
      <c r="BU135" s="84">
        <f>+SLR!BU62</f>
        <v>9.8998395491258115</v>
      </c>
      <c r="BV135" s="84">
        <f>+SLR!BV62</f>
        <v>10.001618327789982</v>
      </c>
      <c r="BW135" s="84">
        <f>+SLR!BW62</f>
        <v>10.102445444652648</v>
      </c>
      <c r="BX135" s="84">
        <f>+SLR!BX62</f>
        <v>10.202337245891021</v>
      </c>
      <c r="BY135" s="84">
        <f>+SLR!BY62</f>
        <v>10.301308225109018</v>
      </c>
      <c r="BZ135" s="84">
        <f>+SLR!BZ62</f>
        <v>10.399371568446094</v>
      </c>
      <c r="CA135" s="84">
        <f>+SLR!CA62</f>
        <v>10.496539525623724</v>
      </c>
      <c r="CB135" s="84">
        <f>+SLR!CB62</f>
        <v>10.592823662936457</v>
      </c>
      <c r="CC135" s="84">
        <f>+SLR!CC62</f>
        <v>10.688235036109338</v>
      </c>
      <c r="CD135" s="84">
        <f>+SLR!CD62</f>
        <v>10.782784308710632</v>
      </c>
      <c r="CE135" s="84">
        <f>+SLR!CE62</f>
        <v>10.876481833531905</v>
      </c>
      <c r="CF135" s="84">
        <f>+SLR!CF62</f>
        <v>10.969337708745746</v>
      </c>
      <c r="CG135" s="84">
        <f>+SLR!CG62</f>
        <v>11.061361816858518</v>
      </c>
      <c r="CH135" s="84">
        <f>+SLR!CH62</f>
        <v>11.152563851906102</v>
      </c>
      <c r="CI135" s="84">
        <f>+SLR!CI62</f>
        <v>11.242953338599188</v>
      </c>
      <c r="CJ135" s="84">
        <f>+SLR!CJ62</f>
        <v>11.332539645943406</v>
      </c>
      <c r="CK135" s="84">
        <f>+SLR!CK62</f>
        <v>11.421331997057734</v>
      </c>
      <c r="CL135" s="84">
        <f>+SLR!CL62</f>
        <v>11.5093394763697</v>
      </c>
      <c r="CM135" s="84">
        <f>+SLR!CM62</f>
        <v>11.596571034995158</v>
      </c>
      <c r="CN135" s="84">
        <f>+SLR!CN62</f>
        <v>11.683035494857773</v>
      </c>
      <c r="CO135" s="84">
        <f>+SLR!CO62</f>
        <v>11.768741551930891</v>
      </c>
      <c r="CP135" s="84">
        <f>+SLR!CP62</f>
        <v>11.853697778866499</v>
      </c>
      <c r="CQ135" s="84">
        <f>+SLR!CQ62</f>
        <v>11.937912627195089</v>
      </c>
      <c r="CR135" s="84">
        <f>+SLR!CR62</f>
        <v>12.021394429224568</v>
      </c>
      <c r="CS135" s="84">
        <f>+SLR!CS62</f>
        <v>12.104151399727929</v>
      </c>
      <c r="CT135" s="84">
        <f>+SLR!CT62</f>
        <v>12.186191637482843</v>
      </c>
      <c r="CU135" s="84">
        <f>+SLR!CU62</f>
        <v>12.267523126707703</v>
      </c>
      <c r="CV135" s="84">
        <f>+SLR!CV62</f>
        <v>12.348153738425776</v>
      </c>
      <c r="CW135" s="84">
        <f>+SLR!CW62</f>
        <v>12.428091231779913</v>
      </c>
      <c r="CX135" s="84">
        <f>+SLR!CX62</f>
        <v>12.507343255313872</v>
      </c>
      <c r="CY135" s="84">
        <f>+SLR!CY62</f>
        <v>12.585917348231632</v>
      </c>
      <c r="CZ135" s="84">
        <f>+SLR!CZ62</f>
        <v>12.663820941642836</v>
      </c>
      <c r="DA135" s="84">
        <f>+SLR!DA62</f>
        <v>12.741061359800025</v>
      </c>
      <c r="DB135" s="84">
        <f>+SLR!DB62</f>
        <v>12.817645821331716</v>
      </c>
      <c r="DC135" s="84">
        <f>+SLR!DC62</f>
        <v>12.893581440473934</v>
      </c>
      <c r="DD135" s="84">
        <f>+SLR!DD62</f>
        <v>12.968875228302004</v>
      </c>
      <c r="DE135" s="84">
        <f>+SLR!DE62</f>
        <v>13.043534093963679</v>
      </c>
      <c r="DF135" s="84">
        <f>+SLR!DF62</f>
        <v>13.117564845914105</v>
      </c>
      <c r="DG135" s="84">
        <f>+SLR!DG62</f>
        <v>13.190974193152853</v>
      </c>
      <c r="DH135" s="84">
        <f>+SLR!DH62</f>
        <v>13.263768746462862</v>
      </c>
      <c r="DI135" s="84">
        <f>+SLR!DI62</f>
        <v>13.335955019650992</v>
      </c>
      <c r="DJ135" s="84">
        <f>+SLR!DJ62</f>
        <v>13.407539430789729</v>
      </c>
      <c r="DK135" s="84">
        <f>+SLR!DK62</f>
        <v>13.478528303459449</v>
      </c>
      <c r="DL135" s="84">
        <f>+SLR!DL62</f>
        <v>13.548927867990614</v>
      </c>
      <c r="DM135" s="84">
        <f>+SLR!DM62</f>
        <v>13.618744262705198</v>
      </c>
      <c r="DN135" s="84">
        <f>+SLR!DN62</f>
        <v>13.687983535156631</v>
      </c>
      <c r="DO135" s="84">
        <f>+SLR!DO62</f>
        <v>13.756651643367523</v>
      </c>
      <c r="DP135" s="84">
        <f>+SLR!DP62</f>
        <v>13.824754457064444</v>
      </c>
      <c r="DQ135" s="84">
        <f>+SLR!DQ62</f>
        <v>13.892297758909045</v>
      </c>
      <c r="DR135" s="84">
        <f>+SLR!DR62</f>
        <v>13.959287245724809</v>
      </c>
      <c r="DS135" s="84"/>
      <c r="DT135" s="84"/>
      <c r="DU135" s="84"/>
      <c r="DV135" s="84"/>
      <c r="DW135" s="84"/>
    </row>
    <row r="136" spans="1:309" ht="14.25" customHeight="1"/>
    <row r="137" spans="1:309" ht="14.25" customHeight="1"/>
    <row r="139" spans="1:309" s="67" customFormat="1" ht="17.25" customHeight="1">
      <c r="A139" s="27"/>
      <c r="B139" s="67">
        <v>2005</v>
      </c>
      <c r="C139" s="67">
        <f t="shared" ref="C139:AH139" si="78">+B139+10</f>
        <v>2015</v>
      </c>
      <c r="D139" s="67">
        <f t="shared" si="78"/>
        <v>2025</v>
      </c>
      <c r="E139" s="67">
        <f t="shared" si="78"/>
        <v>2035</v>
      </c>
      <c r="F139" s="67">
        <f t="shared" si="78"/>
        <v>2045</v>
      </c>
      <c r="G139" s="67">
        <f t="shared" si="78"/>
        <v>2055</v>
      </c>
      <c r="H139" s="67">
        <f t="shared" si="78"/>
        <v>2065</v>
      </c>
      <c r="I139" s="67">
        <f t="shared" si="78"/>
        <v>2075</v>
      </c>
      <c r="J139" s="67">
        <f t="shared" si="78"/>
        <v>2085</v>
      </c>
      <c r="K139" s="67">
        <f t="shared" si="78"/>
        <v>2095</v>
      </c>
      <c r="L139" s="67">
        <f t="shared" si="78"/>
        <v>2105</v>
      </c>
      <c r="M139" s="444">
        <f t="shared" si="78"/>
        <v>2115</v>
      </c>
      <c r="N139" s="67">
        <f t="shared" si="78"/>
        <v>2125</v>
      </c>
      <c r="O139" s="67">
        <f t="shared" si="78"/>
        <v>2135</v>
      </c>
      <c r="P139" s="67">
        <f t="shared" si="78"/>
        <v>2145</v>
      </c>
      <c r="Q139" s="67">
        <f t="shared" si="78"/>
        <v>2155</v>
      </c>
      <c r="R139" s="67">
        <f t="shared" si="78"/>
        <v>2165</v>
      </c>
      <c r="S139" s="67">
        <f t="shared" si="78"/>
        <v>2175</v>
      </c>
      <c r="T139" s="67">
        <f t="shared" si="78"/>
        <v>2185</v>
      </c>
      <c r="U139" s="67">
        <f t="shared" si="78"/>
        <v>2195</v>
      </c>
      <c r="V139" s="67">
        <f t="shared" si="78"/>
        <v>2205</v>
      </c>
      <c r="W139" s="67">
        <f t="shared" si="78"/>
        <v>2215</v>
      </c>
      <c r="X139" s="67">
        <f t="shared" si="78"/>
        <v>2225</v>
      </c>
      <c r="Y139" s="67">
        <f t="shared" si="78"/>
        <v>2235</v>
      </c>
      <c r="Z139" s="67">
        <f t="shared" si="78"/>
        <v>2245</v>
      </c>
      <c r="AA139" s="67">
        <f t="shared" si="78"/>
        <v>2255</v>
      </c>
      <c r="AB139" s="67">
        <f t="shared" si="78"/>
        <v>2265</v>
      </c>
      <c r="AC139" s="67">
        <f t="shared" si="78"/>
        <v>2275</v>
      </c>
      <c r="AD139" s="67">
        <f t="shared" si="78"/>
        <v>2285</v>
      </c>
      <c r="AE139" s="67">
        <f t="shared" si="78"/>
        <v>2295</v>
      </c>
      <c r="AF139" s="67">
        <f t="shared" si="78"/>
        <v>2305</v>
      </c>
      <c r="AG139" s="67">
        <f t="shared" si="78"/>
        <v>2315</v>
      </c>
      <c r="AH139" s="67">
        <f t="shared" si="78"/>
        <v>2325</v>
      </c>
      <c r="AI139" s="67">
        <f t="shared" ref="AI139:BI139" si="79">+AH139+10</f>
        <v>2335</v>
      </c>
      <c r="AJ139" s="67">
        <f t="shared" si="79"/>
        <v>2345</v>
      </c>
      <c r="AK139" s="67">
        <f t="shared" si="79"/>
        <v>2355</v>
      </c>
      <c r="AL139" s="67">
        <f t="shared" si="79"/>
        <v>2365</v>
      </c>
      <c r="AM139" s="67">
        <f t="shared" si="79"/>
        <v>2375</v>
      </c>
      <c r="AN139" s="67">
        <f t="shared" si="79"/>
        <v>2385</v>
      </c>
      <c r="AO139" s="67">
        <f t="shared" si="79"/>
        <v>2395</v>
      </c>
      <c r="AP139" s="67">
        <f t="shared" si="79"/>
        <v>2405</v>
      </c>
      <c r="AQ139" s="67">
        <f t="shared" si="79"/>
        <v>2415</v>
      </c>
      <c r="AR139" s="67">
        <f t="shared" si="79"/>
        <v>2425</v>
      </c>
      <c r="AS139" s="67">
        <f t="shared" si="79"/>
        <v>2435</v>
      </c>
      <c r="AT139" s="67">
        <f t="shared" si="79"/>
        <v>2445</v>
      </c>
      <c r="AU139" s="67">
        <f t="shared" si="79"/>
        <v>2455</v>
      </c>
      <c r="AV139" s="67">
        <f t="shared" si="79"/>
        <v>2465</v>
      </c>
      <c r="AW139" s="67">
        <f t="shared" si="79"/>
        <v>2475</v>
      </c>
      <c r="AX139" s="67">
        <f t="shared" si="79"/>
        <v>2485</v>
      </c>
      <c r="AY139" s="67">
        <f t="shared" si="79"/>
        <v>2495</v>
      </c>
      <c r="AZ139" s="67">
        <f t="shared" si="79"/>
        <v>2505</v>
      </c>
      <c r="BA139" s="67">
        <f t="shared" si="79"/>
        <v>2515</v>
      </c>
      <c r="BB139" s="67">
        <f t="shared" si="79"/>
        <v>2525</v>
      </c>
      <c r="BC139" s="67">
        <f t="shared" si="79"/>
        <v>2535</v>
      </c>
      <c r="BD139" s="67">
        <f t="shared" si="79"/>
        <v>2545</v>
      </c>
      <c r="BE139" s="67">
        <f t="shared" si="79"/>
        <v>2555</v>
      </c>
      <c r="BF139" s="67">
        <f t="shared" si="79"/>
        <v>2565</v>
      </c>
      <c r="BG139" s="67">
        <f t="shared" si="79"/>
        <v>2575</v>
      </c>
      <c r="BH139" s="67">
        <f t="shared" si="79"/>
        <v>2585</v>
      </c>
      <c r="BI139" s="67">
        <f t="shared" si="79"/>
        <v>2595</v>
      </c>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c r="IW139" s="19"/>
      <c r="IX139" s="19"/>
      <c r="IY139" s="19"/>
      <c r="IZ139" s="19"/>
      <c r="JA139" s="19"/>
      <c r="JB139" s="19"/>
      <c r="JC139" s="19"/>
      <c r="JD139" s="19"/>
      <c r="JE139" s="19"/>
      <c r="JF139" s="19"/>
      <c r="JG139" s="19"/>
      <c r="JH139" s="19"/>
      <c r="JI139" s="19"/>
      <c r="JJ139" s="19"/>
      <c r="JK139" s="19"/>
      <c r="JL139" s="19"/>
      <c r="JM139" s="19"/>
      <c r="JN139" s="19"/>
      <c r="JO139" s="19"/>
      <c r="JP139" s="19"/>
      <c r="JQ139" s="19"/>
      <c r="JR139" s="19"/>
      <c r="JS139" s="19"/>
      <c r="JT139" s="19"/>
      <c r="JU139" s="19"/>
      <c r="JV139" s="19"/>
      <c r="JW139" s="19"/>
      <c r="JX139" s="19"/>
      <c r="JY139" s="19"/>
      <c r="JZ139" s="19"/>
      <c r="KA139" s="19"/>
      <c r="KB139" s="19"/>
      <c r="KC139" s="19"/>
      <c r="KD139" s="19"/>
      <c r="KE139" s="19"/>
      <c r="KF139" s="19"/>
      <c r="KG139" s="19"/>
      <c r="KH139" s="19"/>
      <c r="KI139" s="19"/>
      <c r="KJ139" s="19"/>
      <c r="KK139" s="19"/>
      <c r="KL139" s="19"/>
      <c r="KM139" s="19"/>
      <c r="KN139" s="19"/>
      <c r="KO139" s="19"/>
      <c r="KP139" s="19"/>
      <c r="KQ139" s="19"/>
      <c r="KR139" s="19"/>
      <c r="KS139" s="19"/>
      <c r="KT139" s="19"/>
      <c r="KU139" s="19"/>
      <c r="KV139" s="19"/>
      <c r="KW139" s="19"/>
    </row>
    <row r="140" spans="1:309">
      <c r="A140" s="19" t="s">
        <v>974</v>
      </c>
    </row>
    <row r="141" spans="1:309">
      <c r="A141" s="12" t="s">
        <v>104</v>
      </c>
      <c r="B141" s="12">
        <f>+US!B120</f>
        <v>1.6621334550980102</v>
      </c>
      <c r="C141" s="213">
        <f>+US!C120</f>
        <v>1.3842794390922046</v>
      </c>
      <c r="D141" s="213">
        <f>+US!D120</f>
        <v>1.3529484199086483</v>
      </c>
      <c r="E141" s="213">
        <f>+US!E120</f>
        <v>1.0650404885241216</v>
      </c>
      <c r="F141" s="213">
        <f>+US!F120</f>
        <v>0.7656926372213686</v>
      </c>
      <c r="G141" s="213">
        <f>+US!G120</f>
        <v>0.53914315712482919</v>
      </c>
      <c r="H141" s="213">
        <f>+US!H120</f>
        <v>0.43798529818541049</v>
      </c>
      <c r="I141" s="12">
        <f>+US!I120</f>
        <v>0.36306889547259652</v>
      </c>
      <c r="J141" s="12">
        <f>+US!J120</f>
        <v>0.30766153025849458</v>
      </c>
      <c r="K141" s="12">
        <f>+US!K120</f>
        <v>0.26664261383066901</v>
      </c>
      <c r="L141" s="12">
        <f>+US!L120</f>
        <v>0.23748629239215169</v>
      </c>
      <c r="M141" s="456">
        <f>+US!M120</f>
        <v>0.2143313788839169</v>
      </c>
      <c r="N141" s="12">
        <f>+US!N120</f>
        <v>0.193434069442735</v>
      </c>
      <c r="O141" s="12">
        <f>+US!O120</f>
        <v>0.17457424767206833</v>
      </c>
      <c r="P141" s="12">
        <f>+US!P120</f>
        <v>0.15755325852404164</v>
      </c>
      <c r="Q141" s="12">
        <f>+US!Q120</f>
        <v>0.14219181581794757</v>
      </c>
      <c r="R141" s="12">
        <f>+US!R120</f>
        <v>0.12832811377569767</v>
      </c>
      <c r="S141" s="12">
        <f>+US!S120</f>
        <v>0.11581612268256714</v>
      </c>
      <c r="T141" s="12">
        <f>+US!T120</f>
        <v>0.10452405072101684</v>
      </c>
      <c r="U141" s="12">
        <f>+US!U120</f>
        <v>9.4332955775717695E-2</v>
      </c>
      <c r="V141" s="12">
        <f>+US!V120</f>
        <v>8.513549258758521E-2</v>
      </c>
      <c r="W141" s="12">
        <f>+US!W120</f>
        <v>8.0878717958205948E-2</v>
      </c>
      <c r="X141" s="12">
        <f>+US!X120</f>
        <v>7.6834782060295648E-2</v>
      </c>
      <c r="Y141" s="12">
        <f>+US!Y120</f>
        <v>7.299304295728086E-2</v>
      </c>
      <c r="Z141" s="12">
        <f>+US!Z120</f>
        <v>6.9343390809416816E-2</v>
      </c>
      <c r="AA141" s="12">
        <f>+US!AA120</f>
        <v>6.5876221268945975E-2</v>
      </c>
      <c r="AB141" s="12">
        <f>+US!AB120</f>
        <v>6.2582410205498679E-2</v>
      </c>
      <c r="AC141" s="12">
        <f>+US!AC120</f>
        <v>5.9453289695223739E-2</v>
      </c>
      <c r="AD141" s="12">
        <f>+US!AD120</f>
        <v>5.648062521046255E-2</v>
      </c>
      <c r="AE141" s="12">
        <f>+US!AE120</f>
        <v>5.3656593949939421E-2</v>
      </c>
      <c r="AF141" s="12">
        <f>+US!AF120</f>
        <v>5.0973764252442447E-2</v>
      </c>
      <c r="AG141" s="12">
        <f>+US!AG120</f>
        <v>4.8425076039820325E-2</v>
      </c>
      <c r="AH141" s="12">
        <f>+US!AH120</f>
        <v>4.6003822237829305E-2</v>
      </c>
      <c r="AI141" s="12">
        <f>+US!AI120</f>
        <v>4.3703631125937836E-2</v>
      </c>
      <c r="AJ141" s="12">
        <f>+US!AJ120</f>
        <v>4.1518449569640944E-2</v>
      </c>
      <c r="AK141" s="12">
        <f>+US!AK120</f>
        <v>3.9442527091158898E-2</v>
      </c>
      <c r="AL141" s="12">
        <f>+US!AL120</f>
        <v>3.7470400736600948E-2</v>
      </c>
      <c r="AM141" s="12">
        <f>+US!AM120</f>
        <v>3.5596880699770898E-2</v>
      </c>
      <c r="AN141" s="12">
        <f>+US!AN120</f>
        <v>3.3817036664782349E-2</v>
      </c>
      <c r="AO141" s="12">
        <f>+US!AO120</f>
        <v>3.2126184831543232E-2</v>
      </c>
      <c r="AP141" s="12">
        <f>+US!AP120</f>
        <v>3.0519875589966067E-2</v>
      </c>
      <c r="AQ141" s="12">
        <f>+US!AQ120</f>
        <v>2.8993881810467761E-2</v>
      </c>
      <c r="AR141" s="12">
        <f>+US!AR120</f>
        <v>2.7544187719944373E-2</v>
      </c>
      <c r="AS141" s="12">
        <f>+US!AS120</f>
        <v>2.6166978333947152E-2</v>
      </c>
      <c r="AT141" s="12">
        <f>+US!AT120</f>
        <v>2.4858629417249794E-2</v>
      </c>
      <c r="AU141" s="12">
        <f>+US!AU120</f>
        <v>2.3615697946387303E-2</v>
      </c>
      <c r="AV141" s="12">
        <f>+US!AV120</f>
        <v>2.2434913049067938E-2</v>
      </c>
      <c r="AW141" s="12">
        <f>+US!AW120</f>
        <v>2.1313167396614541E-2</v>
      </c>
      <c r="AX141" s="12">
        <f>+US!AX120</f>
        <v>2.0247509026783812E-2</v>
      </c>
      <c r="AY141" s="12">
        <f>+US!AY120</f>
        <v>1.9235133575444621E-2</v>
      </c>
      <c r="AZ141" s="12">
        <f>+US!AZ120</f>
        <v>1.827337689667239E-2</v>
      </c>
      <c r="BA141" s="12">
        <f>+US!BA120</f>
        <v>1.7359708051838771E-2</v>
      </c>
      <c r="BB141" s="12">
        <f>+US!BB120</f>
        <v>1.649172264924683E-2</v>
      </c>
      <c r="BC141" s="12">
        <f>+US!BC120</f>
        <v>1.5667136516784488E-2</v>
      </c>
      <c r="BD141" s="12">
        <f>+US!BD120</f>
        <v>1.4883779690945263E-2</v>
      </c>
      <c r="BE141" s="12">
        <f>+US!BE120</f>
        <v>1.4139590706398E-2</v>
      </c>
      <c r="BF141" s="12">
        <f>+US!BF120</f>
        <v>1.3432611171078098E-2</v>
      </c>
      <c r="BG141" s="12">
        <f>+US!BG120</f>
        <v>1.2760980612524193E-2</v>
      </c>
      <c r="BH141" s="12">
        <f>+US!BH120</f>
        <v>1.2122931581897983E-2</v>
      </c>
      <c r="BI141" s="12">
        <f>+US!BI120</f>
        <v>1.1516785002803084E-2</v>
      </c>
    </row>
    <row r="142" spans="1:309">
      <c r="A142" s="12" t="s">
        <v>105</v>
      </c>
      <c r="B142" s="12">
        <f>+EU!B120</f>
        <v>1.1460506191660516</v>
      </c>
      <c r="C142" s="213">
        <f>+EU!C120</f>
        <v>1.0537535277990626</v>
      </c>
      <c r="D142" s="213">
        <f>+EU!D120</f>
        <v>0.90645464756908634</v>
      </c>
      <c r="E142" s="213">
        <f>+EU!E120</f>
        <v>0.80990096886794261</v>
      </c>
      <c r="F142" s="213">
        <f>+EU!F120</f>
        <v>0.58226444480058026</v>
      </c>
      <c r="G142" s="213">
        <f>+EU!G120</f>
        <v>0.40998682211510207</v>
      </c>
      <c r="H142" s="213">
        <f>+EU!H120</f>
        <v>0.33306218981574859</v>
      </c>
      <c r="I142" s="12">
        <f>+EU!I120</f>
        <v>0.27609264941330897</v>
      </c>
      <c r="J142" s="12">
        <f>+EU!J120</f>
        <v>0.23395859042414713</v>
      </c>
      <c r="K142" s="12">
        <f>+EU!K120</f>
        <v>0.20276610477240878</v>
      </c>
      <c r="L142" s="12">
        <f>+EU!L120</f>
        <v>0.1805944284501283</v>
      </c>
      <c r="M142" s="456">
        <f>+EU!M120</f>
        <v>0.16298647167624078</v>
      </c>
      <c r="N142" s="12">
        <f>+EU!N120</f>
        <v>0.1470952906878073</v>
      </c>
      <c r="O142" s="12">
        <f>+EU!O120</f>
        <v>0.13275349984574608</v>
      </c>
      <c r="P142" s="12">
        <f>+EU!P120</f>
        <v>0.11981003361078582</v>
      </c>
      <c r="Q142" s="12">
        <f>+EU!Q120</f>
        <v>0.10812855533373419</v>
      </c>
      <c r="R142" s="12">
        <f>+EU!R120</f>
        <v>9.7586021188695096E-2</v>
      </c>
      <c r="S142" s="12">
        <f>+EU!S120</f>
        <v>8.8071384122797317E-2</v>
      </c>
      <c r="T142" s="12">
        <f>+EU!T120</f>
        <v>7.9484424170824575E-2</v>
      </c>
      <c r="U142" s="12">
        <f>+EU!U120</f>
        <v>7.1734692814169179E-2</v>
      </c>
      <c r="V142" s="12">
        <f>+EU!V120</f>
        <v>6.474056026478768E-2</v>
      </c>
      <c r="W142" s="12">
        <f>+EU!W120</f>
        <v>6.1503532251548296E-2</v>
      </c>
      <c r="X142" s="12">
        <f>+EU!X120</f>
        <v>5.8428355638970877E-2</v>
      </c>
      <c r="Y142" s="12">
        <f>+EU!Y120</f>
        <v>5.5506937857022334E-2</v>
      </c>
      <c r="Z142" s="12">
        <f>+EU!Z120</f>
        <v>5.2731590964171217E-2</v>
      </c>
      <c r="AA142" s="12">
        <f>+EU!AA120</f>
        <v>5.0095011415962655E-2</v>
      </c>
      <c r="AB142" s="12">
        <f>+EU!AB120</f>
        <v>4.7590260845164517E-2</v>
      </c>
      <c r="AC142" s="12">
        <f>+EU!AC120</f>
        <v>4.5210747802906286E-2</v>
      </c>
      <c r="AD142" s="12">
        <f>+EU!AD120</f>
        <v>4.2950210412760967E-2</v>
      </c>
      <c r="AE142" s="12">
        <f>+EU!AE120</f>
        <v>4.0802699892122915E-2</v>
      </c>
      <c r="AF142" s="12">
        <f>+EU!AF120</f>
        <v>3.8762564897516769E-2</v>
      </c>
      <c r="AG142" s="12">
        <f>+EU!AG120</f>
        <v>3.6824436652640929E-2</v>
      </c>
      <c r="AH142" s="12">
        <f>+EU!AH120</f>
        <v>3.4983214820008879E-2</v>
      </c>
      <c r="AI142" s="12">
        <f>+EU!AI120</f>
        <v>3.3234054079008431E-2</v>
      </c>
      <c r="AJ142" s="12">
        <f>+EU!AJ120</f>
        <v>3.1572351375058011E-2</v>
      </c>
      <c r="AK142" s="12">
        <f>+EU!AK120</f>
        <v>2.9993733806305108E-2</v>
      </c>
      <c r="AL142" s="12">
        <f>+EU!AL120</f>
        <v>2.8494047115989851E-2</v>
      </c>
      <c r="AM142" s="12">
        <f>+EU!AM120</f>
        <v>2.7069344760190357E-2</v>
      </c>
      <c r="AN142" s="12">
        <f>+EU!AN120</f>
        <v>2.5715877522180838E-2</v>
      </c>
      <c r="AO142" s="12">
        <f>+EU!AO120</f>
        <v>2.4430083646071795E-2</v>
      </c>
      <c r="AP142" s="12">
        <f>+EU!AP120</f>
        <v>2.3208579463768204E-2</v>
      </c>
      <c r="AQ142" s="12">
        <f>+EU!AQ120</f>
        <v>2.2048150490579795E-2</v>
      </c>
      <c r="AR142" s="12">
        <f>+EU!AR120</f>
        <v>2.0945742966050805E-2</v>
      </c>
      <c r="AS142" s="12">
        <f>+EU!AS120</f>
        <v>1.9898455817748264E-2</v>
      </c>
      <c r="AT142" s="12">
        <f>+EU!AT120</f>
        <v>1.890353302686085E-2</v>
      </c>
      <c r="AU142" s="12">
        <f>+EU!AU120</f>
        <v>1.7958356375517806E-2</v>
      </c>
      <c r="AV142" s="12">
        <f>+EU!AV120</f>
        <v>1.7060438556741914E-2</v>
      </c>
      <c r="AW142" s="12">
        <f>+EU!AW120</f>
        <v>1.6207416628904816E-2</v>
      </c>
      <c r="AX142" s="12">
        <f>+EU!AX120</f>
        <v>1.5397045797459574E-2</v>
      </c>
      <c r="AY142" s="12">
        <f>+EU!AY120</f>
        <v>1.4627193507586594E-2</v>
      </c>
      <c r="AZ142" s="12">
        <f>+EU!AZ120</f>
        <v>1.3895833832207265E-2</v>
      </c>
      <c r="BA142" s="12">
        <f>+EU!BA120</f>
        <v>1.32010421405969E-2</v>
      </c>
      <c r="BB142" s="12">
        <f>+EU!BB120</f>
        <v>1.2540990033567054E-2</v>
      </c>
      <c r="BC142" s="12">
        <f>+EU!BC120</f>
        <v>1.1913940531888701E-2</v>
      </c>
      <c r="BD142" s="12">
        <f>+EU!BD120</f>
        <v>1.1318243505294265E-2</v>
      </c>
      <c r="BE142" s="12">
        <f>+EU!BE120</f>
        <v>1.0752331330029551E-2</v>
      </c>
      <c r="BF142" s="12">
        <f>+EU!BF120</f>
        <v>1.0214714763528072E-2</v>
      </c>
      <c r="BG142" s="12">
        <f>+EU!BG120</f>
        <v>9.7039790253516684E-3</v>
      </c>
      <c r="BH142" s="12">
        <f>+EU!BH120</f>
        <v>9.2187800740840854E-3</v>
      </c>
      <c r="BI142" s="12">
        <f>+EU!BI120</f>
        <v>8.7578410703798813E-3</v>
      </c>
    </row>
    <row r="143" spans="1:309">
      <c r="A143" s="12" t="s">
        <v>51</v>
      </c>
      <c r="B143" s="12">
        <f>+Japan!B120</f>
        <v>0.36996592574248305</v>
      </c>
      <c r="C143" s="213">
        <f>+Japan!C120</f>
        <v>0.27014967320962396</v>
      </c>
      <c r="D143" s="213">
        <f>+Japan!D120</f>
        <v>0.26403525414455947</v>
      </c>
      <c r="E143" s="213">
        <f>+Japan!E120</f>
        <v>0.20784845299623433</v>
      </c>
      <c r="F143" s="213">
        <f>+Japan!F120</f>
        <v>0.14942908915848588</v>
      </c>
      <c r="G143" s="213">
        <f>+Japan!G120</f>
        <v>0.10521672402068818</v>
      </c>
      <c r="H143" s="213">
        <f>+Japan!H120</f>
        <v>8.5475216805215526E-2</v>
      </c>
      <c r="I143" s="12">
        <f>+Japan!I120</f>
        <v>7.0854872719068041E-2</v>
      </c>
      <c r="J143" s="12">
        <f>+Japan!J120</f>
        <v>6.0041823573577624E-2</v>
      </c>
      <c r="K143" s="12">
        <f>+Japan!K120</f>
        <v>5.2036758587813689E-2</v>
      </c>
      <c r="L143" s="12">
        <f>+Japan!L120</f>
        <v>4.6346743634058704E-2</v>
      </c>
      <c r="M143" s="456">
        <f>+Japan!M120</f>
        <v>4.1827936129737973E-2</v>
      </c>
      <c r="N143" s="12">
        <f>+Japan!N120</f>
        <v>3.7749712357088516E-2</v>
      </c>
      <c r="O143" s="12">
        <f>+Japan!O120</f>
        <v>3.4069115402272379E-2</v>
      </c>
      <c r="P143" s="12">
        <f>+Japan!P120</f>
        <v>3.0747376650550821E-2</v>
      </c>
      <c r="Q143" s="12">
        <f>+Japan!Q120</f>
        <v>2.7749507427122115E-2</v>
      </c>
      <c r="R143" s="12">
        <f>+Japan!R120</f>
        <v>2.5043930452977706E-2</v>
      </c>
      <c r="S143" s="12">
        <f>+Japan!S120</f>
        <v>2.2602147233812379E-2</v>
      </c>
      <c r="T143" s="12">
        <f>+Japan!T120</f>
        <v>2.0398437878515668E-2</v>
      </c>
      <c r="U143" s="12">
        <f>+Japan!U120</f>
        <v>1.840959018536039E-2</v>
      </c>
      <c r="V143" s="12">
        <f>+Japan!V120</f>
        <v>1.661465514228775E-2</v>
      </c>
      <c r="W143" s="12">
        <f>+Japan!W120</f>
        <v>1.5783922385173361E-2</v>
      </c>
      <c r="X143" s="12">
        <f>+Japan!X120</f>
        <v>1.4994726265914691E-2</v>
      </c>
      <c r="Y143" s="12">
        <f>+Japan!Y120</f>
        <v>1.4244989952618956E-2</v>
      </c>
      <c r="Z143" s="12">
        <f>+Japan!Z120</f>
        <v>1.3532740454988007E-2</v>
      </c>
      <c r="AA143" s="12">
        <f>+Japan!AA120</f>
        <v>1.2856103432238607E-2</v>
      </c>
      <c r="AB143" s="12">
        <f>+Japan!AB120</f>
        <v>1.2213298260626676E-2</v>
      </c>
      <c r="AC143" s="12">
        <f>+Japan!AC120</f>
        <v>1.1602633347595341E-2</v>
      </c>
      <c r="AD143" s="12">
        <f>+Japan!AD120</f>
        <v>1.1022501680215574E-2</v>
      </c>
      <c r="AE143" s="12">
        <f>+Japan!AE120</f>
        <v>1.0471376596204795E-2</v>
      </c>
      <c r="AF143" s="12">
        <f>+Japan!AF120</f>
        <v>9.9478077663945549E-3</v>
      </c>
      <c r="AG143" s="12">
        <f>+Japan!AG120</f>
        <v>9.4504173780748275E-3</v>
      </c>
      <c r="AH143" s="12">
        <f>+Japan!AH120</f>
        <v>8.9778965091710863E-3</v>
      </c>
      <c r="AI143" s="12">
        <f>+Japan!AI120</f>
        <v>8.5290016837125324E-3</v>
      </c>
      <c r="AJ143" s="12">
        <f>+Japan!AJ120</f>
        <v>8.1025515995269051E-3</v>
      </c>
      <c r="AK143" s="12">
        <f>+Japan!AK120</f>
        <v>7.6974240195505595E-3</v>
      </c>
      <c r="AL143" s="12">
        <f>+Japan!AL120</f>
        <v>7.3125528185730313E-3</v>
      </c>
      <c r="AM143" s="12">
        <f>+Japan!AM120</f>
        <v>6.9469251776443797E-3</v>
      </c>
      <c r="AN143" s="12">
        <f>+Japan!AN120</f>
        <v>6.5995789187621601E-3</v>
      </c>
      <c r="AO143" s="12">
        <f>+Japan!AO120</f>
        <v>6.269599972824052E-3</v>
      </c>
      <c r="AP143" s="12">
        <f>+Japan!AP120</f>
        <v>5.9561199741828491E-3</v>
      </c>
      <c r="AQ143" s="12">
        <f>+Japan!AQ120</f>
        <v>5.658313975473706E-3</v>
      </c>
      <c r="AR143" s="12">
        <f>+Japan!AR120</f>
        <v>5.3753982767000205E-3</v>
      </c>
      <c r="AS143" s="12">
        <f>+Japan!AS120</f>
        <v>5.1066283628650195E-3</v>
      </c>
      <c r="AT143" s="12">
        <f>+Japan!AT120</f>
        <v>4.8512969447217684E-3</v>
      </c>
      <c r="AU143" s="12">
        <f>+Japan!AU120</f>
        <v>4.6087320974856801E-3</v>
      </c>
      <c r="AV143" s="12">
        <f>+Japan!AV120</f>
        <v>4.378295492611396E-3</v>
      </c>
      <c r="AW143" s="12">
        <f>+Japan!AW120</f>
        <v>4.1593807179808257E-3</v>
      </c>
      <c r="AX143" s="12">
        <f>+Japan!AX120</f>
        <v>3.9514116820817844E-3</v>
      </c>
      <c r="AY143" s="12">
        <f>+Japan!AY120</f>
        <v>3.7538410979776949E-3</v>
      </c>
      <c r="AZ143" s="12">
        <f>+Japan!AZ120</f>
        <v>3.5661490430788098E-3</v>
      </c>
      <c r="BA143" s="12">
        <f>+Japan!BA120</f>
        <v>3.3878415909248693E-3</v>
      </c>
      <c r="BB143" s="12">
        <f>+Japan!BB120</f>
        <v>3.2184495113786256E-3</v>
      </c>
      <c r="BC143" s="12">
        <f>+Japan!BC120</f>
        <v>3.0575270358096942E-3</v>
      </c>
      <c r="BD143" s="12">
        <f>+Japan!BD120</f>
        <v>2.9046506840192093E-3</v>
      </c>
      <c r="BE143" s="12">
        <f>+Japan!BE120</f>
        <v>2.7594181498182485E-3</v>
      </c>
      <c r="BF143" s="12">
        <f>+Japan!BF120</f>
        <v>2.621447242327336E-3</v>
      </c>
      <c r="BG143" s="12">
        <f>+Japan!BG120</f>
        <v>2.4903748802109693E-3</v>
      </c>
      <c r="BH143" s="12">
        <f>+Japan!BH120</f>
        <v>2.3658561362004207E-3</v>
      </c>
      <c r="BI143" s="12">
        <f>+Japan!BI120</f>
        <v>2.2475633293903997E-3</v>
      </c>
    </row>
    <row r="144" spans="1:309">
      <c r="A144" s="12" t="s">
        <v>52</v>
      </c>
      <c r="B144" s="12">
        <f>+Russia!B120</f>
        <v>0.43123618180564005</v>
      </c>
      <c r="C144" s="213">
        <f>+Russia!C120</f>
        <v>0.65</v>
      </c>
      <c r="D144" s="213">
        <f>+Russia!D120</f>
        <v>0.62712759012947861</v>
      </c>
      <c r="E144" s="213">
        <f>+Russia!E120</f>
        <v>0.4936746036508568</v>
      </c>
      <c r="F144" s="213">
        <f>+Russia!F120</f>
        <v>0.35491890991154296</v>
      </c>
      <c r="G144" s="213">
        <f>+Russia!G120</f>
        <v>0.2499071981512217</v>
      </c>
      <c r="H144" s="213">
        <f>+Russia!H120</f>
        <v>0.20301783905531562</v>
      </c>
      <c r="I144" s="12">
        <f>+Russia!I120</f>
        <v>0.16829209311917059</v>
      </c>
      <c r="J144" s="12">
        <f>+Russia!J120</f>
        <v>0.14260930513491779</v>
      </c>
      <c r="K144" s="12">
        <f>+Russia!K120</f>
        <v>0.12359594599234115</v>
      </c>
      <c r="L144" s="12">
        <f>+Russia!L120</f>
        <v>0.11008121525189475</v>
      </c>
      <c r="M144" s="456">
        <f>+Russia!M120</f>
        <v>9.9348296764835003E-2</v>
      </c>
      <c r="N144" s="12">
        <f>+Russia!N120</f>
        <v>8.9661837830263574E-2</v>
      </c>
      <c r="O144" s="12">
        <f>+Russia!O120</f>
        <v>8.0919808641812876E-2</v>
      </c>
      <c r="P144" s="12">
        <f>+Russia!P120</f>
        <v>7.3030127299236108E-2</v>
      </c>
      <c r="Q144" s="12">
        <f>+Russia!Q120</f>
        <v>6.5909689887560574E-2</v>
      </c>
      <c r="R144" s="12">
        <f>+Russia!R120</f>
        <v>5.9483495123523418E-2</v>
      </c>
      <c r="S144" s="12">
        <f>+Russia!S120</f>
        <v>5.3683854348979883E-2</v>
      </c>
      <c r="T144" s="12">
        <f>+Russia!T120</f>
        <v>4.8449678549954335E-2</v>
      </c>
      <c r="U144" s="12">
        <f>+Russia!U120</f>
        <v>4.3725834891333783E-2</v>
      </c>
      <c r="V144" s="12">
        <f>+Russia!V120</f>
        <v>3.9462565989428731E-2</v>
      </c>
      <c r="W144" s="12">
        <f>+Russia!W120</f>
        <v>3.7489437689957293E-2</v>
      </c>
      <c r="X144" s="12">
        <f>+Russia!X120</f>
        <v>3.5614965805459427E-2</v>
      </c>
      <c r="Y144" s="12">
        <f>+Russia!Y120</f>
        <v>3.3834217515186456E-2</v>
      </c>
      <c r="Z144" s="12">
        <f>+Russia!Z120</f>
        <v>3.2142506639427131E-2</v>
      </c>
      <c r="AA144" s="12">
        <f>+Russia!AA120</f>
        <v>3.0535381307455773E-2</v>
      </c>
      <c r="AB144" s="12">
        <f>+Russia!AB120</f>
        <v>2.9008612242082982E-2</v>
      </c>
      <c r="AC144" s="12">
        <f>+Russia!AC120</f>
        <v>2.7558181629978831E-2</v>
      </c>
      <c r="AD144" s="12">
        <f>+Russia!AD120</f>
        <v>2.6180272548479887E-2</v>
      </c>
      <c r="AE144" s="12">
        <f>+Russia!AE120</f>
        <v>2.4871258921055892E-2</v>
      </c>
      <c r="AF144" s="12">
        <f>+Russia!AF120</f>
        <v>2.3627695975003096E-2</v>
      </c>
      <c r="AG144" s="12">
        <f>+Russia!AG120</f>
        <v>2.2446311176252939E-2</v>
      </c>
      <c r="AH144" s="12">
        <f>+Russia!AH120</f>
        <v>2.1323995617440292E-2</v>
      </c>
      <c r="AI144" s="12">
        <f>+Russia!AI120</f>
        <v>2.0257795836568275E-2</v>
      </c>
      <c r="AJ144" s="12">
        <f>+Russia!AJ120</f>
        <v>1.924490604473986E-2</v>
      </c>
      <c r="AK144" s="12">
        <f>+Russia!AK120</f>
        <v>1.8282660742502867E-2</v>
      </c>
      <c r="AL144" s="12">
        <f>+Russia!AL120</f>
        <v>1.7368527705377723E-2</v>
      </c>
      <c r="AM144" s="12">
        <f>+Russia!AM120</f>
        <v>1.6500101320108835E-2</v>
      </c>
      <c r="AN144" s="12">
        <f>+Russia!AN120</f>
        <v>1.5675096254103394E-2</v>
      </c>
      <c r="AO144" s="12">
        <f>+Russia!AO120</f>
        <v>1.4891341441398224E-2</v>
      </c>
      <c r="AP144" s="12">
        <f>+Russia!AP120</f>
        <v>1.4146774369328312E-2</v>
      </c>
      <c r="AQ144" s="12">
        <f>+Russia!AQ120</f>
        <v>1.3439435650861895E-2</v>
      </c>
      <c r="AR144" s="12">
        <f>+Russia!AR120</f>
        <v>1.27674638683188E-2</v>
      </c>
      <c r="AS144" s="12">
        <f>+Russia!AS120</f>
        <v>1.212909067490286E-2</v>
      </c>
      <c r="AT144" s="12">
        <f>+Russia!AT120</f>
        <v>1.1522636141157717E-2</v>
      </c>
      <c r="AU144" s="12">
        <f>+Russia!AU120</f>
        <v>1.094650433409983E-2</v>
      </c>
      <c r="AV144" s="12">
        <f>+Russia!AV120</f>
        <v>1.0399179117394838E-2</v>
      </c>
      <c r="AW144" s="12">
        <f>+Russia!AW120</f>
        <v>9.8792201615250964E-3</v>
      </c>
      <c r="AX144" s="12">
        <f>+Russia!AX120</f>
        <v>9.3852591534488404E-3</v>
      </c>
      <c r="AY144" s="12">
        <f>+Russia!AY120</f>
        <v>8.9159961957763975E-3</v>
      </c>
      <c r="AZ144" s="12">
        <f>+Russia!AZ120</f>
        <v>8.470196385987578E-3</v>
      </c>
      <c r="BA144" s="12">
        <f>+Russia!BA120</f>
        <v>8.0466865666881989E-3</v>
      </c>
      <c r="BB144" s="12">
        <f>+Russia!BB120</f>
        <v>7.6443522383537882E-3</v>
      </c>
      <c r="BC144" s="12">
        <f>+Russia!BC120</f>
        <v>7.2621346264360983E-3</v>
      </c>
      <c r="BD144" s="12">
        <f>+Russia!BD120</f>
        <v>6.8990278951142929E-3</v>
      </c>
      <c r="BE144" s="12">
        <f>+Russia!BE120</f>
        <v>6.5540765003585782E-3</v>
      </c>
      <c r="BF144" s="12">
        <f>+Russia!BF120</f>
        <v>6.2263726753406488E-3</v>
      </c>
      <c r="BG144" s="12">
        <f>+Russia!BG120</f>
        <v>5.9150540415736164E-3</v>
      </c>
      <c r="BH144" s="12">
        <f>+Russia!BH120</f>
        <v>5.6193013394949349E-3</v>
      </c>
      <c r="BI144" s="12">
        <f>+Russia!BI120</f>
        <v>5.3383362725201878E-3</v>
      </c>
    </row>
    <row r="145" spans="1:309">
      <c r="A145" s="12" t="s">
        <v>53</v>
      </c>
      <c r="B145" s="12">
        <f>+Eurasia!B120</f>
        <v>0.25666629327477047</v>
      </c>
      <c r="C145" s="213">
        <f>+Eurasia!C120</f>
        <v>0.49278319473092996</v>
      </c>
      <c r="D145" s="213">
        <f>+Eurasia!D120</f>
        <v>0.47544298056602108</v>
      </c>
      <c r="E145" s="213">
        <f>+Eurasia!E120</f>
        <v>0.37426853591476134</v>
      </c>
      <c r="F145" s="213">
        <f>+Eurasia!F120</f>
        <v>0.26907396045635273</v>
      </c>
      <c r="G145" s="213">
        <f>+Eurasia!G120</f>
        <v>0.18946164229417631</v>
      </c>
      <c r="H145" s="213">
        <f>+Eurasia!H120</f>
        <v>0.15391350664161263</v>
      </c>
      <c r="I145" s="12">
        <f>+Eurasia!I120</f>
        <v>0.12758694660803085</v>
      </c>
      <c r="J145" s="12">
        <f>+Eurasia!J120</f>
        <v>0.10811610612729665</v>
      </c>
      <c r="K145" s="12">
        <f>+Eurasia!K120</f>
        <v>9.3701546341380559E-2</v>
      </c>
      <c r="L145" s="12">
        <f>+Eurasia!L120</f>
        <v>8.3455650664141345E-2</v>
      </c>
      <c r="M145" s="456">
        <f>+Eurasia!M120</f>
        <v>7.5318724724387554E-2</v>
      </c>
      <c r="N145" s="12">
        <f>+Eurasia!N120</f>
        <v>6.797514906375976E-2</v>
      </c>
      <c r="O145" s="12">
        <f>+Eurasia!O120</f>
        <v>6.1347572030043179E-2</v>
      </c>
      <c r="P145" s="12">
        <f>+Eurasia!P120</f>
        <v>5.5366183757113961E-2</v>
      </c>
      <c r="Q145" s="12">
        <f>+Eurasia!Q120</f>
        <v>4.9967980840795345E-2</v>
      </c>
      <c r="R145" s="12">
        <f>+Eurasia!R120</f>
        <v>4.5096102708817788E-2</v>
      </c>
      <c r="S145" s="12">
        <f>+Eurasia!S120</f>
        <v>4.069923269470805E-2</v>
      </c>
      <c r="T145" s="12">
        <f>+Eurasia!T120</f>
        <v>3.6731057506974009E-2</v>
      </c>
      <c r="U145" s="12">
        <f>+Eurasia!U120</f>
        <v>3.3149779400044044E-2</v>
      </c>
      <c r="V145" s="12">
        <f>+Eurasia!V120</f>
        <v>2.9917675908539748E-2</v>
      </c>
      <c r="W145" s="12">
        <f>+Eurasia!W120</f>
        <v>2.842179211311276E-2</v>
      </c>
      <c r="X145" s="12">
        <f>+Eurasia!X120</f>
        <v>2.7000702507457119E-2</v>
      </c>
      <c r="Y145" s="12">
        <f>+Eurasia!Y120</f>
        <v>2.5650667382084262E-2</v>
      </c>
      <c r="Z145" s="12">
        <f>+Eurasia!Z120</f>
        <v>2.4368134012980047E-2</v>
      </c>
      <c r="AA145" s="12">
        <f>+Eurasia!AA120</f>
        <v>2.3149727312331045E-2</v>
      </c>
      <c r="AB145" s="12">
        <f>+Eurasia!AB120</f>
        <v>2.1992240946714491E-2</v>
      </c>
      <c r="AC145" s="12">
        <f>+Eurasia!AC120</f>
        <v>2.0892628899378766E-2</v>
      </c>
      <c r="AD145" s="12">
        <f>+Eurasia!AD120</f>
        <v>1.9847997454409825E-2</v>
      </c>
      <c r="AE145" s="12">
        <f>+Eurasia!AE120</f>
        <v>1.8855597581689334E-2</v>
      </c>
      <c r="AF145" s="12">
        <f>+Eurasia!AF120</f>
        <v>1.7912817702604868E-2</v>
      </c>
      <c r="AG145" s="12">
        <f>+Eurasia!AG120</f>
        <v>1.7017176817474625E-2</v>
      </c>
      <c r="AH145" s="12">
        <f>+Eurasia!AH120</f>
        <v>1.6166317976600893E-2</v>
      </c>
      <c r="AI145" s="12">
        <f>+Eurasia!AI120</f>
        <v>1.5358002077770848E-2</v>
      </c>
      <c r="AJ145" s="12">
        <f>+Eurasia!AJ120</f>
        <v>1.4590101973882304E-2</v>
      </c>
      <c r="AK145" s="12">
        <f>+Eurasia!AK120</f>
        <v>1.3860596875188189E-2</v>
      </c>
      <c r="AL145" s="12">
        <f>+Eurasia!AL120</f>
        <v>1.3167567031428778E-2</v>
      </c>
      <c r="AM145" s="12">
        <f>+Eurasia!AM120</f>
        <v>1.2509188679857338E-2</v>
      </c>
      <c r="AN145" s="12">
        <f>+Eurasia!AN120</f>
        <v>1.188372924586447E-2</v>
      </c>
      <c r="AO145" s="12">
        <f>+Eurasia!AO120</f>
        <v>1.1289542783571246E-2</v>
      </c>
      <c r="AP145" s="12">
        <f>+Eurasia!AP120</f>
        <v>1.0725065644392682E-2</v>
      </c>
      <c r="AQ145" s="12">
        <f>+Eurasia!AQ120</f>
        <v>1.0188812362173047E-2</v>
      </c>
      <c r="AR145" s="12">
        <f>+Eurasia!AR120</f>
        <v>9.6793717440643943E-3</v>
      </c>
      <c r="AS145" s="12">
        <f>+Eurasia!AS120</f>
        <v>9.1954031568611747E-3</v>
      </c>
      <c r="AT145" s="12">
        <f>+Eurasia!AT120</f>
        <v>8.7356329990181149E-3</v>
      </c>
      <c r="AU145" s="12">
        <f>+Eurasia!AU120</f>
        <v>8.2988513490672086E-3</v>
      </c>
      <c r="AV145" s="12">
        <f>+Eurasia!AV120</f>
        <v>7.8839087816138485E-3</v>
      </c>
      <c r="AW145" s="12">
        <f>+Eurasia!AW120</f>
        <v>7.4897133425331558E-3</v>
      </c>
      <c r="AX145" s="12">
        <f>+Eurasia!AX120</f>
        <v>7.1152276754064972E-3</v>
      </c>
      <c r="AY145" s="12">
        <f>+Eurasia!AY120</f>
        <v>6.7594662916361722E-3</v>
      </c>
      <c r="AZ145" s="12">
        <f>+Eurasia!AZ120</f>
        <v>6.4214929770543636E-3</v>
      </c>
      <c r="BA145" s="12">
        <f>+Eurasia!BA120</f>
        <v>6.1004183282016454E-3</v>
      </c>
      <c r="BB145" s="12">
        <f>+Eurasia!BB120</f>
        <v>5.7953974117915625E-3</v>
      </c>
      <c r="BC145" s="12">
        <f>+Eurasia!BC120</f>
        <v>5.5056275412019842E-3</v>
      </c>
      <c r="BD145" s="12">
        <f>+Eurasia!BD120</f>
        <v>5.2303461641418844E-3</v>
      </c>
      <c r="BE145" s="12">
        <f>+Eurasia!BE120</f>
        <v>4.9688288559347898E-3</v>
      </c>
      <c r="BF145" s="12">
        <f>+Eurasia!BF120</f>
        <v>4.7203874131380502E-3</v>
      </c>
      <c r="BG145" s="12">
        <f>+Eurasia!BG120</f>
        <v>4.4843680424811478E-3</v>
      </c>
      <c r="BH145" s="12">
        <f>+Eurasia!BH120</f>
        <v>4.2601496403570898E-3</v>
      </c>
      <c r="BI145" s="12">
        <f>+Eurasia!BI120</f>
        <v>4.0471421583392351E-3</v>
      </c>
    </row>
    <row r="146" spans="1:309">
      <c r="A146" s="12" t="s">
        <v>54</v>
      </c>
      <c r="B146" s="12">
        <f>+China!B120</f>
        <v>1.6007411280266048</v>
      </c>
      <c r="C146" s="213">
        <f>+China!C120</f>
        <v>2.843737175726925</v>
      </c>
      <c r="D146" s="213">
        <f>+China!D120</f>
        <v>3.2081467193314417</v>
      </c>
      <c r="E146" s="213">
        <f>+China!E120</f>
        <v>2.5254518937569852</v>
      </c>
      <c r="F146" s="213">
        <f>+China!F120</f>
        <v>1.8156304305258246</v>
      </c>
      <c r="G146" s="213">
        <f>+China!G120</f>
        <v>1.2784303712752059</v>
      </c>
      <c r="H146" s="213">
        <f>+China!H120</f>
        <v>1.0385622074075833</v>
      </c>
      <c r="I146" s="12">
        <f>+China!I120</f>
        <v>0.86091847165936064</v>
      </c>
      <c r="J146" s="12">
        <f>+China!J120</f>
        <v>0.72953507645910443</v>
      </c>
      <c r="K146" s="12">
        <f>+China!K120</f>
        <v>0.63226994777271706</v>
      </c>
      <c r="L146" s="12">
        <f>+China!L120</f>
        <v>0.56313371493904552</v>
      </c>
      <c r="M146" s="456">
        <f>+China!M120</f>
        <v>0.50822817773248852</v>
      </c>
      <c r="N146" s="12">
        <f>+China!N120</f>
        <v>0.45867593040357085</v>
      </c>
      <c r="O146" s="12">
        <f>+China!O120</f>
        <v>0.41395502718922267</v>
      </c>
      <c r="P146" s="12">
        <f>+China!P120</f>
        <v>0.37359441203827343</v>
      </c>
      <c r="Q146" s="12">
        <f>+China!Q120</f>
        <v>0.33716895686454174</v>
      </c>
      <c r="R146" s="12">
        <f>+China!R120</f>
        <v>0.30429498357024887</v>
      </c>
      <c r="S146" s="12">
        <f>+China!S120</f>
        <v>0.27462622267214959</v>
      </c>
      <c r="T146" s="12">
        <f>+China!T120</f>
        <v>0.24785016596161499</v>
      </c>
      <c r="U146" s="12">
        <f>+China!U120</f>
        <v>0.22368477478035753</v>
      </c>
      <c r="V146" s="12">
        <f>+China!V120</f>
        <v>0.20187550923927267</v>
      </c>
      <c r="W146" s="12">
        <f>+China!W120</f>
        <v>0.19178173377730903</v>
      </c>
      <c r="X146" s="12">
        <f>+China!X120</f>
        <v>0.18219264708844357</v>
      </c>
      <c r="Y146" s="12">
        <f>+China!Y120</f>
        <v>0.17308301473402138</v>
      </c>
      <c r="Z146" s="12">
        <f>+China!Z120</f>
        <v>0.16442886399732029</v>
      </c>
      <c r="AA146" s="12">
        <f>+China!AA120</f>
        <v>0.15620742079745426</v>
      </c>
      <c r="AB146" s="12">
        <f>+China!AB120</f>
        <v>0.14839704975758153</v>
      </c>
      <c r="AC146" s="12">
        <f>+China!AC120</f>
        <v>0.14097719726970245</v>
      </c>
      <c r="AD146" s="12">
        <f>+China!AD120</f>
        <v>0.13392833740621732</v>
      </c>
      <c r="AE146" s="12">
        <f>+China!AE120</f>
        <v>0.12723192053590646</v>
      </c>
      <c r="AF146" s="12">
        <f>+China!AF120</f>
        <v>0.12087032450911113</v>
      </c>
      <c r="AG146" s="12">
        <f>+China!AG120</f>
        <v>0.11482680828365557</v>
      </c>
      <c r="AH146" s="12">
        <f>+China!AH120</f>
        <v>0.10908546786947279</v>
      </c>
      <c r="AI146" s="12">
        <f>+China!AI120</f>
        <v>0.10363119447599915</v>
      </c>
      <c r="AJ146" s="12">
        <f>+China!AJ120</f>
        <v>9.8449634752199186E-2</v>
      </c>
      <c r="AK146" s="12">
        <f>+China!AK120</f>
        <v>9.352715301458922E-2</v>
      </c>
      <c r="AL146" s="12">
        <f>+China!AL120</f>
        <v>8.8850795363859758E-2</v>
      </c>
      <c r="AM146" s="12">
        <f>+China!AM120</f>
        <v>8.4408255595666767E-2</v>
      </c>
      <c r="AN146" s="12">
        <f>+China!AN120</f>
        <v>8.0187842815883426E-2</v>
      </c>
      <c r="AO146" s="12">
        <f>+China!AO120</f>
        <v>7.6178450675089257E-2</v>
      </c>
      <c r="AP146" s="12">
        <f>+China!AP120</f>
        <v>7.2369528141334794E-2</v>
      </c>
      <c r="AQ146" s="12">
        <f>+China!AQ120</f>
        <v>6.8751051734268057E-2</v>
      </c>
      <c r="AR146" s="12">
        <f>+China!AR120</f>
        <v>6.5313499147554646E-2</v>
      </c>
      <c r="AS146" s="12">
        <f>+China!AS120</f>
        <v>6.204782419017691E-2</v>
      </c>
      <c r="AT146" s="12">
        <f>+China!AT120</f>
        <v>5.894543298066806E-2</v>
      </c>
      <c r="AU146" s="12">
        <f>+China!AU120</f>
        <v>5.5998161331634655E-2</v>
      </c>
      <c r="AV146" s="12">
        <f>+China!AV120</f>
        <v>5.3198253265052918E-2</v>
      </c>
      <c r="AW146" s="12">
        <f>+China!AW120</f>
        <v>5.053834060180027E-2</v>
      </c>
      <c r="AX146" s="12">
        <f>+China!AX120</f>
        <v>4.8011423571710253E-2</v>
      </c>
      <c r="AY146" s="12">
        <f>+China!AY120</f>
        <v>4.5610852393124741E-2</v>
      </c>
      <c r="AZ146" s="12">
        <f>+China!AZ120</f>
        <v>4.3330309773468502E-2</v>
      </c>
      <c r="BA146" s="12">
        <f>+China!BA120</f>
        <v>4.1163794284795073E-2</v>
      </c>
      <c r="BB146" s="12">
        <f>+China!BB120</f>
        <v>3.910560457055532E-2</v>
      </c>
      <c r="BC146" s="12">
        <f>+China!BC120</f>
        <v>3.7150324342027551E-2</v>
      </c>
      <c r="BD146" s="12">
        <f>+China!BD120</f>
        <v>3.5292808124926169E-2</v>
      </c>
      <c r="BE146" s="12">
        <f>+China!BE120</f>
        <v>3.3528167718679856E-2</v>
      </c>
      <c r="BF146" s="12">
        <f>+China!BF120</f>
        <v>3.1851759332745859E-2</v>
      </c>
      <c r="BG146" s="12">
        <f>+China!BG120</f>
        <v>3.0259171366108565E-2</v>
      </c>
      <c r="BH146" s="12">
        <f>+China!BH120</f>
        <v>2.8746212797803136E-2</v>
      </c>
      <c r="BI146" s="12">
        <f>+China!BI120</f>
        <v>2.7308902157912977E-2</v>
      </c>
    </row>
    <row r="147" spans="1:309">
      <c r="A147" s="12" t="s">
        <v>55</v>
      </c>
      <c r="B147" s="12">
        <f>+India!B120</f>
        <v>0.40515158969265602</v>
      </c>
      <c r="C147" s="213">
        <f>+India!C120</f>
        <v>0.72309374310061081</v>
      </c>
      <c r="D147" s="213">
        <f>+India!D120</f>
        <v>0.95176955277897013</v>
      </c>
      <c r="E147" s="213">
        <f>+India!E120</f>
        <v>1.1736542267846262</v>
      </c>
      <c r="F147" s="213">
        <f>+India!F120</f>
        <v>0.84377862604833109</v>
      </c>
      <c r="G147" s="213">
        <f>+India!G120</f>
        <v>0.59412543656290517</v>
      </c>
      <c r="H147" s="213">
        <f>+India!H120</f>
        <v>0.48265141280888452</v>
      </c>
      <c r="I147" s="12">
        <f>+India!I120</f>
        <v>0.40009497139017691</v>
      </c>
      <c r="J147" s="12">
        <f>+India!J120</f>
        <v>0.33903711576945383</v>
      </c>
      <c r="K147" s="12">
        <f>+India!K120</f>
        <v>0.29383505522586312</v>
      </c>
      <c r="L147" s="12">
        <f>+India!L120</f>
        <v>0.26170534723586308</v>
      </c>
      <c r="M147" s="456">
        <f>+India!M120</f>
        <v>0.23618907588036642</v>
      </c>
      <c r="N147" s="12">
        <f>+India!N120</f>
        <v>0.21316064098203069</v>
      </c>
      <c r="O147" s="12">
        <f>+India!O120</f>
        <v>0.19237747848628267</v>
      </c>
      <c r="P147" s="12">
        <f>+India!P120</f>
        <v>0.17362067433387007</v>
      </c>
      <c r="Q147" s="12">
        <f>+India!Q120</f>
        <v>0.15669265858631773</v>
      </c>
      <c r="R147" s="12">
        <f>+India!R120</f>
        <v>0.14141512437415174</v>
      </c>
      <c r="S147" s="12">
        <f>+India!S120</f>
        <v>0.12762714974767195</v>
      </c>
      <c r="T147" s="12">
        <f>+India!T120</f>
        <v>0.11518350264727392</v>
      </c>
      <c r="U147" s="12">
        <f>+India!U120</f>
        <v>0.10395311113916471</v>
      </c>
      <c r="V147" s="12">
        <f>+India!V120</f>
        <v>9.3817682803096145E-2</v>
      </c>
      <c r="W147" s="12">
        <f>+India!W120</f>
        <v>8.9126798662941334E-2</v>
      </c>
      <c r="X147" s="12">
        <f>+India!X120</f>
        <v>8.4670458729794257E-2</v>
      </c>
      <c r="Y147" s="12">
        <f>+India!Y120</f>
        <v>8.0436935793304534E-2</v>
      </c>
      <c r="Z147" s="12">
        <f>+India!Z120</f>
        <v>7.6415089003639303E-2</v>
      </c>
      <c r="AA147" s="12">
        <f>+India!AA120</f>
        <v>7.2594334553457332E-2</v>
      </c>
      <c r="AB147" s="12">
        <f>+India!AB120</f>
        <v>6.8964617825784461E-2</v>
      </c>
      <c r="AC147" s="12">
        <f>+India!AC120</f>
        <v>6.5516386934495241E-2</v>
      </c>
      <c r="AD147" s="12">
        <f>+India!AD120</f>
        <v>6.2240567587770475E-2</v>
      </c>
      <c r="AE147" s="12">
        <f>+India!AE120</f>
        <v>5.9128539208381951E-2</v>
      </c>
      <c r="AF147" s="12">
        <f>+India!AF120</f>
        <v>5.6172112247962848E-2</v>
      </c>
      <c r="AG147" s="12">
        <f>+India!AG120</f>
        <v>5.3363506635564703E-2</v>
      </c>
      <c r="AH147" s="12">
        <f>+India!AH120</f>
        <v>5.0695331303786464E-2</v>
      </c>
      <c r="AI147" s="12">
        <f>+India!AI120</f>
        <v>4.8160564738597138E-2</v>
      </c>
      <c r="AJ147" s="12">
        <f>+India!AJ120</f>
        <v>4.5752536501667281E-2</v>
      </c>
      <c r="AK147" s="12">
        <f>+India!AK120</f>
        <v>4.3464909676583917E-2</v>
      </c>
      <c r="AL147" s="12">
        <f>+India!AL120</f>
        <v>4.1291664192754721E-2</v>
      </c>
      <c r="AM147" s="12">
        <f>+India!AM120</f>
        <v>3.9227080983116981E-2</v>
      </c>
      <c r="AN147" s="12">
        <f>+India!AN120</f>
        <v>3.726572693396113E-2</v>
      </c>
      <c r="AO147" s="12">
        <f>+India!AO120</f>
        <v>3.5402440587263072E-2</v>
      </c>
      <c r="AP147" s="12">
        <f>+India!AP120</f>
        <v>3.3632318557899915E-2</v>
      </c>
      <c r="AQ147" s="12">
        <f>+India!AQ120</f>
        <v>3.1950702630004921E-2</v>
      </c>
      <c r="AR147" s="12">
        <f>+India!AR120</f>
        <v>3.0353167498504672E-2</v>
      </c>
      <c r="AS147" s="12">
        <f>+India!AS120</f>
        <v>2.8835509123579437E-2</v>
      </c>
      <c r="AT147" s="12">
        <f>+India!AT120</f>
        <v>2.7393733667400465E-2</v>
      </c>
      <c r="AU147" s="12">
        <f>+India!AU120</f>
        <v>2.6024046984030439E-2</v>
      </c>
      <c r="AV147" s="12">
        <f>+India!AV120</f>
        <v>2.4722844634828916E-2</v>
      </c>
      <c r="AW147" s="12">
        <f>+India!AW120</f>
        <v>2.3486702403087468E-2</v>
      </c>
      <c r="AX147" s="12">
        <f>+India!AX120</f>
        <v>2.2312367282933093E-2</v>
      </c>
      <c r="AY147" s="12">
        <f>+India!AY120</f>
        <v>2.1196748918786437E-2</v>
      </c>
      <c r="AZ147" s="12">
        <f>+India!AZ120</f>
        <v>2.0136911472847116E-2</v>
      </c>
      <c r="BA147" s="12">
        <f>+India!BA120</f>
        <v>1.9130065899204761E-2</v>
      </c>
      <c r="BB147" s="12">
        <f>+India!BB120</f>
        <v>1.8173562604244523E-2</v>
      </c>
      <c r="BC147" s="12">
        <f>+India!BC120</f>
        <v>1.7264884474032297E-2</v>
      </c>
      <c r="BD147" s="12">
        <f>+India!BD120</f>
        <v>1.6401640250330682E-2</v>
      </c>
      <c r="BE147" s="12">
        <f>+India!BE120</f>
        <v>1.5581558237814147E-2</v>
      </c>
      <c r="BF147" s="12">
        <f>+India!BF120</f>
        <v>1.4802480325923439E-2</v>
      </c>
      <c r="BG147" s="12">
        <f>+India!BG120</f>
        <v>1.4062356309627266E-2</v>
      </c>
      <c r="BH147" s="12">
        <f>+India!BH120</f>
        <v>1.3359238494145902E-2</v>
      </c>
      <c r="BI147" s="12">
        <f>+India!BI120</f>
        <v>1.2691276569438607E-2</v>
      </c>
    </row>
    <row r="148" spans="1:309">
      <c r="A148" s="12" t="s">
        <v>56</v>
      </c>
      <c r="B148" s="12">
        <f>+MidEast!B120</f>
        <v>0.58967496043455159</v>
      </c>
      <c r="C148" s="213">
        <f>+MidEast!C120</f>
        <v>0.80742718953750414</v>
      </c>
      <c r="D148" s="213">
        <f>+MidEast!D120</f>
        <v>1.0442826029982819</v>
      </c>
      <c r="E148" s="213">
        <f>+MidEast!E120</f>
        <v>1.2745456100982464</v>
      </c>
      <c r="F148" s="213">
        <f>+MidEast!F120</f>
        <v>1.4943414327878348</v>
      </c>
      <c r="G148" s="213">
        <f>+MidEast!G120</f>
        <v>1.0522028275201363</v>
      </c>
      <c r="H148" s="213">
        <f>+MidEast!H120</f>
        <v>0.8547810782215628</v>
      </c>
      <c r="I148" s="12">
        <f>+MidEast!I120</f>
        <v>0.70857269234046549</v>
      </c>
      <c r="J148" s="12">
        <f>+MidEast!J120</f>
        <v>0.60043854360226578</v>
      </c>
      <c r="K148" s="12">
        <f>+MidEast!K120</f>
        <v>0.52038518620209528</v>
      </c>
      <c r="L148" s="12">
        <f>+MidEast!L120</f>
        <v>0.46348311213832144</v>
      </c>
      <c r="M148" s="456">
        <f>+MidEast!M120</f>
        <v>0.41829350870483506</v>
      </c>
      <c r="N148" s="12">
        <f>+MidEast!N120</f>
        <v>0.37750989160611359</v>
      </c>
      <c r="O148" s="12">
        <f>+MidEast!O120</f>
        <v>0.34070267717451752</v>
      </c>
      <c r="P148" s="12">
        <f>+MidEast!P120</f>
        <v>0.30748416615000201</v>
      </c>
      <c r="Q148" s="12">
        <f>+MidEast!Q120</f>
        <v>0.27750445995037676</v>
      </c>
      <c r="R148" s="12">
        <f>+MidEast!R120</f>
        <v>0.25044777510521499</v>
      </c>
      <c r="S148" s="12">
        <f>+MidEast!S120</f>
        <v>0.22602911703245651</v>
      </c>
      <c r="T148" s="12">
        <f>+MidEast!T120</f>
        <v>0.20399127812179196</v>
      </c>
      <c r="U148" s="12">
        <f>+MidEast!U120</f>
        <v>0.18410212850491722</v>
      </c>
      <c r="V148" s="12">
        <f>+MidEast!V120</f>
        <v>0.1661521709756878</v>
      </c>
      <c r="W148" s="12">
        <f>+MidEast!W120</f>
        <v>0.1578445624269034</v>
      </c>
      <c r="X148" s="12">
        <f>+MidEast!X120</f>
        <v>0.14995233430555821</v>
      </c>
      <c r="Y148" s="12">
        <f>+MidEast!Y120</f>
        <v>0.14245471759028031</v>
      </c>
      <c r="Z148" s="12">
        <f>+MidEast!Z120</f>
        <v>0.1353319817107663</v>
      </c>
      <c r="AA148" s="12">
        <f>+MidEast!AA120</f>
        <v>0.12856538262522799</v>
      </c>
      <c r="AB148" s="12">
        <f>+MidEast!AB120</f>
        <v>0.12213711349396658</v>
      </c>
      <c r="AC148" s="12">
        <f>+MidEast!AC120</f>
        <v>0.11603025781926825</v>
      </c>
      <c r="AD148" s="12">
        <f>+MidEast!AD120</f>
        <v>0.11022874492830483</v>
      </c>
      <c r="AE148" s="12">
        <f>+MidEast!AE120</f>
        <v>0.10471730768188958</v>
      </c>
      <c r="AF148" s="12">
        <f>+MidEast!AF120</f>
        <v>9.9481442297795097E-2</v>
      </c>
      <c r="AG148" s="12">
        <f>+MidEast!AG120</f>
        <v>9.4507370182905337E-2</v>
      </c>
      <c r="AH148" s="12">
        <f>+MidEast!AH120</f>
        <v>8.9782001673760062E-2</v>
      </c>
      <c r="AI148" s="12">
        <f>+MidEast!AI120</f>
        <v>8.5292901590072051E-2</v>
      </c>
      <c r="AJ148" s="12">
        <f>+MidEast!AJ120</f>
        <v>8.1028256510568442E-2</v>
      </c>
      <c r="AK148" s="12">
        <f>+MidEast!AK120</f>
        <v>7.6976843685040014E-2</v>
      </c>
      <c r="AL148" s="12">
        <f>+MidEast!AL120</f>
        <v>7.3128001500788006E-2</v>
      </c>
      <c r="AM148" s="12">
        <f>+MidEast!AM120</f>
        <v>6.9471601425748597E-2</v>
      </c>
      <c r="AN148" s="12">
        <f>+MidEast!AN120</f>
        <v>6.5998021354461159E-2</v>
      </c>
      <c r="AO148" s="12">
        <f>+MidEast!AO120</f>
        <v>6.2698120286738102E-2</v>
      </c>
      <c r="AP148" s="12">
        <f>+MidEast!AP120</f>
        <v>5.9563214272401195E-2</v>
      </c>
      <c r="AQ148" s="12">
        <f>+MidEast!AQ120</f>
        <v>5.6585053558781136E-2</v>
      </c>
      <c r="AR148" s="12">
        <f>+MidEast!AR120</f>
        <v>5.3755800880842079E-2</v>
      </c>
      <c r="AS148" s="12">
        <f>+MidEast!AS120</f>
        <v>5.1068010836799974E-2</v>
      </c>
      <c r="AT148" s="12">
        <f>+MidEast!AT120</f>
        <v>4.8514610294959973E-2</v>
      </c>
      <c r="AU148" s="12">
        <f>+MidEast!AU120</f>
        <v>4.6088879780211971E-2</v>
      </c>
      <c r="AV148" s="12">
        <f>+MidEast!AV120</f>
        <v>4.3784435791201372E-2</v>
      </c>
      <c r="AW148" s="12">
        <f>+MidEast!AW120</f>
        <v>4.1595214001641304E-2</v>
      </c>
      <c r="AX148" s="12">
        <f>+MidEast!AX120</f>
        <v>3.9515453301559235E-2</v>
      </c>
      <c r="AY148" s="12">
        <f>+MidEast!AY120</f>
        <v>3.7539680636481269E-2</v>
      </c>
      <c r="AZ148" s="12">
        <f>+MidEast!AZ120</f>
        <v>3.5662696604657207E-2</v>
      </c>
      <c r="BA148" s="12">
        <f>+MidEast!BA120</f>
        <v>3.3879561774424347E-2</v>
      </c>
      <c r="BB148" s="12">
        <f>+MidEast!BB120</f>
        <v>3.218558368570313E-2</v>
      </c>
      <c r="BC148" s="12">
        <f>+MidEast!BC120</f>
        <v>3.0576304501417972E-2</v>
      </c>
      <c r="BD148" s="12">
        <f>+MidEast!BD120</f>
        <v>2.9047489276347073E-2</v>
      </c>
      <c r="BE148" s="12">
        <f>+MidEast!BE120</f>
        <v>2.7595114812529718E-2</v>
      </c>
      <c r="BF148" s="12">
        <f>+MidEast!BF120</f>
        <v>2.621535907190323E-2</v>
      </c>
      <c r="BG148" s="12">
        <f>+MidEast!BG120</f>
        <v>2.4904591118308068E-2</v>
      </c>
      <c r="BH148" s="12">
        <f>+MidEast!BH120</f>
        <v>2.3659361562392664E-2</v>
      </c>
      <c r="BI148" s="12">
        <f>+MidEast!BI120</f>
        <v>2.2476393484273029E-2</v>
      </c>
    </row>
    <row r="149" spans="1:309">
      <c r="A149" s="12" t="s">
        <v>57</v>
      </c>
      <c r="B149" s="12">
        <f>+Africa!B120</f>
        <v>0.19137708401697254</v>
      </c>
      <c r="C149" s="213">
        <f>+Africa!C120</f>
        <v>0.2440378886848312</v>
      </c>
      <c r="D149" s="213">
        <f>+Africa!D120</f>
        <v>0.35389319854131812</v>
      </c>
      <c r="E149" s="213">
        <f>+Africa!E120</f>
        <v>0.48200312688199881</v>
      </c>
      <c r="F149" s="213">
        <f>+Africa!F120</f>
        <v>0.62603054224477039</v>
      </c>
      <c r="G149" s="213">
        <f>+Africa!G120</f>
        <v>0.75868965138535882</v>
      </c>
      <c r="H149" s="213">
        <f>+Africa!H120</f>
        <v>0.87768254899933362</v>
      </c>
      <c r="I149" s="12">
        <f>+Africa!I120</f>
        <v>0.72755691791705857</v>
      </c>
      <c r="J149" s="12">
        <f>+Africa!J120</f>
        <v>0.61652561678451767</v>
      </c>
      <c r="K149" s="12">
        <f>+Africa!K120</f>
        <v>0.53432745333766118</v>
      </c>
      <c r="L149" s="12">
        <f>+Africa!L120</f>
        <v>0.47590084718073744</v>
      </c>
      <c r="M149" s="456">
        <f>+Africa!M120</f>
        <v>0.4295005145806155</v>
      </c>
      <c r="N149" s="12">
        <f>+Africa!N120</f>
        <v>0.38762421440900541</v>
      </c>
      <c r="O149" s="12">
        <f>+Africa!O120</f>
        <v>0.34983085350412735</v>
      </c>
      <c r="P149" s="12">
        <f>+Africa!P120</f>
        <v>0.31572234528747495</v>
      </c>
      <c r="Q149" s="12">
        <f>+Africa!Q120</f>
        <v>0.28493941662194611</v>
      </c>
      <c r="R149" s="12">
        <f>+Africa!R120</f>
        <v>0.25715782350130634</v>
      </c>
      <c r="S149" s="12">
        <f>+Africa!S120</f>
        <v>0.23208493570992894</v>
      </c>
      <c r="T149" s="12">
        <f>+Africa!T120</f>
        <v>0.20945665447821085</v>
      </c>
      <c r="U149" s="12">
        <f>+Africa!U120</f>
        <v>0.18903463066658527</v>
      </c>
      <c r="V149" s="12">
        <f>+Africa!V120</f>
        <v>0.17060375417659321</v>
      </c>
      <c r="W149" s="12">
        <f>+Africa!W120</f>
        <v>0.16207356646776355</v>
      </c>
      <c r="X149" s="12">
        <f>+Africa!X120</f>
        <v>0.15396988814437537</v>
      </c>
      <c r="Y149" s="12">
        <f>+Africa!Y120</f>
        <v>0.14627139373715659</v>
      </c>
      <c r="Z149" s="12">
        <f>+Africa!Z120</f>
        <v>0.13895782405029874</v>
      </c>
      <c r="AA149" s="12">
        <f>+Africa!AA120</f>
        <v>0.13200993284778381</v>
      </c>
      <c r="AB149" s="12">
        <f>+Africa!AB120</f>
        <v>0.1254094362053946</v>
      </c>
      <c r="AC149" s="12">
        <f>+Africa!AC120</f>
        <v>0.11913896439512486</v>
      </c>
      <c r="AD149" s="12">
        <f>+Africa!AD120</f>
        <v>0.11318201617536862</v>
      </c>
      <c r="AE149" s="12">
        <f>+Africa!AE120</f>
        <v>0.10752291536660018</v>
      </c>
      <c r="AF149" s="12">
        <f>+Africa!AF120</f>
        <v>0.10214676959827017</v>
      </c>
      <c r="AG149" s="12">
        <f>+Africa!AG120</f>
        <v>9.7039431118356653E-2</v>
      </c>
      <c r="AH149" s="12">
        <f>+Africa!AH120</f>
        <v>9.2187459562438817E-2</v>
      </c>
      <c r="AI149" s="12">
        <f>+Africa!AI120</f>
        <v>8.7578086584316872E-2</v>
      </c>
      <c r="AJ149" s="12">
        <f>+Africa!AJ120</f>
        <v>8.319918225510102E-2</v>
      </c>
      <c r="AK149" s="12">
        <f>+Africa!AK120</f>
        <v>7.903922314234596E-2</v>
      </c>
      <c r="AL149" s="12">
        <f>+Africa!AL120</f>
        <v>7.5087261985228665E-2</v>
      </c>
      <c r="AM149" s="12">
        <f>+Africa!AM120</f>
        <v>7.1332898885967222E-2</v>
      </c>
      <c r="AN149" s="12">
        <f>+Africa!AN120</f>
        <v>6.7766253941668853E-2</v>
      </c>
      <c r="AO149" s="12">
        <f>+Africa!AO120</f>
        <v>6.4377941244585402E-2</v>
      </c>
      <c r="AP149" s="12">
        <f>+Africa!AP120</f>
        <v>6.1159044182356126E-2</v>
      </c>
      <c r="AQ149" s="12">
        <f>+Africa!AQ120</f>
        <v>5.8101091973238317E-2</v>
      </c>
      <c r="AR149" s="12">
        <f>+Africa!AR120</f>
        <v>5.5196037374576401E-2</v>
      </c>
      <c r="AS149" s="12">
        <f>+Africa!AS120</f>
        <v>5.2436235505847577E-2</v>
      </c>
      <c r="AT149" s="12">
        <f>+Africa!AT120</f>
        <v>4.9814423730555196E-2</v>
      </c>
      <c r="AU149" s="12">
        <f>+Africa!AU120</f>
        <v>4.7323702544027436E-2</v>
      </c>
      <c r="AV149" s="12">
        <f>+Africa!AV120</f>
        <v>4.4957517416826062E-2</v>
      </c>
      <c r="AW149" s="12">
        <f>+Africa!AW120</f>
        <v>4.2709641545984757E-2</v>
      </c>
      <c r="AX149" s="12">
        <f>+Africa!AX120</f>
        <v>4.0574159468685519E-2</v>
      </c>
      <c r="AY149" s="12">
        <f>+Africa!AY120</f>
        <v>3.8545451495251244E-2</v>
      </c>
      <c r="AZ149" s="12">
        <f>+Africa!AZ120</f>
        <v>3.661817892048868E-2</v>
      </c>
      <c r="BA149" s="12">
        <f>+Africa!BA120</f>
        <v>3.4787269974464241E-2</v>
      </c>
      <c r="BB149" s="12">
        <f>+Africa!BB120</f>
        <v>3.3047906475741025E-2</v>
      </c>
      <c r="BC149" s="12">
        <f>+Africa!BC120</f>
        <v>3.1395511151953971E-2</v>
      </c>
      <c r="BD149" s="12">
        <f>+Africa!BD120</f>
        <v>2.9825735594356272E-2</v>
      </c>
      <c r="BE149" s="12">
        <f>+Africa!BE120</f>
        <v>2.8334448814638456E-2</v>
      </c>
      <c r="BF149" s="12">
        <f>+Africa!BF120</f>
        <v>2.691772637390653E-2</v>
      </c>
      <c r="BG149" s="12">
        <f>+Africa!BG120</f>
        <v>2.5571840055211202E-2</v>
      </c>
      <c r="BH149" s="12">
        <f>+Africa!BH120</f>
        <v>2.4293248052450641E-2</v>
      </c>
      <c r="BI149" s="12">
        <f>+Africa!BI120</f>
        <v>2.3078585649828107E-2</v>
      </c>
    </row>
    <row r="150" spans="1:309">
      <c r="A150" s="12" t="s">
        <v>58</v>
      </c>
      <c r="B150" s="12">
        <f>+LatAm!B120</f>
        <v>0.41227239850714797</v>
      </c>
      <c r="C150" s="213">
        <f>+LatAm!C120</f>
        <v>0.53297093331331402</v>
      </c>
      <c r="D150" s="213">
        <f>+LatAm!D120</f>
        <v>0.67605785971701871</v>
      </c>
      <c r="E150" s="213">
        <f>+LatAm!E120</f>
        <v>0.53219249351146902</v>
      </c>
      <c r="F150" s="213">
        <f>+LatAm!F120</f>
        <v>0.3826106878161033</v>
      </c>
      <c r="G150" s="213">
        <f>+LatAm!G120</f>
        <v>0.26940566508182101</v>
      </c>
      <c r="H150" s="213">
        <f>+LatAm!H120</f>
        <v>0.21885786547482852</v>
      </c>
      <c r="I150" s="12">
        <f>+LatAm!I120</f>
        <v>0.18142271855389636</v>
      </c>
      <c r="J150" s="12">
        <f>+LatAm!J120</f>
        <v>0.15373608675921629</v>
      </c>
      <c r="K150" s="12">
        <f>+LatAm!K120</f>
        <v>0.13323925152141808</v>
      </c>
      <c r="L150" s="12">
        <f>+LatAm!L120</f>
        <v>0.11867006323685927</v>
      </c>
      <c r="M150" s="456">
        <f>+LatAm!M120</f>
        <v>0.1070997320712655</v>
      </c>
      <c r="N150" s="12">
        <f>+LatAm!N120</f>
        <v>9.6657508194317107E-2</v>
      </c>
      <c r="O150" s="12">
        <f>+LatAm!O120</f>
        <v>8.7233401145371176E-2</v>
      </c>
      <c r="P150" s="12">
        <f>+LatAm!P120</f>
        <v>7.8728144533697475E-2</v>
      </c>
      <c r="Q150" s="12">
        <f>+LatAm!Q120</f>
        <v>7.1052150441661965E-2</v>
      </c>
      <c r="R150" s="12">
        <f>+LatAm!R120</f>
        <v>6.4124565773599915E-2</v>
      </c>
      <c r="S150" s="12">
        <f>+LatAm!S120</f>
        <v>5.7872420610673915E-2</v>
      </c>
      <c r="T150" s="12">
        <f>+LatAm!T120</f>
        <v>5.2229859601133202E-2</v>
      </c>
      <c r="U150" s="12">
        <f>+LatAm!U120</f>
        <v>4.7137448290022713E-2</v>
      </c>
      <c r="V150" s="12">
        <f>+LatAm!V120</f>
        <v>4.2541547081745491E-2</v>
      </c>
      <c r="W150" s="12">
        <f>+LatAm!W120</f>
        <v>4.0414469727658213E-2</v>
      </c>
      <c r="X150" s="12">
        <f>+LatAm!X120</f>
        <v>3.8393746241275298E-2</v>
      </c>
      <c r="Y150" s="12">
        <f>+LatAm!Y120</f>
        <v>3.6474058929211531E-2</v>
      </c>
      <c r="Z150" s="12">
        <f>+LatAm!Z120</f>
        <v>3.4650355982750951E-2</v>
      </c>
      <c r="AA150" s="12">
        <f>+LatAm!AA120</f>
        <v>3.29178381836134E-2</v>
      </c>
      <c r="AB150" s="12">
        <f>+LatAm!AB120</f>
        <v>3.1271946274432728E-2</v>
      </c>
      <c r="AC150" s="12">
        <f>+LatAm!AC120</f>
        <v>2.970834896071109E-2</v>
      </c>
      <c r="AD150" s="12">
        <f>+LatAm!AD120</f>
        <v>2.8222931512675534E-2</v>
      </c>
      <c r="AE150" s="12">
        <f>+LatAm!AE120</f>
        <v>2.6811784937041755E-2</v>
      </c>
      <c r="AF150" s="12">
        <f>+LatAm!AF120</f>
        <v>2.5471195690189664E-2</v>
      </c>
      <c r="AG150" s="12">
        <f>+LatAm!AG120</f>
        <v>2.4197635905680179E-2</v>
      </c>
      <c r="AH150" s="12">
        <f>+LatAm!AH120</f>
        <v>2.2987754110396167E-2</v>
      </c>
      <c r="AI150" s="12">
        <f>+LatAm!AI120</f>
        <v>2.1838366404876356E-2</v>
      </c>
      <c r="AJ150" s="12">
        <f>+LatAm!AJ120</f>
        <v>2.0746448084632538E-2</v>
      </c>
      <c r="AK150" s="12">
        <f>+LatAm!AK120</f>
        <v>1.970912568040091E-2</v>
      </c>
      <c r="AL150" s="12">
        <f>+LatAm!AL120</f>
        <v>1.8723669396380864E-2</v>
      </c>
      <c r="AM150" s="12">
        <f>+LatAm!AM120</f>
        <v>1.7787485926561819E-2</v>
      </c>
      <c r="AN150" s="12">
        <f>+LatAm!AN120</f>
        <v>1.6898111630233727E-2</v>
      </c>
      <c r="AO150" s="12">
        <f>+LatAm!AO120</f>
        <v>1.6053206048722041E-2</v>
      </c>
      <c r="AP150" s="12">
        <f>+LatAm!AP120</f>
        <v>1.5250545746285938E-2</v>
      </c>
      <c r="AQ150" s="12">
        <f>+LatAm!AQ120</f>
        <v>1.448801845897164E-2</v>
      </c>
      <c r="AR150" s="12">
        <f>+LatAm!AR120</f>
        <v>1.3763617536023058E-2</v>
      </c>
      <c r="AS150" s="12">
        <f>+LatAm!AS120</f>
        <v>1.3075436659221904E-2</v>
      </c>
      <c r="AT150" s="12">
        <f>+LatAm!AT120</f>
        <v>1.2421664826260809E-2</v>
      </c>
      <c r="AU150" s="12">
        <f>+LatAm!AU120</f>
        <v>1.1800581584947768E-2</v>
      </c>
      <c r="AV150" s="12">
        <f>+LatAm!AV120</f>
        <v>1.121055250570038E-2</v>
      </c>
      <c r="AW150" s="12">
        <f>+LatAm!AW120</f>
        <v>1.065002488041536E-2</v>
      </c>
      <c r="AX150" s="12">
        <f>+LatAm!AX120</f>
        <v>1.0117523636394591E-2</v>
      </c>
      <c r="AY150" s="12">
        <f>+LatAm!AY120</f>
        <v>9.6116474545748613E-3</v>
      </c>
      <c r="AZ150" s="12">
        <f>+LatAm!AZ120</f>
        <v>9.1310650818461174E-3</v>
      </c>
      <c r="BA150" s="12">
        <f>+LatAm!BA120</f>
        <v>8.674511827753811E-3</v>
      </c>
      <c r="BB150" s="12">
        <f>+LatAm!BB120</f>
        <v>8.2407862363661193E-3</v>
      </c>
      <c r="BC150" s="12">
        <f>+LatAm!BC120</f>
        <v>7.8287469245478126E-3</v>
      </c>
      <c r="BD150" s="12">
        <f>+LatAm!BD120</f>
        <v>7.4373095783204215E-3</v>
      </c>
      <c r="BE150" s="12">
        <f>+LatAm!BE120</f>
        <v>7.0654440994044002E-3</v>
      </c>
      <c r="BF150" s="12">
        <f>+LatAm!BF120</f>
        <v>6.7121718944341798E-3</v>
      </c>
      <c r="BG150" s="12">
        <f>+LatAm!BG120</f>
        <v>6.3765632997124701E-3</v>
      </c>
      <c r="BH150" s="12">
        <f>+LatAm!BH120</f>
        <v>6.0577351347268467E-3</v>
      </c>
      <c r="BI150" s="12">
        <f>+LatAm!BI120</f>
        <v>5.7548483779905043E-3</v>
      </c>
    </row>
    <row r="151" spans="1:309">
      <c r="A151" s="12" t="s">
        <v>114</v>
      </c>
      <c r="B151" s="12">
        <f>+OHI!B120</f>
        <v>0.54177826149727892</v>
      </c>
      <c r="C151" s="213">
        <f>+OHI!C120</f>
        <v>0.56968410834355332</v>
      </c>
      <c r="D151" s="213">
        <f>+OHI!D120</f>
        <v>0.55679019167974442</v>
      </c>
      <c r="E151" s="213">
        <f>+OHI!E120</f>
        <v>0.43830502998190735</v>
      </c>
      <c r="F151" s="213">
        <f>+OHI!F120</f>
        <v>0.3151119022520022</v>
      </c>
      <c r="G151" s="213">
        <f>+OHI!G120</f>
        <v>0.22187809777598549</v>
      </c>
      <c r="H151" s="213">
        <f>+OHI!H120</f>
        <v>0.18024775707711799</v>
      </c>
      <c r="I151" s="12">
        <f>+OHI!I120</f>
        <v>0.14941678258273108</v>
      </c>
      <c r="J151" s="12">
        <f>+OHI!J120</f>
        <v>0.12661452564220971</v>
      </c>
      <c r="K151" s="12">
        <f>+OHI!K120</f>
        <v>0.10973366750728797</v>
      </c>
      <c r="L151" s="12">
        <f>+OHI!L120</f>
        <v>9.7734722415556821E-2</v>
      </c>
      <c r="M151" s="456">
        <f>+OHI!M120</f>
        <v>8.8205586980040024E-2</v>
      </c>
      <c r="N151" s="12">
        <f>+OHI!N120</f>
        <v>7.9605542249486114E-2</v>
      </c>
      <c r="O151" s="12">
        <f>+OHI!O120</f>
        <v>7.1844001880161212E-2</v>
      </c>
      <c r="P151" s="12">
        <f>+OHI!P120</f>
        <v>6.4839211696845478E-2</v>
      </c>
      <c r="Q151" s="12">
        <f>+OHI!Q120</f>
        <v>5.8517388556403038E-2</v>
      </c>
      <c r="R151" s="12">
        <f>+OHI!R120</f>
        <v>5.2811943172153743E-2</v>
      </c>
      <c r="S151" s="12">
        <f>+OHI!S120</f>
        <v>4.7662778712868746E-2</v>
      </c>
      <c r="T151" s="12">
        <f>+OHI!T120</f>
        <v>4.301565778836404E-2</v>
      </c>
      <c r="U151" s="12">
        <f>+OHI!U120</f>
        <v>3.8821631153998545E-2</v>
      </c>
      <c r="V151" s="12">
        <f>+OHI!V120</f>
        <v>3.5036522116483684E-2</v>
      </c>
      <c r="W151" s="12">
        <f>+OHI!W120</f>
        <v>3.3284696010659497E-2</v>
      </c>
      <c r="X151" s="12">
        <f>+OHI!X120</f>
        <v>3.1620461210126523E-2</v>
      </c>
      <c r="Y151" s="12">
        <f>+OHI!Y120</f>
        <v>3.0039438149620196E-2</v>
      </c>
      <c r="Z151" s="12">
        <f>+OHI!Z120</f>
        <v>2.8537466242139185E-2</v>
      </c>
      <c r="AA151" s="12">
        <f>+OHI!AA120</f>
        <v>2.7110592930032224E-2</v>
      </c>
      <c r="AB151" s="12">
        <f>+OHI!AB120</f>
        <v>2.575506328353061E-2</v>
      </c>
      <c r="AC151" s="12">
        <f>+OHI!AC120</f>
        <v>2.4467310119354078E-2</v>
      </c>
      <c r="AD151" s="12">
        <f>+OHI!AD120</f>
        <v>2.3243944613386372E-2</v>
      </c>
      <c r="AE151" s="12">
        <f>+OHI!AE120</f>
        <v>2.2081747382717051E-2</v>
      </c>
      <c r="AF151" s="12">
        <f>+OHI!AF120</f>
        <v>2.0977660013581197E-2</v>
      </c>
      <c r="AG151" s="12">
        <f>+OHI!AG120</f>
        <v>1.9928777012902136E-2</v>
      </c>
      <c r="AH151" s="12">
        <f>+OHI!AH120</f>
        <v>1.8932338162257027E-2</v>
      </c>
      <c r="AI151" s="12">
        <f>+OHI!AI120</f>
        <v>1.7985721254144174E-2</v>
      </c>
      <c r="AJ151" s="12">
        <f>+OHI!AJ120</f>
        <v>1.7086435191436964E-2</v>
      </c>
      <c r="AK151" s="12">
        <f>+OHI!AK120</f>
        <v>1.6232113431865116E-2</v>
      </c>
      <c r="AL151" s="12">
        <f>+OHI!AL120</f>
        <v>1.5420507760271859E-2</v>
      </c>
      <c r="AM151" s="12">
        <f>+OHI!AM120</f>
        <v>1.4649482372258266E-2</v>
      </c>
      <c r="AN151" s="12">
        <f>+OHI!AN120</f>
        <v>1.3917008253645353E-2</v>
      </c>
      <c r="AO151" s="12">
        <f>+OHI!AO120</f>
        <v>1.3221157840963085E-2</v>
      </c>
      <c r="AP151" s="12">
        <f>+OHI!AP120</f>
        <v>1.2560099948914929E-2</v>
      </c>
      <c r="AQ151" s="12">
        <f>+OHI!AQ120</f>
        <v>1.1932094951469182E-2</v>
      </c>
      <c r="AR151" s="12">
        <f>+OHI!AR120</f>
        <v>1.1335490203895722E-2</v>
      </c>
      <c r="AS151" s="12">
        <f>+OHI!AS120</f>
        <v>1.0768715693700935E-2</v>
      </c>
      <c r="AT151" s="12">
        <f>+OHI!AT120</f>
        <v>1.0230279909015889E-2</v>
      </c>
      <c r="AU151" s="12">
        <f>+OHI!AU120</f>
        <v>9.7187659135650941E-3</v>
      </c>
      <c r="AV151" s="12">
        <f>+OHI!AV120</f>
        <v>9.2328276178868397E-3</v>
      </c>
      <c r="AW151" s="12">
        <f>+OHI!AW120</f>
        <v>8.7711862369924971E-3</v>
      </c>
      <c r="AX151" s="12">
        <f>+OHI!AX120</f>
        <v>8.3326269251428713E-3</v>
      </c>
      <c r="AY151" s="12">
        <f>+OHI!AY120</f>
        <v>7.9159955788857279E-3</v>
      </c>
      <c r="AZ151" s="12">
        <f>+OHI!AZ120</f>
        <v>7.5201957999414407E-3</v>
      </c>
      <c r="BA151" s="12">
        <f>+OHI!BA120</f>
        <v>7.1441860099443685E-3</v>
      </c>
      <c r="BB151" s="12">
        <f>+OHI!BB120</f>
        <v>6.7869767094471496E-3</v>
      </c>
      <c r="BC151" s="12">
        <f>+OHI!BC120</f>
        <v>6.4476278739747919E-3</v>
      </c>
      <c r="BD151" s="12">
        <f>+OHI!BD120</f>
        <v>6.1252464802760524E-3</v>
      </c>
      <c r="BE151" s="12">
        <f>+OHI!BE120</f>
        <v>5.8189841562622498E-3</v>
      </c>
      <c r="BF151" s="12">
        <f>+OHI!BF120</f>
        <v>5.5280349484491372E-3</v>
      </c>
      <c r="BG151" s="12">
        <f>+OHI!BG120</f>
        <v>5.25163320102668E-3</v>
      </c>
      <c r="BH151" s="12">
        <f>+OHI!BH120</f>
        <v>4.9890515409753457E-3</v>
      </c>
      <c r="BI151" s="12">
        <f>+OHI!BI120</f>
        <v>4.7395989639265786E-3</v>
      </c>
    </row>
    <row r="152" spans="1:309">
      <c r="A152" s="12" t="s">
        <v>224</v>
      </c>
      <c r="B152" s="12">
        <f>+OthAsia!B120</f>
        <v>0.36395210273783341</v>
      </c>
      <c r="C152" s="213">
        <f>+OthAsia!C120</f>
        <v>0.63080748393847597</v>
      </c>
      <c r="D152" s="213">
        <f>+OthAsia!D120</f>
        <v>0.87865736123542426</v>
      </c>
      <c r="E152" s="213">
        <f>+OthAsia!E120</f>
        <v>1.1513158345113612</v>
      </c>
      <c r="F152" s="213">
        <f>+OthAsia!F120</f>
        <v>0.82771882111574679</v>
      </c>
      <c r="G152" s="213">
        <f>+OthAsia!G120</f>
        <v>0.58281733000257119</v>
      </c>
      <c r="H152" s="213">
        <f>+OthAsia!H120</f>
        <v>0.47346501331871432</v>
      </c>
      <c r="I152" s="12">
        <f>+OthAsia!I120</f>
        <v>0.39247988492475361</v>
      </c>
      <c r="J152" s="12">
        <f>+OthAsia!J120</f>
        <v>0.33258415550704068</v>
      </c>
      <c r="K152" s="12">
        <f>+OthAsia!K120</f>
        <v>0.28824243469293648</v>
      </c>
      <c r="L152" s="12">
        <f>+OthAsia!L120</f>
        <v>0.25672425776917929</v>
      </c>
      <c r="M152" s="456">
        <f>+OthAsia!M120</f>
        <v>0.23169364263668427</v>
      </c>
      <c r="N152" s="12">
        <f>+OthAsia!N120</f>
        <v>0.20910351247960754</v>
      </c>
      <c r="O152" s="12">
        <f>+OthAsia!O120</f>
        <v>0.18871592001284579</v>
      </c>
      <c r="P152" s="12">
        <f>+OthAsia!P120</f>
        <v>0.17031611781159331</v>
      </c>
      <c r="Q152" s="12">
        <f>+OthAsia!Q120</f>
        <v>0.15371029632496294</v>
      </c>
      <c r="R152" s="12">
        <f>+OthAsia!R120</f>
        <v>0.13872354243327903</v>
      </c>
      <c r="S152" s="12">
        <f>+OthAsia!S120</f>
        <v>0.12519799704603432</v>
      </c>
      <c r="T152" s="12">
        <f>+OthAsia!T120</f>
        <v>0.11299119233404596</v>
      </c>
      <c r="U152" s="12">
        <f>+OthAsia!U120</f>
        <v>0.10197455108147647</v>
      </c>
      <c r="V152" s="12">
        <f>+OthAsia!V120</f>
        <v>9.2032032351032508E-2</v>
      </c>
      <c r="W152" s="12">
        <f>+OthAsia!W120</f>
        <v>8.7430430733480877E-2</v>
      </c>
      <c r="X152" s="12">
        <f>+OthAsia!X120</f>
        <v>8.3058909196806835E-2</v>
      </c>
      <c r="Y152" s="12">
        <f>+OthAsia!Y120</f>
        <v>7.8905963736966483E-2</v>
      </c>
      <c r="Z152" s="12">
        <f>+OthAsia!Z120</f>
        <v>7.4960665550118155E-2</v>
      </c>
      <c r="AA152" s="12">
        <f>+OthAsia!AA120</f>
        <v>7.121263227261225E-2</v>
      </c>
      <c r="AB152" s="12">
        <f>+OthAsia!AB120</f>
        <v>6.7652000658981637E-2</v>
      </c>
      <c r="AC152" s="12">
        <f>+OthAsia!AC120</f>
        <v>6.426940062603255E-2</v>
      </c>
      <c r="AD152" s="12">
        <f>+OthAsia!AD120</f>
        <v>6.1055930594730919E-2</v>
      </c>
      <c r="AE152" s="12">
        <f>+OthAsia!AE120</f>
        <v>5.8003134064994369E-2</v>
      </c>
      <c r="AF152" s="12">
        <f>+OthAsia!AF120</f>
        <v>5.5102977361744646E-2</v>
      </c>
      <c r="AG152" s="12">
        <f>+OthAsia!AG120</f>
        <v>5.2347828493657413E-2</v>
      </c>
      <c r="AH152" s="12">
        <f>+OthAsia!AH120</f>
        <v>4.9730437068974537E-2</v>
      </c>
      <c r="AI152" s="12">
        <f>+OthAsia!AI120</f>
        <v>4.724391521552581E-2</v>
      </c>
      <c r="AJ152" s="12">
        <f>+OthAsia!AJ120</f>
        <v>4.4881719454749516E-2</v>
      </c>
      <c r="AK152" s="12">
        <f>+OthAsia!AK120</f>
        <v>4.2637633482012036E-2</v>
      </c>
      <c r="AL152" s="12">
        <f>+OthAsia!AL120</f>
        <v>4.0505751807911432E-2</v>
      </c>
      <c r="AM152" s="12">
        <f>+OthAsia!AM120</f>
        <v>3.8480464217515858E-2</v>
      </c>
      <c r="AN152" s="12">
        <f>+OthAsia!AN120</f>
        <v>3.6556441006640066E-2</v>
      </c>
      <c r="AO152" s="12">
        <f>+OthAsia!AO120</f>
        <v>3.4728618956308063E-2</v>
      </c>
      <c r="AP152" s="12">
        <f>+OthAsia!AP120</f>
        <v>3.2992188008492657E-2</v>
      </c>
      <c r="AQ152" s="12">
        <f>+OthAsia!AQ120</f>
        <v>3.1342578608068022E-2</v>
      </c>
      <c r="AR152" s="12">
        <f>+OthAsia!AR120</f>
        <v>2.9775449677664621E-2</v>
      </c>
      <c r="AS152" s="12">
        <f>+OthAsia!AS120</f>
        <v>2.828667719378139E-2</v>
      </c>
      <c r="AT152" s="12">
        <f>+OthAsia!AT120</f>
        <v>2.687234333409232E-2</v>
      </c>
      <c r="AU152" s="12">
        <f>+OthAsia!AU120</f>
        <v>2.5528726167387703E-2</v>
      </c>
      <c r="AV152" s="12">
        <f>+OthAsia!AV120</f>
        <v>2.4252289859018315E-2</v>
      </c>
      <c r="AW152" s="12">
        <f>+OthAsia!AW120</f>
        <v>2.3039675366067398E-2</v>
      </c>
      <c r="AX152" s="12">
        <f>+OthAsia!AX120</f>
        <v>2.1887691597764027E-2</v>
      </c>
      <c r="AY152" s="12">
        <f>+OthAsia!AY120</f>
        <v>2.0793307017875823E-2</v>
      </c>
      <c r="AZ152" s="12">
        <f>+OthAsia!AZ120</f>
        <v>1.9753641666982031E-2</v>
      </c>
      <c r="BA152" s="12">
        <f>+OthAsia!BA120</f>
        <v>1.8765959583632929E-2</v>
      </c>
      <c r="BB152" s="12">
        <f>+OthAsia!BB120</f>
        <v>1.7827661604451282E-2</v>
      </c>
      <c r="BC152" s="12">
        <f>+OthAsia!BC120</f>
        <v>1.6936278524228719E-2</v>
      </c>
      <c r="BD152" s="12">
        <f>+OthAsia!BD120</f>
        <v>1.6089464598017283E-2</v>
      </c>
      <c r="BE152" s="12">
        <f>+OthAsia!BE120</f>
        <v>1.5284991368116417E-2</v>
      </c>
      <c r="BF152" s="12">
        <f>+OthAsia!BF120</f>
        <v>1.4520741799710595E-2</v>
      </c>
      <c r="BG152" s="12">
        <f>+OthAsia!BG120</f>
        <v>1.3794704709725065E-2</v>
      </c>
      <c r="BH152" s="12">
        <f>+OthAsia!BH120</f>
        <v>1.3104969474238811E-2</v>
      </c>
      <c r="BI152" s="12">
        <f>+OthAsia!BI120</f>
        <v>1.2449721000526869E-2</v>
      </c>
    </row>
    <row r="154" spans="1:309">
      <c r="A154" s="19" t="s">
        <v>1019</v>
      </c>
    </row>
    <row r="155" spans="1:309">
      <c r="A155" s="12" t="s">
        <v>104</v>
      </c>
      <c r="B155" s="12">
        <f>+US!B124</f>
        <v>1.6621334550980102</v>
      </c>
      <c r="C155" s="213">
        <f>+US!C124</f>
        <v>1.5035694246053564</v>
      </c>
      <c r="D155" s="213">
        <f>+US!D124</f>
        <v>1.4674178156472455</v>
      </c>
      <c r="E155" s="213">
        <f>+US!E124</f>
        <v>1.3484256622618183</v>
      </c>
      <c r="F155" s="213">
        <f>+US!F124</f>
        <v>1.0823976879109456</v>
      </c>
      <c r="G155" s="213">
        <f>+US!G124</f>
        <v>0.86469501384211689</v>
      </c>
      <c r="H155" s="213">
        <f>+US!H124</f>
        <v>0.73857431034291599</v>
      </c>
      <c r="I155" s="12">
        <f>+US!I124</f>
        <v>0.75928795952199557</v>
      </c>
      <c r="J155" s="12">
        <f>+US!J124</f>
        <v>0.67769424815281876</v>
      </c>
      <c r="K155" s="12">
        <f>+US!K124</f>
        <v>0.61823771374892666</v>
      </c>
      <c r="L155" s="12">
        <f>+US!L124</f>
        <v>0.57591994450495831</v>
      </c>
      <c r="M155" s="456">
        <f>+US!M124</f>
        <v>0.54192886717682753</v>
      </c>
      <c r="N155" s="12">
        <f>+US!N124</f>
        <v>0.51915576478647463</v>
      </c>
      <c r="O155" s="12">
        <f>+US!O124</f>
        <v>0.4956558494543265</v>
      </c>
      <c r="P155" s="12">
        <f>+US!P124</f>
        <v>0.47489785032313298</v>
      </c>
      <c r="Q155" s="12">
        <f>+US!Q124</f>
        <v>0.45665894360728421</v>
      </c>
      <c r="R155" s="12">
        <f>+US!R124</f>
        <v>0.44142269790115796</v>
      </c>
      <c r="S155" s="12">
        <f>+US!S124</f>
        <v>0.42952500413149253</v>
      </c>
      <c r="T155" s="12">
        <f>+US!T124</f>
        <v>0.41843852790864966</v>
      </c>
      <c r="U155" s="12">
        <f>+US!U124</f>
        <v>0.40832127117799871</v>
      </c>
      <c r="V155" s="12">
        <f>+US!V124</f>
        <v>0.39897014833783478</v>
      </c>
      <c r="W155" s="12">
        <f>+US!W124</f>
        <v>0.48382918226588872</v>
      </c>
      <c r="X155" s="12">
        <f>+US!X124</f>
        <v>0.5680136178650137</v>
      </c>
      <c r="Y155" s="12">
        <f>+US!Y124</f>
        <v>0.65156914991737735</v>
      </c>
      <c r="Z155" s="12">
        <f>+US!Z124</f>
        <v>0.73453341997580779</v>
      </c>
      <c r="AA155" s="12">
        <f>+MAX(US!AA124,0.001)</f>
        <v>1E-3</v>
      </c>
      <c r="AB155" s="12">
        <f>+MAX(US!AB124,0.001)</f>
        <v>1E-3</v>
      </c>
      <c r="AC155" s="12">
        <f>+MAX(US!AC124,0.001)</f>
        <v>1E-3</v>
      </c>
      <c r="AD155" s="12">
        <f>+MAX(US!AD124,0.001)</f>
        <v>1E-3</v>
      </c>
      <c r="AE155" s="12">
        <f>+MAX(US!AE124,0.001)</f>
        <v>1E-3</v>
      </c>
      <c r="AF155" s="12">
        <f>+MAX(US!AF124,0.001)</f>
        <v>1E-3</v>
      </c>
      <c r="AG155" s="12">
        <f>+MAX(US!AG124,0.001)</f>
        <v>1E-3</v>
      </c>
      <c r="AH155" s="12">
        <f>+MAX(US!AH124,0.001)</f>
        <v>1E-3</v>
      </c>
      <c r="AI155" s="12">
        <f>+MAX(US!AI124,0.001)</f>
        <v>1E-3</v>
      </c>
      <c r="AJ155" s="12">
        <f>+MAX(US!AJ124,0.001)</f>
        <v>1E-3</v>
      </c>
      <c r="AK155" s="12">
        <f>+MAX(US!AK124,0.001)</f>
        <v>1E-3</v>
      </c>
      <c r="AL155" s="12">
        <f>+MAX(US!AL124,0.001)</f>
        <v>1E-3</v>
      </c>
      <c r="AM155" s="12">
        <f>+MAX(US!AM124,0.001)</f>
        <v>1E-3</v>
      </c>
      <c r="AN155" s="12">
        <f>+MAX(US!AN124,0.001)</f>
        <v>1E-3</v>
      </c>
      <c r="AO155" s="12">
        <f>+MAX(US!AO124,0.001)</f>
        <v>1E-3</v>
      </c>
      <c r="AP155" s="12">
        <f>+MAX(US!AP124,0.001)</f>
        <v>1E-3</v>
      </c>
      <c r="AQ155" s="12">
        <f>+MAX(US!AQ124,0.001)</f>
        <v>1E-3</v>
      </c>
      <c r="AR155" s="12">
        <f>+MAX(US!AR124,0.001)</f>
        <v>1E-3</v>
      </c>
      <c r="AS155" s="12">
        <f>+MAX(US!AS124,0.001)</f>
        <v>1E-3</v>
      </c>
      <c r="AT155" s="12">
        <f>+MAX(US!AT124,0.001)</f>
        <v>1E-3</v>
      </c>
      <c r="AU155" s="12">
        <f>+MAX(US!AU124,0.001)</f>
        <v>1E-3</v>
      </c>
      <c r="AV155" s="12">
        <f>+MAX(US!AV124,0.001)</f>
        <v>1E-3</v>
      </c>
      <c r="AW155" s="12">
        <f>+MAX(US!AW124,0.001)</f>
        <v>1E-3</v>
      </c>
      <c r="AX155" s="12">
        <f>+MAX(US!AX124,0.001)</f>
        <v>1E-3</v>
      </c>
      <c r="AY155" s="12">
        <f>+MAX(US!AY124,0.001)</f>
        <v>1E-3</v>
      </c>
      <c r="AZ155" s="12">
        <f>+MAX(US!AZ124,0.001)</f>
        <v>1E-3</v>
      </c>
      <c r="BA155" s="12">
        <f>+MAX(US!BA124,0.001)</f>
        <v>1E-3</v>
      </c>
      <c r="BB155" s="12">
        <f>+MAX(US!BB124,0.001)</f>
        <v>1E-3</v>
      </c>
      <c r="BC155" s="12">
        <f>+MAX(US!BC124,0.001)</f>
        <v>1E-3</v>
      </c>
      <c r="BD155" s="12">
        <f>+MAX(US!BD124,0.001)</f>
        <v>1E-3</v>
      </c>
      <c r="BE155" s="12">
        <f>+MAX(US!BE124,0.001)</f>
        <v>1E-3</v>
      </c>
      <c r="BF155" s="12">
        <f>+MAX(US!BF124,0.001)</f>
        <v>1E-3</v>
      </c>
      <c r="BG155" s="12">
        <f>+MAX(US!BG124,0.001)</f>
        <v>1E-3</v>
      </c>
      <c r="BH155" s="12">
        <f>+MAX(US!BH124,0.001)</f>
        <v>1E-3</v>
      </c>
      <c r="BI155" s="12">
        <f>+MAX(US!BI124,0.001)</f>
        <v>1E-3</v>
      </c>
    </row>
    <row r="156" spans="1:309">
      <c r="A156" s="12" t="s">
        <v>105</v>
      </c>
      <c r="B156" s="12">
        <f>+EU!B124</f>
        <v>1.1460506191660516</v>
      </c>
      <c r="C156" s="213">
        <f>+EU!C124</f>
        <v>0.93652889488308944</v>
      </c>
      <c r="D156" s="213">
        <f>+EU!D124</f>
        <v>0.94908742416536229</v>
      </c>
      <c r="E156" s="213">
        <f>+EU!E124</f>
        <v>0.91394225620969571</v>
      </c>
      <c r="F156" s="213">
        <f>+EU!F124</f>
        <v>0.80147023902406778</v>
      </c>
      <c r="G156" s="213">
        <f>+EU!G124</f>
        <v>0.70551080730318805</v>
      </c>
      <c r="H156" s="213">
        <f>+EU!H124</f>
        <v>0.64999693655501967</v>
      </c>
      <c r="I156" s="12">
        <f>+EU!I124</f>
        <v>0.6638781655367717</v>
      </c>
      <c r="J156" s="12">
        <f>+EU!J124</f>
        <v>0.62556542775221347</v>
      </c>
      <c r="K156" s="12">
        <f>+EU!K124</f>
        <v>0.59672478646898641</v>
      </c>
      <c r="L156" s="12">
        <f>+EU!L124</f>
        <v>0.5843449524449108</v>
      </c>
      <c r="M156" s="456">
        <f>+EU!M124</f>
        <v>0.5836105097677009</v>
      </c>
      <c r="N156" s="12">
        <f>+EU!N124</f>
        <v>0.58850809224525735</v>
      </c>
      <c r="O156" s="12">
        <f>+EU!O124</f>
        <v>0.59076424590339127</v>
      </c>
      <c r="P156" s="12">
        <f>+EU!P124</f>
        <v>0.59274018664917638</v>
      </c>
      <c r="Q156" s="12">
        <f>+EU!Q124</f>
        <v>0.59474030907479503</v>
      </c>
      <c r="R156" s="12">
        <f>+EU!R124</f>
        <v>0.59730004967016059</v>
      </c>
      <c r="S156" s="12">
        <f>+EU!S124</f>
        <v>0.60080292541907598</v>
      </c>
      <c r="T156" s="12">
        <f>+EU!T124</f>
        <v>0.60404596998776716</v>
      </c>
      <c r="U156" s="12">
        <f>+EU!U124</f>
        <v>0.60720716365190464</v>
      </c>
      <c r="V156" s="12">
        <f>+EU!V124</f>
        <v>0.61084184571928735</v>
      </c>
      <c r="W156" s="12">
        <f>+EU!W124</f>
        <v>0.66640918381635272</v>
      </c>
      <c r="X156" s="12">
        <f>+EU!X124</f>
        <v>0.7221054155583424</v>
      </c>
      <c r="Y156" s="12">
        <f>+EU!Y124</f>
        <v>0.7778227306013028</v>
      </c>
      <c r="Z156" s="12">
        <f>+EU!Z124</f>
        <v>0.83347885730621463</v>
      </c>
      <c r="AA156" s="12">
        <f>+EU!AA124</f>
        <v>0.41283013316000366</v>
      </c>
      <c r="AB156" s="12">
        <f>+EU!AB124</f>
        <v>0</v>
      </c>
      <c r="AC156" s="12">
        <f>+EU!AC124</f>
        <v>0</v>
      </c>
      <c r="AD156" s="12">
        <f>+EU!AD124</f>
        <v>0</v>
      </c>
      <c r="AE156" s="12">
        <f>+EU!AE124</f>
        <v>0</v>
      </c>
      <c r="AF156" s="12">
        <f>+EU!AF124</f>
        <v>0</v>
      </c>
      <c r="AG156" s="12">
        <f>+EU!AG124</f>
        <v>0</v>
      </c>
      <c r="AH156" s="12">
        <f>+EU!AH124</f>
        <v>0</v>
      </c>
      <c r="AI156" s="12">
        <f>+EU!AI124</f>
        <v>0</v>
      </c>
      <c r="AJ156" s="12">
        <f>+EU!AJ124</f>
        <v>0</v>
      </c>
      <c r="AK156" s="12">
        <f>+EU!AK124</f>
        <v>0</v>
      </c>
      <c r="AL156" s="12">
        <f>+EU!AL124</f>
        <v>0</v>
      </c>
      <c r="AM156" s="12">
        <f>+EU!AM124</f>
        <v>0</v>
      </c>
      <c r="AN156" s="12">
        <f>+EU!AN124</f>
        <v>0</v>
      </c>
      <c r="AO156" s="12">
        <f>+EU!AO124</f>
        <v>0</v>
      </c>
      <c r="AP156" s="12">
        <f>+EU!AP124</f>
        <v>0</v>
      </c>
      <c r="AQ156" s="12">
        <f>+EU!AQ124</f>
        <v>0</v>
      </c>
      <c r="AR156" s="12">
        <f>+EU!AR124</f>
        <v>0</v>
      </c>
      <c r="AS156" s="12">
        <f>+EU!AS124</f>
        <v>0</v>
      </c>
      <c r="AT156" s="12">
        <f>+EU!AT124</f>
        <v>0</v>
      </c>
      <c r="AU156" s="12">
        <f>+EU!AU124</f>
        <v>0</v>
      </c>
      <c r="AV156" s="12">
        <f>+EU!AV124</f>
        <v>0</v>
      </c>
      <c r="AW156" s="12">
        <f>+EU!AW124</f>
        <v>0</v>
      </c>
      <c r="AX156" s="12">
        <f>+EU!AX124</f>
        <v>0</v>
      </c>
      <c r="AY156" s="12">
        <f>+EU!AY124</f>
        <v>0</v>
      </c>
      <c r="AZ156" s="12">
        <f>+EU!AZ124</f>
        <v>0</v>
      </c>
      <c r="BA156" s="12">
        <f>+EU!BA124</f>
        <v>0</v>
      </c>
      <c r="BB156" s="12">
        <f>+EU!BB124</f>
        <v>0</v>
      </c>
      <c r="BC156" s="12">
        <f>+EU!BC124</f>
        <v>0</v>
      </c>
      <c r="BD156" s="12">
        <f>+EU!BD124</f>
        <v>0</v>
      </c>
      <c r="BE156" s="12">
        <f>+EU!BE124</f>
        <v>0</v>
      </c>
      <c r="BF156" s="12">
        <f>+EU!BF124</f>
        <v>0</v>
      </c>
      <c r="BG156" s="12">
        <f>+EU!BG124</f>
        <v>0</v>
      </c>
      <c r="BH156" s="12">
        <f>+EU!BH124</f>
        <v>0</v>
      </c>
      <c r="BI156" s="12">
        <f>+EU!BI124</f>
        <v>0</v>
      </c>
    </row>
    <row r="157" spans="1:309">
      <c r="A157" s="12" t="s">
        <v>51</v>
      </c>
      <c r="B157" s="12">
        <f>+Japan!B124</f>
        <v>0.36996592574248305</v>
      </c>
      <c r="C157" s="213">
        <f>+Japan!C124</f>
        <v>0.35997073588767614</v>
      </c>
      <c r="D157" s="213">
        <f>+Japan!D124</f>
        <v>0.32946270124549654</v>
      </c>
      <c r="E157" s="213">
        <f>+Japan!E124</f>
        <v>0.28599049642557683</v>
      </c>
      <c r="F157" s="213">
        <f>+Japan!F124</f>
        <v>0.22184625183821274</v>
      </c>
      <c r="G157" s="213">
        <f>+Japan!G124</f>
        <v>0.18187775269729581</v>
      </c>
      <c r="H157" s="213">
        <f>+Japan!H124</f>
        <v>0.16090302745747917</v>
      </c>
      <c r="I157" s="12">
        <f>+Japan!I124</f>
        <v>0.1582032213710941</v>
      </c>
      <c r="J157" s="12">
        <f>+Japan!J124</f>
        <v>0.14383958168932945</v>
      </c>
      <c r="K157" s="12">
        <f>+Japan!K124</f>
        <v>0.13268192955993585</v>
      </c>
      <c r="L157" s="12">
        <f>+Japan!L124</f>
        <v>0.12693260430796244</v>
      </c>
      <c r="M157" s="456">
        <f>+Japan!M124</f>
        <v>0.12498908009178979</v>
      </c>
      <c r="N157" s="12">
        <f>+Japan!N124</f>
        <v>0.12487873278032126</v>
      </c>
      <c r="O157" s="12">
        <f>+Japan!O124</f>
        <v>0.124198736566556</v>
      </c>
      <c r="P157" s="12">
        <f>+Japan!P124</f>
        <v>0.12353097336059003</v>
      </c>
      <c r="Q157" s="12">
        <f>+Japan!Q124</f>
        <v>0.12296750966702381</v>
      </c>
      <c r="R157" s="12">
        <f>+Japan!R124</f>
        <v>0.12262550180659888</v>
      </c>
      <c r="S157" s="12">
        <f>+Japan!S124</f>
        <v>0.12257922263191565</v>
      </c>
      <c r="T157" s="12">
        <f>+Japan!T124</f>
        <v>0.12257594395853284</v>
      </c>
      <c r="U157" s="12">
        <f>+Japan!U124</f>
        <v>0.12264582287910805</v>
      </c>
      <c r="V157" s="12">
        <f>+Japan!V124</f>
        <v>0.12286082114978786</v>
      </c>
      <c r="W157" s="12">
        <f>+Japan!W124</f>
        <v>0.13351622572025842</v>
      </c>
      <c r="X157" s="12">
        <f>+Japan!X124</f>
        <v>0.14418592440678707</v>
      </c>
      <c r="Y157" s="12">
        <f>+Japan!Y124</f>
        <v>0.15486319704575446</v>
      </c>
      <c r="Z157" s="12">
        <f>+Japan!Z124</f>
        <v>0.16554358710376793</v>
      </c>
      <c r="AA157" s="12">
        <f>+Japan!AA124</f>
        <v>8.1833385357566304E-2</v>
      </c>
      <c r="AB157" s="12">
        <f>+Japan!AB124</f>
        <v>0</v>
      </c>
      <c r="AC157" s="12">
        <f>+Japan!AC124</f>
        <v>0</v>
      </c>
      <c r="AD157" s="12">
        <f>+Japan!AD124</f>
        <v>0</v>
      </c>
      <c r="AE157" s="12">
        <f>+Japan!AE124</f>
        <v>0</v>
      </c>
      <c r="AF157" s="12">
        <f>+Japan!AF124</f>
        <v>0</v>
      </c>
      <c r="AG157" s="12">
        <f>+Japan!AG124</f>
        <v>0</v>
      </c>
      <c r="AH157" s="12">
        <f>+Japan!AH124</f>
        <v>0</v>
      </c>
      <c r="AI157" s="12">
        <f>+Japan!AI124</f>
        <v>0</v>
      </c>
      <c r="AJ157" s="12">
        <f>+Japan!AJ124</f>
        <v>0</v>
      </c>
      <c r="AK157" s="12">
        <f>+Japan!AK124</f>
        <v>0</v>
      </c>
      <c r="AL157" s="12">
        <f>+Japan!AL124</f>
        <v>0</v>
      </c>
      <c r="AM157" s="12">
        <f>+Japan!AM124</f>
        <v>0</v>
      </c>
      <c r="AN157" s="12">
        <f>+Japan!AN124</f>
        <v>0</v>
      </c>
      <c r="AO157" s="12">
        <f>+Japan!AO124</f>
        <v>0</v>
      </c>
      <c r="AP157" s="12">
        <f>+Japan!AP124</f>
        <v>0</v>
      </c>
      <c r="AQ157" s="12">
        <f>+Japan!AQ124</f>
        <v>0</v>
      </c>
      <c r="AR157" s="12">
        <f>+Japan!AR124</f>
        <v>0</v>
      </c>
      <c r="AS157" s="12">
        <f>+Japan!AS124</f>
        <v>0</v>
      </c>
      <c r="AT157" s="12">
        <f>+Japan!AT124</f>
        <v>0</v>
      </c>
      <c r="AU157" s="12">
        <f>+Japan!AU124</f>
        <v>0</v>
      </c>
      <c r="AV157" s="12">
        <f>+Japan!AV124</f>
        <v>0</v>
      </c>
      <c r="AW157" s="12">
        <f>+Japan!AW124</f>
        <v>0</v>
      </c>
      <c r="AX157" s="12">
        <f>+Japan!AX124</f>
        <v>0</v>
      </c>
      <c r="AY157" s="12">
        <f>+Japan!AY124</f>
        <v>0</v>
      </c>
      <c r="AZ157" s="12">
        <f>+Japan!AZ124</f>
        <v>0</v>
      </c>
      <c r="BA157" s="12">
        <f>+Japan!BA124</f>
        <v>0</v>
      </c>
      <c r="BB157" s="12">
        <f>+Japan!BB124</f>
        <v>0</v>
      </c>
      <c r="BC157" s="12">
        <f>+Japan!BC124</f>
        <v>0</v>
      </c>
      <c r="BD157" s="12">
        <f>+Japan!BD124</f>
        <v>0</v>
      </c>
      <c r="BE157" s="12">
        <f>+Japan!BE124</f>
        <v>0</v>
      </c>
      <c r="BF157" s="12">
        <f>+Japan!BF124</f>
        <v>0</v>
      </c>
      <c r="BG157" s="12">
        <f>+Japan!BG124</f>
        <v>0</v>
      </c>
      <c r="BH157" s="12">
        <f>+Japan!BH124</f>
        <v>0</v>
      </c>
      <c r="BI157" s="12">
        <f>+Japan!BI124</f>
        <v>0</v>
      </c>
    </row>
    <row r="158" spans="1:309" s="428" customFormat="1">
      <c r="A158" s="8" t="s">
        <v>52</v>
      </c>
      <c r="B158" s="8">
        <f>+Russia!B124</f>
        <v>0.43123618180564005</v>
      </c>
      <c r="C158" s="17">
        <f>+Russia!C124</f>
        <v>0.38402345881846517</v>
      </c>
      <c r="D158" s="17">
        <f>+Russia!D124</f>
        <v>0.34245757947010114</v>
      </c>
      <c r="E158" s="17">
        <f>+Russia!E124</f>
        <v>0.28263303410327223</v>
      </c>
      <c r="F158" s="17">
        <f>+Russia!F124</f>
        <v>0.19097005925707414</v>
      </c>
      <c r="G158" s="17">
        <f>+Russia!G124</f>
        <v>0.12302316356537123</v>
      </c>
      <c r="H158" s="17">
        <f>+Russia!H124</f>
        <v>8.4763146542613993E-2</v>
      </c>
      <c r="I158" s="8">
        <f>+Russia!I124</f>
        <v>8.6292774432029568E-2</v>
      </c>
      <c r="J158" s="8">
        <f>+Russia!J124</f>
        <v>6.1125404471971748E-2</v>
      </c>
      <c r="K158" s="8">
        <f>+Russia!K124</f>
        <v>4.2472668160456667E-2</v>
      </c>
      <c r="L158" s="8">
        <f>+Russia!L124</f>
        <v>3.0056081622503849E-2</v>
      </c>
      <c r="M158" s="8">
        <f>+Russia!M124</f>
        <v>2.0826985856753563E-2</v>
      </c>
      <c r="N158" s="8">
        <f>+Russia!N124</f>
        <v>1.2445763055930443E-2</v>
      </c>
      <c r="O158" s="8">
        <f>+Russia!O124</f>
        <v>4.2614851327779672E-3</v>
      </c>
      <c r="P158" s="8">
        <f>+Russia!P124</f>
        <v>-3.162788615153486E-3</v>
      </c>
      <c r="Q158" s="8">
        <f>+Russia!Q124</f>
        <v>-1.0017928724022164E-2</v>
      </c>
      <c r="R158" s="8">
        <f>+Russia!R124</f>
        <v>-1.6208443978873485E-2</v>
      </c>
      <c r="S158" s="8">
        <f>+Russia!S124</f>
        <v>-2.1627568773559317E-2</v>
      </c>
      <c r="T158" s="8">
        <f>+Russia!T124</f>
        <v>-2.6973552374484254E-2</v>
      </c>
      <c r="U158" s="8">
        <f>+Russia!U124</f>
        <v>-3.2189201295879065E-2</v>
      </c>
      <c r="V158" s="8">
        <f>+Russia!V124</f>
        <v>-3.7174016809939738E-2</v>
      </c>
      <c r="W158" s="8">
        <f>+Russia!W124</f>
        <v>-1.3764015327202953E-2</v>
      </c>
      <c r="X158" s="8">
        <f>+Russia!X124</f>
        <v>9.9537908298831038E-3</v>
      </c>
      <c r="Y158" s="8">
        <f>+Russia!Y124</f>
        <v>3.391154556690798E-2</v>
      </c>
      <c r="Z158" s="8">
        <f>+Russia!Z124</f>
        <v>5.8057687159480363E-2</v>
      </c>
      <c r="AA158" s="8">
        <f>+Russia!AA124</f>
        <v>0</v>
      </c>
      <c r="AB158" s="8">
        <f>+Russia!AB124</f>
        <v>0</v>
      </c>
      <c r="AC158" s="8">
        <f>+Russia!AC124</f>
        <v>0</v>
      </c>
      <c r="AD158" s="8">
        <f>+Russia!AD124</f>
        <v>0</v>
      </c>
      <c r="AE158" s="8">
        <f>+Russia!AE124</f>
        <v>0</v>
      </c>
      <c r="AF158" s="8">
        <f>+Russia!AF124</f>
        <v>0</v>
      </c>
      <c r="AG158" s="8">
        <f>+Russia!AG124</f>
        <v>0</v>
      </c>
      <c r="AH158" s="8">
        <f>+Russia!AH124</f>
        <v>0</v>
      </c>
      <c r="AI158" s="8">
        <f>+Russia!AI124</f>
        <v>0</v>
      </c>
      <c r="AJ158" s="8">
        <f>+Russia!AJ124</f>
        <v>0</v>
      </c>
      <c r="AK158" s="8">
        <f>+Russia!AK124</f>
        <v>0</v>
      </c>
      <c r="AL158" s="8">
        <f>+Russia!AL124</f>
        <v>0</v>
      </c>
      <c r="AM158" s="8">
        <f>+Russia!AM124</f>
        <v>0</v>
      </c>
      <c r="AN158" s="8">
        <f>+Russia!AN124</f>
        <v>0</v>
      </c>
      <c r="AO158" s="8">
        <f>+Russia!AO124</f>
        <v>0</v>
      </c>
      <c r="AP158" s="8">
        <f>+Russia!AP124</f>
        <v>0</v>
      </c>
      <c r="AQ158" s="8">
        <f>+Russia!AQ124</f>
        <v>0</v>
      </c>
      <c r="AR158" s="8">
        <f>+Russia!AR124</f>
        <v>0</v>
      </c>
      <c r="AS158" s="8">
        <f>+Russia!AS124</f>
        <v>0</v>
      </c>
      <c r="AT158" s="8">
        <f>+Russia!AT124</f>
        <v>0</v>
      </c>
      <c r="AU158" s="8">
        <f>+Russia!AU124</f>
        <v>0</v>
      </c>
      <c r="AV158" s="8">
        <f>+Russia!AV124</f>
        <v>0</v>
      </c>
      <c r="AW158" s="8">
        <f>+Russia!AW124</f>
        <v>0</v>
      </c>
      <c r="AX158" s="8">
        <f>+Russia!AX124</f>
        <v>0</v>
      </c>
      <c r="AY158" s="8">
        <f>+Russia!AY124</f>
        <v>0</v>
      </c>
      <c r="AZ158" s="8">
        <f>+Russia!AZ124</f>
        <v>0</v>
      </c>
      <c r="BA158" s="8">
        <f>+Russia!BA124</f>
        <v>0</v>
      </c>
      <c r="BB158" s="8">
        <f>+Russia!BB124</f>
        <v>0</v>
      </c>
      <c r="BC158" s="8">
        <f>+Russia!BC124</f>
        <v>0</v>
      </c>
      <c r="BD158" s="8">
        <f>+Russia!BD124</f>
        <v>0</v>
      </c>
      <c r="BE158" s="8">
        <f>+Russia!BE124</f>
        <v>0</v>
      </c>
      <c r="BF158" s="8">
        <f>+Russia!BF124</f>
        <v>0</v>
      </c>
      <c r="BG158" s="8">
        <f>+Russia!BG124</f>
        <v>0</v>
      </c>
      <c r="BH158" s="8">
        <f>+Russia!BH124</f>
        <v>0</v>
      </c>
      <c r="BI158" s="8">
        <f>+Russia!BI124</f>
        <v>0</v>
      </c>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c r="IW158" s="19"/>
      <c r="IX158" s="19"/>
      <c r="IY158" s="19"/>
      <c r="IZ158" s="19"/>
      <c r="JA158" s="19"/>
      <c r="JB158" s="19"/>
      <c r="JC158" s="19"/>
      <c r="JD158" s="19"/>
      <c r="JE158" s="19"/>
      <c r="JF158" s="19"/>
      <c r="JG158" s="19"/>
      <c r="JH158" s="19"/>
      <c r="JI158" s="19"/>
      <c r="JJ158" s="19"/>
      <c r="JK158" s="19"/>
      <c r="JL158" s="19"/>
      <c r="JM158" s="19"/>
      <c r="JN158" s="19"/>
      <c r="JO158" s="19"/>
      <c r="JP158" s="19"/>
      <c r="JQ158" s="19"/>
      <c r="JR158" s="19"/>
      <c r="JS158" s="19"/>
      <c r="JT158" s="19"/>
      <c r="JU158" s="19"/>
      <c r="JV158" s="19"/>
      <c r="JW158" s="19"/>
      <c r="JX158" s="19"/>
      <c r="JY158" s="19"/>
      <c r="JZ158" s="19"/>
      <c r="KA158" s="19"/>
      <c r="KB158" s="19"/>
      <c r="KC158" s="19"/>
      <c r="KD158" s="19"/>
      <c r="KE158" s="19"/>
      <c r="KF158" s="19"/>
      <c r="KG158" s="19"/>
      <c r="KH158" s="19"/>
      <c r="KI158" s="19"/>
      <c r="KJ158" s="19"/>
      <c r="KK158" s="19"/>
      <c r="KL158" s="19"/>
      <c r="KM158" s="19"/>
      <c r="KN158" s="19"/>
      <c r="KO158" s="19"/>
      <c r="KP158" s="19"/>
      <c r="KQ158" s="19"/>
      <c r="KR158" s="19"/>
      <c r="KS158" s="19"/>
      <c r="KT158" s="19"/>
      <c r="KU158" s="19"/>
      <c r="KV158" s="19"/>
      <c r="KW158" s="19"/>
    </row>
    <row r="159" spans="1:309">
      <c r="A159" s="12" t="s">
        <v>53</v>
      </c>
      <c r="B159" s="12">
        <f>+Eurasia!B124</f>
        <v>0.25666629327477047</v>
      </c>
      <c r="C159" s="213">
        <f>+Eurasia!C124</f>
        <v>0.23346903119485973</v>
      </c>
      <c r="D159" s="213">
        <f>+Eurasia!D124</f>
        <v>0.203588563664302</v>
      </c>
      <c r="E159" s="213">
        <f>+Eurasia!E124</f>
        <v>0.17955570986616828</v>
      </c>
      <c r="F159" s="213">
        <f>+Eurasia!F124</f>
        <v>0.12787738129078763</v>
      </c>
      <c r="G159" s="213">
        <f>+Eurasia!G124</f>
        <v>8.55493521584232E-2</v>
      </c>
      <c r="H159" s="213">
        <f>+Eurasia!H124</f>
        <v>6.0831633999490244E-2</v>
      </c>
      <c r="I159" s="12">
        <f>+Eurasia!I124</f>
        <v>6.3815921183785498E-2</v>
      </c>
      <c r="J159" s="12">
        <f>+Eurasia!J124</f>
        <v>4.65163008793179E-2</v>
      </c>
      <c r="K159" s="12">
        <f>+Eurasia!K124</f>
        <v>3.3218323157310131E-2</v>
      </c>
      <c r="L159" s="12">
        <f>+Eurasia!L124</f>
        <v>2.3841918123078492E-2</v>
      </c>
      <c r="M159" s="456">
        <f>+Eurasia!M124</f>
        <v>1.6549722828336326E-2</v>
      </c>
      <c r="N159" s="12">
        <f>+Eurasia!N124</f>
        <v>9.8640408523473135E-3</v>
      </c>
      <c r="O159" s="12">
        <f>+Eurasia!O124</f>
        <v>3.3720755272366194E-3</v>
      </c>
      <c r="P159" s="12">
        <f>+Eurasia!P124</f>
        <v>-2.4989510072339206E-3</v>
      </c>
      <c r="Q159" s="12">
        <f>+Eurasia!Q124</f>
        <v>-7.9011096020584655E-3</v>
      </c>
      <c r="R159" s="12">
        <f>+Eurasia!R124</f>
        <v>-1.2754681122344274E-2</v>
      </c>
      <c r="S159" s="12">
        <f>+Eurasia!S124</f>
        <v>-1.6971643908692224E-2</v>
      </c>
      <c r="T159" s="12">
        <f>+Eurasia!T124</f>
        <v>-2.1096521745210629E-2</v>
      </c>
      <c r="U159" s="12">
        <f>+Eurasia!U124</f>
        <v>-2.5079472770673007E-2</v>
      </c>
      <c r="V159" s="12">
        <f>+Eurasia!V124</f>
        <v>-2.892491618651399E-2</v>
      </c>
      <c r="W159" s="12">
        <f>+Eurasia!W124</f>
        <v>-1.0729282608575747E-2</v>
      </c>
      <c r="X159" s="12">
        <f>+Eurasia!X124</f>
        <v>7.7774150985580031E-3</v>
      </c>
      <c r="Y159" s="12">
        <f>+Eurasia!Y124</f>
        <v>2.6562602920846796E-2</v>
      </c>
      <c r="Z159" s="12">
        <f>+Eurasia!Z124</f>
        <v>4.5585862239924821E-2</v>
      </c>
      <c r="AA159" s="12">
        <f>+Eurasia!AA124</f>
        <v>0</v>
      </c>
      <c r="AB159" s="12">
        <f>+Eurasia!AB124</f>
        <v>0</v>
      </c>
      <c r="AC159" s="12">
        <f>+Eurasia!AC124</f>
        <v>0</v>
      </c>
      <c r="AD159" s="12">
        <f>+Eurasia!AD124</f>
        <v>0</v>
      </c>
      <c r="AE159" s="12">
        <f>+Eurasia!AE124</f>
        <v>0</v>
      </c>
      <c r="AF159" s="12">
        <f>+Eurasia!AF124</f>
        <v>0</v>
      </c>
      <c r="AG159" s="12">
        <f>+Eurasia!AG124</f>
        <v>0</v>
      </c>
      <c r="AH159" s="12">
        <f>+Eurasia!AH124</f>
        <v>0</v>
      </c>
      <c r="AI159" s="12">
        <f>+Eurasia!AI124</f>
        <v>0</v>
      </c>
      <c r="AJ159" s="12">
        <f>+Eurasia!AJ124</f>
        <v>0</v>
      </c>
      <c r="AK159" s="12">
        <f>+Eurasia!AK124</f>
        <v>0</v>
      </c>
      <c r="AL159" s="12">
        <f>+Eurasia!AL124</f>
        <v>0</v>
      </c>
      <c r="AM159" s="12">
        <f>+Eurasia!AM124</f>
        <v>0</v>
      </c>
      <c r="AN159" s="12">
        <f>+Eurasia!AN124</f>
        <v>0</v>
      </c>
      <c r="AO159" s="12">
        <f>+Eurasia!AO124</f>
        <v>0</v>
      </c>
      <c r="AP159" s="12">
        <f>+Eurasia!AP124</f>
        <v>0</v>
      </c>
      <c r="AQ159" s="12">
        <f>+Eurasia!AQ124</f>
        <v>0</v>
      </c>
      <c r="AR159" s="12">
        <f>+Eurasia!AR124</f>
        <v>0</v>
      </c>
      <c r="AS159" s="12">
        <f>+Eurasia!AS124</f>
        <v>0</v>
      </c>
      <c r="AT159" s="12">
        <f>+Eurasia!AT124</f>
        <v>0</v>
      </c>
      <c r="AU159" s="12">
        <f>+Eurasia!AU124</f>
        <v>0</v>
      </c>
      <c r="AV159" s="12">
        <f>+Eurasia!AV124</f>
        <v>0</v>
      </c>
      <c r="AW159" s="12">
        <f>+Eurasia!AW124</f>
        <v>0</v>
      </c>
      <c r="AX159" s="12">
        <f>+Eurasia!AX124</f>
        <v>0</v>
      </c>
      <c r="AY159" s="12">
        <f>+Eurasia!AY124</f>
        <v>0</v>
      </c>
      <c r="AZ159" s="12">
        <f>+Eurasia!AZ124</f>
        <v>0</v>
      </c>
      <c r="BA159" s="12">
        <f>+Eurasia!BA124</f>
        <v>0</v>
      </c>
      <c r="BB159" s="12">
        <f>+Eurasia!BB124</f>
        <v>0</v>
      </c>
      <c r="BC159" s="12">
        <f>+Eurasia!BC124</f>
        <v>0</v>
      </c>
      <c r="BD159" s="12">
        <f>+Eurasia!BD124</f>
        <v>0</v>
      </c>
      <c r="BE159" s="12">
        <f>+Eurasia!BE124</f>
        <v>0</v>
      </c>
      <c r="BF159" s="12">
        <f>+Eurasia!BF124</f>
        <v>0</v>
      </c>
      <c r="BG159" s="12">
        <f>+Eurasia!BG124</f>
        <v>0</v>
      </c>
      <c r="BH159" s="12">
        <f>+Eurasia!BH124</f>
        <v>0</v>
      </c>
      <c r="BI159" s="12">
        <f>+Eurasia!BI124</f>
        <v>0</v>
      </c>
    </row>
    <row r="160" spans="1:309">
      <c r="A160" s="12" t="s">
        <v>54</v>
      </c>
      <c r="B160" s="12">
        <f>+China!B124</f>
        <v>1.6007411280266048</v>
      </c>
      <c r="C160" s="213">
        <f>+China!C124</f>
        <v>2.8435383498652018</v>
      </c>
      <c r="D160" s="213">
        <f>+China!D124</f>
        <v>3.2078177389369151</v>
      </c>
      <c r="E160" s="213">
        <f>+China!E124</f>
        <v>2.2602269647980999</v>
      </c>
      <c r="F160" s="213">
        <f>+China!F124</f>
        <v>1.6681986899152021</v>
      </c>
      <c r="G160" s="213">
        <f>+China!G124</f>
        <v>1.1911662604331588</v>
      </c>
      <c r="H160" s="213">
        <f>+China!H124</f>
        <v>0.92042799332498937</v>
      </c>
      <c r="I160" s="12">
        <f>+China!I124</f>
        <v>0.938927078614196</v>
      </c>
      <c r="J160" s="12">
        <f>+China!J124</f>
        <v>0.75649647867979564</v>
      </c>
      <c r="K160" s="12">
        <f>+China!K124</f>
        <v>0.61875978188700542</v>
      </c>
      <c r="L160" s="12">
        <f>+China!L124</f>
        <v>0.52825557873351936</v>
      </c>
      <c r="M160" s="456">
        <f>+China!M124</f>
        <v>0.46672581527144352</v>
      </c>
      <c r="N160" s="12">
        <f>+China!N124</f>
        <v>0.40853652509120431</v>
      </c>
      <c r="O160" s="12">
        <f>+China!O124</f>
        <v>0.35491277522644449</v>
      </c>
      <c r="P160" s="12">
        <f>+China!P124</f>
        <v>0.30845626395696712</v>
      </c>
      <c r="Q160" s="12">
        <f>+China!Q124</f>
        <v>0.26707922167617731</v>
      </c>
      <c r="R160" s="12">
        <f>+China!R124</f>
        <v>0.2311005624898686</v>
      </c>
      <c r="S160" s="12">
        <f>+China!S124</f>
        <v>0.20102570848855117</v>
      </c>
      <c r="T160" s="12">
        <f>+China!T124</f>
        <v>0.17195259571082688</v>
      </c>
      <c r="U160" s="12">
        <f>+China!U124</f>
        <v>0.14426403655013875</v>
      </c>
      <c r="V160" s="12">
        <f>+China!V124</f>
        <v>0.1185575458962871</v>
      </c>
      <c r="W160" s="12">
        <f>+China!W124</f>
        <v>0.27890917755108369</v>
      </c>
      <c r="X160" s="12">
        <f>+China!X124</f>
        <v>0.43907504747275022</v>
      </c>
      <c r="Y160" s="12">
        <f>+China!Y124</f>
        <v>0.59865966724775155</v>
      </c>
      <c r="Z160" s="12">
        <f>+China!Z124</f>
        <v>0.75722987582861767</v>
      </c>
      <c r="AA160" s="12">
        <f>+China!AA124</f>
        <v>0</v>
      </c>
      <c r="AB160" s="12">
        <f>+China!AB124</f>
        <v>0</v>
      </c>
      <c r="AC160" s="12">
        <f>+China!AC124</f>
        <v>0</v>
      </c>
      <c r="AD160" s="12">
        <f>+China!AD124</f>
        <v>0</v>
      </c>
      <c r="AE160" s="12">
        <f>+China!AE124</f>
        <v>0</v>
      </c>
      <c r="AF160" s="12">
        <f>+China!AF124</f>
        <v>0</v>
      </c>
      <c r="AG160" s="12">
        <f>+China!AG124</f>
        <v>0</v>
      </c>
      <c r="AH160" s="12">
        <f>+China!AH124</f>
        <v>0</v>
      </c>
      <c r="AI160" s="12">
        <f>+China!AI124</f>
        <v>0</v>
      </c>
      <c r="AJ160" s="12">
        <f>+China!AJ124</f>
        <v>0</v>
      </c>
      <c r="AK160" s="12">
        <f>+China!AK124</f>
        <v>0</v>
      </c>
      <c r="AL160" s="12">
        <f>+China!AL124</f>
        <v>0</v>
      </c>
      <c r="AM160" s="12">
        <f>+China!AM124</f>
        <v>0</v>
      </c>
      <c r="AN160" s="12">
        <f>+China!AN124</f>
        <v>0</v>
      </c>
      <c r="AO160" s="12">
        <f>+China!AO124</f>
        <v>0</v>
      </c>
      <c r="AP160" s="12">
        <f>+China!AP124</f>
        <v>0</v>
      </c>
      <c r="AQ160" s="12">
        <f>+China!AQ124</f>
        <v>0</v>
      </c>
      <c r="AR160" s="12">
        <f>+China!AR124</f>
        <v>0</v>
      </c>
      <c r="AS160" s="12">
        <f>+China!AS124</f>
        <v>0</v>
      </c>
      <c r="AT160" s="12">
        <f>+China!AT124</f>
        <v>0</v>
      </c>
      <c r="AU160" s="12">
        <f>+China!AU124</f>
        <v>0</v>
      </c>
      <c r="AV160" s="12">
        <f>+China!AV124</f>
        <v>0</v>
      </c>
      <c r="AW160" s="12">
        <f>+China!AW124</f>
        <v>0</v>
      </c>
      <c r="AX160" s="12">
        <f>+China!AX124</f>
        <v>0</v>
      </c>
      <c r="AY160" s="12">
        <f>+China!AY124</f>
        <v>0</v>
      </c>
      <c r="AZ160" s="12">
        <f>+China!AZ124</f>
        <v>0</v>
      </c>
      <c r="BA160" s="12">
        <f>+China!BA124</f>
        <v>0</v>
      </c>
      <c r="BB160" s="12">
        <f>+China!BB124</f>
        <v>0</v>
      </c>
      <c r="BC160" s="12">
        <f>+China!BC124</f>
        <v>0</v>
      </c>
      <c r="BD160" s="12">
        <f>+China!BD124</f>
        <v>0</v>
      </c>
      <c r="BE160" s="12">
        <f>+China!BE124</f>
        <v>0</v>
      </c>
      <c r="BF160" s="12">
        <f>+China!BF124</f>
        <v>0</v>
      </c>
      <c r="BG160" s="12">
        <f>+China!BG124</f>
        <v>0</v>
      </c>
      <c r="BH160" s="12">
        <f>+China!BH124</f>
        <v>0</v>
      </c>
      <c r="BI160" s="12">
        <f>+China!BI124</f>
        <v>0</v>
      </c>
    </row>
    <row r="161" spans="1:61">
      <c r="A161" s="12" t="s">
        <v>55</v>
      </c>
      <c r="B161" s="12">
        <f>+India!B124</f>
        <v>0.40515158969265602</v>
      </c>
      <c r="C161" s="213">
        <f>+India!C124</f>
        <v>0.72296833196349208</v>
      </c>
      <c r="D161" s="213">
        <f>+India!D124</f>
        <v>0.951751942504935</v>
      </c>
      <c r="E161" s="213">
        <f>+India!E124</f>
        <v>1.1736957593783344</v>
      </c>
      <c r="F161" s="213">
        <f>+India!F124</f>
        <v>0.8160353278260386</v>
      </c>
      <c r="G161" s="213">
        <f>+India!G124</f>
        <v>0.75216639504706595</v>
      </c>
      <c r="H161" s="213">
        <f>+India!H124</f>
        <v>0.72199262880036907</v>
      </c>
      <c r="I161" s="12">
        <f>+India!I124</f>
        <v>0.79047131991514707</v>
      </c>
      <c r="J161" s="12">
        <f>+India!J124</f>
        <v>0.77273986590268917</v>
      </c>
      <c r="K161" s="12">
        <f>+India!K124</f>
        <v>0.76374520934948464</v>
      </c>
      <c r="L161" s="12">
        <f>+India!L124</f>
        <v>0.76363898967747412</v>
      </c>
      <c r="M161" s="456">
        <f>+India!M124</f>
        <v>0.76767572672965068</v>
      </c>
      <c r="N161" s="12">
        <f>+India!N124</f>
        <v>0.77263981966705697</v>
      </c>
      <c r="O161" s="12">
        <f>+India!O124</f>
        <v>0.77497668453211144</v>
      </c>
      <c r="P161" s="12">
        <f>+India!P124</f>
        <v>0.77715686572513287</v>
      </c>
      <c r="Q161" s="12">
        <f>+India!Q124</f>
        <v>0.77880869555275867</v>
      </c>
      <c r="R161" s="12">
        <f>+India!R124</f>
        <v>0.78058906383327453</v>
      </c>
      <c r="S161" s="12">
        <f>+India!S124</f>
        <v>0.78314686438521242</v>
      </c>
      <c r="T161" s="12">
        <f>+India!T124</f>
        <v>0.78404429155898059</v>
      </c>
      <c r="U161" s="12">
        <f>+India!U124</f>
        <v>0.78368547518970644</v>
      </c>
      <c r="V161" s="12">
        <f>+India!V124</f>
        <v>0.78690321828270171</v>
      </c>
      <c r="W161" s="12">
        <f>+India!W124</f>
        <v>0.90103585457311031</v>
      </c>
      <c r="X161" s="12">
        <f>+India!X124</f>
        <v>1.017947761205263</v>
      </c>
      <c r="Y161" s="12">
        <f>+India!Y124</f>
        <v>1.1368557952029097</v>
      </c>
      <c r="Z161" s="12">
        <f>+India!Z124</f>
        <v>1.2571386003689742</v>
      </c>
      <c r="AA161" s="12">
        <f>+India!AA124</f>
        <v>0.35569131313858082</v>
      </c>
      <c r="AB161" s="12">
        <f>+India!AB124</f>
        <v>0</v>
      </c>
      <c r="AC161" s="12">
        <f>+India!AC124</f>
        <v>0</v>
      </c>
      <c r="AD161" s="12">
        <f>+India!AD124</f>
        <v>0</v>
      </c>
      <c r="AE161" s="12">
        <f>+India!AE124</f>
        <v>0</v>
      </c>
      <c r="AF161" s="12">
        <f>+India!AF124</f>
        <v>0</v>
      </c>
      <c r="AG161" s="12">
        <f>+India!AG124</f>
        <v>0</v>
      </c>
      <c r="AH161" s="12">
        <f>+India!AH124</f>
        <v>0</v>
      </c>
      <c r="AI161" s="12">
        <f>+India!AI124</f>
        <v>0</v>
      </c>
      <c r="AJ161" s="12">
        <f>+India!AJ124</f>
        <v>0</v>
      </c>
      <c r="AK161" s="12">
        <f>+India!AK124</f>
        <v>0</v>
      </c>
      <c r="AL161" s="12">
        <f>+India!AL124</f>
        <v>0</v>
      </c>
      <c r="AM161" s="12">
        <f>+India!AM124</f>
        <v>0</v>
      </c>
      <c r="AN161" s="12">
        <f>+India!AN124</f>
        <v>0</v>
      </c>
      <c r="AO161" s="12">
        <f>+India!AO124</f>
        <v>0</v>
      </c>
      <c r="AP161" s="12">
        <f>+India!AP124</f>
        <v>0</v>
      </c>
      <c r="AQ161" s="12">
        <f>+India!AQ124</f>
        <v>0</v>
      </c>
      <c r="AR161" s="12">
        <f>+India!AR124</f>
        <v>0</v>
      </c>
      <c r="AS161" s="12">
        <f>+India!AS124</f>
        <v>0</v>
      </c>
      <c r="AT161" s="12">
        <f>+India!AT124</f>
        <v>0</v>
      </c>
      <c r="AU161" s="12">
        <f>+India!AU124</f>
        <v>0</v>
      </c>
      <c r="AV161" s="12">
        <f>+India!AV124</f>
        <v>0</v>
      </c>
      <c r="AW161" s="12">
        <f>+India!AW124</f>
        <v>0</v>
      </c>
      <c r="AX161" s="12">
        <f>+India!AX124</f>
        <v>0</v>
      </c>
      <c r="AY161" s="12">
        <f>+India!AY124</f>
        <v>0</v>
      </c>
      <c r="AZ161" s="12">
        <f>+India!AZ124</f>
        <v>0</v>
      </c>
      <c r="BA161" s="12">
        <f>+India!BA124</f>
        <v>0</v>
      </c>
      <c r="BB161" s="12">
        <f>+India!BB124</f>
        <v>0</v>
      </c>
      <c r="BC161" s="12">
        <f>+India!BC124</f>
        <v>0</v>
      </c>
      <c r="BD161" s="12">
        <f>+India!BD124</f>
        <v>0</v>
      </c>
      <c r="BE161" s="12">
        <f>+India!BE124</f>
        <v>0</v>
      </c>
      <c r="BF161" s="12">
        <f>+India!BF124</f>
        <v>0</v>
      </c>
      <c r="BG161" s="12">
        <f>+India!BG124</f>
        <v>0</v>
      </c>
      <c r="BH161" s="12">
        <f>+India!BH124</f>
        <v>0</v>
      </c>
      <c r="BI161" s="12">
        <f>+India!BI124</f>
        <v>0</v>
      </c>
    </row>
    <row r="162" spans="1:61">
      <c r="A162" s="12" t="s">
        <v>56</v>
      </c>
      <c r="B162" s="12">
        <f>+MidEast!B124</f>
        <v>0.58967496043455159</v>
      </c>
      <c r="C162" s="213">
        <f>+MidEast!C124</f>
        <v>0.80732321298730036</v>
      </c>
      <c r="D162" s="213">
        <f>+MidEast!D124</f>
        <v>1.0442293654997234</v>
      </c>
      <c r="E162" s="213">
        <f>+MidEast!E124</f>
        <v>1.274546146652882</v>
      </c>
      <c r="F162" s="213">
        <f>+MidEast!F124</f>
        <v>1.4944223386100532</v>
      </c>
      <c r="G162" s="213">
        <f>+MidEast!G124</f>
        <v>0.7568991957404464</v>
      </c>
      <c r="H162" s="213">
        <f>+MidEast!H124</f>
        <v>0.71246464149821942</v>
      </c>
      <c r="I162" s="12">
        <f>+MidEast!I124</f>
        <v>0.78281215985768815</v>
      </c>
      <c r="J162" s="12">
        <f>+MidEast!J124</f>
        <v>0.75944597553399262</v>
      </c>
      <c r="K162" s="12">
        <f>+MidEast!K124</f>
        <v>0.74874064572544718</v>
      </c>
      <c r="L162" s="12">
        <f>+MidEast!L124</f>
        <v>0.73451516748845014</v>
      </c>
      <c r="M162" s="456">
        <f>+MidEast!M124</f>
        <v>0.71066309068806066</v>
      </c>
      <c r="N162" s="12">
        <f>+MidEast!N124</f>
        <v>0.69521619731451945</v>
      </c>
      <c r="O162" s="12">
        <f>+MidEast!O124</f>
        <v>0.67739125319541715</v>
      </c>
      <c r="P162" s="12">
        <f>+MidEast!P124</f>
        <v>0.66079582712870466</v>
      </c>
      <c r="Q162" s="12">
        <f>+MidEast!Q124</f>
        <v>0.64534815466577888</v>
      </c>
      <c r="R162" s="12">
        <f>+MidEast!R124</f>
        <v>0.63176351247084916</v>
      </c>
      <c r="S162" s="12">
        <f>+MidEast!S124</f>
        <v>0.62059187472115152</v>
      </c>
      <c r="T162" s="12">
        <f>+MidEast!T124</f>
        <v>0.60929465926143034</v>
      </c>
      <c r="U162" s="12">
        <f>+MidEast!U124</f>
        <v>0.59818729461958864</v>
      </c>
      <c r="V162" s="12">
        <f>+MidEast!V124</f>
        <v>0.59065506115306154</v>
      </c>
      <c r="W162" s="12">
        <f>+MidEast!W124</f>
        <v>0.68739671613097753</v>
      </c>
      <c r="X162" s="12">
        <f>+MidEast!X124</f>
        <v>0.78528697756467036</v>
      </c>
      <c r="Y162" s="12">
        <f>+MidEast!Y124</f>
        <v>0.88392432731748316</v>
      </c>
      <c r="Z162" s="12">
        <f>+MidEast!Z124</f>
        <v>0.9829920075125459</v>
      </c>
      <c r="AA162" s="12">
        <f>+MidEast!AA124</f>
        <v>0.15014606151234422</v>
      </c>
      <c r="AB162" s="12">
        <f>+MidEast!AB124</f>
        <v>0</v>
      </c>
      <c r="AC162" s="12">
        <f>+MidEast!AC124</f>
        <v>0</v>
      </c>
      <c r="AD162" s="12">
        <f>+MidEast!AD124</f>
        <v>0</v>
      </c>
      <c r="AE162" s="12">
        <f>+MidEast!AE124</f>
        <v>0</v>
      </c>
      <c r="AF162" s="12">
        <f>+MidEast!AF124</f>
        <v>0</v>
      </c>
      <c r="AG162" s="12">
        <f>+MidEast!AG124</f>
        <v>0</v>
      </c>
      <c r="AH162" s="12">
        <f>+MidEast!AH124</f>
        <v>0</v>
      </c>
      <c r="AI162" s="12">
        <f>+MidEast!AI124</f>
        <v>0</v>
      </c>
      <c r="AJ162" s="12">
        <f>+MidEast!AJ124</f>
        <v>0</v>
      </c>
      <c r="AK162" s="12">
        <f>+MidEast!AK124</f>
        <v>0</v>
      </c>
      <c r="AL162" s="12">
        <f>+MidEast!AL124</f>
        <v>0</v>
      </c>
      <c r="AM162" s="12">
        <f>+MidEast!AM124</f>
        <v>0</v>
      </c>
      <c r="AN162" s="12">
        <f>+MidEast!AN124</f>
        <v>0</v>
      </c>
      <c r="AO162" s="12">
        <f>+MidEast!AO124</f>
        <v>0</v>
      </c>
      <c r="AP162" s="12">
        <f>+MidEast!AP124</f>
        <v>0</v>
      </c>
      <c r="AQ162" s="12">
        <f>+MidEast!AQ124</f>
        <v>0</v>
      </c>
      <c r="AR162" s="12">
        <f>+MidEast!AR124</f>
        <v>0</v>
      </c>
      <c r="AS162" s="12">
        <f>+MidEast!AS124</f>
        <v>0</v>
      </c>
      <c r="AT162" s="12">
        <f>+MidEast!AT124</f>
        <v>0</v>
      </c>
      <c r="AU162" s="12">
        <f>+MidEast!AU124</f>
        <v>0</v>
      </c>
      <c r="AV162" s="12">
        <f>+MidEast!AV124</f>
        <v>0</v>
      </c>
      <c r="AW162" s="12">
        <f>+MidEast!AW124</f>
        <v>0</v>
      </c>
      <c r="AX162" s="12">
        <f>+MidEast!AX124</f>
        <v>0</v>
      </c>
      <c r="AY162" s="12">
        <f>+MidEast!AY124</f>
        <v>0</v>
      </c>
      <c r="AZ162" s="12">
        <f>+MidEast!AZ124</f>
        <v>0</v>
      </c>
      <c r="BA162" s="12">
        <f>+MidEast!BA124</f>
        <v>0</v>
      </c>
      <c r="BB162" s="12">
        <f>+MidEast!BB124</f>
        <v>0</v>
      </c>
      <c r="BC162" s="12">
        <f>+MidEast!BC124</f>
        <v>0</v>
      </c>
      <c r="BD162" s="12">
        <f>+MidEast!BD124</f>
        <v>0</v>
      </c>
      <c r="BE162" s="12">
        <f>+MidEast!BE124</f>
        <v>0</v>
      </c>
      <c r="BF162" s="12">
        <f>+MidEast!BF124</f>
        <v>0</v>
      </c>
      <c r="BG162" s="12">
        <f>+MidEast!BG124</f>
        <v>0</v>
      </c>
      <c r="BH162" s="12">
        <f>+MidEast!BH124</f>
        <v>0</v>
      </c>
      <c r="BI162" s="12">
        <f>+MidEast!BI124</f>
        <v>0</v>
      </c>
    </row>
    <row r="163" spans="1:61">
      <c r="A163" s="12" t="s">
        <v>57</v>
      </c>
      <c r="B163" s="12">
        <f>+Africa!B124</f>
        <v>0.19137708401697254</v>
      </c>
      <c r="C163" s="213">
        <f>+Africa!C124</f>
        <v>0.24399840108330381</v>
      </c>
      <c r="D163" s="213">
        <f>+Africa!D124</f>
        <v>0.35388384462219991</v>
      </c>
      <c r="E163" s="213">
        <f>+Africa!E124</f>
        <v>0.48202110888767363</v>
      </c>
      <c r="F163" s="213">
        <f>+Africa!F124</f>
        <v>0.62609964064082602</v>
      </c>
      <c r="G163" s="213">
        <f>+Africa!G124</f>
        <v>0.75882272797286432</v>
      </c>
      <c r="H163" s="213">
        <f>+Africa!H124</f>
        <v>0.8778887619340523</v>
      </c>
      <c r="I163" s="12">
        <f>+Africa!I124</f>
        <v>0.42528130862065472</v>
      </c>
      <c r="J163" s="12">
        <f>+Africa!J124</f>
        <v>0.43741748810683867</v>
      </c>
      <c r="K163" s="12">
        <f>+Africa!K124</f>
        <v>0.45440574573793607</v>
      </c>
      <c r="L163" s="12">
        <f>+Africa!L124</f>
        <v>0.4642822403168258</v>
      </c>
      <c r="M163" s="456">
        <f>+Africa!M124</f>
        <v>0.46415828975338708</v>
      </c>
      <c r="N163" s="12">
        <f>+Africa!N124</f>
        <v>0.46264948798379629</v>
      </c>
      <c r="O163" s="12">
        <f>+Africa!O124</f>
        <v>0.46001658479450824</v>
      </c>
      <c r="P163" s="12">
        <f>+Africa!P124</f>
        <v>0.4574090070295232</v>
      </c>
      <c r="Q163" s="12">
        <f>+Africa!Q124</f>
        <v>0.45445240298780298</v>
      </c>
      <c r="R163" s="12">
        <f>+Africa!R124</f>
        <v>0.45146652596149101</v>
      </c>
      <c r="S163" s="12">
        <f>+Africa!S124</f>
        <v>0.44879766633371343</v>
      </c>
      <c r="T163" s="12">
        <f>+Africa!T124</f>
        <v>0.44504734566848825</v>
      </c>
      <c r="U163" s="12">
        <f>+Africa!U124</f>
        <v>0.44047825341613672</v>
      </c>
      <c r="V163" s="12">
        <f>+Africa!V124</f>
        <v>0.43788498991361091</v>
      </c>
      <c r="W163" s="12">
        <f>+Africa!W124</f>
        <v>0.49636104713425627</v>
      </c>
      <c r="X163" s="12">
        <f>+Africa!X124</f>
        <v>0.55890740052885346</v>
      </c>
      <c r="Y163" s="12">
        <f>+Africa!Y124</f>
        <v>0.62285950551532987</v>
      </c>
      <c r="Z163" s="12">
        <f>+Africa!Z124</f>
        <v>0.68763568571042244</v>
      </c>
      <c r="AA163" s="12">
        <f>+Africa!AA124</f>
        <v>0.1942747456374731</v>
      </c>
      <c r="AB163" s="12">
        <f>+Africa!AB124</f>
        <v>0</v>
      </c>
      <c r="AC163" s="12">
        <f>+Africa!AC124</f>
        <v>0</v>
      </c>
      <c r="AD163" s="12">
        <f>+Africa!AD124</f>
        <v>0</v>
      </c>
      <c r="AE163" s="12">
        <f>+Africa!AE124</f>
        <v>0</v>
      </c>
      <c r="AF163" s="12">
        <f>+Africa!AF124</f>
        <v>0</v>
      </c>
      <c r="AG163" s="12">
        <f>+Africa!AG124</f>
        <v>0</v>
      </c>
      <c r="AH163" s="12">
        <f>+Africa!AH124</f>
        <v>0</v>
      </c>
      <c r="AI163" s="12">
        <f>+Africa!AI124</f>
        <v>0</v>
      </c>
      <c r="AJ163" s="12">
        <f>+Africa!AJ124</f>
        <v>0</v>
      </c>
      <c r="AK163" s="12">
        <f>+Africa!AK124</f>
        <v>0</v>
      </c>
      <c r="AL163" s="12">
        <f>+Africa!AL124</f>
        <v>0</v>
      </c>
      <c r="AM163" s="12">
        <f>+Africa!AM124</f>
        <v>0</v>
      </c>
      <c r="AN163" s="12">
        <f>+Africa!AN124</f>
        <v>0</v>
      </c>
      <c r="AO163" s="12">
        <f>+Africa!AO124</f>
        <v>0</v>
      </c>
      <c r="AP163" s="12">
        <f>+Africa!AP124</f>
        <v>0</v>
      </c>
      <c r="AQ163" s="12">
        <f>+Africa!AQ124</f>
        <v>0</v>
      </c>
      <c r="AR163" s="12">
        <f>+Africa!AR124</f>
        <v>0</v>
      </c>
      <c r="AS163" s="12">
        <f>+Africa!AS124</f>
        <v>0</v>
      </c>
      <c r="AT163" s="12">
        <f>+Africa!AT124</f>
        <v>0</v>
      </c>
      <c r="AU163" s="12">
        <f>+Africa!AU124</f>
        <v>0</v>
      </c>
      <c r="AV163" s="12">
        <f>+Africa!AV124</f>
        <v>0</v>
      </c>
      <c r="AW163" s="12">
        <f>+Africa!AW124</f>
        <v>0</v>
      </c>
      <c r="AX163" s="12">
        <f>+Africa!AX124</f>
        <v>0</v>
      </c>
      <c r="AY163" s="12">
        <f>+Africa!AY124</f>
        <v>0</v>
      </c>
      <c r="AZ163" s="12">
        <f>+Africa!AZ124</f>
        <v>0</v>
      </c>
      <c r="BA163" s="12">
        <f>+Africa!BA124</f>
        <v>0</v>
      </c>
      <c r="BB163" s="12">
        <f>+Africa!BB124</f>
        <v>0</v>
      </c>
      <c r="BC163" s="12">
        <f>+Africa!BC124</f>
        <v>0</v>
      </c>
      <c r="BD163" s="12">
        <f>+Africa!BD124</f>
        <v>0</v>
      </c>
      <c r="BE163" s="12">
        <f>+Africa!BE124</f>
        <v>0</v>
      </c>
      <c r="BF163" s="12">
        <f>+Africa!BF124</f>
        <v>0</v>
      </c>
      <c r="BG163" s="12">
        <f>+Africa!BG124</f>
        <v>0</v>
      </c>
      <c r="BH163" s="12">
        <f>+Africa!BH124</f>
        <v>0</v>
      </c>
      <c r="BI163" s="12">
        <f>+Africa!BI124</f>
        <v>0</v>
      </c>
    </row>
    <row r="164" spans="1:61">
      <c r="A164" s="12" t="s">
        <v>58</v>
      </c>
      <c r="B164" s="12">
        <f>+LatAm!B124</f>
        <v>0.41227239850714797</v>
      </c>
      <c r="C164" s="213">
        <f>+LatAm!C124</f>
        <v>0.53293657174898823</v>
      </c>
      <c r="D164" s="213">
        <f>+LatAm!D124</f>
        <v>0.67599822128511189</v>
      </c>
      <c r="E164" s="213">
        <f>+LatAm!E124</f>
        <v>0.61611449593489676</v>
      </c>
      <c r="F164" s="213">
        <f>+LatAm!F124</f>
        <v>0.5835983551613918</v>
      </c>
      <c r="G164" s="213">
        <f>+LatAm!G124</f>
        <v>0.54480916728512696</v>
      </c>
      <c r="H164" s="213">
        <f>+LatAm!H124</f>
        <v>0.53051206020332609</v>
      </c>
      <c r="I164" s="12">
        <f>+LatAm!I124</f>
        <v>0.57511920325178367</v>
      </c>
      <c r="J164" s="12">
        <f>+LatAm!J124</f>
        <v>0.56866787456654466</v>
      </c>
      <c r="K164" s="12">
        <f>+LatAm!K124</f>
        <v>0.5676334425244961</v>
      </c>
      <c r="L164" s="12">
        <f>+LatAm!L124</f>
        <v>0.57278491589605307</v>
      </c>
      <c r="M164" s="456">
        <f>+LatAm!M124</f>
        <v>0.58044839435290496</v>
      </c>
      <c r="N164" s="12">
        <f>+LatAm!N124</f>
        <v>0.59215887416284807</v>
      </c>
      <c r="O164" s="12">
        <f>+LatAm!O124</f>
        <v>0.60046597192662954</v>
      </c>
      <c r="P164" s="12">
        <f>+LatAm!P124</f>
        <v>0.60766318634454086</v>
      </c>
      <c r="Q164" s="12">
        <f>+LatAm!Q124</f>
        <v>0.61396966265343633</v>
      </c>
      <c r="R164" s="12">
        <f>+LatAm!R124</f>
        <v>0.61998816385384703</v>
      </c>
      <c r="S164" s="12">
        <f>+LatAm!S124</f>
        <v>0.6262089857287072</v>
      </c>
      <c r="T164" s="12">
        <f>+LatAm!T124</f>
        <v>0.63127418302497784</v>
      </c>
      <c r="U164" s="12">
        <f>+LatAm!U124</f>
        <v>0.63544880718822983</v>
      </c>
      <c r="V164" s="12">
        <f>+LatAm!V124</f>
        <v>0.6419618265592576</v>
      </c>
      <c r="W164" s="12">
        <f>+LatAm!W124</f>
        <v>0.7134710094431389</v>
      </c>
      <c r="X164" s="12">
        <f>+LatAm!X124</f>
        <v>0.78665021657544965</v>
      </c>
      <c r="Y164" s="12">
        <f>+LatAm!Y124</f>
        <v>0.86103456825588842</v>
      </c>
      <c r="Z164" s="12">
        <f>+LatAm!Z124</f>
        <v>0.93628753481296001</v>
      </c>
      <c r="AA164" s="12">
        <f>+LatAm!AA124</f>
        <v>0.41676188660790375</v>
      </c>
      <c r="AB164" s="12">
        <f>+LatAm!AB124</f>
        <v>0</v>
      </c>
      <c r="AC164" s="12">
        <f>+LatAm!AC124</f>
        <v>0</v>
      </c>
      <c r="AD164" s="12">
        <f>+LatAm!AD124</f>
        <v>0</v>
      </c>
      <c r="AE164" s="12">
        <f>+LatAm!AE124</f>
        <v>0</v>
      </c>
      <c r="AF164" s="12">
        <f>+LatAm!AF124</f>
        <v>0</v>
      </c>
      <c r="AG164" s="12">
        <f>+LatAm!AG124</f>
        <v>0</v>
      </c>
      <c r="AH164" s="12">
        <f>+LatAm!AH124</f>
        <v>0</v>
      </c>
      <c r="AI164" s="12">
        <f>+LatAm!AI124</f>
        <v>0</v>
      </c>
      <c r="AJ164" s="12">
        <f>+LatAm!AJ124</f>
        <v>0</v>
      </c>
      <c r="AK164" s="12">
        <f>+LatAm!AK124</f>
        <v>0</v>
      </c>
      <c r="AL164" s="12">
        <f>+LatAm!AL124</f>
        <v>0</v>
      </c>
      <c r="AM164" s="12">
        <f>+LatAm!AM124</f>
        <v>0</v>
      </c>
      <c r="AN164" s="12">
        <f>+LatAm!AN124</f>
        <v>0</v>
      </c>
      <c r="AO164" s="12">
        <f>+LatAm!AO124</f>
        <v>0</v>
      </c>
      <c r="AP164" s="12">
        <f>+LatAm!AP124</f>
        <v>0</v>
      </c>
      <c r="AQ164" s="12">
        <f>+LatAm!AQ124</f>
        <v>0</v>
      </c>
      <c r="AR164" s="12">
        <f>+LatAm!AR124</f>
        <v>0</v>
      </c>
      <c r="AS164" s="12">
        <f>+LatAm!AS124</f>
        <v>0</v>
      </c>
      <c r="AT164" s="12">
        <f>+LatAm!AT124</f>
        <v>0</v>
      </c>
      <c r="AU164" s="12">
        <f>+LatAm!AU124</f>
        <v>0</v>
      </c>
      <c r="AV164" s="12">
        <f>+LatAm!AV124</f>
        <v>0</v>
      </c>
      <c r="AW164" s="12">
        <f>+LatAm!AW124</f>
        <v>0</v>
      </c>
      <c r="AX164" s="12">
        <f>+LatAm!AX124</f>
        <v>0</v>
      </c>
      <c r="AY164" s="12">
        <f>+LatAm!AY124</f>
        <v>0</v>
      </c>
      <c r="AZ164" s="12">
        <f>+LatAm!AZ124</f>
        <v>0</v>
      </c>
      <c r="BA164" s="12">
        <f>+LatAm!BA124</f>
        <v>0</v>
      </c>
      <c r="BB164" s="12">
        <f>+LatAm!BB124</f>
        <v>0</v>
      </c>
      <c r="BC164" s="12">
        <f>+LatAm!BC124</f>
        <v>0</v>
      </c>
      <c r="BD164" s="12">
        <f>+LatAm!BD124</f>
        <v>0</v>
      </c>
      <c r="BE164" s="12">
        <f>+LatAm!BE124</f>
        <v>0</v>
      </c>
      <c r="BF164" s="12">
        <f>+LatAm!BF124</f>
        <v>0</v>
      </c>
      <c r="BG164" s="12">
        <f>+LatAm!BG124</f>
        <v>0</v>
      </c>
      <c r="BH164" s="12">
        <f>+LatAm!BH124</f>
        <v>0</v>
      </c>
      <c r="BI164" s="12">
        <f>+LatAm!BI124</f>
        <v>0</v>
      </c>
    </row>
    <row r="165" spans="1:61">
      <c r="A165" s="12" t="s">
        <v>114</v>
      </c>
      <c r="B165" s="12">
        <f>+OHI!B124</f>
        <v>0.54177826149727892</v>
      </c>
      <c r="C165" s="213">
        <f>+OHI!C124</f>
        <v>0.53192093069880875</v>
      </c>
      <c r="D165" s="213">
        <f>+OHI!D124</f>
        <v>0.51927013023026891</v>
      </c>
      <c r="E165" s="213">
        <f>+OHI!E124</f>
        <v>0.47799167011451477</v>
      </c>
      <c r="F165" s="213">
        <f>+OHI!F124</f>
        <v>0.38969599968190533</v>
      </c>
      <c r="G165" s="213">
        <f>+OHI!G124</f>
        <v>0.31699970154432094</v>
      </c>
      <c r="H165" s="213">
        <f>+OHI!H124</f>
        <v>0.27273344064965677</v>
      </c>
      <c r="I165" s="12">
        <f>+OHI!I124</f>
        <v>0.27014603788028274</v>
      </c>
      <c r="J165" s="12">
        <f>+OHI!J124</f>
        <v>0.24091931045601836</v>
      </c>
      <c r="K165" s="12">
        <f>+OHI!K124</f>
        <v>0.21882187114624163</v>
      </c>
      <c r="L165" s="12">
        <f>+OHI!L124</f>
        <v>0.20567740249375943</v>
      </c>
      <c r="M165" s="456">
        <f>+OHI!M124</f>
        <v>0.19842296972772108</v>
      </c>
      <c r="N165" s="12">
        <f>+OHI!N124</f>
        <v>0.19380397587250156</v>
      </c>
      <c r="O165" s="12">
        <f>+OHI!O124</f>
        <v>0.18890282294249233</v>
      </c>
      <c r="P165" s="12">
        <f>+OHI!P124</f>
        <v>0.18458933269325686</v>
      </c>
      <c r="Q165" s="12">
        <f>+OHI!Q124</f>
        <v>0.1808324492589512</v>
      </c>
      <c r="R165" s="12">
        <f>+OHI!R124</f>
        <v>0.17776557758009617</v>
      </c>
      <c r="S165" s="12">
        <f>+OHI!S124</f>
        <v>0.17547965515776562</v>
      </c>
      <c r="T165" s="12">
        <f>+OHI!T124</f>
        <v>0.1733686740915388</v>
      </c>
      <c r="U165" s="12">
        <f>+OHI!U124</f>
        <v>0.17147569722127884</v>
      </c>
      <c r="V165" s="12">
        <f>+OHI!V124</f>
        <v>0.16988597742249376</v>
      </c>
      <c r="W165" s="12">
        <f>+OHI!W124</f>
        <v>0.19112834054344899</v>
      </c>
      <c r="X165" s="12">
        <f>+OHI!X124</f>
        <v>0.21223652412231866</v>
      </c>
      <c r="Y165" s="12">
        <f>+OHI!Y124</f>
        <v>0.2332025985306512</v>
      </c>
      <c r="Z165" s="12">
        <f>+OHI!Z124</f>
        <v>0.25401984505962794</v>
      </c>
      <c r="AA165" s="12">
        <f>+OHI!AA124</f>
        <v>7.0885985241106036E-2</v>
      </c>
      <c r="AB165" s="12">
        <f>+OHI!AB124</f>
        <v>0</v>
      </c>
      <c r="AC165" s="12">
        <f>+OHI!AC124</f>
        <v>0</v>
      </c>
      <c r="AD165" s="12">
        <f>+OHI!AD124</f>
        <v>0</v>
      </c>
      <c r="AE165" s="12">
        <f>+OHI!AE124</f>
        <v>0</v>
      </c>
      <c r="AF165" s="12">
        <f>+OHI!AF124</f>
        <v>0</v>
      </c>
      <c r="AG165" s="12">
        <f>+OHI!AG124</f>
        <v>0</v>
      </c>
      <c r="AH165" s="12">
        <f>+OHI!AH124</f>
        <v>0</v>
      </c>
      <c r="AI165" s="12">
        <f>+OHI!AI124</f>
        <v>0</v>
      </c>
      <c r="AJ165" s="12">
        <f>+OHI!AJ124</f>
        <v>0</v>
      </c>
      <c r="AK165" s="12">
        <f>+OHI!AK124</f>
        <v>0</v>
      </c>
      <c r="AL165" s="12">
        <f>+OHI!AL124</f>
        <v>0</v>
      </c>
      <c r="AM165" s="12">
        <f>+OHI!AM124</f>
        <v>0</v>
      </c>
      <c r="AN165" s="12">
        <f>+OHI!AN124</f>
        <v>0</v>
      </c>
      <c r="AO165" s="12">
        <f>+OHI!AO124</f>
        <v>0</v>
      </c>
      <c r="AP165" s="12">
        <f>+OHI!AP124</f>
        <v>0</v>
      </c>
      <c r="AQ165" s="12">
        <f>+OHI!AQ124</f>
        <v>0</v>
      </c>
      <c r="AR165" s="12">
        <f>+OHI!AR124</f>
        <v>0</v>
      </c>
      <c r="AS165" s="12">
        <f>+OHI!AS124</f>
        <v>0</v>
      </c>
      <c r="AT165" s="12">
        <f>+OHI!AT124</f>
        <v>0</v>
      </c>
      <c r="AU165" s="12">
        <f>+OHI!AU124</f>
        <v>0</v>
      </c>
      <c r="AV165" s="12">
        <f>+OHI!AV124</f>
        <v>0</v>
      </c>
      <c r="AW165" s="12">
        <f>+OHI!AW124</f>
        <v>0</v>
      </c>
      <c r="AX165" s="12">
        <f>+OHI!AX124</f>
        <v>0</v>
      </c>
      <c r="AY165" s="12">
        <f>+OHI!AY124</f>
        <v>0</v>
      </c>
      <c r="AZ165" s="12">
        <f>+OHI!AZ124</f>
        <v>0</v>
      </c>
      <c r="BA165" s="12">
        <f>+OHI!BA124</f>
        <v>0</v>
      </c>
      <c r="BB165" s="12">
        <f>+OHI!BB124</f>
        <v>0</v>
      </c>
      <c r="BC165" s="12">
        <f>+OHI!BC124</f>
        <v>0</v>
      </c>
      <c r="BD165" s="12">
        <f>+OHI!BD124</f>
        <v>0</v>
      </c>
      <c r="BE165" s="12">
        <f>+OHI!BE124</f>
        <v>0</v>
      </c>
      <c r="BF165" s="12">
        <f>+OHI!BF124</f>
        <v>0</v>
      </c>
      <c r="BG165" s="12">
        <f>+OHI!BG124</f>
        <v>0</v>
      </c>
      <c r="BH165" s="12">
        <f>+OHI!BH124</f>
        <v>0</v>
      </c>
      <c r="BI165" s="12">
        <f>+OHI!BI124</f>
        <v>0</v>
      </c>
    </row>
    <row r="166" spans="1:61">
      <c r="A166" s="12" t="s">
        <v>224</v>
      </c>
      <c r="B166" s="12">
        <f>+OthAsia!B124</f>
        <v>0.36395210273783341</v>
      </c>
      <c r="C166" s="213">
        <f>+OthAsia!C124</f>
        <v>0.63074029385725028</v>
      </c>
      <c r="D166" s="213">
        <f>+OthAsia!D124</f>
        <v>0.87860687823864947</v>
      </c>
      <c r="E166" s="213">
        <f>+OthAsia!E124</f>
        <v>1.1513000200765</v>
      </c>
      <c r="F166" s="213">
        <f>+OthAsia!F124</f>
        <v>0.87380202778632654</v>
      </c>
      <c r="G166" s="213">
        <f>+OthAsia!G124</f>
        <v>0.86057698296702656</v>
      </c>
      <c r="H166" s="213">
        <f>+OthAsia!H124</f>
        <v>0.87471486329359582</v>
      </c>
      <c r="I166" s="12">
        <f>+OthAsia!I124</f>
        <v>0.99715564002085477</v>
      </c>
      <c r="J166" s="12">
        <f>+OthAsia!J124</f>
        <v>1.0241095482058213</v>
      </c>
      <c r="K166" s="12">
        <f>+OthAsia!K124</f>
        <v>1.0596318777713631</v>
      </c>
      <c r="L166" s="12">
        <f>+OthAsia!L124</f>
        <v>1.0962013430394764</v>
      </c>
      <c r="M166" s="456">
        <f>+OthAsia!M124</f>
        <v>1.1302423603781837</v>
      </c>
      <c r="N166" s="12">
        <f>+OthAsia!N124</f>
        <v>1.1543362932634651</v>
      </c>
      <c r="O166" s="12">
        <f>+OthAsia!O124</f>
        <v>1.1767169280991003</v>
      </c>
      <c r="P166" s="12">
        <f>+OthAsia!P124</f>
        <v>1.1989009762462193</v>
      </c>
      <c r="Q166" s="12">
        <f>+OthAsia!Q124</f>
        <v>1.2195712125539186</v>
      </c>
      <c r="R166" s="12">
        <f>+OthAsia!R124</f>
        <v>1.2391802293072991</v>
      </c>
      <c r="S166" s="12">
        <f>+OthAsia!S124</f>
        <v>1.2584147291804617</v>
      </c>
      <c r="T166" s="12">
        <f>+OthAsia!T124</f>
        <v>1.2739020554284299</v>
      </c>
      <c r="U166" s="12">
        <f>+OthAsia!U124</f>
        <v>1.2861214838847856</v>
      </c>
      <c r="V166" s="12">
        <f>+OthAsia!V124</f>
        <v>1.3025362697981997</v>
      </c>
      <c r="W166" s="12">
        <f>+OthAsia!W124</f>
        <v>1.471663426665816</v>
      </c>
      <c r="X166" s="12">
        <f>+OthAsia!X124</f>
        <v>1.6444617622077975</v>
      </c>
      <c r="Y166" s="12">
        <f>+OthAsia!Y124</f>
        <v>1.8193253973884538</v>
      </c>
      <c r="Z166" s="12">
        <f>+OthAsia!Z124</f>
        <v>1.9949256129375657</v>
      </c>
      <c r="AA166" s="12">
        <f>+OthAsia!AA124</f>
        <v>0.74910799520452676</v>
      </c>
      <c r="AB166" s="12">
        <f>+OthAsia!AB124</f>
        <v>0</v>
      </c>
      <c r="AC166" s="12">
        <f>+OthAsia!AC124</f>
        <v>0</v>
      </c>
      <c r="AD166" s="12">
        <f>+OthAsia!AD124</f>
        <v>0</v>
      </c>
      <c r="AE166" s="12">
        <f>+OthAsia!AE124</f>
        <v>0</v>
      </c>
      <c r="AF166" s="12">
        <f>+OthAsia!AF124</f>
        <v>0</v>
      </c>
      <c r="AG166" s="12">
        <f>+OthAsia!AG124</f>
        <v>0</v>
      </c>
      <c r="AH166" s="12">
        <f>+OthAsia!AH124</f>
        <v>0</v>
      </c>
      <c r="AI166" s="12">
        <f>+OthAsia!AI124</f>
        <v>0</v>
      </c>
      <c r="AJ166" s="12">
        <f>+OthAsia!AJ124</f>
        <v>0</v>
      </c>
      <c r="AK166" s="12">
        <f>+OthAsia!AK124</f>
        <v>0</v>
      </c>
      <c r="AL166" s="12">
        <f>+OthAsia!AL124</f>
        <v>0</v>
      </c>
      <c r="AM166" s="12">
        <f>+OthAsia!AM124</f>
        <v>0</v>
      </c>
      <c r="AN166" s="12">
        <f>+OthAsia!AN124</f>
        <v>0</v>
      </c>
      <c r="AO166" s="12">
        <f>+OthAsia!AO124</f>
        <v>0</v>
      </c>
      <c r="AP166" s="12">
        <f>+OthAsia!AP124</f>
        <v>0</v>
      </c>
      <c r="AQ166" s="12">
        <f>+OthAsia!AQ124</f>
        <v>0</v>
      </c>
      <c r="AR166" s="12">
        <f>+OthAsia!AR124</f>
        <v>0</v>
      </c>
      <c r="AS166" s="12">
        <f>+OthAsia!AS124</f>
        <v>0</v>
      </c>
      <c r="AT166" s="12">
        <f>+OthAsia!AT124</f>
        <v>0</v>
      </c>
      <c r="AU166" s="12">
        <f>+OthAsia!AU124</f>
        <v>0</v>
      </c>
      <c r="AV166" s="12">
        <f>+OthAsia!AV124</f>
        <v>0</v>
      </c>
      <c r="AW166" s="12">
        <f>+OthAsia!AW124</f>
        <v>0</v>
      </c>
      <c r="AX166" s="12">
        <f>+OthAsia!AX124</f>
        <v>0</v>
      </c>
      <c r="AY166" s="12">
        <f>+OthAsia!AY124</f>
        <v>0</v>
      </c>
      <c r="AZ166" s="12">
        <f>+OthAsia!AZ124</f>
        <v>0</v>
      </c>
      <c r="BA166" s="12">
        <f>+OthAsia!BA124</f>
        <v>0</v>
      </c>
      <c r="BB166" s="12">
        <f>+OthAsia!BB124</f>
        <v>0</v>
      </c>
      <c r="BC166" s="12">
        <f>+OthAsia!BC124</f>
        <v>0</v>
      </c>
      <c r="BD166" s="12">
        <f>+OthAsia!BD124</f>
        <v>0</v>
      </c>
      <c r="BE166" s="12">
        <f>+OthAsia!BE124</f>
        <v>0</v>
      </c>
      <c r="BF166" s="12">
        <f>+OthAsia!BF124</f>
        <v>0</v>
      </c>
      <c r="BG166" s="12">
        <f>+OthAsia!BG124</f>
        <v>0</v>
      </c>
      <c r="BH166" s="12">
        <f>+OthAsia!BH124</f>
        <v>0</v>
      </c>
      <c r="BI166" s="12">
        <f>+OthAsia!BI124</f>
        <v>0</v>
      </c>
    </row>
    <row r="167" spans="1:61">
      <c r="A167" s="213" t="s">
        <v>106</v>
      </c>
      <c r="B167" s="429">
        <f t="shared" ref="B167:AG167" si="80">SUM(B155:B166)</f>
        <v>7.9710000000000001</v>
      </c>
      <c r="C167" s="429">
        <f t="shared" si="80"/>
        <v>9.7309876375937918</v>
      </c>
      <c r="D167" s="429">
        <f t="shared" si="80"/>
        <v>10.923572205510311</v>
      </c>
      <c r="E167" s="429">
        <f t="shared" si="80"/>
        <v>10.446443324709433</v>
      </c>
      <c r="F167" s="429">
        <f t="shared" si="80"/>
        <v>8.8764139989428301</v>
      </c>
      <c r="G167" s="429">
        <f t="shared" si="80"/>
        <v>7.1420965205564064</v>
      </c>
      <c r="H167" s="429">
        <f t="shared" si="80"/>
        <v>6.6058034446017277</v>
      </c>
      <c r="I167" s="429">
        <f t="shared" si="80"/>
        <v>6.5113907902062831</v>
      </c>
      <c r="J167" s="429">
        <f t="shared" si="80"/>
        <v>6.1145375043973518</v>
      </c>
      <c r="K167" s="429">
        <f t="shared" si="80"/>
        <v>5.8550739952375892</v>
      </c>
      <c r="L167" s="429">
        <f t="shared" si="80"/>
        <v>5.7064511386489727</v>
      </c>
      <c r="M167" s="429">
        <f t="shared" si="80"/>
        <v>5.6062418126227591</v>
      </c>
      <c r="N167" s="429">
        <f t="shared" si="80"/>
        <v>5.5341935670757234</v>
      </c>
      <c r="O167" s="429">
        <f t="shared" si="80"/>
        <v>5.4516354133009921</v>
      </c>
      <c r="P167" s="429">
        <f t="shared" si="80"/>
        <v>5.3804787298348566</v>
      </c>
      <c r="Q167" s="429">
        <f t="shared" si="80"/>
        <v>5.3165095233718462</v>
      </c>
      <c r="R167" s="429">
        <f t="shared" si="80"/>
        <v>5.2642387597734253</v>
      </c>
      <c r="S167" s="429">
        <f t="shared" si="80"/>
        <v>5.2279734234957953</v>
      </c>
      <c r="T167" s="429">
        <f t="shared" si="80"/>
        <v>5.1858741724799273</v>
      </c>
      <c r="U167" s="429">
        <f t="shared" si="80"/>
        <v>5.1405666317123249</v>
      </c>
      <c r="V167" s="429">
        <f t="shared" si="80"/>
        <v>5.1149587712360693</v>
      </c>
      <c r="W167" s="429">
        <f t="shared" si="80"/>
        <v>5.9992268659085539</v>
      </c>
      <c r="X167" s="429">
        <f t="shared" si="80"/>
        <v>6.896601853435687</v>
      </c>
      <c r="Y167" s="429">
        <f t="shared" si="80"/>
        <v>7.8005910855106571</v>
      </c>
      <c r="Z167" s="429">
        <f t="shared" si="80"/>
        <v>8.7074285760159089</v>
      </c>
      <c r="AA167" s="429">
        <f t="shared" si="80"/>
        <v>2.4325315058595045</v>
      </c>
      <c r="AB167" s="429">
        <f t="shared" si="80"/>
        <v>1E-3</v>
      </c>
      <c r="AC167" s="429">
        <f t="shared" si="80"/>
        <v>1E-3</v>
      </c>
      <c r="AD167" s="429">
        <f t="shared" si="80"/>
        <v>1E-3</v>
      </c>
      <c r="AE167" s="429">
        <f t="shared" si="80"/>
        <v>1E-3</v>
      </c>
      <c r="AF167" s="429">
        <f t="shared" si="80"/>
        <v>1E-3</v>
      </c>
      <c r="AG167" s="429">
        <f t="shared" si="80"/>
        <v>1E-3</v>
      </c>
      <c r="AH167" s="429">
        <f t="shared" ref="AH167:BI167" si="81">SUM(AH155:AH166)</f>
        <v>1E-3</v>
      </c>
      <c r="AI167" s="429">
        <f t="shared" si="81"/>
        <v>1E-3</v>
      </c>
      <c r="AJ167" s="429">
        <f t="shared" si="81"/>
        <v>1E-3</v>
      </c>
      <c r="AK167" s="429">
        <f t="shared" si="81"/>
        <v>1E-3</v>
      </c>
      <c r="AL167" s="429">
        <f t="shared" si="81"/>
        <v>1E-3</v>
      </c>
      <c r="AM167" s="429">
        <f t="shared" si="81"/>
        <v>1E-3</v>
      </c>
      <c r="AN167" s="429">
        <f t="shared" si="81"/>
        <v>1E-3</v>
      </c>
      <c r="AO167" s="429">
        <f t="shared" si="81"/>
        <v>1E-3</v>
      </c>
      <c r="AP167" s="429">
        <f t="shared" si="81"/>
        <v>1E-3</v>
      </c>
      <c r="AQ167" s="429">
        <f t="shared" si="81"/>
        <v>1E-3</v>
      </c>
      <c r="AR167" s="429">
        <f t="shared" si="81"/>
        <v>1E-3</v>
      </c>
      <c r="AS167" s="429">
        <f t="shared" si="81"/>
        <v>1E-3</v>
      </c>
      <c r="AT167" s="429">
        <f t="shared" si="81"/>
        <v>1E-3</v>
      </c>
      <c r="AU167" s="429">
        <f t="shared" si="81"/>
        <v>1E-3</v>
      </c>
      <c r="AV167" s="429">
        <f t="shared" si="81"/>
        <v>1E-3</v>
      </c>
      <c r="AW167" s="429">
        <f t="shared" si="81"/>
        <v>1E-3</v>
      </c>
      <c r="AX167" s="429">
        <f t="shared" si="81"/>
        <v>1E-3</v>
      </c>
      <c r="AY167" s="429">
        <f t="shared" si="81"/>
        <v>1E-3</v>
      </c>
      <c r="AZ167" s="429">
        <f t="shared" si="81"/>
        <v>1E-3</v>
      </c>
      <c r="BA167" s="429">
        <f t="shared" si="81"/>
        <v>1E-3</v>
      </c>
      <c r="BB167" s="429">
        <f t="shared" si="81"/>
        <v>1E-3</v>
      </c>
      <c r="BC167" s="429">
        <f t="shared" si="81"/>
        <v>1E-3</v>
      </c>
      <c r="BD167" s="429">
        <f t="shared" si="81"/>
        <v>1E-3</v>
      </c>
      <c r="BE167" s="429">
        <f t="shared" si="81"/>
        <v>1E-3</v>
      </c>
      <c r="BF167" s="429">
        <f t="shared" si="81"/>
        <v>1E-3</v>
      </c>
      <c r="BG167" s="429">
        <f t="shared" si="81"/>
        <v>1E-3</v>
      </c>
      <c r="BH167" s="429">
        <f t="shared" si="81"/>
        <v>1E-3</v>
      </c>
      <c r="BI167" s="429">
        <f t="shared" si="81"/>
        <v>1E-3</v>
      </c>
    </row>
    <row r="168" spans="1:61">
      <c r="A168" s="12"/>
    </row>
    <row r="169" spans="1:61">
      <c r="A169" s="19" t="s">
        <v>975</v>
      </c>
    </row>
    <row r="170" spans="1:61">
      <c r="A170" s="12" t="s">
        <v>104</v>
      </c>
      <c r="B170" s="19">
        <f>+Controls!B56</f>
        <v>0</v>
      </c>
      <c r="C170" s="19">
        <f>+Controls!C56</f>
        <v>1</v>
      </c>
      <c r="D170" s="19">
        <f>+Controls!D56</f>
        <v>1</v>
      </c>
      <c r="E170" s="19">
        <f>+Controls!E56</f>
        <v>1</v>
      </c>
      <c r="F170" s="19">
        <f>+Controls!F56</f>
        <v>1</v>
      </c>
      <c r="G170" s="19">
        <f>+Controls!G56</f>
        <v>1</v>
      </c>
      <c r="H170" s="19">
        <f>+Controls!H56</f>
        <v>1</v>
      </c>
      <c r="I170" s="19">
        <f>+Controls!I56</f>
        <v>1</v>
      </c>
      <c r="J170" s="19">
        <f>+Controls!J56</f>
        <v>1</v>
      </c>
      <c r="K170" s="19">
        <f>+Controls!K56</f>
        <v>1</v>
      </c>
      <c r="L170" s="19">
        <f>+Controls!L56</f>
        <v>1</v>
      </c>
      <c r="M170" s="445">
        <f>+Controls!M56</f>
        <v>1</v>
      </c>
      <c r="N170" s="19">
        <f>+Controls!N56</f>
        <v>1</v>
      </c>
      <c r="O170" s="19">
        <f>+Controls!O56</f>
        <v>1</v>
      </c>
      <c r="P170" s="19">
        <f>+Controls!P56</f>
        <v>1</v>
      </c>
      <c r="Q170" s="19">
        <f>+Controls!Q56</f>
        <v>1</v>
      </c>
      <c r="R170" s="19">
        <f>+Controls!R56</f>
        <v>1</v>
      </c>
      <c r="S170" s="19">
        <f>+Controls!S56</f>
        <v>1</v>
      </c>
      <c r="T170" s="19">
        <f>+Controls!T56</f>
        <v>1</v>
      </c>
      <c r="U170" s="19">
        <f>+Controls!U56</f>
        <v>1</v>
      </c>
      <c r="V170" s="19">
        <f>+Controls!V56</f>
        <v>1</v>
      </c>
      <c r="W170" s="19">
        <f>+Controls!W56</f>
        <v>1</v>
      </c>
      <c r="X170" s="19">
        <f>+Controls!X56</f>
        <v>1</v>
      </c>
      <c r="Y170" s="19">
        <f>+Controls!Y56</f>
        <v>1</v>
      </c>
      <c r="Z170" s="19">
        <f>+Controls!Z56</f>
        <v>1</v>
      </c>
      <c r="AA170" s="19">
        <f>+Controls!AA56</f>
        <v>1</v>
      </c>
      <c r="AB170" s="19">
        <f>+Controls!AB56</f>
        <v>1</v>
      </c>
      <c r="AC170" s="19">
        <f>+Controls!AC56</f>
        <v>1</v>
      </c>
      <c r="AD170" s="19">
        <f>+Controls!AD56</f>
        <v>1</v>
      </c>
      <c r="AE170" s="19">
        <f>+Controls!AE56</f>
        <v>1</v>
      </c>
      <c r="AF170" s="19">
        <f>+Controls!AF56</f>
        <v>1</v>
      </c>
      <c r="AG170" s="19">
        <f>+Controls!AG56</f>
        <v>1</v>
      </c>
      <c r="AH170" s="19">
        <f>+Controls!AH56</f>
        <v>1</v>
      </c>
      <c r="AI170" s="19">
        <f>+Controls!AI56</f>
        <v>1</v>
      </c>
      <c r="AJ170" s="19">
        <f>+Controls!AJ56</f>
        <v>1</v>
      </c>
      <c r="AK170" s="19">
        <f>+Controls!AK56</f>
        <v>1</v>
      </c>
      <c r="AL170" s="19">
        <f>+Controls!AL56</f>
        <v>1</v>
      </c>
      <c r="AM170" s="19">
        <f>+Controls!AM56</f>
        <v>1</v>
      </c>
      <c r="AN170" s="19">
        <f>+Controls!AN56</f>
        <v>1</v>
      </c>
      <c r="AO170" s="19">
        <f>+Controls!AO56</f>
        <v>1</v>
      </c>
      <c r="AP170" s="19">
        <f>+Controls!AP56</f>
        <v>1</v>
      </c>
      <c r="AQ170" s="19">
        <f>+Controls!AQ56</f>
        <v>1</v>
      </c>
      <c r="AR170" s="19">
        <f>+Controls!AR56</f>
        <v>1</v>
      </c>
      <c r="AS170" s="19">
        <f>+Controls!AS56</f>
        <v>1</v>
      </c>
      <c r="AT170" s="19">
        <f>+Controls!AT56</f>
        <v>1</v>
      </c>
      <c r="AU170" s="19">
        <f>+Controls!AU56</f>
        <v>1</v>
      </c>
      <c r="AV170" s="19">
        <f>+Controls!AV56</f>
        <v>1</v>
      </c>
      <c r="AW170" s="19">
        <f>+Controls!AW56</f>
        <v>1</v>
      </c>
      <c r="AX170" s="19">
        <f>+Controls!AX56</f>
        <v>1</v>
      </c>
      <c r="AY170" s="19">
        <f>+Controls!AY56</f>
        <v>1</v>
      </c>
      <c r="AZ170" s="19">
        <f>+Controls!AZ56</f>
        <v>1</v>
      </c>
      <c r="BA170" s="19">
        <f>+Controls!BA56</f>
        <v>1</v>
      </c>
      <c r="BB170" s="19">
        <f>+Controls!BB56</f>
        <v>1</v>
      </c>
      <c r="BC170" s="19">
        <f>+Controls!BC56</f>
        <v>1</v>
      </c>
      <c r="BD170" s="19">
        <f>+Controls!BD56</f>
        <v>1</v>
      </c>
      <c r="BE170" s="19">
        <f>+Controls!BE56</f>
        <v>1</v>
      </c>
      <c r="BF170" s="19">
        <f>+Controls!BF56</f>
        <v>1</v>
      </c>
      <c r="BG170" s="19">
        <f>+Controls!BG56</f>
        <v>1</v>
      </c>
      <c r="BH170" s="19">
        <f>+Controls!BH56</f>
        <v>1</v>
      </c>
      <c r="BI170" s="19">
        <f>+Controls!BI56</f>
        <v>1</v>
      </c>
    </row>
    <row r="171" spans="1:61">
      <c r="A171" s="12" t="s">
        <v>105</v>
      </c>
      <c r="B171" s="19">
        <f>+Controls!B57</f>
        <v>0</v>
      </c>
      <c r="C171" s="19">
        <f>+Controls!C57</f>
        <v>1</v>
      </c>
      <c r="D171" s="19">
        <f>+Controls!D57</f>
        <v>1</v>
      </c>
      <c r="E171" s="19">
        <f>+Controls!E57</f>
        <v>1</v>
      </c>
      <c r="F171" s="19">
        <f>+Controls!F57</f>
        <v>1</v>
      </c>
      <c r="G171" s="19">
        <f>+Controls!G57</f>
        <v>1</v>
      </c>
      <c r="H171" s="19">
        <f>+Controls!H57</f>
        <v>1</v>
      </c>
      <c r="I171" s="19">
        <f>+Controls!I57</f>
        <v>1</v>
      </c>
      <c r="J171" s="19">
        <f>+Controls!J57</f>
        <v>1</v>
      </c>
      <c r="K171" s="19">
        <f>+Controls!K57</f>
        <v>1</v>
      </c>
      <c r="L171" s="19">
        <f>+Controls!L57</f>
        <v>1</v>
      </c>
      <c r="M171" s="445">
        <f>+Controls!M57</f>
        <v>1</v>
      </c>
      <c r="N171" s="19">
        <f>+Controls!N57</f>
        <v>1</v>
      </c>
      <c r="O171" s="19">
        <f>+Controls!O57</f>
        <v>1</v>
      </c>
      <c r="P171" s="19">
        <f>+Controls!P57</f>
        <v>1</v>
      </c>
      <c r="Q171" s="19">
        <f>+Controls!Q57</f>
        <v>1</v>
      </c>
      <c r="R171" s="19">
        <f>+Controls!R57</f>
        <v>1</v>
      </c>
      <c r="S171" s="19">
        <f>+Controls!S57</f>
        <v>1</v>
      </c>
      <c r="T171" s="19">
        <f>+Controls!T57</f>
        <v>1</v>
      </c>
      <c r="U171" s="19">
        <f>+Controls!U57</f>
        <v>1</v>
      </c>
      <c r="V171" s="19">
        <f>+Controls!V57</f>
        <v>1</v>
      </c>
      <c r="W171" s="19">
        <f>+Controls!W57</f>
        <v>1</v>
      </c>
      <c r="X171" s="19">
        <f>+Controls!X57</f>
        <v>1</v>
      </c>
      <c r="Y171" s="19">
        <f>+Controls!Y57</f>
        <v>1</v>
      </c>
      <c r="Z171" s="19">
        <f>+Controls!Z57</f>
        <v>1</v>
      </c>
      <c r="AA171" s="19">
        <f>+Controls!AA57</f>
        <v>1</v>
      </c>
      <c r="AB171" s="19">
        <f>+Controls!AB57</f>
        <v>1</v>
      </c>
      <c r="AC171" s="19">
        <f>+Controls!AC57</f>
        <v>1</v>
      </c>
      <c r="AD171" s="19">
        <f>+Controls!AD57</f>
        <v>1</v>
      </c>
      <c r="AE171" s="19">
        <f>+Controls!AE57</f>
        <v>1</v>
      </c>
      <c r="AF171" s="19">
        <f>+Controls!AF57</f>
        <v>1</v>
      </c>
      <c r="AG171" s="19">
        <f>+Controls!AG57</f>
        <v>1</v>
      </c>
      <c r="AH171" s="19">
        <f>+Controls!AH57</f>
        <v>1</v>
      </c>
      <c r="AI171" s="19">
        <f>+Controls!AI57</f>
        <v>1</v>
      </c>
      <c r="AJ171" s="19">
        <f>+Controls!AJ57</f>
        <v>1</v>
      </c>
      <c r="AK171" s="19">
        <f>+Controls!AK57</f>
        <v>1</v>
      </c>
      <c r="AL171" s="19">
        <f>+Controls!AL57</f>
        <v>1</v>
      </c>
      <c r="AM171" s="19">
        <f>+Controls!AM57</f>
        <v>1</v>
      </c>
      <c r="AN171" s="19">
        <f>+Controls!AN57</f>
        <v>1</v>
      </c>
      <c r="AO171" s="19">
        <f>+Controls!AO57</f>
        <v>1</v>
      </c>
      <c r="AP171" s="19">
        <f>+Controls!AP57</f>
        <v>1</v>
      </c>
      <c r="AQ171" s="19">
        <f>+Controls!AQ57</f>
        <v>1</v>
      </c>
      <c r="AR171" s="19">
        <f>+Controls!AR57</f>
        <v>1</v>
      </c>
      <c r="AS171" s="19">
        <f>+Controls!AS57</f>
        <v>1</v>
      </c>
      <c r="AT171" s="19">
        <f>+Controls!AT57</f>
        <v>1</v>
      </c>
      <c r="AU171" s="19">
        <f>+Controls!AU57</f>
        <v>1</v>
      </c>
      <c r="AV171" s="19">
        <f>+Controls!AV57</f>
        <v>1</v>
      </c>
      <c r="AW171" s="19">
        <f>+Controls!AW57</f>
        <v>1</v>
      </c>
      <c r="AX171" s="19">
        <f>+Controls!AX57</f>
        <v>1</v>
      </c>
      <c r="AY171" s="19">
        <f>+Controls!AY57</f>
        <v>1</v>
      </c>
      <c r="AZ171" s="19">
        <f>+Controls!AZ57</f>
        <v>1</v>
      </c>
      <c r="BA171" s="19">
        <f>+Controls!BA57</f>
        <v>1</v>
      </c>
      <c r="BB171" s="19">
        <f>+Controls!BB57</f>
        <v>1</v>
      </c>
      <c r="BC171" s="19">
        <f>+Controls!BC57</f>
        <v>1</v>
      </c>
      <c r="BD171" s="19">
        <f>+Controls!BD57</f>
        <v>1</v>
      </c>
      <c r="BE171" s="19">
        <f>+Controls!BE57</f>
        <v>1</v>
      </c>
      <c r="BF171" s="19">
        <f>+Controls!BF57</f>
        <v>1</v>
      </c>
      <c r="BG171" s="19">
        <f>+Controls!BG57</f>
        <v>1</v>
      </c>
      <c r="BH171" s="19">
        <f>+Controls!BH57</f>
        <v>1</v>
      </c>
      <c r="BI171" s="19">
        <f>+Controls!BI57</f>
        <v>1</v>
      </c>
    </row>
    <row r="172" spans="1:61">
      <c r="A172" s="12" t="s">
        <v>51</v>
      </c>
      <c r="B172" s="19">
        <f>+Controls!B58</f>
        <v>0</v>
      </c>
      <c r="C172" s="19">
        <f>+Controls!C58</f>
        <v>1</v>
      </c>
      <c r="D172" s="19">
        <f>+Controls!D58</f>
        <v>1</v>
      </c>
      <c r="E172" s="19">
        <f>+Controls!E58</f>
        <v>1</v>
      </c>
      <c r="F172" s="19">
        <f>+Controls!F58</f>
        <v>1</v>
      </c>
      <c r="G172" s="19">
        <f>+Controls!G58</f>
        <v>1</v>
      </c>
      <c r="H172" s="19">
        <f>+Controls!H58</f>
        <v>1</v>
      </c>
      <c r="I172" s="19">
        <f>+Controls!I58</f>
        <v>1</v>
      </c>
      <c r="J172" s="19">
        <f>+Controls!J58</f>
        <v>1</v>
      </c>
      <c r="K172" s="19">
        <f>+Controls!K58</f>
        <v>1</v>
      </c>
      <c r="L172" s="19">
        <f>+Controls!L58</f>
        <v>1</v>
      </c>
      <c r="M172" s="445">
        <f>+Controls!M58</f>
        <v>1</v>
      </c>
      <c r="N172" s="19">
        <f>+Controls!N58</f>
        <v>1</v>
      </c>
      <c r="O172" s="19">
        <f>+Controls!O58</f>
        <v>1</v>
      </c>
      <c r="P172" s="19">
        <f>+Controls!P58</f>
        <v>1</v>
      </c>
      <c r="Q172" s="19">
        <f>+Controls!Q58</f>
        <v>1</v>
      </c>
      <c r="R172" s="19">
        <f>+Controls!R58</f>
        <v>1</v>
      </c>
      <c r="S172" s="19">
        <f>+Controls!S58</f>
        <v>1</v>
      </c>
      <c r="T172" s="19">
        <f>+Controls!T58</f>
        <v>1</v>
      </c>
      <c r="U172" s="19">
        <f>+Controls!U58</f>
        <v>1</v>
      </c>
      <c r="V172" s="19">
        <f>+Controls!V58</f>
        <v>1</v>
      </c>
      <c r="W172" s="19">
        <f>+Controls!W58</f>
        <v>1</v>
      </c>
      <c r="X172" s="19">
        <f>+Controls!X58</f>
        <v>1</v>
      </c>
      <c r="Y172" s="19">
        <f>+Controls!Y58</f>
        <v>1</v>
      </c>
      <c r="Z172" s="19">
        <f>+Controls!Z58</f>
        <v>1</v>
      </c>
      <c r="AA172" s="19">
        <f>+Controls!AA58</f>
        <v>1</v>
      </c>
      <c r="AB172" s="19">
        <f>+Controls!AB58</f>
        <v>1</v>
      </c>
      <c r="AC172" s="19">
        <f>+Controls!AC58</f>
        <v>1</v>
      </c>
      <c r="AD172" s="19">
        <f>+Controls!AD58</f>
        <v>1</v>
      </c>
      <c r="AE172" s="19">
        <f>+Controls!AE58</f>
        <v>1</v>
      </c>
      <c r="AF172" s="19">
        <f>+Controls!AF58</f>
        <v>1</v>
      </c>
      <c r="AG172" s="19">
        <f>+Controls!AG58</f>
        <v>1</v>
      </c>
      <c r="AH172" s="19">
        <f>+Controls!AH58</f>
        <v>1</v>
      </c>
      <c r="AI172" s="19">
        <f>+Controls!AI58</f>
        <v>1</v>
      </c>
      <c r="AJ172" s="19">
        <f>+Controls!AJ58</f>
        <v>1</v>
      </c>
      <c r="AK172" s="19">
        <f>+Controls!AK58</f>
        <v>1</v>
      </c>
      <c r="AL172" s="19">
        <f>+Controls!AL58</f>
        <v>1</v>
      </c>
      <c r="AM172" s="19">
        <f>+Controls!AM58</f>
        <v>1</v>
      </c>
      <c r="AN172" s="19">
        <f>+Controls!AN58</f>
        <v>1</v>
      </c>
      <c r="AO172" s="19">
        <f>+Controls!AO58</f>
        <v>1</v>
      </c>
      <c r="AP172" s="19">
        <f>+Controls!AP58</f>
        <v>1</v>
      </c>
      <c r="AQ172" s="19">
        <f>+Controls!AQ58</f>
        <v>1</v>
      </c>
      <c r="AR172" s="19">
        <f>+Controls!AR58</f>
        <v>1</v>
      </c>
      <c r="AS172" s="19">
        <f>+Controls!AS58</f>
        <v>1</v>
      </c>
      <c r="AT172" s="19">
        <f>+Controls!AT58</f>
        <v>1</v>
      </c>
      <c r="AU172" s="19">
        <f>+Controls!AU58</f>
        <v>1</v>
      </c>
      <c r="AV172" s="19">
        <f>+Controls!AV58</f>
        <v>1</v>
      </c>
      <c r="AW172" s="19">
        <f>+Controls!AW58</f>
        <v>1</v>
      </c>
      <c r="AX172" s="19">
        <f>+Controls!AX58</f>
        <v>1</v>
      </c>
      <c r="AY172" s="19">
        <f>+Controls!AY58</f>
        <v>1</v>
      </c>
      <c r="AZ172" s="19">
        <f>+Controls!AZ58</f>
        <v>1</v>
      </c>
      <c r="BA172" s="19">
        <f>+Controls!BA58</f>
        <v>1</v>
      </c>
      <c r="BB172" s="19">
        <f>+Controls!BB58</f>
        <v>1</v>
      </c>
      <c r="BC172" s="19">
        <f>+Controls!BC58</f>
        <v>1</v>
      </c>
      <c r="BD172" s="19">
        <f>+Controls!BD58</f>
        <v>1</v>
      </c>
      <c r="BE172" s="19">
        <f>+Controls!BE58</f>
        <v>1</v>
      </c>
      <c r="BF172" s="19">
        <f>+Controls!BF58</f>
        <v>1</v>
      </c>
      <c r="BG172" s="19">
        <f>+Controls!BG58</f>
        <v>1</v>
      </c>
      <c r="BH172" s="19">
        <f>+Controls!BH58</f>
        <v>1</v>
      </c>
      <c r="BI172" s="19">
        <f>+Controls!BI58</f>
        <v>1</v>
      </c>
    </row>
    <row r="173" spans="1:61">
      <c r="A173" s="12" t="s">
        <v>52</v>
      </c>
      <c r="B173" s="19">
        <f>+Controls!B59</f>
        <v>0</v>
      </c>
      <c r="C173" s="19">
        <f>+Controls!C59</f>
        <v>1</v>
      </c>
      <c r="D173" s="19">
        <f>+Controls!D59</f>
        <v>1</v>
      </c>
      <c r="E173" s="19">
        <f>+Controls!E59</f>
        <v>1</v>
      </c>
      <c r="F173" s="19">
        <f>+Controls!F59</f>
        <v>1</v>
      </c>
      <c r="G173" s="19">
        <f>+Controls!G59</f>
        <v>1</v>
      </c>
      <c r="H173" s="19">
        <f>+Controls!H59</f>
        <v>1</v>
      </c>
      <c r="I173" s="19">
        <f>+Controls!I59</f>
        <v>1</v>
      </c>
      <c r="J173" s="19">
        <f>+Controls!J59</f>
        <v>1</v>
      </c>
      <c r="K173" s="19">
        <f>+Controls!K59</f>
        <v>1</v>
      </c>
      <c r="L173" s="19">
        <f>+Controls!L59</f>
        <v>1</v>
      </c>
      <c r="M173" s="445">
        <f>+Controls!M59</f>
        <v>1</v>
      </c>
      <c r="N173" s="19">
        <f>+Controls!N59</f>
        <v>1</v>
      </c>
      <c r="O173" s="19">
        <f>+Controls!O59</f>
        <v>1</v>
      </c>
      <c r="P173" s="19">
        <f>+Controls!P59</f>
        <v>1</v>
      </c>
      <c r="Q173" s="19">
        <f>+Controls!Q59</f>
        <v>1</v>
      </c>
      <c r="R173" s="19">
        <f>+Controls!R59</f>
        <v>1</v>
      </c>
      <c r="S173" s="19">
        <f>+Controls!S59</f>
        <v>1</v>
      </c>
      <c r="T173" s="19">
        <f>+Controls!T59</f>
        <v>1</v>
      </c>
      <c r="U173" s="19">
        <f>+Controls!U59</f>
        <v>1</v>
      </c>
      <c r="V173" s="19">
        <f>+Controls!V59</f>
        <v>1</v>
      </c>
      <c r="W173" s="19">
        <f>+Controls!W59</f>
        <v>1</v>
      </c>
      <c r="X173" s="19">
        <f>+Controls!X59</f>
        <v>1</v>
      </c>
      <c r="Y173" s="19">
        <f>+Controls!Y59</f>
        <v>1</v>
      </c>
      <c r="Z173" s="19">
        <f>+Controls!Z59</f>
        <v>1</v>
      </c>
      <c r="AA173" s="19">
        <f>+Controls!AA59</f>
        <v>1</v>
      </c>
      <c r="AB173" s="19">
        <f>+Controls!AB59</f>
        <v>1</v>
      </c>
      <c r="AC173" s="19">
        <f>+Controls!AC59</f>
        <v>1</v>
      </c>
      <c r="AD173" s="19">
        <f>+Controls!AD59</f>
        <v>1</v>
      </c>
      <c r="AE173" s="19">
        <f>+Controls!AE59</f>
        <v>1</v>
      </c>
      <c r="AF173" s="19">
        <f>+Controls!AF59</f>
        <v>1</v>
      </c>
      <c r="AG173" s="19">
        <f>+Controls!AG59</f>
        <v>1</v>
      </c>
      <c r="AH173" s="19">
        <f>+Controls!AH59</f>
        <v>1</v>
      </c>
      <c r="AI173" s="19">
        <f>+Controls!AI59</f>
        <v>1</v>
      </c>
      <c r="AJ173" s="19">
        <f>+Controls!AJ59</f>
        <v>1</v>
      </c>
      <c r="AK173" s="19">
        <f>+Controls!AK59</f>
        <v>1</v>
      </c>
      <c r="AL173" s="19">
        <f>+Controls!AL59</f>
        <v>1</v>
      </c>
      <c r="AM173" s="19">
        <f>+Controls!AM59</f>
        <v>1</v>
      </c>
      <c r="AN173" s="19">
        <f>+Controls!AN59</f>
        <v>1</v>
      </c>
      <c r="AO173" s="19">
        <f>+Controls!AO59</f>
        <v>1</v>
      </c>
      <c r="AP173" s="19">
        <f>+Controls!AP59</f>
        <v>1</v>
      </c>
      <c r="AQ173" s="19">
        <f>+Controls!AQ59</f>
        <v>1</v>
      </c>
      <c r="AR173" s="19">
        <f>+Controls!AR59</f>
        <v>1</v>
      </c>
      <c r="AS173" s="19">
        <f>+Controls!AS59</f>
        <v>1</v>
      </c>
      <c r="AT173" s="19">
        <f>+Controls!AT59</f>
        <v>1</v>
      </c>
      <c r="AU173" s="19">
        <f>+Controls!AU59</f>
        <v>1</v>
      </c>
      <c r="AV173" s="19">
        <f>+Controls!AV59</f>
        <v>1</v>
      </c>
      <c r="AW173" s="19">
        <f>+Controls!AW59</f>
        <v>1</v>
      </c>
      <c r="AX173" s="19">
        <f>+Controls!AX59</f>
        <v>1</v>
      </c>
      <c r="AY173" s="19">
        <f>+Controls!AY59</f>
        <v>1</v>
      </c>
      <c r="AZ173" s="19">
        <f>+Controls!AZ59</f>
        <v>1</v>
      </c>
      <c r="BA173" s="19">
        <f>+Controls!BA59</f>
        <v>1</v>
      </c>
      <c r="BB173" s="19">
        <f>+Controls!BB59</f>
        <v>1</v>
      </c>
      <c r="BC173" s="19">
        <f>+Controls!BC59</f>
        <v>1</v>
      </c>
      <c r="BD173" s="19">
        <f>+Controls!BD59</f>
        <v>1</v>
      </c>
      <c r="BE173" s="19">
        <f>+Controls!BE59</f>
        <v>1</v>
      </c>
      <c r="BF173" s="19">
        <f>+Controls!BF59</f>
        <v>1</v>
      </c>
      <c r="BG173" s="19">
        <f>+Controls!BG59</f>
        <v>1</v>
      </c>
      <c r="BH173" s="19">
        <f>+Controls!BH59</f>
        <v>1</v>
      </c>
      <c r="BI173" s="19">
        <f>+Controls!BI59</f>
        <v>1</v>
      </c>
    </row>
    <row r="174" spans="1:61">
      <c r="A174" s="12" t="s">
        <v>53</v>
      </c>
      <c r="B174" s="19">
        <f>+Controls!B60</f>
        <v>0</v>
      </c>
      <c r="C174" s="19">
        <f>+Controls!C60</f>
        <v>0</v>
      </c>
      <c r="D174" s="19">
        <f>+Controls!D60</f>
        <v>1</v>
      </c>
      <c r="E174" s="19">
        <f>+Controls!E60</f>
        <v>1</v>
      </c>
      <c r="F174" s="19">
        <f>+Controls!F60</f>
        <v>1</v>
      </c>
      <c r="G174" s="19">
        <f>+Controls!G60</f>
        <v>1</v>
      </c>
      <c r="H174" s="19">
        <f>+Controls!H60</f>
        <v>1</v>
      </c>
      <c r="I174" s="19">
        <f>+Controls!I60</f>
        <v>1</v>
      </c>
      <c r="J174" s="19">
        <f>+Controls!J60</f>
        <v>1</v>
      </c>
      <c r="K174" s="19">
        <f>+Controls!K60</f>
        <v>1</v>
      </c>
      <c r="L174" s="19">
        <f>+Controls!L60</f>
        <v>1</v>
      </c>
      <c r="M174" s="445">
        <f>+Controls!M60</f>
        <v>1</v>
      </c>
      <c r="N174" s="19">
        <f>+Controls!N60</f>
        <v>1</v>
      </c>
      <c r="O174" s="19">
        <f>+Controls!O60</f>
        <v>1</v>
      </c>
      <c r="P174" s="19">
        <f>+Controls!P60</f>
        <v>1</v>
      </c>
      <c r="Q174" s="19">
        <f>+Controls!Q60</f>
        <v>1</v>
      </c>
      <c r="R174" s="19">
        <f>+Controls!R60</f>
        <v>1</v>
      </c>
      <c r="S174" s="19">
        <f>+Controls!S60</f>
        <v>1</v>
      </c>
      <c r="T174" s="19">
        <f>+Controls!T60</f>
        <v>1</v>
      </c>
      <c r="U174" s="19">
        <f>+Controls!U60</f>
        <v>1</v>
      </c>
      <c r="V174" s="19">
        <f>+Controls!V60</f>
        <v>1</v>
      </c>
      <c r="W174" s="19">
        <f>+Controls!W60</f>
        <v>1</v>
      </c>
      <c r="X174" s="19">
        <f>+Controls!X60</f>
        <v>1</v>
      </c>
      <c r="Y174" s="19">
        <f>+Controls!Y60</f>
        <v>1</v>
      </c>
      <c r="Z174" s="19">
        <f>+Controls!Z60</f>
        <v>1</v>
      </c>
      <c r="AA174" s="19">
        <f>+Controls!AA60</f>
        <v>1</v>
      </c>
      <c r="AB174" s="19">
        <f>+Controls!AB60</f>
        <v>1</v>
      </c>
      <c r="AC174" s="19">
        <f>+Controls!AC60</f>
        <v>1</v>
      </c>
      <c r="AD174" s="19">
        <f>+Controls!AD60</f>
        <v>1</v>
      </c>
      <c r="AE174" s="19">
        <f>+Controls!AE60</f>
        <v>1</v>
      </c>
      <c r="AF174" s="19">
        <f>+Controls!AF60</f>
        <v>1</v>
      </c>
      <c r="AG174" s="19">
        <f>+Controls!AG60</f>
        <v>1</v>
      </c>
      <c r="AH174" s="19">
        <f>+Controls!AH60</f>
        <v>1</v>
      </c>
      <c r="AI174" s="19">
        <f>+Controls!AI60</f>
        <v>1</v>
      </c>
      <c r="AJ174" s="19">
        <f>+Controls!AJ60</f>
        <v>1</v>
      </c>
      <c r="AK174" s="19">
        <f>+Controls!AK60</f>
        <v>1</v>
      </c>
      <c r="AL174" s="19">
        <f>+Controls!AL60</f>
        <v>1</v>
      </c>
      <c r="AM174" s="19">
        <f>+Controls!AM60</f>
        <v>1</v>
      </c>
      <c r="AN174" s="19">
        <f>+Controls!AN60</f>
        <v>1</v>
      </c>
      <c r="AO174" s="19">
        <f>+Controls!AO60</f>
        <v>1</v>
      </c>
      <c r="AP174" s="19">
        <f>+Controls!AP60</f>
        <v>1</v>
      </c>
      <c r="AQ174" s="19">
        <f>+Controls!AQ60</f>
        <v>1</v>
      </c>
      <c r="AR174" s="19">
        <f>+Controls!AR60</f>
        <v>1</v>
      </c>
      <c r="AS174" s="19">
        <f>+Controls!AS60</f>
        <v>1</v>
      </c>
      <c r="AT174" s="19">
        <f>+Controls!AT60</f>
        <v>1</v>
      </c>
      <c r="AU174" s="19">
        <f>+Controls!AU60</f>
        <v>1</v>
      </c>
      <c r="AV174" s="19">
        <f>+Controls!AV60</f>
        <v>1</v>
      </c>
      <c r="AW174" s="19">
        <f>+Controls!AW60</f>
        <v>1</v>
      </c>
      <c r="AX174" s="19">
        <f>+Controls!AX60</f>
        <v>1</v>
      </c>
      <c r="AY174" s="19">
        <f>+Controls!AY60</f>
        <v>1</v>
      </c>
      <c r="AZ174" s="19">
        <f>+Controls!AZ60</f>
        <v>1</v>
      </c>
      <c r="BA174" s="19">
        <f>+Controls!BA60</f>
        <v>1</v>
      </c>
      <c r="BB174" s="19">
        <f>+Controls!BB60</f>
        <v>1</v>
      </c>
      <c r="BC174" s="19">
        <f>+Controls!BC60</f>
        <v>1</v>
      </c>
      <c r="BD174" s="19">
        <f>+Controls!BD60</f>
        <v>1</v>
      </c>
      <c r="BE174" s="19">
        <f>+Controls!BE60</f>
        <v>1</v>
      </c>
      <c r="BF174" s="19">
        <f>+Controls!BF60</f>
        <v>1</v>
      </c>
      <c r="BG174" s="19">
        <f>+Controls!BG60</f>
        <v>1</v>
      </c>
      <c r="BH174" s="19">
        <f>+Controls!BH60</f>
        <v>1</v>
      </c>
      <c r="BI174" s="19">
        <f>+Controls!BI60</f>
        <v>1</v>
      </c>
    </row>
    <row r="175" spans="1:61">
      <c r="A175" s="12" t="s">
        <v>54</v>
      </c>
      <c r="B175" s="19">
        <f>+Controls!B61</f>
        <v>0</v>
      </c>
      <c r="C175" s="19">
        <f>+Controls!C61</f>
        <v>0</v>
      </c>
      <c r="D175" s="19">
        <f>+Controls!D61</f>
        <v>0</v>
      </c>
      <c r="E175" s="19">
        <f>+Controls!E61</f>
        <v>1</v>
      </c>
      <c r="F175" s="19">
        <f>+Controls!F61</f>
        <v>1</v>
      </c>
      <c r="G175" s="19">
        <f>+Controls!G61</f>
        <v>1</v>
      </c>
      <c r="H175" s="19">
        <f>+Controls!H61</f>
        <v>1</v>
      </c>
      <c r="I175" s="19">
        <f>+Controls!I61</f>
        <v>1</v>
      </c>
      <c r="J175" s="19">
        <f>+Controls!J61</f>
        <v>1</v>
      </c>
      <c r="K175" s="19">
        <f>+Controls!K61</f>
        <v>1</v>
      </c>
      <c r="L175" s="19">
        <f>+Controls!L61</f>
        <v>1</v>
      </c>
      <c r="M175" s="445">
        <f>+Controls!M61</f>
        <v>1</v>
      </c>
      <c r="N175" s="19">
        <f>+Controls!N61</f>
        <v>1</v>
      </c>
      <c r="O175" s="19">
        <f>+Controls!O61</f>
        <v>1</v>
      </c>
      <c r="P175" s="19">
        <f>+Controls!P61</f>
        <v>1</v>
      </c>
      <c r="Q175" s="19">
        <f>+Controls!Q61</f>
        <v>1</v>
      </c>
      <c r="R175" s="19">
        <f>+Controls!R61</f>
        <v>1</v>
      </c>
      <c r="S175" s="19">
        <f>+Controls!S61</f>
        <v>1</v>
      </c>
      <c r="T175" s="19">
        <f>+Controls!T61</f>
        <v>1</v>
      </c>
      <c r="U175" s="19">
        <f>+Controls!U61</f>
        <v>1</v>
      </c>
      <c r="V175" s="19">
        <f>+Controls!V61</f>
        <v>1</v>
      </c>
      <c r="W175" s="19">
        <f>+Controls!W61</f>
        <v>1</v>
      </c>
      <c r="X175" s="19">
        <f>+Controls!X61</f>
        <v>1</v>
      </c>
      <c r="Y175" s="19">
        <f>+Controls!Y61</f>
        <v>1</v>
      </c>
      <c r="Z175" s="19">
        <f>+Controls!Z61</f>
        <v>1</v>
      </c>
      <c r="AA175" s="19">
        <f>+Controls!AA61</f>
        <v>1</v>
      </c>
      <c r="AB175" s="19">
        <f>+Controls!AB61</f>
        <v>1</v>
      </c>
      <c r="AC175" s="19">
        <f>+Controls!AC61</f>
        <v>1</v>
      </c>
      <c r="AD175" s="19">
        <f>+Controls!AD61</f>
        <v>1</v>
      </c>
      <c r="AE175" s="19">
        <f>+Controls!AE61</f>
        <v>1</v>
      </c>
      <c r="AF175" s="19">
        <f>+Controls!AF61</f>
        <v>1</v>
      </c>
      <c r="AG175" s="19">
        <f>+Controls!AG61</f>
        <v>1</v>
      </c>
      <c r="AH175" s="19">
        <f>+Controls!AH61</f>
        <v>1</v>
      </c>
      <c r="AI175" s="19">
        <f>+Controls!AI61</f>
        <v>1</v>
      </c>
      <c r="AJ175" s="19">
        <f>+Controls!AJ61</f>
        <v>1</v>
      </c>
      <c r="AK175" s="19">
        <f>+Controls!AK61</f>
        <v>1</v>
      </c>
      <c r="AL175" s="19">
        <f>+Controls!AL61</f>
        <v>1</v>
      </c>
      <c r="AM175" s="19">
        <f>+Controls!AM61</f>
        <v>1</v>
      </c>
      <c r="AN175" s="19">
        <f>+Controls!AN61</f>
        <v>1</v>
      </c>
      <c r="AO175" s="19">
        <f>+Controls!AO61</f>
        <v>1</v>
      </c>
      <c r="AP175" s="19">
        <f>+Controls!AP61</f>
        <v>1</v>
      </c>
      <c r="AQ175" s="19">
        <f>+Controls!AQ61</f>
        <v>1</v>
      </c>
      <c r="AR175" s="19">
        <f>+Controls!AR61</f>
        <v>1</v>
      </c>
      <c r="AS175" s="19">
        <f>+Controls!AS61</f>
        <v>1</v>
      </c>
      <c r="AT175" s="19">
        <f>+Controls!AT61</f>
        <v>1</v>
      </c>
      <c r="AU175" s="19">
        <f>+Controls!AU61</f>
        <v>1</v>
      </c>
      <c r="AV175" s="19">
        <f>+Controls!AV61</f>
        <v>1</v>
      </c>
      <c r="AW175" s="19">
        <f>+Controls!AW61</f>
        <v>1</v>
      </c>
      <c r="AX175" s="19">
        <f>+Controls!AX61</f>
        <v>1</v>
      </c>
      <c r="AY175" s="19">
        <f>+Controls!AY61</f>
        <v>1</v>
      </c>
      <c r="AZ175" s="19">
        <f>+Controls!AZ61</f>
        <v>1</v>
      </c>
      <c r="BA175" s="19">
        <f>+Controls!BA61</f>
        <v>1</v>
      </c>
      <c r="BB175" s="19">
        <f>+Controls!BB61</f>
        <v>1</v>
      </c>
      <c r="BC175" s="19">
        <f>+Controls!BC61</f>
        <v>1</v>
      </c>
      <c r="BD175" s="19">
        <f>+Controls!BD61</f>
        <v>1</v>
      </c>
      <c r="BE175" s="19">
        <f>+Controls!BE61</f>
        <v>1</v>
      </c>
      <c r="BF175" s="19">
        <f>+Controls!BF61</f>
        <v>1</v>
      </c>
      <c r="BG175" s="19">
        <f>+Controls!BG61</f>
        <v>1</v>
      </c>
      <c r="BH175" s="19">
        <f>+Controls!BH61</f>
        <v>1</v>
      </c>
      <c r="BI175" s="19">
        <f>+Controls!BI61</f>
        <v>1</v>
      </c>
    </row>
    <row r="176" spans="1:61">
      <c r="A176" s="12" t="s">
        <v>55</v>
      </c>
      <c r="B176" s="19">
        <f>+Controls!B62</f>
        <v>0</v>
      </c>
      <c r="C176" s="19">
        <f>+Controls!C62</f>
        <v>0</v>
      </c>
      <c r="D176" s="19">
        <f>+Controls!D62</f>
        <v>0</v>
      </c>
      <c r="E176" s="19">
        <f>+Controls!E62</f>
        <v>0</v>
      </c>
      <c r="F176" s="19">
        <f>+Controls!F62</f>
        <v>1</v>
      </c>
      <c r="G176" s="19">
        <f>+Controls!G62</f>
        <v>1</v>
      </c>
      <c r="H176" s="19">
        <f>+Controls!H62</f>
        <v>1</v>
      </c>
      <c r="I176" s="19">
        <f>+Controls!I62</f>
        <v>1</v>
      </c>
      <c r="J176" s="19">
        <f>+Controls!J62</f>
        <v>1</v>
      </c>
      <c r="K176" s="19">
        <f>+Controls!K62</f>
        <v>1</v>
      </c>
      <c r="L176" s="19">
        <f>+Controls!L62</f>
        <v>1</v>
      </c>
      <c r="M176" s="445">
        <f>+Controls!M62</f>
        <v>1</v>
      </c>
      <c r="N176" s="19">
        <f>+Controls!N62</f>
        <v>1</v>
      </c>
      <c r="O176" s="19">
        <f>+Controls!O62</f>
        <v>1</v>
      </c>
      <c r="P176" s="19">
        <f>+Controls!P62</f>
        <v>1</v>
      </c>
      <c r="Q176" s="19">
        <f>+Controls!Q62</f>
        <v>1</v>
      </c>
      <c r="R176" s="19">
        <f>+Controls!R62</f>
        <v>1</v>
      </c>
      <c r="S176" s="19">
        <f>+Controls!S62</f>
        <v>1</v>
      </c>
      <c r="T176" s="19">
        <f>+Controls!T62</f>
        <v>1</v>
      </c>
      <c r="U176" s="19">
        <f>+Controls!U62</f>
        <v>1</v>
      </c>
      <c r="V176" s="19">
        <f>+Controls!V62</f>
        <v>1</v>
      </c>
      <c r="W176" s="19">
        <f>+Controls!W62</f>
        <v>1</v>
      </c>
      <c r="X176" s="19">
        <f>+Controls!X62</f>
        <v>1</v>
      </c>
      <c r="Y176" s="19">
        <f>+Controls!Y62</f>
        <v>1</v>
      </c>
      <c r="Z176" s="19">
        <f>+Controls!Z62</f>
        <v>1</v>
      </c>
      <c r="AA176" s="19">
        <f>+Controls!AA62</f>
        <v>1</v>
      </c>
      <c r="AB176" s="19">
        <f>+Controls!AB62</f>
        <v>1</v>
      </c>
      <c r="AC176" s="19">
        <f>+Controls!AC62</f>
        <v>1</v>
      </c>
      <c r="AD176" s="19">
        <f>+Controls!AD62</f>
        <v>1</v>
      </c>
      <c r="AE176" s="19">
        <f>+Controls!AE62</f>
        <v>1</v>
      </c>
      <c r="AF176" s="19">
        <f>+Controls!AF62</f>
        <v>1</v>
      </c>
      <c r="AG176" s="19">
        <f>+Controls!AG62</f>
        <v>1</v>
      </c>
      <c r="AH176" s="19">
        <f>+Controls!AH62</f>
        <v>1</v>
      </c>
      <c r="AI176" s="19">
        <f>+Controls!AI62</f>
        <v>1</v>
      </c>
      <c r="AJ176" s="19">
        <f>+Controls!AJ62</f>
        <v>1</v>
      </c>
      <c r="AK176" s="19">
        <f>+Controls!AK62</f>
        <v>1</v>
      </c>
      <c r="AL176" s="19">
        <f>+Controls!AL62</f>
        <v>1</v>
      </c>
      <c r="AM176" s="19">
        <f>+Controls!AM62</f>
        <v>1</v>
      </c>
      <c r="AN176" s="19">
        <f>+Controls!AN62</f>
        <v>1</v>
      </c>
      <c r="AO176" s="19">
        <f>+Controls!AO62</f>
        <v>1</v>
      </c>
      <c r="AP176" s="19">
        <f>+Controls!AP62</f>
        <v>1</v>
      </c>
      <c r="AQ176" s="19">
        <f>+Controls!AQ62</f>
        <v>1</v>
      </c>
      <c r="AR176" s="19">
        <f>+Controls!AR62</f>
        <v>1</v>
      </c>
      <c r="AS176" s="19">
        <f>+Controls!AS62</f>
        <v>1</v>
      </c>
      <c r="AT176" s="19">
        <f>+Controls!AT62</f>
        <v>1</v>
      </c>
      <c r="AU176" s="19">
        <f>+Controls!AU62</f>
        <v>1</v>
      </c>
      <c r="AV176" s="19">
        <f>+Controls!AV62</f>
        <v>1</v>
      </c>
      <c r="AW176" s="19">
        <f>+Controls!AW62</f>
        <v>1</v>
      </c>
      <c r="AX176" s="19">
        <f>+Controls!AX62</f>
        <v>1</v>
      </c>
      <c r="AY176" s="19">
        <f>+Controls!AY62</f>
        <v>1</v>
      </c>
      <c r="AZ176" s="19">
        <f>+Controls!AZ62</f>
        <v>1</v>
      </c>
      <c r="BA176" s="19">
        <f>+Controls!BA62</f>
        <v>1</v>
      </c>
      <c r="BB176" s="19">
        <f>+Controls!BB62</f>
        <v>1</v>
      </c>
      <c r="BC176" s="19">
        <f>+Controls!BC62</f>
        <v>1</v>
      </c>
      <c r="BD176" s="19">
        <f>+Controls!BD62</f>
        <v>1</v>
      </c>
      <c r="BE176" s="19">
        <f>+Controls!BE62</f>
        <v>1</v>
      </c>
      <c r="BF176" s="19">
        <f>+Controls!BF62</f>
        <v>1</v>
      </c>
      <c r="BG176" s="19">
        <f>+Controls!BG62</f>
        <v>1</v>
      </c>
      <c r="BH176" s="19">
        <f>+Controls!BH62</f>
        <v>1</v>
      </c>
      <c r="BI176" s="19">
        <f>+Controls!BI62</f>
        <v>1</v>
      </c>
    </row>
    <row r="177" spans="1:309">
      <c r="A177" s="12" t="s">
        <v>56</v>
      </c>
      <c r="B177" s="19">
        <f>+Controls!B63</f>
        <v>0</v>
      </c>
      <c r="C177" s="19">
        <f>+Controls!C63</f>
        <v>0</v>
      </c>
      <c r="D177" s="19">
        <f>+Controls!D63</f>
        <v>0</v>
      </c>
      <c r="E177" s="19">
        <f>+Controls!E63</f>
        <v>0</v>
      </c>
      <c r="F177" s="19">
        <f>+Controls!F63</f>
        <v>0</v>
      </c>
      <c r="G177" s="19">
        <f>+Controls!G63</f>
        <v>1</v>
      </c>
      <c r="H177" s="19">
        <f>+Controls!H63</f>
        <v>1</v>
      </c>
      <c r="I177" s="19">
        <f>+Controls!I63</f>
        <v>1</v>
      </c>
      <c r="J177" s="19">
        <f>+Controls!J63</f>
        <v>1</v>
      </c>
      <c r="K177" s="19">
        <f>+Controls!K63</f>
        <v>1</v>
      </c>
      <c r="L177" s="19">
        <f>+Controls!L63</f>
        <v>1</v>
      </c>
      <c r="M177" s="445">
        <f>+Controls!M63</f>
        <v>1</v>
      </c>
      <c r="N177" s="19">
        <f>+Controls!N63</f>
        <v>1</v>
      </c>
      <c r="O177" s="19">
        <f>+Controls!O63</f>
        <v>1</v>
      </c>
      <c r="P177" s="19">
        <f>+Controls!P63</f>
        <v>1</v>
      </c>
      <c r="Q177" s="19">
        <f>+Controls!Q63</f>
        <v>1</v>
      </c>
      <c r="R177" s="19">
        <f>+Controls!R63</f>
        <v>1</v>
      </c>
      <c r="S177" s="19">
        <f>+Controls!S63</f>
        <v>1</v>
      </c>
      <c r="T177" s="19">
        <f>+Controls!T63</f>
        <v>1</v>
      </c>
      <c r="U177" s="19">
        <f>+Controls!U63</f>
        <v>1</v>
      </c>
      <c r="V177" s="19">
        <f>+Controls!V63</f>
        <v>1</v>
      </c>
      <c r="W177" s="19">
        <f>+Controls!W63</f>
        <v>1</v>
      </c>
      <c r="X177" s="19">
        <f>+Controls!X63</f>
        <v>1</v>
      </c>
      <c r="Y177" s="19">
        <f>+Controls!Y63</f>
        <v>1</v>
      </c>
      <c r="Z177" s="19">
        <f>+Controls!Z63</f>
        <v>1</v>
      </c>
      <c r="AA177" s="19">
        <f>+Controls!AA63</f>
        <v>1</v>
      </c>
      <c r="AB177" s="19">
        <f>+Controls!AB63</f>
        <v>1</v>
      </c>
      <c r="AC177" s="19">
        <f>+Controls!AC63</f>
        <v>1</v>
      </c>
      <c r="AD177" s="19">
        <f>+Controls!AD63</f>
        <v>1</v>
      </c>
      <c r="AE177" s="19">
        <f>+Controls!AE63</f>
        <v>1</v>
      </c>
      <c r="AF177" s="19">
        <f>+Controls!AF63</f>
        <v>1</v>
      </c>
      <c r="AG177" s="19">
        <f>+Controls!AG63</f>
        <v>1</v>
      </c>
      <c r="AH177" s="19">
        <f>+Controls!AH63</f>
        <v>1</v>
      </c>
      <c r="AI177" s="19">
        <f>+Controls!AI63</f>
        <v>1</v>
      </c>
      <c r="AJ177" s="19">
        <f>+Controls!AJ63</f>
        <v>1</v>
      </c>
      <c r="AK177" s="19">
        <f>+Controls!AK63</f>
        <v>1</v>
      </c>
      <c r="AL177" s="19">
        <f>+Controls!AL63</f>
        <v>1</v>
      </c>
      <c r="AM177" s="19">
        <f>+Controls!AM63</f>
        <v>1</v>
      </c>
      <c r="AN177" s="19">
        <f>+Controls!AN63</f>
        <v>1</v>
      </c>
      <c r="AO177" s="19">
        <f>+Controls!AO63</f>
        <v>1</v>
      </c>
      <c r="AP177" s="19">
        <f>+Controls!AP63</f>
        <v>1</v>
      </c>
      <c r="AQ177" s="19">
        <f>+Controls!AQ63</f>
        <v>1</v>
      </c>
      <c r="AR177" s="19">
        <f>+Controls!AR63</f>
        <v>1</v>
      </c>
      <c r="AS177" s="19">
        <f>+Controls!AS63</f>
        <v>1</v>
      </c>
      <c r="AT177" s="19">
        <f>+Controls!AT63</f>
        <v>1</v>
      </c>
      <c r="AU177" s="19">
        <f>+Controls!AU63</f>
        <v>1</v>
      </c>
      <c r="AV177" s="19">
        <f>+Controls!AV63</f>
        <v>1</v>
      </c>
      <c r="AW177" s="19">
        <f>+Controls!AW63</f>
        <v>1</v>
      </c>
      <c r="AX177" s="19">
        <f>+Controls!AX63</f>
        <v>1</v>
      </c>
      <c r="AY177" s="19">
        <f>+Controls!AY63</f>
        <v>1</v>
      </c>
      <c r="AZ177" s="19">
        <f>+Controls!AZ63</f>
        <v>1</v>
      </c>
      <c r="BA177" s="19">
        <f>+Controls!BA63</f>
        <v>1</v>
      </c>
      <c r="BB177" s="19">
        <f>+Controls!BB63</f>
        <v>1</v>
      </c>
      <c r="BC177" s="19">
        <f>+Controls!BC63</f>
        <v>1</v>
      </c>
      <c r="BD177" s="19">
        <f>+Controls!BD63</f>
        <v>1</v>
      </c>
      <c r="BE177" s="19">
        <f>+Controls!BE63</f>
        <v>1</v>
      </c>
      <c r="BF177" s="19">
        <f>+Controls!BF63</f>
        <v>1</v>
      </c>
      <c r="BG177" s="19">
        <f>+Controls!BG63</f>
        <v>1</v>
      </c>
      <c r="BH177" s="19">
        <f>+Controls!BH63</f>
        <v>1</v>
      </c>
      <c r="BI177" s="19">
        <f>+Controls!BI63</f>
        <v>1</v>
      </c>
    </row>
    <row r="178" spans="1:309">
      <c r="A178" s="12" t="s">
        <v>57</v>
      </c>
      <c r="B178" s="19">
        <f>+Controls!B64</f>
        <v>0</v>
      </c>
      <c r="C178" s="19">
        <f>+Controls!C64</f>
        <v>0</v>
      </c>
      <c r="D178" s="19">
        <f>+Controls!D64</f>
        <v>0</v>
      </c>
      <c r="E178" s="19">
        <f>+Controls!E64</f>
        <v>0</v>
      </c>
      <c r="F178" s="19">
        <f>+Controls!F64</f>
        <v>0</v>
      </c>
      <c r="G178" s="19">
        <f>+Controls!G64</f>
        <v>0</v>
      </c>
      <c r="H178" s="19">
        <f>+Controls!H64</f>
        <v>0</v>
      </c>
      <c r="I178" s="19">
        <f>+Controls!I64</f>
        <v>1</v>
      </c>
      <c r="J178" s="19">
        <f>+Controls!J64</f>
        <v>1</v>
      </c>
      <c r="K178" s="19">
        <f>+Controls!K64</f>
        <v>1</v>
      </c>
      <c r="L178" s="19">
        <f>+Controls!L64</f>
        <v>1</v>
      </c>
      <c r="M178" s="445">
        <f>+Controls!M64</f>
        <v>1</v>
      </c>
      <c r="N178" s="19">
        <f>+Controls!N64</f>
        <v>1</v>
      </c>
      <c r="O178" s="19">
        <f>+Controls!O64</f>
        <v>1</v>
      </c>
      <c r="P178" s="19">
        <f>+Controls!P64</f>
        <v>1</v>
      </c>
      <c r="Q178" s="19">
        <f>+Controls!Q64</f>
        <v>1</v>
      </c>
      <c r="R178" s="19">
        <f>+Controls!R64</f>
        <v>1</v>
      </c>
      <c r="S178" s="19">
        <f>+Controls!S64</f>
        <v>1</v>
      </c>
      <c r="T178" s="19">
        <f>+Controls!T64</f>
        <v>1</v>
      </c>
      <c r="U178" s="19">
        <f>+Controls!U64</f>
        <v>1</v>
      </c>
      <c r="V178" s="19">
        <f>+Controls!V64</f>
        <v>1</v>
      </c>
      <c r="W178" s="19">
        <f>+Controls!W64</f>
        <v>1</v>
      </c>
      <c r="X178" s="19">
        <f>+Controls!X64</f>
        <v>1</v>
      </c>
      <c r="Y178" s="19">
        <f>+Controls!Y64</f>
        <v>1</v>
      </c>
      <c r="Z178" s="19">
        <f>+Controls!Z64</f>
        <v>1</v>
      </c>
      <c r="AA178" s="19">
        <f>+Controls!AA64</f>
        <v>1</v>
      </c>
      <c r="AB178" s="19">
        <f>+Controls!AB64</f>
        <v>1</v>
      </c>
      <c r="AC178" s="19">
        <f>+Controls!AC64</f>
        <v>1</v>
      </c>
      <c r="AD178" s="19">
        <f>+Controls!AD64</f>
        <v>1</v>
      </c>
      <c r="AE178" s="19">
        <f>+Controls!AE64</f>
        <v>1</v>
      </c>
      <c r="AF178" s="19">
        <f>+Controls!AF64</f>
        <v>1</v>
      </c>
      <c r="AG178" s="19">
        <f>+Controls!AG64</f>
        <v>1</v>
      </c>
      <c r="AH178" s="19">
        <f>+Controls!AH64</f>
        <v>1</v>
      </c>
      <c r="AI178" s="19">
        <f>+Controls!AI64</f>
        <v>1</v>
      </c>
      <c r="AJ178" s="19">
        <f>+Controls!AJ64</f>
        <v>1</v>
      </c>
      <c r="AK178" s="19">
        <f>+Controls!AK64</f>
        <v>1</v>
      </c>
      <c r="AL178" s="19">
        <f>+Controls!AL64</f>
        <v>1</v>
      </c>
      <c r="AM178" s="19">
        <f>+Controls!AM64</f>
        <v>1</v>
      </c>
      <c r="AN178" s="19">
        <f>+Controls!AN64</f>
        <v>1</v>
      </c>
      <c r="AO178" s="19">
        <f>+Controls!AO64</f>
        <v>1</v>
      </c>
      <c r="AP178" s="19">
        <f>+Controls!AP64</f>
        <v>1</v>
      </c>
      <c r="AQ178" s="19">
        <f>+Controls!AQ64</f>
        <v>1</v>
      </c>
      <c r="AR178" s="19">
        <f>+Controls!AR64</f>
        <v>1</v>
      </c>
      <c r="AS178" s="19">
        <f>+Controls!AS64</f>
        <v>1</v>
      </c>
      <c r="AT178" s="19">
        <f>+Controls!AT64</f>
        <v>1</v>
      </c>
      <c r="AU178" s="19">
        <f>+Controls!AU64</f>
        <v>1</v>
      </c>
      <c r="AV178" s="19">
        <f>+Controls!AV64</f>
        <v>1</v>
      </c>
      <c r="AW178" s="19">
        <f>+Controls!AW64</f>
        <v>1</v>
      </c>
      <c r="AX178" s="19">
        <f>+Controls!AX64</f>
        <v>1</v>
      </c>
      <c r="AY178" s="19">
        <f>+Controls!AY64</f>
        <v>1</v>
      </c>
      <c r="AZ178" s="19">
        <f>+Controls!AZ64</f>
        <v>1</v>
      </c>
      <c r="BA178" s="19">
        <f>+Controls!BA64</f>
        <v>1</v>
      </c>
      <c r="BB178" s="19">
        <f>+Controls!BB64</f>
        <v>1</v>
      </c>
      <c r="BC178" s="19">
        <f>+Controls!BC64</f>
        <v>1</v>
      </c>
      <c r="BD178" s="19">
        <f>+Controls!BD64</f>
        <v>1</v>
      </c>
      <c r="BE178" s="19">
        <f>+Controls!BE64</f>
        <v>1</v>
      </c>
      <c r="BF178" s="19">
        <f>+Controls!BF64</f>
        <v>1</v>
      </c>
      <c r="BG178" s="19">
        <f>+Controls!BG64</f>
        <v>1</v>
      </c>
      <c r="BH178" s="19">
        <f>+Controls!BH64</f>
        <v>1</v>
      </c>
      <c r="BI178" s="19">
        <f>+Controls!BI64</f>
        <v>1</v>
      </c>
    </row>
    <row r="179" spans="1:309">
      <c r="A179" s="12" t="s">
        <v>58</v>
      </c>
      <c r="B179" s="19">
        <f>+Controls!B65</f>
        <v>0</v>
      </c>
      <c r="C179" s="19">
        <f>+Controls!C65</f>
        <v>0</v>
      </c>
      <c r="D179" s="19">
        <f>+Controls!D65</f>
        <v>0</v>
      </c>
      <c r="E179" s="19">
        <f>+Controls!E65</f>
        <v>1</v>
      </c>
      <c r="F179" s="19">
        <f>+Controls!F65</f>
        <v>1</v>
      </c>
      <c r="G179" s="19">
        <f>+Controls!G65</f>
        <v>1</v>
      </c>
      <c r="H179" s="19">
        <f>+Controls!H65</f>
        <v>1</v>
      </c>
      <c r="I179" s="19">
        <f>+Controls!I65</f>
        <v>1</v>
      </c>
      <c r="J179" s="19">
        <f>+Controls!J65</f>
        <v>1</v>
      </c>
      <c r="K179" s="19">
        <f>+Controls!K65</f>
        <v>1</v>
      </c>
      <c r="L179" s="19">
        <f>+Controls!L65</f>
        <v>1</v>
      </c>
      <c r="M179" s="445">
        <f>+Controls!M65</f>
        <v>1</v>
      </c>
      <c r="N179" s="19">
        <f>+Controls!N65</f>
        <v>1</v>
      </c>
      <c r="O179" s="19">
        <f>+Controls!O65</f>
        <v>1</v>
      </c>
      <c r="P179" s="19">
        <f>+Controls!P65</f>
        <v>1</v>
      </c>
      <c r="Q179" s="19">
        <f>+Controls!Q65</f>
        <v>1</v>
      </c>
      <c r="R179" s="19">
        <f>+Controls!R65</f>
        <v>1</v>
      </c>
      <c r="S179" s="19">
        <f>+Controls!S65</f>
        <v>1</v>
      </c>
      <c r="T179" s="19">
        <f>+Controls!T65</f>
        <v>1</v>
      </c>
      <c r="U179" s="19">
        <f>+Controls!U65</f>
        <v>1</v>
      </c>
      <c r="V179" s="19">
        <f>+Controls!V65</f>
        <v>1</v>
      </c>
      <c r="W179" s="19">
        <f>+Controls!W65</f>
        <v>1</v>
      </c>
      <c r="X179" s="19">
        <f>+Controls!X65</f>
        <v>1</v>
      </c>
      <c r="Y179" s="19">
        <f>+Controls!Y65</f>
        <v>1</v>
      </c>
      <c r="Z179" s="19">
        <f>+Controls!Z65</f>
        <v>1</v>
      </c>
      <c r="AA179" s="19">
        <f>+Controls!AA65</f>
        <v>1</v>
      </c>
      <c r="AB179" s="19">
        <f>+Controls!AB65</f>
        <v>1</v>
      </c>
      <c r="AC179" s="19">
        <f>+Controls!AC65</f>
        <v>1</v>
      </c>
      <c r="AD179" s="19">
        <f>+Controls!AD65</f>
        <v>1</v>
      </c>
      <c r="AE179" s="19">
        <f>+Controls!AE65</f>
        <v>1</v>
      </c>
      <c r="AF179" s="19">
        <f>+Controls!AF65</f>
        <v>1</v>
      </c>
      <c r="AG179" s="19">
        <f>+Controls!AG65</f>
        <v>1</v>
      </c>
      <c r="AH179" s="19">
        <f>+Controls!AH65</f>
        <v>1</v>
      </c>
      <c r="AI179" s="19">
        <f>+Controls!AI65</f>
        <v>1</v>
      </c>
      <c r="AJ179" s="19">
        <f>+Controls!AJ65</f>
        <v>1</v>
      </c>
      <c r="AK179" s="19">
        <f>+Controls!AK65</f>
        <v>1</v>
      </c>
      <c r="AL179" s="19">
        <f>+Controls!AL65</f>
        <v>1</v>
      </c>
      <c r="AM179" s="19">
        <f>+Controls!AM65</f>
        <v>1</v>
      </c>
      <c r="AN179" s="19">
        <f>+Controls!AN65</f>
        <v>1</v>
      </c>
      <c r="AO179" s="19">
        <f>+Controls!AO65</f>
        <v>1</v>
      </c>
      <c r="AP179" s="19">
        <f>+Controls!AP65</f>
        <v>1</v>
      </c>
      <c r="AQ179" s="19">
        <f>+Controls!AQ65</f>
        <v>1</v>
      </c>
      <c r="AR179" s="19">
        <f>+Controls!AR65</f>
        <v>1</v>
      </c>
      <c r="AS179" s="19">
        <f>+Controls!AS65</f>
        <v>1</v>
      </c>
      <c r="AT179" s="19">
        <f>+Controls!AT65</f>
        <v>1</v>
      </c>
      <c r="AU179" s="19">
        <f>+Controls!AU65</f>
        <v>1</v>
      </c>
      <c r="AV179" s="19">
        <f>+Controls!AV65</f>
        <v>1</v>
      </c>
      <c r="AW179" s="19">
        <f>+Controls!AW65</f>
        <v>1</v>
      </c>
      <c r="AX179" s="19">
        <f>+Controls!AX65</f>
        <v>1</v>
      </c>
      <c r="AY179" s="19">
        <f>+Controls!AY65</f>
        <v>1</v>
      </c>
      <c r="AZ179" s="19">
        <f>+Controls!AZ65</f>
        <v>1</v>
      </c>
      <c r="BA179" s="19">
        <f>+Controls!BA65</f>
        <v>1</v>
      </c>
      <c r="BB179" s="19">
        <f>+Controls!BB65</f>
        <v>1</v>
      </c>
      <c r="BC179" s="19">
        <f>+Controls!BC65</f>
        <v>1</v>
      </c>
      <c r="BD179" s="19">
        <f>+Controls!BD65</f>
        <v>1</v>
      </c>
      <c r="BE179" s="19">
        <f>+Controls!BE65</f>
        <v>1</v>
      </c>
      <c r="BF179" s="19">
        <f>+Controls!BF65</f>
        <v>1</v>
      </c>
      <c r="BG179" s="19">
        <f>+Controls!BG65</f>
        <v>1</v>
      </c>
      <c r="BH179" s="19">
        <f>+Controls!BH65</f>
        <v>1</v>
      </c>
      <c r="BI179" s="19">
        <f>+Controls!BI65</f>
        <v>1</v>
      </c>
    </row>
    <row r="180" spans="1:309">
      <c r="A180" s="12" t="s">
        <v>114</v>
      </c>
      <c r="B180" s="19">
        <f>+Controls!B66</f>
        <v>0</v>
      </c>
      <c r="C180" s="19">
        <f>+Controls!C66</f>
        <v>1</v>
      </c>
      <c r="D180" s="19">
        <f>+Controls!D66</f>
        <v>1</v>
      </c>
      <c r="E180" s="19">
        <f>+Controls!E66</f>
        <v>1</v>
      </c>
      <c r="F180" s="19">
        <f>+Controls!F66</f>
        <v>1</v>
      </c>
      <c r="G180" s="19">
        <f>+Controls!G66</f>
        <v>1</v>
      </c>
      <c r="H180" s="19">
        <f>+Controls!H66</f>
        <v>1</v>
      </c>
      <c r="I180" s="19">
        <f>+Controls!I66</f>
        <v>1</v>
      </c>
      <c r="J180" s="19">
        <f>+Controls!J66</f>
        <v>1</v>
      </c>
      <c r="K180" s="19">
        <f>+Controls!K66</f>
        <v>1</v>
      </c>
      <c r="L180" s="19">
        <f>+Controls!L66</f>
        <v>1</v>
      </c>
      <c r="M180" s="445">
        <f>+Controls!M66</f>
        <v>1</v>
      </c>
      <c r="N180" s="19">
        <f>+Controls!N66</f>
        <v>1</v>
      </c>
      <c r="O180" s="19">
        <f>+Controls!O66</f>
        <v>1</v>
      </c>
      <c r="P180" s="19">
        <f>+Controls!P66</f>
        <v>1</v>
      </c>
      <c r="Q180" s="19">
        <f>+Controls!Q66</f>
        <v>1</v>
      </c>
      <c r="R180" s="19">
        <f>+Controls!R66</f>
        <v>1</v>
      </c>
      <c r="S180" s="19">
        <f>+Controls!S66</f>
        <v>1</v>
      </c>
      <c r="T180" s="19">
        <f>+Controls!T66</f>
        <v>1</v>
      </c>
      <c r="U180" s="19">
        <f>+Controls!U66</f>
        <v>1</v>
      </c>
      <c r="V180" s="19">
        <f>+Controls!V66</f>
        <v>1</v>
      </c>
      <c r="W180" s="19">
        <f>+Controls!W66</f>
        <v>1</v>
      </c>
      <c r="X180" s="19">
        <f>+Controls!X66</f>
        <v>1</v>
      </c>
      <c r="Y180" s="19">
        <f>+Controls!Y66</f>
        <v>1</v>
      </c>
      <c r="Z180" s="19">
        <f>+Controls!Z66</f>
        <v>1</v>
      </c>
      <c r="AA180" s="19">
        <f>+Controls!AA66</f>
        <v>1</v>
      </c>
      <c r="AB180" s="19">
        <f>+Controls!AB66</f>
        <v>1</v>
      </c>
      <c r="AC180" s="19">
        <f>+Controls!AC66</f>
        <v>1</v>
      </c>
      <c r="AD180" s="19">
        <f>+Controls!AD66</f>
        <v>1</v>
      </c>
      <c r="AE180" s="19">
        <f>+Controls!AE66</f>
        <v>1</v>
      </c>
      <c r="AF180" s="19">
        <f>+Controls!AF66</f>
        <v>1</v>
      </c>
      <c r="AG180" s="19">
        <f>+Controls!AG66</f>
        <v>1</v>
      </c>
      <c r="AH180" s="19">
        <f>+Controls!AH66</f>
        <v>1</v>
      </c>
      <c r="AI180" s="19">
        <f>+Controls!AI66</f>
        <v>1</v>
      </c>
      <c r="AJ180" s="19">
        <f>+Controls!AJ66</f>
        <v>1</v>
      </c>
      <c r="AK180" s="19">
        <f>+Controls!AK66</f>
        <v>1</v>
      </c>
      <c r="AL180" s="19">
        <f>+Controls!AL66</f>
        <v>1</v>
      </c>
      <c r="AM180" s="19">
        <f>+Controls!AM66</f>
        <v>1</v>
      </c>
      <c r="AN180" s="19">
        <f>+Controls!AN66</f>
        <v>1</v>
      </c>
      <c r="AO180" s="19">
        <f>+Controls!AO66</f>
        <v>1</v>
      </c>
      <c r="AP180" s="19">
        <f>+Controls!AP66</f>
        <v>1</v>
      </c>
      <c r="AQ180" s="19">
        <f>+Controls!AQ66</f>
        <v>1</v>
      </c>
      <c r="AR180" s="19">
        <f>+Controls!AR66</f>
        <v>1</v>
      </c>
      <c r="AS180" s="19">
        <f>+Controls!AS66</f>
        <v>1</v>
      </c>
      <c r="AT180" s="19">
        <f>+Controls!AT66</f>
        <v>1</v>
      </c>
      <c r="AU180" s="19">
        <f>+Controls!AU66</f>
        <v>1</v>
      </c>
      <c r="AV180" s="19">
        <f>+Controls!AV66</f>
        <v>1</v>
      </c>
      <c r="AW180" s="19">
        <f>+Controls!AW66</f>
        <v>1</v>
      </c>
      <c r="AX180" s="19">
        <f>+Controls!AX66</f>
        <v>1</v>
      </c>
      <c r="AY180" s="19">
        <f>+Controls!AY66</f>
        <v>1</v>
      </c>
      <c r="AZ180" s="19">
        <f>+Controls!AZ66</f>
        <v>1</v>
      </c>
      <c r="BA180" s="19">
        <f>+Controls!BA66</f>
        <v>1</v>
      </c>
      <c r="BB180" s="19">
        <f>+Controls!BB66</f>
        <v>1</v>
      </c>
      <c r="BC180" s="19">
        <f>+Controls!BC66</f>
        <v>1</v>
      </c>
      <c r="BD180" s="19">
        <f>+Controls!BD66</f>
        <v>1</v>
      </c>
      <c r="BE180" s="19">
        <f>+Controls!BE66</f>
        <v>1</v>
      </c>
      <c r="BF180" s="19">
        <f>+Controls!BF66</f>
        <v>1</v>
      </c>
      <c r="BG180" s="19">
        <f>+Controls!BG66</f>
        <v>1</v>
      </c>
      <c r="BH180" s="19">
        <f>+Controls!BH66</f>
        <v>1</v>
      </c>
      <c r="BI180" s="19">
        <f>+Controls!BI66</f>
        <v>1</v>
      </c>
    </row>
    <row r="181" spans="1:309">
      <c r="A181" s="213" t="s">
        <v>1012</v>
      </c>
      <c r="B181" s="19">
        <f>+Controls!B67</f>
        <v>0</v>
      </c>
      <c r="C181" s="19">
        <f>+Controls!C67</f>
        <v>0</v>
      </c>
      <c r="D181" s="19">
        <f>+Controls!D67</f>
        <v>0</v>
      </c>
      <c r="E181" s="19">
        <f>+Controls!E67</f>
        <v>0</v>
      </c>
      <c r="F181" s="19">
        <f>+Controls!F67</f>
        <v>1</v>
      </c>
      <c r="G181" s="19">
        <f>+Controls!G67</f>
        <v>1</v>
      </c>
      <c r="H181" s="19">
        <f>+Controls!H67</f>
        <v>1</v>
      </c>
      <c r="I181" s="19">
        <f>+Controls!I67</f>
        <v>1</v>
      </c>
      <c r="J181" s="19">
        <f>+Controls!J67</f>
        <v>1</v>
      </c>
      <c r="K181" s="19">
        <f>+Controls!K67</f>
        <v>1</v>
      </c>
      <c r="L181" s="19">
        <f>+Controls!L67</f>
        <v>1</v>
      </c>
      <c r="M181" s="445">
        <f>+Controls!M67</f>
        <v>1</v>
      </c>
      <c r="N181" s="19">
        <f>+Controls!N67</f>
        <v>1</v>
      </c>
      <c r="O181" s="19">
        <f>+Controls!O67</f>
        <v>1</v>
      </c>
      <c r="P181" s="19">
        <f>+Controls!P67</f>
        <v>1</v>
      </c>
      <c r="Q181" s="19">
        <f>+Controls!Q67</f>
        <v>1</v>
      </c>
      <c r="R181" s="19">
        <f>+Controls!R67</f>
        <v>1</v>
      </c>
      <c r="S181" s="19">
        <f>+Controls!S67</f>
        <v>1</v>
      </c>
      <c r="T181" s="19">
        <f>+Controls!T67</f>
        <v>1</v>
      </c>
      <c r="U181" s="19">
        <f>+Controls!U67</f>
        <v>1</v>
      </c>
      <c r="V181" s="19">
        <f>+Controls!V67</f>
        <v>1</v>
      </c>
      <c r="W181" s="19">
        <f>+Controls!W67</f>
        <v>1</v>
      </c>
      <c r="X181" s="19">
        <f>+Controls!X67</f>
        <v>1</v>
      </c>
      <c r="Y181" s="19">
        <f>+Controls!Y67</f>
        <v>1</v>
      </c>
      <c r="Z181" s="19">
        <f>+Controls!Z67</f>
        <v>1</v>
      </c>
      <c r="AA181" s="19">
        <f>+Controls!AA67</f>
        <v>1</v>
      </c>
      <c r="AB181" s="19">
        <f>+Controls!AB67</f>
        <v>1</v>
      </c>
      <c r="AC181" s="19">
        <f>+Controls!AC67</f>
        <v>1</v>
      </c>
      <c r="AD181" s="19">
        <f>+Controls!AD67</f>
        <v>1</v>
      </c>
      <c r="AE181" s="19">
        <f>+Controls!AE67</f>
        <v>1</v>
      </c>
      <c r="AF181" s="19">
        <f>+Controls!AF67</f>
        <v>1</v>
      </c>
      <c r="AG181" s="19">
        <f>+Controls!AG67</f>
        <v>1</v>
      </c>
      <c r="AH181" s="19">
        <f>+Controls!AH67</f>
        <v>1</v>
      </c>
      <c r="AI181" s="19">
        <f>+Controls!AI67</f>
        <v>1</v>
      </c>
      <c r="AJ181" s="19">
        <f>+Controls!AJ67</f>
        <v>1</v>
      </c>
      <c r="AK181" s="19">
        <f>+Controls!AK67</f>
        <v>1</v>
      </c>
      <c r="AL181" s="19">
        <f>+Controls!AL67</f>
        <v>1</v>
      </c>
      <c r="AM181" s="19">
        <f>+Controls!AM67</f>
        <v>1</v>
      </c>
      <c r="AN181" s="19">
        <f>+Controls!AN67</f>
        <v>1</v>
      </c>
      <c r="AO181" s="19">
        <f>+Controls!AO67</f>
        <v>1</v>
      </c>
      <c r="AP181" s="19">
        <f>+Controls!AP67</f>
        <v>1</v>
      </c>
      <c r="AQ181" s="19">
        <f>+Controls!AQ67</f>
        <v>1</v>
      </c>
      <c r="AR181" s="19">
        <f>+Controls!AR67</f>
        <v>1</v>
      </c>
      <c r="AS181" s="19">
        <f>+Controls!AS67</f>
        <v>1</v>
      </c>
      <c r="AT181" s="19">
        <f>+Controls!AT67</f>
        <v>1</v>
      </c>
      <c r="AU181" s="19">
        <f>+Controls!AU67</f>
        <v>1</v>
      </c>
      <c r="AV181" s="19">
        <f>+Controls!AV67</f>
        <v>1</v>
      </c>
      <c r="AW181" s="19">
        <f>+Controls!AW67</f>
        <v>1</v>
      </c>
      <c r="AX181" s="19">
        <f>+Controls!AX67</f>
        <v>1</v>
      </c>
      <c r="AY181" s="19">
        <f>+Controls!AY67</f>
        <v>1</v>
      </c>
      <c r="AZ181" s="19">
        <f>+Controls!AZ67</f>
        <v>1</v>
      </c>
      <c r="BA181" s="19">
        <f>+Controls!BA67</f>
        <v>1</v>
      </c>
      <c r="BB181" s="19">
        <f>+Controls!BB67</f>
        <v>1</v>
      </c>
      <c r="BC181" s="19">
        <f>+Controls!BC67</f>
        <v>1</v>
      </c>
      <c r="BD181" s="19">
        <f>+Controls!BD67</f>
        <v>1</v>
      </c>
      <c r="BE181" s="19">
        <f>+Controls!BE67</f>
        <v>1</v>
      </c>
      <c r="BF181" s="19">
        <f>+Controls!BF67</f>
        <v>1</v>
      </c>
      <c r="BG181" s="19">
        <f>+Controls!BG67</f>
        <v>1</v>
      </c>
      <c r="BH181" s="19">
        <f>+Controls!BH67</f>
        <v>1</v>
      </c>
      <c r="BI181" s="19">
        <f>+Controls!BI67</f>
        <v>1</v>
      </c>
    </row>
    <row r="183" spans="1:309" s="427" customFormat="1">
      <c r="A183" s="427" t="s">
        <v>976</v>
      </c>
      <c r="B183" s="427">
        <f t="shared" ref="B183:AG183" si="82">+SUMPRODUCT(B141:B152*B170:B181)</f>
        <v>0</v>
      </c>
      <c r="C183" s="427">
        <f t="shared" si="82"/>
        <v>3.9278667484444445</v>
      </c>
      <c r="D183" s="427">
        <f t="shared" si="82"/>
        <v>4.1827990839975389</v>
      </c>
      <c r="E183" s="427">
        <f t="shared" si="82"/>
        <v>6.446682467204278</v>
      </c>
      <c r="F183" s="427">
        <f t="shared" si="82"/>
        <v>6.3062295093063385</v>
      </c>
      <c r="G183" s="427">
        <f t="shared" si="82"/>
        <v>5.4925752719246423</v>
      </c>
      <c r="H183" s="427">
        <f t="shared" si="82"/>
        <v>4.4620193848119944</v>
      </c>
      <c r="I183" s="427">
        <f t="shared" si="82"/>
        <v>4.4263578967006181</v>
      </c>
      <c r="J183" s="427">
        <f t="shared" si="82"/>
        <v>3.7508584760422421</v>
      </c>
      <c r="K183" s="427">
        <f t="shared" si="82"/>
        <v>3.2507759657845918</v>
      </c>
      <c r="L183" s="427">
        <f t="shared" si="82"/>
        <v>2.8953163953079377</v>
      </c>
      <c r="M183" s="457">
        <f t="shared" si="82"/>
        <v>2.6130230467654134</v>
      </c>
      <c r="N183" s="427">
        <f t="shared" si="82"/>
        <v>2.3582532997057859</v>
      </c>
      <c r="O183" s="427">
        <f t="shared" si="82"/>
        <v>2.1283236029844708</v>
      </c>
      <c r="P183" s="427">
        <f t="shared" si="82"/>
        <v>1.920812051693485</v>
      </c>
      <c r="Q183" s="427">
        <f t="shared" si="82"/>
        <v>1.73353287665337</v>
      </c>
      <c r="R183" s="427">
        <f t="shared" si="82"/>
        <v>1.5645134211796661</v>
      </c>
      <c r="S183" s="427">
        <f t="shared" si="82"/>
        <v>1.4119733626146489</v>
      </c>
      <c r="T183" s="427">
        <f t="shared" si="82"/>
        <v>1.2743059597597204</v>
      </c>
      <c r="U183" s="427">
        <f t="shared" si="82"/>
        <v>1.1500611286831475</v>
      </c>
      <c r="V183" s="427">
        <f t="shared" si="82"/>
        <v>1.0379301686365405</v>
      </c>
      <c r="W183" s="427">
        <f t="shared" si="82"/>
        <v>0.98603366020471361</v>
      </c>
      <c r="X183" s="427">
        <f t="shared" si="82"/>
        <v>0.93673197719447787</v>
      </c>
      <c r="Y183" s="427">
        <f t="shared" si="82"/>
        <v>0.88989537833475385</v>
      </c>
      <c r="Z183" s="427">
        <f t="shared" si="82"/>
        <v>0.84540060941801609</v>
      </c>
      <c r="AA183" s="427">
        <f t="shared" si="82"/>
        <v>0.80313057894711526</v>
      </c>
      <c r="AB183" s="427">
        <f t="shared" si="82"/>
        <v>0.76297404999975948</v>
      </c>
      <c r="AC183" s="427">
        <f t="shared" si="82"/>
        <v>0.72482534749977146</v>
      </c>
      <c r="AD183" s="427">
        <f t="shared" si="82"/>
        <v>0.68858408012478289</v>
      </c>
      <c r="AE183" s="427">
        <f t="shared" si="82"/>
        <v>0.65415487611854362</v>
      </c>
      <c r="AF183" s="427">
        <f t="shared" si="82"/>
        <v>0.62144713231261639</v>
      </c>
      <c r="AG183" s="427">
        <f t="shared" si="82"/>
        <v>0.5903747756969856</v>
      </c>
      <c r="AH183" s="427">
        <f t="shared" ref="AH183:BI183" si="83">+SUMPRODUCT(AH141:AH152*AH170:AH181)</f>
        <v>0.56085603691213626</v>
      </c>
      <c r="AI183" s="427">
        <f t="shared" si="83"/>
        <v>0.53281323506652944</v>
      </c>
      <c r="AJ183" s="427">
        <f t="shared" si="83"/>
        <v>0.50617257331320298</v>
      </c>
      <c r="AK183" s="427">
        <f t="shared" si="83"/>
        <v>0.48086394464754278</v>
      </c>
      <c r="AL183" s="427">
        <f t="shared" si="83"/>
        <v>0.45682074741516571</v>
      </c>
      <c r="AM183" s="427">
        <f t="shared" si="83"/>
        <v>0.43397971004440727</v>
      </c>
      <c r="AN183" s="427">
        <f t="shared" si="83"/>
        <v>0.41228072454218695</v>
      </c>
      <c r="AO183" s="427">
        <f t="shared" si="83"/>
        <v>0.39166668831507762</v>
      </c>
      <c r="AP183" s="427">
        <f t="shared" si="83"/>
        <v>0.37208335389932368</v>
      </c>
      <c r="AQ183" s="427">
        <f t="shared" si="83"/>
        <v>0.35347918620435748</v>
      </c>
      <c r="AR183" s="427">
        <f t="shared" si="83"/>
        <v>0.33580522689413961</v>
      </c>
      <c r="AS183" s="427">
        <f t="shared" si="83"/>
        <v>0.31901496554943254</v>
      </c>
      <c r="AT183" s="427">
        <f t="shared" si="83"/>
        <v>0.30306421727196098</v>
      </c>
      <c r="AU183" s="427">
        <f t="shared" si="83"/>
        <v>0.28791100640836287</v>
      </c>
      <c r="AV183" s="427">
        <f t="shared" si="83"/>
        <v>0.27351545608794475</v>
      </c>
      <c r="AW183" s="427">
        <f t="shared" si="83"/>
        <v>0.25983968328354751</v>
      </c>
      <c r="AX183" s="427">
        <f t="shared" si="83"/>
        <v>0.24684769911937005</v>
      </c>
      <c r="AY183" s="427">
        <f t="shared" si="83"/>
        <v>0.23450531416340156</v>
      </c>
      <c r="AZ183" s="427">
        <f t="shared" si="83"/>
        <v>0.22278004845523153</v>
      </c>
      <c r="BA183" s="427">
        <f t="shared" si="83"/>
        <v>0.21164104603246991</v>
      </c>
      <c r="BB183" s="427">
        <f t="shared" si="83"/>
        <v>0.2010589937308464</v>
      </c>
      <c r="BC183" s="427">
        <f t="shared" si="83"/>
        <v>0.19100604404430407</v>
      </c>
      <c r="BD183" s="427">
        <f t="shared" si="83"/>
        <v>0.18145574184208885</v>
      </c>
      <c r="BE183" s="427">
        <f t="shared" si="83"/>
        <v>0.17238295474998444</v>
      </c>
      <c r="BF183" s="427">
        <f t="shared" si="83"/>
        <v>0.16376380701248519</v>
      </c>
      <c r="BG183" s="427">
        <f t="shared" si="83"/>
        <v>0.15557561666186093</v>
      </c>
      <c r="BH183" s="427">
        <f t="shared" si="83"/>
        <v>0.14779683582876785</v>
      </c>
      <c r="BI183" s="427">
        <f t="shared" si="83"/>
        <v>0.14040699403732945</v>
      </c>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c r="IW183" s="19"/>
      <c r="IX183" s="19"/>
      <c r="IY183" s="19"/>
      <c r="IZ183" s="19"/>
      <c r="JA183" s="19"/>
      <c r="JB183" s="19"/>
      <c r="JC183" s="19"/>
      <c r="JD183" s="19"/>
      <c r="JE183" s="19"/>
      <c r="JF183" s="19"/>
      <c r="JG183" s="19"/>
      <c r="JH183" s="19"/>
      <c r="JI183" s="19"/>
      <c r="JJ183" s="19"/>
      <c r="JK183" s="19"/>
      <c r="JL183" s="19"/>
      <c r="JM183" s="19"/>
      <c r="JN183" s="19"/>
      <c r="JO183" s="19"/>
      <c r="JP183" s="19"/>
      <c r="JQ183" s="19"/>
      <c r="JR183" s="19"/>
      <c r="JS183" s="19"/>
      <c r="JT183" s="19"/>
      <c r="JU183" s="19"/>
      <c r="JV183" s="19"/>
      <c r="JW183" s="19"/>
      <c r="JX183" s="19"/>
      <c r="JY183" s="19"/>
      <c r="JZ183" s="19"/>
      <c r="KA183" s="19"/>
      <c r="KB183" s="19"/>
      <c r="KC183" s="19"/>
      <c r="KD183" s="19"/>
      <c r="KE183" s="19"/>
      <c r="KF183" s="19"/>
      <c r="KG183" s="19"/>
      <c r="KH183" s="19"/>
      <c r="KI183" s="19"/>
      <c r="KJ183" s="19"/>
      <c r="KK183" s="19"/>
      <c r="KL183" s="19"/>
      <c r="KM183" s="19"/>
      <c r="KN183" s="19"/>
      <c r="KO183" s="19"/>
      <c r="KP183" s="19"/>
      <c r="KQ183" s="19"/>
      <c r="KR183" s="19"/>
      <c r="KS183" s="19"/>
      <c r="KT183" s="19"/>
      <c r="KU183" s="19"/>
      <c r="KV183" s="19"/>
      <c r="KW183" s="19"/>
    </row>
    <row r="184" spans="1:309">
      <c r="A184" s="19" t="s">
        <v>979</v>
      </c>
      <c r="B184" s="427">
        <f t="shared" ref="B184:AG184" si="84">+SUMPRODUCT(B155:B166*B170:B181)</f>
        <v>0</v>
      </c>
      <c r="C184" s="427">
        <f t="shared" si="84"/>
        <v>3.7160134448933957</v>
      </c>
      <c r="D184" s="427">
        <f t="shared" si="84"/>
        <v>3.811284214422777</v>
      </c>
      <c r="E184" s="427">
        <f t="shared" si="84"/>
        <v>6.3648802897140424</v>
      </c>
      <c r="F184" s="427">
        <f t="shared" si="84"/>
        <v>6.7558920196919523</v>
      </c>
      <c r="G184" s="427">
        <f t="shared" si="84"/>
        <v>6.3832737925835419</v>
      </c>
      <c r="H184" s="427">
        <f t="shared" si="84"/>
        <v>5.7279146826676755</v>
      </c>
      <c r="I184" s="427">
        <f t="shared" si="84"/>
        <v>6.5113907902062831</v>
      </c>
      <c r="J184" s="427">
        <f t="shared" si="84"/>
        <v>6.1145375043973518</v>
      </c>
      <c r="K184" s="427">
        <f t="shared" si="84"/>
        <v>5.8550739952375892</v>
      </c>
      <c r="L184" s="427">
        <f t="shared" si="84"/>
        <v>5.7064511386489727</v>
      </c>
      <c r="M184" s="457">
        <f t="shared" si="84"/>
        <v>5.6062418126227591</v>
      </c>
      <c r="N184" s="427">
        <f t="shared" si="84"/>
        <v>5.5341935670757234</v>
      </c>
      <c r="O184" s="427">
        <f t="shared" si="84"/>
        <v>5.4516354133009921</v>
      </c>
      <c r="P184" s="427">
        <f t="shared" si="84"/>
        <v>5.3804787298348566</v>
      </c>
      <c r="Q184" s="427">
        <f t="shared" si="84"/>
        <v>5.3165095233718462</v>
      </c>
      <c r="R184" s="427">
        <f t="shared" si="84"/>
        <v>5.2642387597734253</v>
      </c>
      <c r="S184" s="427">
        <f t="shared" si="84"/>
        <v>5.2279734234957953</v>
      </c>
      <c r="T184" s="427">
        <f t="shared" si="84"/>
        <v>5.1858741724799273</v>
      </c>
      <c r="U184" s="427">
        <f t="shared" si="84"/>
        <v>5.1405666317123249</v>
      </c>
      <c r="V184" s="427">
        <f t="shared" si="84"/>
        <v>5.1149587712360693</v>
      </c>
      <c r="W184" s="427">
        <f t="shared" si="84"/>
        <v>5.9992268659085539</v>
      </c>
      <c r="X184" s="427">
        <f t="shared" si="84"/>
        <v>6.896601853435687</v>
      </c>
      <c r="Y184" s="427">
        <f t="shared" si="84"/>
        <v>7.8005910855106571</v>
      </c>
      <c r="Z184" s="427">
        <f t="shared" si="84"/>
        <v>8.7074285760159089</v>
      </c>
      <c r="AA184" s="427">
        <f t="shared" si="84"/>
        <v>2.4325315058595045</v>
      </c>
      <c r="AB184" s="427">
        <f t="shared" si="84"/>
        <v>1E-3</v>
      </c>
      <c r="AC184" s="427">
        <f t="shared" si="84"/>
        <v>1E-3</v>
      </c>
      <c r="AD184" s="427">
        <f t="shared" si="84"/>
        <v>1E-3</v>
      </c>
      <c r="AE184" s="427">
        <f t="shared" si="84"/>
        <v>1E-3</v>
      </c>
      <c r="AF184" s="427">
        <f t="shared" si="84"/>
        <v>1E-3</v>
      </c>
      <c r="AG184" s="427">
        <f t="shared" si="84"/>
        <v>1E-3</v>
      </c>
      <c r="AH184" s="427">
        <f t="shared" ref="AH184:BI184" si="85">+SUMPRODUCT(AH155:AH166*AH170:AH181)</f>
        <v>1E-3</v>
      </c>
      <c r="AI184" s="427">
        <f t="shared" si="85"/>
        <v>1E-3</v>
      </c>
      <c r="AJ184" s="427">
        <f t="shared" si="85"/>
        <v>1E-3</v>
      </c>
      <c r="AK184" s="427">
        <f t="shared" si="85"/>
        <v>1E-3</v>
      </c>
      <c r="AL184" s="427">
        <f t="shared" si="85"/>
        <v>1E-3</v>
      </c>
      <c r="AM184" s="427">
        <f t="shared" si="85"/>
        <v>1E-3</v>
      </c>
      <c r="AN184" s="427">
        <f t="shared" si="85"/>
        <v>1E-3</v>
      </c>
      <c r="AO184" s="427">
        <f t="shared" si="85"/>
        <v>1E-3</v>
      </c>
      <c r="AP184" s="427">
        <f t="shared" si="85"/>
        <v>1E-3</v>
      </c>
      <c r="AQ184" s="427">
        <f t="shared" si="85"/>
        <v>1E-3</v>
      </c>
      <c r="AR184" s="427">
        <f t="shared" si="85"/>
        <v>1E-3</v>
      </c>
      <c r="AS184" s="427">
        <f t="shared" si="85"/>
        <v>1E-3</v>
      </c>
      <c r="AT184" s="427">
        <f t="shared" si="85"/>
        <v>1E-3</v>
      </c>
      <c r="AU184" s="427">
        <f t="shared" si="85"/>
        <v>1E-3</v>
      </c>
      <c r="AV184" s="427">
        <f t="shared" si="85"/>
        <v>1E-3</v>
      </c>
      <c r="AW184" s="427">
        <f t="shared" si="85"/>
        <v>1E-3</v>
      </c>
      <c r="AX184" s="427">
        <f t="shared" si="85"/>
        <v>1E-3</v>
      </c>
      <c r="AY184" s="427">
        <f t="shared" si="85"/>
        <v>1E-3</v>
      </c>
      <c r="AZ184" s="427">
        <f t="shared" si="85"/>
        <v>1E-3</v>
      </c>
      <c r="BA184" s="427">
        <f t="shared" si="85"/>
        <v>1E-3</v>
      </c>
      <c r="BB184" s="427">
        <f t="shared" si="85"/>
        <v>1E-3</v>
      </c>
      <c r="BC184" s="427">
        <f t="shared" si="85"/>
        <v>1E-3</v>
      </c>
      <c r="BD184" s="427">
        <f t="shared" si="85"/>
        <v>1E-3</v>
      </c>
      <c r="BE184" s="427">
        <f t="shared" si="85"/>
        <v>1E-3</v>
      </c>
      <c r="BF184" s="427">
        <f t="shared" si="85"/>
        <v>1E-3</v>
      </c>
      <c r="BG184" s="427">
        <f t="shared" si="85"/>
        <v>1E-3</v>
      </c>
      <c r="BH184" s="427">
        <f t="shared" si="85"/>
        <v>1E-3</v>
      </c>
      <c r="BI184" s="427">
        <f t="shared" si="85"/>
        <v>1E-3</v>
      </c>
    </row>
    <row r="185" spans="1:309">
      <c r="A185" s="19" t="s">
        <v>960</v>
      </c>
      <c r="B185" s="427">
        <f t="shared" ref="B185:AG185" si="86">+(B183-B184)</f>
        <v>0</v>
      </c>
      <c r="C185" s="427">
        <f t="shared" si="86"/>
        <v>0.21185330355104881</v>
      </c>
      <c r="D185" s="427">
        <f t="shared" si="86"/>
        <v>0.37151486957476187</v>
      </c>
      <c r="E185" s="427">
        <f t="shared" si="86"/>
        <v>8.180217749023555E-2</v>
      </c>
      <c r="F185" s="427">
        <f t="shared" si="86"/>
        <v>-0.44966251038561378</v>
      </c>
      <c r="G185" s="427">
        <f t="shared" si="86"/>
        <v>-0.89069852065889954</v>
      </c>
      <c r="H185" s="427">
        <f t="shared" si="86"/>
        <v>-1.265895297855681</v>
      </c>
      <c r="I185" s="427">
        <f t="shared" si="86"/>
        <v>-2.085032893505665</v>
      </c>
      <c r="J185" s="427">
        <f t="shared" si="86"/>
        <v>-2.3636790283551097</v>
      </c>
      <c r="K185" s="427">
        <f t="shared" si="86"/>
        <v>-2.6042980294529974</v>
      </c>
      <c r="L185" s="427">
        <f t="shared" si="86"/>
        <v>-2.811134743341035</v>
      </c>
      <c r="M185" s="457">
        <f t="shared" si="86"/>
        <v>-2.9932187658573457</v>
      </c>
      <c r="N185" s="427">
        <f t="shared" si="86"/>
        <v>-3.1759402673699375</v>
      </c>
      <c r="O185" s="427">
        <f t="shared" si="86"/>
        <v>-3.3233118103165213</v>
      </c>
      <c r="P185" s="427">
        <f t="shared" si="86"/>
        <v>-3.4596666781413719</v>
      </c>
      <c r="Q185" s="427">
        <f t="shared" si="86"/>
        <v>-3.5829766467184765</v>
      </c>
      <c r="R185" s="427">
        <f t="shared" si="86"/>
        <v>-3.6997253385937592</v>
      </c>
      <c r="S185" s="427">
        <f t="shared" si="86"/>
        <v>-3.8160000608811462</v>
      </c>
      <c r="T185" s="427">
        <f t="shared" si="86"/>
        <v>-3.9115682127202067</v>
      </c>
      <c r="U185" s="427">
        <f t="shared" si="86"/>
        <v>-3.9905055030291772</v>
      </c>
      <c r="V185" s="427">
        <f t="shared" si="86"/>
        <v>-4.0770286025995288</v>
      </c>
      <c r="W185" s="427">
        <f t="shared" si="86"/>
        <v>-5.01319320570384</v>
      </c>
      <c r="X185" s="427">
        <f t="shared" si="86"/>
        <v>-5.9598698762412088</v>
      </c>
      <c r="Y185" s="427">
        <f t="shared" si="86"/>
        <v>-6.9106957071759032</v>
      </c>
      <c r="Z185" s="427">
        <f t="shared" si="86"/>
        <v>-7.8620279665978927</v>
      </c>
      <c r="AA185" s="427">
        <f t="shared" si="86"/>
        <v>-1.6294009269123892</v>
      </c>
      <c r="AB185" s="427">
        <f t="shared" si="86"/>
        <v>0.76197404999975948</v>
      </c>
      <c r="AC185" s="427">
        <f t="shared" si="86"/>
        <v>0.72382534749977145</v>
      </c>
      <c r="AD185" s="427">
        <f t="shared" si="86"/>
        <v>0.68758408012478289</v>
      </c>
      <c r="AE185" s="427">
        <f t="shared" si="86"/>
        <v>0.65315487611854361</v>
      </c>
      <c r="AF185" s="427">
        <f t="shared" si="86"/>
        <v>0.62044713231261639</v>
      </c>
      <c r="AG185" s="427">
        <f t="shared" si="86"/>
        <v>0.5893747756969856</v>
      </c>
      <c r="AH185" s="427">
        <f t="shared" ref="AH185:BI185" si="87">+(AH183-AH184)</f>
        <v>0.55985603691213626</v>
      </c>
      <c r="AI185" s="427">
        <f t="shared" si="87"/>
        <v>0.53181323506652944</v>
      </c>
      <c r="AJ185" s="427">
        <f t="shared" si="87"/>
        <v>0.50517257331320298</v>
      </c>
      <c r="AK185" s="427">
        <f t="shared" si="87"/>
        <v>0.47986394464754278</v>
      </c>
      <c r="AL185" s="427">
        <f t="shared" si="87"/>
        <v>0.45582074741516571</v>
      </c>
      <c r="AM185" s="427">
        <f t="shared" si="87"/>
        <v>0.43297971004440727</v>
      </c>
      <c r="AN185" s="427">
        <f t="shared" si="87"/>
        <v>0.41128072454218695</v>
      </c>
      <c r="AO185" s="427">
        <f t="shared" si="87"/>
        <v>0.39066668831507761</v>
      </c>
      <c r="AP185" s="427">
        <f t="shared" si="87"/>
        <v>0.37108335389932368</v>
      </c>
      <c r="AQ185" s="427">
        <f t="shared" si="87"/>
        <v>0.35247918620435748</v>
      </c>
      <c r="AR185" s="427">
        <f t="shared" si="87"/>
        <v>0.33480522689413961</v>
      </c>
      <c r="AS185" s="427">
        <f t="shared" si="87"/>
        <v>0.31801496554943254</v>
      </c>
      <c r="AT185" s="427">
        <f t="shared" si="87"/>
        <v>0.30206421727196098</v>
      </c>
      <c r="AU185" s="427">
        <f t="shared" si="87"/>
        <v>0.28691100640836287</v>
      </c>
      <c r="AV185" s="427">
        <f t="shared" si="87"/>
        <v>0.27251545608794475</v>
      </c>
      <c r="AW185" s="427">
        <f t="shared" si="87"/>
        <v>0.25883968328354751</v>
      </c>
      <c r="AX185" s="427">
        <f t="shared" si="87"/>
        <v>0.24584769911937004</v>
      </c>
      <c r="AY185" s="427">
        <f t="shared" si="87"/>
        <v>0.23350531416340156</v>
      </c>
      <c r="AZ185" s="427">
        <f t="shared" si="87"/>
        <v>0.22178004845523153</v>
      </c>
      <c r="BA185" s="427">
        <f t="shared" si="87"/>
        <v>0.21064104603246991</v>
      </c>
      <c r="BB185" s="427">
        <f t="shared" si="87"/>
        <v>0.2000589937308464</v>
      </c>
      <c r="BC185" s="427">
        <f t="shared" si="87"/>
        <v>0.19000604404430407</v>
      </c>
      <c r="BD185" s="427">
        <f t="shared" si="87"/>
        <v>0.18045574184208885</v>
      </c>
      <c r="BE185" s="427">
        <f t="shared" si="87"/>
        <v>0.17138295474998444</v>
      </c>
      <c r="BF185" s="427">
        <f t="shared" si="87"/>
        <v>0.16276380701248519</v>
      </c>
      <c r="BG185" s="427">
        <f t="shared" si="87"/>
        <v>0.15457561666186093</v>
      </c>
      <c r="BH185" s="427">
        <f t="shared" si="87"/>
        <v>0.14679683582876785</v>
      </c>
      <c r="BI185" s="427">
        <f t="shared" si="87"/>
        <v>0.13940699403732945</v>
      </c>
    </row>
    <row r="186" spans="1:309">
      <c r="A186" s="19" t="s">
        <v>980</v>
      </c>
      <c r="B186" s="428">
        <f t="shared" ref="B186:AG186" si="88">+(B183-B184)</f>
        <v>0</v>
      </c>
      <c r="C186" s="428">
        <f t="shared" si="88"/>
        <v>0.21185330355104881</v>
      </c>
      <c r="D186" s="428">
        <f t="shared" si="88"/>
        <v>0.37151486957476187</v>
      </c>
      <c r="E186" s="428">
        <f t="shared" si="88"/>
        <v>8.180217749023555E-2</v>
      </c>
      <c r="F186" s="428">
        <f t="shared" si="88"/>
        <v>-0.44966251038561378</v>
      </c>
      <c r="G186" s="428">
        <f t="shared" si="88"/>
        <v>-0.89069852065889954</v>
      </c>
      <c r="H186" s="428">
        <f t="shared" si="88"/>
        <v>-1.265895297855681</v>
      </c>
      <c r="I186" s="428">
        <f t="shared" si="88"/>
        <v>-2.085032893505665</v>
      </c>
      <c r="J186" s="428">
        <f t="shared" si="88"/>
        <v>-2.3636790283551097</v>
      </c>
      <c r="K186" s="428">
        <f t="shared" si="88"/>
        <v>-2.6042980294529974</v>
      </c>
      <c r="L186" s="428">
        <f t="shared" si="88"/>
        <v>-2.811134743341035</v>
      </c>
      <c r="M186" s="445">
        <f t="shared" si="88"/>
        <v>-2.9932187658573457</v>
      </c>
      <c r="N186" s="428">
        <f t="shared" si="88"/>
        <v>-3.1759402673699375</v>
      </c>
      <c r="O186" s="428">
        <f t="shared" si="88"/>
        <v>-3.3233118103165213</v>
      </c>
      <c r="P186" s="428">
        <f t="shared" si="88"/>
        <v>-3.4596666781413719</v>
      </c>
      <c r="Q186" s="428">
        <f t="shared" si="88"/>
        <v>-3.5829766467184765</v>
      </c>
      <c r="R186" s="428">
        <f t="shared" si="88"/>
        <v>-3.6997253385937592</v>
      </c>
      <c r="S186" s="428">
        <f t="shared" si="88"/>
        <v>-3.8160000608811462</v>
      </c>
      <c r="T186" s="428">
        <f t="shared" si="88"/>
        <v>-3.9115682127202067</v>
      </c>
      <c r="U186" s="428">
        <f t="shared" si="88"/>
        <v>-3.9905055030291772</v>
      </c>
      <c r="V186" s="428">
        <f t="shared" si="88"/>
        <v>-4.0770286025995288</v>
      </c>
      <c r="W186" s="428">
        <f t="shared" si="88"/>
        <v>-5.01319320570384</v>
      </c>
      <c r="X186" s="428">
        <f t="shared" si="88"/>
        <v>-5.9598698762412088</v>
      </c>
      <c r="Y186" s="428">
        <f t="shared" si="88"/>
        <v>-6.9106957071759032</v>
      </c>
      <c r="Z186" s="428">
        <f t="shared" si="88"/>
        <v>-7.8620279665978927</v>
      </c>
      <c r="AA186" s="428">
        <f t="shared" si="88"/>
        <v>-1.6294009269123892</v>
      </c>
      <c r="AB186" s="428">
        <f t="shared" si="88"/>
        <v>0.76197404999975948</v>
      </c>
      <c r="AC186" s="428">
        <f t="shared" si="88"/>
        <v>0.72382534749977145</v>
      </c>
      <c r="AD186" s="428">
        <f t="shared" si="88"/>
        <v>0.68758408012478289</v>
      </c>
      <c r="AE186" s="428">
        <f t="shared" si="88"/>
        <v>0.65315487611854361</v>
      </c>
      <c r="AF186" s="428">
        <f t="shared" si="88"/>
        <v>0.62044713231261639</v>
      </c>
      <c r="AG186" s="428">
        <f t="shared" si="88"/>
        <v>0.5893747756969856</v>
      </c>
      <c r="AH186" s="428">
        <f t="shared" ref="AH186:BI186" si="89">+(AH183-AH184)</f>
        <v>0.55985603691213626</v>
      </c>
      <c r="AI186" s="428">
        <f t="shared" si="89"/>
        <v>0.53181323506652944</v>
      </c>
      <c r="AJ186" s="428">
        <f t="shared" si="89"/>
        <v>0.50517257331320298</v>
      </c>
      <c r="AK186" s="428">
        <f t="shared" si="89"/>
        <v>0.47986394464754278</v>
      </c>
      <c r="AL186" s="428">
        <f t="shared" si="89"/>
        <v>0.45582074741516571</v>
      </c>
      <c r="AM186" s="428">
        <f t="shared" si="89"/>
        <v>0.43297971004440727</v>
      </c>
      <c r="AN186" s="428">
        <f t="shared" si="89"/>
        <v>0.41128072454218695</v>
      </c>
      <c r="AO186" s="428">
        <f t="shared" si="89"/>
        <v>0.39066668831507761</v>
      </c>
      <c r="AP186" s="428">
        <f t="shared" si="89"/>
        <v>0.37108335389932368</v>
      </c>
      <c r="AQ186" s="428">
        <f t="shared" si="89"/>
        <v>0.35247918620435748</v>
      </c>
      <c r="AR186" s="428">
        <f t="shared" si="89"/>
        <v>0.33480522689413961</v>
      </c>
      <c r="AS186" s="428">
        <f t="shared" si="89"/>
        <v>0.31801496554943254</v>
      </c>
      <c r="AT186" s="428">
        <f t="shared" si="89"/>
        <v>0.30206421727196098</v>
      </c>
      <c r="AU186" s="428">
        <f t="shared" si="89"/>
        <v>0.28691100640836287</v>
      </c>
      <c r="AV186" s="428">
        <f t="shared" si="89"/>
        <v>0.27251545608794475</v>
      </c>
      <c r="AW186" s="428">
        <f t="shared" si="89"/>
        <v>0.25883968328354751</v>
      </c>
      <c r="AX186" s="428">
        <f t="shared" si="89"/>
        <v>0.24584769911937004</v>
      </c>
      <c r="AY186" s="428">
        <f t="shared" si="89"/>
        <v>0.23350531416340156</v>
      </c>
      <c r="AZ186" s="428">
        <f t="shared" si="89"/>
        <v>0.22178004845523153</v>
      </c>
      <c r="BA186" s="428">
        <f t="shared" si="89"/>
        <v>0.21064104603246991</v>
      </c>
      <c r="BB186" s="428">
        <f t="shared" si="89"/>
        <v>0.2000589937308464</v>
      </c>
      <c r="BC186" s="428">
        <f t="shared" si="89"/>
        <v>0.19000604404430407</v>
      </c>
      <c r="BD186" s="428">
        <f t="shared" si="89"/>
        <v>0.18045574184208885</v>
      </c>
      <c r="BE186" s="428">
        <f t="shared" si="89"/>
        <v>0.17138295474998444</v>
      </c>
      <c r="BF186" s="428">
        <f t="shared" si="89"/>
        <v>0.16276380701248519</v>
      </c>
      <c r="BG186" s="428">
        <f t="shared" si="89"/>
        <v>0.15457561666186093</v>
      </c>
      <c r="BH186" s="428">
        <f t="shared" si="89"/>
        <v>0.14679683582876785</v>
      </c>
      <c r="BI186" s="428">
        <f t="shared" si="89"/>
        <v>0.13940699403732945</v>
      </c>
    </row>
    <row r="189" spans="1:309">
      <c r="A189" s="19" t="s">
        <v>950</v>
      </c>
      <c r="B189" s="429">
        <f>+Copen!BS2</f>
        <v>2005</v>
      </c>
      <c r="C189" s="429">
        <f>+Copen!BT2</f>
        <v>2015</v>
      </c>
      <c r="D189" s="429">
        <f>+Copen!BU2</f>
        <v>2025</v>
      </c>
      <c r="E189" s="429">
        <f>+Copen!BV2</f>
        <v>2035</v>
      </c>
      <c r="F189" s="429">
        <f>+Copen!BW2</f>
        <v>2045</v>
      </c>
      <c r="G189" s="429">
        <f>+Copen!BX2</f>
        <v>2055</v>
      </c>
      <c r="H189" s="429">
        <f>+Copen!BY2</f>
        <v>2065</v>
      </c>
      <c r="I189" s="429">
        <f>+Copen!BZ2</f>
        <v>2075</v>
      </c>
      <c r="J189" s="429">
        <f>+Copen!CA2</f>
        <v>2085</v>
      </c>
      <c r="K189" s="429">
        <f>+Copen!CB2</f>
        <v>2095</v>
      </c>
      <c r="L189" s="429">
        <f>+Copen!CC2</f>
        <v>2105</v>
      </c>
      <c r="M189" s="445">
        <f>+Copen!CD2</f>
        <v>2115</v>
      </c>
      <c r="N189" s="429">
        <f>+Copen!CE2</f>
        <v>2125</v>
      </c>
      <c r="O189" s="429">
        <f>+Copen!CF2</f>
        <v>2135</v>
      </c>
      <c r="P189" s="429">
        <f>+Copen!CG2</f>
        <v>2145</v>
      </c>
      <c r="Q189" s="429">
        <f>+Copen!CH2</f>
        <v>2155</v>
      </c>
      <c r="R189" s="429">
        <f>+Copen!CI2</f>
        <v>2165</v>
      </c>
      <c r="S189" s="429">
        <f>+Copen!CJ2</f>
        <v>2175</v>
      </c>
      <c r="T189" s="429">
        <f>+Copen!CK2</f>
        <v>2185</v>
      </c>
      <c r="U189" s="429">
        <f>+Copen!CL2</f>
        <v>2195</v>
      </c>
      <c r="V189" s="429">
        <f>+Copen!CM2</f>
        <v>2205</v>
      </c>
      <c r="W189" s="429">
        <f>+Copen!CN2</f>
        <v>2215</v>
      </c>
      <c r="X189" s="429">
        <f>+Copen!CO2</f>
        <v>2225</v>
      </c>
      <c r="Y189" s="429">
        <f>+Copen!CP2</f>
        <v>2235</v>
      </c>
      <c r="Z189" s="429">
        <f>+Copen!CQ2</f>
        <v>2245</v>
      </c>
      <c r="AA189" s="429">
        <f>+Copen!CR2</f>
        <v>2255</v>
      </c>
      <c r="AB189" s="429">
        <f>+Copen!CS2</f>
        <v>2265</v>
      </c>
      <c r="AC189" s="429">
        <f>+Copen!CT2</f>
        <v>2275</v>
      </c>
      <c r="AD189" s="429">
        <f>+Copen!CU2</f>
        <v>2285</v>
      </c>
      <c r="AE189" s="429">
        <f>+Copen!CV2</f>
        <v>2295</v>
      </c>
      <c r="AF189" s="429">
        <f>+Copen!CW2</f>
        <v>2305</v>
      </c>
      <c r="AG189" s="429">
        <f>+Copen!CX2</f>
        <v>2315</v>
      </c>
      <c r="AH189" s="429">
        <f>+Copen!CY2</f>
        <v>2325</v>
      </c>
      <c r="AI189" s="429">
        <f>+Copen!CZ2</f>
        <v>2335</v>
      </c>
      <c r="AJ189" s="429">
        <f>+Copen!DA2</f>
        <v>2345</v>
      </c>
      <c r="AK189" s="429">
        <f>+Copen!DB2</f>
        <v>2355</v>
      </c>
      <c r="AL189" s="429">
        <f>+Copen!DC2</f>
        <v>2365</v>
      </c>
      <c r="AM189" s="429">
        <f>+Copen!DD2</f>
        <v>2375</v>
      </c>
      <c r="AN189" s="429">
        <f>+Copen!DE2</f>
        <v>2385</v>
      </c>
      <c r="AO189" s="429">
        <f>+Copen!DF2</f>
        <v>2395</v>
      </c>
      <c r="AP189" s="429">
        <f>+Copen!DG2</f>
        <v>2405</v>
      </c>
      <c r="AQ189" s="429">
        <f>+Copen!DH2</f>
        <v>2415</v>
      </c>
      <c r="AR189" s="429">
        <f>+Copen!DI2</f>
        <v>2425</v>
      </c>
      <c r="AS189" s="429">
        <f>+Copen!DJ2</f>
        <v>2435</v>
      </c>
      <c r="AT189" s="429">
        <f>+Copen!DK2</f>
        <v>2445</v>
      </c>
      <c r="AU189" s="429">
        <f>+Copen!DL2</f>
        <v>2455</v>
      </c>
      <c r="AV189" s="429">
        <f>+Copen!DM2</f>
        <v>2465</v>
      </c>
      <c r="AW189" s="429">
        <f>+Copen!DN2</f>
        <v>2475</v>
      </c>
      <c r="AX189" s="429">
        <f>+Copen!DO2</f>
        <v>2485</v>
      </c>
      <c r="AY189" s="429">
        <f>+Copen!DP2</f>
        <v>2495</v>
      </c>
      <c r="AZ189" s="429">
        <f>+Copen!DQ2</f>
        <v>2505</v>
      </c>
      <c r="BA189" s="429">
        <f>+Copen!DR2</f>
        <v>2515</v>
      </c>
      <c r="BB189" s="429">
        <f>+Copen!DS2</f>
        <v>2525</v>
      </c>
      <c r="BC189" s="429">
        <f>+Copen!DT2</f>
        <v>2535</v>
      </c>
      <c r="BD189" s="429">
        <f>+Copen!DU2</f>
        <v>2545</v>
      </c>
      <c r="BE189" s="429">
        <f>+Copen!DV2</f>
        <v>2555</v>
      </c>
      <c r="BF189" s="429">
        <f>+Copen!DW2</f>
        <v>2565</v>
      </c>
      <c r="BG189" s="429">
        <f>+Copen!DX2</f>
        <v>2575</v>
      </c>
      <c r="BH189" s="429">
        <f>+Copen!DY2</f>
        <v>2585</v>
      </c>
      <c r="BI189" s="429">
        <f>+Copen!DZ2</f>
        <v>2595</v>
      </c>
    </row>
    <row r="190" spans="1:309">
      <c r="A190" s="12" t="s">
        <v>104</v>
      </c>
      <c r="B190" s="429">
        <f>+Copen!BS3</f>
        <v>1.6621334550980102</v>
      </c>
      <c r="C190" s="429">
        <f>+Copen!BT3</f>
        <v>1.6238890395326826</v>
      </c>
      <c r="D190" s="429">
        <f>+Copen!BU3</f>
        <v>1.7936992966779222</v>
      </c>
      <c r="E190" s="429">
        <f>+Copen!BV3</f>
        <v>1.9159711959057728</v>
      </c>
      <c r="F190" s="429">
        <f>+Copen!BW3</f>
        <v>2.0064006216085652</v>
      </c>
      <c r="G190" s="429">
        <f>+Copen!BX3</f>
        <v>2.0633899388603818</v>
      </c>
      <c r="H190" s="429">
        <f>+Copen!BY3</f>
        <v>2.0996012665134169</v>
      </c>
      <c r="I190" s="429">
        <f>+Copen!BZ3</f>
        <v>2.1359057731545312</v>
      </c>
      <c r="J190" s="429">
        <f>+Copen!CA3</f>
        <v>2.1740156887022444</v>
      </c>
      <c r="K190" s="429">
        <f>+Copen!CB3</f>
        <v>2.2150522955676837</v>
      </c>
      <c r="L190" s="429">
        <f>+Copen!CC3</f>
        <v>2.253220858510971</v>
      </c>
      <c r="M190" s="445">
        <f>+Copen!CD3</f>
        <v>2.285772871257143</v>
      </c>
      <c r="N190" s="429">
        <f>+Copen!CE3</f>
        <v>2.3162981175333015</v>
      </c>
      <c r="O190" s="429">
        <f>+Copen!CF3</f>
        <v>2.3671375823659626</v>
      </c>
      <c r="P190" s="429">
        <f>+Copen!CG3</f>
        <v>2.4066439243410249</v>
      </c>
      <c r="Q190" s="429">
        <f>+Copen!CH3</f>
        <v>2.4408186136343044</v>
      </c>
      <c r="R190" s="429">
        <f>+Copen!CI3</f>
        <v>2.4727367507347946</v>
      </c>
      <c r="S190" s="429">
        <f>+Copen!CJ3</f>
        <v>2.5039662163307019</v>
      </c>
      <c r="T190" s="429">
        <f>+Copen!CK3</f>
        <v>2.5352941187916924</v>
      </c>
      <c r="U190" s="429">
        <f>+Copen!CL3</f>
        <v>2.5671024837270617</v>
      </c>
      <c r="V190" s="429">
        <f>+Copen!CM3</f>
        <v>2.5973208853119116</v>
      </c>
      <c r="W190" s="429">
        <f>+Copen!CN3</f>
        <v>2.6254784802230571</v>
      </c>
      <c r="X190" s="429">
        <f>+Copen!CO3</f>
        <v>2.6535402138276587</v>
      </c>
      <c r="Y190" s="429">
        <f>+Copen!CP3</f>
        <v>2.6817967893741437</v>
      </c>
      <c r="Z190" s="429">
        <f>+Copen!CQ3</f>
        <v>2.7103855005081932</v>
      </c>
      <c r="AA190" s="429">
        <f>+Copen!CR3</f>
        <v>2.7393697000443304</v>
      </c>
      <c r="AB190" s="429">
        <f>+Copen!CS3</f>
        <v>2.7688111155226935</v>
      </c>
      <c r="AC190" s="429">
        <f>+Copen!CT3</f>
        <v>2.7989077783966358</v>
      </c>
      <c r="AD190" s="429">
        <f>+Copen!CU3</f>
        <v>2.8309199667077691</v>
      </c>
      <c r="AE190" s="429">
        <f>+Copen!CV3</f>
        <v>2.8645992458159606</v>
      </c>
      <c r="AF190" s="429">
        <f>+Copen!CW3</f>
        <v>2.8947847986793338</v>
      </c>
      <c r="AG190" s="429">
        <f>+Copen!CX3</f>
        <v>2.9200422125680339</v>
      </c>
      <c r="AH190" s="429">
        <f>+Copen!CY3</f>
        <v>2.9443612995334396</v>
      </c>
      <c r="AI190" s="429">
        <f>+Copen!CZ3</f>
        <v>2.968220414733628</v>
      </c>
      <c r="AJ190" s="429">
        <f>+Copen!DA3</f>
        <v>2.9918374199241446</v>
      </c>
      <c r="AK190" s="429">
        <f>+Copen!DB3</f>
        <v>3.01530901211596</v>
      </c>
      <c r="AL190" s="429">
        <f>+Copen!DC3</f>
        <v>3.0386769810391039</v>
      </c>
      <c r="AM190" s="429">
        <f>+Copen!DD3</f>
        <v>3.0619599846742083</v>
      </c>
      <c r="AN190" s="429">
        <f>+Copen!DE3</f>
        <v>3.0851680799331644</v>
      </c>
      <c r="AO190" s="429">
        <f>+Copen!DF3</f>
        <v>3.1083088667479326</v>
      </c>
      <c r="AP190" s="429">
        <f>+Copen!DG3</f>
        <v>3.1313897215530626</v>
      </c>
      <c r="AQ190" s="429">
        <f>+Copen!DH3</f>
        <v>3.154418327294283</v>
      </c>
      <c r="AR190" s="429">
        <f>+Copen!DI3</f>
        <v>3.1774025504214252</v>
      </c>
      <c r="AS190" s="429">
        <f>+Copen!DJ3</f>
        <v>3.2003501378382766</v>
      </c>
      <c r="AT190" s="429">
        <f>+Copen!DK3</f>
        <v>3.2232684268382763</v>
      </c>
      <c r="AU190" s="429">
        <f>+Copen!DL3</f>
        <v>3.2461641312476637</v>
      </c>
      <c r="AV190" s="429">
        <f>+Copen!DM3</f>
        <v>3.2690432111076881</v>
      </c>
      <c r="AW190" s="429">
        <f>+Copen!DN3</f>
        <v>3.2919108124524858</v>
      </c>
      <c r="AX190" s="429">
        <f>+Copen!DO3</f>
        <v>3.3147712587295399</v>
      </c>
      <c r="AY190" s="429">
        <f>+Copen!DP3</f>
        <v>3.3376280767933579</v>
      </c>
      <c r="AZ190" s="429">
        <f>+Copen!DQ3</f>
        <v>3.3604840438352412</v>
      </c>
      <c r="BA190" s="429">
        <f>+Copen!DR3</f>
        <v>3.3833412452214677</v>
      </c>
      <c r="BB190" s="429">
        <f>+Copen!DS3</f>
        <v>3.4062011363020348</v>
      </c>
      <c r="BC190" s="429">
        <f>+Copen!DT3</f>
        <v>3.4290646036539312</v>
      </c>
      <c r="BD190" s="429">
        <f>+Copen!DU3</f>
        <v>3.4519320229834487</v>
      </c>
      <c r="BE190" s="429">
        <f>+Copen!DV3</f>
        <v>3.4748033121483379</v>
      </c>
      <c r="BF190" s="429">
        <f>+Copen!DW3</f>
        <v>3.497677978596625</v>
      </c>
      <c r="BG190" s="429">
        <f>+Copen!DX3</f>
        <v>3.5205551610626515</v>
      </c>
      <c r="BH190" s="429">
        <f>+Copen!DY3</f>
        <v>3.5434336656976444</v>
      </c>
      <c r="BI190" s="429">
        <f>+Copen!DZ3</f>
        <v>3.5663119970062946</v>
      </c>
    </row>
    <row r="191" spans="1:309">
      <c r="A191" s="12" t="s">
        <v>105</v>
      </c>
      <c r="B191" s="429">
        <f>+Copen!BS4</f>
        <v>1.1460506191660516</v>
      </c>
      <c r="C191" s="429">
        <f>+Copen!BT4</f>
        <v>0.99417387994039974</v>
      </c>
      <c r="D191" s="429">
        <f>+Copen!BU4</f>
        <v>1.106587115461948</v>
      </c>
      <c r="E191" s="429">
        <f>+Copen!BV4</f>
        <v>1.1896400885691427</v>
      </c>
      <c r="F191" s="429">
        <f>+Copen!BW4</f>
        <v>1.2528505333136899</v>
      </c>
      <c r="G191" s="429">
        <f>+Copen!BX4</f>
        <v>1.293255969876953</v>
      </c>
      <c r="H191" s="429">
        <f>+Copen!BY4</f>
        <v>1.3187352765116875</v>
      </c>
      <c r="I191" s="429">
        <f>+Copen!BZ4</f>
        <v>1.3389632943621592</v>
      </c>
      <c r="J191" s="429">
        <f>+Copen!CA4</f>
        <v>1.355254647399603</v>
      </c>
      <c r="K191" s="429">
        <f>+Copen!CB4</f>
        <v>1.3684115841880125</v>
      </c>
      <c r="L191" s="429">
        <f>+Copen!CC4</f>
        <v>1.3991011379823655</v>
      </c>
      <c r="M191" s="445">
        <f>+Copen!CD4</f>
        <v>1.4476806924761045</v>
      </c>
      <c r="N191" s="429">
        <f>+Copen!CE4</f>
        <v>1.4936353702349152</v>
      </c>
      <c r="O191" s="429">
        <f>+Copen!CF4</f>
        <v>1.5463329468040414</v>
      </c>
      <c r="P191" s="429">
        <f>+Copen!CG4</f>
        <v>1.59179762788544</v>
      </c>
      <c r="Q191" s="429">
        <f>+Copen!CH4</f>
        <v>1.6328222246683857</v>
      </c>
      <c r="R191" s="429">
        <f>+Copen!CI4</f>
        <v>1.6709301510743901</v>
      </c>
      <c r="S191" s="429">
        <f>+Copen!CJ4</f>
        <v>1.7069617206503647</v>
      </c>
      <c r="T191" s="429">
        <f>+Copen!CK4</f>
        <v>1.7413946061227932</v>
      </c>
      <c r="U191" s="429">
        <f>+Copen!CL4</f>
        <v>1.774513180184881</v>
      </c>
      <c r="V191" s="429">
        <f>+Copen!CM4</f>
        <v>1.8076876652666076</v>
      </c>
      <c r="W191" s="429">
        <f>+Copen!CN4</f>
        <v>1.8413495696023228</v>
      </c>
      <c r="X191" s="429">
        <f>+Copen!CO4</f>
        <v>1.8745614887804296</v>
      </c>
      <c r="Y191" s="429">
        <f>+Copen!CP4</f>
        <v>1.9072302598582984</v>
      </c>
      <c r="Z191" s="429">
        <f>+Copen!CQ4</f>
        <v>1.9393328133387358</v>
      </c>
      <c r="AA191" s="429">
        <f>+Copen!CR4</f>
        <v>1.9708864440438998</v>
      </c>
      <c r="AB191" s="429">
        <f>+Copen!CS4</f>
        <v>2.0019617509467444</v>
      </c>
      <c r="AC191" s="429">
        <f>+Copen!CT4</f>
        <v>2.0327502451666342</v>
      </c>
      <c r="AD191" s="429">
        <f>+Copen!CU4</f>
        <v>2.0644624050034022</v>
      </c>
      <c r="AE191" s="429">
        <f>+Copen!CV4</f>
        <v>2.0969687113073889</v>
      </c>
      <c r="AF191" s="429">
        <f>+Copen!CW4</f>
        <v>2.1253980134083577</v>
      </c>
      <c r="AG191" s="429">
        <f>+Copen!CX4</f>
        <v>2.1484250153854871</v>
      </c>
      <c r="AH191" s="429">
        <f>+Copen!CY4</f>
        <v>2.1699855980340605</v>
      </c>
      <c r="AI191" s="429">
        <f>+Copen!CZ4</f>
        <v>2.1906250887055272</v>
      </c>
      <c r="AJ191" s="429">
        <f>+Copen!DA4</f>
        <v>2.2106067237250948</v>
      </c>
      <c r="AK191" s="429">
        <f>+Copen!DB4</f>
        <v>2.2300675101663834</v>
      </c>
      <c r="AL191" s="429">
        <f>+Copen!DC4</f>
        <v>2.2490846573638215</v>
      </c>
      <c r="AM191" s="429">
        <f>+Copen!DD4</f>
        <v>2.2677079133032905</v>
      </c>
      <c r="AN191" s="429">
        <f>+Copen!DE4</f>
        <v>2.2859747837501896</v>
      </c>
      <c r="AO191" s="429">
        <f>+Copen!DF4</f>
        <v>2.303917311648465</v>
      </c>
      <c r="AP191" s="429">
        <f>+Copen!DG4</f>
        <v>2.3215648357593124</v>
      </c>
      <c r="AQ191" s="429">
        <f>+Copen!DH4</f>
        <v>2.3389449324583791</v>
      </c>
      <c r="AR191" s="429">
        <f>+Copen!DI4</f>
        <v>2.3560836077041061</v>
      </c>
      <c r="AS191" s="429">
        <f>+Copen!DJ4</f>
        <v>2.3730052332316456</v>
      </c>
      <c r="AT191" s="429">
        <f>+Copen!DK4</f>
        <v>2.3897324394322141</v>
      </c>
      <c r="AU191" s="429">
        <f>+Copen!DL4</f>
        <v>2.4062860439308889</v>
      </c>
      <c r="AV191" s="429">
        <f>+Copen!DM4</f>
        <v>2.4226850351735174</v>
      </c>
      <c r="AW191" s="429">
        <f>+Copen!DN4</f>
        <v>2.4389466062619753</v>
      </c>
      <c r="AX191" s="429">
        <f>+Copen!DO4</f>
        <v>2.4550862266652294</v>
      </c>
      <c r="AY191" s="429">
        <f>+Copen!DP4</f>
        <v>2.4711177388728376</v>
      </c>
      <c r="AZ191" s="429">
        <f>+Copen!DQ4</f>
        <v>2.4870534690925501</v>
      </c>
      <c r="BA191" s="429">
        <f>+Copen!DR4</f>
        <v>2.5029043437302101</v>
      </c>
      <c r="BB191" s="429">
        <f>+Copen!DS4</f>
        <v>2.5186800058219112</v>
      </c>
      <c r="BC191" s="429">
        <f>+Copen!DT4</f>
        <v>2.5343889275580866</v>
      </c>
      <c r="BD191" s="429">
        <f>+Copen!DU4</f>
        <v>2.5500385165254369</v>
      </c>
      <c r="BE191" s="429">
        <f>+Copen!DV4</f>
        <v>2.5656352143619037</v>
      </c>
      <c r="BF191" s="429">
        <f>+Copen!DW4</f>
        <v>2.581184587260307</v>
      </c>
      <c r="BG191" s="429">
        <f>+Copen!DX4</f>
        <v>2.5966914082500296</v>
      </c>
      <c r="BH191" s="429">
        <f>+Copen!DY4</f>
        <v>2.612159731501468</v>
      </c>
      <c r="BI191" s="429">
        <f>+Copen!DZ4</f>
        <v>2.6275929590873344</v>
      </c>
    </row>
    <row r="192" spans="1:309">
      <c r="A192" s="12" t="s">
        <v>51</v>
      </c>
      <c r="B192" s="429">
        <f>+Copen!BS5</f>
        <v>0.36996592574248305</v>
      </c>
      <c r="C192" s="429">
        <f>+Copen!BT5</f>
        <v>0.38212689739253547</v>
      </c>
      <c r="D192" s="429">
        <f>+Copen!BU5</f>
        <v>0.38413431767823225</v>
      </c>
      <c r="E192" s="429">
        <f>+Copen!BV5</f>
        <v>0.37226152206942442</v>
      </c>
      <c r="F192" s="429">
        <f>+Copen!BW5</f>
        <v>0.34678851685106582</v>
      </c>
      <c r="G192" s="429">
        <f>+Copen!BX5</f>
        <v>0.33340003152526643</v>
      </c>
      <c r="H192" s="429">
        <f>+Copen!BY5</f>
        <v>0.32645083316216339</v>
      </c>
      <c r="I192" s="429">
        <f>+Copen!BZ5</f>
        <v>0.3190829939845985</v>
      </c>
      <c r="J192" s="429">
        <f>+Copen!CA5</f>
        <v>0.31162614441390923</v>
      </c>
      <c r="K192" s="429">
        <f>+Copen!CB5</f>
        <v>0.30427782345739995</v>
      </c>
      <c r="L192" s="429">
        <f>+Copen!CC5</f>
        <v>0.30398130303469717</v>
      </c>
      <c r="M192" s="445">
        <f>+Copen!CD5</f>
        <v>0.31034744642650725</v>
      </c>
      <c r="N192" s="429">
        <f>+Copen!CE5</f>
        <v>0.31629412063685058</v>
      </c>
      <c r="O192" s="429">
        <f>+Copen!CF5</f>
        <v>0.32476946072060414</v>
      </c>
      <c r="P192" s="429">
        <f>+Copen!CG5</f>
        <v>0.33158975324013151</v>
      </c>
      <c r="Q192" s="429">
        <f>+Copen!CH5</f>
        <v>0.337540655438131</v>
      </c>
      <c r="R192" s="429">
        <f>+Copen!CI5</f>
        <v>0.34303349192837185</v>
      </c>
      <c r="S192" s="429">
        <f>+Copen!CJ5</f>
        <v>0.34828502770958741</v>
      </c>
      <c r="T192" s="429">
        <f>+Copen!CK5</f>
        <v>0.35341033755910906</v>
      </c>
      <c r="U192" s="429">
        <f>+Copen!CL5</f>
        <v>0.35847113369146172</v>
      </c>
      <c r="V192" s="429">
        <f>+Copen!CM5</f>
        <v>0.36364275515515498</v>
      </c>
      <c r="W192" s="429">
        <f>+Copen!CN5</f>
        <v>0.36897899617307173</v>
      </c>
      <c r="X192" s="429">
        <f>+Copen!CO5</f>
        <v>0.37436771050527334</v>
      </c>
      <c r="Y192" s="429">
        <f>+Copen!CP5</f>
        <v>0.37979612522017631</v>
      </c>
      <c r="Z192" s="429">
        <f>+Copen!CQ5</f>
        <v>0.38525910365053145</v>
      </c>
      <c r="AA192" s="429">
        <f>+Copen!CR5</f>
        <v>0.39075655364667533</v>
      </c>
      <c r="AB192" s="429">
        <f>+Copen!CS5</f>
        <v>0.39629727651075652</v>
      </c>
      <c r="AC192" s="429">
        <f>+Copen!CT5</f>
        <v>0.40190717097410328</v>
      </c>
      <c r="AD192" s="429">
        <f>+Copen!CU5</f>
        <v>0.40781804984180631</v>
      </c>
      <c r="AE192" s="429">
        <f>+Copen!CV5</f>
        <v>0.41398764670250238</v>
      </c>
      <c r="AF192" s="429">
        <f>+Copen!CW5</f>
        <v>0.41945909897960815</v>
      </c>
      <c r="AG192" s="429">
        <f>+Copen!CX5</f>
        <v>0.42396567283805758</v>
      </c>
      <c r="AH192" s="429">
        <f>+Copen!CY5</f>
        <v>0.42825844086731946</v>
      </c>
      <c r="AI192" s="429">
        <f>+Copen!CZ5</f>
        <v>0.4324333500171656</v>
      </c>
      <c r="AJ192" s="429">
        <f>+Copen!DA5</f>
        <v>0.43653699316345984</v>
      </c>
      <c r="AK192" s="429">
        <f>+Copen!DB5</f>
        <v>0.4405923446957844</v>
      </c>
      <c r="AL192" s="429">
        <f>+Copen!DC5</f>
        <v>0.44461132611018828</v>
      </c>
      <c r="AM192" s="429">
        <f>+Copen!DD5</f>
        <v>0.4486009261592927</v>
      </c>
      <c r="AN192" s="429">
        <f>+Copen!DE5</f>
        <v>0.45256606626055623</v>
      </c>
      <c r="AO192" s="429">
        <f>+Copen!DF5</f>
        <v>0.45651086202813462</v>
      </c>
      <c r="AP192" s="429">
        <f>+Copen!DG5</f>
        <v>0.46043912231937362</v>
      </c>
      <c r="AQ192" s="429">
        <f>+Copen!DH5</f>
        <v>0.46435450560398328</v>
      </c>
      <c r="AR192" s="429">
        <f>+Copen!DI5</f>
        <v>0.46826053683601015</v>
      </c>
      <c r="AS192" s="429">
        <f>+Copen!DJ5</f>
        <v>0.47216057870236461</v>
      </c>
      <c r="AT192" s="429">
        <f>+Copen!DK5</f>
        <v>0.47605779734746118</v>
      </c>
      <c r="AU192" s="429">
        <f>+Copen!DL5</f>
        <v>0.47995513718873622</v>
      </c>
      <c r="AV192" s="429">
        <f>+Copen!DM5</f>
        <v>0.48385530806333799</v>
      </c>
      <c r="AW192" s="429">
        <f>+Copen!DN5</f>
        <v>0.48776078340138906</v>
      </c>
      <c r="AX192" s="429">
        <f>+Copen!DO5</f>
        <v>0.49167380673318856</v>
      </c>
      <c r="AY192" s="429">
        <f>+Copen!DP5</f>
        <v>0.49559640379867276</v>
      </c>
      <c r="AZ192" s="429">
        <f>+Copen!DQ5</f>
        <v>0.49953039797891113</v>
      </c>
      <c r="BA192" s="429">
        <f>+Copen!DR5</f>
        <v>0.50347742732648204</v>
      </c>
      <c r="BB192" s="429">
        <f>+Copen!DS5</f>
        <v>0.50743896197896021</v>
      </c>
      <c r="BC192" s="429">
        <f>+Copen!DT5</f>
        <v>0.51141632114871682</v>
      </c>
      <c r="BD192" s="429">
        <f>+Copen!DU5</f>
        <v>0.51541068919001765</v>
      </c>
      <c r="BE192" s="429">
        <f>+Copen!DV5</f>
        <v>0.5194231304653355</v>
      </c>
      <c r="BF192" s="429">
        <f>+Copen!DW5</f>
        <v>0.52345460288529155</v>
      </c>
      <c r="BG192" s="429">
        <f>+Copen!DX5</f>
        <v>0.52750597009792999</v>
      </c>
      <c r="BH192" s="429">
        <f>+Copen!DY5</f>
        <v>0.53157801236722957</v>
      </c>
      <c r="BI192" s="429">
        <f>+Copen!DZ5</f>
        <v>0.53567143621893931</v>
      </c>
    </row>
    <row r="193" spans="1:61">
      <c r="A193" s="12" t="s">
        <v>52</v>
      </c>
      <c r="B193" s="429">
        <f>+Copen!BS6</f>
        <v>0.43123618180564005</v>
      </c>
      <c r="C193" s="429">
        <f>+Copen!BT6</f>
        <v>0.42330360015769258</v>
      </c>
      <c r="D193" s="429">
        <f>+Copen!BU6</f>
        <v>0.44350907056613081</v>
      </c>
      <c r="E193" s="429">
        <f>+Copen!BV6</f>
        <v>0.44937555168341392</v>
      </c>
      <c r="F193" s="429">
        <f>+Copen!BW6</f>
        <v>0.45134076722900468</v>
      </c>
      <c r="G193" s="429">
        <f>+Copen!BX6</f>
        <v>0.45182363842797318</v>
      </c>
      <c r="H193" s="429">
        <f>+Copen!BY6</f>
        <v>0.45092789480458334</v>
      </c>
      <c r="I193" s="429">
        <f>+Copen!BZ6</f>
        <v>0.44798158497969987</v>
      </c>
      <c r="J193" s="429">
        <f>+Copen!CA6</f>
        <v>0.44359071308541204</v>
      </c>
      <c r="K193" s="429">
        <f>+Copen!CB6</f>
        <v>0.4381890465122264</v>
      </c>
      <c r="L193" s="429">
        <f>+Copen!CC6</f>
        <v>0.44472140509603325</v>
      </c>
      <c r="M193" s="445">
        <f>+Copen!CD6</f>
        <v>0.46331090338611408</v>
      </c>
      <c r="N193" s="429">
        <f>+Copen!CE6</f>
        <v>0.48124881704608979</v>
      </c>
      <c r="O193" s="429">
        <f>+Copen!CF6</f>
        <v>0.50213680114158188</v>
      </c>
      <c r="P193" s="429">
        <f>+Copen!CG6</f>
        <v>0.52084907063603214</v>
      </c>
      <c r="Q193" s="429">
        <f>+Copen!CH6</f>
        <v>0.53828709765627192</v>
      </c>
      <c r="R193" s="429">
        <f>+Copen!CI6</f>
        <v>0.55493762454945894</v>
      </c>
      <c r="S193" s="429">
        <f>+Copen!CJ6</f>
        <v>0.57106896882870573</v>
      </c>
      <c r="T193" s="429">
        <f>+Copen!CK6</f>
        <v>0.58683378034155553</v>
      </c>
      <c r="U193" s="429">
        <f>+Copen!CL6</f>
        <v>0.60232326645039336</v>
      </c>
      <c r="V193" s="429">
        <f>+Copen!CM6</f>
        <v>0.61691018740471359</v>
      </c>
      <c r="W193" s="429">
        <f>+Copen!CN6</f>
        <v>0.63044572505749075</v>
      </c>
      <c r="X193" s="429">
        <f>+Copen!CO6</f>
        <v>0.64354694346164809</v>
      </c>
      <c r="Y193" s="429">
        <f>+Copen!CP6</f>
        <v>0.65633379434564643</v>
      </c>
      <c r="Z193" s="429">
        <f>+Copen!CQ6</f>
        <v>0.66888083671717513</v>
      </c>
      <c r="AA193" s="429">
        <f>+Copen!CR6</f>
        <v>0.68123889569720819</v>
      </c>
      <c r="AB193" s="429">
        <f>+Copen!CS6</f>
        <v>0.69345185106125562</v>
      </c>
      <c r="AC193" s="429">
        <f>+Copen!CT6</f>
        <v>0.70555620670616959</v>
      </c>
      <c r="AD193" s="429">
        <f>+Copen!CU6</f>
        <v>0.71790259794327305</v>
      </c>
      <c r="AE193" s="429">
        <f>+Copen!CV6</f>
        <v>0.73043819516861863</v>
      </c>
      <c r="AF193" s="429">
        <f>+Copen!CW6</f>
        <v>0.74168110026719269</v>
      </c>
      <c r="AG193" s="429">
        <f>+Copen!CX6</f>
        <v>0.75122995825534689</v>
      </c>
      <c r="AH193" s="429">
        <f>+Copen!CY6</f>
        <v>0.76028984675385713</v>
      </c>
      <c r="AI193" s="429">
        <f>+Copen!CZ6</f>
        <v>0.76903347490787222</v>
      </c>
      <c r="AJ193" s="429">
        <f>+Copen!DA6</f>
        <v>0.77755294156777777</v>
      </c>
      <c r="AK193" s="429">
        <f>+Copen!DB6</f>
        <v>0.78589974973528265</v>
      </c>
      <c r="AL193" s="429">
        <f>+Copen!DC6</f>
        <v>0.79410516995977309</v>
      </c>
      <c r="AM193" s="429">
        <f>+Copen!DD6</f>
        <v>0.80219048699273099</v>
      </c>
      <c r="AN193" s="429">
        <f>+Copen!DE6</f>
        <v>0.81017203371976731</v>
      </c>
      <c r="AO193" s="429">
        <f>+Copen!DF6</f>
        <v>0.81806358554875491</v>
      </c>
      <c r="AP193" s="429">
        <f>+Copen!DG6</f>
        <v>0.82587745009250135</v>
      </c>
      <c r="AQ193" s="429">
        <f>+Copen!DH6</f>
        <v>0.83362493392529813</v>
      </c>
      <c r="AR193" s="429">
        <f>+Copen!DI6</f>
        <v>0.84131652728767947</v>
      </c>
      <c r="AS193" s="429">
        <f>+Copen!DJ6</f>
        <v>0.84896197204372847</v>
      </c>
      <c r="AT193" s="429">
        <f>+Copen!DK6</f>
        <v>0.85657028940181967</v>
      </c>
      <c r="AU193" s="429">
        <f>+Copen!DL6</f>
        <v>0.86414980013043763</v>
      </c>
      <c r="AV193" s="429">
        <f>+Copen!DM6</f>
        <v>0.87170814921591311</v>
      </c>
      <c r="AW193" s="429">
        <f>+Copen!DN6</f>
        <v>0.8792523376268615</v>
      </c>
      <c r="AX193" s="429">
        <f>+Copen!DO6</f>
        <v>0.88678876015144215</v>
      </c>
      <c r="AY193" s="429">
        <f>+Copen!DP6</f>
        <v>0.8943232471617768</v>
      </c>
      <c r="AZ193" s="429">
        <f>+Copen!DQ6</f>
        <v>0.90186110815420006</v>
      </c>
      <c r="BA193" s="429">
        <f>+Copen!DR6</f>
        <v>0.90940717530851622</v>
      </c>
      <c r="BB193" s="429">
        <f>+Copen!DS6</f>
        <v>0.91696584578634033</v>
      </c>
      <c r="BC193" s="429">
        <f>+Copen!DT6</f>
        <v>0.92454112191940441</v>
      </c>
      <c r="BD193" s="429">
        <f>+Copen!DU6</f>
        <v>0.93213664878319769</v>
      </c>
      <c r="BE193" s="429">
        <f>+Copen!DV6</f>
        <v>0.93975574890768565</v>
      </c>
      <c r="BF193" s="429">
        <f>+Copen!DW6</f>
        <v>0.94740145405762877</v>
      </c>
      <c r="BG193" s="429">
        <f>+Copen!DX6</f>
        <v>0.95507653413630267</v>
      </c>
      <c r="BH193" s="429">
        <f>+Copen!DY6</f>
        <v>0.96278352334316752</v>
      </c>
      <c r="BI193" s="429">
        <f>+Copen!DZ6</f>
        <v>0.97052474376068387</v>
      </c>
    </row>
    <row r="194" spans="1:61">
      <c r="A194" s="12" t="s">
        <v>53</v>
      </c>
      <c r="B194" s="429">
        <f>+Copen!BS7</f>
        <v>0.25666629327477047</v>
      </c>
      <c r="C194" s="429">
        <f>+Copen!BT7</f>
        <v>0.23347990029250282</v>
      </c>
      <c r="D194" s="429">
        <f>+Copen!BU7</f>
        <v>0.26366163976737494</v>
      </c>
      <c r="E194" s="429">
        <f>+Copen!BV7</f>
        <v>0.28548421663134965</v>
      </c>
      <c r="F194" s="429">
        <f>+Copen!BW7</f>
        <v>0.30222282262733086</v>
      </c>
      <c r="G194" s="429">
        <f>+Copen!BX7</f>
        <v>0.31418853486415776</v>
      </c>
      <c r="H194" s="429">
        <f>+Copen!BY7</f>
        <v>0.32360863989673316</v>
      </c>
      <c r="I194" s="429">
        <f>+Copen!BZ7</f>
        <v>0.33128759965590066</v>
      </c>
      <c r="J194" s="429">
        <f>+Copen!CA7</f>
        <v>0.33756686125447877</v>
      </c>
      <c r="K194" s="429">
        <f>+Copen!CB7</f>
        <v>0.34270783644964598</v>
      </c>
      <c r="L194" s="429">
        <f>+Copen!CC7</f>
        <v>0.35271000836163591</v>
      </c>
      <c r="M194" s="445">
        <f>+Copen!CD7</f>
        <v>0.36782849078910845</v>
      </c>
      <c r="N194" s="429">
        <f>+Copen!CE7</f>
        <v>0.38221627300658229</v>
      </c>
      <c r="O194" s="429">
        <f>+Copen!CF7</f>
        <v>0.39776089051506131</v>
      </c>
      <c r="P194" s="429">
        <f>+Copen!CG7</f>
        <v>0.41175129761296825</v>
      </c>
      <c r="Q194" s="429">
        <f>+Copen!CH7</f>
        <v>0.42465911082934266</v>
      </c>
      <c r="R194" s="429">
        <f>+Copen!CI7</f>
        <v>0.43674325192891333</v>
      </c>
      <c r="S194" s="429">
        <f>+Copen!CJ7</f>
        <v>0.44815230103397913</v>
      </c>
      <c r="T194" s="429">
        <f>+Copen!CK7</f>
        <v>0.45897753330334473</v>
      </c>
      <c r="U194" s="429">
        <f>+Copen!CL7</f>
        <v>0.46928045599082846</v>
      </c>
      <c r="V194" s="429">
        <f>+Copen!CM7</f>
        <v>0.48000369075176819</v>
      </c>
      <c r="W194" s="429">
        <f>+Copen!CN7</f>
        <v>0.49142921629651676</v>
      </c>
      <c r="X194" s="429">
        <f>+Copen!CO7</f>
        <v>0.5028213122226517</v>
      </c>
      <c r="Y194" s="429">
        <f>+Copen!CP7</f>
        <v>0.5140839973786594</v>
      </c>
      <c r="Z194" s="429">
        <f>+Copen!CQ7</f>
        <v>0.52517665707587413</v>
      </c>
      <c r="AA194" s="429">
        <f>+Copen!CR7</f>
        <v>0.53608913246103473</v>
      </c>
      <c r="AB194" s="429">
        <f>+Copen!CS7</f>
        <v>0.54683357937571853</v>
      </c>
      <c r="AC194" s="429">
        <f>+Copen!CT7</f>
        <v>0.55746848116990999</v>
      </c>
      <c r="AD194" s="429">
        <f>+Copen!CU7</f>
        <v>0.56822664684753565</v>
      </c>
      <c r="AE194" s="429">
        <f>+Copen!CV7</f>
        <v>0.57908849434043752</v>
      </c>
      <c r="AF194" s="429">
        <f>+Copen!CW7</f>
        <v>0.58891509713899803</v>
      </c>
      <c r="AG194" s="429">
        <f>+Copen!CX7</f>
        <v>0.59738968380574742</v>
      </c>
      <c r="AH194" s="429">
        <f>+Copen!CY7</f>
        <v>0.60543705710302409</v>
      </c>
      <c r="AI194" s="429">
        <f>+Copen!CZ7</f>
        <v>0.6131894519314538</v>
      </c>
      <c r="AJ194" s="429">
        <f>+Copen!DA7</f>
        <v>0.6207182031295676</v>
      </c>
      <c r="AK194" s="429">
        <f>+Copen!DB7</f>
        <v>0.6280644941560054</v>
      </c>
      <c r="AL194" s="429">
        <f>+Copen!DC7</f>
        <v>0.63525478718929485</v>
      </c>
      <c r="AM194" s="429">
        <f>+Copen!DD7</f>
        <v>0.64230843033393015</v>
      </c>
      <c r="AN194" s="429">
        <f>+Copen!DE7</f>
        <v>0.64924128937996506</v>
      </c>
      <c r="AO194" s="429">
        <f>+Copen!DF7</f>
        <v>0.65606740343641645</v>
      </c>
      <c r="AP194" s="429">
        <f>+Copen!DG7</f>
        <v>0.66279968915622667</v>
      </c>
      <c r="AQ194" s="429">
        <f>+Copen!DH7</f>
        <v>0.66945020875070393</v>
      </c>
      <c r="AR194" s="429">
        <f>+Copen!DI7</f>
        <v>0.67603025380112525</v>
      </c>
      <c r="AS194" s="429">
        <f>+Copen!DJ7</f>
        <v>0.68255036312694028</v>
      </c>
      <c r="AT194" s="429">
        <f>+Copen!DK7</f>
        <v>0.68902032652967582</v>
      </c>
      <c r="AU194" s="429">
        <f>+Copen!DL7</f>
        <v>0.6954491943086214</v>
      </c>
      <c r="AV194" s="429">
        <f>+Copen!DM7</f>
        <v>0.70184529789376882</v>
      </c>
      <c r="AW194" s="429">
        <f>+Copen!DN7</f>
        <v>0.70821628090480737</v>
      </c>
      <c r="AX194" s="429">
        <f>+Copen!DO7</f>
        <v>0.71456913791629384</v>
      </c>
      <c r="AY194" s="429">
        <f>+Copen!DP7</f>
        <v>0.72091025794507191</v>
      </c>
      <c r="AZ194" s="429">
        <f>+Copen!DQ7</f>
        <v>0.7272454700940254</v>
      </c>
      <c r="BA194" s="429">
        <f>+Copen!DR7</f>
        <v>0.7335800893888188</v>
      </c>
      <c r="BB194" s="429">
        <f>+Copen!DS7</f>
        <v>0.73991896142157887</v>
      </c>
      <c r="BC194" s="429">
        <f>+Copen!DT7</f>
        <v>0.74626650489408619</v>
      </c>
      <c r="BD194" s="429">
        <f>+Copen!DU7</f>
        <v>0.75262675152037717</v>
      </c>
      <c r="BE194" s="429">
        <f>+Copen!DV7</f>
        <v>0.75900338301641279</v>
      </c>
      <c r="BF194" s="429">
        <f>+Copen!DW7</f>
        <v>0.76539976509160612</v>
      </c>
      <c r="BG194" s="429">
        <f>+Copen!DX7</f>
        <v>0.77181897848248038</v>
      </c>
      <c r="BH194" s="429">
        <f>+Copen!DY7</f>
        <v>0.77826384714875541</v>
      </c>
      <c r="BI194" s="429">
        <f>+Copen!DZ7</f>
        <v>0.78473696379969482</v>
      </c>
    </row>
    <row r="195" spans="1:61">
      <c r="A195" s="12" t="s">
        <v>54</v>
      </c>
      <c r="B195" s="429">
        <f>+Copen!BS8</f>
        <v>1.6007411280266048</v>
      </c>
      <c r="C195" s="429">
        <f>+Copen!BT8</f>
        <v>2.843737175726925</v>
      </c>
      <c r="D195" s="429">
        <f>+Copen!BU8</f>
        <v>3.2081467193314417</v>
      </c>
      <c r="E195" s="429">
        <f>+Copen!BV8</f>
        <v>3.4276862276347724</v>
      </c>
      <c r="F195" s="429">
        <f>+Copen!BW8</f>
        <v>3.5457433176437498</v>
      </c>
      <c r="G195" s="429">
        <f>+Copen!BX8</f>
        <v>3.5874953694933125</v>
      </c>
      <c r="H195" s="429">
        <f>+Copen!BY8</f>
        <v>3.61449935941654</v>
      </c>
      <c r="I195" s="429">
        <f>+Copen!BZ8</f>
        <v>3.6262200939033429</v>
      </c>
      <c r="J195" s="429">
        <f>+Copen!CA8</f>
        <v>3.6266395866323307</v>
      </c>
      <c r="K195" s="429">
        <f>+Copen!CB8</f>
        <v>3.6169572235266667</v>
      </c>
      <c r="L195" s="429">
        <f>+Copen!CC8</f>
        <v>3.6630877109948066</v>
      </c>
      <c r="M195" s="445">
        <f>+Copen!CD8</f>
        <v>3.7692089053112832</v>
      </c>
      <c r="N195" s="429">
        <f>+Copen!CE8</f>
        <v>3.877051150349208</v>
      </c>
      <c r="O195" s="429">
        <f>+Copen!CF8</f>
        <v>3.9548842945345992</v>
      </c>
      <c r="P195" s="429">
        <f>+Copen!CG8</f>
        <v>4.0325055494369604</v>
      </c>
      <c r="Q195" s="429">
        <f>+Copen!CH8</f>
        <v>4.1075665183095573</v>
      </c>
      <c r="R195" s="429">
        <f>+Copen!CI8</f>
        <v>4.1788140622173744</v>
      </c>
      <c r="S195" s="429">
        <f>+Copen!CJ8</f>
        <v>4.2456543467324943</v>
      </c>
      <c r="T195" s="429">
        <f>+Copen!CK8</f>
        <v>4.3078414213470912</v>
      </c>
      <c r="U195" s="429">
        <f>+Copen!CL8</f>
        <v>4.3653124750578547</v>
      </c>
      <c r="V195" s="429">
        <f>+Copen!CM8</f>
        <v>4.4261293605790986</v>
      </c>
      <c r="W195" s="429">
        <f>+Copen!CN8</f>
        <v>4.4923171477038171</v>
      </c>
      <c r="X195" s="429">
        <f>+Copen!CO8</f>
        <v>4.55688397525212</v>
      </c>
      <c r="Y195" s="429">
        <f>+Copen!CP8</f>
        <v>4.6186982393960161</v>
      </c>
      <c r="Z195" s="429">
        <f>+Copen!CQ8</f>
        <v>4.6772200113824658</v>
      </c>
      <c r="AA195" s="429">
        <f>+Copen!CR8</f>
        <v>4.7321945713951461</v>
      </c>
      <c r="AB195" s="429">
        <f>+Copen!CS8</f>
        <v>4.7835847223994659</v>
      </c>
      <c r="AC195" s="429">
        <f>+Copen!CT8</f>
        <v>4.8317385717447339</v>
      </c>
      <c r="AD195" s="429">
        <f>+Copen!CU8</f>
        <v>4.8794873705333597</v>
      </c>
      <c r="AE195" s="429">
        <f>+Copen!CV8</f>
        <v>4.9267857064795599</v>
      </c>
      <c r="AF195" s="429">
        <f>+Copen!CW8</f>
        <v>4.9615973829865476</v>
      </c>
      <c r="AG195" s="429">
        <f>+Copen!CX8</f>
        <v>4.9810947396661716</v>
      </c>
      <c r="AH195" s="429">
        <f>+Copen!CY8</f>
        <v>4.995780146875707</v>
      </c>
      <c r="AI195" s="429">
        <f>+Copen!CZ8</f>
        <v>5.00738282225731</v>
      </c>
      <c r="AJ195" s="429">
        <f>+Copen!DA8</f>
        <v>5.0166190900477829</v>
      </c>
      <c r="AK195" s="429">
        <f>+Copen!DB8</f>
        <v>5.0238342849495075</v>
      </c>
      <c r="AL195" s="429">
        <f>+Copen!DC8</f>
        <v>5.0291994442294561</v>
      </c>
      <c r="AM195" s="429">
        <f>+Copen!DD8</f>
        <v>5.0328029930551796</v>
      </c>
      <c r="AN195" s="429">
        <f>+Copen!DE8</f>
        <v>5.0346947145670873</v>
      </c>
      <c r="AO195" s="429">
        <f>+Copen!DF8</f>
        <v>5.0349064489457058</v>
      </c>
      <c r="AP195" s="429">
        <f>+Copen!DG8</f>
        <v>5.0334616358395987</v>
      </c>
      <c r="AQ195" s="429">
        <f>+Copen!DH8</f>
        <v>5.0303797043138898</v>
      </c>
      <c r="AR195" s="429">
        <f>+Copen!DI8</f>
        <v>5.0256782347973674</v>
      </c>
      <c r="AS195" s="429">
        <f>+Copen!DJ8</f>
        <v>5.0193742864968334</v>
      </c>
      <c r="AT195" s="429">
        <f>+Copen!DK8</f>
        <v>5.0114855388569151</v>
      </c>
      <c r="AU195" s="429">
        <f>+Copen!DL8</f>
        <v>5.002031544016619</v>
      </c>
      <c r="AV195" s="429">
        <f>+Copen!DM8</f>
        <v>4.9910352286274415</v>
      </c>
      <c r="AW195" s="429">
        <f>+Copen!DN8</f>
        <v>4.9785247172539648</v>
      </c>
      <c r="AX195" s="429">
        <f>+Copen!DO8</f>
        <v>4.9645355262169337</v>
      </c>
      <c r="AY195" s="429">
        <f>+Copen!DP8</f>
        <v>4.9491131721954389</v>
      </c>
      <c r="AZ195" s="429">
        <f>+Copen!DQ8</f>
        <v>4.9323162429822709</v>
      </c>
      <c r="BA195" s="429">
        <f>+Copen!DR8</f>
        <v>4.9142199835524432</v>
      </c>
      <c r="BB195" s="429">
        <f>+Copen!DS8</f>
        <v>4.8949204572020157</v>
      </c>
      <c r="BC195" s="429">
        <f>+Copen!DT8</f>
        <v>4.874539348672756</v>
      </c>
      <c r="BD195" s="429">
        <f>+Copen!DU8</f>
        <v>4.8532294845926636</v>
      </c>
      <c r="BE195" s="429">
        <f>+Copen!DV8</f>
        <v>4.8311811577034316</v>
      </c>
      <c r="BF195" s="429">
        <f>+Copen!DW8</f>
        <v>4.8086293574766446</v>
      </c>
      <c r="BG195" s="429">
        <f>+Copen!DX8</f>
        <v>4.7858620339727356</v>
      </c>
      <c r="BH195" s="429">
        <f>+Copen!DY8</f>
        <v>4.7632295581928705</v>
      </c>
      <c r="BI195" s="429">
        <f>+Copen!DZ8</f>
        <v>4.7411555954502376</v>
      </c>
    </row>
    <row r="196" spans="1:61">
      <c r="A196" s="12" t="s">
        <v>55</v>
      </c>
      <c r="B196" s="429">
        <f>+Copen!BS9</f>
        <v>0.40515158969265602</v>
      </c>
      <c r="C196" s="429">
        <f>+Copen!BT9</f>
        <v>0.72309374310061081</v>
      </c>
      <c r="D196" s="429">
        <f>+Copen!BU9</f>
        <v>0.95176955277897013</v>
      </c>
      <c r="E196" s="429">
        <f>+Copen!BV9</f>
        <v>1.1736542267846262</v>
      </c>
      <c r="F196" s="429">
        <f>+Copen!BW9</f>
        <v>1.3875149357994263</v>
      </c>
      <c r="G196" s="429">
        <f>+Copen!BX9</f>
        <v>1.5656463956313702</v>
      </c>
      <c r="H196" s="429">
        <f>+Copen!BY9</f>
        <v>1.7181344991488587</v>
      </c>
      <c r="I196" s="429">
        <f>+Copen!BZ9</f>
        <v>1.8663056144623387</v>
      </c>
      <c r="J196" s="429">
        <f>+Copen!CA9</f>
        <v>2.0102964682578959</v>
      </c>
      <c r="K196" s="429">
        <f>+Copen!CB9</f>
        <v>2.1502183359581082</v>
      </c>
      <c r="L196" s="429">
        <f>+Copen!CC9</f>
        <v>2.2846983207015983</v>
      </c>
      <c r="M196" s="445">
        <f>+Copen!CD9</f>
        <v>2.4122437831930847</v>
      </c>
      <c r="N196" s="429">
        <f>+Copen!CE9</f>
        <v>2.5321441508628455</v>
      </c>
      <c r="O196" s="429">
        <f>+Copen!CF9</f>
        <v>2.6502695652104582</v>
      </c>
      <c r="P196" s="429">
        <f>+Copen!CG9</f>
        <v>2.7574115283212026</v>
      </c>
      <c r="Q196" s="429">
        <f>+Copen!CH9</f>
        <v>2.8549567039130648</v>
      </c>
      <c r="R196" s="429">
        <f>+Copen!CI9</f>
        <v>2.9437300969521893</v>
      </c>
      <c r="S196" s="429">
        <f>+Copen!CJ9</f>
        <v>3.0242895680376849</v>
      </c>
      <c r="T196" s="429">
        <f>+Copen!CK9</f>
        <v>3.0970748114143465</v>
      </c>
      <c r="U196" s="429">
        <f>+Copen!CL9</f>
        <v>3.1624799113025901</v>
      </c>
      <c r="V196" s="429">
        <f>+Copen!CM9</f>
        <v>3.2391642687186324</v>
      </c>
      <c r="W196" s="429">
        <f>+Copen!CN9</f>
        <v>3.3325193151271053</v>
      </c>
      <c r="X196" s="429">
        <f>+Copen!CO9</f>
        <v>3.4272406666090145</v>
      </c>
      <c r="Y196" s="429">
        <f>+Copen!CP9</f>
        <v>3.5210552564454813</v>
      </c>
      <c r="Z196" s="429">
        <f>+Copen!CQ9</f>
        <v>3.6128140644712499</v>
      </c>
      <c r="AA196" s="429">
        <f>+Copen!CR9</f>
        <v>3.7019883092346406</v>
      </c>
      <c r="AB196" s="429">
        <f>+Copen!CS9</f>
        <v>3.7884633012147466</v>
      </c>
      <c r="AC196" s="429">
        <f>+Copen!CT9</f>
        <v>3.8726918870934472</v>
      </c>
      <c r="AD196" s="429">
        <f>+Copen!CU9</f>
        <v>3.9573161316956895</v>
      </c>
      <c r="AE196" s="429">
        <f>+Copen!CV9</f>
        <v>4.0420868071654077</v>
      </c>
      <c r="AF196" s="429">
        <f>+Copen!CW9</f>
        <v>4.1193358895215582</v>
      </c>
      <c r="AG196" s="429">
        <f>+Copen!CX9</f>
        <v>4.1867625071091288</v>
      </c>
      <c r="AH196" s="429">
        <f>+Copen!CY9</f>
        <v>4.2503015394710397</v>
      </c>
      <c r="AI196" s="429">
        <f>+Copen!CZ9</f>
        <v>4.3107434531229512</v>
      </c>
      <c r="AJ196" s="429">
        <f>+Copen!DA9</f>
        <v>4.3685092346346392</v>
      </c>
      <c r="AK196" s="429">
        <f>+Copen!DB9</f>
        <v>4.42385593976178</v>
      </c>
      <c r="AL196" s="429">
        <f>+Copen!DC9</f>
        <v>4.4769688317076168</v>
      </c>
      <c r="AM196" s="429">
        <f>+Copen!DD9</f>
        <v>4.5280033444041337</v>
      </c>
      <c r="AN196" s="429">
        <f>+Copen!DE9</f>
        <v>4.5771025308277666</v>
      </c>
      <c r="AO196" s="429">
        <f>+Copen!DF9</f>
        <v>4.6244030906039484</v>
      </c>
      <c r="AP196" s="429">
        <f>+Copen!DG9</f>
        <v>4.6700364930807563</v>
      </c>
      <c r="AQ196" s="429">
        <f>+Copen!DH9</f>
        <v>4.7141283125541067</v>
      </c>
      <c r="AR196" s="429">
        <f>+Copen!DI9</f>
        <v>4.7567971749050688</v>
      </c>
      <c r="AS196" s="429">
        <f>+Copen!DJ9</f>
        <v>4.7981538745310903</v>
      </c>
      <c r="AT196" s="429">
        <f>+Copen!DK9</f>
        <v>4.8383008286382969</v>
      </c>
      <c r="AU196" s="429">
        <f>+Copen!DL9</f>
        <v>4.8773318676785351</v>
      </c>
      <c r="AV196" s="429">
        <f>+Copen!DM9</f>
        <v>4.9153322997258151</v>
      </c>
      <c r="AW196" s="429">
        <f>+Copen!DN9</f>
        <v>4.9523791741345233</v>
      </c>
      <c r="AX196" s="429">
        <f>+Copen!DO9</f>
        <v>4.9885416770741875</v>
      </c>
      <c r="AY196" s="429">
        <f>+Copen!DP9</f>
        <v>5.0238816049604988</v>
      </c>
      <c r="AZ196" s="429">
        <f>+Copen!DQ9</f>
        <v>5.0584538755007848</v>
      </c>
      <c r="BA196" s="429">
        <f>+Copen!DR9</f>
        <v>5.0923070478254964</v>
      </c>
      <c r="BB196" s="429">
        <f>+Copen!DS9</f>
        <v>5.1254838324484293</v>
      </c>
      <c r="BC196" s="429">
        <f>+Copen!DT9</f>
        <v>5.1580215787489179</v>
      </c>
      <c r="BD196" s="429">
        <f>+Copen!DU9</f>
        <v>5.1899527326955619</v>
      </c>
      <c r="BE196" s="429">
        <f>+Copen!DV9</f>
        <v>5.2213052610598654</v>
      </c>
      <c r="BF196" s="429">
        <f>+Copen!DW9</f>
        <v>5.2521030407758547</v>
      </c>
      <c r="BG196" s="429">
        <f>+Copen!DX9</f>
        <v>5.2823662136923639</v>
      </c>
      <c r="BH196" s="429">
        <f>+Copen!DY9</f>
        <v>5.3121115079724843</v>
      </c>
      <c r="BI196" s="429">
        <f>+Copen!DZ9</f>
        <v>5.3413525279939966</v>
      </c>
    </row>
    <row r="197" spans="1:61">
      <c r="A197" s="12" t="s">
        <v>56</v>
      </c>
      <c r="B197" s="429">
        <f>+Copen!BS10</f>
        <v>0.58967496043455159</v>
      </c>
      <c r="C197" s="429">
        <f>+Copen!BT10</f>
        <v>0.80742718953750414</v>
      </c>
      <c r="D197" s="429">
        <f>+Copen!BU10</f>
        <v>1.0442826029982819</v>
      </c>
      <c r="E197" s="429">
        <f>+Copen!BV10</f>
        <v>1.2745456100982464</v>
      </c>
      <c r="F197" s="429">
        <f>+Copen!BW10</f>
        <v>1.4943414327878348</v>
      </c>
      <c r="G197" s="429">
        <f>+Copen!BX10</f>
        <v>1.6740554412692989</v>
      </c>
      <c r="H197" s="429">
        <f>+Copen!BY10</f>
        <v>1.8331190047103108</v>
      </c>
      <c r="I197" s="429">
        <f>+Copen!BZ10</f>
        <v>1.9960889946045444</v>
      </c>
      <c r="J197" s="429">
        <f>+Copen!CA10</f>
        <v>2.1643188522795391</v>
      </c>
      <c r="K197" s="429">
        <f>+Copen!CB10</f>
        <v>2.3389053955486343</v>
      </c>
      <c r="L197" s="429">
        <f>+Copen!CC10</f>
        <v>2.4651296303415497</v>
      </c>
      <c r="M197" s="445">
        <f>+Copen!CD10</f>
        <v>2.5326764971053795</v>
      </c>
      <c r="N197" s="429">
        <f>+Copen!CE10</f>
        <v>2.5913912548341846</v>
      </c>
      <c r="O197" s="429">
        <f>+Copen!CF10</f>
        <v>2.662872535646879</v>
      </c>
      <c r="P197" s="429">
        <f>+Copen!CG10</f>
        <v>2.7192945817799106</v>
      </c>
      <c r="Q197" s="429">
        <f>+Copen!CH10</f>
        <v>2.7656515308938907</v>
      </c>
      <c r="R197" s="429">
        <f>+Copen!CI10</f>
        <v>2.8047150050248764</v>
      </c>
      <c r="S197" s="429">
        <f>+Copen!CJ10</f>
        <v>2.8380815341167644</v>
      </c>
      <c r="T197" s="429">
        <f>+Copen!CK10</f>
        <v>2.8667265502524404</v>
      </c>
      <c r="U197" s="429">
        <f>+Copen!CL10</f>
        <v>2.8912939256476213</v>
      </c>
      <c r="V197" s="429">
        <f>+Copen!CM10</f>
        <v>2.9276547861298039</v>
      </c>
      <c r="W197" s="429">
        <f>+Copen!CN10</f>
        <v>2.9798511656013207</v>
      </c>
      <c r="X197" s="429">
        <f>+Copen!CO10</f>
        <v>3.0347313741800495</v>
      </c>
      <c r="Y197" s="429">
        <f>+Copen!CP10</f>
        <v>3.0903650657186983</v>
      </c>
      <c r="Z197" s="429">
        <f>+Copen!CQ10</f>
        <v>3.1457809550254829</v>
      </c>
      <c r="AA197" s="429">
        <f>+Copen!CR10</f>
        <v>3.2005252593971001</v>
      </c>
      <c r="AB197" s="429">
        <f>+Copen!CS10</f>
        <v>3.2544777611231761</v>
      </c>
      <c r="AC197" s="429">
        <f>+Copen!CT10</f>
        <v>3.307805590533007</v>
      </c>
      <c r="AD197" s="429">
        <f>+Copen!CU10</f>
        <v>3.3627497017294945</v>
      </c>
      <c r="AE197" s="429">
        <f>+Copen!CV10</f>
        <v>3.4189569294207525</v>
      </c>
      <c r="AF197" s="429">
        <f>+Copen!CW10</f>
        <v>3.4703776639215316</v>
      </c>
      <c r="AG197" s="429">
        <f>+Copen!CX10</f>
        <v>3.5152383553145787</v>
      </c>
      <c r="AH197" s="429">
        <f>+Copen!CY10</f>
        <v>3.5581420927760092</v>
      </c>
      <c r="AI197" s="429">
        <f>+Copen!CZ10</f>
        <v>3.5996590031499025</v>
      </c>
      <c r="AJ197" s="429">
        <f>+Copen!DA10</f>
        <v>3.6400696925173452</v>
      </c>
      <c r="AK197" s="429">
        <f>+Copen!DB10</f>
        <v>3.679527117282078</v>
      </c>
      <c r="AL197" s="429">
        <f>+Copen!DC10</f>
        <v>3.7181293135146989</v>
      </c>
      <c r="AM197" s="429">
        <f>+Copen!DD10</f>
        <v>3.7559528139125464</v>
      </c>
      <c r="AN197" s="429">
        <f>+Copen!DE10</f>
        <v>3.7930667719178</v>
      </c>
      <c r="AO197" s="429">
        <f>+Copen!DF10</f>
        <v>3.829538019898076</v>
      </c>
      <c r="AP197" s="429">
        <f>+Copen!DG10</f>
        <v>3.865432165102888</v>
      </c>
      <c r="AQ197" s="429">
        <f>+Copen!DH10</f>
        <v>3.900813179100211</v>
      </c>
      <c r="AR197" s="429">
        <f>+Copen!DI10</f>
        <v>3.935742596847315</v>
      </c>
      <c r="AS197" s="429">
        <f>+Copen!DJ10</f>
        <v>3.970278783789051</v>
      </c>
      <c r="AT197" s="429">
        <f>+Copen!DK10</f>
        <v>4.00447642037199</v>
      </c>
      <c r="AU197" s="429">
        <f>+Copen!DL10</f>
        <v>4.0383862184328514</v>
      </c>
      <c r="AV197" s="429">
        <f>+Copen!DM10</f>
        <v>4.0720548329010606</v>
      </c>
      <c r="AW197" s="429">
        <f>+Copen!DN10</f>
        <v>4.1055249195582109</v>
      </c>
      <c r="AX197" s="429">
        <f>+Copen!DO10</f>
        <v>4.1388352928069843</v>
      </c>
      <c r="AY197" s="429">
        <f>+Copen!DP10</f>
        <v>4.1720211459431447</v>
      </c>
      <c r="AZ197" s="429">
        <f>+Copen!DQ10</f>
        <v>4.2051143056311204</v>
      </c>
      <c r="BA197" s="429">
        <f>+Copen!DR10</f>
        <v>4.2381435003469834</v>
      </c>
      <c r="BB197" s="429">
        <f>+Copen!DS10</f>
        <v>4.2711346289761343</v>
      </c>
      <c r="BC197" s="429">
        <f>+Copen!DT10</f>
        <v>4.3041110205951991</v>
      </c>
      <c r="BD197" s="429">
        <f>+Copen!DU10</f>
        <v>4.3370936799815434</v>
      </c>
      <c r="BE197" s="429">
        <f>+Copen!DV10</f>
        <v>4.3701015158676455</v>
      </c>
      <c r="BF197" s="429">
        <f>+Copen!DW10</f>
        <v>4.4031515506504455</v>
      </c>
      <c r="BG197" s="429">
        <f>+Copen!DX10</f>
        <v>4.4362591113887779</v>
      </c>
      <c r="BH197" s="429">
        <f>+Copen!DY10</f>
        <v>4.4694380026382117</v>
      </c>
      <c r="BI197" s="429">
        <f>+Copen!DZ10</f>
        <v>4.5027006621037744</v>
      </c>
    </row>
    <row r="198" spans="1:61">
      <c r="A198" s="12" t="s">
        <v>57</v>
      </c>
      <c r="B198" s="429">
        <f>+Copen!BS11</f>
        <v>0.19137708401697254</v>
      </c>
      <c r="C198" s="429">
        <f>+Copen!BT11</f>
        <v>0.2440378886848312</v>
      </c>
      <c r="D198" s="429">
        <f>+Copen!BU11</f>
        <v>0.35389319854131812</v>
      </c>
      <c r="E198" s="429">
        <f>+Copen!BV11</f>
        <v>0.48200312688199881</v>
      </c>
      <c r="F198" s="429">
        <f>+Copen!BW11</f>
        <v>0.62603054224477039</v>
      </c>
      <c r="G198" s="429">
        <f>+Copen!BX11</f>
        <v>0.75868965138535882</v>
      </c>
      <c r="H198" s="429">
        <f>+Copen!BY11</f>
        <v>0.87768254899933362</v>
      </c>
      <c r="I198" s="429">
        <f>+Copen!BZ11</f>
        <v>1.0040365182506339</v>
      </c>
      <c r="J198" s="429">
        <f>+Copen!CA11</f>
        <v>1.1378816387861397</v>
      </c>
      <c r="K198" s="429">
        <f>+Copen!CB11</f>
        <v>1.2792329595342757</v>
      </c>
      <c r="L198" s="429">
        <f>+Copen!CC11</f>
        <v>1.3887465820645788</v>
      </c>
      <c r="M198" s="445">
        <f>+Copen!CD11</f>
        <v>1.4567924010075117</v>
      </c>
      <c r="N198" s="429">
        <f>+Copen!CE11</f>
        <v>1.5193518370551473</v>
      </c>
      <c r="O198" s="429">
        <f>+Copen!CF11</f>
        <v>1.5746848880942874</v>
      </c>
      <c r="P198" s="429">
        <f>+Copen!CG11</f>
        <v>1.6235722107456403</v>
      </c>
      <c r="Q198" s="429">
        <f>+Copen!CH11</f>
        <v>1.6661095947861382</v>
      </c>
      <c r="R198" s="429">
        <f>+Copen!CI11</f>
        <v>1.7024712819854848</v>
      </c>
      <c r="S198" s="429">
        <f>+Copen!CJ11</f>
        <v>1.7328965729657173</v>
      </c>
      <c r="T198" s="429">
        <f>+Copen!CK11</f>
        <v>1.7576747491247868</v>
      </c>
      <c r="U198" s="429">
        <f>+Copen!CL11</f>
        <v>1.77713119482853</v>
      </c>
      <c r="V198" s="429">
        <f>+Copen!CM11</f>
        <v>1.8020764172973329</v>
      </c>
      <c r="W198" s="429">
        <f>+Copen!CN11</f>
        <v>1.8353749510294461</v>
      </c>
      <c r="X198" s="429">
        <f>+Copen!CO11</f>
        <v>1.8812734678357721</v>
      </c>
      <c r="Y198" s="429">
        <f>+Copen!CP11</f>
        <v>1.9286250417622051</v>
      </c>
      <c r="Z198" s="429">
        <f>+Copen!CQ11</f>
        <v>1.9756446984818867</v>
      </c>
      <c r="AA198" s="429">
        <f>+Copen!CR11</f>
        <v>2.0214555428337588</v>
      </c>
      <c r="AB198" s="429">
        <f>+Copen!CS11</f>
        <v>2.0657017182389805</v>
      </c>
      <c r="AC198" s="429">
        <f>+Copen!CT11</f>
        <v>2.1087156458276426</v>
      </c>
      <c r="AD198" s="429">
        <f>+Copen!CU11</f>
        <v>2.1518230851481479</v>
      </c>
      <c r="AE198" s="429">
        <f>+Copen!CV11</f>
        <v>2.1950009495995841</v>
      </c>
      <c r="AF198" s="429">
        <f>+Copen!CW11</f>
        <v>2.2340649261280334</v>
      </c>
      <c r="AG198" s="429">
        <f>+Copen!CX11</f>
        <v>2.2677562734660586</v>
      </c>
      <c r="AH198" s="429">
        <f>+Copen!CY11</f>
        <v>2.2993344091228591</v>
      </c>
      <c r="AI198" s="429">
        <f>+Copen!CZ11</f>
        <v>2.3292307216411081</v>
      </c>
      <c r="AJ198" s="429">
        <f>+Copen!DA11</f>
        <v>2.357652963591375</v>
      </c>
      <c r="AK198" s="429">
        <f>+Copen!DB11</f>
        <v>2.3847251209408724</v>
      </c>
      <c r="AL198" s="429">
        <f>+Copen!DC11</f>
        <v>2.4105381368168119</v>
      </c>
      <c r="AM198" s="429">
        <f>+Copen!DD11</f>
        <v>2.435171691665432</v>
      </c>
      <c r="AN198" s="429">
        <f>+Copen!DE11</f>
        <v>2.45870241375966</v>
      </c>
      <c r="AO198" s="429">
        <f>+Copen!DF11</f>
        <v>2.4812060252419248</v>
      </c>
      <c r="AP198" s="429">
        <f>+Copen!DG11</f>
        <v>2.5027570681195428</v>
      </c>
      <c r="AQ198" s="429">
        <f>+Copen!DH11</f>
        <v>2.5234278954271576</v>
      </c>
      <c r="AR198" s="429">
        <f>+Copen!DI11</f>
        <v>2.5432876439341059</v>
      </c>
      <c r="AS198" s="429">
        <f>+Copen!DJ11</f>
        <v>2.5624014442242995</v>
      </c>
      <c r="AT198" s="429">
        <f>+Copen!DK11</f>
        <v>2.5808299183006782</v>
      </c>
      <c r="AU198" s="429">
        <f>+Copen!DL11</f>
        <v>2.5986289329658558</v>
      </c>
      <c r="AV198" s="429">
        <f>+Copen!DM11</f>
        <v>2.6158495526400385</v>
      </c>
      <c r="AW198" s="429">
        <f>+Copen!DN11</f>
        <v>2.6325381351847112</v>
      </c>
      <c r="AX198" s="429">
        <f>+Copen!DO11</f>
        <v>2.6487365231063786</v>
      </c>
      <c r="AY198" s="429">
        <f>+Copen!DP11</f>
        <v>2.6644822932253818</v>
      </c>
      <c r="AZ198" s="429">
        <f>+Copen!DQ11</f>
        <v>2.6798090376901333</v>
      </c>
      <c r="BA198" s="429">
        <f>+Copen!DR11</f>
        <v>2.6947466572105125</v>
      </c>
      <c r="BB198" s="429">
        <f>+Copen!DS11</f>
        <v>2.7093216535212359</v>
      </c>
      <c r="BC198" s="429">
        <f>+Copen!DT11</f>
        <v>2.7235574126210573</v>
      </c>
      <c r="BD198" s="429">
        <f>+Copen!DU11</f>
        <v>2.7374744735945549</v>
      </c>
      <c r="BE198" s="429">
        <f>+Copen!DV11</f>
        <v>2.7510907801166735</v>
      </c>
      <c r="BF198" s="429">
        <f>+Copen!DW11</f>
        <v>2.7644219133195</v>
      </c>
      <c r="BG198" s="429">
        <f>+Copen!DX11</f>
        <v>2.777481305763656</v>
      </c>
      <c r="BH198" s="429">
        <f>+Copen!DY11</f>
        <v>2.7902804369515528</v>
      </c>
      <c r="BI198" s="429">
        <f>+Copen!DZ11</f>
        <v>2.802829011256029</v>
      </c>
    </row>
    <row r="199" spans="1:61">
      <c r="A199" s="12" t="s">
        <v>58</v>
      </c>
      <c r="B199" s="429">
        <f>+Copen!BS12</f>
        <v>0.41227239850714797</v>
      </c>
      <c r="C199" s="429">
        <f>+Copen!BT12</f>
        <v>0.53297093331331402</v>
      </c>
      <c r="D199" s="429">
        <f>+Copen!BU12</f>
        <v>0.67605785971701871</v>
      </c>
      <c r="E199" s="429">
        <f>+Copen!BV12</f>
        <v>0.81226941073699011</v>
      </c>
      <c r="F199" s="429">
        <f>+Copen!BW12</f>
        <v>0.9344028017412308</v>
      </c>
      <c r="G199" s="429">
        <f>+Copen!BX12</f>
        <v>1.0349445168335478</v>
      </c>
      <c r="H199" s="429">
        <f>+Copen!BY12</f>
        <v>1.1250175431401195</v>
      </c>
      <c r="I199" s="429">
        <f>+Copen!BZ12</f>
        <v>1.2118045553438643</v>
      </c>
      <c r="J199" s="429">
        <f>+Copen!CA12</f>
        <v>1.2955955616409389</v>
      </c>
      <c r="K199" s="429">
        <f>+Copen!CB12</f>
        <v>1.3766493519866656</v>
      </c>
      <c r="L199" s="429">
        <f>+Copen!CC12</f>
        <v>1.4569213461207504</v>
      </c>
      <c r="M199" s="445">
        <f>+Copen!CD12</f>
        <v>1.5353451290035312</v>
      </c>
      <c r="N199" s="429">
        <f>+Copen!CE12</f>
        <v>1.6082507491690567</v>
      </c>
      <c r="O199" s="429">
        <f>+Copen!CF12</f>
        <v>1.6873843662768295</v>
      </c>
      <c r="P199" s="429">
        <f>+Copen!CG12</f>
        <v>1.7570151303216106</v>
      </c>
      <c r="Q199" s="429">
        <f>+Copen!CH12</f>
        <v>1.8196319918225901</v>
      </c>
      <c r="R199" s="429">
        <f>+Copen!CI12</f>
        <v>1.8766283257244134</v>
      </c>
      <c r="S199" s="429">
        <f>+Copen!CJ12</f>
        <v>1.9288236838982644</v>
      </c>
      <c r="T199" s="429">
        <f>+Copen!CK12</f>
        <v>1.9767388595471747</v>
      </c>
      <c r="U199" s="429">
        <f>+Copen!CL12</f>
        <v>2.0207405325497034</v>
      </c>
      <c r="V199" s="429">
        <f>+Copen!CM12</f>
        <v>2.0707433470425278</v>
      </c>
      <c r="W199" s="429">
        <f>+Copen!CN12</f>
        <v>2.1296506793097523</v>
      </c>
      <c r="X199" s="429">
        <f>+Copen!CO12</f>
        <v>2.1894571906702187</v>
      </c>
      <c r="Y199" s="429">
        <f>+Copen!CP12</f>
        <v>2.2490177979706871</v>
      </c>
      <c r="Z199" s="429">
        <f>+Copen!CQ12</f>
        <v>2.3077628955470297</v>
      </c>
      <c r="AA199" s="429">
        <f>+Copen!CR12</f>
        <v>2.3654417572552764</v>
      </c>
      <c r="AB199" s="429">
        <f>+Copen!CS12</f>
        <v>2.4220089566087535</v>
      </c>
      <c r="AC199" s="429">
        <f>+Copen!CT12</f>
        <v>2.4775440110023665</v>
      </c>
      <c r="AD199" s="429">
        <f>+Copen!CU12</f>
        <v>2.5334204542885832</v>
      </c>
      <c r="AE199" s="429">
        <f>+Copen!CV12</f>
        <v>2.5894627717624972</v>
      </c>
      <c r="AF199" s="429">
        <f>+Copen!CW12</f>
        <v>2.6399547858855641</v>
      </c>
      <c r="AG199" s="429">
        <f>+Copen!CX12</f>
        <v>2.6832873759454738</v>
      </c>
      <c r="AH199" s="429">
        <f>+Copen!CY12</f>
        <v>2.7241040128030165</v>
      </c>
      <c r="AI199" s="429">
        <f>+Copen!CZ12</f>
        <v>2.7630919105263496</v>
      </c>
      <c r="AJ199" s="429">
        <f>+Copen!DA12</f>
        <v>2.8006333038610594</v>
      </c>
      <c r="AK199" s="429">
        <f>+Copen!DB12</f>
        <v>2.8369577204277769</v>
      </c>
      <c r="AL199" s="429">
        <f>+Copen!DC12</f>
        <v>2.872218508205882</v>
      </c>
      <c r="AM199" s="429">
        <f>+Copen!DD12</f>
        <v>2.906531026206796</v>
      </c>
      <c r="AN199" s="429">
        <f>+Copen!DE12</f>
        <v>2.9399911509301475</v>
      </c>
      <c r="AO199" s="429">
        <f>+Copen!DF12</f>
        <v>2.9726838893404577</v>
      </c>
      <c r="AP199" s="429">
        <f>+Copen!DG12</f>
        <v>3.0046871678467832</v>
      </c>
      <c r="AQ199" s="429">
        <f>+Copen!DH12</f>
        <v>3.0360733733019769</v>
      </c>
      <c r="AR199" s="429">
        <f>+Copen!DI12</f>
        <v>3.0669099209845117</v>
      </c>
      <c r="AS199" s="429">
        <f>+Copen!DJ12</f>
        <v>3.0972594564752285</v>
      </c>
      <c r="AT199" s="429">
        <f>+Copen!DK12</f>
        <v>3.1271799627505019</v>
      </c>
      <c r="AU199" s="429">
        <f>+Copen!DL12</f>
        <v>3.1567248804496457</v>
      </c>
      <c r="AV199" s="429">
        <f>+Copen!DM12</f>
        <v>3.185943273524527</v>
      </c>
      <c r="AW199" s="429">
        <f>+Copen!DN12</f>
        <v>3.2148800401905611</v>
      </c>
      <c r="AX199" s="429">
        <f>+Copen!DO12</f>
        <v>3.2435761575796693</v>
      </c>
      <c r="AY199" s="429">
        <f>+Copen!DP12</f>
        <v>3.272068946321768</v>
      </c>
      <c r="AZ199" s="429">
        <f>+Copen!DQ12</f>
        <v>3.3003923428634785</v>
      </c>
      <c r="BA199" s="429">
        <f>+Copen!DR12</f>
        <v>3.3285771700560711</v>
      </c>
      <c r="BB199" s="429">
        <f>+Copen!DS12</f>
        <v>3.3566513992745248</v>
      </c>
      <c r="BC199" s="429">
        <f>+Copen!DT12</f>
        <v>3.3846403996440793</v>
      </c>
      <c r="BD199" s="429">
        <f>+Copen!DU12</f>
        <v>3.4125671717528707</v>
      </c>
      <c r="BE199" s="429">
        <f>+Copen!DV12</f>
        <v>3.4404525645572241</v>
      </c>
      <c r="BF199" s="429">
        <f>+Copen!DW12</f>
        <v>3.468315475122834</v>
      </c>
      <c r="BG199" s="429">
        <f>+Copen!DX12</f>
        <v>3.4961730314783805</v>
      </c>
      <c r="BH199" s="429">
        <f>+Copen!DY12</f>
        <v>3.5240407592654961</v>
      </c>
      <c r="BI199" s="429">
        <f>+Copen!DZ12</f>
        <v>3.551932733113059</v>
      </c>
    </row>
    <row r="200" spans="1:61">
      <c r="A200" s="12" t="s">
        <v>114</v>
      </c>
      <c r="B200" s="429">
        <f>+Copen!BS13</f>
        <v>0.54177826149727892</v>
      </c>
      <c r="C200" s="429">
        <f>+Copen!BT13</f>
        <v>0.56968410834355332</v>
      </c>
      <c r="D200" s="429">
        <f>+Copen!BU13</f>
        <v>0.62018880218174111</v>
      </c>
      <c r="E200" s="429">
        <f>+Copen!BV13</f>
        <v>0.65030376777341481</v>
      </c>
      <c r="F200" s="429">
        <f>+Copen!BW13</f>
        <v>0.66267477073729719</v>
      </c>
      <c r="G200" s="429">
        <f>+Copen!BX13</f>
        <v>0.65991330028465633</v>
      </c>
      <c r="H200" s="429">
        <f>+Copen!BY13</f>
        <v>0.64909066969543161</v>
      </c>
      <c r="I200" s="429">
        <f>+Copen!BZ13</f>
        <v>0.63786769129927656</v>
      </c>
      <c r="J200" s="429">
        <f>+Copen!CA13</f>
        <v>0.62678969818869201</v>
      </c>
      <c r="K200" s="429">
        <f>+Copen!CB13</f>
        <v>0.61606291958563508</v>
      </c>
      <c r="L200" s="429">
        <f>+Copen!CC13</f>
        <v>0.61546075097428465</v>
      </c>
      <c r="M200" s="445">
        <f>+Copen!CD13</f>
        <v>0.62442480483872964</v>
      </c>
      <c r="N200" s="429">
        <f>+Copen!CE13</f>
        <v>0.63307888707162718</v>
      </c>
      <c r="O200" s="429">
        <f>+Copen!CF13</f>
        <v>0.64488907292344633</v>
      </c>
      <c r="P200" s="429">
        <f>+Copen!CG13</f>
        <v>0.65431842680574703</v>
      </c>
      <c r="Q200" s="429">
        <f>+Copen!CH13</f>
        <v>0.66254051259425917</v>
      </c>
      <c r="R200" s="429">
        <f>+Copen!CI13</f>
        <v>0.67016490057363187</v>
      </c>
      <c r="S200" s="429">
        <f>+Copen!CJ13</f>
        <v>0.6775033524862174</v>
      </c>
      <c r="T200" s="429">
        <f>+Copen!CK13</f>
        <v>0.68471336842491459</v>
      </c>
      <c r="U200" s="429">
        <f>+Copen!CL13</f>
        <v>0.69187251710599695</v>
      </c>
      <c r="V200" s="429">
        <f>+Copen!CM13</f>
        <v>0.69921541712714474</v>
      </c>
      <c r="W200" s="429">
        <f>+Copen!CN13</f>
        <v>0.7068035930425034</v>
      </c>
      <c r="X200" s="429">
        <f>+Copen!CO13</f>
        <v>0.7144669611683534</v>
      </c>
      <c r="Y200" s="429">
        <f>+Copen!CP13</f>
        <v>0.72217607273993822</v>
      </c>
      <c r="Z200" s="429">
        <f>+Copen!CQ13</f>
        <v>0.7299138169156093</v>
      </c>
      <c r="AA200" s="429">
        <f>+Copen!CR13</f>
        <v>0.73767151725791924</v>
      </c>
      <c r="AB200" s="429">
        <f>+Copen!CS13</f>
        <v>0.74545720021493278</v>
      </c>
      <c r="AC200" s="429">
        <f>+Copen!CT13</f>
        <v>0.75332028991627631</v>
      </c>
      <c r="AD200" s="429">
        <f>+Copen!CU13</f>
        <v>0.76170017983897398</v>
      </c>
      <c r="AE200" s="429">
        <f>+Copen!CV13</f>
        <v>0.77052960137620308</v>
      </c>
      <c r="AF200" s="429">
        <f>+Copen!CW13</f>
        <v>0.77807622195066772</v>
      </c>
      <c r="AG200" s="429">
        <f>+Copen!CX13</f>
        <v>0.78387641689080334</v>
      </c>
      <c r="AH200" s="429">
        <f>+Copen!CY13</f>
        <v>0.78931162744715355</v>
      </c>
      <c r="AI200" s="429">
        <f>+Copen!CZ13</f>
        <v>0.79456320358740762</v>
      </c>
      <c r="AJ200" s="429">
        <f>+Copen!DA13</f>
        <v>0.79970980893065524</v>
      </c>
      <c r="AK200" s="429">
        <f>+Copen!DB13</f>
        <v>0.80478643695865859</v>
      </c>
      <c r="AL200" s="429">
        <f>+Copen!DC13</f>
        <v>0.8098081000311147</v>
      </c>
      <c r="AM200" s="429">
        <f>+Copen!DD13</f>
        <v>0.81478120496326989</v>
      </c>
      <c r="AN200" s="429">
        <f>+Copen!DE13</f>
        <v>0.81970882528819511</v>
      </c>
      <c r="AO200" s="429">
        <f>+Copen!DF13</f>
        <v>0.82459299011809029</v>
      </c>
      <c r="AP200" s="429">
        <f>+Copen!DG13</f>
        <v>0.82943556602069191</v>
      </c>
      <c r="AQ200" s="429">
        <f>+Copen!DH13</f>
        <v>0.83423851179889363</v>
      </c>
      <c r="AR200" s="429">
        <f>+Copen!DI13</f>
        <v>0.83900388033142748</v>
      </c>
      <c r="AS200" s="429">
        <f>+Copen!DJ13</f>
        <v>0.84373373882433589</v>
      </c>
      <c r="AT200" s="429">
        <f>+Copen!DK13</f>
        <v>0.84843008005022102</v>
      </c>
      <c r="AU200" s="429">
        <f>+Copen!DL13</f>
        <v>0.85309475083991293</v>
      </c>
      <c r="AV200" s="429">
        <f>+Copen!DM13</f>
        <v>0.85772940365214256</v>
      </c>
      <c r="AW200" s="429">
        <f>+Copen!DN13</f>
        <v>0.86233546897549251</v>
      </c>
      <c r="AX200" s="429">
        <f>+Copen!DO13</f>
        <v>0.86691414388291699</v>
      </c>
      <c r="AY200" s="429">
        <f>+Copen!DP13</f>
        <v>0.871466391994974</v>
      </c>
      <c r="AZ200" s="429">
        <f>+Copen!DQ13</f>
        <v>0.8759929508865949</v>
      </c>
      <c r="BA200" s="429">
        <f>+Copen!DR13</f>
        <v>0.88049434392235915</v>
      </c>
      <c r="BB200" s="429">
        <f>+Copen!DS13</f>
        <v>0.88497089436309739</v>
      </c>
      <c r="BC200" s="429">
        <f>+Copen!DT13</f>
        <v>0.88942274027371371</v>
      </c>
      <c r="BD200" s="429">
        <f>+Copen!DU13</f>
        <v>0.89384984927744771</v>
      </c>
      <c r="BE200" s="429">
        <f>+Copen!DV13</f>
        <v>0.8982520325720611</v>
      </c>
      <c r="BF200" s="429">
        <f>+Copen!DW13</f>
        <v>0.9026289578807688</v>
      </c>
      <c r="BG200" s="429">
        <f>+Copen!DX13</f>
        <v>0.90698016118434088</v>
      </c>
      <c r="BH200" s="429">
        <f>+Copen!DY13</f>
        <v>0.91130505719426336</v>
      </c>
      <c r="BI200" s="429">
        <f>+Copen!DZ13</f>
        <v>0.91560294859811453</v>
      </c>
    </row>
    <row r="201" spans="1:61">
      <c r="A201" s="213" t="s">
        <v>1012</v>
      </c>
      <c r="B201" s="429">
        <f>+Copen!BS14</f>
        <v>0.36395210273783341</v>
      </c>
      <c r="C201" s="429">
        <f>+Copen!BT14</f>
        <v>0.63080748393847597</v>
      </c>
      <c r="D201" s="429">
        <f>+Copen!BU14</f>
        <v>0.87865736123542426</v>
      </c>
      <c r="E201" s="429">
        <f>+Copen!BV14</f>
        <v>1.1513158345113612</v>
      </c>
      <c r="F201" s="429">
        <f>+Copen!BW14</f>
        <v>1.4382781501705377</v>
      </c>
      <c r="G201" s="429">
        <f>+Copen!BX14</f>
        <v>1.7044021041088468</v>
      </c>
      <c r="H201" s="429">
        <f>+Copen!BY14</f>
        <v>1.9543915150341058</v>
      </c>
      <c r="I201" s="429">
        <f>+Copen!BZ14</f>
        <v>2.2122581241175219</v>
      </c>
      <c r="J201" s="429">
        <f>+Copen!CA14</f>
        <v>2.4771235810407264</v>
      </c>
      <c r="K201" s="429">
        <f>+Copen!CB14</f>
        <v>2.7480430420037112</v>
      </c>
      <c r="L201" s="429">
        <f>+Copen!CC14</f>
        <v>2.9969273712478119</v>
      </c>
      <c r="M201" s="445">
        <f>+Copen!CD14</f>
        <v>3.216735212722722</v>
      </c>
      <c r="N201" s="429">
        <f>+Copen!CE14</f>
        <v>3.4333666988146292</v>
      </c>
      <c r="O201" s="429">
        <f>+Copen!CF14</f>
        <v>3.6207705852182794</v>
      </c>
      <c r="P201" s="429">
        <f>+Copen!CG14</f>
        <v>3.8016897695837373</v>
      </c>
      <c r="Q201" s="429">
        <f>+Copen!CH14</f>
        <v>3.9731075661677515</v>
      </c>
      <c r="R201" s="429">
        <f>+Copen!CI14</f>
        <v>4.133264330453315</v>
      </c>
      <c r="S201" s="429">
        <f>+Copen!CJ14</f>
        <v>4.2811754101312625</v>
      </c>
      <c r="T201" s="429">
        <f>+Copen!CK14</f>
        <v>4.4163432228611841</v>
      </c>
      <c r="U201" s="429">
        <f>+Copen!CL14</f>
        <v>4.5385866000632076</v>
      </c>
      <c r="V201" s="429">
        <f>+Copen!CM14</f>
        <v>4.6728570195977834</v>
      </c>
      <c r="W201" s="429">
        <f>+Copen!CN14</f>
        <v>4.8265024895825688</v>
      </c>
      <c r="X201" s="429">
        <f>+Copen!CO14</f>
        <v>4.9784372635034941</v>
      </c>
      <c r="Y201" s="429">
        <f>+Copen!CP14</f>
        <v>5.1252019748796833</v>
      </c>
      <c r="Z201" s="429">
        <f>+Copen!CQ14</f>
        <v>5.2649029565635317</v>
      </c>
      <c r="AA201" s="429">
        <f>+Copen!CR14</f>
        <v>5.396492028390397</v>
      </c>
      <c r="AB201" s="429">
        <f>+Copen!CS14</f>
        <v>5.5194902713348393</v>
      </c>
      <c r="AC201" s="429">
        <f>+Copen!CT14</f>
        <v>5.6338132159801377</v>
      </c>
      <c r="AD201" s="429">
        <f>+Copen!CU14</f>
        <v>5.7439351265724365</v>
      </c>
      <c r="AE201" s="429">
        <f>+Copen!CV14</f>
        <v>5.849326718069511</v>
      </c>
      <c r="AF201" s="429">
        <f>+Copen!CW14</f>
        <v>5.9391996188871437</v>
      </c>
      <c r="AG201" s="429">
        <f>+Copen!CX14</f>
        <v>6.0105915120143401</v>
      </c>
      <c r="AH201" s="429">
        <f>+Copen!CY14</f>
        <v>6.0722302665516761</v>
      </c>
      <c r="AI201" s="429">
        <f>+Copen!CZ14</f>
        <v>6.1254915788274777</v>
      </c>
      <c r="AJ201" s="429">
        <f>+Copen!DA14</f>
        <v>6.1710919279067467</v>
      </c>
      <c r="AK201" s="429">
        <f>+Copen!DB14</f>
        <v>6.209474223738682</v>
      </c>
      <c r="AL201" s="429">
        <f>+Copen!DC14</f>
        <v>6.240944548934432</v>
      </c>
      <c r="AM201" s="429">
        <f>+Copen!DD14</f>
        <v>6.2657356369611694</v>
      </c>
      <c r="AN201" s="429">
        <f>+Copen!DE14</f>
        <v>6.2840352703899756</v>
      </c>
      <c r="AO201" s="429">
        <f>+Copen!DF14</f>
        <v>6.2959981684155526</v>
      </c>
      <c r="AP201" s="429">
        <f>+Copen!DG14</f>
        <v>6.3017506591914465</v>
      </c>
      <c r="AQ201" s="429">
        <f>+Copen!DH14</f>
        <v>6.3013926754539611</v>
      </c>
      <c r="AR201" s="429">
        <f>+Copen!DI14</f>
        <v>6.2949992452639334</v>
      </c>
      <c r="AS201" s="429">
        <f>+Copen!DJ14</f>
        <v>6.2826225465760208</v>
      </c>
      <c r="AT201" s="429">
        <f>+Copen!DK14</f>
        <v>6.2642951564144296</v>
      </c>
      <c r="AU201" s="429">
        <f>+Copen!DL14</f>
        <v>6.2400350432069933</v>
      </c>
      <c r="AV201" s="429">
        <f>+Copen!DM14</f>
        <v>6.2098529710918386</v>
      </c>
      <c r="AW201" s="429">
        <f>+Copen!DN14</f>
        <v>6.173763237399986</v>
      </c>
      <c r="AX201" s="429">
        <f>+Copen!DO14</f>
        <v>6.1317990203245278</v>
      </c>
      <c r="AY201" s="429">
        <f>+Copen!DP14</f>
        <v>6.0840340614250383</v>
      </c>
      <c r="AZ201" s="429">
        <f>+Copen!DQ14</f>
        <v>6.0306129357040543</v>
      </c>
      <c r="BA201" s="429">
        <f>+Copen!DR14</f>
        <v>5.9717927449939534</v>
      </c>
      <c r="BB201" s="429">
        <f>+Copen!DS14</f>
        <v>5.9079996548434819</v>
      </c>
      <c r="BC201" s="429">
        <f>+Copen!DT14</f>
        <v>5.8399041881280054</v>
      </c>
      <c r="BD201" s="429">
        <f>+Copen!DU14</f>
        <v>5.7685194556340047</v>
      </c>
      <c r="BE201" s="429">
        <f>+Copen!DV14</f>
        <v>5.6953263882351592</v>
      </c>
      <c r="BF201" s="429">
        <f>+Copen!DW14</f>
        <v>5.6224294137030233</v>
      </c>
      <c r="BG201" s="429">
        <f>+Copen!DX14</f>
        <v>5.5527448864697178</v>
      </c>
      <c r="BH201" s="429">
        <f>+Copen!DY14</f>
        <v>5.4902230567225851</v>
      </c>
      <c r="BI201" s="429">
        <f>+Copen!DZ14</f>
        <v>5.4401023692746673</v>
      </c>
    </row>
    <row r="202" spans="1:61">
      <c r="A202" s="429"/>
      <c r="B202" s="429">
        <f t="shared" ref="B202:AG202" si="90">SUM(B190:B201)</f>
        <v>7.9710000000000001</v>
      </c>
      <c r="C202" s="429">
        <f t="shared" si="90"/>
        <v>10.008731839961026</v>
      </c>
      <c r="D202" s="429">
        <f t="shared" si="90"/>
        <v>11.724587536935804</v>
      </c>
      <c r="E202" s="429">
        <f t="shared" si="90"/>
        <v>13.184510779280513</v>
      </c>
      <c r="F202" s="429">
        <f t="shared" si="90"/>
        <v>14.448589212754504</v>
      </c>
      <c r="G202" s="429">
        <f t="shared" si="90"/>
        <v>15.441204892561124</v>
      </c>
      <c r="H202" s="429">
        <f t="shared" si="90"/>
        <v>16.291259051033283</v>
      </c>
      <c r="I202" s="429">
        <f t="shared" si="90"/>
        <v>17.127802838118413</v>
      </c>
      <c r="J202" s="429">
        <f t="shared" si="90"/>
        <v>17.960699441681911</v>
      </c>
      <c r="K202" s="429">
        <f t="shared" si="90"/>
        <v>18.794707814318667</v>
      </c>
      <c r="L202" s="429">
        <f t="shared" si="90"/>
        <v>19.624706425431082</v>
      </c>
      <c r="M202" s="445">
        <f t="shared" si="90"/>
        <v>20.42236713751722</v>
      </c>
      <c r="N202" s="429">
        <f t="shared" si="90"/>
        <v>21.184327426614438</v>
      </c>
      <c r="O202" s="429">
        <f t="shared" si="90"/>
        <v>21.933892989452033</v>
      </c>
      <c r="P202" s="429">
        <f t="shared" si="90"/>
        <v>22.608438870710412</v>
      </c>
      <c r="Q202" s="429">
        <f t="shared" si="90"/>
        <v>23.223692120713686</v>
      </c>
      <c r="R202" s="429">
        <f t="shared" si="90"/>
        <v>23.788169273147215</v>
      </c>
      <c r="S202" s="429">
        <f t="shared" si="90"/>
        <v>24.306858702921744</v>
      </c>
      <c r="T202" s="429">
        <f t="shared" si="90"/>
        <v>24.783023359090436</v>
      </c>
      <c r="U202" s="429">
        <f t="shared" si="90"/>
        <v>25.219107676600128</v>
      </c>
      <c r="V202" s="429">
        <f t="shared" si="90"/>
        <v>25.703405800382477</v>
      </c>
      <c r="W202" s="429">
        <f t="shared" si="90"/>
        <v>26.260701328748976</v>
      </c>
      <c r="X202" s="429">
        <f t="shared" si="90"/>
        <v>26.83132856801668</v>
      </c>
      <c r="Y202" s="429">
        <f t="shared" si="90"/>
        <v>27.394380415089632</v>
      </c>
      <c r="Z202" s="429">
        <f t="shared" si="90"/>
        <v>27.943074309677765</v>
      </c>
      <c r="AA202" s="429">
        <f t="shared" si="90"/>
        <v>28.474109711657388</v>
      </c>
      <c r="AB202" s="429">
        <f t="shared" si="90"/>
        <v>28.986539504552063</v>
      </c>
      <c r="AC202" s="429">
        <f t="shared" si="90"/>
        <v>29.482219094511063</v>
      </c>
      <c r="AD202" s="429">
        <f t="shared" si="90"/>
        <v>29.979761716150477</v>
      </c>
      <c r="AE202" s="429">
        <f t="shared" si="90"/>
        <v>30.477231777208424</v>
      </c>
      <c r="AF202" s="429">
        <f t="shared" si="90"/>
        <v>30.912844597754539</v>
      </c>
      <c r="AG202" s="429">
        <f t="shared" si="90"/>
        <v>31.269659723259231</v>
      </c>
      <c r="AH202" s="429">
        <f t="shared" ref="AH202:BI202" si="91">SUM(AH190:AH201)</f>
        <v>31.597536337339164</v>
      </c>
      <c r="AI202" s="429">
        <f t="shared" si="91"/>
        <v>31.903664473408153</v>
      </c>
      <c r="AJ202" s="429">
        <f t="shared" si="91"/>
        <v>32.191538302999646</v>
      </c>
      <c r="AK202" s="429">
        <f t="shared" si="91"/>
        <v>32.463093954928766</v>
      </c>
      <c r="AL202" s="429">
        <f t="shared" si="91"/>
        <v>32.719539805102194</v>
      </c>
      <c r="AM202" s="429">
        <f t="shared" si="91"/>
        <v>32.961746452631978</v>
      </c>
      <c r="AN202" s="429">
        <f t="shared" si="91"/>
        <v>33.190423930724279</v>
      </c>
      <c r="AO202" s="429">
        <f t="shared" si="91"/>
        <v>33.40619666197346</v>
      </c>
      <c r="AP202" s="429">
        <f t="shared" si="91"/>
        <v>33.609631574082186</v>
      </c>
      <c r="AQ202" s="429">
        <f t="shared" si="91"/>
        <v>33.801246559982843</v>
      </c>
      <c r="AR202" s="429">
        <f t="shared" si="91"/>
        <v>33.981512173114076</v>
      </c>
      <c r="AS202" s="429">
        <f t="shared" si="91"/>
        <v>34.150852415859816</v>
      </c>
      <c r="AT202" s="429">
        <f t="shared" si="91"/>
        <v>34.30964718493248</v>
      </c>
      <c r="AU202" s="429">
        <f t="shared" si="91"/>
        <v>34.458237544396759</v>
      </c>
      <c r="AV202" s="429">
        <f t="shared" si="91"/>
        <v>34.59693456361709</v>
      </c>
      <c r="AW202" s="429">
        <f t="shared" si="91"/>
        <v>34.726032513344968</v>
      </c>
      <c r="AX202" s="429">
        <f t="shared" si="91"/>
        <v>34.84582753118729</v>
      </c>
      <c r="AY202" s="429">
        <f t="shared" si="91"/>
        <v>34.95664334063796</v>
      </c>
      <c r="AZ202" s="429">
        <f t="shared" si="91"/>
        <v>35.058866180413368</v>
      </c>
      <c r="BA202" s="429">
        <f t="shared" si="91"/>
        <v>35.152991728883308</v>
      </c>
      <c r="BB202" s="429">
        <f t="shared" si="91"/>
        <v>35.239687431939743</v>
      </c>
      <c r="BC202" s="429">
        <f t="shared" si="91"/>
        <v>35.319874167857954</v>
      </c>
      <c r="BD202" s="429">
        <f t="shared" si="91"/>
        <v>35.394831476531124</v>
      </c>
      <c r="BE202" s="429">
        <f t="shared" si="91"/>
        <v>35.466330489011732</v>
      </c>
      <c r="BF202" s="429">
        <f t="shared" si="91"/>
        <v>35.536798096820526</v>
      </c>
      <c r="BG202" s="429">
        <f t="shared" si="91"/>
        <v>35.609514795979365</v>
      </c>
      <c r="BH202" s="429">
        <f t="shared" si="91"/>
        <v>35.688847158995728</v>
      </c>
      <c r="BI202" s="429">
        <f t="shared" si="91"/>
        <v>35.780513947662826</v>
      </c>
    </row>
    <row r="203" spans="1:61">
      <c r="A203" s="429"/>
      <c r="B203" s="429"/>
    </row>
    <row r="204" spans="1:61">
      <c r="A204" s="429"/>
      <c r="B204" s="429"/>
    </row>
    <row r="206" spans="1:61" ht="14.6">
      <c r="A206" s="19" t="s">
        <v>982</v>
      </c>
      <c r="B206" s="398">
        <f>SUM(US:OthAsia!B113)-SUM(US:OthAsia!B114)</f>
        <v>7.9710000000000001</v>
      </c>
      <c r="C206" s="398">
        <f>SUM(US:OthAsia!C113)-SUM(US:OthAsia!C114)</f>
        <v>9.7622130974482744</v>
      </c>
      <c r="D206" s="398">
        <f>SUM(US:OthAsia!D113)-SUM(US:OthAsia!D114)</f>
        <v>10.454445118505516</v>
      </c>
      <c r="E206" s="398">
        <f>SUM(US:OthAsia!E113)-SUM(US:OthAsia!E114)</f>
        <v>8.3893380556440391</v>
      </c>
      <c r="F206" s="398">
        <f>SUM(US:OthAsia!F113)-SUM(US:OthAsia!F114)</f>
        <v>3.9610798029377401</v>
      </c>
      <c r="G206" s="398">
        <f>SUM(US:OthAsia!G113)-SUM(US:OthAsia!G114)</f>
        <v>-0.39624781033656653</v>
      </c>
      <c r="H206" s="398">
        <f>SUM(US:OthAsia!H113)-SUM(US:OthAsia!H114)</f>
        <v>-2.2629754318719355</v>
      </c>
      <c r="I206" s="398">
        <f>SUM(US:OthAsia!I113)-SUM(US:OthAsia!I114)</f>
        <v>-4.1223863796135065</v>
      </c>
      <c r="J206" s="398">
        <f>SUM(US:OthAsia!J113)-SUM(US:OthAsia!J114)</f>
        <v>-5.4570834229582497</v>
      </c>
      <c r="K206" s="398">
        <f>SUM(US:OthAsia!K113)-SUM(US:OthAsia!K114)</f>
        <v>-6.4231425869183587</v>
      </c>
      <c r="L206" s="398">
        <f>SUM(US:OthAsia!L113)-SUM(US:OthAsia!L114)</f>
        <v>-7.1088029542195352</v>
      </c>
      <c r="M206" s="398">
        <f>SUM(US:OthAsia!M113)-SUM(US:OthAsia!M114)</f>
        <v>-7.6507673061054824</v>
      </c>
      <c r="N206" s="398">
        <f>SUM(US:OthAsia!N113)-SUM(US:OthAsia!N114)</f>
        <v>-8.132847954814185</v>
      </c>
      <c r="O206" s="398">
        <f>SUM(US:OthAsia!O113)-SUM(US:OthAsia!O114)</f>
        <v>-8.5523531971602438</v>
      </c>
      <c r="P206" s="398">
        <f>SUM(US:OthAsia!P113)-SUM(US:OthAsia!P114)</f>
        <v>-8.920771506133109</v>
      </c>
      <c r="Q206" s="398">
        <f>SUM(US:OthAsia!Q113)-SUM(US:OthAsia!Q114)</f>
        <v>-9.2461236131550901</v>
      </c>
      <c r="R206" s="398">
        <f>SUM(US:OthAsia!R113)-SUM(US:OthAsia!R114)</f>
        <v>-9.5344894223547847</v>
      </c>
    </row>
    <row r="208" spans="1:61">
      <c r="A208" s="19" t="s">
        <v>962</v>
      </c>
    </row>
    <row r="209" spans="1:61">
      <c r="A209" s="12" t="s">
        <v>104</v>
      </c>
      <c r="B209" s="12">
        <f>+US!B101</f>
        <v>1.0000000000000007E-3</v>
      </c>
      <c r="C209" s="213">
        <f>+US!C101</f>
        <v>1.0000000000000013E-3</v>
      </c>
      <c r="D209" s="213">
        <f>+US!D101</f>
        <v>1.0000000000000512E-3</v>
      </c>
      <c r="E209" s="213">
        <f>+US!E101</f>
        <v>1.0000000000215496E-3</v>
      </c>
      <c r="F209" s="213">
        <f>+US!F101</f>
        <v>1.0000000017689821E-3</v>
      </c>
      <c r="G209" s="213">
        <f>+US!G101</f>
        <v>1.0000000576642777E-3</v>
      </c>
      <c r="H209" s="213">
        <f>+US!H101</f>
        <v>1.0000010087449867E-3</v>
      </c>
      <c r="I209" s="12">
        <f>+US!I101</f>
        <v>1.0000113920947283E-3</v>
      </c>
      <c r="J209" s="12">
        <f>+US!J101</f>
        <v>1.0000940394660168E-3</v>
      </c>
      <c r="K209" s="12">
        <f>+US!K101</f>
        <v>1.0006133774100522E-3</v>
      </c>
      <c r="L209" s="12">
        <f>+US!L101</f>
        <v>1.0033295900328673E-3</v>
      </c>
      <c r="M209" s="12">
        <f>+US!M101</f>
        <v>1.0155894218064876E-3</v>
      </c>
      <c r="N209" s="12">
        <f>+US!N101</f>
        <v>1.0645397255263107E-3</v>
      </c>
      <c r="O209" s="12">
        <f>+US!O101</f>
        <v>1.2410303223762515E-3</v>
      </c>
      <c r="P209" s="12">
        <f>+US!P101</f>
        <v>1.8210025266551058E-3</v>
      </c>
      <c r="Q209" s="12">
        <f>+US!Q101</f>
        <v>3.5766183309002253E-3</v>
      </c>
      <c r="R209" s="12">
        <f>+US!R101</f>
        <v>8.5161838592479142E-3</v>
      </c>
      <c r="S209" s="12">
        <f>+US!S101</f>
        <v>2.1530289584171917E-2</v>
      </c>
      <c r="T209" s="12">
        <f>+US!T101</f>
        <v>5.3833188353047311E-2</v>
      </c>
      <c r="U209" s="12">
        <f>+US!U101</f>
        <v>0.12973744072668425</v>
      </c>
      <c r="V209" s="12">
        <f>+US!V101</f>
        <v>0.29919990110504951</v>
      </c>
      <c r="W209" s="12">
        <f>+US!W101</f>
        <v>0.66126843802292712</v>
      </c>
      <c r="X209" s="12">
        <f>+US!X101</f>
        <v>1.4047386546896188</v>
      </c>
      <c r="Y209" s="12">
        <f>+US!Y101</f>
        <v>2.8696110898540992</v>
      </c>
      <c r="Z209" s="12">
        <f>+US!Z101</f>
        <v>5.6313004966981133</v>
      </c>
      <c r="AA209" s="12">
        <f>+US!AA101</f>
        <v>10.591311161020188</v>
      </c>
      <c r="AB209" s="12">
        <f>+US!AB101</f>
        <v>102.85099956003779</v>
      </c>
      <c r="AC209" s="12">
        <f>+US!AC101</f>
        <v>51.425499780018896</v>
      </c>
      <c r="AD209" s="12">
        <f>+US!AD101</f>
        <v>25.712749890009448</v>
      </c>
      <c r="AE209" s="12">
        <f>+US!AE101</f>
        <v>12.856374945004724</v>
      </c>
      <c r="AF209" s="12">
        <f>+US!AF101</f>
        <v>6.428187472502362</v>
      </c>
      <c r="AG209" s="12">
        <f>+US!AG101</f>
        <v>3.214093736251181</v>
      </c>
      <c r="AH209" s="12">
        <f>+US!AH101</f>
        <v>1.6070468681255905</v>
      </c>
      <c r="AI209" s="12">
        <f>+US!AI101</f>
        <v>0.80352343406279525</v>
      </c>
      <c r="AJ209" s="12">
        <f>+US!AJ101</f>
        <v>0.40176171703139762</v>
      </c>
      <c r="AK209" s="12">
        <f>+US!AK101</f>
        <v>0.20088085851569881</v>
      </c>
      <c r="AL209" s="12">
        <f>+US!AL101</f>
        <v>0.10044042925784941</v>
      </c>
      <c r="AM209" s="12">
        <f>+US!AM101</f>
        <v>5.0220214628924703E-2</v>
      </c>
      <c r="AN209" s="12">
        <f>+US!AN101</f>
        <v>2.5110107314462352E-2</v>
      </c>
      <c r="AO209" s="12">
        <f>+US!AO101</f>
        <v>1.2555053657231176E-2</v>
      </c>
      <c r="AP209" s="12">
        <f>+US!AP101</f>
        <v>6.2775268286155879E-3</v>
      </c>
      <c r="AQ209" s="12">
        <f>+US!AQ101</f>
        <v>3.1387634143077939E-3</v>
      </c>
      <c r="AR209" s="12">
        <f>+US!AR101</f>
        <v>1.569381707153897E-3</v>
      </c>
      <c r="AS209" s="12">
        <f>+US!AS101</f>
        <v>7.8469085357694849E-4</v>
      </c>
      <c r="AT209" s="12">
        <f>+US!AT101</f>
        <v>3.9234542678847424E-4</v>
      </c>
      <c r="AU209" s="12">
        <f>+US!AU101</f>
        <v>1.9617271339423712E-4</v>
      </c>
      <c r="AV209" s="12">
        <f>+US!AV101</f>
        <v>9.8086356697118561E-5</v>
      </c>
      <c r="AW209" s="12">
        <f>+US!AW101</f>
        <v>4.904317834855928E-5</v>
      </c>
      <c r="AX209" s="12">
        <f>+US!AX101</f>
        <v>2.452158917427964E-5</v>
      </c>
      <c r="AY209" s="12">
        <f>+US!AY101</f>
        <v>1.226079458713982E-5</v>
      </c>
      <c r="AZ209" s="12">
        <f>+US!AZ101</f>
        <v>6.13039729356991E-6</v>
      </c>
      <c r="BA209" s="12">
        <f>+US!BA101</f>
        <v>3.065198646784955E-6</v>
      </c>
      <c r="BB209" s="12">
        <f>+US!BB101</f>
        <v>1.5325993233924775E-6</v>
      </c>
      <c r="BC209" s="12">
        <f>+US!BC101</f>
        <v>7.6629966169623876E-7</v>
      </c>
      <c r="BD209" s="12">
        <f>+US!BD101</f>
        <v>3.8314983084811938E-7</v>
      </c>
      <c r="BE209" s="12">
        <f>+US!BE101</f>
        <v>1.9157491542405969E-7</v>
      </c>
      <c r="BF209" s="12">
        <f>+US!BF101</f>
        <v>9.5787457712029845E-8</v>
      </c>
      <c r="BG209" s="12">
        <f>+US!BG101</f>
        <v>4.7893728856014922E-8</v>
      </c>
      <c r="BH209" s="12">
        <f>+US!BH101</f>
        <v>2.3946864428007461E-8</v>
      </c>
      <c r="BI209" s="12">
        <f>+US!BI101</f>
        <v>1.1973432214003731E-8</v>
      </c>
    </row>
    <row r="210" spans="1:61">
      <c r="A210" s="12" t="s">
        <v>105</v>
      </c>
      <c r="B210" s="12">
        <f>+EU!B101</f>
        <v>1.0000000000000024E-3</v>
      </c>
      <c r="C210" s="213">
        <f>+EU!C101</f>
        <v>9.9999999999999959E-4</v>
      </c>
      <c r="D210" s="213">
        <f>+EU!D101</f>
        <v>1.0000000000000529E-3</v>
      </c>
      <c r="E210" s="213">
        <f>+EU!E101</f>
        <v>1.0000000000215514E-3</v>
      </c>
      <c r="F210" s="213">
        <f>+EU!F101</f>
        <v>1.0000000017689821E-3</v>
      </c>
      <c r="G210" s="213">
        <f>+EU!G101</f>
        <v>1.0000000576642809E-3</v>
      </c>
      <c r="H210" s="213">
        <f>+EU!H101</f>
        <v>1.000001008744988E-3</v>
      </c>
      <c r="I210" s="12">
        <f>+EU!I101</f>
        <v>1.0000113920947294E-3</v>
      </c>
      <c r="J210" s="12">
        <f>+EU!J101</f>
        <v>1.0000940394660196E-3</v>
      </c>
      <c r="K210" s="12">
        <f>+EU!K101</f>
        <v>1.0006133774100512E-3</v>
      </c>
      <c r="L210" s="12">
        <f>+EU!L101</f>
        <v>1.0033295900328677E-3</v>
      </c>
      <c r="M210" s="12">
        <f>+EU!M101</f>
        <v>1.0155894218064879E-3</v>
      </c>
      <c r="N210" s="12">
        <f>+EU!N101</f>
        <v>1.0645397255263113E-3</v>
      </c>
      <c r="O210" s="12">
        <f>+EU!O101</f>
        <v>1.2410303223762498E-3</v>
      </c>
      <c r="P210" s="12">
        <f>+EU!P101</f>
        <v>1.8210025266551034E-3</v>
      </c>
      <c r="Q210" s="12">
        <f>+EU!Q101</f>
        <v>3.5766183309002327E-3</v>
      </c>
      <c r="R210" s="12">
        <f>+EU!R101</f>
        <v>8.5161838592479298E-3</v>
      </c>
      <c r="S210" s="12">
        <f>+EU!S101</f>
        <v>2.1530289584171886E-2</v>
      </c>
      <c r="T210" s="12">
        <f>+EU!T101</f>
        <v>5.3833188353047325E-2</v>
      </c>
      <c r="U210" s="12">
        <f>+EU!U101</f>
        <v>0.12973744072668431</v>
      </c>
      <c r="V210" s="12">
        <f>+EU!V101</f>
        <v>0.29919990110504907</v>
      </c>
      <c r="W210" s="12">
        <f>+EU!W101</f>
        <v>0.6612684380229269</v>
      </c>
      <c r="X210" s="12">
        <f>+EU!X101</f>
        <v>1.4047386546896172</v>
      </c>
      <c r="Y210" s="12">
        <f>+EU!Y101</f>
        <v>2.8696110898540983</v>
      </c>
      <c r="Z210" s="12">
        <f>+EU!Z101</f>
        <v>5.6313004966981124</v>
      </c>
      <c r="AA210" s="12">
        <f>+EU!AA101</f>
        <v>10.591311161020181</v>
      </c>
      <c r="AB210" s="12">
        <f>+EU!AB101</f>
        <v>159.99044376005855</v>
      </c>
      <c r="AC210" s="12">
        <f>+EU!AC101</f>
        <v>79.995221880029277</v>
      </c>
      <c r="AD210" s="12">
        <f>+EU!AD101</f>
        <v>39.997610940014638</v>
      </c>
      <c r="AE210" s="12">
        <f>+EU!AE101</f>
        <v>19.998805470007319</v>
      </c>
      <c r="AF210" s="12">
        <f>+EU!AF101</f>
        <v>9.9994027350036596</v>
      </c>
      <c r="AG210" s="12">
        <f>+EU!AG101</f>
        <v>4.9997013675018298</v>
      </c>
      <c r="AH210" s="12">
        <f>+EU!AH101</f>
        <v>2.4998506837509149</v>
      </c>
      <c r="AI210" s="12">
        <f>+EU!AI101</f>
        <v>1.2499253418754575</v>
      </c>
      <c r="AJ210" s="12">
        <f>+EU!AJ101</f>
        <v>0.62496267093772873</v>
      </c>
      <c r="AK210" s="12">
        <f>+EU!AK101</f>
        <v>0.31248133546886436</v>
      </c>
      <c r="AL210" s="12">
        <f>+EU!AL101</f>
        <v>0.15624066773443218</v>
      </c>
      <c r="AM210" s="12">
        <f>+EU!AM101</f>
        <v>7.8120333867216091E-2</v>
      </c>
      <c r="AN210" s="12">
        <f>+EU!AN101</f>
        <v>3.9060166933608045E-2</v>
      </c>
      <c r="AO210" s="12">
        <f>+EU!AO101</f>
        <v>1.9530083466804023E-2</v>
      </c>
      <c r="AP210" s="12">
        <f>+EU!AP101</f>
        <v>9.7650417334020113E-3</v>
      </c>
      <c r="AQ210" s="12">
        <f>+EU!AQ101</f>
        <v>4.8825208667010057E-3</v>
      </c>
      <c r="AR210" s="12">
        <f>+EU!AR101</f>
        <v>2.4412604333505028E-3</v>
      </c>
      <c r="AS210" s="12">
        <f>+EU!AS101</f>
        <v>1.2206302166752514E-3</v>
      </c>
      <c r="AT210" s="12">
        <f>+EU!AT101</f>
        <v>6.1031510833762571E-4</v>
      </c>
      <c r="AU210" s="12">
        <f>+EU!AU101</f>
        <v>3.0515755416881285E-4</v>
      </c>
      <c r="AV210" s="12">
        <f>+EU!AV101</f>
        <v>1.5257877708440643E-4</v>
      </c>
      <c r="AW210" s="12">
        <f>+EU!AW101</f>
        <v>7.6289388542203214E-5</v>
      </c>
      <c r="AX210" s="12">
        <f>+EU!AX101</f>
        <v>3.8144694271101607E-5</v>
      </c>
      <c r="AY210" s="12">
        <f>+EU!AY101</f>
        <v>1.9072347135550803E-5</v>
      </c>
      <c r="AZ210" s="12">
        <f>+EU!AZ101</f>
        <v>9.5361735677754017E-6</v>
      </c>
      <c r="BA210" s="12">
        <f>+EU!BA101</f>
        <v>4.7680867838877009E-6</v>
      </c>
      <c r="BB210" s="12">
        <f>+EU!BB101</f>
        <v>2.3840433919438504E-6</v>
      </c>
      <c r="BC210" s="12">
        <f>+EU!BC101</f>
        <v>1.1920216959719252E-6</v>
      </c>
      <c r="BD210" s="12">
        <f>+EU!BD101</f>
        <v>5.9601084798596261E-7</v>
      </c>
      <c r="BE210" s="12">
        <f>+EU!BE101</f>
        <v>2.980054239929813E-7</v>
      </c>
      <c r="BF210" s="12">
        <f>+EU!BF101</f>
        <v>1.4900271199649065E-7</v>
      </c>
      <c r="BG210" s="12">
        <f>+EU!BG101</f>
        <v>7.4501355998245326E-8</v>
      </c>
      <c r="BH210" s="12">
        <f>+EU!BH101</f>
        <v>3.7250677999122663E-8</v>
      </c>
      <c r="BI210" s="12">
        <f>+EU!BI101</f>
        <v>1.8625338999561331E-8</v>
      </c>
    </row>
    <row r="211" spans="1:61">
      <c r="A211" s="12" t="s">
        <v>51</v>
      </c>
      <c r="B211" s="12">
        <f>+Japan!B101</f>
        <v>1.0000000000000024E-3</v>
      </c>
      <c r="C211" s="213">
        <f>+Japan!C101</f>
        <v>9.9999999999999959E-4</v>
      </c>
      <c r="D211" s="213">
        <f>+Japan!D101</f>
        <v>1.0000000000000529E-3</v>
      </c>
      <c r="E211" s="213">
        <f>+Japan!E101</f>
        <v>1.0000000000215514E-3</v>
      </c>
      <c r="F211" s="213">
        <f>+Japan!F101</f>
        <v>1.0000000017689821E-3</v>
      </c>
      <c r="G211" s="213">
        <f>+Japan!G101</f>
        <v>1.0000000576642809E-3</v>
      </c>
      <c r="H211" s="213">
        <f>+Japan!H101</f>
        <v>1.000001008744988E-3</v>
      </c>
      <c r="I211" s="12">
        <f>+Japan!I101</f>
        <v>1.0000113920947294E-3</v>
      </c>
      <c r="J211" s="12">
        <f>+Japan!J101</f>
        <v>1.0000940394660196E-3</v>
      </c>
      <c r="K211" s="12">
        <f>+Japan!K101</f>
        <v>1.0006133774100512E-3</v>
      </c>
      <c r="L211" s="12">
        <f>+Japan!L101</f>
        <v>1.0033295900328677E-3</v>
      </c>
      <c r="M211" s="12">
        <f>+Japan!M101</f>
        <v>1.0155894218064879E-3</v>
      </c>
      <c r="N211" s="12">
        <f>+Japan!N101</f>
        <v>1.0645397255263113E-3</v>
      </c>
      <c r="O211" s="12">
        <f>+Japan!O101</f>
        <v>1.2410303223762498E-3</v>
      </c>
      <c r="P211" s="12">
        <f>+Japan!P101</f>
        <v>1.8210025266551034E-3</v>
      </c>
      <c r="Q211" s="12">
        <f>+Japan!Q101</f>
        <v>3.5766183309002327E-3</v>
      </c>
      <c r="R211" s="12">
        <f>+Japan!R101</f>
        <v>8.5161838592479298E-3</v>
      </c>
      <c r="S211" s="12">
        <f>+Japan!S101</f>
        <v>2.1530289584171886E-2</v>
      </c>
      <c r="T211" s="12">
        <f>+Japan!T101</f>
        <v>5.3833188353047325E-2</v>
      </c>
      <c r="U211" s="12">
        <f>+Japan!U101</f>
        <v>0.12973744072668431</v>
      </c>
      <c r="V211" s="12">
        <f>+Japan!V101</f>
        <v>0.29919990110504907</v>
      </c>
      <c r="W211" s="12">
        <f>+Japan!W101</f>
        <v>0.6612684380229269</v>
      </c>
      <c r="X211" s="12">
        <f>+Japan!X101</f>
        <v>1.4047386546896172</v>
      </c>
      <c r="Y211" s="12">
        <f>+Japan!Y101</f>
        <v>2.8696110898540983</v>
      </c>
      <c r="Z211" s="12">
        <f>+Japan!Z101</f>
        <v>5.6313004966981124</v>
      </c>
      <c r="AA211" s="12">
        <f>+Japan!AA101</f>
        <v>10.591311161020181</v>
      </c>
      <c r="AB211" s="12">
        <f>+Japan!AB101</f>
        <v>159.99044376005855</v>
      </c>
      <c r="AC211" s="12">
        <f>+Japan!AC101</f>
        <v>79.995221880029277</v>
      </c>
      <c r="AD211" s="12">
        <f>+Japan!AD101</f>
        <v>39.997610940014638</v>
      </c>
      <c r="AE211" s="12">
        <f>+Japan!AE101</f>
        <v>19.998805470007319</v>
      </c>
      <c r="AF211" s="12">
        <f>+Japan!AF101</f>
        <v>9.9994027350036596</v>
      </c>
      <c r="AG211" s="12">
        <f>+Japan!AG101</f>
        <v>4.9997013675018298</v>
      </c>
      <c r="AH211" s="12">
        <f>+Japan!AH101</f>
        <v>2.4998506837509149</v>
      </c>
      <c r="AI211" s="12">
        <f>+Japan!AI101</f>
        <v>1.2499253418754575</v>
      </c>
      <c r="AJ211" s="12">
        <f>+Japan!AJ101</f>
        <v>0.62496267093772873</v>
      </c>
      <c r="AK211" s="12">
        <f>+Japan!AK101</f>
        <v>0.31248133546886436</v>
      </c>
      <c r="AL211" s="12">
        <f>+Japan!AL101</f>
        <v>0.15624066773443218</v>
      </c>
      <c r="AM211" s="12">
        <f>+Japan!AM101</f>
        <v>7.8120333867216091E-2</v>
      </c>
      <c r="AN211" s="12">
        <f>+Japan!AN101</f>
        <v>3.9060166933608045E-2</v>
      </c>
      <c r="AO211" s="12">
        <f>+Japan!AO101</f>
        <v>1.9530083466804023E-2</v>
      </c>
      <c r="AP211" s="12">
        <f>+Japan!AP101</f>
        <v>9.7650417334020113E-3</v>
      </c>
      <c r="AQ211" s="12">
        <f>+Japan!AQ101</f>
        <v>4.8825208667010057E-3</v>
      </c>
      <c r="AR211" s="12">
        <f>+Japan!AR101</f>
        <v>2.4412604333505028E-3</v>
      </c>
      <c r="AS211" s="12">
        <f>+Japan!AS101</f>
        <v>1.2206302166752514E-3</v>
      </c>
      <c r="AT211" s="12">
        <f>+Japan!AT101</f>
        <v>6.1031510833762571E-4</v>
      </c>
      <c r="AU211" s="12">
        <f>+Japan!AU101</f>
        <v>3.0515755416881285E-4</v>
      </c>
      <c r="AV211" s="12">
        <f>+Japan!AV101</f>
        <v>1.5257877708440643E-4</v>
      </c>
      <c r="AW211" s="12">
        <f>+Japan!AW101</f>
        <v>7.6289388542203214E-5</v>
      </c>
      <c r="AX211" s="12">
        <f>+Japan!AX101</f>
        <v>3.8144694271101607E-5</v>
      </c>
      <c r="AY211" s="12">
        <f>+Japan!AY101</f>
        <v>1.9072347135550803E-5</v>
      </c>
      <c r="AZ211" s="12">
        <f>+Japan!AZ101</f>
        <v>9.5361735677754017E-6</v>
      </c>
      <c r="BA211" s="12">
        <f>+Japan!BA101</f>
        <v>4.7680867838877009E-6</v>
      </c>
      <c r="BB211" s="12">
        <f>+Japan!BB101</f>
        <v>2.3840433919438504E-6</v>
      </c>
      <c r="BC211" s="12">
        <f>+Japan!BC101</f>
        <v>1.1920216959719252E-6</v>
      </c>
      <c r="BD211" s="12">
        <f>+Japan!BD101</f>
        <v>5.9601084798596261E-7</v>
      </c>
      <c r="BE211" s="12">
        <f>+Japan!BE101</f>
        <v>2.980054239929813E-7</v>
      </c>
      <c r="BF211" s="12">
        <f>+Japan!BF101</f>
        <v>1.4900271199649065E-7</v>
      </c>
      <c r="BG211" s="12">
        <f>+Japan!BG101</f>
        <v>7.4501355998245326E-8</v>
      </c>
      <c r="BH211" s="12">
        <f>+Japan!BH101</f>
        <v>3.7250677999122663E-8</v>
      </c>
      <c r="BI211" s="12">
        <f>+Japan!BI101</f>
        <v>1.8625338999561331E-8</v>
      </c>
    </row>
    <row r="212" spans="1:61">
      <c r="A212" s="12" t="s">
        <v>52</v>
      </c>
      <c r="B212" s="12">
        <f>+Russia!B101</f>
        <v>1.0000000000000015E-3</v>
      </c>
      <c r="C212" s="213">
        <f>+Russia!C101</f>
        <v>1.0000000000000002E-3</v>
      </c>
      <c r="D212" s="213">
        <f>+Russia!D101</f>
        <v>1.0000000000000523E-3</v>
      </c>
      <c r="E212" s="213">
        <f>+Russia!E101</f>
        <v>1.0000000000215505E-3</v>
      </c>
      <c r="F212" s="213">
        <f>+Russia!F101</f>
        <v>1.0000000017689812E-3</v>
      </c>
      <c r="G212" s="213">
        <f>+Russia!G101</f>
        <v>1.0000000576642805E-3</v>
      </c>
      <c r="H212" s="213">
        <f>+Russia!H101</f>
        <v>1.0000010087449875E-3</v>
      </c>
      <c r="I212" s="12">
        <f>+Russia!I101</f>
        <v>1.0000113920947292E-3</v>
      </c>
      <c r="J212" s="12">
        <f>+Russia!J101</f>
        <v>1.0000940394660196E-3</v>
      </c>
      <c r="K212" s="12">
        <f>+Russia!K101</f>
        <v>1.0006133774100501E-3</v>
      </c>
      <c r="L212" s="12">
        <f>+Russia!L101</f>
        <v>1.0033295900328683E-3</v>
      </c>
      <c r="M212" s="12">
        <f>+Russia!M101</f>
        <v>1.0155894218064887E-3</v>
      </c>
      <c r="N212" s="12">
        <f>+Russia!N101</f>
        <v>1.0645397255263118E-3</v>
      </c>
      <c r="O212" s="12">
        <f>+Russia!O101</f>
        <v>1.2410303223762528E-3</v>
      </c>
      <c r="P212" s="12">
        <f>+Russia!P101</f>
        <v>1.8210025266551045E-3</v>
      </c>
      <c r="Q212" s="12">
        <f>+Russia!Q101</f>
        <v>3.5766183309002223E-3</v>
      </c>
      <c r="R212" s="12">
        <f>+Russia!R101</f>
        <v>8.516183859247935E-3</v>
      </c>
      <c r="S212" s="12">
        <f>+Russia!S101</f>
        <v>2.1530289584171892E-2</v>
      </c>
      <c r="T212" s="12">
        <f>+Russia!T101</f>
        <v>5.3833188353047248E-2</v>
      </c>
      <c r="U212" s="12">
        <f>+Russia!U101</f>
        <v>0.12973744072668425</v>
      </c>
      <c r="V212" s="12">
        <f>+Russia!V101</f>
        <v>0.29919990110504918</v>
      </c>
      <c r="W212" s="12">
        <f>+Russia!W101</f>
        <v>0.66126843802292667</v>
      </c>
      <c r="X212" s="12">
        <f>+Russia!X101</f>
        <v>1.4047386546896174</v>
      </c>
      <c r="Y212" s="12">
        <f>+Russia!Y101</f>
        <v>2.8696110898540983</v>
      </c>
      <c r="Z212" s="12">
        <f>+Russia!Z101</f>
        <v>5.6313004966981159</v>
      </c>
      <c r="AA212" s="12">
        <f>+Russia!AA101</f>
        <v>10.591311161020183</v>
      </c>
      <c r="AB212" s="12">
        <f>+Russia!AB101</f>
        <v>68.567333040025176</v>
      </c>
      <c r="AC212" s="12">
        <f>+Russia!AC101</f>
        <v>34.283666520012588</v>
      </c>
      <c r="AD212" s="12">
        <f>+Russia!AD101</f>
        <v>17.141833260006294</v>
      </c>
      <c r="AE212" s="12">
        <f>+Russia!AE101</f>
        <v>8.570916630003147</v>
      </c>
      <c r="AF212" s="12">
        <f>+Russia!AF101</f>
        <v>4.2854583150015735</v>
      </c>
      <c r="AG212" s="12">
        <f>+Russia!AG101</f>
        <v>2.1427291575007867</v>
      </c>
      <c r="AH212" s="12">
        <f>+Russia!AH101</f>
        <v>1.0713645787503934</v>
      </c>
      <c r="AI212" s="12">
        <f>+Russia!AI101</f>
        <v>0.53568228937519669</v>
      </c>
      <c r="AJ212" s="12">
        <f>+Russia!AJ101</f>
        <v>0.26784114468759834</v>
      </c>
      <c r="AK212" s="12">
        <f>+Russia!AK101</f>
        <v>0.13392057234379917</v>
      </c>
      <c r="AL212" s="12">
        <f>+Russia!AL101</f>
        <v>6.6960286171899586E-2</v>
      </c>
      <c r="AM212" s="12">
        <f>+Russia!AM101</f>
        <v>3.3480143085949793E-2</v>
      </c>
      <c r="AN212" s="12">
        <f>+Russia!AN101</f>
        <v>1.6740071542974896E-2</v>
      </c>
      <c r="AO212" s="12">
        <f>+Russia!AO101</f>
        <v>8.3700357714874482E-3</v>
      </c>
      <c r="AP212" s="12">
        <f>+Russia!AP101</f>
        <v>4.1850178857437241E-3</v>
      </c>
      <c r="AQ212" s="12">
        <f>+Russia!AQ101</f>
        <v>2.0925089428718621E-3</v>
      </c>
      <c r="AR212" s="12">
        <f>+Russia!AR101</f>
        <v>1.046254471435931E-3</v>
      </c>
      <c r="AS212" s="12">
        <f>+Russia!AS101</f>
        <v>5.2312723571796551E-4</v>
      </c>
      <c r="AT212" s="12">
        <f>+Russia!AT101</f>
        <v>2.6156361785898276E-4</v>
      </c>
      <c r="AU212" s="12">
        <f>+Russia!AU101</f>
        <v>1.3078180892949138E-4</v>
      </c>
      <c r="AV212" s="12">
        <f>+Russia!AV101</f>
        <v>6.5390904464745689E-5</v>
      </c>
      <c r="AW212" s="12">
        <f>+Russia!AW101</f>
        <v>3.2695452232372845E-5</v>
      </c>
      <c r="AX212" s="12">
        <f>+Russia!AX101</f>
        <v>1.6347726116186422E-5</v>
      </c>
      <c r="AY212" s="12">
        <f>+Russia!AY101</f>
        <v>8.1738630580932111E-6</v>
      </c>
      <c r="AZ212" s="12">
        <f>+Russia!AZ101</f>
        <v>4.0869315290466056E-6</v>
      </c>
      <c r="BA212" s="12">
        <f>+Russia!BA101</f>
        <v>2.0434657645233028E-6</v>
      </c>
      <c r="BB212" s="12">
        <f>+Russia!BB101</f>
        <v>1.0217328822616514E-6</v>
      </c>
      <c r="BC212" s="12">
        <f>+Russia!BC101</f>
        <v>5.108664411308257E-7</v>
      </c>
      <c r="BD212" s="12">
        <f>+Russia!BD101</f>
        <v>2.5543322056541285E-7</v>
      </c>
      <c r="BE212" s="12">
        <f>+Russia!BE101</f>
        <v>1.2771661028270642E-7</v>
      </c>
      <c r="BF212" s="12">
        <f>+Russia!BF101</f>
        <v>6.3858305141353212E-8</v>
      </c>
      <c r="BG212" s="12">
        <f>+Russia!BG101</f>
        <v>3.1929152570676606E-8</v>
      </c>
      <c r="BH212" s="12">
        <f>+Russia!BH101</f>
        <v>1.5964576285338303E-8</v>
      </c>
      <c r="BI212" s="12">
        <f>+Russia!BI101</f>
        <v>7.9822881426691515E-9</v>
      </c>
    </row>
    <row r="213" spans="1:61">
      <c r="A213" s="12" t="s">
        <v>53</v>
      </c>
      <c r="B213" s="12">
        <f>+Eurasia!B101</f>
        <v>1.0000000000000015E-3</v>
      </c>
      <c r="C213" s="213">
        <f>+Eurasia!C101</f>
        <v>1.0000000000000002E-3</v>
      </c>
      <c r="D213" s="213">
        <f>+Eurasia!D101</f>
        <v>1.0000000000000523E-3</v>
      </c>
      <c r="E213" s="213">
        <f>+Eurasia!E101</f>
        <v>1.0000000000215505E-3</v>
      </c>
      <c r="F213" s="213">
        <f>+Eurasia!F101</f>
        <v>1.0000000017689812E-3</v>
      </c>
      <c r="G213" s="213">
        <f>+Eurasia!G101</f>
        <v>1.0000000576642805E-3</v>
      </c>
      <c r="H213" s="213">
        <f>+Eurasia!H101</f>
        <v>1.0000010087449875E-3</v>
      </c>
      <c r="I213" s="12">
        <f>+Eurasia!I101</f>
        <v>1.0000113920947292E-3</v>
      </c>
      <c r="J213" s="12">
        <f>+Eurasia!J101</f>
        <v>1.0000940394660196E-3</v>
      </c>
      <c r="K213" s="12">
        <f>+Eurasia!K101</f>
        <v>1.0006133774100501E-3</v>
      </c>
      <c r="L213" s="12">
        <f>+Eurasia!L101</f>
        <v>1.0033295900328683E-3</v>
      </c>
      <c r="M213" s="12">
        <f>+Eurasia!M101</f>
        <v>1.0155894218064887E-3</v>
      </c>
      <c r="N213" s="12">
        <f>+Eurasia!N101</f>
        <v>1.0645397255263118E-3</v>
      </c>
      <c r="O213" s="12">
        <f>+Eurasia!O101</f>
        <v>1.2410303223762528E-3</v>
      </c>
      <c r="P213" s="12">
        <f>+Eurasia!P101</f>
        <v>1.8210025266551045E-3</v>
      </c>
      <c r="Q213" s="12">
        <f>+Eurasia!Q101</f>
        <v>3.5766183309002223E-3</v>
      </c>
      <c r="R213" s="12">
        <f>+Eurasia!R101</f>
        <v>8.516183859247935E-3</v>
      </c>
      <c r="S213" s="12">
        <f>+Eurasia!S101</f>
        <v>2.1530289584171892E-2</v>
      </c>
      <c r="T213" s="12">
        <f>+Eurasia!T101</f>
        <v>5.3833188353047248E-2</v>
      </c>
      <c r="U213" s="12">
        <f>+Eurasia!U101</f>
        <v>0.12973744072668425</v>
      </c>
      <c r="V213" s="12">
        <f>+Eurasia!V101</f>
        <v>0.29919990110504918</v>
      </c>
      <c r="W213" s="12">
        <f>+Eurasia!W101</f>
        <v>0.66126843802292667</v>
      </c>
      <c r="X213" s="12">
        <f>+Eurasia!X101</f>
        <v>1.4047386546896174</v>
      </c>
      <c r="Y213" s="12">
        <f>+Eurasia!Y101</f>
        <v>2.8696110898540983</v>
      </c>
      <c r="Z213" s="12">
        <f>+Eurasia!Z101</f>
        <v>5.6313004966981159</v>
      </c>
      <c r="AA213" s="12">
        <f>+Eurasia!AA101</f>
        <v>10.591311161020183</v>
      </c>
      <c r="AB213" s="12">
        <f>+Eurasia!AB101</f>
        <v>68.567333040025176</v>
      </c>
      <c r="AC213" s="12">
        <f>+Eurasia!AC101</f>
        <v>34.283666520012588</v>
      </c>
      <c r="AD213" s="12">
        <f>+Eurasia!AD101</f>
        <v>17.141833260006294</v>
      </c>
      <c r="AE213" s="12">
        <f>+Eurasia!AE101</f>
        <v>8.570916630003147</v>
      </c>
      <c r="AF213" s="12">
        <f>+Eurasia!AF101</f>
        <v>4.2854583150015735</v>
      </c>
      <c r="AG213" s="12">
        <f>+Eurasia!AG101</f>
        <v>2.1427291575007867</v>
      </c>
      <c r="AH213" s="12">
        <f>+Eurasia!AH101</f>
        <v>1.0713645787503934</v>
      </c>
      <c r="AI213" s="12">
        <f>+Eurasia!AI101</f>
        <v>0.53568228937519669</v>
      </c>
      <c r="AJ213" s="12">
        <f>+Eurasia!AJ101</f>
        <v>0.26784114468759834</v>
      </c>
      <c r="AK213" s="12">
        <f>+Eurasia!AK101</f>
        <v>0.13392057234379917</v>
      </c>
      <c r="AL213" s="12">
        <f>+Eurasia!AL101</f>
        <v>6.6960286171899586E-2</v>
      </c>
      <c r="AM213" s="12">
        <f>+Eurasia!AM101</f>
        <v>3.3480143085949793E-2</v>
      </c>
      <c r="AN213" s="12">
        <f>+Eurasia!AN101</f>
        <v>1.6740071542974896E-2</v>
      </c>
      <c r="AO213" s="12">
        <f>+Eurasia!AO101</f>
        <v>8.3700357714874482E-3</v>
      </c>
      <c r="AP213" s="12">
        <f>+Eurasia!AP101</f>
        <v>4.1850178857437241E-3</v>
      </c>
      <c r="AQ213" s="12">
        <f>+Eurasia!AQ101</f>
        <v>2.0925089428718621E-3</v>
      </c>
      <c r="AR213" s="12">
        <f>+Eurasia!AR101</f>
        <v>1.046254471435931E-3</v>
      </c>
      <c r="AS213" s="12">
        <f>+Eurasia!AS101</f>
        <v>5.2312723571796551E-4</v>
      </c>
      <c r="AT213" s="12">
        <f>+Eurasia!AT101</f>
        <v>2.6156361785898276E-4</v>
      </c>
      <c r="AU213" s="12">
        <f>+Eurasia!AU101</f>
        <v>1.3078180892949138E-4</v>
      </c>
      <c r="AV213" s="12">
        <f>+Eurasia!AV101</f>
        <v>6.5390904464745689E-5</v>
      </c>
      <c r="AW213" s="12">
        <f>+Eurasia!AW101</f>
        <v>3.2695452232372845E-5</v>
      </c>
      <c r="AX213" s="12">
        <f>+Eurasia!AX101</f>
        <v>1.6347726116186422E-5</v>
      </c>
      <c r="AY213" s="12">
        <f>+Eurasia!AY101</f>
        <v>8.1738630580932111E-6</v>
      </c>
      <c r="AZ213" s="12">
        <f>+Eurasia!AZ101</f>
        <v>4.0869315290466056E-6</v>
      </c>
      <c r="BA213" s="12">
        <f>+Eurasia!BA101</f>
        <v>2.0434657645233028E-6</v>
      </c>
      <c r="BB213" s="12">
        <f>+Eurasia!BB101</f>
        <v>1.0217328822616514E-6</v>
      </c>
      <c r="BC213" s="12">
        <f>+Eurasia!BC101</f>
        <v>5.108664411308257E-7</v>
      </c>
      <c r="BD213" s="12">
        <f>+Eurasia!BD101</f>
        <v>2.5543322056541285E-7</v>
      </c>
      <c r="BE213" s="12">
        <f>+Eurasia!BE101</f>
        <v>1.2771661028270642E-7</v>
      </c>
      <c r="BF213" s="12">
        <f>+Eurasia!BF101</f>
        <v>6.3858305141353212E-8</v>
      </c>
      <c r="BG213" s="12">
        <f>+Eurasia!BG101</f>
        <v>3.1929152570676606E-8</v>
      </c>
      <c r="BH213" s="12">
        <f>+Eurasia!BH101</f>
        <v>1.5964576285338303E-8</v>
      </c>
      <c r="BI213" s="12">
        <f>+Eurasia!BI101</f>
        <v>7.9822881426691515E-9</v>
      </c>
    </row>
    <row r="214" spans="1:61">
      <c r="A214" s="12" t="s">
        <v>54</v>
      </c>
      <c r="B214" s="12">
        <f>+China!B101</f>
        <v>1.0000000000000026E-3</v>
      </c>
      <c r="C214" s="213">
        <f>+China!C101</f>
        <v>9.9999999999999959E-4</v>
      </c>
      <c r="D214" s="213">
        <f>+China!D101</f>
        <v>1.0000000000000529E-3</v>
      </c>
      <c r="E214" s="213">
        <f>+China!E101</f>
        <v>1.0000000000215514E-3</v>
      </c>
      <c r="F214" s="213">
        <f>+China!F101</f>
        <v>1.0000000017689821E-3</v>
      </c>
      <c r="G214" s="213">
        <f>+China!G101</f>
        <v>1.0000000576642809E-3</v>
      </c>
      <c r="H214" s="213">
        <f>+China!H101</f>
        <v>1.000001008744988E-3</v>
      </c>
      <c r="I214" s="12">
        <f>+China!I101</f>
        <v>1.0000113920947294E-3</v>
      </c>
      <c r="J214" s="12">
        <f>+China!J101</f>
        <v>1.0000940394660198E-3</v>
      </c>
      <c r="K214" s="12">
        <f>+China!K101</f>
        <v>1.0006133774100494E-3</v>
      </c>
      <c r="L214" s="12">
        <f>+China!L101</f>
        <v>1.0033295900328679E-3</v>
      </c>
      <c r="M214" s="12">
        <f>+China!M101</f>
        <v>1.0155894218064881E-3</v>
      </c>
      <c r="N214" s="12">
        <f>+China!N101</f>
        <v>1.0645397255263113E-3</v>
      </c>
      <c r="O214" s="12">
        <f>+China!O101</f>
        <v>1.2410303223762522E-3</v>
      </c>
      <c r="P214" s="12">
        <f>+China!P101</f>
        <v>1.8210025266551034E-3</v>
      </c>
      <c r="Q214" s="12">
        <f>+China!Q101</f>
        <v>3.5766183309002327E-3</v>
      </c>
      <c r="R214" s="12">
        <f>+China!R101</f>
        <v>8.5161838592479316E-3</v>
      </c>
      <c r="S214" s="12">
        <f>+China!S101</f>
        <v>2.1530289584171886E-2</v>
      </c>
      <c r="T214" s="12">
        <f>+China!T101</f>
        <v>5.3833188353047234E-2</v>
      </c>
      <c r="U214" s="12">
        <f>+China!U101</f>
        <v>0.12973744072668453</v>
      </c>
      <c r="V214" s="12">
        <f>+China!V101</f>
        <v>0.29919990110504907</v>
      </c>
      <c r="W214" s="12">
        <f>+China!W101</f>
        <v>0.66126843802292701</v>
      </c>
      <c r="X214" s="12">
        <f>+China!X101</f>
        <v>1.4047386546896172</v>
      </c>
      <c r="Y214" s="12">
        <f>+China!Y101</f>
        <v>2.8696110898540983</v>
      </c>
      <c r="Z214" s="12">
        <f>+China!Z101</f>
        <v>5.6313004966981186</v>
      </c>
      <c r="AA214" s="12">
        <f>+China!AA101</f>
        <v>10.591311161020181</v>
      </c>
      <c r="AB214" s="12">
        <f>+China!AB101</f>
        <v>79.995221880029277</v>
      </c>
      <c r="AC214" s="12">
        <f>+China!AC101</f>
        <v>39.997610940014638</v>
      </c>
      <c r="AD214" s="12">
        <f>+China!AD101</f>
        <v>19.998805470007319</v>
      </c>
      <c r="AE214" s="12">
        <f>+China!AE101</f>
        <v>9.9994027350036596</v>
      </c>
      <c r="AF214" s="12">
        <f>+China!AF101</f>
        <v>4.9997013675018298</v>
      </c>
      <c r="AG214" s="12">
        <f>+China!AG101</f>
        <v>2.4998506837509149</v>
      </c>
      <c r="AH214" s="12">
        <f>+China!AH101</f>
        <v>1.2499253418754575</v>
      </c>
      <c r="AI214" s="12">
        <f>+China!AI101</f>
        <v>0.62496267093772873</v>
      </c>
      <c r="AJ214" s="12">
        <f>+China!AJ101</f>
        <v>0.31248133546886436</v>
      </c>
      <c r="AK214" s="12">
        <f>+China!AK101</f>
        <v>0.15624066773443218</v>
      </c>
      <c r="AL214" s="12">
        <f>+China!AL101</f>
        <v>7.8120333867216091E-2</v>
      </c>
      <c r="AM214" s="12">
        <f>+China!AM101</f>
        <v>3.9060166933608045E-2</v>
      </c>
      <c r="AN214" s="12">
        <f>+China!AN101</f>
        <v>1.9530083466804023E-2</v>
      </c>
      <c r="AO214" s="12">
        <f>+China!AO101</f>
        <v>9.7650417334020113E-3</v>
      </c>
      <c r="AP214" s="12">
        <f>+China!AP101</f>
        <v>4.8825208667010057E-3</v>
      </c>
      <c r="AQ214" s="12">
        <f>+China!AQ101</f>
        <v>2.4412604333505028E-3</v>
      </c>
      <c r="AR214" s="12">
        <f>+China!AR101</f>
        <v>1.2206302166752514E-3</v>
      </c>
      <c r="AS214" s="12">
        <f>+China!AS101</f>
        <v>6.1031510833762571E-4</v>
      </c>
      <c r="AT214" s="12">
        <f>+China!AT101</f>
        <v>3.0515755416881285E-4</v>
      </c>
      <c r="AU214" s="12">
        <f>+China!AU101</f>
        <v>1.5257877708440643E-4</v>
      </c>
      <c r="AV214" s="12">
        <f>+China!AV101</f>
        <v>7.6289388542203214E-5</v>
      </c>
      <c r="AW214" s="12">
        <f>+China!AW101</f>
        <v>3.8144694271101607E-5</v>
      </c>
      <c r="AX214" s="12">
        <f>+China!AX101</f>
        <v>1.9072347135550803E-5</v>
      </c>
      <c r="AY214" s="12">
        <f>+China!AY101</f>
        <v>9.5361735677754017E-6</v>
      </c>
      <c r="AZ214" s="12">
        <f>+China!AZ101</f>
        <v>4.7680867838877009E-6</v>
      </c>
      <c r="BA214" s="12">
        <f>+China!BA101</f>
        <v>2.3840433919438504E-6</v>
      </c>
      <c r="BB214" s="12">
        <f>+China!BB101</f>
        <v>1.1920216959719252E-6</v>
      </c>
      <c r="BC214" s="12">
        <f>+China!BC101</f>
        <v>5.9601084798596261E-7</v>
      </c>
      <c r="BD214" s="12">
        <f>+China!BD101</f>
        <v>2.980054239929813E-7</v>
      </c>
      <c r="BE214" s="12">
        <f>+China!BE101</f>
        <v>1.4900271199649065E-7</v>
      </c>
      <c r="BF214" s="12">
        <f>+China!BF101</f>
        <v>7.4501355998245326E-8</v>
      </c>
      <c r="BG214" s="12">
        <f>+China!BG101</f>
        <v>3.7250677999122663E-8</v>
      </c>
      <c r="BH214" s="12">
        <f>+China!BH101</f>
        <v>1.8625338999561331E-8</v>
      </c>
      <c r="BI214" s="12">
        <f>+China!BI101</f>
        <v>9.3126694997806657E-9</v>
      </c>
    </row>
    <row r="215" spans="1:61">
      <c r="A215" s="12" t="s">
        <v>55</v>
      </c>
      <c r="B215" s="12">
        <f>+India!B101</f>
        <v>9.9999999999999937E-4</v>
      </c>
      <c r="C215" s="213">
        <f>+India!C101</f>
        <v>9.999999999999998E-4</v>
      </c>
      <c r="D215" s="213">
        <f>+India!D101</f>
        <v>1.0000000000000534E-3</v>
      </c>
      <c r="E215" s="213">
        <f>+India!E101</f>
        <v>1.0000000000215483E-3</v>
      </c>
      <c r="F215" s="213">
        <f>+India!F101</f>
        <v>1.0000000017689826E-3</v>
      </c>
      <c r="G215" s="213">
        <f>+India!G101</f>
        <v>1.0000000576642798E-3</v>
      </c>
      <c r="H215" s="213">
        <f>+India!H101</f>
        <v>1.0000010087449871E-3</v>
      </c>
      <c r="I215" s="12">
        <f>+India!I101</f>
        <v>1.0000113920947305E-3</v>
      </c>
      <c r="J215" s="12">
        <f>+India!J101</f>
        <v>1.0000940394660192E-3</v>
      </c>
      <c r="K215" s="12">
        <f>+India!K101</f>
        <v>1.0006133774100512E-3</v>
      </c>
      <c r="L215" s="12">
        <f>+India!L101</f>
        <v>1.0033295900328694E-3</v>
      </c>
      <c r="M215" s="12">
        <f>+India!M101</f>
        <v>1.0155894218064863E-3</v>
      </c>
      <c r="N215" s="12">
        <f>+India!N101</f>
        <v>1.0645397255263091E-3</v>
      </c>
      <c r="O215" s="12">
        <f>+India!O101</f>
        <v>1.2410303223762522E-3</v>
      </c>
      <c r="P215" s="12">
        <f>+India!P101</f>
        <v>1.8210025266551064E-3</v>
      </c>
      <c r="Q215" s="12">
        <f>+India!Q101</f>
        <v>3.5766183309002262E-3</v>
      </c>
      <c r="R215" s="12">
        <f>+India!R101</f>
        <v>8.5161838592479298E-3</v>
      </c>
      <c r="S215" s="12">
        <f>+India!S101</f>
        <v>2.1530289584171886E-2</v>
      </c>
      <c r="T215" s="12">
        <f>+India!T101</f>
        <v>5.3833188353047234E-2</v>
      </c>
      <c r="U215" s="12">
        <f>+India!U101</f>
        <v>0.12973744072668456</v>
      </c>
      <c r="V215" s="12">
        <f>+India!V101</f>
        <v>0.29919990110504929</v>
      </c>
      <c r="W215" s="12">
        <f>+India!W101</f>
        <v>0.66126843802292745</v>
      </c>
      <c r="X215" s="12">
        <f>+India!X101</f>
        <v>1.4047386546896181</v>
      </c>
      <c r="Y215" s="12">
        <f>+India!Y101</f>
        <v>2.8696110898540974</v>
      </c>
      <c r="Z215" s="12">
        <f>+India!Z101</f>
        <v>5.6313004966981204</v>
      </c>
      <c r="AA215" s="12">
        <f>+India!AA101</f>
        <v>10.591311161020187</v>
      </c>
      <c r="AB215" s="12">
        <f>+India!AB101</f>
        <v>125.70677724004616</v>
      </c>
      <c r="AC215" s="12">
        <f>+India!AC101</f>
        <v>62.853388620023082</v>
      </c>
      <c r="AD215" s="12">
        <f>+India!AD101</f>
        <v>31.426694310011541</v>
      </c>
      <c r="AE215" s="12">
        <f>+India!AE101</f>
        <v>15.713347155005771</v>
      </c>
      <c r="AF215" s="12">
        <f>+India!AF101</f>
        <v>7.8566735775028853</v>
      </c>
      <c r="AG215" s="12">
        <f>+India!AG101</f>
        <v>3.9283367887514427</v>
      </c>
      <c r="AH215" s="12">
        <f>+India!AH101</f>
        <v>1.9641683943757213</v>
      </c>
      <c r="AI215" s="12">
        <f>+India!AI101</f>
        <v>0.98208419718786066</v>
      </c>
      <c r="AJ215" s="12">
        <f>+India!AJ101</f>
        <v>0.49104209859393033</v>
      </c>
      <c r="AK215" s="12">
        <f>+India!AK101</f>
        <v>0.24552104929696517</v>
      </c>
      <c r="AL215" s="12">
        <f>+India!AL101</f>
        <v>0.12276052464848258</v>
      </c>
      <c r="AM215" s="12">
        <f>+India!AM101</f>
        <v>6.1380262324241291E-2</v>
      </c>
      <c r="AN215" s="12">
        <f>+India!AN101</f>
        <v>3.0690131162120646E-2</v>
      </c>
      <c r="AO215" s="12">
        <f>+India!AO101</f>
        <v>1.5345065581060323E-2</v>
      </c>
      <c r="AP215" s="12">
        <f>+India!AP101</f>
        <v>7.6725327905301614E-3</v>
      </c>
      <c r="AQ215" s="12">
        <f>+India!AQ101</f>
        <v>3.8362663952650807E-3</v>
      </c>
      <c r="AR215" s="12">
        <f>+India!AR101</f>
        <v>1.9181331976325404E-3</v>
      </c>
      <c r="AS215" s="12">
        <f>+India!AS101</f>
        <v>9.5906659881627018E-4</v>
      </c>
      <c r="AT215" s="12">
        <f>+India!AT101</f>
        <v>4.7953329940813509E-4</v>
      </c>
      <c r="AU215" s="12">
        <f>+India!AU101</f>
        <v>2.3976664970406754E-4</v>
      </c>
      <c r="AV215" s="12">
        <f>+India!AV101</f>
        <v>1.1988332485203377E-4</v>
      </c>
      <c r="AW215" s="12">
        <f>+India!AW101</f>
        <v>5.9941662426016886E-5</v>
      </c>
      <c r="AX215" s="12">
        <f>+India!AX101</f>
        <v>2.9970831213008443E-5</v>
      </c>
      <c r="AY215" s="12">
        <f>+India!AY101</f>
        <v>1.4985415606504222E-5</v>
      </c>
      <c r="AZ215" s="12">
        <f>+India!AZ101</f>
        <v>7.4927078032521108E-6</v>
      </c>
      <c r="BA215" s="12">
        <f>+India!BA101</f>
        <v>3.7463539016260554E-6</v>
      </c>
      <c r="BB215" s="12">
        <f>+India!BB101</f>
        <v>1.8731769508130277E-6</v>
      </c>
      <c r="BC215" s="12">
        <f>+India!BC101</f>
        <v>9.3658847540651385E-7</v>
      </c>
      <c r="BD215" s="12">
        <f>+India!BD101</f>
        <v>4.6829423770325692E-7</v>
      </c>
      <c r="BE215" s="12">
        <f>+India!BE101</f>
        <v>2.3414711885162846E-7</v>
      </c>
      <c r="BF215" s="12">
        <f>+India!BF101</f>
        <v>1.1707355942581423E-7</v>
      </c>
      <c r="BG215" s="12">
        <f>+India!BG101</f>
        <v>5.8536779712907115E-8</v>
      </c>
      <c r="BH215" s="12">
        <f>+India!BH101</f>
        <v>2.9268389856453558E-8</v>
      </c>
      <c r="BI215" s="12">
        <f>+India!BI101</f>
        <v>1.4634194928226779E-8</v>
      </c>
    </row>
    <row r="216" spans="1:61">
      <c r="A216" s="12" t="s">
        <v>56</v>
      </c>
      <c r="B216" s="12">
        <f>+MidEast!B101</f>
        <v>1.000000000000002E-3</v>
      </c>
      <c r="C216" s="213">
        <f>+MidEast!C101</f>
        <v>1.0000000000000005E-3</v>
      </c>
      <c r="D216" s="213">
        <f>+MidEast!D101</f>
        <v>1.0000000000000523E-3</v>
      </c>
      <c r="E216" s="213">
        <f>+MidEast!E101</f>
        <v>1.0000000000215509E-3</v>
      </c>
      <c r="F216" s="213">
        <f>+MidEast!F101</f>
        <v>1.0000000017689817E-3</v>
      </c>
      <c r="G216" s="213">
        <f>+MidEast!G101</f>
        <v>1.0000000576642788E-3</v>
      </c>
      <c r="H216" s="213">
        <f>+MidEast!H101</f>
        <v>1.0000010087449864E-3</v>
      </c>
      <c r="I216" s="12">
        <f>+MidEast!I101</f>
        <v>1.0000113920947298E-3</v>
      </c>
      <c r="J216" s="12">
        <f>+MidEast!J101</f>
        <v>1.0000940394660203E-3</v>
      </c>
      <c r="K216" s="12">
        <f>+MidEast!K101</f>
        <v>1.0006133774100501E-3</v>
      </c>
      <c r="L216" s="12">
        <f>+MidEast!L101</f>
        <v>1.003329590032867E-3</v>
      </c>
      <c r="M216" s="12">
        <f>+MidEast!M101</f>
        <v>1.0155894218064892E-3</v>
      </c>
      <c r="N216" s="12">
        <f>+MidEast!N101</f>
        <v>1.0645397255263122E-3</v>
      </c>
      <c r="O216" s="12">
        <f>+MidEast!O101</f>
        <v>1.2410303223762513E-3</v>
      </c>
      <c r="P216" s="12">
        <f>+MidEast!P101</f>
        <v>1.8210025266551051E-3</v>
      </c>
      <c r="Q216" s="12">
        <f>+MidEast!Q101</f>
        <v>3.5766183309002306E-3</v>
      </c>
      <c r="R216" s="12">
        <f>+MidEast!R101</f>
        <v>8.5161838592479246E-3</v>
      </c>
      <c r="S216" s="12">
        <f>+MidEast!S101</f>
        <v>2.1530289584171868E-2</v>
      </c>
      <c r="T216" s="12">
        <f>+MidEast!T101</f>
        <v>5.3833188353047366E-2</v>
      </c>
      <c r="U216" s="12">
        <f>+MidEast!U101</f>
        <v>0.12973744072668419</v>
      </c>
      <c r="V216" s="12">
        <f>+MidEast!V101</f>
        <v>0.29919990110504935</v>
      </c>
      <c r="W216" s="12">
        <f>+MidEast!W101</f>
        <v>0.66126843802292679</v>
      </c>
      <c r="X216" s="12">
        <f>+MidEast!X101</f>
        <v>1.404738654689617</v>
      </c>
      <c r="Y216" s="12">
        <f>+MidEast!Y101</f>
        <v>2.8696110898540979</v>
      </c>
      <c r="Z216" s="12">
        <f>+MidEast!Z101</f>
        <v>5.6313004966981151</v>
      </c>
      <c r="AA216" s="12">
        <f>+MidEast!AA101</f>
        <v>10.591311161020188</v>
      </c>
      <c r="AB216" s="12">
        <f>+MidEast!AB101</f>
        <v>114.27888840004199</v>
      </c>
      <c r="AC216" s="12">
        <f>+MidEast!AC101</f>
        <v>57.139444200020996</v>
      </c>
      <c r="AD216" s="12">
        <f>+MidEast!AD101</f>
        <v>28.569722100010498</v>
      </c>
      <c r="AE216" s="12">
        <f>+MidEast!AE101</f>
        <v>14.284861050005249</v>
      </c>
      <c r="AF216" s="12">
        <f>+MidEast!AF101</f>
        <v>7.1424305250026245</v>
      </c>
      <c r="AG216" s="12">
        <f>+MidEast!AG101</f>
        <v>3.5712152625013123</v>
      </c>
      <c r="AH216" s="12">
        <f>+MidEast!AH101</f>
        <v>1.7856076312506561</v>
      </c>
      <c r="AI216" s="12">
        <f>+MidEast!AI101</f>
        <v>0.89280381562532807</v>
      </c>
      <c r="AJ216" s="12">
        <f>+MidEast!AJ101</f>
        <v>0.44640190781266403</v>
      </c>
      <c r="AK216" s="12">
        <f>+MidEast!AK101</f>
        <v>0.22320095390633202</v>
      </c>
      <c r="AL216" s="12">
        <f>+MidEast!AL101</f>
        <v>0.11160047695316601</v>
      </c>
      <c r="AM216" s="12">
        <f>+MidEast!AM101</f>
        <v>5.5800238476583004E-2</v>
      </c>
      <c r="AN216" s="12">
        <f>+MidEast!AN101</f>
        <v>2.7900119238291502E-2</v>
      </c>
      <c r="AO216" s="12">
        <f>+MidEast!AO101</f>
        <v>1.3950059619145751E-2</v>
      </c>
      <c r="AP216" s="12">
        <f>+MidEast!AP101</f>
        <v>6.9750298095728755E-3</v>
      </c>
      <c r="AQ216" s="12">
        <f>+MidEast!AQ101</f>
        <v>3.4875149047864378E-3</v>
      </c>
      <c r="AR216" s="12">
        <f>+MidEast!AR101</f>
        <v>1.7437574523932189E-3</v>
      </c>
      <c r="AS216" s="12">
        <f>+MidEast!AS101</f>
        <v>8.7187872619660944E-4</v>
      </c>
      <c r="AT216" s="12">
        <f>+MidEast!AT101</f>
        <v>4.3593936309830472E-4</v>
      </c>
      <c r="AU216" s="12">
        <f>+MidEast!AU101</f>
        <v>2.1796968154915236E-4</v>
      </c>
      <c r="AV216" s="12">
        <f>+MidEast!AV101</f>
        <v>1.0898484077457618E-4</v>
      </c>
      <c r="AW216" s="12">
        <f>+MidEast!AW101</f>
        <v>5.449242038728809E-5</v>
      </c>
      <c r="AX216" s="12">
        <f>+MidEast!AX101</f>
        <v>2.7246210193644045E-5</v>
      </c>
      <c r="AY216" s="12">
        <f>+MidEast!AY101</f>
        <v>1.3623105096822023E-5</v>
      </c>
      <c r="AZ216" s="12">
        <f>+MidEast!AZ101</f>
        <v>6.8115525484110113E-6</v>
      </c>
      <c r="BA216" s="12">
        <f>+MidEast!BA101</f>
        <v>3.4057762742055056E-6</v>
      </c>
      <c r="BB216" s="12">
        <f>+MidEast!BB101</f>
        <v>1.7028881371027528E-6</v>
      </c>
      <c r="BC216" s="12">
        <f>+MidEast!BC101</f>
        <v>8.5144406855137641E-7</v>
      </c>
      <c r="BD216" s="12">
        <f>+MidEast!BD101</f>
        <v>4.257220342756882E-7</v>
      </c>
      <c r="BE216" s="12">
        <f>+MidEast!BE101</f>
        <v>2.128610171378441E-7</v>
      </c>
      <c r="BF216" s="12">
        <f>+MidEast!BF101</f>
        <v>1.0643050856892205E-7</v>
      </c>
      <c r="BG216" s="12">
        <f>+MidEast!BG101</f>
        <v>5.3215254284461025E-8</v>
      </c>
      <c r="BH216" s="12">
        <f>+MidEast!BH101</f>
        <v>2.6607627142230513E-8</v>
      </c>
      <c r="BI216" s="12">
        <f>+MidEast!BI101</f>
        <v>1.3303813571115256E-8</v>
      </c>
    </row>
    <row r="217" spans="1:61">
      <c r="A217" s="12" t="s">
        <v>57</v>
      </c>
      <c r="B217" s="12">
        <f>+Africa!B101</f>
        <v>9.9999999999999937E-4</v>
      </c>
      <c r="C217" s="213">
        <f>+Africa!C101</f>
        <v>9.999999999999998E-4</v>
      </c>
      <c r="D217" s="213">
        <f>+Africa!D101</f>
        <v>1.0000000000000534E-3</v>
      </c>
      <c r="E217" s="213">
        <f>+Africa!E101</f>
        <v>1.0000000000215483E-3</v>
      </c>
      <c r="F217" s="213">
        <f>+Africa!F101</f>
        <v>1.0000000017689826E-3</v>
      </c>
      <c r="G217" s="213">
        <f>+Africa!G101</f>
        <v>1.0000000576642798E-3</v>
      </c>
      <c r="H217" s="213">
        <f>+Africa!H101</f>
        <v>1.0000010087449871E-3</v>
      </c>
      <c r="I217" s="12">
        <f>+Africa!I101</f>
        <v>1.0000113920947305E-3</v>
      </c>
      <c r="J217" s="12">
        <f>+Africa!J101</f>
        <v>1.0000940394660192E-3</v>
      </c>
      <c r="K217" s="12">
        <f>+Africa!K101</f>
        <v>1.0006133774100512E-3</v>
      </c>
      <c r="L217" s="12">
        <f>+Africa!L101</f>
        <v>1.0033295900328694E-3</v>
      </c>
      <c r="M217" s="12">
        <f>+Africa!M101</f>
        <v>1.0155894218064863E-3</v>
      </c>
      <c r="N217" s="12">
        <f>+Africa!N101</f>
        <v>1.0645397255263091E-3</v>
      </c>
      <c r="O217" s="12">
        <f>+Africa!O101</f>
        <v>1.2410303223762522E-3</v>
      </c>
      <c r="P217" s="12">
        <f>+Africa!P101</f>
        <v>1.8210025266551064E-3</v>
      </c>
      <c r="Q217" s="12">
        <f>+Africa!Q101</f>
        <v>3.5766183309002262E-3</v>
      </c>
      <c r="R217" s="12">
        <f>+Africa!R101</f>
        <v>8.5161838592479298E-3</v>
      </c>
      <c r="S217" s="12">
        <f>+Africa!S101</f>
        <v>2.1530289584171886E-2</v>
      </c>
      <c r="T217" s="12">
        <f>+Africa!T101</f>
        <v>5.3833188353047234E-2</v>
      </c>
      <c r="U217" s="12">
        <f>+Africa!U101</f>
        <v>0.12973744072668456</v>
      </c>
      <c r="V217" s="12">
        <f>+Africa!V101</f>
        <v>0.29919990110504929</v>
      </c>
      <c r="W217" s="12">
        <f>+Africa!W101</f>
        <v>0.66126843802292745</v>
      </c>
      <c r="X217" s="12">
        <f>+Africa!X101</f>
        <v>1.4047386546896181</v>
      </c>
      <c r="Y217" s="12">
        <f>+Africa!Y101</f>
        <v>2.8696110898540974</v>
      </c>
      <c r="Z217" s="12">
        <f>+Africa!Z101</f>
        <v>5.6313004966981204</v>
      </c>
      <c r="AA217" s="12">
        <f>+Africa!AA101</f>
        <v>10.591311161020187</v>
      </c>
      <c r="AB217" s="12">
        <f>+Africa!AB101</f>
        <v>125.70677724004616</v>
      </c>
      <c r="AC217" s="12">
        <f>+Africa!AC101</f>
        <v>62.853388620023082</v>
      </c>
      <c r="AD217" s="12">
        <f>+Africa!AD101</f>
        <v>31.426694310011541</v>
      </c>
      <c r="AE217" s="12">
        <f>+Africa!AE101</f>
        <v>15.713347155005771</v>
      </c>
      <c r="AF217" s="12">
        <f>+Africa!AF101</f>
        <v>7.8566735775028853</v>
      </c>
      <c r="AG217" s="12">
        <f>+Africa!AG101</f>
        <v>3.9283367887514427</v>
      </c>
      <c r="AH217" s="12">
        <f>+Africa!AH101</f>
        <v>1.9641683943757213</v>
      </c>
      <c r="AI217" s="12">
        <f>+Africa!AI101</f>
        <v>0.98208419718786066</v>
      </c>
      <c r="AJ217" s="12">
        <f>+Africa!AJ101</f>
        <v>0.49104209859393033</v>
      </c>
      <c r="AK217" s="12">
        <f>+Africa!AK101</f>
        <v>0.24552104929696517</v>
      </c>
      <c r="AL217" s="12">
        <f>+Africa!AL101</f>
        <v>0.12276052464848258</v>
      </c>
      <c r="AM217" s="12">
        <f>+Africa!AM101</f>
        <v>6.1380262324241291E-2</v>
      </c>
      <c r="AN217" s="12">
        <f>+Africa!AN101</f>
        <v>3.0690131162120646E-2</v>
      </c>
      <c r="AO217" s="12">
        <f>+Africa!AO101</f>
        <v>1.5345065581060323E-2</v>
      </c>
      <c r="AP217" s="12">
        <f>+Africa!AP101</f>
        <v>7.6725327905301614E-3</v>
      </c>
      <c r="AQ217" s="12">
        <f>+Africa!AQ101</f>
        <v>3.8362663952650807E-3</v>
      </c>
      <c r="AR217" s="12">
        <f>+Africa!AR101</f>
        <v>1.9181331976325404E-3</v>
      </c>
      <c r="AS217" s="12">
        <f>+Africa!AS101</f>
        <v>9.5906659881627018E-4</v>
      </c>
      <c r="AT217" s="12">
        <f>+Africa!AT101</f>
        <v>4.7953329940813509E-4</v>
      </c>
      <c r="AU217" s="12">
        <f>+Africa!AU101</f>
        <v>2.3976664970406754E-4</v>
      </c>
      <c r="AV217" s="12">
        <f>+Africa!AV101</f>
        <v>1.1988332485203377E-4</v>
      </c>
      <c r="AW217" s="12">
        <f>+Africa!AW101</f>
        <v>5.9941662426016886E-5</v>
      </c>
      <c r="AX217" s="12">
        <f>+Africa!AX101</f>
        <v>2.9970831213008443E-5</v>
      </c>
      <c r="AY217" s="12">
        <f>+Africa!AY101</f>
        <v>1.4985415606504222E-5</v>
      </c>
      <c r="AZ217" s="12">
        <f>+Africa!AZ101</f>
        <v>7.4927078032521108E-6</v>
      </c>
      <c r="BA217" s="12">
        <f>+Africa!BA101</f>
        <v>3.7463539016260554E-6</v>
      </c>
      <c r="BB217" s="12">
        <f>+Africa!BB101</f>
        <v>1.8731769508130277E-6</v>
      </c>
      <c r="BC217" s="12">
        <f>+Africa!BC101</f>
        <v>9.3658847540651385E-7</v>
      </c>
      <c r="BD217" s="12">
        <f>+Africa!BD101</f>
        <v>4.6829423770325692E-7</v>
      </c>
      <c r="BE217" s="12">
        <f>+Africa!BE101</f>
        <v>2.3414711885162846E-7</v>
      </c>
      <c r="BF217" s="12">
        <f>+Africa!BF101</f>
        <v>1.1707355942581423E-7</v>
      </c>
      <c r="BG217" s="12">
        <f>+Africa!BG101</f>
        <v>5.8536779712907115E-8</v>
      </c>
      <c r="BH217" s="12">
        <f>+Africa!BH101</f>
        <v>2.9268389856453558E-8</v>
      </c>
      <c r="BI217" s="12">
        <f>+Africa!BI101</f>
        <v>1.4634194928226779E-8</v>
      </c>
    </row>
    <row r="218" spans="1:61">
      <c r="A218" s="12" t="s">
        <v>58</v>
      </c>
      <c r="B218" s="12">
        <f>+LatAm!B101</f>
        <v>1.0000000000000018E-3</v>
      </c>
      <c r="C218" s="213">
        <f>+LatAm!C101</f>
        <v>1.0000000000000002E-3</v>
      </c>
      <c r="D218" s="213">
        <f>+LatAm!D101</f>
        <v>1.0000000000000521E-3</v>
      </c>
      <c r="E218" s="213">
        <f>+LatAm!E101</f>
        <v>1.0000000000215505E-3</v>
      </c>
      <c r="F218" s="213">
        <f>+LatAm!F101</f>
        <v>1.0000000017689812E-3</v>
      </c>
      <c r="G218" s="213">
        <f>+LatAm!G101</f>
        <v>1.0000000576642785E-3</v>
      </c>
      <c r="H218" s="213">
        <f>+LatAm!H101</f>
        <v>1.0000010087449858E-3</v>
      </c>
      <c r="I218" s="12">
        <f>+LatAm!I101</f>
        <v>1.0000113920947292E-3</v>
      </c>
      <c r="J218" s="12">
        <f>+LatAm!J101</f>
        <v>1.0000940394660198E-3</v>
      </c>
      <c r="K218" s="12">
        <f>+LatAm!K101</f>
        <v>1.0006133774100496E-3</v>
      </c>
      <c r="L218" s="12">
        <f>+LatAm!L101</f>
        <v>1.0033295900328662E-3</v>
      </c>
      <c r="M218" s="12">
        <f>+LatAm!M101</f>
        <v>1.0155894218064883E-3</v>
      </c>
      <c r="N218" s="12">
        <f>+LatAm!N101</f>
        <v>1.0645397255263115E-3</v>
      </c>
      <c r="O218" s="12">
        <f>+LatAm!O101</f>
        <v>1.2410303223762502E-3</v>
      </c>
      <c r="P218" s="12">
        <f>+LatAm!P101</f>
        <v>1.8210025266551042E-3</v>
      </c>
      <c r="Q218" s="12">
        <f>+LatAm!Q101</f>
        <v>3.5766183309002349E-3</v>
      </c>
      <c r="R218" s="12">
        <f>+LatAm!R101</f>
        <v>8.5161838592479194E-3</v>
      </c>
      <c r="S218" s="12">
        <f>+LatAm!S101</f>
        <v>2.1530289584171892E-2</v>
      </c>
      <c r="T218" s="12">
        <f>+LatAm!T101</f>
        <v>5.3833188353047338E-2</v>
      </c>
      <c r="U218" s="12">
        <f>+LatAm!U101</f>
        <v>0.12973744072668408</v>
      </c>
      <c r="V218" s="12">
        <f>+LatAm!V101</f>
        <v>0.29919990110504913</v>
      </c>
      <c r="W218" s="12">
        <f>+LatAm!W101</f>
        <v>0.66126843802292656</v>
      </c>
      <c r="X218" s="12">
        <f>+LatAm!X101</f>
        <v>1.404738654689617</v>
      </c>
      <c r="Y218" s="12">
        <f>+LatAm!Y101</f>
        <v>2.869611089854101</v>
      </c>
      <c r="Z218" s="12">
        <f>+LatAm!Z101</f>
        <v>5.6313004966981159</v>
      </c>
      <c r="AA218" s="12">
        <f>+LatAm!AA101</f>
        <v>10.591311161020185</v>
      </c>
      <c r="AB218" s="12">
        <f>+LatAm!AB101</f>
        <v>148.56255492005451</v>
      </c>
      <c r="AC218" s="12">
        <f>+LatAm!AC101</f>
        <v>74.281277460027255</v>
      </c>
      <c r="AD218" s="12">
        <f>+LatAm!AD101</f>
        <v>37.140638730013627</v>
      </c>
      <c r="AE218" s="12">
        <f>+LatAm!AE101</f>
        <v>18.570319365006814</v>
      </c>
      <c r="AF218" s="12">
        <f>+LatAm!AF101</f>
        <v>9.2851596825034068</v>
      </c>
      <c r="AG218" s="12">
        <f>+LatAm!AG101</f>
        <v>4.6425798412517034</v>
      </c>
      <c r="AH218" s="12">
        <f>+LatAm!AH101</f>
        <v>2.3212899206258517</v>
      </c>
      <c r="AI218" s="12">
        <f>+LatAm!AI101</f>
        <v>1.1606449603129259</v>
      </c>
      <c r="AJ218" s="12">
        <f>+LatAm!AJ101</f>
        <v>0.58032248015646293</v>
      </c>
      <c r="AK218" s="12">
        <f>+LatAm!AK101</f>
        <v>0.29016124007823146</v>
      </c>
      <c r="AL218" s="12">
        <f>+LatAm!AL101</f>
        <v>0.14508062003911573</v>
      </c>
      <c r="AM218" s="12">
        <f>+LatAm!AM101</f>
        <v>7.2540310019557866E-2</v>
      </c>
      <c r="AN218" s="12">
        <f>+LatAm!AN101</f>
        <v>3.6270155009778933E-2</v>
      </c>
      <c r="AO218" s="12">
        <f>+LatAm!AO101</f>
        <v>1.8135077504889466E-2</v>
      </c>
      <c r="AP218" s="12">
        <f>+LatAm!AP101</f>
        <v>9.0675387524447332E-3</v>
      </c>
      <c r="AQ218" s="12">
        <f>+LatAm!AQ101</f>
        <v>4.5337693762223666E-3</v>
      </c>
      <c r="AR218" s="12">
        <f>+LatAm!AR101</f>
        <v>2.2668846881111833E-3</v>
      </c>
      <c r="AS218" s="12">
        <f>+LatAm!AS101</f>
        <v>1.1334423440555917E-3</v>
      </c>
      <c r="AT218" s="12">
        <f>+LatAm!AT101</f>
        <v>5.6672117202779583E-4</v>
      </c>
      <c r="AU218" s="12">
        <f>+LatAm!AU101</f>
        <v>2.8336058601389791E-4</v>
      </c>
      <c r="AV218" s="12">
        <f>+LatAm!AV101</f>
        <v>1.4168029300694896E-4</v>
      </c>
      <c r="AW218" s="12">
        <f>+LatAm!AW101</f>
        <v>7.0840146503474478E-5</v>
      </c>
      <c r="AX218" s="12">
        <f>+LatAm!AX101</f>
        <v>3.5420073251737239E-5</v>
      </c>
      <c r="AY218" s="12">
        <f>+LatAm!AY101</f>
        <v>1.771003662586862E-5</v>
      </c>
      <c r="AZ218" s="12">
        <f>+LatAm!AZ101</f>
        <v>8.8550183129343098E-6</v>
      </c>
      <c r="BA218" s="12">
        <f>+LatAm!BA101</f>
        <v>4.4275091564671549E-6</v>
      </c>
      <c r="BB218" s="12">
        <f>+LatAm!BB101</f>
        <v>2.2137545782335775E-6</v>
      </c>
      <c r="BC218" s="12">
        <f>+LatAm!BC101</f>
        <v>1.1068772891167887E-6</v>
      </c>
      <c r="BD218" s="12">
        <f>+LatAm!BD101</f>
        <v>5.5343864455839436E-7</v>
      </c>
      <c r="BE218" s="12">
        <f>+LatAm!BE101</f>
        <v>2.7671932227919718E-7</v>
      </c>
      <c r="BF218" s="12">
        <f>+LatAm!BF101</f>
        <v>1.3835966113959859E-7</v>
      </c>
      <c r="BG218" s="12">
        <f>+LatAm!BG101</f>
        <v>6.9179830569799295E-8</v>
      </c>
      <c r="BH218" s="12">
        <f>+LatAm!BH101</f>
        <v>3.4589915284899648E-8</v>
      </c>
      <c r="BI218" s="12">
        <f>+LatAm!BI101</f>
        <v>1.7294957642449824E-8</v>
      </c>
    </row>
    <row r="219" spans="1:61">
      <c r="A219" s="12" t="s">
        <v>114</v>
      </c>
      <c r="B219" s="12">
        <f>+OHI!B101</f>
        <v>9.9999999999999937E-4</v>
      </c>
      <c r="C219" s="213">
        <f>+OHI!C101</f>
        <v>9.999999999999998E-4</v>
      </c>
      <c r="D219" s="213">
        <f>+OHI!D101</f>
        <v>1.0000000000000534E-3</v>
      </c>
      <c r="E219" s="213">
        <f>+OHI!E101</f>
        <v>1.0000000000215483E-3</v>
      </c>
      <c r="F219" s="213">
        <f>+OHI!F101</f>
        <v>1.0000000017689826E-3</v>
      </c>
      <c r="G219" s="213">
        <f>+OHI!G101</f>
        <v>1.0000000576642798E-3</v>
      </c>
      <c r="H219" s="213">
        <f>+OHI!H101</f>
        <v>1.0000010087449871E-3</v>
      </c>
      <c r="I219" s="12">
        <f>+OHI!I101</f>
        <v>1.0000113920947305E-3</v>
      </c>
      <c r="J219" s="12">
        <f>+OHI!J101</f>
        <v>1.0000940394660192E-3</v>
      </c>
      <c r="K219" s="12">
        <f>+OHI!K101</f>
        <v>1.0006133774100512E-3</v>
      </c>
      <c r="L219" s="12">
        <f>+OHI!L101</f>
        <v>1.0033295900328694E-3</v>
      </c>
      <c r="M219" s="12">
        <f>+OHI!M101</f>
        <v>1.0155894218064863E-3</v>
      </c>
      <c r="N219" s="12">
        <f>+OHI!N101</f>
        <v>1.0645397255263091E-3</v>
      </c>
      <c r="O219" s="12">
        <f>+OHI!O101</f>
        <v>1.2410303223762522E-3</v>
      </c>
      <c r="P219" s="12">
        <f>+OHI!P101</f>
        <v>1.8210025266551064E-3</v>
      </c>
      <c r="Q219" s="12">
        <f>+OHI!Q101</f>
        <v>3.5766183309002262E-3</v>
      </c>
      <c r="R219" s="12">
        <f>+OHI!R101</f>
        <v>8.5161838592479298E-3</v>
      </c>
      <c r="S219" s="12">
        <f>+OHI!S101</f>
        <v>2.1530289584171886E-2</v>
      </c>
      <c r="T219" s="12">
        <f>+OHI!T101</f>
        <v>5.3833188353047234E-2</v>
      </c>
      <c r="U219" s="12">
        <f>+OHI!U101</f>
        <v>0.12973744072668456</v>
      </c>
      <c r="V219" s="12">
        <f>+OHI!V101</f>
        <v>0.29919990110504929</v>
      </c>
      <c r="W219" s="12">
        <f>+OHI!W101</f>
        <v>0.66126843802292745</v>
      </c>
      <c r="X219" s="12">
        <f>+OHI!X101</f>
        <v>1.4047386546896181</v>
      </c>
      <c r="Y219" s="12">
        <f>+OHI!Y101</f>
        <v>2.8696110898540974</v>
      </c>
      <c r="Z219" s="12">
        <f>+OHI!Z101</f>
        <v>5.6313004966981204</v>
      </c>
      <c r="AA219" s="12">
        <f>+OHI!AA101</f>
        <v>10.591311161020187</v>
      </c>
      <c r="AB219" s="12">
        <f>+OHI!AB101</f>
        <v>125.70677724004616</v>
      </c>
      <c r="AC219" s="12">
        <f>+OHI!AC101</f>
        <v>62.853388620023082</v>
      </c>
      <c r="AD219" s="12">
        <f>+OHI!AD101</f>
        <v>31.426694310011541</v>
      </c>
      <c r="AE219" s="12">
        <f>+OHI!AE101</f>
        <v>15.713347155005771</v>
      </c>
      <c r="AF219" s="12">
        <f>+OHI!AF101</f>
        <v>7.8566735775028853</v>
      </c>
      <c r="AG219" s="12">
        <f>+OHI!AG101</f>
        <v>3.9283367887514427</v>
      </c>
      <c r="AH219" s="12">
        <f>+OHI!AH101</f>
        <v>1.9641683943757213</v>
      </c>
      <c r="AI219" s="12">
        <f>+OHI!AI101</f>
        <v>0.98208419718786066</v>
      </c>
      <c r="AJ219" s="12">
        <f>+OHI!AJ101</f>
        <v>0.49104209859393033</v>
      </c>
      <c r="AK219" s="12">
        <f>+OHI!AK101</f>
        <v>0.24552104929696517</v>
      </c>
      <c r="AL219" s="12">
        <f>+OHI!AL101</f>
        <v>0.12276052464848258</v>
      </c>
      <c r="AM219" s="12">
        <f>+OHI!AM101</f>
        <v>6.1380262324241291E-2</v>
      </c>
      <c r="AN219" s="12">
        <f>+OHI!AN101</f>
        <v>3.0690131162120646E-2</v>
      </c>
      <c r="AO219" s="12">
        <f>+OHI!AO101</f>
        <v>1.5345065581060323E-2</v>
      </c>
      <c r="AP219" s="12">
        <f>+OHI!AP101</f>
        <v>7.6725327905301614E-3</v>
      </c>
      <c r="AQ219" s="12">
        <f>+OHI!AQ101</f>
        <v>3.8362663952650807E-3</v>
      </c>
      <c r="AR219" s="12">
        <f>+OHI!AR101</f>
        <v>1.9181331976325404E-3</v>
      </c>
      <c r="AS219" s="12">
        <f>+OHI!AS101</f>
        <v>9.5906659881627018E-4</v>
      </c>
      <c r="AT219" s="12">
        <f>+OHI!AT101</f>
        <v>4.7953329940813509E-4</v>
      </c>
      <c r="AU219" s="12">
        <f>+OHI!AU101</f>
        <v>2.3976664970406754E-4</v>
      </c>
      <c r="AV219" s="12">
        <f>+OHI!AV101</f>
        <v>1.1988332485203377E-4</v>
      </c>
      <c r="AW219" s="12">
        <f>+OHI!AW101</f>
        <v>5.9941662426016886E-5</v>
      </c>
      <c r="AX219" s="12">
        <f>+OHI!AX101</f>
        <v>2.9970831213008443E-5</v>
      </c>
      <c r="AY219" s="12">
        <f>+OHI!AY101</f>
        <v>1.4985415606504222E-5</v>
      </c>
      <c r="AZ219" s="12">
        <f>+OHI!AZ101</f>
        <v>7.4927078032521108E-6</v>
      </c>
      <c r="BA219" s="12">
        <f>+OHI!BA101</f>
        <v>3.7463539016260554E-6</v>
      </c>
      <c r="BB219" s="12">
        <f>+OHI!BB101</f>
        <v>1.8731769508130277E-6</v>
      </c>
      <c r="BC219" s="12">
        <f>+OHI!BC101</f>
        <v>9.3658847540651385E-7</v>
      </c>
      <c r="BD219" s="12">
        <f>+OHI!BD101</f>
        <v>4.6829423770325692E-7</v>
      </c>
      <c r="BE219" s="12">
        <f>+OHI!BE101</f>
        <v>2.3414711885162846E-7</v>
      </c>
      <c r="BF219" s="12">
        <f>+OHI!BF101</f>
        <v>1.1707355942581423E-7</v>
      </c>
      <c r="BG219" s="12">
        <f>+OHI!BG101</f>
        <v>5.8536779712907115E-8</v>
      </c>
      <c r="BH219" s="12">
        <f>+OHI!BH101</f>
        <v>2.9268389856453558E-8</v>
      </c>
      <c r="BI219" s="12">
        <f>+OHI!BI101</f>
        <v>1.4634194928226779E-8</v>
      </c>
    </row>
    <row r="220" spans="1:61">
      <c r="A220" s="213" t="s">
        <v>1012</v>
      </c>
      <c r="B220" s="12">
        <f>+OthAsia!B101</f>
        <v>1.0000000000000015E-3</v>
      </c>
      <c r="C220" s="213">
        <f>+OthAsia!C101</f>
        <v>1.0000000000000002E-3</v>
      </c>
      <c r="D220" s="213">
        <f>+OthAsia!D101</f>
        <v>1.0000000000000521E-3</v>
      </c>
      <c r="E220" s="213">
        <f>+OthAsia!E101</f>
        <v>1.0000000000215505E-3</v>
      </c>
      <c r="F220" s="213">
        <f>+OthAsia!F101</f>
        <v>1.0000000017689812E-3</v>
      </c>
      <c r="G220" s="213">
        <f>+OthAsia!G101</f>
        <v>1.0000000576642803E-3</v>
      </c>
      <c r="H220" s="213">
        <f>+OthAsia!H101</f>
        <v>1.0000010087449873E-3</v>
      </c>
      <c r="I220" s="12">
        <f>+OthAsia!I101</f>
        <v>1.0000113920947292E-3</v>
      </c>
      <c r="J220" s="12">
        <f>+OthAsia!J101</f>
        <v>1.0000940394660196E-3</v>
      </c>
      <c r="K220" s="12">
        <f>+OthAsia!K101</f>
        <v>1.0006133774100498E-3</v>
      </c>
      <c r="L220" s="12">
        <f>+OthAsia!L101</f>
        <v>1.0033295900328666E-3</v>
      </c>
      <c r="M220" s="12">
        <f>+OthAsia!M101</f>
        <v>1.0155894218064887E-3</v>
      </c>
      <c r="N220" s="12">
        <f>+OthAsia!N101</f>
        <v>1.0645397255263115E-3</v>
      </c>
      <c r="O220" s="12">
        <f>+OthAsia!O101</f>
        <v>1.2410303223762504E-3</v>
      </c>
      <c r="P220" s="12">
        <f>+OthAsia!P101</f>
        <v>1.8210025266551045E-3</v>
      </c>
      <c r="Q220" s="12">
        <f>+OthAsia!Q101</f>
        <v>3.5766183309002345E-3</v>
      </c>
      <c r="R220" s="12">
        <f>+OthAsia!R101</f>
        <v>8.516183859247935E-3</v>
      </c>
      <c r="S220" s="12">
        <f>+OthAsia!S101</f>
        <v>2.1530289584171892E-2</v>
      </c>
      <c r="T220" s="12">
        <f>+OthAsia!T101</f>
        <v>5.3833188353047338E-2</v>
      </c>
      <c r="U220" s="12">
        <f>+OthAsia!U101</f>
        <v>0.12973744072668436</v>
      </c>
      <c r="V220" s="12">
        <f>+OthAsia!V101</f>
        <v>0.29919990110504913</v>
      </c>
      <c r="W220" s="12">
        <f>+OthAsia!W101</f>
        <v>0.66126843802292667</v>
      </c>
      <c r="X220" s="12">
        <f>+OthAsia!X101</f>
        <v>1.4047386546896174</v>
      </c>
      <c r="Y220" s="12">
        <f>+OthAsia!Y101</f>
        <v>2.8696110898540983</v>
      </c>
      <c r="Z220" s="12">
        <f>+OthAsia!Z101</f>
        <v>5.6313004966981124</v>
      </c>
      <c r="AA220" s="12">
        <f>+OthAsia!AA101</f>
        <v>10.591311161020181</v>
      </c>
      <c r="AB220" s="12">
        <f>+OthAsia!AB101</f>
        <v>137.13466608005035</v>
      </c>
      <c r="AC220" s="12">
        <f>+OthAsia!AC101</f>
        <v>68.567333040025176</v>
      </c>
      <c r="AD220" s="12">
        <f>+OthAsia!AD101</f>
        <v>34.283666520012588</v>
      </c>
      <c r="AE220" s="12">
        <f>+OthAsia!AE101</f>
        <v>17.141833260006294</v>
      </c>
      <c r="AF220" s="12">
        <f>+OthAsia!AF101</f>
        <v>8.570916630003147</v>
      </c>
      <c r="AG220" s="12">
        <f>+OthAsia!AG101</f>
        <v>4.2854583150015735</v>
      </c>
      <c r="AH220" s="12">
        <f>+OthAsia!AH101</f>
        <v>2.1427291575007867</v>
      </c>
      <c r="AI220" s="12">
        <f>+OthAsia!AI101</f>
        <v>1.0713645787503934</v>
      </c>
      <c r="AJ220" s="12">
        <f>+OthAsia!AJ101</f>
        <v>0.53568228937519669</v>
      </c>
      <c r="AK220" s="12">
        <f>+OthAsia!AK101</f>
        <v>0.26784114468759834</v>
      </c>
      <c r="AL220" s="12">
        <f>+OthAsia!AL101</f>
        <v>0.13392057234379917</v>
      </c>
      <c r="AM220" s="12">
        <f>+OthAsia!AM101</f>
        <v>6.6960286171899586E-2</v>
      </c>
      <c r="AN220" s="12">
        <f>+OthAsia!AN101</f>
        <v>3.3480143085949793E-2</v>
      </c>
      <c r="AO220" s="12">
        <f>+OthAsia!AO101</f>
        <v>1.6740071542974896E-2</v>
      </c>
      <c r="AP220" s="12">
        <f>+OthAsia!AP101</f>
        <v>8.3700357714874482E-3</v>
      </c>
      <c r="AQ220" s="12">
        <f>+OthAsia!AQ101</f>
        <v>4.1850178857437241E-3</v>
      </c>
      <c r="AR220" s="12">
        <f>+OthAsia!AR101</f>
        <v>2.0925089428718621E-3</v>
      </c>
      <c r="AS220" s="12">
        <f>+OthAsia!AS101</f>
        <v>1.046254471435931E-3</v>
      </c>
      <c r="AT220" s="12">
        <f>+OthAsia!AT101</f>
        <v>5.2312723571796551E-4</v>
      </c>
      <c r="AU220" s="12">
        <f>+OthAsia!AU101</f>
        <v>2.6156361785898276E-4</v>
      </c>
      <c r="AV220" s="12">
        <f>+OthAsia!AV101</f>
        <v>1.3078180892949138E-4</v>
      </c>
      <c r="AW220" s="12">
        <f>+OthAsia!AW101</f>
        <v>6.5390904464745689E-5</v>
      </c>
      <c r="AX220" s="12">
        <f>+OthAsia!AX101</f>
        <v>3.2695452232372845E-5</v>
      </c>
      <c r="AY220" s="12">
        <f>+OthAsia!AY101</f>
        <v>1.6347726116186422E-5</v>
      </c>
      <c r="AZ220" s="12">
        <f>+OthAsia!AZ101</f>
        <v>8.1738630580932111E-6</v>
      </c>
      <c r="BA220" s="12">
        <f>+OthAsia!BA101</f>
        <v>4.0869315290466056E-6</v>
      </c>
      <c r="BB220" s="12">
        <f>+OthAsia!BB101</f>
        <v>2.0434657645233028E-6</v>
      </c>
      <c r="BC220" s="12">
        <f>+OthAsia!BC101</f>
        <v>1.0217328822616514E-6</v>
      </c>
      <c r="BD220" s="12">
        <f>+OthAsia!BD101</f>
        <v>5.108664411308257E-7</v>
      </c>
      <c r="BE220" s="12">
        <f>+OthAsia!BE101</f>
        <v>2.5543322056541285E-7</v>
      </c>
      <c r="BF220" s="12">
        <f>+OthAsia!BF101</f>
        <v>1.2771661028270642E-7</v>
      </c>
      <c r="BG220" s="12">
        <f>+OthAsia!BG101</f>
        <v>6.3858305141353212E-8</v>
      </c>
      <c r="BH220" s="12">
        <f>+OthAsia!BH101</f>
        <v>3.1929152570676606E-8</v>
      </c>
      <c r="BI220" s="12">
        <f>+OthAsia!BI101</f>
        <v>1.5964576285338303E-8</v>
      </c>
    </row>
    <row r="223" spans="1:61">
      <c r="A223" s="19" t="s">
        <v>1011</v>
      </c>
    </row>
    <row r="224" spans="1:61">
      <c r="A224" s="12" t="s">
        <v>104</v>
      </c>
      <c r="B224" s="429">
        <f t="shared" ref="B224:AG224" si="92">+B209*B170*B155</f>
        <v>0</v>
      </c>
      <c r="C224" s="429">
        <f t="shared" si="92"/>
        <v>1.5035694246053584E-3</v>
      </c>
      <c r="D224" s="429">
        <f t="shared" si="92"/>
        <v>1.4674178156473207E-3</v>
      </c>
      <c r="E224" s="429">
        <f t="shared" si="92"/>
        <v>1.3484256622908763E-3</v>
      </c>
      <c r="F224" s="429">
        <f t="shared" si="92"/>
        <v>1.0823976898256878E-3</v>
      </c>
      <c r="G224" s="429">
        <f t="shared" si="92"/>
        <v>8.6469506370413026E-4</v>
      </c>
      <c r="H224" s="429">
        <f t="shared" si="92"/>
        <v>7.3857505537604879E-4</v>
      </c>
      <c r="I224" s="429">
        <f t="shared" si="92"/>
        <v>7.592966094023565E-4</v>
      </c>
      <c r="J224" s="429">
        <f t="shared" si="92"/>
        <v>6.7775797815803772E-4</v>
      </c>
      <c r="K224" s="429">
        <f t="shared" si="92"/>
        <v>6.1861692679658262E-4</v>
      </c>
      <c r="L224" s="429">
        <f t="shared" si="92"/>
        <v>5.7783752181191149E-4</v>
      </c>
      <c r="M224" s="429">
        <f t="shared" si="92"/>
        <v>5.5037722487635908E-4</v>
      </c>
      <c r="N224" s="429">
        <f t="shared" si="92"/>
        <v>5.5266193535119556E-4</v>
      </c>
      <c r="O224" s="429">
        <f t="shared" si="92"/>
        <v>6.1512393863597762E-4</v>
      </c>
      <c r="P224" s="429">
        <f t="shared" si="92"/>
        <v>8.6479018534150337E-4</v>
      </c>
      <c r="Q224" s="429">
        <f t="shared" si="92"/>
        <v>1.633294748675345E-3</v>
      </c>
      <c r="R224" s="429">
        <f t="shared" si="92"/>
        <v>3.7592368549715094E-3</v>
      </c>
      <c r="S224" s="429">
        <f t="shared" si="92"/>
        <v>9.2477977225936727E-3</v>
      </c>
      <c r="T224" s="429">
        <f t="shared" si="92"/>
        <v>2.252588008707818E-2</v>
      </c>
      <c r="U224" s="429">
        <f t="shared" si="92"/>
        <v>5.2974556716899976E-2</v>
      </c>
      <c r="V224" s="429">
        <f t="shared" si="92"/>
        <v>0.1193718289265471</v>
      </c>
      <c r="W224" s="429">
        <f t="shared" si="92"/>
        <v>0.31994096762687435</v>
      </c>
      <c r="X224" s="429">
        <f t="shared" si="92"/>
        <v>0.79791068540508259</v>
      </c>
      <c r="Y224" s="429">
        <f t="shared" si="92"/>
        <v>1.8697500584097142</v>
      </c>
      <c r="Z224" s="429">
        <f t="shared" si="92"/>
        <v>4.1363784127511298</v>
      </c>
      <c r="AA224" s="429">
        <f t="shared" si="92"/>
        <v>1.0591311161020189E-2</v>
      </c>
      <c r="AB224" s="429">
        <f t="shared" si="92"/>
        <v>0.10285099956003779</v>
      </c>
      <c r="AC224" s="429">
        <f t="shared" si="92"/>
        <v>5.1425499780018896E-2</v>
      </c>
      <c r="AD224" s="429">
        <f t="shared" si="92"/>
        <v>2.5712749890009448E-2</v>
      </c>
      <c r="AE224" s="429">
        <f t="shared" si="92"/>
        <v>1.2856374945004724E-2</v>
      </c>
      <c r="AF224" s="429">
        <f t="shared" si="92"/>
        <v>6.428187472502362E-3</v>
      </c>
      <c r="AG224" s="429">
        <f t="shared" si="92"/>
        <v>3.214093736251181E-3</v>
      </c>
      <c r="AH224" s="429">
        <f t="shared" ref="AH224:BI224" si="93">+AH209*AH170*AH155</f>
        <v>1.6070468681255905E-3</v>
      </c>
      <c r="AI224" s="429">
        <f t="shared" si="93"/>
        <v>8.0352343406279525E-4</v>
      </c>
      <c r="AJ224" s="429">
        <f t="shared" si="93"/>
        <v>4.0176171703139763E-4</v>
      </c>
      <c r="AK224" s="429">
        <f t="shared" si="93"/>
        <v>2.0088085851569881E-4</v>
      </c>
      <c r="AL224" s="429">
        <f t="shared" si="93"/>
        <v>1.0044042925784941E-4</v>
      </c>
      <c r="AM224" s="429">
        <f t="shared" si="93"/>
        <v>5.0220214628924703E-5</v>
      </c>
      <c r="AN224" s="429">
        <f t="shared" si="93"/>
        <v>2.5110107314462352E-5</v>
      </c>
      <c r="AO224" s="429">
        <f t="shared" si="93"/>
        <v>1.2555053657231176E-5</v>
      </c>
      <c r="AP224" s="429">
        <f t="shared" si="93"/>
        <v>6.2775268286155879E-6</v>
      </c>
      <c r="AQ224" s="429">
        <f t="shared" si="93"/>
        <v>3.138763414307794E-6</v>
      </c>
      <c r="AR224" s="429">
        <f t="shared" si="93"/>
        <v>1.569381707153897E-6</v>
      </c>
      <c r="AS224" s="429">
        <f t="shared" si="93"/>
        <v>7.8469085357694849E-7</v>
      </c>
      <c r="AT224" s="429">
        <f t="shared" si="93"/>
        <v>3.9234542678847424E-7</v>
      </c>
      <c r="AU224" s="429">
        <f t="shared" si="93"/>
        <v>1.9617271339423712E-7</v>
      </c>
      <c r="AV224" s="429">
        <f t="shared" si="93"/>
        <v>9.8086356697118561E-8</v>
      </c>
      <c r="AW224" s="429">
        <f t="shared" si="93"/>
        <v>4.9043178348559281E-8</v>
      </c>
      <c r="AX224" s="429">
        <f t="shared" si="93"/>
        <v>2.452158917427964E-8</v>
      </c>
      <c r="AY224" s="429">
        <f t="shared" si="93"/>
        <v>1.226079458713982E-8</v>
      </c>
      <c r="AZ224" s="429">
        <f t="shared" si="93"/>
        <v>6.1303972935699101E-9</v>
      </c>
      <c r="BA224" s="429">
        <f t="shared" si="93"/>
        <v>3.065198646784955E-9</v>
      </c>
      <c r="BB224" s="429">
        <f t="shared" si="93"/>
        <v>1.5325993233924775E-9</v>
      </c>
      <c r="BC224" s="429">
        <f t="shared" si="93"/>
        <v>7.6629966169623876E-10</v>
      </c>
      <c r="BD224" s="429">
        <f t="shared" si="93"/>
        <v>3.8314983084811938E-10</v>
      </c>
      <c r="BE224" s="429">
        <f t="shared" si="93"/>
        <v>1.9157491542405969E-10</v>
      </c>
      <c r="BF224" s="429">
        <f t="shared" si="93"/>
        <v>9.5787457712029845E-11</v>
      </c>
      <c r="BG224" s="429">
        <f t="shared" si="93"/>
        <v>4.7893728856014922E-11</v>
      </c>
      <c r="BH224" s="429">
        <f t="shared" si="93"/>
        <v>2.3946864428007461E-11</v>
      </c>
      <c r="BI224" s="429">
        <f t="shared" si="93"/>
        <v>1.1973432214003731E-11</v>
      </c>
    </row>
    <row r="225" spans="1:61">
      <c r="A225" s="12" t="s">
        <v>105</v>
      </c>
      <c r="B225" s="429">
        <f t="shared" ref="B225:AG225" si="94">+B210*B171*B156</f>
        <v>0</v>
      </c>
      <c r="C225" s="429">
        <f t="shared" si="94"/>
        <v>9.3652889488308902E-4</v>
      </c>
      <c r="D225" s="429">
        <f t="shared" si="94"/>
        <v>9.4908742416541258E-4</v>
      </c>
      <c r="E225" s="429">
        <f t="shared" si="94"/>
        <v>9.1394225622939236E-4</v>
      </c>
      <c r="F225" s="429">
        <f t="shared" si="94"/>
        <v>8.0147024044185434E-4</v>
      </c>
      <c r="G225" s="429">
        <f t="shared" si="94"/>
        <v>7.0551084798596141E-4</v>
      </c>
      <c r="H225" s="429">
        <f t="shared" si="94"/>
        <v>6.4999759223617159E-4</v>
      </c>
      <c r="I225" s="429">
        <f t="shared" si="94"/>
        <v>6.6388572849972226E-4</v>
      </c>
      <c r="J225" s="429">
        <f t="shared" si="94"/>
        <v>6.2562425559099962E-4</v>
      </c>
      <c r="K225" s="429">
        <f t="shared" si="94"/>
        <v>5.970908039730241E-4</v>
      </c>
      <c r="L225" s="429">
        <f t="shared" si="94"/>
        <v>5.8629058157432792E-4</v>
      </c>
      <c r="M225" s="429">
        <f t="shared" si="94"/>
        <v>5.9270866017516904E-4</v>
      </c>
      <c r="N225" s="429">
        <f t="shared" si="94"/>
        <v>6.2649024298877933E-4</v>
      </c>
      <c r="O225" s="429">
        <f t="shared" si="94"/>
        <v>7.3315634254184775E-4</v>
      </c>
      <c r="P225" s="429">
        <f t="shared" si="94"/>
        <v>1.0793813775381677E-3</v>
      </c>
      <c r="Q225" s="429">
        <f t="shared" si="94"/>
        <v>2.1271590915621819E-3</v>
      </c>
      <c r="R225" s="429">
        <f t="shared" si="94"/>
        <v>5.0867170421290088E-3</v>
      </c>
      <c r="S225" s="429">
        <f t="shared" si="94"/>
        <v>1.293546096729033E-2</v>
      </c>
      <c r="T225" s="429">
        <f t="shared" si="94"/>
        <v>3.2517720476250643E-2</v>
      </c>
      <c r="U225" s="429">
        <f t="shared" si="94"/>
        <v>7.8777503403107074E-2</v>
      </c>
      <c r="V225" s="429">
        <f t="shared" si="94"/>
        <v>0.18276381983003642</v>
      </c>
      <c r="W225" s="429">
        <f t="shared" si="94"/>
        <v>0.44067536006637315</v>
      </c>
      <c r="X225" s="429">
        <f t="shared" si="94"/>
        <v>1.0143693899955128</v>
      </c>
      <c r="Y225" s="429">
        <f t="shared" si="94"/>
        <v>2.2320487336740951</v>
      </c>
      <c r="Z225" s="429">
        <f t="shared" si="94"/>
        <v>4.6935699031358613</v>
      </c>
      <c r="AA225" s="429">
        <f t="shared" si="94"/>
        <v>4.3724123969429947</v>
      </c>
      <c r="AB225" s="429">
        <f t="shared" si="94"/>
        <v>0</v>
      </c>
      <c r="AC225" s="429">
        <f t="shared" si="94"/>
        <v>0</v>
      </c>
      <c r="AD225" s="429">
        <f t="shared" si="94"/>
        <v>0</v>
      </c>
      <c r="AE225" s="429">
        <f t="shared" si="94"/>
        <v>0</v>
      </c>
      <c r="AF225" s="429">
        <f t="shared" si="94"/>
        <v>0</v>
      </c>
      <c r="AG225" s="429">
        <f t="shared" si="94"/>
        <v>0</v>
      </c>
      <c r="AH225" s="429">
        <f t="shared" ref="AH225:BI225" si="95">+AH210*AH171*AH156</f>
        <v>0</v>
      </c>
      <c r="AI225" s="429">
        <f t="shared" si="95"/>
        <v>0</v>
      </c>
      <c r="AJ225" s="429">
        <f t="shared" si="95"/>
        <v>0</v>
      </c>
      <c r="AK225" s="429">
        <f t="shared" si="95"/>
        <v>0</v>
      </c>
      <c r="AL225" s="429">
        <f t="shared" si="95"/>
        <v>0</v>
      </c>
      <c r="AM225" s="429">
        <f t="shared" si="95"/>
        <v>0</v>
      </c>
      <c r="AN225" s="429">
        <f t="shared" si="95"/>
        <v>0</v>
      </c>
      <c r="AO225" s="429">
        <f t="shared" si="95"/>
        <v>0</v>
      </c>
      <c r="AP225" s="429">
        <f t="shared" si="95"/>
        <v>0</v>
      </c>
      <c r="AQ225" s="429">
        <f t="shared" si="95"/>
        <v>0</v>
      </c>
      <c r="AR225" s="429">
        <f t="shared" si="95"/>
        <v>0</v>
      </c>
      <c r="AS225" s="429">
        <f t="shared" si="95"/>
        <v>0</v>
      </c>
      <c r="AT225" s="429">
        <f t="shared" si="95"/>
        <v>0</v>
      </c>
      <c r="AU225" s="429">
        <f t="shared" si="95"/>
        <v>0</v>
      </c>
      <c r="AV225" s="429">
        <f t="shared" si="95"/>
        <v>0</v>
      </c>
      <c r="AW225" s="429">
        <f t="shared" si="95"/>
        <v>0</v>
      </c>
      <c r="AX225" s="429">
        <f t="shared" si="95"/>
        <v>0</v>
      </c>
      <c r="AY225" s="429">
        <f t="shared" si="95"/>
        <v>0</v>
      </c>
      <c r="AZ225" s="429">
        <f t="shared" si="95"/>
        <v>0</v>
      </c>
      <c r="BA225" s="429">
        <f t="shared" si="95"/>
        <v>0</v>
      </c>
      <c r="BB225" s="429">
        <f t="shared" si="95"/>
        <v>0</v>
      </c>
      <c r="BC225" s="429">
        <f t="shared" si="95"/>
        <v>0</v>
      </c>
      <c r="BD225" s="429">
        <f t="shared" si="95"/>
        <v>0</v>
      </c>
      <c r="BE225" s="429">
        <f t="shared" si="95"/>
        <v>0</v>
      </c>
      <c r="BF225" s="429">
        <f t="shared" si="95"/>
        <v>0</v>
      </c>
      <c r="BG225" s="429">
        <f t="shared" si="95"/>
        <v>0</v>
      </c>
      <c r="BH225" s="429">
        <f t="shared" si="95"/>
        <v>0</v>
      </c>
      <c r="BI225" s="429">
        <f t="shared" si="95"/>
        <v>0</v>
      </c>
    </row>
    <row r="226" spans="1:61">
      <c r="A226" s="12" t="s">
        <v>51</v>
      </c>
      <c r="B226" s="429">
        <f t="shared" ref="B226:AG226" si="96">+B211*B172*B157</f>
        <v>0</v>
      </c>
      <c r="C226" s="429">
        <f t="shared" si="96"/>
        <v>3.5997073588767597E-4</v>
      </c>
      <c r="D226" s="429">
        <f t="shared" si="96"/>
        <v>3.2946270124551395E-4</v>
      </c>
      <c r="E226" s="429">
        <f t="shared" si="96"/>
        <v>2.859904964317403E-4</v>
      </c>
      <c r="F226" s="429">
        <f t="shared" si="96"/>
        <v>2.2184625223065478E-4</v>
      </c>
      <c r="G226" s="429">
        <f t="shared" si="96"/>
        <v>1.8187776318514563E-4</v>
      </c>
      <c r="H226" s="429">
        <f t="shared" si="96"/>
        <v>1.6090318976760167E-4</v>
      </c>
      <c r="I226" s="429">
        <f t="shared" si="96"/>
        <v>1.5820502363717847E-4</v>
      </c>
      <c r="J226" s="429">
        <f t="shared" si="96"/>
        <v>1.4385310828678399E-4</v>
      </c>
      <c r="K226" s="429">
        <f t="shared" si="96"/>
        <v>1.3276331365824992E-4</v>
      </c>
      <c r="L226" s="429">
        <f t="shared" si="96"/>
        <v>1.2735523784211216E-4</v>
      </c>
      <c r="M226" s="429">
        <f t="shared" si="96"/>
        <v>1.2693758758254559E-4</v>
      </c>
      <c r="N226" s="429">
        <f t="shared" si="96"/>
        <v>1.3293837191803677E-4</v>
      </c>
      <c r="O226" s="429">
        <f t="shared" si="96"/>
        <v>1.5413439807991593E-4</v>
      </c>
      <c r="P226" s="429">
        <f t="shared" si="96"/>
        <v>2.249502146097987E-4</v>
      </c>
      <c r="Q226" s="429">
        <f t="shared" si="96"/>
        <v>4.3980784918022897E-4</v>
      </c>
      <c r="R226" s="429">
        <f t="shared" si="96"/>
        <v>1.0443013192175353E-3</v>
      </c>
      <c r="S226" s="429">
        <f t="shared" si="96"/>
        <v>2.6391661602678199E-3</v>
      </c>
      <c r="T226" s="429">
        <f t="shared" si="96"/>
        <v>6.5986538786722716E-3</v>
      </c>
      <c r="U226" s="429">
        <f t="shared" si="96"/>
        <v>1.5911755176153702E-2</v>
      </c>
      <c r="V226" s="429">
        <f t="shared" si="96"/>
        <v>3.6759945537701649E-2</v>
      </c>
      <c r="W226" s="429">
        <f t="shared" si="96"/>
        <v>8.8290066032751829E-2</v>
      </c>
      <c r="X226" s="429">
        <f t="shared" si="96"/>
        <v>0.20254354147636891</v>
      </c>
      <c r="Y226" s="429">
        <f t="shared" si="96"/>
        <v>0.44439714765275745</v>
      </c>
      <c r="Z226" s="429">
        <f t="shared" si="96"/>
        <v>0.93222568428263564</v>
      </c>
      <c r="AA226" s="429">
        <f t="shared" si="96"/>
        <v>0.86672284768165753</v>
      </c>
      <c r="AB226" s="429">
        <f t="shared" si="96"/>
        <v>0</v>
      </c>
      <c r="AC226" s="429">
        <f t="shared" si="96"/>
        <v>0</v>
      </c>
      <c r="AD226" s="429">
        <f t="shared" si="96"/>
        <v>0</v>
      </c>
      <c r="AE226" s="429">
        <f t="shared" si="96"/>
        <v>0</v>
      </c>
      <c r="AF226" s="429">
        <f t="shared" si="96"/>
        <v>0</v>
      </c>
      <c r="AG226" s="429">
        <f t="shared" si="96"/>
        <v>0</v>
      </c>
      <c r="AH226" s="429">
        <f t="shared" ref="AH226:BI226" si="97">+AH211*AH172*AH157</f>
        <v>0</v>
      </c>
      <c r="AI226" s="429">
        <f t="shared" si="97"/>
        <v>0</v>
      </c>
      <c r="AJ226" s="429">
        <f t="shared" si="97"/>
        <v>0</v>
      </c>
      <c r="AK226" s="429">
        <f t="shared" si="97"/>
        <v>0</v>
      </c>
      <c r="AL226" s="429">
        <f t="shared" si="97"/>
        <v>0</v>
      </c>
      <c r="AM226" s="429">
        <f t="shared" si="97"/>
        <v>0</v>
      </c>
      <c r="AN226" s="429">
        <f t="shared" si="97"/>
        <v>0</v>
      </c>
      <c r="AO226" s="429">
        <f t="shared" si="97"/>
        <v>0</v>
      </c>
      <c r="AP226" s="429">
        <f t="shared" si="97"/>
        <v>0</v>
      </c>
      <c r="AQ226" s="429">
        <f t="shared" si="97"/>
        <v>0</v>
      </c>
      <c r="AR226" s="429">
        <f t="shared" si="97"/>
        <v>0</v>
      </c>
      <c r="AS226" s="429">
        <f t="shared" si="97"/>
        <v>0</v>
      </c>
      <c r="AT226" s="429">
        <f t="shared" si="97"/>
        <v>0</v>
      </c>
      <c r="AU226" s="429">
        <f t="shared" si="97"/>
        <v>0</v>
      </c>
      <c r="AV226" s="429">
        <f t="shared" si="97"/>
        <v>0</v>
      </c>
      <c r="AW226" s="429">
        <f t="shared" si="97"/>
        <v>0</v>
      </c>
      <c r="AX226" s="429">
        <f t="shared" si="97"/>
        <v>0</v>
      </c>
      <c r="AY226" s="429">
        <f t="shared" si="97"/>
        <v>0</v>
      </c>
      <c r="AZ226" s="429">
        <f t="shared" si="97"/>
        <v>0</v>
      </c>
      <c r="BA226" s="429">
        <f t="shared" si="97"/>
        <v>0</v>
      </c>
      <c r="BB226" s="429">
        <f t="shared" si="97"/>
        <v>0</v>
      </c>
      <c r="BC226" s="429">
        <f t="shared" si="97"/>
        <v>0</v>
      </c>
      <c r="BD226" s="429">
        <f t="shared" si="97"/>
        <v>0</v>
      </c>
      <c r="BE226" s="429">
        <f t="shared" si="97"/>
        <v>0</v>
      </c>
      <c r="BF226" s="429">
        <f t="shared" si="97"/>
        <v>0</v>
      </c>
      <c r="BG226" s="429">
        <f t="shared" si="97"/>
        <v>0</v>
      </c>
      <c r="BH226" s="429">
        <f t="shared" si="97"/>
        <v>0</v>
      </c>
      <c r="BI226" s="429">
        <f t="shared" si="97"/>
        <v>0</v>
      </c>
    </row>
    <row r="227" spans="1:61">
      <c r="A227" s="12" t="s">
        <v>52</v>
      </c>
      <c r="B227" s="429">
        <f t="shared" ref="B227:AG227" si="98">+B212*B173*B158</f>
        <v>0</v>
      </c>
      <c r="C227" s="429">
        <f t="shared" si="98"/>
        <v>3.8402345881846526E-4</v>
      </c>
      <c r="D227" s="429">
        <f t="shared" si="98"/>
        <v>3.4245757947011903E-4</v>
      </c>
      <c r="E227" s="429">
        <f t="shared" si="98"/>
        <v>2.8263303410936314E-4</v>
      </c>
      <c r="F227" s="429">
        <f t="shared" si="98"/>
        <v>1.9097005959489659E-4</v>
      </c>
      <c r="G227" s="429">
        <f t="shared" si="98"/>
        <v>1.2302317065941343E-4</v>
      </c>
      <c r="H227" s="429">
        <f t="shared" si="98"/>
        <v>8.4763232047013198E-5</v>
      </c>
      <c r="I227" s="429">
        <f t="shared" si="98"/>
        <v>8.6293757487490344E-5</v>
      </c>
      <c r="J227" s="429">
        <f t="shared" si="98"/>
        <v>6.113115267236853E-5</v>
      </c>
      <c r="K227" s="429">
        <f t="shared" si="98"/>
        <v>4.2498719935650841E-5</v>
      </c>
      <c r="L227" s="429">
        <f t="shared" si="98"/>
        <v>3.0156156052301216E-5</v>
      </c>
      <c r="M227" s="429">
        <f t="shared" si="98"/>
        <v>2.1151666524232269E-5</v>
      </c>
      <c r="N227" s="429">
        <f t="shared" si="98"/>
        <v>1.3249009187525704E-5</v>
      </c>
      <c r="O227" s="429">
        <f t="shared" si="98"/>
        <v>5.2886322681330488E-6</v>
      </c>
      <c r="P227" s="429">
        <f t="shared" si="98"/>
        <v>-5.7594460594704969E-6</v>
      </c>
      <c r="Q227" s="429">
        <f t="shared" si="98"/>
        <v>-3.5830307511989547E-5</v>
      </c>
      <c r="R227" s="429">
        <f t="shared" si="98"/>
        <v>-1.3803408899640675E-4</v>
      </c>
      <c r="S227" s="429">
        <f t="shared" si="98"/>
        <v>-4.6564781869632544E-4</v>
      </c>
      <c r="T227" s="429">
        <f t="shared" si="98"/>
        <v>-1.4520723255263958E-3</v>
      </c>
      <c r="U227" s="429">
        <f t="shared" si="98"/>
        <v>-4.1761445951634182E-3</v>
      </c>
      <c r="V227" s="429">
        <f t="shared" si="98"/>
        <v>-1.1122462153211405E-2</v>
      </c>
      <c r="W227" s="429">
        <f t="shared" si="98"/>
        <v>-9.1017089163431195E-3</v>
      </c>
      <c r="X227" s="429">
        <f t="shared" si="98"/>
        <v>1.3982474739431842E-2</v>
      </c>
      <c r="Y227" s="429">
        <f t="shared" si="98"/>
        <v>9.7312947232891731E-2</v>
      </c>
      <c r="Z227" s="429">
        <f t="shared" si="98"/>
        <v>0.32694028253832558</v>
      </c>
      <c r="AA227" s="429">
        <f t="shared" si="98"/>
        <v>0</v>
      </c>
      <c r="AB227" s="429">
        <f t="shared" si="98"/>
        <v>0</v>
      </c>
      <c r="AC227" s="429">
        <f t="shared" si="98"/>
        <v>0</v>
      </c>
      <c r="AD227" s="429">
        <f t="shared" si="98"/>
        <v>0</v>
      </c>
      <c r="AE227" s="429">
        <f t="shared" si="98"/>
        <v>0</v>
      </c>
      <c r="AF227" s="429">
        <f t="shared" si="98"/>
        <v>0</v>
      </c>
      <c r="AG227" s="429">
        <f t="shared" si="98"/>
        <v>0</v>
      </c>
      <c r="AH227" s="429">
        <f t="shared" ref="AH227:BI227" si="99">+AH212*AH173*AH158</f>
        <v>0</v>
      </c>
      <c r="AI227" s="429">
        <f t="shared" si="99"/>
        <v>0</v>
      </c>
      <c r="AJ227" s="429">
        <f t="shared" si="99"/>
        <v>0</v>
      </c>
      <c r="AK227" s="429">
        <f t="shared" si="99"/>
        <v>0</v>
      </c>
      <c r="AL227" s="429">
        <f t="shared" si="99"/>
        <v>0</v>
      </c>
      <c r="AM227" s="429">
        <f t="shared" si="99"/>
        <v>0</v>
      </c>
      <c r="AN227" s="429">
        <f t="shared" si="99"/>
        <v>0</v>
      </c>
      <c r="AO227" s="429">
        <f t="shared" si="99"/>
        <v>0</v>
      </c>
      <c r="AP227" s="429">
        <f t="shared" si="99"/>
        <v>0</v>
      </c>
      <c r="AQ227" s="429">
        <f t="shared" si="99"/>
        <v>0</v>
      </c>
      <c r="AR227" s="429">
        <f t="shared" si="99"/>
        <v>0</v>
      </c>
      <c r="AS227" s="429">
        <f t="shared" si="99"/>
        <v>0</v>
      </c>
      <c r="AT227" s="429">
        <f t="shared" si="99"/>
        <v>0</v>
      </c>
      <c r="AU227" s="429">
        <f t="shared" si="99"/>
        <v>0</v>
      </c>
      <c r="AV227" s="429">
        <f t="shared" si="99"/>
        <v>0</v>
      </c>
      <c r="AW227" s="429">
        <f t="shared" si="99"/>
        <v>0</v>
      </c>
      <c r="AX227" s="429">
        <f t="shared" si="99"/>
        <v>0</v>
      </c>
      <c r="AY227" s="429">
        <f t="shared" si="99"/>
        <v>0</v>
      </c>
      <c r="AZ227" s="429">
        <f t="shared" si="99"/>
        <v>0</v>
      </c>
      <c r="BA227" s="429">
        <f t="shared" si="99"/>
        <v>0</v>
      </c>
      <c r="BB227" s="429">
        <f t="shared" si="99"/>
        <v>0</v>
      </c>
      <c r="BC227" s="429">
        <f t="shared" si="99"/>
        <v>0</v>
      </c>
      <c r="BD227" s="429">
        <f t="shared" si="99"/>
        <v>0</v>
      </c>
      <c r="BE227" s="429">
        <f t="shared" si="99"/>
        <v>0</v>
      </c>
      <c r="BF227" s="429">
        <f t="shared" si="99"/>
        <v>0</v>
      </c>
      <c r="BG227" s="429">
        <f t="shared" si="99"/>
        <v>0</v>
      </c>
      <c r="BH227" s="429">
        <f t="shared" si="99"/>
        <v>0</v>
      </c>
      <c r="BI227" s="429">
        <f t="shared" si="99"/>
        <v>0</v>
      </c>
    </row>
    <row r="228" spans="1:61">
      <c r="A228" s="12" t="s">
        <v>53</v>
      </c>
      <c r="B228" s="429">
        <f t="shared" ref="B228:AG228" si="100">+B213*B174*B159</f>
        <v>0</v>
      </c>
      <c r="C228" s="429">
        <f t="shared" si="100"/>
        <v>0</v>
      </c>
      <c r="D228" s="429">
        <f t="shared" si="100"/>
        <v>2.0358856366431264E-4</v>
      </c>
      <c r="E228" s="429">
        <f t="shared" si="100"/>
        <v>1.795557098700378E-4</v>
      </c>
      <c r="F228" s="429">
        <f t="shared" si="100"/>
        <v>1.2787738151700032E-4</v>
      </c>
      <c r="G228" s="429">
        <f t="shared" si="100"/>
        <v>8.5549357091565034E-5</v>
      </c>
      <c r="H228" s="429">
        <f t="shared" si="100"/>
        <v>6.0831695363096125E-5</v>
      </c>
      <c r="I228" s="429">
        <f t="shared" si="100"/>
        <v>6.3816648180804847E-5</v>
      </c>
      <c r="J228" s="429">
        <f t="shared" si="100"/>
        <v>4.6520675247413799E-5</v>
      </c>
      <c r="K228" s="429">
        <f t="shared" si="100"/>
        <v>3.3238698526334569E-5</v>
      </c>
      <c r="L228" s="429">
        <f t="shared" si="100"/>
        <v>2.3921301936025556E-5</v>
      </c>
      <c r="M228" s="429">
        <f t="shared" si="100"/>
        <v>1.6807723438287737E-5</v>
      </c>
      <c r="N228" s="429">
        <f t="shared" si="100"/>
        <v>1.0500663341538136E-5</v>
      </c>
      <c r="O228" s="429">
        <f t="shared" si="100"/>
        <v>4.1848479786435345E-6</v>
      </c>
      <c r="P228" s="429">
        <f t="shared" si="100"/>
        <v>-4.5505960981602876E-6</v>
      </c>
      <c r="Q228" s="429">
        <f t="shared" si="100"/>
        <v>-2.8259253437174067E-5</v>
      </c>
      <c r="R228" s="429">
        <f t="shared" si="100"/>
        <v>-1.0862120950396264E-4</v>
      </c>
      <c r="S228" s="429">
        <f t="shared" si="100"/>
        <v>-3.6540440807359054E-4</v>
      </c>
      <c r="T228" s="429">
        <f t="shared" si="100"/>
        <v>-1.1356930287040809E-3</v>
      </c>
      <c r="U228" s="429">
        <f t="shared" si="100"/>
        <v>-3.2537466120416809E-3</v>
      </c>
      <c r="V228" s="429">
        <f t="shared" si="100"/>
        <v>-8.654332062476823E-3</v>
      </c>
      <c r="W228" s="429">
        <f t="shared" si="100"/>
        <v>-7.0949359516794359E-3</v>
      </c>
      <c r="X228" s="429">
        <f t="shared" si="100"/>
        <v>1.0925235622511088E-2</v>
      </c>
      <c r="Y228" s="429">
        <f t="shared" si="100"/>
        <v>7.6224339917052825E-2</v>
      </c>
      <c r="Z228" s="429">
        <f t="shared" si="100"/>
        <v>0.25670768867410054</v>
      </c>
      <c r="AA228" s="429">
        <f t="shared" si="100"/>
        <v>0</v>
      </c>
      <c r="AB228" s="429">
        <f t="shared" si="100"/>
        <v>0</v>
      </c>
      <c r="AC228" s="429">
        <f t="shared" si="100"/>
        <v>0</v>
      </c>
      <c r="AD228" s="429">
        <f t="shared" si="100"/>
        <v>0</v>
      </c>
      <c r="AE228" s="429">
        <f t="shared" si="100"/>
        <v>0</v>
      </c>
      <c r="AF228" s="429">
        <f t="shared" si="100"/>
        <v>0</v>
      </c>
      <c r="AG228" s="429">
        <f t="shared" si="100"/>
        <v>0</v>
      </c>
      <c r="AH228" s="429">
        <f t="shared" ref="AH228:BI228" si="101">+AH213*AH174*AH159</f>
        <v>0</v>
      </c>
      <c r="AI228" s="429">
        <f t="shared" si="101"/>
        <v>0</v>
      </c>
      <c r="AJ228" s="429">
        <f t="shared" si="101"/>
        <v>0</v>
      </c>
      <c r="AK228" s="429">
        <f t="shared" si="101"/>
        <v>0</v>
      </c>
      <c r="AL228" s="429">
        <f t="shared" si="101"/>
        <v>0</v>
      </c>
      <c r="AM228" s="429">
        <f t="shared" si="101"/>
        <v>0</v>
      </c>
      <c r="AN228" s="429">
        <f t="shared" si="101"/>
        <v>0</v>
      </c>
      <c r="AO228" s="429">
        <f t="shared" si="101"/>
        <v>0</v>
      </c>
      <c r="AP228" s="429">
        <f t="shared" si="101"/>
        <v>0</v>
      </c>
      <c r="AQ228" s="429">
        <f t="shared" si="101"/>
        <v>0</v>
      </c>
      <c r="AR228" s="429">
        <f t="shared" si="101"/>
        <v>0</v>
      </c>
      <c r="AS228" s="429">
        <f t="shared" si="101"/>
        <v>0</v>
      </c>
      <c r="AT228" s="429">
        <f t="shared" si="101"/>
        <v>0</v>
      </c>
      <c r="AU228" s="429">
        <f t="shared" si="101"/>
        <v>0</v>
      </c>
      <c r="AV228" s="429">
        <f t="shared" si="101"/>
        <v>0</v>
      </c>
      <c r="AW228" s="429">
        <f t="shared" si="101"/>
        <v>0</v>
      </c>
      <c r="AX228" s="429">
        <f t="shared" si="101"/>
        <v>0</v>
      </c>
      <c r="AY228" s="429">
        <f t="shared" si="101"/>
        <v>0</v>
      </c>
      <c r="AZ228" s="429">
        <f t="shared" si="101"/>
        <v>0</v>
      </c>
      <c r="BA228" s="429">
        <f t="shared" si="101"/>
        <v>0</v>
      </c>
      <c r="BB228" s="429">
        <f t="shared" si="101"/>
        <v>0</v>
      </c>
      <c r="BC228" s="429">
        <f t="shared" si="101"/>
        <v>0</v>
      </c>
      <c r="BD228" s="429">
        <f t="shared" si="101"/>
        <v>0</v>
      </c>
      <c r="BE228" s="429">
        <f t="shared" si="101"/>
        <v>0</v>
      </c>
      <c r="BF228" s="429">
        <f t="shared" si="101"/>
        <v>0</v>
      </c>
      <c r="BG228" s="429">
        <f t="shared" si="101"/>
        <v>0</v>
      </c>
      <c r="BH228" s="429">
        <f t="shared" si="101"/>
        <v>0</v>
      </c>
      <c r="BI228" s="429">
        <f t="shared" si="101"/>
        <v>0</v>
      </c>
    </row>
    <row r="229" spans="1:61">
      <c r="A229" s="12" t="s">
        <v>54</v>
      </c>
      <c r="B229" s="429">
        <f t="shared" ref="B229:AG229" si="102">+B214*B175*B160</f>
        <v>0</v>
      </c>
      <c r="C229" s="429">
        <f t="shared" si="102"/>
        <v>0</v>
      </c>
      <c r="D229" s="429">
        <f t="shared" si="102"/>
        <v>0</v>
      </c>
      <c r="E229" s="429">
        <f t="shared" si="102"/>
        <v>2.2602269648468107E-3</v>
      </c>
      <c r="F229" s="429">
        <f t="shared" si="102"/>
        <v>1.6681986928662159E-3</v>
      </c>
      <c r="G229" s="429">
        <f t="shared" si="102"/>
        <v>1.1911663291209046E-3</v>
      </c>
      <c r="H229" s="429">
        <f t="shared" si="102"/>
        <v>9.2042892180211439E-4</v>
      </c>
      <c r="I229" s="429">
        <f t="shared" si="102"/>
        <v>9.3893777496041955E-4</v>
      </c>
      <c r="J229" s="429">
        <f t="shared" si="102"/>
        <v>7.5656761920469661E-4</v>
      </c>
      <c r="K229" s="429">
        <f t="shared" si="102"/>
        <v>6.19139315159462E-4</v>
      </c>
      <c r="L229" s="429">
        <f t="shared" si="102"/>
        <v>5.3001445324327731E-4</v>
      </c>
      <c r="M229" s="429">
        <f t="shared" si="102"/>
        <v>4.7400180087368707E-4</v>
      </c>
      <c r="N229" s="429">
        <f t="shared" si="102"/>
        <v>4.3490336028806365E-4</v>
      </c>
      <c r="O229" s="429">
        <f t="shared" si="102"/>
        <v>4.4045751585472471E-4</v>
      </c>
      <c r="P229" s="429">
        <f t="shared" si="102"/>
        <v>5.6169963602823066E-4</v>
      </c>
      <c r="Q229" s="429">
        <f t="shared" si="102"/>
        <v>9.552404400495826E-4</v>
      </c>
      <c r="R229" s="429">
        <f t="shared" si="102"/>
        <v>1.9680948801393369E-3</v>
      </c>
      <c r="S229" s="429">
        <f t="shared" si="102"/>
        <v>4.3281417176218272E-3</v>
      </c>
      <c r="T229" s="429">
        <f t="shared" si="102"/>
        <v>9.2567564726963262E-3</v>
      </c>
      <c r="U229" s="429">
        <f t="shared" si="102"/>
        <v>1.8716446890915877E-2</v>
      </c>
      <c r="V229" s="429">
        <f t="shared" si="102"/>
        <v>3.5472406007426419E-2</v>
      </c>
      <c r="W229" s="429">
        <f t="shared" si="102"/>
        <v>0.18443383618946432</v>
      </c>
      <c r="X229" s="429">
        <f t="shared" si="102"/>
        <v>0.61678569149465101</v>
      </c>
      <c r="Y229" s="429">
        <f t="shared" si="102"/>
        <v>1.7179204201825122</v>
      </c>
      <c r="Z229" s="429">
        <f t="shared" si="102"/>
        <v>4.2641889758683496</v>
      </c>
      <c r="AA229" s="429">
        <f t="shared" si="102"/>
        <v>0</v>
      </c>
      <c r="AB229" s="429">
        <f t="shared" si="102"/>
        <v>0</v>
      </c>
      <c r="AC229" s="429">
        <f t="shared" si="102"/>
        <v>0</v>
      </c>
      <c r="AD229" s="429">
        <f t="shared" si="102"/>
        <v>0</v>
      </c>
      <c r="AE229" s="429">
        <f t="shared" si="102"/>
        <v>0</v>
      </c>
      <c r="AF229" s="429">
        <f t="shared" si="102"/>
        <v>0</v>
      </c>
      <c r="AG229" s="429">
        <f t="shared" si="102"/>
        <v>0</v>
      </c>
      <c r="AH229" s="429">
        <f t="shared" ref="AH229:BI229" si="103">+AH214*AH175*AH160</f>
        <v>0</v>
      </c>
      <c r="AI229" s="429">
        <f t="shared" si="103"/>
        <v>0</v>
      </c>
      <c r="AJ229" s="429">
        <f t="shared" si="103"/>
        <v>0</v>
      </c>
      <c r="AK229" s="429">
        <f t="shared" si="103"/>
        <v>0</v>
      </c>
      <c r="AL229" s="429">
        <f t="shared" si="103"/>
        <v>0</v>
      </c>
      <c r="AM229" s="429">
        <f t="shared" si="103"/>
        <v>0</v>
      </c>
      <c r="AN229" s="429">
        <f t="shared" si="103"/>
        <v>0</v>
      </c>
      <c r="AO229" s="429">
        <f t="shared" si="103"/>
        <v>0</v>
      </c>
      <c r="AP229" s="429">
        <f t="shared" si="103"/>
        <v>0</v>
      </c>
      <c r="AQ229" s="429">
        <f t="shared" si="103"/>
        <v>0</v>
      </c>
      <c r="AR229" s="429">
        <f t="shared" si="103"/>
        <v>0</v>
      </c>
      <c r="AS229" s="429">
        <f t="shared" si="103"/>
        <v>0</v>
      </c>
      <c r="AT229" s="429">
        <f t="shared" si="103"/>
        <v>0</v>
      </c>
      <c r="AU229" s="429">
        <f t="shared" si="103"/>
        <v>0</v>
      </c>
      <c r="AV229" s="429">
        <f t="shared" si="103"/>
        <v>0</v>
      </c>
      <c r="AW229" s="429">
        <f t="shared" si="103"/>
        <v>0</v>
      </c>
      <c r="AX229" s="429">
        <f t="shared" si="103"/>
        <v>0</v>
      </c>
      <c r="AY229" s="429">
        <f t="shared" si="103"/>
        <v>0</v>
      </c>
      <c r="AZ229" s="429">
        <f t="shared" si="103"/>
        <v>0</v>
      </c>
      <c r="BA229" s="429">
        <f t="shared" si="103"/>
        <v>0</v>
      </c>
      <c r="BB229" s="429">
        <f t="shared" si="103"/>
        <v>0</v>
      </c>
      <c r="BC229" s="429">
        <f t="shared" si="103"/>
        <v>0</v>
      </c>
      <c r="BD229" s="429">
        <f t="shared" si="103"/>
        <v>0</v>
      </c>
      <c r="BE229" s="429">
        <f t="shared" si="103"/>
        <v>0</v>
      </c>
      <c r="BF229" s="429">
        <f t="shared" si="103"/>
        <v>0</v>
      </c>
      <c r="BG229" s="429">
        <f t="shared" si="103"/>
        <v>0</v>
      </c>
      <c r="BH229" s="429">
        <f t="shared" si="103"/>
        <v>0</v>
      </c>
      <c r="BI229" s="429">
        <f t="shared" si="103"/>
        <v>0</v>
      </c>
    </row>
    <row r="230" spans="1:61">
      <c r="A230" s="12" t="s">
        <v>55</v>
      </c>
      <c r="B230" s="429">
        <f t="shared" ref="B230:AG230" si="104">+B215*B176*B161</f>
        <v>0</v>
      </c>
      <c r="C230" s="429">
        <f t="shared" si="104"/>
        <v>0</v>
      </c>
      <c r="D230" s="429">
        <f t="shared" si="104"/>
        <v>0</v>
      </c>
      <c r="E230" s="429">
        <f t="shared" si="104"/>
        <v>0</v>
      </c>
      <c r="F230" s="429">
        <f t="shared" si="104"/>
        <v>8.1603532926959087E-4</v>
      </c>
      <c r="G230" s="429">
        <f t="shared" si="104"/>
        <v>7.5216643842019942E-4</v>
      </c>
      <c r="H230" s="429">
        <f t="shared" si="104"/>
        <v>7.2199335710681405E-4</v>
      </c>
      <c r="I230" s="429">
        <f t="shared" si="104"/>
        <v>7.9048032503930524E-4</v>
      </c>
      <c r="J230" s="429">
        <f t="shared" si="104"/>
        <v>7.7281253394705042E-4</v>
      </c>
      <c r="K230" s="429">
        <f t="shared" si="104"/>
        <v>7.6421367340793436E-4</v>
      </c>
      <c r="L230" s="429">
        <f t="shared" si="104"/>
        <v>7.6618159444621469E-4</v>
      </c>
      <c r="M230" s="429">
        <f t="shared" si="104"/>
        <v>7.7964334744424016E-4</v>
      </c>
      <c r="N230" s="429">
        <f t="shared" si="104"/>
        <v>8.225057815590658E-4</v>
      </c>
      <c r="O230" s="429">
        <f t="shared" si="104"/>
        <v>9.6176956463896537E-4</v>
      </c>
      <c r="P230" s="429">
        <f t="shared" si="104"/>
        <v>1.4152046160928302E-3</v>
      </c>
      <c r="Q230" s="429">
        <f t="shared" si="104"/>
        <v>2.7855014567784902E-3</v>
      </c>
      <c r="R230" s="429">
        <f t="shared" si="104"/>
        <v>6.6476399861223846E-3</v>
      </c>
      <c r="S230" s="429">
        <f t="shared" si="104"/>
        <v>1.686137877714981E-2</v>
      </c>
      <c r="T230" s="429">
        <f t="shared" si="104"/>
        <v>4.2207604024626082E-2</v>
      </c>
      <c r="U230" s="429">
        <f t="shared" si="104"/>
        <v>0.10167334788578816</v>
      </c>
      <c r="V230" s="429">
        <f t="shared" si="104"/>
        <v>0.23544136508942937</v>
      </c>
      <c r="W230" s="429">
        <f t="shared" si="104"/>
        <v>0.59582657215621426</v>
      </c>
      <c r="X230" s="429">
        <f t="shared" si="104"/>
        <v>1.4299505686197898</v>
      </c>
      <c r="Y230" s="429">
        <f t="shared" si="104"/>
        <v>3.2623339974791681</v>
      </c>
      <c r="Z230" s="429">
        <f t="shared" si="104"/>
        <v>7.0793252246761842</v>
      </c>
      <c r="AA230" s="429">
        <f t="shared" si="104"/>
        <v>3.7672373747225771</v>
      </c>
      <c r="AB230" s="429">
        <f t="shared" si="104"/>
        <v>0</v>
      </c>
      <c r="AC230" s="429">
        <f t="shared" si="104"/>
        <v>0</v>
      </c>
      <c r="AD230" s="429">
        <f t="shared" si="104"/>
        <v>0</v>
      </c>
      <c r="AE230" s="429">
        <f t="shared" si="104"/>
        <v>0</v>
      </c>
      <c r="AF230" s="429">
        <f t="shared" si="104"/>
        <v>0</v>
      </c>
      <c r="AG230" s="429">
        <f t="shared" si="104"/>
        <v>0</v>
      </c>
      <c r="AH230" s="429">
        <f t="shared" ref="AH230:BI230" si="105">+AH215*AH176*AH161</f>
        <v>0</v>
      </c>
      <c r="AI230" s="429">
        <f t="shared" si="105"/>
        <v>0</v>
      </c>
      <c r="AJ230" s="429">
        <f t="shared" si="105"/>
        <v>0</v>
      </c>
      <c r="AK230" s="429">
        <f t="shared" si="105"/>
        <v>0</v>
      </c>
      <c r="AL230" s="429">
        <f t="shared" si="105"/>
        <v>0</v>
      </c>
      <c r="AM230" s="429">
        <f t="shared" si="105"/>
        <v>0</v>
      </c>
      <c r="AN230" s="429">
        <f t="shared" si="105"/>
        <v>0</v>
      </c>
      <c r="AO230" s="429">
        <f t="shared" si="105"/>
        <v>0</v>
      </c>
      <c r="AP230" s="429">
        <f t="shared" si="105"/>
        <v>0</v>
      </c>
      <c r="AQ230" s="429">
        <f t="shared" si="105"/>
        <v>0</v>
      </c>
      <c r="AR230" s="429">
        <f t="shared" si="105"/>
        <v>0</v>
      </c>
      <c r="AS230" s="429">
        <f t="shared" si="105"/>
        <v>0</v>
      </c>
      <c r="AT230" s="429">
        <f t="shared" si="105"/>
        <v>0</v>
      </c>
      <c r="AU230" s="429">
        <f t="shared" si="105"/>
        <v>0</v>
      </c>
      <c r="AV230" s="429">
        <f t="shared" si="105"/>
        <v>0</v>
      </c>
      <c r="AW230" s="429">
        <f t="shared" si="105"/>
        <v>0</v>
      </c>
      <c r="AX230" s="429">
        <f t="shared" si="105"/>
        <v>0</v>
      </c>
      <c r="AY230" s="429">
        <f t="shared" si="105"/>
        <v>0</v>
      </c>
      <c r="AZ230" s="429">
        <f t="shared" si="105"/>
        <v>0</v>
      </c>
      <c r="BA230" s="429">
        <f t="shared" si="105"/>
        <v>0</v>
      </c>
      <c r="BB230" s="429">
        <f t="shared" si="105"/>
        <v>0</v>
      </c>
      <c r="BC230" s="429">
        <f t="shared" si="105"/>
        <v>0</v>
      </c>
      <c r="BD230" s="429">
        <f t="shared" si="105"/>
        <v>0</v>
      </c>
      <c r="BE230" s="429">
        <f t="shared" si="105"/>
        <v>0</v>
      </c>
      <c r="BF230" s="429">
        <f t="shared" si="105"/>
        <v>0</v>
      </c>
      <c r="BG230" s="429">
        <f t="shared" si="105"/>
        <v>0</v>
      </c>
      <c r="BH230" s="429">
        <f t="shared" si="105"/>
        <v>0</v>
      </c>
      <c r="BI230" s="429">
        <f t="shared" si="105"/>
        <v>0</v>
      </c>
    </row>
    <row r="231" spans="1:61">
      <c r="A231" s="12" t="s">
        <v>56</v>
      </c>
      <c r="B231" s="429">
        <f t="shared" ref="B231:AG231" si="106">+B216*B177*B162</f>
        <v>0</v>
      </c>
      <c r="C231" s="429">
        <f t="shared" si="106"/>
        <v>0</v>
      </c>
      <c r="D231" s="429">
        <f t="shared" si="106"/>
        <v>0</v>
      </c>
      <c r="E231" s="429">
        <f t="shared" si="106"/>
        <v>0</v>
      </c>
      <c r="F231" s="429">
        <f t="shared" si="106"/>
        <v>0</v>
      </c>
      <c r="G231" s="429">
        <f t="shared" si="106"/>
        <v>7.5689923938649262E-4</v>
      </c>
      <c r="H231" s="429">
        <f t="shared" si="106"/>
        <v>7.1246536019335454E-4</v>
      </c>
      <c r="I231" s="429">
        <f t="shared" si="106"/>
        <v>7.8282107772796887E-4</v>
      </c>
      <c r="J231" s="429">
        <f t="shared" si="106"/>
        <v>7.5951739342800309E-4</v>
      </c>
      <c r="K231" s="429">
        <f t="shared" si="106"/>
        <v>7.4919990632352142E-4</v>
      </c>
      <c r="L231" s="429">
        <f t="shared" si="106"/>
        <v>7.3696080186910935E-4</v>
      </c>
      <c r="M231" s="429">
        <f t="shared" si="106"/>
        <v>7.2174191737110012E-4</v>
      </c>
      <c r="N231" s="429">
        <f t="shared" si="106"/>
        <v>7.4008525987064499E-4</v>
      </c>
      <c r="O231" s="429">
        <f t="shared" si="106"/>
        <v>8.4066308532796145E-4</v>
      </c>
      <c r="P231" s="429">
        <f t="shared" si="106"/>
        <v>1.2033108708045213E-3</v>
      </c>
      <c r="Q231" s="429">
        <f t="shared" si="106"/>
        <v>2.3081640397902619E-3</v>
      </c>
      <c r="R231" s="429">
        <f t="shared" si="106"/>
        <v>5.3802142277660208E-3</v>
      </c>
      <c r="S231" s="429">
        <f t="shared" si="106"/>
        <v>1.3361522776330501E-2</v>
      </c>
      <c r="T231" s="429">
        <f t="shared" si="106"/>
        <v>3.2800274154526396E-2</v>
      </c>
      <c r="U231" s="429">
        <f t="shared" si="106"/>
        <v>7.7607288679164457E-2</v>
      </c>
      <c r="V231" s="429">
        <f t="shared" si="106"/>
        <v>0.17672393588419288</v>
      </c>
      <c r="W231" s="429">
        <f t="shared" si="106"/>
        <v>0.45455375277802068</v>
      </c>
      <c r="X231" s="429">
        <f t="shared" si="106"/>
        <v>1.1031229724094704</v>
      </c>
      <c r="Y231" s="429">
        <f t="shared" si="106"/>
        <v>2.5365190522620731</v>
      </c>
      <c r="Z231" s="429">
        <f t="shared" si="106"/>
        <v>5.5355233801556771</v>
      </c>
      <c r="AA231" s="429">
        <f t="shared" si="106"/>
        <v>1.5902436570789151</v>
      </c>
      <c r="AB231" s="429">
        <f t="shared" si="106"/>
        <v>0</v>
      </c>
      <c r="AC231" s="429">
        <f t="shared" si="106"/>
        <v>0</v>
      </c>
      <c r="AD231" s="429">
        <f t="shared" si="106"/>
        <v>0</v>
      </c>
      <c r="AE231" s="429">
        <f t="shared" si="106"/>
        <v>0</v>
      </c>
      <c r="AF231" s="429">
        <f t="shared" si="106"/>
        <v>0</v>
      </c>
      <c r="AG231" s="429">
        <f t="shared" si="106"/>
        <v>0</v>
      </c>
      <c r="AH231" s="429">
        <f t="shared" ref="AH231:BI231" si="107">+AH216*AH177*AH162</f>
        <v>0</v>
      </c>
      <c r="AI231" s="429">
        <f t="shared" si="107"/>
        <v>0</v>
      </c>
      <c r="AJ231" s="429">
        <f t="shared" si="107"/>
        <v>0</v>
      </c>
      <c r="AK231" s="429">
        <f t="shared" si="107"/>
        <v>0</v>
      </c>
      <c r="AL231" s="429">
        <f t="shared" si="107"/>
        <v>0</v>
      </c>
      <c r="AM231" s="429">
        <f t="shared" si="107"/>
        <v>0</v>
      </c>
      <c r="AN231" s="429">
        <f t="shared" si="107"/>
        <v>0</v>
      </c>
      <c r="AO231" s="429">
        <f t="shared" si="107"/>
        <v>0</v>
      </c>
      <c r="AP231" s="429">
        <f t="shared" si="107"/>
        <v>0</v>
      </c>
      <c r="AQ231" s="429">
        <f t="shared" si="107"/>
        <v>0</v>
      </c>
      <c r="AR231" s="429">
        <f t="shared" si="107"/>
        <v>0</v>
      </c>
      <c r="AS231" s="429">
        <f t="shared" si="107"/>
        <v>0</v>
      </c>
      <c r="AT231" s="429">
        <f t="shared" si="107"/>
        <v>0</v>
      </c>
      <c r="AU231" s="429">
        <f t="shared" si="107"/>
        <v>0</v>
      </c>
      <c r="AV231" s="429">
        <f t="shared" si="107"/>
        <v>0</v>
      </c>
      <c r="AW231" s="429">
        <f t="shared" si="107"/>
        <v>0</v>
      </c>
      <c r="AX231" s="429">
        <f t="shared" si="107"/>
        <v>0</v>
      </c>
      <c r="AY231" s="429">
        <f t="shared" si="107"/>
        <v>0</v>
      </c>
      <c r="AZ231" s="429">
        <f t="shared" si="107"/>
        <v>0</v>
      </c>
      <c r="BA231" s="429">
        <f t="shared" si="107"/>
        <v>0</v>
      </c>
      <c r="BB231" s="429">
        <f t="shared" si="107"/>
        <v>0</v>
      </c>
      <c r="BC231" s="429">
        <f t="shared" si="107"/>
        <v>0</v>
      </c>
      <c r="BD231" s="429">
        <f t="shared" si="107"/>
        <v>0</v>
      </c>
      <c r="BE231" s="429">
        <f t="shared" si="107"/>
        <v>0</v>
      </c>
      <c r="BF231" s="429">
        <f t="shared" si="107"/>
        <v>0</v>
      </c>
      <c r="BG231" s="429">
        <f t="shared" si="107"/>
        <v>0</v>
      </c>
      <c r="BH231" s="429">
        <f t="shared" si="107"/>
        <v>0</v>
      </c>
      <c r="BI231" s="429">
        <f t="shared" si="107"/>
        <v>0</v>
      </c>
    </row>
    <row r="232" spans="1:61">
      <c r="A232" s="12" t="s">
        <v>57</v>
      </c>
      <c r="B232" s="429">
        <f t="shared" ref="B232:AG232" si="108">+B217*B178*B163</f>
        <v>0</v>
      </c>
      <c r="C232" s="429">
        <f t="shared" si="108"/>
        <v>0</v>
      </c>
      <c r="D232" s="429">
        <f t="shared" si="108"/>
        <v>0</v>
      </c>
      <c r="E232" s="429">
        <f t="shared" si="108"/>
        <v>0</v>
      </c>
      <c r="F232" s="429">
        <f t="shared" si="108"/>
        <v>0</v>
      </c>
      <c r="G232" s="429">
        <f t="shared" si="108"/>
        <v>0</v>
      </c>
      <c r="H232" s="429">
        <f t="shared" si="108"/>
        <v>0</v>
      </c>
      <c r="I232" s="429">
        <f t="shared" si="108"/>
        <v>4.2528615346560961E-4</v>
      </c>
      <c r="J232" s="429">
        <f t="shared" si="108"/>
        <v>4.3745862261384768E-4</v>
      </c>
      <c r="K232" s="429">
        <f t="shared" si="108"/>
        <v>4.5468446795736916E-4</v>
      </c>
      <c r="L232" s="429">
        <f t="shared" si="108"/>
        <v>4.6582810983662298E-4</v>
      </c>
      <c r="M232" s="429">
        <f t="shared" si="108"/>
        <v>4.7139424911732993E-4</v>
      </c>
      <c r="N232" s="429">
        <f t="shared" si="108"/>
        <v>4.9250875895315792E-4</v>
      </c>
      <c r="O232" s="429">
        <f t="shared" si="108"/>
        <v>5.7089453052595115E-4</v>
      </c>
      <c r="P232" s="429">
        <f t="shared" si="108"/>
        <v>8.3294295751556503E-4</v>
      </c>
      <c r="Q232" s="429">
        <f t="shared" si="108"/>
        <v>1.6254027950478329E-3</v>
      </c>
      <c r="R232" s="429">
        <f t="shared" si="108"/>
        <v>3.8447719413839863E-3</v>
      </c>
      <c r="S232" s="429">
        <f t="shared" si="108"/>
        <v>9.6627437208654E-3</v>
      </c>
      <c r="T232" s="429">
        <f t="shared" si="108"/>
        <v>2.3958317585395447E-2</v>
      </c>
      <c r="U232" s="429">
        <f t="shared" si="108"/>
        <v>5.7146521293969577E-2</v>
      </c>
      <c r="V232" s="429">
        <f t="shared" si="108"/>
        <v>0.13101514567753789</v>
      </c>
      <c r="W232" s="429">
        <f t="shared" si="108"/>
        <v>0.32822789433389432</v>
      </c>
      <c r="X232" s="429">
        <f t="shared" si="108"/>
        <v>0.78511882991497317</v>
      </c>
      <c r="Y232" s="429">
        <f t="shared" si="108"/>
        <v>1.7873645444478299</v>
      </c>
      <c r="Z232" s="429">
        <f t="shared" si="108"/>
        <v>3.8722831784884546</v>
      </c>
      <c r="AA232" s="429">
        <f t="shared" si="108"/>
        <v>2.0576242817745265</v>
      </c>
      <c r="AB232" s="429">
        <f t="shared" si="108"/>
        <v>0</v>
      </c>
      <c r="AC232" s="429">
        <f t="shared" si="108"/>
        <v>0</v>
      </c>
      <c r="AD232" s="429">
        <f t="shared" si="108"/>
        <v>0</v>
      </c>
      <c r="AE232" s="429">
        <f t="shared" si="108"/>
        <v>0</v>
      </c>
      <c r="AF232" s="429">
        <f t="shared" si="108"/>
        <v>0</v>
      </c>
      <c r="AG232" s="429">
        <f t="shared" si="108"/>
        <v>0</v>
      </c>
      <c r="AH232" s="429">
        <f t="shared" ref="AH232:BI232" si="109">+AH217*AH178*AH163</f>
        <v>0</v>
      </c>
      <c r="AI232" s="429">
        <f t="shared" si="109"/>
        <v>0</v>
      </c>
      <c r="AJ232" s="429">
        <f t="shared" si="109"/>
        <v>0</v>
      </c>
      <c r="AK232" s="429">
        <f t="shared" si="109"/>
        <v>0</v>
      </c>
      <c r="AL232" s="429">
        <f t="shared" si="109"/>
        <v>0</v>
      </c>
      <c r="AM232" s="429">
        <f t="shared" si="109"/>
        <v>0</v>
      </c>
      <c r="AN232" s="429">
        <f t="shared" si="109"/>
        <v>0</v>
      </c>
      <c r="AO232" s="429">
        <f t="shared" si="109"/>
        <v>0</v>
      </c>
      <c r="AP232" s="429">
        <f t="shared" si="109"/>
        <v>0</v>
      </c>
      <c r="AQ232" s="429">
        <f t="shared" si="109"/>
        <v>0</v>
      </c>
      <c r="AR232" s="429">
        <f t="shared" si="109"/>
        <v>0</v>
      </c>
      <c r="AS232" s="429">
        <f t="shared" si="109"/>
        <v>0</v>
      </c>
      <c r="AT232" s="429">
        <f t="shared" si="109"/>
        <v>0</v>
      </c>
      <c r="AU232" s="429">
        <f t="shared" si="109"/>
        <v>0</v>
      </c>
      <c r="AV232" s="429">
        <f t="shared" si="109"/>
        <v>0</v>
      </c>
      <c r="AW232" s="429">
        <f t="shared" si="109"/>
        <v>0</v>
      </c>
      <c r="AX232" s="429">
        <f t="shared" si="109"/>
        <v>0</v>
      </c>
      <c r="AY232" s="429">
        <f t="shared" si="109"/>
        <v>0</v>
      </c>
      <c r="AZ232" s="429">
        <f t="shared" si="109"/>
        <v>0</v>
      </c>
      <c r="BA232" s="429">
        <f t="shared" si="109"/>
        <v>0</v>
      </c>
      <c r="BB232" s="429">
        <f t="shared" si="109"/>
        <v>0</v>
      </c>
      <c r="BC232" s="429">
        <f t="shared" si="109"/>
        <v>0</v>
      </c>
      <c r="BD232" s="429">
        <f t="shared" si="109"/>
        <v>0</v>
      </c>
      <c r="BE232" s="429">
        <f t="shared" si="109"/>
        <v>0</v>
      </c>
      <c r="BF232" s="429">
        <f t="shared" si="109"/>
        <v>0</v>
      </c>
      <c r="BG232" s="429">
        <f t="shared" si="109"/>
        <v>0</v>
      </c>
      <c r="BH232" s="429">
        <f t="shared" si="109"/>
        <v>0</v>
      </c>
      <c r="BI232" s="429">
        <f t="shared" si="109"/>
        <v>0</v>
      </c>
    </row>
    <row r="233" spans="1:61">
      <c r="A233" s="12" t="s">
        <v>58</v>
      </c>
      <c r="B233" s="429">
        <f t="shared" ref="B233:AG233" si="110">+B218*B179*B164</f>
        <v>0</v>
      </c>
      <c r="C233" s="429">
        <f t="shared" si="110"/>
        <v>0</v>
      </c>
      <c r="D233" s="429">
        <f t="shared" si="110"/>
        <v>0</v>
      </c>
      <c r="E233" s="429">
        <f t="shared" si="110"/>
        <v>6.1611449594817431E-4</v>
      </c>
      <c r="F233" s="429">
        <f t="shared" si="110"/>
        <v>5.8359835619376638E-4</v>
      </c>
      <c r="G233" s="429">
        <f t="shared" si="110"/>
        <v>5.4480919870115454E-4</v>
      </c>
      <c r="H233" s="429">
        <f t="shared" si="110"/>
        <v>5.3051259535470674E-4</v>
      </c>
      <c r="I233" s="429">
        <f t="shared" si="110"/>
        <v>5.7512575506422773E-4</v>
      </c>
      <c r="J233" s="429">
        <f t="shared" si="110"/>
        <v>5.6872135178981159E-4</v>
      </c>
      <c r="K233" s="429">
        <f t="shared" si="110"/>
        <v>5.6798161605532932E-4</v>
      </c>
      <c r="L233" s="429">
        <f t="shared" si="110"/>
        <v>5.746920548429967E-4</v>
      </c>
      <c r="M233" s="429">
        <f t="shared" si="110"/>
        <v>5.8949724920937126E-4</v>
      </c>
      <c r="N233" s="429">
        <f t="shared" si="110"/>
        <v>6.3037664536928794E-4</v>
      </c>
      <c r="O233" s="429">
        <f t="shared" si="110"/>
        <v>7.4519647871607345E-4</v>
      </c>
      <c r="P233" s="429">
        <f t="shared" si="110"/>
        <v>1.1065561976887003E-3</v>
      </c>
      <c r="Q233" s="429">
        <f t="shared" si="110"/>
        <v>2.1959351500629139E-3</v>
      </c>
      <c r="R233" s="429">
        <f t="shared" si="110"/>
        <v>5.2799331939368862E-3</v>
      </c>
      <c r="S233" s="429">
        <f t="shared" si="110"/>
        <v>1.348246080294963E-2</v>
      </c>
      <c r="T233" s="429">
        <f t="shared" si="110"/>
        <v>3.3983501997199711E-2</v>
      </c>
      <c r="U233" s="429">
        <f t="shared" si="110"/>
        <v>8.244150195742507E-2</v>
      </c>
      <c r="V233" s="429">
        <f t="shared" si="110"/>
        <v>0.19207491501974658</v>
      </c>
      <c r="W233" s="429">
        <f t="shared" si="110"/>
        <v>0.47179585998910517</v>
      </c>
      <c r="X233" s="429">
        <f t="shared" si="110"/>
        <v>1.1050379669434931</v>
      </c>
      <c r="Y233" s="429">
        <f t="shared" si="110"/>
        <v>2.4708343458148354</v>
      </c>
      <c r="Z233" s="429">
        <f t="shared" si="110"/>
        <v>5.2725164598444758</v>
      </c>
      <c r="AA233" s="429">
        <f t="shared" si="110"/>
        <v>4.4140548211181194</v>
      </c>
      <c r="AB233" s="429">
        <f t="shared" si="110"/>
        <v>0</v>
      </c>
      <c r="AC233" s="429">
        <f t="shared" si="110"/>
        <v>0</v>
      </c>
      <c r="AD233" s="429">
        <f t="shared" si="110"/>
        <v>0</v>
      </c>
      <c r="AE233" s="429">
        <f t="shared" si="110"/>
        <v>0</v>
      </c>
      <c r="AF233" s="429">
        <f t="shared" si="110"/>
        <v>0</v>
      </c>
      <c r="AG233" s="429">
        <f t="shared" si="110"/>
        <v>0</v>
      </c>
      <c r="AH233" s="429">
        <f t="shared" ref="AH233:BI233" si="111">+AH218*AH179*AH164</f>
        <v>0</v>
      </c>
      <c r="AI233" s="429">
        <f t="shared" si="111"/>
        <v>0</v>
      </c>
      <c r="AJ233" s="429">
        <f t="shared" si="111"/>
        <v>0</v>
      </c>
      <c r="AK233" s="429">
        <f t="shared" si="111"/>
        <v>0</v>
      </c>
      <c r="AL233" s="429">
        <f t="shared" si="111"/>
        <v>0</v>
      </c>
      <c r="AM233" s="429">
        <f t="shared" si="111"/>
        <v>0</v>
      </c>
      <c r="AN233" s="429">
        <f t="shared" si="111"/>
        <v>0</v>
      </c>
      <c r="AO233" s="429">
        <f t="shared" si="111"/>
        <v>0</v>
      </c>
      <c r="AP233" s="429">
        <f t="shared" si="111"/>
        <v>0</v>
      </c>
      <c r="AQ233" s="429">
        <f t="shared" si="111"/>
        <v>0</v>
      </c>
      <c r="AR233" s="429">
        <f t="shared" si="111"/>
        <v>0</v>
      </c>
      <c r="AS233" s="429">
        <f t="shared" si="111"/>
        <v>0</v>
      </c>
      <c r="AT233" s="429">
        <f t="shared" si="111"/>
        <v>0</v>
      </c>
      <c r="AU233" s="429">
        <f t="shared" si="111"/>
        <v>0</v>
      </c>
      <c r="AV233" s="429">
        <f t="shared" si="111"/>
        <v>0</v>
      </c>
      <c r="AW233" s="429">
        <f t="shared" si="111"/>
        <v>0</v>
      </c>
      <c r="AX233" s="429">
        <f t="shared" si="111"/>
        <v>0</v>
      </c>
      <c r="AY233" s="429">
        <f t="shared" si="111"/>
        <v>0</v>
      </c>
      <c r="AZ233" s="429">
        <f t="shared" si="111"/>
        <v>0</v>
      </c>
      <c r="BA233" s="429">
        <f t="shared" si="111"/>
        <v>0</v>
      </c>
      <c r="BB233" s="429">
        <f t="shared" si="111"/>
        <v>0</v>
      </c>
      <c r="BC233" s="429">
        <f t="shared" si="111"/>
        <v>0</v>
      </c>
      <c r="BD233" s="429">
        <f t="shared" si="111"/>
        <v>0</v>
      </c>
      <c r="BE233" s="429">
        <f t="shared" si="111"/>
        <v>0</v>
      </c>
      <c r="BF233" s="429">
        <f t="shared" si="111"/>
        <v>0</v>
      </c>
      <c r="BG233" s="429">
        <f t="shared" si="111"/>
        <v>0</v>
      </c>
      <c r="BH233" s="429">
        <f t="shared" si="111"/>
        <v>0</v>
      </c>
      <c r="BI233" s="429">
        <f t="shared" si="111"/>
        <v>0</v>
      </c>
    </row>
    <row r="234" spans="1:61">
      <c r="A234" s="12" t="s">
        <v>114</v>
      </c>
      <c r="B234" s="429">
        <f t="shared" ref="B234:AG234" si="112">+B219*B180*B165</f>
        <v>0</v>
      </c>
      <c r="C234" s="429">
        <f t="shared" si="112"/>
        <v>5.3192093069880867E-4</v>
      </c>
      <c r="D234" s="429">
        <f t="shared" si="112"/>
        <v>5.1927013023029666E-4</v>
      </c>
      <c r="E234" s="429">
        <f t="shared" si="112"/>
        <v>4.7799167012481467E-4</v>
      </c>
      <c r="F234" s="429">
        <f t="shared" si="112"/>
        <v>3.8969600037127075E-4</v>
      </c>
      <c r="G234" s="429">
        <f t="shared" si="112"/>
        <v>3.1699971982388045E-4</v>
      </c>
      <c r="H234" s="429">
        <f t="shared" si="112"/>
        <v>2.7273371576814782E-4</v>
      </c>
      <c r="I234" s="429">
        <f t="shared" si="112"/>
        <v>2.7014911540953736E-4</v>
      </c>
      <c r="J234" s="429">
        <f t="shared" si="112"/>
        <v>2.4094196637932736E-4</v>
      </c>
      <c r="K234" s="429">
        <f t="shared" si="112"/>
        <v>2.1895609153882786E-4</v>
      </c>
      <c r="L234" s="429">
        <f t="shared" si="112"/>
        <v>2.0636222392308914E-4</v>
      </c>
      <c r="M234" s="429">
        <f t="shared" si="112"/>
        <v>2.0151626909890221E-4</v>
      </c>
      <c r="N234" s="429">
        <f t="shared" si="112"/>
        <v>2.0631203128122026E-4</v>
      </c>
      <c r="O234" s="429">
        <f t="shared" si="112"/>
        <v>2.3443413125410535E-4</v>
      </c>
      <c r="P234" s="429">
        <f t="shared" si="112"/>
        <v>3.3613764122800079E-4</v>
      </c>
      <c r="Q234" s="429">
        <f t="shared" si="112"/>
        <v>6.4676865284114989E-4</v>
      </c>
      <c r="R234" s="429">
        <f t="shared" si="112"/>
        <v>1.5138843425175008E-3</v>
      </c>
      <c r="S234" s="429">
        <f t="shared" si="112"/>
        <v>3.7781277916773153E-3</v>
      </c>
      <c r="T234" s="429">
        <f t="shared" si="112"/>
        <v>9.332988486887869E-3</v>
      </c>
      <c r="U234" s="429">
        <f t="shared" si="112"/>
        <v>2.2246818104312571E-2</v>
      </c>
      <c r="V234" s="429">
        <f t="shared" si="112"/>
        <v>5.0829867643944766E-2</v>
      </c>
      <c r="W234" s="429">
        <f t="shared" si="112"/>
        <v>0.12638713921308067</v>
      </c>
      <c r="X234" s="429">
        <f t="shared" si="112"/>
        <v>0.29813684937158663</v>
      </c>
      <c r="Y234" s="429">
        <f t="shared" si="112"/>
        <v>0.66920076292634956</v>
      </c>
      <c r="Z234" s="429">
        <f t="shared" si="112"/>
        <v>1.4304620796554623</v>
      </c>
      <c r="AA234" s="429">
        <f t="shared" si="112"/>
        <v>0.75077552664403857</v>
      </c>
      <c r="AB234" s="429">
        <f t="shared" si="112"/>
        <v>0</v>
      </c>
      <c r="AC234" s="429">
        <f t="shared" si="112"/>
        <v>0</v>
      </c>
      <c r="AD234" s="429">
        <f t="shared" si="112"/>
        <v>0</v>
      </c>
      <c r="AE234" s="429">
        <f t="shared" si="112"/>
        <v>0</v>
      </c>
      <c r="AF234" s="429">
        <f t="shared" si="112"/>
        <v>0</v>
      </c>
      <c r="AG234" s="429">
        <f t="shared" si="112"/>
        <v>0</v>
      </c>
      <c r="AH234" s="429">
        <f t="shared" ref="AH234:BI234" si="113">+AH219*AH180*AH165</f>
        <v>0</v>
      </c>
      <c r="AI234" s="429">
        <f t="shared" si="113"/>
        <v>0</v>
      </c>
      <c r="AJ234" s="429">
        <f t="shared" si="113"/>
        <v>0</v>
      </c>
      <c r="AK234" s="429">
        <f t="shared" si="113"/>
        <v>0</v>
      </c>
      <c r="AL234" s="429">
        <f t="shared" si="113"/>
        <v>0</v>
      </c>
      <c r="AM234" s="429">
        <f t="shared" si="113"/>
        <v>0</v>
      </c>
      <c r="AN234" s="429">
        <f t="shared" si="113"/>
        <v>0</v>
      </c>
      <c r="AO234" s="429">
        <f t="shared" si="113"/>
        <v>0</v>
      </c>
      <c r="AP234" s="429">
        <f t="shared" si="113"/>
        <v>0</v>
      </c>
      <c r="AQ234" s="429">
        <f t="shared" si="113"/>
        <v>0</v>
      </c>
      <c r="AR234" s="429">
        <f t="shared" si="113"/>
        <v>0</v>
      </c>
      <c r="AS234" s="429">
        <f t="shared" si="113"/>
        <v>0</v>
      </c>
      <c r="AT234" s="429">
        <f t="shared" si="113"/>
        <v>0</v>
      </c>
      <c r="AU234" s="429">
        <f t="shared" si="113"/>
        <v>0</v>
      </c>
      <c r="AV234" s="429">
        <f t="shared" si="113"/>
        <v>0</v>
      </c>
      <c r="AW234" s="429">
        <f t="shared" si="113"/>
        <v>0</v>
      </c>
      <c r="AX234" s="429">
        <f t="shared" si="113"/>
        <v>0</v>
      </c>
      <c r="AY234" s="429">
        <f t="shared" si="113"/>
        <v>0</v>
      </c>
      <c r="AZ234" s="429">
        <f t="shared" si="113"/>
        <v>0</v>
      </c>
      <c r="BA234" s="429">
        <f t="shared" si="113"/>
        <v>0</v>
      </c>
      <c r="BB234" s="429">
        <f t="shared" si="113"/>
        <v>0</v>
      </c>
      <c r="BC234" s="429">
        <f t="shared" si="113"/>
        <v>0</v>
      </c>
      <c r="BD234" s="429">
        <f t="shared" si="113"/>
        <v>0</v>
      </c>
      <c r="BE234" s="429">
        <f t="shared" si="113"/>
        <v>0</v>
      </c>
      <c r="BF234" s="429">
        <f t="shared" si="113"/>
        <v>0</v>
      </c>
      <c r="BG234" s="429">
        <f t="shared" si="113"/>
        <v>0</v>
      </c>
      <c r="BH234" s="429">
        <f t="shared" si="113"/>
        <v>0</v>
      </c>
      <c r="BI234" s="429">
        <f t="shared" si="113"/>
        <v>0</v>
      </c>
    </row>
    <row r="235" spans="1:61">
      <c r="A235" s="213" t="s">
        <v>1012</v>
      </c>
      <c r="B235" s="429">
        <f t="shared" ref="B235:AG235" si="114">+B220*B181*B166</f>
        <v>0</v>
      </c>
      <c r="C235" s="429">
        <f t="shared" si="114"/>
        <v>0</v>
      </c>
      <c r="D235" s="429">
        <f t="shared" si="114"/>
        <v>0</v>
      </c>
      <c r="E235" s="429">
        <f t="shared" si="114"/>
        <v>0</v>
      </c>
      <c r="F235" s="429">
        <f t="shared" si="114"/>
        <v>8.7380202933206599E-4</v>
      </c>
      <c r="G235" s="429">
        <f t="shared" si="114"/>
        <v>8.6057703259157891E-4</v>
      </c>
      <c r="H235" s="429">
        <f t="shared" si="114"/>
        <v>8.7471574565782951E-4</v>
      </c>
      <c r="I235" s="429">
        <f t="shared" si="114"/>
        <v>9.9716699971236569E-4</v>
      </c>
      <c r="J235" s="429">
        <f t="shared" si="114"/>
        <v>1.0242058549208802E-3</v>
      </c>
      <c r="K235" s="429">
        <f t="shared" si="114"/>
        <v>1.0602818320281568E-3</v>
      </c>
      <c r="L235" s="429">
        <f t="shared" si="114"/>
        <v>1.0998512441052755E-3</v>
      </c>
      <c r="M235" s="429">
        <f t="shared" si="114"/>
        <v>1.1478621852776807E-3</v>
      </c>
      <c r="N235" s="429">
        <f t="shared" si="114"/>
        <v>1.2288368407957491E-3</v>
      </c>
      <c r="O235" s="429">
        <f t="shared" si="114"/>
        <v>1.4603413886244176E-3</v>
      </c>
      <c r="P235" s="429">
        <f t="shared" si="114"/>
        <v>2.1832017069536368E-3</v>
      </c>
      <c r="Q235" s="429">
        <f t="shared" si="114"/>
        <v>4.3619407546585717E-3</v>
      </c>
      <c r="R235" s="429">
        <f t="shared" si="114"/>
        <v>1.0553086667525975E-2</v>
      </c>
      <c r="S235" s="429">
        <f t="shared" si="114"/>
        <v>2.7094033536242589E-2</v>
      </c>
      <c r="T235" s="429">
        <f t="shared" si="114"/>
        <v>6.8578209293212816E-2</v>
      </c>
      <c r="U235" s="429">
        <f t="shared" si="114"/>
        <v>0.1668581097828177</v>
      </c>
      <c r="V235" s="429">
        <f t="shared" si="114"/>
        <v>0.38971872310936095</v>
      </c>
      <c r="W235" s="429">
        <f t="shared" si="114"/>
        <v>0.97316457544677204</v>
      </c>
      <c r="X235" s="429">
        <f t="shared" si="114"/>
        <v>2.3100390035322991</v>
      </c>
      <c r="Y235" s="429">
        <f t="shared" si="114"/>
        <v>5.2207563363991216</v>
      </c>
      <c r="Z235" s="429">
        <f t="shared" si="114"/>
        <v>11.234025595011099</v>
      </c>
      <c r="AA235" s="429">
        <f t="shared" si="114"/>
        <v>7.9340358704191569</v>
      </c>
      <c r="AB235" s="429">
        <f t="shared" si="114"/>
        <v>0</v>
      </c>
      <c r="AC235" s="429">
        <f t="shared" si="114"/>
        <v>0</v>
      </c>
      <c r="AD235" s="429">
        <f t="shared" si="114"/>
        <v>0</v>
      </c>
      <c r="AE235" s="429">
        <f t="shared" si="114"/>
        <v>0</v>
      </c>
      <c r="AF235" s="429">
        <f t="shared" si="114"/>
        <v>0</v>
      </c>
      <c r="AG235" s="429">
        <f t="shared" si="114"/>
        <v>0</v>
      </c>
      <c r="AH235" s="429">
        <f t="shared" ref="AH235:BI235" si="115">+AH220*AH181*AH166</f>
        <v>0</v>
      </c>
      <c r="AI235" s="429">
        <f t="shared" si="115"/>
        <v>0</v>
      </c>
      <c r="AJ235" s="429">
        <f t="shared" si="115"/>
        <v>0</v>
      </c>
      <c r="AK235" s="429">
        <f t="shared" si="115"/>
        <v>0</v>
      </c>
      <c r="AL235" s="429">
        <f t="shared" si="115"/>
        <v>0</v>
      </c>
      <c r="AM235" s="429">
        <f t="shared" si="115"/>
        <v>0</v>
      </c>
      <c r="AN235" s="429">
        <f t="shared" si="115"/>
        <v>0</v>
      </c>
      <c r="AO235" s="429">
        <f t="shared" si="115"/>
        <v>0</v>
      </c>
      <c r="AP235" s="429">
        <f t="shared" si="115"/>
        <v>0</v>
      </c>
      <c r="AQ235" s="429">
        <f t="shared" si="115"/>
        <v>0</v>
      </c>
      <c r="AR235" s="429">
        <f t="shared" si="115"/>
        <v>0</v>
      </c>
      <c r="AS235" s="429">
        <f t="shared" si="115"/>
        <v>0</v>
      </c>
      <c r="AT235" s="429">
        <f t="shared" si="115"/>
        <v>0</v>
      </c>
      <c r="AU235" s="429">
        <f t="shared" si="115"/>
        <v>0</v>
      </c>
      <c r="AV235" s="429">
        <f t="shared" si="115"/>
        <v>0</v>
      </c>
      <c r="AW235" s="429">
        <f t="shared" si="115"/>
        <v>0</v>
      </c>
      <c r="AX235" s="429">
        <f t="shared" si="115"/>
        <v>0</v>
      </c>
      <c r="AY235" s="429">
        <f t="shared" si="115"/>
        <v>0</v>
      </c>
      <c r="AZ235" s="429">
        <f t="shared" si="115"/>
        <v>0</v>
      </c>
      <c r="BA235" s="429">
        <f t="shared" si="115"/>
        <v>0</v>
      </c>
      <c r="BB235" s="429">
        <f t="shared" si="115"/>
        <v>0</v>
      </c>
      <c r="BC235" s="429">
        <f t="shared" si="115"/>
        <v>0</v>
      </c>
      <c r="BD235" s="429">
        <f t="shared" si="115"/>
        <v>0</v>
      </c>
      <c r="BE235" s="429">
        <f t="shared" si="115"/>
        <v>0</v>
      </c>
      <c r="BF235" s="429">
        <f t="shared" si="115"/>
        <v>0</v>
      </c>
      <c r="BG235" s="429">
        <f t="shared" si="115"/>
        <v>0</v>
      </c>
      <c r="BH235" s="429">
        <f t="shared" si="115"/>
        <v>0</v>
      </c>
      <c r="BI235" s="429">
        <f t="shared" si="115"/>
        <v>0</v>
      </c>
    </row>
    <row r="236" spans="1:61">
      <c r="B236" s="429">
        <f t="shared" ref="B236:AG236" si="116">SUM(B224:B235)</f>
        <v>0</v>
      </c>
      <c r="C236" s="429">
        <f t="shared" si="116"/>
        <v>3.7160134448933975E-3</v>
      </c>
      <c r="D236" s="429">
        <f t="shared" si="116"/>
        <v>3.8112842144229753E-3</v>
      </c>
      <c r="E236" s="429">
        <f t="shared" si="116"/>
        <v>6.3648802898512097E-3</v>
      </c>
      <c r="F236" s="429">
        <f t="shared" si="116"/>
        <v>6.7558920316430036E-3</v>
      </c>
      <c r="G236" s="429">
        <f t="shared" si="116"/>
        <v>6.383274160670427E-3</v>
      </c>
      <c r="H236" s="429">
        <f t="shared" si="116"/>
        <v>5.7279204606728983E-3</v>
      </c>
      <c r="I236" s="429">
        <f t="shared" si="116"/>
        <v>6.5114649685869856E-3</v>
      </c>
      <c r="J236" s="429">
        <f t="shared" si="116"/>
        <v>6.1151125122392196E-3</v>
      </c>
      <c r="K236" s="429">
        <f t="shared" si="116"/>
        <v>5.8586653653604432E-3</v>
      </c>
      <c r="L236" s="429">
        <f t="shared" si="116"/>
        <v>5.7254512814832641E-3</v>
      </c>
      <c r="M236" s="429">
        <f t="shared" si="116"/>
        <v>5.6936398809889054E-3</v>
      </c>
      <c r="N236" s="429">
        <f t="shared" si="116"/>
        <v>5.8913689009042636E-3</v>
      </c>
      <c r="O236" s="429">
        <f t="shared" si="116"/>
        <v>6.7656448544467177E-3</v>
      </c>
      <c r="P236" s="429">
        <f t="shared" si="116"/>
        <v>9.797865361643324E-3</v>
      </c>
      <c r="Q236" s="429">
        <f t="shared" si="116"/>
        <v>1.9015125417697395E-2</v>
      </c>
      <c r="R236" s="429">
        <f t="shared" si="116"/>
        <v>4.4831225157209775E-2</v>
      </c>
      <c r="S236" s="429">
        <f t="shared" si="116"/>
        <v>0.11255978174621897</v>
      </c>
      <c r="T236" s="429">
        <f t="shared" si="116"/>
        <v>0.27917214110231525</v>
      </c>
      <c r="U236" s="429">
        <f t="shared" si="116"/>
        <v>0.66692395868334908</v>
      </c>
      <c r="V236" s="429">
        <f t="shared" si="116"/>
        <v>1.5303951585102356</v>
      </c>
      <c r="W236" s="429">
        <f t="shared" si="116"/>
        <v>3.9670993789645284</v>
      </c>
      <c r="X236" s="429">
        <f t="shared" si="116"/>
        <v>9.6879232095251702</v>
      </c>
      <c r="Y236" s="429">
        <f t="shared" si="116"/>
        <v>22.3846626863984</v>
      </c>
      <c r="Z236" s="429">
        <f t="shared" si="116"/>
        <v>49.034146865081752</v>
      </c>
      <c r="AA236" s="429">
        <f t="shared" si="116"/>
        <v>25.763698087543005</v>
      </c>
      <c r="AB236" s="429">
        <f t="shared" si="116"/>
        <v>0.10285099956003779</v>
      </c>
      <c r="AC236" s="429">
        <f t="shared" si="116"/>
        <v>5.1425499780018896E-2</v>
      </c>
      <c r="AD236" s="429">
        <f t="shared" si="116"/>
        <v>2.5712749890009448E-2</v>
      </c>
      <c r="AE236" s="429">
        <f t="shared" si="116"/>
        <v>1.2856374945004724E-2</v>
      </c>
      <c r="AF236" s="429">
        <f t="shared" si="116"/>
        <v>6.428187472502362E-3</v>
      </c>
      <c r="AG236" s="429">
        <f t="shared" si="116"/>
        <v>3.214093736251181E-3</v>
      </c>
      <c r="AH236" s="429">
        <f t="shared" ref="AH236:BI236" si="117">SUM(AH224:AH235)</f>
        <v>1.6070468681255905E-3</v>
      </c>
      <c r="AI236" s="429">
        <f t="shared" si="117"/>
        <v>8.0352343406279525E-4</v>
      </c>
      <c r="AJ236" s="429">
        <f t="shared" si="117"/>
        <v>4.0176171703139763E-4</v>
      </c>
      <c r="AK236" s="429">
        <f t="shared" si="117"/>
        <v>2.0088085851569881E-4</v>
      </c>
      <c r="AL236" s="429">
        <f t="shared" si="117"/>
        <v>1.0044042925784941E-4</v>
      </c>
      <c r="AM236" s="429">
        <f t="shared" si="117"/>
        <v>5.0220214628924703E-5</v>
      </c>
      <c r="AN236" s="429">
        <f t="shared" si="117"/>
        <v>2.5110107314462352E-5</v>
      </c>
      <c r="AO236" s="429">
        <f t="shared" si="117"/>
        <v>1.2555053657231176E-5</v>
      </c>
      <c r="AP236" s="429">
        <f t="shared" si="117"/>
        <v>6.2775268286155879E-6</v>
      </c>
      <c r="AQ236" s="429">
        <f t="shared" si="117"/>
        <v>3.138763414307794E-6</v>
      </c>
      <c r="AR236" s="429">
        <f t="shared" si="117"/>
        <v>1.569381707153897E-6</v>
      </c>
      <c r="AS236" s="429">
        <f t="shared" si="117"/>
        <v>7.8469085357694849E-7</v>
      </c>
      <c r="AT236" s="429">
        <f t="shared" si="117"/>
        <v>3.9234542678847424E-7</v>
      </c>
      <c r="AU236" s="429">
        <f t="shared" si="117"/>
        <v>1.9617271339423712E-7</v>
      </c>
      <c r="AV236" s="429">
        <f t="shared" si="117"/>
        <v>9.8086356697118561E-8</v>
      </c>
      <c r="AW236" s="429">
        <f t="shared" si="117"/>
        <v>4.9043178348559281E-8</v>
      </c>
      <c r="AX236" s="429">
        <f t="shared" si="117"/>
        <v>2.452158917427964E-8</v>
      </c>
      <c r="AY236" s="429">
        <f t="shared" si="117"/>
        <v>1.226079458713982E-8</v>
      </c>
      <c r="AZ236" s="429">
        <f t="shared" si="117"/>
        <v>6.1303972935699101E-9</v>
      </c>
      <c r="BA236" s="429">
        <f t="shared" si="117"/>
        <v>3.065198646784955E-9</v>
      </c>
      <c r="BB236" s="429">
        <f t="shared" si="117"/>
        <v>1.5325993233924775E-9</v>
      </c>
      <c r="BC236" s="429">
        <f t="shared" si="117"/>
        <v>7.6629966169623876E-10</v>
      </c>
      <c r="BD236" s="429">
        <f t="shared" si="117"/>
        <v>3.8314983084811938E-10</v>
      </c>
      <c r="BE236" s="429">
        <f t="shared" si="117"/>
        <v>1.9157491542405969E-10</v>
      </c>
      <c r="BF236" s="429">
        <f t="shared" si="117"/>
        <v>9.5787457712029845E-11</v>
      </c>
      <c r="BG236" s="429">
        <f t="shared" si="117"/>
        <v>4.7893728856014922E-11</v>
      </c>
      <c r="BH236" s="429">
        <f t="shared" si="117"/>
        <v>2.3946864428007461E-11</v>
      </c>
      <c r="BI236" s="429">
        <f t="shared" si="117"/>
        <v>1.1973432214003731E-11</v>
      </c>
    </row>
    <row r="237" spans="1:61">
      <c r="M237" s="19"/>
    </row>
    <row r="238" spans="1:61">
      <c r="A238" s="19" t="s">
        <v>1013</v>
      </c>
      <c r="M238" s="19"/>
    </row>
    <row r="239" spans="1:61">
      <c r="A239" s="12" t="s">
        <v>104</v>
      </c>
      <c r="B239" s="429">
        <f t="shared" ref="B239:AG239" si="118">+B170*B155</f>
        <v>0</v>
      </c>
      <c r="C239" s="429">
        <f t="shared" si="118"/>
        <v>1.5035694246053564</v>
      </c>
      <c r="D239" s="429">
        <f t="shared" si="118"/>
        <v>1.4674178156472455</v>
      </c>
      <c r="E239" s="429">
        <f t="shared" si="118"/>
        <v>1.3484256622618183</v>
      </c>
      <c r="F239" s="429">
        <f t="shared" si="118"/>
        <v>1.0823976879109456</v>
      </c>
      <c r="G239" s="429">
        <f t="shared" si="118"/>
        <v>0.86469501384211689</v>
      </c>
      <c r="H239" s="429">
        <f t="shared" si="118"/>
        <v>0.73857431034291599</v>
      </c>
      <c r="I239" s="429">
        <f t="shared" si="118"/>
        <v>0.75928795952199557</v>
      </c>
      <c r="J239" s="429">
        <f t="shared" si="118"/>
        <v>0.67769424815281876</v>
      </c>
      <c r="K239" s="429">
        <f t="shared" si="118"/>
        <v>0.61823771374892666</v>
      </c>
      <c r="L239" s="429">
        <f t="shared" si="118"/>
        <v>0.57591994450495831</v>
      </c>
      <c r="M239" s="429">
        <f t="shared" si="118"/>
        <v>0.54192886717682753</v>
      </c>
      <c r="N239" s="429">
        <f t="shared" si="118"/>
        <v>0.51915576478647463</v>
      </c>
      <c r="O239" s="429">
        <f t="shared" si="118"/>
        <v>0.4956558494543265</v>
      </c>
      <c r="P239" s="429">
        <f t="shared" si="118"/>
        <v>0.47489785032313298</v>
      </c>
      <c r="Q239" s="429">
        <f t="shared" si="118"/>
        <v>0.45665894360728421</v>
      </c>
      <c r="R239" s="429">
        <f t="shared" si="118"/>
        <v>0.44142269790115796</v>
      </c>
      <c r="S239" s="429">
        <f t="shared" si="118"/>
        <v>0.42952500413149253</v>
      </c>
      <c r="T239" s="429">
        <f t="shared" si="118"/>
        <v>0.41843852790864966</v>
      </c>
      <c r="U239" s="429">
        <f t="shared" si="118"/>
        <v>0.40832127117799871</v>
      </c>
      <c r="V239" s="429">
        <f t="shared" si="118"/>
        <v>0.39897014833783478</v>
      </c>
      <c r="W239" s="429">
        <f t="shared" si="118"/>
        <v>0.48382918226588872</v>
      </c>
      <c r="X239" s="429">
        <f t="shared" si="118"/>
        <v>0.5680136178650137</v>
      </c>
      <c r="Y239" s="429">
        <f t="shared" si="118"/>
        <v>0.65156914991737735</v>
      </c>
      <c r="Z239" s="429">
        <f t="shared" si="118"/>
        <v>0.73453341997580779</v>
      </c>
      <c r="AA239" s="429">
        <f t="shared" si="118"/>
        <v>1E-3</v>
      </c>
      <c r="AB239" s="429">
        <f t="shared" si="118"/>
        <v>1E-3</v>
      </c>
      <c r="AC239" s="429">
        <f t="shared" si="118"/>
        <v>1E-3</v>
      </c>
      <c r="AD239" s="429">
        <f t="shared" si="118"/>
        <v>1E-3</v>
      </c>
      <c r="AE239" s="429">
        <f t="shared" si="118"/>
        <v>1E-3</v>
      </c>
      <c r="AF239" s="429">
        <f t="shared" si="118"/>
        <v>1E-3</v>
      </c>
      <c r="AG239" s="429">
        <f t="shared" si="118"/>
        <v>1E-3</v>
      </c>
      <c r="AH239" s="429">
        <f t="shared" ref="AH239:BI239" si="119">+AH170*AH155</f>
        <v>1E-3</v>
      </c>
      <c r="AI239" s="429">
        <f t="shared" si="119"/>
        <v>1E-3</v>
      </c>
      <c r="AJ239" s="429">
        <f t="shared" si="119"/>
        <v>1E-3</v>
      </c>
      <c r="AK239" s="429">
        <f t="shared" si="119"/>
        <v>1E-3</v>
      </c>
      <c r="AL239" s="429">
        <f t="shared" si="119"/>
        <v>1E-3</v>
      </c>
      <c r="AM239" s="429">
        <f t="shared" si="119"/>
        <v>1E-3</v>
      </c>
      <c r="AN239" s="429">
        <f t="shared" si="119"/>
        <v>1E-3</v>
      </c>
      <c r="AO239" s="429">
        <f t="shared" si="119"/>
        <v>1E-3</v>
      </c>
      <c r="AP239" s="429">
        <f t="shared" si="119"/>
        <v>1E-3</v>
      </c>
      <c r="AQ239" s="429">
        <f t="shared" si="119"/>
        <v>1E-3</v>
      </c>
      <c r="AR239" s="429">
        <f t="shared" si="119"/>
        <v>1E-3</v>
      </c>
      <c r="AS239" s="429">
        <f t="shared" si="119"/>
        <v>1E-3</v>
      </c>
      <c r="AT239" s="429">
        <f t="shared" si="119"/>
        <v>1E-3</v>
      </c>
      <c r="AU239" s="429">
        <f t="shared" si="119"/>
        <v>1E-3</v>
      </c>
      <c r="AV239" s="429">
        <f t="shared" si="119"/>
        <v>1E-3</v>
      </c>
      <c r="AW239" s="429">
        <f t="shared" si="119"/>
        <v>1E-3</v>
      </c>
      <c r="AX239" s="429">
        <f t="shared" si="119"/>
        <v>1E-3</v>
      </c>
      <c r="AY239" s="429">
        <f t="shared" si="119"/>
        <v>1E-3</v>
      </c>
      <c r="AZ239" s="429">
        <f t="shared" si="119"/>
        <v>1E-3</v>
      </c>
      <c r="BA239" s="429">
        <f t="shared" si="119"/>
        <v>1E-3</v>
      </c>
      <c r="BB239" s="429">
        <f t="shared" si="119"/>
        <v>1E-3</v>
      </c>
      <c r="BC239" s="429">
        <f t="shared" si="119"/>
        <v>1E-3</v>
      </c>
      <c r="BD239" s="429">
        <f t="shared" si="119"/>
        <v>1E-3</v>
      </c>
      <c r="BE239" s="429">
        <f t="shared" si="119"/>
        <v>1E-3</v>
      </c>
      <c r="BF239" s="429">
        <f t="shared" si="119"/>
        <v>1E-3</v>
      </c>
      <c r="BG239" s="429">
        <f t="shared" si="119"/>
        <v>1E-3</v>
      </c>
      <c r="BH239" s="429">
        <f t="shared" si="119"/>
        <v>1E-3</v>
      </c>
      <c r="BI239" s="429">
        <f t="shared" si="119"/>
        <v>1E-3</v>
      </c>
    </row>
    <row r="240" spans="1:61">
      <c r="A240" s="12" t="s">
        <v>105</v>
      </c>
      <c r="B240" s="429">
        <f t="shared" ref="B240:AG240" si="120">+B171*B156</f>
        <v>0</v>
      </c>
      <c r="C240" s="429">
        <f t="shared" si="120"/>
        <v>0.93652889488308944</v>
      </c>
      <c r="D240" s="429">
        <f t="shared" si="120"/>
        <v>0.94908742416536229</v>
      </c>
      <c r="E240" s="429">
        <f t="shared" si="120"/>
        <v>0.91394225620969571</v>
      </c>
      <c r="F240" s="429">
        <f t="shared" si="120"/>
        <v>0.80147023902406778</v>
      </c>
      <c r="G240" s="429">
        <f t="shared" si="120"/>
        <v>0.70551080730318805</v>
      </c>
      <c r="H240" s="429">
        <f t="shared" si="120"/>
        <v>0.64999693655501967</v>
      </c>
      <c r="I240" s="429">
        <f t="shared" si="120"/>
        <v>0.6638781655367717</v>
      </c>
      <c r="J240" s="429">
        <f t="shared" si="120"/>
        <v>0.62556542775221347</v>
      </c>
      <c r="K240" s="429">
        <f t="shared" si="120"/>
        <v>0.59672478646898641</v>
      </c>
      <c r="L240" s="429">
        <f t="shared" si="120"/>
        <v>0.5843449524449108</v>
      </c>
      <c r="M240" s="429">
        <f t="shared" si="120"/>
        <v>0.5836105097677009</v>
      </c>
      <c r="N240" s="429">
        <f t="shared" si="120"/>
        <v>0.58850809224525735</v>
      </c>
      <c r="O240" s="429">
        <f t="shared" si="120"/>
        <v>0.59076424590339127</v>
      </c>
      <c r="P240" s="429">
        <f t="shared" si="120"/>
        <v>0.59274018664917638</v>
      </c>
      <c r="Q240" s="429">
        <f t="shared" si="120"/>
        <v>0.59474030907479503</v>
      </c>
      <c r="R240" s="429">
        <f t="shared" si="120"/>
        <v>0.59730004967016059</v>
      </c>
      <c r="S240" s="429">
        <f t="shared" si="120"/>
        <v>0.60080292541907598</v>
      </c>
      <c r="T240" s="429">
        <f t="shared" si="120"/>
        <v>0.60404596998776716</v>
      </c>
      <c r="U240" s="429">
        <f t="shared" si="120"/>
        <v>0.60720716365190464</v>
      </c>
      <c r="V240" s="429">
        <f t="shared" si="120"/>
        <v>0.61084184571928735</v>
      </c>
      <c r="W240" s="429">
        <f t="shared" si="120"/>
        <v>0.66640918381635272</v>
      </c>
      <c r="X240" s="429">
        <f t="shared" si="120"/>
        <v>0.7221054155583424</v>
      </c>
      <c r="Y240" s="429">
        <f t="shared" si="120"/>
        <v>0.7778227306013028</v>
      </c>
      <c r="Z240" s="429">
        <f t="shared" si="120"/>
        <v>0.83347885730621463</v>
      </c>
      <c r="AA240" s="429">
        <f t="shared" si="120"/>
        <v>0.41283013316000366</v>
      </c>
      <c r="AB240" s="429">
        <f t="shared" si="120"/>
        <v>0</v>
      </c>
      <c r="AC240" s="429">
        <f t="shared" si="120"/>
        <v>0</v>
      </c>
      <c r="AD240" s="429">
        <f t="shared" si="120"/>
        <v>0</v>
      </c>
      <c r="AE240" s="429">
        <f t="shared" si="120"/>
        <v>0</v>
      </c>
      <c r="AF240" s="429">
        <f t="shared" si="120"/>
        <v>0</v>
      </c>
      <c r="AG240" s="429">
        <f t="shared" si="120"/>
        <v>0</v>
      </c>
      <c r="AH240" s="429">
        <f t="shared" ref="AH240:BI240" si="121">+AH171*AH156</f>
        <v>0</v>
      </c>
      <c r="AI240" s="429">
        <f t="shared" si="121"/>
        <v>0</v>
      </c>
      <c r="AJ240" s="429">
        <f t="shared" si="121"/>
        <v>0</v>
      </c>
      <c r="AK240" s="429">
        <f t="shared" si="121"/>
        <v>0</v>
      </c>
      <c r="AL240" s="429">
        <f t="shared" si="121"/>
        <v>0</v>
      </c>
      <c r="AM240" s="429">
        <f t="shared" si="121"/>
        <v>0</v>
      </c>
      <c r="AN240" s="429">
        <f t="shared" si="121"/>
        <v>0</v>
      </c>
      <c r="AO240" s="429">
        <f t="shared" si="121"/>
        <v>0</v>
      </c>
      <c r="AP240" s="429">
        <f t="shared" si="121"/>
        <v>0</v>
      </c>
      <c r="AQ240" s="429">
        <f t="shared" si="121"/>
        <v>0</v>
      </c>
      <c r="AR240" s="429">
        <f t="shared" si="121"/>
        <v>0</v>
      </c>
      <c r="AS240" s="429">
        <f t="shared" si="121"/>
        <v>0</v>
      </c>
      <c r="AT240" s="429">
        <f t="shared" si="121"/>
        <v>0</v>
      </c>
      <c r="AU240" s="429">
        <f t="shared" si="121"/>
        <v>0</v>
      </c>
      <c r="AV240" s="429">
        <f t="shared" si="121"/>
        <v>0</v>
      </c>
      <c r="AW240" s="429">
        <f t="shared" si="121"/>
        <v>0</v>
      </c>
      <c r="AX240" s="429">
        <f t="shared" si="121"/>
        <v>0</v>
      </c>
      <c r="AY240" s="429">
        <f t="shared" si="121"/>
        <v>0</v>
      </c>
      <c r="AZ240" s="429">
        <f t="shared" si="121"/>
        <v>0</v>
      </c>
      <c r="BA240" s="429">
        <f t="shared" si="121"/>
        <v>0</v>
      </c>
      <c r="BB240" s="429">
        <f t="shared" si="121"/>
        <v>0</v>
      </c>
      <c r="BC240" s="429">
        <f t="shared" si="121"/>
        <v>0</v>
      </c>
      <c r="BD240" s="429">
        <f t="shared" si="121"/>
        <v>0</v>
      </c>
      <c r="BE240" s="429">
        <f t="shared" si="121"/>
        <v>0</v>
      </c>
      <c r="BF240" s="429">
        <f t="shared" si="121"/>
        <v>0</v>
      </c>
      <c r="BG240" s="429">
        <f t="shared" si="121"/>
        <v>0</v>
      </c>
      <c r="BH240" s="429">
        <f t="shared" si="121"/>
        <v>0</v>
      </c>
      <c r="BI240" s="429">
        <f t="shared" si="121"/>
        <v>0</v>
      </c>
    </row>
    <row r="241" spans="1:309">
      <c r="A241" s="12" t="s">
        <v>51</v>
      </c>
      <c r="B241" s="429">
        <f t="shared" ref="B241:AG241" si="122">+B172*B157</f>
        <v>0</v>
      </c>
      <c r="C241" s="429">
        <f t="shared" si="122"/>
        <v>0.35997073588767614</v>
      </c>
      <c r="D241" s="429">
        <f t="shared" si="122"/>
        <v>0.32946270124549654</v>
      </c>
      <c r="E241" s="429">
        <f t="shared" si="122"/>
        <v>0.28599049642557683</v>
      </c>
      <c r="F241" s="429">
        <f t="shared" si="122"/>
        <v>0.22184625183821274</v>
      </c>
      <c r="G241" s="429">
        <f t="shared" si="122"/>
        <v>0.18187775269729581</v>
      </c>
      <c r="H241" s="429">
        <f t="shared" si="122"/>
        <v>0.16090302745747917</v>
      </c>
      <c r="I241" s="429">
        <f t="shared" si="122"/>
        <v>0.1582032213710941</v>
      </c>
      <c r="J241" s="429">
        <f t="shared" si="122"/>
        <v>0.14383958168932945</v>
      </c>
      <c r="K241" s="429">
        <f t="shared" si="122"/>
        <v>0.13268192955993585</v>
      </c>
      <c r="L241" s="429">
        <f t="shared" si="122"/>
        <v>0.12693260430796244</v>
      </c>
      <c r="M241" s="429">
        <f t="shared" si="122"/>
        <v>0.12498908009178979</v>
      </c>
      <c r="N241" s="429">
        <f t="shared" si="122"/>
        <v>0.12487873278032126</v>
      </c>
      <c r="O241" s="429">
        <f t="shared" si="122"/>
        <v>0.124198736566556</v>
      </c>
      <c r="P241" s="429">
        <f t="shared" si="122"/>
        <v>0.12353097336059003</v>
      </c>
      <c r="Q241" s="429">
        <f t="shared" si="122"/>
        <v>0.12296750966702381</v>
      </c>
      <c r="R241" s="429">
        <f t="shared" si="122"/>
        <v>0.12262550180659888</v>
      </c>
      <c r="S241" s="429">
        <f t="shared" si="122"/>
        <v>0.12257922263191565</v>
      </c>
      <c r="T241" s="429">
        <f t="shared" si="122"/>
        <v>0.12257594395853284</v>
      </c>
      <c r="U241" s="429">
        <f t="shared" si="122"/>
        <v>0.12264582287910805</v>
      </c>
      <c r="V241" s="429">
        <f t="shared" si="122"/>
        <v>0.12286082114978786</v>
      </c>
      <c r="W241" s="429">
        <f t="shared" si="122"/>
        <v>0.13351622572025842</v>
      </c>
      <c r="X241" s="429">
        <f t="shared" si="122"/>
        <v>0.14418592440678707</v>
      </c>
      <c r="Y241" s="429">
        <f t="shared" si="122"/>
        <v>0.15486319704575446</v>
      </c>
      <c r="Z241" s="429">
        <f t="shared" si="122"/>
        <v>0.16554358710376793</v>
      </c>
      <c r="AA241" s="429">
        <f t="shared" si="122"/>
        <v>8.1833385357566304E-2</v>
      </c>
      <c r="AB241" s="429">
        <f t="shared" si="122"/>
        <v>0</v>
      </c>
      <c r="AC241" s="429">
        <f t="shared" si="122"/>
        <v>0</v>
      </c>
      <c r="AD241" s="429">
        <f t="shared" si="122"/>
        <v>0</v>
      </c>
      <c r="AE241" s="429">
        <f t="shared" si="122"/>
        <v>0</v>
      </c>
      <c r="AF241" s="429">
        <f t="shared" si="122"/>
        <v>0</v>
      </c>
      <c r="AG241" s="429">
        <f t="shared" si="122"/>
        <v>0</v>
      </c>
      <c r="AH241" s="429">
        <f t="shared" ref="AH241:BI241" si="123">+AH172*AH157</f>
        <v>0</v>
      </c>
      <c r="AI241" s="429">
        <f t="shared" si="123"/>
        <v>0</v>
      </c>
      <c r="AJ241" s="429">
        <f t="shared" si="123"/>
        <v>0</v>
      </c>
      <c r="AK241" s="429">
        <f t="shared" si="123"/>
        <v>0</v>
      </c>
      <c r="AL241" s="429">
        <f t="shared" si="123"/>
        <v>0</v>
      </c>
      <c r="AM241" s="429">
        <f t="shared" si="123"/>
        <v>0</v>
      </c>
      <c r="AN241" s="429">
        <f t="shared" si="123"/>
        <v>0</v>
      </c>
      <c r="AO241" s="429">
        <f t="shared" si="123"/>
        <v>0</v>
      </c>
      <c r="AP241" s="429">
        <f t="shared" si="123"/>
        <v>0</v>
      </c>
      <c r="AQ241" s="429">
        <f t="shared" si="123"/>
        <v>0</v>
      </c>
      <c r="AR241" s="429">
        <f t="shared" si="123"/>
        <v>0</v>
      </c>
      <c r="AS241" s="429">
        <f t="shared" si="123"/>
        <v>0</v>
      </c>
      <c r="AT241" s="429">
        <f t="shared" si="123"/>
        <v>0</v>
      </c>
      <c r="AU241" s="429">
        <f t="shared" si="123"/>
        <v>0</v>
      </c>
      <c r="AV241" s="429">
        <f t="shared" si="123"/>
        <v>0</v>
      </c>
      <c r="AW241" s="429">
        <f t="shared" si="123"/>
        <v>0</v>
      </c>
      <c r="AX241" s="429">
        <f t="shared" si="123"/>
        <v>0</v>
      </c>
      <c r="AY241" s="429">
        <f t="shared" si="123"/>
        <v>0</v>
      </c>
      <c r="AZ241" s="429">
        <f t="shared" si="123"/>
        <v>0</v>
      </c>
      <c r="BA241" s="429">
        <f t="shared" si="123"/>
        <v>0</v>
      </c>
      <c r="BB241" s="429">
        <f t="shared" si="123"/>
        <v>0</v>
      </c>
      <c r="BC241" s="429">
        <f t="shared" si="123"/>
        <v>0</v>
      </c>
      <c r="BD241" s="429">
        <f t="shared" si="123"/>
        <v>0</v>
      </c>
      <c r="BE241" s="429">
        <f t="shared" si="123"/>
        <v>0</v>
      </c>
      <c r="BF241" s="429">
        <f t="shared" si="123"/>
        <v>0</v>
      </c>
      <c r="BG241" s="429">
        <f t="shared" si="123"/>
        <v>0</v>
      </c>
      <c r="BH241" s="429">
        <f t="shared" si="123"/>
        <v>0</v>
      </c>
      <c r="BI241" s="429">
        <f t="shared" si="123"/>
        <v>0</v>
      </c>
    </row>
    <row r="242" spans="1:309">
      <c r="A242" s="12" t="s">
        <v>52</v>
      </c>
      <c r="B242" s="429">
        <f t="shared" ref="B242:AG242" si="124">+B173*B158</f>
        <v>0</v>
      </c>
      <c r="C242" s="429">
        <f t="shared" si="124"/>
        <v>0.38402345881846517</v>
      </c>
      <c r="D242" s="429">
        <f t="shared" si="124"/>
        <v>0.34245757947010114</v>
      </c>
      <c r="E242" s="429">
        <f t="shared" si="124"/>
        <v>0.28263303410327223</v>
      </c>
      <c r="F242" s="429">
        <f t="shared" si="124"/>
        <v>0.19097005925707414</v>
      </c>
      <c r="G242" s="429">
        <f t="shared" si="124"/>
        <v>0.12302316356537123</v>
      </c>
      <c r="H242" s="429">
        <f t="shared" si="124"/>
        <v>8.4763146542613993E-2</v>
      </c>
      <c r="I242" s="429">
        <f t="shared" si="124"/>
        <v>8.6292774432029568E-2</v>
      </c>
      <c r="J242" s="429">
        <f t="shared" si="124"/>
        <v>6.1125404471971748E-2</v>
      </c>
      <c r="K242" s="429">
        <f t="shared" si="124"/>
        <v>4.2472668160456667E-2</v>
      </c>
      <c r="L242" s="429">
        <f t="shared" si="124"/>
        <v>3.0056081622503849E-2</v>
      </c>
      <c r="M242" s="429">
        <f t="shared" si="124"/>
        <v>2.0826985856753563E-2</v>
      </c>
      <c r="N242" s="429">
        <f t="shared" si="124"/>
        <v>1.2445763055930443E-2</v>
      </c>
      <c r="O242" s="429">
        <f t="shared" si="124"/>
        <v>4.2614851327779672E-3</v>
      </c>
      <c r="P242" s="429">
        <f t="shared" si="124"/>
        <v>-3.162788615153486E-3</v>
      </c>
      <c r="Q242" s="429">
        <f t="shared" si="124"/>
        <v>-1.0017928724022164E-2</v>
      </c>
      <c r="R242" s="429">
        <f t="shared" si="124"/>
        <v>-1.6208443978873485E-2</v>
      </c>
      <c r="S242" s="429">
        <f t="shared" si="124"/>
        <v>-2.1627568773559317E-2</v>
      </c>
      <c r="T242" s="429">
        <f t="shared" si="124"/>
        <v>-2.6973552374484254E-2</v>
      </c>
      <c r="U242" s="429">
        <f t="shared" si="124"/>
        <v>-3.2189201295879065E-2</v>
      </c>
      <c r="V242" s="429">
        <f t="shared" si="124"/>
        <v>-3.7174016809939738E-2</v>
      </c>
      <c r="W242" s="429">
        <f t="shared" si="124"/>
        <v>-1.3764015327202953E-2</v>
      </c>
      <c r="X242" s="429">
        <f t="shared" si="124"/>
        <v>9.9537908298831038E-3</v>
      </c>
      <c r="Y242" s="429">
        <f t="shared" si="124"/>
        <v>3.391154556690798E-2</v>
      </c>
      <c r="Z242" s="429">
        <f t="shared" si="124"/>
        <v>5.8057687159480363E-2</v>
      </c>
      <c r="AA242" s="429">
        <f t="shared" si="124"/>
        <v>0</v>
      </c>
      <c r="AB242" s="429">
        <f t="shared" si="124"/>
        <v>0</v>
      </c>
      <c r="AC242" s="429">
        <f t="shared" si="124"/>
        <v>0</v>
      </c>
      <c r="AD242" s="429">
        <f t="shared" si="124"/>
        <v>0</v>
      </c>
      <c r="AE242" s="429">
        <f t="shared" si="124"/>
        <v>0</v>
      </c>
      <c r="AF242" s="429">
        <f t="shared" si="124"/>
        <v>0</v>
      </c>
      <c r="AG242" s="429">
        <f t="shared" si="124"/>
        <v>0</v>
      </c>
      <c r="AH242" s="429">
        <f t="shared" ref="AH242:BI242" si="125">+AH173*AH158</f>
        <v>0</v>
      </c>
      <c r="AI242" s="429">
        <f t="shared" si="125"/>
        <v>0</v>
      </c>
      <c r="AJ242" s="429">
        <f t="shared" si="125"/>
        <v>0</v>
      </c>
      <c r="AK242" s="429">
        <f t="shared" si="125"/>
        <v>0</v>
      </c>
      <c r="AL242" s="429">
        <f t="shared" si="125"/>
        <v>0</v>
      </c>
      <c r="AM242" s="429">
        <f t="shared" si="125"/>
        <v>0</v>
      </c>
      <c r="AN242" s="429">
        <f t="shared" si="125"/>
        <v>0</v>
      </c>
      <c r="AO242" s="429">
        <f t="shared" si="125"/>
        <v>0</v>
      </c>
      <c r="AP242" s="429">
        <f t="shared" si="125"/>
        <v>0</v>
      </c>
      <c r="AQ242" s="429">
        <f t="shared" si="125"/>
        <v>0</v>
      </c>
      <c r="AR242" s="429">
        <f t="shared" si="125"/>
        <v>0</v>
      </c>
      <c r="AS242" s="429">
        <f t="shared" si="125"/>
        <v>0</v>
      </c>
      <c r="AT242" s="429">
        <f t="shared" si="125"/>
        <v>0</v>
      </c>
      <c r="AU242" s="429">
        <f t="shared" si="125"/>
        <v>0</v>
      </c>
      <c r="AV242" s="429">
        <f t="shared" si="125"/>
        <v>0</v>
      </c>
      <c r="AW242" s="429">
        <f t="shared" si="125"/>
        <v>0</v>
      </c>
      <c r="AX242" s="429">
        <f t="shared" si="125"/>
        <v>0</v>
      </c>
      <c r="AY242" s="429">
        <f t="shared" si="125"/>
        <v>0</v>
      </c>
      <c r="AZ242" s="429">
        <f t="shared" si="125"/>
        <v>0</v>
      </c>
      <c r="BA242" s="429">
        <f t="shared" si="125"/>
        <v>0</v>
      </c>
      <c r="BB242" s="429">
        <f t="shared" si="125"/>
        <v>0</v>
      </c>
      <c r="BC242" s="429">
        <f t="shared" si="125"/>
        <v>0</v>
      </c>
      <c r="BD242" s="429">
        <f t="shared" si="125"/>
        <v>0</v>
      </c>
      <c r="BE242" s="429">
        <f t="shared" si="125"/>
        <v>0</v>
      </c>
      <c r="BF242" s="429">
        <f t="shared" si="125"/>
        <v>0</v>
      </c>
      <c r="BG242" s="429">
        <f t="shared" si="125"/>
        <v>0</v>
      </c>
      <c r="BH242" s="429">
        <f t="shared" si="125"/>
        <v>0</v>
      </c>
      <c r="BI242" s="429">
        <f t="shared" si="125"/>
        <v>0</v>
      </c>
    </row>
    <row r="243" spans="1:309">
      <c r="A243" s="12" t="s">
        <v>53</v>
      </c>
      <c r="B243" s="429">
        <f t="shared" ref="B243:AG243" si="126">+B174*B159</f>
        <v>0</v>
      </c>
      <c r="C243" s="429">
        <f t="shared" si="126"/>
        <v>0</v>
      </c>
      <c r="D243" s="429">
        <f t="shared" si="126"/>
        <v>0.203588563664302</v>
      </c>
      <c r="E243" s="429">
        <f t="shared" si="126"/>
        <v>0.17955570986616828</v>
      </c>
      <c r="F243" s="429">
        <f t="shared" si="126"/>
        <v>0.12787738129078763</v>
      </c>
      <c r="G243" s="429">
        <f t="shared" si="126"/>
        <v>8.55493521584232E-2</v>
      </c>
      <c r="H243" s="429">
        <f t="shared" si="126"/>
        <v>6.0831633999490244E-2</v>
      </c>
      <c r="I243" s="429">
        <f t="shared" si="126"/>
        <v>6.3815921183785498E-2</v>
      </c>
      <c r="J243" s="429">
        <f t="shared" si="126"/>
        <v>4.65163008793179E-2</v>
      </c>
      <c r="K243" s="429">
        <f t="shared" si="126"/>
        <v>3.3218323157310131E-2</v>
      </c>
      <c r="L243" s="429">
        <f t="shared" si="126"/>
        <v>2.3841918123078492E-2</v>
      </c>
      <c r="M243" s="429">
        <f t="shared" si="126"/>
        <v>1.6549722828336326E-2</v>
      </c>
      <c r="N243" s="429">
        <f t="shared" si="126"/>
        <v>9.8640408523473135E-3</v>
      </c>
      <c r="O243" s="429">
        <f t="shared" si="126"/>
        <v>3.3720755272366194E-3</v>
      </c>
      <c r="P243" s="429">
        <f t="shared" si="126"/>
        <v>-2.4989510072339206E-3</v>
      </c>
      <c r="Q243" s="429">
        <f t="shared" si="126"/>
        <v>-7.9011096020584655E-3</v>
      </c>
      <c r="R243" s="429">
        <f t="shared" si="126"/>
        <v>-1.2754681122344274E-2</v>
      </c>
      <c r="S243" s="429">
        <f t="shared" si="126"/>
        <v>-1.6971643908692224E-2</v>
      </c>
      <c r="T243" s="429">
        <f t="shared" si="126"/>
        <v>-2.1096521745210629E-2</v>
      </c>
      <c r="U243" s="429">
        <f t="shared" si="126"/>
        <v>-2.5079472770673007E-2</v>
      </c>
      <c r="V243" s="429">
        <f t="shared" si="126"/>
        <v>-2.892491618651399E-2</v>
      </c>
      <c r="W243" s="429">
        <f t="shared" si="126"/>
        <v>-1.0729282608575747E-2</v>
      </c>
      <c r="X243" s="429">
        <f t="shared" si="126"/>
        <v>7.7774150985580031E-3</v>
      </c>
      <c r="Y243" s="429">
        <f t="shared" si="126"/>
        <v>2.6562602920846796E-2</v>
      </c>
      <c r="Z243" s="429">
        <f t="shared" si="126"/>
        <v>4.5585862239924821E-2</v>
      </c>
      <c r="AA243" s="429">
        <f t="shared" si="126"/>
        <v>0</v>
      </c>
      <c r="AB243" s="429">
        <f t="shared" si="126"/>
        <v>0</v>
      </c>
      <c r="AC243" s="429">
        <f t="shared" si="126"/>
        <v>0</v>
      </c>
      <c r="AD243" s="429">
        <f t="shared" si="126"/>
        <v>0</v>
      </c>
      <c r="AE243" s="429">
        <f t="shared" si="126"/>
        <v>0</v>
      </c>
      <c r="AF243" s="429">
        <f t="shared" si="126"/>
        <v>0</v>
      </c>
      <c r="AG243" s="429">
        <f t="shared" si="126"/>
        <v>0</v>
      </c>
      <c r="AH243" s="429">
        <f t="shared" ref="AH243:BI243" si="127">+AH174*AH159</f>
        <v>0</v>
      </c>
      <c r="AI243" s="429">
        <f t="shared" si="127"/>
        <v>0</v>
      </c>
      <c r="AJ243" s="429">
        <f t="shared" si="127"/>
        <v>0</v>
      </c>
      <c r="AK243" s="429">
        <f t="shared" si="127"/>
        <v>0</v>
      </c>
      <c r="AL243" s="429">
        <f t="shared" si="127"/>
        <v>0</v>
      </c>
      <c r="AM243" s="429">
        <f t="shared" si="127"/>
        <v>0</v>
      </c>
      <c r="AN243" s="429">
        <f t="shared" si="127"/>
        <v>0</v>
      </c>
      <c r="AO243" s="429">
        <f t="shared" si="127"/>
        <v>0</v>
      </c>
      <c r="AP243" s="429">
        <f t="shared" si="127"/>
        <v>0</v>
      </c>
      <c r="AQ243" s="429">
        <f t="shared" si="127"/>
        <v>0</v>
      </c>
      <c r="AR243" s="429">
        <f t="shared" si="127"/>
        <v>0</v>
      </c>
      <c r="AS243" s="429">
        <f t="shared" si="127"/>
        <v>0</v>
      </c>
      <c r="AT243" s="429">
        <f t="shared" si="127"/>
        <v>0</v>
      </c>
      <c r="AU243" s="429">
        <f t="shared" si="127"/>
        <v>0</v>
      </c>
      <c r="AV243" s="429">
        <f t="shared" si="127"/>
        <v>0</v>
      </c>
      <c r="AW243" s="429">
        <f t="shared" si="127"/>
        <v>0</v>
      </c>
      <c r="AX243" s="429">
        <f t="shared" si="127"/>
        <v>0</v>
      </c>
      <c r="AY243" s="429">
        <f t="shared" si="127"/>
        <v>0</v>
      </c>
      <c r="AZ243" s="429">
        <f t="shared" si="127"/>
        <v>0</v>
      </c>
      <c r="BA243" s="429">
        <f t="shared" si="127"/>
        <v>0</v>
      </c>
      <c r="BB243" s="429">
        <f t="shared" si="127"/>
        <v>0</v>
      </c>
      <c r="BC243" s="429">
        <f t="shared" si="127"/>
        <v>0</v>
      </c>
      <c r="BD243" s="429">
        <f t="shared" si="127"/>
        <v>0</v>
      </c>
      <c r="BE243" s="429">
        <f t="shared" si="127"/>
        <v>0</v>
      </c>
      <c r="BF243" s="429">
        <f t="shared" si="127"/>
        <v>0</v>
      </c>
      <c r="BG243" s="429">
        <f t="shared" si="127"/>
        <v>0</v>
      </c>
      <c r="BH243" s="429">
        <f t="shared" si="127"/>
        <v>0</v>
      </c>
      <c r="BI243" s="429">
        <f t="shared" si="127"/>
        <v>0</v>
      </c>
    </row>
    <row r="244" spans="1:309">
      <c r="A244" s="12" t="s">
        <v>54</v>
      </c>
      <c r="B244" s="429">
        <f t="shared" ref="B244:AG244" si="128">+B175*B160</f>
        <v>0</v>
      </c>
      <c r="C244" s="429">
        <f t="shared" si="128"/>
        <v>0</v>
      </c>
      <c r="D244" s="429">
        <f t="shared" si="128"/>
        <v>0</v>
      </c>
      <c r="E244" s="429">
        <f t="shared" si="128"/>
        <v>2.2602269647980999</v>
      </c>
      <c r="F244" s="429">
        <f t="shared" si="128"/>
        <v>1.6681986899152021</v>
      </c>
      <c r="G244" s="429">
        <f t="shared" si="128"/>
        <v>1.1911662604331588</v>
      </c>
      <c r="H244" s="429">
        <f t="shared" si="128"/>
        <v>0.92042799332498937</v>
      </c>
      <c r="I244" s="429">
        <f t="shared" si="128"/>
        <v>0.938927078614196</v>
      </c>
      <c r="J244" s="429">
        <f t="shared" si="128"/>
        <v>0.75649647867979564</v>
      </c>
      <c r="K244" s="429">
        <f t="shared" si="128"/>
        <v>0.61875978188700542</v>
      </c>
      <c r="L244" s="429">
        <f t="shared" si="128"/>
        <v>0.52825557873351936</v>
      </c>
      <c r="M244" s="429">
        <f t="shared" si="128"/>
        <v>0.46672581527144352</v>
      </c>
      <c r="N244" s="429">
        <f t="shared" si="128"/>
        <v>0.40853652509120431</v>
      </c>
      <c r="O244" s="429">
        <f t="shared" si="128"/>
        <v>0.35491277522644449</v>
      </c>
      <c r="P244" s="429">
        <f t="shared" si="128"/>
        <v>0.30845626395696712</v>
      </c>
      <c r="Q244" s="429">
        <f t="shared" si="128"/>
        <v>0.26707922167617731</v>
      </c>
      <c r="R244" s="429">
        <f t="shared" si="128"/>
        <v>0.2311005624898686</v>
      </c>
      <c r="S244" s="429">
        <f t="shared" si="128"/>
        <v>0.20102570848855117</v>
      </c>
      <c r="T244" s="429">
        <f t="shared" si="128"/>
        <v>0.17195259571082688</v>
      </c>
      <c r="U244" s="429">
        <f t="shared" si="128"/>
        <v>0.14426403655013875</v>
      </c>
      <c r="V244" s="429">
        <f t="shared" si="128"/>
        <v>0.1185575458962871</v>
      </c>
      <c r="W244" s="429">
        <f t="shared" si="128"/>
        <v>0.27890917755108369</v>
      </c>
      <c r="X244" s="429">
        <f t="shared" si="128"/>
        <v>0.43907504747275022</v>
      </c>
      <c r="Y244" s="429">
        <f t="shared" si="128"/>
        <v>0.59865966724775155</v>
      </c>
      <c r="Z244" s="429">
        <f t="shared" si="128"/>
        <v>0.75722987582861767</v>
      </c>
      <c r="AA244" s="429">
        <f t="shared" si="128"/>
        <v>0</v>
      </c>
      <c r="AB244" s="429">
        <f t="shared" si="128"/>
        <v>0</v>
      </c>
      <c r="AC244" s="429">
        <f t="shared" si="128"/>
        <v>0</v>
      </c>
      <c r="AD244" s="429">
        <f t="shared" si="128"/>
        <v>0</v>
      </c>
      <c r="AE244" s="429">
        <f t="shared" si="128"/>
        <v>0</v>
      </c>
      <c r="AF244" s="429">
        <f t="shared" si="128"/>
        <v>0</v>
      </c>
      <c r="AG244" s="429">
        <f t="shared" si="128"/>
        <v>0</v>
      </c>
      <c r="AH244" s="429">
        <f t="shared" ref="AH244:BI244" si="129">+AH175*AH160</f>
        <v>0</v>
      </c>
      <c r="AI244" s="429">
        <f t="shared" si="129"/>
        <v>0</v>
      </c>
      <c r="AJ244" s="429">
        <f t="shared" si="129"/>
        <v>0</v>
      </c>
      <c r="AK244" s="429">
        <f t="shared" si="129"/>
        <v>0</v>
      </c>
      <c r="AL244" s="429">
        <f t="shared" si="129"/>
        <v>0</v>
      </c>
      <c r="AM244" s="429">
        <f t="shared" si="129"/>
        <v>0</v>
      </c>
      <c r="AN244" s="429">
        <f t="shared" si="129"/>
        <v>0</v>
      </c>
      <c r="AO244" s="429">
        <f t="shared" si="129"/>
        <v>0</v>
      </c>
      <c r="AP244" s="429">
        <f t="shared" si="129"/>
        <v>0</v>
      </c>
      <c r="AQ244" s="429">
        <f t="shared" si="129"/>
        <v>0</v>
      </c>
      <c r="AR244" s="429">
        <f t="shared" si="129"/>
        <v>0</v>
      </c>
      <c r="AS244" s="429">
        <f t="shared" si="129"/>
        <v>0</v>
      </c>
      <c r="AT244" s="429">
        <f t="shared" si="129"/>
        <v>0</v>
      </c>
      <c r="AU244" s="429">
        <f t="shared" si="129"/>
        <v>0</v>
      </c>
      <c r="AV244" s="429">
        <f t="shared" si="129"/>
        <v>0</v>
      </c>
      <c r="AW244" s="429">
        <f t="shared" si="129"/>
        <v>0</v>
      </c>
      <c r="AX244" s="429">
        <f t="shared" si="129"/>
        <v>0</v>
      </c>
      <c r="AY244" s="429">
        <f t="shared" si="129"/>
        <v>0</v>
      </c>
      <c r="AZ244" s="429">
        <f t="shared" si="129"/>
        <v>0</v>
      </c>
      <c r="BA244" s="429">
        <f t="shared" si="129"/>
        <v>0</v>
      </c>
      <c r="BB244" s="429">
        <f t="shared" si="129"/>
        <v>0</v>
      </c>
      <c r="BC244" s="429">
        <f t="shared" si="129"/>
        <v>0</v>
      </c>
      <c r="BD244" s="429">
        <f t="shared" si="129"/>
        <v>0</v>
      </c>
      <c r="BE244" s="429">
        <f t="shared" si="129"/>
        <v>0</v>
      </c>
      <c r="BF244" s="429">
        <f t="shared" si="129"/>
        <v>0</v>
      </c>
      <c r="BG244" s="429">
        <f t="shared" si="129"/>
        <v>0</v>
      </c>
      <c r="BH244" s="429">
        <f t="shared" si="129"/>
        <v>0</v>
      </c>
      <c r="BI244" s="429">
        <f t="shared" si="129"/>
        <v>0</v>
      </c>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c r="CX244" s="140"/>
      <c r="CY244" s="140"/>
      <c r="CZ244" s="140"/>
      <c r="DA244" s="140"/>
      <c r="DB244" s="140"/>
      <c r="DC244" s="140"/>
      <c r="DD244" s="140"/>
      <c r="DE244" s="140"/>
      <c r="DF244" s="140"/>
      <c r="DG244" s="140"/>
      <c r="DH244" s="140"/>
      <c r="DI244" s="140"/>
      <c r="DJ244" s="140"/>
      <c r="DK244" s="140"/>
      <c r="DL244" s="140"/>
      <c r="DM244" s="140"/>
      <c r="DN244" s="140"/>
      <c r="DO244" s="140"/>
      <c r="DP244" s="140"/>
      <c r="DQ244" s="140"/>
      <c r="DR244" s="140"/>
      <c r="DS244" s="140"/>
      <c r="DT244" s="140"/>
      <c r="DU244" s="140"/>
      <c r="DV244" s="140"/>
      <c r="DW244" s="140"/>
      <c r="DX244" s="140"/>
      <c r="DY244" s="140"/>
      <c r="DZ244" s="140"/>
      <c r="EA244" s="140"/>
      <c r="EB244" s="140"/>
      <c r="EC244" s="140"/>
      <c r="ED244" s="140"/>
      <c r="EE244" s="140"/>
      <c r="EF244" s="140"/>
      <c r="EG244" s="140"/>
      <c r="EH244" s="140"/>
      <c r="EI244" s="140"/>
      <c r="EJ244" s="140"/>
      <c r="EK244" s="140"/>
      <c r="EL244" s="140"/>
      <c r="EM244" s="140"/>
      <c r="EN244" s="140"/>
      <c r="EO244" s="140"/>
      <c r="EP244" s="140"/>
      <c r="EQ244" s="140"/>
      <c r="ER244" s="140"/>
      <c r="ES244" s="140"/>
      <c r="ET244" s="140"/>
      <c r="EU244" s="140"/>
      <c r="EV244" s="140"/>
      <c r="EW244" s="140"/>
      <c r="EX244" s="140"/>
      <c r="EY244" s="140"/>
      <c r="EZ244" s="140"/>
      <c r="FA244" s="140"/>
      <c r="FB244" s="140"/>
      <c r="FC244" s="140"/>
      <c r="FD244" s="140"/>
      <c r="FE244" s="140"/>
      <c r="FF244" s="140"/>
      <c r="FG244" s="140"/>
      <c r="FH244" s="140"/>
      <c r="FI244" s="140"/>
      <c r="FJ244" s="140"/>
      <c r="FK244" s="140"/>
      <c r="FL244" s="140"/>
      <c r="FM244" s="140"/>
      <c r="FN244" s="140"/>
      <c r="FO244" s="140"/>
      <c r="FP244" s="140"/>
      <c r="FQ244" s="140"/>
      <c r="FR244" s="140"/>
      <c r="FS244" s="140"/>
      <c r="FT244" s="140"/>
      <c r="FU244" s="140"/>
      <c r="FV244" s="140"/>
      <c r="FW244" s="140"/>
      <c r="FX244" s="140"/>
      <c r="FY244" s="140"/>
      <c r="FZ244" s="140"/>
      <c r="GA244" s="140"/>
      <c r="GB244" s="140"/>
      <c r="GC244" s="140"/>
      <c r="GD244" s="140"/>
      <c r="GE244" s="140"/>
      <c r="GF244" s="140"/>
      <c r="GG244" s="140"/>
      <c r="GH244" s="140"/>
      <c r="GI244" s="140"/>
      <c r="GJ244" s="140"/>
      <c r="GK244" s="140"/>
      <c r="GL244" s="140"/>
      <c r="GM244" s="140"/>
      <c r="GN244" s="140"/>
      <c r="GO244" s="140"/>
      <c r="GP244" s="140"/>
      <c r="GQ244" s="140"/>
      <c r="GR244" s="140"/>
      <c r="GS244" s="140"/>
      <c r="GT244" s="140"/>
      <c r="GU244" s="140"/>
      <c r="GV244" s="140"/>
      <c r="GW244" s="140"/>
      <c r="GX244" s="140"/>
      <c r="GY244" s="140"/>
      <c r="GZ244" s="140"/>
      <c r="HA244" s="140"/>
      <c r="HB244" s="140"/>
      <c r="HC244" s="140"/>
      <c r="HD244" s="140"/>
      <c r="HE244" s="140"/>
      <c r="HF244" s="140"/>
      <c r="HG244" s="140"/>
      <c r="HH244" s="140"/>
      <c r="HI244" s="140"/>
      <c r="HJ244" s="140"/>
      <c r="HK244" s="140"/>
      <c r="HL244" s="140"/>
      <c r="HM244" s="140"/>
      <c r="HN244" s="140"/>
      <c r="HO244" s="140"/>
      <c r="HP244" s="140"/>
      <c r="HQ244" s="140"/>
      <c r="HR244" s="140"/>
      <c r="HS244" s="140"/>
      <c r="HT244" s="140"/>
      <c r="HU244" s="140"/>
      <c r="HV244" s="140"/>
      <c r="HW244" s="140"/>
      <c r="HX244" s="140"/>
      <c r="HY244" s="140"/>
      <c r="HZ244" s="140"/>
      <c r="IA244" s="140"/>
      <c r="IB244" s="140"/>
      <c r="IC244" s="140"/>
      <c r="ID244" s="140"/>
      <c r="IE244" s="140"/>
      <c r="IF244" s="140"/>
      <c r="IG244" s="140"/>
      <c r="IH244" s="140"/>
      <c r="II244" s="140"/>
      <c r="IJ244" s="140"/>
      <c r="IK244" s="140"/>
      <c r="IL244" s="140"/>
      <c r="IM244" s="140"/>
      <c r="IN244" s="140"/>
      <c r="IO244" s="140"/>
      <c r="IP244" s="140"/>
      <c r="IQ244" s="140"/>
      <c r="IR244" s="140"/>
      <c r="IS244" s="140"/>
      <c r="IT244" s="140"/>
      <c r="IU244" s="140"/>
      <c r="IV244" s="140"/>
      <c r="IW244" s="140"/>
      <c r="IX244" s="140"/>
      <c r="IY244" s="140"/>
      <c r="IZ244" s="140"/>
      <c r="JA244" s="140"/>
      <c r="JB244" s="140"/>
      <c r="JC244" s="140"/>
      <c r="JD244" s="140"/>
      <c r="JE244" s="140"/>
      <c r="JF244" s="140"/>
      <c r="JG244" s="140"/>
      <c r="JH244" s="140"/>
      <c r="JI244" s="140"/>
      <c r="JJ244" s="140"/>
      <c r="JK244" s="140"/>
      <c r="JL244" s="140"/>
      <c r="JM244" s="140"/>
      <c r="JN244" s="140"/>
      <c r="JO244" s="140"/>
      <c r="JP244" s="140"/>
      <c r="JQ244" s="140"/>
      <c r="JR244" s="140"/>
      <c r="JS244" s="140"/>
      <c r="JT244" s="140"/>
      <c r="JU244" s="140"/>
      <c r="JV244" s="140"/>
      <c r="JW244" s="140"/>
      <c r="JX244" s="140"/>
      <c r="JY244" s="140"/>
      <c r="JZ244" s="140"/>
      <c r="KA244" s="140"/>
      <c r="KB244" s="140"/>
      <c r="KC244" s="140"/>
      <c r="KD244" s="140"/>
      <c r="KE244" s="140"/>
      <c r="KF244" s="140"/>
      <c r="KG244" s="140"/>
      <c r="KH244" s="140"/>
      <c r="KI244" s="140"/>
      <c r="KJ244" s="140"/>
      <c r="KK244" s="140"/>
      <c r="KL244" s="140"/>
      <c r="KM244" s="140"/>
      <c r="KN244" s="140"/>
      <c r="KO244" s="140"/>
      <c r="KP244" s="140"/>
      <c r="KQ244" s="140"/>
      <c r="KR244" s="140"/>
      <c r="KS244" s="140"/>
      <c r="KT244" s="140"/>
      <c r="KU244" s="140"/>
      <c r="KV244" s="140"/>
      <c r="KW244" s="140"/>
    </row>
    <row r="245" spans="1:309">
      <c r="A245" s="12" t="s">
        <v>55</v>
      </c>
      <c r="B245" s="429">
        <f t="shared" ref="B245:AG245" si="130">+B176*B161</f>
        <v>0</v>
      </c>
      <c r="C245" s="429">
        <f t="shared" si="130"/>
        <v>0</v>
      </c>
      <c r="D245" s="429">
        <f t="shared" si="130"/>
        <v>0</v>
      </c>
      <c r="E245" s="429">
        <f t="shared" si="130"/>
        <v>0</v>
      </c>
      <c r="F245" s="429">
        <f t="shared" si="130"/>
        <v>0.8160353278260386</v>
      </c>
      <c r="G245" s="429">
        <f t="shared" si="130"/>
        <v>0.75216639504706595</v>
      </c>
      <c r="H245" s="429">
        <f t="shared" si="130"/>
        <v>0.72199262880036907</v>
      </c>
      <c r="I245" s="429">
        <f t="shared" si="130"/>
        <v>0.79047131991514707</v>
      </c>
      <c r="J245" s="429">
        <f t="shared" si="130"/>
        <v>0.77273986590268917</v>
      </c>
      <c r="K245" s="429">
        <f t="shared" si="130"/>
        <v>0.76374520934948464</v>
      </c>
      <c r="L245" s="429">
        <f t="shared" si="130"/>
        <v>0.76363898967747412</v>
      </c>
      <c r="M245" s="429">
        <f t="shared" si="130"/>
        <v>0.76767572672965068</v>
      </c>
      <c r="N245" s="429">
        <f t="shared" si="130"/>
        <v>0.77263981966705697</v>
      </c>
      <c r="O245" s="429">
        <f t="shared" si="130"/>
        <v>0.77497668453211144</v>
      </c>
      <c r="P245" s="429">
        <f t="shared" si="130"/>
        <v>0.77715686572513287</v>
      </c>
      <c r="Q245" s="429">
        <f t="shared" si="130"/>
        <v>0.77880869555275867</v>
      </c>
      <c r="R245" s="429">
        <f t="shared" si="130"/>
        <v>0.78058906383327453</v>
      </c>
      <c r="S245" s="429">
        <f t="shared" si="130"/>
        <v>0.78314686438521242</v>
      </c>
      <c r="T245" s="429">
        <f t="shared" si="130"/>
        <v>0.78404429155898059</v>
      </c>
      <c r="U245" s="429">
        <f t="shared" si="130"/>
        <v>0.78368547518970644</v>
      </c>
      <c r="V245" s="429">
        <f t="shared" si="130"/>
        <v>0.78690321828270171</v>
      </c>
      <c r="W245" s="429">
        <f t="shared" si="130"/>
        <v>0.90103585457311031</v>
      </c>
      <c r="X245" s="429">
        <f t="shared" si="130"/>
        <v>1.017947761205263</v>
      </c>
      <c r="Y245" s="429">
        <f t="shared" si="130"/>
        <v>1.1368557952029097</v>
      </c>
      <c r="Z245" s="429">
        <f t="shared" si="130"/>
        <v>1.2571386003689742</v>
      </c>
      <c r="AA245" s="429">
        <f t="shared" si="130"/>
        <v>0.35569131313858082</v>
      </c>
      <c r="AB245" s="429">
        <f t="shared" si="130"/>
        <v>0</v>
      </c>
      <c r="AC245" s="429">
        <f t="shared" si="130"/>
        <v>0</v>
      </c>
      <c r="AD245" s="429">
        <f t="shared" si="130"/>
        <v>0</v>
      </c>
      <c r="AE245" s="429">
        <f t="shared" si="130"/>
        <v>0</v>
      </c>
      <c r="AF245" s="429">
        <f t="shared" si="130"/>
        <v>0</v>
      </c>
      <c r="AG245" s="429">
        <f t="shared" si="130"/>
        <v>0</v>
      </c>
      <c r="AH245" s="429">
        <f t="shared" ref="AH245:BI245" si="131">+AH176*AH161</f>
        <v>0</v>
      </c>
      <c r="AI245" s="429">
        <f t="shared" si="131"/>
        <v>0</v>
      </c>
      <c r="AJ245" s="429">
        <f t="shared" si="131"/>
        <v>0</v>
      </c>
      <c r="AK245" s="429">
        <f t="shared" si="131"/>
        <v>0</v>
      </c>
      <c r="AL245" s="429">
        <f t="shared" si="131"/>
        <v>0</v>
      </c>
      <c r="AM245" s="429">
        <f t="shared" si="131"/>
        <v>0</v>
      </c>
      <c r="AN245" s="429">
        <f t="shared" si="131"/>
        <v>0</v>
      </c>
      <c r="AO245" s="429">
        <f t="shared" si="131"/>
        <v>0</v>
      </c>
      <c r="AP245" s="429">
        <f t="shared" si="131"/>
        <v>0</v>
      </c>
      <c r="AQ245" s="429">
        <f t="shared" si="131"/>
        <v>0</v>
      </c>
      <c r="AR245" s="429">
        <f t="shared" si="131"/>
        <v>0</v>
      </c>
      <c r="AS245" s="429">
        <f t="shared" si="131"/>
        <v>0</v>
      </c>
      <c r="AT245" s="429">
        <f t="shared" si="131"/>
        <v>0</v>
      </c>
      <c r="AU245" s="429">
        <f t="shared" si="131"/>
        <v>0</v>
      </c>
      <c r="AV245" s="429">
        <f t="shared" si="131"/>
        <v>0</v>
      </c>
      <c r="AW245" s="429">
        <f t="shared" si="131"/>
        <v>0</v>
      </c>
      <c r="AX245" s="429">
        <f t="shared" si="131"/>
        <v>0</v>
      </c>
      <c r="AY245" s="429">
        <f t="shared" si="131"/>
        <v>0</v>
      </c>
      <c r="AZ245" s="429">
        <f t="shared" si="131"/>
        <v>0</v>
      </c>
      <c r="BA245" s="429">
        <f t="shared" si="131"/>
        <v>0</v>
      </c>
      <c r="BB245" s="429">
        <f t="shared" si="131"/>
        <v>0</v>
      </c>
      <c r="BC245" s="429">
        <f t="shared" si="131"/>
        <v>0</v>
      </c>
      <c r="BD245" s="429">
        <f t="shared" si="131"/>
        <v>0</v>
      </c>
      <c r="BE245" s="429">
        <f t="shared" si="131"/>
        <v>0</v>
      </c>
      <c r="BF245" s="429">
        <f t="shared" si="131"/>
        <v>0</v>
      </c>
      <c r="BG245" s="429">
        <f t="shared" si="131"/>
        <v>0</v>
      </c>
      <c r="BH245" s="429">
        <f t="shared" si="131"/>
        <v>0</v>
      </c>
      <c r="BI245" s="429">
        <f t="shared" si="131"/>
        <v>0</v>
      </c>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c r="CX245" s="140"/>
      <c r="CY245" s="140"/>
      <c r="CZ245" s="140"/>
      <c r="DA245" s="140"/>
      <c r="DB245" s="140"/>
      <c r="DC245" s="140"/>
      <c r="DD245" s="140"/>
      <c r="DE245" s="140"/>
      <c r="DF245" s="140"/>
      <c r="DG245" s="140"/>
      <c r="DH245" s="140"/>
      <c r="DI245" s="140"/>
      <c r="DJ245" s="140"/>
      <c r="DK245" s="140"/>
      <c r="DL245" s="140"/>
      <c r="DM245" s="140"/>
      <c r="DN245" s="140"/>
      <c r="DO245" s="140"/>
      <c r="DP245" s="140"/>
      <c r="DQ245" s="140"/>
      <c r="DR245" s="140"/>
      <c r="DS245" s="140"/>
      <c r="DT245" s="140"/>
      <c r="DU245" s="140"/>
      <c r="DV245" s="140"/>
      <c r="DW245" s="140"/>
      <c r="DX245" s="140"/>
      <c r="DY245" s="140"/>
      <c r="DZ245" s="140"/>
      <c r="EA245" s="140"/>
      <c r="EB245" s="140"/>
      <c r="EC245" s="140"/>
      <c r="ED245" s="140"/>
      <c r="EE245" s="140"/>
      <c r="EF245" s="140"/>
      <c r="EG245" s="140"/>
      <c r="EH245" s="140"/>
      <c r="EI245" s="140"/>
      <c r="EJ245" s="140"/>
      <c r="EK245" s="140"/>
      <c r="EL245" s="140"/>
      <c r="EM245" s="140"/>
      <c r="EN245" s="140"/>
      <c r="EO245" s="140"/>
      <c r="EP245" s="140"/>
      <c r="EQ245" s="140"/>
      <c r="ER245" s="140"/>
      <c r="ES245" s="140"/>
      <c r="ET245" s="140"/>
      <c r="EU245" s="140"/>
      <c r="EV245" s="140"/>
      <c r="EW245" s="140"/>
      <c r="EX245" s="140"/>
      <c r="EY245" s="140"/>
      <c r="EZ245" s="140"/>
      <c r="FA245" s="140"/>
      <c r="FB245" s="140"/>
      <c r="FC245" s="140"/>
      <c r="FD245" s="140"/>
      <c r="FE245" s="140"/>
      <c r="FF245" s="140"/>
      <c r="FG245" s="140"/>
      <c r="FH245" s="140"/>
      <c r="FI245" s="140"/>
      <c r="FJ245" s="140"/>
      <c r="FK245" s="140"/>
      <c r="FL245" s="140"/>
      <c r="FM245" s="140"/>
      <c r="FN245" s="140"/>
      <c r="FO245" s="140"/>
      <c r="FP245" s="140"/>
      <c r="FQ245" s="140"/>
      <c r="FR245" s="140"/>
      <c r="FS245" s="140"/>
      <c r="FT245" s="140"/>
      <c r="FU245" s="140"/>
      <c r="FV245" s="140"/>
      <c r="FW245" s="140"/>
      <c r="FX245" s="140"/>
      <c r="FY245" s="140"/>
      <c r="FZ245" s="140"/>
      <c r="GA245" s="140"/>
      <c r="GB245" s="140"/>
      <c r="GC245" s="140"/>
      <c r="GD245" s="140"/>
      <c r="GE245" s="140"/>
      <c r="GF245" s="140"/>
      <c r="GG245" s="140"/>
      <c r="GH245" s="140"/>
      <c r="GI245" s="140"/>
      <c r="GJ245" s="140"/>
      <c r="GK245" s="140"/>
      <c r="GL245" s="140"/>
      <c r="GM245" s="140"/>
      <c r="GN245" s="140"/>
      <c r="GO245" s="140"/>
      <c r="GP245" s="140"/>
      <c r="GQ245" s="140"/>
      <c r="GR245" s="140"/>
      <c r="GS245" s="140"/>
      <c r="GT245" s="140"/>
      <c r="GU245" s="140"/>
      <c r="GV245" s="140"/>
      <c r="GW245" s="140"/>
      <c r="GX245" s="140"/>
      <c r="GY245" s="140"/>
      <c r="GZ245" s="140"/>
      <c r="HA245" s="140"/>
      <c r="HB245" s="140"/>
      <c r="HC245" s="140"/>
      <c r="HD245" s="140"/>
      <c r="HE245" s="140"/>
      <c r="HF245" s="140"/>
      <c r="HG245" s="140"/>
      <c r="HH245" s="140"/>
      <c r="HI245" s="140"/>
      <c r="HJ245" s="140"/>
      <c r="HK245" s="140"/>
      <c r="HL245" s="140"/>
      <c r="HM245" s="140"/>
      <c r="HN245" s="140"/>
      <c r="HO245" s="140"/>
      <c r="HP245" s="140"/>
      <c r="HQ245" s="140"/>
      <c r="HR245" s="140"/>
      <c r="HS245" s="140"/>
      <c r="HT245" s="140"/>
      <c r="HU245" s="140"/>
      <c r="HV245" s="140"/>
      <c r="HW245" s="140"/>
      <c r="HX245" s="140"/>
      <c r="HY245" s="140"/>
      <c r="HZ245" s="140"/>
      <c r="IA245" s="140"/>
      <c r="IB245" s="140"/>
      <c r="IC245" s="140"/>
      <c r="ID245" s="140"/>
      <c r="IE245" s="140"/>
      <c r="IF245" s="140"/>
      <c r="IG245" s="140"/>
      <c r="IH245" s="140"/>
      <c r="II245" s="140"/>
      <c r="IJ245" s="140"/>
      <c r="IK245" s="140"/>
      <c r="IL245" s="140"/>
      <c r="IM245" s="140"/>
      <c r="IN245" s="140"/>
      <c r="IO245" s="140"/>
      <c r="IP245" s="140"/>
      <c r="IQ245" s="140"/>
      <c r="IR245" s="140"/>
      <c r="IS245" s="140"/>
      <c r="IT245" s="140"/>
      <c r="IU245" s="140"/>
      <c r="IV245" s="140"/>
      <c r="IW245" s="140"/>
      <c r="IX245" s="140"/>
      <c r="IY245" s="140"/>
      <c r="IZ245" s="140"/>
      <c r="JA245" s="140"/>
      <c r="JB245" s="140"/>
      <c r="JC245" s="140"/>
      <c r="JD245" s="140"/>
      <c r="JE245" s="140"/>
      <c r="JF245" s="140"/>
      <c r="JG245" s="140"/>
      <c r="JH245" s="140"/>
      <c r="JI245" s="140"/>
      <c r="JJ245" s="140"/>
      <c r="JK245" s="140"/>
      <c r="JL245" s="140"/>
      <c r="JM245" s="140"/>
      <c r="JN245" s="140"/>
      <c r="JO245" s="140"/>
      <c r="JP245" s="140"/>
      <c r="JQ245" s="140"/>
      <c r="JR245" s="140"/>
      <c r="JS245" s="140"/>
      <c r="JT245" s="140"/>
      <c r="JU245" s="140"/>
      <c r="JV245" s="140"/>
      <c r="JW245" s="140"/>
      <c r="JX245" s="140"/>
      <c r="JY245" s="140"/>
      <c r="JZ245" s="140"/>
      <c r="KA245" s="140"/>
      <c r="KB245" s="140"/>
      <c r="KC245" s="140"/>
      <c r="KD245" s="140"/>
      <c r="KE245" s="140"/>
      <c r="KF245" s="140"/>
      <c r="KG245" s="140"/>
      <c r="KH245" s="140"/>
      <c r="KI245" s="140"/>
      <c r="KJ245" s="140"/>
      <c r="KK245" s="140"/>
      <c r="KL245" s="140"/>
      <c r="KM245" s="140"/>
      <c r="KN245" s="140"/>
      <c r="KO245" s="140"/>
      <c r="KP245" s="140"/>
      <c r="KQ245" s="140"/>
      <c r="KR245" s="140"/>
      <c r="KS245" s="140"/>
      <c r="KT245" s="140"/>
      <c r="KU245" s="140"/>
      <c r="KV245" s="140"/>
      <c r="KW245" s="140"/>
    </row>
    <row r="246" spans="1:309">
      <c r="A246" s="12" t="s">
        <v>56</v>
      </c>
      <c r="B246" s="429">
        <f t="shared" ref="B246:AG246" si="132">+B177*B162</f>
        <v>0</v>
      </c>
      <c r="C246" s="429">
        <f t="shared" si="132"/>
        <v>0</v>
      </c>
      <c r="D246" s="429">
        <f t="shared" si="132"/>
        <v>0</v>
      </c>
      <c r="E246" s="429">
        <f t="shared" si="132"/>
        <v>0</v>
      </c>
      <c r="F246" s="429">
        <f t="shared" si="132"/>
        <v>0</v>
      </c>
      <c r="G246" s="429">
        <f t="shared" si="132"/>
        <v>0.7568991957404464</v>
      </c>
      <c r="H246" s="429">
        <f t="shared" si="132"/>
        <v>0.71246464149821942</v>
      </c>
      <c r="I246" s="429">
        <f t="shared" si="132"/>
        <v>0.78281215985768815</v>
      </c>
      <c r="J246" s="429">
        <f t="shared" si="132"/>
        <v>0.75944597553399262</v>
      </c>
      <c r="K246" s="429">
        <f t="shared" si="132"/>
        <v>0.74874064572544718</v>
      </c>
      <c r="L246" s="429">
        <f t="shared" si="132"/>
        <v>0.73451516748845014</v>
      </c>
      <c r="M246" s="429">
        <f t="shared" si="132"/>
        <v>0.71066309068806066</v>
      </c>
      <c r="N246" s="429">
        <f t="shared" si="132"/>
        <v>0.69521619731451945</v>
      </c>
      <c r="O246" s="429">
        <f t="shared" si="132"/>
        <v>0.67739125319541715</v>
      </c>
      <c r="P246" s="429">
        <f t="shared" si="132"/>
        <v>0.66079582712870466</v>
      </c>
      <c r="Q246" s="429">
        <f t="shared" si="132"/>
        <v>0.64534815466577888</v>
      </c>
      <c r="R246" s="429">
        <f t="shared" si="132"/>
        <v>0.63176351247084916</v>
      </c>
      <c r="S246" s="429">
        <f t="shared" si="132"/>
        <v>0.62059187472115152</v>
      </c>
      <c r="T246" s="429">
        <f t="shared" si="132"/>
        <v>0.60929465926143034</v>
      </c>
      <c r="U246" s="429">
        <f t="shared" si="132"/>
        <v>0.59818729461958864</v>
      </c>
      <c r="V246" s="429">
        <f t="shared" si="132"/>
        <v>0.59065506115306154</v>
      </c>
      <c r="W246" s="429">
        <f t="shared" si="132"/>
        <v>0.68739671613097753</v>
      </c>
      <c r="X246" s="429">
        <f t="shared" si="132"/>
        <v>0.78528697756467036</v>
      </c>
      <c r="Y246" s="429">
        <f t="shared" si="132"/>
        <v>0.88392432731748316</v>
      </c>
      <c r="Z246" s="429">
        <f t="shared" si="132"/>
        <v>0.9829920075125459</v>
      </c>
      <c r="AA246" s="429">
        <f t="shared" si="132"/>
        <v>0.15014606151234422</v>
      </c>
      <c r="AB246" s="429">
        <f t="shared" si="132"/>
        <v>0</v>
      </c>
      <c r="AC246" s="429">
        <f t="shared" si="132"/>
        <v>0</v>
      </c>
      <c r="AD246" s="429">
        <f t="shared" si="132"/>
        <v>0</v>
      </c>
      <c r="AE246" s="429">
        <f t="shared" si="132"/>
        <v>0</v>
      </c>
      <c r="AF246" s="429">
        <f t="shared" si="132"/>
        <v>0</v>
      </c>
      <c r="AG246" s="429">
        <f t="shared" si="132"/>
        <v>0</v>
      </c>
      <c r="AH246" s="429">
        <f t="shared" ref="AH246:BI246" si="133">+AH177*AH162</f>
        <v>0</v>
      </c>
      <c r="AI246" s="429">
        <f t="shared" si="133"/>
        <v>0</v>
      </c>
      <c r="AJ246" s="429">
        <f t="shared" si="133"/>
        <v>0</v>
      </c>
      <c r="AK246" s="429">
        <f t="shared" si="133"/>
        <v>0</v>
      </c>
      <c r="AL246" s="429">
        <f t="shared" si="133"/>
        <v>0</v>
      </c>
      <c r="AM246" s="429">
        <f t="shared" si="133"/>
        <v>0</v>
      </c>
      <c r="AN246" s="429">
        <f t="shared" si="133"/>
        <v>0</v>
      </c>
      <c r="AO246" s="429">
        <f t="shared" si="133"/>
        <v>0</v>
      </c>
      <c r="AP246" s="429">
        <f t="shared" si="133"/>
        <v>0</v>
      </c>
      <c r="AQ246" s="429">
        <f t="shared" si="133"/>
        <v>0</v>
      </c>
      <c r="AR246" s="429">
        <f t="shared" si="133"/>
        <v>0</v>
      </c>
      <c r="AS246" s="429">
        <f t="shared" si="133"/>
        <v>0</v>
      </c>
      <c r="AT246" s="429">
        <f t="shared" si="133"/>
        <v>0</v>
      </c>
      <c r="AU246" s="429">
        <f t="shared" si="133"/>
        <v>0</v>
      </c>
      <c r="AV246" s="429">
        <f t="shared" si="133"/>
        <v>0</v>
      </c>
      <c r="AW246" s="429">
        <f t="shared" si="133"/>
        <v>0</v>
      </c>
      <c r="AX246" s="429">
        <f t="shared" si="133"/>
        <v>0</v>
      </c>
      <c r="AY246" s="429">
        <f t="shared" si="133"/>
        <v>0</v>
      </c>
      <c r="AZ246" s="429">
        <f t="shared" si="133"/>
        <v>0</v>
      </c>
      <c r="BA246" s="429">
        <f t="shared" si="133"/>
        <v>0</v>
      </c>
      <c r="BB246" s="429">
        <f t="shared" si="133"/>
        <v>0</v>
      </c>
      <c r="BC246" s="429">
        <f t="shared" si="133"/>
        <v>0</v>
      </c>
      <c r="BD246" s="429">
        <f t="shared" si="133"/>
        <v>0</v>
      </c>
      <c r="BE246" s="429">
        <f t="shared" si="133"/>
        <v>0</v>
      </c>
      <c r="BF246" s="429">
        <f t="shared" si="133"/>
        <v>0</v>
      </c>
      <c r="BG246" s="429">
        <f t="shared" si="133"/>
        <v>0</v>
      </c>
      <c r="BH246" s="429">
        <f t="shared" si="133"/>
        <v>0</v>
      </c>
      <c r="BI246" s="429">
        <f t="shared" si="133"/>
        <v>0</v>
      </c>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c r="CX246" s="140"/>
      <c r="CY246" s="140"/>
      <c r="CZ246" s="140"/>
      <c r="DA246" s="140"/>
      <c r="DB246" s="140"/>
      <c r="DC246" s="140"/>
      <c r="DD246" s="140"/>
      <c r="DE246" s="140"/>
      <c r="DF246" s="140"/>
      <c r="DG246" s="140"/>
      <c r="DH246" s="140"/>
      <c r="DI246" s="140"/>
      <c r="DJ246" s="140"/>
      <c r="DK246" s="140"/>
      <c r="DL246" s="140"/>
      <c r="DM246" s="140"/>
      <c r="DN246" s="140"/>
      <c r="DO246" s="140"/>
      <c r="DP246" s="140"/>
      <c r="DQ246" s="140"/>
      <c r="DR246" s="140"/>
      <c r="DS246" s="140"/>
      <c r="DT246" s="140"/>
      <c r="DU246" s="140"/>
      <c r="DV246" s="140"/>
      <c r="DW246" s="140"/>
      <c r="DX246" s="140"/>
      <c r="DY246" s="140"/>
      <c r="DZ246" s="140"/>
      <c r="EA246" s="140"/>
      <c r="EB246" s="140"/>
      <c r="EC246" s="140"/>
      <c r="ED246" s="140"/>
      <c r="EE246" s="140"/>
      <c r="EF246" s="140"/>
      <c r="EG246" s="140"/>
      <c r="EH246" s="140"/>
      <c r="EI246" s="140"/>
      <c r="EJ246" s="140"/>
      <c r="EK246" s="140"/>
      <c r="EL246" s="140"/>
      <c r="EM246" s="140"/>
      <c r="EN246" s="140"/>
      <c r="EO246" s="140"/>
      <c r="EP246" s="140"/>
      <c r="EQ246" s="140"/>
      <c r="ER246" s="140"/>
      <c r="ES246" s="140"/>
      <c r="ET246" s="140"/>
      <c r="EU246" s="140"/>
      <c r="EV246" s="140"/>
      <c r="EW246" s="140"/>
      <c r="EX246" s="140"/>
      <c r="EY246" s="140"/>
      <c r="EZ246" s="140"/>
      <c r="FA246" s="140"/>
      <c r="FB246" s="140"/>
      <c r="FC246" s="140"/>
      <c r="FD246" s="140"/>
      <c r="FE246" s="140"/>
      <c r="FF246" s="140"/>
      <c r="FG246" s="140"/>
      <c r="FH246" s="140"/>
      <c r="FI246" s="140"/>
      <c r="FJ246" s="140"/>
      <c r="FK246" s="140"/>
      <c r="FL246" s="140"/>
      <c r="FM246" s="140"/>
      <c r="FN246" s="140"/>
      <c r="FO246" s="140"/>
      <c r="FP246" s="140"/>
      <c r="FQ246" s="140"/>
      <c r="FR246" s="140"/>
      <c r="FS246" s="140"/>
      <c r="FT246" s="140"/>
      <c r="FU246" s="140"/>
      <c r="FV246" s="140"/>
      <c r="FW246" s="140"/>
      <c r="FX246" s="140"/>
      <c r="FY246" s="140"/>
      <c r="FZ246" s="140"/>
      <c r="GA246" s="140"/>
      <c r="GB246" s="140"/>
      <c r="GC246" s="140"/>
      <c r="GD246" s="140"/>
      <c r="GE246" s="140"/>
      <c r="GF246" s="140"/>
      <c r="GG246" s="140"/>
      <c r="GH246" s="140"/>
      <c r="GI246" s="140"/>
      <c r="GJ246" s="140"/>
      <c r="GK246" s="140"/>
      <c r="GL246" s="140"/>
      <c r="GM246" s="140"/>
      <c r="GN246" s="140"/>
      <c r="GO246" s="140"/>
      <c r="GP246" s="140"/>
      <c r="GQ246" s="140"/>
      <c r="GR246" s="140"/>
      <c r="GS246" s="140"/>
      <c r="GT246" s="140"/>
      <c r="GU246" s="140"/>
      <c r="GV246" s="140"/>
      <c r="GW246" s="140"/>
      <c r="GX246" s="140"/>
      <c r="GY246" s="140"/>
      <c r="GZ246" s="140"/>
      <c r="HA246" s="140"/>
      <c r="HB246" s="140"/>
      <c r="HC246" s="140"/>
      <c r="HD246" s="140"/>
      <c r="HE246" s="140"/>
      <c r="HF246" s="140"/>
      <c r="HG246" s="140"/>
      <c r="HH246" s="140"/>
      <c r="HI246" s="140"/>
      <c r="HJ246" s="140"/>
      <c r="HK246" s="140"/>
      <c r="HL246" s="140"/>
      <c r="HM246" s="140"/>
      <c r="HN246" s="140"/>
      <c r="HO246" s="140"/>
      <c r="HP246" s="140"/>
      <c r="HQ246" s="140"/>
      <c r="HR246" s="140"/>
      <c r="HS246" s="140"/>
      <c r="HT246" s="140"/>
      <c r="HU246" s="140"/>
      <c r="HV246" s="140"/>
      <c r="HW246" s="140"/>
      <c r="HX246" s="140"/>
      <c r="HY246" s="140"/>
      <c r="HZ246" s="140"/>
      <c r="IA246" s="140"/>
      <c r="IB246" s="140"/>
      <c r="IC246" s="140"/>
      <c r="ID246" s="140"/>
      <c r="IE246" s="140"/>
      <c r="IF246" s="140"/>
      <c r="IG246" s="140"/>
      <c r="IH246" s="140"/>
      <c r="II246" s="140"/>
      <c r="IJ246" s="140"/>
      <c r="IK246" s="140"/>
      <c r="IL246" s="140"/>
      <c r="IM246" s="140"/>
      <c r="IN246" s="140"/>
      <c r="IO246" s="140"/>
      <c r="IP246" s="140"/>
      <c r="IQ246" s="140"/>
      <c r="IR246" s="140"/>
      <c r="IS246" s="140"/>
      <c r="IT246" s="140"/>
      <c r="IU246" s="140"/>
      <c r="IV246" s="140"/>
      <c r="IW246" s="140"/>
      <c r="IX246" s="140"/>
      <c r="IY246" s="140"/>
      <c r="IZ246" s="140"/>
      <c r="JA246" s="140"/>
      <c r="JB246" s="140"/>
      <c r="JC246" s="140"/>
      <c r="JD246" s="140"/>
      <c r="JE246" s="140"/>
      <c r="JF246" s="140"/>
      <c r="JG246" s="140"/>
      <c r="JH246" s="140"/>
      <c r="JI246" s="140"/>
      <c r="JJ246" s="140"/>
      <c r="JK246" s="140"/>
      <c r="JL246" s="140"/>
      <c r="JM246" s="140"/>
      <c r="JN246" s="140"/>
      <c r="JO246" s="140"/>
      <c r="JP246" s="140"/>
      <c r="JQ246" s="140"/>
      <c r="JR246" s="140"/>
      <c r="JS246" s="140"/>
      <c r="JT246" s="140"/>
      <c r="JU246" s="140"/>
      <c r="JV246" s="140"/>
      <c r="JW246" s="140"/>
      <c r="JX246" s="140"/>
      <c r="JY246" s="140"/>
      <c r="JZ246" s="140"/>
      <c r="KA246" s="140"/>
      <c r="KB246" s="140"/>
      <c r="KC246" s="140"/>
      <c r="KD246" s="140"/>
      <c r="KE246" s="140"/>
      <c r="KF246" s="140"/>
      <c r="KG246" s="140"/>
      <c r="KH246" s="140"/>
      <c r="KI246" s="140"/>
      <c r="KJ246" s="140"/>
      <c r="KK246" s="140"/>
      <c r="KL246" s="140"/>
      <c r="KM246" s="140"/>
      <c r="KN246" s="140"/>
      <c r="KO246" s="140"/>
      <c r="KP246" s="140"/>
      <c r="KQ246" s="140"/>
      <c r="KR246" s="140"/>
      <c r="KS246" s="140"/>
      <c r="KT246" s="140"/>
      <c r="KU246" s="140"/>
      <c r="KV246" s="140"/>
      <c r="KW246" s="140"/>
    </row>
    <row r="247" spans="1:309">
      <c r="A247" s="12" t="s">
        <v>57</v>
      </c>
      <c r="B247" s="429">
        <f t="shared" ref="B247:AG247" si="134">+B178*B163</f>
        <v>0</v>
      </c>
      <c r="C247" s="429">
        <f t="shared" si="134"/>
        <v>0</v>
      </c>
      <c r="D247" s="429">
        <f t="shared" si="134"/>
        <v>0</v>
      </c>
      <c r="E247" s="429">
        <f t="shared" si="134"/>
        <v>0</v>
      </c>
      <c r="F247" s="429">
        <f t="shared" si="134"/>
        <v>0</v>
      </c>
      <c r="G247" s="429">
        <f t="shared" si="134"/>
        <v>0</v>
      </c>
      <c r="H247" s="429">
        <f t="shared" si="134"/>
        <v>0</v>
      </c>
      <c r="I247" s="429">
        <f t="shared" si="134"/>
        <v>0.42528130862065472</v>
      </c>
      <c r="J247" s="429">
        <f t="shared" si="134"/>
        <v>0.43741748810683867</v>
      </c>
      <c r="K247" s="429">
        <f t="shared" si="134"/>
        <v>0.45440574573793607</v>
      </c>
      <c r="L247" s="429">
        <f t="shared" si="134"/>
        <v>0.4642822403168258</v>
      </c>
      <c r="M247" s="429">
        <f t="shared" si="134"/>
        <v>0.46415828975338708</v>
      </c>
      <c r="N247" s="429">
        <f t="shared" si="134"/>
        <v>0.46264948798379629</v>
      </c>
      <c r="O247" s="429">
        <f t="shared" si="134"/>
        <v>0.46001658479450824</v>
      </c>
      <c r="P247" s="429">
        <f t="shared" si="134"/>
        <v>0.4574090070295232</v>
      </c>
      <c r="Q247" s="429">
        <f t="shared" si="134"/>
        <v>0.45445240298780298</v>
      </c>
      <c r="R247" s="429">
        <f t="shared" si="134"/>
        <v>0.45146652596149101</v>
      </c>
      <c r="S247" s="429">
        <f t="shared" si="134"/>
        <v>0.44879766633371343</v>
      </c>
      <c r="T247" s="429">
        <f t="shared" si="134"/>
        <v>0.44504734566848825</v>
      </c>
      <c r="U247" s="429">
        <f t="shared" si="134"/>
        <v>0.44047825341613672</v>
      </c>
      <c r="V247" s="429">
        <f t="shared" si="134"/>
        <v>0.43788498991361091</v>
      </c>
      <c r="W247" s="429">
        <f t="shared" si="134"/>
        <v>0.49636104713425627</v>
      </c>
      <c r="X247" s="429">
        <f t="shared" si="134"/>
        <v>0.55890740052885346</v>
      </c>
      <c r="Y247" s="429">
        <f t="shared" si="134"/>
        <v>0.62285950551532987</v>
      </c>
      <c r="Z247" s="429">
        <f t="shared" si="134"/>
        <v>0.68763568571042244</v>
      </c>
      <c r="AA247" s="429">
        <f t="shared" si="134"/>
        <v>0.1942747456374731</v>
      </c>
      <c r="AB247" s="429">
        <f t="shared" si="134"/>
        <v>0</v>
      </c>
      <c r="AC247" s="429">
        <f t="shared" si="134"/>
        <v>0</v>
      </c>
      <c r="AD247" s="429">
        <f t="shared" si="134"/>
        <v>0</v>
      </c>
      <c r="AE247" s="429">
        <f t="shared" si="134"/>
        <v>0</v>
      </c>
      <c r="AF247" s="429">
        <f t="shared" si="134"/>
        <v>0</v>
      </c>
      <c r="AG247" s="429">
        <f t="shared" si="134"/>
        <v>0</v>
      </c>
      <c r="AH247" s="429">
        <f t="shared" ref="AH247:BI247" si="135">+AH178*AH163</f>
        <v>0</v>
      </c>
      <c r="AI247" s="429">
        <f t="shared" si="135"/>
        <v>0</v>
      </c>
      <c r="AJ247" s="429">
        <f t="shared" si="135"/>
        <v>0</v>
      </c>
      <c r="AK247" s="429">
        <f t="shared" si="135"/>
        <v>0</v>
      </c>
      <c r="AL247" s="429">
        <f t="shared" si="135"/>
        <v>0</v>
      </c>
      <c r="AM247" s="429">
        <f t="shared" si="135"/>
        <v>0</v>
      </c>
      <c r="AN247" s="429">
        <f t="shared" si="135"/>
        <v>0</v>
      </c>
      <c r="AO247" s="429">
        <f t="shared" si="135"/>
        <v>0</v>
      </c>
      <c r="AP247" s="429">
        <f t="shared" si="135"/>
        <v>0</v>
      </c>
      <c r="AQ247" s="429">
        <f t="shared" si="135"/>
        <v>0</v>
      </c>
      <c r="AR247" s="429">
        <f t="shared" si="135"/>
        <v>0</v>
      </c>
      <c r="AS247" s="429">
        <f t="shared" si="135"/>
        <v>0</v>
      </c>
      <c r="AT247" s="429">
        <f t="shared" si="135"/>
        <v>0</v>
      </c>
      <c r="AU247" s="429">
        <f t="shared" si="135"/>
        <v>0</v>
      </c>
      <c r="AV247" s="429">
        <f t="shared" si="135"/>
        <v>0</v>
      </c>
      <c r="AW247" s="429">
        <f t="shared" si="135"/>
        <v>0</v>
      </c>
      <c r="AX247" s="429">
        <f t="shared" si="135"/>
        <v>0</v>
      </c>
      <c r="AY247" s="429">
        <f t="shared" si="135"/>
        <v>0</v>
      </c>
      <c r="AZ247" s="429">
        <f t="shared" si="135"/>
        <v>0</v>
      </c>
      <c r="BA247" s="429">
        <f t="shared" si="135"/>
        <v>0</v>
      </c>
      <c r="BB247" s="429">
        <f t="shared" si="135"/>
        <v>0</v>
      </c>
      <c r="BC247" s="429">
        <f t="shared" si="135"/>
        <v>0</v>
      </c>
      <c r="BD247" s="429">
        <f t="shared" si="135"/>
        <v>0</v>
      </c>
      <c r="BE247" s="429">
        <f t="shared" si="135"/>
        <v>0</v>
      </c>
      <c r="BF247" s="429">
        <f t="shared" si="135"/>
        <v>0</v>
      </c>
      <c r="BG247" s="429">
        <f t="shared" si="135"/>
        <v>0</v>
      </c>
      <c r="BH247" s="429">
        <f t="shared" si="135"/>
        <v>0</v>
      </c>
      <c r="BI247" s="429">
        <f t="shared" si="135"/>
        <v>0</v>
      </c>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c r="CX247" s="140"/>
      <c r="CY247" s="140"/>
      <c r="CZ247" s="140"/>
      <c r="DA247" s="140"/>
      <c r="DB247" s="140"/>
      <c r="DC247" s="140"/>
      <c r="DD247" s="140"/>
      <c r="DE247" s="140"/>
      <c r="DF247" s="140"/>
      <c r="DG247" s="140"/>
      <c r="DH247" s="140"/>
      <c r="DI247" s="140"/>
      <c r="DJ247" s="140"/>
      <c r="DK247" s="140"/>
      <c r="DL247" s="140"/>
      <c r="DM247" s="140"/>
      <c r="DN247" s="140"/>
      <c r="DO247" s="140"/>
      <c r="DP247" s="140"/>
      <c r="DQ247" s="140"/>
      <c r="DR247" s="140"/>
      <c r="DS247" s="140"/>
      <c r="DT247" s="140"/>
      <c r="DU247" s="140"/>
      <c r="DV247" s="140"/>
      <c r="DW247" s="140"/>
      <c r="DX247" s="140"/>
      <c r="DY247" s="140"/>
      <c r="DZ247" s="140"/>
      <c r="EA247" s="140"/>
      <c r="EB247" s="140"/>
      <c r="EC247" s="140"/>
      <c r="ED247" s="140"/>
      <c r="EE247" s="140"/>
      <c r="EF247" s="140"/>
      <c r="EG247" s="140"/>
      <c r="EH247" s="140"/>
      <c r="EI247" s="140"/>
      <c r="EJ247" s="140"/>
      <c r="EK247" s="140"/>
      <c r="EL247" s="140"/>
      <c r="EM247" s="140"/>
      <c r="EN247" s="140"/>
      <c r="EO247" s="140"/>
      <c r="EP247" s="140"/>
      <c r="EQ247" s="140"/>
      <c r="ER247" s="140"/>
      <c r="ES247" s="140"/>
      <c r="ET247" s="140"/>
      <c r="EU247" s="140"/>
      <c r="EV247" s="140"/>
      <c r="EW247" s="140"/>
      <c r="EX247" s="140"/>
      <c r="EY247" s="140"/>
      <c r="EZ247" s="140"/>
      <c r="FA247" s="140"/>
      <c r="FB247" s="140"/>
      <c r="FC247" s="140"/>
      <c r="FD247" s="140"/>
      <c r="FE247" s="140"/>
      <c r="FF247" s="140"/>
      <c r="FG247" s="140"/>
      <c r="FH247" s="140"/>
      <c r="FI247" s="140"/>
      <c r="FJ247" s="140"/>
      <c r="FK247" s="140"/>
      <c r="FL247" s="140"/>
      <c r="FM247" s="140"/>
      <c r="FN247" s="140"/>
      <c r="FO247" s="140"/>
      <c r="FP247" s="140"/>
      <c r="FQ247" s="140"/>
      <c r="FR247" s="140"/>
      <c r="FS247" s="140"/>
      <c r="FT247" s="140"/>
      <c r="FU247" s="140"/>
      <c r="FV247" s="140"/>
      <c r="FW247" s="140"/>
      <c r="FX247" s="140"/>
      <c r="FY247" s="140"/>
      <c r="FZ247" s="140"/>
      <c r="GA247" s="140"/>
      <c r="GB247" s="140"/>
      <c r="GC247" s="140"/>
      <c r="GD247" s="140"/>
      <c r="GE247" s="140"/>
      <c r="GF247" s="140"/>
      <c r="GG247" s="140"/>
      <c r="GH247" s="140"/>
      <c r="GI247" s="140"/>
      <c r="GJ247" s="140"/>
      <c r="GK247" s="140"/>
      <c r="GL247" s="140"/>
      <c r="GM247" s="140"/>
      <c r="GN247" s="140"/>
      <c r="GO247" s="140"/>
      <c r="GP247" s="140"/>
      <c r="GQ247" s="140"/>
      <c r="GR247" s="140"/>
      <c r="GS247" s="140"/>
      <c r="GT247" s="140"/>
      <c r="GU247" s="140"/>
      <c r="GV247" s="140"/>
      <c r="GW247" s="140"/>
      <c r="GX247" s="140"/>
      <c r="GY247" s="140"/>
      <c r="GZ247" s="140"/>
      <c r="HA247" s="140"/>
      <c r="HB247" s="140"/>
      <c r="HC247" s="140"/>
      <c r="HD247" s="140"/>
      <c r="HE247" s="140"/>
      <c r="HF247" s="140"/>
      <c r="HG247" s="140"/>
      <c r="HH247" s="140"/>
      <c r="HI247" s="140"/>
      <c r="HJ247" s="140"/>
      <c r="HK247" s="140"/>
      <c r="HL247" s="140"/>
      <c r="HM247" s="140"/>
      <c r="HN247" s="140"/>
      <c r="HO247" s="140"/>
      <c r="HP247" s="140"/>
      <c r="HQ247" s="140"/>
      <c r="HR247" s="140"/>
      <c r="HS247" s="140"/>
      <c r="HT247" s="140"/>
      <c r="HU247" s="140"/>
      <c r="HV247" s="140"/>
      <c r="HW247" s="140"/>
      <c r="HX247" s="140"/>
      <c r="HY247" s="140"/>
      <c r="HZ247" s="140"/>
      <c r="IA247" s="140"/>
      <c r="IB247" s="140"/>
      <c r="IC247" s="140"/>
      <c r="ID247" s="140"/>
      <c r="IE247" s="140"/>
      <c r="IF247" s="140"/>
      <c r="IG247" s="140"/>
      <c r="IH247" s="140"/>
      <c r="II247" s="140"/>
      <c r="IJ247" s="140"/>
      <c r="IK247" s="140"/>
      <c r="IL247" s="140"/>
      <c r="IM247" s="140"/>
      <c r="IN247" s="140"/>
      <c r="IO247" s="140"/>
      <c r="IP247" s="140"/>
      <c r="IQ247" s="140"/>
      <c r="IR247" s="140"/>
      <c r="IS247" s="140"/>
      <c r="IT247" s="140"/>
      <c r="IU247" s="140"/>
      <c r="IV247" s="140"/>
      <c r="IW247" s="140"/>
      <c r="IX247" s="140"/>
      <c r="IY247" s="140"/>
      <c r="IZ247" s="140"/>
      <c r="JA247" s="140"/>
      <c r="JB247" s="140"/>
      <c r="JC247" s="140"/>
      <c r="JD247" s="140"/>
      <c r="JE247" s="140"/>
      <c r="JF247" s="140"/>
      <c r="JG247" s="140"/>
      <c r="JH247" s="140"/>
      <c r="JI247" s="140"/>
      <c r="JJ247" s="140"/>
      <c r="JK247" s="140"/>
      <c r="JL247" s="140"/>
      <c r="JM247" s="140"/>
      <c r="JN247" s="140"/>
      <c r="JO247" s="140"/>
      <c r="JP247" s="140"/>
      <c r="JQ247" s="140"/>
      <c r="JR247" s="140"/>
      <c r="JS247" s="140"/>
      <c r="JT247" s="140"/>
      <c r="JU247" s="140"/>
      <c r="JV247" s="140"/>
      <c r="JW247" s="140"/>
      <c r="JX247" s="140"/>
      <c r="JY247" s="140"/>
      <c r="JZ247" s="140"/>
      <c r="KA247" s="140"/>
      <c r="KB247" s="140"/>
      <c r="KC247" s="140"/>
      <c r="KD247" s="140"/>
      <c r="KE247" s="140"/>
      <c r="KF247" s="140"/>
      <c r="KG247" s="140"/>
      <c r="KH247" s="140"/>
      <c r="KI247" s="140"/>
      <c r="KJ247" s="140"/>
      <c r="KK247" s="140"/>
      <c r="KL247" s="140"/>
      <c r="KM247" s="140"/>
      <c r="KN247" s="140"/>
      <c r="KO247" s="140"/>
      <c r="KP247" s="140"/>
      <c r="KQ247" s="140"/>
      <c r="KR247" s="140"/>
      <c r="KS247" s="140"/>
      <c r="KT247" s="140"/>
      <c r="KU247" s="140"/>
      <c r="KV247" s="140"/>
      <c r="KW247" s="140"/>
    </row>
    <row r="248" spans="1:309">
      <c r="A248" s="12" t="s">
        <v>58</v>
      </c>
      <c r="B248" s="429">
        <f t="shared" ref="B248:AG248" si="136">+B179*B164</f>
        <v>0</v>
      </c>
      <c r="C248" s="429">
        <f t="shared" si="136"/>
        <v>0</v>
      </c>
      <c r="D248" s="429">
        <f t="shared" si="136"/>
        <v>0</v>
      </c>
      <c r="E248" s="429">
        <f t="shared" si="136"/>
        <v>0.61611449593489676</v>
      </c>
      <c r="F248" s="429">
        <f t="shared" si="136"/>
        <v>0.5835983551613918</v>
      </c>
      <c r="G248" s="429">
        <f t="shared" si="136"/>
        <v>0.54480916728512696</v>
      </c>
      <c r="H248" s="429">
        <f t="shared" si="136"/>
        <v>0.53051206020332609</v>
      </c>
      <c r="I248" s="429">
        <f t="shared" si="136"/>
        <v>0.57511920325178367</v>
      </c>
      <c r="J248" s="429">
        <f t="shared" si="136"/>
        <v>0.56866787456654466</v>
      </c>
      <c r="K248" s="429">
        <f t="shared" si="136"/>
        <v>0.5676334425244961</v>
      </c>
      <c r="L248" s="429">
        <f t="shared" si="136"/>
        <v>0.57278491589605307</v>
      </c>
      <c r="M248" s="429">
        <f t="shared" si="136"/>
        <v>0.58044839435290496</v>
      </c>
      <c r="N248" s="429">
        <f t="shared" si="136"/>
        <v>0.59215887416284807</v>
      </c>
      <c r="O248" s="429">
        <f t="shared" si="136"/>
        <v>0.60046597192662954</v>
      </c>
      <c r="P248" s="429">
        <f t="shared" si="136"/>
        <v>0.60766318634454086</v>
      </c>
      <c r="Q248" s="429">
        <f t="shared" si="136"/>
        <v>0.61396966265343633</v>
      </c>
      <c r="R248" s="429">
        <f t="shared" si="136"/>
        <v>0.61998816385384703</v>
      </c>
      <c r="S248" s="429">
        <f t="shared" si="136"/>
        <v>0.6262089857287072</v>
      </c>
      <c r="T248" s="429">
        <f t="shared" si="136"/>
        <v>0.63127418302497784</v>
      </c>
      <c r="U248" s="429">
        <f t="shared" si="136"/>
        <v>0.63544880718822983</v>
      </c>
      <c r="V248" s="429">
        <f t="shared" si="136"/>
        <v>0.6419618265592576</v>
      </c>
      <c r="W248" s="429">
        <f t="shared" si="136"/>
        <v>0.7134710094431389</v>
      </c>
      <c r="X248" s="429">
        <f t="shared" si="136"/>
        <v>0.78665021657544965</v>
      </c>
      <c r="Y248" s="429">
        <f t="shared" si="136"/>
        <v>0.86103456825588842</v>
      </c>
      <c r="Z248" s="429">
        <f t="shared" si="136"/>
        <v>0.93628753481296001</v>
      </c>
      <c r="AA248" s="429">
        <f t="shared" si="136"/>
        <v>0.41676188660790375</v>
      </c>
      <c r="AB248" s="429">
        <f t="shared" si="136"/>
        <v>0</v>
      </c>
      <c r="AC248" s="429">
        <f t="shared" si="136"/>
        <v>0</v>
      </c>
      <c r="AD248" s="429">
        <f t="shared" si="136"/>
        <v>0</v>
      </c>
      <c r="AE248" s="429">
        <f t="shared" si="136"/>
        <v>0</v>
      </c>
      <c r="AF248" s="429">
        <f t="shared" si="136"/>
        <v>0</v>
      </c>
      <c r="AG248" s="429">
        <f t="shared" si="136"/>
        <v>0</v>
      </c>
      <c r="AH248" s="429">
        <f t="shared" ref="AH248:BI248" si="137">+AH179*AH164</f>
        <v>0</v>
      </c>
      <c r="AI248" s="429">
        <f t="shared" si="137"/>
        <v>0</v>
      </c>
      <c r="AJ248" s="429">
        <f t="shared" si="137"/>
        <v>0</v>
      </c>
      <c r="AK248" s="429">
        <f t="shared" si="137"/>
        <v>0</v>
      </c>
      <c r="AL248" s="429">
        <f t="shared" si="137"/>
        <v>0</v>
      </c>
      <c r="AM248" s="429">
        <f t="shared" si="137"/>
        <v>0</v>
      </c>
      <c r="AN248" s="429">
        <f t="shared" si="137"/>
        <v>0</v>
      </c>
      <c r="AO248" s="429">
        <f t="shared" si="137"/>
        <v>0</v>
      </c>
      <c r="AP248" s="429">
        <f t="shared" si="137"/>
        <v>0</v>
      </c>
      <c r="AQ248" s="429">
        <f t="shared" si="137"/>
        <v>0</v>
      </c>
      <c r="AR248" s="429">
        <f t="shared" si="137"/>
        <v>0</v>
      </c>
      <c r="AS248" s="429">
        <f t="shared" si="137"/>
        <v>0</v>
      </c>
      <c r="AT248" s="429">
        <f t="shared" si="137"/>
        <v>0</v>
      </c>
      <c r="AU248" s="429">
        <f t="shared" si="137"/>
        <v>0</v>
      </c>
      <c r="AV248" s="429">
        <f t="shared" si="137"/>
        <v>0</v>
      </c>
      <c r="AW248" s="429">
        <f t="shared" si="137"/>
        <v>0</v>
      </c>
      <c r="AX248" s="429">
        <f t="shared" si="137"/>
        <v>0</v>
      </c>
      <c r="AY248" s="429">
        <f t="shared" si="137"/>
        <v>0</v>
      </c>
      <c r="AZ248" s="429">
        <f t="shared" si="137"/>
        <v>0</v>
      </c>
      <c r="BA248" s="429">
        <f t="shared" si="137"/>
        <v>0</v>
      </c>
      <c r="BB248" s="429">
        <f t="shared" si="137"/>
        <v>0</v>
      </c>
      <c r="BC248" s="429">
        <f t="shared" si="137"/>
        <v>0</v>
      </c>
      <c r="BD248" s="429">
        <f t="shared" si="137"/>
        <v>0</v>
      </c>
      <c r="BE248" s="429">
        <f t="shared" si="137"/>
        <v>0</v>
      </c>
      <c r="BF248" s="429">
        <f t="shared" si="137"/>
        <v>0</v>
      </c>
      <c r="BG248" s="429">
        <f t="shared" si="137"/>
        <v>0</v>
      </c>
      <c r="BH248" s="429">
        <f t="shared" si="137"/>
        <v>0</v>
      </c>
      <c r="BI248" s="429">
        <f t="shared" si="137"/>
        <v>0</v>
      </c>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c r="CX248" s="140"/>
      <c r="CY248" s="140"/>
      <c r="CZ248" s="140"/>
      <c r="DA248" s="140"/>
      <c r="DB248" s="140"/>
      <c r="DC248" s="140"/>
      <c r="DD248" s="140"/>
      <c r="DE248" s="140"/>
      <c r="DF248" s="140"/>
      <c r="DG248" s="140"/>
      <c r="DH248" s="140"/>
      <c r="DI248" s="140"/>
      <c r="DJ248" s="140"/>
      <c r="DK248" s="140"/>
      <c r="DL248" s="140"/>
      <c r="DM248" s="140"/>
      <c r="DN248" s="140"/>
      <c r="DO248" s="140"/>
      <c r="DP248" s="140"/>
      <c r="DQ248" s="140"/>
      <c r="DR248" s="140"/>
      <c r="DS248" s="140"/>
      <c r="DT248" s="140"/>
      <c r="DU248" s="140"/>
      <c r="DV248" s="140"/>
      <c r="DW248" s="140"/>
      <c r="DX248" s="140"/>
      <c r="DY248" s="140"/>
      <c r="DZ248" s="140"/>
      <c r="EA248" s="140"/>
      <c r="EB248" s="140"/>
      <c r="EC248" s="140"/>
      <c r="ED248" s="140"/>
      <c r="EE248" s="140"/>
      <c r="EF248" s="140"/>
      <c r="EG248" s="140"/>
      <c r="EH248" s="140"/>
      <c r="EI248" s="140"/>
      <c r="EJ248" s="140"/>
      <c r="EK248" s="140"/>
      <c r="EL248" s="140"/>
      <c r="EM248" s="140"/>
      <c r="EN248" s="140"/>
      <c r="EO248" s="140"/>
      <c r="EP248" s="140"/>
      <c r="EQ248" s="140"/>
      <c r="ER248" s="140"/>
      <c r="ES248" s="140"/>
      <c r="ET248" s="140"/>
      <c r="EU248" s="140"/>
      <c r="EV248" s="140"/>
      <c r="EW248" s="140"/>
      <c r="EX248" s="140"/>
      <c r="EY248" s="140"/>
      <c r="EZ248" s="140"/>
      <c r="FA248" s="140"/>
      <c r="FB248" s="140"/>
      <c r="FC248" s="140"/>
      <c r="FD248" s="140"/>
      <c r="FE248" s="140"/>
      <c r="FF248" s="140"/>
      <c r="FG248" s="140"/>
      <c r="FH248" s="140"/>
      <c r="FI248" s="140"/>
      <c r="FJ248" s="140"/>
      <c r="FK248" s="140"/>
      <c r="FL248" s="140"/>
      <c r="FM248" s="140"/>
      <c r="FN248" s="140"/>
      <c r="FO248" s="140"/>
      <c r="FP248" s="140"/>
      <c r="FQ248" s="140"/>
      <c r="FR248" s="140"/>
      <c r="FS248" s="140"/>
      <c r="FT248" s="140"/>
      <c r="FU248" s="140"/>
      <c r="FV248" s="140"/>
      <c r="FW248" s="140"/>
      <c r="FX248" s="140"/>
      <c r="FY248" s="140"/>
      <c r="FZ248" s="140"/>
      <c r="GA248" s="140"/>
      <c r="GB248" s="140"/>
      <c r="GC248" s="140"/>
      <c r="GD248" s="140"/>
      <c r="GE248" s="140"/>
      <c r="GF248" s="140"/>
      <c r="GG248" s="140"/>
      <c r="GH248" s="140"/>
      <c r="GI248" s="140"/>
      <c r="GJ248" s="140"/>
      <c r="GK248" s="140"/>
      <c r="GL248" s="140"/>
      <c r="GM248" s="140"/>
      <c r="GN248" s="140"/>
      <c r="GO248" s="140"/>
      <c r="GP248" s="140"/>
      <c r="GQ248" s="140"/>
      <c r="GR248" s="140"/>
      <c r="GS248" s="140"/>
      <c r="GT248" s="140"/>
      <c r="GU248" s="140"/>
      <c r="GV248" s="140"/>
      <c r="GW248" s="140"/>
      <c r="GX248" s="140"/>
      <c r="GY248" s="140"/>
      <c r="GZ248" s="140"/>
      <c r="HA248" s="140"/>
      <c r="HB248" s="140"/>
      <c r="HC248" s="140"/>
      <c r="HD248" s="140"/>
      <c r="HE248" s="140"/>
      <c r="HF248" s="140"/>
      <c r="HG248" s="140"/>
      <c r="HH248" s="140"/>
      <c r="HI248" s="140"/>
      <c r="HJ248" s="140"/>
      <c r="HK248" s="140"/>
      <c r="HL248" s="140"/>
      <c r="HM248" s="140"/>
      <c r="HN248" s="140"/>
      <c r="HO248" s="140"/>
      <c r="HP248" s="140"/>
      <c r="HQ248" s="140"/>
      <c r="HR248" s="140"/>
      <c r="HS248" s="140"/>
      <c r="HT248" s="140"/>
      <c r="HU248" s="140"/>
      <c r="HV248" s="140"/>
      <c r="HW248" s="140"/>
      <c r="HX248" s="140"/>
      <c r="HY248" s="140"/>
      <c r="HZ248" s="140"/>
      <c r="IA248" s="140"/>
      <c r="IB248" s="140"/>
      <c r="IC248" s="140"/>
      <c r="ID248" s="140"/>
      <c r="IE248" s="140"/>
      <c r="IF248" s="140"/>
      <c r="IG248" s="140"/>
      <c r="IH248" s="140"/>
      <c r="II248" s="140"/>
      <c r="IJ248" s="140"/>
      <c r="IK248" s="140"/>
      <c r="IL248" s="140"/>
      <c r="IM248" s="140"/>
      <c r="IN248" s="140"/>
      <c r="IO248" s="140"/>
      <c r="IP248" s="140"/>
      <c r="IQ248" s="140"/>
      <c r="IR248" s="140"/>
      <c r="IS248" s="140"/>
      <c r="IT248" s="140"/>
      <c r="IU248" s="140"/>
      <c r="IV248" s="140"/>
      <c r="IW248" s="140"/>
      <c r="IX248" s="140"/>
      <c r="IY248" s="140"/>
      <c r="IZ248" s="140"/>
      <c r="JA248" s="140"/>
      <c r="JB248" s="140"/>
      <c r="JC248" s="140"/>
      <c r="JD248" s="140"/>
      <c r="JE248" s="140"/>
      <c r="JF248" s="140"/>
      <c r="JG248" s="140"/>
      <c r="JH248" s="140"/>
      <c r="JI248" s="140"/>
      <c r="JJ248" s="140"/>
      <c r="JK248" s="140"/>
      <c r="JL248" s="140"/>
      <c r="JM248" s="140"/>
      <c r="JN248" s="140"/>
      <c r="JO248" s="140"/>
      <c r="JP248" s="140"/>
      <c r="JQ248" s="140"/>
      <c r="JR248" s="140"/>
      <c r="JS248" s="140"/>
      <c r="JT248" s="140"/>
      <c r="JU248" s="140"/>
      <c r="JV248" s="140"/>
      <c r="JW248" s="140"/>
      <c r="JX248" s="140"/>
      <c r="JY248" s="140"/>
      <c r="JZ248" s="140"/>
      <c r="KA248" s="140"/>
      <c r="KB248" s="140"/>
      <c r="KC248" s="140"/>
      <c r="KD248" s="140"/>
      <c r="KE248" s="140"/>
      <c r="KF248" s="140"/>
      <c r="KG248" s="140"/>
      <c r="KH248" s="140"/>
      <c r="KI248" s="140"/>
      <c r="KJ248" s="140"/>
      <c r="KK248" s="140"/>
      <c r="KL248" s="140"/>
      <c r="KM248" s="140"/>
      <c r="KN248" s="140"/>
      <c r="KO248" s="140"/>
      <c r="KP248" s="140"/>
      <c r="KQ248" s="140"/>
      <c r="KR248" s="140"/>
      <c r="KS248" s="140"/>
      <c r="KT248" s="140"/>
      <c r="KU248" s="140"/>
      <c r="KV248" s="140"/>
      <c r="KW248" s="140"/>
    </row>
    <row r="249" spans="1:309">
      <c r="A249" s="12" t="s">
        <v>114</v>
      </c>
      <c r="B249" s="429">
        <f t="shared" ref="B249:AG249" si="138">+B180*B165</f>
        <v>0</v>
      </c>
      <c r="C249" s="429">
        <f t="shared" si="138"/>
        <v>0.53192093069880875</v>
      </c>
      <c r="D249" s="429">
        <f t="shared" si="138"/>
        <v>0.51927013023026891</v>
      </c>
      <c r="E249" s="429">
        <f t="shared" si="138"/>
        <v>0.47799167011451477</v>
      </c>
      <c r="F249" s="429">
        <f t="shared" si="138"/>
        <v>0.38969599968190533</v>
      </c>
      <c r="G249" s="429">
        <f t="shared" si="138"/>
        <v>0.31699970154432094</v>
      </c>
      <c r="H249" s="429">
        <f t="shared" si="138"/>
        <v>0.27273344064965677</v>
      </c>
      <c r="I249" s="429">
        <f t="shared" si="138"/>
        <v>0.27014603788028274</v>
      </c>
      <c r="J249" s="429">
        <f t="shared" si="138"/>
        <v>0.24091931045601836</v>
      </c>
      <c r="K249" s="429">
        <f t="shared" si="138"/>
        <v>0.21882187114624163</v>
      </c>
      <c r="L249" s="429">
        <f t="shared" si="138"/>
        <v>0.20567740249375943</v>
      </c>
      <c r="M249" s="429">
        <f t="shared" si="138"/>
        <v>0.19842296972772108</v>
      </c>
      <c r="N249" s="429">
        <f t="shared" si="138"/>
        <v>0.19380397587250156</v>
      </c>
      <c r="O249" s="429">
        <f t="shared" si="138"/>
        <v>0.18890282294249233</v>
      </c>
      <c r="P249" s="429">
        <f t="shared" si="138"/>
        <v>0.18458933269325686</v>
      </c>
      <c r="Q249" s="429">
        <f t="shared" si="138"/>
        <v>0.1808324492589512</v>
      </c>
      <c r="R249" s="429">
        <f t="shared" si="138"/>
        <v>0.17776557758009617</v>
      </c>
      <c r="S249" s="429">
        <f t="shared" si="138"/>
        <v>0.17547965515776562</v>
      </c>
      <c r="T249" s="429">
        <f t="shared" si="138"/>
        <v>0.1733686740915388</v>
      </c>
      <c r="U249" s="429">
        <f t="shared" si="138"/>
        <v>0.17147569722127884</v>
      </c>
      <c r="V249" s="429">
        <f t="shared" si="138"/>
        <v>0.16988597742249376</v>
      </c>
      <c r="W249" s="429">
        <f t="shared" si="138"/>
        <v>0.19112834054344899</v>
      </c>
      <c r="X249" s="429">
        <f t="shared" si="138"/>
        <v>0.21223652412231866</v>
      </c>
      <c r="Y249" s="429">
        <f t="shared" si="138"/>
        <v>0.2332025985306512</v>
      </c>
      <c r="Z249" s="429">
        <f t="shared" si="138"/>
        <v>0.25401984505962794</v>
      </c>
      <c r="AA249" s="429">
        <f t="shared" si="138"/>
        <v>7.0885985241106036E-2</v>
      </c>
      <c r="AB249" s="429">
        <f t="shared" si="138"/>
        <v>0</v>
      </c>
      <c r="AC249" s="429">
        <f t="shared" si="138"/>
        <v>0</v>
      </c>
      <c r="AD249" s="429">
        <f t="shared" si="138"/>
        <v>0</v>
      </c>
      <c r="AE249" s="429">
        <f t="shared" si="138"/>
        <v>0</v>
      </c>
      <c r="AF249" s="429">
        <f t="shared" si="138"/>
        <v>0</v>
      </c>
      <c r="AG249" s="429">
        <f t="shared" si="138"/>
        <v>0</v>
      </c>
      <c r="AH249" s="429">
        <f t="shared" ref="AH249:BI249" si="139">+AH180*AH165</f>
        <v>0</v>
      </c>
      <c r="AI249" s="429">
        <f t="shared" si="139"/>
        <v>0</v>
      </c>
      <c r="AJ249" s="429">
        <f t="shared" si="139"/>
        <v>0</v>
      </c>
      <c r="AK249" s="429">
        <f t="shared" si="139"/>
        <v>0</v>
      </c>
      <c r="AL249" s="429">
        <f t="shared" si="139"/>
        <v>0</v>
      </c>
      <c r="AM249" s="429">
        <f t="shared" si="139"/>
        <v>0</v>
      </c>
      <c r="AN249" s="429">
        <f t="shared" si="139"/>
        <v>0</v>
      </c>
      <c r="AO249" s="429">
        <f t="shared" si="139"/>
        <v>0</v>
      </c>
      <c r="AP249" s="429">
        <f t="shared" si="139"/>
        <v>0</v>
      </c>
      <c r="AQ249" s="429">
        <f t="shared" si="139"/>
        <v>0</v>
      </c>
      <c r="AR249" s="429">
        <f t="shared" si="139"/>
        <v>0</v>
      </c>
      <c r="AS249" s="429">
        <f t="shared" si="139"/>
        <v>0</v>
      </c>
      <c r="AT249" s="429">
        <f t="shared" si="139"/>
        <v>0</v>
      </c>
      <c r="AU249" s="429">
        <f t="shared" si="139"/>
        <v>0</v>
      </c>
      <c r="AV249" s="429">
        <f t="shared" si="139"/>
        <v>0</v>
      </c>
      <c r="AW249" s="429">
        <f t="shared" si="139"/>
        <v>0</v>
      </c>
      <c r="AX249" s="429">
        <f t="shared" si="139"/>
        <v>0</v>
      </c>
      <c r="AY249" s="429">
        <f t="shared" si="139"/>
        <v>0</v>
      </c>
      <c r="AZ249" s="429">
        <f t="shared" si="139"/>
        <v>0</v>
      </c>
      <c r="BA249" s="429">
        <f t="shared" si="139"/>
        <v>0</v>
      </c>
      <c r="BB249" s="429">
        <f t="shared" si="139"/>
        <v>0</v>
      </c>
      <c r="BC249" s="429">
        <f t="shared" si="139"/>
        <v>0</v>
      </c>
      <c r="BD249" s="429">
        <f t="shared" si="139"/>
        <v>0</v>
      </c>
      <c r="BE249" s="429">
        <f t="shared" si="139"/>
        <v>0</v>
      </c>
      <c r="BF249" s="429">
        <f t="shared" si="139"/>
        <v>0</v>
      </c>
      <c r="BG249" s="429">
        <f t="shared" si="139"/>
        <v>0</v>
      </c>
      <c r="BH249" s="429">
        <f t="shared" si="139"/>
        <v>0</v>
      </c>
      <c r="BI249" s="429">
        <f t="shared" si="139"/>
        <v>0</v>
      </c>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c r="CX249" s="140"/>
      <c r="CY249" s="140"/>
      <c r="CZ249" s="140"/>
      <c r="DA249" s="140"/>
      <c r="DB249" s="140"/>
      <c r="DC249" s="140"/>
      <c r="DD249" s="140"/>
      <c r="DE249" s="140"/>
      <c r="DF249" s="140"/>
      <c r="DG249" s="140"/>
      <c r="DH249" s="140"/>
      <c r="DI249" s="140"/>
      <c r="DJ249" s="140"/>
      <c r="DK249" s="140"/>
      <c r="DL249" s="140"/>
      <c r="DM249" s="140"/>
      <c r="DN249" s="140"/>
      <c r="DO249" s="140"/>
      <c r="DP249" s="140"/>
      <c r="DQ249" s="140"/>
      <c r="DR249" s="140"/>
      <c r="DS249" s="140"/>
      <c r="DT249" s="140"/>
      <c r="DU249" s="140"/>
      <c r="DV249" s="140"/>
      <c r="DW249" s="140"/>
      <c r="DX249" s="140"/>
      <c r="DY249" s="140"/>
      <c r="DZ249" s="140"/>
      <c r="EA249" s="140"/>
      <c r="EB249" s="140"/>
      <c r="EC249" s="140"/>
      <c r="ED249" s="140"/>
      <c r="EE249" s="140"/>
      <c r="EF249" s="140"/>
      <c r="EG249" s="140"/>
      <c r="EH249" s="140"/>
      <c r="EI249" s="140"/>
      <c r="EJ249" s="140"/>
      <c r="EK249" s="140"/>
      <c r="EL249" s="140"/>
      <c r="EM249" s="140"/>
      <c r="EN249" s="140"/>
      <c r="EO249" s="140"/>
      <c r="EP249" s="140"/>
      <c r="EQ249" s="140"/>
      <c r="ER249" s="140"/>
      <c r="ES249" s="140"/>
      <c r="ET249" s="140"/>
      <c r="EU249" s="140"/>
      <c r="EV249" s="140"/>
      <c r="EW249" s="140"/>
      <c r="EX249" s="140"/>
      <c r="EY249" s="140"/>
      <c r="EZ249" s="140"/>
      <c r="FA249" s="140"/>
      <c r="FB249" s="140"/>
      <c r="FC249" s="140"/>
      <c r="FD249" s="140"/>
      <c r="FE249" s="140"/>
      <c r="FF249" s="140"/>
      <c r="FG249" s="140"/>
      <c r="FH249" s="140"/>
      <c r="FI249" s="140"/>
      <c r="FJ249" s="140"/>
      <c r="FK249" s="140"/>
      <c r="FL249" s="140"/>
      <c r="FM249" s="140"/>
      <c r="FN249" s="140"/>
      <c r="FO249" s="140"/>
      <c r="FP249" s="140"/>
      <c r="FQ249" s="140"/>
      <c r="FR249" s="140"/>
      <c r="FS249" s="140"/>
      <c r="FT249" s="140"/>
      <c r="FU249" s="140"/>
      <c r="FV249" s="140"/>
      <c r="FW249" s="140"/>
      <c r="FX249" s="140"/>
      <c r="FY249" s="140"/>
      <c r="FZ249" s="140"/>
      <c r="GA249" s="140"/>
      <c r="GB249" s="140"/>
      <c r="GC249" s="140"/>
      <c r="GD249" s="140"/>
      <c r="GE249" s="140"/>
      <c r="GF249" s="140"/>
      <c r="GG249" s="140"/>
      <c r="GH249" s="140"/>
      <c r="GI249" s="140"/>
      <c r="GJ249" s="140"/>
      <c r="GK249" s="140"/>
      <c r="GL249" s="140"/>
      <c r="GM249" s="140"/>
      <c r="GN249" s="140"/>
      <c r="GO249" s="140"/>
      <c r="GP249" s="140"/>
      <c r="GQ249" s="140"/>
      <c r="GR249" s="140"/>
      <c r="GS249" s="140"/>
      <c r="GT249" s="140"/>
      <c r="GU249" s="140"/>
      <c r="GV249" s="140"/>
      <c r="GW249" s="140"/>
      <c r="GX249" s="140"/>
      <c r="GY249" s="140"/>
      <c r="GZ249" s="140"/>
      <c r="HA249" s="140"/>
      <c r="HB249" s="140"/>
      <c r="HC249" s="140"/>
      <c r="HD249" s="140"/>
      <c r="HE249" s="140"/>
      <c r="HF249" s="140"/>
      <c r="HG249" s="140"/>
      <c r="HH249" s="140"/>
      <c r="HI249" s="140"/>
      <c r="HJ249" s="140"/>
      <c r="HK249" s="140"/>
      <c r="HL249" s="140"/>
      <c r="HM249" s="140"/>
      <c r="HN249" s="140"/>
      <c r="HO249" s="140"/>
      <c r="HP249" s="140"/>
      <c r="HQ249" s="140"/>
      <c r="HR249" s="140"/>
      <c r="HS249" s="140"/>
      <c r="HT249" s="140"/>
      <c r="HU249" s="140"/>
      <c r="HV249" s="140"/>
      <c r="HW249" s="140"/>
      <c r="HX249" s="140"/>
      <c r="HY249" s="140"/>
      <c r="HZ249" s="140"/>
      <c r="IA249" s="140"/>
      <c r="IB249" s="140"/>
      <c r="IC249" s="140"/>
      <c r="ID249" s="140"/>
      <c r="IE249" s="140"/>
      <c r="IF249" s="140"/>
      <c r="IG249" s="140"/>
      <c r="IH249" s="140"/>
      <c r="II249" s="140"/>
      <c r="IJ249" s="140"/>
      <c r="IK249" s="140"/>
      <c r="IL249" s="140"/>
      <c r="IM249" s="140"/>
      <c r="IN249" s="140"/>
      <c r="IO249" s="140"/>
      <c r="IP249" s="140"/>
      <c r="IQ249" s="140"/>
      <c r="IR249" s="140"/>
      <c r="IS249" s="140"/>
      <c r="IT249" s="140"/>
      <c r="IU249" s="140"/>
      <c r="IV249" s="140"/>
      <c r="IW249" s="140"/>
      <c r="IX249" s="140"/>
      <c r="IY249" s="140"/>
      <c r="IZ249" s="140"/>
      <c r="JA249" s="140"/>
      <c r="JB249" s="140"/>
      <c r="JC249" s="140"/>
      <c r="JD249" s="140"/>
      <c r="JE249" s="140"/>
      <c r="JF249" s="140"/>
      <c r="JG249" s="140"/>
      <c r="JH249" s="140"/>
      <c r="JI249" s="140"/>
      <c r="JJ249" s="140"/>
      <c r="JK249" s="140"/>
      <c r="JL249" s="140"/>
      <c r="JM249" s="140"/>
      <c r="JN249" s="140"/>
      <c r="JO249" s="140"/>
      <c r="JP249" s="140"/>
      <c r="JQ249" s="140"/>
      <c r="JR249" s="140"/>
      <c r="JS249" s="140"/>
      <c r="JT249" s="140"/>
      <c r="JU249" s="140"/>
      <c r="JV249" s="140"/>
      <c r="JW249" s="140"/>
      <c r="JX249" s="140"/>
      <c r="JY249" s="140"/>
      <c r="JZ249" s="140"/>
      <c r="KA249" s="140"/>
      <c r="KB249" s="140"/>
      <c r="KC249" s="140"/>
      <c r="KD249" s="140"/>
      <c r="KE249" s="140"/>
      <c r="KF249" s="140"/>
      <c r="KG249" s="140"/>
      <c r="KH249" s="140"/>
      <c r="KI249" s="140"/>
      <c r="KJ249" s="140"/>
      <c r="KK249" s="140"/>
      <c r="KL249" s="140"/>
      <c r="KM249" s="140"/>
      <c r="KN249" s="140"/>
      <c r="KO249" s="140"/>
      <c r="KP249" s="140"/>
      <c r="KQ249" s="140"/>
      <c r="KR249" s="140"/>
      <c r="KS249" s="140"/>
      <c r="KT249" s="140"/>
      <c r="KU249" s="140"/>
      <c r="KV249" s="140"/>
      <c r="KW249" s="140"/>
    </row>
    <row r="250" spans="1:309">
      <c r="A250" s="213" t="s">
        <v>1012</v>
      </c>
      <c r="B250" s="429">
        <f t="shared" ref="B250:AG250" si="140">+B181*B166</f>
        <v>0</v>
      </c>
      <c r="C250" s="429">
        <f t="shared" si="140"/>
        <v>0</v>
      </c>
      <c r="D250" s="429">
        <f t="shared" si="140"/>
        <v>0</v>
      </c>
      <c r="E250" s="429">
        <f t="shared" si="140"/>
        <v>0</v>
      </c>
      <c r="F250" s="429">
        <f t="shared" si="140"/>
        <v>0.87380202778632654</v>
      </c>
      <c r="G250" s="429">
        <f t="shared" si="140"/>
        <v>0.86057698296702656</v>
      </c>
      <c r="H250" s="429">
        <f t="shared" si="140"/>
        <v>0.87471486329359582</v>
      </c>
      <c r="I250" s="429">
        <f t="shared" si="140"/>
        <v>0.99715564002085477</v>
      </c>
      <c r="J250" s="429">
        <f t="shared" si="140"/>
        <v>1.0241095482058213</v>
      </c>
      <c r="K250" s="429">
        <f t="shared" si="140"/>
        <v>1.0596318777713631</v>
      </c>
      <c r="L250" s="429">
        <f t="shared" si="140"/>
        <v>1.0962013430394764</v>
      </c>
      <c r="M250" s="429">
        <f t="shared" si="140"/>
        <v>1.1302423603781837</v>
      </c>
      <c r="N250" s="429">
        <f t="shared" si="140"/>
        <v>1.1543362932634651</v>
      </c>
      <c r="O250" s="429">
        <f t="shared" si="140"/>
        <v>1.1767169280991003</v>
      </c>
      <c r="P250" s="429">
        <f t="shared" si="140"/>
        <v>1.1989009762462193</v>
      </c>
      <c r="Q250" s="429">
        <f t="shared" si="140"/>
        <v>1.2195712125539186</v>
      </c>
      <c r="R250" s="429">
        <f t="shared" si="140"/>
        <v>1.2391802293072991</v>
      </c>
      <c r="S250" s="429">
        <f t="shared" si="140"/>
        <v>1.2584147291804617</v>
      </c>
      <c r="T250" s="429">
        <f t="shared" si="140"/>
        <v>1.2739020554284299</v>
      </c>
      <c r="U250" s="429">
        <f t="shared" si="140"/>
        <v>1.2861214838847856</v>
      </c>
      <c r="V250" s="429">
        <f t="shared" si="140"/>
        <v>1.3025362697981997</v>
      </c>
      <c r="W250" s="429">
        <f t="shared" si="140"/>
        <v>1.471663426665816</v>
      </c>
      <c r="X250" s="429">
        <f t="shared" si="140"/>
        <v>1.6444617622077975</v>
      </c>
      <c r="Y250" s="429">
        <f t="shared" si="140"/>
        <v>1.8193253973884538</v>
      </c>
      <c r="Z250" s="429">
        <f t="shared" si="140"/>
        <v>1.9949256129375657</v>
      </c>
      <c r="AA250" s="429">
        <f t="shared" si="140"/>
        <v>0.74910799520452676</v>
      </c>
      <c r="AB250" s="429">
        <f t="shared" si="140"/>
        <v>0</v>
      </c>
      <c r="AC250" s="429">
        <f t="shared" si="140"/>
        <v>0</v>
      </c>
      <c r="AD250" s="429">
        <f t="shared" si="140"/>
        <v>0</v>
      </c>
      <c r="AE250" s="429">
        <f t="shared" si="140"/>
        <v>0</v>
      </c>
      <c r="AF250" s="429">
        <f t="shared" si="140"/>
        <v>0</v>
      </c>
      <c r="AG250" s="429">
        <f t="shared" si="140"/>
        <v>0</v>
      </c>
      <c r="AH250" s="429">
        <f t="shared" ref="AH250:BI250" si="141">+AH181*AH166</f>
        <v>0</v>
      </c>
      <c r="AI250" s="429">
        <f t="shared" si="141"/>
        <v>0</v>
      </c>
      <c r="AJ250" s="429">
        <f t="shared" si="141"/>
        <v>0</v>
      </c>
      <c r="AK250" s="429">
        <f t="shared" si="141"/>
        <v>0</v>
      </c>
      <c r="AL250" s="429">
        <f t="shared" si="141"/>
        <v>0</v>
      </c>
      <c r="AM250" s="429">
        <f t="shared" si="141"/>
        <v>0</v>
      </c>
      <c r="AN250" s="429">
        <f t="shared" si="141"/>
        <v>0</v>
      </c>
      <c r="AO250" s="429">
        <f t="shared" si="141"/>
        <v>0</v>
      </c>
      <c r="AP250" s="429">
        <f t="shared" si="141"/>
        <v>0</v>
      </c>
      <c r="AQ250" s="429">
        <f t="shared" si="141"/>
        <v>0</v>
      </c>
      <c r="AR250" s="429">
        <f t="shared" si="141"/>
        <v>0</v>
      </c>
      <c r="AS250" s="429">
        <f t="shared" si="141"/>
        <v>0</v>
      </c>
      <c r="AT250" s="429">
        <f t="shared" si="141"/>
        <v>0</v>
      </c>
      <c r="AU250" s="429">
        <f t="shared" si="141"/>
        <v>0</v>
      </c>
      <c r="AV250" s="429">
        <f t="shared" si="141"/>
        <v>0</v>
      </c>
      <c r="AW250" s="429">
        <f t="shared" si="141"/>
        <v>0</v>
      </c>
      <c r="AX250" s="429">
        <f t="shared" si="141"/>
        <v>0</v>
      </c>
      <c r="AY250" s="429">
        <f t="shared" si="141"/>
        <v>0</v>
      </c>
      <c r="AZ250" s="429">
        <f t="shared" si="141"/>
        <v>0</v>
      </c>
      <c r="BA250" s="429">
        <f t="shared" si="141"/>
        <v>0</v>
      </c>
      <c r="BB250" s="429">
        <f t="shared" si="141"/>
        <v>0</v>
      </c>
      <c r="BC250" s="429">
        <f t="shared" si="141"/>
        <v>0</v>
      </c>
      <c r="BD250" s="429">
        <f t="shared" si="141"/>
        <v>0</v>
      </c>
      <c r="BE250" s="429">
        <f t="shared" si="141"/>
        <v>0</v>
      </c>
      <c r="BF250" s="429">
        <f t="shared" si="141"/>
        <v>0</v>
      </c>
      <c r="BG250" s="429">
        <f t="shared" si="141"/>
        <v>0</v>
      </c>
      <c r="BH250" s="429">
        <f t="shared" si="141"/>
        <v>0</v>
      </c>
      <c r="BI250" s="429">
        <f t="shared" si="141"/>
        <v>0</v>
      </c>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c r="CX250" s="140"/>
      <c r="CY250" s="140"/>
      <c r="CZ250" s="140"/>
      <c r="DA250" s="140"/>
      <c r="DB250" s="140"/>
      <c r="DC250" s="140"/>
      <c r="DD250" s="140"/>
      <c r="DE250" s="140"/>
      <c r="DF250" s="140"/>
      <c r="DG250" s="140"/>
      <c r="DH250" s="140"/>
      <c r="DI250" s="140"/>
      <c r="DJ250" s="140"/>
      <c r="DK250" s="140"/>
      <c r="DL250" s="140"/>
      <c r="DM250" s="140"/>
      <c r="DN250" s="140"/>
      <c r="DO250" s="140"/>
      <c r="DP250" s="140"/>
      <c r="DQ250" s="140"/>
      <c r="DR250" s="140"/>
      <c r="DS250" s="140"/>
      <c r="DT250" s="140"/>
      <c r="DU250" s="140"/>
      <c r="DV250" s="140"/>
      <c r="DW250" s="140"/>
      <c r="DX250" s="140"/>
      <c r="DY250" s="140"/>
      <c r="DZ250" s="140"/>
      <c r="EA250" s="140"/>
      <c r="EB250" s="140"/>
      <c r="EC250" s="140"/>
      <c r="ED250" s="140"/>
      <c r="EE250" s="140"/>
      <c r="EF250" s="140"/>
      <c r="EG250" s="140"/>
      <c r="EH250" s="140"/>
      <c r="EI250" s="140"/>
      <c r="EJ250" s="140"/>
      <c r="EK250" s="140"/>
      <c r="EL250" s="140"/>
      <c r="EM250" s="140"/>
      <c r="EN250" s="140"/>
      <c r="EO250" s="140"/>
      <c r="EP250" s="140"/>
      <c r="EQ250" s="140"/>
      <c r="ER250" s="140"/>
      <c r="ES250" s="140"/>
      <c r="ET250" s="140"/>
      <c r="EU250" s="140"/>
      <c r="EV250" s="140"/>
      <c r="EW250" s="140"/>
      <c r="EX250" s="140"/>
      <c r="EY250" s="140"/>
      <c r="EZ250" s="140"/>
      <c r="FA250" s="140"/>
      <c r="FB250" s="140"/>
      <c r="FC250" s="140"/>
      <c r="FD250" s="140"/>
      <c r="FE250" s="140"/>
      <c r="FF250" s="140"/>
      <c r="FG250" s="140"/>
      <c r="FH250" s="140"/>
      <c r="FI250" s="140"/>
      <c r="FJ250" s="140"/>
      <c r="FK250" s="140"/>
      <c r="FL250" s="140"/>
      <c r="FM250" s="140"/>
      <c r="FN250" s="140"/>
      <c r="FO250" s="140"/>
      <c r="FP250" s="140"/>
      <c r="FQ250" s="140"/>
      <c r="FR250" s="140"/>
      <c r="FS250" s="140"/>
      <c r="FT250" s="140"/>
      <c r="FU250" s="140"/>
      <c r="FV250" s="140"/>
      <c r="FW250" s="140"/>
      <c r="FX250" s="140"/>
      <c r="FY250" s="140"/>
      <c r="FZ250" s="140"/>
      <c r="GA250" s="140"/>
      <c r="GB250" s="140"/>
      <c r="GC250" s="140"/>
      <c r="GD250" s="140"/>
      <c r="GE250" s="140"/>
      <c r="GF250" s="140"/>
      <c r="GG250" s="140"/>
      <c r="GH250" s="140"/>
      <c r="GI250" s="140"/>
      <c r="GJ250" s="140"/>
      <c r="GK250" s="140"/>
      <c r="GL250" s="140"/>
      <c r="GM250" s="140"/>
      <c r="GN250" s="140"/>
      <c r="GO250" s="140"/>
      <c r="GP250" s="140"/>
      <c r="GQ250" s="140"/>
      <c r="GR250" s="140"/>
      <c r="GS250" s="140"/>
      <c r="GT250" s="140"/>
      <c r="GU250" s="140"/>
      <c r="GV250" s="140"/>
      <c r="GW250" s="140"/>
      <c r="GX250" s="140"/>
      <c r="GY250" s="140"/>
      <c r="GZ250" s="140"/>
      <c r="HA250" s="140"/>
      <c r="HB250" s="140"/>
      <c r="HC250" s="140"/>
      <c r="HD250" s="140"/>
      <c r="HE250" s="140"/>
      <c r="HF250" s="140"/>
      <c r="HG250" s="140"/>
      <c r="HH250" s="140"/>
      <c r="HI250" s="140"/>
      <c r="HJ250" s="140"/>
      <c r="HK250" s="140"/>
      <c r="HL250" s="140"/>
      <c r="HM250" s="140"/>
      <c r="HN250" s="140"/>
      <c r="HO250" s="140"/>
      <c r="HP250" s="140"/>
      <c r="HQ250" s="140"/>
      <c r="HR250" s="140"/>
      <c r="HS250" s="140"/>
      <c r="HT250" s="140"/>
      <c r="HU250" s="140"/>
      <c r="HV250" s="140"/>
      <c r="HW250" s="140"/>
      <c r="HX250" s="140"/>
      <c r="HY250" s="140"/>
      <c r="HZ250" s="140"/>
      <c r="IA250" s="140"/>
      <c r="IB250" s="140"/>
      <c r="IC250" s="140"/>
      <c r="ID250" s="140"/>
      <c r="IE250" s="140"/>
      <c r="IF250" s="140"/>
      <c r="IG250" s="140"/>
      <c r="IH250" s="140"/>
      <c r="II250" s="140"/>
      <c r="IJ250" s="140"/>
      <c r="IK250" s="140"/>
      <c r="IL250" s="140"/>
      <c r="IM250" s="140"/>
      <c r="IN250" s="140"/>
      <c r="IO250" s="140"/>
      <c r="IP250" s="140"/>
      <c r="IQ250" s="140"/>
      <c r="IR250" s="140"/>
      <c r="IS250" s="140"/>
      <c r="IT250" s="140"/>
      <c r="IU250" s="140"/>
      <c r="IV250" s="140"/>
      <c r="IW250" s="140"/>
      <c r="IX250" s="140"/>
      <c r="IY250" s="140"/>
      <c r="IZ250" s="140"/>
      <c r="JA250" s="140"/>
      <c r="JB250" s="140"/>
      <c r="JC250" s="140"/>
      <c r="JD250" s="140"/>
      <c r="JE250" s="140"/>
      <c r="JF250" s="140"/>
      <c r="JG250" s="140"/>
      <c r="JH250" s="140"/>
      <c r="JI250" s="140"/>
      <c r="JJ250" s="140"/>
      <c r="JK250" s="140"/>
      <c r="JL250" s="140"/>
      <c r="JM250" s="140"/>
      <c r="JN250" s="140"/>
      <c r="JO250" s="140"/>
      <c r="JP250" s="140"/>
      <c r="JQ250" s="140"/>
      <c r="JR250" s="140"/>
      <c r="JS250" s="140"/>
      <c r="JT250" s="140"/>
      <c r="JU250" s="140"/>
      <c r="JV250" s="140"/>
      <c r="JW250" s="140"/>
      <c r="JX250" s="140"/>
      <c r="JY250" s="140"/>
      <c r="JZ250" s="140"/>
      <c r="KA250" s="140"/>
      <c r="KB250" s="140"/>
      <c r="KC250" s="140"/>
      <c r="KD250" s="140"/>
      <c r="KE250" s="140"/>
      <c r="KF250" s="140"/>
      <c r="KG250" s="140"/>
      <c r="KH250" s="140"/>
      <c r="KI250" s="140"/>
      <c r="KJ250" s="140"/>
      <c r="KK250" s="140"/>
      <c r="KL250" s="140"/>
      <c r="KM250" s="140"/>
      <c r="KN250" s="140"/>
      <c r="KO250" s="140"/>
      <c r="KP250" s="140"/>
      <c r="KQ250" s="140"/>
      <c r="KR250" s="140"/>
      <c r="KS250" s="140"/>
      <c r="KT250" s="140"/>
      <c r="KU250" s="140"/>
      <c r="KV250" s="140"/>
      <c r="KW250" s="140"/>
    </row>
    <row r="251" spans="1:309">
      <c r="B251" s="429">
        <f t="shared" ref="B251:AG251" si="142">SUM(B239:B250)</f>
        <v>0</v>
      </c>
      <c r="C251" s="429">
        <f t="shared" si="142"/>
        <v>3.7160134448933957</v>
      </c>
      <c r="D251" s="429">
        <f t="shared" si="142"/>
        <v>3.811284214422777</v>
      </c>
      <c r="E251" s="429">
        <f t="shared" si="142"/>
        <v>6.3648802897140424</v>
      </c>
      <c r="F251" s="429">
        <f t="shared" si="142"/>
        <v>6.7558920196919523</v>
      </c>
      <c r="G251" s="429">
        <f t="shared" si="142"/>
        <v>6.3832737925835419</v>
      </c>
      <c r="H251" s="429">
        <f t="shared" si="142"/>
        <v>5.7279146826676755</v>
      </c>
      <c r="I251" s="429">
        <f t="shared" si="142"/>
        <v>6.5113907902062831</v>
      </c>
      <c r="J251" s="429">
        <f t="shared" si="142"/>
        <v>6.1145375043973518</v>
      </c>
      <c r="K251" s="429">
        <f t="shared" si="142"/>
        <v>5.8550739952375892</v>
      </c>
      <c r="L251" s="429">
        <f t="shared" si="142"/>
        <v>5.7064511386489727</v>
      </c>
      <c r="M251" s="429">
        <f t="shared" si="142"/>
        <v>5.6062418126227591</v>
      </c>
      <c r="N251" s="429">
        <f t="shared" si="142"/>
        <v>5.5341935670757234</v>
      </c>
      <c r="O251" s="429">
        <f t="shared" si="142"/>
        <v>5.4516354133009921</v>
      </c>
      <c r="P251" s="429">
        <f t="shared" si="142"/>
        <v>5.3804787298348566</v>
      </c>
      <c r="Q251" s="429">
        <f t="shared" si="142"/>
        <v>5.3165095233718462</v>
      </c>
      <c r="R251" s="429">
        <f t="shared" si="142"/>
        <v>5.2642387597734253</v>
      </c>
      <c r="S251" s="429">
        <f t="shared" si="142"/>
        <v>5.2279734234957953</v>
      </c>
      <c r="T251" s="429">
        <f t="shared" si="142"/>
        <v>5.1858741724799273</v>
      </c>
      <c r="U251" s="429">
        <f t="shared" si="142"/>
        <v>5.1405666317123249</v>
      </c>
      <c r="V251" s="429">
        <f t="shared" si="142"/>
        <v>5.1149587712360693</v>
      </c>
      <c r="W251" s="429">
        <f t="shared" si="142"/>
        <v>5.9992268659085539</v>
      </c>
      <c r="X251" s="429">
        <f t="shared" si="142"/>
        <v>6.896601853435687</v>
      </c>
      <c r="Y251" s="429">
        <f t="shared" si="142"/>
        <v>7.8005910855106571</v>
      </c>
      <c r="Z251" s="429">
        <f t="shared" si="142"/>
        <v>8.7074285760159089</v>
      </c>
      <c r="AA251" s="429">
        <f t="shared" si="142"/>
        <v>2.4325315058595045</v>
      </c>
      <c r="AB251" s="429">
        <f t="shared" si="142"/>
        <v>1E-3</v>
      </c>
      <c r="AC251" s="429">
        <f t="shared" si="142"/>
        <v>1E-3</v>
      </c>
      <c r="AD251" s="429">
        <f t="shared" si="142"/>
        <v>1E-3</v>
      </c>
      <c r="AE251" s="429">
        <f t="shared" si="142"/>
        <v>1E-3</v>
      </c>
      <c r="AF251" s="429">
        <f t="shared" si="142"/>
        <v>1E-3</v>
      </c>
      <c r="AG251" s="429">
        <f t="shared" si="142"/>
        <v>1E-3</v>
      </c>
      <c r="AH251" s="429">
        <f t="shared" ref="AH251:BI251" si="143">SUM(AH239:AH250)</f>
        <v>1E-3</v>
      </c>
      <c r="AI251" s="429">
        <f t="shared" si="143"/>
        <v>1E-3</v>
      </c>
      <c r="AJ251" s="429">
        <f t="shared" si="143"/>
        <v>1E-3</v>
      </c>
      <c r="AK251" s="429">
        <f t="shared" si="143"/>
        <v>1E-3</v>
      </c>
      <c r="AL251" s="429">
        <f t="shared" si="143"/>
        <v>1E-3</v>
      </c>
      <c r="AM251" s="429">
        <f t="shared" si="143"/>
        <v>1E-3</v>
      </c>
      <c r="AN251" s="429">
        <f t="shared" si="143"/>
        <v>1E-3</v>
      </c>
      <c r="AO251" s="429">
        <f t="shared" si="143"/>
        <v>1E-3</v>
      </c>
      <c r="AP251" s="429">
        <f t="shared" si="143"/>
        <v>1E-3</v>
      </c>
      <c r="AQ251" s="429">
        <f t="shared" si="143"/>
        <v>1E-3</v>
      </c>
      <c r="AR251" s="429">
        <f t="shared" si="143"/>
        <v>1E-3</v>
      </c>
      <c r="AS251" s="429">
        <f t="shared" si="143"/>
        <v>1E-3</v>
      </c>
      <c r="AT251" s="429">
        <f t="shared" si="143"/>
        <v>1E-3</v>
      </c>
      <c r="AU251" s="429">
        <f t="shared" si="143"/>
        <v>1E-3</v>
      </c>
      <c r="AV251" s="429">
        <f t="shared" si="143"/>
        <v>1E-3</v>
      </c>
      <c r="AW251" s="429">
        <f t="shared" si="143"/>
        <v>1E-3</v>
      </c>
      <c r="AX251" s="429">
        <f t="shared" si="143"/>
        <v>1E-3</v>
      </c>
      <c r="AY251" s="429">
        <f t="shared" si="143"/>
        <v>1E-3</v>
      </c>
      <c r="AZ251" s="429">
        <f t="shared" si="143"/>
        <v>1E-3</v>
      </c>
      <c r="BA251" s="429">
        <f t="shared" si="143"/>
        <v>1E-3</v>
      </c>
      <c r="BB251" s="429">
        <f t="shared" si="143"/>
        <v>1E-3</v>
      </c>
      <c r="BC251" s="429">
        <f t="shared" si="143"/>
        <v>1E-3</v>
      </c>
      <c r="BD251" s="429">
        <f t="shared" si="143"/>
        <v>1E-3</v>
      </c>
      <c r="BE251" s="429">
        <f t="shared" si="143"/>
        <v>1E-3</v>
      </c>
      <c r="BF251" s="429">
        <f t="shared" si="143"/>
        <v>1E-3</v>
      </c>
      <c r="BG251" s="429">
        <f t="shared" si="143"/>
        <v>1E-3</v>
      </c>
      <c r="BH251" s="429">
        <f t="shared" si="143"/>
        <v>1E-3</v>
      </c>
      <c r="BI251" s="429">
        <f t="shared" si="143"/>
        <v>1E-3</v>
      </c>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c r="CX251" s="140"/>
      <c r="CY251" s="140"/>
      <c r="CZ251" s="140"/>
      <c r="DA251" s="140"/>
      <c r="DB251" s="140"/>
      <c r="DC251" s="140"/>
      <c r="DD251" s="140"/>
      <c r="DE251" s="140"/>
      <c r="DF251" s="140"/>
      <c r="DG251" s="140"/>
      <c r="DH251" s="140"/>
      <c r="DI251" s="140"/>
      <c r="DJ251" s="140"/>
      <c r="DK251" s="140"/>
      <c r="DL251" s="140"/>
      <c r="DM251" s="140"/>
      <c r="DN251" s="140"/>
      <c r="DO251" s="140"/>
      <c r="DP251" s="140"/>
      <c r="DQ251" s="140"/>
      <c r="DR251" s="140"/>
      <c r="DS251" s="140"/>
      <c r="DT251" s="140"/>
      <c r="DU251" s="140"/>
      <c r="DV251" s="140"/>
      <c r="DW251" s="140"/>
      <c r="DX251" s="140"/>
      <c r="DY251" s="140"/>
      <c r="DZ251" s="140"/>
      <c r="EA251" s="140"/>
      <c r="EB251" s="140"/>
      <c r="EC251" s="140"/>
      <c r="ED251" s="140"/>
      <c r="EE251" s="140"/>
      <c r="EF251" s="140"/>
      <c r="EG251" s="140"/>
      <c r="EH251" s="140"/>
      <c r="EI251" s="140"/>
      <c r="EJ251" s="140"/>
      <c r="EK251" s="140"/>
      <c r="EL251" s="140"/>
      <c r="EM251" s="140"/>
      <c r="EN251" s="140"/>
      <c r="EO251" s="140"/>
      <c r="EP251" s="140"/>
      <c r="EQ251" s="140"/>
      <c r="ER251" s="140"/>
      <c r="ES251" s="140"/>
      <c r="ET251" s="140"/>
      <c r="EU251" s="140"/>
      <c r="EV251" s="140"/>
      <c r="EW251" s="140"/>
      <c r="EX251" s="140"/>
      <c r="EY251" s="140"/>
      <c r="EZ251" s="140"/>
      <c r="FA251" s="140"/>
      <c r="FB251" s="140"/>
      <c r="FC251" s="140"/>
      <c r="FD251" s="140"/>
      <c r="FE251" s="140"/>
      <c r="FF251" s="140"/>
      <c r="FG251" s="140"/>
      <c r="FH251" s="140"/>
      <c r="FI251" s="140"/>
      <c r="FJ251" s="140"/>
      <c r="FK251" s="140"/>
      <c r="FL251" s="140"/>
      <c r="FM251" s="140"/>
      <c r="FN251" s="140"/>
      <c r="FO251" s="140"/>
      <c r="FP251" s="140"/>
      <c r="FQ251" s="140"/>
      <c r="FR251" s="140"/>
      <c r="FS251" s="140"/>
      <c r="FT251" s="140"/>
      <c r="FU251" s="140"/>
      <c r="FV251" s="140"/>
      <c r="FW251" s="140"/>
      <c r="FX251" s="140"/>
      <c r="FY251" s="140"/>
      <c r="FZ251" s="140"/>
      <c r="GA251" s="140"/>
      <c r="GB251" s="140"/>
      <c r="GC251" s="140"/>
      <c r="GD251" s="140"/>
      <c r="GE251" s="140"/>
      <c r="GF251" s="140"/>
      <c r="GG251" s="140"/>
      <c r="GH251" s="140"/>
      <c r="GI251" s="140"/>
      <c r="GJ251" s="140"/>
      <c r="GK251" s="140"/>
      <c r="GL251" s="140"/>
      <c r="GM251" s="140"/>
      <c r="GN251" s="140"/>
      <c r="GO251" s="140"/>
      <c r="GP251" s="140"/>
      <c r="GQ251" s="140"/>
      <c r="GR251" s="140"/>
      <c r="GS251" s="140"/>
      <c r="GT251" s="140"/>
      <c r="GU251" s="140"/>
      <c r="GV251" s="140"/>
      <c r="GW251" s="140"/>
      <c r="GX251" s="140"/>
      <c r="GY251" s="140"/>
      <c r="GZ251" s="140"/>
      <c r="HA251" s="140"/>
      <c r="HB251" s="140"/>
      <c r="HC251" s="140"/>
      <c r="HD251" s="140"/>
      <c r="HE251" s="140"/>
      <c r="HF251" s="140"/>
      <c r="HG251" s="140"/>
      <c r="HH251" s="140"/>
      <c r="HI251" s="140"/>
      <c r="HJ251" s="140"/>
      <c r="HK251" s="140"/>
      <c r="HL251" s="140"/>
      <c r="HM251" s="140"/>
      <c r="HN251" s="140"/>
      <c r="HO251" s="140"/>
      <c r="HP251" s="140"/>
      <c r="HQ251" s="140"/>
      <c r="HR251" s="140"/>
      <c r="HS251" s="140"/>
      <c r="HT251" s="140"/>
      <c r="HU251" s="140"/>
      <c r="HV251" s="140"/>
      <c r="HW251" s="140"/>
      <c r="HX251" s="140"/>
      <c r="HY251" s="140"/>
      <c r="HZ251" s="140"/>
      <c r="IA251" s="140"/>
      <c r="IB251" s="140"/>
      <c r="IC251" s="140"/>
      <c r="ID251" s="140"/>
      <c r="IE251" s="140"/>
      <c r="IF251" s="140"/>
      <c r="IG251" s="140"/>
      <c r="IH251" s="140"/>
      <c r="II251" s="140"/>
      <c r="IJ251" s="140"/>
      <c r="IK251" s="140"/>
      <c r="IL251" s="140"/>
      <c r="IM251" s="140"/>
      <c r="IN251" s="140"/>
      <c r="IO251" s="140"/>
      <c r="IP251" s="140"/>
      <c r="IQ251" s="140"/>
      <c r="IR251" s="140"/>
      <c r="IS251" s="140"/>
      <c r="IT251" s="140"/>
      <c r="IU251" s="140"/>
      <c r="IV251" s="140"/>
      <c r="IW251" s="140"/>
      <c r="IX251" s="140"/>
      <c r="IY251" s="140"/>
      <c r="IZ251" s="140"/>
      <c r="JA251" s="140"/>
      <c r="JB251" s="140"/>
      <c r="JC251" s="140"/>
      <c r="JD251" s="140"/>
      <c r="JE251" s="140"/>
      <c r="JF251" s="140"/>
      <c r="JG251" s="140"/>
      <c r="JH251" s="140"/>
      <c r="JI251" s="140"/>
      <c r="JJ251" s="140"/>
      <c r="JK251" s="140"/>
      <c r="JL251" s="140"/>
      <c r="JM251" s="140"/>
      <c r="JN251" s="140"/>
      <c r="JO251" s="140"/>
      <c r="JP251" s="140"/>
      <c r="JQ251" s="140"/>
      <c r="JR251" s="140"/>
      <c r="JS251" s="140"/>
      <c r="JT251" s="140"/>
      <c r="JU251" s="140"/>
      <c r="JV251" s="140"/>
      <c r="JW251" s="140"/>
      <c r="JX251" s="140"/>
      <c r="JY251" s="140"/>
      <c r="JZ251" s="140"/>
      <c r="KA251" s="140"/>
      <c r="KB251" s="140"/>
      <c r="KC251" s="140"/>
      <c r="KD251" s="140"/>
      <c r="KE251" s="140"/>
      <c r="KF251" s="140"/>
      <c r="KG251" s="140"/>
      <c r="KH251" s="140"/>
      <c r="KI251" s="140"/>
      <c r="KJ251" s="140"/>
      <c r="KK251" s="140"/>
      <c r="KL251" s="140"/>
      <c r="KM251" s="140"/>
      <c r="KN251" s="140"/>
      <c r="KO251" s="140"/>
      <c r="KP251" s="140"/>
      <c r="KQ251" s="140"/>
      <c r="KR251" s="140"/>
      <c r="KS251" s="140"/>
      <c r="KT251" s="140"/>
      <c r="KU251" s="140"/>
      <c r="KV251" s="140"/>
      <c r="KW251" s="140"/>
    </row>
    <row r="252" spans="1:309">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c r="CX252" s="140"/>
      <c r="CY252" s="140"/>
      <c r="CZ252" s="140"/>
      <c r="DA252" s="140"/>
      <c r="DB252" s="140"/>
      <c r="DC252" s="140"/>
      <c r="DD252" s="140"/>
      <c r="DE252" s="140"/>
      <c r="DF252" s="140"/>
      <c r="DG252" s="140"/>
      <c r="DH252" s="140"/>
      <c r="DI252" s="140"/>
      <c r="DJ252" s="140"/>
      <c r="DK252" s="140"/>
      <c r="DL252" s="140"/>
      <c r="DM252" s="140"/>
      <c r="DN252" s="140"/>
      <c r="DO252" s="140"/>
      <c r="DP252" s="140"/>
      <c r="DQ252" s="140"/>
      <c r="DR252" s="140"/>
      <c r="DS252" s="140"/>
      <c r="DT252" s="140"/>
      <c r="DU252" s="140"/>
      <c r="DV252" s="140"/>
      <c r="DW252" s="140"/>
      <c r="DX252" s="140"/>
      <c r="DY252" s="140"/>
      <c r="DZ252" s="140"/>
      <c r="EA252" s="140"/>
      <c r="EB252" s="140"/>
      <c r="EC252" s="140"/>
      <c r="ED252" s="140"/>
      <c r="EE252" s="140"/>
      <c r="EF252" s="140"/>
      <c r="EG252" s="140"/>
      <c r="EH252" s="140"/>
      <c r="EI252" s="140"/>
      <c r="EJ252" s="140"/>
      <c r="EK252" s="140"/>
      <c r="EL252" s="140"/>
      <c r="EM252" s="140"/>
      <c r="EN252" s="140"/>
      <c r="EO252" s="140"/>
      <c r="EP252" s="140"/>
      <c r="EQ252" s="140"/>
      <c r="ER252" s="140"/>
      <c r="ES252" s="140"/>
      <c r="ET252" s="140"/>
      <c r="EU252" s="140"/>
      <c r="EV252" s="140"/>
      <c r="EW252" s="140"/>
      <c r="EX252" s="140"/>
      <c r="EY252" s="140"/>
      <c r="EZ252" s="140"/>
      <c r="FA252" s="140"/>
      <c r="FB252" s="140"/>
      <c r="FC252" s="140"/>
      <c r="FD252" s="140"/>
      <c r="FE252" s="140"/>
      <c r="FF252" s="140"/>
      <c r="FG252" s="140"/>
      <c r="FH252" s="140"/>
      <c r="FI252" s="140"/>
      <c r="FJ252" s="140"/>
      <c r="FK252" s="140"/>
      <c r="FL252" s="140"/>
      <c r="FM252" s="140"/>
      <c r="FN252" s="140"/>
      <c r="FO252" s="140"/>
      <c r="FP252" s="140"/>
      <c r="FQ252" s="140"/>
      <c r="FR252" s="140"/>
      <c r="FS252" s="140"/>
      <c r="FT252" s="140"/>
      <c r="FU252" s="140"/>
      <c r="FV252" s="140"/>
      <c r="FW252" s="140"/>
      <c r="FX252" s="140"/>
      <c r="FY252" s="140"/>
      <c r="FZ252" s="140"/>
      <c r="GA252" s="140"/>
      <c r="GB252" s="140"/>
      <c r="GC252" s="140"/>
      <c r="GD252" s="140"/>
      <c r="GE252" s="140"/>
      <c r="GF252" s="140"/>
      <c r="GG252" s="140"/>
      <c r="GH252" s="140"/>
      <c r="GI252" s="140"/>
      <c r="GJ252" s="140"/>
      <c r="GK252" s="140"/>
      <c r="GL252" s="140"/>
      <c r="GM252" s="140"/>
      <c r="GN252" s="140"/>
      <c r="GO252" s="140"/>
      <c r="GP252" s="140"/>
      <c r="GQ252" s="140"/>
      <c r="GR252" s="140"/>
      <c r="GS252" s="140"/>
      <c r="GT252" s="140"/>
      <c r="GU252" s="140"/>
      <c r="GV252" s="140"/>
      <c r="GW252" s="140"/>
      <c r="GX252" s="140"/>
      <c r="GY252" s="140"/>
      <c r="GZ252" s="140"/>
      <c r="HA252" s="140"/>
      <c r="HB252" s="140"/>
      <c r="HC252" s="140"/>
      <c r="HD252" s="140"/>
      <c r="HE252" s="140"/>
      <c r="HF252" s="140"/>
      <c r="HG252" s="140"/>
      <c r="HH252" s="140"/>
      <c r="HI252" s="140"/>
      <c r="HJ252" s="140"/>
      <c r="HK252" s="140"/>
      <c r="HL252" s="140"/>
      <c r="HM252" s="140"/>
      <c r="HN252" s="140"/>
      <c r="HO252" s="140"/>
      <c r="HP252" s="140"/>
      <c r="HQ252" s="140"/>
      <c r="HR252" s="140"/>
      <c r="HS252" s="140"/>
      <c r="HT252" s="140"/>
      <c r="HU252" s="140"/>
      <c r="HV252" s="140"/>
      <c r="HW252" s="140"/>
      <c r="HX252" s="140"/>
      <c r="HY252" s="140"/>
      <c r="HZ252" s="140"/>
      <c r="IA252" s="140"/>
      <c r="IB252" s="140"/>
      <c r="IC252" s="140"/>
      <c r="ID252" s="140"/>
      <c r="IE252" s="140"/>
      <c r="IF252" s="140"/>
      <c r="IG252" s="140"/>
      <c r="IH252" s="140"/>
      <c r="II252" s="140"/>
      <c r="IJ252" s="140"/>
      <c r="IK252" s="140"/>
      <c r="IL252" s="140"/>
      <c r="IM252" s="140"/>
      <c r="IN252" s="140"/>
      <c r="IO252" s="140"/>
      <c r="IP252" s="140"/>
      <c r="IQ252" s="140"/>
      <c r="IR252" s="140"/>
      <c r="IS252" s="140"/>
      <c r="IT252" s="140"/>
      <c r="IU252" s="140"/>
      <c r="IV252" s="140"/>
      <c r="IW252" s="140"/>
      <c r="IX252" s="140"/>
      <c r="IY252" s="140"/>
      <c r="IZ252" s="140"/>
      <c r="JA252" s="140"/>
      <c r="JB252" s="140"/>
      <c r="JC252" s="140"/>
      <c r="JD252" s="140"/>
      <c r="JE252" s="140"/>
      <c r="JF252" s="140"/>
      <c r="JG252" s="140"/>
      <c r="JH252" s="140"/>
      <c r="JI252" s="140"/>
      <c r="JJ252" s="140"/>
      <c r="JK252" s="140"/>
      <c r="JL252" s="140"/>
      <c r="JM252" s="140"/>
      <c r="JN252" s="140"/>
      <c r="JO252" s="140"/>
      <c r="JP252" s="140"/>
      <c r="JQ252" s="140"/>
      <c r="JR252" s="140"/>
      <c r="JS252" s="140"/>
      <c r="JT252" s="140"/>
      <c r="JU252" s="140"/>
      <c r="JV252" s="140"/>
      <c r="JW252" s="140"/>
      <c r="JX252" s="140"/>
      <c r="JY252" s="140"/>
      <c r="JZ252" s="140"/>
      <c r="KA252" s="140"/>
      <c r="KB252" s="140"/>
      <c r="KC252" s="140"/>
      <c r="KD252" s="140"/>
      <c r="KE252" s="140"/>
      <c r="KF252" s="140"/>
      <c r="KG252" s="140"/>
      <c r="KH252" s="140"/>
      <c r="KI252" s="140"/>
      <c r="KJ252" s="140"/>
      <c r="KK252" s="140"/>
      <c r="KL252" s="140"/>
      <c r="KM252" s="140"/>
      <c r="KN252" s="140"/>
      <c r="KO252" s="140"/>
      <c r="KP252" s="140"/>
      <c r="KQ252" s="140"/>
      <c r="KR252" s="140"/>
      <c r="KS252" s="140"/>
      <c r="KT252" s="140"/>
      <c r="KU252" s="140"/>
      <c r="KV252" s="140"/>
      <c r="KW252" s="140"/>
    </row>
    <row r="253" spans="1:309">
      <c r="A253" s="19" t="s">
        <v>1015</v>
      </c>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c r="CX253" s="140"/>
      <c r="CY253" s="140"/>
      <c r="CZ253" s="140"/>
      <c r="DA253" s="140"/>
      <c r="DB253" s="140"/>
      <c r="DC253" s="140"/>
      <c r="DD253" s="140"/>
      <c r="DE253" s="140"/>
      <c r="DF253" s="140"/>
      <c r="DG253" s="140"/>
      <c r="DH253" s="140"/>
      <c r="DI253" s="140"/>
      <c r="DJ253" s="140"/>
      <c r="DK253" s="140"/>
      <c r="DL253" s="140"/>
      <c r="DM253" s="140"/>
      <c r="DN253" s="140"/>
      <c r="DO253" s="140"/>
      <c r="DP253" s="140"/>
      <c r="DQ253" s="140"/>
      <c r="DR253" s="140"/>
      <c r="DS253" s="140"/>
      <c r="DT253" s="140"/>
      <c r="DU253" s="140"/>
      <c r="DV253" s="140"/>
      <c r="DW253" s="140"/>
      <c r="DX253" s="140"/>
      <c r="DY253" s="140"/>
      <c r="DZ253" s="140"/>
      <c r="EA253" s="140"/>
      <c r="EB253" s="140"/>
      <c r="EC253" s="140"/>
      <c r="ED253" s="140"/>
      <c r="EE253" s="140"/>
      <c r="EF253" s="140"/>
      <c r="EG253" s="140"/>
      <c r="EH253" s="140"/>
      <c r="EI253" s="140"/>
      <c r="EJ253" s="140"/>
      <c r="EK253" s="140"/>
      <c r="EL253" s="140"/>
      <c r="EM253" s="140"/>
      <c r="EN253" s="140"/>
      <c r="EO253" s="140"/>
      <c r="EP253" s="140"/>
      <c r="EQ253" s="140"/>
      <c r="ER253" s="140"/>
      <c r="ES253" s="140"/>
      <c r="ET253" s="140"/>
      <c r="EU253" s="140"/>
      <c r="EV253" s="140"/>
      <c r="EW253" s="140"/>
      <c r="EX253" s="140"/>
      <c r="EY253" s="140"/>
      <c r="EZ253" s="140"/>
      <c r="FA253" s="140"/>
      <c r="FB253" s="140"/>
      <c r="FC253" s="140"/>
      <c r="FD253" s="140"/>
      <c r="FE253" s="140"/>
      <c r="FF253" s="140"/>
      <c r="FG253" s="140"/>
      <c r="FH253" s="140"/>
      <c r="FI253" s="140"/>
      <c r="FJ253" s="140"/>
      <c r="FK253" s="140"/>
      <c r="FL253" s="140"/>
      <c r="FM253" s="140"/>
      <c r="FN253" s="140"/>
      <c r="FO253" s="140"/>
      <c r="FP253" s="140"/>
      <c r="FQ253" s="140"/>
      <c r="FR253" s="140"/>
      <c r="FS253" s="140"/>
      <c r="FT253" s="140"/>
      <c r="FU253" s="140"/>
      <c r="FV253" s="140"/>
      <c r="FW253" s="140"/>
      <c r="FX253" s="140"/>
      <c r="FY253" s="140"/>
      <c r="FZ253" s="140"/>
      <c r="GA253" s="140"/>
      <c r="GB253" s="140"/>
      <c r="GC253" s="140"/>
      <c r="GD253" s="140"/>
      <c r="GE253" s="140"/>
      <c r="GF253" s="140"/>
      <c r="GG253" s="140"/>
      <c r="GH253" s="140"/>
      <c r="GI253" s="140"/>
      <c r="GJ253" s="140"/>
      <c r="GK253" s="140"/>
      <c r="GL253" s="140"/>
      <c r="GM253" s="140"/>
      <c r="GN253" s="140"/>
      <c r="GO253" s="140"/>
      <c r="GP253" s="140"/>
      <c r="GQ253" s="140"/>
      <c r="GR253" s="140"/>
      <c r="GS253" s="140"/>
      <c r="GT253" s="140"/>
      <c r="GU253" s="140"/>
      <c r="GV253" s="140"/>
      <c r="GW253" s="140"/>
      <c r="GX253" s="140"/>
      <c r="GY253" s="140"/>
      <c r="GZ253" s="140"/>
      <c r="HA253" s="140"/>
      <c r="HB253" s="140"/>
      <c r="HC253" s="140"/>
      <c r="HD253" s="140"/>
      <c r="HE253" s="140"/>
      <c r="HF253" s="140"/>
      <c r="HG253" s="140"/>
      <c r="HH253" s="140"/>
      <c r="HI253" s="140"/>
      <c r="HJ253" s="140"/>
      <c r="HK253" s="140"/>
      <c r="HL253" s="140"/>
      <c r="HM253" s="140"/>
      <c r="HN253" s="140"/>
      <c r="HO253" s="140"/>
      <c r="HP253" s="140"/>
      <c r="HQ253" s="140"/>
      <c r="HR253" s="140"/>
      <c r="HS253" s="140"/>
      <c r="HT253" s="140"/>
      <c r="HU253" s="140"/>
      <c r="HV253" s="140"/>
      <c r="HW253" s="140"/>
      <c r="HX253" s="140"/>
      <c r="HY253" s="140"/>
      <c r="HZ253" s="140"/>
      <c r="IA253" s="140"/>
      <c r="IB253" s="140"/>
      <c r="IC253" s="140"/>
      <c r="ID253" s="140"/>
      <c r="IE253" s="140"/>
      <c r="IF253" s="140"/>
      <c r="IG253" s="140"/>
      <c r="IH253" s="140"/>
      <c r="II253" s="140"/>
      <c r="IJ253" s="140"/>
      <c r="IK253" s="140"/>
      <c r="IL253" s="140"/>
      <c r="IM253" s="140"/>
      <c r="IN253" s="140"/>
      <c r="IO253" s="140"/>
      <c r="IP253" s="140"/>
      <c r="IQ253" s="140"/>
      <c r="IR253" s="140"/>
      <c r="IS253" s="140"/>
      <c r="IT253" s="140"/>
      <c r="IU253" s="140"/>
      <c r="IV253" s="140"/>
      <c r="IW253" s="140"/>
      <c r="IX253" s="140"/>
      <c r="IY253" s="140"/>
      <c r="IZ253" s="140"/>
      <c r="JA253" s="140"/>
      <c r="JB253" s="140"/>
      <c r="JC253" s="140"/>
      <c r="JD253" s="140"/>
      <c r="JE253" s="140"/>
      <c r="JF253" s="140"/>
      <c r="JG253" s="140"/>
      <c r="JH253" s="140"/>
      <c r="JI253" s="140"/>
      <c r="JJ253" s="140"/>
      <c r="JK253" s="140"/>
      <c r="JL253" s="140"/>
      <c r="JM253" s="140"/>
      <c r="JN253" s="140"/>
      <c r="JO253" s="140"/>
      <c r="JP253" s="140"/>
      <c r="JQ253" s="140"/>
      <c r="JR253" s="140"/>
      <c r="JS253" s="140"/>
      <c r="JT253" s="140"/>
      <c r="JU253" s="140"/>
      <c r="JV253" s="140"/>
      <c r="JW253" s="140"/>
      <c r="JX253" s="140"/>
      <c r="JY253" s="140"/>
      <c r="JZ253" s="140"/>
      <c r="KA253" s="140"/>
      <c r="KB253" s="140"/>
      <c r="KC253" s="140"/>
      <c r="KD253" s="140"/>
      <c r="KE253" s="140"/>
      <c r="KF253" s="140"/>
      <c r="KG253" s="140"/>
      <c r="KH253" s="140"/>
      <c r="KI253" s="140"/>
      <c r="KJ253" s="140"/>
      <c r="KK253" s="140"/>
      <c r="KL253" s="140"/>
      <c r="KM253" s="140"/>
      <c r="KN253" s="140"/>
      <c r="KO253" s="140"/>
      <c r="KP253" s="140"/>
      <c r="KQ253" s="140"/>
      <c r="KR253" s="140"/>
      <c r="KS253" s="140"/>
      <c r="KT253" s="140"/>
      <c r="KU253" s="140"/>
      <c r="KV253" s="140"/>
      <c r="KW253" s="140"/>
    </row>
    <row r="254" spans="1:309">
      <c r="A254" s="12" t="s">
        <v>104</v>
      </c>
      <c r="B254" s="12">
        <f>+US!B115</f>
        <v>0</v>
      </c>
      <c r="C254" s="213">
        <f>+US!C115</f>
        <v>34.554487320733827</v>
      </c>
      <c r="D254" s="213">
        <f>+US!D115</f>
        <v>82.660294046082811</v>
      </c>
      <c r="E254" s="213">
        <f>+US!E115</f>
        <v>229.29569390309354</v>
      </c>
      <c r="F254" s="213">
        <f>+US!F115</f>
        <v>397.67391726302475</v>
      </c>
      <c r="G254" s="213">
        <f>+US!G115</f>
        <v>523.60365048745575</v>
      </c>
      <c r="H254" s="213">
        <f>+US!H115</f>
        <v>566.82642039707537</v>
      </c>
      <c r="I254" s="12">
        <f>+US!I115</f>
        <v>590.76428818436375</v>
      </c>
      <c r="J254" s="12">
        <f>+US!J115</f>
        <v>600.65792374752584</v>
      </c>
      <c r="K254" s="12">
        <f>+US!K115</f>
        <v>600.66889219461791</v>
      </c>
      <c r="L254" s="12">
        <f>+US!L115</f>
        <v>592.83294632047864</v>
      </c>
      <c r="M254" s="12">
        <f>+US!M115</f>
        <v>580.97349319105672</v>
      </c>
      <c r="N254" s="12">
        <f>+US!N115</f>
        <v>569.11011386976656</v>
      </c>
      <c r="O254" s="12">
        <f>+US!O115</f>
        <v>555.58327409357537</v>
      </c>
      <c r="P254" s="12">
        <f>+US!P115</f>
        <v>541.16622729899166</v>
      </c>
      <c r="Q254" s="12">
        <f>+US!Q115</f>
        <v>526.27703822655553</v>
      </c>
      <c r="R254" s="12">
        <f>+US!R115</f>
        <v>511.17022814413082</v>
      </c>
      <c r="S254" s="12">
        <f>+US!S115</f>
        <v>496.017476496413</v>
      </c>
      <c r="T254" s="12">
        <f>+US!T115</f>
        <v>480.94366116247522</v>
      </c>
      <c r="U254" s="12">
        <f>+US!U115</f>
        <v>466.04392728671417</v>
      </c>
      <c r="V254" s="12">
        <f>+US!V115</f>
        <v>451.36865002145339</v>
      </c>
      <c r="W254" s="12">
        <f>+US!W115</f>
        <v>435.73458917798627</v>
      </c>
      <c r="X254" s="12">
        <f>+US!X115</f>
        <v>420.74854757455574</v>
      </c>
      <c r="Y254" s="12">
        <f>+US!Y115</f>
        <v>406.39455047124903</v>
      </c>
      <c r="Z254" s="12">
        <f>+US!Z115</f>
        <v>392.65410523968342</v>
      </c>
      <c r="AA254" s="12">
        <f>+US!AA115</f>
        <v>196.88456033239581</v>
      </c>
      <c r="AB254" s="12">
        <f>+US!AB115</f>
        <v>98.704839000443641</v>
      </c>
      <c r="AC254" s="12">
        <f>+US!AC115</f>
        <v>49.476186409133661</v>
      </c>
      <c r="AD254" s="12">
        <f>+US!AD115</f>
        <v>24.796823642699096</v>
      </c>
      <c r="AE254" s="12">
        <f>+US!AE115</f>
        <v>12.426215612527416</v>
      </c>
      <c r="AF254" s="12">
        <f>+US!AF115</f>
        <v>6.2259021187060055</v>
      </c>
      <c r="AG254" s="12">
        <f>+US!AG115</f>
        <v>3.1188005640112482</v>
      </c>
      <c r="AH254" s="12">
        <f>+US!AH115</f>
        <v>1.562139435610773</v>
      </c>
      <c r="AI254" s="12">
        <f>+US!AI115</f>
        <v>0.78235634691677292</v>
      </c>
      <c r="AJ254" s="12">
        <f>+US!AJ115</f>
        <v>0.39178339397955392</v>
      </c>
      <c r="AK254" s="12">
        <f>+US!AK115</f>
        <v>0.19617657921010254</v>
      </c>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c r="CX254" s="140"/>
      <c r="CY254" s="140"/>
      <c r="CZ254" s="140"/>
      <c r="DA254" s="140"/>
      <c r="DB254" s="140"/>
      <c r="DC254" s="140"/>
      <c r="DD254" s="140"/>
      <c r="DE254" s="140"/>
      <c r="DF254" s="140"/>
      <c r="DG254" s="140"/>
      <c r="DH254" s="140"/>
      <c r="DI254" s="140"/>
      <c r="DJ254" s="140"/>
      <c r="DK254" s="140"/>
      <c r="DL254" s="140"/>
      <c r="DM254" s="140"/>
      <c r="DN254" s="140"/>
      <c r="DO254" s="140"/>
      <c r="DP254" s="140"/>
      <c r="DQ254" s="140"/>
      <c r="DR254" s="140"/>
      <c r="DS254" s="140"/>
      <c r="DT254" s="140"/>
      <c r="DU254" s="140"/>
      <c r="DV254" s="140"/>
      <c r="DW254" s="140"/>
      <c r="DX254" s="140"/>
      <c r="DY254" s="140"/>
      <c r="DZ254" s="140"/>
      <c r="EA254" s="140"/>
      <c r="EB254" s="140"/>
      <c r="EC254" s="140"/>
      <c r="ED254" s="140"/>
      <c r="EE254" s="140"/>
      <c r="EF254" s="140"/>
      <c r="EG254" s="140"/>
      <c r="EH254" s="140"/>
      <c r="EI254" s="140"/>
      <c r="EJ254" s="140"/>
      <c r="EK254" s="140"/>
      <c r="EL254" s="140"/>
      <c r="EM254" s="140"/>
      <c r="EN254" s="140"/>
      <c r="EO254" s="140"/>
      <c r="EP254" s="140"/>
      <c r="EQ254" s="140"/>
      <c r="ER254" s="140"/>
      <c r="ES254" s="140"/>
      <c r="ET254" s="140"/>
      <c r="EU254" s="140"/>
      <c r="EV254" s="140"/>
      <c r="EW254" s="140"/>
      <c r="EX254" s="140"/>
      <c r="EY254" s="140"/>
      <c r="EZ254" s="140"/>
      <c r="FA254" s="140"/>
      <c r="FB254" s="140"/>
      <c r="FC254" s="140"/>
      <c r="FD254" s="140"/>
      <c r="FE254" s="140"/>
      <c r="FF254" s="140"/>
      <c r="FG254" s="140"/>
      <c r="FH254" s="140"/>
      <c r="FI254" s="140"/>
      <c r="FJ254" s="140"/>
      <c r="FK254" s="140"/>
      <c r="FL254" s="140"/>
      <c r="FM254" s="140"/>
      <c r="FN254" s="140"/>
      <c r="FO254" s="140"/>
      <c r="FP254" s="140"/>
      <c r="FQ254" s="140"/>
      <c r="FR254" s="140"/>
      <c r="FS254" s="140"/>
      <c r="FT254" s="140"/>
      <c r="FU254" s="140"/>
      <c r="FV254" s="140"/>
      <c r="FW254" s="140"/>
      <c r="FX254" s="140"/>
      <c r="FY254" s="140"/>
      <c r="FZ254" s="140"/>
      <c r="GA254" s="140"/>
      <c r="GB254" s="140"/>
      <c r="GC254" s="140"/>
      <c r="GD254" s="140"/>
      <c r="GE254" s="140"/>
      <c r="GF254" s="140"/>
      <c r="GG254" s="140"/>
      <c r="GH254" s="140"/>
      <c r="GI254" s="140"/>
      <c r="GJ254" s="140"/>
      <c r="GK254" s="140"/>
      <c r="GL254" s="140"/>
      <c r="GM254" s="140"/>
      <c r="GN254" s="140"/>
      <c r="GO254" s="140"/>
      <c r="GP254" s="140"/>
      <c r="GQ254" s="140"/>
      <c r="GR254" s="140"/>
      <c r="GS254" s="140"/>
      <c r="GT254" s="140"/>
      <c r="GU254" s="140"/>
      <c r="GV254" s="140"/>
      <c r="GW254" s="140"/>
      <c r="GX254" s="140"/>
      <c r="GY254" s="140"/>
      <c r="GZ254" s="140"/>
      <c r="HA254" s="140"/>
      <c r="HB254" s="140"/>
      <c r="HC254" s="140"/>
      <c r="HD254" s="140"/>
      <c r="HE254" s="140"/>
      <c r="HF254" s="140"/>
      <c r="HG254" s="140"/>
      <c r="HH254" s="140"/>
      <c r="HI254" s="140"/>
      <c r="HJ254" s="140"/>
      <c r="HK254" s="140"/>
      <c r="HL254" s="140"/>
      <c r="HM254" s="140"/>
      <c r="HN254" s="140"/>
      <c r="HO254" s="140"/>
      <c r="HP254" s="140"/>
      <c r="HQ254" s="140"/>
      <c r="HR254" s="140"/>
      <c r="HS254" s="140"/>
      <c r="HT254" s="140"/>
      <c r="HU254" s="140"/>
      <c r="HV254" s="140"/>
      <c r="HW254" s="140"/>
      <c r="HX254" s="140"/>
      <c r="HY254" s="140"/>
      <c r="HZ254" s="140"/>
      <c r="IA254" s="140"/>
      <c r="IB254" s="140"/>
      <c r="IC254" s="140"/>
      <c r="ID254" s="140"/>
      <c r="IE254" s="140"/>
      <c r="IF254" s="140"/>
      <c r="IG254" s="140"/>
      <c r="IH254" s="140"/>
      <c r="II254" s="140"/>
      <c r="IJ254" s="140"/>
      <c r="IK254" s="140"/>
      <c r="IL254" s="140"/>
      <c r="IM254" s="140"/>
      <c r="IN254" s="140"/>
      <c r="IO254" s="140"/>
      <c r="IP254" s="140"/>
      <c r="IQ254" s="140"/>
      <c r="IR254" s="140"/>
      <c r="IS254" s="140"/>
      <c r="IT254" s="140"/>
      <c r="IU254" s="140"/>
      <c r="IV254" s="140"/>
      <c r="IW254" s="140"/>
      <c r="IX254" s="140"/>
      <c r="IY254" s="140"/>
      <c r="IZ254" s="140"/>
      <c r="JA254" s="140"/>
      <c r="JB254" s="140"/>
      <c r="JC254" s="140"/>
      <c r="JD254" s="140"/>
      <c r="JE254" s="140"/>
      <c r="JF254" s="140"/>
      <c r="JG254" s="140"/>
      <c r="JH254" s="140"/>
      <c r="JI254" s="140"/>
      <c r="JJ254" s="140"/>
      <c r="JK254" s="140"/>
      <c r="JL254" s="140"/>
      <c r="JM254" s="140"/>
      <c r="JN254" s="140"/>
      <c r="JO254" s="140"/>
      <c r="JP254" s="140"/>
      <c r="JQ254" s="140"/>
      <c r="JR254" s="140"/>
      <c r="JS254" s="140"/>
      <c r="JT254" s="140"/>
      <c r="JU254" s="140"/>
      <c r="JV254" s="140"/>
      <c r="JW254" s="140"/>
      <c r="JX254" s="140"/>
      <c r="JY254" s="140"/>
      <c r="JZ254" s="140"/>
      <c r="KA254" s="140"/>
      <c r="KB254" s="140"/>
      <c r="KC254" s="140"/>
      <c r="KD254" s="140"/>
      <c r="KE254" s="140"/>
      <c r="KF254" s="140"/>
      <c r="KG254" s="140"/>
      <c r="KH254" s="140"/>
      <c r="KI254" s="140"/>
      <c r="KJ254" s="140"/>
      <c r="KK254" s="140"/>
      <c r="KL254" s="140"/>
      <c r="KM254" s="140"/>
      <c r="KN254" s="140"/>
      <c r="KO254" s="140"/>
      <c r="KP254" s="140"/>
      <c r="KQ254" s="140"/>
      <c r="KR254" s="140"/>
      <c r="KS254" s="140"/>
      <c r="KT254" s="140"/>
      <c r="KU254" s="140"/>
      <c r="KV254" s="140"/>
      <c r="KW254" s="140"/>
    </row>
    <row r="255" spans="1:309">
      <c r="A255" s="12" t="s">
        <v>105</v>
      </c>
      <c r="B255" s="12">
        <f>+EU!B115</f>
        <v>0</v>
      </c>
      <c r="C255" s="213">
        <f>+EU!C115</f>
        <v>0</v>
      </c>
      <c r="D255" s="213">
        <f>+EU!D115</f>
        <v>74.043152040398653</v>
      </c>
      <c r="E255" s="213">
        <f>+EU!E115</f>
        <v>196.82180960831803</v>
      </c>
      <c r="F255" s="213">
        <f>+EU!F115</f>
        <v>477.05429853599679</v>
      </c>
      <c r="G255" s="213">
        <f>+EU!G115</f>
        <v>707.26702143750106</v>
      </c>
      <c r="H255" s="213">
        <f>+EU!H115</f>
        <v>795.56694714189189</v>
      </c>
      <c r="I255" s="12">
        <f>+EU!I115</f>
        <v>848.08466462764216</v>
      </c>
      <c r="J255" s="12">
        <f>+EU!J115</f>
        <v>874.31572082390687</v>
      </c>
      <c r="K255" s="12">
        <f>+EU!K115</f>
        <v>881.91803377771123</v>
      </c>
      <c r="L255" s="12">
        <f>+EU!L115</f>
        <v>878.74870732693898</v>
      </c>
      <c r="M255" s="12">
        <f>+EU!M115</f>
        <v>870.39659928266076</v>
      </c>
      <c r="N255" s="12">
        <f>+EU!N115</f>
        <v>859.28461754227499</v>
      </c>
      <c r="O255" s="12">
        <f>+EU!O115</f>
        <v>843.96434425651375</v>
      </c>
      <c r="P255" s="12">
        <f>+EU!P115</f>
        <v>825.96802647725485</v>
      </c>
      <c r="Q255" s="12">
        <f>+EU!Q115</f>
        <v>806.22729996571775</v>
      </c>
      <c r="R255" s="12">
        <f>+EU!R115</f>
        <v>785.3652532467072</v>
      </c>
      <c r="S255" s="12">
        <f>+EU!S115</f>
        <v>763.82851951886244</v>
      </c>
      <c r="T255" s="12">
        <f>+EU!T115</f>
        <v>741.95147737101922</v>
      </c>
      <c r="U255" s="12">
        <f>+EU!U115</f>
        <v>719.9905143746405</v>
      </c>
      <c r="V255" s="12">
        <f>+EU!V115</f>
        <v>698.17498849351023</v>
      </c>
      <c r="W255" s="12">
        <f>+EU!W115</f>
        <v>674.5522334451465</v>
      </c>
      <c r="X255" s="12">
        <f>+EU!X115</f>
        <v>651.82148813291303</v>
      </c>
      <c r="Y255" s="12">
        <f>+EU!Y115</f>
        <v>629.97173048212301</v>
      </c>
      <c r="Z255" s="12">
        <f>+EU!Z115</f>
        <v>608.9898335117864</v>
      </c>
      <c r="AA255" s="12">
        <f>+EU!AA115</f>
        <v>305.49439667308167</v>
      </c>
      <c r="AB255" s="12">
        <f>+EU!AB115</f>
        <v>153.21168899638047</v>
      </c>
      <c r="AC255" s="12">
        <f>+EU!AC115</f>
        <v>76.822136469177096</v>
      </c>
      <c r="AD255" s="12">
        <f>+EU!AD115</f>
        <v>38.512694451544348</v>
      </c>
      <c r="AE255" s="12">
        <f>+EU!AE115</f>
        <v>19.304030517332645</v>
      </c>
      <c r="AF255" s="12">
        <f>+EU!AF115</f>
        <v>9.6736407211417195</v>
      </c>
      <c r="AG255" s="12">
        <f>+EU!AG115</f>
        <v>4.8465561760696358</v>
      </c>
      <c r="AH255" s="12">
        <f>+EU!AH115</f>
        <v>2.4278004228173704</v>
      </c>
      <c r="AI255" s="12">
        <f>+EU!AI115</f>
        <v>1.2160111827090057</v>
      </c>
      <c r="AJ255" s="12">
        <f>+EU!AJ115</f>
        <v>0.6089934618925974</v>
      </c>
      <c r="AK255" s="12">
        <f>+EU!AK115</f>
        <v>0.30495969326324718</v>
      </c>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c r="CX255" s="140"/>
      <c r="CY255" s="140"/>
      <c r="CZ255" s="140"/>
      <c r="DA255" s="140"/>
      <c r="DB255" s="140"/>
      <c r="DC255" s="140"/>
      <c r="DD255" s="140"/>
      <c r="DE255" s="140"/>
      <c r="DF255" s="140"/>
      <c r="DG255" s="140"/>
      <c r="DH255" s="140"/>
      <c r="DI255" s="140"/>
      <c r="DJ255" s="140"/>
      <c r="DK255" s="140"/>
      <c r="DL255" s="140"/>
      <c r="DM255" s="140"/>
      <c r="DN255" s="140"/>
      <c r="DO255" s="140"/>
      <c r="DP255" s="140"/>
      <c r="DQ255" s="140"/>
      <c r="DR255" s="140"/>
      <c r="DS255" s="140"/>
      <c r="DT255" s="140"/>
      <c r="DU255" s="140"/>
      <c r="DV255" s="140"/>
      <c r="DW255" s="140"/>
      <c r="DX255" s="140"/>
      <c r="DY255" s="140"/>
      <c r="DZ255" s="140"/>
      <c r="EA255" s="140"/>
      <c r="EB255" s="140"/>
      <c r="EC255" s="140"/>
      <c r="ED255" s="140"/>
      <c r="EE255" s="140"/>
      <c r="EF255" s="140"/>
      <c r="EG255" s="140"/>
      <c r="EH255" s="140"/>
      <c r="EI255" s="140"/>
      <c r="EJ255" s="140"/>
      <c r="EK255" s="140"/>
      <c r="EL255" s="140"/>
      <c r="EM255" s="140"/>
      <c r="EN255" s="140"/>
      <c r="EO255" s="140"/>
      <c r="EP255" s="140"/>
      <c r="EQ255" s="140"/>
      <c r="ER255" s="140"/>
      <c r="ES255" s="140"/>
      <c r="ET255" s="140"/>
      <c r="EU255" s="140"/>
      <c r="EV255" s="140"/>
      <c r="EW255" s="140"/>
      <c r="EX255" s="140"/>
      <c r="EY255" s="140"/>
      <c r="EZ255" s="140"/>
      <c r="FA255" s="140"/>
      <c r="FB255" s="140"/>
      <c r="FC255" s="140"/>
      <c r="FD255" s="140"/>
      <c r="FE255" s="140"/>
      <c r="FF255" s="140"/>
      <c r="FG255" s="140"/>
      <c r="FH255" s="140"/>
      <c r="FI255" s="140"/>
      <c r="FJ255" s="140"/>
      <c r="FK255" s="140"/>
      <c r="FL255" s="140"/>
      <c r="FM255" s="140"/>
      <c r="FN255" s="140"/>
      <c r="FO255" s="140"/>
      <c r="FP255" s="140"/>
      <c r="FQ255" s="140"/>
      <c r="FR255" s="140"/>
      <c r="FS255" s="140"/>
      <c r="FT255" s="140"/>
      <c r="FU255" s="140"/>
      <c r="FV255" s="140"/>
      <c r="FW255" s="140"/>
      <c r="FX255" s="140"/>
      <c r="FY255" s="140"/>
      <c r="FZ255" s="140"/>
      <c r="GA255" s="140"/>
      <c r="GB255" s="140"/>
      <c r="GC255" s="140"/>
      <c r="GD255" s="140"/>
      <c r="GE255" s="140"/>
      <c r="GF255" s="140"/>
      <c r="GG255" s="140"/>
      <c r="GH255" s="140"/>
      <c r="GI255" s="140"/>
      <c r="GJ255" s="140"/>
      <c r="GK255" s="140"/>
      <c r="GL255" s="140"/>
      <c r="GM255" s="140"/>
      <c r="GN255" s="140"/>
      <c r="GO255" s="140"/>
      <c r="GP255" s="140"/>
      <c r="GQ255" s="140"/>
      <c r="GR255" s="140"/>
      <c r="GS255" s="140"/>
      <c r="GT255" s="140"/>
      <c r="GU255" s="140"/>
      <c r="GV255" s="140"/>
      <c r="GW255" s="140"/>
      <c r="GX255" s="140"/>
      <c r="GY255" s="140"/>
      <c r="GZ255" s="140"/>
      <c r="HA255" s="140"/>
      <c r="HB255" s="140"/>
      <c r="HC255" s="140"/>
      <c r="HD255" s="140"/>
      <c r="HE255" s="140"/>
      <c r="HF255" s="140"/>
      <c r="HG255" s="140"/>
      <c r="HH255" s="140"/>
      <c r="HI255" s="140"/>
      <c r="HJ255" s="140"/>
      <c r="HK255" s="140"/>
      <c r="HL255" s="140"/>
      <c r="HM255" s="140"/>
      <c r="HN255" s="140"/>
      <c r="HO255" s="140"/>
      <c r="HP255" s="140"/>
      <c r="HQ255" s="140"/>
      <c r="HR255" s="140"/>
      <c r="HS255" s="140"/>
      <c r="HT255" s="140"/>
      <c r="HU255" s="140"/>
      <c r="HV255" s="140"/>
      <c r="HW255" s="140"/>
      <c r="HX255" s="140"/>
      <c r="HY255" s="140"/>
      <c r="HZ255" s="140"/>
      <c r="IA255" s="140"/>
      <c r="IB255" s="140"/>
      <c r="IC255" s="140"/>
      <c r="ID255" s="140"/>
      <c r="IE255" s="140"/>
      <c r="IF255" s="140"/>
      <c r="IG255" s="140"/>
      <c r="IH255" s="140"/>
      <c r="II255" s="140"/>
      <c r="IJ255" s="140"/>
      <c r="IK255" s="140"/>
      <c r="IL255" s="140"/>
      <c r="IM255" s="140"/>
      <c r="IN255" s="140"/>
      <c r="IO255" s="140"/>
      <c r="IP255" s="140"/>
      <c r="IQ255" s="140"/>
      <c r="IR255" s="140"/>
      <c r="IS255" s="140"/>
      <c r="IT255" s="140"/>
      <c r="IU255" s="140"/>
      <c r="IV255" s="140"/>
      <c r="IW255" s="140"/>
      <c r="IX255" s="140"/>
      <c r="IY255" s="140"/>
      <c r="IZ255" s="140"/>
      <c r="JA255" s="140"/>
      <c r="JB255" s="140"/>
      <c r="JC255" s="140"/>
      <c r="JD255" s="140"/>
      <c r="JE255" s="140"/>
      <c r="JF255" s="140"/>
      <c r="JG255" s="140"/>
      <c r="JH255" s="140"/>
      <c r="JI255" s="140"/>
      <c r="JJ255" s="140"/>
      <c r="JK255" s="140"/>
      <c r="JL255" s="140"/>
      <c r="JM255" s="140"/>
      <c r="JN255" s="140"/>
      <c r="JO255" s="140"/>
      <c r="JP255" s="140"/>
      <c r="JQ255" s="140"/>
      <c r="JR255" s="140"/>
      <c r="JS255" s="140"/>
      <c r="JT255" s="140"/>
      <c r="JU255" s="140"/>
      <c r="JV255" s="140"/>
      <c r="JW255" s="140"/>
      <c r="JX255" s="140"/>
      <c r="JY255" s="140"/>
      <c r="JZ255" s="140"/>
      <c r="KA255" s="140"/>
      <c r="KB255" s="140"/>
      <c r="KC255" s="140"/>
      <c r="KD255" s="140"/>
      <c r="KE255" s="140"/>
      <c r="KF255" s="140"/>
      <c r="KG255" s="140"/>
      <c r="KH255" s="140"/>
      <c r="KI255" s="140"/>
      <c r="KJ255" s="140"/>
      <c r="KK255" s="140"/>
      <c r="KL255" s="140"/>
      <c r="KM255" s="140"/>
      <c r="KN255" s="140"/>
      <c r="KO255" s="140"/>
      <c r="KP255" s="140"/>
      <c r="KQ255" s="140"/>
      <c r="KR255" s="140"/>
      <c r="KS255" s="140"/>
      <c r="KT255" s="140"/>
      <c r="KU255" s="140"/>
      <c r="KV255" s="140"/>
      <c r="KW255" s="140"/>
    </row>
    <row r="256" spans="1:309">
      <c r="A256" s="12" t="s">
        <v>51</v>
      </c>
      <c r="B256" s="12">
        <f>+Japan!B115</f>
        <v>0</v>
      </c>
      <c r="C256" s="213">
        <f>+Japan!C115</f>
        <v>184.86823771769309</v>
      </c>
      <c r="D256" s="213">
        <f>+Japan!D115</f>
        <v>198.41132671237446</v>
      </c>
      <c r="E256" s="213">
        <f>+Japan!E115</f>
        <v>353.13634592783831</v>
      </c>
      <c r="F256" s="213">
        <f>+Japan!F115</f>
        <v>532.7402875976461</v>
      </c>
      <c r="G256" s="213">
        <f>+Japan!G115</f>
        <v>709.93134291148226</v>
      </c>
      <c r="H256" s="213">
        <f>+Japan!H115</f>
        <v>777.88868240696013</v>
      </c>
      <c r="I256" s="12">
        <f>+Japan!I115</f>
        <v>817.82780234368977</v>
      </c>
      <c r="J256" s="12">
        <f>+Japan!J115</f>
        <v>836.5653592956412</v>
      </c>
      <c r="K256" s="12">
        <f>+Japan!K115</f>
        <v>839.80782352022459</v>
      </c>
      <c r="L256" s="12">
        <f>+Japan!L115</f>
        <v>836.67096044093557</v>
      </c>
      <c r="M256" s="12">
        <f>+Japan!M115</f>
        <v>831.33254372964927</v>
      </c>
      <c r="N256" s="12">
        <f>+Japan!N115</f>
        <v>824.47051289303545</v>
      </c>
      <c r="O256" s="12">
        <f>+Japan!O115</f>
        <v>812.85437774879688</v>
      </c>
      <c r="P256" s="12">
        <f>+Japan!P115</f>
        <v>798.23264623343664</v>
      </c>
      <c r="Q256" s="12">
        <f>+Japan!Q115</f>
        <v>781.59990712498961</v>
      </c>
      <c r="R256" s="12">
        <f>+Japan!R115</f>
        <v>763.59288439715249</v>
      </c>
      <c r="S256" s="12">
        <f>+Japan!S115</f>
        <v>744.65983044561619</v>
      </c>
      <c r="T256" s="12">
        <f>+Japan!T115</f>
        <v>725.13777507708392</v>
      </c>
      <c r="U256" s="12">
        <f>+Japan!U115</f>
        <v>705.2903185004227</v>
      </c>
      <c r="V256" s="12">
        <f>+Japan!V115</f>
        <v>685.35083726935716</v>
      </c>
      <c r="W256" s="12">
        <f>+Japan!W115</f>
        <v>662.81480604617559</v>
      </c>
      <c r="X256" s="12">
        <f>+Japan!X115</f>
        <v>641.0962883207543</v>
      </c>
      <c r="Y256" s="12">
        <f>+Japan!Y115</f>
        <v>620.18568028280561</v>
      </c>
      <c r="Z256" s="12">
        <f>+Japan!Z115</f>
        <v>600.07188480968489</v>
      </c>
      <c r="AA256" s="12">
        <f>+Japan!AA115</f>
        <v>301.28277866624046</v>
      </c>
      <c r="AB256" s="12">
        <f>+Japan!AB115</f>
        <v>151.22559030101709</v>
      </c>
      <c r="AC256" s="12">
        <f>+Japan!AC115</f>
        <v>75.886775866099569</v>
      </c>
      <c r="AD256" s="12">
        <f>+Japan!AD115</f>
        <v>38.07294784261304</v>
      </c>
      <c r="AE256" s="12">
        <f>+Japan!AE115</f>
        <v>19.09758252480767</v>
      </c>
      <c r="AF256" s="12">
        <f>+Japan!AF115</f>
        <v>9.5766362275171986</v>
      </c>
      <c r="AG256" s="12">
        <f>+Japan!AG115</f>
        <v>4.8009075665108307</v>
      </c>
      <c r="AH256" s="12">
        <f>+Japan!AH115</f>
        <v>2.4063201603469881</v>
      </c>
      <c r="AI256" s="12">
        <f>+Japan!AI115</f>
        <v>1.2059052940255857</v>
      </c>
      <c r="AJ256" s="12">
        <f>+Japan!AJ115</f>
        <v>0.60424002794832621</v>
      </c>
      <c r="AK256" s="12">
        <f>+Japan!AK115</f>
        <v>0.30272440977442494</v>
      </c>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c r="CX256" s="140"/>
      <c r="CY256" s="140"/>
      <c r="CZ256" s="140"/>
      <c r="DA256" s="140"/>
      <c r="DB256" s="140"/>
      <c r="DC256" s="140"/>
      <c r="DD256" s="140"/>
      <c r="DE256" s="140"/>
      <c r="DF256" s="140"/>
      <c r="DG256" s="140"/>
      <c r="DH256" s="140"/>
      <c r="DI256" s="140"/>
      <c r="DJ256" s="140"/>
      <c r="DK256" s="140"/>
      <c r="DL256" s="140"/>
      <c r="DM256" s="140"/>
      <c r="DN256" s="140"/>
      <c r="DO256" s="140"/>
      <c r="DP256" s="140"/>
      <c r="DQ256" s="140"/>
      <c r="DR256" s="140"/>
      <c r="DS256" s="140"/>
      <c r="DT256" s="140"/>
      <c r="DU256" s="140"/>
      <c r="DV256" s="140"/>
      <c r="DW256" s="140"/>
      <c r="DX256" s="140"/>
      <c r="DY256" s="140"/>
      <c r="DZ256" s="140"/>
      <c r="EA256" s="140"/>
      <c r="EB256" s="140"/>
      <c r="EC256" s="140"/>
      <c r="ED256" s="140"/>
      <c r="EE256" s="140"/>
      <c r="EF256" s="140"/>
      <c r="EG256" s="140"/>
      <c r="EH256" s="140"/>
      <c r="EI256" s="140"/>
      <c r="EJ256" s="140"/>
      <c r="EK256" s="140"/>
      <c r="EL256" s="140"/>
      <c r="EM256" s="140"/>
      <c r="EN256" s="140"/>
      <c r="EO256" s="140"/>
      <c r="EP256" s="140"/>
      <c r="EQ256" s="140"/>
      <c r="ER256" s="140"/>
      <c r="ES256" s="140"/>
      <c r="ET256" s="140"/>
      <c r="EU256" s="140"/>
      <c r="EV256" s="140"/>
      <c r="EW256" s="140"/>
      <c r="EX256" s="140"/>
      <c r="EY256" s="140"/>
      <c r="EZ256" s="140"/>
      <c r="FA256" s="140"/>
      <c r="FB256" s="140"/>
      <c r="FC256" s="140"/>
      <c r="FD256" s="140"/>
      <c r="FE256" s="140"/>
      <c r="FF256" s="140"/>
      <c r="FG256" s="140"/>
      <c r="FH256" s="140"/>
      <c r="FI256" s="140"/>
      <c r="FJ256" s="140"/>
      <c r="FK256" s="140"/>
      <c r="FL256" s="140"/>
      <c r="FM256" s="140"/>
      <c r="FN256" s="140"/>
      <c r="FO256" s="140"/>
      <c r="FP256" s="140"/>
      <c r="FQ256" s="140"/>
      <c r="FR256" s="140"/>
      <c r="FS256" s="140"/>
      <c r="FT256" s="140"/>
      <c r="FU256" s="140"/>
      <c r="FV256" s="140"/>
      <c r="FW256" s="140"/>
      <c r="FX256" s="140"/>
      <c r="FY256" s="140"/>
      <c r="FZ256" s="140"/>
      <c r="GA256" s="140"/>
      <c r="GB256" s="140"/>
      <c r="GC256" s="140"/>
      <c r="GD256" s="140"/>
      <c r="GE256" s="140"/>
      <c r="GF256" s="140"/>
      <c r="GG256" s="140"/>
      <c r="GH256" s="140"/>
      <c r="GI256" s="140"/>
      <c r="GJ256" s="140"/>
      <c r="GK256" s="140"/>
      <c r="GL256" s="140"/>
      <c r="GM256" s="140"/>
      <c r="GN256" s="140"/>
      <c r="GO256" s="140"/>
      <c r="GP256" s="140"/>
      <c r="GQ256" s="140"/>
      <c r="GR256" s="140"/>
      <c r="GS256" s="140"/>
      <c r="GT256" s="140"/>
      <c r="GU256" s="140"/>
      <c r="GV256" s="140"/>
      <c r="GW256" s="140"/>
      <c r="GX256" s="140"/>
      <c r="GY256" s="140"/>
      <c r="GZ256" s="140"/>
      <c r="HA256" s="140"/>
      <c r="HB256" s="140"/>
      <c r="HC256" s="140"/>
      <c r="HD256" s="140"/>
      <c r="HE256" s="140"/>
      <c r="HF256" s="140"/>
      <c r="HG256" s="140"/>
      <c r="HH256" s="140"/>
      <c r="HI256" s="140"/>
      <c r="HJ256" s="140"/>
      <c r="HK256" s="140"/>
      <c r="HL256" s="140"/>
      <c r="HM256" s="140"/>
      <c r="HN256" s="140"/>
      <c r="HO256" s="140"/>
      <c r="HP256" s="140"/>
      <c r="HQ256" s="140"/>
      <c r="HR256" s="140"/>
      <c r="HS256" s="140"/>
      <c r="HT256" s="140"/>
      <c r="HU256" s="140"/>
      <c r="HV256" s="140"/>
      <c r="HW256" s="140"/>
      <c r="HX256" s="140"/>
      <c r="HY256" s="140"/>
      <c r="HZ256" s="140"/>
      <c r="IA256" s="140"/>
      <c r="IB256" s="140"/>
      <c r="IC256" s="140"/>
      <c r="ID256" s="140"/>
      <c r="IE256" s="140"/>
      <c r="IF256" s="140"/>
      <c r="IG256" s="140"/>
      <c r="IH256" s="140"/>
      <c r="II256" s="140"/>
      <c r="IJ256" s="140"/>
      <c r="IK256" s="140"/>
      <c r="IL256" s="140"/>
      <c r="IM256" s="140"/>
      <c r="IN256" s="140"/>
      <c r="IO256" s="140"/>
      <c r="IP256" s="140"/>
      <c r="IQ256" s="140"/>
      <c r="IR256" s="140"/>
      <c r="IS256" s="140"/>
      <c r="IT256" s="140"/>
      <c r="IU256" s="140"/>
      <c r="IV256" s="140"/>
      <c r="IW256" s="140"/>
      <c r="IX256" s="140"/>
      <c r="IY256" s="140"/>
      <c r="IZ256" s="140"/>
      <c r="JA256" s="140"/>
      <c r="JB256" s="140"/>
      <c r="JC256" s="140"/>
      <c r="JD256" s="140"/>
      <c r="JE256" s="140"/>
      <c r="JF256" s="140"/>
      <c r="JG256" s="140"/>
      <c r="JH256" s="140"/>
      <c r="JI256" s="140"/>
      <c r="JJ256" s="140"/>
      <c r="JK256" s="140"/>
      <c r="JL256" s="140"/>
      <c r="JM256" s="140"/>
      <c r="JN256" s="140"/>
      <c r="JO256" s="140"/>
      <c r="JP256" s="140"/>
      <c r="JQ256" s="140"/>
      <c r="JR256" s="140"/>
      <c r="JS256" s="140"/>
      <c r="JT256" s="140"/>
      <c r="JU256" s="140"/>
      <c r="JV256" s="140"/>
      <c r="JW256" s="140"/>
      <c r="JX256" s="140"/>
      <c r="JY256" s="140"/>
      <c r="JZ256" s="140"/>
      <c r="KA256" s="140"/>
      <c r="KB256" s="140"/>
      <c r="KC256" s="140"/>
      <c r="KD256" s="140"/>
      <c r="KE256" s="140"/>
      <c r="KF256" s="140"/>
      <c r="KG256" s="140"/>
      <c r="KH256" s="140"/>
      <c r="KI256" s="140"/>
      <c r="KJ256" s="140"/>
      <c r="KK256" s="140"/>
      <c r="KL256" s="140"/>
      <c r="KM256" s="140"/>
      <c r="KN256" s="140"/>
      <c r="KO256" s="140"/>
      <c r="KP256" s="140"/>
      <c r="KQ256" s="140"/>
      <c r="KR256" s="140"/>
      <c r="KS256" s="140"/>
      <c r="KT256" s="140"/>
      <c r="KU256" s="140"/>
      <c r="KV256" s="140"/>
      <c r="KW256" s="140"/>
    </row>
    <row r="257" spans="1:37">
      <c r="A257" s="12" t="s">
        <v>52</v>
      </c>
      <c r="B257" s="12">
        <f>+Russia!B115</f>
        <v>0</v>
      </c>
      <c r="C257" s="213">
        <f>+Russia!C115</f>
        <v>0</v>
      </c>
      <c r="D257" s="213">
        <f>+Russia!D115</f>
        <v>0</v>
      </c>
      <c r="E257" s="213">
        <f>+Russia!E115</f>
        <v>0</v>
      </c>
      <c r="F257" s="213">
        <f>+Russia!F115</f>
        <v>39.124167347870397</v>
      </c>
      <c r="G257" s="213">
        <f>+Russia!G115</f>
        <v>141.25328788544542</v>
      </c>
      <c r="H257" s="213">
        <f>+Russia!H115</f>
        <v>196.14883980244451</v>
      </c>
      <c r="I257" s="12">
        <f>+Russia!I115</f>
        <v>235.89837827433496</v>
      </c>
      <c r="J257" s="12">
        <f>+Russia!J115</f>
        <v>262.20214523301826</v>
      </c>
      <c r="K257" s="12">
        <f>+Russia!K115</f>
        <v>277.82444498986843</v>
      </c>
      <c r="L257" s="12">
        <f>+Russia!L115</f>
        <v>289.42432041276606</v>
      </c>
      <c r="M257" s="12">
        <f>+Russia!M115</f>
        <v>299.41078531865543</v>
      </c>
      <c r="N257" s="12">
        <f>+Russia!N115</f>
        <v>306.69868317585878</v>
      </c>
      <c r="O257" s="12">
        <f>+Russia!O115</f>
        <v>310.04741767201091</v>
      </c>
      <c r="P257" s="12">
        <f>+Russia!P115</f>
        <v>310.58156041548489</v>
      </c>
      <c r="Q257" s="12">
        <f>+Russia!Q115</f>
        <v>309.01723826940366</v>
      </c>
      <c r="R257" s="12">
        <f>+Russia!R115</f>
        <v>305.85751192953512</v>
      </c>
      <c r="S257" s="12">
        <f>+Russia!S115</f>
        <v>301.48010903899296</v>
      </c>
      <c r="T257" s="12">
        <f>+Russia!T115</f>
        <v>296.18021652323409</v>
      </c>
      <c r="U257" s="12">
        <f>+Russia!U115</f>
        <v>290.19354425695605</v>
      </c>
      <c r="V257" s="12">
        <f>+Russia!V115</f>
        <v>283.67149893713116</v>
      </c>
      <c r="W257" s="12">
        <f>+Russia!W115</f>
        <v>275.21038676913184</v>
      </c>
      <c r="X257" s="12">
        <f>+Russia!X115</f>
        <v>266.92808647883646</v>
      </c>
      <c r="Y257" s="12">
        <f>+Russia!Y115</f>
        <v>258.85287541010069</v>
      </c>
      <c r="Z257" s="12">
        <f>+Russia!Z115</f>
        <v>251.00352668422909</v>
      </c>
      <c r="AA257" s="12">
        <f>+Russia!AA115</f>
        <v>126.26947567760594</v>
      </c>
      <c r="AB257" s="12">
        <f>+Russia!AB115</f>
        <v>63.491043536202945</v>
      </c>
      <c r="AC257" s="12">
        <f>+Russia!AC115</f>
        <v>31.91110679016451</v>
      </c>
      <c r="AD257" s="12">
        <f>+Russia!AD115</f>
        <v>16.033077039320336</v>
      </c>
      <c r="AE257" s="12">
        <f>+Russia!AE115</f>
        <v>8.052785741148778</v>
      </c>
      <c r="AF257" s="12">
        <f>+Russia!AF115</f>
        <v>4.0428606424398508</v>
      </c>
      <c r="AG257" s="12">
        <f>+Russia!AG115</f>
        <v>2.0288686113613181</v>
      </c>
      <c r="AH257" s="12">
        <f>+Russia!AH115</f>
        <v>1.0178855851493962</v>
      </c>
      <c r="AI257" s="12">
        <f>+Russia!AI115</f>
        <v>0.51055123516612688</v>
      </c>
      <c r="AJ257" s="12">
        <f>+Russia!AJ115</f>
        <v>0.25602708534976376</v>
      </c>
      <c r="AK257" s="12">
        <f>+Russia!AK115</f>
        <v>0.12836515639663676</v>
      </c>
    </row>
    <row r="258" spans="1:37">
      <c r="A258" s="12" t="s">
        <v>53</v>
      </c>
      <c r="B258" s="12">
        <f>+Eurasia!B115</f>
        <v>0</v>
      </c>
      <c r="C258" s="213">
        <f>+Eurasia!C115</f>
        <v>0</v>
      </c>
      <c r="D258" s="213">
        <f>+Eurasia!D115</f>
        <v>0</v>
      </c>
      <c r="E258" s="213">
        <f>+Eurasia!E115</f>
        <v>0</v>
      </c>
      <c r="F258" s="213">
        <f>+Eurasia!F115</f>
        <v>11.781080992751859</v>
      </c>
      <c r="G258" s="213">
        <f>+Eurasia!G115</f>
        <v>114.1399225793364</v>
      </c>
      <c r="H258" s="213">
        <f>+Eurasia!H115</f>
        <v>180.14998282872929</v>
      </c>
      <c r="I258" s="12">
        <f>+Eurasia!I115</f>
        <v>229.51176536583313</v>
      </c>
      <c r="J258" s="12">
        <f>+Eurasia!J115</f>
        <v>263.04596825941724</v>
      </c>
      <c r="K258" s="12">
        <f>+Eurasia!K115</f>
        <v>283.8775002043721</v>
      </c>
      <c r="L258" s="12">
        <f>+Eurasia!L115</f>
        <v>297.05878315144628</v>
      </c>
      <c r="M258" s="12">
        <f>+Eurasia!M115</f>
        <v>306.21351334035364</v>
      </c>
      <c r="N258" s="12">
        <f>+Eurasia!N115</f>
        <v>312.1657945477059</v>
      </c>
      <c r="O258" s="12">
        <f>+Eurasia!O115</f>
        <v>314.53609377546729</v>
      </c>
      <c r="P258" s="12">
        <f>+Eurasia!P115</f>
        <v>314.27363189529308</v>
      </c>
      <c r="Q258" s="12">
        <f>+Eurasia!Q115</f>
        <v>312.02842133073551</v>
      </c>
      <c r="R258" s="12">
        <f>+Eurasia!R115</f>
        <v>308.27838599140671</v>
      </c>
      <c r="S258" s="12">
        <f>+Eurasia!S115</f>
        <v>303.3904619210237</v>
      </c>
      <c r="T258" s="12">
        <f>+Eurasia!T115</f>
        <v>297.65321883187664</v>
      </c>
      <c r="U258" s="12">
        <f>+Eurasia!U115</f>
        <v>291.29638319176212</v>
      </c>
      <c r="V258" s="12">
        <f>+Eurasia!V115</f>
        <v>284.56752486336723</v>
      </c>
      <c r="W258" s="12">
        <f>+Eurasia!W115</f>
        <v>276.07033479156007</v>
      </c>
      <c r="X258" s="12">
        <f>+Eurasia!X115</f>
        <v>267.76528368067267</v>
      </c>
      <c r="Y258" s="12">
        <f>+Eurasia!Y115</f>
        <v>259.6669695043791</v>
      </c>
      <c r="Z258" s="12">
        <f>+Eurasia!Z115</f>
        <v>251.78990426904389</v>
      </c>
      <c r="AA258" s="12">
        <f>+Eurasia!AA115</f>
        <v>126.6604681623747</v>
      </c>
      <c r="AB258" s="12">
        <f>+Eurasia!AB115</f>
        <v>63.683917783341982</v>
      </c>
      <c r="AC258" s="12">
        <f>+Eurasia!AC115</f>
        <v>32.005746428174348</v>
      </c>
      <c r="AD258" s="12">
        <f>+Eurasia!AD115</f>
        <v>16.079202642985241</v>
      </c>
      <c r="AE258" s="12">
        <f>+Eurasia!AE115</f>
        <v>8.0751564251960399</v>
      </c>
      <c r="AF258" s="12">
        <f>+Eurasia!AF115</f>
        <v>4.0536995068150645</v>
      </c>
      <c r="AG258" s="12">
        <f>+Eurasia!AG115</f>
        <v>2.0341202654961732</v>
      </c>
      <c r="AH258" s="12">
        <f>+Eurasia!AH115</f>
        <v>1.0204242201129001</v>
      </c>
      <c r="AI258" s="12">
        <f>+Eurasia!AI115</f>
        <v>0.51177549651191423</v>
      </c>
      <c r="AJ258" s="12">
        <f>+Eurasia!AJ115</f>
        <v>0.25661615301256946</v>
      </c>
      <c r="AK258" s="12">
        <f>+Eurasia!AK115</f>
        <v>0.1286480042334251</v>
      </c>
    </row>
    <row r="259" spans="1:37">
      <c r="A259" s="12" t="s">
        <v>54</v>
      </c>
      <c r="B259" s="12">
        <f>+China!B115</f>
        <v>0</v>
      </c>
      <c r="C259" s="213">
        <f>+China!C115</f>
        <v>0</v>
      </c>
      <c r="D259" s="213">
        <f>+China!D115</f>
        <v>0</v>
      </c>
      <c r="E259" s="213">
        <f>+China!E115</f>
        <v>69.538269151763004</v>
      </c>
      <c r="F259" s="213">
        <f>+China!F115</f>
        <v>201.92567214380026</v>
      </c>
      <c r="G259" s="213">
        <f>+China!G115</f>
        <v>317.82385461662022</v>
      </c>
      <c r="H259" s="213">
        <f>+China!H115</f>
        <v>365.10642260732959</v>
      </c>
      <c r="I259" s="12">
        <f>+China!I115</f>
        <v>394.51327119723038</v>
      </c>
      <c r="J259" s="12">
        <f>+China!J115</f>
        <v>410.41004473219795</v>
      </c>
      <c r="K259" s="12">
        <f>+China!K115</f>
        <v>416.45653039256808</v>
      </c>
      <c r="L259" s="12">
        <f>+China!L115</f>
        <v>417.32043184804678</v>
      </c>
      <c r="M259" s="12">
        <f>+China!M115</f>
        <v>416.26179773466964</v>
      </c>
      <c r="N259" s="12">
        <f>+China!N115</f>
        <v>412.00513206054211</v>
      </c>
      <c r="O259" s="12">
        <f>+China!O115</f>
        <v>406.14640533772007</v>
      </c>
      <c r="P259" s="12">
        <f>+China!P115</f>
        <v>398.98978623851144</v>
      </c>
      <c r="Q259" s="12">
        <f>+China!Q115</f>
        <v>390.82826222526404</v>
      </c>
      <c r="R259" s="12">
        <f>+China!R115</f>
        <v>381.92138535610349</v>
      </c>
      <c r="S259" s="12">
        <f>+China!S115</f>
        <v>372.48895278201559</v>
      </c>
      <c r="T259" s="12">
        <f>+China!T115</f>
        <v>362.71268587490454</v>
      </c>
      <c r="U259" s="12">
        <f>+China!U115</f>
        <v>352.74065748894242</v>
      </c>
      <c r="V259" s="12">
        <f>+China!V115</f>
        <v>342.7458104578007</v>
      </c>
      <c r="W259" s="12">
        <f>+China!W115</f>
        <v>331.47996694865134</v>
      </c>
      <c r="X259" s="12">
        <f>+China!X115</f>
        <v>320.6093799893697</v>
      </c>
      <c r="Y259" s="12">
        <f>+China!Y115</f>
        <v>310.12906755754665</v>
      </c>
      <c r="Z259" s="12">
        <f>+China!Z115</f>
        <v>300.03624771260917</v>
      </c>
      <c r="AA259" s="12">
        <f>+China!AA115</f>
        <v>150.61894596003842</v>
      </c>
      <c r="AB259" s="12">
        <f>+China!AB115</f>
        <v>75.588183241119395</v>
      </c>
      <c r="AC259" s="12">
        <f>+China!AC115</f>
        <v>37.923655189118172</v>
      </c>
      <c r="AD259" s="12">
        <f>+China!AD115</f>
        <v>19.022669101564304</v>
      </c>
      <c r="AE259" s="12">
        <f>+China!AE115</f>
        <v>9.5399051986615255</v>
      </c>
      <c r="AF259" s="12">
        <f>+China!AF115</f>
        <v>4.7828517499883487</v>
      </c>
      <c r="AG259" s="12">
        <f>+China!AG115</f>
        <v>2.3972002902967549</v>
      </c>
      <c r="AH259" s="12">
        <f>+China!AH115</f>
        <v>1.2012879294033869</v>
      </c>
      <c r="AI259" s="12">
        <f>+China!AI115</f>
        <v>0.60190384978487466</v>
      </c>
      <c r="AJ259" s="12">
        <f>+China!AJ115</f>
        <v>0.30154434051372042</v>
      </c>
      <c r="AK259" s="12">
        <f>+China!AK115</f>
        <v>0.15105119591312419</v>
      </c>
    </row>
    <row r="260" spans="1:37">
      <c r="A260" s="12" t="s">
        <v>55</v>
      </c>
      <c r="B260" s="12">
        <f>+India!B115</f>
        <v>0</v>
      </c>
      <c r="C260" s="213">
        <f>+India!C115</f>
        <v>0</v>
      </c>
      <c r="D260" s="213">
        <f>+India!D115</f>
        <v>0</v>
      </c>
      <c r="E260" s="213">
        <f>+India!E115</f>
        <v>1.1748961194311251E-5</v>
      </c>
      <c r="F260" s="213">
        <f>+India!F115</f>
        <v>213.9090536509643</v>
      </c>
      <c r="G260" s="213">
        <f>+India!G115</f>
        <v>467.66467923163998</v>
      </c>
      <c r="H260" s="213">
        <f>+India!H115</f>
        <v>583.100721382394</v>
      </c>
      <c r="I260" s="12">
        <f>+India!I115</f>
        <v>654.07502773203862</v>
      </c>
      <c r="J260" s="12">
        <f>+India!J115</f>
        <v>692.93674183525957</v>
      </c>
      <c r="K260" s="12">
        <f>+India!K115</f>
        <v>709.8962036759026</v>
      </c>
      <c r="L260" s="12">
        <f>+India!L115</f>
        <v>711.35528999624125</v>
      </c>
      <c r="M260" s="12">
        <f>+India!M115</f>
        <v>704.62263060432906</v>
      </c>
      <c r="N260" s="12">
        <f>+India!N115</f>
        <v>694.01032768174878</v>
      </c>
      <c r="O260" s="12">
        <f>+India!O115</f>
        <v>680.29083951213738</v>
      </c>
      <c r="P260" s="12">
        <f>+India!P115</f>
        <v>664.4878455730925</v>
      </c>
      <c r="Q260" s="12">
        <f>+India!Q115</f>
        <v>647.32395051854053</v>
      </c>
      <c r="R260" s="12">
        <f>+India!R115</f>
        <v>629.32512607273941</v>
      </c>
      <c r="S260" s="12">
        <f>+India!S115</f>
        <v>610.88067533838023</v>
      </c>
      <c r="T260" s="12">
        <f>+India!T115</f>
        <v>592.28098509134611</v>
      </c>
      <c r="U260" s="12">
        <f>+India!U115</f>
        <v>573.74300718555082</v>
      </c>
      <c r="V260" s="12">
        <f>+India!V115</f>
        <v>555.59752665554242</v>
      </c>
      <c r="W260" s="12">
        <f>+India!W115</f>
        <v>536.59008456037998</v>
      </c>
      <c r="X260" s="12">
        <f>+India!X115</f>
        <v>518.30942050496435</v>
      </c>
      <c r="Y260" s="12">
        <f>+India!Y115</f>
        <v>500.73343647930511</v>
      </c>
      <c r="Z260" s="12">
        <f>+India!Z115</f>
        <v>483.84989441082018</v>
      </c>
      <c r="AA260" s="12">
        <f>+India!AA115</f>
        <v>242.61108072916429</v>
      </c>
      <c r="AB260" s="12">
        <f>+India!AB115</f>
        <v>121.61875082134524</v>
      </c>
      <c r="AC260" s="12">
        <f>+India!AC115</f>
        <v>60.952839769047173</v>
      </c>
      <c r="AD260" s="12">
        <f>+India!AD115</f>
        <v>30.542823440997996</v>
      </c>
      <c r="AE260" s="12">
        <f>+India!AE115</f>
        <v>15.30213572497571</v>
      </c>
      <c r="AF260" s="12">
        <f>+India!AF115</f>
        <v>7.664936777842275</v>
      </c>
      <c r="AG260" s="12">
        <f>+India!AG115</f>
        <v>3.8386975797967167</v>
      </c>
      <c r="AH260" s="12">
        <f>+India!AH115</f>
        <v>1.9222130487757096</v>
      </c>
      <c r="AI260" s="12">
        <f>+India!AI115</f>
        <v>0.96242914186850814</v>
      </c>
      <c r="AJ260" s="12">
        <f>+India!AJ115</f>
        <v>0.48182694650187913</v>
      </c>
      <c r="AK260" s="12">
        <f>+India!AK115</f>
        <v>0.24119755389603451</v>
      </c>
    </row>
    <row r="261" spans="1:37">
      <c r="A261" s="12" t="s">
        <v>56</v>
      </c>
      <c r="B261" s="12">
        <f>+MidEast!B115</f>
        <v>0</v>
      </c>
      <c r="C261" s="213">
        <f>+MidEast!C115</f>
        <v>0</v>
      </c>
      <c r="D261" s="213">
        <f>+MidEast!D115</f>
        <v>0</v>
      </c>
      <c r="E261" s="213">
        <f>+MidEast!E115</f>
        <v>3.6675120391480183E-9</v>
      </c>
      <c r="F261" s="213">
        <f>+MidEast!F115</f>
        <v>2.1946037220809632E-5</v>
      </c>
      <c r="G261" s="213">
        <f>+MidEast!G115</f>
        <v>168.84657562021377</v>
      </c>
      <c r="H261" s="213">
        <f>+MidEast!H115</f>
        <v>309.97388551477223</v>
      </c>
      <c r="I261" s="12">
        <f>+MidEast!I115</f>
        <v>416.97596612601006</v>
      </c>
      <c r="J261" s="12">
        <f>+MidEast!J115</f>
        <v>489.44545477094084</v>
      </c>
      <c r="K261" s="12">
        <f>+MidEast!K115</f>
        <v>534.51924596359527</v>
      </c>
      <c r="L261" s="12">
        <f>+MidEast!L115</f>
        <v>553.29246599300052</v>
      </c>
      <c r="M261" s="12">
        <f>+MidEast!M115</f>
        <v>556.86343876526212</v>
      </c>
      <c r="N261" s="12">
        <f>+MidEast!N115</f>
        <v>557.63815608931429</v>
      </c>
      <c r="O261" s="12">
        <f>+MidEast!O115</f>
        <v>554.00670037716156</v>
      </c>
      <c r="P261" s="12">
        <f>+MidEast!P115</f>
        <v>547.37114602672295</v>
      </c>
      <c r="Q261" s="12">
        <f>+MidEast!Q115</f>
        <v>538.60462305964916</v>
      </c>
      <c r="R261" s="12">
        <f>+MidEast!R115</f>
        <v>528.30398434100925</v>
      </c>
      <c r="S261" s="12">
        <f>+MidEast!S115</f>
        <v>516.90530381601161</v>
      </c>
      <c r="T261" s="12">
        <f>+MidEast!T115</f>
        <v>504.74092684829111</v>
      </c>
      <c r="U261" s="12">
        <f>+MidEast!U115</f>
        <v>492.07038989440912</v>
      </c>
      <c r="V261" s="12">
        <f>+MidEast!V115</f>
        <v>479.37349583226967</v>
      </c>
      <c r="W261" s="12">
        <f>+MidEast!W115</f>
        <v>464.40741454196433</v>
      </c>
      <c r="X261" s="12">
        <f>+MidEast!X115</f>
        <v>449.92541917898563</v>
      </c>
      <c r="Y261" s="12">
        <f>+MidEast!Y115</f>
        <v>435.90278992552214</v>
      </c>
      <c r="Z261" s="12">
        <f>+MidEast!Z115</f>
        <v>422.33471408635347</v>
      </c>
      <c r="AA261" s="12">
        <f>+MidEast!AA115</f>
        <v>212.30050964373055</v>
      </c>
      <c r="AB261" s="12">
        <f>+MidEast!AB115</f>
        <v>106.67651059396003</v>
      </c>
      <c r="AC261" s="12">
        <f>+MidEast!AC115</f>
        <v>53.582983553774859</v>
      </c>
      <c r="AD261" s="12">
        <f>+MidEast!AD115</f>
        <v>26.906451877392875</v>
      </c>
      <c r="AE261" s="12">
        <f>+MidEast!AE115</f>
        <v>13.507117681953117</v>
      </c>
      <c r="AF261" s="12">
        <f>+MidEast!AF115</f>
        <v>6.7781869213049273</v>
      </c>
      <c r="AG261" s="12">
        <f>+MidEast!AG115</f>
        <v>3.4002845579790133</v>
      </c>
      <c r="AH261" s="12">
        <f>+MidEast!AH115</f>
        <v>1.7053410590151146</v>
      </c>
      <c r="AI261" s="12">
        <f>+MidEast!AI115</f>
        <v>0.8550935670522356</v>
      </c>
      <c r="AJ261" s="12">
        <f>+MidEast!AJ115</f>
        <v>0.42867816822014898</v>
      </c>
      <c r="AK261" s="12">
        <f>+MidEast!AK115</f>
        <v>0.21486797129589758</v>
      </c>
    </row>
    <row r="262" spans="1:37">
      <c r="A262" s="12" t="s">
        <v>57</v>
      </c>
      <c r="B262" s="12">
        <f>+Africa!B115</f>
        <v>0</v>
      </c>
      <c r="C262" s="213">
        <f>+Africa!C115</f>
        <v>0</v>
      </c>
      <c r="D262" s="213">
        <f>+Africa!D115</f>
        <v>0</v>
      </c>
      <c r="E262" s="213">
        <f>+Africa!E115</f>
        <v>1.2920784046883929E-5</v>
      </c>
      <c r="F262" s="213">
        <f>+Africa!F115</f>
        <v>8.7000420748243918E-5</v>
      </c>
      <c r="G262" s="213">
        <f>+Africa!G115</f>
        <v>1.9143723730518533E-4</v>
      </c>
      <c r="H262" s="213">
        <f>+Africa!H115</f>
        <v>3.09783188422954E-4</v>
      </c>
      <c r="I262" s="12">
        <f>+Africa!I115</f>
        <v>99.223518828226759</v>
      </c>
      <c r="J262" s="12">
        <f>+Africa!J115</f>
        <v>237.24032214817089</v>
      </c>
      <c r="K262" s="12">
        <f>+Africa!K115</f>
        <v>349.51394473185843</v>
      </c>
      <c r="L262" s="12">
        <f>+Africa!L115</f>
        <v>416.22603529838028</v>
      </c>
      <c r="M262" s="12">
        <f>+Africa!M115</f>
        <v>452.86901302387946</v>
      </c>
      <c r="N262" s="12">
        <f>+Africa!N115</f>
        <v>478.49464575608732</v>
      </c>
      <c r="O262" s="12">
        <f>+Africa!O115</f>
        <v>495.73718980311719</v>
      </c>
      <c r="P262" s="12">
        <f>+Africa!P115</f>
        <v>506.2138235412678</v>
      </c>
      <c r="Q262" s="12">
        <f>+Africa!Q115</f>
        <v>511.30345294066012</v>
      </c>
      <c r="R262" s="12">
        <f>+Africa!R115</f>
        <v>512.14956283225217</v>
      </c>
      <c r="S262" s="12">
        <f>+Africa!S115</f>
        <v>509.68531472895808</v>
      </c>
      <c r="T262" s="12">
        <f>+Africa!T115</f>
        <v>504.66517691579224</v>
      </c>
      <c r="U262" s="12">
        <f>+Africa!U115</f>
        <v>497.69580389697012</v>
      </c>
      <c r="V262" s="12">
        <f>+Africa!V115</f>
        <v>489.80129290251284</v>
      </c>
      <c r="W262" s="12">
        <f>+Africa!W115</f>
        <v>477.0821492229839</v>
      </c>
      <c r="X262" s="12">
        <f>+Africa!X115</f>
        <v>464.96754568002262</v>
      </c>
      <c r="Y262" s="12">
        <f>+Africa!Y115</f>
        <v>452.94064627319455</v>
      </c>
      <c r="Z262" s="12">
        <f>+Africa!Z115</f>
        <v>440.99590692697586</v>
      </c>
      <c r="AA262" s="12">
        <f>+Africa!AA115</f>
        <v>222.64964381685027</v>
      </c>
      <c r="AB262" s="12">
        <f>+Africa!AB115</f>
        <v>112.31128171328733</v>
      </c>
      <c r="AC262" s="12">
        <f>+Africa!AC115</f>
        <v>56.609548500725104</v>
      </c>
      <c r="AD262" s="12">
        <f>+Africa!AD115</f>
        <v>28.515648539197986</v>
      </c>
      <c r="AE262" s="12">
        <f>+Africa!AE115</f>
        <v>14.355803502524658</v>
      </c>
      <c r="AF262" s="12">
        <f>+Africa!AF115</f>
        <v>7.222275407346741</v>
      </c>
      <c r="AG262" s="12">
        <f>+Africa!AG115</f>
        <v>3.6311220127641839</v>
      </c>
      <c r="AH262" s="12">
        <f>+Africa!AH115</f>
        <v>1.8247785077913283</v>
      </c>
      <c r="AI262" s="12">
        <f>+Africa!AI115</f>
        <v>0.91665817734623134</v>
      </c>
      <c r="AJ262" s="12">
        <f>+Africa!AJ115</f>
        <v>0.46031089015026</v>
      </c>
      <c r="AK262" s="12">
        <f>+Africa!AK115</f>
        <v>0.23107703910253161</v>
      </c>
    </row>
    <row r="263" spans="1:37">
      <c r="A263" s="12" t="s">
        <v>58</v>
      </c>
      <c r="B263" s="12">
        <f>+LatAm!B115</f>
        <v>0</v>
      </c>
      <c r="C263" s="213">
        <f>+LatAm!C115</f>
        <v>0</v>
      </c>
      <c r="D263" s="213">
        <f>+LatAm!D115</f>
        <v>0</v>
      </c>
      <c r="E263" s="213">
        <f>+LatAm!E115</f>
        <v>209.99363276258342</v>
      </c>
      <c r="F263" s="213">
        <f>+LatAm!F115</f>
        <v>528.70481895750459</v>
      </c>
      <c r="G263" s="213">
        <f>+LatAm!G115</f>
        <v>758.1281318353499</v>
      </c>
      <c r="H263" s="213">
        <f>+LatAm!H115</f>
        <v>845.13114370759592</v>
      </c>
      <c r="I263" s="12">
        <f>+LatAm!I115</f>
        <v>891.20267090537027</v>
      </c>
      <c r="J263" s="12">
        <f>+LatAm!J115</f>
        <v>909.63337133782397</v>
      </c>
      <c r="K263" s="12">
        <f>+LatAm!K115</f>
        <v>909.95704410723533</v>
      </c>
      <c r="L263" s="12">
        <f>+LatAm!L115</f>
        <v>898.04111513824523</v>
      </c>
      <c r="M263" s="12">
        <f>+LatAm!M115</f>
        <v>879.86392017584933</v>
      </c>
      <c r="N263" s="12">
        <f>+LatAm!N115</f>
        <v>859.62337784329327</v>
      </c>
      <c r="O263" s="12">
        <f>+LatAm!O115</f>
        <v>836.94906199537627</v>
      </c>
      <c r="P263" s="12">
        <f>+LatAm!P115</f>
        <v>812.93277118940944</v>
      </c>
      <c r="Q263" s="12">
        <f>+LatAm!Q115</f>
        <v>788.25330165659113</v>
      </c>
      <c r="R263" s="12">
        <f>+LatAm!R115</f>
        <v>763.36299301462623</v>
      </c>
      <c r="S263" s="12">
        <f>+LatAm!S115</f>
        <v>738.57643001848737</v>
      </c>
      <c r="T263" s="12">
        <f>+LatAm!T115</f>
        <v>714.11729302632398</v>
      </c>
      <c r="U263" s="12">
        <f>+LatAm!U115</f>
        <v>690.14568323462424</v>
      </c>
      <c r="V263" s="12">
        <f>+LatAm!V115</f>
        <v>666.8930710348078</v>
      </c>
      <c r="W263" s="12">
        <f>+LatAm!W115</f>
        <v>643.28591809849615</v>
      </c>
      <c r="X263" s="12">
        <f>+LatAm!X115</f>
        <v>620.67169573615377</v>
      </c>
      <c r="Y263" s="12">
        <f>+LatAm!Y115</f>
        <v>599.01495069719431</v>
      </c>
      <c r="Z263" s="12">
        <f>+LatAm!Z115</f>
        <v>578.28733293687685</v>
      </c>
      <c r="AA263" s="12">
        <f>+LatAm!AA115</f>
        <v>289.72434282667507</v>
      </c>
      <c r="AB263" s="12">
        <f>+LatAm!AB115</f>
        <v>145.12790392302765</v>
      </c>
      <c r="AC263" s="12">
        <f>+LatAm!AC115</f>
        <v>72.685798160036455</v>
      </c>
      <c r="AD263" s="12">
        <f>+LatAm!AD115</f>
        <v>36.399248354210854</v>
      </c>
      <c r="AE263" s="12">
        <f>+LatAm!AE115</f>
        <v>18.225672284562481</v>
      </c>
      <c r="AF263" s="12">
        <f>+LatAm!AF115</f>
        <v>9.1245382116437845</v>
      </c>
      <c r="AG263" s="12">
        <f>+LatAm!AG115</f>
        <v>4.5674979214638416</v>
      </c>
      <c r="AH263" s="12">
        <f>+LatAm!AH115</f>
        <v>2.2861523056246504</v>
      </c>
      <c r="AI263" s="12">
        <f>+LatAm!AI115</f>
        <v>1.1441866122523145</v>
      </c>
      <c r="AJ263" s="12">
        <f>+LatAm!AJ115</f>
        <v>0.57260804688923539</v>
      </c>
      <c r="AK263" s="12">
        <f>+LatAm!AK115</f>
        <v>0.28654314559952898</v>
      </c>
    </row>
    <row r="264" spans="1:37">
      <c r="A264" s="12" t="s">
        <v>114</v>
      </c>
      <c r="B264" s="12">
        <f>+OHI!B115</f>
        <v>0</v>
      </c>
      <c r="C264" s="213">
        <f>+OHI!C115</f>
        <v>0</v>
      </c>
      <c r="D264" s="213">
        <f>+OHI!D115</f>
        <v>20.818049845366176</v>
      </c>
      <c r="E264" s="213">
        <f>+OHI!E115</f>
        <v>160.61840248950426</v>
      </c>
      <c r="F264" s="213">
        <f>+OHI!F115</f>
        <v>361.37020934097785</v>
      </c>
      <c r="G264" s="213">
        <f>+OHI!G115</f>
        <v>527.90106699443947</v>
      </c>
      <c r="H264" s="213">
        <f>+OHI!H115</f>
        <v>587.77266349077149</v>
      </c>
      <c r="I264" s="12">
        <f>+OHI!I115</f>
        <v>624.58566716789949</v>
      </c>
      <c r="J264" s="12">
        <f>+OHI!J115</f>
        <v>643.69791135263858</v>
      </c>
      <c r="K264" s="12">
        <f>+OHI!K115</f>
        <v>649.71916797215579</v>
      </c>
      <c r="L264" s="12">
        <f>+OHI!L115</f>
        <v>648.62132769750065</v>
      </c>
      <c r="M264" s="12">
        <f>+OHI!M115</f>
        <v>644.6092059480053</v>
      </c>
      <c r="N264" s="12">
        <f>+OHI!N115</f>
        <v>639.06005955855744</v>
      </c>
      <c r="O264" s="12">
        <f>+OHI!O115</f>
        <v>630.23030165416878</v>
      </c>
      <c r="P264" s="12">
        <f>+OHI!P115</f>
        <v>619.24418714306989</v>
      </c>
      <c r="Q264" s="12">
        <f>+OHI!Q115</f>
        <v>606.76614650010924</v>
      </c>
      <c r="R264" s="12">
        <f>+OHI!R115</f>
        <v>593.23579012878281</v>
      </c>
      <c r="S264" s="12">
        <f>+OHI!S115</f>
        <v>578.97205767878472</v>
      </c>
      <c r="T264" s="12">
        <f>+OHI!T115</f>
        <v>564.22107153406466</v>
      </c>
      <c r="U264" s="12">
        <f>+OHI!U115</f>
        <v>549.17961779915106</v>
      </c>
      <c r="V264" s="12">
        <f>+OHI!V115</f>
        <v>534.02211518768718</v>
      </c>
      <c r="W264" s="12">
        <f>+OHI!W115</f>
        <v>516.57697000896542</v>
      </c>
      <c r="X264" s="12">
        <f>+OHI!X115</f>
        <v>499.76570505965935</v>
      </c>
      <c r="Y264" s="12">
        <f>+OHI!Y115</f>
        <v>483.57931314811907</v>
      </c>
      <c r="Z264" s="12">
        <f>+OHI!Z115</f>
        <v>468.00801798377216</v>
      </c>
      <c r="AA264" s="12">
        <f>+OHI!AA115</f>
        <v>235.03286695955333</v>
      </c>
      <c r="AB264" s="12">
        <f>+OHI!AB115</f>
        <v>118.00036439222001</v>
      </c>
      <c r="AC264" s="12">
        <f>+OHI!AC115</f>
        <v>59.228029825441219</v>
      </c>
      <c r="AD264" s="12">
        <f>+OHI!AD115</f>
        <v>29.722249528319626</v>
      </c>
      <c r="AE264" s="12">
        <f>+OHI!AE115</f>
        <v>14.912416506358889</v>
      </c>
      <c r="AF264" s="12">
        <f>+OHI!AF115</f>
        <v>7.4796656425844281</v>
      </c>
      <c r="AG264" s="12">
        <f>+OHI!AG115</f>
        <v>3.7504740643167773</v>
      </c>
      <c r="AH264" s="12">
        <f>+OHI!AH115</f>
        <v>1.8802173715182866</v>
      </c>
      <c r="AI264" s="12">
        <f>+OHI!AI115</f>
        <v>0.94244979474798818</v>
      </c>
      <c r="AJ264" s="12">
        <f>+OHI!AJ115</f>
        <v>0.47232750781491606</v>
      </c>
      <c r="AK264" s="12">
        <f>+OHI!AK115</f>
        <v>0.23668351988163711</v>
      </c>
    </row>
    <row r="265" spans="1:37">
      <c r="A265" s="213" t="s">
        <v>1012</v>
      </c>
      <c r="B265" s="12">
        <f>+OthAsia!B115</f>
        <v>0</v>
      </c>
      <c r="C265" s="213">
        <f>+OthAsia!C115</f>
        <v>0</v>
      </c>
      <c r="D265" s="213">
        <f>+OthAsia!D115</f>
        <v>0</v>
      </c>
      <c r="E265" s="213">
        <f>+OthAsia!E115</f>
        <v>0</v>
      </c>
      <c r="F265" s="213">
        <f>+OthAsia!F115</f>
        <v>269.44096407842085</v>
      </c>
      <c r="G265" s="213">
        <f>+OthAsia!G115</f>
        <v>567.00905416799446</v>
      </c>
      <c r="H265" s="213">
        <f>+OthAsia!H115</f>
        <v>698.94639292385045</v>
      </c>
      <c r="I265" s="12">
        <f>+OthAsia!I115</f>
        <v>775.07283337244962</v>
      </c>
      <c r="J265" s="12">
        <f>+OthAsia!J115</f>
        <v>813.11189722127938</v>
      </c>
      <c r="K265" s="12">
        <f>+OthAsia!K115</f>
        <v>826.44111930524139</v>
      </c>
      <c r="L265" s="12">
        <f>+OthAsia!L115</f>
        <v>822.21613907319215</v>
      </c>
      <c r="M265" s="12">
        <f>+OthAsia!M115</f>
        <v>809.10553386470633</v>
      </c>
      <c r="N265" s="12">
        <f>+OthAsia!N115</f>
        <v>791.47462000956909</v>
      </c>
      <c r="O265" s="12">
        <f>+OthAsia!O115</f>
        <v>771.61604184192197</v>
      </c>
      <c r="P265" s="12">
        <f>+OthAsia!P115</f>
        <v>750.27695487028609</v>
      </c>
      <c r="Q265" s="12">
        <f>+OthAsia!Q115</f>
        <v>728.0593777612886</v>
      </c>
      <c r="R265" s="12">
        <f>+OthAsia!R115</f>
        <v>705.42638090639423</v>
      </c>
      <c r="S265" s="12">
        <f>+OthAsia!S115</f>
        <v>682.72530365085674</v>
      </c>
      <c r="T265" s="12">
        <f>+OthAsia!T115</f>
        <v>660.21241383376776</v>
      </c>
      <c r="U265" s="12">
        <f>+OthAsia!U115</f>
        <v>638.07408931170403</v>
      </c>
      <c r="V265" s="12">
        <f>+OthAsia!V115</f>
        <v>616.56314748544969</v>
      </c>
      <c r="W265" s="12">
        <f>+OthAsia!W115</f>
        <v>594.75108352538655</v>
      </c>
      <c r="X265" s="12">
        <f>+OthAsia!X115</f>
        <v>573.8310091912615</v>
      </c>
      <c r="Y265" s="12">
        <f>+OthAsia!Y115</f>
        <v>553.77728558014906</v>
      </c>
      <c r="Z265" s="12">
        <f>+OthAsia!Z115</f>
        <v>534.5699569813271</v>
      </c>
      <c r="AA265" s="12">
        <f>+OthAsia!AA115</f>
        <v>267.79359124745775</v>
      </c>
      <c r="AB265" s="12">
        <f>+OthAsia!AB115</f>
        <v>134.12626086783428</v>
      </c>
      <c r="AC265" s="12">
        <f>+OthAsia!AC115</f>
        <v>67.166943064503585</v>
      </c>
      <c r="AD265" s="12">
        <f>+OthAsia!AD115</f>
        <v>33.631071600546512</v>
      </c>
      <c r="AE265" s="12">
        <f>+OthAsia!AE115</f>
        <v>16.837369352562856</v>
      </c>
      <c r="AF265" s="12">
        <f>+OthAsia!AF115</f>
        <v>8.4284585408866803</v>
      </c>
      <c r="AG265" s="12">
        <f>+OthAsia!AG115</f>
        <v>4.2185843746247906</v>
      </c>
      <c r="AH265" s="12">
        <f>+OthAsia!AH115</f>
        <v>2.1112825091590861</v>
      </c>
      <c r="AI265" s="12">
        <f>+OthAsia!AI115</f>
        <v>1.0565557517238036</v>
      </c>
      <c r="AJ265" s="12">
        <f>+OthAsia!AJ115</f>
        <v>0.52869948550708878</v>
      </c>
      <c r="AK265" s="12">
        <f>+OthAsia!AK115</f>
        <v>0.26454459956933246</v>
      </c>
    </row>
    <row r="266" spans="1:37">
      <c r="B266" s="429"/>
    </row>
    <row r="268" spans="1:37">
      <c r="A268" s="19" t="s">
        <v>1016</v>
      </c>
    </row>
    <row r="269" spans="1:37">
      <c r="A269" s="12" t="s">
        <v>104</v>
      </c>
      <c r="B269" s="429">
        <f t="shared" ref="B269:Z269" si="144">+B254*B284</f>
        <v>0</v>
      </c>
      <c r="C269" s="429">
        <f t="shared" si="144"/>
        <v>56.085027748553586</v>
      </c>
      <c r="D269" s="429">
        <f t="shared" si="144"/>
        <v>148.1860755353303</v>
      </c>
      <c r="E269" s="429">
        <f t="shared" si="144"/>
        <v>439.09067822017317</v>
      </c>
      <c r="F269" s="429">
        <f t="shared" si="144"/>
        <v>797.48878274153469</v>
      </c>
      <c r="G269" s="429">
        <f t="shared" si="144"/>
        <v>1079.8820685926617</v>
      </c>
      <c r="H269" s="429">
        <f t="shared" si="144"/>
        <v>1189.5740657330002</v>
      </c>
      <c r="I269" s="429">
        <f t="shared" si="144"/>
        <v>1261.2716390875735</v>
      </c>
      <c r="J269" s="429">
        <f t="shared" si="144"/>
        <v>1305.3115504158184</v>
      </c>
      <c r="K269" s="429">
        <f t="shared" si="144"/>
        <v>1330.0004529071766</v>
      </c>
      <c r="L269" s="429">
        <f t="shared" si="144"/>
        <v>1334.7236389235991</v>
      </c>
      <c r="M269" s="429">
        <f t="shared" si="144"/>
        <v>1324.2207726358295</v>
      </c>
      <c r="N269" s="429">
        <f t="shared" si="144"/>
        <v>1328.923648988741</v>
      </c>
      <c r="O269" s="429">
        <f t="shared" si="144"/>
        <v>1320.2438213613273</v>
      </c>
      <c r="P269" s="429">
        <f t="shared" si="144"/>
        <v>1304.4348059989045</v>
      </c>
      <c r="Q269" s="429">
        <f t="shared" si="144"/>
        <v>1284.6008546086514</v>
      </c>
      <c r="R269" s="429">
        <f t="shared" si="144"/>
        <v>1262.2564035175194</v>
      </c>
      <c r="S269" s="429">
        <f t="shared" si="144"/>
        <v>1238.0700005835442</v>
      </c>
      <c r="T269" s="429">
        <f t="shared" si="144"/>
        <v>1212.1913794734626</v>
      </c>
      <c r="U269" s="429">
        <f t="shared" si="144"/>
        <v>1184.3920591144915</v>
      </c>
      <c r="V269" s="429">
        <f t="shared" si="144"/>
        <v>1153.0626432238721</v>
      </c>
      <c r="W269" s="429">
        <f t="shared" si="144"/>
        <v>1114.0180494013048</v>
      </c>
      <c r="X269" s="429">
        <f t="shared" si="144"/>
        <v>1070.9458498581573</v>
      </c>
      <c r="Y269" s="429">
        <f t="shared" si="144"/>
        <v>1022.3075878650162</v>
      </c>
      <c r="Z269" s="429">
        <f t="shared" si="144"/>
        <v>966.23524696964682</v>
      </c>
      <c r="AA269" s="429">
        <f t="shared" ref="AA269:AB280" si="145">+AA254*AA155</f>
        <v>0.19688456033239582</v>
      </c>
      <c r="AB269" s="429">
        <f t="shared" si="145"/>
        <v>9.8704839000443648E-2</v>
      </c>
    </row>
    <row r="270" spans="1:37">
      <c r="A270" s="12" t="s">
        <v>105</v>
      </c>
      <c r="B270" s="429">
        <f t="shared" ref="B270:Z270" si="146">+B255*B285</f>
        <v>0</v>
      </c>
      <c r="C270" s="429">
        <f t="shared" si="146"/>
        <v>0</v>
      </c>
      <c r="D270" s="429">
        <f t="shared" si="146"/>
        <v>81.898482995212206</v>
      </c>
      <c r="E270" s="429">
        <f t="shared" si="146"/>
        <v>234.04935144065709</v>
      </c>
      <c r="F270" s="429">
        <f t="shared" si="146"/>
        <v>597.44996951064627</v>
      </c>
      <c r="G270" s="429">
        <f t="shared" si="146"/>
        <v>914.36763780449303</v>
      </c>
      <c r="H270" s="429">
        <f t="shared" si="146"/>
        <v>1048.8304837540711</v>
      </c>
      <c r="I270" s="429">
        <f t="shared" si="146"/>
        <v>1135.2512117052368</v>
      </c>
      <c r="J270" s="429">
        <f t="shared" si="146"/>
        <v>1184.6420853099178</v>
      </c>
      <c r="K270" s="429">
        <f t="shared" si="146"/>
        <v>1206.5647164991119</v>
      </c>
      <c r="L270" s="429">
        <f t="shared" si="146"/>
        <v>1228.8845905899389</v>
      </c>
      <c r="M270" s="429">
        <f t="shared" si="146"/>
        <v>1258.1630589818585</v>
      </c>
      <c r="N270" s="429">
        <f t="shared" si="146"/>
        <v>1291.1146723057539</v>
      </c>
      <c r="O270" s="429">
        <f t="shared" si="146"/>
        <v>1308.8594731228882</v>
      </c>
      <c r="P270" s="429">
        <f t="shared" si="146"/>
        <v>1316.4040880651403</v>
      </c>
      <c r="Q270" s="429">
        <f t="shared" si="146"/>
        <v>1316.582282642772</v>
      </c>
      <c r="R270" s="429">
        <f t="shared" si="146"/>
        <v>1311.0495585669198</v>
      </c>
      <c r="S270" s="429">
        <f t="shared" si="146"/>
        <v>1300.786829282089</v>
      </c>
      <c r="T270" s="429">
        <f t="shared" si="146"/>
        <v>1286.3245648372326</v>
      </c>
      <c r="U270" s="429">
        <f t="shared" si="146"/>
        <v>1267.839900609609</v>
      </c>
      <c r="V270" s="429">
        <f t="shared" si="146"/>
        <v>1246.0688428898591</v>
      </c>
      <c r="W270" s="429">
        <f t="shared" si="146"/>
        <v>1216.8409290598177</v>
      </c>
      <c r="X270" s="429">
        <f t="shared" si="146"/>
        <v>1183.129287810078</v>
      </c>
      <c r="Y270" s="429">
        <f t="shared" si="146"/>
        <v>1143.4596144545112</v>
      </c>
      <c r="Z270" s="429">
        <f t="shared" si="146"/>
        <v>1096.1652789882894</v>
      </c>
      <c r="AA270" s="429">
        <f t="shared" si="145"/>
        <v>126.11729245818329</v>
      </c>
      <c r="AB270" s="429">
        <f t="shared" si="145"/>
        <v>0</v>
      </c>
    </row>
    <row r="271" spans="1:37">
      <c r="A271" s="12" t="s">
        <v>51</v>
      </c>
      <c r="B271" s="429">
        <f t="shared" ref="B271:Z271" si="147">+B256*B286</f>
        <v>0</v>
      </c>
      <c r="C271" s="429">
        <f t="shared" si="147"/>
        <v>70.614862553316328</v>
      </c>
      <c r="D271" s="429">
        <f t="shared" si="147"/>
        <v>76.182892174265959</v>
      </c>
      <c r="E271" s="429">
        <f t="shared" si="147"/>
        <v>131.4042720137372</v>
      </c>
      <c r="F271" s="429">
        <f t="shared" si="147"/>
        <v>184.67749110547058</v>
      </c>
      <c r="G271" s="429">
        <f t="shared" si="147"/>
        <v>236.6081486324029</v>
      </c>
      <c r="H271" s="429">
        <f t="shared" si="147"/>
        <v>253.86271981728896</v>
      </c>
      <c r="I271" s="429">
        <f t="shared" si="147"/>
        <v>260.8804720116409</v>
      </c>
      <c r="J271" s="429">
        <f t="shared" si="147"/>
        <v>260.6300091633301</v>
      </c>
      <c r="K271" s="429">
        <f t="shared" si="147"/>
        <v>255.47006291439828</v>
      </c>
      <c r="L271" s="429">
        <f t="shared" si="147"/>
        <v>254.15870476193973</v>
      </c>
      <c r="M271" s="429">
        <f t="shared" si="147"/>
        <v>257.36144933518665</v>
      </c>
      <c r="N271" s="429">
        <f t="shared" si="147"/>
        <v>262.86874455184017</v>
      </c>
      <c r="O271" s="429">
        <f t="shared" si="147"/>
        <v>265.02365885761276</v>
      </c>
      <c r="P271" s="429">
        <f t="shared" si="147"/>
        <v>265.13493952255072</v>
      </c>
      <c r="Q271" s="429">
        <f t="shared" si="147"/>
        <v>263.89916087768245</v>
      </c>
      <c r="R271" s="429">
        <f t="shared" si="147"/>
        <v>261.69627755180335</v>
      </c>
      <c r="S271" s="429">
        <f t="shared" si="147"/>
        <v>258.7337078892885</v>
      </c>
      <c r="T271" s="429">
        <f t="shared" si="147"/>
        <v>255.11197469162363</v>
      </c>
      <c r="U271" s="429">
        <f t="shared" si="147"/>
        <v>250.85423530287642</v>
      </c>
      <c r="V271" s="429">
        <f t="shared" si="147"/>
        <v>246.02278528102408</v>
      </c>
      <c r="W271" s="429">
        <f t="shared" si="147"/>
        <v>239.55403984477388</v>
      </c>
      <c r="X271" s="429">
        <f t="shared" si="147"/>
        <v>232.35341419496226</v>
      </c>
      <c r="Y271" s="429">
        <f t="shared" si="147"/>
        <v>224.12437621723032</v>
      </c>
      <c r="Z271" s="429">
        <f t="shared" si="147"/>
        <v>214.52951564572817</v>
      </c>
      <c r="AA271" s="429">
        <f t="shared" si="145"/>
        <v>24.654989728192813</v>
      </c>
      <c r="AB271" s="429">
        <f t="shared" si="145"/>
        <v>0</v>
      </c>
    </row>
    <row r="272" spans="1:37">
      <c r="A272" s="12" t="s">
        <v>52</v>
      </c>
      <c r="B272" s="429">
        <f t="shared" ref="B272:Z272" si="148">+B257*B287</f>
        <v>0</v>
      </c>
      <c r="C272" s="429">
        <f t="shared" si="148"/>
        <v>0</v>
      </c>
      <c r="D272" s="429">
        <f t="shared" si="148"/>
        <v>0</v>
      </c>
      <c r="E272" s="429">
        <f t="shared" si="148"/>
        <v>0</v>
      </c>
      <c r="F272" s="429">
        <f t="shared" si="148"/>
        <v>17.646763820965891</v>
      </c>
      <c r="G272" s="429">
        <f t="shared" si="148"/>
        <v>63.780924516356485</v>
      </c>
      <c r="H272" s="429">
        <f t="shared" si="148"/>
        <v>88.394601758747115</v>
      </c>
      <c r="I272" s="429">
        <f t="shared" si="148"/>
        <v>105.61490282892821</v>
      </c>
      <c r="J272" s="429">
        <f t="shared" si="148"/>
        <v>116.24273053628104</v>
      </c>
      <c r="K272" s="429">
        <f t="shared" si="148"/>
        <v>121.66443449981806</v>
      </c>
      <c r="L272" s="429">
        <f t="shared" si="148"/>
        <v>128.58511511823889</v>
      </c>
      <c r="M272" s="429">
        <f t="shared" si="148"/>
        <v>138.43853699594263</v>
      </c>
      <c r="N272" s="429">
        <f t="shared" si="148"/>
        <v>148.50569179457321</v>
      </c>
      <c r="O272" s="429">
        <f t="shared" si="148"/>
        <v>156.10940552629032</v>
      </c>
      <c r="P272" s="429">
        <f t="shared" si="148"/>
        <v>161.89416188224516</v>
      </c>
      <c r="Q272" s="429">
        <f t="shared" si="148"/>
        <v>166.23884669788092</v>
      </c>
      <c r="R272" s="429">
        <f t="shared" si="148"/>
        <v>169.37404846752636</v>
      </c>
      <c r="S272" s="429">
        <f t="shared" si="148"/>
        <v>171.43906806653209</v>
      </c>
      <c r="T272" s="429">
        <f t="shared" si="148"/>
        <v>172.50346150953862</v>
      </c>
      <c r="U272" s="429">
        <f t="shared" si="148"/>
        <v>172.57287716753427</v>
      </c>
      <c r="V272" s="429">
        <f t="shared" si="148"/>
        <v>171.37391428122203</v>
      </c>
      <c r="W272" s="429">
        <f t="shared" si="148"/>
        <v>167.78917887728716</v>
      </c>
      <c r="X272" s="429">
        <f t="shared" si="148"/>
        <v>162.98923816857638</v>
      </c>
      <c r="Y272" s="429">
        <f t="shared" si="148"/>
        <v>156.68502970803729</v>
      </c>
      <c r="Z272" s="429">
        <f t="shared" si="148"/>
        <v>148.50738557118106</v>
      </c>
      <c r="AA272" s="429">
        <f t="shared" si="145"/>
        <v>0</v>
      </c>
      <c r="AB272" s="429">
        <f t="shared" si="145"/>
        <v>0</v>
      </c>
    </row>
    <row r="273" spans="1:29">
      <c r="A273" s="12" t="s">
        <v>53</v>
      </c>
      <c r="B273" s="429">
        <f t="shared" ref="B273:Z273" si="149">+B258*B288</f>
        <v>0</v>
      </c>
      <c r="C273" s="429">
        <f t="shared" si="149"/>
        <v>0</v>
      </c>
      <c r="D273" s="429">
        <f t="shared" si="149"/>
        <v>0</v>
      </c>
      <c r="E273" s="429">
        <f t="shared" si="149"/>
        <v>0</v>
      </c>
      <c r="F273" s="429">
        <f t="shared" si="149"/>
        <v>3.5582262422410946</v>
      </c>
      <c r="G273" s="429">
        <f t="shared" si="149"/>
        <v>35.839311057519986</v>
      </c>
      <c r="H273" s="429">
        <f t="shared" si="149"/>
        <v>58.263509005866702</v>
      </c>
      <c r="I273" s="429">
        <f t="shared" si="149"/>
        <v>75.990589280436438</v>
      </c>
      <c r="J273" s="429">
        <f t="shared" si="149"/>
        <v>88.745151909789612</v>
      </c>
      <c r="K273" s="429">
        <f t="shared" si="149"/>
        <v>97.228216608057664</v>
      </c>
      <c r="L273" s="429">
        <f t="shared" si="149"/>
        <v>104.69041087185276</v>
      </c>
      <c r="M273" s="429">
        <f t="shared" si="149"/>
        <v>112.50665579378528</v>
      </c>
      <c r="N273" s="429">
        <f t="shared" si="149"/>
        <v>119.79807381019513</v>
      </c>
      <c r="O273" s="429">
        <f t="shared" si="149"/>
        <v>125.31635549062534</v>
      </c>
      <c r="P273" s="429">
        <f t="shared" si="149"/>
        <v>129.43479481356766</v>
      </c>
      <c r="Q273" s="429">
        <f t="shared" si="149"/>
        <v>132.38967409597595</v>
      </c>
      <c r="R273" s="429">
        <f t="shared" si="149"/>
        <v>134.33806073461452</v>
      </c>
      <c r="S273" s="429">
        <f t="shared" si="149"/>
        <v>135.38459997217115</v>
      </c>
      <c r="T273" s="429">
        <f t="shared" si="149"/>
        <v>135.58918890141956</v>
      </c>
      <c r="U273" s="429">
        <f t="shared" si="149"/>
        <v>134.967153015701</v>
      </c>
      <c r="V273" s="429">
        <f t="shared" si="149"/>
        <v>133.76637791182472</v>
      </c>
      <c r="W273" s="429">
        <f t="shared" si="149"/>
        <v>131.20319385888365</v>
      </c>
      <c r="X273" s="429">
        <f t="shared" si="149"/>
        <v>127.75140774272285</v>
      </c>
      <c r="Y273" s="429">
        <f t="shared" si="149"/>
        <v>123.115934651335</v>
      </c>
      <c r="Z273" s="429">
        <f t="shared" si="149"/>
        <v>116.97067190355241</v>
      </c>
      <c r="AA273" s="429">
        <f t="shared" si="145"/>
        <v>0</v>
      </c>
      <c r="AB273" s="429">
        <f t="shared" si="145"/>
        <v>0</v>
      </c>
    </row>
    <row r="274" spans="1:29">
      <c r="A274" s="12" t="s">
        <v>54</v>
      </c>
      <c r="B274" s="429">
        <f t="shared" ref="B274:Z274" si="150">+B259*B289</f>
        <v>0</v>
      </c>
      <c r="C274" s="429">
        <f t="shared" si="150"/>
        <v>0</v>
      </c>
      <c r="D274" s="429">
        <f t="shared" si="150"/>
        <v>0</v>
      </c>
      <c r="E274" s="429">
        <f t="shared" si="150"/>
        <v>238.21061796164796</v>
      </c>
      <c r="F274" s="429">
        <f t="shared" si="150"/>
        <v>715.57181497907038</v>
      </c>
      <c r="G274" s="429">
        <f t="shared" si="150"/>
        <v>1139.6120080627231</v>
      </c>
      <c r="H274" s="429">
        <f t="shared" si="150"/>
        <v>1319.0677712740999</v>
      </c>
      <c r="I274" s="429">
        <f t="shared" si="150"/>
        <v>1429.9916340209611</v>
      </c>
      <c r="J274" s="429">
        <f t="shared" si="150"/>
        <v>1487.8079122575959</v>
      </c>
      <c r="K274" s="429">
        <f t="shared" si="150"/>
        <v>1505.6328547457804</v>
      </c>
      <c r="L274" s="429">
        <f t="shared" si="150"/>
        <v>1528.5528210885714</v>
      </c>
      <c r="M274" s="429">
        <f t="shared" si="150"/>
        <v>1573.4567873656185</v>
      </c>
      <c r="N274" s="429">
        <f t="shared" si="150"/>
        <v>1592.0624100035207</v>
      </c>
      <c r="O274" s="429">
        <f t="shared" si="150"/>
        <v>1603.290645651778</v>
      </c>
      <c r="P274" s="429">
        <f t="shared" si="150"/>
        <v>1606.9626103706601</v>
      </c>
      <c r="Q274" s="429">
        <f t="shared" si="150"/>
        <v>1603.3363504099023</v>
      </c>
      <c r="R274" s="429">
        <f t="shared" si="150"/>
        <v>1592.8339281030849</v>
      </c>
      <c r="S274" s="429">
        <f t="shared" si="150"/>
        <v>1575.8428105759961</v>
      </c>
      <c r="T274" s="429">
        <f t="shared" si="150"/>
        <v>1552.5594924128061</v>
      </c>
      <c r="U274" s="429">
        <f t="shared" si="150"/>
        <v>1522.8818215169024</v>
      </c>
      <c r="V274" s="429">
        <f t="shared" si="150"/>
        <v>1489.2707887832332</v>
      </c>
      <c r="W274" s="429">
        <f t="shared" si="150"/>
        <v>1445.2180196281536</v>
      </c>
      <c r="X274" s="429">
        <f t="shared" si="150"/>
        <v>1393.5052973995739</v>
      </c>
      <c r="Y274" s="429">
        <f t="shared" si="150"/>
        <v>1331.3296243607035</v>
      </c>
      <c r="Z274" s="429">
        <f t="shared" si="150"/>
        <v>1255.7541501209857</v>
      </c>
      <c r="AA274" s="429">
        <f t="shared" si="145"/>
        <v>0</v>
      </c>
      <c r="AB274" s="429">
        <f t="shared" si="145"/>
        <v>0</v>
      </c>
    </row>
    <row r="275" spans="1:29">
      <c r="A275" s="12" t="s">
        <v>55</v>
      </c>
      <c r="B275" s="429">
        <f t="shared" ref="B275:Z275" si="151">+B260*B290</f>
        <v>0</v>
      </c>
      <c r="C275" s="429">
        <f t="shared" si="151"/>
        <v>0</v>
      </c>
      <c r="D275" s="429">
        <f t="shared" si="151"/>
        <v>0</v>
      </c>
      <c r="E275" s="429">
        <f t="shared" si="151"/>
        <v>1.3783943429515391E-5</v>
      </c>
      <c r="F275" s="429">
        <f t="shared" si="151"/>
        <v>296.70435000056534</v>
      </c>
      <c r="G275" s="429">
        <f t="shared" si="151"/>
        <v>731.9879776623676</v>
      </c>
      <c r="H275" s="429">
        <f t="shared" si="151"/>
        <v>1001.5907203998805</v>
      </c>
      <c r="I275" s="429">
        <f t="shared" si="151"/>
        <v>1220.4159019570609</v>
      </c>
      <c r="J275" s="429">
        <f t="shared" si="151"/>
        <v>1392.6829727001409</v>
      </c>
      <c r="K275" s="429">
        <f t="shared" si="151"/>
        <v>1526.0184612252733</v>
      </c>
      <c r="L275" s="429">
        <f t="shared" si="151"/>
        <v>1624.7049601429194</v>
      </c>
      <c r="M275" s="429">
        <f t="shared" si="151"/>
        <v>1699.8742370457767</v>
      </c>
      <c r="N275" s="429">
        <f t="shared" si="151"/>
        <v>1761.4947025040074</v>
      </c>
      <c r="O275" s="429">
        <f t="shared" si="151"/>
        <v>1804.7615480936918</v>
      </c>
      <c r="P275" s="429">
        <f t="shared" si="151"/>
        <v>1832.588086120933</v>
      </c>
      <c r="Q275" s="429">
        <f t="shared" si="151"/>
        <v>1847.0799317698811</v>
      </c>
      <c r="R275" s="429">
        <f t="shared" si="151"/>
        <v>1849.8441908861034</v>
      </c>
      <c r="S275" s="429">
        <f t="shared" si="151"/>
        <v>1842.1187917160717</v>
      </c>
      <c r="T275" s="429">
        <f t="shared" si="151"/>
        <v>1824.7820189793474</v>
      </c>
      <c r="U275" s="429">
        <f t="shared" si="151"/>
        <v>1798.3272658430988</v>
      </c>
      <c r="V275" s="429">
        <f t="shared" si="151"/>
        <v>1773.3763698608554</v>
      </c>
      <c r="W275" s="429">
        <f t="shared" si="151"/>
        <v>1746.4706584591434</v>
      </c>
      <c r="X275" s="429">
        <f t="shared" si="151"/>
        <v>1711.7979865796142</v>
      </c>
      <c r="Y275" s="429">
        <f t="shared" si="151"/>
        <v>1665.5720079893952</v>
      </c>
      <c r="Z275" s="429">
        <f t="shared" si="151"/>
        <v>1604.2849772007585</v>
      </c>
      <c r="AA275" s="429">
        <f t="shared" si="145"/>
        <v>86.294653886526689</v>
      </c>
      <c r="AB275" s="429">
        <f t="shared" si="145"/>
        <v>0</v>
      </c>
    </row>
    <row r="276" spans="1:29">
      <c r="A276" s="12" t="s">
        <v>56</v>
      </c>
      <c r="B276" s="429">
        <f t="shared" ref="B276:Z276" si="152">+B261*B291</f>
        <v>0</v>
      </c>
      <c r="C276" s="429">
        <f t="shared" si="152"/>
        <v>0</v>
      </c>
      <c r="D276" s="429">
        <f t="shared" si="152"/>
        <v>0</v>
      </c>
      <c r="E276" s="429">
        <f t="shared" si="152"/>
        <v>4.6723537553169572E-9</v>
      </c>
      <c r="F276" s="429">
        <f t="shared" si="152"/>
        <v>3.2781829750702436E-5</v>
      </c>
      <c r="G276" s="429">
        <f t="shared" si="152"/>
        <v>282.5568890715731</v>
      </c>
      <c r="H276" s="429">
        <f t="shared" si="152"/>
        <v>568.03289892797341</v>
      </c>
      <c r="I276" s="429">
        <f t="shared" si="152"/>
        <v>832.06624312469808</v>
      </c>
      <c r="J276" s="429">
        <f t="shared" si="152"/>
        <v>1059.0135683627573</v>
      </c>
      <c r="K276" s="429">
        <f t="shared" si="152"/>
        <v>1249.8355649676091</v>
      </c>
      <c r="L276" s="429">
        <f t="shared" si="152"/>
        <v>1363.1512574065846</v>
      </c>
      <c r="M276" s="429">
        <f t="shared" si="152"/>
        <v>1407.738697438901</v>
      </c>
      <c r="N276" s="429">
        <f t="shared" si="152"/>
        <v>1454.3433504955451</v>
      </c>
      <c r="O276" s="429">
        <f t="shared" si="152"/>
        <v>1479.780585237035</v>
      </c>
      <c r="P276" s="429">
        <f t="shared" si="152"/>
        <v>1490.2698007345084</v>
      </c>
      <c r="Q276" s="429">
        <f t="shared" si="152"/>
        <v>1489.5093733653673</v>
      </c>
      <c r="R276" s="429">
        <f t="shared" si="152"/>
        <v>1479.8147463965543</v>
      </c>
      <c r="S276" s="429">
        <f t="shared" si="152"/>
        <v>1462.6847218066828</v>
      </c>
      <c r="T276" s="429">
        <f t="shared" si="152"/>
        <v>1439.0486279162999</v>
      </c>
      <c r="U276" s="429">
        <f t="shared" si="152"/>
        <v>1409.3739211868008</v>
      </c>
      <c r="V276" s="429">
        <f t="shared" si="152"/>
        <v>1381.7709967724334</v>
      </c>
      <c r="W276" s="429">
        <f t="shared" si="152"/>
        <v>1349.7512535947264</v>
      </c>
      <c r="X276" s="429">
        <f t="shared" si="152"/>
        <v>1312.992157099585</v>
      </c>
      <c r="Y276" s="429">
        <f t="shared" si="152"/>
        <v>1268.4373326873401</v>
      </c>
      <c r="Z276" s="429">
        <f t="shared" si="152"/>
        <v>1213.2670204014023</v>
      </c>
      <c r="AA276" s="429">
        <f t="shared" si="145"/>
        <v>31.876085380069593</v>
      </c>
      <c r="AB276" s="429">
        <f t="shared" si="145"/>
        <v>0</v>
      </c>
    </row>
    <row r="277" spans="1:29">
      <c r="A277" s="12" t="s">
        <v>57</v>
      </c>
      <c r="B277" s="429">
        <f t="shared" ref="B277:Z277" si="153">+B262*B292</f>
        <v>0</v>
      </c>
      <c r="C277" s="429">
        <f t="shared" si="153"/>
        <v>0</v>
      </c>
      <c r="D277" s="429">
        <f t="shared" si="153"/>
        <v>0</v>
      </c>
      <c r="E277" s="429">
        <f t="shared" si="153"/>
        <v>6.2254880327921178E-6</v>
      </c>
      <c r="F277" s="429">
        <f t="shared" si="153"/>
        <v>5.4447589840420615E-5</v>
      </c>
      <c r="G277" s="429">
        <f t="shared" si="153"/>
        <v>1.4520309996088126E-4</v>
      </c>
      <c r="H277" s="429">
        <f t="shared" si="153"/>
        <v>2.7183268439407668E-4</v>
      </c>
      <c r="I277" s="429">
        <f t="shared" si="153"/>
        <v>99.605906535777166</v>
      </c>
      <c r="J277" s="429">
        <f t="shared" si="153"/>
        <v>269.90442534957981</v>
      </c>
      <c r="K277" s="429">
        <f t="shared" si="153"/>
        <v>447.01773804476181</v>
      </c>
      <c r="L277" s="429">
        <f t="shared" si="153"/>
        <v>577.97780333350136</v>
      </c>
      <c r="M277" s="429">
        <f t="shared" si="153"/>
        <v>660.57344717200499</v>
      </c>
      <c r="N277" s="429">
        <f t="shared" si="153"/>
        <v>727.22280549958896</v>
      </c>
      <c r="O277" s="429">
        <f t="shared" si="153"/>
        <v>780.65933911099148</v>
      </c>
      <c r="P277" s="429">
        <f t="shared" si="153"/>
        <v>821.68969808537099</v>
      </c>
      <c r="Q277" s="429">
        <f t="shared" si="153"/>
        <v>851.33473221367387</v>
      </c>
      <c r="R277" s="429">
        <f t="shared" si="153"/>
        <v>870.68282463038884</v>
      </c>
      <c r="S277" s="429">
        <f t="shared" si="153"/>
        <v>880.78669029706384</v>
      </c>
      <c r="T277" s="429">
        <f t="shared" si="153"/>
        <v>882.57609306056202</v>
      </c>
      <c r="U277" s="429">
        <f t="shared" si="153"/>
        <v>876.79482363047339</v>
      </c>
      <c r="V277" s="429">
        <f t="shared" si="153"/>
        <v>869.95998599986206</v>
      </c>
      <c r="W277" s="429">
        <f t="shared" si="153"/>
        <v>855.39643618488731</v>
      </c>
      <c r="X277" s="429">
        <f t="shared" si="153"/>
        <v>843.14140665428818</v>
      </c>
      <c r="Y277" s="429">
        <f t="shared" si="153"/>
        <v>825.43491112504671</v>
      </c>
      <c r="Z277" s="429">
        <f t="shared" si="153"/>
        <v>799.79865597078606</v>
      </c>
      <c r="AA277" s="429">
        <f t="shared" si="145"/>
        <v>43.25520291879257</v>
      </c>
      <c r="AB277" s="429">
        <f t="shared" si="145"/>
        <v>0</v>
      </c>
    </row>
    <row r="278" spans="1:29">
      <c r="A278" s="12" t="s">
        <v>58</v>
      </c>
      <c r="B278" s="429">
        <f t="shared" ref="B278:Z278" si="154">+B263*B293</f>
        <v>0</v>
      </c>
      <c r="C278" s="429">
        <f t="shared" si="154"/>
        <v>0</v>
      </c>
      <c r="D278" s="429">
        <f t="shared" si="154"/>
        <v>0</v>
      </c>
      <c r="E278" s="429">
        <f t="shared" si="154"/>
        <v>170.49695421020331</v>
      </c>
      <c r="F278" s="429">
        <f t="shared" si="154"/>
        <v>493.82205902244834</v>
      </c>
      <c r="G278" s="429">
        <f t="shared" si="154"/>
        <v>784.32235830185107</v>
      </c>
      <c r="H278" s="429">
        <f t="shared" si="154"/>
        <v>950.45419228894559</v>
      </c>
      <c r="I278" s="429">
        <f t="shared" si="154"/>
        <v>1079.609412021435</v>
      </c>
      <c r="J278" s="429">
        <f t="shared" si="154"/>
        <v>1178.1553410845452</v>
      </c>
      <c r="K278" s="429">
        <f t="shared" si="154"/>
        <v>1252.304505376288</v>
      </c>
      <c r="L278" s="429">
        <f t="shared" si="154"/>
        <v>1307.623714173968</v>
      </c>
      <c r="M278" s="429">
        <f t="shared" si="154"/>
        <v>1348.7132604824726</v>
      </c>
      <c r="N278" s="429">
        <f t="shared" si="154"/>
        <v>1390.4482310015637</v>
      </c>
      <c r="O278" s="429">
        <f t="shared" si="154"/>
        <v>1416.0748827630512</v>
      </c>
      <c r="P278" s="429">
        <f t="shared" si="154"/>
        <v>1429.8087623676399</v>
      </c>
      <c r="Q278" s="429">
        <f t="shared" si="154"/>
        <v>1434.1925235019914</v>
      </c>
      <c r="R278" s="429">
        <f t="shared" si="154"/>
        <v>1430.8488390427817</v>
      </c>
      <c r="S278" s="429">
        <f t="shared" si="154"/>
        <v>1420.8475138370266</v>
      </c>
      <c r="T278" s="429">
        <f t="shared" si="154"/>
        <v>1404.8558171657689</v>
      </c>
      <c r="U278" s="429">
        <f t="shared" si="154"/>
        <v>1383.1955957763917</v>
      </c>
      <c r="V278" s="429">
        <f t="shared" si="154"/>
        <v>1362.4329865311095</v>
      </c>
      <c r="W278" s="429">
        <f t="shared" si="154"/>
        <v>1340.683247670969</v>
      </c>
      <c r="X278" s="429">
        <f t="shared" si="154"/>
        <v>1313.7482395854324</v>
      </c>
      <c r="Y278" s="429">
        <f t="shared" si="154"/>
        <v>1279.1022258060716</v>
      </c>
      <c r="Z278" s="429">
        <f t="shared" si="154"/>
        <v>1234.3432181400422</v>
      </c>
      <c r="AA278" s="429">
        <f t="shared" si="145"/>
        <v>120.74606371268018</v>
      </c>
      <c r="AB278" s="429">
        <f t="shared" si="145"/>
        <v>0</v>
      </c>
    </row>
    <row r="279" spans="1:29">
      <c r="A279" s="12" t="s">
        <v>114</v>
      </c>
      <c r="B279" s="429">
        <f t="shared" ref="B279:Z279" si="155">+B264*B294</f>
        <v>0</v>
      </c>
      <c r="C279" s="429">
        <f t="shared" si="155"/>
        <v>0</v>
      </c>
      <c r="D279" s="429">
        <f t="shared" si="155"/>
        <v>12.904662981797015</v>
      </c>
      <c r="E279" s="429">
        <f t="shared" si="155"/>
        <v>104.40100369526741</v>
      </c>
      <c r="F279" s="429">
        <f t="shared" si="155"/>
        <v>239.36689238949157</v>
      </c>
      <c r="G279" s="429">
        <f t="shared" si="155"/>
        <v>348.23053037164544</v>
      </c>
      <c r="H279" s="429">
        <f t="shared" si="155"/>
        <v>381.38334626328316</v>
      </c>
      <c r="I279" s="429">
        <f t="shared" si="155"/>
        <v>398.27659763140889</v>
      </c>
      <c r="J279" s="429">
        <f t="shared" si="155"/>
        <v>403.34722126653338</v>
      </c>
      <c r="K279" s="429">
        <f t="shared" si="155"/>
        <v>400.15923269486694</v>
      </c>
      <c r="L279" s="429">
        <f t="shared" si="155"/>
        <v>399.00436823089797</v>
      </c>
      <c r="M279" s="429">
        <f t="shared" si="155"/>
        <v>401.9488999893739</v>
      </c>
      <c r="N279" s="429">
        <f t="shared" si="155"/>
        <v>406.85783080359931</v>
      </c>
      <c r="O279" s="429">
        <f t="shared" si="155"/>
        <v>407.54380697110236</v>
      </c>
      <c r="P279" s="429">
        <f t="shared" si="155"/>
        <v>405.63709852361455</v>
      </c>
      <c r="Q279" s="429">
        <f t="shared" si="155"/>
        <v>402.00451306389573</v>
      </c>
      <c r="R279" s="429">
        <f t="shared" si="155"/>
        <v>397.11165055328712</v>
      </c>
      <c r="S279" s="429">
        <f t="shared" si="155"/>
        <v>391.20320958080373</v>
      </c>
      <c r="T279" s="429">
        <f t="shared" si="155"/>
        <v>384.38155093428441</v>
      </c>
      <c r="U279" s="429">
        <f t="shared" si="155"/>
        <v>376.64006306118819</v>
      </c>
      <c r="V279" s="429">
        <f t="shared" si="155"/>
        <v>367.99004302747807</v>
      </c>
      <c r="W279" s="429">
        <f t="shared" si="155"/>
        <v>356.64546585674248</v>
      </c>
      <c r="X279" s="429">
        <f t="shared" si="155"/>
        <v>344.13155137993397</v>
      </c>
      <c r="Y279" s="429">
        <f t="shared" si="155"/>
        <v>329.95334875522292</v>
      </c>
      <c r="Z279" s="429">
        <f t="shared" si="155"/>
        <v>313.55132824546706</v>
      </c>
      <c r="AA279" s="429">
        <f t="shared" si="145"/>
        <v>16.660536338469736</v>
      </c>
      <c r="AB279" s="429">
        <f t="shared" si="145"/>
        <v>0</v>
      </c>
    </row>
    <row r="280" spans="1:29">
      <c r="A280" s="213" t="s">
        <v>1012</v>
      </c>
      <c r="B280" s="429">
        <f t="shared" ref="B280:Z280" si="156">+B265*B295</f>
        <v>0</v>
      </c>
      <c r="C280" s="429">
        <f t="shared" si="156"/>
        <v>0</v>
      </c>
      <c r="D280" s="429">
        <f t="shared" si="156"/>
        <v>0</v>
      </c>
      <c r="E280" s="429">
        <f t="shared" si="156"/>
        <v>0</v>
      </c>
      <c r="F280" s="429">
        <f t="shared" si="156"/>
        <v>387.38921585233976</v>
      </c>
      <c r="G280" s="429">
        <f t="shared" si="156"/>
        <v>966.09561128427163</v>
      </c>
      <c r="H280" s="429">
        <f t="shared" si="156"/>
        <v>1365.6227375403319</v>
      </c>
      <c r="I280" s="429">
        <f t="shared" si="156"/>
        <v>1714.2143521300704</v>
      </c>
      <c r="J280" s="429">
        <f t="shared" si="156"/>
        <v>2013.6269973509673</v>
      </c>
      <c r="K280" s="429">
        <f t="shared" si="156"/>
        <v>2270.3113181906738</v>
      </c>
      <c r="L280" s="429">
        <f t="shared" si="156"/>
        <v>2464.1159127308306</v>
      </c>
      <c r="M280" s="429">
        <f t="shared" si="156"/>
        <v>2609.8179289280147</v>
      </c>
      <c r="N280" s="429">
        <f t="shared" si="156"/>
        <v>2709.0238485741475</v>
      </c>
      <c r="O280" s="429">
        <f t="shared" si="156"/>
        <v>2789.0854505275502</v>
      </c>
      <c r="P280" s="429">
        <f t="shared" si="156"/>
        <v>2849.1570959724309</v>
      </c>
      <c r="Q280" s="429">
        <f t="shared" si="156"/>
        <v>2889.5494654419185</v>
      </c>
      <c r="R280" s="429">
        <f t="shared" si="156"/>
        <v>2911.1164253169864</v>
      </c>
      <c r="S280" s="429">
        <f t="shared" si="156"/>
        <v>2914.8702578190396</v>
      </c>
      <c r="T280" s="429">
        <f t="shared" si="156"/>
        <v>2901.6839358751008</v>
      </c>
      <c r="U280" s="429">
        <f t="shared" si="156"/>
        <v>2872.0805314793274</v>
      </c>
      <c r="V280" s="429">
        <f t="shared" si="156"/>
        <v>2841.7930563886234</v>
      </c>
      <c r="W280" s="429">
        <f t="shared" si="156"/>
        <v>2807.6507138073562</v>
      </c>
      <c r="X280" s="429">
        <f t="shared" si="156"/>
        <v>2758.8341736147486</v>
      </c>
      <c r="Y280" s="429">
        <f t="shared" si="156"/>
        <v>2689.6961560887398</v>
      </c>
      <c r="Z280" s="429">
        <f t="shared" si="156"/>
        <v>2595.0490562707278</v>
      </c>
      <c r="AA280" s="429">
        <f t="shared" si="145"/>
        <v>200.60632026800357</v>
      </c>
      <c r="AB280" s="429">
        <f t="shared" si="145"/>
        <v>0</v>
      </c>
    </row>
    <row r="281" spans="1:29">
      <c r="B281" s="429">
        <f t="shared" ref="B281:AB281" si="157">SUM(B269:B280)</f>
        <v>0</v>
      </c>
      <c r="C281" s="429">
        <f t="shared" si="157"/>
        <v>126.69989030186991</v>
      </c>
      <c r="D281" s="429">
        <f t="shared" si="157"/>
        <v>319.17211368660543</v>
      </c>
      <c r="E281" s="429">
        <f t="shared" si="157"/>
        <v>1317.6528975557899</v>
      </c>
      <c r="F281" s="429">
        <f t="shared" si="157"/>
        <v>3733.6756528941933</v>
      </c>
      <c r="G281" s="429">
        <f t="shared" si="157"/>
        <v>6583.2836105609658</v>
      </c>
      <c r="H281" s="429">
        <f t="shared" si="157"/>
        <v>8225.0773185961734</v>
      </c>
      <c r="I281" s="429">
        <f t="shared" si="157"/>
        <v>9613.1888623352279</v>
      </c>
      <c r="J281" s="429">
        <f t="shared" si="157"/>
        <v>10760.109965707255</v>
      </c>
      <c r="K281" s="429">
        <f t="shared" si="157"/>
        <v>11662.207558673817</v>
      </c>
      <c r="L281" s="429">
        <f t="shared" si="157"/>
        <v>12316.173297372843</v>
      </c>
      <c r="M281" s="429">
        <f t="shared" si="157"/>
        <v>12792.813732164765</v>
      </c>
      <c r="N281" s="429">
        <f t="shared" si="157"/>
        <v>13192.664010333076</v>
      </c>
      <c r="O281" s="429">
        <f t="shared" si="157"/>
        <v>13456.748972713944</v>
      </c>
      <c r="P281" s="429">
        <f t="shared" si="157"/>
        <v>13613.415942457566</v>
      </c>
      <c r="Q281" s="429">
        <f t="shared" si="157"/>
        <v>13680.717708689592</v>
      </c>
      <c r="R281" s="429">
        <f t="shared" si="157"/>
        <v>13670.966953767569</v>
      </c>
      <c r="S281" s="429">
        <f t="shared" si="157"/>
        <v>13592.768201426308</v>
      </c>
      <c r="T281" s="429">
        <f t="shared" si="157"/>
        <v>13451.608105757447</v>
      </c>
      <c r="U281" s="429">
        <f t="shared" si="157"/>
        <v>13249.920247704393</v>
      </c>
      <c r="V281" s="429">
        <f t="shared" si="157"/>
        <v>13036.888790951398</v>
      </c>
      <c r="W281" s="429">
        <f t="shared" si="157"/>
        <v>12771.221186244044</v>
      </c>
      <c r="X281" s="429">
        <f t="shared" si="157"/>
        <v>12455.320010087675</v>
      </c>
      <c r="Y281" s="429">
        <f t="shared" si="157"/>
        <v>12059.218149708649</v>
      </c>
      <c r="Z281" s="429">
        <f t="shared" si="157"/>
        <v>11558.456505428567</v>
      </c>
      <c r="AA281" s="429">
        <f t="shared" si="157"/>
        <v>650.40802925125081</v>
      </c>
      <c r="AB281" s="429">
        <f t="shared" si="157"/>
        <v>9.8704839000443648E-2</v>
      </c>
    </row>
    <row r="283" spans="1:29">
      <c r="A283" s="19" t="s">
        <v>1017</v>
      </c>
    </row>
    <row r="284" spans="1:29">
      <c r="A284" s="12" t="s">
        <v>104</v>
      </c>
      <c r="B284" s="12">
        <f>+US!B116</f>
        <v>1.6614140194193698</v>
      </c>
      <c r="C284" s="213">
        <f>+US!C116</f>
        <v>1.6230895636787737</v>
      </c>
      <c r="D284" s="213">
        <f>+US!D116</f>
        <v>1.7927116912107415</v>
      </c>
      <c r="E284" s="213">
        <f>+US!E116</f>
        <v>1.9149538778767672</v>
      </c>
      <c r="F284" s="213">
        <f>+US!F116</f>
        <v>2.0053836777383345</v>
      </c>
      <c r="G284" s="213">
        <f>+US!G116</f>
        <v>2.0624036283691511</v>
      </c>
      <c r="H284" s="213">
        <f>+US!H116</f>
        <v>2.0986567014636957</v>
      </c>
      <c r="I284" s="12">
        <f>+US!I116</f>
        <v>2.1349828761043188</v>
      </c>
      <c r="J284" s="12">
        <f>+US!J116</f>
        <v>2.1731363207063579</v>
      </c>
      <c r="K284" s="12">
        <f>+US!K116</f>
        <v>2.2141989874785355</v>
      </c>
      <c r="L284" s="12">
        <f>+US!L116</f>
        <v>2.2514329664162473</v>
      </c>
      <c r="M284" s="12">
        <f>+US!M116</f>
        <v>2.279313579974898</v>
      </c>
      <c r="N284" s="12">
        <f>+US!N116</f>
        <v>2.3350905503198418</v>
      </c>
      <c r="O284" s="12">
        <f>+US!O116</f>
        <v>2.3763203158253505</v>
      </c>
      <c r="P284" s="12">
        <f>+US!P116</f>
        <v>2.4104142871395609</v>
      </c>
      <c r="Q284" s="12">
        <f>+US!Q116</f>
        <v>2.4409213423741418</v>
      </c>
      <c r="R284" s="12">
        <f>+US!R116</f>
        <v>2.4693464799393805</v>
      </c>
      <c r="S284" s="12">
        <f>+US!S116</f>
        <v>2.496020925166933</v>
      </c>
      <c r="T284" s="12">
        <f>+US!T116</f>
        <v>2.5204436140056599</v>
      </c>
      <c r="U284" s="12">
        <f>+US!U116</f>
        <v>2.5413742992210335</v>
      </c>
      <c r="V284" s="12">
        <f>+US!V116</f>
        <v>2.5545917802866183</v>
      </c>
      <c r="W284" s="12">
        <f>+US!W116</f>
        <v>2.5566436015623659</v>
      </c>
      <c r="X284" s="12">
        <f>+US!X116</f>
        <v>2.5453346328388409</v>
      </c>
      <c r="Y284" s="12">
        <f>+US!Y116</f>
        <v>2.5155543711882054</v>
      </c>
      <c r="Z284" s="12">
        <f>+US!Z116</f>
        <v>2.4607796889831031</v>
      </c>
      <c r="AA284" s="12">
        <f>+US!AA142</f>
        <v>0</v>
      </c>
      <c r="AB284" s="12">
        <f>+US!AB142</f>
        <v>0</v>
      </c>
      <c r="AC284" s="12">
        <f>+US!AC142</f>
        <v>0</v>
      </c>
    </row>
    <row r="285" spans="1:29">
      <c r="A285" s="12" t="s">
        <v>105</v>
      </c>
      <c r="B285" s="12">
        <f>+EU!B116</f>
        <v>1.1456625342073461</v>
      </c>
      <c r="C285" s="213">
        <f>+EU!C116</f>
        <v>0.99377439380320809</v>
      </c>
      <c r="D285" s="213">
        <f>+EU!D116</f>
        <v>1.106091255414513</v>
      </c>
      <c r="E285" s="213">
        <f>+EU!E116</f>
        <v>1.1891433774865861</v>
      </c>
      <c r="F285" s="213">
        <f>+EU!F116</f>
        <v>1.2523730974526894</v>
      </c>
      <c r="G285" s="213">
        <f>+EU!G116</f>
        <v>1.2928181437698956</v>
      </c>
      <c r="H285" s="213">
        <f>+EU!H116</f>
        <v>1.3183434625106527</v>
      </c>
      <c r="I285" s="12">
        <f>+EU!I116</f>
        <v>1.3386059895372324</v>
      </c>
      <c r="J285" s="12">
        <f>+EU!J116</f>
        <v>1.3549362742712396</v>
      </c>
      <c r="K285" s="12">
        <f>+EU!K116</f>
        <v>1.3681143488253336</v>
      </c>
      <c r="L285" s="12">
        <f>+EU!L116</f>
        <v>1.3984482484510008</v>
      </c>
      <c r="M285" s="12">
        <f>+EU!M116</f>
        <v>1.4455054856817873</v>
      </c>
      <c r="N285" s="12">
        <f>+EU!N116</f>
        <v>1.5025460085607012</v>
      </c>
      <c r="O285" s="12">
        <f>+EU!O116</f>
        <v>1.5508468835563445</v>
      </c>
      <c r="P285" s="12">
        <f>+EU!P116</f>
        <v>1.5937712427920367</v>
      </c>
      <c r="Q285" s="12">
        <f>+EU!Q116</f>
        <v>1.6330162507505706</v>
      </c>
      <c r="R285" s="12">
        <f>+EU!R116</f>
        <v>1.6693500930261795</v>
      </c>
      <c r="S285" s="12">
        <f>+EU!S116</f>
        <v>1.702982797894818</v>
      </c>
      <c r="T285" s="12">
        <f>+EU!T116</f>
        <v>1.7337044322562822</v>
      </c>
      <c r="U285" s="12">
        <f>+EU!U116</f>
        <v>1.7609119499453574</v>
      </c>
      <c r="V285" s="12">
        <f>+EU!V116</f>
        <v>1.7847514783916407</v>
      </c>
      <c r="W285" s="12">
        <f>+EU!W116</f>
        <v>1.8039239494398163</v>
      </c>
      <c r="X285" s="12">
        <f>+EU!X116</f>
        <v>1.8151124339258142</v>
      </c>
      <c r="Y285" s="12">
        <f>+EU!Y116</f>
        <v>1.8150967085132714</v>
      </c>
      <c r="Z285" s="12">
        <f>+EU!Z116</f>
        <v>1.7999730351279735</v>
      </c>
      <c r="AA285" s="12">
        <f>+EU!AA142</f>
        <v>0</v>
      </c>
      <c r="AB285" s="12">
        <f>+EU!AB142</f>
        <v>0</v>
      </c>
      <c r="AC285" s="12">
        <f>+EU!AC142</f>
        <v>0</v>
      </c>
    </row>
    <row r="286" spans="1:29">
      <c r="A286" s="12" t="s">
        <v>51</v>
      </c>
      <c r="B286" s="12">
        <f>+Japan!B116</f>
        <v>0.3698406448791311</v>
      </c>
      <c r="C286" s="213">
        <f>+Japan!C116</f>
        <v>0.38197401254589891</v>
      </c>
      <c r="D286" s="213">
        <f>+Japan!D116</f>
        <v>0.38396443104633809</v>
      </c>
      <c r="E286" s="213">
        <f>+Japan!E116</f>
        <v>0.37210633662893772</v>
      </c>
      <c r="F286" s="213">
        <f>+Japan!F116</f>
        <v>0.3466557634269794</v>
      </c>
      <c r="G286" s="213">
        <f>+Japan!G116</f>
        <v>0.33328314208815596</v>
      </c>
      <c r="H286" s="213">
        <f>+Japan!H116</f>
        <v>0.32634839091858414</v>
      </c>
      <c r="I286" s="12">
        <f>+Japan!I116</f>
        <v>0.31899193358800321</v>
      </c>
      <c r="J286" s="12">
        <f>+Japan!J116</f>
        <v>0.31154769471063382</v>
      </c>
      <c r="K286" s="12">
        <f>+Japan!K116</f>
        <v>0.30420062276098331</v>
      </c>
      <c r="L286" s="12">
        <f>+Japan!L116</f>
        <v>0.30377378536957356</v>
      </c>
      <c r="M286" s="12">
        <f>+Japan!M116</f>
        <v>0.30957701737570981</v>
      </c>
      <c r="N286" s="12">
        <f>+Japan!N116</f>
        <v>0.31883340937135979</v>
      </c>
      <c r="O286" s="12">
        <f>+Japan!O116</f>
        <v>0.32604075971343938</v>
      </c>
      <c r="P286" s="12">
        <f>+Japan!P116</f>
        <v>0.3321524630364644</v>
      </c>
      <c r="Q286" s="12">
        <f>+Japan!Q116</f>
        <v>0.3376397034748892</v>
      </c>
      <c r="R286" s="12">
        <f>+Japan!R116</f>
        <v>0.34271701963070211</v>
      </c>
      <c r="S286" s="12">
        <f>+Japan!S116</f>
        <v>0.34745221550954103</v>
      </c>
      <c r="T286" s="12">
        <f>+Japan!T116</f>
        <v>0.35181172938412236</v>
      </c>
      <c r="U286" s="12">
        <f>+Japan!U116</f>
        <v>0.35567514358659963</v>
      </c>
      <c r="V286" s="12">
        <f>+Japan!V116</f>
        <v>0.35897349489095615</v>
      </c>
      <c r="W286" s="12">
        <f>+Japan!W116</f>
        <v>0.36141926471703639</v>
      </c>
      <c r="X286" s="12">
        <f>+Japan!X116</f>
        <v>0.3624313826610564</v>
      </c>
      <c r="Y286" s="12">
        <f>+Japan!Y116</f>
        <v>0.36138270092761454</v>
      </c>
      <c r="Z286" s="12">
        <f>+Japan!Z116</f>
        <v>0.35750636061505703</v>
      </c>
      <c r="AA286" s="12">
        <f>+Japan!AA142</f>
        <v>0</v>
      </c>
      <c r="AB286" s="12">
        <f>+Japan!AB142</f>
        <v>0</v>
      </c>
      <c r="AC286" s="12">
        <f>+Japan!AC142</f>
        <v>0</v>
      </c>
    </row>
    <row r="287" spans="1:29">
      <c r="A287" s="12" t="s">
        <v>52</v>
      </c>
      <c r="B287" s="12">
        <f>+Russia!B116</f>
        <v>0.43100236821563387</v>
      </c>
      <c r="C287" s="213">
        <f>+Russia!C116</f>
        <v>0.42305073907611485</v>
      </c>
      <c r="D287" s="213">
        <f>+Russia!D116</f>
        <v>0.44320939329804349</v>
      </c>
      <c r="E287" s="213">
        <f>+Russia!E116</f>
        <v>0.44907441009379195</v>
      </c>
      <c r="F287" s="213">
        <f>+Russia!F116</f>
        <v>0.45104509609266963</v>
      </c>
      <c r="G287" s="213">
        <f>+Russia!G116</f>
        <v>0.45153585782783329</v>
      </c>
      <c r="H287" s="213">
        <f>+Russia!H116</f>
        <v>0.45065064798637416</v>
      </c>
      <c r="I287" s="12">
        <f>+Russia!I116</f>
        <v>0.44771356039635307</v>
      </c>
      <c r="J287" s="12">
        <f>+Russia!J116</f>
        <v>0.44333249231418942</v>
      </c>
      <c r="K287" s="12">
        <f>+Russia!K116</f>
        <v>0.43791839304944841</v>
      </c>
      <c r="L287" s="12">
        <f>+Russia!L116</f>
        <v>0.44427888760300321</v>
      </c>
      <c r="M287" s="12">
        <f>+Russia!M116</f>
        <v>0.46236990711141535</v>
      </c>
      <c r="N287" s="12">
        <f>+Russia!N116</f>
        <v>0.48420713860522552</v>
      </c>
      <c r="O287" s="12">
        <f>+Russia!O116</f>
        <v>0.50350171176537062</v>
      </c>
      <c r="P287" s="12">
        <f>+Russia!P116</f>
        <v>0.52126134489655129</v>
      </c>
      <c r="Q287" s="12">
        <f>+Russia!Q116</f>
        <v>0.53795978382588672</v>
      </c>
      <c r="R287" s="12">
        <f>+Russia!R116</f>
        <v>0.55376782279765469</v>
      </c>
      <c r="S287" s="12">
        <f>+Russia!S116</f>
        <v>0.56865797419609676</v>
      </c>
      <c r="T287" s="12">
        <f>+Russia!T116</f>
        <v>0.58242735971531867</v>
      </c>
      <c r="U287" s="12">
        <f>+Russia!U116</f>
        <v>0.59468199959240697</v>
      </c>
      <c r="V287" s="12">
        <f>+Russia!V116</f>
        <v>0.60412806687781795</v>
      </c>
      <c r="W287" s="12">
        <f>+Russia!W116</f>
        <v>0.60967604038157885</v>
      </c>
      <c r="X287" s="12">
        <f>+Russia!X116</f>
        <v>0.61061104628830087</v>
      </c>
      <c r="Y287" s="12">
        <f>+Russia!Y116</f>
        <v>0.60530534752531195</v>
      </c>
      <c r="Z287" s="12">
        <f>+Russia!Z116</f>
        <v>0.5916545776586174</v>
      </c>
      <c r="AA287" s="12">
        <f>+Russia!AA142</f>
        <v>0</v>
      </c>
      <c r="AB287" s="12">
        <f>+Russia!AB142</f>
        <v>0</v>
      </c>
      <c r="AC287" s="12">
        <f>+Russia!AC142</f>
        <v>0</v>
      </c>
    </row>
    <row r="288" spans="1:29">
      <c r="A288" s="12" t="s">
        <v>53</v>
      </c>
      <c r="B288" s="12">
        <f>+Eurasia!B116</f>
        <v>0.25652713039837899</v>
      </c>
      <c r="C288" s="213">
        <f>+Eurasia!C116</f>
        <v>0.23333916590858167</v>
      </c>
      <c r="D288" s="213">
        <f>+Eurasia!D116</f>
        <v>0.26348479109060952</v>
      </c>
      <c r="E288" s="213">
        <f>+Eurasia!E116</f>
        <v>0.28529529374708018</v>
      </c>
      <c r="F288" s="213">
        <f>+Eurasia!F116</f>
        <v>0.30202884136271047</v>
      </c>
      <c r="G288" s="213">
        <f>+Eurasia!G116</f>
        <v>0.31399452748540979</v>
      </c>
      <c r="H288" s="213">
        <f>+Eurasia!H116</f>
        <v>0.32341667809792968</v>
      </c>
      <c r="I288" s="12">
        <f>+Eurasia!I116</f>
        <v>0.33109670503954469</v>
      </c>
      <c r="J288" s="12">
        <f>+Eurasia!J116</f>
        <v>0.33737506982912091</v>
      </c>
      <c r="K288" s="12">
        <f>+Eurasia!K116</f>
        <v>0.34250060867120535</v>
      </c>
      <c r="L288" s="12">
        <f>+Eurasia!L116</f>
        <v>0.35242321321460329</v>
      </c>
      <c r="M288" s="12">
        <f>+Eurasia!M116</f>
        <v>0.36741244554003444</v>
      </c>
      <c r="N288" s="12">
        <f>+Eurasia!N116</f>
        <v>0.38376425573394241</v>
      </c>
      <c r="O288" s="12">
        <f>+Eurasia!O116</f>
        <v>0.39841645512417045</v>
      </c>
      <c r="P288" s="12">
        <f>+Eurasia!P116</f>
        <v>0.41185381679329564</v>
      </c>
      <c r="Q288" s="12">
        <f>+Eurasia!Q116</f>
        <v>0.42428722848823153</v>
      </c>
      <c r="R288" s="12">
        <f>+Eurasia!R116</f>
        <v>0.43576866507390893</v>
      </c>
      <c r="S288" s="12">
        <f>+Eurasia!S116</f>
        <v>0.44623881421629341</v>
      </c>
      <c r="T288" s="12">
        <f>+Eurasia!T116</f>
        <v>0.45552737320809678</v>
      </c>
      <c r="U288" s="12">
        <f>+Eurasia!U116</f>
        <v>0.46333274562784854</v>
      </c>
      <c r="V288" s="12">
        <f>+Eurasia!V116</f>
        <v>0.47006902131946204</v>
      </c>
      <c r="W288" s="12">
        <f>+Eurasia!W116</f>
        <v>0.47525277918015102</v>
      </c>
      <c r="X288" s="12">
        <f>+Eurasia!X116</f>
        <v>0.47710220677851062</v>
      </c>
      <c r="Y288" s="12">
        <f>+Eurasia!Y116</f>
        <v>0.47413013247824243</v>
      </c>
      <c r="Z288" s="12">
        <f>+Eurasia!Z116</f>
        <v>0.46455663996188779</v>
      </c>
      <c r="AA288" s="12">
        <f>+Eurasia!AA142</f>
        <v>0</v>
      </c>
      <c r="AB288" s="12">
        <f>+Eurasia!AB142</f>
        <v>0</v>
      </c>
      <c r="AC288" s="12">
        <f>+Eurasia!AC142</f>
        <v>0</v>
      </c>
    </row>
    <row r="289" spans="1:309">
      <c r="A289" s="12" t="s">
        <v>54</v>
      </c>
      <c r="B289" s="12">
        <f>+China!B116</f>
        <v>1.5999444497034192</v>
      </c>
      <c r="C289" s="213">
        <f>+China!C116</f>
        <v>2.8420864715293934</v>
      </c>
      <c r="D289" s="213">
        <f>+China!D116</f>
        <v>3.2061376566936595</v>
      </c>
      <c r="E289" s="213">
        <f>+China!E116</f>
        <v>3.4256046471586443</v>
      </c>
      <c r="F289" s="213">
        <f>+China!F116</f>
        <v>3.5437386805848039</v>
      </c>
      <c r="G289" s="213">
        <f>+China!G116</f>
        <v>3.585671721958684</v>
      </c>
      <c r="H289" s="213">
        <f>+China!H116</f>
        <v>3.6128309161319567</v>
      </c>
      <c r="I289" s="12">
        <f>+China!I116</f>
        <v>3.6246984282210888</v>
      </c>
      <c r="J289" s="12">
        <f>+China!J116</f>
        <v>3.6251742162607767</v>
      </c>
      <c r="K289" s="12">
        <f>+China!K116</f>
        <v>3.6153421662676593</v>
      </c>
      <c r="L289" s="12">
        <f>+China!L116</f>
        <v>3.6627797357526517</v>
      </c>
      <c r="M289" s="12">
        <f>+China!M116</f>
        <v>3.7799692307305106</v>
      </c>
      <c r="N289" s="12">
        <f>+China!N116</f>
        <v>3.8641810164868891</v>
      </c>
      <c r="O289" s="12">
        <f>+China!O116</f>
        <v>3.9475682280595468</v>
      </c>
      <c r="P289" s="12">
        <f>+China!P116</f>
        <v>4.02757831352113</v>
      </c>
      <c r="Q289" s="12">
        <f>+China!Q116</f>
        <v>4.1024063645780497</v>
      </c>
      <c r="R289" s="12">
        <f>+China!R116</f>
        <v>4.1705806199302682</v>
      </c>
      <c r="S289" s="12">
        <f>+China!S116</f>
        <v>4.230575964217107</v>
      </c>
      <c r="T289" s="12">
        <f>+China!T116</f>
        <v>4.2804113362284388</v>
      </c>
      <c r="U289" s="12">
        <f>+China!U116</f>
        <v>4.3172846372682203</v>
      </c>
      <c r="V289" s="12">
        <f>+China!V116</f>
        <v>4.3451174116294391</v>
      </c>
      <c r="W289" s="12">
        <f>+China!W116</f>
        <v>4.3598955102225778</v>
      </c>
      <c r="X289" s="12">
        <f>+China!X116</f>
        <v>4.3464270990629714</v>
      </c>
      <c r="Y289" s="12">
        <f>+China!Y116</f>
        <v>4.2928243871034946</v>
      </c>
      <c r="Z289" s="12">
        <f>+China!Z116</f>
        <v>4.1853414702206733</v>
      </c>
      <c r="AA289" s="12">
        <f>+China!AA142</f>
        <v>0</v>
      </c>
      <c r="AB289" s="12">
        <f>+China!AB142</f>
        <v>0</v>
      </c>
      <c r="AC289" s="12">
        <f>+China!AC142</f>
        <v>0</v>
      </c>
    </row>
    <row r="290" spans="1:309">
      <c r="A290" s="12" t="s">
        <v>55</v>
      </c>
      <c r="B290" s="12">
        <f>+India!B116</f>
        <v>0.40499472440009932</v>
      </c>
      <c r="C290" s="213">
        <f>+India!C116</f>
        <v>0.72268116278293004</v>
      </c>
      <c r="D290" s="213">
        <f>+India!D116</f>
        <v>0.95136415657421813</v>
      </c>
      <c r="E290" s="213">
        <f>+India!E116</f>
        <v>1.1732052903697956</v>
      </c>
      <c r="F290" s="213">
        <f>+India!F116</f>
        <v>1.3870584013928566</v>
      </c>
      <c r="G290" s="213">
        <f>+India!G116</f>
        <v>1.5651983358354182</v>
      </c>
      <c r="H290" s="213">
        <f>+India!H116</f>
        <v>1.7176976183897452</v>
      </c>
      <c r="I290" s="12">
        <f>+India!I116</f>
        <v>1.8658653062918047</v>
      </c>
      <c r="J290" s="12">
        <f>+India!J116</f>
        <v>2.0098269995203122</v>
      </c>
      <c r="K290" s="12">
        <f>+India!K116</f>
        <v>2.1496360359774016</v>
      </c>
      <c r="L290" s="12">
        <f>+India!L116</f>
        <v>2.283957092877603</v>
      </c>
      <c r="M290" s="12">
        <f>+India!M116</f>
        <v>2.4124604621169445</v>
      </c>
      <c r="N290" s="12">
        <f>+India!N116</f>
        <v>2.5381390337346295</v>
      </c>
      <c r="O290" s="12">
        <f>+India!O116</f>
        <v>2.6529264298016351</v>
      </c>
      <c r="P290" s="12">
        <f>+India!P116</f>
        <v>2.7578955707465256</v>
      </c>
      <c r="Q290" s="12">
        <f>+India!Q116</f>
        <v>2.8534089157218312</v>
      </c>
      <c r="R290" s="12">
        <f>+India!R116</f>
        <v>2.9394093994465629</v>
      </c>
      <c r="S290" s="12">
        <f>+India!S116</f>
        <v>3.0155132844817549</v>
      </c>
      <c r="T290" s="12">
        <f>+India!T116</f>
        <v>3.0809397311614108</v>
      </c>
      <c r="U290" s="12">
        <f>+India!U116</f>
        <v>3.1343776626832374</v>
      </c>
      <c r="V290" s="12">
        <f>+India!V116</f>
        <v>3.1918363289624714</v>
      </c>
      <c r="W290" s="12">
        <f>+India!W116</f>
        <v>3.2547576049415823</v>
      </c>
      <c r="X290" s="12">
        <f>+India!X116</f>
        <v>3.3026565191732198</v>
      </c>
      <c r="Y290" s="12">
        <f>+India!Y116</f>
        <v>3.3262648080786428</v>
      </c>
      <c r="Z290" s="12">
        <f>+India!Z116</f>
        <v>3.3156666886416963</v>
      </c>
      <c r="AA290" s="12">
        <f>+India!AA142</f>
        <v>0</v>
      </c>
      <c r="AB290" s="12">
        <f>+India!AB142</f>
        <v>0</v>
      </c>
      <c r="AC290" s="12">
        <f>+India!AC142</f>
        <v>0</v>
      </c>
    </row>
    <row r="291" spans="1:309">
      <c r="A291" s="12" t="s">
        <v>56</v>
      </c>
      <c r="B291" s="12">
        <f>+MidEast!B116</f>
        <v>0.58943423723936128</v>
      </c>
      <c r="C291" s="213">
        <f>+MidEast!C116</f>
        <v>0.80698509993939882</v>
      </c>
      <c r="D291" s="213">
        <f>+MidEast!D116</f>
        <v>1.0437807646262807</v>
      </c>
      <c r="E291" s="213">
        <f>+MidEast!E116</f>
        <v>1.2739845719504084</v>
      </c>
      <c r="F291" s="213">
        <f>+MidEast!F116</f>
        <v>1.4937471134705864</v>
      </c>
      <c r="G291" s="213">
        <f>+MidEast!G116</f>
        <v>1.6734534771207188</v>
      </c>
      <c r="H291" s="213">
        <f>+MidEast!H116</f>
        <v>1.8325185619577071</v>
      </c>
      <c r="I291" s="12">
        <f>+MidEast!I116</f>
        <v>1.9954777030800088</v>
      </c>
      <c r="J291" s="12">
        <f>+MidEast!J116</f>
        <v>2.1637008946346694</v>
      </c>
      <c r="K291" s="12">
        <f>+MidEast!K116</f>
        <v>2.3382424008222378</v>
      </c>
      <c r="L291" s="12">
        <f>+MidEast!L116</f>
        <v>2.463708330024196</v>
      </c>
      <c r="M291" s="12">
        <f>+MidEast!M116</f>
        <v>2.5279783146839225</v>
      </c>
      <c r="N291" s="12">
        <f>+MidEast!N116</f>
        <v>2.608041316065556</v>
      </c>
      <c r="O291" s="12">
        <f>+MidEast!O116</f>
        <v>2.6710517837232239</v>
      </c>
      <c r="P291" s="12">
        <f>+MidEast!P116</f>
        <v>2.7225947358609082</v>
      </c>
      <c r="Q291" s="12">
        <f>+MidEast!Q116</f>
        <v>2.7654968219617522</v>
      </c>
      <c r="R291" s="12">
        <f>+MidEast!R116</f>
        <v>2.8010667915791538</v>
      </c>
      <c r="S291" s="12">
        <f>+MidEast!S116</f>
        <v>2.8296957121711288</v>
      </c>
      <c r="T291" s="12">
        <f>+MidEast!T116</f>
        <v>2.851063885193585</v>
      </c>
      <c r="U291" s="12">
        <f>+MidEast!U116</f>
        <v>2.8641713668022803</v>
      </c>
      <c r="V291" s="12">
        <f>+MidEast!V116</f>
        <v>2.8824518017489811</v>
      </c>
      <c r="W291" s="12">
        <f>+MidEast!W116</f>
        <v>2.9063947114753947</v>
      </c>
      <c r="X291" s="12">
        <f>+MidEast!X116</f>
        <v>2.918244004740842</v>
      </c>
      <c r="Y291" s="12">
        <f>+MidEast!Y116</f>
        <v>2.9099087273657136</v>
      </c>
      <c r="Z291" s="12">
        <f>+MidEast!Z116</f>
        <v>2.8727617691244993</v>
      </c>
      <c r="AA291" s="12">
        <f>+MidEast!AA142</f>
        <v>0</v>
      </c>
      <c r="AB291" s="12">
        <f>+MidEast!AB142</f>
        <v>0</v>
      </c>
      <c r="AC291" s="12">
        <f>+MidEast!AC142</f>
        <v>0</v>
      </c>
    </row>
    <row r="292" spans="1:309">
      <c r="A292" s="12" t="s">
        <v>57</v>
      </c>
      <c r="B292" s="12">
        <f>+Africa!B116</f>
        <v>0.1913029872516217</v>
      </c>
      <c r="C292" s="213">
        <f>+Africa!C116</f>
        <v>0.24390148283972424</v>
      </c>
      <c r="D292" s="213">
        <f>+Africa!D116</f>
        <v>0.35373965665690793</v>
      </c>
      <c r="E292" s="213">
        <f>+Africa!E116</f>
        <v>0.48181967984315183</v>
      </c>
      <c r="F292" s="213">
        <f>+Africa!F116</f>
        <v>0.62583133934463908</v>
      </c>
      <c r="G292" s="213">
        <f>+Africa!G116</f>
        <v>0.7584893200762266</v>
      </c>
      <c r="H292" s="213">
        <f>+Africa!H116</f>
        <v>0.87749333906053473</v>
      </c>
      <c r="I292" s="12">
        <f>+Africa!I116</f>
        <v>1.003853801115564</v>
      </c>
      <c r="J292" s="12">
        <f>+Africa!J116</f>
        <v>1.137683606672091</v>
      </c>
      <c r="K292" s="12">
        <f>+Africa!K116</f>
        <v>1.2789696799871797</v>
      </c>
      <c r="L292" s="12">
        <f>+Africa!L116</f>
        <v>1.3886152098082138</v>
      </c>
      <c r="M292" s="12">
        <f>+Africa!M116</f>
        <v>1.4586413028377665</v>
      </c>
      <c r="N292" s="12">
        <f>+Africa!N116</f>
        <v>1.5198138828710965</v>
      </c>
      <c r="O292" s="12">
        <f>+Africa!O116</f>
        <v>1.5747443507739083</v>
      </c>
      <c r="P292" s="12">
        <f>+Africa!P116</f>
        <v>1.6232067554717513</v>
      </c>
      <c r="Q292" s="12">
        <f>+Africa!Q116</f>
        <v>1.6650283257767799</v>
      </c>
      <c r="R292" s="12">
        <f>+Africa!R116</f>
        <v>1.7000557802205321</v>
      </c>
      <c r="S292" s="12">
        <f>+Africa!S116</f>
        <v>1.7280990149097215</v>
      </c>
      <c r="T292" s="12">
        <f>+Africa!T116</f>
        <v>1.748834937362495</v>
      </c>
      <c r="U292" s="12">
        <f>+Africa!U116</f>
        <v>1.7617082900139982</v>
      </c>
      <c r="V292" s="12">
        <f>+Africa!V116</f>
        <v>1.7761488150522577</v>
      </c>
      <c r="W292" s="12">
        <f>+Africa!W116</f>
        <v>1.7929751460583001</v>
      </c>
      <c r="X292" s="12">
        <f>+Africa!X116</f>
        <v>1.8133338863923936</v>
      </c>
      <c r="Y292" s="12">
        <f>+Africa!Y116</f>
        <v>1.8223908980497623</v>
      </c>
      <c r="Z292" s="12">
        <f>+Africa!Z116</f>
        <v>1.8136192273168288</v>
      </c>
      <c r="AA292" s="12">
        <f>+Africa!AA142</f>
        <v>0</v>
      </c>
      <c r="AB292" s="12">
        <f>+Africa!AB142</f>
        <v>0</v>
      </c>
      <c r="AC292" s="12">
        <f>+Africa!AC142</f>
        <v>0</v>
      </c>
    </row>
    <row r="293" spans="1:309">
      <c r="A293" s="12" t="s">
        <v>58</v>
      </c>
      <c r="B293" s="12">
        <f>+LatAm!B116</f>
        <v>0.41212692374686288</v>
      </c>
      <c r="C293" s="213">
        <f>+LatAm!C116</f>
        <v>0.5327436469074458</v>
      </c>
      <c r="D293" s="213">
        <f>+LatAm!D116</f>
        <v>0.67574720152887058</v>
      </c>
      <c r="E293" s="213">
        <f>+LatAm!E116</f>
        <v>0.81191487554751418</v>
      </c>
      <c r="F293" s="213">
        <f>+LatAm!F116</f>
        <v>0.93402223947222995</v>
      </c>
      <c r="G293" s="213">
        <f>+LatAm!G116</f>
        <v>1.0345511864901882</v>
      </c>
      <c r="H293" s="213">
        <f>+LatAm!H116</f>
        <v>1.1246233195469484</v>
      </c>
      <c r="I293" s="12">
        <f>+LatAm!I116</f>
        <v>1.2114072895727106</v>
      </c>
      <c r="J293" s="12">
        <f>+LatAm!J116</f>
        <v>1.2951980195623192</v>
      </c>
      <c r="K293" s="12">
        <f>+LatAm!K116</f>
        <v>1.3762237607654677</v>
      </c>
      <c r="L293" s="12">
        <f>+LatAm!L116</f>
        <v>1.4560844622049083</v>
      </c>
      <c r="M293" s="12">
        <f>+LatAm!M116</f>
        <v>1.5328657415716276</v>
      </c>
      <c r="N293" s="12">
        <f>+LatAm!N116</f>
        <v>1.6175086285927396</v>
      </c>
      <c r="O293" s="12">
        <f>+LatAm!O116</f>
        <v>1.6919487063967511</v>
      </c>
      <c r="P293" s="12">
        <f>+LatAm!P116</f>
        <v>1.7588278059890161</v>
      </c>
      <c r="Q293" s="12">
        <f>+LatAm!Q116</f>
        <v>1.8194564113945302</v>
      </c>
      <c r="R293" s="12">
        <f>+LatAm!R116</f>
        <v>1.8744016308573741</v>
      </c>
      <c r="S293" s="12">
        <f>+LatAm!S116</f>
        <v>1.9237650378329312</v>
      </c>
      <c r="T293" s="12">
        <f>+LatAm!T116</f>
        <v>1.9672620042741114</v>
      </c>
      <c r="U293" s="12">
        <f>+LatAm!U116</f>
        <v>2.0042081394953186</v>
      </c>
      <c r="V293" s="12">
        <f>+LatAm!V116</f>
        <v>2.0429556786623122</v>
      </c>
      <c r="W293" s="12">
        <f>+LatAm!W116</f>
        <v>2.0841172019339798</v>
      </c>
      <c r="X293" s="12">
        <f>+LatAm!X116</f>
        <v>2.1166556306828981</v>
      </c>
      <c r="Y293" s="12">
        <f>+LatAm!Y116</f>
        <v>2.1353427394713984</v>
      </c>
      <c r="Z293" s="12">
        <f>+LatAm!Z116</f>
        <v>2.1344808157414321</v>
      </c>
      <c r="AA293" s="12">
        <f>+LatAm!AA142</f>
        <v>0</v>
      </c>
      <c r="AB293" s="12">
        <f>+LatAm!AB142</f>
        <v>0</v>
      </c>
      <c r="AC293" s="12">
        <f>+LatAm!AC142</f>
        <v>0</v>
      </c>
    </row>
    <row r="294" spans="1:309">
      <c r="A294" s="12" t="s">
        <v>114</v>
      </c>
      <c r="B294" s="12">
        <f>+OHI!B116</f>
        <v>0.54156849752830349</v>
      </c>
      <c r="C294" s="213">
        <f>+OHI!C116</f>
        <v>0.56942681429125508</v>
      </c>
      <c r="D294" s="213">
        <f>+OHI!D116</f>
        <v>0.6198785706466845</v>
      </c>
      <c r="E294" s="213">
        <f>+OHI!E116</f>
        <v>0.64999403603263683</v>
      </c>
      <c r="F294" s="213">
        <f>+OHI!F116</f>
        <v>0.66238689909170767</v>
      </c>
      <c r="G294" s="213">
        <f>+OHI!G116</f>
        <v>0.65965112052958486</v>
      </c>
      <c r="H294" s="213">
        <f>+OHI!H116</f>
        <v>0.64886200048544995</v>
      </c>
      <c r="I294" s="12">
        <f>+OHI!I116</f>
        <v>0.63766528527198052</v>
      </c>
      <c r="J294" s="12">
        <f>+OHI!J116</f>
        <v>0.62660949205032712</v>
      </c>
      <c r="K294" s="12">
        <f>+OHI!K116</f>
        <v>0.61589568604510692</v>
      </c>
      <c r="L294" s="12">
        <f>+OHI!L116</f>
        <v>0.61515764467273693</v>
      </c>
      <c r="M294" s="12">
        <f>+OHI!M116</f>
        <v>0.6235543896681417</v>
      </c>
      <c r="N294" s="12">
        <f>+OHI!N116</f>
        <v>0.63665038163180454</v>
      </c>
      <c r="O294" s="12">
        <f>+OHI!O116</f>
        <v>0.64665854038027049</v>
      </c>
      <c r="P294" s="12">
        <f>+OHI!P116</f>
        <v>0.65505192772991883</v>
      </c>
      <c r="Q294" s="12">
        <f>+OHI!Q116</f>
        <v>0.6625361605664718</v>
      </c>
      <c r="R294" s="12">
        <f>+OHI!R116</f>
        <v>0.66939934704054183</v>
      </c>
      <c r="S294" s="12">
        <f>+OHI!S116</f>
        <v>0.67568582005358946</v>
      </c>
      <c r="T294" s="12">
        <f>+OHI!T116</f>
        <v>0.68126053833683786</v>
      </c>
      <c r="U294" s="12">
        <f>+OHI!U116</f>
        <v>0.68582309112377693</v>
      </c>
      <c r="V294" s="12">
        <f>+OHI!V116</f>
        <v>0.68909139258801</v>
      </c>
      <c r="W294" s="12">
        <f>+OHI!W116</f>
        <v>0.69040140494562263</v>
      </c>
      <c r="X294" s="12">
        <f>+OHI!X116</f>
        <v>0.6885857670823039</v>
      </c>
      <c r="Y294" s="12">
        <f>+OHI!Y116</f>
        <v>0.68231485463514663</v>
      </c>
      <c r="Z294" s="12">
        <f>+OHI!Z116</f>
        <v>0.66996999238662447</v>
      </c>
      <c r="AA294" s="12">
        <f>+OHI!AA142</f>
        <v>0</v>
      </c>
      <c r="AB294" s="12">
        <f>+OHI!AB142</f>
        <v>0</v>
      </c>
      <c r="AC294" s="12">
        <f>+OHI!AC142</f>
        <v>0</v>
      </c>
    </row>
    <row r="295" spans="1:309">
      <c r="A295" s="213" t="s">
        <v>1012</v>
      </c>
      <c r="B295" s="12">
        <f>+OthAsia!B116</f>
        <v>0.36381783863801526</v>
      </c>
      <c r="C295" s="213">
        <f>+OthAsia!C116</f>
        <v>0.63050158117884181</v>
      </c>
      <c r="D295" s="213">
        <f>+OthAsia!D116</f>
        <v>0.8782657880475192</v>
      </c>
      <c r="E295" s="213">
        <f>+OthAsia!E116</f>
        <v>1.1508416134336061</v>
      </c>
      <c r="F295" s="213">
        <f>+OthAsia!F116</f>
        <v>1.437751743419349</v>
      </c>
      <c r="G295" s="213">
        <f>+OthAsia!G116</f>
        <v>1.7038451223708944</v>
      </c>
      <c r="H295" s="213">
        <f>+OthAsia!H116</f>
        <v>1.9538304387374028</v>
      </c>
      <c r="I295" s="12">
        <f>+OthAsia!I116</f>
        <v>2.2116816359970786</v>
      </c>
      <c r="J295" s="12">
        <f>+OthAsia!J116</f>
        <v>2.4764451291787961</v>
      </c>
      <c r="K295" s="12">
        <f>+OthAsia!K116</f>
        <v>2.747093852371771</v>
      </c>
      <c r="L295" s="12">
        <f>+OthAsia!L116</f>
        <v>2.9969199041852908</v>
      </c>
      <c r="M295" s="12">
        <f>+OthAsia!M116</f>
        <v>3.2255593611653786</v>
      </c>
      <c r="N295" s="12">
        <f>+OthAsia!N116</f>
        <v>3.422755171279396</v>
      </c>
      <c r="O295" s="12">
        <f>+OthAsia!O116</f>
        <v>3.6146027289294476</v>
      </c>
      <c r="P295" s="12">
        <f>+OthAsia!P116</f>
        <v>3.7974738228032288</v>
      </c>
      <c r="Q295" s="12">
        <f>+OthAsia!Q116</f>
        <v>3.9688376438842123</v>
      </c>
      <c r="R295" s="12">
        <f>+OthAsia!R116</f>
        <v>4.1267473178087366</v>
      </c>
      <c r="S295" s="12">
        <f>+OthAsia!S116</f>
        <v>4.2694627579084043</v>
      </c>
      <c r="T295" s="12">
        <f>+OthAsia!T116</f>
        <v>4.3950763043448378</v>
      </c>
      <c r="U295" s="12">
        <f>+OthAsia!U116</f>
        <v>4.5011709135179983</v>
      </c>
      <c r="V295" s="12">
        <f>+OthAsia!V116</f>
        <v>4.609086786938863</v>
      </c>
      <c r="W295" s="12">
        <f>+OthAsia!W116</f>
        <v>4.7207155927569042</v>
      </c>
      <c r="X295" s="12">
        <f>+OthAsia!X116</f>
        <v>4.8077467571906904</v>
      </c>
      <c r="Y295" s="12">
        <f>+OthAsia!Y116</f>
        <v>4.8569997833532588</v>
      </c>
      <c r="Z295" s="12">
        <f>+OthAsia!Z116</f>
        <v>4.8544610904151027</v>
      </c>
      <c r="AA295" s="12">
        <f>+OthAsia!AA142</f>
        <v>0</v>
      </c>
      <c r="AB295" s="12">
        <f>+OthAsia!AB142</f>
        <v>0</v>
      </c>
      <c r="AC295" s="12">
        <f>+OthAsia!AC142</f>
        <v>0</v>
      </c>
    </row>
    <row r="296" spans="1:309">
      <c r="A296" s="213"/>
      <c r="B296" s="12">
        <f t="shared" ref="B296:V296" si="158">SUM(B284:B295)</f>
        <v>7.9676363556275431</v>
      </c>
      <c r="C296" s="213">
        <f t="shared" si="158"/>
        <v>10.003554134481567</v>
      </c>
      <c r="D296" s="213">
        <f t="shared" si="158"/>
        <v>11.718375356834388</v>
      </c>
      <c r="E296" s="213">
        <f t="shared" si="158"/>
        <v>13.177938010168919</v>
      </c>
      <c r="F296" s="213">
        <f t="shared" si="158"/>
        <v>14.442022892849556</v>
      </c>
      <c r="G296" s="213">
        <f t="shared" si="158"/>
        <v>15.434895583922161</v>
      </c>
      <c r="H296" s="213">
        <f t="shared" si="158"/>
        <v>16.285272075286983</v>
      </c>
      <c r="I296" s="12">
        <f t="shared" si="158"/>
        <v>17.122040514215687</v>
      </c>
      <c r="J296" s="12">
        <f t="shared" si="158"/>
        <v>17.954966209710832</v>
      </c>
      <c r="K296" s="12">
        <f t="shared" si="158"/>
        <v>18.788336543022332</v>
      </c>
      <c r="L296" s="12">
        <f t="shared" si="158"/>
        <v>19.61757948058003</v>
      </c>
      <c r="M296" s="12">
        <f t="shared" si="158"/>
        <v>20.425207238458132</v>
      </c>
      <c r="N296" s="12">
        <f t="shared" si="158"/>
        <v>21.231530793253178</v>
      </c>
      <c r="O296" s="12">
        <f t="shared" si="158"/>
        <v>21.954626894049458</v>
      </c>
      <c r="P296" s="12">
        <f t="shared" si="158"/>
        <v>22.61208208678039</v>
      </c>
      <c r="Q296" s="12">
        <f t="shared" si="158"/>
        <v>23.21099495279735</v>
      </c>
      <c r="R296" s="12">
        <f t="shared" si="158"/>
        <v>23.752610967350993</v>
      </c>
      <c r="S296" s="12">
        <f t="shared" si="158"/>
        <v>24.234150318558324</v>
      </c>
      <c r="T296" s="12">
        <f t="shared" si="158"/>
        <v>24.648763245471198</v>
      </c>
      <c r="U296" s="12">
        <f t="shared" si="158"/>
        <v>24.984720238878076</v>
      </c>
      <c r="V296" s="12">
        <f t="shared" si="158"/>
        <v>25.309202057348834</v>
      </c>
      <c r="W296" s="12"/>
      <c r="X296" s="12"/>
      <c r="Y296" s="12"/>
      <c r="Z296" s="12"/>
      <c r="AA296" s="12"/>
      <c r="AB296" s="12"/>
      <c r="AC296" s="12"/>
    </row>
    <row r="298" spans="1:309">
      <c r="A298" s="19" t="s">
        <v>1018</v>
      </c>
    </row>
    <row r="299" spans="1:309" s="140" customFormat="1">
      <c r="A299" s="12" t="s">
        <v>104</v>
      </c>
      <c r="B299" s="140">
        <f t="shared" ref="B299:P299" si="159">+B284*B170</f>
        <v>0</v>
      </c>
      <c r="C299" s="140">
        <f t="shared" si="159"/>
        <v>1.6230895636787737</v>
      </c>
      <c r="D299" s="140">
        <f t="shared" si="159"/>
        <v>1.7927116912107415</v>
      </c>
      <c r="E299" s="140">
        <f t="shared" si="159"/>
        <v>1.9149538778767672</v>
      </c>
      <c r="F299" s="140">
        <f t="shared" si="159"/>
        <v>2.0053836777383345</v>
      </c>
      <c r="G299" s="140">
        <f t="shared" si="159"/>
        <v>2.0624036283691511</v>
      </c>
      <c r="H299" s="140">
        <f t="shared" si="159"/>
        <v>2.0986567014636957</v>
      </c>
      <c r="I299" s="140">
        <f t="shared" si="159"/>
        <v>2.1349828761043188</v>
      </c>
      <c r="J299" s="140">
        <f t="shared" si="159"/>
        <v>2.1731363207063579</v>
      </c>
      <c r="K299" s="140">
        <f t="shared" si="159"/>
        <v>2.2141989874785355</v>
      </c>
      <c r="L299" s="140">
        <f t="shared" si="159"/>
        <v>2.2514329664162473</v>
      </c>
      <c r="M299" s="140">
        <f t="shared" si="159"/>
        <v>2.279313579974898</v>
      </c>
      <c r="N299" s="140">
        <f t="shared" si="159"/>
        <v>2.3350905503198418</v>
      </c>
      <c r="O299" s="140">
        <f t="shared" si="159"/>
        <v>2.3763203158253505</v>
      </c>
      <c r="P299" s="140">
        <f t="shared" si="159"/>
        <v>2.4104142871395609</v>
      </c>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19"/>
      <c r="DQ299" s="19"/>
      <c r="DR299" s="19"/>
      <c r="DS299" s="19"/>
      <c r="DT299" s="19"/>
      <c r="DU299" s="19"/>
      <c r="DV299" s="19"/>
      <c r="DW299" s="19"/>
      <c r="DX299" s="19"/>
      <c r="DY299" s="19"/>
      <c r="DZ299" s="19"/>
      <c r="EA299" s="19"/>
      <c r="EB299" s="19"/>
      <c r="EC299" s="19"/>
      <c r="ED299" s="19"/>
      <c r="EE299" s="19"/>
      <c r="EF299" s="19"/>
      <c r="EG299" s="19"/>
      <c r="EH299" s="19"/>
      <c r="EI299" s="19"/>
      <c r="EJ299" s="19"/>
      <c r="EK299" s="19"/>
      <c r="EL299" s="19"/>
      <c r="EM299" s="19"/>
      <c r="EN299" s="19"/>
      <c r="EO299" s="19"/>
      <c r="EP299" s="19"/>
      <c r="EQ299" s="19"/>
      <c r="ER299" s="19"/>
      <c r="ES299" s="19"/>
      <c r="ET299" s="19"/>
      <c r="EU299" s="19"/>
      <c r="EV299" s="19"/>
      <c r="EW299" s="19"/>
      <c r="EX299" s="19"/>
      <c r="EY299" s="19"/>
      <c r="EZ299" s="19"/>
      <c r="FA299" s="19"/>
      <c r="FB299" s="19"/>
      <c r="FC299" s="19"/>
      <c r="FD299" s="19"/>
      <c r="FE299" s="19"/>
      <c r="FF299" s="19"/>
      <c r="FG299" s="19"/>
      <c r="FH299" s="19"/>
      <c r="FI299" s="19"/>
      <c r="FJ299" s="19"/>
      <c r="FK299" s="19"/>
      <c r="FL299" s="19"/>
      <c r="FM299" s="19"/>
      <c r="FN299" s="19"/>
      <c r="FO299" s="19"/>
      <c r="FP299" s="19"/>
      <c r="FQ299" s="19"/>
      <c r="FR299" s="19"/>
      <c r="FS299" s="19"/>
      <c r="FT299" s="19"/>
      <c r="FU299" s="19"/>
      <c r="FV299" s="19"/>
      <c r="FW299" s="19"/>
      <c r="FX299" s="19"/>
      <c r="FY299" s="19"/>
      <c r="FZ299" s="19"/>
      <c r="GA299" s="19"/>
      <c r="GB299" s="19"/>
      <c r="GC299" s="19"/>
      <c r="GD299" s="19"/>
      <c r="GE299" s="19"/>
      <c r="GF299" s="19"/>
      <c r="GG299" s="19"/>
      <c r="GH299" s="19"/>
      <c r="GI299" s="19"/>
      <c r="GJ299" s="19"/>
      <c r="GK299" s="19"/>
      <c r="GL299" s="19"/>
      <c r="GM299" s="19"/>
      <c r="GN299" s="19"/>
      <c r="GO299" s="19"/>
      <c r="GP299" s="19"/>
      <c r="GQ299" s="19"/>
      <c r="GR299" s="19"/>
      <c r="GS299" s="19"/>
      <c r="GT299" s="19"/>
      <c r="GU299" s="19"/>
      <c r="GV299" s="19"/>
      <c r="GW299" s="19"/>
      <c r="GX299" s="19"/>
      <c r="GY299" s="19"/>
      <c r="GZ299" s="19"/>
      <c r="HA299" s="19"/>
      <c r="HB299" s="19"/>
      <c r="HC299" s="19"/>
      <c r="HD299" s="19"/>
      <c r="HE299" s="19"/>
      <c r="HF299" s="19"/>
      <c r="HG299" s="19"/>
      <c r="HH299" s="19"/>
      <c r="HI299" s="19"/>
      <c r="HJ299" s="19"/>
      <c r="HK299" s="19"/>
      <c r="HL299" s="19"/>
      <c r="HM299" s="19"/>
      <c r="HN299" s="19"/>
      <c r="HO299" s="19"/>
      <c r="HP299" s="19"/>
      <c r="HQ299" s="19"/>
      <c r="HR299" s="19"/>
      <c r="HS299" s="19"/>
      <c r="HT299" s="19"/>
      <c r="HU299" s="19"/>
      <c r="HV299" s="19"/>
      <c r="HW299" s="19"/>
      <c r="HX299" s="19"/>
      <c r="HY299" s="19"/>
      <c r="HZ299" s="19"/>
      <c r="IA299" s="19"/>
      <c r="IB299" s="19"/>
      <c r="IC299" s="19"/>
      <c r="ID299" s="19"/>
      <c r="IE299" s="19"/>
      <c r="IF299" s="19"/>
      <c r="IG299" s="19"/>
      <c r="IH299" s="19"/>
      <c r="II299" s="19"/>
      <c r="IJ299" s="19"/>
      <c r="IK299" s="19"/>
      <c r="IL299" s="19"/>
      <c r="IM299" s="19"/>
      <c r="IN299" s="19"/>
      <c r="IO299" s="19"/>
      <c r="IP299" s="19"/>
      <c r="IQ299" s="19"/>
      <c r="IR299" s="19"/>
      <c r="IS299" s="19"/>
      <c r="IT299" s="19"/>
      <c r="IU299" s="19"/>
      <c r="IV299" s="19"/>
      <c r="IW299" s="19"/>
      <c r="IX299" s="19"/>
      <c r="IY299" s="19"/>
      <c r="IZ299" s="19"/>
      <c r="JA299" s="19"/>
      <c r="JB299" s="19"/>
      <c r="JC299" s="19"/>
      <c r="JD299" s="19"/>
      <c r="JE299" s="19"/>
      <c r="JF299" s="19"/>
      <c r="JG299" s="19"/>
      <c r="JH299" s="19"/>
      <c r="JI299" s="19"/>
      <c r="JJ299" s="19"/>
      <c r="JK299" s="19"/>
      <c r="JL299" s="19"/>
      <c r="JM299" s="19"/>
      <c r="JN299" s="19"/>
      <c r="JO299" s="19"/>
      <c r="JP299" s="19"/>
      <c r="JQ299" s="19"/>
      <c r="JR299" s="19"/>
      <c r="JS299" s="19"/>
      <c r="JT299" s="19"/>
      <c r="JU299" s="19"/>
      <c r="JV299" s="19"/>
      <c r="JW299" s="19"/>
      <c r="JX299" s="19"/>
      <c r="JY299" s="19"/>
      <c r="JZ299" s="19"/>
      <c r="KA299" s="19"/>
      <c r="KB299" s="19"/>
      <c r="KC299" s="19"/>
      <c r="KD299" s="19"/>
      <c r="KE299" s="19"/>
      <c r="KF299" s="19"/>
      <c r="KG299" s="19"/>
      <c r="KH299" s="19"/>
      <c r="KI299" s="19"/>
      <c r="KJ299" s="19"/>
      <c r="KK299" s="19"/>
      <c r="KL299" s="19"/>
      <c r="KM299" s="19"/>
      <c r="KN299" s="19"/>
      <c r="KO299" s="19"/>
      <c r="KP299" s="19"/>
      <c r="KQ299" s="19"/>
      <c r="KR299" s="19"/>
      <c r="KS299" s="19"/>
      <c r="KT299" s="19"/>
      <c r="KU299" s="19"/>
      <c r="KV299" s="19"/>
      <c r="KW299" s="19"/>
    </row>
    <row r="300" spans="1:309" s="140" customFormat="1">
      <c r="A300" s="12" t="s">
        <v>105</v>
      </c>
      <c r="B300" s="140">
        <f t="shared" ref="B300:P300" si="160">+B285*B171</f>
        <v>0</v>
      </c>
      <c r="C300" s="140">
        <f t="shared" si="160"/>
        <v>0.99377439380320809</v>
      </c>
      <c r="D300" s="140">
        <f t="shared" si="160"/>
        <v>1.106091255414513</v>
      </c>
      <c r="E300" s="140">
        <f t="shared" si="160"/>
        <v>1.1891433774865861</v>
      </c>
      <c r="F300" s="140">
        <f t="shared" si="160"/>
        <v>1.2523730974526894</v>
      </c>
      <c r="G300" s="140">
        <f t="shared" si="160"/>
        <v>1.2928181437698956</v>
      </c>
      <c r="H300" s="140">
        <f t="shared" si="160"/>
        <v>1.3183434625106527</v>
      </c>
      <c r="I300" s="140">
        <f t="shared" si="160"/>
        <v>1.3386059895372324</v>
      </c>
      <c r="J300" s="140">
        <f t="shared" si="160"/>
        <v>1.3549362742712396</v>
      </c>
      <c r="K300" s="140">
        <f t="shared" si="160"/>
        <v>1.3681143488253336</v>
      </c>
      <c r="L300" s="140">
        <f t="shared" si="160"/>
        <v>1.3984482484510008</v>
      </c>
      <c r="M300" s="140">
        <f t="shared" si="160"/>
        <v>1.4455054856817873</v>
      </c>
      <c r="N300" s="140">
        <f t="shared" si="160"/>
        <v>1.5025460085607012</v>
      </c>
      <c r="O300" s="140">
        <f t="shared" si="160"/>
        <v>1.5508468835563445</v>
      </c>
      <c r="P300" s="140">
        <f t="shared" si="160"/>
        <v>1.5937712427920367</v>
      </c>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19"/>
      <c r="DQ300" s="19"/>
      <c r="DR300" s="19"/>
      <c r="DS300" s="19"/>
      <c r="DT300" s="19"/>
      <c r="DU300" s="19"/>
      <c r="DV300" s="19"/>
      <c r="DW300" s="19"/>
      <c r="DX300" s="19"/>
      <c r="DY300" s="19"/>
      <c r="DZ300" s="19"/>
      <c r="EA300" s="19"/>
      <c r="EB300" s="19"/>
      <c r="EC300" s="19"/>
      <c r="ED300" s="19"/>
      <c r="EE300" s="19"/>
      <c r="EF300" s="19"/>
      <c r="EG300" s="19"/>
      <c r="EH300" s="19"/>
      <c r="EI300" s="19"/>
      <c r="EJ300" s="19"/>
      <c r="EK300" s="19"/>
      <c r="EL300" s="19"/>
      <c r="EM300" s="19"/>
      <c r="EN300" s="19"/>
      <c r="EO300" s="19"/>
      <c r="EP300" s="19"/>
      <c r="EQ300" s="19"/>
      <c r="ER300" s="19"/>
      <c r="ES300" s="19"/>
      <c r="ET300" s="19"/>
      <c r="EU300" s="19"/>
      <c r="EV300" s="19"/>
      <c r="EW300" s="19"/>
      <c r="EX300" s="19"/>
      <c r="EY300" s="19"/>
      <c r="EZ300" s="19"/>
      <c r="FA300" s="19"/>
      <c r="FB300" s="19"/>
      <c r="FC300" s="19"/>
      <c r="FD300" s="19"/>
      <c r="FE300" s="19"/>
      <c r="FF300" s="19"/>
      <c r="FG300" s="19"/>
      <c r="FH300" s="19"/>
      <c r="FI300" s="19"/>
      <c r="FJ300" s="19"/>
      <c r="FK300" s="19"/>
      <c r="FL300" s="19"/>
      <c r="FM300" s="19"/>
      <c r="FN300" s="19"/>
      <c r="FO300" s="19"/>
      <c r="FP300" s="19"/>
      <c r="FQ300" s="19"/>
      <c r="FR300" s="19"/>
      <c r="FS300" s="19"/>
      <c r="FT300" s="19"/>
      <c r="FU300" s="19"/>
      <c r="FV300" s="19"/>
      <c r="FW300" s="19"/>
      <c r="FX300" s="19"/>
      <c r="FY300" s="19"/>
      <c r="FZ300" s="19"/>
      <c r="GA300" s="19"/>
      <c r="GB300" s="19"/>
      <c r="GC300" s="19"/>
      <c r="GD300" s="19"/>
      <c r="GE300" s="19"/>
      <c r="GF300" s="19"/>
      <c r="GG300" s="19"/>
      <c r="GH300" s="19"/>
      <c r="GI300" s="19"/>
      <c r="GJ300" s="19"/>
      <c r="GK300" s="19"/>
      <c r="GL300" s="19"/>
      <c r="GM300" s="19"/>
      <c r="GN300" s="19"/>
      <c r="GO300" s="19"/>
      <c r="GP300" s="19"/>
      <c r="GQ300" s="19"/>
      <c r="GR300" s="19"/>
      <c r="GS300" s="19"/>
      <c r="GT300" s="19"/>
      <c r="GU300" s="19"/>
      <c r="GV300" s="19"/>
      <c r="GW300" s="19"/>
      <c r="GX300" s="19"/>
      <c r="GY300" s="19"/>
      <c r="GZ300" s="19"/>
      <c r="HA300" s="19"/>
      <c r="HB300" s="19"/>
      <c r="HC300" s="19"/>
      <c r="HD300" s="19"/>
      <c r="HE300" s="19"/>
      <c r="HF300" s="19"/>
      <c r="HG300" s="19"/>
      <c r="HH300" s="19"/>
      <c r="HI300" s="19"/>
      <c r="HJ300" s="19"/>
      <c r="HK300" s="19"/>
      <c r="HL300" s="19"/>
      <c r="HM300" s="19"/>
      <c r="HN300" s="19"/>
      <c r="HO300" s="19"/>
      <c r="HP300" s="19"/>
      <c r="HQ300" s="19"/>
      <c r="HR300" s="19"/>
      <c r="HS300" s="19"/>
      <c r="HT300" s="19"/>
      <c r="HU300" s="19"/>
      <c r="HV300" s="19"/>
      <c r="HW300" s="19"/>
      <c r="HX300" s="19"/>
      <c r="HY300" s="19"/>
      <c r="HZ300" s="19"/>
      <c r="IA300" s="19"/>
      <c r="IB300" s="19"/>
      <c r="IC300" s="19"/>
      <c r="ID300" s="19"/>
      <c r="IE300" s="19"/>
      <c r="IF300" s="19"/>
      <c r="IG300" s="19"/>
      <c r="IH300" s="19"/>
      <c r="II300" s="19"/>
      <c r="IJ300" s="19"/>
      <c r="IK300" s="19"/>
      <c r="IL300" s="19"/>
      <c r="IM300" s="19"/>
      <c r="IN300" s="19"/>
      <c r="IO300" s="19"/>
      <c r="IP300" s="19"/>
      <c r="IQ300" s="19"/>
      <c r="IR300" s="19"/>
      <c r="IS300" s="19"/>
      <c r="IT300" s="19"/>
      <c r="IU300" s="19"/>
      <c r="IV300" s="19"/>
      <c r="IW300" s="19"/>
      <c r="IX300" s="19"/>
      <c r="IY300" s="19"/>
      <c r="IZ300" s="19"/>
      <c r="JA300" s="19"/>
      <c r="JB300" s="19"/>
      <c r="JC300" s="19"/>
      <c r="JD300" s="19"/>
      <c r="JE300" s="19"/>
      <c r="JF300" s="19"/>
      <c r="JG300" s="19"/>
      <c r="JH300" s="19"/>
      <c r="JI300" s="19"/>
      <c r="JJ300" s="19"/>
      <c r="JK300" s="19"/>
      <c r="JL300" s="19"/>
      <c r="JM300" s="19"/>
      <c r="JN300" s="19"/>
      <c r="JO300" s="19"/>
      <c r="JP300" s="19"/>
      <c r="JQ300" s="19"/>
      <c r="JR300" s="19"/>
      <c r="JS300" s="19"/>
      <c r="JT300" s="19"/>
      <c r="JU300" s="19"/>
      <c r="JV300" s="19"/>
      <c r="JW300" s="19"/>
      <c r="JX300" s="19"/>
      <c r="JY300" s="19"/>
      <c r="JZ300" s="19"/>
      <c r="KA300" s="19"/>
      <c r="KB300" s="19"/>
      <c r="KC300" s="19"/>
      <c r="KD300" s="19"/>
      <c r="KE300" s="19"/>
      <c r="KF300" s="19"/>
      <c r="KG300" s="19"/>
      <c r="KH300" s="19"/>
      <c r="KI300" s="19"/>
      <c r="KJ300" s="19"/>
      <c r="KK300" s="19"/>
      <c r="KL300" s="19"/>
      <c r="KM300" s="19"/>
      <c r="KN300" s="19"/>
      <c r="KO300" s="19"/>
      <c r="KP300" s="19"/>
      <c r="KQ300" s="19"/>
      <c r="KR300" s="19"/>
      <c r="KS300" s="19"/>
      <c r="KT300" s="19"/>
      <c r="KU300" s="19"/>
      <c r="KV300" s="19"/>
      <c r="KW300" s="19"/>
    </row>
    <row r="301" spans="1:309" s="140" customFormat="1">
      <c r="A301" s="12" t="s">
        <v>51</v>
      </c>
      <c r="B301" s="140">
        <f t="shared" ref="B301:P301" si="161">+B286*B172</f>
        <v>0</v>
      </c>
      <c r="C301" s="140">
        <f t="shared" si="161"/>
        <v>0.38197401254589891</v>
      </c>
      <c r="D301" s="140">
        <f t="shared" si="161"/>
        <v>0.38396443104633809</v>
      </c>
      <c r="E301" s="140">
        <f t="shared" si="161"/>
        <v>0.37210633662893772</v>
      </c>
      <c r="F301" s="140">
        <f t="shared" si="161"/>
        <v>0.3466557634269794</v>
      </c>
      <c r="G301" s="140">
        <f t="shared" si="161"/>
        <v>0.33328314208815596</v>
      </c>
      <c r="H301" s="140">
        <f t="shared" si="161"/>
        <v>0.32634839091858414</v>
      </c>
      <c r="I301" s="140">
        <f t="shared" si="161"/>
        <v>0.31899193358800321</v>
      </c>
      <c r="J301" s="140">
        <f t="shared" si="161"/>
        <v>0.31154769471063382</v>
      </c>
      <c r="K301" s="140">
        <f t="shared" si="161"/>
        <v>0.30420062276098331</v>
      </c>
      <c r="L301" s="140">
        <f t="shared" si="161"/>
        <v>0.30377378536957356</v>
      </c>
      <c r="M301" s="140">
        <f t="shared" si="161"/>
        <v>0.30957701737570981</v>
      </c>
      <c r="N301" s="140">
        <f t="shared" si="161"/>
        <v>0.31883340937135979</v>
      </c>
      <c r="O301" s="140">
        <f t="shared" si="161"/>
        <v>0.32604075971343938</v>
      </c>
      <c r="P301" s="140">
        <f t="shared" si="161"/>
        <v>0.3321524630364644</v>
      </c>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19"/>
      <c r="DQ301" s="19"/>
      <c r="DR301" s="19"/>
      <c r="DS301" s="19"/>
      <c r="DT301" s="19"/>
      <c r="DU301" s="19"/>
      <c r="DV301" s="19"/>
      <c r="DW301" s="19"/>
      <c r="DX301" s="19"/>
      <c r="DY301" s="19"/>
      <c r="DZ301" s="19"/>
      <c r="EA301" s="19"/>
      <c r="EB301" s="19"/>
      <c r="EC301" s="19"/>
      <c r="ED301" s="19"/>
      <c r="EE301" s="19"/>
      <c r="EF301" s="19"/>
      <c r="EG301" s="19"/>
      <c r="EH301" s="19"/>
      <c r="EI301" s="19"/>
      <c r="EJ301" s="19"/>
      <c r="EK301" s="19"/>
      <c r="EL301" s="19"/>
      <c r="EM301" s="19"/>
      <c r="EN301" s="19"/>
      <c r="EO301" s="19"/>
      <c r="EP301" s="19"/>
      <c r="EQ301" s="19"/>
      <c r="ER301" s="19"/>
      <c r="ES301" s="19"/>
      <c r="ET301" s="19"/>
      <c r="EU301" s="19"/>
      <c r="EV301" s="19"/>
      <c r="EW301" s="19"/>
      <c r="EX301" s="19"/>
      <c r="EY301" s="19"/>
      <c r="EZ301" s="19"/>
      <c r="FA301" s="19"/>
      <c r="FB301" s="19"/>
      <c r="FC301" s="19"/>
      <c r="FD301" s="19"/>
      <c r="FE301" s="19"/>
      <c r="FF301" s="19"/>
      <c r="FG301" s="19"/>
      <c r="FH301" s="19"/>
      <c r="FI301" s="19"/>
      <c r="FJ301" s="19"/>
      <c r="FK301" s="19"/>
      <c r="FL301" s="19"/>
      <c r="FM301" s="19"/>
      <c r="FN301" s="19"/>
      <c r="FO301" s="19"/>
      <c r="FP301" s="19"/>
      <c r="FQ301" s="19"/>
      <c r="FR301" s="19"/>
      <c r="FS301" s="19"/>
      <c r="FT301" s="19"/>
      <c r="FU301" s="19"/>
      <c r="FV301" s="19"/>
      <c r="FW301" s="19"/>
      <c r="FX301" s="19"/>
      <c r="FY301" s="19"/>
      <c r="FZ301" s="19"/>
      <c r="GA301" s="19"/>
      <c r="GB301" s="19"/>
      <c r="GC301" s="19"/>
      <c r="GD301" s="19"/>
      <c r="GE301" s="19"/>
      <c r="GF301" s="19"/>
      <c r="GG301" s="19"/>
      <c r="GH301" s="19"/>
      <c r="GI301" s="19"/>
      <c r="GJ301" s="19"/>
      <c r="GK301" s="19"/>
      <c r="GL301" s="19"/>
      <c r="GM301" s="19"/>
      <c r="GN301" s="19"/>
      <c r="GO301" s="19"/>
      <c r="GP301" s="19"/>
      <c r="GQ301" s="19"/>
      <c r="GR301" s="19"/>
      <c r="GS301" s="19"/>
      <c r="GT301" s="19"/>
      <c r="GU301" s="19"/>
      <c r="GV301" s="19"/>
      <c r="GW301" s="19"/>
      <c r="GX301" s="19"/>
      <c r="GY301" s="19"/>
      <c r="GZ301" s="19"/>
      <c r="HA301" s="19"/>
      <c r="HB301" s="19"/>
      <c r="HC301" s="19"/>
      <c r="HD301" s="19"/>
      <c r="HE301" s="19"/>
      <c r="HF301" s="19"/>
      <c r="HG301" s="19"/>
      <c r="HH301" s="19"/>
      <c r="HI301" s="19"/>
      <c r="HJ301" s="19"/>
      <c r="HK301" s="19"/>
      <c r="HL301" s="19"/>
      <c r="HM301" s="19"/>
      <c r="HN301" s="19"/>
      <c r="HO301" s="19"/>
      <c r="HP301" s="19"/>
      <c r="HQ301" s="19"/>
      <c r="HR301" s="19"/>
      <c r="HS301" s="19"/>
      <c r="HT301" s="19"/>
      <c r="HU301" s="19"/>
      <c r="HV301" s="19"/>
      <c r="HW301" s="19"/>
      <c r="HX301" s="19"/>
      <c r="HY301" s="19"/>
      <c r="HZ301" s="19"/>
      <c r="IA301" s="19"/>
      <c r="IB301" s="19"/>
      <c r="IC301" s="19"/>
      <c r="ID301" s="19"/>
      <c r="IE301" s="19"/>
      <c r="IF301" s="19"/>
      <c r="IG301" s="19"/>
      <c r="IH301" s="19"/>
      <c r="II301" s="19"/>
      <c r="IJ301" s="19"/>
      <c r="IK301" s="19"/>
      <c r="IL301" s="19"/>
      <c r="IM301" s="19"/>
      <c r="IN301" s="19"/>
      <c r="IO301" s="19"/>
      <c r="IP301" s="19"/>
      <c r="IQ301" s="19"/>
      <c r="IR301" s="19"/>
      <c r="IS301" s="19"/>
      <c r="IT301" s="19"/>
      <c r="IU301" s="19"/>
      <c r="IV301" s="19"/>
      <c r="IW301" s="19"/>
      <c r="IX301" s="19"/>
      <c r="IY301" s="19"/>
      <c r="IZ301" s="19"/>
      <c r="JA301" s="19"/>
      <c r="JB301" s="19"/>
      <c r="JC301" s="19"/>
      <c r="JD301" s="19"/>
      <c r="JE301" s="19"/>
      <c r="JF301" s="19"/>
      <c r="JG301" s="19"/>
      <c r="JH301" s="19"/>
      <c r="JI301" s="19"/>
      <c r="JJ301" s="19"/>
      <c r="JK301" s="19"/>
      <c r="JL301" s="19"/>
      <c r="JM301" s="19"/>
      <c r="JN301" s="19"/>
      <c r="JO301" s="19"/>
      <c r="JP301" s="19"/>
      <c r="JQ301" s="19"/>
      <c r="JR301" s="19"/>
      <c r="JS301" s="19"/>
      <c r="JT301" s="19"/>
      <c r="JU301" s="19"/>
      <c r="JV301" s="19"/>
      <c r="JW301" s="19"/>
      <c r="JX301" s="19"/>
      <c r="JY301" s="19"/>
      <c r="JZ301" s="19"/>
      <c r="KA301" s="19"/>
      <c r="KB301" s="19"/>
      <c r="KC301" s="19"/>
      <c r="KD301" s="19"/>
      <c r="KE301" s="19"/>
      <c r="KF301" s="19"/>
      <c r="KG301" s="19"/>
      <c r="KH301" s="19"/>
      <c r="KI301" s="19"/>
      <c r="KJ301" s="19"/>
      <c r="KK301" s="19"/>
      <c r="KL301" s="19"/>
      <c r="KM301" s="19"/>
      <c r="KN301" s="19"/>
      <c r="KO301" s="19"/>
      <c r="KP301" s="19"/>
      <c r="KQ301" s="19"/>
      <c r="KR301" s="19"/>
      <c r="KS301" s="19"/>
      <c r="KT301" s="19"/>
      <c r="KU301" s="19"/>
      <c r="KV301" s="19"/>
      <c r="KW301" s="19"/>
    </row>
    <row r="302" spans="1:309" s="140" customFormat="1">
      <c r="A302" s="12" t="s">
        <v>52</v>
      </c>
      <c r="B302" s="140">
        <f t="shared" ref="B302:P302" si="162">+B287*B173</f>
        <v>0</v>
      </c>
      <c r="C302" s="140">
        <f t="shared" si="162"/>
        <v>0.42305073907611485</v>
      </c>
      <c r="D302" s="140">
        <f t="shared" si="162"/>
        <v>0.44320939329804349</v>
      </c>
      <c r="E302" s="140">
        <f t="shared" si="162"/>
        <v>0.44907441009379195</v>
      </c>
      <c r="F302" s="140">
        <f t="shared" si="162"/>
        <v>0.45104509609266963</v>
      </c>
      <c r="G302" s="140">
        <f t="shared" si="162"/>
        <v>0.45153585782783329</v>
      </c>
      <c r="H302" s="140">
        <f t="shared" si="162"/>
        <v>0.45065064798637416</v>
      </c>
      <c r="I302" s="140">
        <f t="shared" si="162"/>
        <v>0.44771356039635307</v>
      </c>
      <c r="J302" s="140">
        <f t="shared" si="162"/>
        <v>0.44333249231418942</v>
      </c>
      <c r="K302" s="140">
        <f t="shared" si="162"/>
        <v>0.43791839304944841</v>
      </c>
      <c r="L302" s="140">
        <f t="shared" si="162"/>
        <v>0.44427888760300321</v>
      </c>
      <c r="M302" s="140">
        <f t="shared" si="162"/>
        <v>0.46236990711141535</v>
      </c>
      <c r="N302" s="140">
        <f t="shared" si="162"/>
        <v>0.48420713860522552</v>
      </c>
      <c r="O302" s="140">
        <f t="shared" si="162"/>
        <v>0.50350171176537062</v>
      </c>
      <c r="P302" s="140">
        <f t="shared" si="162"/>
        <v>0.52126134489655129</v>
      </c>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9"/>
      <c r="EQ302" s="19"/>
      <c r="ER302" s="19"/>
      <c r="ES302" s="19"/>
      <c r="ET302" s="19"/>
      <c r="EU302" s="19"/>
      <c r="EV302" s="19"/>
      <c r="EW302" s="19"/>
      <c r="EX302" s="19"/>
      <c r="EY302" s="19"/>
      <c r="EZ302" s="19"/>
      <c r="FA302" s="19"/>
      <c r="FB302" s="19"/>
      <c r="FC302" s="19"/>
      <c r="FD302" s="19"/>
      <c r="FE302" s="19"/>
      <c r="FF302" s="19"/>
      <c r="FG302" s="19"/>
      <c r="FH302" s="19"/>
      <c r="FI302" s="19"/>
      <c r="FJ302" s="19"/>
      <c r="FK302" s="19"/>
      <c r="FL302" s="19"/>
      <c r="FM302" s="19"/>
      <c r="FN302" s="19"/>
      <c r="FO302" s="19"/>
      <c r="FP302" s="19"/>
      <c r="FQ302" s="19"/>
      <c r="FR302" s="19"/>
      <c r="FS302" s="19"/>
      <c r="FT302" s="19"/>
      <c r="FU302" s="19"/>
      <c r="FV302" s="19"/>
      <c r="FW302" s="19"/>
      <c r="FX302" s="19"/>
      <c r="FY302" s="19"/>
      <c r="FZ302" s="19"/>
      <c r="GA302" s="19"/>
      <c r="GB302" s="19"/>
      <c r="GC302" s="19"/>
      <c r="GD302" s="19"/>
      <c r="GE302" s="19"/>
      <c r="GF302" s="19"/>
      <c r="GG302" s="19"/>
      <c r="GH302" s="19"/>
      <c r="GI302" s="19"/>
      <c r="GJ302" s="19"/>
      <c r="GK302" s="19"/>
      <c r="GL302" s="19"/>
      <c r="GM302" s="19"/>
      <c r="GN302" s="19"/>
      <c r="GO302" s="19"/>
      <c r="GP302" s="19"/>
      <c r="GQ302" s="19"/>
      <c r="GR302" s="19"/>
      <c r="GS302" s="19"/>
      <c r="GT302" s="19"/>
      <c r="GU302" s="19"/>
      <c r="GV302" s="19"/>
      <c r="GW302" s="19"/>
      <c r="GX302" s="19"/>
      <c r="GY302" s="19"/>
      <c r="GZ302" s="19"/>
      <c r="HA302" s="19"/>
      <c r="HB302" s="19"/>
      <c r="HC302" s="19"/>
      <c r="HD302" s="19"/>
      <c r="HE302" s="19"/>
      <c r="HF302" s="19"/>
      <c r="HG302" s="19"/>
      <c r="HH302" s="19"/>
      <c r="HI302" s="19"/>
      <c r="HJ302" s="19"/>
      <c r="HK302" s="19"/>
      <c r="HL302" s="19"/>
      <c r="HM302" s="19"/>
      <c r="HN302" s="19"/>
      <c r="HO302" s="19"/>
      <c r="HP302" s="19"/>
      <c r="HQ302" s="19"/>
      <c r="HR302" s="19"/>
      <c r="HS302" s="19"/>
      <c r="HT302" s="19"/>
      <c r="HU302" s="19"/>
      <c r="HV302" s="19"/>
      <c r="HW302" s="19"/>
      <c r="HX302" s="19"/>
      <c r="HY302" s="19"/>
      <c r="HZ302" s="19"/>
      <c r="IA302" s="19"/>
      <c r="IB302" s="19"/>
      <c r="IC302" s="19"/>
      <c r="ID302" s="19"/>
      <c r="IE302" s="19"/>
      <c r="IF302" s="19"/>
      <c r="IG302" s="19"/>
      <c r="IH302" s="19"/>
      <c r="II302" s="19"/>
      <c r="IJ302" s="19"/>
      <c r="IK302" s="19"/>
      <c r="IL302" s="19"/>
      <c r="IM302" s="19"/>
      <c r="IN302" s="19"/>
      <c r="IO302" s="19"/>
      <c r="IP302" s="19"/>
      <c r="IQ302" s="19"/>
      <c r="IR302" s="19"/>
      <c r="IS302" s="19"/>
      <c r="IT302" s="19"/>
      <c r="IU302" s="19"/>
      <c r="IV302" s="19"/>
      <c r="IW302" s="19"/>
      <c r="IX302" s="19"/>
      <c r="IY302" s="19"/>
      <c r="IZ302" s="19"/>
      <c r="JA302" s="19"/>
      <c r="JB302" s="19"/>
      <c r="JC302" s="19"/>
      <c r="JD302" s="19"/>
      <c r="JE302" s="19"/>
      <c r="JF302" s="19"/>
      <c r="JG302" s="19"/>
      <c r="JH302" s="19"/>
      <c r="JI302" s="19"/>
      <c r="JJ302" s="19"/>
      <c r="JK302" s="19"/>
      <c r="JL302" s="19"/>
      <c r="JM302" s="19"/>
      <c r="JN302" s="19"/>
      <c r="JO302" s="19"/>
      <c r="JP302" s="19"/>
      <c r="JQ302" s="19"/>
      <c r="JR302" s="19"/>
      <c r="JS302" s="19"/>
      <c r="JT302" s="19"/>
      <c r="JU302" s="19"/>
      <c r="JV302" s="19"/>
      <c r="JW302" s="19"/>
      <c r="JX302" s="19"/>
      <c r="JY302" s="19"/>
      <c r="JZ302" s="19"/>
      <c r="KA302" s="19"/>
      <c r="KB302" s="19"/>
      <c r="KC302" s="19"/>
      <c r="KD302" s="19"/>
      <c r="KE302" s="19"/>
      <c r="KF302" s="19"/>
      <c r="KG302" s="19"/>
      <c r="KH302" s="19"/>
      <c r="KI302" s="19"/>
      <c r="KJ302" s="19"/>
      <c r="KK302" s="19"/>
      <c r="KL302" s="19"/>
      <c r="KM302" s="19"/>
      <c r="KN302" s="19"/>
      <c r="KO302" s="19"/>
      <c r="KP302" s="19"/>
      <c r="KQ302" s="19"/>
      <c r="KR302" s="19"/>
      <c r="KS302" s="19"/>
      <c r="KT302" s="19"/>
      <c r="KU302" s="19"/>
      <c r="KV302" s="19"/>
      <c r="KW302" s="19"/>
    </row>
    <row r="303" spans="1:309" s="140" customFormat="1">
      <c r="A303" s="12" t="s">
        <v>53</v>
      </c>
      <c r="B303" s="140">
        <f t="shared" ref="B303:P303" si="163">+B288*B174</f>
        <v>0</v>
      </c>
      <c r="C303" s="140">
        <f t="shared" si="163"/>
        <v>0</v>
      </c>
      <c r="D303" s="140">
        <f t="shared" si="163"/>
        <v>0.26348479109060952</v>
      </c>
      <c r="E303" s="140">
        <f t="shared" si="163"/>
        <v>0.28529529374708018</v>
      </c>
      <c r="F303" s="140">
        <f t="shared" si="163"/>
        <v>0.30202884136271047</v>
      </c>
      <c r="G303" s="140">
        <f t="shared" si="163"/>
        <v>0.31399452748540979</v>
      </c>
      <c r="H303" s="140">
        <f t="shared" si="163"/>
        <v>0.32341667809792968</v>
      </c>
      <c r="I303" s="140">
        <f t="shared" si="163"/>
        <v>0.33109670503954469</v>
      </c>
      <c r="J303" s="140">
        <f t="shared" si="163"/>
        <v>0.33737506982912091</v>
      </c>
      <c r="K303" s="140">
        <f t="shared" si="163"/>
        <v>0.34250060867120535</v>
      </c>
      <c r="L303" s="140">
        <f t="shared" si="163"/>
        <v>0.35242321321460329</v>
      </c>
      <c r="M303" s="140">
        <f t="shared" si="163"/>
        <v>0.36741244554003444</v>
      </c>
      <c r="N303" s="140">
        <f t="shared" si="163"/>
        <v>0.38376425573394241</v>
      </c>
      <c r="O303" s="140">
        <f t="shared" si="163"/>
        <v>0.39841645512417045</v>
      </c>
      <c r="P303" s="140">
        <f t="shared" si="163"/>
        <v>0.41185381679329564</v>
      </c>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9"/>
      <c r="EQ303" s="19"/>
      <c r="ER303" s="19"/>
      <c r="ES303" s="19"/>
      <c r="ET303" s="19"/>
      <c r="EU303" s="19"/>
      <c r="EV303" s="19"/>
      <c r="EW303" s="19"/>
      <c r="EX303" s="19"/>
      <c r="EY303" s="19"/>
      <c r="EZ303" s="19"/>
      <c r="FA303" s="19"/>
      <c r="FB303" s="19"/>
      <c r="FC303" s="19"/>
      <c r="FD303" s="19"/>
      <c r="FE303" s="19"/>
      <c r="FF303" s="19"/>
      <c r="FG303" s="19"/>
      <c r="FH303" s="19"/>
      <c r="FI303" s="19"/>
      <c r="FJ303" s="19"/>
      <c r="FK303" s="19"/>
      <c r="FL303" s="19"/>
      <c r="FM303" s="19"/>
      <c r="FN303" s="19"/>
      <c r="FO303" s="19"/>
      <c r="FP303" s="19"/>
      <c r="FQ303" s="19"/>
      <c r="FR303" s="19"/>
      <c r="FS303" s="19"/>
      <c r="FT303" s="19"/>
      <c r="FU303" s="19"/>
      <c r="FV303" s="19"/>
      <c r="FW303" s="19"/>
      <c r="FX303" s="19"/>
      <c r="FY303" s="19"/>
      <c r="FZ303" s="19"/>
      <c r="GA303" s="19"/>
      <c r="GB303" s="19"/>
      <c r="GC303" s="19"/>
      <c r="GD303" s="19"/>
      <c r="GE303" s="19"/>
      <c r="GF303" s="19"/>
      <c r="GG303" s="19"/>
      <c r="GH303" s="19"/>
      <c r="GI303" s="19"/>
      <c r="GJ303" s="19"/>
      <c r="GK303" s="19"/>
      <c r="GL303" s="19"/>
      <c r="GM303" s="19"/>
      <c r="GN303" s="19"/>
      <c r="GO303" s="19"/>
      <c r="GP303" s="19"/>
      <c r="GQ303" s="19"/>
      <c r="GR303" s="19"/>
      <c r="GS303" s="19"/>
      <c r="GT303" s="19"/>
      <c r="GU303" s="19"/>
      <c r="GV303" s="19"/>
      <c r="GW303" s="19"/>
      <c r="GX303" s="19"/>
      <c r="GY303" s="19"/>
      <c r="GZ303" s="19"/>
      <c r="HA303" s="19"/>
      <c r="HB303" s="19"/>
      <c r="HC303" s="19"/>
      <c r="HD303" s="19"/>
      <c r="HE303" s="19"/>
      <c r="HF303" s="19"/>
      <c r="HG303" s="19"/>
      <c r="HH303" s="19"/>
      <c r="HI303" s="19"/>
      <c r="HJ303" s="19"/>
      <c r="HK303" s="19"/>
      <c r="HL303" s="19"/>
      <c r="HM303" s="19"/>
      <c r="HN303" s="19"/>
      <c r="HO303" s="19"/>
      <c r="HP303" s="19"/>
      <c r="HQ303" s="19"/>
      <c r="HR303" s="19"/>
      <c r="HS303" s="19"/>
      <c r="HT303" s="19"/>
      <c r="HU303" s="19"/>
      <c r="HV303" s="19"/>
      <c r="HW303" s="19"/>
      <c r="HX303" s="19"/>
      <c r="HY303" s="19"/>
      <c r="HZ303" s="19"/>
      <c r="IA303" s="19"/>
      <c r="IB303" s="19"/>
      <c r="IC303" s="19"/>
      <c r="ID303" s="19"/>
      <c r="IE303" s="19"/>
      <c r="IF303" s="19"/>
      <c r="IG303" s="19"/>
      <c r="IH303" s="19"/>
      <c r="II303" s="19"/>
      <c r="IJ303" s="19"/>
      <c r="IK303" s="19"/>
      <c r="IL303" s="19"/>
      <c r="IM303" s="19"/>
      <c r="IN303" s="19"/>
      <c r="IO303" s="19"/>
      <c r="IP303" s="19"/>
      <c r="IQ303" s="19"/>
      <c r="IR303" s="19"/>
      <c r="IS303" s="19"/>
      <c r="IT303" s="19"/>
      <c r="IU303" s="19"/>
      <c r="IV303" s="19"/>
      <c r="IW303" s="19"/>
      <c r="IX303" s="19"/>
      <c r="IY303" s="19"/>
      <c r="IZ303" s="19"/>
      <c r="JA303" s="19"/>
      <c r="JB303" s="19"/>
      <c r="JC303" s="19"/>
      <c r="JD303" s="19"/>
      <c r="JE303" s="19"/>
      <c r="JF303" s="19"/>
      <c r="JG303" s="19"/>
      <c r="JH303" s="19"/>
      <c r="JI303" s="19"/>
      <c r="JJ303" s="19"/>
      <c r="JK303" s="19"/>
      <c r="JL303" s="19"/>
      <c r="JM303" s="19"/>
      <c r="JN303" s="19"/>
      <c r="JO303" s="19"/>
      <c r="JP303" s="19"/>
      <c r="JQ303" s="19"/>
      <c r="JR303" s="19"/>
      <c r="JS303" s="19"/>
      <c r="JT303" s="19"/>
      <c r="JU303" s="19"/>
      <c r="JV303" s="19"/>
      <c r="JW303" s="19"/>
      <c r="JX303" s="19"/>
      <c r="JY303" s="19"/>
      <c r="JZ303" s="19"/>
      <c r="KA303" s="19"/>
      <c r="KB303" s="19"/>
      <c r="KC303" s="19"/>
      <c r="KD303" s="19"/>
      <c r="KE303" s="19"/>
      <c r="KF303" s="19"/>
      <c r="KG303" s="19"/>
      <c r="KH303" s="19"/>
      <c r="KI303" s="19"/>
      <c r="KJ303" s="19"/>
      <c r="KK303" s="19"/>
      <c r="KL303" s="19"/>
      <c r="KM303" s="19"/>
      <c r="KN303" s="19"/>
      <c r="KO303" s="19"/>
      <c r="KP303" s="19"/>
      <c r="KQ303" s="19"/>
      <c r="KR303" s="19"/>
      <c r="KS303" s="19"/>
      <c r="KT303" s="19"/>
      <c r="KU303" s="19"/>
      <c r="KV303" s="19"/>
      <c r="KW303" s="19"/>
    </row>
    <row r="304" spans="1:309" s="140" customFormat="1">
      <c r="A304" s="12" t="s">
        <v>54</v>
      </c>
      <c r="B304" s="140">
        <f t="shared" ref="B304:P304" si="164">+B289*B175</f>
        <v>0</v>
      </c>
      <c r="C304" s="140">
        <f t="shared" si="164"/>
        <v>0</v>
      </c>
      <c r="D304" s="140">
        <f t="shared" si="164"/>
        <v>0</v>
      </c>
      <c r="E304" s="140">
        <f t="shared" si="164"/>
        <v>3.4256046471586443</v>
      </c>
      <c r="F304" s="140">
        <f t="shared" si="164"/>
        <v>3.5437386805848039</v>
      </c>
      <c r="G304" s="140">
        <f t="shared" si="164"/>
        <v>3.585671721958684</v>
      </c>
      <c r="H304" s="140">
        <f t="shared" si="164"/>
        <v>3.6128309161319567</v>
      </c>
      <c r="I304" s="140">
        <f t="shared" si="164"/>
        <v>3.6246984282210888</v>
      </c>
      <c r="J304" s="140">
        <f t="shared" si="164"/>
        <v>3.6251742162607767</v>
      </c>
      <c r="K304" s="140">
        <f t="shared" si="164"/>
        <v>3.6153421662676593</v>
      </c>
      <c r="L304" s="140">
        <f t="shared" si="164"/>
        <v>3.6627797357526517</v>
      </c>
      <c r="M304" s="140">
        <f t="shared" si="164"/>
        <v>3.7799692307305106</v>
      </c>
      <c r="N304" s="140">
        <f t="shared" si="164"/>
        <v>3.8641810164868891</v>
      </c>
      <c r="O304" s="140">
        <f t="shared" si="164"/>
        <v>3.9475682280595468</v>
      </c>
      <c r="P304" s="140">
        <f t="shared" si="164"/>
        <v>4.02757831352113</v>
      </c>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c r="EP304" s="19"/>
      <c r="EQ304" s="19"/>
      <c r="ER304" s="19"/>
      <c r="ES304" s="19"/>
      <c r="ET304" s="19"/>
      <c r="EU304" s="19"/>
      <c r="EV304" s="19"/>
      <c r="EW304" s="19"/>
      <c r="EX304" s="19"/>
      <c r="EY304" s="19"/>
      <c r="EZ304" s="19"/>
      <c r="FA304" s="19"/>
      <c r="FB304" s="19"/>
      <c r="FC304" s="19"/>
      <c r="FD304" s="19"/>
      <c r="FE304" s="19"/>
      <c r="FF304" s="19"/>
      <c r="FG304" s="19"/>
      <c r="FH304" s="19"/>
      <c r="FI304" s="19"/>
      <c r="FJ304" s="19"/>
      <c r="FK304" s="19"/>
      <c r="FL304" s="19"/>
      <c r="FM304" s="19"/>
      <c r="FN304" s="19"/>
      <c r="FO304" s="19"/>
      <c r="FP304" s="19"/>
      <c r="FQ304" s="19"/>
      <c r="FR304" s="19"/>
      <c r="FS304" s="19"/>
      <c r="FT304" s="19"/>
      <c r="FU304" s="19"/>
      <c r="FV304" s="19"/>
      <c r="FW304" s="19"/>
      <c r="FX304" s="19"/>
      <c r="FY304" s="19"/>
      <c r="FZ304" s="19"/>
      <c r="GA304" s="19"/>
      <c r="GB304" s="19"/>
      <c r="GC304" s="19"/>
      <c r="GD304" s="19"/>
      <c r="GE304" s="19"/>
      <c r="GF304" s="19"/>
      <c r="GG304" s="19"/>
      <c r="GH304" s="19"/>
      <c r="GI304" s="19"/>
      <c r="GJ304" s="19"/>
      <c r="GK304" s="19"/>
      <c r="GL304" s="19"/>
      <c r="GM304" s="19"/>
      <c r="GN304" s="19"/>
      <c r="GO304" s="19"/>
      <c r="GP304" s="19"/>
      <c r="GQ304" s="19"/>
      <c r="GR304" s="19"/>
      <c r="GS304" s="19"/>
      <c r="GT304" s="19"/>
      <c r="GU304" s="19"/>
      <c r="GV304" s="19"/>
      <c r="GW304" s="19"/>
      <c r="GX304" s="19"/>
      <c r="GY304" s="19"/>
      <c r="GZ304" s="19"/>
      <c r="HA304" s="19"/>
      <c r="HB304" s="19"/>
      <c r="HC304" s="19"/>
      <c r="HD304" s="19"/>
      <c r="HE304" s="19"/>
      <c r="HF304" s="19"/>
      <c r="HG304" s="19"/>
      <c r="HH304" s="19"/>
      <c r="HI304" s="19"/>
      <c r="HJ304" s="19"/>
      <c r="HK304" s="19"/>
      <c r="HL304" s="19"/>
      <c r="HM304" s="19"/>
      <c r="HN304" s="19"/>
      <c r="HO304" s="19"/>
      <c r="HP304" s="19"/>
      <c r="HQ304" s="19"/>
      <c r="HR304" s="19"/>
      <c r="HS304" s="19"/>
      <c r="HT304" s="19"/>
      <c r="HU304" s="19"/>
      <c r="HV304" s="19"/>
      <c r="HW304" s="19"/>
      <c r="HX304" s="19"/>
      <c r="HY304" s="19"/>
      <c r="HZ304" s="19"/>
      <c r="IA304" s="19"/>
      <c r="IB304" s="19"/>
      <c r="IC304" s="19"/>
      <c r="ID304" s="19"/>
      <c r="IE304" s="19"/>
      <c r="IF304" s="19"/>
      <c r="IG304" s="19"/>
      <c r="IH304" s="19"/>
      <c r="II304" s="19"/>
      <c r="IJ304" s="19"/>
      <c r="IK304" s="19"/>
      <c r="IL304" s="19"/>
      <c r="IM304" s="19"/>
      <c r="IN304" s="19"/>
      <c r="IO304" s="19"/>
      <c r="IP304" s="19"/>
      <c r="IQ304" s="19"/>
      <c r="IR304" s="19"/>
      <c r="IS304" s="19"/>
      <c r="IT304" s="19"/>
      <c r="IU304" s="19"/>
      <c r="IV304" s="19"/>
      <c r="IW304" s="19"/>
      <c r="IX304" s="19"/>
      <c r="IY304" s="19"/>
      <c r="IZ304" s="19"/>
      <c r="JA304" s="19"/>
      <c r="JB304" s="19"/>
      <c r="JC304" s="19"/>
      <c r="JD304" s="19"/>
      <c r="JE304" s="19"/>
      <c r="JF304" s="19"/>
      <c r="JG304" s="19"/>
      <c r="JH304" s="19"/>
      <c r="JI304" s="19"/>
      <c r="JJ304" s="19"/>
      <c r="JK304" s="19"/>
      <c r="JL304" s="19"/>
      <c r="JM304" s="19"/>
      <c r="JN304" s="19"/>
      <c r="JO304" s="19"/>
      <c r="JP304" s="19"/>
      <c r="JQ304" s="19"/>
      <c r="JR304" s="19"/>
      <c r="JS304" s="19"/>
      <c r="JT304" s="19"/>
      <c r="JU304" s="19"/>
      <c r="JV304" s="19"/>
      <c r="JW304" s="19"/>
      <c r="JX304" s="19"/>
      <c r="JY304" s="19"/>
      <c r="JZ304" s="19"/>
      <c r="KA304" s="19"/>
      <c r="KB304" s="19"/>
      <c r="KC304" s="19"/>
      <c r="KD304" s="19"/>
      <c r="KE304" s="19"/>
      <c r="KF304" s="19"/>
      <c r="KG304" s="19"/>
      <c r="KH304" s="19"/>
      <c r="KI304" s="19"/>
      <c r="KJ304" s="19"/>
      <c r="KK304" s="19"/>
      <c r="KL304" s="19"/>
      <c r="KM304" s="19"/>
      <c r="KN304" s="19"/>
      <c r="KO304" s="19"/>
      <c r="KP304" s="19"/>
      <c r="KQ304" s="19"/>
      <c r="KR304" s="19"/>
      <c r="KS304" s="19"/>
      <c r="KT304" s="19"/>
      <c r="KU304" s="19"/>
      <c r="KV304" s="19"/>
      <c r="KW304" s="19"/>
    </row>
    <row r="305" spans="1:309" s="140" customFormat="1">
      <c r="A305" s="12" t="s">
        <v>55</v>
      </c>
      <c r="B305" s="140">
        <f t="shared" ref="B305:P305" si="165">+B290*B176</f>
        <v>0</v>
      </c>
      <c r="C305" s="140">
        <f t="shared" si="165"/>
        <v>0</v>
      </c>
      <c r="D305" s="140">
        <f t="shared" si="165"/>
        <v>0</v>
      </c>
      <c r="E305" s="140">
        <f t="shared" si="165"/>
        <v>0</v>
      </c>
      <c r="F305" s="140">
        <f t="shared" si="165"/>
        <v>1.3870584013928566</v>
      </c>
      <c r="G305" s="140">
        <f t="shared" si="165"/>
        <v>1.5651983358354182</v>
      </c>
      <c r="H305" s="140">
        <f t="shared" si="165"/>
        <v>1.7176976183897452</v>
      </c>
      <c r="I305" s="140">
        <f t="shared" si="165"/>
        <v>1.8658653062918047</v>
      </c>
      <c r="J305" s="140">
        <f t="shared" si="165"/>
        <v>2.0098269995203122</v>
      </c>
      <c r="K305" s="140">
        <f t="shared" si="165"/>
        <v>2.1496360359774016</v>
      </c>
      <c r="L305" s="140">
        <f t="shared" si="165"/>
        <v>2.283957092877603</v>
      </c>
      <c r="M305" s="140">
        <f t="shared" si="165"/>
        <v>2.4124604621169445</v>
      </c>
      <c r="N305" s="140">
        <f t="shared" si="165"/>
        <v>2.5381390337346295</v>
      </c>
      <c r="O305" s="140">
        <f t="shared" si="165"/>
        <v>2.6529264298016351</v>
      </c>
      <c r="P305" s="140">
        <f t="shared" si="165"/>
        <v>2.7578955707465256</v>
      </c>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c r="EP305" s="19"/>
      <c r="EQ305" s="19"/>
      <c r="ER305" s="19"/>
      <c r="ES305" s="19"/>
      <c r="ET305" s="19"/>
      <c r="EU305" s="19"/>
      <c r="EV305" s="19"/>
      <c r="EW305" s="19"/>
      <c r="EX305" s="19"/>
      <c r="EY305" s="19"/>
      <c r="EZ305" s="19"/>
      <c r="FA305" s="19"/>
      <c r="FB305" s="19"/>
      <c r="FC305" s="19"/>
      <c r="FD305" s="19"/>
      <c r="FE305" s="19"/>
      <c r="FF305" s="19"/>
      <c r="FG305" s="19"/>
      <c r="FH305" s="19"/>
      <c r="FI305" s="19"/>
      <c r="FJ305" s="19"/>
      <c r="FK305" s="19"/>
      <c r="FL305" s="19"/>
      <c r="FM305" s="19"/>
      <c r="FN305" s="19"/>
      <c r="FO305" s="19"/>
      <c r="FP305" s="19"/>
      <c r="FQ305" s="19"/>
      <c r="FR305" s="19"/>
      <c r="FS305" s="19"/>
      <c r="FT305" s="19"/>
      <c r="FU305" s="19"/>
      <c r="FV305" s="19"/>
      <c r="FW305" s="19"/>
      <c r="FX305" s="19"/>
      <c r="FY305" s="19"/>
      <c r="FZ305" s="19"/>
      <c r="GA305" s="19"/>
      <c r="GB305" s="19"/>
      <c r="GC305" s="19"/>
      <c r="GD305" s="19"/>
      <c r="GE305" s="19"/>
      <c r="GF305" s="19"/>
      <c r="GG305" s="19"/>
      <c r="GH305" s="19"/>
      <c r="GI305" s="19"/>
      <c r="GJ305" s="19"/>
      <c r="GK305" s="19"/>
      <c r="GL305" s="19"/>
      <c r="GM305" s="19"/>
      <c r="GN305" s="19"/>
      <c r="GO305" s="19"/>
      <c r="GP305" s="19"/>
      <c r="GQ305" s="19"/>
      <c r="GR305" s="19"/>
      <c r="GS305" s="19"/>
      <c r="GT305" s="19"/>
      <c r="GU305" s="19"/>
      <c r="GV305" s="19"/>
      <c r="GW305" s="19"/>
      <c r="GX305" s="19"/>
      <c r="GY305" s="19"/>
      <c r="GZ305" s="19"/>
      <c r="HA305" s="19"/>
      <c r="HB305" s="19"/>
      <c r="HC305" s="19"/>
      <c r="HD305" s="19"/>
      <c r="HE305" s="19"/>
      <c r="HF305" s="19"/>
      <c r="HG305" s="19"/>
      <c r="HH305" s="19"/>
      <c r="HI305" s="19"/>
      <c r="HJ305" s="19"/>
      <c r="HK305" s="19"/>
      <c r="HL305" s="19"/>
      <c r="HM305" s="19"/>
      <c r="HN305" s="19"/>
      <c r="HO305" s="19"/>
      <c r="HP305" s="19"/>
      <c r="HQ305" s="19"/>
      <c r="HR305" s="19"/>
      <c r="HS305" s="19"/>
      <c r="HT305" s="19"/>
      <c r="HU305" s="19"/>
      <c r="HV305" s="19"/>
      <c r="HW305" s="19"/>
      <c r="HX305" s="19"/>
      <c r="HY305" s="19"/>
      <c r="HZ305" s="19"/>
      <c r="IA305" s="19"/>
      <c r="IB305" s="19"/>
      <c r="IC305" s="19"/>
      <c r="ID305" s="19"/>
      <c r="IE305" s="19"/>
      <c r="IF305" s="19"/>
      <c r="IG305" s="19"/>
      <c r="IH305" s="19"/>
      <c r="II305" s="19"/>
      <c r="IJ305" s="19"/>
      <c r="IK305" s="19"/>
      <c r="IL305" s="19"/>
      <c r="IM305" s="19"/>
      <c r="IN305" s="19"/>
      <c r="IO305" s="19"/>
      <c r="IP305" s="19"/>
      <c r="IQ305" s="19"/>
      <c r="IR305" s="19"/>
      <c r="IS305" s="19"/>
      <c r="IT305" s="19"/>
      <c r="IU305" s="19"/>
      <c r="IV305" s="19"/>
      <c r="IW305" s="19"/>
      <c r="IX305" s="19"/>
      <c r="IY305" s="19"/>
      <c r="IZ305" s="19"/>
      <c r="JA305" s="19"/>
      <c r="JB305" s="19"/>
      <c r="JC305" s="19"/>
      <c r="JD305" s="19"/>
      <c r="JE305" s="19"/>
      <c r="JF305" s="19"/>
      <c r="JG305" s="19"/>
      <c r="JH305" s="19"/>
      <c r="JI305" s="19"/>
      <c r="JJ305" s="19"/>
      <c r="JK305" s="19"/>
      <c r="JL305" s="19"/>
      <c r="JM305" s="19"/>
      <c r="JN305" s="19"/>
      <c r="JO305" s="19"/>
      <c r="JP305" s="19"/>
      <c r="JQ305" s="19"/>
      <c r="JR305" s="19"/>
      <c r="JS305" s="19"/>
      <c r="JT305" s="19"/>
      <c r="JU305" s="19"/>
      <c r="JV305" s="19"/>
      <c r="JW305" s="19"/>
      <c r="JX305" s="19"/>
      <c r="JY305" s="19"/>
      <c r="JZ305" s="19"/>
      <c r="KA305" s="19"/>
      <c r="KB305" s="19"/>
      <c r="KC305" s="19"/>
      <c r="KD305" s="19"/>
      <c r="KE305" s="19"/>
      <c r="KF305" s="19"/>
      <c r="KG305" s="19"/>
      <c r="KH305" s="19"/>
      <c r="KI305" s="19"/>
      <c r="KJ305" s="19"/>
      <c r="KK305" s="19"/>
      <c r="KL305" s="19"/>
      <c r="KM305" s="19"/>
      <c r="KN305" s="19"/>
      <c r="KO305" s="19"/>
      <c r="KP305" s="19"/>
      <c r="KQ305" s="19"/>
      <c r="KR305" s="19"/>
      <c r="KS305" s="19"/>
      <c r="KT305" s="19"/>
      <c r="KU305" s="19"/>
      <c r="KV305" s="19"/>
      <c r="KW305" s="19"/>
    </row>
    <row r="306" spans="1:309" s="140" customFormat="1">
      <c r="A306" s="12" t="s">
        <v>56</v>
      </c>
      <c r="B306" s="140">
        <f t="shared" ref="B306:P306" si="166">+B291*B177</f>
        <v>0</v>
      </c>
      <c r="C306" s="140">
        <f t="shared" si="166"/>
        <v>0</v>
      </c>
      <c r="D306" s="140">
        <f t="shared" si="166"/>
        <v>0</v>
      </c>
      <c r="E306" s="140">
        <f t="shared" si="166"/>
        <v>0</v>
      </c>
      <c r="F306" s="140">
        <f t="shared" si="166"/>
        <v>0</v>
      </c>
      <c r="G306" s="140">
        <f t="shared" si="166"/>
        <v>1.6734534771207188</v>
      </c>
      <c r="H306" s="140">
        <f t="shared" si="166"/>
        <v>1.8325185619577071</v>
      </c>
      <c r="I306" s="140">
        <f t="shared" si="166"/>
        <v>1.9954777030800088</v>
      </c>
      <c r="J306" s="140">
        <f t="shared" si="166"/>
        <v>2.1637008946346694</v>
      </c>
      <c r="K306" s="140">
        <f t="shared" si="166"/>
        <v>2.3382424008222378</v>
      </c>
      <c r="L306" s="140">
        <f t="shared" si="166"/>
        <v>2.463708330024196</v>
      </c>
      <c r="M306" s="140">
        <f t="shared" si="166"/>
        <v>2.5279783146839225</v>
      </c>
      <c r="N306" s="140">
        <f t="shared" si="166"/>
        <v>2.608041316065556</v>
      </c>
      <c r="O306" s="140">
        <f t="shared" si="166"/>
        <v>2.6710517837232239</v>
      </c>
      <c r="P306" s="140">
        <f t="shared" si="166"/>
        <v>2.7225947358609082</v>
      </c>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9"/>
      <c r="DO306" s="19"/>
      <c r="DP306" s="19"/>
      <c r="DQ306" s="19"/>
      <c r="DR306" s="19"/>
      <c r="DS306" s="19"/>
      <c r="DT306" s="19"/>
      <c r="DU306" s="19"/>
      <c r="DV306" s="19"/>
      <c r="DW306" s="19"/>
      <c r="DX306" s="19"/>
      <c r="DY306" s="19"/>
      <c r="DZ306" s="19"/>
      <c r="EA306" s="19"/>
      <c r="EB306" s="19"/>
      <c r="EC306" s="19"/>
      <c r="ED306" s="19"/>
      <c r="EE306" s="19"/>
      <c r="EF306" s="19"/>
      <c r="EG306" s="19"/>
      <c r="EH306" s="19"/>
      <c r="EI306" s="19"/>
      <c r="EJ306" s="19"/>
      <c r="EK306" s="19"/>
      <c r="EL306" s="19"/>
      <c r="EM306" s="19"/>
      <c r="EN306" s="19"/>
      <c r="EO306" s="19"/>
      <c r="EP306" s="19"/>
      <c r="EQ306" s="19"/>
      <c r="ER306" s="19"/>
      <c r="ES306" s="19"/>
      <c r="ET306" s="19"/>
      <c r="EU306" s="19"/>
      <c r="EV306" s="19"/>
      <c r="EW306" s="19"/>
      <c r="EX306" s="19"/>
      <c r="EY306" s="19"/>
      <c r="EZ306" s="19"/>
      <c r="FA306" s="19"/>
      <c r="FB306" s="19"/>
      <c r="FC306" s="19"/>
      <c r="FD306" s="19"/>
      <c r="FE306" s="19"/>
      <c r="FF306" s="19"/>
      <c r="FG306" s="19"/>
      <c r="FH306" s="19"/>
      <c r="FI306" s="19"/>
      <c r="FJ306" s="19"/>
      <c r="FK306" s="19"/>
      <c r="FL306" s="19"/>
      <c r="FM306" s="19"/>
      <c r="FN306" s="19"/>
      <c r="FO306" s="19"/>
      <c r="FP306" s="19"/>
      <c r="FQ306" s="19"/>
      <c r="FR306" s="19"/>
      <c r="FS306" s="19"/>
      <c r="FT306" s="19"/>
      <c r="FU306" s="19"/>
      <c r="FV306" s="19"/>
      <c r="FW306" s="19"/>
      <c r="FX306" s="19"/>
      <c r="FY306" s="19"/>
      <c r="FZ306" s="19"/>
      <c r="GA306" s="19"/>
      <c r="GB306" s="19"/>
      <c r="GC306" s="19"/>
      <c r="GD306" s="19"/>
      <c r="GE306" s="19"/>
      <c r="GF306" s="19"/>
      <c r="GG306" s="19"/>
      <c r="GH306" s="19"/>
      <c r="GI306" s="19"/>
      <c r="GJ306" s="19"/>
      <c r="GK306" s="19"/>
      <c r="GL306" s="19"/>
      <c r="GM306" s="19"/>
      <c r="GN306" s="19"/>
      <c r="GO306" s="19"/>
      <c r="GP306" s="19"/>
      <c r="GQ306" s="19"/>
      <c r="GR306" s="19"/>
      <c r="GS306" s="19"/>
      <c r="GT306" s="19"/>
      <c r="GU306" s="19"/>
      <c r="GV306" s="19"/>
      <c r="GW306" s="19"/>
      <c r="GX306" s="19"/>
      <c r="GY306" s="19"/>
      <c r="GZ306" s="19"/>
      <c r="HA306" s="19"/>
      <c r="HB306" s="19"/>
      <c r="HC306" s="19"/>
      <c r="HD306" s="19"/>
      <c r="HE306" s="19"/>
      <c r="HF306" s="19"/>
      <c r="HG306" s="19"/>
      <c r="HH306" s="19"/>
      <c r="HI306" s="19"/>
      <c r="HJ306" s="19"/>
      <c r="HK306" s="19"/>
      <c r="HL306" s="19"/>
      <c r="HM306" s="19"/>
      <c r="HN306" s="19"/>
      <c r="HO306" s="19"/>
      <c r="HP306" s="19"/>
      <c r="HQ306" s="19"/>
      <c r="HR306" s="19"/>
      <c r="HS306" s="19"/>
      <c r="HT306" s="19"/>
      <c r="HU306" s="19"/>
      <c r="HV306" s="19"/>
      <c r="HW306" s="19"/>
      <c r="HX306" s="19"/>
      <c r="HY306" s="19"/>
      <c r="HZ306" s="19"/>
      <c r="IA306" s="19"/>
      <c r="IB306" s="19"/>
      <c r="IC306" s="19"/>
      <c r="ID306" s="19"/>
      <c r="IE306" s="19"/>
      <c r="IF306" s="19"/>
      <c r="IG306" s="19"/>
      <c r="IH306" s="19"/>
      <c r="II306" s="19"/>
      <c r="IJ306" s="19"/>
      <c r="IK306" s="19"/>
      <c r="IL306" s="19"/>
      <c r="IM306" s="19"/>
      <c r="IN306" s="19"/>
      <c r="IO306" s="19"/>
      <c r="IP306" s="19"/>
      <c r="IQ306" s="19"/>
      <c r="IR306" s="19"/>
      <c r="IS306" s="19"/>
      <c r="IT306" s="19"/>
      <c r="IU306" s="19"/>
      <c r="IV306" s="19"/>
      <c r="IW306" s="19"/>
      <c r="IX306" s="19"/>
      <c r="IY306" s="19"/>
      <c r="IZ306" s="19"/>
      <c r="JA306" s="19"/>
      <c r="JB306" s="19"/>
      <c r="JC306" s="19"/>
      <c r="JD306" s="19"/>
      <c r="JE306" s="19"/>
      <c r="JF306" s="19"/>
      <c r="JG306" s="19"/>
      <c r="JH306" s="19"/>
      <c r="JI306" s="19"/>
      <c r="JJ306" s="19"/>
      <c r="JK306" s="19"/>
      <c r="JL306" s="19"/>
      <c r="JM306" s="19"/>
      <c r="JN306" s="19"/>
      <c r="JO306" s="19"/>
      <c r="JP306" s="19"/>
      <c r="JQ306" s="19"/>
      <c r="JR306" s="19"/>
      <c r="JS306" s="19"/>
      <c r="JT306" s="19"/>
      <c r="JU306" s="19"/>
      <c r="JV306" s="19"/>
      <c r="JW306" s="19"/>
      <c r="JX306" s="19"/>
      <c r="JY306" s="19"/>
      <c r="JZ306" s="19"/>
      <c r="KA306" s="19"/>
      <c r="KB306" s="19"/>
      <c r="KC306" s="19"/>
      <c r="KD306" s="19"/>
      <c r="KE306" s="19"/>
      <c r="KF306" s="19"/>
      <c r="KG306" s="19"/>
      <c r="KH306" s="19"/>
      <c r="KI306" s="19"/>
      <c r="KJ306" s="19"/>
      <c r="KK306" s="19"/>
      <c r="KL306" s="19"/>
      <c r="KM306" s="19"/>
      <c r="KN306" s="19"/>
      <c r="KO306" s="19"/>
      <c r="KP306" s="19"/>
      <c r="KQ306" s="19"/>
      <c r="KR306" s="19"/>
      <c r="KS306" s="19"/>
      <c r="KT306" s="19"/>
      <c r="KU306" s="19"/>
      <c r="KV306" s="19"/>
      <c r="KW306" s="19"/>
    </row>
    <row r="307" spans="1:309" s="140" customFormat="1">
      <c r="A307" s="12" t="s">
        <v>57</v>
      </c>
      <c r="B307" s="140">
        <f t="shared" ref="B307:P307" si="167">+B292*B178</f>
        <v>0</v>
      </c>
      <c r="C307" s="140">
        <f t="shared" si="167"/>
        <v>0</v>
      </c>
      <c r="D307" s="140">
        <f t="shared" si="167"/>
        <v>0</v>
      </c>
      <c r="E307" s="140">
        <f t="shared" si="167"/>
        <v>0</v>
      </c>
      <c r="F307" s="140">
        <f t="shared" si="167"/>
        <v>0</v>
      </c>
      <c r="G307" s="140">
        <f t="shared" si="167"/>
        <v>0</v>
      </c>
      <c r="H307" s="140">
        <f t="shared" si="167"/>
        <v>0</v>
      </c>
      <c r="I307" s="140">
        <f t="shared" si="167"/>
        <v>1.003853801115564</v>
      </c>
      <c r="J307" s="140">
        <f t="shared" si="167"/>
        <v>1.137683606672091</v>
      </c>
      <c r="K307" s="140">
        <f t="shared" si="167"/>
        <v>1.2789696799871797</v>
      </c>
      <c r="L307" s="140">
        <f t="shared" si="167"/>
        <v>1.3886152098082138</v>
      </c>
      <c r="M307" s="140">
        <f t="shared" si="167"/>
        <v>1.4586413028377665</v>
      </c>
      <c r="N307" s="140">
        <f t="shared" si="167"/>
        <v>1.5198138828710965</v>
      </c>
      <c r="O307" s="140">
        <f t="shared" si="167"/>
        <v>1.5747443507739083</v>
      </c>
      <c r="P307" s="140">
        <f t="shared" si="167"/>
        <v>1.6232067554717513</v>
      </c>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c r="CM307" s="19"/>
      <c r="CN307" s="19"/>
      <c r="CO307" s="19"/>
      <c r="CP307" s="19"/>
      <c r="CQ307" s="19"/>
      <c r="CR307" s="19"/>
      <c r="CS307" s="19"/>
      <c r="CT307" s="19"/>
      <c r="CU307" s="19"/>
      <c r="CV307" s="19"/>
      <c r="CW307" s="19"/>
      <c r="CX307" s="19"/>
      <c r="CY307" s="19"/>
      <c r="CZ307" s="19"/>
      <c r="DA307" s="19"/>
      <c r="DB307" s="19"/>
      <c r="DC307" s="19"/>
      <c r="DD307" s="19"/>
      <c r="DE307" s="19"/>
      <c r="DF307" s="19"/>
      <c r="DG307" s="19"/>
      <c r="DH307" s="19"/>
      <c r="DI307" s="19"/>
      <c r="DJ307" s="19"/>
      <c r="DK307" s="19"/>
      <c r="DL307" s="19"/>
      <c r="DM307" s="19"/>
      <c r="DN307" s="19"/>
      <c r="DO307" s="19"/>
      <c r="DP307" s="19"/>
      <c r="DQ307" s="19"/>
      <c r="DR307" s="19"/>
      <c r="DS307" s="19"/>
      <c r="DT307" s="19"/>
      <c r="DU307" s="19"/>
      <c r="DV307" s="19"/>
      <c r="DW307" s="19"/>
      <c r="DX307" s="19"/>
      <c r="DY307" s="19"/>
      <c r="DZ307" s="19"/>
      <c r="EA307" s="19"/>
      <c r="EB307" s="19"/>
      <c r="EC307" s="19"/>
      <c r="ED307" s="19"/>
      <c r="EE307" s="19"/>
      <c r="EF307" s="19"/>
      <c r="EG307" s="19"/>
      <c r="EH307" s="19"/>
      <c r="EI307" s="19"/>
      <c r="EJ307" s="19"/>
      <c r="EK307" s="19"/>
      <c r="EL307" s="19"/>
      <c r="EM307" s="19"/>
      <c r="EN307" s="19"/>
      <c r="EO307" s="19"/>
      <c r="EP307" s="19"/>
      <c r="EQ307" s="19"/>
      <c r="ER307" s="19"/>
      <c r="ES307" s="19"/>
      <c r="ET307" s="19"/>
      <c r="EU307" s="19"/>
      <c r="EV307" s="19"/>
      <c r="EW307" s="19"/>
      <c r="EX307" s="19"/>
      <c r="EY307" s="19"/>
      <c r="EZ307" s="19"/>
      <c r="FA307" s="19"/>
      <c r="FB307" s="19"/>
      <c r="FC307" s="19"/>
      <c r="FD307" s="19"/>
      <c r="FE307" s="19"/>
      <c r="FF307" s="19"/>
      <c r="FG307" s="19"/>
      <c r="FH307" s="19"/>
      <c r="FI307" s="19"/>
      <c r="FJ307" s="19"/>
      <c r="FK307" s="19"/>
      <c r="FL307" s="19"/>
      <c r="FM307" s="19"/>
      <c r="FN307" s="19"/>
      <c r="FO307" s="19"/>
      <c r="FP307" s="19"/>
      <c r="FQ307" s="19"/>
      <c r="FR307" s="19"/>
      <c r="FS307" s="19"/>
      <c r="FT307" s="19"/>
      <c r="FU307" s="19"/>
      <c r="FV307" s="19"/>
      <c r="FW307" s="19"/>
      <c r="FX307" s="19"/>
      <c r="FY307" s="19"/>
      <c r="FZ307" s="19"/>
      <c r="GA307" s="19"/>
      <c r="GB307" s="19"/>
      <c r="GC307" s="19"/>
      <c r="GD307" s="19"/>
      <c r="GE307" s="19"/>
      <c r="GF307" s="19"/>
      <c r="GG307" s="19"/>
      <c r="GH307" s="19"/>
      <c r="GI307" s="19"/>
      <c r="GJ307" s="19"/>
      <c r="GK307" s="19"/>
      <c r="GL307" s="19"/>
      <c r="GM307" s="19"/>
      <c r="GN307" s="19"/>
      <c r="GO307" s="19"/>
      <c r="GP307" s="19"/>
      <c r="GQ307" s="19"/>
      <c r="GR307" s="19"/>
      <c r="GS307" s="19"/>
      <c r="GT307" s="19"/>
      <c r="GU307" s="19"/>
      <c r="GV307" s="19"/>
      <c r="GW307" s="19"/>
      <c r="GX307" s="19"/>
      <c r="GY307" s="19"/>
      <c r="GZ307" s="19"/>
      <c r="HA307" s="19"/>
      <c r="HB307" s="19"/>
      <c r="HC307" s="19"/>
      <c r="HD307" s="19"/>
      <c r="HE307" s="19"/>
      <c r="HF307" s="19"/>
      <c r="HG307" s="19"/>
      <c r="HH307" s="19"/>
      <c r="HI307" s="19"/>
      <c r="HJ307" s="19"/>
      <c r="HK307" s="19"/>
      <c r="HL307" s="19"/>
      <c r="HM307" s="19"/>
      <c r="HN307" s="19"/>
      <c r="HO307" s="19"/>
      <c r="HP307" s="19"/>
      <c r="HQ307" s="19"/>
      <c r="HR307" s="19"/>
      <c r="HS307" s="19"/>
      <c r="HT307" s="19"/>
      <c r="HU307" s="19"/>
      <c r="HV307" s="19"/>
      <c r="HW307" s="19"/>
      <c r="HX307" s="19"/>
      <c r="HY307" s="19"/>
      <c r="HZ307" s="19"/>
      <c r="IA307" s="19"/>
      <c r="IB307" s="19"/>
      <c r="IC307" s="19"/>
      <c r="ID307" s="19"/>
      <c r="IE307" s="19"/>
      <c r="IF307" s="19"/>
      <c r="IG307" s="19"/>
      <c r="IH307" s="19"/>
      <c r="II307" s="19"/>
      <c r="IJ307" s="19"/>
      <c r="IK307" s="19"/>
      <c r="IL307" s="19"/>
      <c r="IM307" s="19"/>
      <c r="IN307" s="19"/>
      <c r="IO307" s="19"/>
      <c r="IP307" s="19"/>
      <c r="IQ307" s="19"/>
      <c r="IR307" s="19"/>
      <c r="IS307" s="19"/>
      <c r="IT307" s="19"/>
      <c r="IU307" s="19"/>
      <c r="IV307" s="19"/>
      <c r="IW307" s="19"/>
      <c r="IX307" s="19"/>
      <c r="IY307" s="19"/>
      <c r="IZ307" s="19"/>
      <c r="JA307" s="19"/>
      <c r="JB307" s="19"/>
      <c r="JC307" s="19"/>
      <c r="JD307" s="19"/>
      <c r="JE307" s="19"/>
      <c r="JF307" s="19"/>
      <c r="JG307" s="19"/>
      <c r="JH307" s="19"/>
      <c r="JI307" s="19"/>
      <c r="JJ307" s="19"/>
      <c r="JK307" s="19"/>
      <c r="JL307" s="19"/>
      <c r="JM307" s="19"/>
      <c r="JN307" s="19"/>
      <c r="JO307" s="19"/>
      <c r="JP307" s="19"/>
      <c r="JQ307" s="19"/>
      <c r="JR307" s="19"/>
      <c r="JS307" s="19"/>
      <c r="JT307" s="19"/>
      <c r="JU307" s="19"/>
      <c r="JV307" s="19"/>
      <c r="JW307" s="19"/>
      <c r="JX307" s="19"/>
      <c r="JY307" s="19"/>
      <c r="JZ307" s="19"/>
      <c r="KA307" s="19"/>
      <c r="KB307" s="19"/>
      <c r="KC307" s="19"/>
      <c r="KD307" s="19"/>
      <c r="KE307" s="19"/>
      <c r="KF307" s="19"/>
      <c r="KG307" s="19"/>
      <c r="KH307" s="19"/>
      <c r="KI307" s="19"/>
      <c r="KJ307" s="19"/>
      <c r="KK307" s="19"/>
      <c r="KL307" s="19"/>
      <c r="KM307" s="19"/>
      <c r="KN307" s="19"/>
      <c r="KO307" s="19"/>
      <c r="KP307" s="19"/>
      <c r="KQ307" s="19"/>
      <c r="KR307" s="19"/>
      <c r="KS307" s="19"/>
      <c r="KT307" s="19"/>
      <c r="KU307" s="19"/>
      <c r="KV307" s="19"/>
      <c r="KW307" s="19"/>
    </row>
    <row r="308" spans="1:309" s="140" customFormat="1">
      <c r="A308" s="12" t="s">
        <v>58</v>
      </c>
      <c r="B308" s="140">
        <f t="shared" ref="B308:P308" si="168">+B293*B179</f>
        <v>0</v>
      </c>
      <c r="C308" s="140">
        <f t="shared" si="168"/>
        <v>0</v>
      </c>
      <c r="D308" s="140">
        <f t="shared" si="168"/>
        <v>0</v>
      </c>
      <c r="E308" s="140">
        <f t="shared" si="168"/>
        <v>0.81191487554751418</v>
      </c>
      <c r="F308" s="140">
        <f t="shared" si="168"/>
        <v>0.93402223947222995</v>
      </c>
      <c r="G308" s="140">
        <f t="shared" si="168"/>
        <v>1.0345511864901882</v>
      </c>
      <c r="H308" s="140">
        <f t="shared" si="168"/>
        <v>1.1246233195469484</v>
      </c>
      <c r="I308" s="140">
        <f t="shared" si="168"/>
        <v>1.2114072895727106</v>
      </c>
      <c r="J308" s="140">
        <f t="shared" si="168"/>
        <v>1.2951980195623192</v>
      </c>
      <c r="K308" s="140">
        <f t="shared" si="168"/>
        <v>1.3762237607654677</v>
      </c>
      <c r="L308" s="140">
        <f t="shared" si="168"/>
        <v>1.4560844622049083</v>
      </c>
      <c r="M308" s="140">
        <f t="shared" si="168"/>
        <v>1.5328657415716276</v>
      </c>
      <c r="N308" s="140">
        <f t="shared" si="168"/>
        <v>1.6175086285927396</v>
      </c>
      <c r="O308" s="140">
        <f t="shared" si="168"/>
        <v>1.6919487063967511</v>
      </c>
      <c r="P308" s="140">
        <f t="shared" si="168"/>
        <v>1.7588278059890161</v>
      </c>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c r="CM308" s="19"/>
      <c r="CN308" s="19"/>
      <c r="CO308" s="19"/>
      <c r="CP308" s="19"/>
      <c r="CQ308" s="19"/>
      <c r="CR308" s="19"/>
      <c r="CS308" s="19"/>
      <c r="CT308" s="19"/>
      <c r="CU308" s="19"/>
      <c r="CV308" s="19"/>
      <c r="CW308" s="19"/>
      <c r="CX308" s="19"/>
      <c r="CY308" s="19"/>
      <c r="CZ308" s="19"/>
      <c r="DA308" s="19"/>
      <c r="DB308" s="19"/>
      <c r="DC308" s="19"/>
      <c r="DD308" s="19"/>
      <c r="DE308" s="19"/>
      <c r="DF308" s="19"/>
      <c r="DG308" s="19"/>
      <c r="DH308" s="19"/>
      <c r="DI308" s="19"/>
      <c r="DJ308" s="19"/>
      <c r="DK308" s="19"/>
      <c r="DL308" s="19"/>
      <c r="DM308" s="19"/>
      <c r="DN308" s="19"/>
      <c r="DO308" s="19"/>
      <c r="DP308" s="19"/>
      <c r="DQ308" s="19"/>
      <c r="DR308" s="19"/>
      <c r="DS308" s="19"/>
      <c r="DT308" s="19"/>
      <c r="DU308" s="19"/>
      <c r="DV308" s="19"/>
      <c r="DW308" s="19"/>
      <c r="DX308" s="19"/>
      <c r="DY308" s="19"/>
      <c r="DZ308" s="19"/>
      <c r="EA308" s="19"/>
      <c r="EB308" s="19"/>
      <c r="EC308" s="19"/>
      <c r="ED308" s="19"/>
      <c r="EE308" s="19"/>
      <c r="EF308" s="19"/>
      <c r="EG308" s="19"/>
      <c r="EH308" s="19"/>
      <c r="EI308" s="19"/>
      <c r="EJ308" s="19"/>
      <c r="EK308" s="19"/>
      <c r="EL308" s="19"/>
      <c r="EM308" s="19"/>
      <c r="EN308" s="19"/>
      <c r="EO308" s="19"/>
      <c r="EP308" s="19"/>
      <c r="EQ308" s="19"/>
      <c r="ER308" s="19"/>
      <c r="ES308" s="19"/>
      <c r="ET308" s="19"/>
      <c r="EU308" s="19"/>
      <c r="EV308" s="19"/>
      <c r="EW308" s="19"/>
      <c r="EX308" s="19"/>
      <c r="EY308" s="19"/>
      <c r="EZ308" s="19"/>
      <c r="FA308" s="19"/>
      <c r="FB308" s="19"/>
      <c r="FC308" s="19"/>
      <c r="FD308" s="19"/>
      <c r="FE308" s="19"/>
      <c r="FF308" s="19"/>
      <c r="FG308" s="19"/>
      <c r="FH308" s="19"/>
      <c r="FI308" s="19"/>
      <c r="FJ308" s="19"/>
      <c r="FK308" s="19"/>
      <c r="FL308" s="19"/>
      <c r="FM308" s="19"/>
      <c r="FN308" s="19"/>
      <c r="FO308" s="19"/>
      <c r="FP308" s="19"/>
      <c r="FQ308" s="19"/>
      <c r="FR308" s="19"/>
      <c r="FS308" s="19"/>
      <c r="FT308" s="19"/>
      <c r="FU308" s="19"/>
      <c r="FV308" s="19"/>
      <c r="FW308" s="19"/>
      <c r="FX308" s="19"/>
      <c r="FY308" s="19"/>
      <c r="FZ308" s="19"/>
      <c r="GA308" s="19"/>
      <c r="GB308" s="19"/>
      <c r="GC308" s="19"/>
      <c r="GD308" s="19"/>
      <c r="GE308" s="19"/>
      <c r="GF308" s="19"/>
      <c r="GG308" s="19"/>
      <c r="GH308" s="19"/>
      <c r="GI308" s="19"/>
      <c r="GJ308" s="19"/>
      <c r="GK308" s="19"/>
      <c r="GL308" s="19"/>
      <c r="GM308" s="19"/>
      <c r="GN308" s="19"/>
      <c r="GO308" s="19"/>
      <c r="GP308" s="19"/>
      <c r="GQ308" s="19"/>
      <c r="GR308" s="19"/>
      <c r="GS308" s="19"/>
      <c r="GT308" s="19"/>
      <c r="GU308" s="19"/>
      <c r="GV308" s="19"/>
      <c r="GW308" s="19"/>
      <c r="GX308" s="19"/>
      <c r="GY308" s="19"/>
      <c r="GZ308" s="19"/>
      <c r="HA308" s="19"/>
      <c r="HB308" s="19"/>
      <c r="HC308" s="19"/>
      <c r="HD308" s="19"/>
      <c r="HE308" s="19"/>
      <c r="HF308" s="19"/>
      <c r="HG308" s="19"/>
      <c r="HH308" s="19"/>
      <c r="HI308" s="19"/>
      <c r="HJ308" s="19"/>
      <c r="HK308" s="19"/>
      <c r="HL308" s="19"/>
      <c r="HM308" s="19"/>
      <c r="HN308" s="19"/>
      <c r="HO308" s="19"/>
      <c r="HP308" s="19"/>
      <c r="HQ308" s="19"/>
      <c r="HR308" s="19"/>
      <c r="HS308" s="19"/>
      <c r="HT308" s="19"/>
      <c r="HU308" s="19"/>
      <c r="HV308" s="19"/>
      <c r="HW308" s="19"/>
      <c r="HX308" s="19"/>
      <c r="HY308" s="19"/>
      <c r="HZ308" s="19"/>
      <c r="IA308" s="19"/>
      <c r="IB308" s="19"/>
      <c r="IC308" s="19"/>
      <c r="ID308" s="19"/>
      <c r="IE308" s="19"/>
      <c r="IF308" s="19"/>
      <c r="IG308" s="19"/>
      <c r="IH308" s="19"/>
      <c r="II308" s="19"/>
      <c r="IJ308" s="19"/>
      <c r="IK308" s="19"/>
      <c r="IL308" s="19"/>
      <c r="IM308" s="19"/>
      <c r="IN308" s="19"/>
      <c r="IO308" s="19"/>
      <c r="IP308" s="19"/>
      <c r="IQ308" s="19"/>
      <c r="IR308" s="19"/>
      <c r="IS308" s="19"/>
      <c r="IT308" s="19"/>
      <c r="IU308" s="19"/>
      <c r="IV308" s="19"/>
      <c r="IW308" s="19"/>
      <c r="IX308" s="19"/>
      <c r="IY308" s="19"/>
      <c r="IZ308" s="19"/>
      <c r="JA308" s="19"/>
      <c r="JB308" s="19"/>
      <c r="JC308" s="19"/>
      <c r="JD308" s="19"/>
      <c r="JE308" s="19"/>
      <c r="JF308" s="19"/>
      <c r="JG308" s="19"/>
      <c r="JH308" s="19"/>
      <c r="JI308" s="19"/>
      <c r="JJ308" s="19"/>
      <c r="JK308" s="19"/>
      <c r="JL308" s="19"/>
      <c r="JM308" s="19"/>
      <c r="JN308" s="19"/>
      <c r="JO308" s="19"/>
      <c r="JP308" s="19"/>
      <c r="JQ308" s="19"/>
      <c r="JR308" s="19"/>
      <c r="JS308" s="19"/>
      <c r="JT308" s="19"/>
      <c r="JU308" s="19"/>
      <c r="JV308" s="19"/>
      <c r="JW308" s="19"/>
      <c r="JX308" s="19"/>
      <c r="JY308" s="19"/>
      <c r="JZ308" s="19"/>
      <c r="KA308" s="19"/>
      <c r="KB308" s="19"/>
      <c r="KC308" s="19"/>
      <c r="KD308" s="19"/>
      <c r="KE308" s="19"/>
      <c r="KF308" s="19"/>
      <c r="KG308" s="19"/>
      <c r="KH308" s="19"/>
      <c r="KI308" s="19"/>
      <c r="KJ308" s="19"/>
      <c r="KK308" s="19"/>
      <c r="KL308" s="19"/>
      <c r="KM308" s="19"/>
      <c r="KN308" s="19"/>
      <c r="KO308" s="19"/>
      <c r="KP308" s="19"/>
      <c r="KQ308" s="19"/>
      <c r="KR308" s="19"/>
      <c r="KS308" s="19"/>
      <c r="KT308" s="19"/>
      <c r="KU308" s="19"/>
      <c r="KV308" s="19"/>
      <c r="KW308" s="19"/>
    </row>
    <row r="309" spans="1:309" s="140" customFormat="1">
      <c r="A309" s="12" t="s">
        <v>114</v>
      </c>
      <c r="B309" s="140">
        <f t="shared" ref="B309:P309" si="169">+B294*B180</f>
        <v>0</v>
      </c>
      <c r="C309" s="140">
        <f t="shared" si="169"/>
        <v>0.56942681429125508</v>
      </c>
      <c r="D309" s="140">
        <f t="shared" si="169"/>
        <v>0.6198785706466845</v>
      </c>
      <c r="E309" s="140">
        <f t="shared" si="169"/>
        <v>0.64999403603263683</v>
      </c>
      <c r="F309" s="140">
        <f t="shared" si="169"/>
        <v>0.66238689909170767</v>
      </c>
      <c r="G309" s="140">
        <f t="shared" si="169"/>
        <v>0.65965112052958486</v>
      </c>
      <c r="H309" s="140">
        <f t="shared" si="169"/>
        <v>0.64886200048544995</v>
      </c>
      <c r="I309" s="140">
        <f t="shared" si="169"/>
        <v>0.63766528527198052</v>
      </c>
      <c r="J309" s="140">
        <f t="shared" si="169"/>
        <v>0.62660949205032712</v>
      </c>
      <c r="K309" s="140">
        <f t="shared" si="169"/>
        <v>0.61589568604510692</v>
      </c>
      <c r="L309" s="140">
        <f t="shared" si="169"/>
        <v>0.61515764467273693</v>
      </c>
      <c r="M309" s="140">
        <f t="shared" si="169"/>
        <v>0.6235543896681417</v>
      </c>
      <c r="N309" s="140">
        <f t="shared" si="169"/>
        <v>0.63665038163180454</v>
      </c>
      <c r="O309" s="140">
        <f t="shared" si="169"/>
        <v>0.64665854038027049</v>
      </c>
      <c r="P309" s="140">
        <f t="shared" si="169"/>
        <v>0.65505192772991883</v>
      </c>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c r="CM309" s="19"/>
      <c r="CN309" s="19"/>
      <c r="CO309" s="19"/>
      <c r="CP309" s="19"/>
      <c r="CQ309" s="19"/>
      <c r="CR309" s="19"/>
      <c r="CS309" s="19"/>
      <c r="CT309" s="19"/>
      <c r="CU309" s="19"/>
      <c r="CV309" s="19"/>
      <c r="CW309" s="19"/>
      <c r="CX309" s="19"/>
      <c r="CY309" s="19"/>
      <c r="CZ309" s="19"/>
      <c r="DA309" s="19"/>
      <c r="DB309" s="19"/>
      <c r="DC309" s="19"/>
      <c r="DD309" s="19"/>
      <c r="DE309" s="19"/>
      <c r="DF309" s="19"/>
      <c r="DG309" s="19"/>
      <c r="DH309" s="19"/>
      <c r="DI309" s="19"/>
      <c r="DJ309" s="19"/>
      <c r="DK309" s="19"/>
      <c r="DL309" s="19"/>
      <c r="DM309" s="19"/>
      <c r="DN309" s="19"/>
      <c r="DO309" s="19"/>
      <c r="DP309" s="19"/>
      <c r="DQ309" s="19"/>
      <c r="DR309" s="19"/>
      <c r="DS309" s="19"/>
      <c r="DT309" s="19"/>
      <c r="DU309" s="19"/>
      <c r="DV309" s="19"/>
      <c r="DW309" s="19"/>
      <c r="DX309" s="19"/>
      <c r="DY309" s="19"/>
      <c r="DZ309" s="19"/>
      <c r="EA309" s="19"/>
      <c r="EB309" s="19"/>
      <c r="EC309" s="19"/>
      <c r="ED309" s="19"/>
      <c r="EE309" s="19"/>
      <c r="EF309" s="19"/>
      <c r="EG309" s="19"/>
      <c r="EH309" s="19"/>
      <c r="EI309" s="19"/>
      <c r="EJ309" s="19"/>
      <c r="EK309" s="19"/>
      <c r="EL309" s="19"/>
      <c r="EM309" s="19"/>
      <c r="EN309" s="19"/>
      <c r="EO309" s="19"/>
      <c r="EP309" s="19"/>
      <c r="EQ309" s="19"/>
      <c r="ER309" s="19"/>
      <c r="ES309" s="19"/>
      <c r="ET309" s="19"/>
      <c r="EU309" s="19"/>
      <c r="EV309" s="19"/>
      <c r="EW309" s="19"/>
      <c r="EX309" s="19"/>
      <c r="EY309" s="19"/>
      <c r="EZ309" s="19"/>
      <c r="FA309" s="19"/>
      <c r="FB309" s="19"/>
      <c r="FC309" s="19"/>
      <c r="FD309" s="19"/>
      <c r="FE309" s="19"/>
      <c r="FF309" s="19"/>
      <c r="FG309" s="19"/>
      <c r="FH309" s="19"/>
      <c r="FI309" s="19"/>
      <c r="FJ309" s="19"/>
      <c r="FK309" s="19"/>
      <c r="FL309" s="19"/>
      <c r="FM309" s="19"/>
      <c r="FN309" s="19"/>
      <c r="FO309" s="19"/>
      <c r="FP309" s="19"/>
      <c r="FQ309" s="19"/>
      <c r="FR309" s="19"/>
      <c r="FS309" s="19"/>
      <c r="FT309" s="19"/>
      <c r="FU309" s="19"/>
      <c r="FV309" s="19"/>
      <c r="FW309" s="19"/>
      <c r="FX309" s="19"/>
      <c r="FY309" s="19"/>
      <c r="FZ309" s="19"/>
      <c r="GA309" s="19"/>
      <c r="GB309" s="19"/>
      <c r="GC309" s="19"/>
      <c r="GD309" s="19"/>
      <c r="GE309" s="19"/>
      <c r="GF309" s="19"/>
      <c r="GG309" s="19"/>
      <c r="GH309" s="19"/>
      <c r="GI309" s="19"/>
      <c r="GJ309" s="19"/>
      <c r="GK309" s="19"/>
      <c r="GL309" s="19"/>
      <c r="GM309" s="19"/>
      <c r="GN309" s="19"/>
      <c r="GO309" s="19"/>
      <c r="GP309" s="19"/>
      <c r="GQ309" s="19"/>
      <c r="GR309" s="19"/>
      <c r="GS309" s="19"/>
      <c r="GT309" s="19"/>
      <c r="GU309" s="19"/>
      <c r="GV309" s="19"/>
      <c r="GW309" s="19"/>
      <c r="GX309" s="19"/>
      <c r="GY309" s="19"/>
      <c r="GZ309" s="19"/>
      <c r="HA309" s="19"/>
      <c r="HB309" s="19"/>
      <c r="HC309" s="19"/>
      <c r="HD309" s="19"/>
      <c r="HE309" s="19"/>
      <c r="HF309" s="19"/>
      <c r="HG309" s="19"/>
      <c r="HH309" s="19"/>
      <c r="HI309" s="19"/>
      <c r="HJ309" s="19"/>
      <c r="HK309" s="19"/>
      <c r="HL309" s="19"/>
      <c r="HM309" s="19"/>
      <c r="HN309" s="19"/>
      <c r="HO309" s="19"/>
      <c r="HP309" s="19"/>
      <c r="HQ309" s="19"/>
      <c r="HR309" s="19"/>
      <c r="HS309" s="19"/>
      <c r="HT309" s="19"/>
      <c r="HU309" s="19"/>
      <c r="HV309" s="19"/>
      <c r="HW309" s="19"/>
      <c r="HX309" s="19"/>
      <c r="HY309" s="19"/>
      <c r="HZ309" s="19"/>
      <c r="IA309" s="19"/>
      <c r="IB309" s="19"/>
      <c r="IC309" s="19"/>
      <c r="ID309" s="19"/>
      <c r="IE309" s="19"/>
      <c r="IF309" s="19"/>
      <c r="IG309" s="19"/>
      <c r="IH309" s="19"/>
      <c r="II309" s="19"/>
      <c r="IJ309" s="19"/>
      <c r="IK309" s="19"/>
      <c r="IL309" s="19"/>
      <c r="IM309" s="19"/>
      <c r="IN309" s="19"/>
      <c r="IO309" s="19"/>
      <c r="IP309" s="19"/>
      <c r="IQ309" s="19"/>
      <c r="IR309" s="19"/>
      <c r="IS309" s="19"/>
      <c r="IT309" s="19"/>
      <c r="IU309" s="19"/>
      <c r="IV309" s="19"/>
      <c r="IW309" s="19"/>
      <c r="IX309" s="19"/>
      <c r="IY309" s="19"/>
      <c r="IZ309" s="19"/>
      <c r="JA309" s="19"/>
      <c r="JB309" s="19"/>
      <c r="JC309" s="19"/>
      <c r="JD309" s="19"/>
      <c r="JE309" s="19"/>
      <c r="JF309" s="19"/>
      <c r="JG309" s="19"/>
      <c r="JH309" s="19"/>
      <c r="JI309" s="19"/>
      <c r="JJ309" s="19"/>
      <c r="JK309" s="19"/>
      <c r="JL309" s="19"/>
      <c r="JM309" s="19"/>
      <c r="JN309" s="19"/>
      <c r="JO309" s="19"/>
      <c r="JP309" s="19"/>
      <c r="JQ309" s="19"/>
      <c r="JR309" s="19"/>
      <c r="JS309" s="19"/>
      <c r="JT309" s="19"/>
      <c r="JU309" s="19"/>
      <c r="JV309" s="19"/>
      <c r="JW309" s="19"/>
      <c r="JX309" s="19"/>
      <c r="JY309" s="19"/>
      <c r="JZ309" s="19"/>
      <c r="KA309" s="19"/>
      <c r="KB309" s="19"/>
      <c r="KC309" s="19"/>
      <c r="KD309" s="19"/>
      <c r="KE309" s="19"/>
      <c r="KF309" s="19"/>
      <c r="KG309" s="19"/>
      <c r="KH309" s="19"/>
      <c r="KI309" s="19"/>
      <c r="KJ309" s="19"/>
      <c r="KK309" s="19"/>
      <c r="KL309" s="19"/>
      <c r="KM309" s="19"/>
      <c r="KN309" s="19"/>
      <c r="KO309" s="19"/>
      <c r="KP309" s="19"/>
      <c r="KQ309" s="19"/>
      <c r="KR309" s="19"/>
      <c r="KS309" s="19"/>
      <c r="KT309" s="19"/>
      <c r="KU309" s="19"/>
      <c r="KV309" s="19"/>
      <c r="KW309" s="19"/>
    </row>
    <row r="310" spans="1:309" s="140" customFormat="1">
      <c r="A310" s="213" t="s">
        <v>1012</v>
      </c>
      <c r="B310" s="140">
        <f t="shared" ref="B310:P310" si="170">+B295*B181</f>
        <v>0</v>
      </c>
      <c r="C310" s="140">
        <f t="shared" si="170"/>
        <v>0</v>
      </c>
      <c r="D310" s="140">
        <f t="shared" si="170"/>
        <v>0</v>
      </c>
      <c r="E310" s="140">
        <f t="shared" si="170"/>
        <v>0</v>
      </c>
      <c r="F310" s="140">
        <f t="shared" si="170"/>
        <v>1.437751743419349</v>
      </c>
      <c r="G310" s="140">
        <f t="shared" si="170"/>
        <v>1.7038451223708944</v>
      </c>
      <c r="H310" s="140">
        <f t="shared" si="170"/>
        <v>1.9538304387374028</v>
      </c>
      <c r="I310" s="140">
        <f t="shared" si="170"/>
        <v>2.2116816359970786</v>
      </c>
      <c r="J310" s="140">
        <f t="shared" si="170"/>
        <v>2.4764451291787961</v>
      </c>
      <c r="K310" s="140">
        <f t="shared" si="170"/>
        <v>2.747093852371771</v>
      </c>
      <c r="L310" s="140">
        <f t="shared" si="170"/>
        <v>2.9969199041852908</v>
      </c>
      <c r="M310" s="140">
        <f t="shared" si="170"/>
        <v>3.2255593611653786</v>
      </c>
      <c r="N310" s="140">
        <f t="shared" si="170"/>
        <v>3.422755171279396</v>
      </c>
      <c r="O310" s="140">
        <f t="shared" si="170"/>
        <v>3.6146027289294476</v>
      </c>
      <c r="P310" s="140">
        <f t="shared" si="170"/>
        <v>3.7974738228032288</v>
      </c>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c r="CM310" s="19"/>
      <c r="CN310" s="19"/>
      <c r="CO310" s="19"/>
      <c r="CP310" s="19"/>
      <c r="CQ310" s="19"/>
      <c r="CR310" s="19"/>
      <c r="CS310" s="19"/>
      <c r="CT310" s="19"/>
      <c r="CU310" s="19"/>
      <c r="CV310" s="19"/>
      <c r="CW310" s="19"/>
      <c r="CX310" s="19"/>
      <c r="CY310" s="19"/>
      <c r="CZ310" s="19"/>
      <c r="DA310" s="19"/>
      <c r="DB310" s="19"/>
      <c r="DC310" s="19"/>
      <c r="DD310" s="19"/>
      <c r="DE310" s="19"/>
      <c r="DF310" s="19"/>
      <c r="DG310" s="19"/>
      <c r="DH310" s="19"/>
      <c r="DI310" s="19"/>
      <c r="DJ310" s="19"/>
      <c r="DK310" s="19"/>
      <c r="DL310" s="19"/>
      <c r="DM310" s="19"/>
      <c r="DN310" s="19"/>
      <c r="DO310" s="19"/>
      <c r="DP310" s="19"/>
      <c r="DQ310" s="19"/>
      <c r="DR310" s="19"/>
      <c r="DS310" s="19"/>
      <c r="DT310" s="19"/>
      <c r="DU310" s="19"/>
      <c r="DV310" s="19"/>
      <c r="DW310" s="19"/>
      <c r="DX310" s="19"/>
      <c r="DY310" s="19"/>
      <c r="DZ310" s="19"/>
      <c r="EA310" s="19"/>
      <c r="EB310" s="19"/>
      <c r="EC310" s="19"/>
      <c r="ED310" s="19"/>
      <c r="EE310" s="19"/>
      <c r="EF310" s="19"/>
      <c r="EG310" s="19"/>
      <c r="EH310" s="19"/>
      <c r="EI310" s="19"/>
      <c r="EJ310" s="19"/>
      <c r="EK310" s="19"/>
      <c r="EL310" s="19"/>
      <c r="EM310" s="19"/>
      <c r="EN310" s="19"/>
      <c r="EO310" s="19"/>
      <c r="EP310" s="19"/>
      <c r="EQ310" s="19"/>
      <c r="ER310" s="19"/>
      <c r="ES310" s="19"/>
      <c r="ET310" s="19"/>
      <c r="EU310" s="19"/>
      <c r="EV310" s="19"/>
      <c r="EW310" s="19"/>
      <c r="EX310" s="19"/>
      <c r="EY310" s="19"/>
      <c r="EZ310" s="19"/>
      <c r="FA310" s="19"/>
      <c r="FB310" s="19"/>
      <c r="FC310" s="19"/>
      <c r="FD310" s="19"/>
      <c r="FE310" s="19"/>
      <c r="FF310" s="19"/>
      <c r="FG310" s="19"/>
      <c r="FH310" s="19"/>
      <c r="FI310" s="19"/>
      <c r="FJ310" s="19"/>
      <c r="FK310" s="19"/>
      <c r="FL310" s="19"/>
      <c r="FM310" s="19"/>
      <c r="FN310" s="19"/>
      <c r="FO310" s="19"/>
      <c r="FP310" s="19"/>
      <c r="FQ310" s="19"/>
      <c r="FR310" s="19"/>
      <c r="FS310" s="19"/>
      <c r="FT310" s="19"/>
      <c r="FU310" s="19"/>
      <c r="FV310" s="19"/>
      <c r="FW310" s="19"/>
      <c r="FX310" s="19"/>
      <c r="FY310" s="19"/>
      <c r="FZ310" s="19"/>
      <c r="GA310" s="19"/>
      <c r="GB310" s="19"/>
      <c r="GC310" s="19"/>
      <c r="GD310" s="19"/>
      <c r="GE310" s="19"/>
      <c r="GF310" s="19"/>
      <c r="GG310" s="19"/>
      <c r="GH310" s="19"/>
      <c r="GI310" s="19"/>
      <c r="GJ310" s="19"/>
      <c r="GK310" s="19"/>
      <c r="GL310" s="19"/>
      <c r="GM310" s="19"/>
      <c r="GN310" s="19"/>
      <c r="GO310" s="19"/>
      <c r="GP310" s="19"/>
      <c r="GQ310" s="19"/>
      <c r="GR310" s="19"/>
      <c r="GS310" s="19"/>
      <c r="GT310" s="19"/>
      <c r="GU310" s="19"/>
      <c r="GV310" s="19"/>
      <c r="GW310" s="19"/>
      <c r="GX310" s="19"/>
      <c r="GY310" s="19"/>
      <c r="GZ310" s="19"/>
      <c r="HA310" s="19"/>
      <c r="HB310" s="19"/>
      <c r="HC310" s="19"/>
      <c r="HD310" s="19"/>
      <c r="HE310" s="19"/>
      <c r="HF310" s="19"/>
      <c r="HG310" s="19"/>
      <c r="HH310" s="19"/>
      <c r="HI310" s="19"/>
      <c r="HJ310" s="19"/>
      <c r="HK310" s="19"/>
      <c r="HL310" s="19"/>
      <c r="HM310" s="19"/>
      <c r="HN310" s="19"/>
      <c r="HO310" s="19"/>
      <c r="HP310" s="19"/>
      <c r="HQ310" s="19"/>
      <c r="HR310" s="19"/>
      <c r="HS310" s="19"/>
      <c r="HT310" s="19"/>
      <c r="HU310" s="19"/>
      <c r="HV310" s="19"/>
      <c r="HW310" s="19"/>
      <c r="HX310" s="19"/>
      <c r="HY310" s="19"/>
      <c r="HZ310" s="19"/>
      <c r="IA310" s="19"/>
      <c r="IB310" s="19"/>
      <c r="IC310" s="19"/>
      <c r="ID310" s="19"/>
      <c r="IE310" s="19"/>
      <c r="IF310" s="19"/>
      <c r="IG310" s="19"/>
      <c r="IH310" s="19"/>
      <c r="II310" s="19"/>
      <c r="IJ310" s="19"/>
      <c r="IK310" s="19"/>
      <c r="IL310" s="19"/>
      <c r="IM310" s="19"/>
      <c r="IN310" s="19"/>
      <c r="IO310" s="19"/>
      <c r="IP310" s="19"/>
      <c r="IQ310" s="19"/>
      <c r="IR310" s="19"/>
      <c r="IS310" s="19"/>
      <c r="IT310" s="19"/>
      <c r="IU310" s="19"/>
      <c r="IV310" s="19"/>
      <c r="IW310" s="19"/>
      <c r="IX310" s="19"/>
      <c r="IY310" s="19"/>
      <c r="IZ310" s="19"/>
      <c r="JA310" s="19"/>
      <c r="JB310" s="19"/>
      <c r="JC310" s="19"/>
      <c r="JD310" s="19"/>
      <c r="JE310" s="19"/>
      <c r="JF310" s="19"/>
      <c r="JG310" s="19"/>
      <c r="JH310" s="19"/>
      <c r="JI310" s="19"/>
      <c r="JJ310" s="19"/>
      <c r="JK310" s="19"/>
      <c r="JL310" s="19"/>
      <c r="JM310" s="19"/>
      <c r="JN310" s="19"/>
      <c r="JO310" s="19"/>
      <c r="JP310" s="19"/>
      <c r="JQ310" s="19"/>
      <c r="JR310" s="19"/>
      <c r="JS310" s="19"/>
      <c r="JT310" s="19"/>
      <c r="JU310" s="19"/>
      <c r="JV310" s="19"/>
      <c r="JW310" s="19"/>
      <c r="JX310" s="19"/>
      <c r="JY310" s="19"/>
      <c r="JZ310" s="19"/>
      <c r="KA310" s="19"/>
      <c r="KB310" s="19"/>
      <c r="KC310" s="19"/>
      <c r="KD310" s="19"/>
      <c r="KE310" s="19"/>
      <c r="KF310" s="19"/>
      <c r="KG310" s="19"/>
      <c r="KH310" s="19"/>
      <c r="KI310" s="19"/>
      <c r="KJ310" s="19"/>
      <c r="KK310" s="19"/>
      <c r="KL310" s="19"/>
      <c r="KM310" s="19"/>
      <c r="KN310" s="19"/>
      <c r="KO310" s="19"/>
      <c r="KP310" s="19"/>
      <c r="KQ310" s="19"/>
      <c r="KR310" s="19"/>
      <c r="KS310" s="19"/>
      <c r="KT310" s="19"/>
      <c r="KU310" s="19"/>
      <c r="KV310" s="19"/>
      <c r="KW310" s="19"/>
    </row>
    <row r="311" spans="1:309" s="140" customFormat="1" ht="15">
      <c r="B311" s="140">
        <f t="shared" ref="B311:P311" si="171">SUM(B299:B310)</f>
        <v>0</v>
      </c>
      <c r="C311" s="140">
        <f t="shared" si="171"/>
        <v>3.9913155233952509</v>
      </c>
      <c r="D311" s="140">
        <f t="shared" si="171"/>
        <v>4.6093401327069294</v>
      </c>
      <c r="E311" s="140">
        <f t="shared" si="171"/>
        <v>9.0980868545719566</v>
      </c>
      <c r="F311" s="140">
        <f t="shared" si="171"/>
        <v>12.32244444003433</v>
      </c>
      <c r="G311" s="140">
        <f t="shared" si="171"/>
        <v>14.676406263845935</v>
      </c>
      <c r="H311" s="140">
        <f t="shared" si="171"/>
        <v>15.407778736226447</v>
      </c>
      <c r="I311" s="140">
        <f t="shared" si="171"/>
        <v>17.122040514215687</v>
      </c>
      <c r="J311" s="140">
        <f t="shared" si="171"/>
        <v>17.954966209710832</v>
      </c>
      <c r="K311" s="140">
        <f t="shared" si="171"/>
        <v>18.788336543022332</v>
      </c>
      <c r="L311" s="140">
        <f t="shared" si="171"/>
        <v>19.61757948058003</v>
      </c>
      <c r="M311" s="140">
        <f t="shared" si="171"/>
        <v>20.425207238458132</v>
      </c>
      <c r="N311" s="140">
        <f t="shared" si="171"/>
        <v>21.231530793253178</v>
      </c>
      <c r="O311" s="140">
        <f t="shared" si="171"/>
        <v>21.954626894049458</v>
      </c>
      <c r="P311" s="140">
        <f t="shared" si="171"/>
        <v>22.61208208678039</v>
      </c>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528"/>
      <c r="CO311" s="528"/>
      <c r="CP311" s="528"/>
      <c r="CQ311" s="528"/>
      <c r="CR311" s="528"/>
      <c r="CS311" s="528"/>
      <c r="CT311" s="528"/>
      <c r="CU311" s="528"/>
      <c r="CV311" s="528"/>
      <c r="CW311" s="528"/>
      <c r="CX311" s="528"/>
      <c r="CY311" s="528"/>
      <c r="CZ311" s="528"/>
      <c r="DA311" s="528"/>
      <c r="DB311" s="528"/>
      <c r="DC311" s="528"/>
      <c r="DD311" s="528"/>
      <c r="DE311" s="528"/>
      <c r="DF311" s="528"/>
      <c r="DG311" s="528"/>
      <c r="DH311" s="528"/>
      <c r="DI311" s="528"/>
      <c r="DJ311" s="528"/>
      <c r="DK311" s="528"/>
      <c r="DL311" s="528"/>
      <c r="DM311" s="528"/>
      <c r="DN311" s="528"/>
      <c r="DO311" s="528"/>
      <c r="DP311" s="528"/>
      <c r="DQ311" s="528"/>
      <c r="DR311" s="528"/>
      <c r="DS311" s="528"/>
      <c r="DT311" s="528"/>
      <c r="DU311" s="528"/>
      <c r="DV311" s="528"/>
      <c r="DW311" s="528"/>
      <c r="DX311" s="528"/>
      <c r="DY311" s="528"/>
      <c r="DZ311" s="528"/>
      <c r="EA311" s="528"/>
      <c r="EB311" s="528"/>
      <c r="EC311" s="528"/>
      <c r="ED311" s="528"/>
      <c r="EE311" s="528"/>
      <c r="EF311" s="528"/>
      <c r="EG311" s="528"/>
      <c r="EH311" s="528"/>
      <c r="EI311" s="528"/>
      <c r="EJ311" s="528"/>
      <c r="EK311" s="528"/>
      <c r="EL311" s="528"/>
      <c r="EM311" s="528"/>
      <c r="EN311" s="528"/>
      <c r="EO311" s="528"/>
      <c r="EP311" s="528"/>
      <c r="EQ311" s="528"/>
      <c r="ER311" s="528"/>
      <c r="ES311" s="528"/>
      <c r="ET311" s="528"/>
      <c r="EU311" s="528"/>
      <c r="EV311" s="528"/>
      <c r="EW311" s="528"/>
      <c r="EX311" s="528"/>
      <c r="EY311" s="528"/>
      <c r="EZ311" s="528"/>
      <c r="FA311" s="528"/>
      <c r="FB311" s="528"/>
      <c r="FC311" s="528"/>
      <c r="FD311" s="528"/>
      <c r="FE311" s="528"/>
      <c r="FF311" s="528"/>
      <c r="FG311" s="528"/>
      <c r="FH311" s="528"/>
      <c r="FI311" s="528"/>
      <c r="FJ311" s="528"/>
      <c r="FK311" s="528"/>
      <c r="FL311" s="528"/>
      <c r="FM311" s="528"/>
      <c r="FN311" s="528"/>
      <c r="FO311" s="528"/>
      <c r="FP311" s="528"/>
      <c r="FQ311" s="528"/>
      <c r="FR311" s="528"/>
      <c r="FS311" s="528"/>
      <c r="FT311" s="528"/>
      <c r="FU311" s="528"/>
      <c r="FV311" s="528"/>
      <c r="FW311" s="528"/>
      <c r="FX311" s="528"/>
      <c r="FY311" s="528"/>
      <c r="FZ311" s="528"/>
      <c r="GA311" s="528"/>
      <c r="GB311" s="528"/>
      <c r="GC311" s="528"/>
      <c r="GD311" s="528"/>
      <c r="GE311" s="528"/>
      <c r="GF311" s="528"/>
      <c r="GG311" s="528"/>
      <c r="GH311" s="528"/>
      <c r="GI311" s="528"/>
      <c r="GJ311" s="528"/>
      <c r="GK311" s="528"/>
      <c r="GL311" s="528"/>
      <c r="GM311" s="528"/>
      <c r="GN311" s="528"/>
      <c r="GO311" s="528"/>
      <c r="GP311" s="528"/>
      <c r="GQ311" s="528"/>
      <c r="GR311" s="528"/>
      <c r="GS311" s="528"/>
      <c r="GT311" s="528"/>
      <c r="GU311" s="528"/>
      <c r="GV311" s="528"/>
      <c r="GW311" s="528"/>
      <c r="GX311" s="528"/>
      <c r="GY311" s="528"/>
      <c r="GZ311" s="528"/>
      <c r="HA311" s="528"/>
      <c r="HB311" s="528"/>
      <c r="HC311" s="528"/>
      <c r="HD311" s="528"/>
      <c r="HE311" s="528"/>
      <c r="HF311" s="528"/>
      <c r="HG311" s="528"/>
      <c r="HH311" s="528"/>
      <c r="HI311" s="528"/>
      <c r="HJ311" s="528"/>
      <c r="HK311" s="528"/>
      <c r="HL311" s="528"/>
      <c r="HM311" s="528"/>
      <c r="HN311" s="528"/>
      <c r="HO311" s="528"/>
      <c r="HP311" s="528"/>
      <c r="HQ311" s="528"/>
      <c r="HR311" s="528"/>
      <c r="HS311" s="528"/>
      <c r="HT311" s="528"/>
      <c r="HU311" s="528"/>
      <c r="HV311" s="528"/>
      <c r="HW311" s="528"/>
      <c r="HX311" s="528"/>
      <c r="HY311" s="528"/>
      <c r="HZ311" s="528"/>
      <c r="IA311" s="528"/>
      <c r="IB311" s="528"/>
      <c r="IC311" s="528"/>
      <c r="ID311" s="528"/>
      <c r="IE311" s="528"/>
      <c r="IF311" s="528"/>
      <c r="IG311" s="528"/>
      <c r="IH311" s="528"/>
      <c r="II311" s="528"/>
      <c r="IJ311" s="528"/>
      <c r="IK311" s="528"/>
      <c r="IL311" s="528"/>
      <c r="IM311" s="528"/>
      <c r="IN311" s="528"/>
      <c r="IO311" s="528"/>
      <c r="IP311" s="528"/>
      <c r="IQ311" s="528"/>
      <c r="IR311" s="528"/>
      <c r="IS311" s="528"/>
      <c r="IT311" s="528"/>
      <c r="IU311" s="528"/>
      <c r="IV311" s="528"/>
      <c r="IW311" s="528"/>
      <c r="IX311" s="528"/>
      <c r="IY311" s="528"/>
      <c r="IZ311" s="528"/>
      <c r="JA311" s="528"/>
      <c r="JB311" s="528"/>
      <c r="JC311" s="528"/>
      <c r="JD311" s="528"/>
      <c r="JE311" s="528"/>
      <c r="JF311" s="528"/>
      <c r="JG311" s="528"/>
      <c r="JH311" s="528"/>
      <c r="JI311" s="528"/>
      <c r="JJ311" s="528"/>
      <c r="JK311" s="528"/>
      <c r="JL311" s="528"/>
      <c r="JM311" s="528"/>
      <c r="JN311" s="528"/>
      <c r="JO311" s="528"/>
      <c r="JP311" s="528"/>
      <c r="JQ311" s="528"/>
      <c r="JR311" s="528"/>
      <c r="JS311" s="528"/>
      <c r="JT311" s="528"/>
      <c r="JU311" s="528"/>
      <c r="JV311" s="528"/>
      <c r="JW311" s="528"/>
      <c r="JX311" s="528"/>
      <c r="JY311" s="528"/>
      <c r="JZ311" s="528"/>
      <c r="KA311" s="528"/>
      <c r="KB311" s="528"/>
      <c r="KC311" s="528"/>
      <c r="KD311" s="528"/>
      <c r="KE311" s="528"/>
      <c r="KF311" s="528"/>
      <c r="KG311" s="528"/>
      <c r="KH311" s="528"/>
      <c r="KI311" s="528"/>
      <c r="KJ311" s="528"/>
      <c r="KK311" s="528"/>
      <c r="KL311" s="528"/>
      <c r="KM311" s="528"/>
      <c r="KN311" s="528"/>
      <c r="KO311" s="528"/>
      <c r="KP311" s="528"/>
      <c r="KQ311" s="528"/>
      <c r="KR311" s="528"/>
      <c r="KS311" s="528"/>
      <c r="KT311" s="528"/>
      <c r="KU311" s="528"/>
      <c r="KV311" s="528"/>
      <c r="KW311" s="528"/>
    </row>
    <row r="312" spans="1:309">
      <c r="B312" s="19">
        <v>0</v>
      </c>
    </row>
    <row r="313" spans="1:309">
      <c r="A313" s="19" t="s">
        <v>1058</v>
      </c>
      <c r="B313" s="19">
        <v>0</v>
      </c>
      <c r="C313" s="19">
        <v>0</v>
      </c>
      <c r="D313" s="19">
        <v>0</v>
      </c>
    </row>
    <row r="314" spans="1:309">
      <c r="A314" s="19" t="s">
        <v>1059</v>
      </c>
      <c r="B314" s="19">
        <f>+Controls!B4</f>
        <v>2301.5179994214182</v>
      </c>
      <c r="BJ314" s="533"/>
      <c r="BK314" s="533"/>
      <c r="BL314" s="533"/>
      <c r="BM314" s="533"/>
      <c r="BN314" s="533"/>
      <c r="BO314" s="533"/>
      <c r="BP314" s="533"/>
      <c r="BQ314" s="533"/>
      <c r="BR314" s="533"/>
      <c r="BS314" s="533"/>
      <c r="BT314" s="533"/>
      <c r="BU314" s="533"/>
      <c r="BV314" s="533"/>
      <c r="BW314" s="533"/>
      <c r="BX314" s="533"/>
      <c r="BY314" s="533"/>
      <c r="BZ314" s="533"/>
      <c r="CA314" s="533"/>
      <c r="CB314" s="533"/>
      <c r="CC314" s="533"/>
      <c r="CD314" s="533"/>
      <c r="CE314" s="533"/>
      <c r="CF314" s="533"/>
      <c r="CG314" s="533"/>
      <c r="CH314" s="533"/>
      <c r="CI314" s="533"/>
      <c r="CJ314" s="533"/>
      <c r="CK314" s="533"/>
      <c r="CL314" s="533"/>
      <c r="CM314" s="533"/>
      <c r="CN314" s="533"/>
      <c r="CO314" s="533"/>
      <c r="CP314" s="533"/>
      <c r="CQ314" s="533"/>
      <c r="CR314" s="533"/>
      <c r="CS314" s="533"/>
      <c r="CT314" s="533"/>
      <c r="CU314" s="533"/>
      <c r="CV314" s="533"/>
      <c r="CW314" s="533"/>
      <c r="CX314" s="533"/>
      <c r="CY314" s="533"/>
      <c r="CZ314" s="533"/>
      <c r="DA314" s="533"/>
      <c r="DB314" s="533"/>
      <c r="DC314" s="533"/>
      <c r="DD314" s="533"/>
      <c r="DE314" s="533"/>
      <c r="DF314" s="533"/>
      <c r="DG314" s="533"/>
      <c r="DH314" s="533"/>
      <c r="DI314" s="533"/>
      <c r="DJ314" s="533"/>
      <c r="DK314" s="533"/>
      <c r="DL314" s="533"/>
      <c r="DM314" s="533"/>
      <c r="DN314" s="533"/>
      <c r="DO314" s="533"/>
      <c r="DP314" s="533"/>
      <c r="DQ314" s="533"/>
      <c r="DR314" s="533"/>
      <c r="DS314" s="533"/>
      <c r="DT314" s="533"/>
      <c r="DU314" s="533"/>
      <c r="DV314" s="533"/>
      <c r="DW314" s="533"/>
      <c r="DX314" s="533"/>
      <c r="DY314" s="533"/>
      <c r="DZ314" s="533"/>
      <c r="EA314" s="533"/>
      <c r="EB314" s="533"/>
      <c r="EC314" s="533"/>
      <c r="ED314" s="533"/>
      <c r="EE314" s="533"/>
      <c r="EF314" s="533"/>
      <c r="EG314" s="533"/>
      <c r="EH314" s="533"/>
      <c r="EI314" s="533"/>
      <c r="EJ314" s="533"/>
      <c r="EK314" s="533"/>
      <c r="EL314" s="533"/>
      <c r="EM314" s="533"/>
      <c r="EN314" s="533"/>
      <c r="EO314" s="533"/>
      <c r="EP314" s="533"/>
      <c r="EQ314" s="533"/>
      <c r="ER314" s="533"/>
      <c r="ES314" s="533"/>
      <c r="ET314" s="533"/>
      <c r="EU314" s="533"/>
      <c r="EV314" s="533"/>
      <c r="EW314" s="533"/>
      <c r="EX314" s="533"/>
      <c r="EY314" s="533"/>
      <c r="EZ314" s="533"/>
      <c r="FA314" s="533"/>
      <c r="FB314" s="533"/>
      <c r="FC314" s="533"/>
      <c r="FD314" s="533"/>
      <c r="FE314" s="533"/>
      <c r="FF314" s="533"/>
      <c r="FG314" s="533"/>
      <c r="FH314" s="533"/>
      <c r="FI314" s="533"/>
      <c r="FJ314" s="533"/>
      <c r="FK314" s="533"/>
      <c r="FL314" s="533"/>
      <c r="FM314" s="533"/>
      <c r="FN314" s="533"/>
      <c r="FO314" s="533"/>
      <c r="FP314" s="533"/>
      <c r="FQ314" s="533"/>
      <c r="FR314" s="533"/>
      <c r="FS314" s="533"/>
      <c r="FT314" s="533"/>
      <c r="FU314" s="533"/>
      <c r="FV314" s="533"/>
      <c r="FW314" s="533"/>
      <c r="FX314" s="533"/>
      <c r="FY314" s="533"/>
      <c r="FZ314" s="533"/>
      <c r="GA314" s="533"/>
      <c r="GB314" s="533"/>
      <c r="GC314" s="533"/>
      <c r="GD314" s="533"/>
      <c r="GE314" s="533"/>
      <c r="GF314" s="533"/>
      <c r="GG314" s="533"/>
      <c r="GH314" s="533"/>
      <c r="GI314" s="533"/>
      <c r="GJ314" s="533"/>
      <c r="GK314" s="533"/>
      <c r="GL314" s="533"/>
      <c r="GM314" s="533"/>
      <c r="GN314" s="533"/>
      <c r="GO314" s="533"/>
      <c r="GP314" s="533"/>
      <c r="GQ314" s="533"/>
      <c r="GR314" s="533"/>
      <c r="GS314" s="533"/>
      <c r="GT314" s="533"/>
      <c r="GU314" s="533"/>
      <c r="GV314" s="533"/>
      <c r="GW314" s="533"/>
      <c r="GX314" s="533"/>
      <c r="GY314" s="533"/>
      <c r="GZ314" s="533"/>
      <c r="HA314" s="533"/>
      <c r="HB314" s="533"/>
      <c r="HC314" s="533"/>
      <c r="HD314" s="533"/>
      <c r="HE314" s="533"/>
      <c r="HF314" s="533"/>
      <c r="HG314" s="533"/>
      <c r="HH314" s="533"/>
      <c r="HI314" s="533"/>
      <c r="HJ314" s="533"/>
      <c r="HK314" s="533"/>
      <c r="HL314" s="533"/>
      <c r="HM314" s="533"/>
      <c r="HN314" s="533"/>
      <c r="HO314" s="533"/>
      <c r="HP314" s="533"/>
      <c r="HQ314" s="533"/>
      <c r="HR314" s="533"/>
      <c r="HS314" s="533"/>
      <c r="HT314" s="533"/>
      <c r="HU314" s="533"/>
      <c r="HV314" s="533"/>
      <c r="HW314" s="533"/>
      <c r="HX314" s="533"/>
      <c r="HY314" s="533"/>
      <c r="HZ314" s="533"/>
      <c r="IA314" s="533"/>
      <c r="IB314" s="533"/>
      <c r="IC314" s="533"/>
      <c r="ID314" s="533"/>
      <c r="IE314" s="533"/>
      <c r="IF314" s="533"/>
      <c r="IG314" s="533"/>
      <c r="IH314" s="533"/>
      <c r="II314" s="533"/>
      <c r="IJ314" s="533"/>
      <c r="IK314" s="533"/>
      <c r="IL314" s="533"/>
      <c r="IM314" s="533"/>
      <c r="IN314" s="533"/>
      <c r="IO314" s="533"/>
      <c r="IP314" s="533"/>
      <c r="IQ314" s="533"/>
      <c r="IR314" s="533"/>
      <c r="IS314" s="533"/>
      <c r="IT314" s="533"/>
      <c r="IU314" s="533"/>
      <c r="IV314" s="533"/>
      <c r="IW314" s="533"/>
      <c r="IX314" s="533"/>
      <c r="IY314" s="533"/>
      <c r="IZ314" s="533"/>
      <c r="JA314" s="533"/>
      <c r="JB314" s="533"/>
      <c r="JC314" s="533"/>
      <c r="JD314" s="533"/>
      <c r="JE314" s="533"/>
      <c r="JF314" s="533"/>
      <c r="JG314" s="533"/>
      <c r="JH314" s="533"/>
      <c r="JI314" s="533"/>
      <c r="JJ314" s="533"/>
      <c r="JK314" s="533"/>
      <c r="JL314" s="533"/>
      <c r="JM314" s="533"/>
      <c r="JN314" s="533"/>
      <c r="JO314" s="533"/>
      <c r="JP314" s="533"/>
      <c r="JQ314" s="533"/>
      <c r="JR314" s="533"/>
      <c r="JS314" s="533"/>
      <c r="JT314" s="533"/>
      <c r="JU314" s="533"/>
      <c r="JV314" s="533"/>
      <c r="JW314" s="533"/>
      <c r="JX314" s="533"/>
      <c r="JY314" s="533"/>
      <c r="JZ314" s="533"/>
      <c r="KA314" s="533"/>
      <c r="KB314" s="533"/>
      <c r="KC314" s="533"/>
      <c r="KD314" s="533"/>
      <c r="KE314" s="533"/>
      <c r="KF314" s="533"/>
      <c r="KG314" s="533"/>
      <c r="KH314" s="533"/>
      <c r="KI314" s="533"/>
      <c r="KJ314" s="533"/>
      <c r="KK314" s="533"/>
      <c r="KL314" s="533"/>
      <c r="KM314" s="533"/>
      <c r="KN314" s="533"/>
      <c r="KO314" s="533"/>
      <c r="KP314" s="533"/>
      <c r="KQ314" s="533"/>
      <c r="KR314" s="533"/>
      <c r="KS314" s="533"/>
      <c r="KT314" s="533"/>
      <c r="KU314" s="533"/>
      <c r="KV314" s="533"/>
      <c r="KW314" s="533"/>
    </row>
    <row r="315" spans="1:309">
      <c r="A315" s="19" t="s">
        <v>1060</v>
      </c>
      <c r="B315" s="19">
        <v>1578.5561093571273</v>
      </c>
      <c r="C315" s="19">
        <v>1578.5561093571273</v>
      </c>
      <c r="BJ315" s="533"/>
      <c r="BK315" s="533"/>
      <c r="BL315" s="533"/>
      <c r="BM315" s="533"/>
      <c r="BN315" s="533"/>
      <c r="BO315" s="533"/>
      <c r="BP315" s="533"/>
      <c r="BQ315" s="533"/>
      <c r="BR315" s="533"/>
      <c r="BS315" s="533"/>
      <c r="BT315" s="533"/>
      <c r="BU315" s="533"/>
      <c r="BV315" s="533"/>
      <c r="BW315" s="533"/>
      <c r="BX315" s="533"/>
      <c r="BY315" s="533"/>
      <c r="BZ315" s="533"/>
      <c r="CA315" s="533"/>
      <c r="CB315" s="533"/>
      <c r="CC315" s="533"/>
      <c r="CD315" s="533"/>
      <c r="CE315" s="533"/>
      <c r="CF315" s="533"/>
      <c r="CG315" s="533"/>
      <c r="CH315" s="533"/>
      <c r="CI315" s="533"/>
      <c r="CJ315" s="533"/>
      <c r="CK315" s="533"/>
      <c r="CL315" s="533"/>
      <c r="CM315" s="533"/>
      <c r="CN315" s="533"/>
      <c r="CO315" s="533"/>
      <c r="CP315" s="533"/>
      <c r="CQ315" s="533"/>
      <c r="CR315" s="533"/>
      <c r="CS315" s="533"/>
      <c r="CT315" s="533"/>
      <c r="CU315" s="533"/>
      <c r="CV315" s="533"/>
      <c r="CW315" s="533"/>
      <c r="CX315" s="533"/>
      <c r="CY315" s="533"/>
      <c r="CZ315" s="533"/>
      <c r="DA315" s="533"/>
      <c r="DB315" s="533"/>
      <c r="DC315" s="533"/>
      <c r="DD315" s="533"/>
      <c r="DE315" s="533"/>
      <c r="DF315" s="533"/>
      <c r="DG315" s="533"/>
      <c r="DH315" s="533"/>
      <c r="DI315" s="533"/>
      <c r="DJ315" s="533"/>
      <c r="DK315" s="533"/>
      <c r="DL315" s="533"/>
      <c r="DM315" s="533"/>
      <c r="DN315" s="533"/>
      <c r="DO315" s="533"/>
      <c r="DP315" s="533"/>
      <c r="DQ315" s="533"/>
      <c r="DR315" s="533"/>
      <c r="DS315" s="533"/>
      <c r="DT315" s="533"/>
      <c r="DU315" s="533"/>
      <c r="DV315" s="533"/>
      <c r="DW315" s="533"/>
      <c r="DX315" s="533"/>
      <c r="DY315" s="533"/>
      <c r="DZ315" s="533"/>
      <c r="EA315" s="533"/>
      <c r="EB315" s="533"/>
      <c r="EC315" s="533"/>
      <c r="ED315" s="533"/>
      <c r="EE315" s="533"/>
      <c r="EF315" s="533"/>
      <c r="EG315" s="533"/>
      <c r="EH315" s="533"/>
      <c r="EI315" s="533"/>
      <c r="EJ315" s="533"/>
      <c r="EK315" s="533"/>
      <c r="EL315" s="533"/>
      <c r="EM315" s="533"/>
      <c r="EN315" s="533"/>
      <c r="EO315" s="533"/>
      <c r="EP315" s="533"/>
      <c r="EQ315" s="533"/>
      <c r="ER315" s="533"/>
      <c r="ES315" s="533"/>
      <c r="ET315" s="533"/>
      <c r="EU315" s="533"/>
      <c r="EV315" s="533"/>
      <c r="EW315" s="533"/>
      <c r="EX315" s="533"/>
      <c r="EY315" s="533"/>
      <c r="EZ315" s="533"/>
      <c r="FA315" s="533"/>
      <c r="FB315" s="533"/>
      <c r="FC315" s="533"/>
      <c r="FD315" s="533"/>
      <c r="FE315" s="533"/>
      <c r="FF315" s="533"/>
      <c r="FG315" s="533"/>
      <c r="FH315" s="533"/>
      <c r="FI315" s="533"/>
      <c r="FJ315" s="533"/>
      <c r="FK315" s="533"/>
      <c r="FL315" s="533"/>
      <c r="FM315" s="533"/>
      <c r="FN315" s="533"/>
      <c r="FO315" s="533"/>
      <c r="FP315" s="533"/>
      <c r="FQ315" s="533"/>
      <c r="FR315" s="533"/>
      <c r="FS315" s="533"/>
      <c r="FT315" s="533"/>
      <c r="FU315" s="533"/>
      <c r="FV315" s="533"/>
      <c r="FW315" s="533"/>
      <c r="FX315" s="533"/>
      <c r="FY315" s="533"/>
      <c r="FZ315" s="533"/>
      <c r="GA315" s="533"/>
      <c r="GB315" s="533"/>
      <c r="GC315" s="533"/>
      <c r="GD315" s="533"/>
      <c r="GE315" s="533"/>
      <c r="GF315" s="533"/>
      <c r="GG315" s="533"/>
      <c r="GH315" s="533"/>
      <c r="GI315" s="533"/>
      <c r="GJ315" s="533"/>
      <c r="GK315" s="533"/>
      <c r="GL315" s="533"/>
      <c r="GM315" s="533"/>
      <c r="GN315" s="533"/>
      <c r="GO315" s="533"/>
      <c r="GP315" s="533"/>
      <c r="GQ315" s="533"/>
      <c r="GR315" s="533"/>
      <c r="GS315" s="533"/>
      <c r="GT315" s="533"/>
      <c r="GU315" s="533"/>
      <c r="GV315" s="533"/>
      <c r="GW315" s="533"/>
      <c r="GX315" s="533"/>
      <c r="GY315" s="533"/>
      <c r="GZ315" s="533"/>
      <c r="HA315" s="533"/>
      <c r="HB315" s="533"/>
      <c r="HC315" s="533"/>
      <c r="HD315" s="533"/>
      <c r="HE315" s="533"/>
      <c r="HF315" s="533"/>
      <c r="HG315" s="533"/>
      <c r="HH315" s="533"/>
      <c r="HI315" s="533"/>
      <c r="HJ315" s="533"/>
      <c r="HK315" s="533"/>
      <c r="HL315" s="533"/>
      <c r="HM315" s="533"/>
      <c r="HN315" s="533"/>
      <c r="HO315" s="533"/>
      <c r="HP315" s="533"/>
      <c r="HQ315" s="533"/>
      <c r="HR315" s="533"/>
      <c r="HS315" s="533"/>
      <c r="HT315" s="533"/>
      <c r="HU315" s="533"/>
      <c r="HV315" s="533"/>
      <c r="HW315" s="533"/>
      <c r="HX315" s="533"/>
      <c r="HY315" s="533"/>
      <c r="HZ315" s="533"/>
      <c r="IA315" s="533"/>
      <c r="IB315" s="533"/>
      <c r="IC315" s="533"/>
      <c r="ID315" s="533"/>
      <c r="IE315" s="533"/>
      <c r="IF315" s="533"/>
      <c r="IG315" s="533"/>
      <c r="IH315" s="533"/>
      <c r="II315" s="533"/>
      <c r="IJ315" s="533"/>
      <c r="IK315" s="533"/>
      <c r="IL315" s="533"/>
      <c r="IM315" s="533"/>
      <c r="IN315" s="533"/>
      <c r="IO315" s="533"/>
      <c r="IP315" s="533"/>
      <c r="IQ315" s="533"/>
      <c r="IR315" s="533"/>
      <c r="IS315" s="533"/>
      <c r="IT315" s="533"/>
      <c r="IU315" s="533"/>
      <c r="IV315" s="533"/>
      <c r="IW315" s="533"/>
      <c r="IX315" s="533"/>
      <c r="IY315" s="533"/>
      <c r="IZ315" s="533"/>
      <c r="JA315" s="533"/>
      <c r="JB315" s="533"/>
      <c r="JC315" s="533"/>
      <c r="JD315" s="533"/>
      <c r="JE315" s="533"/>
      <c r="JF315" s="533"/>
      <c r="JG315" s="533"/>
      <c r="JH315" s="533"/>
      <c r="JI315" s="533"/>
      <c r="JJ315" s="533"/>
      <c r="JK315" s="533"/>
      <c r="JL315" s="533"/>
      <c r="JM315" s="533"/>
      <c r="JN315" s="533"/>
      <c r="JO315" s="533"/>
      <c r="JP315" s="533"/>
      <c r="JQ315" s="533"/>
      <c r="JR315" s="533"/>
      <c r="JS315" s="533"/>
      <c r="JT315" s="533"/>
      <c r="JU315" s="533"/>
      <c r="JV315" s="533"/>
      <c r="JW315" s="533"/>
      <c r="JX315" s="533"/>
      <c r="JY315" s="533"/>
      <c r="JZ315" s="533"/>
      <c r="KA315" s="533"/>
      <c r="KB315" s="533"/>
      <c r="KC315" s="533"/>
      <c r="KD315" s="533"/>
      <c r="KE315" s="533"/>
      <c r="KF315" s="533"/>
      <c r="KG315" s="533"/>
      <c r="KH315" s="533"/>
      <c r="KI315" s="533"/>
      <c r="KJ315" s="533"/>
      <c r="KK315" s="533"/>
      <c r="KL315" s="533"/>
      <c r="KM315" s="533"/>
      <c r="KN315" s="533"/>
      <c r="KO315" s="533"/>
      <c r="KP315" s="533"/>
      <c r="KQ315" s="533"/>
      <c r="KR315" s="533"/>
      <c r="KS315" s="533"/>
      <c r="KT315" s="533"/>
      <c r="KU315" s="533"/>
      <c r="KV315" s="533"/>
      <c r="KW315" s="533"/>
    </row>
    <row r="316" spans="1:309">
      <c r="A316" s="19" t="s">
        <v>1061</v>
      </c>
      <c r="B316" s="19">
        <v>1578.5559497380314</v>
      </c>
      <c r="C316" s="19">
        <v>1578.5559497380314</v>
      </c>
      <c r="BJ316" s="533"/>
      <c r="BK316" s="533"/>
      <c r="BL316" s="533"/>
      <c r="BM316" s="533"/>
      <c r="BN316" s="533"/>
      <c r="BO316" s="533"/>
      <c r="BP316" s="533"/>
      <c r="BQ316" s="533"/>
      <c r="BR316" s="533"/>
      <c r="BS316" s="533"/>
      <c r="BT316" s="533"/>
      <c r="BU316" s="533"/>
      <c r="BV316" s="533"/>
      <c r="BW316" s="533"/>
      <c r="BX316" s="533"/>
      <c r="BY316" s="533"/>
      <c r="BZ316" s="533"/>
      <c r="CA316" s="533"/>
      <c r="CB316" s="533"/>
      <c r="CC316" s="533"/>
      <c r="CD316" s="533"/>
      <c r="CE316" s="533"/>
      <c r="CF316" s="533"/>
      <c r="CG316" s="533"/>
      <c r="CH316" s="533"/>
      <c r="CI316" s="533"/>
      <c r="CJ316" s="533"/>
      <c r="CK316" s="533"/>
      <c r="CL316" s="533"/>
      <c r="CM316" s="533"/>
      <c r="CN316" s="533"/>
      <c r="CO316" s="533"/>
      <c r="CP316" s="533"/>
      <c r="CQ316" s="533"/>
      <c r="CR316" s="533"/>
      <c r="CS316" s="533"/>
      <c r="CT316" s="533"/>
      <c r="CU316" s="533"/>
      <c r="CV316" s="533"/>
      <c r="CW316" s="533"/>
      <c r="CX316" s="533"/>
      <c r="CY316" s="533"/>
      <c r="CZ316" s="533"/>
      <c r="DA316" s="533"/>
      <c r="DB316" s="533"/>
      <c r="DC316" s="533"/>
      <c r="DD316" s="533"/>
      <c r="DE316" s="533"/>
      <c r="DF316" s="533"/>
      <c r="DG316" s="533"/>
      <c r="DH316" s="533"/>
      <c r="DI316" s="533"/>
      <c r="DJ316" s="533"/>
      <c r="DK316" s="533"/>
      <c r="DL316" s="533"/>
      <c r="DM316" s="533"/>
      <c r="DN316" s="533"/>
      <c r="DO316" s="533"/>
      <c r="DP316" s="533"/>
      <c r="DQ316" s="533"/>
      <c r="DR316" s="533"/>
      <c r="DS316" s="533"/>
      <c r="DT316" s="533"/>
      <c r="DU316" s="533"/>
      <c r="DV316" s="533"/>
      <c r="DW316" s="533"/>
      <c r="DX316" s="533"/>
      <c r="DY316" s="533"/>
      <c r="DZ316" s="533"/>
      <c r="EA316" s="533"/>
      <c r="EB316" s="533"/>
      <c r="EC316" s="533"/>
      <c r="ED316" s="533"/>
      <c r="EE316" s="533"/>
      <c r="EF316" s="533"/>
      <c r="EG316" s="533"/>
      <c r="EH316" s="533"/>
      <c r="EI316" s="533"/>
      <c r="EJ316" s="533"/>
      <c r="EK316" s="533"/>
      <c r="EL316" s="533"/>
      <c r="EM316" s="533"/>
      <c r="EN316" s="533"/>
      <c r="EO316" s="533"/>
      <c r="EP316" s="533"/>
      <c r="EQ316" s="533"/>
      <c r="ER316" s="533"/>
      <c r="ES316" s="533"/>
      <c r="ET316" s="533"/>
      <c r="EU316" s="533"/>
      <c r="EV316" s="533"/>
      <c r="EW316" s="533"/>
      <c r="EX316" s="533"/>
      <c r="EY316" s="533"/>
      <c r="EZ316" s="533"/>
      <c r="FA316" s="533"/>
      <c r="FB316" s="533"/>
      <c r="FC316" s="533"/>
      <c r="FD316" s="533"/>
      <c r="FE316" s="533"/>
      <c r="FF316" s="533"/>
      <c r="FG316" s="533"/>
      <c r="FH316" s="533"/>
      <c r="FI316" s="533"/>
      <c r="FJ316" s="533"/>
      <c r="FK316" s="533"/>
      <c r="FL316" s="533"/>
      <c r="FM316" s="533"/>
      <c r="FN316" s="533"/>
      <c r="FO316" s="533"/>
      <c r="FP316" s="533"/>
      <c r="FQ316" s="533"/>
      <c r="FR316" s="533"/>
      <c r="FS316" s="533"/>
      <c r="FT316" s="533"/>
      <c r="FU316" s="533"/>
      <c r="FV316" s="533"/>
      <c r="FW316" s="533"/>
      <c r="FX316" s="533"/>
      <c r="FY316" s="533"/>
      <c r="FZ316" s="533"/>
      <c r="GA316" s="533"/>
      <c r="GB316" s="533"/>
      <c r="GC316" s="533"/>
      <c r="GD316" s="533"/>
      <c r="GE316" s="533"/>
      <c r="GF316" s="533"/>
      <c r="GG316" s="533"/>
      <c r="GH316" s="533"/>
      <c r="GI316" s="533"/>
      <c r="GJ316" s="533"/>
      <c r="GK316" s="533"/>
      <c r="GL316" s="533"/>
      <c r="GM316" s="533"/>
      <c r="GN316" s="533"/>
      <c r="GO316" s="533"/>
      <c r="GP316" s="533"/>
      <c r="GQ316" s="533"/>
      <c r="GR316" s="533"/>
      <c r="GS316" s="533"/>
      <c r="GT316" s="533"/>
      <c r="GU316" s="533"/>
      <c r="GV316" s="533"/>
      <c r="GW316" s="533"/>
      <c r="GX316" s="533"/>
      <c r="GY316" s="533"/>
      <c r="GZ316" s="533"/>
      <c r="HA316" s="533"/>
      <c r="HB316" s="533"/>
      <c r="HC316" s="533"/>
      <c r="HD316" s="533"/>
      <c r="HE316" s="533"/>
      <c r="HF316" s="533"/>
      <c r="HG316" s="533"/>
      <c r="HH316" s="533"/>
      <c r="HI316" s="533"/>
      <c r="HJ316" s="533"/>
      <c r="HK316" s="533"/>
      <c r="HL316" s="533"/>
      <c r="HM316" s="533"/>
      <c r="HN316" s="533"/>
      <c r="HO316" s="533"/>
      <c r="HP316" s="533"/>
      <c r="HQ316" s="533"/>
      <c r="HR316" s="533"/>
      <c r="HS316" s="533"/>
      <c r="HT316" s="533"/>
      <c r="HU316" s="533"/>
      <c r="HV316" s="533"/>
      <c r="HW316" s="533"/>
      <c r="HX316" s="533"/>
      <c r="HY316" s="533"/>
      <c r="HZ316" s="533"/>
      <c r="IA316" s="533"/>
      <c r="IB316" s="533"/>
      <c r="IC316" s="533"/>
      <c r="ID316" s="533"/>
      <c r="IE316" s="533"/>
      <c r="IF316" s="533"/>
      <c r="IG316" s="533"/>
      <c r="IH316" s="533"/>
      <c r="II316" s="533"/>
      <c r="IJ316" s="533"/>
      <c r="IK316" s="533"/>
      <c r="IL316" s="533"/>
      <c r="IM316" s="533"/>
      <c r="IN316" s="533"/>
      <c r="IO316" s="533"/>
      <c r="IP316" s="533"/>
      <c r="IQ316" s="533"/>
      <c r="IR316" s="533"/>
      <c r="IS316" s="533"/>
      <c r="IT316" s="533"/>
      <c r="IU316" s="533"/>
      <c r="IV316" s="533"/>
      <c r="IW316" s="533"/>
      <c r="IX316" s="533"/>
      <c r="IY316" s="533"/>
      <c r="IZ316" s="533"/>
      <c r="JA316" s="533"/>
      <c r="JB316" s="533"/>
      <c r="JC316" s="533"/>
      <c r="JD316" s="533"/>
      <c r="JE316" s="533"/>
      <c r="JF316" s="533"/>
      <c r="JG316" s="533"/>
      <c r="JH316" s="533"/>
      <c r="JI316" s="533"/>
      <c r="JJ316" s="533"/>
      <c r="JK316" s="533"/>
      <c r="JL316" s="533"/>
      <c r="JM316" s="533"/>
      <c r="JN316" s="533"/>
      <c r="JO316" s="533"/>
      <c r="JP316" s="533"/>
      <c r="JQ316" s="533"/>
      <c r="JR316" s="533"/>
      <c r="JS316" s="533"/>
      <c r="JT316" s="533"/>
      <c r="JU316" s="533"/>
      <c r="JV316" s="533"/>
      <c r="JW316" s="533"/>
      <c r="JX316" s="533"/>
      <c r="JY316" s="533"/>
      <c r="JZ316" s="533"/>
      <c r="KA316" s="533"/>
      <c r="KB316" s="533"/>
      <c r="KC316" s="533"/>
      <c r="KD316" s="533"/>
      <c r="KE316" s="533"/>
      <c r="KF316" s="533"/>
      <c r="KG316" s="533"/>
      <c r="KH316" s="533"/>
      <c r="KI316" s="533"/>
      <c r="KJ316" s="533"/>
      <c r="KK316" s="533"/>
      <c r="KL316" s="533"/>
      <c r="KM316" s="533"/>
      <c r="KN316" s="533"/>
      <c r="KO316" s="533"/>
      <c r="KP316" s="533"/>
      <c r="KQ316" s="533"/>
      <c r="KR316" s="533"/>
      <c r="KS316" s="533"/>
      <c r="KT316" s="533"/>
      <c r="KU316" s="533"/>
      <c r="KV316" s="533"/>
      <c r="KW316" s="533"/>
    </row>
    <row r="317" spans="1:309">
      <c r="A317" s="19" t="s">
        <v>1065</v>
      </c>
      <c r="B317" s="19">
        <f>-(C316-$C315)*100000</f>
        <v>15.961909593897872</v>
      </c>
      <c r="BJ317" s="533"/>
      <c r="BK317" s="533"/>
      <c r="BL317" s="533"/>
      <c r="BM317" s="533"/>
      <c r="BN317" s="533"/>
      <c r="BO317" s="533"/>
      <c r="BP317" s="533"/>
      <c r="BQ317" s="533"/>
      <c r="BR317" s="533"/>
      <c r="BS317" s="533"/>
      <c r="BT317" s="533"/>
      <c r="BU317" s="533"/>
      <c r="BV317" s="533"/>
      <c r="BW317" s="533"/>
      <c r="BX317" s="533"/>
      <c r="BY317" s="533"/>
      <c r="BZ317" s="533"/>
      <c r="CA317" s="533"/>
      <c r="CB317" s="533"/>
      <c r="CC317" s="533"/>
      <c r="CD317" s="533"/>
      <c r="CE317" s="533"/>
      <c r="CF317" s="533"/>
      <c r="CG317" s="533"/>
      <c r="CH317" s="533"/>
      <c r="CI317" s="533"/>
      <c r="CJ317" s="533"/>
      <c r="CK317" s="533"/>
      <c r="CL317" s="533"/>
      <c r="CM317" s="533"/>
      <c r="CN317" s="533"/>
      <c r="CO317" s="533"/>
      <c r="CP317" s="533"/>
      <c r="CQ317" s="533"/>
      <c r="CR317" s="533"/>
      <c r="CS317" s="533"/>
      <c r="CT317" s="533"/>
      <c r="CU317" s="533"/>
      <c r="CV317" s="533"/>
      <c r="CW317" s="533"/>
      <c r="CX317" s="533"/>
      <c r="CY317" s="533"/>
      <c r="CZ317" s="533"/>
      <c r="DA317" s="533"/>
      <c r="DB317" s="533"/>
      <c r="DC317" s="533"/>
      <c r="DD317" s="533"/>
      <c r="DE317" s="533"/>
      <c r="DF317" s="533"/>
      <c r="DG317" s="533"/>
      <c r="DH317" s="533"/>
      <c r="DI317" s="533"/>
      <c r="DJ317" s="533"/>
      <c r="DK317" s="533"/>
      <c r="DL317" s="533"/>
      <c r="DM317" s="533"/>
      <c r="DN317" s="533"/>
      <c r="DO317" s="533"/>
      <c r="DP317" s="533"/>
      <c r="DQ317" s="533"/>
      <c r="DR317" s="533"/>
      <c r="DS317" s="533"/>
      <c r="DT317" s="533"/>
      <c r="DU317" s="533"/>
      <c r="DV317" s="533"/>
      <c r="DW317" s="533"/>
      <c r="DX317" s="533"/>
      <c r="DY317" s="533"/>
      <c r="DZ317" s="533"/>
      <c r="EA317" s="533"/>
      <c r="EB317" s="533"/>
      <c r="EC317" s="533"/>
      <c r="ED317" s="533"/>
      <c r="EE317" s="533"/>
      <c r="EF317" s="533"/>
      <c r="EG317" s="533"/>
      <c r="EH317" s="533"/>
      <c r="EI317" s="533"/>
      <c r="EJ317" s="533"/>
      <c r="EK317" s="533"/>
      <c r="EL317" s="533"/>
      <c r="EM317" s="533"/>
      <c r="EN317" s="533"/>
      <c r="EO317" s="533"/>
      <c r="EP317" s="533"/>
      <c r="EQ317" s="533"/>
      <c r="ER317" s="533"/>
      <c r="ES317" s="533"/>
      <c r="ET317" s="533"/>
      <c r="EU317" s="533"/>
      <c r="EV317" s="533"/>
      <c r="EW317" s="533"/>
      <c r="EX317" s="533"/>
      <c r="EY317" s="533"/>
      <c r="EZ317" s="533"/>
      <c r="FA317" s="533"/>
      <c r="FB317" s="533"/>
      <c r="FC317" s="533"/>
      <c r="FD317" s="533"/>
      <c r="FE317" s="533"/>
      <c r="FF317" s="533"/>
      <c r="FG317" s="533"/>
      <c r="FH317" s="533"/>
      <c r="FI317" s="533"/>
      <c r="FJ317" s="533"/>
      <c r="FK317" s="533"/>
      <c r="FL317" s="533"/>
      <c r="FM317" s="533"/>
      <c r="FN317" s="533"/>
      <c r="FO317" s="533"/>
      <c r="FP317" s="533"/>
      <c r="FQ317" s="533"/>
      <c r="FR317" s="533"/>
      <c r="FS317" s="533"/>
      <c r="FT317" s="533"/>
      <c r="FU317" s="533"/>
      <c r="FV317" s="533"/>
      <c r="FW317" s="533"/>
      <c r="FX317" s="533"/>
      <c r="FY317" s="533"/>
      <c r="FZ317" s="533"/>
      <c r="GA317" s="533"/>
      <c r="GB317" s="533"/>
      <c r="GC317" s="533"/>
      <c r="GD317" s="533"/>
      <c r="GE317" s="533"/>
      <c r="GF317" s="533"/>
      <c r="GG317" s="533"/>
      <c r="GH317" s="533"/>
      <c r="GI317" s="533"/>
      <c r="GJ317" s="533"/>
      <c r="GK317" s="533"/>
      <c r="GL317" s="533"/>
      <c r="GM317" s="533"/>
      <c r="GN317" s="533"/>
      <c r="GO317" s="533"/>
      <c r="GP317" s="533"/>
      <c r="GQ317" s="533"/>
      <c r="GR317" s="533"/>
      <c r="GS317" s="533"/>
      <c r="GT317" s="533"/>
      <c r="GU317" s="533"/>
      <c r="GV317" s="533"/>
      <c r="GW317" s="533"/>
      <c r="GX317" s="533"/>
      <c r="GY317" s="533"/>
      <c r="GZ317" s="533"/>
      <c r="HA317" s="533"/>
      <c r="HB317" s="533"/>
      <c r="HC317" s="533"/>
      <c r="HD317" s="533"/>
      <c r="HE317" s="533"/>
      <c r="HF317" s="533"/>
      <c r="HG317" s="533"/>
      <c r="HH317" s="533"/>
      <c r="HI317" s="533"/>
      <c r="HJ317" s="533"/>
      <c r="HK317" s="533"/>
      <c r="HL317" s="533"/>
      <c r="HM317" s="533"/>
      <c r="HN317" s="533"/>
      <c r="HO317" s="533"/>
      <c r="HP317" s="533"/>
      <c r="HQ317" s="533"/>
      <c r="HR317" s="533"/>
      <c r="HS317" s="533"/>
      <c r="HT317" s="533"/>
      <c r="HU317" s="533"/>
      <c r="HV317" s="533"/>
      <c r="HW317" s="533"/>
      <c r="HX317" s="533"/>
      <c r="HY317" s="533"/>
      <c r="HZ317" s="533"/>
      <c r="IA317" s="533"/>
      <c r="IB317" s="533"/>
      <c r="IC317" s="533"/>
      <c r="ID317" s="533"/>
      <c r="IE317" s="533"/>
      <c r="IF317" s="533"/>
      <c r="IG317" s="533"/>
      <c r="IH317" s="533"/>
      <c r="II317" s="533"/>
      <c r="IJ317" s="533"/>
      <c r="IK317" s="533"/>
      <c r="IL317" s="533"/>
      <c r="IM317" s="533"/>
      <c r="IN317" s="533"/>
      <c r="IO317" s="533"/>
      <c r="IP317" s="533"/>
      <c r="IQ317" s="533"/>
      <c r="IR317" s="533"/>
      <c r="IS317" s="533"/>
      <c r="IT317" s="533"/>
      <c r="IU317" s="533"/>
      <c r="IV317" s="533"/>
      <c r="IW317" s="533"/>
      <c r="IX317" s="533"/>
      <c r="IY317" s="533"/>
      <c r="IZ317" s="533"/>
      <c r="JA317" s="533"/>
      <c r="JB317" s="533"/>
      <c r="JC317" s="533"/>
      <c r="JD317" s="533"/>
      <c r="JE317" s="533"/>
      <c r="JF317" s="533"/>
      <c r="JG317" s="533"/>
      <c r="JH317" s="533"/>
      <c r="JI317" s="533"/>
      <c r="JJ317" s="533"/>
      <c r="JK317" s="533"/>
      <c r="JL317" s="533"/>
      <c r="JM317" s="533"/>
      <c r="JN317" s="533"/>
      <c r="JO317" s="533"/>
      <c r="JP317" s="533"/>
      <c r="JQ317" s="533"/>
      <c r="JR317" s="533"/>
      <c r="JS317" s="533"/>
      <c r="JT317" s="533"/>
      <c r="JU317" s="533"/>
      <c r="JV317" s="533"/>
      <c r="JW317" s="533"/>
      <c r="JX317" s="533"/>
      <c r="JY317" s="533"/>
      <c r="JZ317" s="533"/>
      <c r="KA317" s="533"/>
      <c r="KB317" s="533"/>
      <c r="KC317" s="533"/>
      <c r="KD317" s="533"/>
      <c r="KE317" s="533"/>
      <c r="KF317" s="533"/>
      <c r="KG317" s="533"/>
      <c r="KH317" s="533"/>
      <c r="KI317" s="533"/>
      <c r="KJ317" s="533"/>
      <c r="KK317" s="533"/>
      <c r="KL317" s="533"/>
      <c r="KM317" s="533"/>
      <c r="KN317" s="533"/>
      <c r="KO317" s="533"/>
      <c r="KP317" s="533"/>
      <c r="KQ317" s="533"/>
      <c r="KR317" s="533"/>
      <c r="KS317" s="533"/>
      <c r="KT317" s="533"/>
      <c r="KU317" s="533"/>
      <c r="KV317" s="533"/>
      <c r="KW317" s="533"/>
    </row>
    <row r="318" spans="1:309">
      <c r="A318" s="19" t="s">
        <v>1066</v>
      </c>
      <c r="B318" s="429">
        <f>+B317/B366</f>
        <v>15.961909593897872</v>
      </c>
      <c r="C318" s="429"/>
      <c r="D318" s="429"/>
      <c r="BJ318" s="533"/>
      <c r="BK318" s="533"/>
      <c r="BL318" s="533"/>
      <c r="BM318" s="533"/>
      <c r="BN318" s="533"/>
      <c r="BO318" s="533"/>
      <c r="BP318" s="533"/>
      <c r="BQ318" s="533"/>
      <c r="BR318" s="533"/>
      <c r="BS318" s="533"/>
      <c r="BT318" s="533"/>
      <c r="BU318" s="533"/>
      <c r="BV318" s="533"/>
      <c r="BW318" s="533"/>
      <c r="BX318" s="533"/>
      <c r="BY318" s="533"/>
      <c r="BZ318" s="533"/>
      <c r="CA318" s="533"/>
      <c r="CB318" s="533"/>
      <c r="CC318" s="533"/>
      <c r="CD318" s="533"/>
      <c r="CE318" s="533"/>
      <c r="CF318" s="533"/>
      <c r="CG318" s="533"/>
      <c r="CH318" s="533"/>
      <c r="CI318" s="533"/>
      <c r="CJ318" s="533"/>
      <c r="CK318" s="533"/>
      <c r="CL318" s="533"/>
      <c r="CM318" s="533"/>
      <c r="CN318" s="533"/>
      <c r="CO318" s="533"/>
      <c r="CP318" s="533"/>
      <c r="CQ318" s="533"/>
      <c r="CR318" s="533"/>
      <c r="CS318" s="533"/>
      <c r="CT318" s="533"/>
      <c r="CU318" s="533"/>
      <c r="CV318" s="533"/>
      <c r="CW318" s="533"/>
      <c r="CX318" s="533"/>
      <c r="CY318" s="533"/>
      <c r="CZ318" s="533"/>
      <c r="DA318" s="533"/>
      <c r="DB318" s="533"/>
      <c r="DC318" s="533"/>
      <c r="DD318" s="533"/>
      <c r="DE318" s="533"/>
      <c r="DF318" s="533"/>
      <c r="DG318" s="533"/>
      <c r="DH318" s="533"/>
      <c r="DI318" s="533"/>
      <c r="DJ318" s="533"/>
      <c r="DK318" s="533"/>
      <c r="DL318" s="533"/>
      <c r="DM318" s="533"/>
      <c r="DN318" s="533"/>
      <c r="DO318" s="533"/>
      <c r="DP318" s="533"/>
      <c r="DQ318" s="533"/>
      <c r="DR318" s="533"/>
      <c r="DS318" s="533"/>
      <c r="DT318" s="533"/>
      <c r="DU318" s="533"/>
      <c r="DV318" s="533"/>
      <c r="DW318" s="533"/>
      <c r="DX318" s="533"/>
      <c r="DY318" s="533"/>
      <c r="DZ318" s="533"/>
      <c r="EA318" s="533"/>
      <c r="EB318" s="533"/>
      <c r="EC318" s="533"/>
      <c r="ED318" s="533"/>
      <c r="EE318" s="533"/>
      <c r="EF318" s="533"/>
      <c r="EG318" s="533"/>
      <c r="EH318" s="533"/>
      <c r="EI318" s="533"/>
      <c r="EJ318" s="533"/>
      <c r="EK318" s="533"/>
      <c r="EL318" s="533"/>
      <c r="EM318" s="533"/>
      <c r="EN318" s="533"/>
      <c r="EO318" s="533"/>
      <c r="EP318" s="533"/>
      <c r="EQ318" s="533"/>
      <c r="ER318" s="533"/>
      <c r="ES318" s="533"/>
      <c r="ET318" s="533"/>
      <c r="EU318" s="533"/>
      <c r="EV318" s="533"/>
      <c r="EW318" s="533"/>
      <c r="EX318" s="533"/>
      <c r="EY318" s="533"/>
      <c r="EZ318" s="533"/>
      <c r="FA318" s="533"/>
      <c r="FB318" s="533"/>
      <c r="FC318" s="533"/>
      <c r="FD318" s="533"/>
      <c r="FE318" s="533"/>
      <c r="FF318" s="533"/>
      <c r="FG318" s="533"/>
      <c r="FH318" s="533"/>
      <c r="FI318" s="533"/>
      <c r="FJ318" s="533"/>
      <c r="FK318" s="533"/>
      <c r="FL318" s="533"/>
      <c r="FM318" s="533"/>
      <c r="FN318" s="533"/>
      <c r="FO318" s="533"/>
      <c r="FP318" s="533"/>
      <c r="FQ318" s="533"/>
      <c r="FR318" s="533"/>
      <c r="FS318" s="533"/>
      <c r="FT318" s="533"/>
      <c r="FU318" s="533"/>
      <c r="FV318" s="533"/>
      <c r="FW318" s="533"/>
      <c r="FX318" s="533"/>
      <c r="FY318" s="533"/>
      <c r="FZ318" s="533"/>
      <c r="GA318" s="533"/>
      <c r="GB318" s="533"/>
      <c r="GC318" s="533"/>
      <c r="GD318" s="533"/>
      <c r="GE318" s="533"/>
      <c r="GF318" s="533"/>
      <c r="GG318" s="533"/>
      <c r="GH318" s="533"/>
      <c r="GI318" s="533"/>
      <c r="GJ318" s="533"/>
      <c r="GK318" s="533"/>
      <c r="GL318" s="533"/>
      <c r="GM318" s="533"/>
      <c r="GN318" s="533"/>
      <c r="GO318" s="533"/>
      <c r="GP318" s="533"/>
      <c r="GQ318" s="533"/>
      <c r="GR318" s="533"/>
      <c r="GS318" s="533"/>
      <c r="GT318" s="533"/>
      <c r="GU318" s="533"/>
      <c r="GV318" s="533"/>
      <c r="GW318" s="533"/>
      <c r="GX318" s="533"/>
      <c r="GY318" s="533"/>
      <c r="GZ318" s="533"/>
      <c r="HA318" s="533"/>
      <c r="HB318" s="533"/>
      <c r="HC318" s="533"/>
      <c r="HD318" s="533"/>
      <c r="HE318" s="533"/>
      <c r="HF318" s="533"/>
      <c r="HG318" s="533"/>
      <c r="HH318" s="533"/>
      <c r="HI318" s="533"/>
      <c r="HJ318" s="533"/>
      <c r="HK318" s="533"/>
      <c r="HL318" s="533"/>
      <c r="HM318" s="533"/>
      <c r="HN318" s="533"/>
      <c r="HO318" s="533"/>
      <c r="HP318" s="533"/>
      <c r="HQ318" s="533"/>
      <c r="HR318" s="533"/>
      <c r="HS318" s="533"/>
      <c r="HT318" s="533"/>
      <c r="HU318" s="533"/>
      <c r="HV318" s="533"/>
      <c r="HW318" s="533"/>
      <c r="HX318" s="533"/>
      <c r="HY318" s="533"/>
      <c r="HZ318" s="533"/>
      <c r="IA318" s="533"/>
      <c r="IB318" s="533"/>
      <c r="IC318" s="533"/>
      <c r="ID318" s="533"/>
      <c r="IE318" s="533"/>
      <c r="IF318" s="533"/>
      <c r="IG318" s="533"/>
      <c r="IH318" s="533"/>
      <c r="II318" s="533"/>
      <c r="IJ318" s="533"/>
      <c r="IK318" s="533"/>
      <c r="IL318" s="533"/>
      <c r="IM318" s="533"/>
      <c r="IN318" s="533"/>
      <c r="IO318" s="533"/>
      <c r="IP318" s="533"/>
      <c r="IQ318" s="533"/>
      <c r="IR318" s="533"/>
      <c r="IS318" s="533"/>
      <c r="IT318" s="533"/>
      <c r="IU318" s="533"/>
      <c r="IV318" s="533"/>
      <c r="IW318" s="533"/>
      <c r="IX318" s="533"/>
      <c r="IY318" s="533"/>
      <c r="IZ318" s="533"/>
      <c r="JA318" s="533"/>
      <c r="JB318" s="533"/>
      <c r="JC318" s="533"/>
      <c r="JD318" s="533"/>
      <c r="JE318" s="533"/>
      <c r="JF318" s="533"/>
      <c r="JG318" s="533"/>
      <c r="JH318" s="533"/>
      <c r="JI318" s="533"/>
      <c r="JJ318" s="533"/>
      <c r="JK318" s="533"/>
      <c r="JL318" s="533"/>
      <c r="JM318" s="533"/>
      <c r="JN318" s="533"/>
      <c r="JO318" s="533"/>
      <c r="JP318" s="533"/>
      <c r="JQ318" s="533"/>
      <c r="JR318" s="533"/>
      <c r="JS318" s="533"/>
      <c r="JT318" s="533"/>
      <c r="JU318" s="533"/>
      <c r="JV318" s="533"/>
      <c r="JW318" s="533"/>
      <c r="JX318" s="533"/>
      <c r="JY318" s="533"/>
      <c r="JZ318" s="533"/>
      <c r="KA318" s="533"/>
      <c r="KB318" s="533"/>
      <c r="KC318" s="533"/>
      <c r="KD318" s="533"/>
      <c r="KE318" s="533"/>
      <c r="KF318" s="533"/>
      <c r="KG318" s="533"/>
      <c r="KH318" s="533"/>
      <c r="KI318" s="533"/>
      <c r="KJ318" s="533"/>
      <c r="KK318" s="533"/>
      <c r="KL318" s="533"/>
      <c r="KM318" s="533"/>
      <c r="KN318" s="533"/>
      <c r="KO318" s="533"/>
      <c r="KP318" s="533"/>
      <c r="KQ318" s="533"/>
      <c r="KR318" s="533"/>
      <c r="KS318" s="533"/>
      <c r="KT318" s="533"/>
      <c r="KU318" s="533"/>
      <c r="KV318" s="533"/>
      <c r="KW318" s="533"/>
    </row>
    <row r="320" spans="1:309">
      <c r="B320" s="429"/>
      <c r="C320" s="429"/>
      <c r="D320" s="429"/>
      <c r="BJ320" s="533"/>
      <c r="BK320" s="533"/>
      <c r="BL320" s="533"/>
      <c r="BM320" s="533"/>
      <c r="BN320" s="533"/>
      <c r="BO320" s="533"/>
      <c r="BP320" s="533"/>
      <c r="BQ320" s="533"/>
      <c r="BR320" s="533"/>
      <c r="BS320" s="533"/>
      <c r="BT320" s="533"/>
      <c r="BU320" s="533"/>
      <c r="BV320" s="533"/>
      <c r="BW320" s="533"/>
      <c r="BX320" s="533"/>
      <c r="BY320" s="533"/>
      <c r="BZ320" s="533"/>
      <c r="CA320" s="533"/>
      <c r="CB320" s="533"/>
      <c r="CC320" s="533"/>
      <c r="CD320" s="533"/>
      <c r="CE320" s="533"/>
      <c r="CF320" s="533"/>
      <c r="CG320" s="533"/>
      <c r="CH320" s="533"/>
      <c r="CI320" s="533"/>
      <c r="CJ320" s="533"/>
      <c r="CK320" s="533"/>
      <c r="CL320" s="533"/>
      <c r="CM320" s="533"/>
      <c r="CN320" s="533"/>
      <c r="CO320" s="533"/>
      <c r="CP320" s="533"/>
      <c r="CQ320" s="533"/>
      <c r="CR320" s="533"/>
      <c r="CS320" s="533"/>
      <c r="CT320" s="533"/>
      <c r="CU320" s="533"/>
      <c r="CV320" s="533"/>
      <c r="CW320" s="533"/>
      <c r="CX320" s="533"/>
      <c r="CY320" s="533"/>
      <c r="CZ320" s="533"/>
      <c r="DA320" s="533"/>
      <c r="DB320" s="533"/>
      <c r="DC320" s="533"/>
      <c r="DD320" s="533"/>
      <c r="DE320" s="533"/>
      <c r="DF320" s="533"/>
      <c r="DG320" s="533"/>
      <c r="DH320" s="533"/>
      <c r="DI320" s="533"/>
      <c r="DJ320" s="533"/>
      <c r="DK320" s="533"/>
      <c r="DL320" s="533"/>
      <c r="DM320" s="533"/>
      <c r="DN320" s="533"/>
      <c r="DO320" s="533"/>
      <c r="DP320" s="533"/>
      <c r="DQ320" s="533"/>
      <c r="DR320" s="533"/>
      <c r="DS320" s="533"/>
      <c r="DT320" s="533"/>
      <c r="DU320" s="533"/>
      <c r="DV320" s="533"/>
      <c r="DW320" s="533"/>
      <c r="DX320" s="533"/>
      <c r="DY320" s="533"/>
      <c r="DZ320" s="533"/>
      <c r="EA320" s="533"/>
      <c r="EB320" s="533"/>
      <c r="EC320" s="533"/>
      <c r="ED320" s="533"/>
      <c r="EE320" s="533"/>
      <c r="EF320" s="533"/>
      <c r="EG320" s="533"/>
      <c r="EH320" s="533"/>
      <c r="EI320" s="533"/>
      <c r="EJ320" s="533"/>
      <c r="EK320" s="533"/>
      <c r="EL320" s="533"/>
      <c r="EM320" s="533"/>
      <c r="EN320" s="533"/>
      <c r="EO320" s="533"/>
      <c r="EP320" s="533"/>
      <c r="EQ320" s="533"/>
      <c r="ER320" s="533"/>
      <c r="ES320" s="533"/>
      <c r="ET320" s="533"/>
      <c r="EU320" s="533"/>
      <c r="EV320" s="533"/>
      <c r="EW320" s="533"/>
      <c r="EX320" s="533"/>
      <c r="EY320" s="533"/>
      <c r="EZ320" s="533"/>
      <c r="FA320" s="533"/>
      <c r="FB320" s="533"/>
      <c r="FC320" s="533"/>
      <c r="FD320" s="533"/>
      <c r="FE320" s="533"/>
      <c r="FF320" s="533"/>
      <c r="FG320" s="533"/>
      <c r="FH320" s="533"/>
      <c r="FI320" s="533"/>
      <c r="FJ320" s="533"/>
      <c r="FK320" s="533"/>
      <c r="FL320" s="533"/>
      <c r="FM320" s="533"/>
      <c r="FN320" s="533"/>
      <c r="FO320" s="533"/>
      <c r="FP320" s="533"/>
      <c r="FQ320" s="533"/>
      <c r="FR320" s="533"/>
      <c r="FS320" s="533"/>
      <c r="FT320" s="533"/>
      <c r="FU320" s="533"/>
      <c r="FV320" s="533"/>
      <c r="FW320" s="533"/>
      <c r="FX320" s="533"/>
      <c r="FY320" s="533"/>
      <c r="FZ320" s="533"/>
      <c r="GA320" s="533"/>
      <c r="GB320" s="533"/>
      <c r="GC320" s="533"/>
      <c r="GD320" s="533"/>
      <c r="GE320" s="533"/>
      <c r="GF320" s="533"/>
      <c r="GG320" s="533"/>
      <c r="GH320" s="533"/>
      <c r="GI320" s="533"/>
      <c r="GJ320" s="533"/>
      <c r="GK320" s="533"/>
      <c r="GL320" s="533"/>
      <c r="GM320" s="533"/>
      <c r="GN320" s="533"/>
      <c r="GO320" s="533"/>
      <c r="GP320" s="533"/>
      <c r="GQ320" s="533"/>
      <c r="GR320" s="533"/>
      <c r="GS320" s="533"/>
      <c r="GT320" s="533"/>
      <c r="GU320" s="533"/>
      <c r="GV320" s="533"/>
      <c r="GW320" s="533"/>
      <c r="GX320" s="533"/>
      <c r="GY320" s="533"/>
      <c r="GZ320" s="533"/>
      <c r="HA320" s="533"/>
      <c r="HB320" s="533"/>
      <c r="HC320" s="533"/>
      <c r="HD320" s="533"/>
      <c r="HE320" s="533"/>
      <c r="HF320" s="533"/>
      <c r="HG320" s="533"/>
      <c r="HH320" s="533"/>
      <c r="HI320" s="533"/>
      <c r="HJ320" s="533"/>
      <c r="HK320" s="533"/>
      <c r="HL320" s="533"/>
      <c r="HM320" s="533"/>
      <c r="HN320" s="533"/>
      <c r="HO320" s="533"/>
      <c r="HP320" s="533"/>
      <c r="HQ320" s="533"/>
      <c r="HR320" s="533"/>
      <c r="HS320" s="533"/>
      <c r="HT320" s="533"/>
      <c r="HU320" s="533"/>
      <c r="HV320" s="533"/>
      <c r="HW320" s="533"/>
      <c r="HX320" s="533"/>
      <c r="HY320" s="533"/>
      <c r="HZ320" s="533"/>
      <c r="IA320" s="533"/>
      <c r="IB320" s="533"/>
      <c r="IC320" s="533"/>
      <c r="ID320" s="533"/>
      <c r="IE320" s="533"/>
      <c r="IF320" s="533"/>
      <c r="IG320" s="533"/>
      <c r="IH320" s="533"/>
      <c r="II320" s="533"/>
      <c r="IJ320" s="533"/>
      <c r="IK320" s="533"/>
      <c r="IL320" s="533"/>
      <c r="IM320" s="533"/>
      <c r="IN320" s="533"/>
      <c r="IO320" s="533"/>
      <c r="IP320" s="533"/>
      <c r="IQ320" s="533"/>
      <c r="IR320" s="533"/>
      <c r="IS320" s="533"/>
      <c r="IT320" s="533"/>
      <c r="IU320" s="533"/>
      <c r="IV320" s="533"/>
      <c r="IW320" s="533"/>
      <c r="IX320" s="533"/>
      <c r="IY320" s="533"/>
      <c r="IZ320" s="533"/>
      <c r="JA320" s="533"/>
      <c r="JB320" s="533"/>
      <c r="JC320" s="533"/>
      <c r="JD320" s="533"/>
      <c r="JE320" s="533"/>
      <c r="JF320" s="533"/>
      <c r="JG320" s="533"/>
      <c r="JH320" s="533"/>
      <c r="JI320" s="533"/>
      <c r="JJ320" s="533"/>
      <c r="JK320" s="533"/>
      <c r="JL320" s="533"/>
      <c r="JM320" s="533"/>
      <c r="JN320" s="533"/>
      <c r="JO320" s="533"/>
      <c r="JP320" s="533"/>
      <c r="JQ320" s="533"/>
      <c r="JR320" s="533"/>
      <c r="JS320" s="533"/>
      <c r="JT320" s="533"/>
      <c r="JU320" s="533"/>
      <c r="JV320" s="533"/>
      <c r="JW320" s="533"/>
      <c r="JX320" s="533"/>
      <c r="JY320" s="533"/>
      <c r="JZ320" s="533"/>
      <c r="KA320" s="533"/>
      <c r="KB320" s="533"/>
      <c r="KC320" s="533"/>
      <c r="KD320" s="533"/>
      <c r="KE320" s="533"/>
      <c r="KF320" s="533"/>
      <c r="KG320" s="533"/>
      <c r="KH320" s="533"/>
      <c r="KI320" s="533"/>
      <c r="KJ320" s="533"/>
      <c r="KK320" s="533"/>
      <c r="KL320" s="533"/>
      <c r="KM320" s="533"/>
      <c r="KN320" s="533"/>
      <c r="KO320" s="533"/>
      <c r="KP320" s="533"/>
      <c r="KQ320" s="533"/>
      <c r="KR320" s="533"/>
      <c r="KS320" s="533"/>
      <c r="KT320" s="533"/>
      <c r="KU320" s="533"/>
      <c r="KV320" s="533"/>
      <c r="KW320" s="533"/>
    </row>
    <row r="321" spans="1:46" ht="12.9">
      <c r="A321" s="285" t="s">
        <v>1062</v>
      </c>
      <c r="B321" s="286">
        <v>2005</v>
      </c>
      <c r="C321" s="286">
        <v>2005</v>
      </c>
      <c r="D321" s="286">
        <v>2005</v>
      </c>
      <c r="E321" s="286">
        <v>2005</v>
      </c>
      <c r="F321" s="286">
        <v>2005</v>
      </c>
      <c r="G321" s="286">
        <v>2005</v>
      </c>
      <c r="H321" s="286">
        <v>2005</v>
      </c>
      <c r="I321" s="286">
        <v>2005</v>
      </c>
      <c r="J321" s="286">
        <v>2005</v>
      </c>
      <c r="K321" s="286">
        <v>2005</v>
      </c>
      <c r="L321" s="286">
        <v>2005</v>
      </c>
      <c r="M321" s="286">
        <v>2005</v>
      </c>
      <c r="N321" s="286">
        <v>2005</v>
      </c>
      <c r="O321" s="286">
        <v>2005</v>
      </c>
      <c r="P321" s="286">
        <v>2005</v>
      </c>
      <c r="Q321" s="286">
        <v>2005</v>
      </c>
      <c r="R321" s="286">
        <v>2005</v>
      </c>
      <c r="S321" s="286">
        <v>2005</v>
      </c>
      <c r="T321" s="286">
        <v>2005</v>
      </c>
      <c r="U321" s="286">
        <v>2005</v>
      </c>
      <c r="V321" s="286">
        <v>2005</v>
      </c>
      <c r="W321" s="286">
        <v>2005</v>
      </c>
      <c r="X321" s="286">
        <v>2005</v>
      </c>
      <c r="Y321" s="286">
        <v>2005</v>
      </c>
      <c r="Z321" s="286">
        <v>2005</v>
      </c>
      <c r="AA321" s="286">
        <v>2005</v>
      </c>
      <c r="AB321" s="286">
        <v>2005</v>
      </c>
      <c r="AC321" s="286">
        <v>2005</v>
      </c>
      <c r="AD321" s="286">
        <v>2005</v>
      </c>
      <c r="AE321" s="286">
        <v>2005</v>
      </c>
      <c r="AF321" s="286">
        <v>2005</v>
      </c>
    </row>
    <row r="322" spans="1:46" ht="12.9">
      <c r="A322" s="284"/>
      <c r="B322" s="284"/>
      <c r="C322" s="284"/>
      <c r="D322" s="284"/>
      <c r="E322" s="284"/>
      <c r="F322" s="284"/>
      <c r="G322" s="284"/>
      <c r="H322" s="284"/>
      <c r="I322" s="284"/>
      <c r="J322" s="284"/>
      <c r="K322" s="284"/>
      <c r="L322" s="284"/>
      <c r="M322" s="284"/>
      <c r="N322" s="284"/>
      <c r="O322" s="284"/>
      <c r="P322" s="284"/>
      <c r="Q322" s="284"/>
      <c r="R322" s="284"/>
      <c r="S322" s="284"/>
      <c r="T322" s="284"/>
      <c r="U322" s="284"/>
      <c r="V322" s="284"/>
      <c r="W322" s="284"/>
      <c r="X322" s="284"/>
      <c r="Y322" s="284"/>
      <c r="Z322" s="284"/>
      <c r="AA322" s="284"/>
      <c r="AB322" s="284"/>
      <c r="AC322" s="284"/>
      <c r="AD322" s="284"/>
      <c r="AE322" s="284"/>
      <c r="AF322" s="284"/>
    </row>
    <row r="323" spans="1:46" ht="14.6">
      <c r="A323" s="288" t="s">
        <v>104</v>
      </c>
      <c r="B323" s="289">
        <f>+US!B148</f>
        <v>1</v>
      </c>
      <c r="C323" s="289">
        <f>+US!C148</f>
        <v>0.71146859772891824</v>
      </c>
      <c r="D323" s="289">
        <f>+US!D148</f>
        <v>0.46347445834778384</v>
      </c>
      <c r="E323" s="289">
        <f>+US!E148</f>
        <v>0.31590830399228509</v>
      </c>
      <c r="F323" s="289">
        <f>+US!F148</f>
        <v>0.22151908786296404</v>
      </c>
      <c r="G323" s="289">
        <f>+US!G148</f>
        <v>0.15835150665646266</v>
      </c>
      <c r="H323" s="289">
        <f>+US!H148</f>
        <v>0.11526884276407254</v>
      </c>
      <c r="I323" s="289">
        <f>+US!I148</f>
        <v>8.5121448780388728E-2</v>
      </c>
      <c r="J323" s="289">
        <f>+US!J148</f>
        <v>6.3616452637525259E-2</v>
      </c>
      <c r="K323" s="289">
        <f>+US!K148</f>
        <v>4.7933414424568659E-2</v>
      </c>
      <c r="L323" s="289">
        <f>+US!L148</f>
        <v>3.6271000347458428E-2</v>
      </c>
      <c r="M323" s="289">
        <f>+US!M148</f>
        <v>2.8469329646695286E-2</v>
      </c>
      <c r="N323" s="289">
        <f>+US!N148</f>
        <v>2.1566531902749955E-2</v>
      </c>
      <c r="O323" s="289">
        <f>+US!O148</f>
        <v>1.6619818215400969E-2</v>
      </c>
      <c r="P323" s="289">
        <f>+US!P148</f>
        <v>1.2952006615305121E-2</v>
      </c>
      <c r="Q323" s="289">
        <f>+US!Q148</f>
        <v>1.0174661733916042E-2</v>
      </c>
      <c r="R323" s="289">
        <f>+US!R148</f>
        <v>8.0421878928885627E-3</v>
      </c>
      <c r="S323" s="289">
        <f>+US!S148</f>
        <v>6.388614310157581E-3</v>
      </c>
      <c r="T323" s="289">
        <f>+US!T148</f>
        <v>5.0967077679010403E-3</v>
      </c>
      <c r="U323" s="289">
        <f>+US!U148</f>
        <v>4.081201104120559E-3</v>
      </c>
      <c r="V323" s="289">
        <f>+US!V148</f>
        <v>3.2770307553022906E-3</v>
      </c>
      <c r="W323" s="289">
        <f>+US!W148</f>
        <v>2.638372521084344E-3</v>
      </c>
      <c r="X323" s="289">
        <f>+US!X148</f>
        <v>2.1307552919076103E-3</v>
      </c>
      <c r="Y323" s="289">
        <f>+US!Y148</f>
        <v>1.7253713690348134E-3</v>
      </c>
      <c r="Z323" s="289">
        <f>+US!Z148</f>
        <v>1.4003496383344219E-3</v>
      </c>
      <c r="AA323" s="289">
        <f>+US!AA148</f>
        <v>1.1387686167219227E-3</v>
      </c>
      <c r="AB323" s="289">
        <f>+US!AB148</f>
        <v>9.2720200668861648E-4</v>
      </c>
      <c r="AC323" s="289">
        <f>+US!AC148</f>
        <v>7.5335208187664326E-4</v>
      </c>
      <c r="AD323" s="289">
        <f>+US!AD148</f>
        <v>6.1185717249735846E-4</v>
      </c>
      <c r="AE323" s="289">
        <f>+US!AE148</f>
        <v>4.9699506097512314E-4</v>
      </c>
      <c r="AF323" s="289">
        <f>+US!AF148</f>
        <v>4.0347078300494675E-4</v>
      </c>
    </row>
    <row r="324" spans="1:46" ht="14.6">
      <c r="A324" s="288" t="s">
        <v>105</v>
      </c>
      <c r="B324" s="289">
        <f>+EU!B148</f>
        <v>1</v>
      </c>
      <c r="C324" s="289">
        <f>+EU!C148</f>
        <v>0.68477919223394745</v>
      </c>
      <c r="D324" s="289">
        <f>+EU!D148</f>
        <v>0.42479887700738256</v>
      </c>
      <c r="E324" s="289">
        <f>+EU!E148</f>
        <v>0.27732067965298968</v>
      </c>
      <c r="F324" s="289">
        <f>+EU!F148</f>
        <v>0.18701582455524429</v>
      </c>
      <c r="G324" s="289">
        <f>+EU!G148</f>
        <v>0.12912905914877579</v>
      </c>
      <c r="H324" s="289">
        <f>+EU!H148</f>
        <v>9.1018944244530137E-2</v>
      </c>
      <c r="I324" s="289">
        <f>+EU!I148</f>
        <v>6.5315421077299443E-2</v>
      </c>
      <c r="J324" s="289">
        <f>+EU!J148</f>
        <v>4.7580036116075287E-2</v>
      </c>
      <c r="K324" s="289">
        <f>+EU!K148</f>
        <v>3.5423182562550518E-2</v>
      </c>
      <c r="L324" s="289">
        <f>+EU!L148</f>
        <v>2.6621541544755028E-2</v>
      </c>
      <c r="M324" s="289">
        <f>+EU!M148</f>
        <v>2.0402845415067074E-2</v>
      </c>
      <c r="N324" s="289">
        <f>+EU!N148</f>
        <v>1.5324577773832183E-2</v>
      </c>
      <c r="O324" s="289">
        <f>+EU!O148</f>
        <v>1.1703124323536495E-2</v>
      </c>
      <c r="P324" s="289">
        <f>+EU!P148</f>
        <v>9.043654686526811E-3</v>
      </c>
      <c r="Q324" s="289">
        <f>+EU!Q148</f>
        <v>7.0524386007410136E-3</v>
      </c>
      <c r="R324" s="289">
        <f>+EU!R148</f>
        <v>5.5407213073641187E-3</v>
      </c>
      <c r="S324" s="289">
        <f>+EU!S148</f>
        <v>4.3807080555488247E-3</v>
      </c>
      <c r="T324" s="289">
        <f>+EU!T148</f>
        <v>3.4827798048811423E-3</v>
      </c>
      <c r="U324" s="289">
        <f>+EU!U148</f>
        <v>2.7825408269382067E-3</v>
      </c>
      <c r="V324" s="289">
        <f>+EU!V148</f>
        <v>2.2338527745830146E-3</v>
      </c>
      <c r="W324" s="289">
        <f>+EU!W148</f>
        <v>1.8009380593473181E-3</v>
      </c>
      <c r="X324" s="289">
        <f>+EU!X148</f>
        <v>1.4567560702443631E-3</v>
      </c>
      <c r="Y324" s="289">
        <f>+EU!Y148</f>
        <v>1.1820337717956503E-3</v>
      </c>
      <c r="Z324" s="289">
        <f>+EU!Z148</f>
        <v>9.618733688316985E-4</v>
      </c>
      <c r="AA324" s="289">
        <f>+EU!AA148</f>
        <v>7.8466469138803549E-4</v>
      </c>
      <c r="AB324" s="289">
        <f>+EU!AB148</f>
        <v>6.4122097391343543E-4</v>
      </c>
      <c r="AC324" s="289">
        <f>+EU!AC148</f>
        <v>5.2268929384667552E-4</v>
      </c>
      <c r="AD324" s="289">
        <f>+EU!AD148</f>
        <v>4.2587360759254768E-4</v>
      </c>
      <c r="AE324" s="289">
        <f>+EU!AE148</f>
        <v>3.4702472447789584E-4</v>
      </c>
      <c r="AF324" s="289">
        <f>+EU!AF148</f>
        <v>2.8252689266768463E-4</v>
      </c>
    </row>
    <row r="325" spans="1:46" ht="14.6">
      <c r="A325" s="288" t="s">
        <v>51</v>
      </c>
      <c r="B325" s="289">
        <f>+Japan!B148</f>
        <v>1</v>
      </c>
      <c r="C325" s="289">
        <f>+Japan!C148</f>
        <v>0.72856804075091042</v>
      </c>
      <c r="D325" s="289">
        <f>+Japan!D148</f>
        <v>0.45786155278481788</v>
      </c>
      <c r="E325" s="289">
        <f>+Japan!E148</f>
        <v>0.29995586117448592</v>
      </c>
      <c r="F325" s="289">
        <f>+Japan!F148</f>
        <v>0.21549301676421337</v>
      </c>
      <c r="G325" s="289">
        <f>+Japan!G148</f>
        <v>0.15241099432289146</v>
      </c>
      <c r="H325" s="289">
        <f>+Japan!H148</f>
        <v>0.10841991649186218</v>
      </c>
      <c r="I325" s="289">
        <f>+Japan!I148</f>
        <v>7.8428445509612962E-2</v>
      </c>
      <c r="J325" s="289">
        <f>+Japan!J148</f>
        <v>5.7536488685088254E-2</v>
      </c>
      <c r="K325" s="289">
        <f>+Japan!K148</f>
        <v>4.3246026327810036E-2</v>
      </c>
      <c r="L325" s="289">
        <f>+Japan!L148</f>
        <v>3.273359184664669E-2</v>
      </c>
      <c r="M325" s="289">
        <f>+Japan!M148</f>
        <v>2.5348523813990886E-2</v>
      </c>
      <c r="N325" s="289">
        <f>+Japan!N148</f>
        <v>1.9001151645369141E-2</v>
      </c>
      <c r="O325" s="289">
        <f>+Japan!O148</f>
        <v>1.4498928187886341E-2</v>
      </c>
      <c r="P325" s="289">
        <f>+Japan!P148</f>
        <v>1.11970732390079E-2</v>
      </c>
      <c r="Q325" s="289">
        <f>+Japan!Q148</f>
        <v>8.723724129332415E-3</v>
      </c>
      <c r="R325" s="289">
        <f>+Japan!R148</f>
        <v>6.8440079243778677E-3</v>
      </c>
      <c r="S325" s="289">
        <f>+Japan!S148</f>
        <v>5.4001839213099765E-3</v>
      </c>
      <c r="T325" s="289">
        <f>+Japan!T148</f>
        <v>4.2818845689202882E-3</v>
      </c>
      <c r="U325" s="289">
        <f>+Japan!U148</f>
        <v>3.4097256838637791E-3</v>
      </c>
      <c r="V325" s="289">
        <f>+Japan!V148</f>
        <v>2.7261933872979459E-3</v>
      </c>
      <c r="W325" s="289">
        <f>+Japan!W148</f>
        <v>2.1873586154474442E-3</v>
      </c>
      <c r="X325" s="289">
        <f>+Japan!X148</f>
        <v>1.7600378752536938E-3</v>
      </c>
      <c r="Y325" s="289">
        <f>+Japan!Y148</f>
        <v>1.4199080240981721E-3</v>
      </c>
      <c r="Z325" s="289">
        <f>+Japan!Z148</f>
        <v>1.1482097155462324E-3</v>
      </c>
      <c r="AA325" s="289">
        <f>+Japan!AA148</f>
        <v>9.3034264569958561E-4</v>
      </c>
      <c r="AB325" s="289">
        <f>+Japan!AB148</f>
        <v>7.5485205530149426E-4</v>
      </c>
      <c r="AC325" s="289">
        <f>+Japan!AC148</f>
        <v>6.1071186351505438E-4</v>
      </c>
      <c r="AD325" s="289">
        <f>+Japan!AD148</f>
        <v>4.9378387134952912E-4</v>
      </c>
      <c r="AE325" s="289">
        <f>+Japan!AE148</f>
        <v>3.9923643143513493E-4</v>
      </c>
      <c r="AF325" s="289">
        <f>+Japan!AF148</f>
        <v>3.2249440263924832E-4</v>
      </c>
    </row>
    <row r="326" spans="1:46" ht="14.6">
      <c r="A326" s="288" t="s">
        <v>52</v>
      </c>
      <c r="B326" s="289">
        <f>+Russia!B148</f>
        <v>1</v>
      </c>
      <c r="C326" s="289">
        <f>+Russia!C148</f>
        <v>0.53368259820335606</v>
      </c>
      <c r="D326" s="289">
        <f>+Russia!D148</f>
        <v>0.31586799193742204</v>
      </c>
      <c r="E326" s="289">
        <f>+Russia!E148</f>
        <v>0.19851703831378439</v>
      </c>
      <c r="F326" s="289">
        <f>+Russia!F148</f>
        <v>0.12970274490482037</v>
      </c>
      <c r="G326" s="289">
        <f>+Russia!G148</f>
        <v>8.6744587719983737E-2</v>
      </c>
      <c r="H326" s="289">
        <f>+Russia!H148</f>
        <v>5.9121101929918971E-2</v>
      </c>
      <c r="I326" s="289">
        <f>+Russia!I148</f>
        <v>4.1139139042295166E-2</v>
      </c>
      <c r="J326" s="289">
        <f>+Russia!J148</f>
        <v>2.9135685902366117E-2</v>
      </c>
      <c r="K326" s="289">
        <f>+Russia!K148</f>
        <v>2.1277837094768041E-2</v>
      </c>
      <c r="L326" s="289">
        <f>+Russia!L148</f>
        <v>1.5718096681619931E-2</v>
      </c>
      <c r="M326" s="289">
        <f>+Russia!M148</f>
        <v>1.1782323496297221E-2</v>
      </c>
      <c r="N326" s="289">
        <f>+Russia!N148</f>
        <v>8.6537346087939317E-3</v>
      </c>
      <c r="O326" s="289">
        <f>+Russia!O148</f>
        <v>6.4684068043600598E-3</v>
      </c>
      <c r="P326" s="289">
        <f>+Russia!P148</f>
        <v>4.8968401185177386E-3</v>
      </c>
      <c r="Q326" s="289">
        <f>+Russia!Q148</f>
        <v>3.7441098476367258E-3</v>
      </c>
      <c r="R326" s="289">
        <f>+Russia!R148</f>
        <v>2.8862576106522949E-3</v>
      </c>
      <c r="S326" s="289">
        <f>+Russia!S148</f>
        <v>2.2405537853115963E-3</v>
      </c>
      <c r="T326" s="289">
        <f>+Russia!T148</f>
        <v>1.7499426034923036E-3</v>
      </c>
      <c r="U326" s="289">
        <f>+Russia!U148</f>
        <v>1.3741512992507486E-3</v>
      </c>
      <c r="V326" s="289">
        <f>+Russia!V148</f>
        <v>1.083487333859615E-3</v>
      </c>
      <c r="W326" s="289">
        <f>+Russia!W148</f>
        <v>8.5767345044946959E-4</v>
      </c>
      <c r="X326" s="289">
        <f>+Russia!X148</f>
        <v>6.8190819058831711E-4</v>
      </c>
      <c r="Y326" s="289">
        <f>+Russia!Y148</f>
        <v>5.441993714309706E-4</v>
      </c>
      <c r="Z326" s="289">
        <f>+Russia!Z148</f>
        <v>4.3571595030427601E-4</v>
      </c>
      <c r="AA326" s="289">
        <f>+Russia!AA148</f>
        <v>3.4983167435752457E-4</v>
      </c>
      <c r="AB326" s="289">
        <f>+Russia!AB148</f>
        <v>2.8155278987084231E-4</v>
      </c>
      <c r="AC326" s="289">
        <f>+Russia!AC148</f>
        <v>2.2631910566673711E-4</v>
      </c>
      <c r="AD326" s="289">
        <f>+Russia!AD148</f>
        <v>1.8202455849461872E-4</v>
      </c>
      <c r="AE326" s="289">
        <f>+Russia!AE148</f>
        <v>1.4653102012746663E-4</v>
      </c>
      <c r="AF326" s="289">
        <f>+Russia!AF148</f>
        <v>1.1794715536979131E-4</v>
      </c>
    </row>
    <row r="327" spans="1:46" ht="14.6">
      <c r="A327" s="288" t="s">
        <v>53</v>
      </c>
      <c r="B327" s="289">
        <f>+Eurasia!B148</f>
        <v>1</v>
      </c>
      <c r="C327" s="289">
        <f>+Eurasia!C148</f>
        <v>0.59012507587585628</v>
      </c>
      <c r="D327" s="289">
        <f>+Eurasia!D148</f>
        <v>0.30552145666177516</v>
      </c>
      <c r="E327" s="289">
        <f>+Eurasia!E148</f>
        <v>0.16979045984368754</v>
      </c>
      <c r="F327" s="289">
        <f>+Eurasia!F148</f>
        <v>9.9195963098912751E-2</v>
      </c>
      <c r="G327" s="289">
        <f>+Eurasia!G148</f>
        <v>6.021864092434695E-2</v>
      </c>
      <c r="H327" s="289">
        <f>+Eurasia!H148</f>
        <v>3.7694008346655157E-2</v>
      </c>
      <c r="I327" s="289">
        <f>+Eurasia!I148</f>
        <v>2.4295795482243525E-2</v>
      </c>
      <c r="J327" s="289">
        <f>+Eurasia!J148</f>
        <v>1.6062652366660785E-2</v>
      </c>
      <c r="K327" s="289">
        <f>+Eurasia!K148</f>
        <v>1.0963979228603912E-2</v>
      </c>
      <c r="L327" s="289">
        <f>+Eurasia!L148</f>
        <v>7.6224118267662622E-3</v>
      </c>
      <c r="M327" s="289">
        <f>+Eurasia!M148</f>
        <v>5.3964681291543311E-3</v>
      </c>
      <c r="N327" s="289">
        <f>+Eurasia!N148</f>
        <v>3.8072058790236105E-3</v>
      </c>
      <c r="O327" s="289">
        <f>+Eurasia!O148</f>
        <v>2.7381150392203888E-3</v>
      </c>
      <c r="P327" s="289">
        <f>+Eurasia!P148</f>
        <v>1.9998104109419288E-3</v>
      </c>
      <c r="Q327" s="289">
        <f>+Eurasia!Q148</f>
        <v>1.4796102643977174E-3</v>
      </c>
      <c r="R327" s="289">
        <f>+Eurasia!R148</f>
        <v>1.1070515587923474E-3</v>
      </c>
      <c r="S327" s="289">
        <f>+Eurasia!S148</f>
        <v>8.3650241066014839E-4</v>
      </c>
      <c r="T327" s="289">
        <f>+Eurasia!T148</f>
        <v>6.3763158017841187E-4</v>
      </c>
      <c r="U327" s="289">
        <f>+Eurasia!U148</f>
        <v>4.89859373312907E-4</v>
      </c>
      <c r="V327" s="289">
        <f>+Eurasia!V148</f>
        <v>3.7943951400611596E-4</v>
      </c>
      <c r="W327" s="289">
        <f>+Eurasia!W148</f>
        <v>2.9595630123309364E-4</v>
      </c>
      <c r="X327" s="289">
        <f>+Eurasia!X148</f>
        <v>2.3195276439272187E-4</v>
      </c>
      <c r="Y327" s="289">
        <f>+Eurasia!Y148</f>
        <v>1.8263539340183683E-4</v>
      </c>
      <c r="Z327" s="289">
        <f>+Eurasia!Z148</f>
        <v>1.4442541877557932E-4</v>
      </c>
      <c r="AA327" s="289">
        <f>+Eurasia!AA148</f>
        <v>1.146503007467027E-4</v>
      </c>
      <c r="AB327" s="289">
        <f>+Eurasia!AB148</f>
        <v>9.1278698049668079E-5</v>
      </c>
      <c r="AC327" s="289">
        <f>+Eurasia!AC148</f>
        <v>7.2667968402293225E-5</v>
      </c>
      <c r="AD327" s="289">
        <f>+Eurasia!AD148</f>
        <v>5.7922159402198498E-5</v>
      </c>
      <c r="AE327" s="289">
        <f>+Eurasia!AE148</f>
        <v>4.623972620082061E-5</v>
      </c>
      <c r="AF327" s="289">
        <f>+Eurasia!AF148</f>
        <v>3.6934715302509426E-5</v>
      </c>
    </row>
    <row r="328" spans="1:46" ht="14.6">
      <c r="A328" s="288" t="s">
        <v>54</v>
      </c>
      <c r="B328" s="289">
        <f>+China!B148</f>
        <v>1</v>
      </c>
      <c r="C328" s="289">
        <f>+China!C148</f>
        <v>0.21504089455941647</v>
      </c>
      <c r="D328" s="289">
        <f>+China!D148</f>
        <v>0.11476551047614525</v>
      </c>
      <c r="E328" s="289">
        <f>+China!E148</f>
        <v>6.5676981881551855E-2</v>
      </c>
      <c r="F328" s="289">
        <f>+China!F148</f>
        <v>3.9541812754536533E-2</v>
      </c>
      <c r="G328" s="289">
        <f>+China!G148</f>
        <v>2.4804237595104799E-2</v>
      </c>
      <c r="H328" s="289">
        <f>+China!H148</f>
        <v>1.5987872647822671E-2</v>
      </c>
      <c r="I328" s="289">
        <f>+China!I148</f>
        <v>1.0593049502245553E-2</v>
      </c>
      <c r="J328" s="289">
        <f>+China!J148</f>
        <v>7.1830638621911361E-3</v>
      </c>
      <c r="K328" s="289">
        <f>+China!K148</f>
        <v>5.041587731847509E-3</v>
      </c>
      <c r="L328" s="289">
        <f>+China!L148</f>
        <v>3.6267824923018614E-3</v>
      </c>
      <c r="M328" s="289">
        <f>+China!M148</f>
        <v>2.5703639743819839E-3</v>
      </c>
      <c r="N328" s="289">
        <f>+China!N148</f>
        <v>1.8906560105811094E-3</v>
      </c>
      <c r="O328" s="289">
        <f>+China!O148</f>
        <v>1.4084709577182925E-3</v>
      </c>
      <c r="P328" s="289">
        <f>+China!P148</f>
        <v>1.0625220751925529E-3</v>
      </c>
      <c r="Q328" s="289">
        <f>+China!Q148</f>
        <v>8.1117810208257695E-4</v>
      </c>
      <c r="R328" s="289">
        <f>+China!R148</f>
        <v>6.2625680142178576E-4</v>
      </c>
      <c r="S328" s="289">
        <f>+China!S148</f>
        <v>4.8854437980172354E-4</v>
      </c>
      <c r="T328" s="289">
        <f>+China!T148</f>
        <v>3.8480416869448621E-4</v>
      </c>
      <c r="U328" s="289">
        <f>+China!U148</f>
        <v>3.0580900822358158E-4</v>
      </c>
      <c r="V328" s="289">
        <f>+China!V148</f>
        <v>2.4533536159436557E-4</v>
      </c>
      <c r="W328" s="289">
        <f>+China!W148</f>
        <v>1.9848443965799135E-4</v>
      </c>
      <c r="X328" s="289">
        <f>+China!X148</f>
        <v>1.6163217147029102E-4</v>
      </c>
      <c r="Y328" s="289">
        <f>+China!Y148</f>
        <v>1.3246724505107185E-4</v>
      </c>
      <c r="Z328" s="289">
        <f>+China!Z148</f>
        <v>1.0923568083448174E-4</v>
      </c>
      <c r="AA328" s="289">
        <f>+China!AA148</f>
        <v>9.0598783317551707E-5</v>
      </c>
      <c r="AB328" s="289">
        <f>+China!AB148</f>
        <v>7.5511402770269721E-5</v>
      </c>
      <c r="AC328" s="289">
        <f>+China!AC148</f>
        <v>6.2966117026928804E-5</v>
      </c>
      <c r="AD328" s="289">
        <f>+China!AD148</f>
        <v>5.2605613234739507E-5</v>
      </c>
      <c r="AE328" s="289">
        <f>+China!AE148</f>
        <v>4.4041164718522676E-5</v>
      </c>
      <c r="AF328" s="289">
        <f>+China!AF148</f>
        <v>3.689574785511054E-5</v>
      </c>
    </row>
    <row r="329" spans="1:46" ht="14.6">
      <c r="A329" s="288" t="s">
        <v>55</v>
      </c>
      <c r="B329" s="289">
        <f>+India!B148</f>
        <v>1</v>
      </c>
      <c r="C329" s="289">
        <f>+India!C148</f>
        <v>0.38676825793824843</v>
      </c>
      <c r="D329" s="289">
        <f>+India!D148</f>
        <v>0.18465751549691706</v>
      </c>
      <c r="E329" s="289">
        <f>+India!E148</f>
        <v>9.5702083402369645E-2</v>
      </c>
      <c r="F329" s="289">
        <f>+India!F148</f>
        <v>5.222697817513218E-2</v>
      </c>
      <c r="G329" s="289">
        <f>+India!G148</f>
        <v>2.9990715159738657E-2</v>
      </c>
      <c r="H329" s="289">
        <f>+India!H148</f>
        <v>1.8003857526925439E-2</v>
      </c>
      <c r="I329" s="289">
        <f>+India!I148</f>
        <v>1.1182004478728316E-2</v>
      </c>
      <c r="J329" s="289">
        <f>+India!J148</f>
        <v>7.1541739205872486E-3</v>
      </c>
      <c r="K329" s="289">
        <f>+India!K148</f>
        <v>4.6975235834629909E-3</v>
      </c>
      <c r="L329" s="289">
        <f>+India!L148</f>
        <v>3.1564809360456018E-3</v>
      </c>
      <c r="M329" s="289">
        <f>+India!M148</f>
        <v>2.1683848178596968E-3</v>
      </c>
      <c r="N329" s="289">
        <f>+India!N148</f>
        <v>1.5067788528349516E-3</v>
      </c>
      <c r="O329" s="289">
        <f>+India!O148</f>
        <v>1.0672543991579527E-3</v>
      </c>
      <c r="P329" s="289">
        <f>+India!P148</f>
        <v>7.6846836622301948E-4</v>
      </c>
      <c r="Q329" s="289">
        <f>+India!Q148</f>
        <v>5.6138274920963869E-4</v>
      </c>
      <c r="R329" s="289">
        <f>+India!R148</f>
        <v>4.154117128742101E-4</v>
      </c>
      <c r="S329" s="289">
        <f>+India!S148</f>
        <v>3.1096342678604025E-4</v>
      </c>
      <c r="T329" s="289">
        <f>+India!T148</f>
        <v>2.3520894978941055E-4</v>
      </c>
      <c r="U329" s="289">
        <f>+India!U148</f>
        <v>1.7958690579108401E-4</v>
      </c>
      <c r="V329" s="289">
        <f>+India!V148</f>
        <v>1.3879189575023335E-4</v>
      </c>
      <c r="W329" s="289">
        <f>+India!W148</f>
        <v>1.0830325359527708E-4</v>
      </c>
      <c r="X329" s="289">
        <f>+India!X148</f>
        <v>8.4885921084156251E-5</v>
      </c>
      <c r="Y329" s="289">
        <f>+India!Y148</f>
        <v>6.6865354697882235E-5</v>
      </c>
      <c r="Z329" s="289">
        <f>+India!Z148</f>
        <v>5.2936642529347412E-5</v>
      </c>
      <c r="AA329" s="289">
        <f>+India!AA148</f>
        <v>4.2105920035503983E-5</v>
      </c>
      <c r="AB329" s="289">
        <f>+India!AB148</f>
        <v>3.3609309333388436E-5</v>
      </c>
      <c r="AC329" s="289">
        <f>+India!AC148</f>
        <v>2.6792370546407665E-5</v>
      </c>
      <c r="AD329" s="289">
        <f>+India!AD148</f>
        <v>2.1378712055933765E-5</v>
      </c>
      <c r="AE329" s="289">
        <f>+India!AE148</f>
        <v>1.7086246758248422E-5</v>
      </c>
      <c r="AF329" s="289">
        <f>+India!AF148</f>
        <v>1.3668544643351491E-5</v>
      </c>
    </row>
    <row r="330" spans="1:46" ht="14.6">
      <c r="A330" s="288" t="s">
        <v>56</v>
      </c>
      <c r="B330" s="289">
        <f>+MidEast!B148</f>
        <v>1</v>
      </c>
      <c r="C330" s="289">
        <f>+MidEast!C148</f>
        <v>0.53101571018966143</v>
      </c>
      <c r="D330" s="289">
        <f>+MidEast!D148</f>
        <v>0.30182381728042901</v>
      </c>
      <c r="E330" s="289">
        <f>+MidEast!E148</f>
        <v>0.18234822272708942</v>
      </c>
      <c r="F330" s="289">
        <f>+MidEast!F148</f>
        <v>0.11418526750869842</v>
      </c>
      <c r="G330" s="289">
        <f>+MidEast!G148</f>
        <v>7.4339118123790918E-2</v>
      </c>
      <c r="H330" s="289">
        <f>+MidEast!H148</f>
        <v>4.9947990730367015E-2</v>
      </c>
      <c r="I330" s="289">
        <f>+MidEast!I148</f>
        <v>3.4333326864190834E-2</v>
      </c>
      <c r="J330" s="289">
        <f>+MidEast!J148</f>
        <v>2.4065235801811007E-2</v>
      </c>
      <c r="K330" s="289">
        <f>+MidEast!K148</f>
        <v>1.6930847735343403E-2</v>
      </c>
      <c r="L330" s="289">
        <f>+MidEast!L148</f>
        <v>1.2054193265282625E-2</v>
      </c>
      <c r="M330" s="289">
        <f>+MidEast!M148</f>
        <v>8.9766212863958885E-3</v>
      </c>
      <c r="N330" s="289">
        <f>+MidEast!N148</f>
        <v>6.5657665165034214E-3</v>
      </c>
      <c r="O330" s="289">
        <f>+MidEast!O148</f>
        <v>4.8906428608449307E-3</v>
      </c>
      <c r="P330" s="289">
        <f>+MidEast!P148</f>
        <v>3.692573799874498E-3</v>
      </c>
      <c r="Q330" s="289">
        <f>+MidEast!Q148</f>
        <v>2.8182543830564542E-3</v>
      </c>
      <c r="R330" s="289">
        <f>+MidEast!R148</f>
        <v>2.1704378168992877E-3</v>
      </c>
      <c r="S330" s="289">
        <f>+MidEast!S148</f>
        <v>1.6845648012515904E-3</v>
      </c>
      <c r="T330" s="289">
        <f>+MidEast!T148</f>
        <v>1.3164022482112035E-3</v>
      </c>
      <c r="U330" s="289">
        <f>+MidEast!U148</f>
        <v>1.0349422160321892E-3</v>
      </c>
      <c r="V330" s="289">
        <f>+MidEast!V148</f>
        <v>8.2084828116837927E-4</v>
      </c>
      <c r="W330" s="289">
        <f>+MidEast!W148</f>
        <v>6.5541131335787334E-4</v>
      </c>
      <c r="X330" s="289">
        <f>+MidEast!X148</f>
        <v>5.2435796478047093E-4</v>
      </c>
      <c r="Y330" s="289">
        <f>+MidEast!Y148</f>
        <v>4.2062711773295703E-4</v>
      </c>
      <c r="Z330" s="289">
        <f>+MidEast!Z148</f>
        <v>3.3837455268507838E-4</v>
      </c>
      <c r="AA330" s="289">
        <f>+MidEast!AA148</f>
        <v>2.7292323602407371E-4</v>
      </c>
      <c r="AB330" s="289">
        <f>+MidEast!AB148</f>
        <v>2.205822327157539E-4</v>
      </c>
      <c r="AC330" s="289">
        <f>+MidEast!AC148</f>
        <v>1.7776153285644774E-4</v>
      </c>
      <c r="AD330" s="289">
        <f>+MidEast!AD148</f>
        <v>1.4320704281440489E-4</v>
      </c>
      <c r="AE330" s="289">
        <f>+MidEast!AE148</f>
        <v>1.1540869179917185E-4</v>
      </c>
      <c r="AF330" s="289">
        <f>+MidEast!AF148</f>
        <v>9.2988089200954835E-5</v>
      </c>
    </row>
    <row r="331" spans="1:46" ht="14.6">
      <c r="A331" s="288" t="s">
        <v>57</v>
      </c>
      <c r="B331" s="289">
        <f>+Africa!B148</f>
        <v>1</v>
      </c>
      <c r="C331" s="289">
        <f>+Africa!C148</f>
        <v>0.46490049319240828</v>
      </c>
      <c r="D331" s="289">
        <f>+Africa!D148</f>
        <v>0.2172335881391933</v>
      </c>
      <c r="E331" s="289">
        <f>+Africa!E148</f>
        <v>0.10993646578868364</v>
      </c>
      <c r="F331" s="289">
        <f>+Africa!F148</f>
        <v>5.8012637820454419E-2</v>
      </c>
      <c r="G331" s="289">
        <f>+Africa!G148</f>
        <v>3.2451358323540104E-2</v>
      </c>
      <c r="H331" s="289">
        <f>+Africa!H148</f>
        <v>1.9254520525658955E-2</v>
      </c>
      <c r="I331" s="289">
        <f>+Africa!I148</f>
        <v>1.1840012077194994E-2</v>
      </c>
      <c r="J331" s="289">
        <f>+Africa!J148</f>
        <v>7.5118630044058183E-3</v>
      </c>
      <c r="K331" s="289">
        <f>+Africa!K148</f>
        <v>4.819484711660724E-3</v>
      </c>
      <c r="L331" s="289">
        <f>+Africa!L148</f>
        <v>3.177628082306652E-3</v>
      </c>
      <c r="M331" s="289">
        <f>+Africa!M148</f>
        <v>2.1611075302699436E-3</v>
      </c>
      <c r="N331" s="289">
        <f>+Africa!N148</f>
        <v>1.5068229211399108E-3</v>
      </c>
      <c r="O331" s="289">
        <f>+Africa!O148</f>
        <v>1.06982113938559E-3</v>
      </c>
      <c r="P331" s="289">
        <f>+Africa!P148</f>
        <v>7.7220351548160419E-4</v>
      </c>
      <c r="Q331" s="289">
        <f>+Africa!Q148</f>
        <v>5.6581088199775698E-4</v>
      </c>
      <c r="R331" s="289">
        <f>+Africa!R148</f>
        <v>4.2026809531799163E-4</v>
      </c>
      <c r="S331" s="289">
        <f>+Africa!S148</f>
        <v>3.1604163207797691E-4</v>
      </c>
      <c r="T331" s="289">
        <f>+Africa!T148</f>
        <v>2.4033685640932725E-4</v>
      </c>
      <c r="U331" s="289">
        <f>+Africa!U148</f>
        <v>1.8462679304414963E-4</v>
      </c>
      <c r="V331" s="289">
        <f>+Africa!V148</f>
        <v>1.4367344328412279E-4</v>
      </c>
      <c r="W331" s="289">
        <f>+Africa!W148</f>
        <v>1.1297657856455203E-4</v>
      </c>
      <c r="X331" s="289">
        <f>+Africa!X148</f>
        <v>8.9693620459784038E-5</v>
      </c>
      <c r="Y331" s="289">
        <f>+Africa!Y148</f>
        <v>7.1468873340250542E-5</v>
      </c>
      <c r="Z331" s="289">
        <f>+Africa!Z148</f>
        <v>5.7205659714651389E-5</v>
      </c>
      <c r="AA331" s="289">
        <f>+Africa!AA148</f>
        <v>4.5998714316352327E-5</v>
      </c>
      <c r="AB331" s="289">
        <f>+Africa!AB148</f>
        <v>3.7090787169992301E-5</v>
      </c>
      <c r="AC331" s="289">
        <f>+Africa!AC148</f>
        <v>2.9863538432842422E-5</v>
      </c>
      <c r="AD331" s="289">
        <f>+Africa!AD148</f>
        <v>2.4051821971303638E-5</v>
      </c>
      <c r="AE331" s="289">
        <f>+Africa!AE148</f>
        <v>1.9391715616767498E-5</v>
      </c>
      <c r="AF331" s="289">
        <f>+Africa!AF148</f>
        <v>1.5642621983949568E-5</v>
      </c>
    </row>
    <row r="332" spans="1:46" ht="14.6">
      <c r="A332" s="288" t="s">
        <v>58</v>
      </c>
      <c r="B332" s="289">
        <f>+LatAm!B148</f>
        <v>1</v>
      </c>
      <c r="C332" s="289">
        <f>+LatAm!C148</f>
        <v>0.52009422792887827</v>
      </c>
      <c r="D332" s="289">
        <f>+LatAm!D148</f>
        <v>0.28309963295084956</v>
      </c>
      <c r="E332" s="289">
        <f>+LatAm!E148</f>
        <v>0.16370384030612137</v>
      </c>
      <c r="F332" s="289">
        <f>+LatAm!F148</f>
        <v>9.9103097645087415E-2</v>
      </c>
      <c r="G332" s="289">
        <f>+LatAm!G148</f>
        <v>6.2423571027979699E-2</v>
      </c>
      <c r="H332" s="289">
        <f>+LatAm!H148</f>
        <v>4.0520618695917214E-2</v>
      </c>
      <c r="I332" s="289">
        <f>+LatAm!I148</f>
        <v>2.6987459452501618E-2</v>
      </c>
      <c r="J332" s="289">
        <f>+LatAm!J148</f>
        <v>1.8378088067871199E-2</v>
      </c>
      <c r="K332" s="289">
        <f>+LatAm!K148</f>
        <v>1.2767504473336912E-2</v>
      </c>
      <c r="L332" s="289">
        <f>+LatAm!L148</f>
        <v>8.9967516930529543E-3</v>
      </c>
      <c r="M332" s="289">
        <f>+LatAm!M148</f>
        <v>6.5407407928683228E-3</v>
      </c>
      <c r="N332" s="289">
        <f>+LatAm!N148</f>
        <v>4.6917325116801476E-3</v>
      </c>
      <c r="O332" s="289">
        <f>+LatAm!O148</f>
        <v>3.4300622036087291E-3</v>
      </c>
      <c r="P332" s="289">
        <f>+LatAm!P148</f>
        <v>2.5444486655948925E-3</v>
      </c>
      <c r="Q332" s="289">
        <f>+LatAm!Q148</f>
        <v>1.9099826372169766E-3</v>
      </c>
      <c r="R332" s="289">
        <f>+LatAm!R148</f>
        <v>1.4481856323788228E-3</v>
      </c>
      <c r="S332" s="289">
        <f>+LatAm!S148</f>
        <v>1.1076658221785001E-3</v>
      </c>
      <c r="T332" s="289">
        <f>+LatAm!T148</f>
        <v>8.5376626785317036E-4</v>
      </c>
      <c r="U332" s="289">
        <f>+LatAm!U148</f>
        <v>6.6259659429997154E-4</v>
      </c>
      <c r="V332" s="289">
        <f>+LatAm!V148</f>
        <v>5.1895430742269967E-4</v>
      </c>
      <c r="W332" s="289">
        <f>+LatAm!W148</f>
        <v>4.0935349788063678E-4</v>
      </c>
      <c r="X332" s="289">
        <f>+LatAm!X148</f>
        <v>3.2381410504499718E-4</v>
      </c>
      <c r="Y332" s="289">
        <f>+LatAm!Y148</f>
        <v>2.5700645952884445E-4</v>
      </c>
      <c r="Z332" s="289">
        <f>+LatAm!Z148</f>
        <v>2.046789972755387E-4</v>
      </c>
      <c r="AA332" s="289">
        <f>+LatAm!AA148</f>
        <v>1.6352306084770033E-4</v>
      </c>
      <c r="AB332" s="289">
        <f>+LatAm!AB148</f>
        <v>1.3100633126953529E-4</v>
      </c>
      <c r="AC332" s="289">
        <f>+LatAm!AC148</f>
        <v>1.0482300136131098E-4</v>
      </c>
      <c r="AD332" s="289">
        <f>+LatAm!AD148</f>
        <v>8.3936134730413137E-5</v>
      </c>
      <c r="AE332" s="289">
        <f>+LatAm!AE148</f>
        <v>6.7290141157313934E-5</v>
      </c>
      <c r="AF332" s="289">
        <f>+LatAm!AF148</f>
        <v>5.395248208006051E-5</v>
      </c>
    </row>
    <row r="333" spans="1:46" ht="14.6">
      <c r="A333" s="288" t="s">
        <v>114</v>
      </c>
      <c r="B333" s="289">
        <f>+OHI!B148</f>
        <v>1</v>
      </c>
      <c r="C333" s="289">
        <f>+OHI!C148</f>
        <v>0.65056704331411686</v>
      </c>
      <c r="D333" s="289">
        <f>+OHI!D148</f>
        <v>0.41079707249005437</v>
      </c>
      <c r="E333" s="289">
        <f>+OHI!E148</f>
        <v>0.2717777681045413</v>
      </c>
      <c r="F333" s="289">
        <f>+OHI!F148</f>
        <v>0.18589404000515622</v>
      </c>
      <c r="G333" s="289">
        <f>+OHI!G148</f>
        <v>0.13018076321369132</v>
      </c>
      <c r="H333" s="289">
        <f>+OHI!H148</f>
        <v>9.3101334795104074E-2</v>
      </c>
      <c r="I333" s="289">
        <f>+OHI!I148</f>
        <v>6.7695446803747727E-2</v>
      </c>
      <c r="J333" s="289">
        <f>+OHI!J148</f>
        <v>4.9903616931191032E-2</v>
      </c>
      <c r="K333" s="289">
        <f>+OHI!K148</f>
        <v>3.7592122935099233E-2</v>
      </c>
      <c r="L333" s="289">
        <f>+OHI!L148</f>
        <v>2.8564943207143756E-2</v>
      </c>
      <c r="M333" s="289">
        <f>+OHI!M148</f>
        <v>2.2080769568913569E-2</v>
      </c>
      <c r="N333" s="289">
        <f>+OHI!N148</f>
        <v>1.6739155522472085E-2</v>
      </c>
      <c r="O333" s="289">
        <f>+OHI!O148</f>
        <v>1.2893280744740845E-2</v>
      </c>
      <c r="P333" s="289">
        <f>+OHI!P148</f>
        <v>1.0043194175695864E-2</v>
      </c>
      <c r="Q333" s="289">
        <f>+OHI!Q148</f>
        <v>7.8908670377021099E-3</v>
      </c>
      <c r="R333" s="289">
        <f>+OHI!R148</f>
        <v>6.2435651457375943E-3</v>
      </c>
      <c r="S333" s="289">
        <f>+OHI!S148</f>
        <v>4.9698338537869473E-3</v>
      </c>
      <c r="T333" s="289">
        <f>+OHI!T148</f>
        <v>3.9767526013728162E-3</v>
      </c>
      <c r="U333" s="289">
        <f>+OHI!U148</f>
        <v>3.1970091933186564E-3</v>
      </c>
      <c r="V333" s="289">
        <f>+OHI!V148</f>
        <v>2.5814628091471686E-3</v>
      </c>
      <c r="W333" s="289">
        <f>+OHI!W148</f>
        <v>2.0926318775270191E-3</v>
      </c>
      <c r="X333" s="289">
        <f>+OHI!X148</f>
        <v>1.7020893587358684E-3</v>
      </c>
      <c r="Y333" s="289">
        <f>+OHI!Y148</f>
        <v>1.3887552289499083E-3</v>
      </c>
      <c r="Z333" s="289">
        <f>+OHI!Z148</f>
        <v>1.1363385011578279E-3</v>
      </c>
      <c r="AA333" s="289">
        <f>+OHI!AA148</f>
        <v>9.3210478865828159E-4</v>
      </c>
      <c r="AB333" s="289">
        <f>+OHI!AB148</f>
        <v>7.6593426451945226E-4</v>
      </c>
      <c r="AC333" s="289">
        <f>+OHI!AC148</f>
        <v>6.2775465702294203E-4</v>
      </c>
      <c r="AD333" s="289">
        <f>+OHI!AD148</f>
        <v>5.1423441212372677E-4</v>
      </c>
      <c r="AE333" s="289">
        <f>+OHI!AE148</f>
        <v>4.2124909250504464E-4</v>
      </c>
      <c r="AF333" s="289">
        <f>+OHI!AF148</f>
        <v>3.4476245242447059E-4</v>
      </c>
    </row>
    <row r="334" spans="1:46" ht="14.6">
      <c r="A334" s="288" t="s">
        <v>224</v>
      </c>
      <c r="B334" s="289">
        <f>+OthAsia!B148</f>
        <v>1</v>
      </c>
      <c r="C334" s="289">
        <f>+OthAsia!C148</f>
        <v>0.57253076903155009</v>
      </c>
      <c r="D334" s="289">
        <f>+OthAsia!D148</f>
        <v>0.2687044965546303</v>
      </c>
      <c r="E334" s="289">
        <f>+OthAsia!E148</f>
        <v>0.13620549390291101</v>
      </c>
      <c r="F334" s="289">
        <f>+OthAsia!F148</f>
        <v>7.2786550636584846E-2</v>
      </c>
      <c r="G334" s="289">
        <f>+OthAsia!G148</f>
        <v>4.1044659353819977E-2</v>
      </c>
      <c r="H334" s="289">
        <f>+OthAsia!H148</f>
        <v>2.4274277809478141E-2</v>
      </c>
      <c r="I334" s="289">
        <f>+OthAsia!I148</f>
        <v>1.4874763591799556E-2</v>
      </c>
      <c r="J334" s="289">
        <f>+OthAsia!J148</f>
        <v>9.4022752431194949E-3</v>
      </c>
      <c r="K334" s="289">
        <f>+OthAsia!K148</f>
        <v>6.0808845259156937E-3</v>
      </c>
      <c r="L334" s="289">
        <f>+OthAsia!L148</f>
        <v>4.0485547000745862E-3</v>
      </c>
      <c r="M334" s="289">
        <f>+OthAsia!M148</f>
        <v>2.7078323866582595E-3</v>
      </c>
      <c r="N334" s="289">
        <f>+OthAsia!N148</f>
        <v>1.8879217347763575E-3</v>
      </c>
      <c r="O334" s="289">
        <f>+OthAsia!O148</f>
        <v>1.3369411878397964E-3</v>
      </c>
      <c r="P334" s="289">
        <f>+OthAsia!P148</f>
        <v>9.6143893571178963E-4</v>
      </c>
      <c r="Q334" s="289">
        <f>+OthAsia!Q148</f>
        <v>7.01615705263616E-4</v>
      </c>
      <c r="R334" s="289">
        <f>+OthAsia!R148</f>
        <v>5.1909785646568033E-4</v>
      </c>
      <c r="S334" s="289">
        <f>+OthAsia!S148</f>
        <v>3.8901010096679918E-4</v>
      </c>
      <c r="T334" s="289">
        <f>+OthAsia!T148</f>
        <v>2.9501247352648597E-4</v>
      </c>
      <c r="U334" s="289">
        <f>+OthAsia!U148</f>
        <v>2.2621635644831079E-4</v>
      </c>
      <c r="V334" s="289">
        <f>+OthAsia!V148</f>
        <v>1.7586450193146126E-4</v>
      </c>
      <c r="W334" s="289">
        <f>+OthAsia!W148</f>
        <v>1.383093437782605E-4</v>
      </c>
      <c r="X334" s="289">
        <f>+OthAsia!X148</f>
        <v>1.0951467745225545E-4</v>
      </c>
      <c r="Y334" s="289">
        <f>+OthAsia!Y148</f>
        <v>8.7362081618113575E-5</v>
      </c>
      <c r="Z334" s="289">
        <f>+OthAsia!Z148</f>
        <v>7.0223013455061455E-5</v>
      </c>
      <c r="AA334" s="289">
        <f>+OthAsia!AA148</f>
        <v>5.6866561774054583E-5</v>
      </c>
      <c r="AB334" s="289">
        <f>+OthAsia!AB148</f>
        <v>4.6373926575666398E-5</v>
      </c>
      <c r="AC334" s="289">
        <f>+OthAsia!AC148</f>
        <v>3.7849880817124936E-5</v>
      </c>
      <c r="AD334" s="289">
        <f>+OthAsia!AD148</f>
        <v>3.1003393462556252E-5</v>
      </c>
      <c r="AE334" s="289">
        <f>+OthAsia!AE148</f>
        <v>2.549710182212573E-5</v>
      </c>
      <c r="AF334" s="289">
        <f>+OthAsia!AF148</f>
        <v>2.1035394851274873E-5</v>
      </c>
    </row>
    <row r="335" spans="1:46" ht="12.9">
      <c r="A335" s="284"/>
      <c r="M335" s="19"/>
    </row>
    <row r="336" spans="1:46" ht="12.9">
      <c r="A336" s="288" t="s">
        <v>104</v>
      </c>
      <c r="C336" s="429">
        <f t="shared" ref="C336:AT336" si="172">+C323/$C323</f>
        <v>1</v>
      </c>
      <c r="D336" s="429">
        <f t="shared" si="172"/>
        <v>0.65143347131165386</v>
      </c>
      <c r="E336" s="429">
        <f t="shared" si="172"/>
        <v>0.44402283530249581</v>
      </c>
      <c r="F336" s="429">
        <f t="shared" si="172"/>
        <v>0.31135469445886438</v>
      </c>
      <c r="G336" s="429">
        <f t="shared" si="172"/>
        <v>0.22256991687607455</v>
      </c>
      <c r="H336" s="429">
        <f t="shared" si="172"/>
        <v>0.16201536249389314</v>
      </c>
      <c r="I336" s="429">
        <f t="shared" si="172"/>
        <v>0.11964189150737678</v>
      </c>
      <c r="J336" s="429">
        <f t="shared" si="172"/>
        <v>8.941568586525897E-2</v>
      </c>
      <c r="K336" s="429">
        <f t="shared" si="172"/>
        <v>6.7372494833330812E-2</v>
      </c>
      <c r="L336" s="429">
        <f t="shared" si="172"/>
        <v>5.0980465565506665E-2</v>
      </c>
      <c r="M336" s="429">
        <f t="shared" si="172"/>
        <v>4.0014878713652786E-2</v>
      </c>
      <c r="N336" s="429">
        <f t="shared" si="172"/>
        <v>3.0312696823995559E-2</v>
      </c>
      <c r="O336" s="429">
        <f t="shared" si="172"/>
        <v>2.3359875992353223E-2</v>
      </c>
      <c r="P336" s="429">
        <f t="shared" si="172"/>
        <v>1.8204607563354552E-2</v>
      </c>
      <c r="Q336" s="429">
        <f t="shared" si="172"/>
        <v>1.4300928763960379E-2</v>
      </c>
      <c r="R336" s="429">
        <f t="shared" si="172"/>
        <v>1.1303644206589107E-2</v>
      </c>
      <c r="S336" s="429">
        <f t="shared" si="172"/>
        <v>8.9794747520139367E-3</v>
      </c>
      <c r="T336" s="429">
        <f t="shared" si="172"/>
        <v>7.1636440233205818E-3</v>
      </c>
      <c r="U336" s="429">
        <f t="shared" si="172"/>
        <v>5.7363053227481543E-3</v>
      </c>
      <c r="V336" s="429">
        <f t="shared" si="172"/>
        <v>4.6060089872735259E-3</v>
      </c>
      <c r="W336" s="429">
        <f t="shared" si="172"/>
        <v>3.7083471139925271E-3</v>
      </c>
      <c r="X336" s="429">
        <f t="shared" si="172"/>
        <v>2.9948690619785649E-3</v>
      </c>
      <c r="Y336" s="429">
        <f t="shared" si="172"/>
        <v>2.4250843600720795E-3</v>
      </c>
      <c r="Z336" s="429">
        <f t="shared" si="172"/>
        <v>1.9682522079041628E-3</v>
      </c>
      <c r="AA336" s="429">
        <f t="shared" si="172"/>
        <v>1.6005887264132115E-3</v>
      </c>
      <c r="AB336" s="429">
        <f t="shared" si="172"/>
        <v>1.3032226715955443E-3</v>
      </c>
      <c r="AC336" s="429">
        <f t="shared" si="172"/>
        <v>1.0588690551929087E-3</v>
      </c>
      <c r="AD336" s="429">
        <f t="shared" si="172"/>
        <v>8.5999181755944001E-4</v>
      </c>
      <c r="AE336" s="429">
        <f t="shared" si="172"/>
        <v>6.9854813348274689E-4</v>
      </c>
      <c r="AF336" s="429">
        <f t="shared" si="172"/>
        <v>5.6709570077002338E-4</v>
      </c>
      <c r="AG336" s="429">
        <f t="shared" si="172"/>
        <v>0</v>
      </c>
      <c r="AH336" s="429">
        <f t="shared" si="172"/>
        <v>0</v>
      </c>
      <c r="AI336" s="429">
        <f t="shared" si="172"/>
        <v>0</v>
      </c>
      <c r="AJ336" s="429">
        <f t="shared" si="172"/>
        <v>0</v>
      </c>
      <c r="AK336" s="429">
        <f t="shared" si="172"/>
        <v>0</v>
      </c>
      <c r="AL336" s="429">
        <f t="shared" si="172"/>
        <v>0</v>
      </c>
      <c r="AM336" s="429">
        <f t="shared" si="172"/>
        <v>0</v>
      </c>
      <c r="AN336" s="429">
        <f t="shared" si="172"/>
        <v>0</v>
      </c>
      <c r="AO336" s="429">
        <f t="shared" si="172"/>
        <v>0</v>
      </c>
      <c r="AP336" s="429">
        <f t="shared" si="172"/>
        <v>0</v>
      </c>
      <c r="AQ336" s="429">
        <f t="shared" si="172"/>
        <v>0</v>
      </c>
      <c r="AR336" s="429">
        <f t="shared" si="172"/>
        <v>0</v>
      </c>
      <c r="AS336" s="429">
        <f t="shared" si="172"/>
        <v>0</v>
      </c>
      <c r="AT336" s="429">
        <f t="shared" si="172"/>
        <v>0</v>
      </c>
    </row>
    <row r="337" spans="1:46" ht="12.9">
      <c r="A337" s="288" t="s">
        <v>105</v>
      </c>
      <c r="C337" s="429">
        <f t="shared" ref="C337:AT337" si="173">+C324/$C324</f>
        <v>1</v>
      </c>
      <c r="D337" s="429">
        <f t="shared" si="173"/>
        <v>0.62034431218852604</v>
      </c>
      <c r="E337" s="429">
        <f t="shared" si="173"/>
        <v>0.40497825108892332</v>
      </c>
      <c r="F337" s="429">
        <f t="shared" si="173"/>
        <v>0.27310383650114234</v>
      </c>
      <c r="G337" s="429">
        <f t="shared" si="173"/>
        <v>0.18857036050923145</v>
      </c>
      <c r="H337" s="429">
        <f t="shared" si="173"/>
        <v>0.1329172166397172</v>
      </c>
      <c r="I337" s="429">
        <f t="shared" si="173"/>
        <v>9.5381725697916836E-2</v>
      </c>
      <c r="J337" s="429">
        <f t="shared" si="173"/>
        <v>6.94823041583017E-2</v>
      </c>
      <c r="K337" s="429">
        <f t="shared" si="173"/>
        <v>5.17293500799723E-2</v>
      </c>
      <c r="L337" s="429">
        <f t="shared" si="173"/>
        <v>3.8876095895828661E-2</v>
      </c>
      <c r="M337" s="429">
        <f t="shared" si="173"/>
        <v>2.9794780049474199E-2</v>
      </c>
      <c r="N337" s="429">
        <f t="shared" si="173"/>
        <v>2.2378860145909202E-2</v>
      </c>
      <c r="O337" s="429">
        <f t="shared" si="173"/>
        <v>1.7090362055770889E-2</v>
      </c>
      <c r="P337" s="429">
        <f t="shared" si="173"/>
        <v>1.3206672733474565E-2</v>
      </c>
      <c r="Q337" s="429">
        <f t="shared" si="173"/>
        <v>1.0298850608666895E-2</v>
      </c>
      <c r="R337" s="429">
        <f t="shared" si="173"/>
        <v>8.0912524361154807E-3</v>
      </c>
      <c r="S337" s="429">
        <f t="shared" si="173"/>
        <v>6.3972563787425994E-3</v>
      </c>
      <c r="T337" s="429">
        <f t="shared" si="173"/>
        <v>5.0859895341143603E-3</v>
      </c>
      <c r="U337" s="429">
        <f t="shared" si="173"/>
        <v>4.0634132264748806E-3</v>
      </c>
      <c r="V337" s="429">
        <f t="shared" si="173"/>
        <v>3.2621504857581053E-3</v>
      </c>
      <c r="W337" s="429">
        <f t="shared" si="173"/>
        <v>2.6299544141698264E-3</v>
      </c>
      <c r="X337" s="429">
        <f t="shared" si="173"/>
        <v>2.1273369383377496E-3</v>
      </c>
      <c r="Y337" s="429">
        <f t="shared" si="173"/>
        <v>1.7261531676211054E-3</v>
      </c>
      <c r="Z337" s="429">
        <f t="shared" si="173"/>
        <v>1.4046474830723022E-3</v>
      </c>
      <c r="AA337" s="429">
        <f t="shared" si="173"/>
        <v>1.145865266186364E-3</v>
      </c>
      <c r="AB337" s="429">
        <f t="shared" si="173"/>
        <v>9.3639085589266734E-4</v>
      </c>
      <c r="AC337" s="429">
        <f t="shared" si="173"/>
        <v>7.6329611030018609E-4</v>
      </c>
      <c r="AD337" s="429">
        <f t="shared" si="173"/>
        <v>6.2191376785738042E-4</v>
      </c>
      <c r="AE337" s="429">
        <f t="shared" si="173"/>
        <v>5.0676879264657706E-4</v>
      </c>
      <c r="AF337" s="429">
        <f t="shared" si="173"/>
        <v>4.1258101278749478E-4</v>
      </c>
      <c r="AG337" s="429">
        <f t="shared" si="173"/>
        <v>0</v>
      </c>
      <c r="AH337" s="429">
        <f t="shared" si="173"/>
        <v>0</v>
      </c>
      <c r="AI337" s="429">
        <f t="shared" si="173"/>
        <v>0</v>
      </c>
      <c r="AJ337" s="429">
        <f t="shared" si="173"/>
        <v>0</v>
      </c>
      <c r="AK337" s="429">
        <f t="shared" si="173"/>
        <v>0</v>
      </c>
      <c r="AL337" s="429">
        <f t="shared" si="173"/>
        <v>0</v>
      </c>
      <c r="AM337" s="429">
        <f t="shared" si="173"/>
        <v>0</v>
      </c>
      <c r="AN337" s="429">
        <f t="shared" si="173"/>
        <v>0</v>
      </c>
      <c r="AO337" s="429">
        <f t="shared" si="173"/>
        <v>0</v>
      </c>
      <c r="AP337" s="429">
        <f t="shared" si="173"/>
        <v>0</v>
      </c>
      <c r="AQ337" s="429">
        <f t="shared" si="173"/>
        <v>0</v>
      </c>
      <c r="AR337" s="429">
        <f t="shared" si="173"/>
        <v>0</v>
      </c>
      <c r="AS337" s="429">
        <f t="shared" si="173"/>
        <v>0</v>
      </c>
      <c r="AT337" s="429">
        <f t="shared" si="173"/>
        <v>0</v>
      </c>
    </row>
    <row r="338" spans="1:46" ht="12.9">
      <c r="A338" s="288" t="s">
        <v>51</v>
      </c>
      <c r="C338" s="429">
        <f t="shared" ref="C338:AT338" si="174">+C325/$C325</f>
        <v>1</v>
      </c>
      <c r="D338" s="429">
        <f t="shared" si="174"/>
        <v>0.62844034760695167</v>
      </c>
      <c r="E338" s="429">
        <f t="shared" si="174"/>
        <v>0.41170603759304564</v>
      </c>
      <c r="F338" s="429">
        <f t="shared" si="174"/>
        <v>0.29577610423607381</v>
      </c>
      <c r="G338" s="429">
        <f t="shared" si="174"/>
        <v>0.20919253357010636</v>
      </c>
      <c r="H338" s="429">
        <f t="shared" si="174"/>
        <v>0.14881234205677954</v>
      </c>
      <c r="I338" s="429">
        <f t="shared" si="174"/>
        <v>0.10764738654852252</v>
      </c>
      <c r="J338" s="429">
        <f t="shared" si="174"/>
        <v>7.8972018352311116E-2</v>
      </c>
      <c r="K338" s="429">
        <f t="shared" si="174"/>
        <v>5.9357567047873552E-2</v>
      </c>
      <c r="L338" s="429">
        <f t="shared" si="174"/>
        <v>4.4928668313407333E-2</v>
      </c>
      <c r="M338" s="429">
        <f t="shared" si="174"/>
        <v>3.4792253291628085E-2</v>
      </c>
      <c r="N338" s="429">
        <f t="shared" si="174"/>
        <v>2.6080133333580342E-2</v>
      </c>
      <c r="O338" s="429">
        <f t="shared" si="174"/>
        <v>1.9900582206354794E-2</v>
      </c>
      <c r="P338" s="429">
        <f t="shared" si="174"/>
        <v>1.5368603359910566E-2</v>
      </c>
      <c r="Q338" s="429">
        <f t="shared" si="174"/>
        <v>1.1973794678587833E-2</v>
      </c>
      <c r="R338" s="429">
        <f t="shared" si="174"/>
        <v>9.393780047398154E-3</v>
      </c>
      <c r="S338" s="429">
        <f t="shared" si="174"/>
        <v>7.4120516125634464E-3</v>
      </c>
      <c r="T338" s="429">
        <f t="shared" si="174"/>
        <v>5.8771237954757041E-3</v>
      </c>
      <c r="U338" s="429">
        <f t="shared" si="174"/>
        <v>4.6800374064575904E-3</v>
      </c>
      <c r="V338" s="429">
        <f t="shared" si="174"/>
        <v>3.7418514604183719E-3</v>
      </c>
      <c r="W338" s="429">
        <f t="shared" si="174"/>
        <v>3.0022708835718455E-3</v>
      </c>
      <c r="X338" s="429">
        <f t="shared" si="174"/>
        <v>2.4157494932658349E-3</v>
      </c>
      <c r="Y338" s="429">
        <f t="shared" si="174"/>
        <v>1.9489024287075796E-3</v>
      </c>
      <c r="Z338" s="429">
        <f t="shared" si="174"/>
        <v>1.5759814476116899E-3</v>
      </c>
      <c r="AA338" s="429">
        <f t="shared" si="174"/>
        <v>1.2769468239928737E-3</v>
      </c>
      <c r="AB338" s="429">
        <f t="shared" si="174"/>
        <v>1.0360762661555862E-3</v>
      </c>
      <c r="AC338" s="429">
        <f t="shared" si="174"/>
        <v>8.3823586728511222E-4</v>
      </c>
      <c r="AD338" s="429">
        <f t="shared" si="174"/>
        <v>6.7774572000248981E-4</v>
      </c>
      <c r="AE338" s="429">
        <f t="shared" si="174"/>
        <v>5.4797412061014298E-4</v>
      </c>
      <c r="AF338" s="429">
        <f t="shared" si="174"/>
        <v>4.4264143443193619E-4</v>
      </c>
      <c r="AG338" s="429">
        <f t="shared" si="174"/>
        <v>0</v>
      </c>
      <c r="AH338" s="429">
        <f t="shared" si="174"/>
        <v>0</v>
      </c>
      <c r="AI338" s="429">
        <f t="shared" si="174"/>
        <v>0</v>
      </c>
      <c r="AJ338" s="429">
        <f t="shared" si="174"/>
        <v>0</v>
      </c>
      <c r="AK338" s="429">
        <f t="shared" si="174"/>
        <v>0</v>
      </c>
      <c r="AL338" s="429">
        <f t="shared" si="174"/>
        <v>0</v>
      </c>
      <c r="AM338" s="429">
        <f t="shared" si="174"/>
        <v>0</v>
      </c>
      <c r="AN338" s="429">
        <f t="shared" si="174"/>
        <v>0</v>
      </c>
      <c r="AO338" s="429">
        <f t="shared" si="174"/>
        <v>0</v>
      </c>
      <c r="AP338" s="429">
        <f t="shared" si="174"/>
        <v>0</v>
      </c>
      <c r="AQ338" s="429">
        <f t="shared" si="174"/>
        <v>0</v>
      </c>
      <c r="AR338" s="429">
        <f t="shared" si="174"/>
        <v>0</v>
      </c>
      <c r="AS338" s="429">
        <f t="shared" si="174"/>
        <v>0</v>
      </c>
      <c r="AT338" s="429">
        <f t="shared" si="174"/>
        <v>0</v>
      </c>
    </row>
    <row r="339" spans="1:46" ht="12.9">
      <c r="A339" s="288" t="s">
        <v>52</v>
      </c>
      <c r="C339" s="429">
        <f t="shared" ref="C339:AT339" si="175">+C326/$C326</f>
        <v>1</v>
      </c>
      <c r="D339" s="429">
        <f t="shared" si="175"/>
        <v>0.59186488935706827</v>
      </c>
      <c r="E339" s="429">
        <f t="shared" si="175"/>
        <v>0.37197585040638864</v>
      </c>
      <c r="F339" s="429">
        <f t="shared" si="175"/>
        <v>0.24303349095785587</v>
      </c>
      <c r="G339" s="429">
        <f t="shared" si="175"/>
        <v>0.16253965936309264</v>
      </c>
      <c r="H339" s="429">
        <f t="shared" si="175"/>
        <v>0.1107795197537831</v>
      </c>
      <c r="I339" s="429">
        <f t="shared" si="175"/>
        <v>7.7085404659605145E-2</v>
      </c>
      <c r="J339" s="429">
        <f t="shared" si="175"/>
        <v>5.4593659228259428E-2</v>
      </c>
      <c r="K339" s="429">
        <f t="shared" si="175"/>
        <v>3.9869834928850857E-2</v>
      </c>
      <c r="L339" s="429">
        <f t="shared" si="175"/>
        <v>2.9452143904513558E-2</v>
      </c>
      <c r="M339" s="429">
        <f t="shared" si="175"/>
        <v>2.2077398693460207E-2</v>
      </c>
      <c r="N339" s="429">
        <f t="shared" si="175"/>
        <v>1.6215133560522215E-2</v>
      </c>
      <c r="O339" s="429">
        <f t="shared" si="175"/>
        <v>1.2120325500842577E-2</v>
      </c>
      <c r="P339" s="429">
        <f t="shared" si="175"/>
        <v>9.1755664040816844E-3</v>
      </c>
      <c r="Q339" s="429">
        <f t="shared" si="175"/>
        <v>7.0156116392801303E-3</v>
      </c>
      <c r="R339" s="429">
        <f t="shared" si="175"/>
        <v>5.4081913488820679E-3</v>
      </c>
      <c r="S339" s="429">
        <f t="shared" si="175"/>
        <v>4.1982890070885329E-3</v>
      </c>
      <c r="T339" s="429">
        <f t="shared" si="175"/>
        <v>3.2789950607036659E-3</v>
      </c>
      <c r="U339" s="429">
        <f t="shared" si="175"/>
        <v>2.5748474915180536E-3</v>
      </c>
      <c r="V339" s="429">
        <f t="shared" si="175"/>
        <v>2.0302092245600254E-3</v>
      </c>
      <c r="W339" s="429">
        <f t="shared" si="175"/>
        <v>1.6070852850305212E-3</v>
      </c>
      <c r="X339" s="429">
        <f t="shared" si="175"/>
        <v>1.2777411009539433E-3</v>
      </c>
      <c r="Y339" s="429">
        <f t="shared" si="175"/>
        <v>1.0197060448720256E-3</v>
      </c>
      <c r="Z339" s="429">
        <f t="shared" si="175"/>
        <v>8.1643274817487955E-4</v>
      </c>
      <c r="AA339" s="429">
        <f t="shared" si="175"/>
        <v>6.5550511771460013E-4</v>
      </c>
      <c r="AB339" s="429">
        <f t="shared" si="175"/>
        <v>5.2756599300537543E-4</v>
      </c>
      <c r="AC339" s="429">
        <f t="shared" si="175"/>
        <v>4.2407061131211884E-4</v>
      </c>
      <c r="AD339" s="429">
        <f t="shared" si="175"/>
        <v>3.4107268834960121E-4</v>
      </c>
      <c r="AE339" s="429">
        <f t="shared" si="175"/>
        <v>2.7456585734810109E-4</v>
      </c>
      <c r="AF339" s="429">
        <f t="shared" si="175"/>
        <v>2.2100618563704482E-4</v>
      </c>
      <c r="AG339" s="429">
        <f t="shared" si="175"/>
        <v>0</v>
      </c>
      <c r="AH339" s="429">
        <f t="shared" si="175"/>
        <v>0</v>
      </c>
      <c r="AI339" s="429">
        <f t="shared" si="175"/>
        <v>0</v>
      </c>
      <c r="AJ339" s="429">
        <f t="shared" si="175"/>
        <v>0</v>
      </c>
      <c r="AK339" s="429">
        <f t="shared" si="175"/>
        <v>0</v>
      </c>
      <c r="AL339" s="429">
        <f t="shared" si="175"/>
        <v>0</v>
      </c>
      <c r="AM339" s="429">
        <f t="shared" si="175"/>
        <v>0</v>
      </c>
      <c r="AN339" s="429">
        <f t="shared" si="175"/>
        <v>0</v>
      </c>
      <c r="AO339" s="429">
        <f t="shared" si="175"/>
        <v>0</v>
      </c>
      <c r="AP339" s="429">
        <f t="shared" si="175"/>
        <v>0</v>
      </c>
      <c r="AQ339" s="429">
        <f t="shared" si="175"/>
        <v>0</v>
      </c>
      <c r="AR339" s="429">
        <f t="shared" si="175"/>
        <v>0</v>
      </c>
      <c r="AS339" s="429">
        <f t="shared" si="175"/>
        <v>0</v>
      </c>
      <c r="AT339" s="429">
        <f t="shared" si="175"/>
        <v>0</v>
      </c>
    </row>
    <row r="340" spans="1:46" ht="12.9">
      <c r="A340" s="288" t="s">
        <v>53</v>
      </c>
      <c r="C340" s="429">
        <f t="shared" ref="C340:AT340" si="176">+C327/$C327</f>
        <v>1</v>
      </c>
      <c r="D340" s="429">
        <f t="shared" si="176"/>
        <v>0.51772322368834101</v>
      </c>
      <c r="E340" s="429">
        <f t="shared" si="176"/>
        <v>0.28771944590167881</v>
      </c>
      <c r="F340" s="429">
        <f t="shared" si="176"/>
        <v>0.16809311644940242</v>
      </c>
      <c r="G340" s="429">
        <f t="shared" si="176"/>
        <v>0.10204386050698014</v>
      </c>
      <c r="H340" s="429">
        <f t="shared" si="176"/>
        <v>6.3874608769522598E-2</v>
      </c>
      <c r="I340" s="429">
        <f t="shared" si="176"/>
        <v>4.1170586500131362E-2</v>
      </c>
      <c r="J340" s="429">
        <f t="shared" si="176"/>
        <v>2.7219064268402419E-2</v>
      </c>
      <c r="K340" s="429">
        <f t="shared" si="176"/>
        <v>1.8579077007245134E-2</v>
      </c>
      <c r="L340" s="429">
        <f t="shared" si="176"/>
        <v>1.2916603849536768E-2</v>
      </c>
      <c r="M340" s="429">
        <f t="shared" si="176"/>
        <v>9.1446175561086945E-3</v>
      </c>
      <c r="N340" s="429">
        <f t="shared" si="176"/>
        <v>6.4515236424634269E-3</v>
      </c>
      <c r="O340" s="429">
        <f t="shared" si="176"/>
        <v>4.6398893237277073E-3</v>
      </c>
      <c r="P340" s="429">
        <f t="shared" si="176"/>
        <v>3.3887907711324335E-3</v>
      </c>
      <c r="Q340" s="429">
        <f t="shared" si="176"/>
        <v>2.5072824810938566E-3</v>
      </c>
      <c r="R340" s="429">
        <f t="shared" si="176"/>
        <v>1.8759608836300937E-3</v>
      </c>
      <c r="S340" s="429">
        <f t="shared" si="176"/>
        <v>1.4175001959010503E-3</v>
      </c>
      <c r="T340" s="429">
        <f t="shared" si="176"/>
        <v>1.0805024328648415E-3</v>
      </c>
      <c r="U340" s="429">
        <f t="shared" si="176"/>
        <v>8.3009415010176248E-4</v>
      </c>
      <c r="V340" s="429">
        <f t="shared" si="176"/>
        <v>6.4298151276313169E-4</v>
      </c>
      <c r="W340" s="429">
        <f t="shared" si="176"/>
        <v>5.0151453197246195E-4</v>
      </c>
      <c r="X340" s="429">
        <f t="shared" si="176"/>
        <v>3.9305695330512855E-4</v>
      </c>
      <c r="Y340" s="429">
        <f t="shared" si="176"/>
        <v>3.0948590539178777E-4</v>
      </c>
      <c r="Z340" s="429">
        <f t="shared" si="176"/>
        <v>2.4473696285694165E-4</v>
      </c>
      <c r="AA340" s="429">
        <f t="shared" si="176"/>
        <v>1.9428135734876229E-4</v>
      </c>
      <c r="AB340" s="429">
        <f t="shared" si="176"/>
        <v>1.5467686729663771E-4</v>
      </c>
      <c r="AC340" s="429">
        <f t="shared" si="176"/>
        <v>1.2313994333225094E-4</v>
      </c>
      <c r="AD340" s="429">
        <f t="shared" si="176"/>
        <v>9.8152343918331468E-5</v>
      </c>
      <c r="AE340" s="429">
        <f t="shared" si="176"/>
        <v>7.8355806406281219E-5</v>
      </c>
      <c r="AF340" s="429">
        <f t="shared" si="176"/>
        <v>6.258794417046485E-5</v>
      </c>
      <c r="AG340" s="429">
        <f t="shared" si="176"/>
        <v>0</v>
      </c>
      <c r="AH340" s="429">
        <f t="shared" si="176"/>
        <v>0</v>
      </c>
      <c r="AI340" s="429">
        <f t="shared" si="176"/>
        <v>0</v>
      </c>
      <c r="AJ340" s="429">
        <f t="shared" si="176"/>
        <v>0</v>
      </c>
      <c r="AK340" s="429">
        <f t="shared" si="176"/>
        <v>0</v>
      </c>
      <c r="AL340" s="429">
        <f t="shared" si="176"/>
        <v>0</v>
      </c>
      <c r="AM340" s="429">
        <f t="shared" si="176"/>
        <v>0</v>
      </c>
      <c r="AN340" s="429">
        <f t="shared" si="176"/>
        <v>0</v>
      </c>
      <c r="AO340" s="429">
        <f t="shared" si="176"/>
        <v>0</v>
      </c>
      <c r="AP340" s="429">
        <f t="shared" si="176"/>
        <v>0</v>
      </c>
      <c r="AQ340" s="429">
        <f t="shared" si="176"/>
        <v>0</v>
      </c>
      <c r="AR340" s="429">
        <f t="shared" si="176"/>
        <v>0</v>
      </c>
      <c r="AS340" s="429">
        <f t="shared" si="176"/>
        <v>0</v>
      </c>
      <c r="AT340" s="429">
        <f t="shared" si="176"/>
        <v>0</v>
      </c>
    </row>
    <row r="341" spans="1:46" ht="12.9">
      <c r="A341" s="288" t="s">
        <v>54</v>
      </c>
      <c r="C341" s="429">
        <f t="shared" ref="C341:AT341" si="177">+C328/$C328</f>
        <v>1</v>
      </c>
      <c r="D341" s="429">
        <f t="shared" si="177"/>
        <v>0.53369155997644524</v>
      </c>
      <c r="E341" s="429">
        <f t="shared" si="177"/>
        <v>0.30541624194836625</v>
      </c>
      <c r="F341" s="429">
        <f t="shared" si="177"/>
        <v>0.18388043276861932</v>
      </c>
      <c r="G341" s="429">
        <f t="shared" si="177"/>
        <v>0.1153466071926673</v>
      </c>
      <c r="H341" s="429">
        <f t="shared" si="177"/>
        <v>7.4348056822304429E-2</v>
      </c>
      <c r="I341" s="429">
        <f t="shared" si="177"/>
        <v>4.9260627956133528E-2</v>
      </c>
      <c r="J341" s="429">
        <f t="shared" si="177"/>
        <v>3.3403245819396611E-2</v>
      </c>
      <c r="K341" s="429">
        <f t="shared" si="177"/>
        <v>2.3444785896082211E-2</v>
      </c>
      <c r="L341" s="429">
        <f t="shared" si="177"/>
        <v>1.6865547828623685E-2</v>
      </c>
      <c r="M341" s="429">
        <f t="shared" si="177"/>
        <v>1.1952907746446266E-2</v>
      </c>
      <c r="N341" s="429">
        <f t="shared" si="177"/>
        <v>8.7920765696904001E-3</v>
      </c>
      <c r="O341" s="429">
        <f t="shared" si="177"/>
        <v>6.5497818942951225E-3</v>
      </c>
      <c r="P341" s="429">
        <f t="shared" si="177"/>
        <v>4.9410233219569066E-3</v>
      </c>
      <c r="Q341" s="429">
        <f t="shared" si="177"/>
        <v>3.7722039044924354E-3</v>
      </c>
      <c r="R341" s="429">
        <f t="shared" si="177"/>
        <v>2.9122683976221513E-3</v>
      </c>
      <c r="S341" s="429">
        <f t="shared" si="177"/>
        <v>2.271867315296799E-3</v>
      </c>
      <c r="T341" s="429">
        <f t="shared" si="177"/>
        <v>1.7894464654403845E-3</v>
      </c>
      <c r="U341" s="429">
        <f t="shared" si="177"/>
        <v>1.4220969869481528E-3</v>
      </c>
      <c r="V341" s="429">
        <f t="shared" si="177"/>
        <v>1.1408777018762756E-3</v>
      </c>
      <c r="W341" s="429">
        <f t="shared" si="177"/>
        <v>9.2300787747676279E-4</v>
      </c>
      <c r="X341" s="429">
        <f t="shared" si="177"/>
        <v>7.5163457537436701E-4</v>
      </c>
      <c r="Y341" s="429">
        <f t="shared" si="177"/>
        <v>6.1600955168306711E-4</v>
      </c>
      <c r="Z341" s="429">
        <f t="shared" si="177"/>
        <v>5.0797631333466934E-4</v>
      </c>
      <c r="AA341" s="429">
        <f t="shared" si="177"/>
        <v>4.2130955371616062E-4</v>
      </c>
      <c r="AB341" s="429">
        <f t="shared" si="177"/>
        <v>3.511490357449461E-4</v>
      </c>
      <c r="AC341" s="429">
        <f t="shared" si="177"/>
        <v>2.9280996601105131E-4</v>
      </c>
      <c r="AD341" s="429">
        <f t="shared" si="177"/>
        <v>2.4463074031811385E-4</v>
      </c>
      <c r="AE341" s="429">
        <f t="shared" si="177"/>
        <v>2.0480367145400786E-4</v>
      </c>
      <c r="AF341" s="429">
        <f t="shared" si="177"/>
        <v>1.7157549465511609E-4</v>
      </c>
      <c r="AG341" s="429">
        <f t="shared" si="177"/>
        <v>0</v>
      </c>
      <c r="AH341" s="429">
        <f t="shared" si="177"/>
        <v>0</v>
      </c>
      <c r="AI341" s="429">
        <f t="shared" si="177"/>
        <v>0</v>
      </c>
      <c r="AJ341" s="429">
        <f t="shared" si="177"/>
        <v>0</v>
      </c>
      <c r="AK341" s="429">
        <f t="shared" si="177"/>
        <v>0</v>
      </c>
      <c r="AL341" s="429">
        <f t="shared" si="177"/>
        <v>0</v>
      </c>
      <c r="AM341" s="429">
        <f t="shared" si="177"/>
        <v>0</v>
      </c>
      <c r="AN341" s="429">
        <f t="shared" si="177"/>
        <v>0</v>
      </c>
      <c r="AO341" s="429">
        <f t="shared" si="177"/>
        <v>0</v>
      </c>
      <c r="AP341" s="429">
        <f t="shared" si="177"/>
        <v>0</v>
      </c>
      <c r="AQ341" s="429">
        <f t="shared" si="177"/>
        <v>0</v>
      </c>
      <c r="AR341" s="429">
        <f t="shared" si="177"/>
        <v>0</v>
      </c>
      <c r="AS341" s="429">
        <f t="shared" si="177"/>
        <v>0</v>
      </c>
      <c r="AT341" s="429">
        <f t="shared" si="177"/>
        <v>0</v>
      </c>
    </row>
    <row r="342" spans="1:46" ht="12.9">
      <c r="A342" s="288" t="s">
        <v>55</v>
      </c>
      <c r="C342" s="429">
        <f t="shared" ref="C342:AT342" si="178">+C329/$C329</f>
        <v>1</v>
      </c>
      <c r="D342" s="429">
        <f t="shared" si="178"/>
        <v>0.47743710014175866</v>
      </c>
      <c r="E342" s="429">
        <f t="shared" si="178"/>
        <v>0.24744037660311172</v>
      </c>
      <c r="F342" s="429">
        <f t="shared" si="178"/>
        <v>0.13503429276626616</v>
      </c>
      <c r="G342" s="429">
        <f t="shared" si="178"/>
        <v>7.7541821347001508E-2</v>
      </c>
      <c r="H342" s="429">
        <f t="shared" si="178"/>
        <v>4.6549470276849712E-2</v>
      </c>
      <c r="I342" s="429">
        <f t="shared" si="178"/>
        <v>2.8911381038186541E-2</v>
      </c>
      <c r="J342" s="429">
        <f t="shared" si="178"/>
        <v>1.8497314021383542E-2</v>
      </c>
      <c r="K342" s="429">
        <f t="shared" si="178"/>
        <v>1.214557680742508E-2</v>
      </c>
      <c r="L342" s="429">
        <f t="shared" si="178"/>
        <v>8.1611685324744689E-3</v>
      </c>
      <c r="M342" s="429">
        <f t="shared" si="178"/>
        <v>5.6064187620223534E-3</v>
      </c>
      <c r="N342" s="429">
        <f t="shared" si="178"/>
        <v>3.8958182888822394E-3</v>
      </c>
      <c r="O342" s="429">
        <f t="shared" si="178"/>
        <v>2.759415689506637E-3</v>
      </c>
      <c r="P342" s="429">
        <f t="shared" si="178"/>
        <v>1.9868961592647383E-3</v>
      </c>
      <c r="Q342" s="429">
        <f t="shared" si="178"/>
        <v>1.4514705839672843E-3</v>
      </c>
      <c r="R342" s="429">
        <f t="shared" si="178"/>
        <v>1.0740584428739106E-3</v>
      </c>
      <c r="S342" s="429">
        <f t="shared" si="178"/>
        <v>8.0400451796043928E-4</v>
      </c>
      <c r="T342" s="429">
        <f t="shared" si="178"/>
        <v>6.0813922797915883E-4</v>
      </c>
      <c r="U342" s="429">
        <f t="shared" si="178"/>
        <v>4.6432689887327034E-4</v>
      </c>
      <c r="V342" s="429">
        <f t="shared" si="178"/>
        <v>3.5885027507193449E-4</v>
      </c>
      <c r="W342" s="429">
        <f t="shared" si="178"/>
        <v>2.8002104974335514E-4</v>
      </c>
      <c r="X342" s="429">
        <f t="shared" si="178"/>
        <v>2.1947489056278546E-4</v>
      </c>
      <c r="Y342" s="429">
        <f t="shared" si="178"/>
        <v>1.7288221906917186E-4</v>
      </c>
      <c r="Z342" s="429">
        <f t="shared" si="178"/>
        <v>1.3686914953036115E-4</v>
      </c>
      <c r="AA342" s="429">
        <f t="shared" si="178"/>
        <v>1.0886601775429728E-4</v>
      </c>
      <c r="AB342" s="429">
        <f t="shared" si="178"/>
        <v>8.6897796402812639E-5</v>
      </c>
      <c r="AC342" s="429">
        <f t="shared" si="178"/>
        <v>6.9272413122085488E-5</v>
      </c>
      <c r="AD342" s="429">
        <f t="shared" si="178"/>
        <v>5.527524975782035E-5</v>
      </c>
      <c r="AE342" s="429">
        <f t="shared" si="178"/>
        <v>4.4176962321909102E-5</v>
      </c>
      <c r="AF342" s="429">
        <f t="shared" si="178"/>
        <v>3.5340399225661939E-5</v>
      </c>
      <c r="AG342" s="429">
        <f t="shared" si="178"/>
        <v>0</v>
      </c>
      <c r="AH342" s="429">
        <f t="shared" si="178"/>
        <v>0</v>
      </c>
      <c r="AI342" s="429">
        <f t="shared" si="178"/>
        <v>0</v>
      </c>
      <c r="AJ342" s="429">
        <f t="shared" si="178"/>
        <v>0</v>
      </c>
      <c r="AK342" s="429">
        <f t="shared" si="178"/>
        <v>0</v>
      </c>
      <c r="AL342" s="429">
        <f t="shared" si="178"/>
        <v>0</v>
      </c>
      <c r="AM342" s="429">
        <f t="shared" si="178"/>
        <v>0</v>
      </c>
      <c r="AN342" s="429">
        <f t="shared" si="178"/>
        <v>0</v>
      </c>
      <c r="AO342" s="429">
        <f t="shared" si="178"/>
        <v>0</v>
      </c>
      <c r="AP342" s="429">
        <f t="shared" si="178"/>
        <v>0</v>
      </c>
      <c r="AQ342" s="429">
        <f t="shared" si="178"/>
        <v>0</v>
      </c>
      <c r="AR342" s="429">
        <f t="shared" si="178"/>
        <v>0</v>
      </c>
      <c r="AS342" s="429">
        <f t="shared" si="178"/>
        <v>0</v>
      </c>
      <c r="AT342" s="429">
        <f t="shared" si="178"/>
        <v>0</v>
      </c>
    </row>
    <row r="343" spans="1:46" ht="12.9">
      <c r="A343" s="288" t="s">
        <v>56</v>
      </c>
      <c r="C343" s="429">
        <f t="shared" ref="C343:AT343" si="179">+C330/$C330</f>
        <v>1</v>
      </c>
      <c r="D343" s="429">
        <f t="shared" si="179"/>
        <v>0.56838961915576358</v>
      </c>
      <c r="E343" s="429">
        <f t="shared" si="179"/>
        <v>0.34339515616583283</v>
      </c>
      <c r="F343" s="429">
        <f t="shared" si="179"/>
        <v>0.21503180662567437</v>
      </c>
      <c r="G343" s="429">
        <f t="shared" si="179"/>
        <v>0.13999419734161805</v>
      </c>
      <c r="H343" s="429">
        <f t="shared" si="179"/>
        <v>9.4061229775155297E-2</v>
      </c>
      <c r="I343" s="429">
        <f t="shared" si="179"/>
        <v>6.4655953120347595E-2</v>
      </c>
      <c r="J343" s="429">
        <f t="shared" si="179"/>
        <v>4.5319253912875182E-2</v>
      </c>
      <c r="K343" s="429">
        <f t="shared" si="179"/>
        <v>3.188389234152085E-2</v>
      </c>
      <c r="L343" s="429">
        <f t="shared" si="179"/>
        <v>2.2700257325677355E-2</v>
      </c>
      <c r="M343" s="429">
        <f t="shared" si="179"/>
        <v>1.6904624692157852E-2</v>
      </c>
      <c r="N343" s="429">
        <f t="shared" si="179"/>
        <v>1.2364542876063582E-2</v>
      </c>
      <c r="O343" s="429">
        <f t="shared" si="179"/>
        <v>9.2099777219362359E-3</v>
      </c>
      <c r="P343" s="429">
        <f t="shared" si="179"/>
        <v>6.9537938878599876E-3</v>
      </c>
      <c r="Q343" s="429">
        <f t="shared" si="179"/>
        <v>5.3072900273512923E-3</v>
      </c>
      <c r="R343" s="429">
        <f t="shared" si="179"/>
        <v>4.0873325878137924E-3</v>
      </c>
      <c r="S343" s="429">
        <f t="shared" si="179"/>
        <v>3.1723445633085301E-3</v>
      </c>
      <c r="T343" s="429">
        <f t="shared" si="179"/>
        <v>2.4790269345157938E-3</v>
      </c>
      <c r="U343" s="429">
        <f t="shared" si="179"/>
        <v>1.948986058552847E-3</v>
      </c>
      <c r="V343" s="429">
        <f t="shared" si="179"/>
        <v>1.5458079025104533E-3</v>
      </c>
      <c r="W343" s="429">
        <f t="shared" si="179"/>
        <v>1.2342597418140075E-3</v>
      </c>
      <c r="X343" s="429">
        <f t="shared" si="179"/>
        <v>9.8746224399497975E-4</v>
      </c>
      <c r="Y343" s="429">
        <f t="shared" si="179"/>
        <v>7.921180290178662E-4</v>
      </c>
      <c r="Z343" s="429">
        <f t="shared" si="179"/>
        <v>6.3722135935342114E-4</v>
      </c>
      <c r="AA343" s="429">
        <f t="shared" si="179"/>
        <v>5.1396452268162552E-4</v>
      </c>
      <c r="AB343" s="429">
        <f t="shared" si="179"/>
        <v>4.1539681121104523E-4</v>
      </c>
      <c r="AC343" s="429">
        <f t="shared" si="179"/>
        <v>3.3475757768627434E-4</v>
      </c>
      <c r="AD343" s="429">
        <f t="shared" si="179"/>
        <v>2.6968513372844664E-4</v>
      </c>
      <c r="AE343" s="429">
        <f t="shared" si="179"/>
        <v>2.1733573900845917E-4</v>
      </c>
      <c r="AF343" s="429">
        <f t="shared" si="179"/>
        <v>1.7511363113483503E-4</v>
      </c>
      <c r="AG343" s="429">
        <f t="shared" si="179"/>
        <v>0</v>
      </c>
      <c r="AH343" s="429">
        <f t="shared" si="179"/>
        <v>0</v>
      </c>
      <c r="AI343" s="429">
        <f t="shared" si="179"/>
        <v>0</v>
      </c>
      <c r="AJ343" s="429">
        <f t="shared" si="179"/>
        <v>0</v>
      </c>
      <c r="AK343" s="429">
        <f t="shared" si="179"/>
        <v>0</v>
      </c>
      <c r="AL343" s="429">
        <f t="shared" si="179"/>
        <v>0</v>
      </c>
      <c r="AM343" s="429">
        <f t="shared" si="179"/>
        <v>0</v>
      </c>
      <c r="AN343" s="429">
        <f t="shared" si="179"/>
        <v>0</v>
      </c>
      <c r="AO343" s="429">
        <f t="shared" si="179"/>
        <v>0</v>
      </c>
      <c r="AP343" s="429">
        <f t="shared" si="179"/>
        <v>0</v>
      </c>
      <c r="AQ343" s="429">
        <f t="shared" si="179"/>
        <v>0</v>
      </c>
      <c r="AR343" s="429">
        <f t="shared" si="179"/>
        <v>0</v>
      </c>
      <c r="AS343" s="429">
        <f t="shared" si="179"/>
        <v>0</v>
      </c>
      <c r="AT343" s="429">
        <f t="shared" si="179"/>
        <v>0</v>
      </c>
    </row>
    <row r="344" spans="1:46" ht="12.9">
      <c r="A344" s="288" t="s">
        <v>57</v>
      </c>
      <c r="C344" s="429">
        <f t="shared" ref="C344:AT344" si="180">+C331/$C331</f>
        <v>1</v>
      </c>
      <c r="D344" s="429">
        <f t="shared" si="180"/>
        <v>0.46726899910877678</v>
      </c>
      <c r="E344" s="429">
        <f t="shared" si="180"/>
        <v>0.23647311069464549</v>
      </c>
      <c r="F344" s="429">
        <f t="shared" si="180"/>
        <v>0.12478506405121136</v>
      </c>
      <c r="G344" s="429">
        <f t="shared" si="180"/>
        <v>6.9802804683430322E-2</v>
      </c>
      <c r="H344" s="429">
        <f t="shared" si="180"/>
        <v>4.1416433855427398E-2</v>
      </c>
      <c r="I344" s="429">
        <f t="shared" si="180"/>
        <v>2.546784150709595E-2</v>
      </c>
      <c r="J344" s="429">
        <f t="shared" si="180"/>
        <v>1.6158001796949879E-2</v>
      </c>
      <c r="K344" s="429">
        <f t="shared" si="180"/>
        <v>1.0366701653865712E-2</v>
      </c>
      <c r="L344" s="429">
        <f t="shared" si="180"/>
        <v>6.8350714375162592E-3</v>
      </c>
      <c r="M344" s="429">
        <f t="shared" si="180"/>
        <v>4.6485378310311375E-3</v>
      </c>
      <c r="N344" s="429">
        <f t="shared" si="180"/>
        <v>3.241172989068614E-3</v>
      </c>
      <c r="O344" s="429">
        <f t="shared" si="180"/>
        <v>2.3011830597108513E-3</v>
      </c>
      <c r="P344" s="429">
        <f t="shared" si="180"/>
        <v>1.661008165809823E-3</v>
      </c>
      <c r="Q344" s="429">
        <f t="shared" si="180"/>
        <v>1.2170580377585981E-3</v>
      </c>
      <c r="R344" s="429">
        <f t="shared" si="180"/>
        <v>9.0399580441842065E-4</v>
      </c>
      <c r="S344" s="429">
        <f t="shared" si="180"/>
        <v>6.7980489740452222E-4</v>
      </c>
      <c r="T344" s="429">
        <f t="shared" si="180"/>
        <v>5.1696408140797364E-4</v>
      </c>
      <c r="U344" s="429">
        <f t="shared" si="180"/>
        <v>3.9713185025109913E-4</v>
      </c>
      <c r="V344" s="429">
        <f t="shared" si="180"/>
        <v>3.0904127955971151E-4</v>
      </c>
      <c r="W344" s="429">
        <f t="shared" si="180"/>
        <v>2.4301238699222984E-4</v>
      </c>
      <c r="X344" s="429">
        <f t="shared" si="180"/>
        <v>1.9293079223011827E-4</v>
      </c>
      <c r="Y344" s="429">
        <f t="shared" si="180"/>
        <v>1.5372939884292989E-4</v>
      </c>
      <c r="Z344" s="429">
        <f t="shared" si="180"/>
        <v>1.2304925581349232E-4</v>
      </c>
      <c r="AA344" s="429">
        <f t="shared" si="180"/>
        <v>9.8943139424278578E-5</v>
      </c>
      <c r="AB344" s="429">
        <f t="shared" si="180"/>
        <v>7.9782206543372157E-5</v>
      </c>
      <c r="AC344" s="429">
        <f t="shared" si="180"/>
        <v>6.4236409447048707E-5</v>
      </c>
      <c r="AD344" s="429">
        <f t="shared" si="180"/>
        <v>5.1735419349941008E-5</v>
      </c>
      <c r="AE344" s="429">
        <f t="shared" si="180"/>
        <v>4.1711540212846909E-5</v>
      </c>
      <c r="AF344" s="429">
        <f t="shared" si="180"/>
        <v>3.3647247557286538E-5</v>
      </c>
      <c r="AG344" s="429">
        <f t="shared" si="180"/>
        <v>0</v>
      </c>
      <c r="AH344" s="429">
        <f t="shared" si="180"/>
        <v>0</v>
      </c>
      <c r="AI344" s="429">
        <f t="shared" si="180"/>
        <v>0</v>
      </c>
      <c r="AJ344" s="429">
        <f t="shared" si="180"/>
        <v>0</v>
      </c>
      <c r="AK344" s="429">
        <f t="shared" si="180"/>
        <v>0</v>
      </c>
      <c r="AL344" s="429">
        <f t="shared" si="180"/>
        <v>0</v>
      </c>
      <c r="AM344" s="429">
        <f t="shared" si="180"/>
        <v>0</v>
      </c>
      <c r="AN344" s="429">
        <f t="shared" si="180"/>
        <v>0</v>
      </c>
      <c r="AO344" s="429">
        <f t="shared" si="180"/>
        <v>0</v>
      </c>
      <c r="AP344" s="429">
        <f t="shared" si="180"/>
        <v>0</v>
      </c>
      <c r="AQ344" s="429">
        <f t="shared" si="180"/>
        <v>0</v>
      </c>
      <c r="AR344" s="429">
        <f t="shared" si="180"/>
        <v>0</v>
      </c>
      <c r="AS344" s="429">
        <f t="shared" si="180"/>
        <v>0</v>
      </c>
      <c r="AT344" s="429">
        <f t="shared" si="180"/>
        <v>0</v>
      </c>
    </row>
    <row r="345" spans="1:46" ht="12.9">
      <c r="A345" s="288" t="s">
        <v>58</v>
      </c>
      <c r="C345" s="429">
        <f t="shared" ref="C345:AT345" si="181">+C332/$C332</f>
        <v>1</v>
      </c>
      <c r="D345" s="429">
        <f t="shared" si="181"/>
        <v>0.54432373548579893</v>
      </c>
      <c r="E345" s="429">
        <f t="shared" si="181"/>
        <v>0.31475804097658144</v>
      </c>
      <c r="F345" s="429">
        <f t="shared" si="181"/>
        <v>0.19054835128575884</v>
      </c>
      <c r="G345" s="429">
        <f t="shared" si="181"/>
        <v>0.12002357972047324</v>
      </c>
      <c r="H345" s="429">
        <f t="shared" si="181"/>
        <v>7.7910148815299521E-2</v>
      </c>
      <c r="I345" s="429">
        <f t="shared" si="181"/>
        <v>5.1889557705670393E-2</v>
      </c>
      <c r="J345" s="429">
        <f t="shared" si="181"/>
        <v>3.5336073890026638E-2</v>
      </c>
      <c r="K345" s="429">
        <f t="shared" si="181"/>
        <v>2.4548444854271368E-2</v>
      </c>
      <c r="L345" s="429">
        <f t="shared" si="181"/>
        <v>1.7298310978915998E-2</v>
      </c>
      <c r="M345" s="429">
        <f t="shared" si="181"/>
        <v>1.2576068799907456E-2</v>
      </c>
      <c r="N345" s="429">
        <f t="shared" si="181"/>
        <v>9.020927862175258E-3</v>
      </c>
      <c r="O345" s="429">
        <f t="shared" si="181"/>
        <v>6.5950783904446296E-3</v>
      </c>
      <c r="P345" s="429">
        <f t="shared" si="181"/>
        <v>4.8922839919362466E-3</v>
      </c>
      <c r="Q345" s="429">
        <f t="shared" si="181"/>
        <v>3.672378070456422E-3</v>
      </c>
      <c r="R345" s="429">
        <f t="shared" si="181"/>
        <v>2.7844678033551624E-3</v>
      </c>
      <c r="S345" s="429">
        <f t="shared" si="181"/>
        <v>2.1297406560142999E-3</v>
      </c>
      <c r="T345" s="429">
        <f t="shared" si="181"/>
        <v>1.641560744200224E-3</v>
      </c>
      <c r="U345" s="429">
        <f t="shared" si="181"/>
        <v>1.2739933625846357E-3</v>
      </c>
      <c r="V345" s="429">
        <f t="shared" si="181"/>
        <v>9.9780824234347297E-4</v>
      </c>
      <c r="W345" s="429">
        <f t="shared" si="181"/>
        <v>7.8707564110212531E-4</v>
      </c>
      <c r="X345" s="429">
        <f t="shared" si="181"/>
        <v>6.2260661175666426E-4</v>
      </c>
      <c r="Y345" s="429">
        <f t="shared" si="181"/>
        <v>4.9415364702718736E-4</v>
      </c>
      <c r="Z345" s="429">
        <f t="shared" si="181"/>
        <v>3.9354214348929112E-4</v>
      </c>
      <c r="AA345" s="429">
        <f t="shared" si="181"/>
        <v>3.1441045115782702E-4</v>
      </c>
      <c r="AB345" s="429">
        <f t="shared" si="181"/>
        <v>2.5188960814125804E-4</v>
      </c>
      <c r="AC345" s="429">
        <f t="shared" si="181"/>
        <v>2.0154617323621843E-4</v>
      </c>
      <c r="AD345" s="429">
        <f t="shared" si="181"/>
        <v>1.6138639927742329E-4</v>
      </c>
      <c r="AE345" s="429">
        <f t="shared" si="181"/>
        <v>1.293806728547576E-4</v>
      </c>
      <c r="AF345" s="429">
        <f t="shared" si="181"/>
        <v>1.037359754883463E-4</v>
      </c>
      <c r="AG345" s="429">
        <f t="shared" si="181"/>
        <v>0</v>
      </c>
      <c r="AH345" s="429">
        <f t="shared" si="181"/>
        <v>0</v>
      </c>
      <c r="AI345" s="429">
        <f t="shared" si="181"/>
        <v>0</v>
      </c>
      <c r="AJ345" s="429">
        <f t="shared" si="181"/>
        <v>0</v>
      </c>
      <c r="AK345" s="429">
        <f t="shared" si="181"/>
        <v>0</v>
      </c>
      <c r="AL345" s="429">
        <f t="shared" si="181"/>
        <v>0</v>
      </c>
      <c r="AM345" s="429">
        <f t="shared" si="181"/>
        <v>0</v>
      </c>
      <c r="AN345" s="429">
        <f t="shared" si="181"/>
        <v>0</v>
      </c>
      <c r="AO345" s="429">
        <f t="shared" si="181"/>
        <v>0</v>
      </c>
      <c r="AP345" s="429">
        <f t="shared" si="181"/>
        <v>0</v>
      </c>
      <c r="AQ345" s="429">
        <f t="shared" si="181"/>
        <v>0</v>
      </c>
      <c r="AR345" s="429">
        <f t="shared" si="181"/>
        <v>0</v>
      </c>
      <c r="AS345" s="429">
        <f t="shared" si="181"/>
        <v>0</v>
      </c>
      <c r="AT345" s="429">
        <f t="shared" si="181"/>
        <v>0</v>
      </c>
    </row>
    <row r="346" spans="1:46" ht="12.9">
      <c r="A346" s="288" t="s">
        <v>114</v>
      </c>
      <c r="C346" s="429">
        <f t="shared" ref="C346:AT346" si="182">+C333/$C333</f>
        <v>1</v>
      </c>
      <c r="D346" s="429">
        <f t="shared" si="182"/>
        <v>0.63144464004412681</v>
      </c>
      <c r="E346" s="429">
        <f t="shared" si="182"/>
        <v>0.41775520432152807</v>
      </c>
      <c r="F346" s="429">
        <f t="shared" si="182"/>
        <v>0.28574155717783567</v>
      </c>
      <c r="G346" s="429">
        <f t="shared" si="182"/>
        <v>0.20010353206723297</v>
      </c>
      <c r="H346" s="429">
        <f t="shared" si="182"/>
        <v>0.1431079790344551</v>
      </c>
      <c r="I346" s="429">
        <f t="shared" si="182"/>
        <v>0.1040560653962638</v>
      </c>
      <c r="J346" s="429">
        <f t="shared" si="182"/>
        <v>7.6707877295739052E-2</v>
      </c>
      <c r="K346" s="429">
        <f t="shared" si="182"/>
        <v>5.7783626332495328E-2</v>
      </c>
      <c r="L346" s="429">
        <f t="shared" si="182"/>
        <v>4.3907762467690188E-2</v>
      </c>
      <c r="M346" s="429">
        <f t="shared" si="182"/>
        <v>3.3940805633851004E-2</v>
      </c>
      <c r="N346" s="429">
        <f t="shared" si="182"/>
        <v>2.5730100678324444E-2</v>
      </c>
      <c r="O346" s="429">
        <f t="shared" si="182"/>
        <v>1.981852735585856E-2</v>
      </c>
      <c r="P346" s="429">
        <f t="shared" si="182"/>
        <v>1.5437600596141255E-2</v>
      </c>
      <c r="Q346" s="429">
        <f t="shared" si="182"/>
        <v>1.2129214227490647E-2</v>
      </c>
      <c r="R346" s="429">
        <f t="shared" si="182"/>
        <v>9.5971125649581667E-3</v>
      </c>
      <c r="S346" s="429">
        <f t="shared" si="182"/>
        <v>7.639233964987887E-3</v>
      </c>
      <c r="T346" s="429">
        <f t="shared" si="182"/>
        <v>6.1127483204720208E-3</v>
      </c>
      <c r="U346" s="429">
        <f t="shared" si="182"/>
        <v>4.9141886699831288E-3</v>
      </c>
      <c r="V346" s="429">
        <f t="shared" si="182"/>
        <v>3.9680196463637131E-3</v>
      </c>
      <c r="W346" s="429">
        <f t="shared" si="182"/>
        <v>3.2166275544281177E-3</v>
      </c>
      <c r="X346" s="429">
        <f t="shared" si="182"/>
        <v>2.616316605995117E-3</v>
      </c>
      <c r="Y346" s="429">
        <f t="shared" si="182"/>
        <v>2.134684262324933E-3</v>
      </c>
      <c r="Z346" s="429">
        <f t="shared" si="182"/>
        <v>1.7466893117872916E-3</v>
      </c>
      <c r="AA346" s="429">
        <f t="shared" si="182"/>
        <v>1.4327574663326871E-3</v>
      </c>
      <c r="AB346" s="429">
        <f t="shared" si="182"/>
        <v>1.177333331577376E-3</v>
      </c>
      <c r="AC346" s="429">
        <f t="shared" si="182"/>
        <v>9.6493461123550923E-4</v>
      </c>
      <c r="AD346" s="429">
        <f t="shared" si="182"/>
        <v>7.9044030497474208E-4</v>
      </c>
      <c r="AE346" s="429">
        <f t="shared" si="182"/>
        <v>6.4751065525717178E-4</v>
      </c>
      <c r="AF346" s="429">
        <f t="shared" si="182"/>
        <v>5.2994146563001819E-4</v>
      </c>
      <c r="AG346" s="429">
        <f t="shared" si="182"/>
        <v>0</v>
      </c>
      <c r="AH346" s="429">
        <f t="shared" si="182"/>
        <v>0</v>
      </c>
      <c r="AI346" s="429">
        <f t="shared" si="182"/>
        <v>0</v>
      </c>
      <c r="AJ346" s="429">
        <f t="shared" si="182"/>
        <v>0</v>
      </c>
      <c r="AK346" s="429">
        <f t="shared" si="182"/>
        <v>0</v>
      </c>
      <c r="AL346" s="429">
        <f t="shared" si="182"/>
        <v>0</v>
      </c>
      <c r="AM346" s="429">
        <f t="shared" si="182"/>
        <v>0</v>
      </c>
      <c r="AN346" s="429">
        <f t="shared" si="182"/>
        <v>0</v>
      </c>
      <c r="AO346" s="429">
        <f t="shared" si="182"/>
        <v>0</v>
      </c>
      <c r="AP346" s="429">
        <f t="shared" si="182"/>
        <v>0</v>
      </c>
      <c r="AQ346" s="429">
        <f t="shared" si="182"/>
        <v>0</v>
      </c>
      <c r="AR346" s="429">
        <f t="shared" si="182"/>
        <v>0</v>
      </c>
      <c r="AS346" s="429">
        <f t="shared" si="182"/>
        <v>0</v>
      </c>
      <c r="AT346" s="429">
        <f t="shared" si="182"/>
        <v>0</v>
      </c>
    </row>
    <row r="347" spans="1:46" ht="12.9">
      <c r="A347" s="288" t="s">
        <v>224</v>
      </c>
      <c r="C347" s="429">
        <f t="shared" ref="C347:AT347" si="183">+C334/$C334</f>
        <v>1</v>
      </c>
      <c r="D347" s="429">
        <f t="shared" si="183"/>
        <v>0.46932760838190513</v>
      </c>
      <c r="E347" s="429">
        <f t="shared" si="183"/>
        <v>0.23790074048475326</v>
      </c>
      <c r="F347" s="429">
        <f t="shared" si="183"/>
        <v>0.12713124704145612</v>
      </c>
      <c r="G347" s="429">
        <f t="shared" si="183"/>
        <v>7.1689875154217528E-2</v>
      </c>
      <c r="H347" s="429">
        <f t="shared" si="183"/>
        <v>4.2398206563707797E-2</v>
      </c>
      <c r="I347" s="429">
        <f t="shared" si="183"/>
        <v>2.5980723476155852E-2</v>
      </c>
      <c r="J347" s="429">
        <f t="shared" si="183"/>
        <v>1.6422305580228773E-2</v>
      </c>
      <c r="K347" s="429">
        <f t="shared" si="183"/>
        <v>1.06210615303727E-2</v>
      </c>
      <c r="L347" s="429">
        <f t="shared" si="183"/>
        <v>7.0713312175742383E-3</v>
      </c>
      <c r="M347" s="429">
        <f t="shared" si="183"/>
        <v>4.7295840383192412E-3</v>
      </c>
      <c r="N347" s="429">
        <f t="shared" si="183"/>
        <v>3.2975026616819626E-3</v>
      </c>
      <c r="O347" s="429">
        <f t="shared" si="183"/>
        <v>2.3351429480397454E-3</v>
      </c>
      <c r="P347" s="429">
        <f t="shared" si="183"/>
        <v>1.6792790671112529E-3</v>
      </c>
      <c r="Q347" s="429">
        <f t="shared" si="183"/>
        <v>1.2254637535907742E-3</v>
      </c>
      <c r="R347" s="429">
        <f t="shared" si="183"/>
        <v>9.0667241752569411E-4</v>
      </c>
      <c r="S347" s="429">
        <f t="shared" si="183"/>
        <v>6.7945710869796454E-4</v>
      </c>
      <c r="T347" s="429">
        <f t="shared" si="183"/>
        <v>5.1527793698408003E-4</v>
      </c>
      <c r="U347" s="429">
        <f t="shared" si="183"/>
        <v>3.9511650497135958E-4</v>
      </c>
      <c r="V347" s="429">
        <f t="shared" si="183"/>
        <v>3.0717039405400064E-4</v>
      </c>
      <c r="W347" s="429">
        <f t="shared" si="183"/>
        <v>2.4157538993443823E-4</v>
      </c>
      <c r="X347" s="429">
        <f t="shared" si="183"/>
        <v>1.9128173257395794E-4</v>
      </c>
      <c r="Y347" s="429">
        <f t="shared" si="183"/>
        <v>1.5258932155888964E-4</v>
      </c>
      <c r="Z347" s="429">
        <f t="shared" si="183"/>
        <v>1.2265369348418674E-4</v>
      </c>
      <c r="AA347" s="429">
        <f t="shared" si="183"/>
        <v>9.9324900686553104E-5</v>
      </c>
      <c r="AB347" s="429">
        <f t="shared" si="183"/>
        <v>8.0998138587571526E-5</v>
      </c>
      <c r="AC347" s="429">
        <f t="shared" si="183"/>
        <v>6.6109775866105751E-5</v>
      </c>
      <c r="AD347" s="429">
        <f t="shared" si="183"/>
        <v>5.4151488687672201E-5</v>
      </c>
      <c r="AE347" s="429">
        <f t="shared" si="183"/>
        <v>4.453402891386031E-5</v>
      </c>
      <c r="AF347" s="429">
        <f t="shared" si="183"/>
        <v>3.674107312495495E-5</v>
      </c>
      <c r="AG347" s="429">
        <f t="shared" si="183"/>
        <v>0</v>
      </c>
      <c r="AH347" s="429">
        <f t="shared" si="183"/>
        <v>0</v>
      </c>
      <c r="AI347" s="429">
        <f t="shared" si="183"/>
        <v>0</v>
      </c>
      <c r="AJ347" s="429">
        <f t="shared" si="183"/>
        <v>0</v>
      </c>
      <c r="AK347" s="429">
        <f t="shared" si="183"/>
        <v>0</v>
      </c>
      <c r="AL347" s="429">
        <f t="shared" si="183"/>
        <v>0</v>
      </c>
      <c r="AM347" s="429">
        <f t="shared" si="183"/>
        <v>0</v>
      </c>
      <c r="AN347" s="429">
        <f t="shared" si="183"/>
        <v>0</v>
      </c>
      <c r="AO347" s="429">
        <f t="shared" si="183"/>
        <v>0</v>
      </c>
      <c r="AP347" s="429">
        <f t="shared" si="183"/>
        <v>0</v>
      </c>
      <c r="AQ347" s="429">
        <f t="shared" si="183"/>
        <v>0</v>
      </c>
      <c r="AR347" s="429">
        <f t="shared" si="183"/>
        <v>0</v>
      </c>
      <c r="AS347" s="429">
        <f t="shared" si="183"/>
        <v>0</v>
      </c>
      <c r="AT347" s="429">
        <f t="shared" si="183"/>
        <v>0</v>
      </c>
    </row>
    <row r="348" spans="1:46">
      <c r="M348" s="19"/>
    </row>
    <row r="349" spans="1:46">
      <c r="M349" s="19"/>
    </row>
    <row r="350" spans="1:46">
      <c r="M350" s="19"/>
    </row>
    <row r="351" spans="1:46" ht="12.9">
      <c r="A351" s="285" t="s">
        <v>1063</v>
      </c>
      <c r="B351" s="286">
        <v>2005</v>
      </c>
      <c r="C351" s="286">
        <v>2005</v>
      </c>
      <c r="D351" s="286">
        <v>2005</v>
      </c>
      <c r="E351" s="286">
        <v>2005</v>
      </c>
      <c r="F351" s="286">
        <v>2005</v>
      </c>
      <c r="G351" s="286">
        <v>2005</v>
      </c>
      <c r="H351" s="286">
        <v>2005</v>
      </c>
      <c r="I351" s="286">
        <v>2005</v>
      </c>
      <c r="J351" s="286">
        <v>2005</v>
      </c>
      <c r="K351" s="286">
        <v>2005</v>
      </c>
      <c r="L351" s="286">
        <v>2005</v>
      </c>
      <c r="M351" s="286">
        <v>2005</v>
      </c>
      <c r="N351" s="286">
        <v>2005</v>
      </c>
      <c r="O351" s="286">
        <v>2005</v>
      </c>
      <c r="P351" s="286">
        <v>2005</v>
      </c>
      <c r="Q351" s="286">
        <v>2005</v>
      </c>
      <c r="R351" s="286">
        <v>2005</v>
      </c>
      <c r="S351" s="286">
        <v>2005</v>
      </c>
      <c r="T351" s="286">
        <v>2005</v>
      </c>
      <c r="U351" s="286">
        <v>2005</v>
      </c>
      <c r="V351" s="286">
        <v>2005</v>
      </c>
      <c r="W351" s="286">
        <v>2005</v>
      </c>
      <c r="X351" s="286">
        <v>2005</v>
      </c>
      <c r="Y351" s="286">
        <v>2005</v>
      </c>
      <c r="Z351" s="286">
        <v>2005</v>
      </c>
      <c r="AA351" s="286">
        <v>2005</v>
      </c>
      <c r="AB351" s="286">
        <v>2005</v>
      </c>
      <c r="AC351" s="286">
        <v>2005</v>
      </c>
      <c r="AD351" s="286">
        <v>2005</v>
      </c>
      <c r="AE351" s="286">
        <v>2005</v>
      </c>
      <c r="AF351" s="286">
        <v>2005</v>
      </c>
    </row>
    <row r="352" spans="1:46" ht="14.6">
      <c r="A352" s="288" t="s">
        <v>104</v>
      </c>
      <c r="B352" s="289">
        <f>+US!B84</f>
        <v>10.174740710014715</v>
      </c>
      <c r="C352" s="289">
        <f>+US!C84</f>
        <v>12.690827351325551</v>
      </c>
      <c r="D352" s="289">
        <f>+US!D84</f>
        <v>16.507238418369653</v>
      </c>
      <c r="E352" s="289">
        <f>+US!E84</f>
        <v>20.443620933134124</v>
      </c>
      <c r="F352" s="289">
        <f>+US!F84</f>
        <v>24.488906468795797</v>
      </c>
      <c r="G352" s="289">
        <f>+US!G84</f>
        <v>28.428279772651763</v>
      </c>
      <c r="H352" s="289">
        <f>+US!H84</f>
        <v>32.242434849784985</v>
      </c>
      <c r="I352" s="289">
        <f>+US!I84</f>
        <v>36.219867239628798</v>
      </c>
      <c r="J352" s="289">
        <f>+US!J84</f>
        <v>40.364257242181672</v>
      </c>
      <c r="K352" s="289">
        <f>+US!K84</f>
        <v>44.739187478316481</v>
      </c>
      <c r="L352" s="289">
        <f>+US!L84</f>
        <v>49.294141049913392</v>
      </c>
      <c r="M352" s="289">
        <f>+US!M84</f>
        <v>52.839139687239268</v>
      </c>
      <c r="N352" s="289">
        <f>+US!N84</f>
        <v>57.995272963962776</v>
      </c>
      <c r="O352" s="289">
        <f>+US!O84</f>
        <v>62.931420048641826</v>
      </c>
      <c r="P352" s="289">
        <f>+US!P84</f>
        <v>67.779638117058838</v>
      </c>
      <c r="Q352" s="289">
        <f>+US!Q84</f>
        <v>72.613304971990104</v>
      </c>
      <c r="R352" s="289">
        <f>+US!R84</f>
        <v>77.473341217900412</v>
      </c>
      <c r="S352" s="289">
        <f>+US!S84</f>
        <v>82.382738238989546</v>
      </c>
      <c r="T352" s="289">
        <f>+US!T84</f>
        <v>87.354728953992122</v>
      </c>
      <c r="U352" s="289">
        <f>+US!U84</f>
        <v>92.397414424639692</v>
      </c>
      <c r="V352" s="289">
        <f>+US!V84</f>
        <v>97.431958119921674</v>
      </c>
      <c r="W352" s="289">
        <f>+US!W84</f>
        <v>102.43114949796873</v>
      </c>
      <c r="X352" s="289">
        <f>+US!X84</f>
        <v>107.46525831090874</v>
      </c>
      <c r="Y352" s="289">
        <f>+US!Y84</f>
        <v>112.5476488546856</v>
      </c>
      <c r="Z352" s="289">
        <f>+US!Z84</f>
        <v>117.68872109102676</v>
      </c>
      <c r="AA352" s="289">
        <f>+US!AA84</f>
        <v>122.90508554293285</v>
      </c>
      <c r="AB352" s="289">
        <f>+US!AB84</f>
        <v>128.24633191542995</v>
      </c>
      <c r="AC352" s="289">
        <f>+US!AC84</f>
        <v>134.0078419073669</v>
      </c>
      <c r="AD352" s="289">
        <f>+US!AD84</f>
        <v>140.0650731374339</v>
      </c>
      <c r="AE352" s="289">
        <f>+US!AE84</f>
        <v>146.38486896947867</v>
      </c>
      <c r="AF352" s="289">
        <f>+US!AF84</f>
        <v>152.68154374277387</v>
      </c>
      <c r="AG352" s="289">
        <f>+US!AG84</f>
        <v>158.8469459939231</v>
      </c>
      <c r="AH352" s="289">
        <f>+US!AH84</f>
        <v>165.07288887816506</v>
      </c>
      <c r="AI352" s="289">
        <f>+US!AI84</f>
        <v>171.37784636764354</v>
      </c>
      <c r="AJ352" s="289">
        <f>+US!AJ84</f>
        <v>177.77223805065989</v>
      </c>
      <c r="AK352" s="289">
        <f>+US!AK84</f>
        <v>184.26295243114299</v>
      </c>
      <c r="AL352" s="289">
        <f>+US!AL84</f>
        <v>190.85570588671487</v>
      </c>
      <c r="AM352" s="289">
        <f>+US!AM84</f>
        <v>197.55606216838387</v>
      </c>
      <c r="AN352" s="289">
        <f>+US!AN84</f>
        <v>204.36979783602348</v>
      </c>
      <c r="AO352" s="289">
        <f>+US!AO84</f>
        <v>211.30296855566723</v>
      </c>
      <c r="AP352" s="289">
        <f>+US!AP84</f>
        <v>218.36185435902379</v>
      </c>
    </row>
    <row r="353" spans="1:309" ht="14.6">
      <c r="A353" s="288" t="s">
        <v>105</v>
      </c>
      <c r="B353" s="289">
        <f>+EU!B84</f>
        <v>10.743501368688708</v>
      </c>
      <c r="C353" s="289">
        <f>+EU!C84</f>
        <v>13.078112174021548</v>
      </c>
      <c r="D353" s="289">
        <f>+EU!D84</f>
        <v>16.669544870156642</v>
      </c>
      <c r="E353" s="289">
        <f>+EU!E84</f>
        <v>20.25263415866236</v>
      </c>
      <c r="F353" s="289">
        <f>+EU!F84</f>
        <v>23.847305616846434</v>
      </c>
      <c r="G353" s="289">
        <f>+EU!G84</f>
        <v>27.216643379929945</v>
      </c>
      <c r="H353" s="289">
        <f>+EU!H84</f>
        <v>30.383947011687891</v>
      </c>
      <c r="I353" s="289">
        <f>+EU!I84</f>
        <v>33.517354312490738</v>
      </c>
      <c r="J353" s="289">
        <f>+EU!J84</f>
        <v>36.605404025799508</v>
      </c>
      <c r="K353" s="289">
        <f>+EU!K84</f>
        <v>39.401990612409669</v>
      </c>
      <c r="L353" s="289">
        <f>+EU!L84</f>
        <v>42.746146409614937</v>
      </c>
      <c r="M353" s="289">
        <f>+EU!M84</f>
        <v>46.422538608314291</v>
      </c>
      <c r="N353" s="289">
        <f>+EU!N84</f>
        <v>51.097616627811419</v>
      </c>
      <c r="O353" s="289">
        <f>+EU!O84</f>
        <v>55.623979039777268</v>
      </c>
      <c r="P353" s="289">
        <f>+EU!P84</f>
        <v>60.076445256023632</v>
      </c>
      <c r="Q353" s="289">
        <f>+EU!Q84</f>
        <v>64.492756889414196</v>
      </c>
      <c r="R353" s="289">
        <f>+EU!R84</f>
        <v>68.891116588427877</v>
      </c>
      <c r="S353" s="289">
        <f>+EU!S84</f>
        <v>73.279331179901007</v>
      </c>
      <c r="T353" s="289">
        <f>+EU!T84</f>
        <v>77.659985049855422</v>
      </c>
      <c r="U353" s="289">
        <f>+EU!U84</f>
        <v>82.033371417158861</v>
      </c>
      <c r="V353" s="289">
        <f>+EU!V84</f>
        <v>86.455726773456419</v>
      </c>
      <c r="W353" s="289">
        <f>+EU!W84</f>
        <v>90.946170370572318</v>
      </c>
      <c r="X353" s="289">
        <f>+EU!X84</f>
        <v>95.458039878322779</v>
      </c>
      <c r="Y353" s="289">
        <f>+EU!Y84</f>
        <v>99.985559951385213</v>
      </c>
      <c r="Z353" s="289">
        <f>+EU!Z84</f>
        <v>104.52786397512035</v>
      </c>
      <c r="AA353" s="289">
        <f>+EU!AA84</f>
        <v>109.09581026869645</v>
      </c>
      <c r="AB353" s="289">
        <f>+EU!AB84</f>
        <v>113.73107286304048</v>
      </c>
      <c r="AC353" s="289">
        <f>+EU!AC84</f>
        <v>118.76141103876606</v>
      </c>
      <c r="AD353" s="289">
        <f>+EU!AD84</f>
        <v>124.05208574017922</v>
      </c>
      <c r="AE353" s="289">
        <f>+EU!AE84</f>
        <v>129.56998627073122</v>
      </c>
      <c r="AF353" s="289">
        <f>+EU!AF84</f>
        <v>134.98787381600869</v>
      </c>
      <c r="AG353" s="289">
        <f>+EU!AG84</f>
        <v>140.18994359185965</v>
      </c>
      <c r="AH353" s="289">
        <f>+EU!AH84</f>
        <v>145.40567149205432</v>
      </c>
      <c r="AI353" s="289">
        <f>+EU!AI84</f>
        <v>150.65484656034573</v>
      </c>
      <c r="AJ353" s="289">
        <f>+EU!AJ84</f>
        <v>155.94894352306827</v>
      </c>
      <c r="AK353" s="289">
        <f>+EU!AK84</f>
        <v>161.29480626336618</v>
      </c>
      <c r="AL353" s="289">
        <f>+EU!AL84</f>
        <v>166.69755718566086</v>
      </c>
      <c r="AM353" s="289">
        <f>+EU!AM84</f>
        <v>172.16190687555405</v>
      </c>
      <c r="AN353" s="289">
        <f>+EU!AN84</f>
        <v>177.69266465877962</v>
      </c>
      <c r="AO353" s="289">
        <f>+EU!AO84</f>
        <v>183.29487536851587</v>
      </c>
      <c r="AP353" s="289">
        <f>+EU!AP84</f>
        <v>188.97379707192309</v>
      </c>
    </row>
    <row r="354" spans="1:309" ht="14.6">
      <c r="A354" s="288" t="s">
        <v>51</v>
      </c>
      <c r="B354" s="289">
        <f>+Japan!B84</f>
        <v>3.281034402665107</v>
      </c>
      <c r="C354" s="289">
        <f>+Japan!C84</f>
        <v>3.6216256896812373</v>
      </c>
      <c r="D354" s="289">
        <f>+Japan!D84</f>
        <v>4.2921949395932995</v>
      </c>
      <c r="E354" s="289">
        <f>+Japan!E84</f>
        <v>4.8514150763740966</v>
      </c>
      <c r="F354" s="289">
        <f>+Japan!F84</f>
        <v>5.0917108244990921</v>
      </c>
      <c r="G354" s="289">
        <f>+Japan!G84</f>
        <v>5.4737004870252415</v>
      </c>
      <c r="H354" s="289">
        <f>+Japan!H84</f>
        <v>5.9766588612338882</v>
      </c>
      <c r="I354" s="289">
        <f>+Japan!I84</f>
        <v>6.4533922188926622</v>
      </c>
      <c r="J354" s="289">
        <f>+Japan!J84</f>
        <v>6.9031532610080601</v>
      </c>
      <c r="K354" s="289">
        <f>+Japan!K84</f>
        <v>7.2658244192212784</v>
      </c>
      <c r="L354" s="289">
        <f>+Japan!L84</f>
        <v>7.7848537512470664</v>
      </c>
      <c r="M354" s="289">
        <f>+Japan!M84</f>
        <v>8.4016816912670009</v>
      </c>
      <c r="N354" s="289">
        <f>+Japan!N84</f>
        <v>9.2662318388196496</v>
      </c>
      <c r="O354" s="289">
        <f>+Japan!O84</f>
        <v>10.099214993834687</v>
      </c>
      <c r="P354" s="289">
        <f>+Japan!P84</f>
        <v>10.91935477121298</v>
      </c>
      <c r="Q354" s="289">
        <f>+Japan!Q84</f>
        <v>11.736911027681295</v>
      </c>
      <c r="R354" s="289">
        <f>+Japan!R84</f>
        <v>12.557500316337048</v>
      </c>
      <c r="S354" s="289">
        <f>+Japan!S84</f>
        <v>13.384216042424837</v>
      </c>
      <c r="T354" s="289">
        <f>+Japan!T84</f>
        <v>14.218827139671127</v>
      </c>
      <c r="U354" s="289">
        <f>+Japan!U84</f>
        <v>15.06245941333178</v>
      </c>
      <c r="V354" s="289">
        <f>+Japan!V84</f>
        <v>15.92213129711271</v>
      </c>
      <c r="W354" s="289">
        <f>+Japan!W84</f>
        <v>16.800832000445475</v>
      </c>
      <c r="X354" s="289">
        <f>+Japan!X84</f>
        <v>17.694348754150319</v>
      </c>
      <c r="Y354" s="289">
        <f>+Japan!Y84</f>
        <v>18.602911730932384</v>
      </c>
      <c r="Z354" s="289">
        <f>+Japan!Z84</f>
        <v>19.527443882054989</v>
      </c>
      <c r="AA354" s="289">
        <f>+Japan!AA84</f>
        <v>20.470858968210667</v>
      </c>
      <c r="AB354" s="289">
        <f>+Japan!AB84</f>
        <v>21.44018852861015</v>
      </c>
      <c r="AC354" s="289">
        <f>+Japan!AC84</f>
        <v>22.498353299160613</v>
      </c>
      <c r="AD354" s="289">
        <f>+Japan!AD84</f>
        <v>23.618674018528893</v>
      </c>
      <c r="AE354" s="289">
        <f>+Japan!AE84</f>
        <v>24.795058917864715</v>
      </c>
      <c r="AF354" s="289">
        <f>+Japan!AF84</f>
        <v>25.965871134778979</v>
      </c>
      <c r="AG354" s="289">
        <f>+Japan!AG84</f>
        <v>27.107389033879841</v>
      </c>
      <c r="AH354" s="289">
        <f>+Japan!AH84</f>
        <v>28.261857750489519</v>
      </c>
      <c r="AI354" s="289">
        <f>+Japan!AI84</f>
        <v>29.43374900037881</v>
      </c>
      <c r="AJ354" s="289">
        <f>+Japan!AJ84</f>
        <v>30.625655586319215</v>
      </c>
      <c r="AK354" s="289">
        <f>+Japan!AK84</f>
        <v>31.839347474664176</v>
      </c>
      <c r="AL354" s="289">
        <f>+Japan!AL84</f>
        <v>33.076312954672495</v>
      </c>
      <c r="AM354" s="289">
        <f>+Japan!AM84</f>
        <v>34.338002250536107</v>
      </c>
      <c r="AN354" s="289">
        <f>+Japan!AN84</f>
        <v>35.625922904779486</v>
      </c>
      <c r="AO354" s="289">
        <f>+Japan!AO84</f>
        <v>36.941665167775554</v>
      </c>
      <c r="AP354" s="289">
        <f>+Japan!AP84</f>
        <v>38.286897365511891</v>
      </c>
    </row>
    <row r="355" spans="1:309" ht="14.6">
      <c r="A355" s="288" t="s">
        <v>52</v>
      </c>
      <c r="B355" s="289">
        <f>+Russia!B84</f>
        <v>1.3722727986349699</v>
      </c>
      <c r="C355" s="289">
        <f>+Russia!C84</f>
        <v>1.8201968979912584</v>
      </c>
      <c r="D355" s="289">
        <f>+Russia!D84</f>
        <v>2.2425647522373984</v>
      </c>
      <c r="E355" s="289">
        <f>+Russia!E84</f>
        <v>2.6221341392029043</v>
      </c>
      <c r="F355" s="289">
        <f>+Russia!F84</f>
        <v>2.9952448276785746</v>
      </c>
      <c r="G355" s="289">
        <f>+Russia!G84</f>
        <v>3.373978694954018</v>
      </c>
      <c r="H355" s="289">
        <f>+Russia!H84</f>
        <v>3.7574549509618578</v>
      </c>
      <c r="I355" s="289">
        <f>+Russia!I84</f>
        <v>4.1270227715139995</v>
      </c>
      <c r="J355" s="289">
        <f>+Russia!J84</f>
        <v>4.479969269150569</v>
      </c>
      <c r="K355" s="289">
        <f>+Russia!K84</f>
        <v>4.7645850238212297</v>
      </c>
      <c r="L355" s="289">
        <f>+Russia!L84</f>
        <v>5.1750643696568499</v>
      </c>
      <c r="M355" s="289">
        <f>+Russia!M84</f>
        <v>5.7282445117239913</v>
      </c>
      <c r="N355" s="289">
        <f>+Russia!N84</f>
        <v>6.427364218506578</v>
      </c>
      <c r="O355" s="289">
        <f>+Russia!O84</f>
        <v>7.1279316200453948</v>
      </c>
      <c r="P355" s="289">
        <f>+Russia!P84</f>
        <v>7.8381019496999436</v>
      </c>
      <c r="Q355" s="289">
        <f>+Russia!Q84</f>
        <v>8.5621385771371319</v>
      </c>
      <c r="R355" s="289">
        <f>+Russia!R84</f>
        <v>9.3021719371094846</v>
      </c>
      <c r="S355" s="289">
        <f>+Russia!S84</f>
        <v>10.059211902438818</v>
      </c>
      <c r="T355" s="289">
        <f>+Russia!T84</f>
        <v>10.833732778198623</v>
      </c>
      <c r="U355" s="289">
        <f>+Russia!U84</f>
        <v>11.626011183957699</v>
      </c>
      <c r="V355" s="289">
        <f>+Russia!V84</f>
        <v>12.422481801166523</v>
      </c>
      <c r="W355" s="289">
        <f>+Russia!W84</f>
        <v>13.217748413352117</v>
      </c>
      <c r="X355" s="289">
        <f>+Russia!X84</f>
        <v>14.022842353139882</v>
      </c>
      <c r="Y355" s="289">
        <f>+Russia!Y84</f>
        <v>14.839838104451815</v>
      </c>
      <c r="Z355" s="289">
        <f>+Russia!Z84</f>
        <v>15.670399863090147</v>
      </c>
      <c r="AA355" s="289">
        <f>+Russia!AA84</f>
        <v>16.516733536199851</v>
      </c>
      <c r="AB355" s="289">
        <f>+Russia!AB84</f>
        <v>17.38087176721449</v>
      </c>
      <c r="AC355" s="289">
        <f>+Russia!AC84</f>
        <v>18.305369398263146</v>
      </c>
      <c r="AD355" s="289">
        <f>+Russia!AD84</f>
        <v>19.271721718433184</v>
      </c>
      <c r="AE355" s="289">
        <f>+Russia!AE84</f>
        <v>20.276920043915105</v>
      </c>
      <c r="AF355" s="289">
        <f>+Russia!AF84</f>
        <v>21.277332539784425</v>
      </c>
      <c r="AG355" s="289">
        <f>+Russia!AG84</f>
        <v>22.256495130828633</v>
      </c>
      <c r="AH355" s="289">
        <f>+Russia!AH84</f>
        <v>23.246065799460556</v>
      </c>
      <c r="AI355" s="289">
        <f>+Russia!AI84</f>
        <v>24.250132643596089</v>
      </c>
      <c r="AJ355" s="289">
        <f>+Russia!AJ84</f>
        <v>25.271216637980981</v>
      </c>
      <c r="AK355" s="289">
        <f>+Russia!AK84</f>
        <v>26.311110555107149</v>
      </c>
      <c r="AL355" s="289">
        <f>+Russia!AL84</f>
        <v>27.371307937265094</v>
      </c>
      <c r="AM355" s="289">
        <f>+Russia!AM84</f>
        <v>28.453209612105262</v>
      </c>
      <c r="AN355" s="289">
        <f>+Russia!AN84</f>
        <v>29.558215699508978</v>
      </c>
      <c r="AO355" s="289">
        <f>+Russia!AO84</f>
        <v>30.687760772248318</v>
      </c>
      <c r="AP355" s="289">
        <f>+Russia!AP84</f>
        <v>31.843322419452189</v>
      </c>
    </row>
    <row r="356" spans="1:309" ht="14.6">
      <c r="A356" s="288" t="s">
        <v>53</v>
      </c>
      <c r="B356" s="289">
        <f>+Eurasia!B84</f>
        <v>0.64931557638439785</v>
      </c>
      <c r="C356" s="289">
        <f>+Eurasia!C84</f>
        <v>0.84528885326513326</v>
      </c>
      <c r="D356" s="289">
        <f>+Eurasia!D84</f>
        <v>1.1984064813412107</v>
      </c>
      <c r="E356" s="289">
        <f>+Eurasia!E84</f>
        <v>1.5908646897742562</v>
      </c>
      <c r="F356" s="289">
        <f>+Eurasia!F84</f>
        <v>2.0240620883260916</v>
      </c>
      <c r="G356" s="289">
        <f>+Eurasia!G84</f>
        <v>2.4818012080701113</v>
      </c>
      <c r="H356" s="289">
        <f>+Eurasia!H84</f>
        <v>2.9715214187773125</v>
      </c>
      <c r="I356" s="289">
        <f>+Eurasia!I84</f>
        <v>3.4890922571501664</v>
      </c>
      <c r="J356" s="289">
        <f>+Eurasia!J84</f>
        <v>4.0280465740409817</v>
      </c>
      <c r="K356" s="289">
        <f>+Eurasia!K84</f>
        <v>4.5523255211922926</v>
      </c>
      <c r="L356" s="289">
        <f>+Eurasia!L84</f>
        <v>5.1667439478720505</v>
      </c>
      <c r="M356" s="289">
        <f>+Eurasia!M84</f>
        <v>5.8897773801063664</v>
      </c>
      <c r="N356" s="289">
        <f>+Eurasia!N84</f>
        <v>6.7296807316948142</v>
      </c>
      <c r="O356" s="289">
        <f>+Eurasia!O84</f>
        <v>7.5914427407735596</v>
      </c>
      <c r="P356" s="289">
        <f>+Eurasia!P84</f>
        <v>8.4760395843764762</v>
      </c>
      <c r="Q356" s="289">
        <f>+Eurasia!Q84</f>
        <v>9.3824022353908241</v>
      </c>
      <c r="R356" s="289">
        <f>+Eurasia!R84</f>
        <v>10.308459872514234</v>
      </c>
      <c r="S356" s="289">
        <f>+Eurasia!S84</f>
        <v>11.251773049973117</v>
      </c>
      <c r="T356" s="289">
        <f>+Eurasia!T84</f>
        <v>12.209914644622959</v>
      </c>
      <c r="U356" s="289">
        <f>+Eurasia!U84</f>
        <v>13.18069478817395</v>
      </c>
      <c r="V356" s="289">
        <f>+Eurasia!V84</f>
        <v>14.188753278850827</v>
      </c>
      <c r="W356" s="289">
        <f>+Eurasia!W84</f>
        <v>15.244066877331983</v>
      </c>
      <c r="X356" s="289">
        <f>+Eurasia!X84</f>
        <v>16.325487910992379</v>
      </c>
      <c r="Y356" s="289">
        <f>+Eurasia!Y84</f>
        <v>17.429671714826284</v>
      </c>
      <c r="Z356" s="289">
        <f>+Eurasia!Z84</f>
        <v>18.555103395054992</v>
      </c>
      <c r="AA356" s="289">
        <f>+Eurasia!AA84</f>
        <v>19.702543829444046</v>
      </c>
      <c r="AB356" s="289">
        <f>+Eurasia!AB84</f>
        <v>20.880430189516133</v>
      </c>
      <c r="AC356" s="289">
        <f>+Eurasia!AC84</f>
        <v>22.129436379694852</v>
      </c>
      <c r="AD356" s="289">
        <f>+Eurasia!AD84</f>
        <v>23.434147967969874</v>
      </c>
      <c r="AE356" s="289">
        <f>+Eurasia!AE84</f>
        <v>24.790319670127555</v>
      </c>
      <c r="AF356" s="289">
        <f>+Eurasia!AF84</f>
        <v>26.145019351161874</v>
      </c>
      <c r="AG356" s="289">
        <f>+Eurasia!AG84</f>
        <v>27.477000922844375</v>
      </c>
      <c r="AH356" s="289">
        <f>+Eurasia!AH84</f>
        <v>28.822956906931246</v>
      </c>
      <c r="AI356" s="289">
        <f>+Eurasia!AI84</f>
        <v>30.187210683393246</v>
      </c>
      <c r="AJ356" s="289">
        <f>+Eurasia!AJ84</f>
        <v>31.57244116741397</v>
      </c>
      <c r="AK356" s="289">
        <f>+Eurasia!AK84</f>
        <v>32.980637350072655</v>
      </c>
      <c r="AL356" s="289">
        <f>+Eurasia!AL84</f>
        <v>34.413571486491897</v>
      </c>
      <c r="AM356" s="289">
        <f>+Eurasia!AM84</f>
        <v>35.873014764663608</v>
      </c>
      <c r="AN356" s="289">
        <f>+Eurasia!AN84</f>
        <v>37.36082258356776</v>
      </c>
      <c r="AO356" s="289">
        <f>+Eurasia!AO84</f>
        <v>38.878957076384637</v>
      </c>
      <c r="AP356" s="289">
        <f>+Eurasia!AP84</f>
        <v>40.429482056146057</v>
      </c>
    </row>
    <row r="357" spans="1:309" ht="14.6">
      <c r="A357" s="288" t="s">
        <v>54</v>
      </c>
      <c r="B357" s="289">
        <f>+China!B84</f>
        <v>3.4236355799910214</v>
      </c>
      <c r="C357" s="289">
        <f>+China!C84</f>
        <v>9.1882703662869218</v>
      </c>
      <c r="D357" s="289">
        <f>+China!D84</f>
        <v>13.163031559909644</v>
      </c>
      <c r="E357" s="289">
        <f>+China!E84</f>
        <v>17.401710804114725</v>
      </c>
      <c r="F357" s="289">
        <f>+China!F84</f>
        <v>21.766440994378375</v>
      </c>
      <c r="G357" s="289">
        <f>+China!G84</f>
        <v>26.026458170463698</v>
      </c>
      <c r="H357" s="289">
        <f>+China!H84</f>
        <v>30.550983463628459</v>
      </c>
      <c r="I357" s="289">
        <f>+China!I84</f>
        <v>35.209373975455023</v>
      </c>
      <c r="J357" s="289">
        <f>+China!J84</f>
        <v>39.956350004297136</v>
      </c>
      <c r="K357" s="289">
        <f>+China!K84</f>
        <v>44.313297012382826</v>
      </c>
      <c r="L357" s="289">
        <f>+China!L84</f>
        <v>49.195083975969169</v>
      </c>
      <c r="M357" s="289">
        <f>+China!M84</f>
        <v>56.130705477178594</v>
      </c>
      <c r="N357" s="289">
        <f>+China!N84</f>
        <v>62.476416153590968</v>
      </c>
      <c r="O357" s="289">
        <f>+China!O84</f>
        <v>68.953036448373922</v>
      </c>
      <c r="P357" s="289">
        <f>+China!P84</f>
        <v>75.466502530157442</v>
      </c>
      <c r="Q357" s="289">
        <f>+China!Q84</f>
        <v>81.940056051455684</v>
      </c>
      <c r="R357" s="289">
        <f>+China!R84</f>
        <v>88.307916091697578</v>
      </c>
      <c r="S357" s="289">
        <f>+China!S84</f>
        <v>94.513271626854859</v>
      </c>
      <c r="T357" s="289">
        <f>+China!T84</f>
        <v>100.50704474557494</v>
      </c>
      <c r="U357" s="289">
        <f>+China!U84</f>
        <v>106.247088326976</v>
      </c>
      <c r="V357" s="289">
        <f>+China!V84</f>
        <v>111.9002530775319</v>
      </c>
      <c r="W357" s="289">
        <f>+China!W84</f>
        <v>117.49892272331385</v>
      </c>
      <c r="X357" s="289">
        <f>+China!X84</f>
        <v>122.841944752264</v>
      </c>
      <c r="Y357" s="289">
        <f>+China!Y84</f>
        <v>127.88116338543155</v>
      </c>
      <c r="Z357" s="289">
        <f>+China!Z84</f>
        <v>132.58149991748064</v>
      </c>
      <c r="AA357" s="289">
        <f>+China!AA84</f>
        <v>136.92772439886448</v>
      </c>
      <c r="AB357" s="289">
        <f>+China!AB84</f>
        <v>140.95429116609657</v>
      </c>
      <c r="AC357" s="289">
        <f>+China!AC84</f>
        <v>145.05378946224312</v>
      </c>
      <c r="AD357" s="289">
        <f>+China!AD84</f>
        <v>149.08226711510272</v>
      </c>
      <c r="AE357" s="289">
        <f>+China!AE84</f>
        <v>153.01072612007943</v>
      </c>
      <c r="AF357" s="289">
        <f>+China!AF84</f>
        <v>156.43967341334485</v>
      </c>
      <c r="AG357" s="289">
        <f>+China!AG84</f>
        <v>159.28660644570292</v>
      </c>
      <c r="AH357" s="289">
        <f>+China!AH84</f>
        <v>161.88219440221832</v>
      </c>
      <c r="AI357" s="289">
        <f>+China!AI84</f>
        <v>164.2428228160461</v>
      </c>
      <c r="AJ357" s="289">
        <f>+China!AJ84</f>
        <v>166.38184309721049</v>
      </c>
      <c r="AK357" s="289">
        <f>+China!AK84</f>
        <v>168.30559809561606</v>
      </c>
      <c r="AL357" s="289">
        <f>+China!AL84</f>
        <v>170.01712211958346</v>
      </c>
      <c r="AM357" s="289">
        <f>+China!AM84</f>
        <v>171.51808831599323</v>
      </c>
      <c r="AN357" s="289">
        <f>+China!AN84</f>
        <v>172.80969077696722</v>
      </c>
      <c r="AO357" s="289">
        <f>+China!AO84</f>
        <v>173.89302899561227</v>
      </c>
      <c r="AP357" s="289">
        <f>+China!AP84</f>
        <v>174.76928328294116</v>
      </c>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c r="CM357" s="67"/>
      <c r="CN357" s="67"/>
      <c r="CO357" s="67"/>
      <c r="CP357" s="67"/>
      <c r="CQ357" s="67"/>
      <c r="CR357" s="67"/>
      <c r="CS357" s="67"/>
      <c r="CT357" s="67"/>
      <c r="CU357" s="67"/>
      <c r="CV357" s="67"/>
      <c r="CW357" s="67"/>
      <c r="CX357" s="67"/>
      <c r="CY357" s="67"/>
      <c r="CZ357" s="67"/>
      <c r="DA357" s="67"/>
      <c r="DB357" s="67"/>
      <c r="DC357" s="67"/>
      <c r="DD357" s="67"/>
      <c r="DE357" s="67"/>
      <c r="DF357" s="67"/>
      <c r="DG357" s="67"/>
      <c r="DH357" s="67"/>
      <c r="DI357" s="67"/>
      <c r="DJ357" s="67"/>
      <c r="DK357" s="67"/>
      <c r="DL357" s="67"/>
      <c r="DM357" s="67"/>
      <c r="DN357" s="67"/>
      <c r="DO357" s="67"/>
      <c r="DP357" s="67"/>
      <c r="DQ357" s="67"/>
      <c r="DR357" s="67"/>
      <c r="DS357" s="67"/>
      <c r="DT357" s="67"/>
      <c r="DU357" s="67"/>
      <c r="DV357" s="67"/>
      <c r="DW357" s="67"/>
      <c r="DX357" s="67"/>
      <c r="DY357" s="67"/>
      <c r="DZ357" s="67"/>
      <c r="EA357" s="67"/>
      <c r="EB357" s="67"/>
      <c r="EC357" s="67"/>
      <c r="ED357" s="67"/>
      <c r="EE357" s="67"/>
      <c r="EF357" s="67"/>
      <c r="EG357" s="67"/>
      <c r="EH357" s="67"/>
      <c r="EI357" s="67"/>
      <c r="EJ357" s="67"/>
      <c r="EK357" s="67"/>
      <c r="EL357" s="67"/>
      <c r="EM357" s="67"/>
      <c r="EN357" s="67"/>
      <c r="EO357" s="67"/>
      <c r="EP357" s="67"/>
      <c r="EQ357" s="67"/>
      <c r="ER357" s="67"/>
      <c r="ES357" s="67"/>
      <c r="ET357" s="67"/>
      <c r="EU357" s="67"/>
      <c r="EV357" s="67"/>
      <c r="EW357" s="67"/>
      <c r="EX357" s="67"/>
      <c r="EY357" s="67"/>
      <c r="EZ357" s="67"/>
      <c r="FA357" s="67"/>
      <c r="FB357" s="67"/>
      <c r="FC357" s="67"/>
      <c r="FD357" s="67"/>
      <c r="FE357" s="67"/>
      <c r="FF357" s="67"/>
      <c r="FG357" s="67"/>
      <c r="FH357" s="67"/>
      <c r="FI357" s="67"/>
      <c r="FJ357" s="67"/>
      <c r="FK357" s="67"/>
      <c r="FL357" s="67"/>
      <c r="FM357" s="67"/>
      <c r="FN357" s="67"/>
      <c r="FO357" s="67"/>
      <c r="FP357" s="67"/>
      <c r="FQ357" s="67"/>
      <c r="FR357" s="67"/>
      <c r="FS357" s="67"/>
      <c r="FT357" s="67"/>
      <c r="FU357" s="67"/>
      <c r="FV357" s="67"/>
      <c r="FW357" s="67"/>
      <c r="FX357" s="67"/>
      <c r="FY357" s="67"/>
      <c r="FZ357" s="67"/>
      <c r="GA357" s="67"/>
      <c r="GB357" s="67"/>
      <c r="GC357" s="67"/>
      <c r="GD357" s="67"/>
      <c r="GE357" s="67"/>
      <c r="GF357" s="67"/>
      <c r="GG357" s="67"/>
      <c r="GH357" s="67"/>
      <c r="GI357" s="67"/>
      <c r="GJ357" s="67"/>
      <c r="GK357" s="67"/>
      <c r="GL357" s="67"/>
      <c r="GM357" s="67"/>
      <c r="GN357" s="67"/>
      <c r="GO357" s="67"/>
      <c r="GP357" s="67"/>
      <c r="GQ357" s="67"/>
      <c r="GR357" s="67"/>
      <c r="GS357" s="67"/>
      <c r="GT357" s="67"/>
      <c r="GU357" s="67"/>
      <c r="GV357" s="67"/>
      <c r="GW357" s="67"/>
      <c r="GX357" s="67"/>
      <c r="GY357" s="67"/>
      <c r="GZ357" s="67"/>
      <c r="HA357" s="67"/>
      <c r="HB357" s="67"/>
      <c r="HC357" s="67"/>
      <c r="HD357" s="67"/>
      <c r="HE357" s="67"/>
      <c r="HF357" s="67"/>
      <c r="HG357" s="67"/>
      <c r="HH357" s="67"/>
      <c r="HI357" s="67"/>
      <c r="HJ357" s="67"/>
      <c r="HK357" s="67"/>
      <c r="HL357" s="67"/>
      <c r="HM357" s="67"/>
      <c r="HN357" s="67"/>
      <c r="HO357" s="67"/>
      <c r="HP357" s="67"/>
      <c r="HQ357" s="67"/>
      <c r="HR357" s="67"/>
      <c r="HS357" s="67"/>
      <c r="HT357" s="67"/>
      <c r="HU357" s="67"/>
      <c r="HV357" s="67"/>
      <c r="HW357" s="67"/>
      <c r="HX357" s="67"/>
      <c r="HY357" s="67"/>
      <c r="HZ357" s="67"/>
      <c r="IA357" s="67"/>
      <c r="IB357" s="67"/>
      <c r="IC357" s="67"/>
      <c r="ID357" s="67"/>
      <c r="IE357" s="67"/>
      <c r="IF357" s="67"/>
      <c r="IG357" s="67"/>
      <c r="IH357" s="67"/>
      <c r="II357" s="67"/>
      <c r="IJ357" s="67"/>
      <c r="IK357" s="67"/>
      <c r="IL357" s="67"/>
      <c r="IM357" s="67"/>
      <c r="IN357" s="67"/>
      <c r="IO357" s="67"/>
      <c r="IP357" s="67"/>
      <c r="IQ357" s="67"/>
      <c r="IR357" s="67"/>
      <c r="IS357" s="67"/>
      <c r="IT357" s="67"/>
      <c r="IU357" s="67"/>
      <c r="IV357" s="67"/>
      <c r="IW357" s="67"/>
      <c r="IX357" s="67"/>
      <c r="IY357" s="67"/>
      <c r="IZ357" s="67"/>
      <c r="JA357" s="67"/>
      <c r="JB357" s="67"/>
      <c r="JC357" s="67"/>
      <c r="JD357" s="67"/>
      <c r="JE357" s="67"/>
      <c r="JF357" s="67"/>
      <c r="JG357" s="67"/>
      <c r="JH357" s="67"/>
      <c r="JI357" s="67"/>
      <c r="JJ357" s="67"/>
      <c r="JK357" s="67"/>
      <c r="JL357" s="67"/>
      <c r="JM357" s="67"/>
      <c r="JN357" s="67"/>
      <c r="JO357" s="67"/>
      <c r="JP357" s="67"/>
      <c r="JQ357" s="67"/>
      <c r="JR357" s="67"/>
      <c r="JS357" s="67"/>
      <c r="JT357" s="67"/>
      <c r="JU357" s="67"/>
      <c r="JV357" s="67"/>
      <c r="JW357" s="67"/>
      <c r="JX357" s="67"/>
      <c r="JY357" s="67"/>
      <c r="JZ357" s="67"/>
      <c r="KA357" s="67"/>
      <c r="KB357" s="67"/>
      <c r="KC357" s="67"/>
      <c r="KD357" s="67"/>
      <c r="KE357" s="67"/>
      <c r="KF357" s="67"/>
      <c r="KG357" s="67"/>
      <c r="KH357" s="67"/>
      <c r="KI357" s="67"/>
      <c r="KJ357" s="67"/>
      <c r="KK357" s="67"/>
      <c r="KL357" s="67"/>
      <c r="KM357" s="67"/>
      <c r="KN357" s="67"/>
      <c r="KO357" s="67"/>
      <c r="KP357" s="67"/>
      <c r="KQ357" s="67"/>
      <c r="KR357" s="67"/>
      <c r="KS357" s="67"/>
      <c r="KT357" s="67"/>
      <c r="KU357" s="67"/>
      <c r="KV357" s="67"/>
      <c r="KW357" s="67"/>
    </row>
    <row r="358" spans="1:309" ht="14.6">
      <c r="A358" s="288" t="s">
        <v>55</v>
      </c>
      <c r="B358" s="289">
        <f>+India!B84</f>
        <v>1.7129335399447307</v>
      </c>
      <c r="C358" s="289">
        <f>+India!C84</f>
        <v>3.3446383422403478</v>
      </c>
      <c r="D358" s="289">
        <f>+India!D84</f>
        <v>5.48304198031434</v>
      </c>
      <c r="E358" s="289">
        <f>+India!E84</f>
        <v>8.2144496689114703</v>
      </c>
      <c r="F358" s="289">
        <f>+India!F84</f>
        <v>11.619342420470455</v>
      </c>
      <c r="G358" s="289">
        <f>+India!G84</f>
        <v>15.344693509344637</v>
      </c>
      <c r="H358" s="289">
        <f>+India!H84</f>
        <v>19.335339326920099</v>
      </c>
      <c r="I358" s="289">
        <f>+India!I84</f>
        <v>23.817443590538709</v>
      </c>
      <c r="J358" s="289">
        <f>+India!J84</f>
        <v>28.763915267557827</v>
      </c>
      <c r="K358" s="289">
        <f>+India!K84</f>
        <v>34.141905865629042</v>
      </c>
      <c r="L358" s="289">
        <f>+India!L84</f>
        <v>39.879288797965913</v>
      </c>
      <c r="M358" s="289">
        <f>+India!M84</f>
        <v>45.86810096006505</v>
      </c>
      <c r="N358" s="289">
        <f>+India!N84</f>
        <v>52.354514194791399</v>
      </c>
      <c r="O358" s="289">
        <f>+India!O84</f>
        <v>59.001174355398277</v>
      </c>
      <c r="P358" s="289">
        <f>+India!P84</f>
        <v>65.766910680642852</v>
      </c>
      <c r="Q358" s="289">
        <f>+India!Q84</f>
        <v>72.605726648117283</v>
      </c>
      <c r="R358" s="289">
        <f>+India!R84</f>
        <v>79.471224823065015</v>
      </c>
      <c r="S358" s="289">
        <f>+India!S84</f>
        <v>86.319384686051308</v>
      </c>
      <c r="T358" s="289">
        <f>+India!T84</f>
        <v>93.110243634123819</v>
      </c>
      <c r="U358" s="289">
        <f>+India!U84</f>
        <v>99.808851840962518</v>
      </c>
      <c r="V358" s="289">
        <f>+India!V84</f>
        <v>106.98897385906335</v>
      </c>
      <c r="W358" s="289">
        <f>+India!W84</f>
        <v>114.87559926567145</v>
      </c>
      <c r="X358" s="289">
        <f>+India!X84</f>
        <v>122.98119643491094</v>
      </c>
      <c r="Y358" s="289">
        <f>+India!Y84</f>
        <v>131.22062058366333</v>
      </c>
      <c r="Z358" s="289">
        <f>+India!Z84</f>
        <v>139.542219219098</v>
      </c>
      <c r="AA358" s="289">
        <f>+India!AA84</f>
        <v>147.92950760600573</v>
      </c>
      <c r="AB358" s="289">
        <f>+India!AB84</f>
        <v>156.45311906037139</v>
      </c>
      <c r="AC358" s="289">
        <f>+India!AC84</f>
        <v>165.61139751274538</v>
      </c>
      <c r="AD358" s="289">
        <f>+India!AD84</f>
        <v>175.1930966249862</v>
      </c>
      <c r="AE358" s="289">
        <f>+India!AE84</f>
        <v>185.1316179454756</v>
      </c>
      <c r="AF358" s="289">
        <f>+India!AF84</f>
        <v>195.02048733335013</v>
      </c>
      <c r="AG358" s="289">
        <f>+India!AG84</f>
        <v>204.68381901162422</v>
      </c>
      <c r="AH358" s="289">
        <f>+India!AH84</f>
        <v>214.35640033741092</v>
      </c>
      <c r="AI358" s="289">
        <f>+India!AI84</f>
        <v>224.0467334434482</v>
      </c>
      <c r="AJ358" s="289">
        <f>+India!AJ84</f>
        <v>233.75674918921305</v>
      </c>
      <c r="AK358" s="289">
        <f>+India!AK84</f>
        <v>243.48668957720707</v>
      </c>
      <c r="AL358" s="289">
        <f>+India!AL84</f>
        <v>253.23761751308106</v>
      </c>
      <c r="AM358" s="289">
        <f>+India!AM84</f>
        <v>263.01221737011861</v>
      </c>
      <c r="AN358" s="289">
        <f>+India!AN84</f>
        <v>272.81480211597432</v>
      </c>
      <c r="AO358" s="289">
        <f>+India!AO84</f>
        <v>282.6510003453248</v>
      </c>
      <c r="AP358" s="289">
        <f>+India!AP84</f>
        <v>292.52735580839584</v>
      </c>
    </row>
    <row r="359" spans="1:309" ht="14.6">
      <c r="A359" s="288" t="s">
        <v>56</v>
      </c>
      <c r="B359" s="289">
        <f>+MidEast!B84</f>
        <v>2.5769487796242263</v>
      </c>
      <c r="C359" s="289">
        <f>+MidEast!C84</f>
        <v>4.3045669601491383</v>
      </c>
      <c r="D359" s="289">
        <f>+MidEast!D84</f>
        <v>6.6264112190069877</v>
      </c>
      <c r="E359" s="289">
        <f>+MidEast!E84</f>
        <v>9.4557504493668247</v>
      </c>
      <c r="F359" s="289">
        <f>+MidEast!F84</f>
        <v>12.818381509387017</v>
      </c>
      <c r="G359" s="289">
        <f>+MidEast!G84</f>
        <v>16.278389008967771</v>
      </c>
      <c r="H359" s="289">
        <f>+MidEast!H84</f>
        <v>19.892851491535765</v>
      </c>
      <c r="I359" s="289">
        <f>+MidEast!I84</f>
        <v>23.943326777958482</v>
      </c>
      <c r="J359" s="289">
        <f>+MidEast!J84</f>
        <v>28.445988717258164</v>
      </c>
      <c r="K359" s="289">
        <f>+MidEast!K84</f>
        <v>33.711753385999749</v>
      </c>
      <c r="L359" s="289">
        <f>+MidEast!L84</f>
        <v>38.75233769385062</v>
      </c>
      <c r="M359" s="289">
        <f>+MidEast!M84</f>
        <v>42.267617215854422</v>
      </c>
      <c r="N359" s="289">
        <f>+MidEast!N84</f>
        <v>46.657246624391291</v>
      </c>
      <c r="O359" s="289">
        <f>+MidEast!O84</f>
        <v>50.88133037033456</v>
      </c>
      <c r="P359" s="289">
        <f>+MidEast!P84</f>
        <v>54.989022158288321</v>
      </c>
      <c r="Q359" s="289">
        <f>+MidEast!Q84</f>
        <v>59.002220161888587</v>
      </c>
      <c r="R359" s="289">
        <f>+MidEast!R84</f>
        <v>62.928871598162743</v>
      </c>
      <c r="S359" s="289">
        <f>+MidEast!S84</f>
        <v>66.770207093870923</v>
      </c>
      <c r="T359" s="289">
        <f>+MidEast!T84</f>
        <v>70.524793410450002</v>
      </c>
      <c r="U359" s="289">
        <f>+MidEast!U84</f>
        <v>74.190766762348943</v>
      </c>
      <c r="V359" s="289">
        <f>+MidEast!V84</f>
        <v>78.178129817086045</v>
      </c>
      <c r="W359" s="289">
        <f>+MidEast!W84</f>
        <v>82.633873448962433</v>
      </c>
      <c r="X359" s="289">
        <f>+MidEast!X84</f>
        <v>87.22795304966948</v>
      </c>
      <c r="Y359" s="289">
        <f>+MidEast!Y84</f>
        <v>91.914270058673495</v>
      </c>
      <c r="Z359" s="289">
        <f>+MidEast!Z84</f>
        <v>96.669510383907976</v>
      </c>
      <c r="AA359" s="289">
        <f>+MidEast!AA84</f>
        <v>101.49262879700581</v>
      </c>
      <c r="AB359" s="289">
        <f>+MidEast!AB84</f>
        <v>106.41136594603552</v>
      </c>
      <c r="AC359" s="289">
        <f>+MidEast!AC84</f>
        <v>111.78495936092591</v>
      </c>
      <c r="AD359" s="289">
        <f>+MidEast!AD84</f>
        <v>117.45526991338198</v>
      </c>
      <c r="AE359" s="289">
        <f>+MidEast!AE84</f>
        <v>123.38525804684311</v>
      </c>
      <c r="AF359" s="289">
        <f>+MidEast!AF84</f>
        <v>129.3314141545909</v>
      </c>
      <c r="AG359" s="289">
        <f>+MidEast!AG84</f>
        <v>135.19511325626365</v>
      </c>
      <c r="AH359" s="289">
        <f>+MidEast!AH84</f>
        <v>141.12705124727489</v>
      </c>
      <c r="AI359" s="289">
        <f>+MidEast!AI84</f>
        <v>147.13757286820405</v>
      </c>
      <c r="AJ359" s="289">
        <f>+MidEast!AJ84</f>
        <v>153.2325744666353</v>
      </c>
      <c r="AK359" s="289">
        <f>+MidEast!AK84</f>
        <v>159.41656935860331</v>
      </c>
      <c r="AL359" s="289">
        <f>+MidEast!AL84</f>
        <v>165.69432552726943</v>
      </c>
      <c r="AM359" s="289">
        <f>+MidEast!AM84</f>
        <v>172.07144849382075</v>
      </c>
      <c r="AN359" s="289">
        <f>+MidEast!AN84</f>
        <v>178.55447060545248</v>
      </c>
      <c r="AO359" s="289">
        <f>+MidEast!AO84</f>
        <v>185.15073545148024</v>
      </c>
      <c r="AP359" s="289">
        <f>+MidEast!AP84</f>
        <v>191.8682190834632</v>
      </c>
    </row>
    <row r="360" spans="1:309" ht="14.6">
      <c r="A360" s="288" t="s">
        <v>57</v>
      </c>
      <c r="B360" s="289">
        <f>+Africa!B84</f>
        <v>0.90930131088130606</v>
      </c>
      <c r="C360" s="289">
        <f>+Africa!C84</f>
        <v>1.7004907187190157</v>
      </c>
      <c r="D360" s="289">
        <f>+Africa!D84</f>
        <v>3.0743796981529394</v>
      </c>
      <c r="E360" s="289">
        <f>+Africa!E84</f>
        <v>5.1075998001397203</v>
      </c>
      <c r="F360" s="289">
        <f>+Africa!F84</f>
        <v>8.0314741613933194</v>
      </c>
      <c r="G360" s="289">
        <f>+Africa!G84</f>
        <v>11.483825414980881</v>
      </c>
      <c r="H360" s="289">
        <f>+Africa!H84</f>
        <v>15.246083203178008</v>
      </c>
      <c r="I360" s="289">
        <f>+Africa!I84</f>
        <v>19.764397687089534</v>
      </c>
      <c r="J360" s="289">
        <f>+Africa!J84</f>
        <v>25.093322290305395</v>
      </c>
      <c r="K360" s="289">
        <f>+Africa!K84</f>
        <v>31.622372900173346</v>
      </c>
      <c r="L360" s="289">
        <f>+Africa!L84</f>
        <v>38.047553991363621</v>
      </c>
      <c r="M360" s="289">
        <f>+Africa!M84</f>
        <v>43.598759004383453</v>
      </c>
      <c r="N360" s="289">
        <f>+Africa!N84</f>
        <v>49.137511710659481</v>
      </c>
      <c r="O360" s="289">
        <f>+Africa!O84</f>
        <v>54.715467669285943</v>
      </c>
      <c r="P360" s="289">
        <f>+Africa!P84</f>
        <v>60.259562780441954</v>
      </c>
      <c r="Q360" s="289">
        <f>+Africa!Q84</f>
        <v>65.704617116911194</v>
      </c>
      <c r="R360" s="289">
        <f>+Africa!R84</f>
        <v>70.99406846395317</v>
      </c>
      <c r="S360" s="289">
        <f>+Africa!S84</f>
        <v>76.080450541251551</v>
      </c>
      <c r="T360" s="289">
        <f>+Africa!T84</f>
        <v>80.92547967652331</v>
      </c>
      <c r="U360" s="289">
        <f>+Africa!U84</f>
        <v>85.499841434423672</v>
      </c>
      <c r="V360" s="289">
        <f>+Africa!V84</f>
        <v>90.306515737476275</v>
      </c>
      <c r="W360" s="289">
        <f>+Africa!W84</f>
        <v>95.513508989371303</v>
      </c>
      <c r="X360" s="289">
        <f>+Africa!X84</f>
        <v>101.38630929043514</v>
      </c>
      <c r="Y360" s="289">
        <f>+Africa!Y84</f>
        <v>107.35913345626024</v>
      </c>
      <c r="Z360" s="289">
        <f>+Africa!Z84</f>
        <v>113.3411356972876</v>
      </c>
      <c r="AA360" s="289">
        <f>+Africa!AA84</f>
        <v>119.29247098778606</v>
      </c>
      <c r="AB360" s="289">
        <f>+Africa!AB84</f>
        <v>125.32260124258669</v>
      </c>
      <c r="AC360" s="289">
        <f>+Africa!AC84</f>
        <v>131.78799847232548</v>
      </c>
      <c r="AD360" s="289">
        <f>+Africa!AD84</f>
        <v>138.55897304433816</v>
      </c>
      <c r="AE360" s="289">
        <f>+Africa!AE84</f>
        <v>145.57465119658943</v>
      </c>
      <c r="AF360" s="289">
        <f>+Africa!AF84</f>
        <v>152.50533676160754</v>
      </c>
      <c r="AG360" s="289">
        <f>+Africa!AG84</f>
        <v>159.2172165055992</v>
      </c>
      <c r="AH360" s="289">
        <f>+Africa!AH84</f>
        <v>165.89845510423748</v>
      </c>
      <c r="AI360" s="289">
        <f>+Africa!AI84</f>
        <v>172.54863485592833</v>
      </c>
      <c r="AJ360" s="289">
        <f>+Africa!AJ84</f>
        <v>179.16608698104466</v>
      </c>
      <c r="AK360" s="289">
        <f>+Africa!AK84</f>
        <v>185.74898587810424</v>
      </c>
      <c r="AL360" s="289">
        <f>+Africa!AL84</f>
        <v>192.29702119188147</v>
      </c>
      <c r="AM360" s="289">
        <f>+Africa!AM84</f>
        <v>198.811779994185</v>
      </c>
      <c r="AN360" s="289">
        <f>+Africa!AN84</f>
        <v>205.29655152340126</v>
      </c>
      <c r="AO360" s="289">
        <f>+Africa!AO84</f>
        <v>211.75593121819173</v>
      </c>
      <c r="AP360" s="289">
        <f>+Africa!AP84</f>
        <v>218.19540003133812</v>
      </c>
    </row>
    <row r="361" spans="1:309" ht="14.6">
      <c r="A361" s="288" t="s">
        <v>58</v>
      </c>
      <c r="B361" s="289">
        <f>+LatAm!B84</f>
        <v>3.4790425598664365</v>
      </c>
      <c r="C361" s="289">
        <f>+LatAm!C84</f>
        <v>5.4137711545147607</v>
      </c>
      <c r="D361" s="289">
        <f>+LatAm!D84</f>
        <v>7.9605110681653706</v>
      </c>
      <c r="E361" s="289">
        <f>+LatAm!E84</f>
        <v>10.953583981735971</v>
      </c>
      <c r="F361" s="289">
        <f>+LatAm!F84</f>
        <v>14.244968580475678</v>
      </c>
      <c r="G361" s="289">
        <f>+LatAm!G84</f>
        <v>17.554928604122875</v>
      </c>
      <c r="H361" s="289">
        <f>+LatAm!H84</f>
        <v>21.005170252687755</v>
      </c>
      <c r="I361" s="289">
        <f>+LatAm!I84</f>
        <v>24.7066782752674</v>
      </c>
      <c r="J361" s="289">
        <f>+LatAm!J84</f>
        <v>28.633048374867958</v>
      </c>
      <c r="K361" s="289">
        <f>+LatAm!K84</f>
        <v>32.74481723641977</v>
      </c>
      <c r="L361" s="289">
        <f>+LatAm!L84</f>
        <v>37.13196997872312</v>
      </c>
      <c r="M361" s="289">
        <f>+LatAm!M84</f>
        <v>41.281823339108868</v>
      </c>
      <c r="N361" s="289">
        <f>+LatAm!N84</f>
        <v>46.308390192559315</v>
      </c>
      <c r="O361" s="289">
        <f>+LatAm!O84</f>
        <v>51.292302996200796</v>
      </c>
      <c r="P361" s="289">
        <f>+LatAm!P84</f>
        <v>56.263846212166357</v>
      </c>
      <c r="Q361" s="289">
        <f>+LatAm!Q84</f>
        <v>61.231836219472513</v>
      </c>
      <c r="R361" s="289">
        <f>+LatAm!R84</f>
        <v>66.194070725599076</v>
      </c>
      <c r="S361" s="289">
        <f>+LatAm!S84</f>
        <v>71.143368693474912</v>
      </c>
      <c r="T361" s="289">
        <f>+LatAm!T84</f>
        <v>76.071027856667826</v>
      </c>
      <c r="U361" s="289">
        <f>+LatAm!U84</f>
        <v>80.968761432260038</v>
      </c>
      <c r="V361" s="289">
        <f>+LatAm!V84</f>
        <v>86.230362105665293</v>
      </c>
      <c r="W361" s="289">
        <f>+LatAm!W84</f>
        <v>92.009836751819478</v>
      </c>
      <c r="X361" s="289">
        <f>+LatAm!X84</f>
        <v>97.991798647345703</v>
      </c>
      <c r="Y361" s="289">
        <f>+LatAm!Y84</f>
        <v>104.13047552250495</v>
      </c>
      <c r="Z361" s="289">
        <f>+LatAm!Z84</f>
        <v>110.40243799072681</v>
      </c>
      <c r="AA361" s="289">
        <f>+LatAm!AA84</f>
        <v>116.80510371362024</v>
      </c>
      <c r="AB361" s="289">
        <f>+LatAm!AB84</f>
        <v>123.35022371651237</v>
      </c>
      <c r="AC361" s="289">
        <f>+LatAm!AC84</f>
        <v>130.37191487953663</v>
      </c>
      <c r="AD361" s="289">
        <f>+LatAm!AD84</f>
        <v>137.72393865113349</v>
      </c>
      <c r="AE361" s="289">
        <f>+LatAm!AE84</f>
        <v>145.37668410565172</v>
      </c>
      <c r="AF361" s="289">
        <f>+LatAm!AF84</f>
        <v>152.98356536459124</v>
      </c>
      <c r="AG361" s="289">
        <f>+LatAm!AG84</f>
        <v>160.40825937719063</v>
      </c>
      <c r="AH361" s="289">
        <f>+LatAm!AH84</f>
        <v>167.89236197150757</v>
      </c>
      <c r="AI361" s="289">
        <f>+LatAm!AI84</f>
        <v>175.46378419749186</v>
      </c>
      <c r="AJ361" s="289">
        <f>+LatAm!AJ84</f>
        <v>183.13915898123736</v>
      </c>
      <c r="AK361" s="289">
        <f>+LatAm!AK84</f>
        <v>190.93006570955433</v>
      </c>
      <c r="AL361" s="289">
        <f>+LatAm!AL84</f>
        <v>198.8462139970066</v>
      </c>
      <c r="AM361" s="289">
        <f>+LatAm!AM84</f>
        <v>206.89692544324629</v>
      </c>
      <c r="AN361" s="289">
        <f>+LatAm!AN84</f>
        <v>215.09174853851749</v>
      </c>
      <c r="AO361" s="289">
        <f>+LatAm!AO84</f>
        <v>223.44065159571281</v>
      </c>
      <c r="AP361" s="289">
        <f>+LatAm!AP84</f>
        <v>231.95402568052816</v>
      </c>
    </row>
    <row r="362" spans="1:309" ht="14.6">
      <c r="A362" s="288" t="s">
        <v>114</v>
      </c>
      <c r="B362" s="289">
        <f>+OHI!B84</f>
        <v>3.1205757434830224</v>
      </c>
      <c r="C362" s="289">
        <f>+OHI!C84</f>
        <v>4.0475133020248926</v>
      </c>
      <c r="D362" s="289">
        <f>+OHI!D84</f>
        <v>5.2525858919633164</v>
      </c>
      <c r="E362" s="289">
        <f>+OHI!E84</f>
        <v>6.4649129384994133</v>
      </c>
      <c r="F362" s="289">
        <f>+OHI!F84</f>
        <v>7.6108225501166444</v>
      </c>
      <c r="G362" s="289">
        <f>+OHI!G84</f>
        <v>8.6225944869293158</v>
      </c>
      <c r="H362" s="289">
        <f>+OHI!H84</f>
        <v>9.516102418183376</v>
      </c>
      <c r="I362" s="289">
        <f>+OHI!I84</f>
        <v>10.386852109555262</v>
      </c>
      <c r="J362" s="289">
        <f>+OHI!J84</f>
        <v>11.233871361833819</v>
      </c>
      <c r="K362" s="289">
        <f>+OHI!K84</f>
        <v>11.976045454211661</v>
      </c>
      <c r="L362" s="289">
        <f>+OHI!L84</f>
        <v>12.890906923810016</v>
      </c>
      <c r="M362" s="289">
        <f>+OHI!M84</f>
        <v>13.931283440466323</v>
      </c>
      <c r="N362" s="289">
        <f>+OHI!N84</f>
        <v>15.252456150424527</v>
      </c>
      <c r="O362" s="289">
        <f>+OHI!O84</f>
        <v>16.522714723448772</v>
      </c>
      <c r="P362" s="289">
        <f>+OHI!P84</f>
        <v>17.765223425489978</v>
      </c>
      <c r="Q362" s="289">
        <f>+OHI!Q84</f>
        <v>18.991691446043639</v>
      </c>
      <c r="R362" s="289">
        <f>+OHI!R84</f>
        <v>20.207840893164953</v>
      </c>
      <c r="S362" s="289">
        <f>+OHI!S84</f>
        <v>21.416178672001578</v>
      </c>
      <c r="T362" s="289">
        <f>+OHI!T84</f>
        <v>22.617558814390385</v>
      </c>
      <c r="U362" s="289">
        <f>+OHI!U84</f>
        <v>23.812065591073626</v>
      </c>
      <c r="V362" s="289">
        <f>+OHI!V84</f>
        <v>25.006516491088117</v>
      </c>
      <c r="W362" s="289">
        <f>+OHI!W84</f>
        <v>26.202852676717704</v>
      </c>
      <c r="X362" s="289">
        <f>+OHI!X84</f>
        <v>27.394849321995565</v>
      </c>
      <c r="Y362" s="289">
        <f>+OHI!Y84</f>
        <v>28.58161093941505</v>
      </c>
      <c r="Z362" s="289">
        <f>+OHI!Z84</f>
        <v>29.763137755419415</v>
      </c>
      <c r="AA362" s="289">
        <f>+OHI!AA84</f>
        <v>30.942404337399175</v>
      </c>
      <c r="AB362" s="289">
        <f>+OHI!AB84</f>
        <v>32.13040784873202</v>
      </c>
      <c r="AC362" s="289">
        <f>+OHI!AC84</f>
        <v>33.421861047988337</v>
      </c>
      <c r="AD362" s="289">
        <f>+OHI!AD84</f>
        <v>34.777352851033356</v>
      </c>
      <c r="AE362" s="289">
        <f>+OHI!AE84</f>
        <v>36.187449998523242</v>
      </c>
      <c r="AF362" s="289">
        <f>+OHI!AF84</f>
        <v>37.564175584575835</v>
      </c>
      <c r="AG362" s="289">
        <f>+OHI!AG84</f>
        <v>38.877803645463885</v>
      </c>
      <c r="AH362" s="289">
        <f>+OHI!AH84</f>
        <v>40.190363521093133</v>
      </c>
      <c r="AI362" s="289">
        <f>+OHI!AI84</f>
        <v>41.506551179990424</v>
      </c>
      <c r="AJ362" s="289">
        <f>+OHI!AJ84</f>
        <v>42.829072653937992</v>
      </c>
      <c r="AK362" s="289">
        <f>+OHI!AK84</f>
        <v>44.159394578843056</v>
      </c>
      <c r="AL362" s="289">
        <f>+OHI!AL84</f>
        <v>45.498517475233335</v>
      </c>
      <c r="AM362" s="289">
        <f>+OHI!AM84</f>
        <v>46.847322002469632</v>
      </c>
      <c r="AN362" s="289">
        <f>+OHI!AN84</f>
        <v>48.206701384214881</v>
      </c>
      <c r="AO362" s="289">
        <f>+OHI!AO84</f>
        <v>49.577594961001637</v>
      </c>
      <c r="AP362" s="289">
        <f>+OHI!AP84</f>
        <v>50.960980393314827</v>
      </c>
    </row>
    <row r="363" spans="1:309" ht="14.6">
      <c r="A363" s="288" t="s">
        <v>224</v>
      </c>
      <c r="B363" s="289">
        <f>+OthAsia!B84</f>
        <v>1.9829504354425098</v>
      </c>
      <c r="C363" s="289">
        <f>+OthAsia!C84</f>
        <v>3.0038142599144635</v>
      </c>
      <c r="D363" s="289">
        <f>+OthAsia!D84</f>
        <v>5.0606269724569293</v>
      </c>
      <c r="E363" s="289">
        <f>+OthAsia!E84</f>
        <v>7.8818702302016739</v>
      </c>
      <c r="F363" s="289">
        <f>+OthAsia!F84</f>
        <v>11.559296619074146</v>
      </c>
      <c r="G363" s="289">
        <f>+OthAsia!G84</f>
        <v>15.752514589250946</v>
      </c>
      <c r="H363" s="289">
        <f>+OthAsia!H84</f>
        <v>20.396690519527269</v>
      </c>
      <c r="I363" s="289">
        <f>+OthAsia!I84</f>
        <v>25.792501293924932</v>
      </c>
      <c r="J363" s="289">
        <f>+OthAsia!J84</f>
        <v>31.947812437386929</v>
      </c>
      <c r="K363" s="289">
        <f>+OthAsia!K84</f>
        <v>38.972193749007246</v>
      </c>
      <c r="L363" s="289">
        <f>+OthAsia!L84</f>
        <v>46.216560157098534</v>
      </c>
      <c r="M363" s="289">
        <f>+OthAsia!M84</f>
        <v>54.155601910003995</v>
      </c>
      <c r="N363" s="289">
        <f>+OthAsia!N84</f>
        <v>61.725155847118309</v>
      </c>
      <c r="O363" s="289">
        <f>+OthAsia!O84</f>
        <v>69.625810547963283</v>
      </c>
      <c r="P363" s="289">
        <f>+OthAsia!P84</f>
        <v>77.7363733414373</v>
      </c>
      <c r="Q363" s="289">
        <f>+OthAsia!Q84</f>
        <v>85.947416134958758</v>
      </c>
      <c r="R363" s="289">
        <f>+OthAsia!R84</f>
        <v>94.158561684619258</v>
      </c>
      <c r="S363" s="289">
        <f>+OthAsia!S84</f>
        <v>102.27724019817377</v>
      </c>
      <c r="T363" s="289">
        <f>+OthAsia!T84</f>
        <v>110.2181068130382</v>
      </c>
      <c r="U363" s="289">
        <f>+OthAsia!U84</f>
        <v>117.90280684535657</v>
      </c>
      <c r="V363" s="289">
        <f>+OthAsia!V84</f>
        <v>125.93097722546642</v>
      </c>
      <c r="W363" s="289">
        <f>+OthAsia!W84</f>
        <v>134.49697195117429</v>
      </c>
      <c r="X363" s="289">
        <f>+OthAsia!X84</f>
        <v>142.99717504374144</v>
      </c>
      <c r="Y363" s="289">
        <f>+OthAsia!Y84</f>
        <v>151.28267110254964</v>
      </c>
      <c r="Z363" s="289">
        <f>+OthAsia!Z84</f>
        <v>159.23811004648758</v>
      </c>
      <c r="AA363" s="289">
        <f>+OthAsia!AA84</f>
        <v>166.78519540308992</v>
      </c>
      <c r="AB363" s="289">
        <f>+OthAsia!AB84</f>
        <v>173.87683311638429</v>
      </c>
      <c r="AC363" s="289">
        <f>+OthAsia!AC84</f>
        <v>181.16603535798049</v>
      </c>
      <c r="AD363" s="289">
        <f>+OthAsia!AD84</f>
        <v>188.31104471972276</v>
      </c>
      <c r="AE363" s="289">
        <f>+OthAsia!AE84</f>
        <v>195.21666599174915</v>
      </c>
      <c r="AF363" s="289">
        <f>+OthAsia!AF84</f>
        <v>201.45185086839865</v>
      </c>
      <c r="AG363" s="289">
        <f>+OthAsia!AG84</f>
        <v>206.862928289396</v>
      </c>
      <c r="AH363" s="289">
        <f>+OthAsia!AH84</f>
        <v>211.70528247919358</v>
      </c>
      <c r="AI363" s="289">
        <f>+OthAsia!AI84</f>
        <v>215.97763751232509</v>
      </c>
      <c r="AJ363" s="289">
        <f>+OthAsia!AJ84</f>
        <v>219.67510777279611</v>
      </c>
      <c r="AK363" s="289">
        <f>+OthAsia!AK84</f>
        <v>222.78970274969129</v>
      </c>
      <c r="AL363" s="289">
        <f>+OthAsia!AL84</f>
        <v>225.31296786847236</v>
      </c>
      <c r="AM363" s="289">
        <f>+OthAsia!AM84</f>
        <v>227.23700080353288</v>
      </c>
      <c r="AN363" s="289">
        <f>+OthAsia!AN84</f>
        <v>228.55472846451363</v>
      </c>
      <c r="AO363" s="289">
        <f>+OthAsia!AO84</f>
        <v>229.25994210511982</v>
      </c>
      <c r="AP363" s="289">
        <f>+OthAsia!AP84</f>
        <v>229.34733116165137</v>
      </c>
    </row>
    <row r="364" spans="1:309">
      <c r="B364" s="429">
        <f t="shared" ref="B364:AF364" si="184">SUM(B352:B363)</f>
        <v>43.426252805621154</v>
      </c>
      <c r="C364" s="429">
        <f t="shared" si="184"/>
        <v>63.05911607013428</v>
      </c>
      <c r="D364" s="429">
        <f t="shared" si="184"/>
        <v>87.530537851667731</v>
      </c>
      <c r="E364" s="429">
        <f t="shared" si="184"/>
        <v>115.24054687011754</v>
      </c>
      <c r="F364" s="429">
        <f t="shared" si="184"/>
        <v>146.09795666144163</v>
      </c>
      <c r="G364" s="429">
        <f t="shared" si="184"/>
        <v>178.03780732669122</v>
      </c>
      <c r="H364" s="429">
        <f t="shared" si="184"/>
        <v>211.27523776810665</v>
      </c>
      <c r="I364" s="429">
        <f t="shared" si="184"/>
        <v>247.4273025094657</v>
      </c>
      <c r="J364" s="429">
        <f t="shared" si="184"/>
        <v>286.45513882568804</v>
      </c>
      <c r="K364" s="429">
        <f t="shared" si="184"/>
        <v>328.20629865878459</v>
      </c>
      <c r="L364" s="429">
        <f t="shared" si="184"/>
        <v>372.28065104708526</v>
      </c>
      <c r="M364" s="429">
        <f t="shared" si="184"/>
        <v>416.51527322571161</v>
      </c>
      <c r="N364" s="429">
        <f t="shared" si="184"/>
        <v>465.42785725433049</v>
      </c>
      <c r="O364" s="429">
        <f t="shared" si="184"/>
        <v>514.36582555407836</v>
      </c>
      <c r="P364" s="429">
        <f t="shared" si="184"/>
        <v>563.33702080699607</v>
      </c>
      <c r="Q364" s="429">
        <f t="shared" si="184"/>
        <v>612.2110774804612</v>
      </c>
      <c r="R364" s="429">
        <f t="shared" si="184"/>
        <v>660.79514421255089</v>
      </c>
      <c r="S364" s="429">
        <f t="shared" si="184"/>
        <v>708.87737192540624</v>
      </c>
      <c r="T364" s="429">
        <f t="shared" si="184"/>
        <v>756.25144351710867</v>
      </c>
      <c r="U364" s="429">
        <f t="shared" si="184"/>
        <v>802.73013346066341</v>
      </c>
      <c r="V364" s="429">
        <f t="shared" si="184"/>
        <v>850.96277958388566</v>
      </c>
      <c r="W364" s="429">
        <f t="shared" si="184"/>
        <v>901.87153296670112</v>
      </c>
      <c r="X364" s="429">
        <f t="shared" si="184"/>
        <v>953.78720374787645</v>
      </c>
      <c r="Y364" s="429">
        <f t="shared" si="184"/>
        <v>1005.7755754047797</v>
      </c>
      <c r="Z364" s="429">
        <f t="shared" si="184"/>
        <v>1057.5075832167554</v>
      </c>
      <c r="AA364" s="429">
        <f t="shared" si="184"/>
        <v>1108.8660673892552</v>
      </c>
      <c r="AB364" s="429">
        <f t="shared" si="184"/>
        <v>1160.1777373605298</v>
      </c>
      <c r="AC364" s="429">
        <f t="shared" si="184"/>
        <v>1214.900368116997</v>
      </c>
      <c r="AD364" s="429">
        <f t="shared" si="184"/>
        <v>1271.5436455022436</v>
      </c>
      <c r="AE364" s="429">
        <f t="shared" si="184"/>
        <v>1329.700207277029</v>
      </c>
      <c r="AF364" s="429">
        <f t="shared" si="184"/>
        <v>1386.3541440649669</v>
      </c>
    </row>
    <row r="366" spans="1:309" s="528" customFormat="1" ht="15">
      <c r="A366" s="528" t="s">
        <v>1064</v>
      </c>
      <c r="B366" s="530">
        <f t="shared" ref="B366:AF366" si="185">+SUMPRODUCT(B323:B334*B352:B363)/B364</f>
        <v>1</v>
      </c>
      <c r="C366" s="530">
        <f t="shared" si="185"/>
        <v>0.56467664310483334</v>
      </c>
      <c r="D366" s="530">
        <f t="shared" si="185"/>
        <v>0.32827176080106096</v>
      </c>
      <c r="E366" s="530">
        <f t="shared" si="185"/>
        <v>0.20096352199768569</v>
      </c>
      <c r="F366" s="530">
        <f t="shared" si="185"/>
        <v>0.12755890606563614</v>
      </c>
      <c r="G366" s="530">
        <f t="shared" si="185"/>
        <v>8.3386463753670551E-2</v>
      </c>
      <c r="H366" s="530">
        <f t="shared" si="185"/>
        <v>5.5946662357406529E-2</v>
      </c>
      <c r="I366" s="529">
        <f t="shared" si="185"/>
        <v>3.8321988518206548E-2</v>
      </c>
      <c r="J366" s="529">
        <f t="shared" si="185"/>
        <v>2.6723173270050214E-2</v>
      </c>
      <c r="K366" s="529">
        <f t="shared" si="185"/>
        <v>1.8945338707328067E-2</v>
      </c>
      <c r="L366" s="529">
        <f t="shared" si="185"/>
        <v>1.3654215390679699E-2</v>
      </c>
      <c r="M366" s="529">
        <f t="shared" si="185"/>
        <v>1.0096490533480624E-2</v>
      </c>
      <c r="N366" s="529">
        <f t="shared" si="185"/>
        <v>7.4289056686472673E-3</v>
      </c>
      <c r="O366" s="529">
        <f t="shared" si="185"/>
        <v>5.5597058624053276E-3</v>
      </c>
      <c r="P366" s="529">
        <f t="shared" si="185"/>
        <v>4.2166894692054566E-3</v>
      </c>
      <c r="Q366" s="529">
        <f t="shared" si="185"/>
        <v>3.2338167406072119E-3</v>
      </c>
      <c r="R366" s="529">
        <f t="shared" si="185"/>
        <v>2.5039681173915666E-3</v>
      </c>
      <c r="S366" s="529">
        <f t="shared" si="185"/>
        <v>1.9553716307058786E-3</v>
      </c>
      <c r="T366" s="529">
        <f t="shared" si="185"/>
        <v>1.5386319874577459E-3</v>
      </c>
      <c r="U366" s="529">
        <f t="shared" si="185"/>
        <v>1.2190622892193073E-3</v>
      </c>
      <c r="V366" s="529">
        <f t="shared" si="185"/>
        <v>9.7015546917725781E-4</v>
      </c>
      <c r="W366" s="529">
        <f t="shared" si="185"/>
        <v>7.7444535452332044E-4</v>
      </c>
      <c r="X366" s="529">
        <f t="shared" si="185"/>
        <v>6.2034787083000678E-4</v>
      </c>
      <c r="Y366" s="529">
        <f t="shared" si="185"/>
        <v>4.9888506548200341E-4</v>
      </c>
      <c r="Z366" s="529">
        <f t="shared" si="185"/>
        <v>4.0277840965157363E-4</v>
      </c>
      <c r="AA366" s="529">
        <f t="shared" si="185"/>
        <v>3.2636363361585681E-4</v>
      </c>
      <c r="AB366" s="529">
        <f t="shared" si="185"/>
        <v>2.6519751043885113E-4</v>
      </c>
      <c r="AC366" s="529">
        <f t="shared" si="185"/>
        <v>2.1516373982302683E-4</v>
      </c>
      <c r="AD366" s="529">
        <f t="shared" si="185"/>
        <v>1.7465474002476681E-4</v>
      </c>
      <c r="AE366" s="529">
        <f t="shared" si="185"/>
        <v>1.4191288132262299E-4</v>
      </c>
      <c r="AF366" s="529">
        <f t="shared" si="185"/>
        <v>1.1532479201262699E-4</v>
      </c>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c r="EP366" s="19"/>
      <c r="EQ366" s="19"/>
      <c r="ER366" s="19"/>
      <c r="ES366" s="19"/>
      <c r="ET366" s="19"/>
      <c r="EU366" s="19"/>
      <c r="EV366" s="19"/>
      <c r="EW366" s="19"/>
      <c r="EX366" s="19"/>
      <c r="EY366" s="19"/>
      <c r="EZ366" s="19"/>
      <c r="FA366" s="19"/>
      <c r="FB366" s="19"/>
      <c r="FC366" s="19"/>
      <c r="FD366" s="19"/>
      <c r="FE366" s="19"/>
      <c r="FF366" s="19"/>
      <c r="FG366" s="19"/>
      <c r="FH366" s="19"/>
      <c r="FI366" s="19"/>
      <c r="FJ366" s="19"/>
      <c r="FK366" s="19"/>
      <c r="FL366" s="19"/>
      <c r="FM366" s="19"/>
      <c r="FN366" s="19"/>
      <c r="FO366" s="19"/>
      <c r="FP366" s="19"/>
      <c r="FQ366" s="19"/>
      <c r="FR366" s="19"/>
      <c r="FS366" s="19"/>
      <c r="FT366" s="19"/>
      <c r="FU366" s="19"/>
      <c r="FV366" s="19"/>
      <c r="FW366" s="19"/>
      <c r="FX366" s="19"/>
      <c r="FY366" s="19"/>
      <c r="FZ366" s="19"/>
      <c r="GA366" s="19"/>
      <c r="GB366" s="19"/>
      <c r="GC366" s="19"/>
      <c r="GD366" s="19"/>
      <c r="GE366" s="19"/>
      <c r="GF366" s="19"/>
      <c r="GG366" s="19"/>
      <c r="GH366" s="19"/>
      <c r="GI366" s="19"/>
      <c r="GJ366" s="19"/>
      <c r="GK366" s="19"/>
      <c r="GL366" s="19"/>
      <c r="GM366" s="19"/>
      <c r="GN366" s="19"/>
      <c r="GO366" s="19"/>
      <c r="GP366" s="19"/>
      <c r="GQ366" s="19"/>
      <c r="GR366" s="19"/>
      <c r="GS366" s="19"/>
      <c r="GT366" s="19"/>
      <c r="GU366" s="19"/>
      <c r="GV366" s="19"/>
      <c r="GW366" s="19"/>
      <c r="GX366" s="19"/>
      <c r="GY366" s="19"/>
      <c r="GZ366" s="19"/>
      <c r="HA366" s="19"/>
      <c r="HB366" s="19"/>
      <c r="HC366" s="19"/>
      <c r="HD366" s="19"/>
      <c r="HE366" s="19"/>
      <c r="HF366" s="19"/>
      <c r="HG366" s="19"/>
      <c r="HH366" s="19"/>
      <c r="HI366" s="19"/>
      <c r="HJ366" s="19"/>
      <c r="HK366" s="19"/>
      <c r="HL366" s="19"/>
      <c r="HM366" s="19"/>
      <c r="HN366" s="19"/>
      <c r="HO366" s="19"/>
      <c r="HP366" s="19"/>
      <c r="HQ366" s="19"/>
      <c r="HR366" s="19"/>
      <c r="HS366" s="19"/>
      <c r="HT366" s="19"/>
      <c r="HU366" s="19"/>
      <c r="HV366" s="19"/>
      <c r="HW366" s="19"/>
      <c r="HX366" s="19"/>
      <c r="HY366" s="19"/>
      <c r="HZ366" s="19"/>
      <c r="IA366" s="19"/>
      <c r="IB366" s="19"/>
      <c r="IC366" s="19"/>
      <c r="ID366" s="19"/>
      <c r="IE366" s="19"/>
      <c r="IF366" s="19"/>
      <c r="IG366" s="19"/>
      <c r="IH366" s="19"/>
      <c r="II366" s="19"/>
      <c r="IJ366" s="19"/>
      <c r="IK366" s="19"/>
      <c r="IL366" s="19"/>
      <c r="IM366" s="19"/>
      <c r="IN366" s="19"/>
      <c r="IO366" s="19"/>
      <c r="IP366" s="19"/>
      <c r="IQ366" s="19"/>
      <c r="IR366" s="19"/>
      <c r="IS366" s="19"/>
      <c r="IT366" s="19"/>
      <c r="IU366" s="19"/>
      <c r="IV366" s="19"/>
      <c r="IW366" s="19"/>
      <c r="IX366" s="19"/>
      <c r="IY366" s="19"/>
      <c r="IZ366" s="19"/>
      <c r="JA366" s="19"/>
      <c r="JB366" s="19"/>
      <c r="JC366" s="19"/>
      <c r="JD366" s="19"/>
      <c r="JE366" s="19"/>
      <c r="JF366" s="19"/>
      <c r="JG366" s="19"/>
      <c r="JH366" s="19"/>
      <c r="JI366" s="19"/>
      <c r="JJ366" s="19"/>
      <c r="JK366" s="19"/>
      <c r="JL366" s="19"/>
      <c r="JM366" s="19"/>
      <c r="JN366" s="19"/>
      <c r="JO366" s="19"/>
      <c r="JP366" s="19"/>
      <c r="JQ366" s="19"/>
      <c r="JR366" s="19"/>
      <c r="JS366" s="19"/>
      <c r="JT366" s="19"/>
      <c r="JU366" s="19"/>
      <c r="JV366" s="19"/>
      <c r="JW366" s="19"/>
      <c r="JX366" s="19"/>
      <c r="JY366" s="19"/>
      <c r="JZ366" s="19"/>
      <c r="KA366" s="19"/>
      <c r="KB366" s="19"/>
      <c r="KC366" s="19"/>
      <c r="KD366" s="19"/>
      <c r="KE366" s="19"/>
      <c r="KF366" s="19"/>
      <c r="KG366" s="19"/>
      <c r="KH366" s="19"/>
      <c r="KI366" s="19"/>
      <c r="KJ366" s="19"/>
      <c r="KK366" s="19"/>
      <c r="KL366" s="19"/>
      <c r="KM366" s="19"/>
      <c r="KN366" s="19"/>
      <c r="KO366" s="19"/>
      <c r="KP366" s="19"/>
      <c r="KQ366" s="19"/>
      <c r="KR366" s="19"/>
      <c r="KS366" s="19"/>
      <c r="KT366" s="19"/>
      <c r="KU366" s="19"/>
      <c r="KV366" s="19"/>
      <c r="KW366" s="19"/>
    </row>
    <row r="368" spans="1:309">
      <c r="A368" s="19" t="s">
        <v>1067</v>
      </c>
    </row>
    <row r="369" spans="1:309" s="533" customFormat="1">
      <c r="A369" s="533" t="s">
        <v>1068</v>
      </c>
      <c r="B369" s="533">
        <f>+(Parameters!$B11+2*Parameters!$B12*Global!B70)*B48</f>
        <v>0.23904719300464664</v>
      </c>
      <c r="C369" s="533">
        <f>+(Parameters!$B11+2*Parameters!$B12*Global!C70)*C48</f>
        <v>0.38985877725641371</v>
      </c>
      <c r="D369" s="533">
        <f>+(Parameters!$B11+2*Parameters!$B12*Global!D70)*D48</f>
        <v>0.63999000504658199</v>
      </c>
      <c r="E369" s="533">
        <f>+(Parameters!$B11+2*Parameters!$B12*Global!E70)*E39</f>
        <v>1.2719382094876337</v>
      </c>
      <c r="F369" s="533">
        <f>+(Parameters!$B11+2*Parameters!$B12*Global!F70)*F39</f>
        <v>1.8727799742549951</v>
      </c>
      <c r="G369" s="533">
        <f>+(Parameters!$B11+2*Parameters!$B12*Global!G70)*G39</f>
        <v>2.6161364373421478</v>
      </c>
      <c r="H369" s="533">
        <f>+(Parameters!$B11+2*Parameters!$B12*Global!H70)*H39</f>
        <v>3.510455959756114</v>
      </c>
      <c r="I369" s="533">
        <f>+(Parameters!$B11+2*Parameters!$B12*Global!I70)*I39</f>
        <v>4.5833046419154648</v>
      </c>
      <c r="J369" s="533">
        <f>+(Parameters!$B11+2*Parameters!$B12*Global!J70)*J39</f>
        <v>5.8460045660466013</v>
      </c>
      <c r="K369" s="533">
        <f>+(Parameters!$B11+2*Parameters!$B12*Global!K70)*K39</f>
        <v>7.3092834987503199</v>
      </c>
      <c r="L369" s="533">
        <f>+(Parameters!$B11+2*Parameters!$B12*Global!L70)*L39</f>
        <v>8.9734448202241506</v>
      </c>
      <c r="M369" s="533">
        <f>+(Parameters!$B11+2*Parameters!$B12*Global!M70)*M39</f>
        <v>10.811238356477832</v>
      </c>
      <c r="N369" s="533">
        <f>+(Parameters!$B11+2*Parameters!$B12*Global!N70)*N39</f>
        <v>12.854461013146372</v>
      </c>
      <c r="O369" s="533">
        <f>+(Parameters!$B11+2*Parameters!$B12*Global!O70)*O39</f>
        <v>15.038700505561653</v>
      </c>
      <c r="P369" s="533">
        <f>+(Parameters!$B11+2*Parameters!$B12*Global!P70)*P39</f>
        <v>17.363027875627406</v>
      </c>
      <c r="Q369" s="533">
        <f>+(Parameters!$B11+2*Parameters!$B12*Global!Q70)*Q39</f>
        <v>19.822232682426545</v>
      </c>
      <c r="R369" s="533">
        <f>+(Parameters!$B11+2*Parameters!$B12*Global!R70)*R39</f>
        <v>22.408429415348376</v>
      </c>
      <c r="S369" s="533">
        <f>+(Parameters!$B11+2*Parameters!$B12*Global!S70)*S39</f>
        <v>25.112121860558311</v>
      </c>
      <c r="T369" s="533">
        <f>+(Parameters!$B11+2*Parameters!$B12*Global!T70)*T39</f>
        <v>27.922887989722625</v>
      </c>
      <c r="U369" s="533">
        <f>+(Parameters!$B11+2*Parameters!$B12*Global!U70)*U39</f>
        <v>30.829769846623599</v>
      </c>
      <c r="V369" s="533">
        <f>+(Parameters!$B11+2*Parameters!$B12*Global!V70)*V39</f>
        <v>33.93546470106125</v>
      </c>
      <c r="W369" s="533">
        <f>+(Parameters!$B11+2*Parameters!$B12*Global!W70)*W39</f>
        <v>37.289135942485622</v>
      </c>
      <c r="X369" s="533">
        <f>+(Parameters!$B11+2*Parameters!$B12*Global!X70)*X39</f>
        <v>40.834520860211946</v>
      </c>
      <c r="Y369" s="533">
        <f>+(Parameters!$B11+2*Parameters!$B12*Global!Y70)*Y39</f>
        <v>44.532768166014044</v>
      </c>
      <c r="Z369" s="533">
        <f>+(Parameters!$B11+2*Parameters!$B12*Global!Z70)*Z39</f>
        <v>48.363490467501038</v>
      </c>
      <c r="AA369" s="533">
        <f>+(Parameters!$B11+2*Parameters!$B12*Global!AA70)*AA39</f>
        <v>52.283802323126146</v>
      </c>
      <c r="AB369" s="533">
        <f>+(Parameters!$B11+2*Parameters!$B12*Global!AB70)*AB39</f>
        <v>55.934354289551472</v>
      </c>
      <c r="AC369" s="533">
        <f>+(Parameters!$B11+2*Parameters!$B12*Global!AC70)*AC39</f>
        <v>59.062091837237269</v>
      </c>
      <c r="AD369" s="533">
        <f>+(Parameters!$B11+2*Parameters!$B12*Global!AD70)*AD48</f>
        <v>40.525952657683177</v>
      </c>
      <c r="AE369" s="533">
        <f>+(Parameters!$B11+2*Parameters!$B12*Global!AE70)*AE48</f>
        <v>41.999545616846021</v>
      </c>
      <c r="AF369" s="533">
        <f>+(Parameters!$B11+2*Parameters!$B12*Global!AF70)*AF48</f>
        <v>43.315838165486646</v>
      </c>
      <c r="AG369" s="533">
        <f>+(Parameters!$B11+2*Parameters!$B12*Global!AG70)*AG48</f>
        <v>44.488640757644681</v>
      </c>
      <c r="AH369" s="533">
        <f>+(Parameters!$B11+2*Parameters!$B12*Global!AH70)*AH48</f>
        <v>45.614256537293699</v>
      </c>
      <c r="AI369" s="533">
        <f>+(Parameters!$B11+2*Parameters!$B12*Global!AI70)*AI48</f>
        <v>46.719221292740109</v>
      </c>
      <c r="AJ369" s="533">
        <f>+(Parameters!$B11+2*Parameters!$B12*Global!AJ70)*AJ48</f>
        <v>47.820689547894901</v>
      </c>
      <c r="AK369" s="533">
        <f>+(Parameters!$B11+2*Parameters!$B12*Global!AK70)*AK48</f>
        <v>48.92927251376809</v>
      </c>
      <c r="AL369" s="533">
        <f>+(Parameters!$B11+2*Parameters!$B12*Global!AL70)*AL48</f>
        <v>50.051309053866568</v>
      </c>
      <c r="AM369" s="533">
        <f>+(Parameters!$B11+2*Parameters!$B12*Global!AM70)*AM48</f>
        <v>51.190326073239433</v>
      </c>
      <c r="AN369" s="533">
        <f>+(Parameters!$B11+2*Parameters!$B12*Global!AN70)*AN48</f>
        <v>52.347999954246916</v>
      </c>
      <c r="AO369" s="533">
        <f>+(Parameters!$B11+2*Parameters!$B12*Global!AO70)*AO48</f>
        <v>53.524807989694551</v>
      </c>
      <c r="AP369" s="533">
        <f>+(Parameters!$B11+2*Parameters!$B12*Global!AP70)*AP48</f>
        <v>54.720480324774606</v>
      </c>
      <c r="AQ369" s="533">
        <f>+(Parameters!$B11+2*Parameters!$B12*Global!AQ70)*AQ48</f>
        <v>55.934319234438064</v>
      </c>
      <c r="AR369" s="533">
        <f>+(Parameters!$B11+2*Parameters!$B12*Global!AR70)*AR48</f>
        <v>57.165428160510935</v>
      </c>
      <c r="AS369" s="533">
        <f>+(Parameters!$B11+2*Parameters!$B12*Global!AS70)*AS48</f>
        <v>58.412878989444167</v>
      </c>
      <c r="AT369" s="533">
        <f>+(Parameters!$B11+2*Parameters!$B12*Global!AT70)*AT48</f>
        <v>59.675837811601724</v>
      </c>
      <c r="AU369" s="533">
        <f>+(Parameters!$B11+2*Parameters!$B12*Global!AU70)*AU48</f>
        <v>60.953664335220921</v>
      </c>
      <c r="AV369" s="533">
        <f>+(Parameters!$B11+2*Parameters!$B12*Global!AV70)*AV48</f>
        <v>62.245996876617191</v>
      </c>
      <c r="AW369" s="533">
        <f>+(Parameters!$B11+2*Parameters!$B12*Global!AW70)*AW48</f>
        <v>63.552832658441311</v>
      </c>
      <c r="AX369" s="533">
        <f>+(Parameters!$B11+2*Parameters!$B12*Global!AX70)*AX48</f>
        <v>64.874611561312122</v>
      </c>
      <c r="AY369" s="533">
        <f>+(Parameters!$B11+2*Parameters!$B12*Global!AY70)*AY48</f>
        <v>66.212310174069387</v>
      </c>
      <c r="AZ369" s="533">
        <f>+(Parameters!$B11+2*Parameters!$B12*Global!AZ70)*AZ48</f>
        <v>67.567551739194784</v>
      </c>
      <c r="BA369" s="533">
        <f>+(Parameters!$B11+2*Parameters!$B12*Global!BA70)*BA48</f>
        <v>68.942736256918863</v>
      </c>
      <c r="BB369" s="533">
        <f>+(Parameters!$B11+2*Parameters!$B12*Global!BB70)*BB48</f>
        <v>70.341193663255822</v>
      </c>
      <c r="BC369" s="533">
        <f>+(Parameters!$B11+2*Parameters!$B12*Global!BC70)*BC48</f>
        <v>71.767362129737137</v>
      </c>
      <c r="BD369" s="533">
        <f>+(Parameters!$B11+2*Parameters!$B12*Global!BD70)*BD48</f>
        <v>73.226994437174881</v>
      </c>
      <c r="BE369" s="533">
        <f>+(Parameters!$B11+2*Parameters!$B12*Global!BE70)*BE48</f>
        <v>74.727400649961297</v>
      </c>
      <c r="BF369" s="533">
        <f>+(Parameters!$B11+2*Parameters!$B12*Global!BF70)*BF48</f>
        <v>76.277749432742425</v>
      </c>
      <c r="BG369" s="533">
        <f>+(Parameters!$B11+2*Parameters!$B12*Global!BG70)*BG48</f>
        <v>77.889480053965784</v>
      </c>
      <c r="BH369" s="533">
        <f>+(Parameters!$B11+2*Parameters!$B12*Global!BH70)*BH48</f>
        <v>79.576931275262197</v>
      </c>
      <c r="BI369" s="533">
        <f>+(Parameters!$B11+2*Parameters!$B12*Global!BI70)*BI48</f>
        <v>79.492733992352385</v>
      </c>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c r="EP369" s="19"/>
      <c r="EQ369" s="19"/>
      <c r="ER369" s="19"/>
      <c r="ES369" s="19"/>
      <c r="ET369" s="19"/>
      <c r="EU369" s="19"/>
      <c r="EV369" s="19"/>
      <c r="EW369" s="19"/>
      <c r="EX369" s="19"/>
      <c r="EY369" s="19"/>
      <c r="EZ369" s="19"/>
      <c r="FA369" s="19"/>
      <c r="FB369" s="19"/>
      <c r="FC369" s="19"/>
      <c r="FD369" s="19"/>
      <c r="FE369" s="19"/>
      <c r="FF369" s="19"/>
      <c r="FG369" s="19"/>
      <c r="FH369" s="19"/>
      <c r="FI369" s="19"/>
      <c r="FJ369" s="19"/>
      <c r="FK369" s="19"/>
      <c r="FL369" s="19"/>
      <c r="FM369" s="19"/>
      <c r="FN369" s="19"/>
      <c r="FO369" s="19"/>
      <c r="FP369" s="19"/>
      <c r="FQ369" s="19"/>
      <c r="FR369" s="19"/>
      <c r="FS369" s="19"/>
      <c r="FT369" s="19"/>
      <c r="FU369" s="19"/>
      <c r="FV369" s="19"/>
      <c r="FW369" s="19"/>
      <c r="FX369" s="19"/>
      <c r="FY369" s="19"/>
      <c r="FZ369" s="19"/>
      <c r="GA369" s="19"/>
      <c r="GB369" s="19"/>
      <c r="GC369" s="19"/>
      <c r="GD369" s="19"/>
      <c r="GE369" s="19"/>
      <c r="GF369" s="19"/>
      <c r="GG369" s="19"/>
      <c r="GH369" s="19"/>
      <c r="GI369" s="19"/>
      <c r="GJ369" s="19"/>
      <c r="GK369" s="19"/>
      <c r="GL369" s="19"/>
      <c r="GM369" s="19"/>
      <c r="GN369" s="19"/>
      <c r="GO369" s="19"/>
      <c r="GP369" s="19"/>
      <c r="GQ369" s="19"/>
      <c r="GR369" s="19"/>
      <c r="GS369" s="19"/>
      <c r="GT369" s="19"/>
      <c r="GU369" s="19"/>
      <c r="GV369" s="19"/>
      <c r="GW369" s="19"/>
      <c r="GX369" s="19"/>
      <c r="GY369" s="19"/>
      <c r="GZ369" s="19"/>
      <c r="HA369" s="19"/>
      <c r="HB369" s="19"/>
      <c r="HC369" s="19"/>
      <c r="HD369" s="19"/>
      <c r="HE369" s="19"/>
      <c r="HF369" s="19"/>
      <c r="HG369" s="19"/>
      <c r="HH369" s="19"/>
      <c r="HI369" s="19"/>
      <c r="HJ369" s="19"/>
      <c r="HK369" s="19"/>
      <c r="HL369" s="19"/>
      <c r="HM369" s="19"/>
      <c r="HN369" s="19"/>
      <c r="HO369" s="19"/>
      <c r="HP369" s="19"/>
      <c r="HQ369" s="19"/>
      <c r="HR369" s="19"/>
      <c r="HS369" s="19"/>
      <c r="HT369" s="19"/>
      <c r="HU369" s="19"/>
      <c r="HV369" s="19"/>
      <c r="HW369" s="19"/>
      <c r="HX369" s="19"/>
      <c r="HY369" s="19"/>
      <c r="HZ369" s="19"/>
      <c r="IA369" s="19"/>
      <c r="IB369" s="19"/>
      <c r="IC369" s="19"/>
      <c r="ID369" s="19"/>
      <c r="IE369" s="19"/>
      <c r="IF369" s="19"/>
      <c r="IG369" s="19"/>
      <c r="IH369" s="19"/>
      <c r="II369" s="19"/>
      <c r="IJ369" s="19"/>
      <c r="IK369" s="19"/>
      <c r="IL369" s="19"/>
      <c r="IM369" s="19"/>
      <c r="IN369" s="19"/>
      <c r="IO369" s="19"/>
      <c r="IP369" s="19"/>
      <c r="IQ369" s="19"/>
      <c r="IR369" s="19"/>
      <c r="IS369" s="19"/>
      <c r="IT369" s="19"/>
      <c r="IU369" s="19"/>
      <c r="IV369" s="19"/>
      <c r="IW369" s="19"/>
      <c r="IX369" s="19"/>
      <c r="IY369" s="19"/>
      <c r="IZ369" s="19"/>
      <c r="JA369" s="19"/>
      <c r="JB369" s="19"/>
      <c r="JC369" s="19"/>
      <c r="JD369" s="19"/>
      <c r="JE369" s="19"/>
      <c r="JF369" s="19"/>
      <c r="JG369" s="19"/>
      <c r="JH369" s="19"/>
      <c r="JI369" s="19"/>
      <c r="JJ369" s="19"/>
      <c r="JK369" s="19"/>
      <c r="JL369" s="19"/>
      <c r="JM369" s="19"/>
      <c r="JN369" s="19"/>
      <c r="JO369" s="19"/>
      <c r="JP369" s="19"/>
      <c r="JQ369" s="19"/>
      <c r="JR369" s="19"/>
      <c r="JS369" s="19"/>
      <c r="JT369" s="19"/>
      <c r="JU369" s="19"/>
      <c r="JV369" s="19"/>
      <c r="JW369" s="19"/>
      <c r="JX369" s="19"/>
      <c r="JY369" s="19"/>
      <c r="JZ369" s="19"/>
      <c r="KA369" s="19"/>
      <c r="KB369" s="19"/>
      <c r="KC369" s="19"/>
      <c r="KD369" s="19"/>
      <c r="KE369" s="19"/>
      <c r="KF369" s="19"/>
      <c r="KG369" s="19"/>
      <c r="KH369" s="19"/>
      <c r="KI369" s="19"/>
      <c r="KJ369" s="19"/>
      <c r="KK369" s="19"/>
      <c r="KL369" s="19"/>
      <c r="KM369" s="19"/>
      <c r="KN369" s="19"/>
      <c r="KO369" s="19"/>
      <c r="KP369" s="19"/>
      <c r="KQ369" s="19"/>
      <c r="KR369" s="19"/>
      <c r="KS369" s="19"/>
      <c r="KT369" s="19"/>
      <c r="KU369" s="19"/>
      <c r="KV369" s="19"/>
      <c r="KW369" s="19"/>
    </row>
    <row r="370" spans="1:309" s="533" customFormat="1">
      <c r="A370" s="533" t="s">
        <v>1069</v>
      </c>
      <c r="B370" s="533">
        <f t="shared" ref="B370:AG370" si="186">+B372-B371</f>
        <v>0</v>
      </c>
      <c r="C370" s="533">
        <f t="shared" si="186"/>
        <v>5.6969682605823024E-6</v>
      </c>
      <c r="D370" s="533">
        <f t="shared" si="186"/>
        <v>1.3786876342347654E-5</v>
      </c>
      <c r="E370" s="533">
        <f t="shared" si="186"/>
        <v>1.7625092457729252E-5</v>
      </c>
      <c r="F370" s="533">
        <f t="shared" si="186"/>
        <v>1.8935800213837339E-5</v>
      </c>
      <c r="G370" s="533">
        <f t="shared" si="186"/>
        <v>1.8807465134607071E-5</v>
      </c>
      <c r="H370" s="533">
        <f t="shared" si="186"/>
        <v>1.7916240656390414E-5</v>
      </c>
      <c r="I370" s="533">
        <f t="shared" si="186"/>
        <v>1.6670340841073994E-5</v>
      </c>
      <c r="J370" s="533">
        <f t="shared" si="186"/>
        <v>1.5308596854612944E-5</v>
      </c>
      <c r="K370" s="533">
        <f t="shared" si="186"/>
        <v>1.3965261886461633E-5</v>
      </c>
      <c r="L370" s="533">
        <f t="shared" si="186"/>
        <v>1.2710661266623902E-5</v>
      </c>
      <c r="M370" s="533">
        <f t="shared" si="186"/>
        <v>1.1576854752615162E-5</v>
      </c>
      <c r="N370" s="533">
        <f t="shared" si="186"/>
        <v>1.0572947579667868E-5</v>
      </c>
      <c r="O370" s="533">
        <f t="shared" si="186"/>
        <v>9.6958153736892427E-6</v>
      </c>
      <c r="P370" s="533">
        <f t="shared" si="186"/>
        <v>8.9365940771912733E-6</v>
      </c>
      <c r="Q370" s="533">
        <f t="shared" si="186"/>
        <v>8.2833343837407369E-6</v>
      </c>
      <c r="R370" s="533">
        <f t="shared" si="186"/>
        <v>7.7229729615879705E-6</v>
      </c>
      <c r="S370" s="533">
        <f t="shared" si="186"/>
        <v>7.242603889956456E-6</v>
      </c>
      <c r="T370" s="533">
        <f t="shared" si="186"/>
        <v>6.8302085844962335E-6</v>
      </c>
      <c r="U370" s="533">
        <f t="shared" si="186"/>
        <v>6.4750133983437763E-6</v>
      </c>
      <c r="V370" s="533">
        <f t="shared" si="186"/>
        <v>6.1674578120118895E-6</v>
      </c>
      <c r="W370" s="533">
        <f t="shared" si="186"/>
        <v>5.8991002127584125E-6</v>
      </c>
      <c r="X370" s="533">
        <f t="shared" si="186"/>
        <v>5.6627749396298555E-6</v>
      </c>
      <c r="Y370" s="533">
        <f t="shared" si="186"/>
        <v>5.4526174855240583E-6</v>
      </c>
      <c r="Z370" s="533">
        <f t="shared" si="186"/>
        <v>5.2638727376930206E-6</v>
      </c>
      <c r="AA370" s="533">
        <f t="shared" si="186"/>
        <v>5.0927036037151652E-6</v>
      </c>
      <c r="AB370" s="533">
        <f t="shared" si="186"/>
        <v>4.9360209688487089E-6</v>
      </c>
      <c r="AC370" s="533">
        <f t="shared" si="186"/>
        <v>4.7913402774213409E-6</v>
      </c>
      <c r="AD370" s="533">
        <f t="shared" si="186"/>
        <v>4.6566637319500614E-6</v>
      </c>
      <c r="AE370" s="533">
        <f t="shared" si="186"/>
        <v>4.5303848237310262E-6</v>
      </c>
      <c r="AF370" s="533">
        <f t="shared" si="186"/>
        <v>4.411277011229231E-6</v>
      </c>
      <c r="AG370" s="533">
        <f t="shared" si="186"/>
        <v>4.2984707322446525E-6</v>
      </c>
      <c r="AH370" s="533">
        <f t="shared" ref="AH370:BI370" si="187">+AH372-AH371</f>
        <v>4.1912972870150611E-6</v>
      </c>
      <c r="AI370" s="533">
        <f t="shared" si="187"/>
        <v>4.0891738688486612E-6</v>
      </c>
      <c r="AJ370" s="533">
        <f t="shared" si="187"/>
        <v>3.9915865723827437E-6</v>
      </c>
      <c r="AK370" s="533">
        <f t="shared" si="187"/>
        <v>3.8980845129543695E-6</v>
      </c>
      <c r="AL370" s="533">
        <f t="shared" si="187"/>
        <v>3.8082768609726259E-6</v>
      </c>
      <c r="AM370" s="533">
        <f t="shared" si="187"/>
        <v>3.7218299624441897E-6</v>
      </c>
      <c r="AN370" s="533">
        <f t="shared" si="187"/>
        <v>3.6384638280040349E-6</v>
      </c>
      <c r="AO370" s="533">
        <f t="shared" si="187"/>
        <v>3.5579481130199042E-6</v>
      </c>
      <c r="AP370" s="533">
        <f t="shared" si="187"/>
        <v>3.4803627428914297E-6</v>
      </c>
      <c r="AQ370" s="533">
        <f t="shared" si="187"/>
        <v>3.4062210012564265E-6</v>
      </c>
      <c r="AR370" s="533">
        <f t="shared" si="187"/>
        <v>3.3364574756333809E-6</v>
      </c>
      <c r="AS370" s="533">
        <f t="shared" si="187"/>
        <v>3.2727324486003795E-6</v>
      </c>
      <c r="AT370" s="533">
        <f t="shared" si="187"/>
        <v>3.2179150935007783E-6</v>
      </c>
      <c r="AU370" s="533">
        <f t="shared" si="187"/>
        <v>3.1768234425300079E-6</v>
      </c>
      <c r="AV370" s="533">
        <f t="shared" si="187"/>
        <v>3.1572648087063726E-6</v>
      </c>
      <c r="AW370" s="533">
        <f t="shared" si="187"/>
        <v>3.1712481813883642E-6</v>
      </c>
      <c r="AX370" s="533">
        <f t="shared" si="187"/>
        <v>3.2258302855581178E-6</v>
      </c>
      <c r="AY370" s="533">
        <f t="shared" si="187"/>
        <v>3.292919829256391E-6</v>
      </c>
      <c r="AZ370" s="533">
        <f t="shared" si="187"/>
        <v>3.345515830588397E-6</v>
      </c>
      <c r="BA370" s="533">
        <f t="shared" si="187"/>
        <v>3.3870376734412844E-6</v>
      </c>
      <c r="BB370" s="533">
        <f t="shared" si="187"/>
        <v>3.4199288965197638E-6</v>
      </c>
      <c r="BC370" s="533">
        <f t="shared" si="187"/>
        <v>3.4459703028844046E-6</v>
      </c>
      <c r="BD370" s="533">
        <f t="shared" si="187"/>
        <v>3.4664891908064988E-6</v>
      </c>
      <c r="BE370" s="533">
        <f t="shared" si="187"/>
        <v>3.4824987089621118E-6</v>
      </c>
      <c r="BF370" s="533">
        <f t="shared" si="187"/>
        <v>3.4947905698246018E-6</v>
      </c>
      <c r="BG370" s="533">
        <f t="shared" si="187"/>
        <v>3.5039968535599542E-6</v>
      </c>
      <c r="BH370" s="533">
        <f t="shared" si="187"/>
        <v>3.5106314992816579E-6</v>
      </c>
      <c r="BI370" s="533">
        <f t="shared" si="187"/>
        <v>3.5151185073800661E-6</v>
      </c>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c r="EP370" s="19"/>
      <c r="EQ370" s="19"/>
      <c r="ER370" s="19"/>
      <c r="ES370" s="19"/>
      <c r="ET370" s="19"/>
      <c r="EU370" s="19"/>
      <c r="EV370" s="19"/>
      <c r="EW370" s="19"/>
      <c r="EX370" s="19"/>
      <c r="EY370" s="19"/>
      <c r="EZ370" s="19"/>
      <c r="FA370" s="19"/>
      <c r="FB370" s="19"/>
      <c r="FC370" s="19"/>
      <c r="FD370" s="19"/>
      <c r="FE370" s="19"/>
      <c r="FF370" s="19"/>
      <c r="FG370" s="19"/>
      <c r="FH370" s="19"/>
      <c r="FI370" s="19"/>
      <c r="FJ370" s="19"/>
      <c r="FK370" s="19"/>
      <c r="FL370" s="19"/>
      <c r="FM370" s="19"/>
      <c r="FN370" s="19"/>
      <c r="FO370" s="19"/>
      <c r="FP370" s="19"/>
      <c r="FQ370" s="19"/>
      <c r="FR370" s="19"/>
      <c r="FS370" s="19"/>
      <c r="FT370" s="19"/>
      <c r="FU370" s="19"/>
      <c r="FV370" s="19"/>
      <c r="FW370" s="19"/>
      <c r="FX370" s="19"/>
      <c r="FY370" s="19"/>
      <c r="FZ370" s="19"/>
      <c r="GA370" s="19"/>
      <c r="GB370" s="19"/>
      <c r="GC370" s="19"/>
      <c r="GD370" s="19"/>
      <c r="GE370" s="19"/>
      <c r="GF370" s="19"/>
      <c r="GG370" s="19"/>
      <c r="GH370" s="19"/>
      <c r="GI370" s="19"/>
      <c r="GJ370" s="19"/>
      <c r="GK370" s="19"/>
      <c r="GL370" s="19"/>
      <c r="GM370" s="19"/>
      <c r="GN370" s="19"/>
      <c r="GO370" s="19"/>
      <c r="GP370" s="19"/>
      <c r="GQ370" s="19"/>
      <c r="GR370" s="19"/>
      <c r="GS370" s="19"/>
      <c r="GT370" s="19"/>
      <c r="GU370" s="19"/>
      <c r="GV370" s="19"/>
      <c r="GW370" s="19"/>
      <c r="GX370" s="19"/>
      <c r="GY370" s="19"/>
      <c r="GZ370" s="19"/>
      <c r="HA370" s="19"/>
      <c r="HB370" s="19"/>
      <c r="HC370" s="19"/>
      <c r="HD370" s="19"/>
      <c r="HE370" s="19"/>
      <c r="HF370" s="19"/>
      <c r="HG370" s="19"/>
      <c r="HH370" s="19"/>
      <c r="HI370" s="19"/>
      <c r="HJ370" s="19"/>
      <c r="HK370" s="19"/>
      <c r="HL370" s="19"/>
      <c r="HM370" s="19"/>
      <c r="HN370" s="19"/>
      <c r="HO370" s="19"/>
      <c r="HP370" s="19"/>
      <c r="HQ370" s="19"/>
      <c r="HR370" s="19"/>
      <c r="HS370" s="19"/>
      <c r="HT370" s="19"/>
      <c r="HU370" s="19"/>
      <c r="HV370" s="19"/>
      <c r="HW370" s="19"/>
      <c r="HX370" s="19"/>
      <c r="HY370" s="19"/>
      <c r="HZ370" s="19"/>
      <c r="IA370" s="19"/>
      <c r="IB370" s="19"/>
      <c r="IC370" s="19"/>
      <c r="ID370" s="19"/>
      <c r="IE370" s="19"/>
      <c r="IF370" s="19"/>
      <c r="IG370" s="19"/>
      <c r="IH370" s="19"/>
      <c r="II370" s="19"/>
      <c r="IJ370" s="19"/>
      <c r="IK370" s="19"/>
      <c r="IL370" s="19"/>
      <c r="IM370" s="19"/>
      <c r="IN370" s="19"/>
      <c r="IO370" s="19"/>
      <c r="IP370" s="19"/>
      <c r="IQ370" s="19"/>
      <c r="IR370" s="19"/>
      <c r="IS370" s="19"/>
      <c r="IT370" s="19"/>
      <c r="IU370" s="19"/>
      <c r="IV370" s="19"/>
      <c r="IW370" s="19"/>
      <c r="IX370" s="19"/>
      <c r="IY370" s="19"/>
      <c r="IZ370" s="19"/>
      <c r="JA370" s="19"/>
      <c r="JB370" s="19"/>
      <c r="JC370" s="19"/>
      <c r="JD370" s="19"/>
      <c r="JE370" s="19"/>
      <c r="JF370" s="19"/>
      <c r="JG370" s="19"/>
      <c r="JH370" s="19"/>
      <c r="JI370" s="19"/>
      <c r="JJ370" s="19"/>
      <c r="JK370" s="19"/>
      <c r="JL370" s="19"/>
      <c r="JM370" s="19"/>
      <c r="JN370" s="19"/>
      <c r="JO370" s="19"/>
      <c r="JP370" s="19"/>
      <c r="JQ370" s="19"/>
      <c r="JR370" s="19"/>
      <c r="JS370" s="19"/>
      <c r="JT370" s="19"/>
      <c r="JU370" s="19"/>
      <c r="JV370" s="19"/>
      <c r="JW370" s="19"/>
      <c r="JX370" s="19"/>
      <c r="JY370" s="19"/>
      <c r="JZ370" s="19"/>
      <c r="KA370" s="19"/>
      <c r="KB370" s="19"/>
      <c r="KC370" s="19"/>
      <c r="KD370" s="19"/>
      <c r="KE370" s="19"/>
      <c r="KF370" s="19"/>
      <c r="KG370" s="19"/>
      <c r="KH370" s="19"/>
      <c r="KI370" s="19"/>
      <c r="KJ370" s="19"/>
      <c r="KK370" s="19"/>
      <c r="KL370" s="19"/>
      <c r="KM370" s="19"/>
      <c r="KN370" s="19"/>
      <c r="KO370" s="19"/>
      <c r="KP370" s="19"/>
      <c r="KQ370" s="19"/>
      <c r="KR370" s="19"/>
      <c r="KS370" s="19"/>
      <c r="KT370" s="19"/>
      <c r="KU370" s="19"/>
      <c r="KV370" s="19"/>
      <c r="KW370" s="19"/>
    </row>
    <row r="371" spans="1:309" s="533" customFormat="1">
      <c r="A371" s="533" t="s">
        <v>1074</v>
      </c>
      <c r="B371" s="533">
        <v>0.73070000000000002</v>
      </c>
      <c r="C371" s="533">
        <v>0.95255419418261711</v>
      </c>
      <c r="D371" s="533">
        <v>1.2095720938082573</v>
      </c>
      <c r="E371" s="533">
        <v>1.4856381694489929</v>
      </c>
      <c r="F371" s="533">
        <v>1.7687817422639867</v>
      </c>
      <c r="G371" s="533">
        <v>2.0500827406765603</v>
      </c>
      <c r="H371" s="533">
        <v>2.3231594371388344</v>
      </c>
      <c r="I371" s="533">
        <v>2.5844215781825826</v>
      </c>
      <c r="J371" s="533">
        <v>2.83247035731568</v>
      </c>
      <c r="K371" s="533">
        <v>3.0672058805253242</v>
      </c>
      <c r="L371" s="533">
        <v>3.28925140038502</v>
      </c>
      <c r="M371" s="533">
        <v>3.4926831558444666</v>
      </c>
      <c r="N371" s="533">
        <v>3.6807767721401201</v>
      </c>
      <c r="O371" s="533">
        <v>3.8560413988816866</v>
      </c>
      <c r="P371" s="533">
        <v>4.0200776107022929</v>
      </c>
      <c r="Q371" s="533">
        <v>4.1740903821622348</v>
      </c>
      <c r="R371" s="533">
        <v>4.3190999542706114</v>
      </c>
      <c r="S371" s="533">
        <v>4.4560228948220804</v>
      </c>
      <c r="T371" s="533">
        <v>4.5857000535791741</v>
      </c>
      <c r="U371" s="533">
        <v>4.7089046748708689</v>
      </c>
      <c r="V371" s="533">
        <v>4.8264521869028378</v>
      </c>
      <c r="W371" s="533">
        <v>4.939274527495586</v>
      </c>
      <c r="X371" s="533">
        <v>5.0482545388538052</v>
      </c>
      <c r="Y371" s="533">
        <v>5.1540993753908113</v>
      </c>
      <c r="Z371" s="533">
        <v>5.2573609820445846</v>
      </c>
      <c r="AA371" s="533">
        <v>5.3584669829561218</v>
      </c>
      <c r="AB371" s="533">
        <v>5.4577501295350714</v>
      </c>
      <c r="AC371" s="533">
        <v>5.5554724950870913</v>
      </c>
      <c r="AD371" s="533">
        <v>5.6518439541708458</v>
      </c>
      <c r="AE371" s="533">
        <v>5.7470357084528043</v>
      </c>
      <c r="AF371" s="533">
        <v>5.8411249603434046</v>
      </c>
      <c r="AG371" s="533">
        <v>5.9340547831389685</v>
      </c>
      <c r="AH371" s="533">
        <v>6.025737531514566</v>
      </c>
      <c r="AI371" s="533">
        <v>6.1161376809333596</v>
      </c>
      <c r="AJ371" s="533">
        <v>6.2052660007028697</v>
      </c>
      <c r="AK371" s="533">
        <v>6.2931664890900212</v>
      </c>
      <c r="AL371" s="533">
        <v>6.3799032971258827</v>
      </c>
      <c r="AM371" s="533">
        <v>6.4655500406351694</v>
      </c>
      <c r="AN371" s="533">
        <v>6.5501818807781786</v>
      </c>
      <c r="AO371" s="533">
        <v>6.6338700073095973</v>
      </c>
      <c r="AP371" s="533">
        <v>6.7165611783526709</v>
      </c>
      <c r="AQ371" s="533">
        <v>6.7980138616364991</v>
      </c>
      <c r="AR371" s="533">
        <v>6.8777905192995705</v>
      </c>
      <c r="AS371" s="533">
        <v>6.9551026910973741</v>
      </c>
      <c r="AT371" s="533">
        <v>7.028557358404294</v>
      </c>
      <c r="AU371" s="533">
        <v>7.0957477252336565</v>
      </c>
      <c r="AV371" s="533">
        <v>7.1526229369234029</v>
      </c>
      <c r="AW371" s="533">
        <v>7.1926053253840418</v>
      </c>
      <c r="AX371" s="533">
        <v>7.2062070826101694</v>
      </c>
      <c r="AY371" s="533">
        <v>7.1910008620740404</v>
      </c>
      <c r="AZ371" s="533">
        <v>7.1558927341549072</v>
      </c>
      <c r="BA371" s="533">
        <v>7.1105033106165472</v>
      </c>
      <c r="BB371" s="533">
        <v>7.0610202608689008</v>
      </c>
      <c r="BC371" s="533">
        <v>7.0113022120773962</v>
      </c>
      <c r="BD371" s="533">
        <v>6.9636423256272009</v>
      </c>
      <c r="BE371" s="533">
        <v>6.9192950248696903</v>
      </c>
      <c r="BF371" s="533">
        <v>6.8788378260651486</v>
      </c>
      <c r="BG371" s="533">
        <v>6.8424184130562482</v>
      </c>
      <c r="BH371" s="533">
        <v>6.8099219584519615</v>
      </c>
      <c r="BI371" s="533">
        <v>6.7810831557253062</v>
      </c>
      <c r="BJ371" s="650"/>
      <c r="BK371" s="650"/>
      <c r="BL371" s="650"/>
      <c r="BM371" s="650"/>
      <c r="BN371" s="650"/>
      <c r="BO371" s="650"/>
      <c r="BP371" s="650"/>
      <c r="BQ371" s="650"/>
      <c r="BR371" s="650"/>
      <c r="BS371" s="650"/>
      <c r="BT371" s="650"/>
      <c r="BU371" s="650"/>
      <c r="BV371" s="650"/>
      <c r="BW371" s="650"/>
      <c r="BX371" s="650"/>
      <c r="BY371" s="650"/>
      <c r="BZ371" s="650"/>
      <c r="CA371" s="650"/>
      <c r="CB371" s="650"/>
      <c r="CC371" s="650"/>
      <c r="CD371" s="650"/>
      <c r="CE371" s="650"/>
      <c r="CF371" s="650"/>
      <c r="CG371" s="650"/>
      <c r="CH371" s="650"/>
      <c r="CI371" s="650"/>
      <c r="CJ371" s="650"/>
      <c r="CK371" s="650"/>
      <c r="CL371" s="650"/>
      <c r="CM371" s="650"/>
      <c r="CN371" s="650"/>
      <c r="CO371" s="650"/>
      <c r="CP371" s="650"/>
      <c r="CQ371" s="650"/>
      <c r="CR371" s="650"/>
      <c r="CS371" s="650"/>
      <c r="CT371" s="650"/>
      <c r="CU371" s="650"/>
      <c r="CV371" s="650"/>
      <c r="CW371" s="650"/>
      <c r="CX371" s="650"/>
      <c r="CY371" s="650"/>
      <c r="CZ371" s="650"/>
      <c r="DA371" s="650"/>
      <c r="DB371" s="650"/>
      <c r="DC371" s="650"/>
      <c r="DD371" s="650"/>
      <c r="DE371" s="650"/>
      <c r="DF371" s="650"/>
      <c r="DG371" s="650"/>
      <c r="DH371" s="650"/>
      <c r="DI371" s="650"/>
      <c r="DJ371" s="650"/>
      <c r="DK371" s="650"/>
      <c r="DL371" s="650"/>
      <c r="DM371" s="650"/>
      <c r="DN371" s="650"/>
      <c r="DO371" s="650"/>
      <c r="DP371" s="650"/>
      <c r="DQ371" s="650"/>
      <c r="DR371" s="650"/>
      <c r="DS371" s="650"/>
      <c r="DT371" s="650"/>
      <c r="DU371" s="650"/>
      <c r="DV371" s="650"/>
      <c r="DW371" s="650"/>
      <c r="DX371" s="650"/>
      <c r="DY371" s="650"/>
      <c r="DZ371" s="650"/>
      <c r="EA371" s="650"/>
      <c r="EB371" s="650"/>
      <c r="EC371" s="650"/>
      <c r="ED371" s="650"/>
      <c r="EE371" s="650"/>
      <c r="EF371" s="650"/>
      <c r="EG371" s="650"/>
      <c r="EH371" s="650"/>
      <c r="EI371" s="650"/>
      <c r="EJ371" s="650"/>
      <c r="EK371" s="650"/>
      <c r="EL371" s="650"/>
      <c r="EM371" s="650"/>
      <c r="EN371" s="650"/>
      <c r="EO371" s="650"/>
      <c r="EP371" s="650"/>
      <c r="EQ371" s="650"/>
      <c r="ER371" s="650"/>
      <c r="ES371" s="650"/>
      <c r="ET371" s="650"/>
      <c r="EU371" s="650"/>
      <c r="EV371" s="650"/>
      <c r="EW371" s="650"/>
      <c r="EX371" s="650"/>
      <c r="EY371" s="650"/>
      <c r="EZ371" s="650"/>
      <c r="FA371" s="650"/>
      <c r="FB371" s="650"/>
      <c r="FC371" s="650"/>
      <c r="FD371" s="650"/>
      <c r="FE371" s="650"/>
      <c r="FF371" s="650"/>
      <c r="FG371" s="650"/>
      <c r="FH371" s="650"/>
      <c r="FI371" s="650"/>
      <c r="FJ371" s="650"/>
      <c r="FK371" s="650"/>
      <c r="FL371" s="650"/>
      <c r="FM371" s="650"/>
      <c r="FN371" s="650"/>
      <c r="FO371" s="650"/>
      <c r="FP371" s="650"/>
      <c r="FQ371" s="650"/>
      <c r="FR371" s="650"/>
      <c r="FS371" s="650"/>
      <c r="FT371" s="650"/>
      <c r="FU371" s="650"/>
      <c r="FV371" s="650"/>
      <c r="FW371" s="650"/>
      <c r="FX371" s="650"/>
      <c r="FY371" s="650"/>
      <c r="FZ371" s="650"/>
      <c r="GA371" s="650"/>
      <c r="GB371" s="650"/>
      <c r="GC371" s="650"/>
      <c r="GD371" s="650"/>
      <c r="GE371" s="650"/>
      <c r="GF371" s="650"/>
      <c r="GG371" s="650"/>
      <c r="GH371" s="650"/>
      <c r="GI371" s="650"/>
      <c r="GJ371" s="650"/>
      <c r="GK371" s="650"/>
      <c r="GL371" s="650"/>
      <c r="GM371" s="650"/>
      <c r="GN371" s="650"/>
      <c r="GO371" s="650"/>
      <c r="GP371" s="650"/>
      <c r="GQ371" s="650"/>
      <c r="GR371" s="650"/>
      <c r="GS371" s="650"/>
      <c r="GT371" s="650"/>
      <c r="GU371" s="650"/>
      <c r="GV371" s="650"/>
      <c r="GW371" s="650"/>
      <c r="GX371" s="650"/>
      <c r="GY371" s="650"/>
      <c r="GZ371" s="650"/>
      <c r="HA371" s="650"/>
      <c r="HB371" s="650"/>
      <c r="HC371" s="650"/>
      <c r="HD371" s="650"/>
      <c r="HE371" s="650"/>
      <c r="HF371" s="650"/>
      <c r="HG371" s="650"/>
      <c r="HH371" s="650"/>
      <c r="HI371" s="650"/>
      <c r="HJ371" s="650"/>
      <c r="HK371" s="650"/>
      <c r="HL371" s="650"/>
      <c r="HM371" s="650"/>
      <c r="HN371" s="650"/>
      <c r="HO371" s="650"/>
      <c r="HP371" s="650"/>
      <c r="HQ371" s="650"/>
      <c r="HR371" s="650"/>
      <c r="HS371" s="650"/>
      <c r="HT371" s="650"/>
      <c r="HU371" s="650"/>
      <c r="HV371" s="650"/>
      <c r="HW371" s="650"/>
      <c r="HX371" s="650"/>
      <c r="HY371" s="650"/>
      <c r="HZ371" s="650"/>
      <c r="IA371" s="650"/>
      <c r="IB371" s="650"/>
      <c r="IC371" s="650"/>
      <c r="ID371" s="650"/>
      <c r="IE371" s="650"/>
      <c r="IF371" s="650"/>
      <c r="IG371" s="650"/>
      <c r="IH371" s="650"/>
      <c r="II371" s="650"/>
      <c r="IJ371" s="650"/>
      <c r="IK371" s="650"/>
      <c r="IL371" s="650"/>
      <c r="IM371" s="650"/>
      <c r="IN371" s="650"/>
      <c r="IO371" s="650"/>
      <c r="IP371" s="650"/>
      <c r="IQ371" s="650"/>
      <c r="IR371" s="650"/>
      <c r="IS371" s="650"/>
      <c r="IT371" s="650"/>
      <c r="IU371" s="650"/>
      <c r="IV371" s="650"/>
      <c r="IW371" s="650"/>
      <c r="IX371" s="650"/>
      <c r="IY371" s="650"/>
      <c r="IZ371" s="650"/>
      <c r="JA371" s="650"/>
      <c r="JB371" s="650"/>
      <c r="JC371" s="650"/>
      <c r="JD371" s="650"/>
      <c r="JE371" s="650"/>
      <c r="JF371" s="650"/>
      <c r="JG371" s="650"/>
      <c r="JH371" s="650"/>
      <c r="JI371" s="650"/>
      <c r="JJ371" s="650"/>
      <c r="JK371" s="650"/>
      <c r="JL371" s="650"/>
      <c r="JM371" s="650"/>
      <c r="JN371" s="650"/>
      <c r="JO371" s="650"/>
      <c r="JP371" s="650"/>
      <c r="JQ371" s="650"/>
      <c r="JR371" s="650"/>
      <c r="JS371" s="650"/>
      <c r="JT371" s="650"/>
      <c r="JU371" s="650"/>
      <c r="JV371" s="650"/>
      <c r="JW371" s="650"/>
      <c r="JX371" s="650"/>
      <c r="JY371" s="650"/>
      <c r="JZ371" s="650"/>
      <c r="KA371" s="650"/>
      <c r="KB371" s="650"/>
      <c r="KC371" s="650"/>
      <c r="KD371" s="650"/>
      <c r="KE371" s="650"/>
      <c r="KF371" s="650"/>
      <c r="KG371" s="650"/>
      <c r="KH371" s="650"/>
      <c r="KI371" s="650"/>
      <c r="KJ371" s="650"/>
      <c r="KK371" s="650"/>
      <c r="KL371" s="650"/>
      <c r="KM371" s="650"/>
      <c r="KN371" s="650"/>
      <c r="KO371" s="650"/>
      <c r="KP371" s="650"/>
      <c r="KQ371" s="650"/>
      <c r="KR371" s="650"/>
      <c r="KS371" s="650"/>
      <c r="KT371" s="650"/>
      <c r="KU371" s="650"/>
      <c r="KV371" s="650"/>
      <c r="KW371" s="650"/>
    </row>
    <row r="372" spans="1:309" s="533" customFormat="1">
      <c r="A372" s="533" t="s">
        <v>1075</v>
      </c>
      <c r="B372" s="533">
        <v>0.73070000000000002</v>
      </c>
      <c r="C372" s="533">
        <v>0.95255989115087769</v>
      </c>
      <c r="D372" s="533">
        <v>1.2095858806845996</v>
      </c>
      <c r="E372" s="533">
        <v>1.4856557945414506</v>
      </c>
      <c r="F372" s="533">
        <v>1.7688006780642005</v>
      </c>
      <c r="G372" s="533">
        <v>2.0501015481416949</v>
      </c>
      <c r="H372" s="533">
        <v>2.3231773533794908</v>
      </c>
      <c r="I372" s="533">
        <v>2.5844382485234236</v>
      </c>
      <c r="J372" s="533">
        <v>2.8324856659125346</v>
      </c>
      <c r="K372" s="533">
        <v>3.0672198457872106</v>
      </c>
      <c r="L372" s="533">
        <v>3.2892641110462866</v>
      </c>
      <c r="M372" s="533">
        <v>3.4926947326992193</v>
      </c>
      <c r="N372" s="533">
        <v>3.6807873450876998</v>
      </c>
      <c r="O372" s="533">
        <v>3.8560510946970603</v>
      </c>
      <c r="P372" s="533">
        <v>4.02008654729637</v>
      </c>
      <c r="Q372" s="533">
        <v>4.1740986654966186</v>
      </c>
      <c r="R372" s="533">
        <v>4.319107677243573</v>
      </c>
      <c r="S372" s="533">
        <v>4.4560301374259703</v>
      </c>
      <c r="T372" s="533">
        <v>4.5857068837877586</v>
      </c>
      <c r="U372" s="533">
        <v>4.7089111498842673</v>
      </c>
      <c r="V372" s="533">
        <v>4.8264583543606498</v>
      </c>
      <c r="W372" s="533">
        <v>4.9392804265957988</v>
      </c>
      <c r="X372" s="533">
        <v>5.0482602016287448</v>
      </c>
      <c r="Y372" s="533">
        <v>5.1541048280082968</v>
      </c>
      <c r="Z372" s="533">
        <v>5.2573662459173223</v>
      </c>
      <c r="AA372" s="533">
        <v>5.3584720756597255</v>
      </c>
      <c r="AB372" s="533">
        <v>5.4577550655560403</v>
      </c>
      <c r="AC372" s="533">
        <v>5.5554772864273687</v>
      </c>
      <c r="AD372" s="533">
        <v>5.6518486108345778</v>
      </c>
      <c r="AE372" s="533">
        <v>5.747040238837628</v>
      </c>
      <c r="AF372" s="533">
        <v>5.8411293716204158</v>
      </c>
      <c r="AG372" s="533">
        <v>5.9340590816097007</v>
      </c>
      <c r="AH372" s="533">
        <v>6.0257417228118531</v>
      </c>
      <c r="AI372" s="533">
        <v>6.1161417701072285</v>
      </c>
      <c r="AJ372" s="533">
        <v>6.2052699922894421</v>
      </c>
      <c r="AK372" s="533">
        <v>6.2931703871745341</v>
      </c>
      <c r="AL372" s="533">
        <v>6.3799071054027436</v>
      </c>
      <c r="AM372" s="533">
        <v>6.4655537624651318</v>
      </c>
      <c r="AN372" s="533">
        <v>6.5501855192420066</v>
      </c>
      <c r="AO372" s="533">
        <v>6.6338735652577103</v>
      </c>
      <c r="AP372" s="533">
        <v>6.7165646587154137</v>
      </c>
      <c r="AQ372" s="533">
        <v>6.7980172678575004</v>
      </c>
      <c r="AR372" s="533">
        <v>6.8777938557570462</v>
      </c>
      <c r="AS372" s="533">
        <v>6.9551059638298227</v>
      </c>
      <c r="AT372" s="533">
        <v>7.0285605763193875</v>
      </c>
      <c r="AU372" s="533">
        <v>7.095750902057099</v>
      </c>
      <c r="AV372" s="533">
        <v>7.1526260941882116</v>
      </c>
      <c r="AW372" s="533">
        <v>7.1926084966322232</v>
      </c>
      <c r="AX372" s="533">
        <v>7.206210308440455</v>
      </c>
      <c r="AY372" s="533">
        <v>7.1910041549938697</v>
      </c>
      <c r="AZ372" s="533">
        <v>7.1558960796707378</v>
      </c>
      <c r="BA372" s="533">
        <v>7.1105066976542206</v>
      </c>
      <c r="BB372" s="533">
        <v>7.0610236807977973</v>
      </c>
      <c r="BC372" s="533">
        <v>7.0113056580476991</v>
      </c>
      <c r="BD372" s="533">
        <v>6.9636457921163917</v>
      </c>
      <c r="BE372" s="533">
        <v>6.9192985073683992</v>
      </c>
      <c r="BF372" s="533">
        <v>6.8788413208557184</v>
      </c>
      <c r="BG372" s="533">
        <v>6.8424219170531018</v>
      </c>
      <c r="BH372" s="533">
        <v>6.8099254690834607</v>
      </c>
      <c r="BI372" s="533">
        <v>6.7810866708438136</v>
      </c>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c r="EP372" s="19"/>
      <c r="EQ372" s="19"/>
      <c r="ER372" s="19"/>
      <c r="ES372" s="19"/>
      <c r="ET372" s="19"/>
      <c r="EU372" s="19"/>
      <c r="EV372" s="19"/>
      <c r="EW372" s="19"/>
      <c r="EX372" s="19"/>
      <c r="EY372" s="19"/>
      <c r="EZ372" s="19"/>
      <c r="FA372" s="19"/>
      <c r="FB372" s="19"/>
      <c r="FC372" s="19"/>
      <c r="FD372" s="19"/>
      <c r="FE372" s="19"/>
      <c r="FF372" s="19"/>
      <c r="FG372" s="19"/>
      <c r="FH372" s="19"/>
      <c r="FI372" s="19"/>
      <c r="FJ372" s="19"/>
      <c r="FK372" s="19"/>
      <c r="FL372" s="19"/>
      <c r="FM372" s="19"/>
      <c r="FN372" s="19"/>
      <c r="FO372" s="19"/>
      <c r="FP372" s="19"/>
      <c r="FQ372" s="19"/>
      <c r="FR372" s="19"/>
      <c r="FS372" s="19"/>
      <c r="FT372" s="19"/>
      <c r="FU372" s="19"/>
      <c r="FV372" s="19"/>
      <c r="FW372" s="19"/>
      <c r="FX372" s="19"/>
      <c r="FY372" s="19"/>
      <c r="FZ372" s="19"/>
      <c r="GA372" s="19"/>
      <c r="GB372" s="19"/>
      <c r="GC372" s="19"/>
      <c r="GD372" s="19"/>
      <c r="GE372" s="19"/>
      <c r="GF372" s="19"/>
      <c r="GG372" s="19"/>
      <c r="GH372" s="19"/>
      <c r="GI372" s="19"/>
      <c r="GJ372" s="19"/>
      <c r="GK372" s="19"/>
      <c r="GL372" s="19"/>
      <c r="GM372" s="19"/>
      <c r="GN372" s="19"/>
      <c r="GO372" s="19"/>
      <c r="GP372" s="19"/>
      <c r="GQ372" s="19"/>
      <c r="GR372" s="19"/>
      <c r="GS372" s="19"/>
      <c r="GT372" s="19"/>
      <c r="GU372" s="19"/>
      <c r="GV372" s="19"/>
      <c r="GW372" s="19"/>
      <c r="GX372" s="19"/>
      <c r="GY372" s="19"/>
      <c r="GZ372" s="19"/>
      <c r="HA372" s="19"/>
      <c r="HB372" s="19"/>
      <c r="HC372" s="19"/>
      <c r="HD372" s="19"/>
      <c r="HE372" s="19"/>
      <c r="HF372" s="19"/>
      <c r="HG372" s="19"/>
      <c r="HH372" s="19"/>
      <c r="HI372" s="19"/>
      <c r="HJ372" s="19"/>
      <c r="HK372" s="19"/>
      <c r="HL372" s="19"/>
      <c r="HM372" s="19"/>
      <c r="HN372" s="19"/>
      <c r="HO372" s="19"/>
      <c r="HP372" s="19"/>
      <c r="HQ372" s="19"/>
      <c r="HR372" s="19"/>
      <c r="HS372" s="19"/>
      <c r="HT372" s="19"/>
      <c r="HU372" s="19"/>
      <c r="HV372" s="19"/>
      <c r="HW372" s="19"/>
      <c r="HX372" s="19"/>
      <c r="HY372" s="19"/>
      <c r="HZ372" s="19"/>
      <c r="IA372" s="19"/>
      <c r="IB372" s="19"/>
      <c r="IC372" s="19"/>
      <c r="ID372" s="19"/>
      <c r="IE372" s="19"/>
      <c r="IF372" s="19"/>
      <c r="IG372" s="19"/>
      <c r="IH372" s="19"/>
      <c r="II372" s="19"/>
      <c r="IJ372" s="19"/>
      <c r="IK372" s="19"/>
      <c r="IL372" s="19"/>
      <c r="IM372" s="19"/>
      <c r="IN372" s="19"/>
      <c r="IO372" s="19"/>
      <c r="IP372" s="19"/>
      <c r="IQ372" s="19"/>
      <c r="IR372" s="19"/>
      <c r="IS372" s="19"/>
      <c r="IT372" s="19"/>
      <c r="IU372" s="19"/>
      <c r="IV372" s="19"/>
      <c r="IW372" s="19"/>
      <c r="IX372" s="19"/>
      <c r="IY372" s="19"/>
      <c r="IZ372" s="19"/>
      <c r="JA372" s="19"/>
      <c r="JB372" s="19"/>
      <c r="JC372" s="19"/>
      <c r="JD372" s="19"/>
      <c r="JE372" s="19"/>
      <c r="JF372" s="19"/>
      <c r="JG372" s="19"/>
      <c r="JH372" s="19"/>
      <c r="JI372" s="19"/>
      <c r="JJ372" s="19"/>
      <c r="JK372" s="19"/>
      <c r="JL372" s="19"/>
      <c r="JM372" s="19"/>
      <c r="JN372" s="19"/>
      <c r="JO372" s="19"/>
      <c r="JP372" s="19"/>
      <c r="JQ372" s="19"/>
      <c r="JR372" s="19"/>
      <c r="JS372" s="19"/>
      <c r="JT372" s="19"/>
      <c r="JU372" s="19"/>
      <c r="JV372" s="19"/>
      <c r="JW372" s="19"/>
      <c r="JX372" s="19"/>
      <c r="JY372" s="19"/>
      <c r="JZ372" s="19"/>
      <c r="KA372" s="19"/>
      <c r="KB372" s="19"/>
      <c r="KC372" s="19"/>
      <c r="KD372" s="19"/>
      <c r="KE372" s="19"/>
      <c r="KF372" s="19"/>
      <c r="KG372" s="19"/>
      <c r="KH372" s="19"/>
      <c r="KI372" s="19"/>
      <c r="KJ372" s="19"/>
      <c r="KK372" s="19"/>
      <c r="KL372" s="19"/>
      <c r="KM372" s="19"/>
      <c r="KN372" s="19"/>
      <c r="KO372" s="19"/>
      <c r="KP372" s="19"/>
      <c r="KQ372" s="19"/>
      <c r="KR372" s="19"/>
      <c r="KS372" s="19"/>
      <c r="KT372" s="19"/>
      <c r="KU372" s="19"/>
      <c r="KV372" s="19"/>
      <c r="KW372" s="19"/>
    </row>
    <row r="373" spans="1:309" s="533" customFormat="1">
      <c r="A373" s="533" t="s">
        <v>1070</v>
      </c>
      <c r="B373" s="533">
        <f>+B370*(Parameters!$B$18/3)</f>
        <v>0</v>
      </c>
      <c r="C373" s="533">
        <f>+C370*(Parameters!$B$18/3)</f>
        <v>6.0767661446211225E-6</v>
      </c>
      <c r="D373" s="533">
        <f>+D370*(Parameters!$B$18/3)</f>
        <v>1.4706001431837497E-5</v>
      </c>
      <c r="E373" s="533">
        <f>+E370*(Parameters!$B$18/3)</f>
        <v>1.880009862157787E-5</v>
      </c>
      <c r="F373" s="533">
        <f>+F370*(Parameters!$B$18/3)</f>
        <v>2.0198186894759829E-5</v>
      </c>
      <c r="G373" s="533">
        <f>+G370*(Parameters!$B$18/3)</f>
        <v>2.0061296143580876E-5</v>
      </c>
      <c r="H373" s="533">
        <f>+H370*(Parameters!$B$18/3)</f>
        <v>1.9110656700149776E-5</v>
      </c>
      <c r="I373" s="533">
        <f>+I370*(Parameters!$B$18/3)</f>
        <v>1.7781696897145594E-5</v>
      </c>
      <c r="J373" s="533">
        <f>+J370*(Parameters!$B$18/3)</f>
        <v>1.6329169978253805E-5</v>
      </c>
      <c r="K373" s="533">
        <f>+K370*(Parameters!$B$18/3)</f>
        <v>1.4896279345559076E-5</v>
      </c>
      <c r="L373" s="533">
        <f>+L370*(Parameters!$B$18/3)</f>
        <v>1.3558038684398829E-5</v>
      </c>
      <c r="M373" s="533">
        <f>+M370*(Parameters!$B$18/3)</f>
        <v>1.2348645069456174E-5</v>
      </c>
      <c r="N373" s="533">
        <f>+N370*(Parameters!$B$18/3)</f>
        <v>1.1277810751645726E-5</v>
      </c>
      <c r="O373" s="533">
        <f>+O370*(Parameters!$B$18/3)</f>
        <v>1.0342203065268526E-5</v>
      </c>
      <c r="P373" s="533">
        <f>+P370*(Parameters!$B$18/3)</f>
        <v>9.5323670156706907E-6</v>
      </c>
      <c r="Q373" s="533">
        <f>+Q370*(Parameters!$B$18/3)</f>
        <v>8.8355566759901191E-6</v>
      </c>
      <c r="R373" s="533">
        <f>+R370*(Parameters!$B$18/3)</f>
        <v>8.2378378256938348E-6</v>
      </c>
      <c r="S373" s="533">
        <f>+S370*(Parameters!$B$18/3)</f>
        <v>7.7254441492868864E-6</v>
      </c>
      <c r="T373" s="533">
        <f>+T370*(Parameters!$B$18/3)</f>
        <v>7.2855558234626491E-6</v>
      </c>
      <c r="U373" s="533">
        <f>+U370*(Parameters!$B$18/3)</f>
        <v>6.906680958233361E-6</v>
      </c>
      <c r="V373" s="533">
        <f>+V370*(Parameters!$B$18/3)</f>
        <v>6.5786216661460154E-6</v>
      </c>
      <c r="W373" s="533">
        <f>+W370*(Parameters!$B$18/3)</f>
        <v>6.2923735602756397E-6</v>
      </c>
      <c r="X373" s="533">
        <f>+X370*(Parameters!$B$18/3)</f>
        <v>6.0402932689385127E-6</v>
      </c>
      <c r="Y373" s="533">
        <f>+Y370*(Parameters!$B$18/3)</f>
        <v>5.8161253178923292E-6</v>
      </c>
      <c r="Z373" s="533">
        <f>+Z370*(Parameters!$B$18/3)</f>
        <v>5.6147975868725553E-6</v>
      </c>
      <c r="AA373" s="533">
        <f>+AA370*(Parameters!$B$18/3)</f>
        <v>5.4322171772961763E-6</v>
      </c>
      <c r="AB373" s="533">
        <f>+AB370*(Parameters!$B$18/3)</f>
        <v>5.2650890334386226E-6</v>
      </c>
      <c r="AC373" s="533">
        <f>+AC370*(Parameters!$B$18/3)</f>
        <v>5.1107629625827633E-6</v>
      </c>
      <c r="AD373" s="533">
        <f>+AD370*(Parameters!$B$18/3)</f>
        <v>4.9671079807467324E-6</v>
      </c>
      <c r="AE373" s="533">
        <f>+AE370*(Parameters!$B$18/3)</f>
        <v>4.8324104786464282E-6</v>
      </c>
      <c r="AF373" s="533">
        <f>+AF370*(Parameters!$B$18/3)</f>
        <v>4.7053621453111797E-6</v>
      </c>
      <c r="AG373" s="533">
        <f>+AG370*(Parameters!$B$18/3)</f>
        <v>4.5850354477276289E-6</v>
      </c>
      <c r="AH373" s="533">
        <f>+AH370*(Parameters!$B$18/3)</f>
        <v>4.4707171061493982E-6</v>
      </c>
      <c r="AI373" s="533">
        <f>+AI370*(Parameters!$B$18/3)</f>
        <v>4.3617854601052384E-6</v>
      </c>
      <c r="AJ373" s="533">
        <f>+AJ370*(Parameters!$B$18/3)</f>
        <v>4.2576923438749264E-6</v>
      </c>
      <c r="AK373" s="533">
        <f>+AK370*(Parameters!$B$18/3)</f>
        <v>4.1579568138179939E-6</v>
      </c>
      <c r="AL373" s="533">
        <f>+AL370*(Parameters!$B$18/3)</f>
        <v>4.0621619850374671E-6</v>
      </c>
      <c r="AM373" s="533">
        <f>+AM370*(Parameters!$B$18/3)</f>
        <v>3.9699519599404692E-6</v>
      </c>
      <c r="AN373" s="533">
        <f>+AN370*(Parameters!$B$18/3)</f>
        <v>3.8810280832043036E-6</v>
      </c>
      <c r="AO373" s="533">
        <f>+AO370*(Parameters!$B$18/3)</f>
        <v>3.7951446538878976E-6</v>
      </c>
      <c r="AP373" s="533">
        <f>+AP370*(Parameters!$B$18/3)</f>
        <v>3.7123869257508584E-6</v>
      </c>
      <c r="AQ373" s="533">
        <f>+AQ370*(Parameters!$B$18/3)</f>
        <v>3.6333024013401881E-6</v>
      </c>
      <c r="AR373" s="533">
        <f>+AR370*(Parameters!$B$18/3)</f>
        <v>3.5588879740089397E-6</v>
      </c>
      <c r="AS373" s="533">
        <f>+AS370*(Parameters!$B$18/3)</f>
        <v>3.4909146118404046E-6</v>
      </c>
      <c r="AT373" s="533">
        <f>+AT370*(Parameters!$B$18/3)</f>
        <v>3.4324427664008303E-6</v>
      </c>
      <c r="AU373" s="533">
        <f>+AU370*(Parameters!$B$18/3)</f>
        <v>3.3886116720320086E-6</v>
      </c>
      <c r="AV373" s="533">
        <f>+AV370*(Parameters!$B$18/3)</f>
        <v>3.3677491292867975E-6</v>
      </c>
      <c r="AW373" s="533">
        <f>+AW370*(Parameters!$B$18/3)</f>
        <v>3.3826647268142549E-6</v>
      </c>
      <c r="AX373" s="533">
        <f>+AX370*(Parameters!$B$18/3)</f>
        <v>3.4408856379286588E-6</v>
      </c>
      <c r="AY373" s="533">
        <f>+AY370*(Parameters!$B$18/3)</f>
        <v>3.5124478178734838E-6</v>
      </c>
      <c r="AZ373" s="533">
        <f>+AZ370*(Parameters!$B$18/3)</f>
        <v>3.5685502192942901E-6</v>
      </c>
      <c r="BA373" s="533">
        <f>+BA370*(Parameters!$B$18/3)</f>
        <v>3.6128401850040365E-6</v>
      </c>
      <c r="BB373" s="533">
        <f>+BB370*(Parameters!$B$18/3)</f>
        <v>3.6479241562877479E-6</v>
      </c>
      <c r="BC373" s="533">
        <f>+BC370*(Parameters!$B$18/3)</f>
        <v>3.6757016564100316E-6</v>
      </c>
      <c r="BD373" s="533">
        <f>+BD370*(Parameters!$B$18/3)</f>
        <v>3.6975884701935986E-6</v>
      </c>
      <c r="BE373" s="533">
        <f>+BE370*(Parameters!$B$18/3)</f>
        <v>3.7146652895595859E-6</v>
      </c>
      <c r="BF373" s="533">
        <f>+BF370*(Parameters!$B$18/3)</f>
        <v>3.7277766078129086E-6</v>
      </c>
      <c r="BG373" s="533">
        <f>+BG370*(Parameters!$B$18/3)</f>
        <v>3.7375966437972844E-6</v>
      </c>
      <c r="BH373" s="533">
        <f>+BH370*(Parameters!$B$18/3)</f>
        <v>3.7446735992337683E-6</v>
      </c>
      <c r="BI373" s="533">
        <f>+BI370*(Parameters!$B$18/3)</f>
        <v>3.749459741205404E-6</v>
      </c>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c r="EP373" s="19"/>
      <c r="EQ373" s="19"/>
      <c r="ER373" s="19"/>
      <c r="ES373" s="19"/>
      <c r="ET373" s="19"/>
      <c r="EU373" s="19"/>
      <c r="EV373" s="19"/>
      <c r="EW373" s="19"/>
      <c r="EX373" s="19"/>
      <c r="EY373" s="19"/>
      <c r="EZ373" s="19"/>
      <c r="FA373" s="19"/>
      <c r="FB373" s="19"/>
      <c r="FC373" s="19"/>
      <c r="FD373" s="19"/>
      <c r="FE373" s="19"/>
      <c r="FF373" s="19"/>
      <c r="FG373" s="19"/>
      <c r="FH373" s="19"/>
      <c r="FI373" s="19"/>
      <c r="FJ373" s="19"/>
      <c r="FK373" s="19"/>
      <c r="FL373" s="19"/>
      <c r="FM373" s="19"/>
      <c r="FN373" s="19"/>
      <c r="FO373" s="19"/>
      <c r="FP373" s="19"/>
      <c r="FQ373" s="19"/>
      <c r="FR373" s="19"/>
      <c r="FS373" s="19"/>
      <c r="FT373" s="19"/>
      <c r="FU373" s="19"/>
      <c r="FV373" s="19"/>
      <c r="FW373" s="19"/>
      <c r="FX373" s="19"/>
      <c r="FY373" s="19"/>
      <c r="FZ373" s="19"/>
      <c r="GA373" s="19"/>
      <c r="GB373" s="19"/>
      <c r="GC373" s="19"/>
      <c r="GD373" s="19"/>
      <c r="GE373" s="19"/>
      <c r="GF373" s="19"/>
      <c r="GG373" s="19"/>
      <c r="GH373" s="19"/>
      <c r="GI373" s="19"/>
      <c r="GJ373" s="19"/>
      <c r="GK373" s="19"/>
      <c r="GL373" s="19"/>
      <c r="GM373" s="19"/>
      <c r="GN373" s="19"/>
      <c r="GO373" s="19"/>
      <c r="GP373" s="19"/>
      <c r="GQ373" s="19"/>
      <c r="GR373" s="19"/>
      <c r="GS373" s="19"/>
      <c r="GT373" s="19"/>
      <c r="GU373" s="19"/>
      <c r="GV373" s="19"/>
      <c r="GW373" s="19"/>
      <c r="GX373" s="19"/>
      <c r="GY373" s="19"/>
      <c r="GZ373" s="19"/>
      <c r="HA373" s="19"/>
      <c r="HB373" s="19"/>
      <c r="HC373" s="19"/>
      <c r="HD373" s="19"/>
      <c r="HE373" s="19"/>
      <c r="HF373" s="19"/>
      <c r="HG373" s="19"/>
      <c r="HH373" s="19"/>
      <c r="HI373" s="19"/>
      <c r="HJ373" s="19"/>
      <c r="HK373" s="19"/>
      <c r="HL373" s="19"/>
      <c r="HM373" s="19"/>
      <c r="HN373" s="19"/>
      <c r="HO373" s="19"/>
      <c r="HP373" s="19"/>
      <c r="HQ373" s="19"/>
      <c r="HR373" s="19"/>
      <c r="HS373" s="19"/>
      <c r="HT373" s="19"/>
      <c r="HU373" s="19"/>
      <c r="HV373" s="19"/>
      <c r="HW373" s="19"/>
      <c r="HX373" s="19"/>
      <c r="HY373" s="19"/>
      <c r="HZ373" s="19"/>
      <c r="IA373" s="19"/>
      <c r="IB373" s="19"/>
      <c r="IC373" s="19"/>
      <c r="ID373" s="19"/>
      <c r="IE373" s="19"/>
      <c r="IF373" s="19"/>
      <c r="IG373" s="19"/>
      <c r="IH373" s="19"/>
      <c r="II373" s="19"/>
      <c r="IJ373" s="19"/>
      <c r="IK373" s="19"/>
      <c r="IL373" s="19"/>
      <c r="IM373" s="19"/>
      <c r="IN373" s="19"/>
      <c r="IO373" s="19"/>
      <c r="IP373" s="19"/>
      <c r="IQ373" s="19"/>
      <c r="IR373" s="19"/>
      <c r="IS373" s="19"/>
      <c r="IT373" s="19"/>
      <c r="IU373" s="19"/>
      <c r="IV373" s="19"/>
      <c r="IW373" s="19"/>
      <c r="IX373" s="19"/>
      <c r="IY373" s="19"/>
      <c r="IZ373" s="19"/>
      <c r="JA373" s="19"/>
      <c r="JB373" s="19"/>
      <c r="JC373" s="19"/>
      <c r="JD373" s="19"/>
      <c r="JE373" s="19"/>
      <c r="JF373" s="19"/>
      <c r="JG373" s="19"/>
      <c r="JH373" s="19"/>
      <c r="JI373" s="19"/>
      <c r="JJ373" s="19"/>
      <c r="JK373" s="19"/>
      <c r="JL373" s="19"/>
      <c r="JM373" s="19"/>
      <c r="JN373" s="19"/>
      <c r="JO373" s="19"/>
      <c r="JP373" s="19"/>
      <c r="JQ373" s="19"/>
      <c r="JR373" s="19"/>
      <c r="JS373" s="19"/>
      <c r="JT373" s="19"/>
      <c r="JU373" s="19"/>
      <c r="JV373" s="19"/>
      <c r="JW373" s="19"/>
      <c r="JX373" s="19"/>
      <c r="JY373" s="19"/>
      <c r="JZ373" s="19"/>
      <c r="KA373" s="19"/>
      <c r="KB373" s="19"/>
      <c r="KC373" s="19"/>
      <c r="KD373" s="19"/>
      <c r="KE373" s="19"/>
      <c r="KF373" s="19"/>
      <c r="KG373" s="19"/>
      <c r="KH373" s="19"/>
      <c r="KI373" s="19"/>
      <c r="KJ373" s="19"/>
      <c r="KK373" s="19"/>
      <c r="KL373" s="19"/>
      <c r="KM373" s="19"/>
      <c r="KN373" s="19"/>
      <c r="KO373" s="19"/>
      <c r="KP373" s="19"/>
      <c r="KQ373" s="19"/>
      <c r="KR373" s="19"/>
      <c r="KS373" s="19"/>
      <c r="KT373" s="19"/>
      <c r="KU373" s="19"/>
      <c r="KV373" s="19"/>
      <c r="KW373" s="19"/>
    </row>
    <row r="374" spans="1:309">
      <c r="M374" s="19"/>
    </row>
    <row r="375" spans="1:309" s="533" customFormat="1">
      <c r="A375" s="533" t="s">
        <v>1071</v>
      </c>
      <c r="B375" s="533">
        <f t="shared" ref="B375:AG375" si="188">+B373*B369</f>
        <v>0</v>
      </c>
      <c r="C375" s="533">
        <f t="shared" si="188"/>
        <v>2.3690806188151622E-6</v>
      </c>
      <c r="D375" s="533">
        <f t="shared" si="188"/>
        <v>9.4116939305767225E-6</v>
      </c>
      <c r="E375" s="533">
        <f t="shared" si="188"/>
        <v>2.3912563778920688E-5</v>
      </c>
      <c r="F375" s="533">
        <f t="shared" si="188"/>
        <v>3.7826759932765891E-5</v>
      </c>
      <c r="G375" s="533">
        <f t="shared" si="188"/>
        <v>5.2483087821533444E-5</v>
      </c>
      <c r="H375" s="533">
        <f t="shared" si="188"/>
        <v>6.70871187078939E-5</v>
      </c>
      <c r="I375" s="533">
        <f t="shared" si="188"/>
        <v>8.1498933929821213E-5</v>
      </c>
      <c r="J375" s="533">
        <f t="shared" si="188"/>
        <v>9.5460402252622823E-5</v>
      </c>
      <c r="K375" s="533">
        <f t="shared" si="188"/>
        <v>1.0888112881327017E-4</v>
      </c>
      <c r="L375" s="533">
        <f t="shared" si="188"/>
        <v>1.2166231200491732E-4</v>
      </c>
      <c r="M375" s="533">
        <f t="shared" si="188"/>
        <v>1.3350414522543544E-4</v>
      </c>
      <c r="N375" s="533">
        <f t="shared" si="188"/>
        <v>1.4497017862067296E-4</v>
      </c>
      <c r="O375" s="533">
        <f t="shared" si="188"/>
        <v>1.5553329446627506E-4</v>
      </c>
      <c r="P375" s="533">
        <f t="shared" si="188"/>
        <v>1.6551075421380142E-4</v>
      </c>
      <c r="Q375" s="533">
        <f t="shared" si="188"/>
        <v>1.7514046031024338E-4</v>
      </c>
      <c r="R375" s="533">
        <f t="shared" si="188"/>
        <v>1.8459700745214724E-4</v>
      </c>
      <c r="S375" s="533">
        <f t="shared" si="188"/>
        <v>1.9400229490382952E-4</v>
      </c>
      <c r="T375" s="533">
        <f t="shared" si="188"/>
        <v>2.0343375920141892E-4</v>
      </c>
      <c r="U375" s="533">
        <f t="shared" si="188"/>
        <v>2.1293138434639225E-4</v>
      </c>
      <c r="V375" s="533">
        <f t="shared" si="188"/>
        <v>2.2324858333313486E-4</v>
      </c>
      <c r="W375" s="533">
        <f t="shared" si="188"/>
        <v>2.3463717309002058E-4</v>
      </c>
      <c r="X375" s="533">
        <f t="shared" si="188"/>
        <v>2.4665248149226748E-4</v>
      </c>
      <c r="Y375" s="533">
        <f t="shared" si="188"/>
        <v>2.5900816040618386E-4</v>
      </c>
      <c r="Z375" s="533">
        <f t="shared" si="188"/>
        <v>2.7155120956965864E-4</v>
      </c>
      <c r="AA375" s="533">
        <f t="shared" si="188"/>
        <v>2.8401696907404356E-4</v>
      </c>
      <c r="AB375" s="533">
        <f t="shared" si="188"/>
        <v>2.9449935536238805E-4</v>
      </c>
      <c r="AC375" s="533">
        <f t="shared" si="188"/>
        <v>3.0185235145441399E-4</v>
      </c>
      <c r="AD375" s="533">
        <f t="shared" si="188"/>
        <v>2.0129678287334236E-4</v>
      </c>
      <c r="AE375" s="533">
        <f t="shared" si="188"/>
        <v>2.0295904433723539E-4</v>
      </c>
      <c r="AF375" s="533">
        <f t="shared" si="188"/>
        <v>2.0381670519630611E-4</v>
      </c>
      <c r="AG375" s="533">
        <f t="shared" si="188"/>
        <v>2.0398199489502102E-4</v>
      </c>
      <c r="AH375" s="533">
        <f t="shared" ref="AH375:BI375" si="189">+AH373*AH369</f>
        <v>2.0392843698556595E-4</v>
      </c>
      <c r="AI375" s="533">
        <f t="shared" si="189"/>
        <v>2.0377922014211286E-4</v>
      </c>
      <c r="AJ375" s="533">
        <f t="shared" si="189"/>
        <v>2.0360578376689184E-4</v>
      </c>
      <c r="AK375" s="533">
        <f t="shared" si="189"/>
        <v>2.0344580204377952E-4</v>
      </c>
      <c r="AL375" s="533">
        <f t="shared" si="189"/>
        <v>2.0331652493997836E-4</v>
      </c>
      <c r="AM375" s="533">
        <f t="shared" si="189"/>
        <v>2.0322313532444858E-4</v>
      </c>
      <c r="AN375" s="533">
        <f t="shared" si="189"/>
        <v>2.0316405792200989E-4</v>
      </c>
      <c r="AO375" s="533">
        <f t="shared" si="189"/>
        <v>2.0313438889246551E-4</v>
      </c>
      <c r="AP375" s="533">
        <f t="shared" si="189"/>
        <v>2.0314359572850033E-4</v>
      </c>
      <c r="AQ375" s="533">
        <f t="shared" si="189"/>
        <v>2.032262963918125E-4</v>
      </c>
      <c r="AR375" s="533">
        <f t="shared" si="189"/>
        <v>2.0344535480951436E-4</v>
      </c>
      <c r="AS375" s="533">
        <f t="shared" si="189"/>
        <v>2.0391437278391601E-4</v>
      </c>
      <c r="AT375" s="533">
        <f t="shared" si="189"/>
        <v>2.0483389782534149E-4</v>
      </c>
      <c r="AU375" s="533">
        <f t="shared" si="189"/>
        <v>2.0654829841945077E-4</v>
      </c>
      <c r="AV375" s="533">
        <f t="shared" si="189"/>
        <v>2.0962890178281626E-4</v>
      </c>
      <c r="AW375" s="533">
        <f t="shared" si="189"/>
        <v>2.1497792532283844E-4</v>
      </c>
      <c r="AX375" s="533">
        <f t="shared" si="189"/>
        <v>2.232261191875194E-4</v>
      </c>
      <c r="AY375" s="533">
        <f t="shared" si="189"/>
        <v>2.3256728438727229E-4</v>
      </c>
      <c r="AZ375" s="533">
        <f t="shared" si="189"/>
        <v>2.4111820157608183E-4</v>
      </c>
      <c r="BA375" s="533">
        <f t="shared" si="189"/>
        <v>2.4907908801313121E-4</v>
      </c>
      <c r="BB375" s="533">
        <f t="shared" si="189"/>
        <v>2.5659933954630556E-4</v>
      </c>
      <c r="BC375" s="533">
        <f t="shared" si="189"/>
        <v>2.6379541185645339E-4</v>
      </c>
      <c r="BD375" s="533">
        <f t="shared" si="189"/>
        <v>2.7076329033782863E-4</v>
      </c>
      <c r="BE375" s="533">
        <f t="shared" si="189"/>
        <v>2.7758728137342368E-4</v>
      </c>
      <c r="BF375" s="533">
        <f t="shared" si="189"/>
        <v>2.8434641003199159E-4</v>
      </c>
      <c r="BG375" s="533">
        <f t="shared" si="189"/>
        <v>2.9111945923681806E-4</v>
      </c>
      <c r="BH375" s="533">
        <f t="shared" si="189"/>
        <v>2.979896336545143E-4</v>
      </c>
      <c r="BI375" s="533">
        <f t="shared" si="189"/>
        <v>2.9805480582267558E-4</v>
      </c>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c r="EP375" s="19"/>
      <c r="EQ375" s="19"/>
      <c r="ER375" s="19"/>
      <c r="ES375" s="19"/>
      <c r="ET375" s="19"/>
      <c r="EU375" s="19"/>
      <c r="EV375" s="19"/>
      <c r="EW375" s="19"/>
      <c r="EX375" s="19"/>
      <c r="EY375" s="19"/>
      <c r="EZ375" s="19"/>
      <c r="FA375" s="19"/>
      <c r="FB375" s="19"/>
      <c r="FC375" s="19"/>
      <c r="FD375" s="19"/>
      <c r="FE375" s="19"/>
      <c r="FF375" s="19"/>
      <c r="FG375" s="19"/>
      <c r="FH375" s="19"/>
      <c r="FI375" s="19"/>
      <c r="FJ375" s="19"/>
      <c r="FK375" s="19"/>
      <c r="FL375" s="19"/>
      <c r="FM375" s="19"/>
      <c r="FN375" s="19"/>
      <c r="FO375" s="19"/>
      <c r="FP375" s="19"/>
      <c r="FQ375" s="19"/>
      <c r="FR375" s="19"/>
      <c r="FS375" s="19"/>
      <c r="FT375" s="19"/>
      <c r="FU375" s="19"/>
      <c r="FV375" s="19"/>
      <c r="FW375" s="19"/>
      <c r="FX375" s="19"/>
      <c r="FY375" s="19"/>
      <c r="FZ375" s="19"/>
      <c r="GA375" s="19"/>
      <c r="GB375" s="19"/>
      <c r="GC375" s="19"/>
      <c r="GD375" s="19"/>
      <c r="GE375" s="19"/>
      <c r="GF375" s="19"/>
      <c r="GG375" s="19"/>
      <c r="GH375" s="19"/>
      <c r="GI375" s="19"/>
      <c r="GJ375" s="19"/>
      <c r="GK375" s="19"/>
      <c r="GL375" s="19"/>
      <c r="GM375" s="19"/>
      <c r="GN375" s="19"/>
      <c r="GO375" s="19"/>
      <c r="GP375" s="19"/>
      <c r="GQ375" s="19"/>
      <c r="GR375" s="19"/>
      <c r="GS375" s="19"/>
      <c r="GT375" s="19"/>
      <c r="GU375" s="19"/>
      <c r="GV375" s="19"/>
      <c r="GW375" s="19"/>
      <c r="GX375" s="19"/>
      <c r="GY375" s="19"/>
      <c r="GZ375" s="19"/>
      <c r="HA375" s="19"/>
      <c r="HB375" s="19"/>
      <c r="HC375" s="19"/>
      <c r="HD375" s="19"/>
      <c r="HE375" s="19"/>
      <c r="HF375" s="19"/>
      <c r="HG375" s="19"/>
      <c r="HH375" s="19"/>
      <c r="HI375" s="19"/>
      <c r="HJ375" s="19"/>
      <c r="HK375" s="19"/>
      <c r="HL375" s="19"/>
      <c r="HM375" s="19"/>
      <c r="HN375" s="19"/>
      <c r="HO375" s="19"/>
      <c r="HP375" s="19"/>
      <c r="HQ375" s="19"/>
      <c r="HR375" s="19"/>
      <c r="HS375" s="19"/>
      <c r="HT375" s="19"/>
      <c r="HU375" s="19"/>
      <c r="HV375" s="19"/>
      <c r="HW375" s="19"/>
      <c r="HX375" s="19"/>
      <c r="HY375" s="19"/>
      <c r="HZ375" s="19"/>
      <c r="IA375" s="19"/>
      <c r="IB375" s="19"/>
      <c r="IC375" s="19"/>
      <c r="ID375" s="19"/>
      <c r="IE375" s="19"/>
      <c r="IF375" s="19"/>
      <c r="IG375" s="19"/>
      <c r="IH375" s="19"/>
      <c r="II375" s="19"/>
      <c r="IJ375" s="19"/>
      <c r="IK375" s="19"/>
      <c r="IL375" s="19"/>
      <c r="IM375" s="19"/>
      <c r="IN375" s="19"/>
      <c r="IO375" s="19"/>
      <c r="IP375" s="19"/>
      <c r="IQ375" s="19"/>
      <c r="IR375" s="19"/>
      <c r="IS375" s="19"/>
      <c r="IT375" s="19"/>
      <c r="IU375" s="19"/>
      <c r="IV375" s="19"/>
      <c r="IW375" s="19"/>
      <c r="IX375" s="19"/>
      <c r="IY375" s="19"/>
      <c r="IZ375" s="19"/>
      <c r="JA375" s="19"/>
      <c r="JB375" s="19"/>
      <c r="JC375" s="19"/>
      <c r="JD375" s="19"/>
      <c r="JE375" s="19"/>
      <c r="JF375" s="19"/>
      <c r="JG375" s="19"/>
      <c r="JH375" s="19"/>
      <c r="JI375" s="19"/>
      <c r="JJ375" s="19"/>
      <c r="JK375" s="19"/>
      <c r="JL375" s="19"/>
      <c r="JM375" s="19"/>
      <c r="JN375" s="19"/>
      <c r="JO375" s="19"/>
      <c r="JP375" s="19"/>
      <c r="JQ375" s="19"/>
      <c r="JR375" s="19"/>
      <c r="JS375" s="19"/>
      <c r="JT375" s="19"/>
      <c r="JU375" s="19"/>
      <c r="JV375" s="19"/>
      <c r="JW375" s="19"/>
      <c r="JX375" s="19"/>
      <c r="JY375" s="19"/>
      <c r="JZ375" s="19"/>
      <c r="KA375" s="19"/>
      <c r="KB375" s="19"/>
      <c r="KC375" s="19"/>
      <c r="KD375" s="19"/>
      <c r="KE375" s="19"/>
      <c r="KF375" s="19"/>
      <c r="KG375" s="19"/>
      <c r="KH375" s="19"/>
      <c r="KI375" s="19"/>
      <c r="KJ375" s="19"/>
      <c r="KK375" s="19"/>
      <c r="KL375" s="19"/>
      <c r="KM375" s="19"/>
      <c r="KN375" s="19"/>
      <c r="KO375" s="19"/>
      <c r="KP375" s="19"/>
      <c r="KQ375" s="19"/>
      <c r="KR375" s="19"/>
      <c r="KS375" s="19"/>
      <c r="KT375" s="19"/>
      <c r="KU375" s="19"/>
      <c r="KV375" s="19"/>
      <c r="KW375" s="19"/>
    </row>
    <row r="376" spans="1:309">
      <c r="A376" s="19" t="s">
        <v>1072</v>
      </c>
      <c r="B376" s="531">
        <f t="shared" ref="B376:AG376" si="190">+B375*B366</f>
        <v>0</v>
      </c>
      <c r="C376" s="531">
        <f t="shared" si="190"/>
        <v>1.3377644910772669E-6</v>
      </c>
      <c r="D376" s="531">
        <f t="shared" si="190"/>
        <v>3.0895933387110793E-6</v>
      </c>
      <c r="E376" s="531">
        <f t="shared" si="190"/>
        <v>4.8055530370061893E-6</v>
      </c>
      <c r="F376" s="531">
        <f t="shared" si="190"/>
        <v>4.8251401170310534E-6</v>
      </c>
      <c r="G376" s="531">
        <f t="shared" si="190"/>
        <v>4.3763791003110069E-6</v>
      </c>
      <c r="H376" s="531">
        <f t="shared" si="190"/>
        <v>3.753300378881791E-6</v>
      </c>
      <c r="I376" s="531">
        <f t="shared" si="190"/>
        <v>3.1232012103046828E-6</v>
      </c>
      <c r="J376" s="531">
        <f t="shared" si="190"/>
        <v>2.5510048698255314E-6</v>
      </c>
      <c r="K376" s="531">
        <f t="shared" si="190"/>
        <v>2.0627898642036204E-6</v>
      </c>
      <c r="L376" s="531">
        <f t="shared" si="190"/>
        <v>1.6612034130432176E-6</v>
      </c>
      <c r="M376" s="531">
        <f t="shared" si="190"/>
        <v>1.3479233384490314E-6</v>
      </c>
      <c r="N376" s="531">
        <f t="shared" si="190"/>
        <v>1.0769697817399241E-6</v>
      </c>
      <c r="O376" s="531">
        <f t="shared" si="190"/>
        <v>8.6471936904336355E-7</v>
      </c>
      <c r="P376" s="531">
        <f t="shared" si="190"/>
        <v>6.9790745433358906E-7</v>
      </c>
      <c r="Q376" s="531">
        <f t="shared" si="190"/>
        <v>5.6637215250891802E-7</v>
      </c>
      <c r="R376" s="531">
        <f t="shared" si="190"/>
        <v>4.622250212260701E-7</v>
      </c>
      <c r="S376" s="531">
        <f t="shared" si="190"/>
        <v>3.7934658374678391E-7</v>
      </c>
      <c r="T376" s="531">
        <f t="shared" si="190"/>
        <v>3.1300968923607973E-7</v>
      </c>
      <c r="U376" s="531">
        <f t="shared" si="190"/>
        <v>2.5957662084794909E-7</v>
      </c>
      <c r="V376" s="531">
        <f t="shared" si="190"/>
        <v>2.165858341067156E-7</v>
      </c>
      <c r="W376" s="531">
        <f t="shared" si="190"/>
        <v>1.817136686980507E-7</v>
      </c>
      <c r="X376" s="531">
        <f t="shared" si="190"/>
        <v>1.5301034172866579E-7</v>
      </c>
      <c r="Y376" s="531">
        <f t="shared" si="190"/>
        <v>1.2921530306461228E-7</v>
      </c>
      <c r="Z376" s="531">
        <f t="shared" si="190"/>
        <v>1.0937496432942829E-7</v>
      </c>
      <c r="AA376" s="531">
        <f t="shared" si="190"/>
        <v>9.2692810035567291E-8</v>
      </c>
      <c r="AB376" s="531">
        <f t="shared" si="190"/>
        <v>7.8100495867951829E-8</v>
      </c>
      <c r="AC376" s="531">
        <f t="shared" si="190"/>
        <v>6.4947680813306382E-8</v>
      </c>
      <c r="AD376" s="531">
        <f t="shared" si="190"/>
        <v>3.5157437280565541E-8</v>
      </c>
      <c r="AE376" s="531">
        <f t="shared" si="190"/>
        <v>2.8802502772383063E-8</v>
      </c>
      <c r="AF376" s="531">
        <f t="shared" si="190"/>
        <v>2.3505119135462911E-8</v>
      </c>
      <c r="AG376" s="531">
        <f t="shared" si="190"/>
        <v>0</v>
      </c>
      <c r="AH376" s="531">
        <f t="shared" ref="AH376:BI376" si="191">+AH375*AH366</f>
        <v>0</v>
      </c>
      <c r="AI376" s="531">
        <f t="shared" si="191"/>
        <v>0</v>
      </c>
      <c r="AJ376" s="531">
        <f t="shared" si="191"/>
        <v>0</v>
      </c>
      <c r="AK376" s="531">
        <f t="shared" si="191"/>
        <v>0</v>
      </c>
      <c r="AL376" s="531">
        <f t="shared" si="191"/>
        <v>0</v>
      </c>
      <c r="AM376" s="531">
        <f t="shared" si="191"/>
        <v>0</v>
      </c>
      <c r="AN376" s="531">
        <f t="shared" si="191"/>
        <v>0</v>
      </c>
      <c r="AO376" s="531">
        <f t="shared" si="191"/>
        <v>0</v>
      </c>
      <c r="AP376" s="531">
        <f t="shared" si="191"/>
        <v>0</v>
      </c>
      <c r="AQ376" s="531">
        <f t="shared" si="191"/>
        <v>0</v>
      </c>
      <c r="AR376" s="531">
        <f t="shared" si="191"/>
        <v>0</v>
      </c>
      <c r="AS376" s="531">
        <f t="shared" si="191"/>
        <v>0</v>
      </c>
      <c r="AT376" s="531">
        <f t="shared" si="191"/>
        <v>0</v>
      </c>
      <c r="AU376" s="531">
        <f t="shared" si="191"/>
        <v>0</v>
      </c>
      <c r="AV376" s="531">
        <f t="shared" si="191"/>
        <v>0</v>
      </c>
      <c r="AW376" s="531">
        <f t="shared" si="191"/>
        <v>0</v>
      </c>
      <c r="AX376" s="531">
        <f t="shared" si="191"/>
        <v>0</v>
      </c>
      <c r="AY376" s="531">
        <f t="shared" si="191"/>
        <v>0</v>
      </c>
      <c r="AZ376" s="531">
        <f t="shared" si="191"/>
        <v>0</v>
      </c>
      <c r="BA376" s="531">
        <f t="shared" si="191"/>
        <v>0</v>
      </c>
      <c r="BB376" s="531">
        <f t="shared" si="191"/>
        <v>0</v>
      </c>
      <c r="BC376" s="531">
        <f t="shared" si="191"/>
        <v>0</v>
      </c>
      <c r="BD376" s="531">
        <f t="shared" si="191"/>
        <v>0</v>
      </c>
      <c r="BE376" s="531">
        <f t="shared" si="191"/>
        <v>0</v>
      </c>
      <c r="BF376" s="531">
        <f t="shared" si="191"/>
        <v>0</v>
      </c>
      <c r="BG376" s="531">
        <f t="shared" si="191"/>
        <v>0</v>
      </c>
      <c r="BH376" s="531">
        <f t="shared" si="191"/>
        <v>0</v>
      </c>
      <c r="BI376" s="531">
        <f t="shared" si="191"/>
        <v>0</v>
      </c>
    </row>
    <row r="378" spans="1:309">
      <c r="A378" s="19" t="s">
        <v>1073</v>
      </c>
      <c r="B378" s="531">
        <f>+SUM(B376:BI376)*1000000</f>
        <v>38.667085989359869</v>
      </c>
      <c r="C378" s="531">
        <f>+SUM(C376:BI376)*1000000/C366</f>
        <v>68.476510338291519</v>
      </c>
      <c r="D378" s="531">
        <f>+SUM(D376:BI376)*1000000/D366</f>
        <v>113.71468994832269</v>
      </c>
      <c r="E378" s="531">
        <f>+SUM(E376:BI376)*1000000/E366</f>
        <v>170.37782687728682</v>
      </c>
      <c r="F378" s="531">
        <f>+SUM(F376:BI376)*1000000/F366</f>
        <v>230.74966719626619</v>
      </c>
      <c r="G378" s="531">
        <f>+SUM(G376:BI376)*1000000/G366</f>
        <v>295.12026170375896</v>
      </c>
      <c r="H378" s="531">
        <f>+SUM(H376:BI376)*1000000/H366</f>
        <v>361.64187554156661</v>
      </c>
      <c r="I378" s="531">
        <f>+SUM(I376:BI376)*1000000/I366</f>
        <v>430.02349730657187</v>
      </c>
      <c r="J378" s="531">
        <f>+SUM(J376:BI376)*1000000/J366</f>
        <v>499.79671879033884</v>
      </c>
      <c r="K378" s="531">
        <f>+SUM(K376:BI376)*1000000/K366</f>
        <v>570.33287254092841</v>
      </c>
      <c r="L378" s="531">
        <f>+SUM(L376:BI376)*1000000/L366</f>
        <v>640.26817593452699</v>
      </c>
    </row>
    <row r="379" spans="1:309">
      <c r="B379" s="531"/>
      <c r="C379" s="531"/>
      <c r="D379" s="531"/>
      <c r="E379" s="531"/>
      <c r="F379" s="531"/>
      <c r="G379" s="531"/>
      <c r="H379" s="531"/>
      <c r="I379" s="531"/>
      <c r="J379" s="531"/>
      <c r="K379" s="531"/>
      <c r="L379" s="531"/>
    </row>
    <row r="380" spans="1:309">
      <c r="A380" s="19" t="s">
        <v>1109</v>
      </c>
      <c r="B380" s="531"/>
      <c r="C380" s="531"/>
      <c r="D380" s="531"/>
      <c r="E380" s="531"/>
      <c r="F380" s="531"/>
      <c r="G380" s="531"/>
      <c r="H380" s="531"/>
      <c r="I380" s="531"/>
      <c r="J380" s="531"/>
      <c r="K380" s="531"/>
      <c r="L380" s="531"/>
    </row>
    <row r="381" spans="1:309" ht="14.6">
      <c r="A381" s="288" t="s">
        <v>104</v>
      </c>
      <c r="B381" s="289">
        <f>+US!B56</f>
        <v>296.842578</v>
      </c>
      <c r="C381" s="289">
        <f>+US!C56</f>
        <v>325.86437638060806</v>
      </c>
      <c r="D381" s="289">
        <f>+US!D56</f>
        <v>351.75615200154499</v>
      </c>
      <c r="E381" s="289">
        <f>+US!E56</f>
        <v>372.61088410817069</v>
      </c>
      <c r="F381" s="289">
        <f>+US!F56</f>
        <v>389.05183333766468</v>
      </c>
      <c r="G381" s="289">
        <f>+US!G56</f>
        <v>398.75208457544323</v>
      </c>
      <c r="H381" s="289">
        <f>+US!H56</f>
        <v>404.15409826279222</v>
      </c>
      <c r="I381" s="289">
        <f>+US!I56</f>
        <v>409.62929464436934</v>
      </c>
      <c r="J381" s="289">
        <f>+US!J56</f>
        <v>415.17866514800949</v>
      </c>
      <c r="K381" s="289">
        <f>+US!K56</f>
        <v>420.80321463271696</v>
      </c>
      <c r="L381" s="289">
        <f>+US!L56</f>
        <v>425.18113453181383</v>
      </c>
      <c r="M381" s="289">
        <f>+US!M56</f>
        <v>428.2721572408945</v>
      </c>
      <c r="N381" s="289">
        <f>+US!N56</f>
        <v>431.38565136418453</v>
      </c>
      <c r="O381" s="289">
        <f>+US!O56</f>
        <v>434.52178026653235</v>
      </c>
      <c r="P381" s="289">
        <f>+US!P56</f>
        <v>437.68070850043199</v>
      </c>
      <c r="Q381" s="289">
        <f>+US!Q56</f>
        <v>440.86260181465695</v>
      </c>
      <c r="R381" s="289">
        <f>+US!R56</f>
        <v>444.06762716295719</v>
      </c>
      <c r="S381" s="289">
        <f>+US!S56</f>
        <v>447.29595271281897</v>
      </c>
      <c r="T381" s="289">
        <f>+US!T56</f>
        <v>450.54774785428884</v>
      </c>
      <c r="U381" s="289">
        <f>+US!U56</f>
        <v>453.82318320886139</v>
      </c>
      <c r="V381" s="289">
        <f>+US!V56</f>
        <v>456.55901188204848</v>
      </c>
      <c r="W381" s="289">
        <f>+US!W56</f>
        <v>458.74521657842882</v>
      </c>
      <c r="X381" s="289">
        <f>+US!X56</f>
        <v>460.94188978128932</v>
      </c>
      <c r="Y381" s="289">
        <f>+US!Y56</f>
        <v>463.14908161842828</v>
      </c>
      <c r="Z381" s="289">
        <f>+US!Z56</f>
        <v>465.36684245767776</v>
      </c>
      <c r="AA381" s="289">
        <f>+US!AA56</f>
        <v>467.59522290805313</v>
      </c>
      <c r="AB381" s="289">
        <f>+US!AB56</f>
        <v>469.83427382090792</v>
      </c>
      <c r="AC381" s="289">
        <f>+US!AC56</f>
        <v>472.08404629109424</v>
      </c>
      <c r="AD381" s="289">
        <f>+US!AD56</f>
        <v>474.34459165812876</v>
      </c>
      <c r="AE381" s="289">
        <f>+US!AE56</f>
        <v>476.6159615073642</v>
      </c>
      <c r="AF381" s="289">
        <f>+US!AF56</f>
        <v>477.75572180074039</v>
      </c>
    </row>
    <row r="382" spans="1:309" ht="14.6">
      <c r="A382" s="288" t="s">
        <v>105</v>
      </c>
      <c r="B382" s="289">
        <f>+EU!B56</f>
        <v>490.08019258719162</v>
      </c>
      <c r="C382" s="289">
        <f>+EU!C56</f>
        <v>511.84722130982959</v>
      </c>
      <c r="D382" s="289">
        <f>+EU!D56</f>
        <v>524.06020897325209</v>
      </c>
      <c r="E382" s="289">
        <f>+EU!E56</f>
        <v>529.14964196619053</v>
      </c>
      <c r="F382" s="289">
        <f>+EU!F56</f>
        <v>529.14413690075742</v>
      </c>
      <c r="G382" s="289">
        <f>+EU!G56</f>
        <v>521.00265388596563</v>
      </c>
      <c r="H382" s="289">
        <f>+EU!H56</f>
        <v>508.73902001306698</v>
      </c>
      <c r="I382" s="289">
        <f>+EU!I56</f>
        <v>496.76405398983616</v>
      </c>
      <c r="J382" s="289">
        <f>+EU!J56</f>
        <v>485.07096100094395</v>
      </c>
      <c r="K382" s="289">
        <f>+EU!K56</f>
        <v>473.65310617099004</v>
      </c>
      <c r="L382" s="289">
        <f>+EU!L56</f>
        <v>469.07601347157805</v>
      </c>
      <c r="M382" s="289">
        <f>+EU!M56</f>
        <v>471.14412904799462</v>
      </c>
      <c r="N382" s="289">
        <f>+EU!N56</f>
        <v>473.22136276713132</v>
      </c>
      <c r="O382" s="289">
        <f>+EU!O56</f>
        <v>475.3077548300908</v>
      </c>
      <c r="P382" s="289">
        <f>+EU!P56</f>
        <v>477.40334561521894</v>
      </c>
      <c r="Q382" s="289">
        <f>+EU!Q56</f>
        <v>479.50817567888629</v>
      </c>
      <c r="R382" s="289">
        <f>+EU!R56</f>
        <v>481.6222857562729</v>
      </c>
      <c r="S382" s="289">
        <f>+EU!S56</f>
        <v>483.74571676215663</v>
      </c>
      <c r="T382" s="289">
        <f>+EU!T56</f>
        <v>485.8785097917052</v>
      </c>
      <c r="U382" s="289">
        <f>+EU!U56</f>
        <v>488.02070612127125</v>
      </c>
      <c r="V382" s="289">
        <f>+EU!V56</f>
        <v>490.63335574728148</v>
      </c>
      <c r="W382" s="289">
        <f>+EU!W56</f>
        <v>493.72390483528261</v>
      </c>
      <c r="X382" s="289">
        <f>+EU!X56</f>
        <v>496.83392160429941</v>
      </c>
      <c r="Y382" s="289">
        <f>+EU!Y56</f>
        <v>499.96352868322191</v>
      </c>
      <c r="Z382" s="289">
        <f>+EU!Z56</f>
        <v>503.11284947339186</v>
      </c>
      <c r="AA382" s="289">
        <f>+EU!AA56</f>
        <v>506.2820081534685</v>
      </c>
      <c r="AB382" s="289">
        <f>+EU!AB56</f>
        <v>509.47112968432509</v>
      </c>
      <c r="AC382" s="289">
        <f>+EU!AC56</f>
        <v>512.68033981397605</v>
      </c>
      <c r="AD382" s="289">
        <f>+EU!AD56</f>
        <v>515.90976508253505</v>
      </c>
      <c r="AE382" s="289">
        <f>+EU!AE56</f>
        <v>519.159532827205</v>
      </c>
      <c r="AF382" s="289">
        <f>+EU!AF56</f>
        <v>520.79208514014647</v>
      </c>
    </row>
    <row r="383" spans="1:309" ht="14.6">
      <c r="A383" s="288" t="s">
        <v>51</v>
      </c>
      <c r="B383" s="289">
        <f>+Japan!B56</f>
        <v>127.773</v>
      </c>
      <c r="C383" s="289">
        <f>+Japan!C56</f>
        <v>126.11078504342912</v>
      </c>
      <c r="D383" s="289">
        <f>+Japan!D56</f>
        <v>121.1000791610762</v>
      </c>
      <c r="E383" s="289">
        <f>+Japan!E56</f>
        <v>114.02213127603983</v>
      </c>
      <c r="F383" s="289">
        <f>+Japan!F56</f>
        <v>106.00881152460984</v>
      </c>
      <c r="G383" s="289">
        <f>+Japan!G56</f>
        <v>99.905242120466625</v>
      </c>
      <c r="H383" s="289">
        <f>+Japan!H56</f>
        <v>95.999250914928439</v>
      </c>
      <c r="I383" s="289">
        <f>+Japan!I56</f>
        <v>92.245972089380729</v>
      </c>
      <c r="J383" s="289">
        <f>+Japan!J56</f>
        <v>88.639435054087073</v>
      </c>
      <c r="K383" s="289">
        <f>+Japan!K56</f>
        <v>85.173902651216196</v>
      </c>
      <c r="L383" s="289">
        <f>+Japan!L56</f>
        <v>83.70357831228803</v>
      </c>
      <c r="M383" s="289">
        <f>+Japan!M56</f>
        <v>84.127776690940138</v>
      </c>
      <c r="N383" s="289">
        <f>+Japan!N56</f>
        <v>84.554124849423388</v>
      </c>
      <c r="O383" s="289">
        <f>+Japan!O56</f>
        <v>84.98263368253032</v>
      </c>
      <c r="P383" s="289">
        <f>+Japan!P56</f>
        <v>85.413314140266763</v>
      </c>
      <c r="Q383" s="289">
        <f>+Japan!Q56</f>
        <v>85.846177228131722</v>
      </c>
      <c r="R383" s="289">
        <f>+Japan!R56</f>
        <v>86.281234007398567</v>
      </c>
      <c r="S383" s="289">
        <f>+Japan!S56</f>
        <v>86.718495595397698</v>
      </c>
      <c r="T383" s="289">
        <f>+Japan!T56</f>
        <v>87.157973165800641</v>
      </c>
      <c r="U383" s="289">
        <f>+Japan!U56</f>
        <v>87.59967794890558</v>
      </c>
      <c r="V383" s="289">
        <f>+Japan!V56</f>
        <v>88.092631169487674</v>
      </c>
      <c r="W383" s="289">
        <f>+Japan!W56</f>
        <v>88.637671574052376</v>
      </c>
      <c r="X383" s="289">
        <f>+Japan!X56</f>
        <v>89.18608421348695</v>
      </c>
      <c r="Y383" s="289">
        <f>+Japan!Y56</f>
        <v>89.73788995224092</v>
      </c>
      <c r="Z383" s="289">
        <f>+Japan!Z56</f>
        <v>90.29310978385486</v>
      </c>
      <c r="AA383" s="289">
        <f>+Japan!AA56</f>
        <v>90.85176483175907</v>
      </c>
      <c r="AB383" s="289">
        <f>+Japan!AB56</f>
        <v>91.413876350077189</v>
      </c>
      <c r="AC383" s="289">
        <f>+Japan!AC56</f>
        <v>91.979465724434888</v>
      </c>
      <c r="AD383" s="289">
        <f>+Japan!AD56</f>
        <v>92.548554472773418</v>
      </c>
      <c r="AE383" s="289">
        <f>+Japan!AE56</f>
        <v>93.121164246168291</v>
      </c>
      <c r="AF383" s="289">
        <f>+Japan!AF56</f>
        <v>93.408796319829463</v>
      </c>
    </row>
    <row r="384" spans="1:309" ht="14.6">
      <c r="A384" s="288" t="s">
        <v>52</v>
      </c>
      <c r="B384" s="289">
        <f>+Russia!B56</f>
        <v>143.15</v>
      </c>
      <c r="C384" s="289">
        <f>+Russia!C56</f>
        <v>137.96372459314105</v>
      </c>
      <c r="D384" s="289">
        <f>+Russia!D56</f>
        <v>132.32651218830762</v>
      </c>
      <c r="E384" s="289">
        <f>+Russia!E56</f>
        <v>125.36948417964659</v>
      </c>
      <c r="F384" s="289">
        <f>+Russia!F56</f>
        <v>119.08136271565274</v>
      </c>
      <c r="G384" s="289">
        <f>+Russia!G56</f>
        <v>113.28947562516088</v>
      </c>
      <c r="H384" s="289">
        <f>+Russia!H56</f>
        <v>107.90661026901763</v>
      </c>
      <c r="I384" s="289">
        <f>+Russia!I56</f>
        <v>102.77950776535891</v>
      </c>
      <c r="J384" s="289">
        <f>+Russia!J56</f>
        <v>97.896015732064228</v>
      </c>
      <c r="K384" s="289">
        <f>+Russia!K56</f>
        <v>93.244559198430593</v>
      </c>
      <c r="L384" s="289">
        <f>+Russia!L56</f>
        <v>91.397876887626765</v>
      </c>
      <c r="M384" s="289">
        <f>+Russia!M56</f>
        <v>92.194038330465446</v>
      </c>
      <c r="N384" s="289">
        <f>+Russia!N56</f>
        <v>92.997135088047187</v>
      </c>
      <c r="O384" s="289">
        <f>+Russia!O56</f>
        <v>93.807227573484198</v>
      </c>
      <c r="P384" s="289">
        <f>+Russia!P56</f>
        <v>94.624376726143709</v>
      </c>
      <c r="Q384" s="289">
        <f>+Russia!Q56</f>
        <v>95.448644016232123</v>
      </c>
      <c r="R384" s="289">
        <f>+Russia!R56</f>
        <v>96.280091449419132</v>
      </c>
      <c r="S384" s="289">
        <f>+Russia!S56</f>
        <v>97.118781571502126</v>
      </c>
      <c r="T384" s="289">
        <f>+Russia!T56</f>
        <v>97.964777473111198</v>
      </c>
      <c r="U384" s="289">
        <f>+Russia!U56</f>
        <v>98.818142794455127</v>
      </c>
      <c r="V384" s="289">
        <f>+Russia!V56</f>
        <v>99.520861263790053</v>
      </c>
      <c r="W384" s="289">
        <f>+Russia!W56</f>
        <v>100.06962479452285</v>
      </c>
      <c r="X384" s="289">
        <f>+Russia!X56</f>
        <v>100.62141423770092</v>
      </c>
      <c r="Y384" s="289">
        <f>+Russia!Y56</f>
        <v>101.17624627837277</v>
      </c>
      <c r="Z384" s="289">
        <f>+Russia!Z56</f>
        <v>101.73413769358918</v>
      </c>
      <c r="AA384" s="289">
        <f>+Russia!AA56</f>
        <v>102.2951053529105</v>
      </c>
      <c r="AB384" s="289">
        <f>+Russia!AB56</f>
        <v>102.8591662189168</v>
      </c>
      <c r="AC384" s="289">
        <f>+Russia!AC56</f>
        <v>103.42633734772075</v>
      </c>
      <c r="AD384" s="289">
        <f>+Russia!AD56</f>
        <v>103.99663588948334</v>
      </c>
      <c r="AE384" s="289">
        <f>+Russia!AE56</f>
        <v>104.57007908893253</v>
      </c>
      <c r="AF384" s="289">
        <f>+Russia!AF56</f>
        <v>104.85798535025349</v>
      </c>
    </row>
    <row r="385" spans="1:61" ht="14.6">
      <c r="A385" s="288" t="s">
        <v>53</v>
      </c>
      <c r="B385" s="289">
        <f>+Eurasia!B56</f>
        <v>155.94246849385479</v>
      </c>
      <c r="C385" s="289">
        <f>+Eurasia!C56</f>
        <v>157.7308776678519</v>
      </c>
      <c r="D385" s="289">
        <f>+Eurasia!D56</f>
        <v>159.22861094864402</v>
      </c>
      <c r="E385" s="289">
        <f>+Eurasia!E56</f>
        <v>157.78711196871717</v>
      </c>
      <c r="F385" s="289">
        <f>+Eurasia!F56</f>
        <v>154.93737936993875</v>
      </c>
      <c r="G385" s="289">
        <f>+Eurasia!G56</f>
        <v>150.41724029517886</v>
      </c>
      <c r="H385" s="289">
        <f>+Eurasia!H56</f>
        <v>145.53831861087627</v>
      </c>
      <c r="I385" s="289">
        <f>+Eurasia!I56</f>
        <v>140.81764924362753</v>
      </c>
      <c r="J385" s="289">
        <f>+Eurasia!J56</f>
        <v>136.25009913381959</v>
      </c>
      <c r="K385" s="289">
        <f>+Eurasia!K56</f>
        <v>131.83070171735417</v>
      </c>
      <c r="L385" s="289">
        <f>+Eurasia!L56</f>
        <v>129.67510617919314</v>
      </c>
      <c r="M385" s="289">
        <f>+Eurasia!M56</f>
        <v>129.67521371498509</v>
      </c>
      <c r="N385" s="289">
        <f>+Eurasia!N56</f>
        <v>129.6753212508662</v>
      </c>
      <c r="O385" s="289">
        <f>+Eurasia!O56</f>
        <v>129.67542878683651</v>
      </c>
      <c r="P385" s="289">
        <f>+Eurasia!P56</f>
        <v>129.67553632289597</v>
      </c>
      <c r="Q385" s="289">
        <f>+Eurasia!Q56</f>
        <v>129.67564385904461</v>
      </c>
      <c r="R385" s="289">
        <f>+Eurasia!R56</f>
        <v>129.67575139528245</v>
      </c>
      <c r="S385" s="289">
        <f>+Eurasia!S56</f>
        <v>129.67585893160944</v>
      </c>
      <c r="T385" s="289">
        <f>+Eurasia!T56</f>
        <v>129.67596646802562</v>
      </c>
      <c r="U385" s="289">
        <f>+Eurasia!U56</f>
        <v>129.67607400453099</v>
      </c>
      <c r="V385" s="289">
        <f>+Eurasia!V56</f>
        <v>130.02299251384741</v>
      </c>
      <c r="W385" s="289">
        <f>+Eurasia!W56</f>
        <v>130.71950791554798</v>
      </c>
      <c r="X385" s="289">
        <f>+Eurasia!X56</f>
        <v>131.4197544550683</v>
      </c>
      <c r="Y385" s="289">
        <f>+Eurasia!Y56</f>
        <v>132.12375211960375</v>
      </c>
      <c r="Z385" s="289">
        <f>+Eurasia!Z56</f>
        <v>132.83152100341843</v>
      </c>
      <c r="AA385" s="289">
        <f>+Eurasia!AA56</f>
        <v>133.54308130841864</v>
      </c>
      <c r="AB385" s="289">
        <f>+Eurasia!AB56</f>
        <v>134.2584533447295</v>
      </c>
      <c r="AC385" s="289">
        <f>+Eurasia!AC56</f>
        <v>134.97765753127476</v>
      </c>
      <c r="AD385" s="289">
        <f>+Eurasia!AD56</f>
        <v>135.70071439635947</v>
      </c>
      <c r="AE385" s="289">
        <f>+Eurasia!AE56</f>
        <v>136.42764457825609</v>
      </c>
      <c r="AF385" s="289">
        <f>+Eurasia!AF56</f>
        <v>136.79256864268308</v>
      </c>
    </row>
    <row r="386" spans="1:61" ht="14.6">
      <c r="A386" s="288" t="s">
        <v>54</v>
      </c>
      <c r="B386" s="289">
        <f>+China!B56</f>
        <v>1304.5</v>
      </c>
      <c r="C386" s="289">
        <f>+China!C56</f>
        <v>1387.7502211844821</v>
      </c>
      <c r="D386" s="289">
        <f>+China!D56</f>
        <v>1444.5546171355679</v>
      </c>
      <c r="E386" s="289">
        <f>+China!E56</f>
        <v>1453.7111970786125</v>
      </c>
      <c r="F386" s="289">
        <f>+China!F56</f>
        <v>1431.7795428930247</v>
      </c>
      <c r="G386" s="289">
        <f>+China!G56</f>
        <v>1385.4481804592529</v>
      </c>
      <c r="H386" s="289">
        <f>+China!H56</f>
        <v>1340.1411957953853</v>
      </c>
      <c r="I386" s="289">
        <f>+China!I56</f>
        <v>1296.3158420494287</v>
      </c>
      <c r="J386" s="289">
        <f>+China!J56</f>
        <v>1253.9236668647941</v>
      </c>
      <c r="K386" s="289">
        <f>+China!K56</f>
        <v>1212.9178023758952</v>
      </c>
      <c r="L386" s="289">
        <f>+China!L56</f>
        <v>1193.8838632508532</v>
      </c>
      <c r="M386" s="289">
        <f>+China!M56</f>
        <v>1195.812902455109</v>
      </c>
      <c r="N386" s="289">
        <f>+China!N56</f>
        <v>1197.7450585389593</v>
      </c>
      <c r="O386" s="289">
        <f>+China!O56</f>
        <v>1199.6803365385581</v>
      </c>
      <c r="P386" s="289">
        <f>+China!P56</f>
        <v>1201.6187414981966</v>
      </c>
      <c r="Q386" s="289">
        <f>+China!Q56</f>
        <v>1203.5602784703162</v>
      </c>
      <c r="R386" s="289">
        <f>+China!R56</f>
        <v>1205.5049525155223</v>
      </c>
      <c r="S386" s="289">
        <f>+China!S56</f>
        <v>1207.4527687025968</v>
      </c>
      <c r="T386" s="289">
        <f>+China!T56</f>
        <v>1209.4037321085116</v>
      </c>
      <c r="U386" s="289">
        <f>+China!U56</f>
        <v>1211.3578478184418</v>
      </c>
      <c r="V386" s="289">
        <f>+China!V56</f>
        <v>1216.4661289242617</v>
      </c>
      <c r="W386" s="289">
        <f>+China!W56</f>
        <v>1224.7684650996184</v>
      </c>
      <c r="X386" s="289">
        <f>+China!X56</f>
        <v>1233.1274644111938</v>
      </c>
      <c r="Y386" s="289">
        <f>+China!Y56</f>
        <v>1241.5435135827893</v>
      </c>
      <c r="Z386" s="289">
        <f>+China!Z56</f>
        <v>1250.0170019775817</v>
      </c>
      <c r="AA386" s="289">
        <f>+China!AA56</f>
        <v>1258.5483216161374</v>
      </c>
      <c r="AB386" s="289">
        <f>+China!AB56</f>
        <v>1267.1378671945483</v>
      </c>
      <c r="AC386" s="289">
        <f>+China!AC56</f>
        <v>1275.7860361026928</v>
      </c>
      <c r="AD386" s="289">
        <f>+China!AD56</f>
        <v>1284.4932284426202</v>
      </c>
      <c r="AE386" s="289">
        <f>+China!AE56</f>
        <v>1293.2598470470614</v>
      </c>
      <c r="AF386" s="289">
        <f>+China!AF56</f>
        <v>1297.6655678349578</v>
      </c>
    </row>
    <row r="387" spans="1:61" ht="14.6">
      <c r="A387" s="288" t="s">
        <v>55</v>
      </c>
      <c r="B387" s="289">
        <f>+India!B56</f>
        <v>1094.5830000000001</v>
      </c>
      <c r="C387" s="289">
        <f>+India!C56</f>
        <v>1252.9435777035217</v>
      </c>
      <c r="D387" s="289">
        <f>+India!D56</f>
        <v>1385.6545708417875</v>
      </c>
      <c r="E387" s="289">
        <f>+India!E56</f>
        <v>1479.1825173993338</v>
      </c>
      <c r="F387" s="289">
        <f>+India!F56</f>
        <v>1543.0528292632882</v>
      </c>
      <c r="G387" s="289">
        <f>+India!G56</f>
        <v>1554.7444927218087</v>
      </c>
      <c r="H387" s="289">
        <f>+India!H56</f>
        <v>1539.6147111605594</v>
      </c>
      <c r="I387" s="289">
        <f>+India!I56</f>
        <v>1524.6321629814913</v>
      </c>
      <c r="J387" s="289">
        <f>+India!J56</f>
        <v>1509.7954154032559</v>
      </c>
      <c r="K387" s="289">
        <f>+India!K56</f>
        <v>1495.1030495874188</v>
      </c>
      <c r="L387" s="289">
        <f>+India!L56</f>
        <v>1479.5416228087806</v>
      </c>
      <c r="M387" s="289">
        <f>+India!M56</f>
        <v>1463.1413439062758</v>
      </c>
      <c r="N387" s="289">
        <f>+India!N56</f>
        <v>1446.9228572182876</v>
      </c>
      <c r="O387" s="289">
        <f>+India!O56</f>
        <v>1430.8841476321795</v>
      </c>
      <c r="P387" s="289">
        <f>+India!P56</f>
        <v>1415.0232223722394</v>
      </c>
      <c r="Q387" s="289">
        <f>+India!Q56</f>
        <v>1399.3381107520811</v>
      </c>
      <c r="R387" s="289">
        <f>+India!R56</f>
        <v>1383.8268639297912</v>
      </c>
      <c r="S387" s="289">
        <f>+India!S56</f>
        <v>1368.4875546657893</v>
      </c>
      <c r="T387" s="289">
        <f>+India!T56</f>
        <v>1353.3182770833725</v>
      </c>
      <c r="U387" s="289">
        <f>+India!U56</f>
        <v>1338.3171464319146</v>
      </c>
      <c r="V387" s="289">
        <f>+India!V56</f>
        <v>1334.2245054294342</v>
      </c>
      <c r="W387" s="289">
        <f>+India!W56</f>
        <v>1340.9406601043167</v>
      </c>
      <c r="X387" s="289">
        <f>+India!X56</f>
        <v>1347.6906222332173</v>
      </c>
      <c r="Y387" s="289">
        <f>+India!Y56</f>
        <v>1354.4745619944597</v>
      </c>
      <c r="Z387" s="289">
        <f>+India!Z56</f>
        <v>1361.2926504230038</v>
      </c>
      <c r="AA387" s="289">
        <f>+India!AA56</f>
        <v>1368.1450594147566</v>
      </c>
      <c r="AB387" s="289">
        <f>+India!AB56</f>
        <v>1375.0319617309065</v>
      </c>
      <c r="AC387" s="289">
        <f>+India!AC56</f>
        <v>1381.9535310022784</v>
      </c>
      <c r="AD387" s="289">
        <f>+India!AD56</f>
        <v>1388.9099417337122</v>
      </c>
      <c r="AE387" s="289">
        <f>+India!AE56</f>
        <v>1395.9013693084617</v>
      </c>
      <c r="AF387" s="289">
        <f>+India!AF56</f>
        <v>1399.4102694606254</v>
      </c>
    </row>
    <row r="388" spans="1:61" ht="14.6">
      <c r="A388" s="288" t="s">
        <v>56</v>
      </c>
      <c r="B388" s="289">
        <f>+MidEast!B56</f>
        <v>412.76900131562951</v>
      </c>
      <c r="C388" s="289">
        <f>+MidEast!C56</f>
        <v>499.31653842438431</v>
      </c>
      <c r="D388" s="289">
        <f>+MidEast!D56</f>
        <v>582.45526247535781</v>
      </c>
      <c r="E388" s="289">
        <f>+MidEast!E56</f>
        <v>655.97279000116657</v>
      </c>
      <c r="F388" s="289">
        <f>+MidEast!F56</f>
        <v>718.79049213951976</v>
      </c>
      <c r="G388" s="289">
        <f>+MidEast!G56</f>
        <v>757.22635740042631</v>
      </c>
      <c r="H388" s="289">
        <f>+MidEast!H56</f>
        <v>783.94458908937531</v>
      </c>
      <c r="I388" s="289">
        <f>+MidEast!I56</f>
        <v>811.60555592958758</v>
      </c>
      <c r="J388" s="289">
        <f>+MidEast!J56</f>
        <v>840.24252170796979</v>
      </c>
      <c r="K388" s="289">
        <f>+MidEast!K56</f>
        <v>869.88992390217095</v>
      </c>
      <c r="L388" s="289">
        <f>+MidEast!L56</f>
        <v>880.49611539260263</v>
      </c>
      <c r="M388" s="289">
        <f>+MidEast!M56</f>
        <v>871.35291338015509</v>
      </c>
      <c r="N388" s="289">
        <f>+MidEast!N56</f>
        <v>862.3046557309807</v>
      </c>
      <c r="O388" s="289">
        <f>+MidEast!O56</f>
        <v>853.35035652875547</v>
      </c>
      <c r="P388" s="289">
        <f>+MidEast!P56</f>
        <v>844.48904009505657</v>
      </c>
      <c r="Q388" s="289">
        <f>+MidEast!Q56</f>
        <v>835.71974088305024</v>
      </c>
      <c r="R388" s="289">
        <f>+MidEast!R56</f>
        <v>827.04150337228396</v>
      </c>
      <c r="S388" s="289">
        <f>+MidEast!S56</f>
        <v>818.45338196457124</v>
      </c>
      <c r="T388" s="289">
        <f>+MidEast!T56</f>
        <v>809.95444088095701</v>
      </c>
      <c r="U388" s="289">
        <f>+MidEast!U56</f>
        <v>801.54375405975338</v>
      </c>
      <c r="V388" s="289">
        <f>+MidEast!V56</f>
        <v>799.22205589290161</v>
      </c>
      <c r="W388" s="289">
        <f>+MidEast!W56</f>
        <v>802.93662751675856</v>
      </c>
      <c r="X388" s="289">
        <f>+MidEast!X56</f>
        <v>806.66846348191723</v>
      </c>
      <c r="Y388" s="289">
        <f>+MidEast!Y56</f>
        <v>810.41764402844581</v>
      </c>
      <c r="Z388" s="289">
        <f>+MidEast!Z56</f>
        <v>814.18424976934705</v>
      </c>
      <c r="AA388" s="289">
        <f>+MidEast!AA56</f>
        <v>817.96836169229152</v>
      </c>
      <c r="AB388" s="289">
        <f>+MidEast!AB56</f>
        <v>821.77006116135885</v>
      </c>
      <c r="AC388" s="289">
        <f>+MidEast!AC56</f>
        <v>825.58942991878746</v>
      </c>
      <c r="AD388" s="289">
        <f>+MidEast!AD56</f>
        <v>829.42655008673182</v>
      </c>
      <c r="AE388" s="289">
        <f>+MidEast!AE56</f>
        <v>833.28150416902827</v>
      </c>
      <c r="AF388" s="289">
        <f>+MidEast!AF56</f>
        <v>835.21569481531003</v>
      </c>
    </row>
    <row r="389" spans="1:61" ht="14.6">
      <c r="A389" s="288" t="s">
        <v>57</v>
      </c>
      <c r="B389" s="289">
        <f>+Africa!B56</f>
        <v>763.50611154103387</v>
      </c>
      <c r="C389" s="289">
        <f>+Africa!C56</f>
        <v>946.29363600988199</v>
      </c>
      <c r="D389" s="289">
        <f>+Africa!D56</f>
        <v>1137.6991088911184</v>
      </c>
      <c r="E389" s="289">
        <f>+Africa!E56</f>
        <v>1325.5728111834637</v>
      </c>
      <c r="F389" s="289">
        <f>+Africa!F56</f>
        <v>1503.1748556643358</v>
      </c>
      <c r="G389" s="289">
        <f>+Africa!G56</f>
        <v>1611.4417457695624</v>
      </c>
      <c r="H389" s="289">
        <f>+Africa!H56</f>
        <v>1668.2449350273391</v>
      </c>
      <c r="I389" s="289">
        <f>+Africa!I56</f>
        <v>1727.0504320435723</v>
      </c>
      <c r="J389" s="289">
        <f>+Africa!J56</f>
        <v>1787.9288180023811</v>
      </c>
      <c r="K389" s="289">
        <f>+Africa!K56</f>
        <v>1850.9531620688315</v>
      </c>
      <c r="L389" s="289">
        <f>+Africa!L56</f>
        <v>1863.1005860693215</v>
      </c>
      <c r="M389" s="289">
        <f>+Africa!M56</f>
        <v>1823.3617677448246</v>
      </c>
      <c r="N389" s="289">
        <f>+Africa!N56</f>
        <v>1784.4705545864874</v>
      </c>
      <c r="O389" s="289">
        <f>+Africa!O56</f>
        <v>1746.4088676843676</v>
      </c>
      <c r="P389" s="289">
        <f>+Africa!P56</f>
        <v>1709.1590137408311</v>
      </c>
      <c r="Q389" s="289">
        <f>+Africa!Q56</f>
        <v>1672.7036768456733</v>
      </c>
      <c r="R389" s="289">
        <f>+Africa!R56</f>
        <v>1637.0259104266706</v>
      </c>
      <c r="S389" s="289">
        <f>+Africa!S56</f>
        <v>1602.1091293718237</v>
      </c>
      <c r="T389" s="289">
        <f>+Africa!T56</f>
        <v>1567.9371023196268</v>
      </c>
      <c r="U389" s="289">
        <f>+Africa!U56</f>
        <v>1534.4939441137824</v>
      </c>
      <c r="V389" s="289">
        <f>+Africa!V56</f>
        <v>1514.306385397211</v>
      </c>
      <c r="W389" s="289">
        <f>+Africa!W56</f>
        <v>1506.8650549886884</v>
      </c>
      <c r="X389" s="289">
        <f>+Africa!X56</f>
        <v>1514.5301178843088</v>
      </c>
      <c r="Y389" s="289">
        <f>+Africa!Y56</f>
        <v>1522.2341711254808</v>
      </c>
      <c r="Z389" s="289">
        <f>+Africa!Z56</f>
        <v>1529.9774130467868</v>
      </c>
      <c r="AA389" s="289">
        <f>+Africa!AA56</f>
        <v>1537.7600429916893</v>
      </c>
      <c r="AB389" s="289">
        <f>+Africa!AB56</f>
        <v>1545.5822613176638</v>
      </c>
      <c r="AC389" s="289">
        <f>+Africa!AC56</f>
        <v>1553.4442694013565</v>
      </c>
      <c r="AD389" s="289">
        <f>+Africa!AD56</f>
        <v>1561.3462696437682</v>
      </c>
      <c r="AE389" s="289">
        <f>+Africa!AE56</f>
        <v>1569.2884654754657</v>
      </c>
      <c r="AF389" s="289">
        <f>+Africa!AF56</f>
        <v>1573.2747005921588</v>
      </c>
    </row>
    <row r="390" spans="1:61" ht="14.6">
      <c r="A390" s="288" t="s">
        <v>58</v>
      </c>
      <c r="B390" s="289">
        <f>+LatAm!B56</f>
        <v>555.38007856447791</v>
      </c>
      <c r="C390" s="289">
        <f>+LatAm!C56</f>
        <v>617.24666775945695</v>
      </c>
      <c r="D390" s="289">
        <f>+LatAm!D56</f>
        <v>668.20790232089644</v>
      </c>
      <c r="E390" s="289">
        <f>+LatAm!E56</f>
        <v>704.76915491453906</v>
      </c>
      <c r="F390" s="289">
        <f>+LatAm!F56</f>
        <v>724.34366223780523</v>
      </c>
      <c r="G390" s="289">
        <f>+LatAm!G56</f>
        <v>724.37497469952905</v>
      </c>
      <c r="H390" s="289">
        <f>+LatAm!H56</f>
        <v>717.60011089517116</v>
      </c>
      <c r="I390" s="289">
        <f>+LatAm!I56</f>
        <v>710.88861037802053</v>
      </c>
      <c r="J390" s="289">
        <f>+LatAm!J56</f>
        <v>704.2398805300877</v>
      </c>
      <c r="K390" s="289">
        <f>+LatAm!K56</f>
        <v>697.6533342759634</v>
      </c>
      <c r="L390" s="289">
        <f>+LatAm!L56</f>
        <v>691.83923244645564</v>
      </c>
      <c r="M390" s="289">
        <f>+LatAm!M56</f>
        <v>686.77922759032924</v>
      </c>
      <c r="N390" s="289">
        <f>+LatAm!N56</f>
        <v>681.75623082501829</v>
      </c>
      <c r="O390" s="289">
        <f>+LatAm!O56</f>
        <v>676.7699714790856</v>
      </c>
      <c r="P390" s="289">
        <f>+LatAm!P56</f>
        <v>671.82018086074322</v>
      </c>
      <c r="Q390" s="289">
        <f>+LatAm!Q56</f>
        <v>666.90659224337298</v>
      </c>
      <c r="R390" s="289">
        <f>+LatAm!R56</f>
        <v>662.02894085115395</v>
      </c>
      <c r="S390" s="289">
        <f>+LatAm!S56</f>
        <v>657.1869638447946</v>
      </c>
      <c r="T390" s="289">
        <f>+LatAm!T56</f>
        <v>652.38040030736909</v>
      </c>
      <c r="U390" s="289">
        <f>+LatAm!U56</f>
        <v>647.6089912302574</v>
      </c>
      <c r="V390" s="289">
        <f>+LatAm!V56</f>
        <v>647.16617925287812</v>
      </c>
      <c r="W390" s="289">
        <f>+LatAm!W56</f>
        <v>651.04309163718324</v>
      </c>
      <c r="X390" s="289">
        <f>+LatAm!X56</f>
        <v>654.94322904485557</v>
      </c>
      <c r="Y390" s="289">
        <f>+LatAm!Y56</f>
        <v>658.86673060767225</v>
      </c>
      <c r="Z390" s="289">
        <f>+LatAm!Z56</f>
        <v>662.81373629089319</v>
      </c>
      <c r="AA390" s="289">
        <f>+LatAm!AA56</f>
        <v>666.78438689825384</v>
      </c>
      <c r="AB390" s="289">
        <f>+LatAm!AB56</f>
        <v>670.77882407698814</v>
      </c>
      <c r="AC390" s="289">
        <f>+LatAm!AC56</f>
        <v>674.79719032288176</v>
      </c>
      <c r="AD390" s="289">
        <f>+LatAm!AD56</f>
        <v>678.83962898535526</v>
      </c>
      <c r="AE390" s="289">
        <f>+LatAm!AE56</f>
        <v>682.90628427257798</v>
      </c>
      <c r="AF390" s="289">
        <f>+LatAm!AF56</f>
        <v>684.94873845160271</v>
      </c>
    </row>
    <row r="391" spans="1:61" ht="14.6">
      <c r="A391" s="288" t="s">
        <v>114</v>
      </c>
      <c r="B391" s="289">
        <f>+OHI!B56</f>
        <v>129.169624</v>
      </c>
      <c r="C391" s="289">
        <f>+OHI!C56</f>
        <v>138.9149347636984</v>
      </c>
      <c r="D391" s="289">
        <f>+OHI!D56</f>
        <v>146.53148576729271</v>
      </c>
      <c r="E391" s="289">
        <f>+OHI!E56</f>
        <v>151.22321883689457</v>
      </c>
      <c r="F391" s="289">
        <f>+OHI!F56</f>
        <v>152.6260626118586</v>
      </c>
      <c r="G391" s="289">
        <f>+OHI!G56</f>
        <v>150.59003919774131</v>
      </c>
      <c r="H391" s="289">
        <f>+OHI!H56</f>
        <v>146.77893634951542</v>
      </c>
      <c r="I391" s="289">
        <f>+OHI!I56</f>
        <v>143.06428413638557</v>
      </c>
      <c r="J391" s="289">
        <f>+OHI!J56</f>
        <v>139.443641604806</v>
      </c>
      <c r="K391" s="289">
        <f>+OHI!K56</f>
        <v>135.91462957639931</v>
      </c>
      <c r="L391" s="289">
        <f>+OHI!L56</f>
        <v>134.53466436875334</v>
      </c>
      <c r="M391" s="289">
        <f>+OHI!M56</f>
        <v>135.23923246311676</v>
      </c>
      <c r="N391" s="289">
        <f>+OHI!N56</f>
        <v>135.94749043325996</v>
      </c>
      <c r="O391" s="289">
        <f>+OHI!O56</f>
        <v>136.65945760333824</v>
      </c>
      <c r="P391" s="289">
        <f>+OHI!P56</f>
        <v>137.37515339870893</v>
      </c>
      <c r="Q391" s="289">
        <f>+OHI!Q56</f>
        <v>138.09459734646143</v>
      </c>
      <c r="R391" s="289">
        <f>+OHI!R56</f>
        <v>138.81780907594992</v>
      </c>
      <c r="S391" s="289">
        <f>+OHI!S56</f>
        <v>139.54480831932904</v>
      </c>
      <c r="T391" s="289">
        <f>+OHI!T56</f>
        <v>140.27561491209215</v>
      </c>
      <c r="U391" s="289">
        <f>+OHI!U56</f>
        <v>141.01024879361262</v>
      </c>
      <c r="V391" s="289">
        <f>+OHI!V56</f>
        <v>141.80615416502141</v>
      </c>
      <c r="W391" s="289">
        <f>+OHI!W56</f>
        <v>142.66432354356957</v>
      </c>
      <c r="X391" s="289">
        <f>+OHI!X56</f>
        <v>143.52768631225382</v>
      </c>
      <c r="Y391" s="289">
        <f>+OHI!Y56</f>
        <v>144.39627389995263</v>
      </c>
      <c r="Z391" s="289">
        <f>+OHI!Z56</f>
        <v>145.27011792574285</v>
      </c>
      <c r="AA391" s="289">
        <f>+OHI!AA56</f>
        <v>146.14925020005074</v>
      </c>
      <c r="AB391" s="289">
        <f>+OHI!AB56</f>
        <v>147.03370272580997</v>
      </c>
      <c r="AC391" s="289">
        <f>+OHI!AC56</f>
        <v>147.92350769962661</v>
      </c>
      <c r="AD391" s="289">
        <f>+OHI!AD56</f>
        <v>148.81869751295113</v>
      </c>
      <c r="AE391" s="289">
        <f>+OHI!AE56</f>
        <v>149.71930475325763</v>
      </c>
      <c r="AF391" s="289">
        <f>+OHI!AF56</f>
        <v>150.17165014600675</v>
      </c>
    </row>
    <row r="392" spans="1:61" ht="14.6">
      <c r="A392" s="288" t="s">
        <v>224</v>
      </c>
      <c r="B392" s="289">
        <f>+OthAsia!B56</f>
        <v>937.19556697899202</v>
      </c>
      <c r="C392" s="289">
        <f>+OthAsia!C56</f>
        <v>1081.0130680798486</v>
      </c>
      <c r="D392" s="289">
        <f>+OthAsia!D56</f>
        <v>1214.6557543238846</v>
      </c>
      <c r="E392" s="289">
        <f>+OthAsia!E56</f>
        <v>1328.2043822189544</v>
      </c>
      <c r="F392" s="289">
        <f>+OthAsia!F56</f>
        <v>1416.5926818179369</v>
      </c>
      <c r="G392" s="289">
        <f>+OthAsia!G56</f>
        <v>1455.148901943053</v>
      </c>
      <c r="H392" s="289">
        <f>+OthAsia!H56</f>
        <v>1466.0562767158233</v>
      </c>
      <c r="I392" s="289">
        <f>+OthAsia!I56</f>
        <v>1477.0454100112265</v>
      </c>
      <c r="J392" s="289">
        <f>+OthAsia!J56</f>
        <v>1488.1169146674717</v>
      </c>
      <c r="K392" s="289">
        <f>+OthAsia!K56</f>
        <v>1499.2714081164261</v>
      </c>
      <c r="L392" s="289">
        <f>+OthAsia!L56</f>
        <v>1497.1045923920378</v>
      </c>
      <c r="M392" s="289">
        <f>+OthAsia!M56</f>
        <v>1481.6741508046164</v>
      </c>
      <c r="N392" s="289">
        <f>+OthAsia!N56</f>
        <v>1466.4027485580618</v>
      </c>
      <c r="O392" s="289">
        <f>+OthAsia!O56</f>
        <v>1451.2887464567748</v>
      </c>
      <c r="P392" s="289">
        <f>+OthAsia!P56</f>
        <v>1436.3305222001095</v>
      </c>
      <c r="Q392" s="289">
        <f>+OthAsia!Q56</f>
        <v>1421.5264702082393</v>
      </c>
      <c r="R392" s="289">
        <f>+OthAsia!R56</f>
        <v>1406.8750014498175</v>
      </c>
      <c r="S392" s="289">
        <f>+OthAsia!S56</f>
        <v>1392.3745432714152</v>
      </c>
      <c r="T392" s="289">
        <f>+OthAsia!T56</f>
        <v>1378.0235392287154</v>
      </c>
      <c r="U392" s="289">
        <f>+OthAsia!U56</f>
        <v>1363.8204489194497</v>
      </c>
      <c r="V392" s="289">
        <f>+OthAsia!V56</f>
        <v>1360.1141672812657</v>
      </c>
      <c r="W392" s="289">
        <f>+OthAsia!W56</f>
        <v>1366.8194038038771</v>
      </c>
      <c r="X392" s="289">
        <f>+OthAsia!X56</f>
        <v>1373.5576965197888</v>
      </c>
      <c r="Y392" s="289">
        <f>+OthAsia!Y56</f>
        <v>1380.3292083929637</v>
      </c>
      <c r="Z392" s="289">
        <f>+OthAsia!Z56</f>
        <v>1387.1341031907618</v>
      </c>
      <c r="AA392" s="289">
        <f>+OthAsia!AA56</f>
        <v>1393.972545487901</v>
      </c>
      <c r="AB392" s="289">
        <f>+OthAsia!AB56</f>
        <v>1400.8447006704373</v>
      </c>
      <c r="AC392" s="289">
        <f>+OthAsia!AC56</f>
        <v>1407.7507349397647</v>
      </c>
      <c r="AD392" s="289">
        <f>+OthAsia!AD56</f>
        <v>1414.6908153166344</v>
      </c>
      <c r="AE392" s="289">
        <f>+OthAsia!AE56</f>
        <v>1421.6651096451944</v>
      </c>
      <c r="AF392" s="289">
        <f>+OthAsia!AF56</f>
        <v>1425.1651397188009</v>
      </c>
    </row>
    <row r="394" spans="1:61">
      <c r="A394" s="19" t="s">
        <v>1107</v>
      </c>
    </row>
    <row r="395" spans="1:61" ht="14.6">
      <c r="A395" s="288" t="s">
        <v>104</v>
      </c>
      <c r="B395" s="289">
        <f>US!B88^-Parameters!$B$10*1000</f>
        <v>4.9831535091007986</v>
      </c>
      <c r="C395" s="289">
        <f>US!C88^-Parameters!$B$10*1000</f>
        <v>4.1145318156080988</v>
      </c>
      <c r="D395" s="289">
        <f>US!D88^-Parameters!$B$10*1000</f>
        <v>3.1106483393905013</v>
      </c>
      <c r="E395" s="289">
        <f>US!E88^-Parameters!$B$10*1000</f>
        <v>2.4606314781931307</v>
      </c>
      <c r="F395" s="289">
        <f>US!F88^-Parameters!$B$10*1000</f>
        <v>2.0024289273710276</v>
      </c>
      <c r="G395" s="289">
        <f>US!G88^-Parameters!$B$10*1000</f>
        <v>1.6612254597147642</v>
      </c>
      <c r="H395" s="289">
        <f>US!H88^-Parameters!$B$10*1000</f>
        <v>1.403391152160866</v>
      </c>
      <c r="I395" s="289">
        <f>US!I88^-Parameters!$B$10*1000</f>
        <v>1.2027247007385446</v>
      </c>
      <c r="J395" s="289">
        <f>US!J88^-Parameters!$B$10*1000</f>
        <v>1.0431748173265198</v>
      </c>
      <c r="K395" s="289">
        <f>US!K88^-Parameters!$B$10*1000</f>
        <v>0.91219236848915675</v>
      </c>
      <c r="L395" s="289">
        <f>US!L88^-Parameters!$B$10*1000</f>
        <v>0.80106549338534117</v>
      </c>
      <c r="M395" s="289">
        <f>US!M88^-Parameters!$B$10*1000</f>
        <v>0.72970303846774653</v>
      </c>
      <c r="N395" s="289">
        <f>US!N88^-Parameters!$B$10*1000</f>
        <v>0.64151918414389486</v>
      </c>
      <c r="O395" s="289">
        <f>US!O88^-Parameters!$B$10*1000</f>
        <v>0.57374118719081202</v>
      </c>
      <c r="P395" s="289">
        <f>US!P88^-Parameters!$B$10*1000</f>
        <v>0.51890426292075154</v>
      </c>
      <c r="Q395" s="289">
        <f>US!Q88^-Parameters!$B$10*1000</f>
        <v>0.47307563728532137</v>
      </c>
      <c r="R395" s="289">
        <f>US!R88^-Parameters!$B$10*1000</f>
        <v>0.43395554437569578</v>
      </c>
      <c r="S395" s="289">
        <f>US!S88^-Parameters!$B$10*1000</f>
        <v>0.40007196416069662</v>
      </c>
      <c r="T395" s="289">
        <f>US!T88^-Parameters!$B$10*1000</f>
        <v>0.3704090627124898</v>
      </c>
      <c r="U395" s="289">
        <f>US!U88^-Parameters!$B$10*1000</f>
        <v>0.34422331991986954</v>
      </c>
      <c r="V395" s="289">
        <f>US!V88^-Parameters!$B$10*1000</f>
        <v>0.32076962264657816</v>
      </c>
      <c r="W395" s="289">
        <f>US!W88^-Parameters!$B$10*1000</f>
        <v>0.2997155346115038</v>
      </c>
      <c r="X395" s="289">
        <f>US!X88^-Parameters!$B$10*1000</f>
        <v>0.28090995917943984</v>
      </c>
      <c r="Y395" s="289">
        <f>US!Y88^-Parameters!$B$10*1000</f>
        <v>0.26398337103518477</v>
      </c>
      <c r="Z395" s="289">
        <f>US!Z88^-Parameters!$B$10*1000</f>
        <v>0.24865138892175159</v>
      </c>
      <c r="AA395" s="289">
        <f>US!AA88^-Parameters!$B$10*1000</f>
        <v>0.23466607980760412</v>
      </c>
      <c r="AB395" s="289">
        <f>US!AB88^-Parameters!$B$10*1000</f>
        <v>0.22174284421178947</v>
      </c>
      <c r="AC395" s="289">
        <f>US!AC88^-Parameters!$B$10*1000</f>
        <v>0.20909019428020334</v>
      </c>
      <c r="AD395" s="289">
        <f>US!AD88^-Parameters!$B$10*1000</f>
        <v>0.19708163261404449</v>
      </c>
      <c r="AE395" s="289">
        <f>US!AE88^-Parameters!$B$10*1000</f>
        <v>0.18578412064698968</v>
      </c>
      <c r="AF395" s="289">
        <f>US!AF88^-Parameters!$B$10*1000</f>
        <v>0.17503666577799304</v>
      </c>
      <c r="AG395" s="429"/>
      <c r="AH395" s="429"/>
      <c r="AI395" s="429"/>
      <c r="AJ395" s="429"/>
      <c r="AK395" s="429"/>
      <c r="AL395" s="429"/>
      <c r="AM395" s="429"/>
      <c r="AN395" s="429"/>
      <c r="AO395" s="429"/>
      <c r="AP395" s="429"/>
      <c r="AQ395" s="429"/>
      <c r="AR395" s="429"/>
      <c r="AS395" s="429"/>
      <c r="AT395" s="429"/>
      <c r="AU395" s="429"/>
      <c r="AV395" s="429"/>
      <c r="AW395" s="429"/>
      <c r="AX395" s="429"/>
      <c r="AY395" s="429"/>
      <c r="AZ395" s="429"/>
      <c r="BA395" s="429"/>
      <c r="BB395" s="429"/>
      <c r="BC395" s="429"/>
      <c r="BD395" s="429"/>
      <c r="BE395" s="429"/>
      <c r="BF395" s="429"/>
      <c r="BG395" s="429"/>
      <c r="BH395" s="429"/>
      <c r="BI395" s="429"/>
    </row>
    <row r="396" spans="1:61" ht="14.6">
      <c r="A396" s="288" t="s">
        <v>105</v>
      </c>
      <c r="B396" s="289">
        <f>+EU!B88^-Parameters!$B$10*1000</f>
        <v>9.7427590025671851</v>
      </c>
      <c r="C396" s="289">
        <f>+EU!C88^-Parameters!$B$10*1000</f>
        <v>7.7427090114284676</v>
      </c>
      <c r="D396" s="289">
        <f>+EU!D88^-Parameters!$B$10*1000</f>
        <v>5.5742464368415332</v>
      </c>
      <c r="E396" s="289">
        <f>+EU!E88^-Parameters!$B$10*1000</f>
        <v>4.2232372861940766</v>
      </c>
      <c r="F396" s="289">
        <f>+EU!F88^-Parameters!$B$10*1000</f>
        <v>3.3052324379881939</v>
      </c>
      <c r="G396" s="289">
        <f>+EU!G88^-Parameters!$B$10*1000</f>
        <v>2.6485492867930533</v>
      </c>
      <c r="H396" s="289">
        <f>+EU!H88^-Parameters!$B$10*1000</f>
        <v>2.1665877764427357</v>
      </c>
      <c r="I396" s="289">
        <f>+EU!I88^-Parameters!$B$10*1000</f>
        <v>1.8043494369255111</v>
      </c>
      <c r="J396" s="289">
        <f>+EU!J88^-Parameters!$B$10*1000</f>
        <v>1.5254223570326115</v>
      </c>
      <c r="K396" s="289">
        <f>+EU!K88^-Parameters!$B$10*1000</f>
        <v>1.3179937164755382</v>
      </c>
      <c r="L396" s="289">
        <f>+EU!L88^-Parameters!$B$10*1000</f>
        <v>1.1495275520344068</v>
      </c>
      <c r="M396" s="289">
        <f>+EU!M88^-Parameters!$B$10*1000</f>
        <v>1.0224388577013537</v>
      </c>
      <c r="N396" s="289">
        <f>+EU!N88^-Parameters!$B$10*1000</f>
        <v>0.89124180071109893</v>
      </c>
      <c r="O396" s="289">
        <f>+EU!O88^-Parameters!$B$10*1000</f>
        <v>0.78989482938355271</v>
      </c>
      <c r="P396" s="289">
        <f>+EU!P88^-Parameters!$B$10*1000</f>
        <v>0.70838906104085919</v>
      </c>
      <c r="Q396" s="289">
        <f>+EU!Q88^-Parameters!$B$10*1000</f>
        <v>0.64110270774994604</v>
      </c>
      <c r="R396" s="289">
        <f>+EU!R88^-Parameters!$B$10*1000</f>
        <v>0.58454106429180963</v>
      </c>
      <c r="S396" s="289">
        <f>+EU!S88^-Parameters!$B$10*1000</f>
        <v>0.53635638336920211</v>
      </c>
      <c r="T396" s="289">
        <f>+EU!T88^-Parameters!$B$10*1000</f>
        <v>0.49487507698662125</v>
      </c>
      <c r="U396" s="289">
        <f>+EU!U88^-Parameters!$B$10*1000</f>
        <v>0.4588508415567466</v>
      </c>
      <c r="V396" s="289">
        <f>+EU!V88^-Parameters!$B$10*1000</f>
        <v>0.42750869945082404</v>
      </c>
      <c r="W396" s="289">
        <f>+EU!W88^-Parameters!$B$10*1000</f>
        <v>0.39999043711761428</v>
      </c>
      <c r="X396" s="289">
        <f>+EU!X88^-Parameters!$B$10*1000</f>
        <v>0.37548975429326731</v>
      </c>
      <c r="Y396" s="289">
        <f>+EU!Y88^-Parameters!$B$10*1000</f>
        <v>0.35359129299258701</v>
      </c>
      <c r="Z396" s="289">
        <f>+EU!Z88^-Parameters!$B$10*1000</f>
        <v>0.33392581949239508</v>
      </c>
      <c r="AA396" s="289">
        <f>+EU!AA88^-Parameters!$B$10*1000</f>
        <v>0.31613794999707528</v>
      </c>
      <c r="AB396" s="289">
        <f>+EU!AB88^-Parameters!$B$10*1000</f>
        <v>0.2998200444063619</v>
      </c>
      <c r="AC396" s="289">
        <f>+EU!AC88^-Parameters!$B$10*1000</f>
        <v>0.28363313931113859</v>
      </c>
      <c r="AD396" s="289">
        <f>+EU!AD88^-Parameters!$B$10*1000</f>
        <v>0.26819737100057878</v>
      </c>
      <c r="AE396" s="289">
        <f>+EU!AE88^-Parameters!$B$10*1000</f>
        <v>0.25362650102284173</v>
      </c>
      <c r="AF396" s="289">
        <f>+EU!AF88^-Parameters!$B$10*1000</f>
        <v>0.23963730549338541</v>
      </c>
      <c r="AG396" s="429"/>
      <c r="AH396" s="429"/>
      <c r="AI396" s="429"/>
      <c r="AJ396" s="429"/>
      <c r="AK396" s="429"/>
      <c r="AL396" s="429"/>
      <c r="AM396" s="429"/>
      <c r="AN396" s="429"/>
      <c r="AO396" s="429"/>
      <c r="AP396" s="429"/>
      <c r="AQ396" s="429"/>
      <c r="AR396" s="429"/>
      <c r="AS396" s="429"/>
      <c r="AT396" s="429"/>
      <c r="AU396" s="429"/>
      <c r="AV396" s="429"/>
      <c r="AW396" s="429"/>
      <c r="AX396" s="429"/>
      <c r="AY396" s="429"/>
      <c r="AZ396" s="429"/>
      <c r="BA396" s="429"/>
      <c r="BB396" s="429"/>
      <c r="BC396" s="429"/>
      <c r="BD396" s="429"/>
      <c r="BE396" s="429"/>
      <c r="BF396" s="429"/>
      <c r="BG396" s="429"/>
      <c r="BH396" s="429"/>
      <c r="BI396" s="429"/>
    </row>
    <row r="397" spans="1:61" ht="14.6">
      <c r="A397" s="288" t="s">
        <v>51</v>
      </c>
      <c r="B397" s="289">
        <f>+Japan!B88^-Parameters!$B$10*1000</f>
        <v>7.6849750432175359</v>
      </c>
      <c r="C397" s="289">
        <f>+Japan!C88^-Parameters!$B$10*1000</f>
        <v>6.4978996581616117</v>
      </c>
      <c r="D397" s="289">
        <f>+Japan!D88^-Parameters!$B$10*1000</f>
        <v>4.7391175729504482</v>
      </c>
      <c r="E397" s="289">
        <f>+Japan!E88^-Parameters!$B$10*1000</f>
        <v>3.6031395396720529</v>
      </c>
      <c r="F397" s="289">
        <f>+Japan!F88^-Parameters!$B$10*1000</f>
        <v>3.0041205246904967</v>
      </c>
      <c r="G397" s="289">
        <f>+Japan!G88^-Parameters!$B$10*1000</f>
        <v>2.4658171586948274</v>
      </c>
      <c r="H397" s="289">
        <f>+Japan!H88^-Parameters!$B$10*1000</f>
        <v>2.0357013510420825</v>
      </c>
      <c r="I397" s="289">
        <f>+Japan!I88^-Parameters!$B$10*1000</f>
        <v>1.7089880505331096</v>
      </c>
      <c r="J397" s="289">
        <f>+Japan!J88^-Parameters!$B$10*1000</f>
        <v>1.4550207801374193</v>
      </c>
      <c r="K397" s="289">
        <f>+Japan!K88^-Parameters!$B$10*1000</f>
        <v>1.2692070397519226</v>
      </c>
      <c r="L397" s="289">
        <f>+Japan!L88^-Parameters!$B$10*1000</f>
        <v>1.114911382447392</v>
      </c>
      <c r="M397" s="289">
        <f>+Japan!M88^-Parameters!$B$10*1000</f>
        <v>1.0019816819422629</v>
      </c>
      <c r="N397" s="289">
        <f>+Japan!N88^-Parameters!$B$10*1000</f>
        <v>0.87166067936696512</v>
      </c>
      <c r="O397" s="289">
        <f>+Japan!O88^-Parameters!$B$10*1000</f>
        <v>0.77190499758074671</v>
      </c>
      <c r="P397" s="289">
        <f>+Japan!P88^-Parameters!$B$10*1000</f>
        <v>0.6918196531731402</v>
      </c>
      <c r="Q397" s="289">
        <f>+Japan!Q88^-Parameters!$B$10*1000</f>
        <v>0.62553371502993849</v>
      </c>
      <c r="R397" s="289">
        <f>+Japan!R88^-Parameters!$B$10*1000</f>
        <v>0.56953409101597763</v>
      </c>
      <c r="S397" s="289">
        <f>+Japan!S88^-Parameters!$B$10*1000</f>
        <v>0.52152867885959731</v>
      </c>
      <c r="T397" s="289">
        <f>+Japan!T88^-Parameters!$B$10*1000</f>
        <v>0.47991577075784986</v>
      </c>
      <c r="U397" s="289">
        <f>+Japan!U88^-Parameters!$B$10*1000</f>
        <v>0.44351665153175185</v>
      </c>
      <c r="V397" s="289">
        <f>+Japan!V88^-Parameters!$B$10*1000</f>
        <v>0.41153575295770251</v>
      </c>
      <c r="W397" s="289">
        <f>+Japan!W88^-Parameters!$B$10*1000</f>
        <v>0.38320513925684768</v>
      </c>
      <c r="X397" s="289">
        <f>+Japan!X88^-Parameters!$B$10*1000</f>
        <v>0.35784402495972689</v>
      </c>
      <c r="Y397" s="289">
        <f>+Japan!Y88^-Parameters!$B$10*1000</f>
        <v>0.33503670762917809</v>
      </c>
      <c r="Z397" s="289">
        <f>+Japan!Z88^-Parameters!$B$10*1000</f>
        <v>0.31442264633211747</v>
      </c>
      <c r="AA397" s="289">
        <f>+Japan!AA88^-Parameters!$B$10*1000</f>
        <v>0.29566230113915509</v>
      </c>
      <c r="AB397" s="289">
        <f>+Japan!AB88^-Parameters!$B$10*1000</f>
        <v>0.2784038829431032</v>
      </c>
      <c r="AC397" s="289">
        <f>+Japan!AC88^-Parameters!$B$10*1000</f>
        <v>0.26140279406525607</v>
      </c>
      <c r="AD397" s="289">
        <f>+Japan!AD88^-Parameters!$B$10*1000</f>
        <v>0.2452851135837831</v>
      </c>
      <c r="AE397" s="289">
        <f>+Japan!AE88^-Parameters!$B$10*1000</f>
        <v>0.23015736603273559</v>
      </c>
      <c r="AF397" s="289">
        <f>+Japan!AF88^-Parameters!$B$10*1000</f>
        <v>0.21576317164306705</v>
      </c>
      <c r="AG397" s="429"/>
      <c r="AH397" s="429"/>
      <c r="AI397" s="429"/>
      <c r="AJ397" s="429"/>
      <c r="AK397" s="429"/>
      <c r="AL397" s="429"/>
      <c r="AM397" s="429"/>
      <c r="AN397" s="429"/>
      <c r="AO397" s="429"/>
      <c r="AP397" s="429"/>
      <c r="AQ397" s="429"/>
      <c r="AR397" s="429"/>
      <c r="AS397" s="429"/>
      <c r="AT397" s="429"/>
      <c r="AU397" s="429"/>
      <c r="AV397" s="429"/>
      <c r="AW397" s="429"/>
      <c r="AX397" s="429"/>
      <c r="AY397" s="429"/>
      <c r="AZ397" s="429"/>
      <c r="BA397" s="429"/>
      <c r="BB397" s="429"/>
      <c r="BC397" s="429"/>
      <c r="BD397" s="429"/>
      <c r="BE397" s="429"/>
      <c r="BF397" s="429"/>
      <c r="BG397" s="429"/>
      <c r="BH397" s="429"/>
      <c r="BI397" s="429"/>
    </row>
    <row r="398" spans="1:61" ht="14.6">
      <c r="A398" s="288" t="s">
        <v>52</v>
      </c>
      <c r="B398" s="289">
        <f>+Russia!B88^-Parameters!$B$10*1000</f>
        <v>33.691965426194216</v>
      </c>
      <c r="C398" s="289">
        <f>+Russia!C88^-Parameters!$B$10*1000</f>
        <v>20.867470625860221</v>
      </c>
      <c r="D398" s="289">
        <f>+Russia!D88^-Parameters!$B$10*1000</f>
        <v>14.33351848422002</v>
      </c>
      <c r="E398" s="289">
        <f>+Russia!E88^-Parameters!$B$10*1000</f>
        <v>10.454551375197338</v>
      </c>
      <c r="F398" s="289">
        <f>+Russia!F88^-Parameters!$B$10*1000</f>
        <v>7.9271523249725364</v>
      </c>
      <c r="G398" s="289">
        <f>+Russia!G88^-Parameters!$B$10*1000</f>
        <v>6.152772341444229</v>
      </c>
      <c r="H398" s="289">
        <f>+Russia!H88^-Parameters!$B$10*1000</f>
        <v>4.8666644290308687</v>
      </c>
      <c r="I398" s="289">
        <f>+Russia!I88^-Parameters!$B$10*1000</f>
        <v>3.9301081569607716</v>
      </c>
      <c r="J398" s="289">
        <f>+Russia!J88^-Parameters!$B$10*1000</f>
        <v>3.2302413549204352</v>
      </c>
      <c r="K398" s="289">
        <f>+Russia!K88^-Parameters!$B$10*1000</f>
        <v>2.7377742116345649</v>
      </c>
      <c r="L398" s="289">
        <f>+Russia!L88^-Parameters!$B$10*1000</f>
        <v>2.3470942368567691</v>
      </c>
      <c r="M398" s="289">
        <f>+Russia!M88^-Parameters!$B$10*1000</f>
        <v>2.041841076128605</v>
      </c>
      <c r="N398" s="289">
        <f>+Russia!N88^-Parameters!$B$10*1000</f>
        <v>1.7404236994195583</v>
      </c>
      <c r="O398" s="289">
        <f>+Russia!O88^-Parameters!$B$10*1000</f>
        <v>1.5097643426015672</v>
      </c>
      <c r="P398" s="289">
        <f>+Russia!P88^-Parameters!$B$10*1000</f>
        <v>1.3264417588440345</v>
      </c>
      <c r="Q398" s="289">
        <f>+Russia!Q88^-Parameters!$B$10*1000</f>
        <v>1.1770130164135664</v>
      </c>
      <c r="R398" s="289">
        <f>+Russia!R88^-Parameters!$B$10*1000</f>
        <v>1.0529995784783635</v>
      </c>
      <c r="S398" s="289">
        <f>+Russia!S88^-Parameters!$B$10*1000</f>
        <v>0.9486563159475051</v>
      </c>
      <c r="T398" s="289">
        <f>+Russia!T88^-Parameters!$B$10*1000</f>
        <v>0.85987981763697163</v>
      </c>
      <c r="U398" s="289">
        <f>+Russia!U88^-Parameters!$B$10*1000</f>
        <v>0.78362616144232133</v>
      </c>
      <c r="V398" s="289">
        <f>+Russia!V88^-Parameters!$B$10*1000</f>
        <v>0.71706518136937669</v>
      </c>
      <c r="W398" s="289">
        <f>+Russia!W88^-Parameters!$B$10*1000</f>
        <v>0.65874477764300732</v>
      </c>
      <c r="X398" s="289">
        <f>+Russia!X88^-Parameters!$B$10*1000</f>
        <v>0.60782918380205209</v>
      </c>
      <c r="Y398" s="289">
        <f>+Russia!Y88^-Parameters!$B$10*1000</f>
        <v>0.56295554279173776</v>
      </c>
      <c r="Z398" s="289">
        <f>+Russia!Z88^-Parameters!$B$10*1000</f>
        <v>0.52309424819705042</v>
      </c>
      <c r="AA398" s="289">
        <f>+Russia!AA88^-Parameters!$B$10*1000</f>
        <v>0.48741179811633339</v>
      </c>
      <c r="AB398" s="289">
        <f>+Russia!AB88^-Parameters!$B$10*1000</f>
        <v>0.45525755980225335</v>
      </c>
      <c r="AC398" s="289">
        <f>+Russia!AC88^-Parameters!$B$10*1000</f>
        <v>0.42469678360840463</v>
      </c>
      <c r="AD398" s="289">
        <f>+Russia!AD88^-Parameters!$B$10*1000</f>
        <v>0.39641325022818136</v>
      </c>
      <c r="AE398" s="289">
        <f>+Russia!AE88^-Parameters!$B$10*1000</f>
        <v>0.37034643782555299</v>
      </c>
      <c r="AF398" s="289">
        <f>+Russia!AF88^-Parameters!$B$10*1000</f>
        <v>0.34596048098601823</v>
      </c>
      <c r="AG398" s="429"/>
      <c r="AH398" s="429"/>
      <c r="AI398" s="429"/>
      <c r="AJ398" s="429"/>
      <c r="AK398" s="429"/>
      <c r="AL398" s="429"/>
      <c r="AM398" s="429"/>
      <c r="AN398" s="429"/>
      <c r="AO398" s="429"/>
      <c r="AP398" s="429"/>
      <c r="AQ398" s="429"/>
      <c r="AR398" s="429"/>
      <c r="AS398" s="429"/>
      <c r="AT398" s="429"/>
      <c r="AU398" s="429"/>
      <c r="AV398" s="429"/>
      <c r="AW398" s="429"/>
      <c r="AX398" s="429"/>
      <c r="AY398" s="429"/>
      <c r="AZ398" s="429"/>
      <c r="BA398" s="429"/>
      <c r="BB398" s="429"/>
      <c r="BC398" s="429"/>
      <c r="BD398" s="429"/>
      <c r="BE398" s="429"/>
      <c r="BF398" s="429"/>
      <c r="BG398" s="429"/>
      <c r="BH398" s="429"/>
      <c r="BI398" s="429"/>
    </row>
    <row r="399" spans="1:61" ht="14.6">
      <c r="A399" s="288" t="s">
        <v>53</v>
      </c>
      <c r="B399" s="289">
        <f>+Eurasia!B88^-Parameters!$B$10*1000</f>
        <v>117.69631756661551</v>
      </c>
      <c r="C399" s="289">
        <f>+Eurasia!C88^-Parameters!$B$10*1000</f>
        <v>80.60599936647165</v>
      </c>
      <c r="D399" s="289">
        <f>+Eurasia!D88^-Parameters!$B$10*1000</f>
        <v>48.431222987582593</v>
      </c>
      <c r="E399" s="289">
        <f>+Eurasia!E88^-Parameters!$B$10*1000</f>
        <v>31.23614477402996</v>
      </c>
      <c r="F399" s="289">
        <f>+Eurasia!F88^-Parameters!$B$10*1000</f>
        <v>21.178664148829718</v>
      </c>
      <c r="G399" s="289">
        <f>+Eurasia!G88^-Parameters!$B$10*1000</f>
        <v>14.920931520352028</v>
      </c>
      <c r="H399" s="289">
        <f>+Eurasia!H88^-Parameters!$B$10*1000</f>
        <v>10.839212544117492</v>
      </c>
      <c r="I399" s="289">
        <f>+Eurasia!I88^-Parameters!$B$10*1000</f>
        <v>8.1080600327983792</v>
      </c>
      <c r="J399" s="289">
        <f>+Eurasia!J88^-Parameters!$B$10*1000</f>
        <v>6.2210474703279672</v>
      </c>
      <c r="K399" s="289">
        <f>+Eurasia!K88^-Parameters!$B$10*1000</f>
        <v>4.928047458474988</v>
      </c>
      <c r="L399" s="289">
        <f>+Eurasia!L88^-Parameters!$B$10*1000</f>
        <v>3.9761202403861575</v>
      </c>
      <c r="M399" s="289">
        <f>+Eurasia!M88^-Parameters!$B$10*1000</f>
        <v>3.2669097644617464</v>
      </c>
      <c r="N399" s="289">
        <f>+Eurasia!N88^-Parameters!$B$10*1000</f>
        <v>2.6748184327829136</v>
      </c>
      <c r="O399" s="289">
        <f>+Eurasia!O88^-Parameters!$B$10*1000</f>
        <v>2.2325441601304465</v>
      </c>
      <c r="P399" s="289">
        <f>+Eurasia!P88^-Parameters!$B$10*1000</f>
        <v>1.8923332260987384</v>
      </c>
      <c r="Q399" s="289">
        <f>+Eurasia!Q88^-Parameters!$B$10*1000</f>
        <v>1.6248622459793161</v>
      </c>
      <c r="R399" s="289">
        <f>+Eurasia!R88^-Parameters!$B$10*1000</f>
        <v>1.4109040583699282</v>
      </c>
      <c r="S399" s="289">
        <f>+Eurasia!S88^-Parameters!$B$10*1000</f>
        <v>1.2372494068122124</v>
      </c>
      <c r="T399" s="289">
        <f>+Eurasia!T88^-Parameters!$B$10*1000</f>
        <v>1.0945114223895203</v>
      </c>
      <c r="U399" s="289">
        <f>+Eurasia!U88^-Parameters!$B$10*1000</f>
        <v>0.97584833383563663</v>
      </c>
      <c r="V399" s="289">
        <f>+Eurasia!V88^-Parameters!$B$10*1000</f>
        <v>0.87723081758254728</v>
      </c>
      <c r="W399" s="289">
        <f>+Eurasia!W88^-Parameters!$B$10*1000</f>
        <v>0.7940710051054557</v>
      </c>
      <c r="X399" s="289">
        <f>+Eurasia!X88^-Parameters!$B$10*1000</f>
        <v>0.72225693843613148</v>
      </c>
      <c r="Y399" s="289">
        <f>+Eurasia!Y88^-Parameters!$B$10*1000</f>
        <v>0.65999027586282943</v>
      </c>
      <c r="Z399" s="289">
        <f>+Eurasia!Z88^-Parameters!$B$10*1000</f>
        <v>0.60569871226626415</v>
      </c>
      <c r="AA399" s="289">
        <f>+Eurasia!AA88^-Parameters!$B$10*1000</f>
        <v>0.55801854918747051</v>
      </c>
      <c r="AB399" s="289">
        <f>+Eurasia!AB88^-Parameters!$B$10*1000</f>
        <v>0.51558858870853841</v>
      </c>
      <c r="AC399" s="289">
        <f>+Eurasia!AC88^-Parameters!$B$10*1000</f>
        <v>0.47636220953251324</v>
      </c>
      <c r="AD399" s="289">
        <f>+Eurasia!AD88^-Parameters!$B$10*1000</f>
        <v>0.44065575791129319</v>
      </c>
      <c r="AE399" s="289">
        <f>+Eurasia!AE88^-Parameters!$B$10*1000</f>
        <v>0.40825393661492065</v>
      </c>
      <c r="AF399" s="289">
        <f>+Eurasia!AF88^-Parameters!$B$10*1000</f>
        <v>0.37845156506158723</v>
      </c>
      <c r="AG399" s="429"/>
      <c r="AH399" s="429"/>
      <c r="AI399" s="429"/>
      <c r="AJ399" s="429"/>
      <c r="AK399" s="429"/>
      <c r="AL399" s="429"/>
      <c r="AM399" s="429"/>
      <c r="AN399" s="429"/>
      <c r="AO399" s="429"/>
      <c r="AP399" s="429"/>
      <c r="AQ399" s="429"/>
      <c r="AR399" s="429"/>
      <c r="AS399" s="429"/>
      <c r="AT399" s="429"/>
      <c r="AU399" s="429"/>
      <c r="AV399" s="429"/>
      <c r="AW399" s="429"/>
      <c r="AX399" s="429"/>
      <c r="AY399" s="429"/>
      <c r="AZ399" s="429"/>
      <c r="BA399" s="429"/>
      <c r="BB399" s="429"/>
      <c r="BC399" s="429"/>
      <c r="BD399" s="429"/>
      <c r="BE399" s="429"/>
      <c r="BF399" s="429"/>
      <c r="BG399" s="429"/>
      <c r="BH399" s="429"/>
      <c r="BI399" s="429"/>
    </row>
    <row r="400" spans="1:61" ht="14.6">
      <c r="A400" s="288" t="s">
        <v>54</v>
      </c>
      <c r="B400" s="289">
        <f>+China!B88^-Parameters!$B$10*1000</f>
        <v>235.19865208271889</v>
      </c>
      <c r="C400" s="289">
        <f>+China!C88^-Parameters!$B$10*1000</f>
        <v>58.697054594903925</v>
      </c>
      <c r="D400" s="289">
        <f>+China!D88^-Parameters!$B$10*1000</f>
        <v>36.35524420508186</v>
      </c>
      <c r="E400" s="289">
        <f>+China!E88^-Parameters!$B$10*1000</f>
        <v>24.14511526358298</v>
      </c>
      <c r="F400" s="289">
        <f>+China!F88^-Parameters!$B$10*1000</f>
        <v>16.870699648198745</v>
      </c>
      <c r="G400" s="289">
        <f>+China!G88^-Parameters!$B$10*1000</f>
        <v>12.281822700906391</v>
      </c>
      <c r="H400" s="289">
        <f>+China!H88^-Parameters!$B$10*1000</f>
        <v>9.1873030818596142</v>
      </c>
      <c r="I400" s="289">
        <f>+China!I88^-Parameters!$B$10*1000</f>
        <v>7.0644570277416721</v>
      </c>
      <c r="J400" s="289">
        <f>+China!J88^-Parameters!$B$10*1000</f>
        <v>5.5594001701662501</v>
      </c>
      <c r="K400" s="289">
        <f>+China!K88^-Parameters!$B$10*1000</f>
        <v>4.5284122852669695</v>
      </c>
      <c r="L400" s="289">
        <f>+China!L88^-Parameters!$B$10*1000</f>
        <v>3.7805985547960144</v>
      </c>
      <c r="M400" s="289">
        <f>+China!M88^-Parameters!$B$10*1000</f>
        <v>3.1095253487110779</v>
      </c>
      <c r="N400" s="289">
        <f>+China!N88^-Parameters!$B$10*1000</f>
        <v>2.654436974123739</v>
      </c>
      <c r="O400" s="289">
        <f>+China!O88^-Parameters!$B$10*1000</f>
        <v>2.2949235217384887</v>
      </c>
      <c r="P400" s="289">
        <f>+China!P88^-Parameters!$B$10*1000</f>
        <v>2.0091793466730419</v>
      </c>
      <c r="Q400" s="289">
        <f>+China!Q88^-Parameters!$B$10*1000</f>
        <v>1.7801532198448198</v>
      </c>
      <c r="R400" s="289">
        <f>+China!R88^-Parameters!$B$10*1000</f>
        <v>1.5949756010889422</v>
      </c>
      <c r="S400" s="289">
        <f>+China!S88^-Parameters!$B$10*1000</f>
        <v>1.4439961402794101</v>
      </c>
      <c r="T400" s="289">
        <f>+China!T88^-Parameters!$B$10*1000</f>
        <v>1.3199643492855511</v>
      </c>
      <c r="U400" s="289">
        <f>+China!U88^-Parameters!$B$10*1000</f>
        <v>1.2173995310474244</v>
      </c>
      <c r="V400" s="289">
        <f>+China!V88^-Parameters!$B$10*1000</f>
        <v>1.1334527706262392</v>
      </c>
      <c r="W400" s="289">
        <f>+China!W88^-Parameters!$B$10*1000</f>
        <v>1.0642169369126424</v>
      </c>
      <c r="X400" s="289">
        <f>+China!X88^-Parameters!$B$10*1000</f>
        <v>1.0057543760618139</v>
      </c>
      <c r="Y400" s="289">
        <f>+China!Y88^-Parameters!$B$10*1000</f>
        <v>0.95660588894849807</v>
      </c>
      <c r="Z400" s="289">
        <f>+China!Z88^-Parameters!$B$10*1000</f>
        <v>0.91548132214086564</v>
      </c>
      <c r="AA400" s="289">
        <f>+China!AA88^-Parameters!$B$10*1000</f>
        <v>0.88118634008467678</v>
      </c>
      <c r="AB400" s="289">
        <f>+China!AB88^-Parameters!$B$10*1000</f>
        <v>0.85235075755553047</v>
      </c>
      <c r="AC400" s="289">
        <f>+China!AC88^-Parameters!$B$10*1000</f>
        <v>0.82484652286718407</v>
      </c>
      <c r="AD400" s="289">
        <f>+China!AD88^-Parameters!$B$10*1000</f>
        <v>0.79975828149005812</v>
      </c>
      <c r="AE400" s="289">
        <f>+China!AE88^-Parameters!$B$10*1000</f>
        <v>0.77704447461045034</v>
      </c>
      <c r="AF400" s="289">
        <f>+China!AF88^-Parameters!$B$10*1000</f>
        <v>0.75548147735033588</v>
      </c>
      <c r="AG400" s="429"/>
      <c r="AH400" s="429"/>
      <c r="AI400" s="429"/>
      <c r="AJ400" s="429"/>
      <c r="AK400" s="429"/>
      <c r="AL400" s="429"/>
      <c r="AM400" s="429"/>
      <c r="AN400" s="429"/>
      <c r="AO400" s="429"/>
      <c r="AP400" s="429"/>
      <c r="AQ400" s="429"/>
      <c r="AR400" s="429"/>
      <c r="AS400" s="429"/>
      <c r="AT400" s="429"/>
      <c r="AU400" s="429"/>
      <c r="AV400" s="429"/>
      <c r="AW400" s="429"/>
      <c r="AX400" s="429"/>
      <c r="AY400" s="429"/>
      <c r="AZ400" s="429"/>
      <c r="BA400" s="429"/>
      <c r="BB400" s="429"/>
      <c r="BC400" s="429"/>
      <c r="BD400" s="429"/>
      <c r="BE400" s="429"/>
      <c r="BF400" s="429"/>
      <c r="BG400" s="429"/>
      <c r="BH400" s="429"/>
      <c r="BI400" s="429"/>
    </row>
    <row r="401" spans="1:61" ht="14.6">
      <c r="A401" s="288" t="s">
        <v>55</v>
      </c>
      <c r="B401" s="289">
        <f>+India!B88^-Parameters!$B$10*1000</f>
        <v>510.81339660271374</v>
      </c>
      <c r="C401" s="289">
        <f>+India!C88^-Parameters!$B$10*1000</f>
        <v>229.28388159856357</v>
      </c>
      <c r="D401" s="289">
        <f>+India!D88^-Parameters!$B$10*1000</f>
        <v>127.04281596141631</v>
      </c>
      <c r="E401" s="289">
        <f>+India!E88^-Parameters!$B$10*1000</f>
        <v>76.412593174416173</v>
      </c>
      <c r="F401" s="289">
        <f>+India!F88^-Parameters!$B$10*1000</f>
        <v>48.394818681196519</v>
      </c>
      <c r="G401" s="289">
        <f>+India!G88^-Parameters!$B$10*1000</f>
        <v>32.251596158756364</v>
      </c>
      <c r="H401" s="289">
        <f>+India!H88^-Parameters!$B$10*1000</f>
        <v>22.469343367790238</v>
      </c>
      <c r="I401" s="289">
        <f>+India!I88^-Parameters!$B$10*1000</f>
        <v>16.195892962091349</v>
      </c>
      <c r="J401" s="289">
        <f>+India!J88^-Parameters!$B$10*1000</f>
        <v>12.025555646571055</v>
      </c>
      <c r="K401" s="289">
        <f>+India!K88^-Parameters!$B$10*1000</f>
        <v>9.1637883516949898</v>
      </c>
      <c r="L401" s="289">
        <f>+India!L88^-Parameters!$B$10*1000</f>
        <v>7.146109624308413</v>
      </c>
      <c r="M401" s="289">
        <f>+India!M88^-Parameters!$B$10*1000</f>
        <v>5.697223852028432</v>
      </c>
      <c r="N401" s="289">
        <f>+India!N88^-Parameters!$B$10*1000</f>
        <v>4.5944852842184796</v>
      </c>
      <c r="O401" s="289">
        <f>+India!O88^-Parameters!$B$10*1000</f>
        <v>3.7767281435976559</v>
      </c>
      <c r="P401" s="289">
        <f>+India!P88^-Parameters!$B$10*1000</f>
        <v>3.1559796054152804</v>
      </c>
      <c r="Q401" s="289">
        <f>+India!Q88^-Parameters!$B$10*1000</f>
        <v>2.6756399942378524</v>
      </c>
      <c r="R401" s="289">
        <f>+India!R88^-Parameters!$B$10*1000</f>
        <v>2.2977764609564311</v>
      </c>
      <c r="S401" s="289">
        <f>+India!S88^-Parameters!$B$10*1000</f>
        <v>1.9961757457807898</v>
      </c>
      <c r="T401" s="289">
        <f>+India!T88^-Parameters!$B$10*1000</f>
        <v>1.7522808962278389</v>
      </c>
      <c r="U401" s="289">
        <f>+India!U88^-Parameters!$B$10*1000</f>
        <v>1.5526907784714659</v>
      </c>
      <c r="V401" s="289">
        <f>+India!V88^-Parameters!$B$10*1000</f>
        <v>1.3926270810190944</v>
      </c>
      <c r="W401" s="289">
        <f>+India!W88^-Parameters!$B$10*1000</f>
        <v>1.261167163249477</v>
      </c>
      <c r="X401" s="289">
        <f>+India!X88^-Parameters!$B$10*1000</f>
        <v>1.1471685677118877</v>
      </c>
      <c r="Y401" s="289">
        <f>+India!Y88^-Parameters!$B$10*1000</f>
        <v>1.0487045411541234</v>
      </c>
      <c r="Z401" s="289">
        <f>+India!Z88^-Parameters!$B$10*1000</f>
        <v>0.96353792090250368</v>
      </c>
      <c r="AA401" s="289">
        <f>+India!AA88^-Parameters!$B$10*1000</f>
        <v>0.88943865961167945</v>
      </c>
      <c r="AB401" s="289">
        <f>+India!AB88^-Parameters!$B$10*1000</f>
        <v>0.82393480942467623</v>
      </c>
      <c r="AC401" s="289">
        <f>+India!AC88^-Parameters!$B$10*1000</f>
        <v>0.7622629773164038</v>
      </c>
      <c r="AD401" s="289">
        <f>+India!AD88^-Parameters!$B$10*1000</f>
        <v>0.7058877517319323</v>
      </c>
      <c r="AE401" s="289">
        <f>+India!AE88^-Parameters!$B$10*1000</f>
        <v>0.65472843819136595</v>
      </c>
      <c r="AF401" s="289">
        <f>+India!AF88^-Parameters!$B$10*1000</f>
        <v>0.60785113071649621</v>
      </c>
      <c r="AG401" s="429"/>
      <c r="AH401" s="429"/>
      <c r="AI401" s="429"/>
      <c r="AJ401" s="429"/>
      <c r="AK401" s="429"/>
      <c r="AL401" s="429"/>
      <c r="AM401" s="429"/>
      <c r="AN401" s="429"/>
      <c r="AO401" s="429"/>
      <c r="AP401" s="429"/>
      <c r="AQ401" s="429"/>
      <c r="AR401" s="429"/>
      <c r="AS401" s="429"/>
      <c r="AT401" s="429"/>
      <c r="AU401" s="429"/>
      <c r="AV401" s="429"/>
      <c r="AW401" s="429"/>
      <c r="AX401" s="429"/>
      <c r="AY401" s="429"/>
      <c r="AZ401" s="429"/>
      <c r="BA401" s="429"/>
      <c r="BB401" s="429"/>
      <c r="BC401" s="429"/>
      <c r="BD401" s="429"/>
      <c r="BE401" s="429"/>
      <c r="BF401" s="429"/>
      <c r="BG401" s="429"/>
      <c r="BH401" s="429"/>
      <c r="BI401" s="429"/>
    </row>
    <row r="402" spans="1:61" ht="14.6">
      <c r="A402" s="288" t="s">
        <v>56</v>
      </c>
      <c r="B402" s="289">
        <f>+MidEast!B88^-Parameters!$B$10*1000</f>
        <v>64.106480182573776</v>
      </c>
      <c r="C402" s="289">
        <f>+MidEast!C88^-Parameters!$B$10*1000</f>
        <v>39.506606319322557</v>
      </c>
      <c r="D402" s="289">
        <f>+MidEast!D88^-Parameters!$B$10*1000</f>
        <v>26.060112411488692</v>
      </c>
      <c r="E402" s="289">
        <f>+MidEast!E88^-Parameters!$B$10*1000</f>
        <v>18.271943115337791</v>
      </c>
      <c r="F402" s="289">
        <f>+MidEast!F88^-Parameters!$B$10*1000</f>
        <v>13.278643029624117</v>
      </c>
      <c r="G402" s="289">
        <f>+MidEast!G88^-Parameters!$B$10*1000</f>
        <v>10.032783706180933</v>
      </c>
      <c r="H402" s="289">
        <f>+MidEast!H88^-Parameters!$B$10*1000</f>
        <v>7.8231649912818382</v>
      </c>
      <c r="I402" s="289">
        <f>+MidEast!I88^-Parameters!$B$10*1000</f>
        <v>6.2408073712450234</v>
      </c>
      <c r="J402" s="289">
        <f>+MidEast!J88^-Parameters!$B$10*1000</f>
        <v>5.0766290854232139</v>
      </c>
      <c r="K402" s="289">
        <f>+MidEast!K88^-Parameters!$B$10*1000</f>
        <v>4.1449990816178444</v>
      </c>
      <c r="L402" s="289">
        <f>+MidEast!L88^-Parameters!$B$10*1000</f>
        <v>3.4248717039931846</v>
      </c>
      <c r="M402" s="289">
        <f>+MidEast!M88^-Parameters!$B$10*1000</f>
        <v>2.9599166578951372</v>
      </c>
      <c r="N402" s="289">
        <f>+MidEast!N88^-Parameters!$B$10*1000</f>
        <v>2.5125368324300057</v>
      </c>
      <c r="O402" s="289">
        <f>+MidEast!O88^-Parameters!$B$10*1000</f>
        <v>2.1719677592323001</v>
      </c>
      <c r="P402" s="289">
        <f>+MidEast!P88^-Parameters!$B$10*1000</f>
        <v>1.9031675802040693</v>
      </c>
      <c r="Q402" s="289">
        <f>+MidEast!Q88^-Parameters!$B$10*1000</f>
        <v>1.6857317271396246</v>
      </c>
      <c r="R402" s="289">
        <f>+MidEast!R88^-Parameters!$B$10*1000</f>
        <v>1.5066627112082238</v>
      </c>
      <c r="S402" s="289">
        <f>+MidEast!S88^-Parameters!$B$10*1000</f>
        <v>1.3571155807033317</v>
      </c>
      <c r="T402" s="289">
        <f>+MidEast!T88^-Parameters!$B$10*1000</f>
        <v>1.2307735443241175</v>
      </c>
      <c r="U402" s="289">
        <f>+MidEast!U88^-Parameters!$B$10*1000</f>
        <v>1.1229645901460577</v>
      </c>
      <c r="V402" s="289">
        <f>+MidEast!V88^-Parameters!$B$10*1000</f>
        <v>1.033649443667243</v>
      </c>
      <c r="W402" s="289">
        <f>+MidEast!W88^-Parameters!$B$10*1000</f>
        <v>0.95782184611749976</v>
      </c>
      <c r="X402" s="289">
        <f>+MidEast!X88^-Parameters!$B$10*1000</f>
        <v>0.88932212332735894</v>
      </c>
      <c r="Y402" s="289">
        <f>+MidEast!Y88^-Parameters!$B$10*1000</f>
        <v>0.82792103659364746</v>
      </c>
      <c r="Z402" s="289">
        <f>+MidEast!Z88^-Parameters!$B$10*1000</f>
        <v>0.77294709044219567</v>
      </c>
      <c r="AA402" s="289">
        <f>+MidEast!AA88^-Parameters!$B$10*1000</f>
        <v>0.72352410815407975</v>
      </c>
      <c r="AB402" s="289">
        <f>+MidEast!AB88^-Parameters!$B$10*1000</f>
        <v>0.67864623703684424</v>
      </c>
      <c r="AC402" s="289">
        <f>+MidEast!AC88^-Parameters!$B$10*1000</f>
        <v>0.63470384042955252</v>
      </c>
      <c r="AD402" s="289">
        <f>+MidEast!AD88^-Parameters!$B$10*1000</f>
        <v>0.59341447919724544</v>
      </c>
      <c r="AE402" s="289">
        <f>+MidEast!AE88^-Parameters!$B$10*1000</f>
        <v>0.55499964163063353</v>
      </c>
      <c r="AF402" s="289">
        <f>+MidEast!AF88^-Parameters!$B$10*1000</f>
        <v>0.51896961423315346</v>
      </c>
      <c r="AG402" s="429"/>
      <c r="AH402" s="429"/>
      <c r="AI402" s="429"/>
      <c r="AJ402" s="429"/>
      <c r="AK402" s="429"/>
      <c r="AL402" s="429"/>
      <c r="AM402" s="429"/>
      <c r="AN402" s="429"/>
      <c r="AO402" s="429"/>
      <c r="AP402" s="429"/>
      <c r="AQ402" s="429"/>
      <c r="AR402" s="429"/>
      <c r="AS402" s="429"/>
      <c r="AT402" s="429"/>
      <c r="AU402" s="429"/>
      <c r="AV402" s="429"/>
      <c r="AW402" s="429"/>
      <c r="AX402" s="429"/>
      <c r="AY402" s="429"/>
      <c r="AZ402" s="429"/>
      <c r="BA402" s="429"/>
      <c r="BB402" s="429"/>
      <c r="BC402" s="429"/>
      <c r="BD402" s="429"/>
      <c r="BE402" s="429"/>
      <c r="BF402" s="429"/>
      <c r="BG402" s="429"/>
      <c r="BH402" s="429"/>
      <c r="BI402" s="429"/>
    </row>
    <row r="403" spans="1:61" ht="14.6">
      <c r="A403" s="288" t="s">
        <v>57</v>
      </c>
      <c r="B403" s="289">
        <f>+Africa!B88^-Parameters!$B$10*1000</f>
        <v>769.40862579769964</v>
      </c>
      <c r="C403" s="289">
        <f>+Africa!C88^-Parameters!$B$10*1000</f>
        <v>415.12365380881874</v>
      </c>
      <c r="D403" s="289">
        <f>+Africa!D88^-Parameters!$B$10*1000</f>
        <v>225.11522671453449</v>
      </c>
      <c r="E403" s="289">
        <f>+Africa!E88^-Parameters!$B$10*1000</f>
        <v>132.21480523620312</v>
      </c>
      <c r="F403" s="289">
        <f>+Africa!F88^-Parameters!$B$10*1000</f>
        <v>80.969480713766899</v>
      </c>
      <c r="G403" s="289">
        <f>+Africa!G88^-Parameters!$B$10*1000</f>
        <v>52.564440146120226</v>
      </c>
      <c r="H403" s="289">
        <f>+Africa!H88^-Parameters!$B$10*1000</f>
        <v>36.195309464607249</v>
      </c>
      <c r="I403" s="289">
        <f>+Africa!I88^-Parameters!$B$10*1000</f>
        <v>25.830460792900379</v>
      </c>
      <c r="J403" s="289">
        <f>+Africa!J88^-Parameters!$B$10*1000</f>
        <v>19.019018014496986</v>
      </c>
      <c r="K403" s="289">
        <f>+Africa!K88^-Parameters!$B$10*1000</f>
        <v>14.161245774693466</v>
      </c>
      <c r="L403" s="289">
        <f>+Africa!L88^-Parameters!$B$10*1000</f>
        <v>10.835883837722752</v>
      </c>
      <c r="M403" s="289">
        <f>+Africa!M88^-Parameters!$B$10*1000</f>
        <v>8.5525983078671057</v>
      </c>
      <c r="N403" s="289">
        <f>+Africa!N88^-Parameters!$B$10*1000</f>
        <v>6.9206094053818674</v>
      </c>
      <c r="O403" s="289">
        <f>+Africa!O88^-Parameters!$B$10*1000</f>
        <v>5.7023480098906205</v>
      </c>
      <c r="P403" s="289">
        <f>+Africa!P88^-Parameters!$B$10*1000</f>
        <v>4.7767745044190963</v>
      </c>
      <c r="Q403" s="289">
        <f>+Africa!Q88^-Parameters!$B$10*1000</f>
        <v>4.0619510364965921</v>
      </c>
      <c r="R403" s="289">
        <f>+Africa!R88^-Parameters!$B$10*1000</f>
        <v>3.5014685709237532</v>
      </c>
      <c r="S403" s="289">
        <f>+Africa!S88^-Parameters!$B$10*1000</f>
        <v>3.0558253484367142</v>
      </c>
      <c r="T403" s="289">
        <f>+Africa!T88^-Parameters!$B$10*1000</f>
        <v>2.6969011721659077</v>
      </c>
      <c r="U403" s="289">
        <f>+Africa!U88^-Parameters!$B$10*1000</f>
        <v>2.4043617165160809</v>
      </c>
      <c r="V403" s="289">
        <f>+Africa!V88^-Parameters!$B$10*1000</f>
        <v>2.1714108367252569</v>
      </c>
      <c r="W403" s="289">
        <f>+Africa!W88^-Parameters!$B$10*1000</f>
        <v>1.9815924615027916</v>
      </c>
      <c r="X403" s="289">
        <f>+Africa!X88^-Parameters!$B$10*1000</f>
        <v>1.8257777080744146</v>
      </c>
      <c r="Y403" s="289">
        <f>+Africa!Y88^-Parameters!$B$10*1000</f>
        <v>1.6883547498188731</v>
      </c>
      <c r="Z403" s="289">
        <f>+Africa!Z88^-Parameters!$B$10*1000</f>
        <v>1.5683615589510032</v>
      </c>
      <c r="AA403" s="289">
        <f>+Africa!AA88^-Parameters!$B$10*1000</f>
        <v>1.4635693512055383</v>
      </c>
      <c r="AB403" s="289">
        <f>+Africa!AB88^-Parameters!$B$10*1000</f>
        <v>1.3696010680806352</v>
      </c>
      <c r="AC403" s="289">
        <f>+Africa!AC88^-Parameters!$B$10*1000</f>
        <v>1.279763509335109</v>
      </c>
      <c r="AD403" s="289">
        <f>+Africa!AD88^-Parameters!$B$10*1000</f>
        <v>1.1961808936188298</v>
      </c>
      <c r="AE403" s="289">
        <f>+Africa!AE88^-Parameters!$B$10*1000</f>
        <v>1.1192459631107188</v>
      </c>
      <c r="AF403" s="289">
        <f>+Africa!AF88^-Parameters!$B$10*1000</f>
        <v>1.0478021276580751</v>
      </c>
      <c r="AG403" s="429"/>
      <c r="AH403" s="429"/>
      <c r="AI403" s="429"/>
      <c r="AJ403" s="429"/>
      <c r="AK403" s="429"/>
      <c r="AL403" s="429"/>
      <c r="AM403" s="429"/>
      <c r="AN403" s="429"/>
      <c r="AO403" s="429"/>
      <c r="AP403" s="429"/>
      <c r="AQ403" s="429"/>
      <c r="AR403" s="429"/>
      <c r="AS403" s="429"/>
      <c r="AT403" s="429"/>
      <c r="AU403" s="429"/>
      <c r="AV403" s="429"/>
      <c r="AW403" s="429"/>
      <c r="AX403" s="429"/>
      <c r="AY403" s="429"/>
      <c r="AZ403" s="429"/>
      <c r="BA403" s="429"/>
      <c r="BB403" s="429"/>
      <c r="BC403" s="429"/>
      <c r="BD403" s="429"/>
      <c r="BE403" s="429"/>
      <c r="BF403" s="429"/>
      <c r="BG403" s="429"/>
      <c r="BH403" s="429"/>
      <c r="BI403" s="429"/>
    </row>
    <row r="404" spans="1:61" ht="14.6">
      <c r="A404" s="288" t="s">
        <v>58</v>
      </c>
      <c r="B404" s="289">
        <f>+LatAm!B88^-Parameters!$B$10*1000</f>
        <v>63.78166232904502</v>
      </c>
      <c r="C404" s="289">
        <f>+LatAm!C88^-Parameters!$B$10*1000</f>
        <v>38.498010837367495</v>
      </c>
      <c r="D404" s="289">
        <f>+LatAm!D88^-Parameters!$B$10*1000</f>
        <v>24.319575233104601</v>
      </c>
      <c r="E404" s="289">
        <f>+LatAm!E88^-Parameters!$B$10*1000</f>
        <v>16.320594296071846</v>
      </c>
      <c r="F404" s="289">
        <f>+LatAm!F88^-Parameters!$B$10*1000</f>
        <v>11.466338362372808</v>
      </c>
      <c r="G404" s="289">
        <f>+LatAm!G88^-Parameters!$B$10*1000</f>
        <v>8.3819787584598604</v>
      </c>
      <c r="H404" s="289">
        <f>+LatAm!H88^-Parameters!$B$10*1000</f>
        <v>6.314434123891373</v>
      </c>
      <c r="I404" s="289">
        <f>+LatAm!I88^-Parameters!$B$10*1000</f>
        <v>4.880685169972339</v>
      </c>
      <c r="J404" s="289">
        <f>+LatAm!J88^-Parameters!$B$10*1000</f>
        <v>3.8572655833133211</v>
      </c>
      <c r="K404" s="289">
        <f>+LatAm!K88^-Parameters!$B$10*1000</f>
        <v>3.1098944916179589</v>
      </c>
      <c r="L404" s="289">
        <f>+LatAm!L88^-Parameters!$B$10*1000</f>
        <v>2.5432309094751377</v>
      </c>
      <c r="M404" s="289">
        <f>+LatAm!M88^-Parameters!$B$10*1000</f>
        <v>2.1457910026192506</v>
      </c>
      <c r="N404" s="289">
        <f>+LatAm!N88^-Parameters!$B$10*1000</f>
        <v>1.7862989697380909</v>
      </c>
      <c r="O404" s="289">
        <f>+LatAm!O88^-Parameters!$B$10*1000</f>
        <v>1.5155955531546568</v>
      </c>
      <c r="P404" s="289">
        <f>+LatAm!P88^-Parameters!$B$10*1000</f>
        <v>1.3047744453966255</v>
      </c>
      <c r="Q404" s="289">
        <f>+LatAm!Q88^-Parameters!$B$10*1000</f>
        <v>1.1366626528023696</v>
      </c>
      <c r="R404" s="289">
        <f>+LatAm!R88^-Parameters!$B$10*1000</f>
        <v>1.0001999496353937</v>
      </c>
      <c r="S404" s="289">
        <f>+LatAm!S88^-Parameters!$B$10*1000</f>
        <v>0.88783399856643541</v>
      </c>
      <c r="T404" s="289">
        <f>+LatAm!T88^-Parameters!$B$10*1000</f>
        <v>0.79418637260790581</v>
      </c>
      <c r="U404" s="289">
        <f>+LatAm!U88^-Parameters!$B$10*1000</f>
        <v>0.7153079644749949</v>
      </c>
      <c r="V404" s="289">
        <f>+LatAm!V88^-Parameters!$B$10*1000</f>
        <v>0.65017969864586445</v>
      </c>
      <c r="W404" s="289">
        <f>+LatAm!W88^-Parameters!$B$10*1000</f>
        <v>0.59520039679761827</v>
      </c>
      <c r="X404" s="289">
        <f>+LatAm!X88^-Parameters!$B$10*1000</f>
        <v>0.54641283365896764</v>
      </c>
      <c r="Y404" s="289">
        <f>+LatAm!Y88^-Parameters!$B$10*1000</f>
        <v>0.50330308244906519</v>
      </c>
      <c r="Z404" s="289">
        <f>+LatAm!Z88^-Parameters!$B$10*1000</f>
        <v>0.4651780935682252</v>
      </c>
      <c r="AA404" s="289">
        <f>+LatAm!AA88^-Parameters!$B$10*1000</f>
        <v>0.43130590490833598</v>
      </c>
      <c r="AB404" s="289">
        <f>+LatAm!AB88^-Parameters!$B$10*1000</f>
        <v>0.40101360180916162</v>
      </c>
      <c r="AC404" s="289">
        <f>+LatAm!AC88^-Parameters!$B$10*1000</f>
        <v>0.3723778428956423</v>
      </c>
      <c r="AD404" s="289">
        <f>+LatAm!AD88^-Parameters!$B$10*1000</f>
        <v>0.34604822807164043</v>
      </c>
      <c r="AE404" s="289">
        <f>+LatAm!AE88^-Parameters!$B$10*1000</f>
        <v>0.32195822589280298</v>
      </c>
      <c r="AF404" s="289">
        <f>+LatAm!AF88^-Parameters!$B$10*1000</f>
        <v>0.29958491249913571</v>
      </c>
      <c r="AG404" s="429"/>
      <c r="AH404" s="429"/>
      <c r="AI404" s="429"/>
      <c r="AJ404" s="429"/>
      <c r="AK404" s="429"/>
      <c r="AL404" s="429"/>
      <c r="AM404" s="429"/>
      <c r="AN404" s="429"/>
      <c r="AO404" s="429"/>
      <c r="AP404" s="429"/>
      <c r="AQ404" s="429"/>
      <c r="AR404" s="429"/>
      <c r="AS404" s="429"/>
      <c r="AT404" s="429"/>
      <c r="AU404" s="429"/>
      <c r="AV404" s="429"/>
      <c r="AW404" s="429"/>
      <c r="AX404" s="429"/>
      <c r="AY404" s="429"/>
      <c r="AZ404" s="429"/>
      <c r="BA404" s="429"/>
      <c r="BB404" s="429"/>
      <c r="BC404" s="429"/>
      <c r="BD404" s="429"/>
      <c r="BE404" s="429"/>
      <c r="BF404" s="429"/>
      <c r="BG404" s="429"/>
      <c r="BH404" s="429"/>
      <c r="BI404" s="429"/>
    </row>
    <row r="405" spans="1:61" ht="14.6">
      <c r="A405" s="288" t="s">
        <v>114</v>
      </c>
      <c r="B405" s="289">
        <f>+OHI!B88^-Parameters!$B$10*1000</f>
        <v>8.4214815310468243</v>
      </c>
      <c r="C405" s="289">
        <f>+OHI!C88^-Parameters!$B$10*1000</f>
        <v>6.3582995131744893</v>
      </c>
      <c r="D405" s="289">
        <f>+OHI!D88^-Parameters!$B$10*1000</f>
        <v>4.6594717770162175</v>
      </c>
      <c r="E405" s="289">
        <f>+OHI!E88^-Parameters!$B$10*1000</f>
        <v>3.5775333899742385</v>
      </c>
      <c r="F405" s="289">
        <f>+OHI!F88^-Parameters!$B$10*1000</f>
        <v>2.8398516683186719</v>
      </c>
      <c r="G405" s="289">
        <f>+OHI!G88^-Parameters!$B$10*1000</f>
        <v>2.3080086193013942</v>
      </c>
      <c r="H405" s="289">
        <f>+OHI!H88^-Parameters!$B$10*1000</f>
        <v>1.915609327343847</v>
      </c>
      <c r="I405" s="289">
        <f>+OHI!I88^-Parameters!$B$10*1000</f>
        <v>1.6164821638830418</v>
      </c>
      <c r="J405" s="289">
        <f>+OHI!J88^-Parameters!$B$10*1000</f>
        <v>1.3829418020110171</v>
      </c>
      <c r="K405" s="289">
        <f>+OHI!K88^-Parameters!$B$10*1000</f>
        <v>1.2090079461138672</v>
      </c>
      <c r="L405" s="289">
        <f>+OHI!L88^-Parameters!$B$10*1000</f>
        <v>1.0661690972227245</v>
      </c>
      <c r="M405" s="289">
        <f>+OHI!M88^-Parameters!$B$10*1000</f>
        <v>0.95646119221593429</v>
      </c>
      <c r="N405" s="289">
        <f>+OHI!N88^-Parameters!$B$10*1000</f>
        <v>0.84148642612880786</v>
      </c>
      <c r="O405" s="289">
        <f>+OHI!O88^-Parameters!$B$10*1000</f>
        <v>0.7522071067433953</v>
      </c>
      <c r="P405" s="289">
        <f>+OHI!P88^-Parameters!$B$10*1000</f>
        <v>0.6799958698237567</v>
      </c>
      <c r="Q405" s="289">
        <f>+OHI!Q88^-Parameters!$B$10*1000</f>
        <v>0.62003979420129818</v>
      </c>
      <c r="R405" s="289">
        <f>+OHI!R88^-Parameters!$B$10*1000</f>
        <v>0.56936125218313172</v>
      </c>
      <c r="S405" s="289">
        <f>+OHI!S88^-Parameters!$B$10*1000</f>
        <v>0.52596585713858068</v>
      </c>
      <c r="T405" s="289">
        <f>+OHI!T88^-Parameters!$B$10*1000</f>
        <v>0.48843264094195687</v>
      </c>
      <c r="U405" s="289">
        <f>+OHI!U88^-Parameters!$B$10*1000</f>
        <v>0.45570145268574258</v>
      </c>
      <c r="V405" s="289">
        <f>+OHI!V88^-Parameters!$B$10*1000</f>
        <v>0.42703436235191766</v>
      </c>
      <c r="W405" s="289">
        <f>+OHI!W88^-Parameters!$B$10*1000</f>
        <v>0.40174474954570183</v>
      </c>
      <c r="X405" s="289">
        <f>+OHI!X88^-Parameters!$B$10*1000</f>
        <v>0.37922778719930489</v>
      </c>
      <c r="Y405" s="289">
        <f>+OHI!Y88^-Parameters!$B$10*1000</f>
        <v>0.35909050771120449</v>
      </c>
      <c r="Z405" s="289">
        <f>+OHI!Z88^-Parameters!$B$10*1000</f>
        <v>0.34099370522639383</v>
      </c>
      <c r="AA405" s="289">
        <f>+OHI!AA88^-Parameters!$B$10*1000</f>
        <v>0.32461142563589124</v>
      </c>
      <c r="AB405" s="289">
        <f>+OHI!AB88^-Parameters!$B$10*1000</f>
        <v>0.30956438063834768</v>
      </c>
      <c r="AC405" s="289">
        <f>+OHI!AC88^-Parameters!$B$10*1000</f>
        <v>0.29444884226233226</v>
      </c>
      <c r="AD405" s="289">
        <f>+OHI!AD88^-Parameters!$B$10*1000</f>
        <v>0.27992485777384063</v>
      </c>
      <c r="AE405" s="289">
        <f>+OHI!AE88^-Parameters!$B$10*1000</f>
        <v>0.26612135809036158</v>
      </c>
      <c r="AF405" s="289">
        <f>+OHI!AF88^-Parameters!$B$10*1000</f>
        <v>0.25276744389137695</v>
      </c>
      <c r="AG405" s="429"/>
      <c r="AH405" s="429"/>
      <c r="AI405" s="429"/>
      <c r="AJ405" s="429"/>
      <c r="AK405" s="429"/>
      <c r="AL405" s="429"/>
      <c r="AM405" s="429"/>
      <c r="AN405" s="429"/>
      <c r="AO405" s="429"/>
      <c r="AP405" s="429"/>
      <c r="AQ405" s="429"/>
      <c r="AR405" s="429"/>
      <c r="AS405" s="429"/>
      <c r="AT405" s="429"/>
      <c r="AU405" s="429"/>
      <c r="AV405" s="429"/>
      <c r="AW405" s="429"/>
      <c r="AX405" s="429"/>
      <c r="AY405" s="429"/>
      <c r="AZ405" s="429"/>
      <c r="BA405" s="429"/>
      <c r="BB405" s="429"/>
      <c r="BC405" s="429"/>
      <c r="BD405" s="429"/>
      <c r="BE405" s="429"/>
      <c r="BF405" s="429"/>
      <c r="BG405" s="429"/>
      <c r="BH405" s="429"/>
      <c r="BI405" s="429"/>
    </row>
    <row r="406" spans="1:61" ht="14.6">
      <c r="A406" s="288" t="s">
        <v>224</v>
      </c>
      <c r="B406" s="289">
        <f>+OthAsia!B88^-Parameters!$B$10*1000</f>
        <v>324.92082705854892</v>
      </c>
      <c r="C406" s="289">
        <f>+OthAsia!C88^-Parameters!$B$10*1000</f>
        <v>215.89212649805879</v>
      </c>
      <c r="D406" s="289">
        <f>+OthAsia!D88^-Parameters!$B$10*1000</f>
        <v>117.59079568954331</v>
      </c>
      <c r="E406" s="289">
        <f>+OthAsia!E88^-Parameters!$B$10*1000</f>
        <v>69.175680940377475</v>
      </c>
      <c r="F406" s="289">
        <f>+OthAsia!F88^-Parameters!$B$10*1000</f>
        <v>42.901292706640653</v>
      </c>
      <c r="G406" s="289">
        <f>+OthAsia!G88^-Parameters!$B$10*1000</f>
        <v>28.076070102216026</v>
      </c>
      <c r="H406" s="289">
        <f>+OthAsia!H88^-Parameters!$B$10*1000</f>
        <v>19.270208024070264</v>
      </c>
      <c r="I406" s="289">
        <f>+OthAsia!I88^-Parameters!$B$10*1000</f>
        <v>13.70410190986421</v>
      </c>
      <c r="J406" s="289">
        <f>+OthAsia!J88^-Parameters!$B$10*1000</f>
        <v>10.052958519637066</v>
      </c>
      <c r="K406" s="289">
        <f>+OthAsia!K88^-Parameters!$B$10*1000</f>
        <v>7.5455014835465262</v>
      </c>
      <c r="L406" s="289">
        <f>+OthAsia!L88^-Parameters!$B$10*1000</f>
        <v>5.8301776246178907</v>
      </c>
      <c r="M406" s="289">
        <f>+OthAsia!M88^-Parameters!$B$10*1000</f>
        <v>4.5254729745202837</v>
      </c>
      <c r="N406" s="289">
        <f>+OthAsia!N88^-Parameters!$B$10*1000</f>
        <v>3.6617324290592745</v>
      </c>
      <c r="O406" s="289">
        <f>+OthAsia!O88^-Parameters!$B$10*1000</f>
        <v>3.009368324618571</v>
      </c>
      <c r="P406" s="289">
        <f>+OthAsia!P88^-Parameters!$B$10*1000</f>
        <v>2.5115693288206993</v>
      </c>
      <c r="Q406" s="289">
        <f>+OthAsia!Q88^-Parameters!$B$10*1000</f>
        <v>2.1270768907691924</v>
      </c>
      <c r="R406" s="289">
        <f>+OthAsia!R88^-Parameters!$B$10*1000</f>
        <v>1.8263901044095785</v>
      </c>
      <c r="S406" s="289">
        <f>+OthAsia!S88^-Parameters!$B$10*1000</f>
        <v>1.5884209655521433</v>
      </c>
      <c r="T406" s="289">
        <f>+OthAsia!T88^-Parameters!$B$10*1000</f>
        <v>1.3979947285536687</v>
      </c>
      <c r="U406" s="289">
        <f>+OthAsia!U88^-Parameters!$B$10*1000</f>
        <v>1.244083644240396</v>
      </c>
      <c r="V406" s="289">
        <f>+OthAsia!V88^-Parameters!$B$10*1000</f>
        <v>1.1224427168020517</v>
      </c>
      <c r="W406" s="289">
        <f>+OthAsia!W88^-Parameters!$B$10*1000</f>
        <v>1.0244669283230963</v>
      </c>
      <c r="X406" s="289">
        <f>+OthAsia!X88^-Parameters!$B$10*1000</f>
        <v>0.94141079341181877</v>
      </c>
      <c r="Y406" s="289">
        <f>+OthAsia!Y88^-Parameters!$B$10*1000</f>
        <v>0.87154585341909185</v>
      </c>
      <c r="Z406" s="289">
        <f>+OthAsia!Z88^-Parameters!$B$10*1000</f>
        <v>0.81303108798690926</v>
      </c>
      <c r="AA406" s="289">
        <f>+OthAsia!AA88^-Parameters!$B$10*1000</f>
        <v>0.76409099838606331</v>
      </c>
      <c r="AB406" s="289">
        <f>+OthAsia!AB88^-Parameters!$B$10*1000</f>
        <v>0.72314003326698917</v>
      </c>
      <c r="AC406" s="289">
        <f>+OthAsia!AC88^-Parameters!$B$10*1000</f>
        <v>0.68497303257910891</v>
      </c>
      <c r="AD406" s="289">
        <f>+OthAsia!AD88^-Parameters!$B$10*1000</f>
        <v>0.65114635193199488</v>
      </c>
      <c r="AE406" s="289">
        <f>+OthAsia!AE88^-Parameters!$B$10*1000</f>
        <v>0.62147064633296167</v>
      </c>
      <c r="AF406" s="289">
        <f>+OthAsia!AF88^-Parameters!$B$10*1000</f>
        <v>0.59503278255999259</v>
      </c>
      <c r="AG406" s="429"/>
      <c r="AH406" s="429"/>
      <c r="AI406" s="429"/>
      <c r="AJ406" s="429"/>
      <c r="AK406" s="429"/>
      <c r="AL406" s="429"/>
      <c r="AM406" s="429"/>
      <c r="AN406" s="429"/>
      <c r="AO406" s="429"/>
      <c r="AP406" s="429"/>
      <c r="AQ406" s="429"/>
      <c r="AR406" s="429"/>
      <c r="AS406" s="429"/>
      <c r="AT406" s="429"/>
      <c r="AU406" s="429"/>
      <c r="AV406" s="429"/>
      <c r="AW406" s="429"/>
      <c r="AX406" s="429"/>
      <c r="AY406" s="429"/>
      <c r="AZ406" s="429"/>
      <c r="BA406" s="429"/>
      <c r="BB406" s="429"/>
      <c r="BC406" s="429"/>
      <c r="BD406" s="429"/>
      <c r="BE406" s="429"/>
      <c r="BF406" s="429"/>
      <c r="BG406" s="429"/>
      <c r="BH406" s="429"/>
      <c r="BI406" s="429"/>
    </row>
    <row r="407" spans="1:61">
      <c r="M407" s="19"/>
    </row>
    <row r="408" spans="1:61">
      <c r="A408" s="19" t="s">
        <v>1108</v>
      </c>
      <c r="B408" s="429">
        <f t="shared" ref="B408:AF408" si="192">+SUMPRODUCT(B381:B392*B395:B406)/SUM(B381:B392)</f>
        <v>288.77287695585176</v>
      </c>
      <c r="C408" s="429">
        <f t="shared" si="192"/>
        <v>147.71502243161945</v>
      </c>
      <c r="D408" s="429">
        <f t="shared" si="192"/>
        <v>85.636810488991728</v>
      </c>
      <c r="E408" s="429">
        <f t="shared" si="192"/>
        <v>53.479592698619221</v>
      </c>
      <c r="F408" s="429">
        <f t="shared" si="192"/>
        <v>34.894268272080801</v>
      </c>
      <c r="G408" s="429">
        <f t="shared" si="192"/>
        <v>23.756616123534378</v>
      </c>
      <c r="H408" s="429">
        <f t="shared" si="192"/>
        <v>16.858023817702275</v>
      </c>
      <c r="I408" s="429">
        <f t="shared" si="192"/>
        <v>12.37690999089188</v>
      </c>
      <c r="J408" s="429">
        <f t="shared" si="192"/>
        <v>9.3590172054339149</v>
      </c>
      <c r="K408" s="429">
        <f t="shared" si="192"/>
        <v>7.2134542083926068</v>
      </c>
      <c r="L408" s="429">
        <f t="shared" si="192"/>
        <v>5.6630553878106227</v>
      </c>
      <c r="M408" s="429">
        <f t="shared" si="192"/>
        <v>4.5162586965388156</v>
      </c>
      <c r="N408" s="429">
        <f t="shared" si="192"/>
        <v>3.6786952799775001</v>
      </c>
      <c r="O408" s="429">
        <f t="shared" si="192"/>
        <v>3.0512721268688172</v>
      </c>
      <c r="P408" s="429">
        <f t="shared" si="192"/>
        <v>2.5720687100029567</v>
      </c>
      <c r="Q408" s="429">
        <f t="shared" si="192"/>
        <v>2.1997385190872909</v>
      </c>
      <c r="R408" s="429">
        <f t="shared" si="192"/>
        <v>1.9059736144024524</v>
      </c>
      <c r="S408" s="429">
        <f t="shared" si="192"/>
        <v>1.6709706518049161</v>
      </c>
      <c r="T408" s="429">
        <f t="shared" si="192"/>
        <v>1.4806110070772522</v>
      </c>
      <c r="U408" s="429">
        <f t="shared" si="192"/>
        <v>1.3246560327870938</v>
      </c>
      <c r="V408" s="429">
        <f t="shared" si="192"/>
        <v>1.2003958412859057</v>
      </c>
      <c r="W408" s="429">
        <f t="shared" si="192"/>
        <v>1.0993557604295177</v>
      </c>
      <c r="X408" s="429">
        <f t="shared" si="192"/>
        <v>1.0149886903825007</v>
      </c>
      <c r="Y408" s="429">
        <f t="shared" si="192"/>
        <v>0.94171317172248936</v>
      </c>
      <c r="Z408" s="429">
        <f t="shared" si="192"/>
        <v>0.87829274480356545</v>
      </c>
      <c r="AA408" s="429">
        <f t="shared" si="192"/>
        <v>0.82327413922802273</v>
      </c>
      <c r="AB408" s="429">
        <f t="shared" si="192"/>
        <v>0.77477021525527356</v>
      </c>
      <c r="AC408" s="429">
        <f t="shared" si="192"/>
        <v>0.72861739906311085</v>
      </c>
      <c r="AD408" s="429">
        <f t="shared" si="192"/>
        <v>0.68615616342616059</v>
      </c>
      <c r="AE408" s="429">
        <f t="shared" si="192"/>
        <v>0.64743115474232771</v>
      </c>
      <c r="AF408" s="429">
        <f t="shared" si="192"/>
        <v>0.61161649715673461</v>
      </c>
    </row>
    <row r="409" spans="1:61">
      <c r="A409" s="19" t="s">
        <v>1110</v>
      </c>
      <c r="B409" s="429">
        <f t="shared" ref="B409:AF409" si="193">+STDEV(B395:B406)/AVERAGE(B395:B406)</f>
        <v>1.3584127346369388</v>
      </c>
      <c r="C409" s="429">
        <f t="shared" si="193"/>
        <v>1.3665312652624257</v>
      </c>
      <c r="D409" s="429">
        <f t="shared" si="193"/>
        <v>1.2948450936254099</v>
      </c>
      <c r="E409" s="429">
        <f t="shared" si="193"/>
        <v>1.2245791346640467</v>
      </c>
      <c r="F409" s="429">
        <f t="shared" si="193"/>
        <v>1.1471272663695382</v>
      </c>
      <c r="G409" s="429">
        <f t="shared" si="193"/>
        <v>1.0778940800246577</v>
      </c>
      <c r="H409" s="429">
        <f t="shared" si="193"/>
        <v>1.021821777985737</v>
      </c>
      <c r="I409" s="429">
        <f t="shared" si="193"/>
        <v>0.96962741390016227</v>
      </c>
      <c r="J409" s="429">
        <f t="shared" si="193"/>
        <v>0.92152690930452719</v>
      </c>
      <c r="K409" s="429">
        <f t="shared" si="193"/>
        <v>0.86704183066842944</v>
      </c>
      <c r="L409" s="429">
        <f t="shared" si="193"/>
        <v>0.8186206891874197</v>
      </c>
      <c r="M409" s="429">
        <f t="shared" si="193"/>
        <v>0.77437884445279614</v>
      </c>
      <c r="N409" s="429">
        <f t="shared" si="193"/>
        <v>0.74728292198253332</v>
      </c>
      <c r="O409" s="429">
        <f t="shared" si="193"/>
        <v>0.72059097134884098</v>
      </c>
      <c r="P409" s="429">
        <f t="shared" si="193"/>
        <v>0.69560211008938733</v>
      </c>
      <c r="Q409" s="429">
        <f t="shared" si="193"/>
        <v>0.67286738674335278</v>
      </c>
      <c r="R409" s="429">
        <f t="shared" si="193"/>
        <v>0.65256721247289873</v>
      </c>
      <c r="S409" s="429">
        <f t="shared" si="193"/>
        <v>0.63469749762809524</v>
      </c>
      <c r="T409" s="429">
        <f t="shared" si="193"/>
        <v>0.61916574318612638</v>
      </c>
      <c r="U409" s="429">
        <f t="shared" si="193"/>
        <v>0.6058415161195505</v>
      </c>
      <c r="V409" s="429">
        <f t="shared" si="193"/>
        <v>0.59594924740931998</v>
      </c>
      <c r="W409" s="429">
        <f t="shared" si="193"/>
        <v>0.58874981660243386</v>
      </c>
      <c r="X409" s="429">
        <f t="shared" si="193"/>
        <v>0.58431003135127613</v>
      </c>
      <c r="Y409" s="429">
        <f t="shared" si="193"/>
        <v>0.58031056865850283</v>
      </c>
      <c r="Z409" s="429">
        <f t="shared" si="193"/>
        <v>0.57727659223247085</v>
      </c>
      <c r="AA409" s="429">
        <f t="shared" si="193"/>
        <v>0.57543796698622796</v>
      </c>
      <c r="AB409" s="429">
        <f t="shared" si="193"/>
        <v>0.57438008682669706</v>
      </c>
      <c r="AC409" s="429">
        <f t="shared" si="193"/>
        <v>0.57403263334720733</v>
      </c>
      <c r="AD409" s="429">
        <f t="shared" si="193"/>
        <v>0.57442004240988509</v>
      </c>
      <c r="AE409" s="429">
        <f t="shared" si="193"/>
        <v>0.57573175575095248</v>
      </c>
      <c r="AF409" s="429">
        <f t="shared" si="193"/>
        <v>0.5781490527399733</v>
      </c>
    </row>
    <row r="410" spans="1:61">
      <c r="A410" s="19" t="s">
        <v>1111</v>
      </c>
      <c r="B410" s="429">
        <f t="shared" ref="B410:AF410" si="194">+MAX(B395:B406)/MIN(B395:B406)</f>
        <v>154.40195137326566</v>
      </c>
      <c r="C410" s="429">
        <f t="shared" si="194"/>
        <v>100.89207531075232</v>
      </c>
      <c r="D410" s="429">
        <f t="shared" si="194"/>
        <v>72.369230511811381</v>
      </c>
      <c r="E410" s="429">
        <f t="shared" si="194"/>
        <v>53.732062849691715</v>
      </c>
      <c r="F410" s="429">
        <f t="shared" si="194"/>
        <v>40.435632749308638</v>
      </c>
      <c r="G410" s="429">
        <f t="shared" si="194"/>
        <v>31.641966380135813</v>
      </c>
      <c r="H410" s="429">
        <f t="shared" si="194"/>
        <v>25.791319411466763</v>
      </c>
      <c r="I410" s="429">
        <f t="shared" si="194"/>
        <v>21.47661952651254</v>
      </c>
      <c r="J410" s="429">
        <f t="shared" si="194"/>
        <v>18.231860756799616</v>
      </c>
      <c r="K410" s="429">
        <f t="shared" si="194"/>
        <v>15.52440720168314</v>
      </c>
      <c r="L410" s="429">
        <f t="shared" si="194"/>
        <v>13.526838850503706</v>
      </c>
      <c r="M410" s="429">
        <f t="shared" si="194"/>
        <v>11.720656016214653</v>
      </c>
      <c r="N410" s="429">
        <f t="shared" si="194"/>
        <v>10.787844816546517</v>
      </c>
      <c r="O410" s="429">
        <f t="shared" si="194"/>
        <v>9.9388855762836528</v>
      </c>
      <c r="P410" s="429">
        <f t="shared" si="194"/>
        <v>9.2055025286015404</v>
      </c>
      <c r="Q410" s="429">
        <f t="shared" si="194"/>
        <v>8.5862613002130743</v>
      </c>
      <c r="R410" s="429">
        <f t="shared" si="194"/>
        <v>8.0687264313239577</v>
      </c>
      <c r="S410" s="429">
        <f t="shared" si="194"/>
        <v>7.6381891814075802</v>
      </c>
      <c r="T410" s="429">
        <f t="shared" si="194"/>
        <v>7.280872537017899</v>
      </c>
      <c r="U410" s="429">
        <f t="shared" si="194"/>
        <v>6.9848891036080394</v>
      </c>
      <c r="V410" s="429">
        <f t="shared" si="194"/>
        <v>6.7693780315279515</v>
      </c>
      <c r="W410" s="429">
        <f t="shared" si="194"/>
        <v>6.6115774214752143</v>
      </c>
      <c r="X410" s="429">
        <f t="shared" si="194"/>
        <v>6.4995122045784903</v>
      </c>
      <c r="Y410" s="429">
        <f t="shared" si="194"/>
        <v>6.3956859979405385</v>
      </c>
      <c r="Z410" s="429">
        <f t="shared" si="194"/>
        <v>6.3074715397811545</v>
      </c>
      <c r="AA410" s="429">
        <f t="shared" si="194"/>
        <v>6.2368168096789969</v>
      </c>
      <c r="AB410" s="429">
        <f t="shared" si="194"/>
        <v>6.1765288208015923</v>
      </c>
      <c r="AC410" s="429">
        <f t="shared" si="194"/>
        <v>6.1206290124733842</v>
      </c>
      <c r="AD410" s="429">
        <f t="shared" si="194"/>
        <v>6.0694691725097227</v>
      </c>
      <c r="AE410" s="429">
        <f t="shared" si="194"/>
        <v>6.024443634972493</v>
      </c>
      <c r="AF410" s="429">
        <f t="shared" si="194"/>
        <v>5.9861865112710166</v>
      </c>
    </row>
    <row r="411" spans="1:61">
      <c r="A411" s="19" t="s">
        <v>1113</v>
      </c>
      <c r="B411" s="429">
        <f t="shared" ref="B411:AF411" si="195">+AVERAGE(B395:B406)</f>
        <v>179.20419134433686</v>
      </c>
      <c r="C411" s="429">
        <f t="shared" si="195"/>
        <v>93.599020303978293</v>
      </c>
      <c r="D411" s="429">
        <f t="shared" si="195"/>
        <v>53.110999651097551</v>
      </c>
      <c r="E411" s="429">
        <f t="shared" si="195"/>
        <v>32.674664155770849</v>
      </c>
      <c r="F411" s="429">
        <f t="shared" si="195"/>
        <v>21.178226931164193</v>
      </c>
      <c r="G411" s="429">
        <f t="shared" si="195"/>
        <v>14.478832996578342</v>
      </c>
      <c r="H411" s="429">
        <f t="shared" si="195"/>
        <v>10.373910802803204</v>
      </c>
      <c r="I411" s="429">
        <f t="shared" si="195"/>
        <v>7.6905931479711933</v>
      </c>
      <c r="J411" s="429">
        <f t="shared" si="195"/>
        <v>5.8707229667803231</v>
      </c>
      <c r="K411" s="429">
        <f t="shared" si="195"/>
        <v>4.5856720174481485</v>
      </c>
      <c r="L411" s="429">
        <f t="shared" si="195"/>
        <v>3.6679800214371814</v>
      </c>
      <c r="M411" s="429">
        <f t="shared" si="195"/>
        <v>3.0008219795465778</v>
      </c>
      <c r="N411" s="429">
        <f t="shared" si="195"/>
        <v>2.4826041764587243</v>
      </c>
      <c r="O411" s="429">
        <f t="shared" si="195"/>
        <v>2.0917489946552341</v>
      </c>
      <c r="P411" s="429">
        <f t="shared" si="195"/>
        <v>1.7899440535691742</v>
      </c>
      <c r="Q411" s="429">
        <f t="shared" si="195"/>
        <v>1.5524035531624865</v>
      </c>
      <c r="R411" s="429">
        <f t="shared" si="195"/>
        <v>1.3623974155781025</v>
      </c>
      <c r="S411" s="429">
        <f t="shared" si="195"/>
        <v>1.2082663654672183</v>
      </c>
      <c r="T411" s="429">
        <f t="shared" si="195"/>
        <v>1.0816770712158668</v>
      </c>
      <c r="U411" s="429">
        <f t="shared" si="195"/>
        <v>0.97654791548904074</v>
      </c>
      <c r="V411" s="429">
        <f t="shared" si="195"/>
        <v>0.89040891532039146</v>
      </c>
      <c r="W411" s="429">
        <f t="shared" si="195"/>
        <v>0.81849478134860476</v>
      </c>
      <c r="X411" s="429">
        <f t="shared" si="195"/>
        <v>0.75661700417634881</v>
      </c>
      <c r="Y411" s="429">
        <f t="shared" si="195"/>
        <v>0.70259023753383509</v>
      </c>
      <c r="Z411" s="429">
        <f t="shared" si="195"/>
        <v>0.65544363286897289</v>
      </c>
      <c r="AA411" s="429">
        <f t="shared" si="195"/>
        <v>0.6141352888528252</v>
      </c>
      <c r="AB411" s="429">
        <f t="shared" si="195"/>
        <v>0.57742198399035261</v>
      </c>
      <c r="AC411" s="429">
        <f t="shared" si="195"/>
        <v>0.5423801407069041</v>
      </c>
      <c r="AD411" s="429">
        <f t="shared" si="195"/>
        <v>0.50999949742945194</v>
      </c>
      <c r="AE411" s="429">
        <f t="shared" si="195"/>
        <v>0.48031142583352793</v>
      </c>
      <c r="AF411" s="429">
        <f t="shared" si="195"/>
        <v>0.45269488982255141</v>
      </c>
    </row>
  </sheetData>
  <pageMargins left="0.7" right="0.7" top="0.75" bottom="0.75" header="0.3" footer="0.3"/>
  <pageSetup orientation="portrait" horizontalDpi="4294967292" verticalDpi="4294967292"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XCK168"/>
  <sheetViews>
    <sheetView tabSelected="1" defaultGridColor="0" colorId="23" zoomScale="85" zoomScaleNormal="85" workbookViewId="0">
      <pane xSplit="1" ySplit="4" topLeftCell="B41" activePane="bottomRight" state="frozen"/>
      <selection pane="topRight" activeCell="B1" sqref="B1"/>
      <selection pane="bottomLeft" activeCell="A4" sqref="A4"/>
      <selection pane="bottomRight" activeCell="A52" sqref="A52:B53"/>
    </sheetView>
  </sheetViews>
  <sheetFormatPr defaultColWidth="11.69140625" defaultRowHeight="18" customHeight="1"/>
  <cols>
    <col min="1" max="1" width="47.69140625" style="21" customWidth="1"/>
    <col min="2" max="2" width="13" style="29" customWidth="1"/>
    <col min="3" max="3" width="12.53515625" style="23" customWidth="1"/>
    <col min="4" max="4" width="13" style="23" customWidth="1"/>
    <col min="5" max="7" width="12" style="23" customWidth="1"/>
    <col min="8" max="8" width="11.15234375" style="23" customWidth="1"/>
    <col min="9" max="12" width="8.84375" style="23" customWidth="1"/>
    <col min="13" max="13" width="13.15234375" style="37" bestFit="1" customWidth="1"/>
    <col min="14" max="61" width="11.69140625" style="23"/>
    <col min="62" max="62" width="12" style="23" bestFit="1" customWidth="1"/>
    <col min="63" max="16384" width="11.69140625" style="23"/>
  </cols>
  <sheetData>
    <row r="1" spans="1:62" ht="18" customHeight="1">
      <c r="A1" s="21" t="s">
        <v>104</v>
      </c>
      <c r="B1" s="22"/>
    </row>
    <row r="2" spans="1:62" s="26" customFormat="1" ht="18" customHeight="1">
      <c r="A2" s="24"/>
      <c r="B2" s="25">
        <v>1</v>
      </c>
      <c r="C2" s="26">
        <v>2</v>
      </c>
      <c r="D2" s="26">
        <v>3</v>
      </c>
      <c r="E2" s="26">
        <v>4</v>
      </c>
      <c r="F2" s="26">
        <v>5</v>
      </c>
      <c r="G2" s="26">
        <v>6</v>
      </c>
      <c r="H2" s="26">
        <v>7</v>
      </c>
      <c r="I2" s="26">
        <v>8</v>
      </c>
      <c r="J2" s="26">
        <v>9</v>
      </c>
      <c r="K2" s="26">
        <v>10</v>
      </c>
      <c r="L2" s="26">
        <v>11</v>
      </c>
      <c r="M2" s="37">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B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ref="BC2:BI2" si="1">+BB2+1</f>
        <v>54</v>
      </c>
      <c r="BD2" s="26">
        <f t="shared" si="1"/>
        <v>55</v>
      </c>
      <c r="BE2" s="26">
        <f t="shared" si="1"/>
        <v>56</v>
      </c>
      <c r="BF2" s="26">
        <f t="shared" si="1"/>
        <v>57</v>
      </c>
      <c r="BG2" s="26">
        <f t="shared" si="1"/>
        <v>58</v>
      </c>
      <c r="BH2" s="26">
        <f t="shared" si="1"/>
        <v>59</v>
      </c>
      <c r="BI2" s="26">
        <f t="shared" si="1"/>
        <v>60</v>
      </c>
    </row>
    <row r="3" spans="1:62" s="26" customFormat="1" ht="18" customHeight="1">
      <c r="A3" s="27"/>
      <c r="B3" s="25"/>
      <c r="M3" s="37"/>
    </row>
    <row r="4" spans="1:62" s="26" customFormat="1" ht="18" customHeight="1">
      <c r="A4" s="27"/>
      <c r="B4" s="25">
        <v>2005</v>
      </c>
      <c r="C4" s="26">
        <f>+B4+10</f>
        <v>2015</v>
      </c>
      <c r="D4" s="26">
        <f t="shared" ref="D4:AO4" si="2">+C4+10</f>
        <v>2025</v>
      </c>
      <c r="E4" s="26">
        <f t="shared" si="2"/>
        <v>2035</v>
      </c>
      <c r="F4" s="26">
        <f t="shared" si="2"/>
        <v>2045</v>
      </c>
      <c r="G4" s="26">
        <f t="shared" si="2"/>
        <v>2055</v>
      </c>
      <c r="H4" s="26">
        <f t="shared" si="2"/>
        <v>2065</v>
      </c>
      <c r="I4" s="26">
        <f t="shared" si="2"/>
        <v>2075</v>
      </c>
      <c r="J4" s="26">
        <f t="shared" si="2"/>
        <v>2085</v>
      </c>
      <c r="K4" s="26">
        <f t="shared" si="2"/>
        <v>2095</v>
      </c>
      <c r="L4" s="26">
        <f t="shared" si="2"/>
        <v>2105</v>
      </c>
      <c r="M4" s="37">
        <f t="shared" si="2"/>
        <v>2115</v>
      </c>
      <c r="N4" s="26">
        <f t="shared" si="2"/>
        <v>2125</v>
      </c>
      <c r="O4" s="26">
        <f t="shared" si="2"/>
        <v>2135</v>
      </c>
      <c r="P4" s="26">
        <f t="shared" si="2"/>
        <v>2145</v>
      </c>
      <c r="Q4" s="26">
        <f t="shared" si="2"/>
        <v>2155</v>
      </c>
      <c r="R4" s="26">
        <f t="shared" si="2"/>
        <v>2165</v>
      </c>
      <c r="S4" s="26">
        <f t="shared" si="2"/>
        <v>2175</v>
      </c>
      <c r="T4" s="26">
        <f t="shared" si="2"/>
        <v>2185</v>
      </c>
      <c r="U4" s="26">
        <f t="shared" si="2"/>
        <v>2195</v>
      </c>
      <c r="V4" s="26">
        <f t="shared" si="2"/>
        <v>2205</v>
      </c>
      <c r="W4" s="26">
        <f t="shared" si="2"/>
        <v>2215</v>
      </c>
      <c r="X4" s="26">
        <f t="shared" si="2"/>
        <v>2225</v>
      </c>
      <c r="Y4" s="26">
        <f t="shared" si="2"/>
        <v>2235</v>
      </c>
      <c r="Z4" s="26">
        <f t="shared" si="2"/>
        <v>2245</v>
      </c>
      <c r="AA4" s="26">
        <f t="shared" si="2"/>
        <v>2255</v>
      </c>
      <c r="AB4" s="26">
        <f t="shared" si="2"/>
        <v>2265</v>
      </c>
      <c r="AC4" s="26">
        <f t="shared" si="2"/>
        <v>2275</v>
      </c>
      <c r="AD4" s="26">
        <f t="shared" si="2"/>
        <v>2285</v>
      </c>
      <c r="AE4" s="26">
        <f t="shared" si="2"/>
        <v>2295</v>
      </c>
      <c r="AF4" s="26">
        <f t="shared" si="2"/>
        <v>2305</v>
      </c>
      <c r="AG4" s="26">
        <f t="shared" si="2"/>
        <v>2315</v>
      </c>
      <c r="AH4" s="26">
        <f t="shared" si="2"/>
        <v>2325</v>
      </c>
      <c r="AI4" s="26">
        <f t="shared" si="2"/>
        <v>2335</v>
      </c>
      <c r="AJ4" s="26">
        <f t="shared" si="2"/>
        <v>2345</v>
      </c>
      <c r="AK4" s="26">
        <f t="shared" si="2"/>
        <v>2355</v>
      </c>
      <c r="AL4" s="26">
        <f t="shared" si="2"/>
        <v>2365</v>
      </c>
      <c r="AM4" s="26">
        <f t="shared" si="2"/>
        <v>2375</v>
      </c>
      <c r="AN4" s="26">
        <f t="shared" si="2"/>
        <v>2385</v>
      </c>
      <c r="AO4" s="26">
        <f t="shared" si="2"/>
        <v>2395</v>
      </c>
      <c r="AP4" s="26">
        <f t="shared" ref="AP4:BA4" si="3">+AO4+10</f>
        <v>2405</v>
      </c>
      <c r="AQ4" s="26">
        <f t="shared" si="3"/>
        <v>2415</v>
      </c>
      <c r="AR4" s="26">
        <f t="shared" si="3"/>
        <v>2425</v>
      </c>
      <c r="AS4" s="26">
        <f t="shared" si="3"/>
        <v>2435</v>
      </c>
      <c r="AT4" s="26">
        <f t="shared" si="3"/>
        <v>2445</v>
      </c>
      <c r="AU4" s="26">
        <f t="shared" si="3"/>
        <v>2455</v>
      </c>
      <c r="AV4" s="26">
        <f t="shared" si="3"/>
        <v>2465</v>
      </c>
      <c r="AW4" s="26">
        <f t="shared" si="3"/>
        <v>2475</v>
      </c>
      <c r="AX4" s="26">
        <f t="shared" si="3"/>
        <v>2485</v>
      </c>
      <c r="AY4" s="26">
        <f t="shared" si="3"/>
        <v>2495</v>
      </c>
      <c r="AZ4" s="26">
        <f t="shared" si="3"/>
        <v>2505</v>
      </c>
      <c r="BA4" s="26">
        <f t="shared" si="3"/>
        <v>2515</v>
      </c>
      <c r="BB4" s="26">
        <f t="shared" ref="BB4:BI4" si="4">+BA4+10</f>
        <v>2525</v>
      </c>
      <c r="BC4" s="26">
        <f t="shared" si="4"/>
        <v>2535</v>
      </c>
      <c r="BD4" s="26">
        <f t="shared" si="4"/>
        <v>2545</v>
      </c>
      <c r="BE4" s="26">
        <f t="shared" si="4"/>
        <v>2555</v>
      </c>
      <c r="BF4" s="26">
        <f t="shared" si="4"/>
        <v>2565</v>
      </c>
      <c r="BG4" s="26">
        <f t="shared" si="4"/>
        <v>2575</v>
      </c>
      <c r="BH4" s="26">
        <f t="shared" si="4"/>
        <v>2585</v>
      </c>
      <c r="BI4" s="26">
        <f t="shared" si="4"/>
        <v>2595</v>
      </c>
      <c r="BJ4" s="26">
        <f>+BI4+10</f>
        <v>2605</v>
      </c>
    </row>
    <row r="6" spans="1:62" ht="18" customHeight="1">
      <c r="A6" s="617" t="s">
        <v>77</v>
      </c>
    </row>
    <row r="7" spans="1:62" ht="18" customHeight="1">
      <c r="A7" s="21" t="s">
        <v>112</v>
      </c>
      <c r="B7" s="29">
        <f>+Parameters!F35</f>
        <v>0.3</v>
      </c>
    </row>
    <row r="8" spans="1:62" ht="18" customHeight="1">
      <c r="A8" s="21" t="s">
        <v>108</v>
      </c>
      <c r="B8" s="31">
        <f>+Parameters!F36</f>
        <v>0.1</v>
      </c>
    </row>
    <row r="9" spans="1:62" ht="18" customHeight="1">
      <c r="A9" s="59" t="s">
        <v>49</v>
      </c>
      <c r="B9" s="29">
        <f>Parameters!F37</f>
        <v>12.397900201983999</v>
      </c>
    </row>
    <row r="10" spans="1:62" ht="18" customHeight="1">
      <c r="A10" s="59" t="str">
        <f>+Parameters!A38</f>
        <v>Initial real interest rate (percent per decade annualized)</v>
      </c>
      <c r="B10" s="29">
        <f>+Parameters!F38</f>
        <v>6.2765473111546274E-2</v>
      </c>
    </row>
    <row r="11" spans="1:62" ht="18" customHeight="1">
      <c r="A11" s="59" t="s">
        <v>38</v>
      </c>
      <c r="B11" s="29">
        <f>+Parameters!F39</f>
        <v>22.851099741812224</v>
      </c>
    </row>
    <row r="12" spans="1:62" ht="18" customHeight="1">
      <c r="A12" s="59" t="s">
        <v>162</v>
      </c>
      <c r="B12" s="29">
        <f>+Parameters!F40</f>
        <v>11.347695356481591</v>
      </c>
    </row>
    <row r="13" spans="1:62" ht="18" customHeight="1">
      <c r="A13" s="617" t="s">
        <v>117</v>
      </c>
    </row>
    <row r="14" spans="1:62" ht="18" customHeight="1">
      <c r="A14" s="21" t="s">
        <v>118</v>
      </c>
      <c r="B14" s="23">
        <f>+$B$15</f>
        <v>1.4999999999999999E-2</v>
      </c>
      <c r="C14" s="23">
        <f t="shared" ref="C14:AH14" si="5">+B14*(1-$B$16)</f>
        <v>1.4999999999999999E-2</v>
      </c>
      <c r="D14" s="23">
        <f t="shared" si="5"/>
        <v>1.4999999999999999E-2</v>
      </c>
      <c r="E14" s="23">
        <f t="shared" si="5"/>
        <v>1.4999999999999999E-2</v>
      </c>
      <c r="F14" s="23">
        <f t="shared" si="5"/>
        <v>1.4999999999999999E-2</v>
      </c>
      <c r="G14" s="23">
        <f t="shared" si="5"/>
        <v>1.4999999999999999E-2</v>
      </c>
      <c r="H14" s="23">
        <f t="shared" si="5"/>
        <v>1.4999999999999999E-2</v>
      </c>
      <c r="I14" s="23">
        <f t="shared" si="5"/>
        <v>1.4999999999999999E-2</v>
      </c>
      <c r="J14" s="23">
        <f t="shared" si="5"/>
        <v>1.4999999999999999E-2</v>
      </c>
      <c r="K14" s="23">
        <f t="shared" si="5"/>
        <v>1.4999999999999999E-2</v>
      </c>
      <c r="L14" s="23">
        <f t="shared" si="5"/>
        <v>1.4999999999999999E-2</v>
      </c>
      <c r="M14" s="37">
        <f t="shared" si="5"/>
        <v>1.4999999999999999E-2</v>
      </c>
      <c r="N14" s="23">
        <f t="shared" si="5"/>
        <v>1.4999999999999999E-2</v>
      </c>
      <c r="O14" s="23">
        <f t="shared" si="5"/>
        <v>1.4999999999999999E-2</v>
      </c>
      <c r="P14" s="23">
        <f t="shared" si="5"/>
        <v>1.4999999999999999E-2</v>
      </c>
      <c r="Q14" s="23">
        <f t="shared" si="5"/>
        <v>1.4999999999999999E-2</v>
      </c>
      <c r="R14" s="23">
        <f t="shared" si="5"/>
        <v>1.4999999999999999E-2</v>
      </c>
      <c r="S14" s="23">
        <f t="shared" si="5"/>
        <v>1.4999999999999999E-2</v>
      </c>
      <c r="T14" s="23">
        <f t="shared" si="5"/>
        <v>1.4999999999999999E-2</v>
      </c>
      <c r="U14" s="23">
        <f t="shared" si="5"/>
        <v>1.4999999999999999E-2</v>
      </c>
      <c r="V14" s="23">
        <f t="shared" si="5"/>
        <v>1.4999999999999999E-2</v>
      </c>
      <c r="W14" s="23">
        <f t="shared" si="5"/>
        <v>1.4999999999999999E-2</v>
      </c>
      <c r="X14" s="23">
        <f t="shared" si="5"/>
        <v>1.4999999999999999E-2</v>
      </c>
      <c r="Y14" s="23">
        <f t="shared" si="5"/>
        <v>1.4999999999999999E-2</v>
      </c>
      <c r="Z14" s="23">
        <f t="shared" si="5"/>
        <v>1.4999999999999999E-2</v>
      </c>
      <c r="AA14" s="23">
        <f t="shared" si="5"/>
        <v>1.4999999999999999E-2</v>
      </c>
      <c r="AB14" s="23">
        <f t="shared" si="5"/>
        <v>1.4999999999999999E-2</v>
      </c>
      <c r="AC14" s="23">
        <f t="shared" si="5"/>
        <v>1.4999999999999999E-2</v>
      </c>
      <c r="AD14" s="23">
        <f t="shared" si="5"/>
        <v>1.4999999999999999E-2</v>
      </c>
      <c r="AE14" s="23">
        <f t="shared" si="5"/>
        <v>1.4999999999999999E-2</v>
      </c>
      <c r="AF14" s="23">
        <f t="shared" si="5"/>
        <v>1.4999999999999999E-2</v>
      </c>
      <c r="AG14" s="23">
        <f t="shared" si="5"/>
        <v>1.4999999999999999E-2</v>
      </c>
      <c r="AH14" s="23">
        <f t="shared" si="5"/>
        <v>1.4999999999999999E-2</v>
      </c>
      <c r="AI14" s="23">
        <f t="shared" ref="AI14:BI14" si="6">+AH14*(1-$B$16)</f>
        <v>1.4999999999999999E-2</v>
      </c>
      <c r="AJ14" s="23">
        <f t="shared" si="6"/>
        <v>1.4999999999999999E-2</v>
      </c>
      <c r="AK14" s="23">
        <f t="shared" si="6"/>
        <v>1.4999999999999999E-2</v>
      </c>
      <c r="AL14" s="23">
        <f t="shared" si="6"/>
        <v>1.4999999999999999E-2</v>
      </c>
      <c r="AM14" s="23">
        <f t="shared" si="6"/>
        <v>1.4999999999999999E-2</v>
      </c>
      <c r="AN14" s="23">
        <f t="shared" si="6"/>
        <v>1.4999999999999999E-2</v>
      </c>
      <c r="AO14" s="23">
        <f t="shared" si="6"/>
        <v>1.4999999999999999E-2</v>
      </c>
      <c r="AP14" s="23">
        <f t="shared" si="6"/>
        <v>1.4999999999999999E-2</v>
      </c>
      <c r="AQ14" s="23">
        <f t="shared" si="6"/>
        <v>1.4999999999999999E-2</v>
      </c>
      <c r="AR14" s="23">
        <f t="shared" si="6"/>
        <v>1.4999999999999999E-2</v>
      </c>
      <c r="AS14" s="23">
        <f t="shared" si="6"/>
        <v>1.4999999999999999E-2</v>
      </c>
      <c r="AT14" s="23">
        <f t="shared" si="6"/>
        <v>1.4999999999999999E-2</v>
      </c>
      <c r="AU14" s="23">
        <f t="shared" si="6"/>
        <v>1.4999999999999999E-2</v>
      </c>
      <c r="AV14" s="23">
        <f t="shared" si="6"/>
        <v>1.4999999999999999E-2</v>
      </c>
      <c r="AW14" s="23">
        <f t="shared" si="6"/>
        <v>1.4999999999999999E-2</v>
      </c>
      <c r="AX14" s="23">
        <f t="shared" si="6"/>
        <v>1.4999999999999999E-2</v>
      </c>
      <c r="AY14" s="23">
        <f t="shared" si="6"/>
        <v>1.4999999999999999E-2</v>
      </c>
      <c r="AZ14" s="23">
        <f t="shared" si="6"/>
        <v>1.4999999999999999E-2</v>
      </c>
      <c r="BA14" s="23">
        <f t="shared" si="6"/>
        <v>1.4999999999999999E-2</v>
      </c>
      <c r="BB14" s="23">
        <f t="shared" si="6"/>
        <v>1.4999999999999999E-2</v>
      </c>
      <c r="BC14" s="23">
        <f t="shared" si="6"/>
        <v>1.4999999999999999E-2</v>
      </c>
      <c r="BD14" s="23">
        <f t="shared" si="6"/>
        <v>1.4999999999999999E-2</v>
      </c>
      <c r="BE14" s="23">
        <f t="shared" si="6"/>
        <v>1.4999999999999999E-2</v>
      </c>
      <c r="BF14" s="23">
        <f t="shared" si="6"/>
        <v>1.4999999999999999E-2</v>
      </c>
      <c r="BG14" s="23">
        <f t="shared" si="6"/>
        <v>1.4999999999999999E-2</v>
      </c>
      <c r="BH14" s="23">
        <f t="shared" si="6"/>
        <v>1.4999999999999999E-2</v>
      </c>
      <c r="BI14" s="23">
        <f t="shared" si="6"/>
        <v>1.4999999999999999E-2</v>
      </c>
      <c r="BJ14" s="23">
        <f>+BI14*(1-$B$16)</f>
        <v>1.4999999999999999E-2</v>
      </c>
    </row>
    <row r="15" spans="1:62" ht="18" customHeight="1">
      <c r="A15" s="21" t="s">
        <v>172</v>
      </c>
      <c r="B15" s="29">
        <f>+Parameters!F43</f>
        <v>1.4999999999999999E-2</v>
      </c>
    </row>
    <row r="16" spans="1:62" ht="18" customHeight="1">
      <c r="A16" s="59" t="s">
        <v>95</v>
      </c>
      <c r="B16" s="23">
        <f>+Parameters!C44</f>
        <v>0</v>
      </c>
    </row>
    <row r="17" spans="1:62" s="569" customFormat="1" ht="18" customHeight="1">
      <c r="A17" s="618" t="s">
        <v>119</v>
      </c>
      <c r="B17" s="611">
        <v>1</v>
      </c>
      <c r="C17" s="569">
        <f t="shared" ref="C17:AH17" si="7">B17/(1+B14)^10</f>
        <v>0.86166723172218462</v>
      </c>
      <c r="D17" s="569">
        <f t="shared" si="7"/>
        <v>0.74247041822377302</v>
      </c>
      <c r="E17" s="569">
        <f t="shared" si="7"/>
        <v>0.63976242990649113</v>
      </c>
      <c r="F17" s="569">
        <f t="shared" si="7"/>
        <v>0.55126232193738434</v>
      </c>
      <c r="G17" s="569">
        <f t="shared" si="7"/>
        <v>0.4750046788965297</v>
      </c>
      <c r="H17" s="569">
        <f t="shared" si="7"/>
        <v>0.40929596671985796</v>
      </c>
      <c r="I17" s="569">
        <f t="shared" si="7"/>
        <v>0.35267692259855543</v>
      </c>
      <c r="J17" s="569">
        <f t="shared" si="7"/>
        <v>0.30389014758779642</v>
      </c>
      <c r="K17" s="569">
        <f t="shared" si="7"/>
        <v>0.26185218221962264</v>
      </c>
      <c r="L17" s="569">
        <f t="shared" si="7"/>
        <v>0.2256294449735953</v>
      </c>
      <c r="M17" s="569">
        <f t="shared" si="7"/>
        <v>0.19441749924541085</v>
      </c>
      <c r="N17" s="569">
        <f t="shared" si="7"/>
        <v>0.16752318837314309</v>
      </c>
      <c r="O17" s="569">
        <f t="shared" si="7"/>
        <v>0.14434924197476026</v>
      </c>
      <c r="P17" s="569">
        <f t="shared" si="7"/>
        <v>0.12438101173358745</v>
      </c>
      <c r="Q17" s="569">
        <f t="shared" si="7"/>
        <v>0.10717504205928487</v>
      </c>
      <c r="R17" s="569">
        <f t="shared" si="7"/>
        <v>9.234922180093269E-2</v>
      </c>
      <c r="S17" s="569">
        <f t="shared" si="7"/>
        <v>7.9574298300907689E-2</v>
      </c>
      <c r="T17" s="569">
        <f t="shared" si="7"/>
        <v>6.8566565333178467E-2</v>
      </c>
      <c r="U17" s="569">
        <f t="shared" si="7"/>
        <v>5.9081562539338203E-2</v>
      </c>
      <c r="V17" s="569">
        <f t="shared" si="7"/>
        <v>5.0908646439092674E-2</v>
      </c>
      <c r="W17" s="569">
        <f t="shared" si="7"/>
        <v>4.386631244789644E-2</v>
      </c>
      <c r="X17" s="569">
        <f t="shared" si="7"/>
        <v>3.7798164012839336E-2</v>
      </c>
      <c r="Y17" s="569">
        <f t="shared" si="7"/>
        <v>3.2569439349124374E-2</v>
      </c>
      <c r="Z17" s="569">
        <f t="shared" si="7"/>
        <v>2.8064018642703591E-2</v>
      </c>
      <c r="AA17" s="569">
        <f t="shared" si="7"/>
        <v>2.4181845254858184E-2</v>
      </c>
      <c r="AB17" s="569">
        <f t="shared" si="7"/>
        <v>2.0836703658687897E-2</v>
      </c>
      <c r="AC17" s="569">
        <f t="shared" si="7"/>
        <v>1.7954304759797118E-2</v>
      </c>
      <c r="AD17" s="569">
        <f t="shared" si="7"/>
        <v>1.5470636079870826E-2</v>
      </c>
      <c r="AE17" s="569">
        <f t="shared" si="7"/>
        <v>1.3330540163923646E-2</v>
      </c>
      <c r="AF17" s="569">
        <f t="shared" si="7"/>
        <v>1.1486489640409485E-2</v>
      </c>
      <c r="AG17" s="569">
        <f t="shared" si="7"/>
        <v>9.8975317306571921E-3</v>
      </c>
      <c r="AH17" s="569">
        <f t="shared" si="7"/>
        <v>8.5283787672378666E-3</v>
      </c>
      <c r="AI17" s="569">
        <f t="shared" ref="AI17:BI17" si="8">AH17/(1+AH14)^10</f>
        <v>7.3486245234441099E-3</v>
      </c>
      <c r="AJ17" s="569">
        <f t="shared" si="8"/>
        <v>6.3320689500818445E-3</v>
      </c>
      <c r="AK17" s="569">
        <f t="shared" si="8"/>
        <v>5.4561363232910227E-3</v>
      </c>
      <c r="AL17" s="569">
        <f t="shared" si="8"/>
        <v>4.7013738815890344E-3</v>
      </c>
      <c r="AM17" s="569">
        <f t="shared" si="8"/>
        <v>4.0510198178398049E-3</v>
      </c>
      <c r="AN17" s="569">
        <f t="shared" si="8"/>
        <v>3.4906310320897333E-3</v>
      </c>
      <c r="AO17" s="569">
        <f t="shared" si="8"/>
        <v>3.0077623783843128E-3</v>
      </c>
      <c r="AP17" s="569">
        <f t="shared" si="8"/>
        <v>2.591690282260545E-3</v>
      </c>
      <c r="AQ17" s="569">
        <f t="shared" si="8"/>
        <v>2.2331745909967313E-3</v>
      </c>
      <c r="AR17" s="569">
        <f t="shared" si="8"/>
        <v>1.9242533677764754E-3</v>
      </c>
      <c r="AS17" s="569">
        <f t="shared" si="8"/>
        <v>1.6580660725440464E-3</v>
      </c>
      <c r="AT17" s="569">
        <f t="shared" si="8"/>
        <v>1.4287012027415034E-3</v>
      </c>
      <c r="AU17" s="569">
        <f t="shared" si="8"/>
        <v>1.2310650103244268E-3</v>
      </c>
      <c r="AV17" s="569">
        <f t="shared" si="8"/>
        <v>1.0607683795162916E-3</v>
      </c>
      <c r="AW17" s="569">
        <f t="shared" si="8"/>
        <v>9.140293530762307E-4</v>
      </c>
      <c r="AX17" s="569">
        <f t="shared" si="8"/>
        <v>7.8758914237801497E-4</v>
      </c>
      <c r="AY17" s="569">
        <f t="shared" si="8"/>
        <v>6.7863975604731371E-4</v>
      </c>
      <c r="AZ17" s="569">
        <f t="shared" si="8"/>
        <v>5.8476163992990751E-4</v>
      </c>
      <c r="BA17" s="569">
        <f t="shared" si="8"/>
        <v>5.0386994349572826E-4</v>
      </c>
      <c r="BB17" s="569">
        <f t="shared" si="8"/>
        <v>4.3416821935997774E-4</v>
      </c>
      <c r="BC17" s="569">
        <f t="shared" si="8"/>
        <v>3.741085276776622E-4</v>
      </c>
      <c r="BD17" s="569">
        <f t="shared" si="8"/>
        <v>3.223570594076735E-4</v>
      </c>
      <c r="BE17" s="569">
        <f t="shared" si="8"/>
        <v>2.7776451500591384E-4</v>
      </c>
      <c r="BF17" s="569">
        <f t="shared" si="8"/>
        <v>2.3934058071580099E-4</v>
      </c>
      <c r="BG17" s="569">
        <f t="shared" si="8"/>
        <v>2.0623193562416432E-4</v>
      </c>
      <c r="BH17" s="569">
        <f t="shared" si="8"/>
        <v>1.7770330106198147E-4</v>
      </c>
      <c r="BI17" s="569">
        <f t="shared" si="8"/>
        <v>1.5312111149397154E-4</v>
      </c>
      <c r="BJ17" s="569">
        <f>BI17/(1+BI14)^10</f>
        <v>1.3193944425923443E-4</v>
      </c>
    </row>
    <row r="18" spans="1:62" ht="18" customHeight="1">
      <c r="A18" s="21" t="s">
        <v>125</v>
      </c>
      <c r="B18" s="29">
        <f>+Parameters!F45</f>
        <v>1.5</v>
      </c>
    </row>
    <row r="19" spans="1:62" ht="18" customHeight="1">
      <c r="A19" s="619" t="s">
        <v>42</v>
      </c>
      <c r="C19" s="23">
        <f t="shared" ref="C19:AH19" si="9">+LN(C20/B20)/10</f>
        <v>1.0565228382662587E-2</v>
      </c>
      <c r="D19" s="23">
        <f t="shared" si="9"/>
        <v>9.7796395350655645E-3</v>
      </c>
      <c r="E19" s="23">
        <f t="shared" si="9"/>
        <v>9.0688093505680717E-3</v>
      </c>
      <c r="F19" s="23">
        <f t="shared" si="9"/>
        <v>8.4256236017652992E-3</v>
      </c>
      <c r="G19" s="23">
        <f t="shared" si="9"/>
        <v>7.843645069501106E-3</v>
      </c>
      <c r="H19" s="23">
        <f t="shared" si="9"/>
        <v>7.3170491170148023E-3</v>
      </c>
      <c r="I19" s="23">
        <f t="shared" si="9"/>
        <v>6.8405653950189037E-3</v>
      </c>
      <c r="J19" s="23">
        <f t="shared" si="9"/>
        <v>6.4094250942719755E-3</v>
      </c>
      <c r="K19" s="23">
        <f t="shared" si="9"/>
        <v>6.0193132177328527E-3</v>
      </c>
      <c r="L19" s="23">
        <f t="shared" si="9"/>
        <v>5.6663253946200561E-3</v>
      </c>
      <c r="M19" s="37">
        <f t="shared" si="9"/>
        <v>5.3469288041565494E-3</v>
      </c>
      <c r="N19" s="23">
        <f t="shared" si="9"/>
        <v>5.0579268179120531E-3</v>
      </c>
      <c r="O19" s="23">
        <f t="shared" si="9"/>
        <v>4.7964270068713002E-3</v>
      </c>
      <c r="P19" s="23">
        <f t="shared" si="9"/>
        <v>4.5598121930323001E-3</v>
      </c>
      <c r="Q19" s="23">
        <f t="shared" si="9"/>
        <v>4.345714255809173E-3</v>
      </c>
      <c r="R19" s="23">
        <f t="shared" si="9"/>
        <v>4.1519904310853735E-3</v>
      </c>
      <c r="S19" s="23">
        <f t="shared" si="9"/>
        <v>3.976701865710244E-3</v>
      </c>
      <c r="T19" s="23">
        <f t="shared" si="9"/>
        <v>3.8180942128049717E-3</v>
      </c>
      <c r="U19" s="23">
        <f t="shared" si="9"/>
        <v>3.6745800736694223E-3</v>
      </c>
      <c r="V19" s="23">
        <f t="shared" si="9"/>
        <v>3.5447231105623588E-3</v>
      </c>
      <c r="W19" s="23">
        <f t="shared" si="9"/>
        <v>3.4272236713505711E-3</v>
      </c>
      <c r="X19" s="23">
        <f t="shared" si="9"/>
        <v>3.3209057821535172E-3</v>
      </c>
      <c r="Y19" s="23">
        <f t="shared" si="9"/>
        <v>3.2247053778014317E-3</v>
      </c>
      <c r="Z19" s="23">
        <f t="shared" si="9"/>
        <v>3.1376596523134104E-3</v>
      </c>
      <c r="AA19" s="23">
        <f t="shared" si="9"/>
        <v>3.058897422811826E-3</v>
      </c>
      <c r="AB19" s="23">
        <f t="shared" si="9"/>
        <v>2.9876304104308323E-3</v>
      </c>
      <c r="AC19" s="23">
        <f t="shared" si="9"/>
        <v>2.9231453509568793E-3</v>
      </c>
      <c r="AD19" s="23">
        <f t="shared" si="9"/>
        <v>2.8647968562405864E-3</v>
      </c>
      <c r="AE19" s="23">
        <f t="shared" si="9"/>
        <v>2.8120009549351976E-3</v>
      </c>
      <c r="AF19" s="23">
        <f t="shared" si="9"/>
        <v>2.7642292479151277E-3</v>
      </c>
      <c r="AG19" s="23">
        <f t="shared" si="9"/>
        <v>2.7210036198799725E-3</v>
      </c>
      <c r="AH19" s="23">
        <f t="shared" si="9"/>
        <v>2.6818914542156135E-3</v>
      </c>
      <c r="AI19" s="23">
        <f t="shared" ref="AI19:BI19" si="10">+LN(AI20/AH20)/10</f>
        <v>2.6465013032221005E-3</v>
      </c>
      <c r="AJ19" s="23">
        <f t="shared" si="10"/>
        <v>2.6144789703732166E-3</v>
      </c>
      <c r="AK19" s="23">
        <f t="shared" si="10"/>
        <v>2.5855039653987534E-3</v>
      </c>
      <c r="AL19" s="23">
        <f t="shared" si="10"/>
        <v>2.5592862967100689E-3</v>
      </c>
      <c r="AM19" s="23">
        <f t="shared" si="10"/>
        <v>2.5355635690668854E-3</v>
      </c>
      <c r="AN19" s="23">
        <f t="shared" si="10"/>
        <v>2.5140983574374644E-3</v>
      </c>
      <c r="AO19" s="23">
        <f t="shared" si="10"/>
        <v>2.4946758307691015E-3</v>
      </c>
      <c r="AP19" s="23">
        <f t="shared" si="10"/>
        <v>2.4771016018867416E-3</v>
      </c>
      <c r="AQ19" s="23">
        <f t="shared" si="10"/>
        <v>2.4611997820008801E-3</v>
      </c>
      <c r="AR19" s="23">
        <f t="shared" si="10"/>
        <v>2.4468112203532844E-3</v>
      </c>
      <c r="AS19" s="23">
        <f t="shared" si="10"/>
        <v>2.4337919113828254E-3</v>
      </c>
      <c r="AT19" s="23">
        <f t="shared" si="10"/>
        <v>2.4220115534693766E-3</v>
      </c>
      <c r="AU19" s="23">
        <f t="shared" si="10"/>
        <v>2.411352244831415E-3</v>
      </c>
      <c r="AV19" s="23">
        <f t="shared" si="10"/>
        <v>2.4017073035253944E-3</v>
      </c>
      <c r="AW19" s="23">
        <f t="shared" si="10"/>
        <v>2.3929801997369885E-3</v>
      </c>
      <c r="AX19" s="23">
        <f t="shared" si="10"/>
        <v>2.3850835896781089E-3</v>
      </c>
      <c r="AY19" s="23">
        <f t="shared" si="10"/>
        <v>2.3779384414212125E-3</v>
      </c>
      <c r="AZ19" s="23">
        <f t="shared" si="10"/>
        <v>2.3714732439209484E-3</v>
      </c>
      <c r="BA19" s="23">
        <f t="shared" si="10"/>
        <v>2.3656232913077417E-3</v>
      </c>
      <c r="BB19" s="23">
        <f t="shared" si="10"/>
        <v>2.360330035289578E-3</v>
      </c>
      <c r="BC19" s="23">
        <f t="shared" si="10"/>
        <v>2.3555404991810643E-3</v>
      </c>
      <c r="BD19" s="23">
        <f t="shared" si="10"/>
        <v>2.3512067476950502E-3</v>
      </c>
      <c r="BE19" s="23">
        <f t="shared" si="10"/>
        <v>2.3472854071900622E-3</v>
      </c>
      <c r="BF19" s="23">
        <f t="shared" si="10"/>
        <v>2.3437372315722629E-3</v>
      </c>
      <c r="BG19" s="23">
        <f t="shared" si="10"/>
        <v>2.3405267095075221E-3</v>
      </c>
      <c r="BH19" s="23">
        <f t="shared" si="10"/>
        <v>2.3376217090119392E-3</v>
      </c>
      <c r="BI19" s="23">
        <f t="shared" si="10"/>
        <v>2.3349931558640999E-3</v>
      </c>
      <c r="BJ19" s="23">
        <f>+LN(BJ20/BI20)/10</f>
        <v>0</v>
      </c>
    </row>
    <row r="20" spans="1:62" s="37" customFormat="1" ht="18" customHeight="1">
      <c r="A20" s="35" t="s">
        <v>189</v>
      </c>
      <c r="B20" s="36">
        <f>+B21</f>
        <v>11.347695356481591</v>
      </c>
      <c r="C20" s="37">
        <f>+B20*EXP(C22*10)</f>
        <v>12.612229706477667</v>
      </c>
      <c r="D20" s="37">
        <f>+C20*EXP(D22*10)</f>
        <v>13.907987984171896</v>
      </c>
      <c r="E20" s="37">
        <f>+D20*EXP(E22*10)</f>
        <v>15.228237637532855</v>
      </c>
      <c r="F20" s="37">
        <f>+E20*EXP(F22*10)</f>
        <v>16.566915753065462</v>
      </c>
      <c r="G20" s="37">
        <f t="shared" ref="G20:BI20" si="11">+F20*EXP(G22*10)</f>
        <v>17.918686921868161</v>
      </c>
      <c r="H20" s="37">
        <f t="shared" si="11"/>
        <v>19.278965316446531</v>
      </c>
      <c r="I20" s="37">
        <f t="shared" si="11"/>
        <v>20.643908242715053</v>
      </c>
      <c r="J20" s="37">
        <f t="shared" si="11"/>
        <v>22.010388060354106</v>
      </c>
      <c r="K20" s="37">
        <f t="shared" si="11"/>
        <v>23.375948658057251</v>
      </c>
      <c r="L20" s="37">
        <f t="shared" si="11"/>
        <v>24.738751790499059</v>
      </c>
      <c r="M20" s="37">
        <f t="shared" si="11"/>
        <v>26.09751765080463</v>
      </c>
      <c r="N20" s="37">
        <f t="shared" si="11"/>
        <v>27.451463147723469</v>
      </c>
      <c r="O20" s="37">
        <f t="shared" si="11"/>
        <v>28.800240531313538</v>
      </c>
      <c r="P20" s="37">
        <f t="shared" si="11"/>
        <v>30.143878291588365</v>
      </c>
      <c r="Q20" s="37">
        <f t="shared" si="11"/>
        <v>31.482725650975567</v>
      </c>
      <c r="R20" s="37">
        <f t="shared" si="11"/>
        <v>32.817401481769615</v>
      </c>
      <c r="S20" s="37">
        <f t="shared" si="11"/>
        <v>34.148748095159348</v>
      </c>
      <c r="T20" s="37">
        <f t="shared" si="11"/>
        <v>35.477790056236046</v>
      </c>
      <c r="U20" s="37">
        <f t="shared" si="11"/>
        <v>36.805697965566665</v>
      </c>
      <c r="V20" s="37">
        <f t="shared" si="11"/>
        <v>38.133756998465188</v>
      </c>
      <c r="W20" s="37">
        <f t="shared" si="11"/>
        <v>39.463339895042537</v>
      </c>
      <c r="X20" s="37">
        <f t="shared" si="11"/>
        <v>40.795884035994845</v>
      </c>
      <c r="Y20" s="37">
        <f t="shared" si="11"/>
        <v>42.132872211124621</v>
      </c>
      <c r="Z20" s="37">
        <f t="shared" si="11"/>
        <v>43.475816681690496</v>
      </c>
      <c r="AA20" s="37">
        <f t="shared" si="11"/>
        <v>44.826246147327517</v>
      </c>
      <c r="AB20" s="37">
        <f t="shared" si="11"/>
        <v>46.185695248337403</v>
      </c>
      <c r="AC20" s="37">
        <f t="shared" si="11"/>
        <v>47.555696260672882</v>
      </c>
      <c r="AD20" s="37">
        <f t="shared" si="11"/>
        <v>48.937772670969338</v>
      </c>
      <c r="AE20" s="37">
        <f t="shared" si="11"/>
        <v>50.333434350351439</v>
      </c>
      <c r="AF20" s="37">
        <f t="shared" si="11"/>
        <v>51.74417407693398</v>
      </c>
      <c r="AG20" s="37">
        <f t="shared" si="11"/>
        <v>53.171465186910709</v>
      </c>
      <c r="AH20" s="37">
        <f t="shared" si="11"/>
        <v>54.616760162222995</v>
      </c>
      <c r="AI20" s="37">
        <f t="shared" si="11"/>
        <v>56.081489988643355</v>
      </c>
      <c r="AJ20" s="37">
        <f t="shared" si="11"/>
        <v>57.567064141519332</v>
      </c>
      <c r="AK20" s="37">
        <f t="shared" si="11"/>
        <v>59.074871077371462</v>
      </c>
      <c r="AL20" s="37">
        <f t="shared" si="11"/>
        <v>60.606279128089206</v>
      </c>
      <c r="AM20" s="37">
        <f t="shared" si="11"/>
        <v>62.162637710751966</v>
      </c>
      <c r="AN20" s="37">
        <f t="shared" si="11"/>
        <v>63.74527878028546</v>
      </c>
      <c r="AO20" s="37">
        <f t="shared" si="11"/>
        <v>65.355518464434368</v>
      </c>
      <c r="AP20" s="37">
        <f t="shared" si="11"/>
        <v>66.994658831082532</v>
      </c>
      <c r="AQ20" s="37">
        <f t="shared" si="11"/>
        <v>68.663989746973215</v>
      </c>
      <c r="AR20" s="37">
        <f t="shared" si="11"/>
        <v>70.364790794554011</v>
      </c>
      <c r="AS20" s="37">
        <f t="shared" si="11"/>
        <v>72.098333220164605</v>
      </c>
      <c r="AT20" s="37">
        <f t="shared" si="11"/>
        <v>73.865881892253654</v>
      </c>
      <c r="AU20" s="37">
        <f t="shared" si="11"/>
        <v>75.668697252894589</v>
      </c>
      <c r="AV20" s="37">
        <f t="shared" si="11"/>
        <v>77.508037249692734</v>
      </c>
      <c r="AW20" s="37">
        <f t="shared" si="11"/>
        <v>79.385159238348834</v>
      </c>
      <c r="AX20" s="37">
        <f t="shared" si="11"/>
        <v>81.301321848762541</v>
      </c>
      <c r="AY20" s="37">
        <f t="shared" si="11"/>
        <v>83.257786809709557</v>
      </c>
      <c r="AZ20" s="37">
        <f t="shared" si="11"/>
        <v>85.255820728878362</v>
      </c>
      <c r="BA20" s="37">
        <f t="shared" si="11"/>
        <v>87.296696826472612</v>
      </c>
      <c r="BB20" s="37">
        <f t="shared" si="11"/>
        <v>89.381696621725283</v>
      </c>
      <c r="BC20" s="37">
        <f t="shared" si="11"/>
        <v>91.512111572577524</v>
      </c>
      <c r="BD20" s="37">
        <f t="shared" si="11"/>
        <v>93.689244669488247</v>
      </c>
      <c r="BE20" s="37">
        <f t="shared" si="11"/>
        <v>95.914411984892382</v>
      </c>
      <c r="BF20" s="37">
        <f t="shared" si="11"/>
        <v>98.188944180245926</v>
      </c>
      <c r="BG20" s="37">
        <f t="shared" si="11"/>
        <v>100.51418797290732</v>
      </c>
      <c r="BH20" s="37">
        <f t="shared" si="11"/>
        <v>102.89150756532679</v>
      </c>
      <c r="BI20" s="37">
        <f t="shared" si="11"/>
        <v>105.3222860391664</v>
      </c>
      <c r="BJ20" s="37">
        <f>+BI20*EXP(BJ22*10)</f>
        <v>105.3222860391664</v>
      </c>
    </row>
    <row r="21" spans="1:62" ht="18" customHeight="1">
      <c r="A21" s="21" t="s">
        <v>190</v>
      </c>
      <c r="B21" s="29">
        <f>+Parameters!F40</f>
        <v>11.347695356481591</v>
      </c>
    </row>
    <row r="22" spans="1:62" ht="18" customHeight="1">
      <c r="A22" s="21" t="s">
        <v>144</v>
      </c>
      <c r="C22" s="23">
        <f>+Data!C54</f>
        <v>1.0565228382662582E-2</v>
      </c>
      <c r="D22" s="23">
        <f>+Data!D54</f>
        <v>9.7796395350655749E-3</v>
      </c>
      <c r="E22" s="23">
        <f>+Data!E54</f>
        <v>9.0688093505680648E-3</v>
      </c>
      <c r="F22" s="23">
        <f>+Data!F54</f>
        <v>8.4256236017653183E-3</v>
      </c>
      <c r="G22" s="23">
        <f>+Data!G54</f>
        <v>7.843645069501113E-3</v>
      </c>
      <c r="H22" s="23">
        <f>+Data!H54</f>
        <v>7.3170491170147971E-3</v>
      </c>
      <c r="I22" s="23">
        <f>+Data!I54</f>
        <v>6.8405653950189124E-3</v>
      </c>
      <c r="J22" s="23">
        <f>+Data!J54</f>
        <v>6.4094250942719729E-3</v>
      </c>
      <c r="K22" s="23">
        <f>+Data!K54</f>
        <v>6.0193132177328622E-3</v>
      </c>
      <c r="L22" s="23">
        <f>+Data!L54</f>
        <v>5.6663253946200665E-3</v>
      </c>
      <c r="M22" s="37">
        <f>+Data!M54</f>
        <v>5.3469288041565399E-3</v>
      </c>
      <c r="N22" s="23">
        <f>+Data!N54</f>
        <v>5.0579268179120479E-3</v>
      </c>
      <c r="O22" s="23">
        <f>+Data!O54</f>
        <v>4.7964270068713063E-3</v>
      </c>
      <c r="P22" s="23">
        <f>+Data!P54</f>
        <v>4.5598121930323079E-3</v>
      </c>
      <c r="Q22" s="23">
        <f>+Data!Q54</f>
        <v>4.3457142558091782E-3</v>
      </c>
      <c r="R22" s="23">
        <f>+Data!R54</f>
        <v>4.1519904310853692E-3</v>
      </c>
      <c r="S22" s="23">
        <f>+Data!S54</f>
        <v>3.9767018657102344E-3</v>
      </c>
      <c r="T22" s="23">
        <f>+Data!T54</f>
        <v>3.8180942128049635E-3</v>
      </c>
      <c r="U22" s="23">
        <f>+Data!U54</f>
        <v>3.6745800736694154E-3</v>
      </c>
      <c r="V22" s="23">
        <f>+Data!V54</f>
        <v>3.5447231105623562E-3</v>
      </c>
      <c r="W22" s="23">
        <f>+Data!W54</f>
        <v>3.4272236713505607E-3</v>
      </c>
      <c r="X22" s="23">
        <f>+Data!X54</f>
        <v>3.3209057821535085E-3</v>
      </c>
      <c r="Y22" s="23">
        <f>+Data!Y54</f>
        <v>3.2247053778014238E-3</v>
      </c>
      <c r="Z22" s="23">
        <f>+Data!Z54</f>
        <v>3.1376596523134174E-3</v>
      </c>
      <c r="AA22" s="23">
        <f>+Data!AA54</f>
        <v>3.0588974228118351E-3</v>
      </c>
      <c r="AB22" s="23">
        <f>+Data!AB54</f>
        <v>2.9876304104308323E-3</v>
      </c>
      <c r="AC22" s="23">
        <f>+Data!AC54</f>
        <v>2.9231453509568788E-3</v>
      </c>
      <c r="AD22" s="23">
        <f>+Data!AD54</f>
        <v>2.8647968562405908E-3</v>
      </c>
      <c r="AE22" s="23">
        <f>+Data!AE54</f>
        <v>2.8120009549351928E-3</v>
      </c>
      <c r="AF22" s="23">
        <f>+Data!AF54</f>
        <v>2.7642292479151368E-3</v>
      </c>
      <c r="AG22" s="23">
        <f>+Data!AG54</f>
        <v>2.721003619879969E-3</v>
      </c>
      <c r="AH22" s="23">
        <f>+Data!AH54</f>
        <v>2.6818914542156048E-3</v>
      </c>
      <c r="AI22" s="23">
        <f>+Data!AI54</f>
        <v>2.6465013032220975E-3</v>
      </c>
      <c r="AJ22" s="23">
        <f>+Data!AJ54</f>
        <v>2.6144789703732201E-3</v>
      </c>
      <c r="AK22" s="23">
        <f>+Data!AK54</f>
        <v>2.5855039653987564E-3</v>
      </c>
      <c r="AL22" s="23">
        <f>+Data!AL54</f>
        <v>2.5592862967100723E-3</v>
      </c>
      <c r="AM22" s="23">
        <f>+Data!AM54</f>
        <v>2.5355635690668872E-3</v>
      </c>
      <c r="AN22" s="23">
        <f>+Data!AN54</f>
        <v>2.51409835743746E-3</v>
      </c>
      <c r="AO22" s="23">
        <f>+Data!AO54</f>
        <v>2.4946758307690976E-3</v>
      </c>
      <c r="AP22" s="23">
        <f>+Data!AP54</f>
        <v>2.477101601886749E-3</v>
      </c>
      <c r="AQ22" s="23">
        <f>+Data!AQ54</f>
        <v>2.4611997820008853E-3</v>
      </c>
      <c r="AR22" s="23">
        <f>+Data!AR54</f>
        <v>2.4468112203532796E-3</v>
      </c>
      <c r="AS22" s="23">
        <f>+Data!AS54</f>
        <v>2.4337919113828176E-3</v>
      </c>
      <c r="AT22" s="23">
        <f>+Data!AT54</f>
        <v>2.4220115534693723E-3</v>
      </c>
      <c r="AU22" s="23">
        <f>+Data!AU54</f>
        <v>2.411352244831408E-3</v>
      </c>
      <c r="AV22" s="23">
        <f>+Data!AV54</f>
        <v>2.4017073035253987E-3</v>
      </c>
      <c r="AW22" s="23">
        <f>+Data!AW54</f>
        <v>2.3929801997369846E-3</v>
      </c>
      <c r="AX22" s="23">
        <f>+Data!AX54</f>
        <v>2.3850835896781089E-3</v>
      </c>
      <c r="AY22" s="23">
        <f>+Data!AY54</f>
        <v>2.3779384414212112E-3</v>
      </c>
      <c r="AZ22" s="23">
        <f>+Data!AZ54</f>
        <v>2.3714732439209514E-3</v>
      </c>
      <c r="BA22" s="23">
        <f>+Data!BA54</f>
        <v>2.3656232913077408E-3</v>
      </c>
      <c r="BB22" s="23">
        <f>+Data!BB54</f>
        <v>2.360330035289568E-3</v>
      </c>
      <c r="BC22" s="23">
        <f>+Data!BC54</f>
        <v>2.3555404991810565E-3</v>
      </c>
      <c r="BD22" s="23">
        <f>+Data!BD54</f>
        <v>2.3512067476950502E-3</v>
      </c>
      <c r="BE22" s="23">
        <f>+Data!BE54</f>
        <v>2.3472854071900609E-3</v>
      </c>
      <c r="BF22" s="23">
        <f>+Data!BF54</f>
        <v>2.3437372315722712E-3</v>
      </c>
      <c r="BG22" s="23">
        <f>+Data!BG54</f>
        <v>2.3405267095075325E-3</v>
      </c>
      <c r="BH22" s="23">
        <f>+Data!BH54</f>
        <v>2.337621709011941E-3</v>
      </c>
      <c r="BI22" s="23">
        <f>+Data!BI54</f>
        <v>2.3349931558640943E-3</v>
      </c>
      <c r="BJ22" s="23">
        <f>+Data!BJ54</f>
        <v>0</v>
      </c>
    </row>
    <row r="23" spans="1:62" ht="18" customHeight="1">
      <c r="A23" s="617" t="s">
        <v>111</v>
      </c>
    </row>
    <row r="24" spans="1:62" ht="18" customHeight="1">
      <c r="A24" s="21" t="s">
        <v>181</v>
      </c>
      <c r="B24" s="226">
        <f>+Parameters!F51</f>
        <v>0</v>
      </c>
    </row>
    <row r="25" spans="1:62" ht="18" customHeight="1">
      <c r="A25" s="21" t="s">
        <v>182</v>
      </c>
      <c r="B25" s="226">
        <f>+Parameters!F52</f>
        <v>0.14141261070848823</v>
      </c>
    </row>
    <row r="26" spans="1:62" ht="18" customHeight="1">
      <c r="A26" s="21" t="s">
        <v>47</v>
      </c>
      <c r="B26" s="226">
        <f>+Parameters!F53</f>
        <v>2</v>
      </c>
    </row>
    <row r="27" spans="1:62" ht="18" customHeight="1">
      <c r="A27" s="21" t="str">
        <f>+Parameters!A54</f>
        <v>Threshold for catastrophic damages</v>
      </c>
      <c r="B27" s="226">
        <f>+Parameters!F54</f>
        <v>4</v>
      </c>
    </row>
    <row r="28" spans="1:62" ht="18" customHeight="1">
      <c r="A28" s="21" t="str">
        <f>+Parameters!A55</f>
        <v>Exponent for catastrophic damages</v>
      </c>
      <c r="B28" s="226">
        <f>+Parameters!F55</f>
        <v>6</v>
      </c>
    </row>
    <row r="29" spans="1:62" ht="18" customHeight="1">
      <c r="A29" s="21" t="str">
        <f>+Parameters!A56</f>
        <v>Damage rate at threshold for catastrophic damages</v>
      </c>
      <c r="B29" s="226">
        <f>+Parameters!F56</f>
        <v>0</v>
      </c>
    </row>
    <row r="30" spans="1:62" ht="18" customHeight="1">
      <c r="A30" s="617" t="s">
        <v>110</v>
      </c>
    </row>
    <row r="31" spans="1:62" s="33" customFormat="1" ht="18" customHeight="1">
      <c r="A31" s="32" t="s">
        <v>80</v>
      </c>
      <c r="B31" s="23">
        <f>+B36*B40/$B38</f>
        <v>5.4296617842348009E-2</v>
      </c>
      <c r="C31" s="23">
        <f>+C36*C40/$B38</f>
        <v>3.9318660426077207E-2</v>
      </c>
      <c r="D31" s="23">
        <f>+D36*D40/$B38</f>
        <v>3.2012321378214116E-2</v>
      </c>
      <c r="E31" s="23">
        <f>+E36*E40/$B38</f>
        <v>2.6424125632818748E-2</v>
      </c>
      <c r="F31" s="23">
        <f>+F36*F40/$B38</f>
        <v>2.2083518265522548E-2</v>
      </c>
      <c r="G31" s="23">
        <f t="shared" ref="G31:BI31" si="12">+G36*G40/$B38</f>
        <v>1.8663707499165138E-2</v>
      </c>
      <c r="H31" s="23">
        <f t="shared" si="12"/>
        <v>1.5933831515436044E-2</v>
      </c>
      <c r="I31" s="23">
        <f t="shared" si="12"/>
        <v>1.3728191372378592E-2</v>
      </c>
      <c r="J31" s="23">
        <f t="shared" si="12"/>
        <v>1.192609235079733E-2</v>
      </c>
      <c r="K31" s="23">
        <f t="shared" si="12"/>
        <v>1.0438406239983797E-2</v>
      </c>
      <c r="L31" s="23">
        <f t="shared" si="12"/>
        <v>9.1984681619856415E-3</v>
      </c>
      <c r="M31" s="37">
        <f t="shared" si="12"/>
        <v>8.1558159267703274E-3</v>
      </c>
      <c r="N31" s="23">
        <f t="shared" si="12"/>
        <v>7.2718229158853977E-3</v>
      </c>
      <c r="O31" s="23">
        <f t="shared" si="12"/>
        <v>6.5166110350828154E-3</v>
      </c>
      <c r="P31" s="23">
        <f t="shared" si="12"/>
        <v>5.8668410970316486E-3</v>
      </c>
      <c r="Q31" s="23">
        <f t="shared" si="12"/>
        <v>5.304112546143833E-3</v>
      </c>
      <c r="R31" s="23">
        <f t="shared" si="12"/>
        <v>4.8137915914113977E-3</v>
      </c>
      <c r="S31" s="23">
        <f t="shared" si="12"/>
        <v>4.384144061138049E-3</v>
      </c>
      <c r="T31" s="23">
        <f t="shared" si="12"/>
        <v>4.0056873982644422E-3</v>
      </c>
      <c r="U31" s="23">
        <f t="shared" si="12"/>
        <v>3.6707018977765733E-3</v>
      </c>
      <c r="V31" s="23">
        <f t="shared" si="12"/>
        <v>3.3728588049174385E-3</v>
      </c>
      <c r="W31" s="23">
        <f t="shared" si="12"/>
        <v>3.1069349762859401E-3</v>
      </c>
      <c r="X31" s="23">
        <f t="shared" si="12"/>
        <v>2.8685922308312826E-3</v>
      </c>
      <c r="Y31" s="23">
        <f t="shared" si="12"/>
        <v>2.6542054521038259E-3</v>
      </c>
      <c r="Z31" s="23">
        <f t="shared" si="12"/>
        <v>2.460727723962732E-3</v>
      </c>
      <c r="AA31" s="23">
        <f t="shared" si="12"/>
        <v>1.1857368359626257E-3</v>
      </c>
      <c r="AB31" s="23">
        <f t="shared" si="12"/>
        <v>5.7204718211086177E-4</v>
      </c>
      <c r="AC31" s="23">
        <f t="shared" si="12"/>
        <v>2.7627545305682012E-4</v>
      </c>
      <c r="AD31" s="23">
        <f t="shared" si="12"/>
        <v>1.3355894142979584E-4</v>
      </c>
      <c r="AE31" s="23">
        <f t="shared" si="12"/>
        <v>6.4622214138288203E-5</v>
      </c>
      <c r="AF31" s="23">
        <f t="shared" si="12"/>
        <v>3.129183831467825E-5</v>
      </c>
      <c r="AG31" s="23">
        <f t="shared" si="12"/>
        <v>1.5163053278039248E-5</v>
      </c>
      <c r="AH31" s="23">
        <f t="shared" si="12"/>
        <v>7.3522107951478284E-6</v>
      </c>
      <c r="AI31" s="23">
        <f t="shared" si="12"/>
        <v>3.5669529004910082E-6</v>
      </c>
      <c r="AJ31" s="23">
        <f t="shared" si="12"/>
        <v>1.7314107957273188E-6</v>
      </c>
      <c r="AK31" s="23">
        <f t="shared" si="12"/>
        <v>8.408215946186511E-7</v>
      </c>
      <c r="AL31" s="23">
        <f t="shared" si="12"/>
        <v>4.0849663522528102E-7</v>
      </c>
      <c r="AM31" s="23">
        <f t="shared" si="12"/>
        <v>1.9853446585135217E-7</v>
      </c>
      <c r="AN31" s="23">
        <f t="shared" si="12"/>
        <v>9.6522788792764826E-8</v>
      </c>
      <c r="AO31" s="23">
        <f t="shared" si="12"/>
        <v>4.6941361315799025E-8</v>
      </c>
      <c r="AP31" s="23">
        <f t="shared" si="12"/>
        <v>2.2834956115462011E-8</v>
      </c>
      <c r="AQ31" s="23">
        <f t="shared" si="12"/>
        <v>1.1110957760917431E-8</v>
      </c>
      <c r="AR31" s="23">
        <f t="shared" si="12"/>
        <v>5.4075300881224378E-9</v>
      </c>
      <c r="AS31" s="23">
        <f t="shared" si="12"/>
        <v>2.6322850183936107E-9</v>
      </c>
      <c r="AT31" s="23">
        <f t="shared" si="12"/>
        <v>1.2815771245848117E-9</v>
      </c>
      <c r="AU31" s="23">
        <f t="shared" si="12"/>
        <v>6.2406045376745475E-10</v>
      </c>
      <c r="AV31" s="23">
        <f t="shared" si="12"/>
        <v>3.039286568829026E-10</v>
      </c>
      <c r="AW31" s="23">
        <f t="shared" si="12"/>
        <v>1.4803806661664399E-10</v>
      </c>
      <c r="AX31" s="23">
        <f t="shared" si="12"/>
        <v>7.2115106151397948E-11</v>
      </c>
      <c r="AY31" s="23">
        <f t="shared" si="12"/>
        <v>3.5133795544022296E-11</v>
      </c>
      <c r="AZ31" s="23">
        <f t="shared" si="12"/>
        <v>1.7118482932310238E-11</v>
      </c>
      <c r="BA31" s="23">
        <f t="shared" si="12"/>
        <v>8.3414725017879887E-12</v>
      </c>
      <c r="BB31" s="23">
        <f t="shared" si="12"/>
        <v>4.0649357928457636E-12</v>
      </c>
      <c r="BC31" s="23">
        <f t="shared" si="12"/>
        <v>1.9810472101462494E-12</v>
      </c>
      <c r="BD31" s="23">
        <f t="shared" si="12"/>
        <v>9.6552408372736195E-13</v>
      </c>
      <c r="BE31" s="23">
        <f t="shared" si="12"/>
        <v>4.7060423668646318E-13</v>
      </c>
      <c r="BF31" s="23">
        <f t="shared" si="12"/>
        <v>2.2938792150091323E-13</v>
      </c>
      <c r="BG31" s="23">
        <f t="shared" si="12"/>
        <v>1.1181628335124762E-13</v>
      </c>
      <c r="BH31" s="23">
        <f t="shared" si="12"/>
        <v>5.4507639223193964E-14</v>
      </c>
      <c r="BI31" s="23">
        <f t="shared" si="12"/>
        <v>2.6572090628046823E-14</v>
      </c>
      <c r="BJ31" s="23">
        <f>+BJ36*BJ40/$B38</f>
        <v>1.3286045314023411E-14</v>
      </c>
    </row>
    <row r="32" spans="1:62" s="33" customFormat="1" ht="18" customHeight="1">
      <c r="A32" s="32" t="s">
        <v>116</v>
      </c>
      <c r="B32" s="29">
        <f>+Parameters!F58</f>
        <v>1.1340000000000001</v>
      </c>
      <c r="C32" s="23"/>
      <c r="D32" s="23"/>
      <c r="E32" s="23"/>
      <c r="F32" s="23"/>
      <c r="G32" s="23"/>
      <c r="H32" s="23"/>
      <c r="I32" s="23"/>
      <c r="J32" s="23"/>
      <c r="K32" s="23"/>
      <c r="L32" s="23"/>
      <c r="M32" s="37"/>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row>
    <row r="33" spans="1:62 16313:16313" s="33" customFormat="1" ht="18" customHeight="1">
      <c r="A33" s="32" t="s">
        <v>157</v>
      </c>
      <c r="B33" s="29">
        <f>+Parameters!F60</f>
        <v>0.1</v>
      </c>
      <c r="C33" s="23"/>
      <c r="D33" s="23"/>
      <c r="E33" s="23"/>
      <c r="F33" s="23"/>
      <c r="G33" s="23"/>
      <c r="H33" s="23"/>
      <c r="I33" s="23"/>
      <c r="J33" s="23"/>
      <c r="K33" s="23"/>
      <c r="L33" s="23"/>
      <c r="M33" s="37"/>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row>
    <row r="34" spans="1:62 16313:16313" s="33" customFormat="1" ht="18" customHeight="1">
      <c r="A34" s="32" t="s">
        <v>176</v>
      </c>
      <c r="B34" s="29">
        <f>+Parameters!F61</f>
        <v>0.05</v>
      </c>
      <c r="C34" s="23"/>
      <c r="D34" s="23"/>
      <c r="E34" s="23"/>
      <c r="F34" s="23"/>
      <c r="G34" s="23"/>
      <c r="H34" s="23"/>
      <c r="I34" s="23"/>
      <c r="J34" s="23"/>
      <c r="K34" s="23"/>
      <c r="L34" s="23"/>
      <c r="M34" s="37"/>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row>
    <row r="35" spans="1:62 16313:16313" s="33" customFormat="1" ht="18" customHeight="1">
      <c r="A35" s="32" t="s">
        <v>96</v>
      </c>
      <c r="B35" s="29">
        <f>+Parameters!F65</f>
        <v>1</v>
      </c>
      <c r="C35" s="23"/>
      <c r="D35" s="23"/>
      <c r="E35" s="23"/>
      <c r="F35" s="23"/>
      <c r="G35" s="23"/>
      <c r="H35" s="23"/>
      <c r="I35" s="23"/>
      <c r="J35" s="23"/>
      <c r="K35" s="23"/>
      <c r="L35" s="23"/>
      <c r="M35" s="37"/>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row>
    <row r="36" spans="1:62 16313:16313" s="515" customFormat="1" ht="18" customHeight="1">
      <c r="A36" s="620" t="s">
        <v>20</v>
      </c>
      <c r="B36" s="516">
        <f>+B32</f>
        <v>1.1340000000000001</v>
      </c>
      <c r="C36" s="515">
        <f>+IF(C4&gt;$B$37,0,$B$33*$B$32+(B36-$B$33*$B$32)*(1-$B$34))</f>
        <v>1.0829700000000002</v>
      </c>
      <c r="D36" s="515">
        <f t="shared" ref="D36:K36" si="13">+IF(D4&gt;$B$37,0,$B$33*$B$32+(C36-$B$33*$B$32)*(1-$B$34))</f>
        <v>1.0344915000000001</v>
      </c>
      <c r="E36" s="515">
        <f t="shared" si="13"/>
        <v>0.98843692500000002</v>
      </c>
      <c r="F36" s="515">
        <f t="shared" si="13"/>
        <v>0.94468507874999996</v>
      </c>
      <c r="G36" s="515">
        <f t="shared" si="13"/>
        <v>0.90312082481249989</v>
      </c>
      <c r="H36" s="515">
        <f t="shared" si="13"/>
        <v>0.86363478357187484</v>
      </c>
      <c r="I36" s="515">
        <f t="shared" si="13"/>
        <v>0.8261230443932811</v>
      </c>
      <c r="J36" s="515">
        <f t="shared" si="13"/>
        <v>0.79048689217361701</v>
      </c>
      <c r="K36" s="515">
        <f t="shared" si="13"/>
        <v>0.75663254756493614</v>
      </c>
      <c r="L36" s="515">
        <f>+IF(L4&gt;$B$37,J36*Parameters!$B$105,$B$33*$B$32+(K36-$B$33*$B$32)*(1-$B$34))</f>
        <v>0.72447092018668935</v>
      </c>
      <c r="M36" s="515">
        <f>+IF(M4&gt;$B$37,K36*Parameters!$B$105,$B$33*$B$32+(L36-$B$33*$B$32)*(1-$B$34))</f>
        <v>0.69391737417735488</v>
      </c>
      <c r="N36" s="515">
        <f>+IF(N4&gt;$B$37,L36*Parameters!$B$105,$B$33*$B$32+(M36-$B$33*$B$32)*(1-$B$34))</f>
        <v>0.66489150546848708</v>
      </c>
      <c r="O36" s="515">
        <f>+IF(O4&gt;$B$37,M36*Parameters!$B$105,$B$33*$B$32+(N36-$B$33*$B$32)*(1-$B$34))</f>
        <v>0.63731693019506275</v>
      </c>
      <c r="P36" s="515">
        <f>+IF(P4&gt;$B$37,N36*Parameters!$B$105,$B$33*$B$32+(O36-$B$33*$B$32)*(1-$B$34))</f>
        <v>0.6111210836853096</v>
      </c>
      <c r="Q36" s="515">
        <f>+IF(Q4&gt;$B$37,O36*Parameters!$B$105,$B$33*$B$32+(P36-$B$33*$B$32)*(1-$B$34))</f>
        <v>0.58623502950104411</v>
      </c>
      <c r="R36" s="515">
        <f>+IF(R4&gt;$B$37,P36*Parameters!$B$105,$B$33*$B$32+(Q36-$B$33*$B$32)*(1-$B$34))</f>
        <v>0.56259327802599191</v>
      </c>
      <c r="S36" s="515">
        <f>+IF(S4&gt;$B$37,Q36*Parameters!$B$105,$B$33*$B$32+(R36-$B$33*$B$32)*(1-$B$34))</f>
        <v>0.5401336141246923</v>
      </c>
      <c r="T36" s="515">
        <f>+IF(T4&gt;$B$37,R36*Parameters!$B$105,$B$33*$B$32+(S36-$B$33*$B$32)*(1-$B$34))</f>
        <v>0.51879693341845767</v>
      </c>
      <c r="U36" s="515">
        <f>+IF(U4&gt;$B$37,S36*Parameters!$B$105,$B$33*$B$32+(T36-$B$33*$B$32)*(1-$B$34))</f>
        <v>0.49852708674753476</v>
      </c>
      <c r="V36" s="515">
        <f>+IF(V4&gt;$B$37,T36*Parameters!$B$105,$B$33*$B$32+(U36-$B$33*$B$32)*(1-$B$34))</f>
        <v>0.479270732410158</v>
      </c>
      <c r="W36" s="515">
        <f>+IF(W4&gt;$B$37,U36*Parameters!$B$105,$B$33*$B$32+(V36-$B$33*$B$32)*(1-$B$34))</f>
        <v>0.46097719578965007</v>
      </c>
      <c r="X36" s="515">
        <f>+IF(X4&gt;$B$37,V36*Parameters!$B$105,$B$33*$B$32+(W36-$B$33*$B$32)*(1-$B$34))</f>
        <v>0.44359833600016757</v>
      </c>
      <c r="Y36" s="515">
        <f>+IF(Y4&gt;$B$37,W36*Parameters!$B$105,$B$33*$B$32+(X36-$B$33*$B$32)*(1-$B$34))</f>
        <v>0.42708841920015916</v>
      </c>
      <c r="Z36" s="515">
        <f>+IF(Z4&gt;$B$37,Y36*Parameters!$B$105,$B$33*$B$32+(Y36-$B$33*$B$32)*(1-$B$34))</f>
        <v>0.41140399824015117</v>
      </c>
      <c r="AA36" s="515">
        <f>+IF(AA4&gt;$B$37,Z36*Parameters!$B$105,$B$33*$B$32+(Z36-$B$33*$B$32)*(1-$B$34))</f>
        <v>0.20570199912007558</v>
      </c>
      <c r="AB36" s="515">
        <f>+IF(AB4&gt;$B$37,AA36*Parameters!$B$105,$B$33*$B$32+(AA36-$B$33*$B$32)*(1-$B$34))</f>
        <v>0.10285099956003779</v>
      </c>
      <c r="AC36" s="515">
        <f>+IF(AC4&gt;$B$37,AB36*Parameters!$B$105,$B$33*$B$32+(AB36-$B$33*$B$32)*(1-$B$34))</f>
        <v>5.1425499780018896E-2</v>
      </c>
      <c r="AD36" s="515">
        <f>+IF(AD4&gt;$B$37,AC36*Parameters!$B$105,$B$33*$B$32+(AC36-$B$33*$B$32)*(1-$B$34))</f>
        <v>2.5712749890009448E-2</v>
      </c>
      <c r="AE36" s="515">
        <f>+IF(AE4&gt;$B$37,AD36*Parameters!$B$105,$B$33*$B$32+(AD36-$B$33*$B$32)*(1-$B$34))</f>
        <v>1.2856374945004724E-2</v>
      </c>
      <c r="AF36" s="515">
        <f>+IF(AF4&gt;$B$37,AE36*Parameters!$B$105,$B$33*$B$32+(AE36-$B$33*$B$32)*(1-$B$34))</f>
        <v>6.428187472502362E-3</v>
      </c>
      <c r="AG36" s="515">
        <f>+IF(AG4&gt;$B$37,AF36*Parameters!$B$105,$B$33*$B$32+(AF36-$B$33*$B$32)*(1-$B$34))</f>
        <v>3.214093736251181E-3</v>
      </c>
      <c r="AH36" s="515">
        <f>+IF(AH4&gt;$B$37,AG36*Parameters!$B$105,$B$33*$B$32+(AG36-$B$33*$B$32)*(1-$B$34))</f>
        <v>1.6070468681255905E-3</v>
      </c>
      <c r="AI36" s="515">
        <f>+IF(AI4&gt;$B$37,AH36*Parameters!$B$105,$B$33*$B$32+(AH36-$B$33*$B$32)*(1-$B$34))</f>
        <v>8.0352343406279525E-4</v>
      </c>
      <c r="AJ36" s="515">
        <f>+IF(AJ4&gt;$B$37,AI36*Parameters!$B$105,$B$33*$B$32+(AI36-$B$33*$B$32)*(1-$B$34))</f>
        <v>4.0176171703139763E-4</v>
      </c>
      <c r="AK36" s="515">
        <f>+IF(AK4&gt;$B$37,AJ36*Parameters!$B$105,$B$33*$B$32+(AJ36-$B$33*$B$32)*(1-$B$34))</f>
        <v>2.0088085851569881E-4</v>
      </c>
      <c r="AL36" s="515">
        <f>+IF(AL4&gt;$B$37,AK36*Parameters!$B$105,$B$33*$B$32+(AK36-$B$33*$B$32)*(1-$B$34))</f>
        <v>1.0044042925784941E-4</v>
      </c>
      <c r="AM36" s="515">
        <f>+IF(AM4&gt;$B$37,AL36*Parameters!$B$105,$B$33*$B$32+(AL36-$B$33*$B$32)*(1-$B$34))</f>
        <v>5.0220214628924703E-5</v>
      </c>
      <c r="AN36" s="515">
        <f>+IF(AN4&gt;$B$37,AM36*Parameters!$B$105,$B$33*$B$32+(AM36-$B$33*$B$32)*(1-$B$34))</f>
        <v>2.5110107314462352E-5</v>
      </c>
      <c r="AO36" s="515">
        <f>+IF(AO4&gt;$B$37,AN36*Parameters!$B$105,$B$33*$B$32+(AN36-$B$33*$B$32)*(1-$B$34))</f>
        <v>1.2555053657231176E-5</v>
      </c>
      <c r="AP36" s="515">
        <f>+IF(AP4&gt;$B$37,AO36*Parameters!$B$105,$B$33*$B$32+(AO36-$B$33*$B$32)*(1-$B$34))</f>
        <v>6.2775268286155879E-6</v>
      </c>
      <c r="AQ36" s="515">
        <f>+IF(AQ4&gt;$B$37,AP36*Parameters!$B$105,$B$33*$B$32+(AP36-$B$33*$B$32)*(1-$B$34))</f>
        <v>3.138763414307794E-6</v>
      </c>
      <c r="AR36" s="515">
        <f>+IF(AR4&gt;$B$37,AQ36*Parameters!$B$105,$B$33*$B$32+(AQ36-$B$33*$B$32)*(1-$B$34))</f>
        <v>1.569381707153897E-6</v>
      </c>
      <c r="AS36" s="515">
        <f>+IF(AS4&gt;$B$37,AR36*Parameters!$B$105,$B$33*$B$32+(AR36-$B$33*$B$32)*(1-$B$34))</f>
        <v>7.8469085357694849E-7</v>
      </c>
      <c r="AT36" s="515">
        <f>+IF(AT4&gt;$B$37,AS36*Parameters!$B$105,$B$33*$B$32+(AS36-$B$33*$B$32)*(1-$B$34))</f>
        <v>3.9234542678847424E-7</v>
      </c>
      <c r="AU36" s="515">
        <f>+IF(AU4&gt;$B$37,AT36*Parameters!$B$105,$B$33*$B$32+(AT36-$B$33*$B$32)*(1-$B$34))</f>
        <v>1.9617271339423712E-7</v>
      </c>
      <c r="AV36" s="515">
        <f>+IF(AV4&gt;$B$37,AU36*Parameters!$B$105,$B$33*$B$32+(AU36-$B$33*$B$32)*(1-$B$34))</f>
        <v>9.8086356697118561E-8</v>
      </c>
      <c r="AW36" s="515">
        <f>+IF(AW4&gt;$B$37,AV36*Parameters!$B$105,$B$33*$B$32+(AV36-$B$33*$B$32)*(1-$B$34))</f>
        <v>4.9043178348559281E-8</v>
      </c>
      <c r="AX36" s="515">
        <f>+IF(AX4&gt;$B$37,AW36*Parameters!$B$105,$B$33*$B$32+(AW36-$B$33*$B$32)*(1-$B$34))</f>
        <v>2.452158917427964E-8</v>
      </c>
      <c r="AY36" s="515">
        <f>+IF(AY4&gt;$B$37,AX36*Parameters!$B$105,$B$33*$B$32+(AX36-$B$33*$B$32)*(1-$B$34))</f>
        <v>1.226079458713982E-8</v>
      </c>
      <c r="AZ36" s="515">
        <f>+IF(AZ4&gt;$B$37,AY36*Parameters!$B$105,$B$33*$B$32+(AY36-$B$33*$B$32)*(1-$B$34))</f>
        <v>6.1303972935699101E-9</v>
      </c>
      <c r="BA36" s="515">
        <f>+IF(BA4&gt;$B$37,AZ36*Parameters!$B$105,$B$33*$B$32+(AZ36-$B$33*$B$32)*(1-$B$34))</f>
        <v>3.065198646784955E-9</v>
      </c>
      <c r="BB36" s="515">
        <f>+IF(BB4&gt;$B$37,BA36*Parameters!$B$105,$B$33*$B$32+(BA36-$B$33*$B$32)*(1-$B$34))</f>
        <v>1.5325993233924775E-9</v>
      </c>
      <c r="BC36" s="515">
        <f>+IF(BC4&gt;$B$37,BB36*Parameters!$B$105,$B$33*$B$32+(BB36-$B$33*$B$32)*(1-$B$34))</f>
        <v>7.6629966169623876E-10</v>
      </c>
      <c r="BD36" s="515">
        <f>+IF(BD4&gt;$B$37,BC36*Parameters!$B$105,$B$33*$B$32+(BC36-$B$33*$B$32)*(1-$B$34))</f>
        <v>3.8314983084811938E-10</v>
      </c>
      <c r="BE36" s="515">
        <f>+IF(BE4&gt;$B$37,BD36*Parameters!$B$105,$B$33*$B$32+(BD36-$B$33*$B$32)*(1-$B$34))</f>
        <v>1.9157491542405969E-10</v>
      </c>
      <c r="BF36" s="515">
        <f>+IF(BF4&gt;$B$37,BE36*Parameters!$B$105,$B$33*$B$32+(BE36-$B$33*$B$32)*(1-$B$34))</f>
        <v>9.5787457712029845E-11</v>
      </c>
      <c r="BG36" s="515">
        <f>+IF(BG4&gt;$B$37,BF36*Parameters!$B$105,$B$33*$B$32+(BF36-$B$33*$B$32)*(1-$B$34))</f>
        <v>4.7893728856014922E-11</v>
      </c>
      <c r="BH36" s="515">
        <f>+IF(BH4&gt;$B$37,BG36*Parameters!$B$105,$B$33*$B$32+(BG36-$B$33*$B$32)*(1-$B$34))</f>
        <v>2.3946864428007461E-11</v>
      </c>
      <c r="BI36" s="515">
        <f>+IF(BI4&gt;$B$37,BH36*Parameters!$B$105,$B$33*$B$32+(BH36-$B$33*$B$32)*(1-$B$34))</f>
        <v>1.1973432214003731E-11</v>
      </c>
      <c r="BJ36" s="515">
        <f>+IF(BJ4&gt;$B$37,BI36*Parameters!$B$105,$B$33*$B$32+(BI36-$B$33*$B$32)*(1-$B$34))</f>
        <v>5.9867161070018653E-12</v>
      </c>
    </row>
    <row r="37" spans="1:62 16313:16313" s="33" customFormat="1" ht="33" customHeight="1">
      <c r="A37" s="32" t="s">
        <v>73</v>
      </c>
      <c r="B37" s="29">
        <f>+Parameters!F64</f>
        <v>2250</v>
      </c>
      <c r="C37" s="23"/>
      <c r="D37" s="23"/>
      <c r="E37" s="23"/>
      <c r="F37" s="23"/>
      <c r="G37" s="23"/>
      <c r="H37" s="23"/>
      <c r="I37" s="23"/>
      <c r="J37" s="23"/>
      <c r="K37" s="23"/>
      <c r="L37" s="23"/>
      <c r="M37" s="37"/>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row>
    <row r="38" spans="1:62 16313:16313" s="40" customFormat="1" ht="18" customHeight="1">
      <c r="A38" s="38" t="s">
        <v>81</v>
      </c>
      <c r="B38" s="39">
        <f>+Parameters!C63</f>
        <v>2.8</v>
      </c>
      <c r="M38" s="458"/>
    </row>
    <row r="39" spans="1:62 16313:16313" ht="18" customHeight="1">
      <c r="A39" s="617" t="s">
        <v>82</v>
      </c>
      <c r="B39" s="41"/>
      <c r="C39" s="42"/>
      <c r="D39" s="42"/>
      <c r="E39" s="42"/>
      <c r="F39" s="42"/>
      <c r="G39" s="42"/>
      <c r="H39" s="42"/>
      <c r="I39" s="42"/>
      <c r="J39" s="42"/>
      <c r="K39" s="42"/>
      <c r="L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row>
    <row r="40" spans="1:62 16313:16313" s="45" customFormat="1" ht="33" customHeight="1">
      <c r="A40" s="43" t="s">
        <v>203</v>
      </c>
      <c r="B40" s="44">
        <f>+B41</f>
        <v>0.13406572306752593</v>
      </c>
      <c r="C40" s="33">
        <f>+B40*EXP(C42*10)*Data!G89</f>
        <v>0.10165770907136498</v>
      </c>
      <c r="D40" s="33">
        <f>+C40*EXP(D42*10)</f>
        <v>8.6645951038746574E-2</v>
      </c>
      <c r="E40" s="33">
        <f>+D40*EXP(E42*10)</f>
        <v>7.4853083591441605E-2</v>
      </c>
      <c r="F40" s="33">
        <f>+E40*EXP(F42*10)</f>
        <v>6.5454459411258201E-2</v>
      </c>
      <c r="G40" s="33">
        <f t="shared" ref="G40:BI40" si="14">+F40*EXP(G42*10)</f>
        <v>5.78642187865748E-2</v>
      </c>
      <c r="H40" s="33">
        <f t="shared" si="14"/>
        <v>5.1659253531568673E-2</v>
      </c>
      <c r="I40" s="33">
        <f t="shared" si="14"/>
        <v>4.6529310740738704E-2</v>
      </c>
      <c r="J40" s="33">
        <f t="shared" si="14"/>
        <v>4.2243658829573996E-2</v>
      </c>
      <c r="K40" s="33">
        <f t="shared" si="14"/>
        <v>3.8628443312433966E-2</v>
      </c>
      <c r="L40" s="33">
        <f t="shared" si="14"/>
        <v>3.5551062348952236E-2</v>
      </c>
      <c r="M40" s="37">
        <f t="shared" si="14"/>
        <v>3.2909227301059482E-2</v>
      </c>
      <c r="N40" s="33">
        <f t="shared" si="14"/>
        <v>3.0623197915775058E-2</v>
      </c>
      <c r="O40" s="33">
        <f t="shared" si="14"/>
        <v>2.863019956593213E-2</v>
      </c>
      <c r="P40" s="33">
        <f t="shared" si="14"/>
        <v>2.6880360554124828E-2</v>
      </c>
      <c r="Q40" s="33">
        <f t="shared" si="14"/>
        <v>2.5333721769992389E-2</v>
      </c>
      <c r="R40" s="33">
        <f t="shared" si="14"/>
        <v>2.395801191092297E-2</v>
      </c>
      <c r="S40" s="33">
        <f t="shared" si="14"/>
        <v>2.272697541899819E-2</v>
      </c>
      <c r="T40" s="33">
        <f t="shared" si="14"/>
        <v>2.161910372375651E-2</v>
      </c>
      <c r="U40" s="33">
        <f t="shared" si="14"/>
        <v>2.0616663742043358E-2</v>
      </c>
      <c r="V40" s="33">
        <f t="shared" si="14"/>
        <v>1.9704947569564264E-2</v>
      </c>
      <c r="W40" s="33">
        <f t="shared" si="14"/>
        <v>1.8871688259326152E-2</v>
      </c>
      <c r="X40" s="33">
        <f t="shared" si="14"/>
        <v>1.8106601387983014E-2</v>
      </c>
      <c r="Y40" s="33">
        <f t="shared" si="14"/>
        <v>1.740102267303047E-2</v>
      </c>
      <c r="Z40" s="33">
        <f t="shared" si="14"/>
        <v>1.674761950921461E-2</v>
      </c>
      <c r="AA40" s="33">
        <f t="shared" si="14"/>
        <v>1.6140159818074071E-2</v>
      </c>
      <c r="AB40" s="33">
        <f t="shared" si="14"/>
        <v>1.5573325653246808E-2</v>
      </c>
      <c r="AC40" s="33">
        <f t="shared" si="14"/>
        <v>1.5042561994889223E-2</v>
      </c>
      <c r="AD40" s="33">
        <f t="shared" si="14"/>
        <v>1.4543953392893634E-2</v>
      </c>
      <c r="AE40" s="33">
        <f t="shared" si="14"/>
        <v>1.4074122788205634E-2</v>
      </c>
      <c r="AF40" s="33">
        <f t="shared" si="14"/>
        <v>1.3630148102539942E-2</v>
      </c>
      <c r="AG40" s="33">
        <f t="shared" si="14"/>
        <v>1.3209493145657255E-2</v>
      </c>
      <c r="AH40" s="33">
        <f t="shared" si="14"/>
        <v>1.2809950123249991E-2</v>
      </c>
      <c r="AI40" s="33">
        <f t="shared" si="14"/>
        <v>1.2429591593708643E-2</v>
      </c>
      <c r="AJ40" s="33">
        <f t="shared" si="14"/>
        <v>1.2066730160000849E-2</v>
      </c>
      <c r="AK40" s="33">
        <f t="shared" si="14"/>
        <v>1.1719884524230239E-2</v>
      </c>
      <c r="AL40" s="33">
        <f t="shared" si="14"/>
        <v>1.1387750799973803E-2</v>
      </c>
      <c r="AM40" s="33">
        <f t="shared" si="14"/>
        <v>1.1069178188330827E-2</v>
      </c>
      <c r="AN40" s="33">
        <f t="shared" si="14"/>
        <v>1.0763148290651911E-2</v>
      </c>
      <c r="AO40" s="33">
        <f t="shared" si="14"/>
        <v>1.046875746393452E-2</v>
      </c>
      <c r="AP40" s="33">
        <f t="shared" si="14"/>
        <v>1.0185201731331214E-2</v>
      </c>
      <c r="AQ40" s="33">
        <f t="shared" si="14"/>
        <v>9.9117638458360163E-3</v>
      </c>
      <c r="AR40" s="33">
        <f t="shared" si="14"/>
        <v>9.6478021743999186E-3</v>
      </c>
      <c r="AS40" s="33">
        <f t="shared" si="14"/>
        <v>9.3927411258902267E-3</v>
      </c>
      <c r="AT40" s="33">
        <f t="shared" si="14"/>
        <v>9.1460628921057885E-3</v>
      </c>
      <c r="AU40" s="33">
        <f t="shared" si="14"/>
        <v>8.9073003085667918E-3</v>
      </c>
      <c r="AV40" s="33">
        <f t="shared" si="14"/>
        <v>8.6760306726442679E-3</v>
      </c>
      <c r="AW40" s="33">
        <f t="shared" si="14"/>
        <v>8.4518703820667014E-3</v>
      </c>
      <c r="AX40" s="33">
        <f t="shared" si="14"/>
        <v>8.234470277958485E-3</v>
      </c>
      <c r="AY40" s="33">
        <f t="shared" si="14"/>
        <v>8.0235115941381351E-3</v>
      </c>
      <c r="AZ40" s="33">
        <f t="shared" si="14"/>
        <v>7.8187024290813298E-3</v>
      </c>
      <c r="BA40" s="33">
        <f t="shared" si="14"/>
        <v>7.6197746692548895E-3</v>
      </c>
      <c r="BB40" s="33">
        <f t="shared" si="14"/>
        <v>7.4264813028717559E-3</v>
      </c>
      <c r="BC40" s="33">
        <f t="shared" si="14"/>
        <v>7.2385940718427497E-3</v>
      </c>
      <c r="BD40" s="33">
        <f t="shared" si="14"/>
        <v>7.0559014170836687E-3</v>
      </c>
      <c r="BE40" s="33">
        <f t="shared" si="14"/>
        <v>6.8782066786005182E-3</v>
      </c>
      <c r="BF40" s="33">
        <f t="shared" si="14"/>
        <v>6.7053265171050985E-3</v>
      </c>
      <c r="BG40" s="33">
        <f t="shared" si="14"/>
        <v>6.5370895284586556E-3</v>
      </c>
      <c r="BH40" s="33">
        <f t="shared" si="14"/>
        <v>6.373335026127352E-3</v>
      </c>
      <c r="BI40" s="33">
        <f t="shared" si="14"/>
        <v>6.2139119701628371E-3</v>
      </c>
      <c r="BJ40" s="33">
        <f>+BI40*EXP(BJ42*10)</f>
        <v>6.2139119701628371E-3</v>
      </c>
    </row>
    <row r="41" spans="1:62 16313:16313" ht="18" customHeight="1">
      <c r="A41" s="21" t="s">
        <v>92</v>
      </c>
      <c r="B41" s="29">
        <f>+Parameters!F69</f>
        <v>0.13406572306752593</v>
      </c>
    </row>
    <row r="42" spans="1:62 16313:16313" s="45" customFormat="1" ht="18" customHeight="1">
      <c r="A42" s="43" t="s">
        <v>131</v>
      </c>
      <c r="B42" s="46"/>
      <c r="C42" s="33">
        <f>+Data!H72</f>
        <v>-1.7475676584755784E-2</v>
      </c>
      <c r="D42" s="33">
        <f>+Data!I72</f>
        <v>-1.5978108926280207E-2</v>
      </c>
      <c r="E42" s="33">
        <f>+Data!J72</f>
        <v>-1.4630298033652187E-2</v>
      </c>
      <c r="F42" s="33">
        <f>+Data!K72</f>
        <v>-1.3417268230286968E-2</v>
      </c>
      <c r="G42" s="33">
        <f>+Data!L72</f>
        <v>-1.2325541407258271E-2</v>
      </c>
      <c r="H42" s="33">
        <f>+Data!M72</f>
        <v>-1.1342987266532444E-2</v>
      </c>
      <c r="I42" s="33">
        <f>+Data!N72</f>
        <v>-1.0458688539879199E-2</v>
      </c>
      <c r="J42" s="33">
        <f>+Data!O72</f>
        <v>-9.6628196858912791E-3</v>
      </c>
      <c r="K42" s="33">
        <f>+Data!P72</f>
        <v>-8.9465377173021509E-3</v>
      </c>
      <c r="L42" s="33">
        <f>+Data!Q72</f>
        <v>-8.3018839455719362E-3</v>
      </c>
      <c r="M42" s="37">
        <f>+Data!R72</f>
        <v>-7.7216955510147432E-3</v>
      </c>
      <c r="N42" s="33">
        <f>+Data!S72</f>
        <v>-7.1995259959132685E-3</v>
      </c>
      <c r="O42" s="33">
        <f>+Data!T72</f>
        <v>-6.7295733963219414E-3</v>
      </c>
      <c r="P42" s="33">
        <f>+Data!U72</f>
        <v>-6.3066160566897468E-3</v>
      </c>
      <c r="Q42" s="33">
        <f>+Data!V72</f>
        <v>-5.9259544510207717E-3</v>
      </c>
      <c r="R42" s="33">
        <f>+Data!W72</f>
        <v>-5.5833590059186948E-3</v>
      </c>
      <c r="S42" s="33">
        <f>+Data!X72</f>
        <v>-5.2750231053268256E-3</v>
      </c>
      <c r="T42" s="33">
        <f>+Data!Y72</f>
        <v>-4.9975207947941429E-3</v>
      </c>
      <c r="U42" s="33">
        <f>+Data!Z72</f>
        <v>-4.7477687153147288E-3</v>
      </c>
      <c r="V42" s="33">
        <f>+Data!AA72</f>
        <v>-4.5229918437832556E-3</v>
      </c>
      <c r="W42" s="33">
        <f>+Data!AB72</f>
        <v>-4.3206926594049301E-3</v>
      </c>
      <c r="X42" s="33">
        <f>+Data!AC72</f>
        <v>-4.1386233934644374E-3</v>
      </c>
      <c r="Y42" s="33">
        <f>+Data!AD72</f>
        <v>-3.9747610541179933E-3</v>
      </c>
      <c r="Z42" s="33">
        <f>+Data!AE72</f>
        <v>-3.8272849487061941E-3</v>
      </c>
      <c r="AA42" s="33">
        <f>+Data!AF72</f>
        <v>-3.6945564538355749E-3</v>
      </c>
      <c r="AB42" s="33">
        <f>+Data!AG72</f>
        <v>-3.5751008084520175E-3</v>
      </c>
      <c r="AC42" s="33">
        <f>+Data!AH72</f>
        <v>-3.4675907276068155E-3</v>
      </c>
      <c r="AD42" s="33">
        <f>+Data!AI72</f>
        <v>-3.3708316548461338E-3</v>
      </c>
      <c r="AE42" s="33">
        <f>+Data!AJ72</f>
        <v>-3.2837484893615205E-3</v>
      </c>
      <c r="AF42" s="33">
        <f>+Data!AK72</f>
        <v>-3.2053736404253682E-3</v>
      </c>
      <c r="AG42" s="33">
        <f>+Data!AL72</f>
        <v>-3.1348362763828313E-3</v>
      </c>
      <c r="AH42" s="33">
        <f>+Data!AM72</f>
        <v>-3.0713526487445484E-3</v>
      </c>
      <c r="AI42" s="33">
        <f>+Data!AN72</f>
        <v>-3.0142173838700937E-3</v>
      </c>
      <c r="AJ42" s="33">
        <f>+Data!AO72</f>
        <v>-2.9627956454830844E-3</v>
      </c>
      <c r="AK42" s="33">
        <f>+Data!AP72</f>
        <v>-2.9165160809347759E-3</v>
      </c>
      <c r="AL42" s="33">
        <f>+Data!AQ72</f>
        <v>-2.8748644728412982E-3</v>
      </c>
      <c r="AM42" s="33">
        <f>+Data!AR72</f>
        <v>-2.8373780255571686E-3</v>
      </c>
      <c r="AN42" s="33">
        <f>+Data!AS72</f>
        <v>-2.8036402230014515E-3</v>
      </c>
      <c r="AO42" s="33">
        <f>+Data!AT72</f>
        <v>-2.7732762007013066E-3</v>
      </c>
      <c r="AP42" s="33">
        <f>+Data!AU72</f>
        <v>-2.7459485806311757E-3</v>
      </c>
      <c r="AQ42" s="33">
        <f>+Data!AV72</f>
        <v>-2.721353722568058E-3</v>
      </c>
      <c r="AR42" s="33">
        <f>+Data!AW72</f>
        <v>-2.6992183503112524E-3</v>
      </c>
      <c r="AS42" s="33">
        <f>+Data!AX72</f>
        <v>-2.679296515280127E-3</v>
      </c>
      <c r="AT42" s="33">
        <f>+Data!AY72</f>
        <v>-2.6613668637521142E-3</v>
      </c>
      <c r="AU42" s="33">
        <f>+Data!AZ72</f>
        <v>-2.6452301773769028E-3</v>
      </c>
      <c r="AV42" s="33">
        <f>+Data!BA72</f>
        <v>-2.6307071596392124E-3</v>
      </c>
      <c r="AW42" s="33">
        <f>+Data!BB72</f>
        <v>-2.617636443675291E-3</v>
      </c>
      <c r="AX42" s="33">
        <f>+Data!BC72</f>
        <v>-2.6058727993077619E-3</v>
      </c>
      <c r="AY42" s="33">
        <f>+Data!BD72</f>
        <v>-2.5952855193769856E-3</v>
      </c>
      <c r="AZ42" s="33">
        <f>+Data!BE72</f>
        <v>-2.5857569674392869E-3</v>
      </c>
      <c r="BA42" s="33">
        <f>+Data!BF72</f>
        <v>-2.5771812706953581E-3</v>
      </c>
      <c r="BB42" s="33">
        <f>+Data!BG72</f>
        <v>-2.5694631436258223E-3</v>
      </c>
      <c r="BC42" s="33">
        <f>+Data!BH72</f>
        <v>-2.56251682926324E-3</v>
      </c>
      <c r="BD42" s="33">
        <f>+Data!BI72</f>
        <v>-2.5562651463369159E-3</v>
      </c>
      <c r="BE42" s="33">
        <f>+Data!BJ72</f>
        <v>-2.5506386317032245E-3</v>
      </c>
      <c r="BF42" s="33">
        <f>+Data!BK72</f>
        <v>-2.5455747685329019E-3</v>
      </c>
      <c r="BG42" s="33">
        <f>+Data!BL72</f>
        <v>-2.5410172916796119E-3</v>
      </c>
      <c r="BH42" s="33">
        <f>+Data!BM72</f>
        <v>-2.5369155625116508E-3</v>
      </c>
      <c r="BI42" s="33">
        <f>+Data!BN72</f>
        <v>-2.5332240062604858E-3</v>
      </c>
      <c r="BJ42" s="33">
        <f>+Data!BO72</f>
        <v>0</v>
      </c>
    </row>
    <row r="43" spans="1:62 16313:16313" ht="39.75" customHeight="1">
      <c r="A43" s="21" t="s">
        <v>169</v>
      </c>
      <c r="B43" s="29">
        <f>+B44</f>
        <v>0</v>
      </c>
      <c r="C43" s="23">
        <f>+B43*(1-Parameters!$F$71)</f>
        <v>0</v>
      </c>
      <c r="D43" s="23">
        <f>+C43*(1-Parameters!$F$71)</f>
        <v>0</v>
      </c>
      <c r="E43" s="23">
        <f>+D43*(1-Parameters!$F$71)</f>
        <v>0</v>
      </c>
      <c r="F43" s="23">
        <f>+E43*(1-Parameters!$F$71)</f>
        <v>0</v>
      </c>
      <c r="G43" s="23">
        <f>+F43*(1-Parameters!$F$71)</f>
        <v>0</v>
      </c>
      <c r="H43" s="23">
        <f>+G43*(1-Parameters!$F$71)</f>
        <v>0</v>
      </c>
      <c r="I43" s="23">
        <f>+H43*(1-Parameters!$F$71)</f>
        <v>0</v>
      </c>
      <c r="J43" s="23">
        <f>+I43*(1-Parameters!$F$71)</f>
        <v>0</v>
      </c>
      <c r="K43" s="23">
        <f>+J43*(1-Parameters!$F$71)</f>
        <v>0</v>
      </c>
      <c r="L43" s="23">
        <f>+K43*(1-Parameters!$F$71)</f>
        <v>0</v>
      </c>
      <c r="M43" s="37">
        <f>+L43*(1-Parameters!$F$71)</f>
        <v>0</v>
      </c>
      <c r="N43" s="23">
        <f>+M43*(1-Parameters!$F$71)</f>
        <v>0</v>
      </c>
      <c r="O43" s="23">
        <f>+N43*(1-Parameters!$F$71)</f>
        <v>0</v>
      </c>
      <c r="P43" s="23">
        <f>+O43*(1-Parameters!$F$71)</f>
        <v>0</v>
      </c>
      <c r="Q43" s="23">
        <f>+P43*(1-Parameters!$F$71)</f>
        <v>0</v>
      </c>
      <c r="R43" s="23">
        <f>+Q43*(1-Parameters!$F$71)</f>
        <v>0</v>
      </c>
      <c r="S43" s="23">
        <f>+R43*(1-Parameters!$F$71)</f>
        <v>0</v>
      </c>
      <c r="T43" s="23">
        <f>+S43*(1-Parameters!$F$71)</f>
        <v>0</v>
      </c>
      <c r="U43" s="23">
        <f>+T43*(1-Parameters!$F$71)</f>
        <v>0</v>
      </c>
      <c r="V43" s="23">
        <f>+U43*(1-Parameters!$F$71)</f>
        <v>0</v>
      </c>
      <c r="W43" s="23">
        <f>+V43*(1-Parameters!$F$71)</f>
        <v>0</v>
      </c>
      <c r="X43" s="23">
        <f>+W43*(1-Parameters!$F$71)</f>
        <v>0</v>
      </c>
      <c r="Y43" s="23">
        <f>+X43*(1-Parameters!$F$71)</f>
        <v>0</v>
      </c>
      <c r="Z43" s="23">
        <f>+Y43*(1-Parameters!$F$71)</f>
        <v>0</v>
      </c>
      <c r="AA43" s="23">
        <f>+Z43*(1-Parameters!$F$71)</f>
        <v>0</v>
      </c>
      <c r="AB43" s="23">
        <f>+AA43*(1-Parameters!$F$71)</f>
        <v>0</v>
      </c>
      <c r="AC43" s="23">
        <f>+AB43*(1-Parameters!$F$71)</f>
        <v>0</v>
      </c>
      <c r="AD43" s="23">
        <f>+AC43*(1-Parameters!$F$71)</f>
        <v>0</v>
      </c>
      <c r="AE43" s="23">
        <f>+AD43*(1-Parameters!$F$71)</f>
        <v>0</v>
      </c>
      <c r="AF43" s="23">
        <f>+AE43*(1-Parameters!$F$71)</f>
        <v>0</v>
      </c>
      <c r="AG43" s="23">
        <f>+AF43*(1-Parameters!$F$71)</f>
        <v>0</v>
      </c>
      <c r="AH43" s="23">
        <f>+AG43*(1-Parameters!$F$71)</f>
        <v>0</v>
      </c>
      <c r="AI43" s="23">
        <f>+AH43*(1-Parameters!$F$71)</f>
        <v>0</v>
      </c>
      <c r="AJ43" s="23">
        <f>+AI43*(1-Parameters!$F$71)</f>
        <v>0</v>
      </c>
      <c r="AK43" s="23">
        <f>+AJ43*(1-Parameters!$F$71)</f>
        <v>0</v>
      </c>
      <c r="AL43" s="23">
        <f>+AK43*(1-Parameters!$F$71)</f>
        <v>0</v>
      </c>
      <c r="AM43" s="23">
        <f>+AL43*(1-Parameters!$F$71)</f>
        <v>0</v>
      </c>
      <c r="AN43" s="23">
        <f>+AM43*(1-Parameters!$F$71)</f>
        <v>0</v>
      </c>
      <c r="AO43" s="23">
        <f>+AN43*(1-Parameters!$F$71)</f>
        <v>0</v>
      </c>
      <c r="AP43" s="23">
        <f>+AO43*(1-Parameters!$F$71)</f>
        <v>0</v>
      </c>
      <c r="AQ43" s="23">
        <f>+AP43*(1-Parameters!$F$71)</f>
        <v>0</v>
      </c>
      <c r="AR43" s="23">
        <f>+AQ43*(1-Parameters!$F$71)</f>
        <v>0</v>
      </c>
      <c r="AS43" s="23">
        <f>+AR43*(1-Parameters!$F$71)</f>
        <v>0</v>
      </c>
      <c r="AT43" s="23">
        <f>+AS43*(1-Parameters!$F$71)</f>
        <v>0</v>
      </c>
      <c r="AU43" s="23">
        <f>+AT43*(1-Parameters!$F$71)</f>
        <v>0</v>
      </c>
      <c r="AV43" s="23">
        <f>+AU43*(1-Parameters!$F$71)</f>
        <v>0</v>
      </c>
      <c r="AW43" s="23">
        <f>+AV43*(1-Parameters!$F$71)</f>
        <v>0</v>
      </c>
      <c r="AX43" s="23">
        <f>+AW43*(1-Parameters!$F$71)</f>
        <v>0</v>
      </c>
      <c r="AY43" s="23">
        <f>+AX43*(1-Parameters!$F$71)</f>
        <v>0</v>
      </c>
      <c r="AZ43" s="23">
        <f>+AY43*(1-Parameters!$F$71)</f>
        <v>0</v>
      </c>
      <c r="BA43" s="23">
        <f>+AZ43*(1-Parameters!$F$71)</f>
        <v>0</v>
      </c>
      <c r="BB43" s="23">
        <f>+BA43*(1-Parameters!$F$71)</f>
        <v>0</v>
      </c>
      <c r="BC43" s="23">
        <f>+BB43*(1-Parameters!$F$71)</f>
        <v>0</v>
      </c>
      <c r="BD43" s="23">
        <f>+BC43*(1-Parameters!$F$71)</f>
        <v>0</v>
      </c>
      <c r="BE43" s="23">
        <f>+BD43*(1-Parameters!$F$71)</f>
        <v>0</v>
      </c>
      <c r="BF43" s="23">
        <f>+BE43*(1-Parameters!$F$71)</f>
        <v>0</v>
      </c>
      <c r="BG43" s="23">
        <f>+BF43*(1-Parameters!$F$71)</f>
        <v>0</v>
      </c>
      <c r="BH43" s="23">
        <f>+BG43*(1-Parameters!$F$71)</f>
        <v>0</v>
      </c>
      <c r="BI43" s="23">
        <f>+BH43*(1-Parameters!$F$71)</f>
        <v>0</v>
      </c>
      <c r="BJ43" s="23">
        <f>+BI43*(1-Parameters!$F$71)</f>
        <v>0</v>
      </c>
    </row>
    <row r="44" spans="1:62 16313:16313" ht="18" customHeight="1">
      <c r="A44" s="21" t="s">
        <v>23</v>
      </c>
      <c r="B44" s="29">
        <f>+Parameters!F70</f>
        <v>0</v>
      </c>
    </row>
    <row r="45" spans="1:62 16313:16313" ht="18" customHeight="1">
      <c r="A45" s="621" t="s">
        <v>6</v>
      </c>
      <c r="B45" s="48"/>
      <c r="C45" s="49"/>
      <c r="D45" s="49"/>
      <c r="E45" s="49"/>
      <c r="F45" s="49"/>
      <c r="G45" s="49"/>
      <c r="H45" s="49"/>
      <c r="I45" s="49"/>
      <c r="J45" s="49"/>
      <c r="K45" s="49"/>
      <c r="L45" s="49"/>
      <c r="M45" s="45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row>
    <row r="46" spans="1:62 16313:16313" ht="18" customHeight="1">
      <c r="A46" s="50" t="s">
        <v>828</v>
      </c>
      <c r="B46" s="48">
        <f>+Copen!V224</f>
        <v>0</v>
      </c>
      <c r="C46" s="48">
        <f>+Copen!W224</f>
        <v>1</v>
      </c>
      <c r="D46" s="48">
        <f>+Copen!X224</f>
        <v>1</v>
      </c>
      <c r="E46" s="48">
        <f>+Copen!Y224</f>
        <v>1</v>
      </c>
      <c r="F46" s="48">
        <f>+Copen!Z224</f>
        <v>1</v>
      </c>
      <c r="G46" s="48">
        <f>+Copen!AA224</f>
        <v>1</v>
      </c>
      <c r="H46" s="48">
        <f>+Copen!AB224</f>
        <v>1</v>
      </c>
      <c r="I46" s="48">
        <f>+Copen!AC224</f>
        <v>1</v>
      </c>
      <c r="J46" s="48">
        <f>+Copen!AD224</f>
        <v>1</v>
      </c>
      <c r="K46" s="48">
        <f>+Copen!AE224</f>
        <v>1</v>
      </c>
      <c r="L46" s="48">
        <f>+Copen!AF224</f>
        <v>1</v>
      </c>
      <c r="M46" s="460">
        <f>+Copen!AG224</f>
        <v>1</v>
      </c>
      <c r="N46" s="48">
        <f>+Copen!AH224</f>
        <v>1</v>
      </c>
      <c r="O46" s="48">
        <f>+Copen!AI224</f>
        <v>1</v>
      </c>
      <c r="P46" s="48">
        <f>+Copen!AJ224</f>
        <v>1</v>
      </c>
      <c r="Q46" s="48">
        <f>+Copen!AK224</f>
        <v>1</v>
      </c>
      <c r="R46" s="48">
        <f>+Copen!AL224</f>
        <v>1</v>
      </c>
      <c r="S46" s="48">
        <f>+Copen!AM224</f>
        <v>1</v>
      </c>
      <c r="T46" s="48">
        <f>+Copen!AN224</f>
        <v>1</v>
      </c>
      <c r="U46" s="48">
        <f>+Copen!AO224</f>
        <v>1</v>
      </c>
      <c r="V46" s="48">
        <f>+Copen!AP224</f>
        <v>1</v>
      </c>
      <c r="W46" s="48">
        <f>+Copen!AQ224</f>
        <v>1</v>
      </c>
      <c r="X46" s="48">
        <f>+Copen!AR224</f>
        <v>1</v>
      </c>
      <c r="Y46" s="48">
        <f>+Copen!AS224</f>
        <v>1</v>
      </c>
      <c r="Z46" s="48">
        <f>+Copen!AT224</f>
        <v>1</v>
      </c>
      <c r="AA46" s="48">
        <f>+Copen!AU224</f>
        <v>1</v>
      </c>
      <c r="AB46" s="48">
        <f>+Copen!AV224</f>
        <v>1</v>
      </c>
      <c r="AC46" s="48">
        <f>+Copen!AW224</f>
        <v>1</v>
      </c>
      <c r="AD46" s="48">
        <f>+Copen!AX224</f>
        <v>1</v>
      </c>
      <c r="AE46" s="48">
        <f>+Copen!AY224</f>
        <v>1</v>
      </c>
      <c r="AF46" s="48">
        <f>+Copen!AZ224</f>
        <v>1</v>
      </c>
      <c r="AG46" s="48">
        <f>+Copen!BA224</f>
        <v>1</v>
      </c>
      <c r="AH46" s="48">
        <f>+Copen!BB224</f>
        <v>1</v>
      </c>
      <c r="AI46" s="48">
        <f>+Copen!BC224</f>
        <v>1</v>
      </c>
      <c r="AJ46" s="48">
        <f>+Copen!BD224</f>
        <v>1</v>
      </c>
      <c r="AK46" s="48">
        <f>+Copen!BE224</f>
        <v>1</v>
      </c>
      <c r="AL46" s="48">
        <f>+Copen!BF224</f>
        <v>1</v>
      </c>
      <c r="AM46" s="48">
        <f>+Copen!BG224</f>
        <v>1</v>
      </c>
      <c r="AN46" s="48">
        <f>+Copen!BH224</f>
        <v>1</v>
      </c>
      <c r="AO46" s="48">
        <f>+Copen!BI224</f>
        <v>1</v>
      </c>
      <c r="AP46" s="48">
        <f>+Copen!BJ224</f>
        <v>1</v>
      </c>
      <c r="AQ46" s="48">
        <f>+Copen!BK224</f>
        <v>1</v>
      </c>
      <c r="AR46" s="48">
        <f>+Copen!BL224</f>
        <v>1</v>
      </c>
      <c r="AS46" s="48">
        <f>+Copen!BM224</f>
        <v>1</v>
      </c>
      <c r="AT46" s="48">
        <f>+Copen!BN224</f>
        <v>1</v>
      </c>
      <c r="AU46" s="48">
        <f>+Copen!BO224</f>
        <v>1</v>
      </c>
      <c r="AV46" s="48">
        <f>+Copen!BP224</f>
        <v>1</v>
      </c>
      <c r="AW46" s="48">
        <f>+Copen!BQ224</f>
        <v>1</v>
      </c>
      <c r="AX46" s="48">
        <f>+Copen!BR224</f>
        <v>1</v>
      </c>
      <c r="AY46" s="48">
        <f>+Copen!BS224</f>
        <v>1</v>
      </c>
      <c r="AZ46" s="48">
        <f>+Copen!BT224</f>
        <v>1</v>
      </c>
      <c r="BA46" s="48">
        <f>+Copen!BU224</f>
        <v>1</v>
      </c>
      <c r="BB46" s="48">
        <f>+Copen!BV224</f>
        <v>1</v>
      </c>
      <c r="BC46" s="48">
        <f>+Copen!BW224</f>
        <v>1</v>
      </c>
      <c r="BD46" s="48">
        <f>+Copen!BX224</f>
        <v>1</v>
      </c>
      <c r="BE46" s="48">
        <f>+Copen!BY224</f>
        <v>1</v>
      </c>
      <c r="BF46" s="48">
        <f>+Copen!BZ224</f>
        <v>1</v>
      </c>
      <c r="BG46" s="48">
        <f>+Copen!CA224</f>
        <v>1</v>
      </c>
      <c r="BH46" s="48">
        <f>+Copen!CB224</f>
        <v>1</v>
      </c>
      <c r="BI46" s="48">
        <f>+Copen!CC224</f>
        <v>1</v>
      </c>
      <c r="BJ46" s="48">
        <f>+Copen!CD224</f>
        <v>0</v>
      </c>
    </row>
    <row r="47" spans="1:62 16313:16313" ht="18" customHeight="1">
      <c r="A47" s="622"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CK47" s="29">
        <f>(XCK20/$B$20)*(1+Parameters!$C$128)^(US!XCK4-US!$B$4)</f>
        <v>0</v>
      </c>
    </row>
    <row r="48" spans="1:62 16313:16313" ht="18" customHeight="1">
      <c r="A48" s="623" t="s">
        <v>1130</v>
      </c>
      <c r="B48" s="226">
        <f>+Parameters!D131</f>
        <v>0</v>
      </c>
      <c r="C48" s="226">
        <f>+Parameters!E131</f>
        <v>2.5548816659947429E-4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2" ht="18" customHeight="1">
      <c r="A49" s="62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row>
    <row r="50" spans="1:62" ht="18" customHeight="1">
      <c r="A50" s="623" t="s">
        <v>1132</v>
      </c>
      <c r="B50" s="44">
        <v>0</v>
      </c>
      <c r="C50" s="44">
        <f>100*$B$49*(Global!B135*$B$48+Global!B135^2*$C$48)*(B61/$B61)^(1/$C$49)</f>
        <v>7.5688371156109973E-4</v>
      </c>
      <c r="D50" s="44">
        <f>100*$B$49*(Global!C135*$B$48+Global!C135^2*$C$48)*(C61/$B61)^(1/$C$49)</f>
        <v>1.137537172342609E-3</v>
      </c>
      <c r="E50" s="44">
        <f>100*$B$49*(Global!D135*$B$48+Global!D135^2*$C$48)*(D61/$B61)^(1/$C$49)</f>
        <v>1.9578343049928828E-3</v>
      </c>
      <c r="F50" s="44">
        <f>100*$B$49*(Global!E135*$B$48+Global!E135^2*$C$48)*(E61/$B61)^(1/$C$49)</f>
        <v>3.1959181550245911E-3</v>
      </c>
      <c r="G50" s="44">
        <f>100*$B$49*(Global!F135*$B$48+Global!F135^2*$C$48)*(F61/$B61)^(1/$C$49)</f>
        <v>4.9942193641745658E-3</v>
      </c>
      <c r="H50" s="44">
        <f>100*$B$49*(Global!G135*$B$48+Global!G135^2*$C$48)*(G61/$B61)^(1/$C$49)</f>
        <v>7.4949482854772985E-3</v>
      </c>
      <c r="I50" s="44">
        <f>100*$B$49*(Global!H135*$B$48+Global!H135^2*$C$48)*(H61/$B61)^(1/$C$49)</f>
        <v>1.0846594704822932E-2</v>
      </c>
      <c r="J50" s="44">
        <f>100*$B$49*(Global!I135*$B$48+Global!I135^2*$C$48)*(I61/$B61)^(1/$C$49)</f>
        <v>1.5213549733599818E-2</v>
      </c>
      <c r="K50" s="44">
        <f>100*$B$49*(Global!J135*$B$48+Global!J135^2*$C$48)*(J61/$B61)^(1/$C$49)</f>
        <v>2.2793401136498217E-2</v>
      </c>
      <c r="L50" s="44">
        <f>100*$B$49*(Global!K135*$B$48+Global!K135^2*$C$48)*(K61/$B61)^(1/$C$49)</f>
        <v>3.3311068190147106E-2</v>
      </c>
      <c r="M50" s="44">
        <f>100*$B$49*(Global!L135*$B$48+Global!L135^2*$C$48)*(L61/$B61)^(1/$C$49)</f>
        <v>4.7406045328544769E-2</v>
      </c>
      <c r="N50" s="44">
        <f>100*$B$49*(Global!M135*$B$48+Global!M135^2*$C$48)*(M61/$B61)^(1/$C$49)</f>
        <v>6.4869709286598631E-2</v>
      </c>
      <c r="O50" s="44">
        <f>100*$B$49*(Global!N135*$B$48+Global!N135^2*$C$48)*(N61/$B61)^(1/$C$49)</f>
        <v>8.7184719656146145E-2</v>
      </c>
      <c r="P50" s="44">
        <f>100*$B$49*(Global!O135*$B$48+Global!O135^2*$C$48)*(O61/$B61)^(1/$C$49)</f>
        <v>0.11470918121746752</v>
      </c>
      <c r="Q50" s="44">
        <f>100*$B$49*(Global!P135*$B$48+Global!P135^2*$C$48)*(P61/$B61)^(1/$C$49)</f>
        <v>0.14811720248673471</v>
      </c>
      <c r="R50" s="44">
        <f>100*$B$49*(Global!Q135*$B$48+Global!Q135^2*$C$48)*(Q61/$B61)^(1/$C$49)</f>
        <v>0.18809380635508929</v>
      </c>
      <c r="S50" s="44">
        <f>100*$B$49*(Global!R135*$B$48+Global!R135^2*$C$48)*(R61/$B61)^(1/$C$49)</f>
        <v>0.23533389102057847</v>
      </c>
      <c r="T50" s="44">
        <f>100*$B$49*(Global!S135*$B$48+Global!S135^2*$C$48)*(S61/$B61)^(1/$C$49)</f>
        <v>0.2905409365388853</v>
      </c>
      <c r="U50" s="44">
        <f>100*$B$49*(Global!T135*$B$48+Global!T135^2*$C$48)*(T61/$B61)^(1/$C$49)</f>
        <v>0.35442521851682451</v>
      </c>
      <c r="V50" s="44">
        <f>100*$B$49*(Global!U135*$B$48+Global!U135^2*$C$48)*(U61/$B61)^(1/$C$49)</f>
        <v>0.42770110680205864</v>
      </c>
      <c r="W50" s="44">
        <f>100*$B$49*(Global!V135*$B$48+Global!V135^2*$C$48)*(V61/$B61)^(1/$C$49)</f>
        <v>0.51097615828474163</v>
      </c>
      <c r="X50" s="44">
        <f>100*$B$49*(Global!W135*$B$48+Global!W135^2*$C$48)*(W61/$B61)^(1/$C$49)</f>
        <v>0.60488613102580358</v>
      </c>
      <c r="Y50" s="44">
        <f>100*$B$49*(Global!X135*$B$48+Global!X135^2*$C$48)*(X61/$B61)^(1/$C$49)</f>
        <v>0.71020256839105933</v>
      </c>
      <c r="Z50" s="44">
        <f>100*$B$49*(Global!Y135*$B$48+Global!Y135^2*$C$48)*(Y61/$B61)^(1/$C$49)</f>
        <v>0.82762286674889762</v>
      </c>
      <c r="AA50" s="44">
        <f>100*$B$49*(Global!Z135*$B$48+Global!Z135^2*$C$48)*(Z61/$B61)^(1/$C$49)</f>
        <v>0.95781002944593741</v>
      </c>
      <c r="AB50" s="44">
        <f>100*$B$49*(Global!AA135*$B$48+Global!AA135^2*$C$48)*(AA61/$B61)^(1/$C$49)</f>
        <v>1.101285592271765</v>
      </c>
      <c r="AC50" s="44">
        <f>100*$B$49*(Global!AB135*$B$48+Global!AB135^2*$C$48)*(AB61/$B61)^(1/$C$49)</f>
        <v>1.2571594160082862</v>
      </c>
      <c r="AD50" s="44">
        <f>100*$B$49*(Global!AC135*$B$48+Global!AC135^2*$C$48)*(AC61/$B61)^(1/$C$49)</f>
        <v>1.4233946311870505</v>
      </c>
      <c r="AE50" s="44">
        <f>100*$B$49*(Global!AD135*$B$48+Global!AD135^2*$C$48)*(AD61/$B61)^(1/$C$49)</f>
        <v>1.598596322948292</v>
      </c>
      <c r="AF50" s="44">
        <f>100*$B$49*(Global!AE135*$B$48+Global!AE135^2*$C$48)*(AE61/$B61)^(1/$C$49)</f>
        <v>1.7816079616327036</v>
      </c>
      <c r="AG50" s="44">
        <f>100*$B$49*(Global!AF135*$B$48+Global!AF135^2*$C$48)*(AF61/$B61)^(1/$C$49)</f>
        <v>1.9707532082821668</v>
      </c>
      <c r="AH50" s="44">
        <f>100*$B$49*(Global!AG135*$B$48+Global!AG135^2*$C$48)*(AG61/$B61)^(1/$C$49)</f>
        <v>2.1650024116705406</v>
      </c>
      <c r="AI50" s="44">
        <f>100*$B$49*(Global!AH135*$B$48+Global!AH135^2*$C$48)*(AH61/$B61)^(1/$C$49)</f>
        <v>2.3645272588114055</v>
      </c>
      <c r="AJ50" s="44">
        <f>100*$B$49*(Global!AI135*$B$48+Global!AI135^2*$C$48)*(AI61/$B61)^(1/$C$49)</f>
        <v>2.5691409681327371</v>
      </c>
      <c r="AK50" s="44">
        <f>100*$B$49*(Global!AJ135*$B$48+Global!AJ135^2*$C$48)*(AJ61/$B61)^(1/$C$49)</f>
        <v>2.778744400001401</v>
      </c>
      <c r="AL50" s="44">
        <f>100*$B$49*(Global!AK135*$B$48+Global!AK135^2*$C$48)*(AK61/$B61)^(1/$C$49)</f>
        <v>2.9933081152809926</v>
      </c>
      <c r="AM50" s="44">
        <f>100*$B$49*(Global!AL135*$B$48+Global!AL135^2*$C$48)*(AL61/$B61)^(1/$C$49)</f>
        <v>3.2128547117343129</v>
      </c>
      <c r="AN50" s="44">
        <f>100*$B$49*(Global!AM135*$B$48+Global!AM135^2*$C$48)*(AM61/$B61)^(1/$C$49)</f>
        <v>3.4374435046448339</v>
      </c>
      <c r="AO50" s="44">
        <f>100*$B$49*(Global!AN135*$B$48+Global!AN135^2*$C$48)*(AN61/$B61)^(1/$C$49)</f>
        <v>3.6671579391135922</v>
      </c>
      <c r="AP50" s="44">
        <f>100*$B$49*(Global!AO135*$B$48+Global!AO135^2*$C$48)*(AO61/$B61)^(1/$C$49)</f>
        <v>3.9020956828707258</v>
      </c>
      <c r="AQ50" s="44">
        <f>100*$B$49*(Global!AP135*$B$48+Global!AP135^2*$C$48)*(AP61/$B61)^(1/$C$49)</f>
        <v>4.1423611217198717</v>
      </c>
      <c r="AR50" s="44">
        <f>100*$B$49*(Global!AQ135*$B$48+Global!AQ135^2*$C$48)*(AQ61/$B61)^(1/$C$49)</f>
        <v>4.3880598865316003</v>
      </c>
      <c r="AS50" s="44">
        <f>100*$B$49*(Global!AR135*$B$48+Global!AR135^2*$C$48)*(AR61/$B61)^(1/$C$49)</f>
        <v>4.6392950268538975</v>
      </c>
      <c r="AT50" s="44">
        <f>100*$B$49*(Global!AS135*$B$48+Global!AS135^2*$C$48)*(AS61/$B61)^(1/$C$49)</f>
        <v>4.8961644749963824</v>
      </c>
      <c r="AU50" s="44">
        <f>100*$B$49*(Global!AT135*$B$48+Global!AT135^2*$C$48)*(AT61/$B61)^(1/$C$49)</f>
        <v>5.1587594924408702</v>
      </c>
      <c r="AV50" s="44">
        <f>100*$B$49*(Global!AU135*$B$48+Global!AU135^2*$C$48)*(AU61/$B61)^(1/$C$49)</f>
        <v>5.4271638436885858</v>
      </c>
      <c r="AW50" s="44">
        <f>100*$B$49*(Global!AV135*$B$48+Global!AV135^2*$C$48)*(AV61/$B61)^(1/$C$49)</f>
        <v>5.7014534935762624</v>
      </c>
      <c r="AX50" s="44">
        <f>100*$B$49*(Global!AW135*$B$48+Global!AW135^2*$C$48)*(AW61/$B61)^(1/$C$49)</f>
        <v>5.9816966690801472</v>
      </c>
      <c r="AY50" s="44">
        <f>100*$B$49*(Global!AX135*$B$48+Global!AX135^2*$C$48)*(AX61/$B61)^(1/$C$49)</f>
        <v>6.2679541644466044</v>
      </c>
      <c r="AZ50" s="44">
        <f>100*$B$49*(Global!AY135*$B$48+Global!AY135^2*$C$48)*(AY61/$B61)^(1/$C$49)</f>
        <v>6.5602797992035988</v>
      </c>
      <c r="BA50" s="44">
        <f>100*$B$49*(Global!AZ135*$B$48+Global!AZ135^2*$C$48)*(AZ61/$B61)^(1/$C$49)</f>
        <v>6.8587209629177606</v>
      </c>
      <c r="BB50" s="44">
        <f>100*$B$49*(Global!BA135*$B$48+Global!BA135^2*$C$48)*(BA61/$B61)^(1/$C$49)</f>
        <v>7.1633191994094627</v>
      </c>
      <c r="BC50" s="44">
        <f>100*$B$49*(Global!BB135*$B$48+Global!BB135^2*$C$48)*(BB61/$B61)^(1/$C$49)</f>
        <v>7.4741107974961896</v>
      </c>
      <c r="BD50" s="44">
        <f>100*$B$49*(Global!BC135*$B$48+Global!BC135^2*$C$48)*(BC61/$B61)^(1/$C$49)</f>
        <v>7.7911273660985714</v>
      </c>
      <c r="BE50" s="44">
        <f>100*$B$49*(Global!BD135*$B$48+Global!BD135^2*$C$48)*(BD61/$B61)^(1/$C$49)</f>
        <v>8.1143963794883653</v>
      </c>
      <c r="BF50" s="44">
        <f>100*$B$49*(Global!BE135*$B$48+Global!BE135^2*$C$48)*(BE61/$B61)^(1/$C$49)</f>
        <v>8.4439416842266262</v>
      </c>
      <c r="BG50" s="44">
        <f>100*$B$49*(Global!BF135*$B$48+Global!BF135^2*$C$48)*(BF61/$B61)^(1/$C$49)</f>
        <v>8.7797839634529957</v>
      </c>
      <c r="BH50" s="44">
        <f>100*$B$49*(Global!BG135*$B$48+Global!BG135^2*$C$48)*(BG61/$B61)^(1/$C$49)</f>
        <v>9.1219411570547475</v>
      </c>
      <c r="BI50" s="44">
        <f>100*$B$49*(Global!BH135*$B$48+Global!BH135^2*$C$48)*(BH61/$B61)^(1/$C$49)</f>
        <v>9.4704288381870505</v>
      </c>
      <c r="BJ50" s="44">
        <f>100*$B$49*(Global!BI135*$B$48+Global!BI135^2*$C$48)*(BI61/$B61)^(1/$C$49)</f>
        <v>9.8252605478802977</v>
      </c>
    </row>
    <row r="51" spans="1:62" s="85" customFormat="1" ht="18" customHeight="1">
      <c r="A51" s="624" t="s">
        <v>216</v>
      </c>
      <c r="B51" s="197"/>
      <c r="F51" s="44"/>
    </row>
    <row r="52" spans="1:62" ht="18" customHeight="1">
      <c r="A52" s="59" t="s">
        <v>120</v>
      </c>
      <c r="B52" s="138">
        <f>+Data!B234/1000</f>
        <v>0.20067613774564377</v>
      </c>
      <c r="C52" s="116">
        <f>+B95-B92</f>
        <v>0</v>
      </c>
    </row>
    <row r="53" spans="1:62" ht="18" customHeight="1">
      <c r="A53" s="21" t="s">
        <v>121</v>
      </c>
      <c r="B53" s="138">
        <f>+Data!O169</f>
        <v>-3520.1323263817621</v>
      </c>
      <c r="C53" s="116">
        <f>+Data!Q169</f>
        <v>-2298.0293914363397</v>
      </c>
      <c r="D53" s="116">
        <f>+Data!O169</f>
        <v>-3520.1323263817621</v>
      </c>
    </row>
    <row r="54" spans="1:62" ht="18" customHeight="1">
      <c r="A54" s="21" t="s">
        <v>122</v>
      </c>
      <c r="B54" s="570">
        <f>+B95</f>
        <v>660.22619385237249</v>
      </c>
    </row>
    <row r="55" spans="1:62" ht="18" customHeight="1">
      <c r="A55" s="617" t="s">
        <v>44</v>
      </c>
      <c r="C55" s="29"/>
      <c r="D55" s="29"/>
      <c r="E55" s="29"/>
      <c r="F55" s="29"/>
      <c r="G55" s="29"/>
      <c r="H55" s="29"/>
      <c r="I55" s="29"/>
      <c r="J55" s="29"/>
      <c r="K55" s="29"/>
      <c r="L55" s="29"/>
      <c r="M55" s="36"/>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row>
    <row r="56" spans="1:62" ht="18" customHeight="1">
      <c r="A56" s="21" t="s">
        <v>45</v>
      </c>
      <c r="B56" s="46">
        <f>B57</f>
        <v>296.842578</v>
      </c>
      <c r="C56" s="46">
        <f>B56*EXP(B58)</f>
        <v>325.86437638060806</v>
      </c>
      <c r="D56" s="46">
        <f>C56*EXP(C58)</f>
        <v>351.75615200154499</v>
      </c>
      <c r="E56" s="46">
        <f t="shared" ref="E56:BI56" si="15">D56*EXP(D58)</f>
        <v>372.61088410817069</v>
      </c>
      <c r="F56" s="46">
        <f t="shared" si="15"/>
        <v>389.05183333766468</v>
      </c>
      <c r="G56" s="46">
        <f t="shared" si="15"/>
        <v>398.75208457544323</v>
      </c>
      <c r="H56" s="46">
        <f t="shared" si="15"/>
        <v>404.15409826279222</v>
      </c>
      <c r="I56" s="46">
        <f t="shared" si="15"/>
        <v>409.62929464436934</v>
      </c>
      <c r="J56" s="46">
        <f t="shared" si="15"/>
        <v>415.17866514800949</v>
      </c>
      <c r="K56" s="46">
        <f t="shared" si="15"/>
        <v>420.80321463271696</v>
      </c>
      <c r="L56" s="29">
        <f t="shared" si="15"/>
        <v>425.18113453181383</v>
      </c>
      <c r="M56" s="36">
        <f t="shared" si="15"/>
        <v>428.2721572408945</v>
      </c>
      <c r="N56" s="29">
        <f t="shared" si="15"/>
        <v>431.38565136418453</v>
      </c>
      <c r="O56" s="29">
        <f t="shared" si="15"/>
        <v>434.52178026653235</v>
      </c>
      <c r="P56" s="29">
        <f t="shared" si="15"/>
        <v>437.68070850043199</v>
      </c>
      <c r="Q56" s="29">
        <f t="shared" si="15"/>
        <v>440.86260181465695</v>
      </c>
      <c r="R56" s="29">
        <f t="shared" si="15"/>
        <v>444.06762716295719</v>
      </c>
      <c r="S56" s="29">
        <f t="shared" si="15"/>
        <v>447.29595271281897</v>
      </c>
      <c r="T56" s="29">
        <f t="shared" si="15"/>
        <v>450.54774785428884</v>
      </c>
      <c r="U56" s="29">
        <f t="shared" si="15"/>
        <v>453.82318320886139</v>
      </c>
      <c r="V56" s="29">
        <f t="shared" si="15"/>
        <v>456.55901188204848</v>
      </c>
      <c r="W56" s="29">
        <f t="shared" si="15"/>
        <v>458.74521657842882</v>
      </c>
      <c r="X56" s="29">
        <f t="shared" si="15"/>
        <v>460.94188978128932</v>
      </c>
      <c r="Y56" s="29">
        <f t="shared" si="15"/>
        <v>463.14908161842828</v>
      </c>
      <c r="Z56" s="29">
        <f t="shared" si="15"/>
        <v>465.36684245767776</v>
      </c>
      <c r="AA56" s="29">
        <f t="shared" si="15"/>
        <v>467.59522290805313</v>
      </c>
      <c r="AB56" s="44">
        <f t="shared" si="15"/>
        <v>469.83427382090792</v>
      </c>
      <c r="AC56" s="44">
        <f t="shared" si="15"/>
        <v>472.08404629109424</v>
      </c>
      <c r="AD56" s="44">
        <f t="shared" si="15"/>
        <v>474.34459165812876</v>
      </c>
      <c r="AE56" s="44">
        <f t="shared" si="15"/>
        <v>476.6159615073642</v>
      </c>
      <c r="AF56" s="44">
        <f t="shared" si="15"/>
        <v>477.75572180074039</v>
      </c>
      <c r="AG56" s="44">
        <f t="shared" si="15"/>
        <v>477.75572180074039</v>
      </c>
      <c r="AH56" s="44">
        <f t="shared" si="15"/>
        <v>477.75572180074039</v>
      </c>
      <c r="AI56" s="29">
        <f t="shared" si="15"/>
        <v>477.75572180074039</v>
      </c>
      <c r="AJ56" s="29">
        <f t="shared" si="15"/>
        <v>477.75572180074039</v>
      </c>
      <c r="AK56" s="29">
        <f t="shared" si="15"/>
        <v>477.75572180074039</v>
      </c>
      <c r="AL56" s="29">
        <f t="shared" si="15"/>
        <v>477.75572180074039</v>
      </c>
      <c r="AM56" s="29">
        <f t="shared" si="15"/>
        <v>477.75572180074039</v>
      </c>
      <c r="AN56" s="29">
        <f t="shared" si="15"/>
        <v>477.75572180074039</v>
      </c>
      <c r="AO56" s="29">
        <f t="shared" si="15"/>
        <v>477.75572180074039</v>
      </c>
      <c r="AP56" s="29">
        <f t="shared" si="15"/>
        <v>477.75572180074039</v>
      </c>
      <c r="AQ56" s="29">
        <f t="shared" si="15"/>
        <v>477.75572180074039</v>
      </c>
      <c r="AR56" s="29">
        <f t="shared" si="15"/>
        <v>477.75572180074039</v>
      </c>
      <c r="AS56" s="29">
        <f t="shared" si="15"/>
        <v>477.75572180074039</v>
      </c>
      <c r="AT56" s="29">
        <f t="shared" si="15"/>
        <v>477.75572180074039</v>
      </c>
      <c r="AU56" s="29">
        <f t="shared" si="15"/>
        <v>477.75572180074039</v>
      </c>
      <c r="AV56" s="29">
        <f t="shared" si="15"/>
        <v>477.75572180074039</v>
      </c>
      <c r="AW56" s="29">
        <f t="shared" si="15"/>
        <v>477.75572180074039</v>
      </c>
      <c r="AX56" s="29">
        <f t="shared" si="15"/>
        <v>477.75572180074039</v>
      </c>
      <c r="AY56" s="29">
        <f t="shared" si="15"/>
        <v>477.75572180074039</v>
      </c>
      <c r="AZ56" s="29">
        <f t="shared" si="15"/>
        <v>477.75572180074039</v>
      </c>
      <c r="BA56" s="29">
        <f t="shared" si="15"/>
        <v>477.75572180074039</v>
      </c>
      <c r="BB56" s="29">
        <f t="shared" si="15"/>
        <v>477.75572180074039</v>
      </c>
      <c r="BC56" s="29">
        <f t="shared" si="15"/>
        <v>477.75572180074039</v>
      </c>
      <c r="BD56" s="29">
        <f t="shared" si="15"/>
        <v>477.75572180074039</v>
      </c>
      <c r="BE56" s="29">
        <f t="shared" si="15"/>
        <v>477.75572180074039</v>
      </c>
      <c r="BF56" s="29">
        <f t="shared" si="15"/>
        <v>477.75572180074039</v>
      </c>
      <c r="BG56" s="29">
        <f t="shared" si="15"/>
        <v>477.75572180074039</v>
      </c>
      <c r="BH56" s="29">
        <f t="shared" si="15"/>
        <v>477.75572180074039</v>
      </c>
      <c r="BI56" s="29">
        <f t="shared" si="15"/>
        <v>477.75572180074039</v>
      </c>
      <c r="BJ56" s="23">
        <f>+BI56</f>
        <v>477.75572180074039</v>
      </c>
    </row>
    <row r="57" spans="1:62" ht="18" customHeight="1">
      <c r="A57" s="21" t="s">
        <v>113</v>
      </c>
      <c r="B57" s="29">
        <f>+Parameters!F48</f>
        <v>296.842578</v>
      </c>
    </row>
    <row r="58" spans="1:62" ht="18" customHeight="1">
      <c r="A58" s="21" t="s">
        <v>22</v>
      </c>
      <c r="B58" s="29">
        <f>+Data!B38*10</f>
        <v>9.3279313555020352E-2</v>
      </c>
      <c r="C58" s="29">
        <f>+Data!C38*10</f>
        <v>7.645691410772508E-2</v>
      </c>
      <c r="D58" s="29">
        <f>+Data!D38*10</f>
        <v>5.7596483440908827E-2</v>
      </c>
      <c r="E58" s="29">
        <f>+Data!E38*10</f>
        <v>4.3177913415189215E-2</v>
      </c>
      <c r="F58" s="29">
        <f>+Data!F38*10</f>
        <v>2.4627299464364847E-2</v>
      </c>
      <c r="G58" s="29">
        <f>+Data!G38*10</f>
        <v>1.3456354717457325E-2</v>
      </c>
      <c r="H58" s="29">
        <f>+Data!H38*10</f>
        <v>1.3456354717457325E-2</v>
      </c>
      <c r="I58" s="29">
        <f>+Data!I38*10</f>
        <v>1.3456354717457325E-2</v>
      </c>
      <c r="J58" s="29">
        <f>+Data!J38*10</f>
        <v>1.3456354717457325E-2</v>
      </c>
      <c r="K58" s="29">
        <f>+Data!K38*10</f>
        <v>1.0349976295224234E-2</v>
      </c>
      <c r="L58" s="29">
        <f>+Data!L38*10</f>
        <v>7.2435978729911473E-3</v>
      </c>
      <c r="M58" s="36">
        <f>+Data!M38*10</f>
        <v>7.2435978729911473E-3</v>
      </c>
      <c r="N58" s="29">
        <f>+Data!N38*10</f>
        <v>7.2435978729911473E-3</v>
      </c>
      <c r="O58" s="29">
        <f>+Data!O38*10</f>
        <v>7.2435978729911473E-3</v>
      </c>
      <c r="P58" s="29">
        <f>+Data!P38*10</f>
        <v>7.2435978729911473E-3</v>
      </c>
      <c r="Q58" s="29">
        <f>+Data!Q38*10</f>
        <v>7.2435978729911473E-3</v>
      </c>
      <c r="R58" s="29">
        <f>+Data!R38*10</f>
        <v>7.2435978729911473E-3</v>
      </c>
      <c r="S58" s="29">
        <f>+Data!S38*10</f>
        <v>7.2435978729911473E-3</v>
      </c>
      <c r="T58" s="29">
        <f>+Data!T38*10</f>
        <v>7.2435978729911473E-3</v>
      </c>
      <c r="U58" s="29">
        <f>+Data!U38*10</f>
        <v>6.0103040758818314E-3</v>
      </c>
      <c r="V58" s="29">
        <f>+Data!V38*10</f>
        <v>4.7770102787725163E-3</v>
      </c>
      <c r="W58" s="29">
        <f>+Data!W38*10</f>
        <v>4.7770102787725163E-3</v>
      </c>
      <c r="X58" s="29">
        <f>+Data!X38*10</f>
        <v>4.7770102787725163E-3</v>
      </c>
      <c r="Y58" s="29">
        <f>+Data!Y38*10</f>
        <v>4.7770102787725163E-3</v>
      </c>
      <c r="Z58" s="29">
        <f>+Data!Z38*10</f>
        <v>4.7770102787725163E-3</v>
      </c>
      <c r="AA58" s="29">
        <f>+Data!AA38*10</f>
        <v>4.7770102787725163E-3</v>
      </c>
      <c r="AB58" s="29">
        <f>+Data!AB38*10</f>
        <v>4.7770102787725163E-3</v>
      </c>
      <c r="AC58" s="29">
        <f>+Data!AC38*10</f>
        <v>4.7770102787725163E-3</v>
      </c>
      <c r="AD58" s="29">
        <f>+Data!AD38*10</f>
        <v>4.7770102787725163E-3</v>
      </c>
      <c r="AE58" s="29">
        <f>+Data!AE38*10</f>
        <v>2.3885051393862581E-3</v>
      </c>
      <c r="AF58" s="29">
        <f>+Data!AF36*10</f>
        <v>0</v>
      </c>
      <c r="AG58" s="29">
        <f>+Data!AG36*10</f>
        <v>0</v>
      </c>
      <c r="AH58" s="29">
        <f>+Data!AH36*10</f>
        <v>0</v>
      </c>
      <c r="AI58" s="29">
        <f>+Data!AI36*10</f>
        <v>0</v>
      </c>
      <c r="AJ58" s="29">
        <f>+Data!AJ36*10</f>
        <v>0</v>
      </c>
      <c r="AK58" s="29">
        <f>+Data!AK36*10</f>
        <v>0</v>
      </c>
      <c r="AL58" s="29">
        <f>+Data!AL36*10</f>
        <v>0</v>
      </c>
      <c r="AM58" s="29">
        <f>+Data!AM36*10</f>
        <v>0</v>
      </c>
      <c r="AN58" s="29">
        <f>+Data!AN36*10</f>
        <v>0</v>
      </c>
      <c r="AO58" s="29">
        <f>+Data!AO36*10</f>
        <v>0</v>
      </c>
      <c r="AP58" s="29">
        <f>+Data!AP36*10</f>
        <v>0</v>
      </c>
      <c r="AQ58" s="29">
        <f>+Data!AQ36*10</f>
        <v>0</v>
      </c>
      <c r="AR58" s="29">
        <f>+Data!AR36*10</f>
        <v>0</v>
      </c>
      <c r="AS58" s="29">
        <f>+Data!AS36*10</f>
        <v>0</v>
      </c>
      <c r="AT58" s="29">
        <f>+Data!AT36*10</f>
        <v>0</v>
      </c>
      <c r="AU58" s="29">
        <f>+Data!AU36*10</f>
        <v>0</v>
      </c>
      <c r="AV58" s="29">
        <f>+Data!AV36*10</f>
        <v>0</v>
      </c>
      <c r="AW58" s="29">
        <f>+Data!AW36*10</f>
        <v>0</v>
      </c>
      <c r="AX58" s="29">
        <f>+Data!AX36*10</f>
        <v>0</v>
      </c>
      <c r="AY58" s="29">
        <f>+Data!AY36*10</f>
        <v>0</v>
      </c>
      <c r="AZ58" s="29">
        <f>+Data!AZ36*10</f>
        <v>0</v>
      </c>
      <c r="BA58" s="29">
        <f>+Data!BA36*10</f>
        <v>0</v>
      </c>
      <c r="BB58" s="29">
        <f>+Data!BB36*10</f>
        <v>0</v>
      </c>
      <c r="BC58" s="29">
        <f>+Data!BC36*10</f>
        <v>0</v>
      </c>
      <c r="BD58" s="29">
        <f>+Data!BD36*10</f>
        <v>0</v>
      </c>
      <c r="BE58" s="29">
        <f>+Data!BE36*10</f>
        <v>0</v>
      </c>
      <c r="BF58" s="29">
        <f>+Data!BF36*10</f>
        <v>0</v>
      </c>
      <c r="BG58" s="29">
        <f>+Data!BG36*10</f>
        <v>0</v>
      </c>
      <c r="BH58" s="29">
        <f>+Data!BH36*10</f>
        <v>0</v>
      </c>
      <c r="BI58" s="29">
        <f>+Data!BI36*10</f>
        <v>0</v>
      </c>
    </row>
    <row r="59" spans="1:62" ht="18" customHeight="1">
      <c r="A59" s="21" t="s">
        <v>129</v>
      </c>
      <c r="B59" s="29">
        <f>+BI56</f>
        <v>477.75572180074039</v>
      </c>
      <c r="C59" s="23">
        <f t="shared" ref="C59:L59" si="16">+C64/C61</f>
        <v>1.365695550359932E-3</v>
      </c>
      <c r="D59" s="23">
        <f t="shared" si="16"/>
        <v>2.1504842228379272E-3</v>
      </c>
      <c r="E59" s="23">
        <f t="shared" si="16"/>
        <v>3.2880916799279385E-3</v>
      </c>
      <c r="F59" s="23">
        <f t="shared" si="16"/>
        <v>4.7776305400081386E-3</v>
      </c>
      <c r="G59" s="23">
        <f t="shared" si="16"/>
        <v>6.5926508052631056E-3</v>
      </c>
      <c r="H59" s="23">
        <f t="shared" si="16"/>
        <v>8.6888565932132199E-3</v>
      </c>
      <c r="I59" s="23">
        <f t="shared" si="16"/>
        <v>1.1020435804790141E-2</v>
      </c>
      <c r="J59" s="23">
        <f t="shared" si="16"/>
        <v>1.3549404197544407E-2</v>
      </c>
      <c r="K59" s="23">
        <f t="shared" si="16"/>
        <v>1.626718171983579E-2</v>
      </c>
      <c r="L59" s="23">
        <f t="shared" si="16"/>
        <v>1.9148539086066341E-2</v>
      </c>
    </row>
    <row r="60" spans="1:62" ht="18" customHeight="1">
      <c r="A60" s="625" t="s">
        <v>123</v>
      </c>
      <c r="B60" s="23"/>
      <c r="D60" s="45"/>
      <c r="H60" s="33"/>
    </row>
    <row r="61" spans="1:62" s="45" customFormat="1" ht="18" customHeight="1">
      <c r="A61" s="626" t="s">
        <v>124</v>
      </c>
      <c r="B61" s="45">
        <f t="shared" ref="B61:G61" si="17">B20*B74^$B7*(B56/1000)^(1-$B7)</f>
        <v>12.397900201983997</v>
      </c>
      <c r="C61" s="45">
        <f t="shared" si="17"/>
        <v>15.973315131118055</v>
      </c>
      <c r="D61" s="45">
        <f t="shared" si="17"/>
        <v>20.699508929379874</v>
      </c>
      <c r="E61" s="45">
        <f t="shared" si="17"/>
        <v>25.594789268009315</v>
      </c>
      <c r="F61" s="45">
        <f t="shared" si="17"/>
        <v>30.652531072828612</v>
      </c>
      <c r="G61" s="45">
        <f t="shared" si="17"/>
        <v>35.659639204491029</v>
      </c>
      <c r="H61" s="45">
        <f>H20*H74^$B7*(H56/1000)^(1-$B7)</f>
        <v>40.645457692382621</v>
      </c>
      <c r="I61" s="45">
        <f t="shared" ref="I61:BI61" si="18">I20*I74^$B7*(I56/1000)^(1-$B7)</f>
        <v>45.90838185928483</v>
      </c>
      <c r="J61" s="45">
        <f t="shared" si="18"/>
        <v>51.470125209794652</v>
      </c>
      <c r="K61" s="45">
        <f t="shared" si="18"/>
        <v>57.351521955731947</v>
      </c>
      <c r="L61" s="45">
        <f t="shared" si="18"/>
        <v>63.364799039156168</v>
      </c>
      <c r="M61" s="45">
        <f t="shared" si="18"/>
        <v>69.300369153981976</v>
      </c>
      <c r="N61" s="45">
        <f t="shared" si="18"/>
        <v>76.298340143163628</v>
      </c>
      <c r="O61" s="45">
        <f t="shared" si="18"/>
        <v>83.056305749492608</v>
      </c>
      <c r="P61" s="45">
        <f t="shared" si="18"/>
        <v>89.748353900720701</v>
      </c>
      <c r="Q61" s="45">
        <f t="shared" si="18"/>
        <v>96.472975181366564</v>
      </c>
      <c r="R61" s="45">
        <f t="shared" si="18"/>
        <v>103.28667507710932</v>
      </c>
      <c r="S61" s="45">
        <f t="shared" si="18"/>
        <v>110.22275557158572</v>
      </c>
      <c r="T61" s="45">
        <f t="shared" si="18"/>
        <v>117.30188955643912</v>
      </c>
      <c r="U61" s="45">
        <f t="shared" si="18"/>
        <v>124.53809051667093</v>
      </c>
      <c r="V61" s="45">
        <f t="shared" si="18"/>
        <v>131.8282215142022</v>
      </c>
      <c r="W61" s="45">
        <f t="shared" si="18"/>
        <v>139.1380613407687</v>
      </c>
      <c r="X61" s="45">
        <f t="shared" si="18"/>
        <v>146.56568435041214</v>
      </c>
      <c r="Y61" s="45">
        <f t="shared" si="18"/>
        <v>154.13201323599952</v>
      </c>
      <c r="Z61" s="45">
        <f t="shared" si="18"/>
        <v>161.85255902024778</v>
      </c>
      <c r="AA61" s="45">
        <f t="shared" si="18"/>
        <v>169.74040568385678</v>
      </c>
      <c r="AB61" s="45">
        <f t="shared" si="18"/>
        <v>177.8098761900097</v>
      </c>
      <c r="AC61" s="45">
        <f t="shared" si="18"/>
        <v>186.08558190855376</v>
      </c>
      <c r="AD61" s="45">
        <f t="shared" si="18"/>
        <v>194.66750232856748</v>
      </c>
      <c r="AE61" s="45">
        <f t="shared" si="18"/>
        <v>203.56053032539711</v>
      </c>
      <c r="AF61" s="45">
        <f t="shared" si="18"/>
        <v>212.40742241434563</v>
      </c>
      <c r="AG61" s="45">
        <f t="shared" si="18"/>
        <v>221.08541680615838</v>
      </c>
      <c r="AH61" s="45">
        <f t="shared" si="18"/>
        <v>229.88152629594347</v>
      </c>
      <c r="AI61" s="45">
        <f t="shared" si="18"/>
        <v>238.83782236156796</v>
      </c>
      <c r="AJ61" s="45">
        <f t="shared" si="18"/>
        <v>247.97945852437289</v>
      </c>
      <c r="AK61" s="45">
        <f t="shared" si="18"/>
        <v>257.32347603677363</v>
      </c>
      <c r="AL61" s="45">
        <f t="shared" si="18"/>
        <v>266.88316881744709</v>
      </c>
      <c r="AM61" s="45">
        <f t="shared" si="18"/>
        <v>276.67028392790314</v>
      </c>
      <c r="AN61" s="45">
        <f t="shared" si="18"/>
        <v>286.69608449268992</v>
      </c>
      <c r="AO61" s="45">
        <f t="shared" si="18"/>
        <v>296.97182949509568</v>
      </c>
      <c r="AP61" s="45">
        <f t="shared" si="18"/>
        <v>307.50896536710059</v>
      </c>
      <c r="AQ61" s="45">
        <f t="shared" si="18"/>
        <v>318.31918301894314</v>
      </c>
      <c r="AR61" s="45">
        <f t="shared" si="18"/>
        <v>329.41441808670493</v>
      </c>
      <c r="AS61" s="45">
        <f t="shared" si="18"/>
        <v>340.80683213425533</v>
      </c>
      <c r="AT61" s="45">
        <f t="shared" si="18"/>
        <v>352.50879189105035</v>
      </c>
      <c r="AU61" s="45">
        <f t="shared" si="18"/>
        <v>364.53285329037385</v>
      </c>
      <c r="AV61" s="45">
        <f t="shared" si="18"/>
        <v>376.89175216581509</v>
      </c>
      <c r="AW61" s="45">
        <f t="shared" si="18"/>
        <v>389.59840131786217</v>
      </c>
      <c r="AX61" s="45">
        <f t="shared" si="18"/>
        <v>402.66589287558929</v>
      </c>
      <c r="AY61" s="45">
        <f t="shared" si="18"/>
        <v>416.1075047235127</v>
      </c>
      <c r="AZ61" s="45">
        <f t="shared" si="18"/>
        <v>429.93670987414998</v>
      </c>
      <c r="BA61" s="45">
        <f t="shared" si="18"/>
        <v>444.16718786507244</v>
      </c>
      <c r="BB61" s="45">
        <f t="shared" si="18"/>
        <v>458.81283746483155</v>
      </c>
      <c r="BC61" s="45">
        <f t="shared" si="18"/>
        <v>473.88779015293665</v>
      </c>
      <c r="BD61" s="45">
        <f t="shared" si="18"/>
        <v>489.40642398590808</v>
      </c>
      <c r="BE61" s="45">
        <f t="shared" si="18"/>
        <v>505.38337757523732</v>
      </c>
      <c r="BF61" s="45">
        <f t="shared" si="18"/>
        <v>521.83356398857279</v>
      </c>
      <c r="BG61" s="45">
        <f t="shared" si="18"/>
        <v>538.77218444814071</v>
      </c>
      <c r="BH61" s="45">
        <f t="shared" si="18"/>
        <v>556.2147417454247</v>
      </c>
      <c r="BI61" s="45">
        <f t="shared" si="18"/>
        <v>574.17705332279422</v>
      </c>
      <c r="BJ61" s="45">
        <f>+BI61</f>
        <v>574.17705332279422</v>
      </c>
    </row>
    <row r="62" spans="1:62" s="64" customFormat="1" ht="18" customHeight="1">
      <c r="A62" s="627" t="s">
        <v>1128</v>
      </c>
      <c r="B62" s="64">
        <f>($B24*B81+$B25*B81^$B$26+$B$29*(B81/$B$27)^$B$28)*Parameters!$B$116*0.01</f>
        <v>9.7419147517077546E-4</v>
      </c>
      <c r="C62" s="64">
        <f>($B24*C81+$B25*C81^$B$26+$B$29*(C81/$B$27)^$B$28)*Parameters!$B$116*0.01</f>
        <v>1.3581267132443209E-3</v>
      </c>
      <c r="D62" s="64">
        <f>($B24*D81+$B25*D81^$B$26+$B$29*(D81/$B$27)^$B$28)*Parameters!$B$116*0.01</f>
        <v>2.1391088511145012E-3</v>
      </c>
      <c r="E62" s="64">
        <f>($B24*E81+$B25*E81^$B$26+$B$29*(E81/$B$27)^$B$28)*Parameters!$B$116*0.01</f>
        <v>3.2685133368780097E-3</v>
      </c>
      <c r="F62" s="64">
        <f>($B24*F81+$B25*F81^$B$26+$B$29*(F81/$B$27)^$B$28)*Parameters!$B$116*0.01</f>
        <v>4.7456713584578935E-3</v>
      </c>
      <c r="G62" s="64">
        <f>($B24*G81+$B25*G81^$B$26+$B$29*(G81/$B$27)^$B$28)*Parameters!$B$116*0.01</f>
        <v>6.5427086116213598E-3</v>
      </c>
      <c r="H62" s="64">
        <f>($B24*H81+$B25*H81^$B$26+$B$29*(H81/$B$27)^$B$28)*Parameters!$B$116*0.01</f>
        <v>8.6139071103584468E-3</v>
      </c>
      <c r="I62" s="64">
        <f>($B24*I81+$B25*I81^$B$26+$B$29*(I81/$B$27)^$B$28)*Parameters!$B$116*0.01</f>
        <v>1.0911969857741911E-2</v>
      </c>
      <c r="J62" s="64">
        <f>($B24*J81+$B25*J81^$B$26+$B$29*(J81/$B$27)^$B$28)*Parameters!$B$116*0.01</f>
        <v>1.3397268700208409E-2</v>
      </c>
      <c r="K62" s="64">
        <f>($B24*K81+$B25*K81^$B$26+$B$29*(K81/$B$27)^$B$28)*Parameters!$B$116*0.01</f>
        <v>1.6039247708470809E-2</v>
      </c>
      <c r="L62" s="64">
        <f>($B24*L81+$B25*L81^$B$26+$B$29*(L81/$B$27)^$B$28)*Parameters!$B$116*0.01</f>
        <v>1.881542840416487E-2</v>
      </c>
      <c r="M62" s="64">
        <f>($B24*M81+$B25*M81^$B$26+$B$29*(M81/$B$27)^$B$28)*Parameters!$B$116*0.01</f>
        <v>2.1626109608509577E-2</v>
      </c>
      <c r="N62" s="64">
        <f>($B24*N81+$B25*N81^$B$26+$B$29*(N81/$B$27)^$B$28)*Parameters!$B$116*0.01</f>
        <v>2.4470120535492669E-2</v>
      </c>
      <c r="O62" s="64">
        <f>($B24*O81+$B25*O81^$B$26+$B$29*(O81/$B$27)^$B$28)*Parameters!$B$116*0.01</f>
        <v>2.7345589696384138E-2</v>
      </c>
      <c r="P62" s="64">
        <f>($B24*P81+$B25*P81^$B$26+$B$29*(P81/$B$27)^$B$28)*Parameters!$B$116*0.01</f>
        <v>3.0247399453749137E-2</v>
      </c>
      <c r="Q62" s="64">
        <f>($B24*Q81+$B25*Q81^$B$26+$B$29*(Q81/$B$27)^$B$28)*Parameters!$B$116*0.01</f>
        <v>3.3169024405175385E-2</v>
      </c>
      <c r="R62" s="64">
        <f>($B24*R81+$B25*R81^$B$26+$B$29*(R81/$B$27)^$B$28)*Parameters!$B$116*0.01</f>
        <v>3.6103339366262956E-2</v>
      </c>
      <c r="S62" s="64">
        <f>($B24*S81+$B25*S81^$B$26+$B$29*(S81/$B$27)^$B$28)*Parameters!$B$116*0.01</f>
        <v>3.9042875428719037E-2</v>
      </c>
      <c r="T62" s="64">
        <f>($B24*T81+$B25*T81^$B$26+$B$29*(T81/$B$27)^$B$28)*Parameters!$B$116*0.01</f>
        <v>4.1979747420454412E-2</v>
      </c>
      <c r="U62" s="64">
        <f>($B24*U81+$B25*U81^$B$26+$B$29*(U81/$B$27)^$B$28)*Parameters!$B$116*0.01</f>
        <v>4.4905337213027599E-2</v>
      </c>
      <c r="V62" s="64">
        <f>($B24*V81+$B25*V81^$B$26+$B$29*(V81/$B$27)^$B$28)*Parameters!$B$116*0.01</f>
        <v>4.7812706221569745E-2</v>
      </c>
      <c r="W62" s="64">
        <f>($B24*W81+$B25*W81^$B$26+$B$29*(W81/$B$27)^$B$28)*Parameters!$B$116*0.01</f>
        <v>5.0698201759290684E-2</v>
      </c>
      <c r="X62" s="64">
        <f>($B24*X81+$B25*X81^$B$26+$B$29*(X81/$B$27)^$B$28)*Parameters!$B$116*0.01</f>
        <v>5.3556512014243107E-2</v>
      </c>
      <c r="Y62" s="64">
        <f>($B24*Y81+$B25*Y81^$B$26+$B$29*(Y81/$B$27)^$B$28)*Parameters!$B$116*0.01</f>
        <v>5.6375357540746587E-2</v>
      </c>
      <c r="Z62" s="64">
        <f>($B24*Z81+$B25*Z81^$B$26+$B$29*(Z81/$B$27)^$B$28)*Parameters!$B$116*0.01</f>
        <v>5.9133459062090735E-2</v>
      </c>
      <c r="AA62" s="64">
        <f>($B24*AA81+$B25*AA81^$B$26+$B$29*(AA81/$B$27)^$B$28)*Parameters!$B$116*0.01</f>
        <v>6.1745749129248288E-2</v>
      </c>
      <c r="AB62" s="64">
        <f>($B24*AB81+$B25*AB81^$B$26+$B$29*(AB81/$B$27)^$B$28)*Parameters!$B$116*0.01</f>
        <v>6.3369258912152115E-2</v>
      </c>
      <c r="AC62" s="64">
        <f>($B24*AC81+$B25*AC81^$B$26+$B$29*(AC81/$B$27)^$B$28)*Parameters!$B$116*0.01</f>
        <v>6.3535659490553009E-2</v>
      </c>
      <c r="AD62" s="64">
        <f>($B24*AD81+$B25*AD81^$B$26+$B$29*(AD81/$B$27)^$B$28)*Parameters!$B$116*0.01</f>
        <v>6.2826140378950859E-2</v>
      </c>
      <c r="AE62" s="64">
        <f>($B24*AE81+$B25*AE81^$B$26+$B$29*(AE81/$B$27)^$B$28)*Parameters!$B$116*0.01</f>
        <v>6.1639673752947766E-2</v>
      </c>
      <c r="AF62" s="64">
        <f>($B24*AF81+$B25*AF81^$B$26+$B$29*(AF81/$B$27)^$B$28)*Parameters!$B$116*0.01</f>
        <v>6.0237303480357211E-2</v>
      </c>
      <c r="AG62" s="64">
        <f>($B24*AG81+$B25*AG81^$B$26+$B$29*(AG81/$B$27)^$B$28)*Parameters!$B$116*0.01</f>
        <v>5.8782367665095862E-2</v>
      </c>
      <c r="AH62" s="64">
        <f>($B24*AH81+$B25*AH81^$B$26+$B$29*(AH81/$B$27)^$B$28)*Parameters!$B$116*0.01</f>
        <v>5.7371824289623084E-2</v>
      </c>
      <c r="AI62" s="64">
        <f>($B24*AI81+$B25*AI81^$B$26+$B$29*(AI81/$B$27)^$B$28)*Parameters!$B$116*0.01</f>
        <v>5.6058922920968195E-2</v>
      </c>
      <c r="AJ62" s="64">
        <f>($B24*AJ81+$B25*AJ81^$B$26+$B$29*(AJ81/$B$27)^$B$28)*Parameters!$B$116*0.01</f>
        <v>5.486893444279952E-2</v>
      </c>
      <c r="AK62" s="64">
        <f>($B24*AK81+$B25*AK81^$B$26+$B$29*(AK81/$B$27)^$B$28)*Parameters!$B$116*0.01</f>
        <v>5.3809765843986244E-2</v>
      </c>
      <c r="AL62" s="64">
        <f>($B24*AL81+$B25*AL81^$B$26+$B$29*(AL81/$B$27)^$B$28)*Parameters!$B$116*0.01</f>
        <v>5.2878976154828922E-2</v>
      </c>
      <c r="AM62" s="64">
        <f>($B24*AM81+$B25*AM81^$B$26+$B$29*(AM81/$B$27)^$B$28)*Parameters!$B$116*0.01</f>
        <v>5.2068330310741762E-2</v>
      </c>
      <c r="AN62" s="64">
        <f>($B24*AN81+$B25*AN81^$B$26+$B$29*(AN81/$B$27)^$B$28)*Parameters!$B$116*0.01</f>
        <v>5.1366699747139338E-2</v>
      </c>
      <c r="AO62" s="64">
        <f>($B24*AO81+$B25*AO81^$B$26+$B$29*(AO81/$B$27)^$B$28)*Parameters!$B$116*0.01</f>
        <v>5.0761867892237134E-2</v>
      </c>
      <c r="AP62" s="64">
        <f>($B24*AP81+$B25*AP81^$B$26+$B$29*(AP81/$B$27)^$B$28)*Parameters!$B$116*0.01</f>
        <v>5.0241618526164961E-2</v>
      </c>
      <c r="AQ62" s="64">
        <f>($B24*AQ81+$B25*AQ81^$B$26+$B$29*(AQ81/$B$27)^$B$28)*Parameters!$B$116*0.01</f>
        <v>4.9794359803109041E-2</v>
      </c>
      <c r="AR62" s="64">
        <f>($B24*AR81+$B25*AR81^$B$26+$B$29*(AR81/$B$27)^$B$28)*Parameters!$B$116*0.01</f>
        <v>4.9409451564448349E-2</v>
      </c>
      <c r="AS62" s="64">
        <f>($B24*AS81+$B25*AS81^$B$26+$B$29*(AS81/$B$27)^$B$28)*Parameters!$B$116*0.01</f>
        <v>4.9077346354090556E-2</v>
      </c>
      <c r="AT62" s="64">
        <f>($B24*AT81+$B25*AT81^$B$26+$B$29*(AT81/$B$27)^$B$28)*Parameters!$B$116*0.01</f>
        <v>4.878961640993467E-2</v>
      </c>
      <c r="AU62" s="64">
        <f>($B24*AU81+$B25*AU81^$B$26+$B$29*(AU81/$B$27)^$B$28)*Parameters!$B$116*0.01</f>
        <v>4.8538913608860208E-2</v>
      </c>
      <c r="AV62" s="64">
        <f>($B24*AV81+$B25*AV81^$B$26+$B$29*(AV81/$B$27)^$B$28)*Parameters!$B$116*0.01</f>
        <v>4.8318892616724181E-2</v>
      </c>
      <c r="AW62" s="64">
        <f>($B24*AW81+$B25*AW81^$B$26+$B$29*(AW81/$B$27)^$B$28)*Parameters!$B$116*0.01</f>
        <v>4.812411646383763E-2</v>
      </c>
      <c r="AX62" s="64">
        <f>($B24*AX81+$B25*AX81^$B$26+$B$29*(AX81/$B$27)^$B$28)*Parameters!$B$116*0.01</f>
        <v>4.7949956511994955E-2</v>
      </c>
      <c r="AY62" s="64">
        <f>($B24*AY81+$B25*AY81^$B$26+$B$29*(AY81/$B$27)^$B$28)*Parameters!$B$116*0.01</f>
        <v>4.779249402805992E-2</v>
      </c>
      <c r="AZ62" s="64">
        <f>($B24*AZ81+$B25*AZ81^$B$26+$B$29*(AZ81/$B$27)^$B$28)*Parameters!$B$116*0.01</f>
        <v>4.7648427487774876E-2</v>
      </c>
      <c r="BA62" s="64">
        <f>($B24*BA81+$B25*BA81^$B$26+$B$29*(BA81/$B$27)^$B$28)*Parameters!$B$116*0.01</f>
        <v>4.751498774275751E-2</v>
      </c>
      <c r="BB62" s="64">
        <f>($B24*BB81+$B25*BB81^$B$26+$B$29*(BB81/$B$27)^$B$28)*Parameters!$B$116*0.01</f>
        <v>4.7389861922385867E-2</v>
      </c>
      <c r="BC62" s="64">
        <f>($B24*BC81+$B25*BC81^$B$26+$B$29*(BC81/$B$27)^$B$28)*Parameters!$B$116*0.01</f>
        <v>4.727112616340845E-2</v>
      </c>
      <c r="BD62" s="64">
        <f>($B24*BD81+$B25*BD81^$B$26+$B$29*(BD81/$B$27)^$B$28)*Parameters!$B$116*0.01</f>
        <v>4.7157186798822713E-2</v>
      </c>
      <c r="BE62" s="64">
        <f>($B24*BE81+$B25*BE81^$B$26+$B$29*(BE81/$B$27)^$B$28)*Parameters!$B$116*0.01</f>
        <v>4.7046729383645895E-2</v>
      </c>
      <c r="BF62" s="64">
        <f>($B24*BF81+$B25*BF81^$B$26+$B$29*(BF81/$B$27)^$B$28)*Parameters!$B$116*0.01</f>
        <v>4.6938674814927382E-2</v>
      </c>
      <c r="BG62" s="64">
        <f>($B24*BG81+$B25*BG81^$B$26+$B$29*(BG81/$B$27)^$B$28)*Parameters!$B$116*0.01</f>
        <v>4.6832141767429385E-2</v>
      </c>
      <c r="BH62" s="64">
        <f>($B24*BH81+$B25*BH81^$B$26+$B$29*(BH81/$B$27)^$B$28)*Parameters!$B$116*0.01</f>
        <v>4.6726414681993518E-2</v>
      </c>
      <c r="BI62" s="64">
        <f>($B24*BI81+$B25*BI81^$B$26+$B$29*(BI81/$B$27)^$B$28)*Parameters!$B$116*0.01</f>
        <v>4.6620916588974284E-2</v>
      </c>
      <c r="BJ62" s="64">
        <f>($B24*BJ81+$B25*BJ81^$B$26+$B$29*(BJ81/$B$27)^$B$28)*Parameters!$B$116*0.01</f>
        <v>4.5508516260836539E-2</v>
      </c>
    </row>
    <row r="63" spans="1:62" s="64" customFormat="1" ht="18" customHeight="1">
      <c r="A63" s="627" t="s">
        <v>1129</v>
      </c>
      <c r="B63" s="64">
        <f t="shared" ref="B63:H63" si="19">+B62+B50/100</f>
        <v>9.7419147517077546E-4</v>
      </c>
      <c r="C63" s="64">
        <f t="shared" si="19"/>
        <v>1.365695550359932E-3</v>
      </c>
      <c r="D63" s="64">
        <f t="shared" si="19"/>
        <v>2.1504842228379272E-3</v>
      </c>
      <c r="E63" s="64">
        <f t="shared" si="19"/>
        <v>3.2880916799279385E-3</v>
      </c>
      <c r="F63" s="64">
        <f t="shared" si="19"/>
        <v>4.7776305400081395E-3</v>
      </c>
      <c r="G63" s="64">
        <f t="shared" si="19"/>
        <v>6.5926508052631056E-3</v>
      </c>
      <c r="H63" s="64">
        <f t="shared" si="19"/>
        <v>8.6888565932132199E-3</v>
      </c>
      <c r="I63" s="64">
        <f t="shared" ref="I63:BJ63" si="20">+I62+I50/100</f>
        <v>1.1020435804790141E-2</v>
      </c>
      <c r="J63" s="64">
        <f t="shared" si="20"/>
        <v>1.3549404197544407E-2</v>
      </c>
      <c r="K63" s="64">
        <f t="shared" si="20"/>
        <v>1.626718171983579E-2</v>
      </c>
      <c r="L63" s="64">
        <f t="shared" si="20"/>
        <v>1.9148539086066341E-2</v>
      </c>
      <c r="M63" s="64">
        <f t="shared" si="20"/>
        <v>2.2100170061795026E-2</v>
      </c>
      <c r="N63" s="64">
        <f t="shared" si="20"/>
        <v>2.5118817628358655E-2</v>
      </c>
      <c r="O63" s="64">
        <f t="shared" si="20"/>
        <v>2.8217436892945598E-2</v>
      </c>
      <c r="P63" s="64">
        <f t="shared" si="20"/>
        <v>3.1394491265923814E-2</v>
      </c>
      <c r="Q63" s="64">
        <f t="shared" si="20"/>
        <v>3.4650196430042732E-2</v>
      </c>
      <c r="R63" s="64">
        <f t="shared" si="20"/>
        <v>3.7984277429813848E-2</v>
      </c>
      <c r="S63" s="64">
        <f t="shared" si="20"/>
        <v>4.1396214338924819E-2</v>
      </c>
      <c r="T63" s="64">
        <f t="shared" si="20"/>
        <v>4.4885156785843268E-2</v>
      </c>
      <c r="U63" s="64">
        <f t="shared" si="20"/>
        <v>4.8449589398195846E-2</v>
      </c>
      <c r="V63" s="64">
        <f t="shared" si="20"/>
        <v>5.2089717289590332E-2</v>
      </c>
      <c r="W63" s="64">
        <f t="shared" si="20"/>
        <v>5.5807963342138098E-2</v>
      </c>
      <c r="X63" s="64">
        <f t="shared" si="20"/>
        <v>5.9605373324501144E-2</v>
      </c>
      <c r="Y63" s="64">
        <f t="shared" si="20"/>
        <v>6.347738322465718E-2</v>
      </c>
      <c r="Z63" s="64">
        <f t="shared" si="20"/>
        <v>6.7409687729579712E-2</v>
      </c>
      <c r="AA63" s="64">
        <f t="shared" si="20"/>
        <v>7.1323849423707661E-2</v>
      </c>
      <c r="AB63" s="64">
        <f t="shared" si="20"/>
        <v>7.438211483486977E-2</v>
      </c>
      <c r="AC63" s="64">
        <f t="shared" si="20"/>
        <v>7.6107253650635864E-2</v>
      </c>
      <c r="AD63" s="64">
        <f t="shared" si="20"/>
        <v>7.7060086690821358E-2</v>
      </c>
      <c r="AE63" s="64">
        <f t="shared" si="20"/>
        <v>7.762563698243069E-2</v>
      </c>
      <c r="AF63" s="64">
        <f t="shared" si="20"/>
        <v>7.8053383096684248E-2</v>
      </c>
      <c r="AG63" s="64">
        <f t="shared" si="20"/>
        <v>7.8489899747917535E-2</v>
      </c>
      <c r="AH63" s="64">
        <f t="shared" si="20"/>
        <v>7.902184840632849E-2</v>
      </c>
      <c r="AI63" s="64">
        <f t="shared" si="20"/>
        <v>7.9704195509082254E-2</v>
      </c>
      <c r="AJ63" s="64">
        <f t="shared" si="20"/>
        <v>8.0560344124126895E-2</v>
      </c>
      <c r="AK63" s="64">
        <f t="shared" si="20"/>
        <v>8.1597209844000262E-2</v>
      </c>
      <c r="AL63" s="64">
        <f t="shared" si="20"/>
        <v>8.2812057307638853E-2</v>
      </c>
      <c r="AM63" s="64">
        <f t="shared" si="20"/>
        <v>8.419687742808489E-2</v>
      </c>
      <c r="AN63" s="64">
        <f t="shared" si="20"/>
        <v>8.5741134793587678E-2</v>
      </c>
      <c r="AO63" s="64">
        <f t="shared" si="20"/>
        <v>8.7433447283373059E-2</v>
      </c>
      <c r="AP63" s="64">
        <f t="shared" si="20"/>
        <v>8.9262575354872226E-2</v>
      </c>
      <c r="AQ63" s="64">
        <f t="shared" si="20"/>
        <v>9.1217971020307764E-2</v>
      </c>
      <c r="AR63" s="64">
        <f t="shared" si="20"/>
        <v>9.3290050429764348E-2</v>
      </c>
      <c r="AS63" s="64">
        <f t="shared" si="20"/>
        <v>9.5470296622629541E-2</v>
      </c>
      <c r="AT63" s="64">
        <f t="shared" si="20"/>
        <v>9.7751261159898489E-2</v>
      </c>
      <c r="AU63" s="64">
        <f t="shared" si="20"/>
        <v>0.1001265085332689</v>
      </c>
      <c r="AV63" s="64">
        <f t="shared" si="20"/>
        <v>0.10259053105361005</v>
      </c>
      <c r="AW63" s="64">
        <f t="shared" si="20"/>
        <v>0.10513865139960026</v>
      </c>
      <c r="AX63" s="64">
        <f t="shared" si="20"/>
        <v>0.10776692320279643</v>
      </c>
      <c r="AY63" s="64">
        <f t="shared" si="20"/>
        <v>0.11047203567252596</v>
      </c>
      <c r="AZ63" s="64">
        <f t="shared" si="20"/>
        <v>0.11325122547981087</v>
      </c>
      <c r="BA63" s="64">
        <f t="shared" si="20"/>
        <v>0.11610219737193511</v>
      </c>
      <c r="BB63" s="64">
        <f t="shared" si="20"/>
        <v>0.11902305391648049</v>
      </c>
      <c r="BC63" s="64">
        <f t="shared" si="20"/>
        <v>0.12201223413837034</v>
      </c>
      <c r="BD63" s="64">
        <f t="shared" si="20"/>
        <v>0.12506846045980843</v>
      </c>
      <c r="BE63" s="64">
        <f t="shared" si="20"/>
        <v>0.12819069317852955</v>
      </c>
      <c r="BF63" s="64">
        <f t="shared" si="20"/>
        <v>0.13137809165719364</v>
      </c>
      <c r="BG63" s="64">
        <f t="shared" si="20"/>
        <v>0.13462998140195934</v>
      </c>
      <c r="BH63" s="64">
        <f t="shared" si="20"/>
        <v>0.13794582625254098</v>
      </c>
      <c r="BI63" s="64">
        <f t="shared" si="20"/>
        <v>0.14132520497084478</v>
      </c>
      <c r="BJ63" s="64">
        <f t="shared" si="20"/>
        <v>0.14376112173963951</v>
      </c>
    </row>
    <row r="64" spans="1:62" s="147" customFormat="1" ht="18" customHeight="1">
      <c r="A64" s="206" t="s">
        <v>1133</v>
      </c>
      <c r="B64" s="147">
        <f>+B61-B65</f>
        <v>1.2066173923019008E-2</v>
      </c>
      <c r="C64" s="147">
        <f>+C63*C61/(1+C63^Parameters!$B$125)</f>
        <v>2.18146853990649E-2</v>
      </c>
      <c r="D64" s="147">
        <f>+D63*D61/(1+D63^Parameters!$B$125)</f>
        <v>4.4513967373124214E-2</v>
      </c>
      <c r="E64" s="147">
        <f>+E63*E61/(1+E63^Parameters!$B$125)</f>
        <v>8.415801364165032E-2</v>
      </c>
      <c r="F64" s="147">
        <f>+F63*F61/(1+F63^Parameters!$B$125)</f>
        <v>0.14644646858209442</v>
      </c>
      <c r="G64" s="147">
        <f>+G63*G61/(1+G63^Parameters!$B$125)</f>
        <v>0.2350915491168796</v>
      </c>
      <c r="H64" s="147">
        <f>+H63*H61/(1+H63^Parameters!$B$125)</f>
        <v>0.35316255305462774</v>
      </c>
      <c r="I64" s="147">
        <f>+I63*I61/(1+I63^Parameters!$B$125)</f>
        <v>0.50593037518204076</v>
      </c>
      <c r="J64" s="147">
        <f>+J63*J61/(1+J63^Parameters!$B$125)</f>
        <v>0.69738953056572783</v>
      </c>
      <c r="K64" s="147">
        <f>+K63*K61/(1+K63^Parameters!$B$125)</f>
        <v>0.93294762956304367</v>
      </c>
      <c r="L64" s="147">
        <f>+L63*L61/(1+L63^Parameters!$B$125)</f>
        <v>1.2133433310820207</v>
      </c>
      <c r="M64" s="147">
        <f>+M63*M61/(1+M63^Parameters!$B$125)</f>
        <v>1.5315499436481759</v>
      </c>
      <c r="N64" s="147">
        <f>+N63*N61/(1+N63^Parameters!$B$125)</f>
        <v>1.9165240914026034</v>
      </c>
      <c r="O64" s="147">
        <f>+O63*O61/(1+O63^Parameters!$B$125)</f>
        <v>2.3436360660475017</v>
      </c>
      <c r="P64" s="147">
        <f>+P63*P61/(1+P63^Parameters!$B$125)</f>
        <v>2.817603912667213</v>
      </c>
      <c r="Q64" s="147">
        <f>+Q63*Q61/(1+Q63^Parameters!$B$125)</f>
        <v>3.3428075402249808</v>
      </c>
      <c r="R64" s="147">
        <f>+R63*R61/(1+R63^Parameters!$B$125)</f>
        <v>3.9232697209319358</v>
      </c>
      <c r="S64" s="147">
        <f>+S63*S61/(1+S63^Parameters!$B$125)</f>
        <v>4.5628048146682145</v>
      </c>
      <c r="T64" s="147">
        <f>+T63*T61/(1+T63^Parameters!$B$125)</f>
        <v>5.265113704016267</v>
      </c>
      <c r="U64" s="147">
        <f>+U63*U61/(1+U63^Parameters!$B$125)</f>
        <v>6.0338193499676249</v>
      </c>
      <c r="V64" s="147">
        <f>+V63*V61/(1+V63^Parameters!$B$125)</f>
        <v>6.8668947894632737</v>
      </c>
      <c r="W64" s="147">
        <f>+W63*W61/(1+W63^Parameters!$B$125)</f>
        <v>7.7650118267995065</v>
      </c>
      <c r="X64" s="147">
        <f>+X63*X61/(1+X63^Parameters!$B$125)</f>
        <v>8.7361023322623659</v>
      </c>
      <c r="Y64" s="147">
        <f>+Y63*Y61/(1+Y63^Parameters!$B$125)</f>
        <v>9.7838968713590813</v>
      </c>
      <c r="Z64" s="147">
        <f>+Z63*Z61/(1+Z63^Parameters!$B$125)</f>
        <v>10.910430461767136</v>
      </c>
      <c r="AA64" s="147">
        <f>+AA63*AA61/(1+AA63^Parameters!$B$125)</f>
        <v>12.106539136073208</v>
      </c>
      <c r="AB64" s="147">
        <f>+AB63*AB61/(1+AB63^Parameters!$B$125)</f>
        <v>13.225874629470711</v>
      </c>
      <c r="AC64" s="147">
        <f>+AC63*AC61/(1+AC63^Parameters!$B$125)</f>
        <v>14.162462582948137</v>
      </c>
      <c r="AD64" s="147">
        <f>+AD63*AD61/(1+AD63^Parameters!$B$125)</f>
        <v>15.001094605214309</v>
      </c>
      <c r="AE64" s="147">
        <f>+AE63*AE61/(1+AE63^Parameters!$B$125)</f>
        <v>15.801515830864819</v>
      </c>
      <c r="AF64" s="147">
        <f>+AF63*AF61/(1+AF63^Parameters!$B$125)</f>
        <v>16.579117914147005</v>
      </c>
      <c r="AG64" s="147">
        <f>+AG63*AG61/(1+AG63^Parameters!$B$125)</f>
        <v>17.352972200687933</v>
      </c>
      <c r="AH64" s="147">
        <f>+AH63*AH61/(1+AH63^Parameters!$B$125)</f>
        <v>18.165663122200989</v>
      </c>
      <c r="AI64" s="147">
        <f>+AI63*AI61/(1+AI63^Parameters!$B$125)</f>
        <v>19.036376488272904</v>
      </c>
      <c r="AJ64" s="147">
        <f>+AJ63*AJ61/(1+AJ63^Parameters!$B$125)</f>
        <v>19.977310514208121</v>
      </c>
      <c r="AK64" s="147">
        <f>+AK63*AK61/(1+AK63^Parameters!$B$125)</f>
        <v>20.996877671685461</v>
      </c>
      <c r="AL64" s="147">
        <f>+AL63*AL61/(1+AL63^Parameters!$B$125)</f>
        <v>22.101144270219446</v>
      </c>
      <c r="AM64" s="147">
        <f>+AM63*AM61/(1+AM63^Parameters!$B$125)</f>
        <v>23.294773983454029</v>
      </c>
      <c r="AN64" s="147">
        <f>+AN63*AN61/(1+AN63^Parameters!$B$125)</f>
        <v>24.581647624753685</v>
      </c>
      <c r="AO64" s="147">
        <f>+AO63*AO61/(1+AO63^Parameters!$B$125)</f>
        <v>25.965270798128394</v>
      </c>
      <c r="AP64" s="147">
        <f>+AP63*AP61/(1+AP63^Parameters!$B$125)</f>
        <v>27.449042192498109</v>
      </c>
      <c r="AQ64" s="147">
        <f>+AQ63*AQ61/(1+AQ63^Parameters!$B$125)</f>
        <v>29.036430010671896</v>
      </c>
      <c r="AR64" s="147">
        <f>+AR63*AR61/(1+AR63^Parameters!$B$125)</f>
        <v>30.731087674065808</v>
      </c>
      <c r="AS64" s="147">
        <f>+AS63*AS61/(1+AS63^Parameters!$B$125)</f>
        <v>32.536929352829354</v>
      </c>
      <c r="AT64" s="147">
        <f>+AT63*AT61/(1+AT63^Parameters!$B$125)</f>
        <v>34.458178974557534</v>
      </c>
      <c r="AU64" s="147">
        <f>+AU63*AU61/(1+AU63^Parameters!$B$125)</f>
        <v>36.499401841939104</v>
      </c>
      <c r="AV64" s="147">
        <f>+AV63*AV61/(1+AV63^Parameters!$B$125)</f>
        <v>38.665524999423148</v>
      </c>
      <c r="AW64" s="147">
        <f>+AW63*AW61/(1+AW63^Parameters!$B$125)</f>
        <v>40.961850495239382</v>
      </c>
      <c r="AX64" s="147">
        <f>+AX63*AX61/(1+AX63^Parameters!$B$125)</f>
        <v>43.394064344740862</v>
      </c>
      <c r="AY64" s="147">
        <f>+AY63*AY61/(1+AY63^Parameters!$B$125)</f>
        <v>45.96824309297704</v>
      </c>
      <c r="AZ64" s="147">
        <f>+AZ63*AZ61/(1+AZ63^Parameters!$B$125)</f>
        <v>48.690859255105785</v>
      </c>
      <c r="BA64" s="147">
        <f>+BA63*BA61/(1+BA63^Parameters!$B$125)</f>
        <v>51.568786488697562</v>
      </c>
      <c r="BB64" s="147">
        <f>+BB63*BB61/(1+BB63^Parameters!$B$125)</f>
        <v>54.609305059991485</v>
      </c>
      <c r="BC64" s="147">
        <f>+BC63*BC61/(1+BC63^Parameters!$B$125)</f>
        <v>57.820107965177186</v>
      </c>
      <c r="BD64" s="147">
        <f>+BD63*BD61/(1+BD63^Parameters!$B$125)</f>
        <v>61.209307929739197</v>
      </c>
      <c r="BE64" s="147">
        <f>+BE63*BE61/(1+BE63^Parameters!$B$125)</f>
        <v>64.785445414643902</v>
      </c>
      <c r="BF64" s="147">
        <f>+BF63*BF61/(1+BF63^Parameters!$B$125)</f>
        <v>68.557497694467713</v>
      </c>
      <c r="BG64" s="147">
        <f>+BG63*BG61/(1+BG63^Parameters!$B$125)</f>
        <v>72.534889030251946</v>
      </c>
      <c r="BH64" s="147">
        <f>+BH63*BH61/(1+BH63^Parameters!$B$125)</f>
        <v>76.727501932474539</v>
      </c>
      <c r="BI64" s="147">
        <f>+BI63*BI61/(1+BI63^Parameters!$B$125)</f>
        <v>81.145689492493432</v>
      </c>
      <c r="BJ64" s="147">
        <f>+BJ63*BJ61/(1+BJ63^Parameters!$B$125)</f>
        <v>82.54433695160111</v>
      </c>
    </row>
    <row r="65" spans="1:166" s="45" customFormat="1" ht="18" customHeight="1">
      <c r="A65" s="626" t="s">
        <v>21</v>
      </c>
      <c r="B65" s="45">
        <f>+B61/(1+B63)</f>
        <v>12.385834028060978</v>
      </c>
      <c r="C65" s="45">
        <f t="shared" ref="C65:AH65" si="21">+C61-C64</f>
        <v>15.95150044571899</v>
      </c>
      <c r="D65" s="45">
        <f t="shared" si="21"/>
        <v>20.65499496200675</v>
      </c>
      <c r="E65" s="45">
        <f t="shared" si="21"/>
        <v>25.510631254367663</v>
      </c>
      <c r="F65" s="45">
        <f t="shared" si="21"/>
        <v>30.506084604246517</v>
      </c>
      <c r="G65" s="45">
        <f t="shared" si="21"/>
        <v>35.424547655374148</v>
      </c>
      <c r="H65" s="45">
        <f t="shared" si="21"/>
        <v>40.29229513932799</v>
      </c>
      <c r="I65" s="45">
        <f t="shared" si="21"/>
        <v>45.402451484102791</v>
      </c>
      <c r="J65" s="45">
        <f t="shared" si="21"/>
        <v>50.772735679228923</v>
      </c>
      <c r="K65" s="45">
        <f t="shared" si="21"/>
        <v>56.418574326168901</v>
      </c>
      <c r="L65" s="45">
        <f t="shared" si="21"/>
        <v>62.151455708074145</v>
      </c>
      <c r="M65" s="45">
        <f t="shared" si="21"/>
        <v>67.768819210333803</v>
      </c>
      <c r="N65" s="45">
        <f t="shared" si="21"/>
        <v>74.381816051761021</v>
      </c>
      <c r="O65" s="45">
        <f t="shared" si="21"/>
        <v>80.712669683445114</v>
      </c>
      <c r="P65" s="45">
        <f t="shared" si="21"/>
        <v>86.930749988053492</v>
      </c>
      <c r="Q65" s="45">
        <f t="shared" si="21"/>
        <v>93.130167641141583</v>
      </c>
      <c r="R65" s="45">
        <f t="shared" si="21"/>
        <v>99.363405356177381</v>
      </c>
      <c r="S65" s="45">
        <f t="shared" si="21"/>
        <v>105.65995075691751</v>
      </c>
      <c r="T65" s="45">
        <f t="shared" si="21"/>
        <v>112.03677585242285</v>
      </c>
      <c r="U65" s="45">
        <f t="shared" si="21"/>
        <v>118.5042711667033</v>
      </c>
      <c r="V65" s="45">
        <f t="shared" si="21"/>
        <v>124.96132672473892</v>
      </c>
      <c r="W65" s="45">
        <f t="shared" si="21"/>
        <v>131.37304951396919</v>
      </c>
      <c r="X65" s="45">
        <f t="shared" si="21"/>
        <v>137.82958201814978</v>
      </c>
      <c r="Y65" s="45">
        <f t="shared" si="21"/>
        <v>144.34811636464045</v>
      </c>
      <c r="Z65" s="45">
        <f t="shared" si="21"/>
        <v>150.94212855848065</v>
      </c>
      <c r="AA65" s="45">
        <f t="shared" si="21"/>
        <v>157.63386654778358</v>
      </c>
      <c r="AB65" s="45">
        <f t="shared" si="21"/>
        <v>164.58400156053898</v>
      </c>
      <c r="AC65" s="45">
        <f t="shared" si="21"/>
        <v>171.92311932560563</v>
      </c>
      <c r="AD65" s="45">
        <f t="shared" si="21"/>
        <v>179.66640772335316</v>
      </c>
      <c r="AE65" s="45">
        <f t="shared" si="21"/>
        <v>187.75901449453229</v>
      </c>
      <c r="AF65" s="45">
        <f t="shared" si="21"/>
        <v>195.82830450019861</v>
      </c>
      <c r="AG65" s="45">
        <f t="shared" si="21"/>
        <v>203.73244460547045</v>
      </c>
      <c r="AH65" s="45">
        <f t="shared" si="21"/>
        <v>211.71586317374249</v>
      </c>
      <c r="AI65" s="45">
        <f t="shared" ref="AI65:BJ65" si="22">+AI61-AI64</f>
        <v>219.80144587329505</v>
      </c>
      <c r="AJ65" s="45">
        <f t="shared" si="22"/>
        <v>228.00214801016477</v>
      </c>
      <c r="AK65" s="45">
        <f t="shared" si="22"/>
        <v>236.32659836508816</v>
      </c>
      <c r="AL65" s="45">
        <f t="shared" si="22"/>
        <v>244.78202454722765</v>
      </c>
      <c r="AM65" s="45">
        <f t="shared" si="22"/>
        <v>253.37550994444911</v>
      </c>
      <c r="AN65" s="45">
        <f t="shared" si="22"/>
        <v>262.11443686793621</v>
      </c>
      <c r="AO65" s="45">
        <f t="shared" si="22"/>
        <v>271.00655869696726</v>
      </c>
      <c r="AP65" s="45">
        <f t="shared" si="22"/>
        <v>280.05992317460249</v>
      </c>
      <c r="AQ65" s="45">
        <f t="shared" si="22"/>
        <v>289.28275300827124</v>
      </c>
      <c r="AR65" s="45">
        <f t="shared" si="22"/>
        <v>298.68333041263912</v>
      </c>
      <c r="AS65" s="45">
        <f t="shared" si="22"/>
        <v>308.26990278142597</v>
      </c>
      <c r="AT65" s="45">
        <f t="shared" si="22"/>
        <v>318.05061291649281</v>
      </c>
      <c r="AU65" s="45">
        <f t="shared" si="22"/>
        <v>328.03345144843473</v>
      </c>
      <c r="AV65" s="45">
        <f t="shared" si="22"/>
        <v>338.22622716639194</v>
      </c>
      <c r="AW65" s="45">
        <f t="shared" si="22"/>
        <v>348.63655082262278</v>
      </c>
      <c r="AX65" s="45">
        <f t="shared" si="22"/>
        <v>359.27182853084844</v>
      </c>
      <c r="AY65" s="45">
        <f t="shared" si="22"/>
        <v>370.13926163053566</v>
      </c>
      <c r="AZ65" s="45">
        <f t="shared" si="22"/>
        <v>381.24585061904418</v>
      </c>
      <c r="BA65" s="45">
        <f t="shared" si="22"/>
        <v>392.59840137637485</v>
      </c>
      <c r="BB65" s="45">
        <f t="shared" si="22"/>
        <v>404.20353240484008</v>
      </c>
      <c r="BC65" s="45">
        <f t="shared" si="22"/>
        <v>416.06768218775949</v>
      </c>
      <c r="BD65" s="45">
        <f t="shared" si="22"/>
        <v>428.19711605616885</v>
      </c>
      <c r="BE65" s="45">
        <f t="shared" si="22"/>
        <v>440.59793216059342</v>
      </c>
      <c r="BF65" s="45">
        <f t="shared" si="22"/>
        <v>453.27606629410508</v>
      </c>
      <c r="BG65" s="45">
        <f t="shared" si="22"/>
        <v>466.23729541788873</v>
      </c>
      <c r="BH65" s="45">
        <f t="shared" si="22"/>
        <v>479.48723981295018</v>
      </c>
      <c r="BI65" s="45">
        <f t="shared" si="22"/>
        <v>493.03136383030079</v>
      </c>
      <c r="BJ65" s="45">
        <f t="shared" si="22"/>
        <v>491.63271637119311</v>
      </c>
    </row>
    <row r="66" spans="1:166" s="33" customFormat="1" ht="18" customHeight="1">
      <c r="A66" s="59" t="s">
        <v>159</v>
      </c>
      <c r="B66" s="33">
        <f t="shared" ref="B66:AG66" si="23">(B31*(B103)^$B38)</f>
        <v>2.0724583164411879E-11</v>
      </c>
      <c r="C66" s="33">
        <f t="shared" si="23"/>
        <v>1.6121951332555377E-11</v>
      </c>
      <c r="D66" s="33">
        <f t="shared" si="23"/>
        <v>1.4095331115475851E-11</v>
      </c>
      <c r="E66" s="33">
        <f t="shared" si="23"/>
        <v>1.2488907933478096E-11</v>
      </c>
      <c r="F66" s="33">
        <f t="shared" si="23"/>
        <v>1.1198949605654323E-11</v>
      </c>
      <c r="G66" s="33">
        <f t="shared" si="23"/>
        <v>1.0150896592790773E-11</v>
      </c>
      <c r="H66" s="33">
        <f t="shared" si="23"/>
        <v>9.2902969476142992E-12</v>
      </c>
      <c r="I66" s="33">
        <f t="shared" si="23"/>
        <v>8.5768775131565886E-12</v>
      </c>
      <c r="J66" s="33">
        <f t="shared" si="23"/>
        <v>7.9810286666996719E-12</v>
      </c>
      <c r="K66" s="33">
        <f t="shared" si="23"/>
        <v>7.48369698386384E-12</v>
      </c>
      <c r="L66" s="33">
        <f t="shared" si="23"/>
        <v>7.0855405018154143E-12</v>
      </c>
      <c r="M66" s="37">
        <f t="shared" si="23"/>
        <v>6.8460357081240834E-12</v>
      </c>
      <c r="N66" s="33">
        <f t="shared" si="23"/>
        <v>7.0191215773427902E-12</v>
      </c>
      <c r="O66" s="33">
        <f t="shared" si="23"/>
        <v>8.5291970172728692E-12</v>
      </c>
      <c r="P66" s="33">
        <f t="shared" si="23"/>
        <v>1.4882963946407081E-11</v>
      </c>
      <c r="Q66" s="33">
        <f t="shared" si="23"/>
        <v>4.1021735104671872E-11</v>
      </c>
      <c r="R66" s="33">
        <f t="shared" si="23"/>
        <v>1.5303404105928958E-10</v>
      </c>
      <c r="S66" s="33">
        <f t="shared" si="23"/>
        <v>6.2848345871664189E-10</v>
      </c>
      <c r="T66" s="33">
        <f t="shared" si="23"/>
        <v>2.5434646248498755E-9</v>
      </c>
      <c r="U66" s="33">
        <f t="shared" si="23"/>
        <v>9.7424507668680865E-9</v>
      </c>
      <c r="V66" s="33">
        <f t="shared" si="23"/>
        <v>3.4916809361947002E-8</v>
      </c>
      <c r="W66" s="33">
        <f t="shared" si="23"/>
        <v>1.1733254501419666E-7</v>
      </c>
      <c r="X66" s="33">
        <f t="shared" si="23"/>
        <v>3.7129748887274266E-7</v>
      </c>
      <c r="Y66" s="33">
        <f t="shared" si="23"/>
        <v>1.1071007445451016E-6</v>
      </c>
      <c r="Z66" s="33">
        <f t="shared" si="23"/>
        <v>3.1048255127590988E-6</v>
      </c>
      <c r="AA66" s="33">
        <f t="shared" si="23"/>
        <v>1.1748530129810508E-5</v>
      </c>
      <c r="AB66" s="33">
        <f t="shared" si="23"/>
        <v>5.7204718211086177E-4</v>
      </c>
      <c r="AC66" s="33">
        <f t="shared" si="23"/>
        <v>2.7627545305682012E-4</v>
      </c>
      <c r="AD66" s="33">
        <f t="shared" si="23"/>
        <v>1.3355894142979584E-4</v>
      </c>
      <c r="AE66" s="33">
        <f t="shared" si="23"/>
        <v>6.4622214138288203E-5</v>
      </c>
      <c r="AF66" s="33">
        <f t="shared" si="23"/>
        <v>3.129183831467825E-5</v>
      </c>
      <c r="AG66" s="33">
        <f t="shared" si="23"/>
        <v>1.5163053278039248E-5</v>
      </c>
      <c r="AH66" s="33">
        <f t="shared" ref="AH66:BI66" si="24">(AH31*(AH103)^$B38)</f>
        <v>7.3522107951478284E-6</v>
      </c>
      <c r="AI66" s="33">
        <f t="shared" si="24"/>
        <v>3.5669529004910082E-6</v>
      </c>
      <c r="AJ66" s="33">
        <f t="shared" si="24"/>
        <v>1.7314107957273188E-6</v>
      </c>
      <c r="AK66" s="33">
        <f t="shared" si="24"/>
        <v>8.408215946186511E-7</v>
      </c>
      <c r="AL66" s="33">
        <f t="shared" si="24"/>
        <v>4.0849663522528102E-7</v>
      </c>
      <c r="AM66" s="33">
        <f t="shared" si="24"/>
        <v>1.9853446585135217E-7</v>
      </c>
      <c r="AN66" s="33">
        <f t="shared" si="24"/>
        <v>9.6522788792764826E-8</v>
      </c>
      <c r="AO66" s="33">
        <f t="shared" si="24"/>
        <v>4.6941361315799025E-8</v>
      </c>
      <c r="AP66" s="33">
        <f t="shared" si="24"/>
        <v>2.2834956115462011E-8</v>
      </c>
      <c r="AQ66" s="33">
        <f t="shared" si="24"/>
        <v>1.1110957760917431E-8</v>
      </c>
      <c r="AR66" s="33">
        <f t="shared" si="24"/>
        <v>5.4075300881224378E-9</v>
      </c>
      <c r="AS66" s="33">
        <f t="shared" si="24"/>
        <v>2.6322850183936107E-9</v>
      </c>
      <c r="AT66" s="33">
        <f t="shared" si="24"/>
        <v>1.2815771245848117E-9</v>
      </c>
      <c r="AU66" s="33">
        <f t="shared" si="24"/>
        <v>6.2406045376745475E-10</v>
      </c>
      <c r="AV66" s="33">
        <f t="shared" si="24"/>
        <v>3.039286568829026E-10</v>
      </c>
      <c r="AW66" s="33">
        <f t="shared" si="24"/>
        <v>1.4803806661664399E-10</v>
      </c>
      <c r="AX66" s="33">
        <f t="shared" si="24"/>
        <v>7.2115106151397948E-11</v>
      </c>
      <c r="AY66" s="33">
        <f t="shared" si="24"/>
        <v>3.5133795544022296E-11</v>
      </c>
      <c r="AZ66" s="33">
        <f t="shared" si="24"/>
        <v>1.7118482932310238E-11</v>
      </c>
      <c r="BA66" s="33">
        <f t="shared" si="24"/>
        <v>8.3414725017879887E-12</v>
      </c>
      <c r="BB66" s="33">
        <f t="shared" si="24"/>
        <v>4.0649357928457636E-12</v>
      </c>
      <c r="BC66" s="33">
        <f t="shared" si="24"/>
        <v>1.9810472101462494E-12</v>
      </c>
      <c r="BD66" s="33">
        <f t="shared" si="24"/>
        <v>9.6552408372736195E-13</v>
      </c>
      <c r="BE66" s="33">
        <f t="shared" si="24"/>
        <v>4.7060423668646318E-13</v>
      </c>
      <c r="BF66" s="33">
        <f t="shared" si="24"/>
        <v>2.2938792150091323E-13</v>
      </c>
      <c r="BG66" s="33">
        <f t="shared" si="24"/>
        <v>1.1181628335124762E-13</v>
      </c>
      <c r="BH66" s="33">
        <f t="shared" si="24"/>
        <v>5.4507639223193964E-14</v>
      </c>
      <c r="BI66" s="33">
        <f t="shared" si="24"/>
        <v>2.6572090628046823E-14</v>
      </c>
      <c r="BJ66" s="33">
        <f>(BJ31*(BJ103)^$B38)</f>
        <v>0</v>
      </c>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row>
    <row r="67" spans="1:166" s="33" customFormat="1" ht="18" customHeight="1">
      <c r="A67" s="59" t="s">
        <v>160</v>
      </c>
      <c r="B67" s="23">
        <f>+B61*B66</f>
        <v>2.5694131380009621E-10</v>
      </c>
      <c r="C67" s="33">
        <f>+C61*C66</f>
        <v>2.5752100916345566E-10</v>
      </c>
      <c r="D67" s="23">
        <f t="shared" ref="D67:BI67" si="25">+D61*D66</f>
        <v>2.9176643228735838E-10</v>
      </c>
      <c r="E67" s="23">
        <f t="shared" si="25"/>
        <v>3.1965096674494157E-10</v>
      </c>
      <c r="F67" s="23">
        <f t="shared" si="25"/>
        <v>3.4327615077036084E-10</v>
      </c>
      <c r="G67" s="23">
        <f t="shared" si="25"/>
        <v>3.6197731010101626E-10</v>
      </c>
      <c r="H67" s="23">
        <f t="shared" si="25"/>
        <v>3.7760837153392841E-10</v>
      </c>
      <c r="I67" s="23">
        <f t="shared" si="25"/>
        <v>3.937505680343059E-10</v>
      </c>
      <c r="J67" s="23">
        <f t="shared" si="25"/>
        <v>4.1078454477799256E-10</v>
      </c>
      <c r="K67" s="23">
        <f t="shared" si="25"/>
        <v>4.2920141188011195E-10</v>
      </c>
      <c r="L67" s="23">
        <f t="shared" si="25"/>
        <v>4.4897384998133548E-10</v>
      </c>
      <c r="M67" s="37">
        <f t="shared" si="25"/>
        <v>4.7443280181434142E-10</v>
      </c>
      <c r="N67" s="23">
        <f t="shared" si="25"/>
        <v>5.3554732561431938E-10</v>
      </c>
      <c r="O67" s="23">
        <f t="shared" si="25"/>
        <v>7.0840359526427577E-10</v>
      </c>
      <c r="P67" s="23">
        <f t="shared" si="25"/>
        <v>1.3357215153538096E-9</v>
      </c>
      <c r="Q67" s="23">
        <f t="shared" si="25"/>
        <v>3.9574888326496027E-9</v>
      </c>
      <c r="R67" s="23">
        <f t="shared" si="25"/>
        <v>1.5806377274627848E-8</v>
      </c>
      <c r="S67" s="23">
        <f t="shared" si="25"/>
        <v>6.9273178650909203E-8</v>
      </c>
      <c r="T67" s="23">
        <f t="shared" si="25"/>
        <v>2.9835320651484998E-7</v>
      </c>
      <c r="U67" s="23">
        <f t="shared" si="25"/>
        <v>1.2133062154584279E-6</v>
      </c>
      <c r="V67" s="23">
        <f t="shared" si="25"/>
        <v>4.6030208791359181E-6</v>
      </c>
      <c r="W67" s="23">
        <f t="shared" si="25"/>
        <v>1.6325422845453798E-5</v>
      </c>
      <c r="X67" s="23">
        <f t="shared" si="25"/>
        <v>5.4419470554223064E-5</v>
      </c>
      <c r="Y67" s="23">
        <f t="shared" si="25"/>
        <v>1.7063966661181053E-4</v>
      </c>
      <c r="Z67" s="23">
        <f t="shared" si="25"/>
        <v>5.0252395455141312E-4</v>
      </c>
      <c r="AA67" s="23">
        <f t="shared" si="25"/>
        <v>1.9942002704230501E-3</v>
      </c>
      <c r="AB67" s="23">
        <f t="shared" si="25"/>
        <v>0.10171563862597627</v>
      </c>
      <c r="AC67" s="23">
        <f t="shared" si="25"/>
        <v>5.14108784491277E-2</v>
      </c>
      <c r="AD67" s="23">
        <f t="shared" si="25"/>
        <v>2.5999585541785789E-2</v>
      </c>
      <c r="AE67" s="23">
        <f t="shared" si="25"/>
        <v>1.3154532180791321E-2</v>
      </c>
      <c r="AF67" s="23">
        <f t="shared" si="25"/>
        <v>6.6466187190272683E-3</v>
      </c>
      <c r="AG67" s="23">
        <f t="shared" si="25"/>
        <v>3.3523299540292933E-3</v>
      </c>
      <c r="AH67" s="23">
        <f t="shared" si="25"/>
        <v>1.6901374392380951E-3</v>
      </c>
      <c r="AI67" s="23">
        <f t="shared" si="25"/>
        <v>8.5192326321955106E-4</v>
      </c>
      <c r="AJ67" s="23">
        <f t="shared" si="25"/>
        <v>4.2935431160771409E-4</v>
      </c>
      <c r="AK67" s="23">
        <f t="shared" si="25"/>
        <v>2.1636313545405427E-4</v>
      </c>
      <c r="AL67" s="23">
        <f t="shared" si="25"/>
        <v>1.0902087646018778E-4</v>
      </c>
      <c r="AM67" s="23">
        <f t="shared" si="25"/>
        <v>5.4928587036568193E-5</v>
      </c>
      <c r="AN67" s="23">
        <f t="shared" si="25"/>
        <v>2.7672705611200568E-5</v>
      </c>
      <c r="AO67" s="23">
        <f t="shared" si="25"/>
        <v>1.3940261948943148E-5</v>
      </c>
      <c r="AP67" s="23">
        <f t="shared" si="25"/>
        <v>7.0219537292688695E-6</v>
      </c>
      <c r="AQ67" s="23">
        <f t="shared" si="25"/>
        <v>3.5368309970132225E-6</v>
      </c>
      <c r="AR67" s="23">
        <f t="shared" si="25"/>
        <v>1.781318377265201E-6</v>
      </c>
      <c r="AS67" s="23">
        <f t="shared" si="25"/>
        <v>8.9710071839318646E-7</v>
      </c>
      <c r="AT67" s="23">
        <f t="shared" si="25"/>
        <v>4.5176720390259809E-7</v>
      </c>
      <c r="AU67" s="23">
        <f t="shared" si="25"/>
        <v>2.2749053783753572E-7</v>
      </c>
      <c r="AV67" s="23">
        <f t="shared" si="25"/>
        <v>1.1454820402599998E-7</v>
      </c>
      <c r="AW67" s="23">
        <f t="shared" si="25"/>
        <v>5.7675394088031676E-8</v>
      </c>
      <c r="AX67" s="23">
        <f t="shared" si="25"/>
        <v>2.9038293608270558E-8</v>
      </c>
      <c r="AY67" s="23">
        <f t="shared" si="25"/>
        <v>1.4619435995289187E-8</v>
      </c>
      <c r="AZ67" s="23">
        <f t="shared" si="25"/>
        <v>7.3598642299542555E-9</v>
      </c>
      <c r="BA67" s="23">
        <f t="shared" si="25"/>
        <v>3.7050083837730012E-9</v>
      </c>
      <c r="BB67" s="23">
        <f t="shared" si="25"/>
        <v>1.8650447252279195E-9</v>
      </c>
      <c r="BC67" s="23">
        <f t="shared" si="25"/>
        <v>9.3879408460484643E-10</v>
      </c>
      <c r="BD67" s="23">
        <f t="shared" si="25"/>
        <v>4.7253368908927871E-10</v>
      </c>
      <c r="BE67" s="23">
        <f t="shared" si="25"/>
        <v>2.378355586378212E-10</v>
      </c>
      <c r="BF67" s="23">
        <f t="shared" si="25"/>
        <v>1.1970231661275252E-10</v>
      </c>
      <c r="BG67" s="23">
        <f t="shared" si="25"/>
        <v>6.0243503238023951E-11</v>
      </c>
      <c r="BH67" s="23">
        <f t="shared" si="25"/>
        <v>3.031795247368161E-11</v>
      </c>
      <c r="BI67" s="23">
        <f t="shared" si="25"/>
        <v>1.5257084697438162E-11</v>
      </c>
      <c r="BJ67" s="23">
        <f>+BJ61*BJ66</f>
        <v>0</v>
      </c>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row>
    <row r="68" spans="1:166" s="33" customFormat="1" ht="18" customHeight="1">
      <c r="A68" s="59" t="s">
        <v>27</v>
      </c>
      <c r="B68" s="23">
        <f>+B65-B67</f>
        <v>12.385834027804037</v>
      </c>
      <c r="C68" s="23">
        <f>+C65-C67</f>
        <v>15.95150044546147</v>
      </c>
      <c r="D68" s="23">
        <f>+D65-D67</f>
        <v>20.654994961714984</v>
      </c>
      <c r="E68" s="23">
        <f>+E65-E67</f>
        <v>25.510631254048011</v>
      </c>
      <c r="F68" s="23">
        <f>+F65-F67</f>
        <v>30.50608460390324</v>
      </c>
      <c r="G68" s="23">
        <f t="shared" ref="G68:BI68" si="26">+G65-G67</f>
        <v>35.424547655012169</v>
      </c>
      <c r="H68" s="23">
        <f t="shared" si="26"/>
        <v>40.292295138950379</v>
      </c>
      <c r="I68" s="23">
        <f t="shared" si="26"/>
        <v>45.402451483709044</v>
      </c>
      <c r="J68" s="23">
        <f t="shared" si="26"/>
        <v>50.772735678818137</v>
      </c>
      <c r="K68" s="23">
        <f t="shared" si="26"/>
        <v>56.418574325739698</v>
      </c>
      <c r="L68" s="23">
        <f t="shared" si="26"/>
        <v>62.151455707625175</v>
      </c>
      <c r="M68" s="37">
        <f t="shared" si="26"/>
        <v>67.768819209859373</v>
      </c>
      <c r="N68" s="23">
        <f t="shared" si="26"/>
        <v>74.381816051225471</v>
      </c>
      <c r="O68" s="23">
        <f t="shared" si="26"/>
        <v>80.712669682736717</v>
      </c>
      <c r="P68" s="23">
        <f t="shared" si="26"/>
        <v>86.930749986717771</v>
      </c>
      <c r="Q68" s="23">
        <f t="shared" si="26"/>
        <v>93.130167637184087</v>
      </c>
      <c r="R68" s="23">
        <f t="shared" si="26"/>
        <v>99.363405340371003</v>
      </c>
      <c r="S68" s="23">
        <f t="shared" si="26"/>
        <v>105.65995068764433</v>
      </c>
      <c r="T68" s="23">
        <f t="shared" si="26"/>
        <v>112.03677555406965</v>
      </c>
      <c r="U68" s="23">
        <f t="shared" si="26"/>
        <v>118.50426995339708</v>
      </c>
      <c r="V68" s="23">
        <f t="shared" si="26"/>
        <v>124.96132212171804</v>
      </c>
      <c r="W68" s="23">
        <f t="shared" si="26"/>
        <v>131.37303318854634</v>
      </c>
      <c r="X68" s="23">
        <f t="shared" si="26"/>
        <v>137.82952759867922</v>
      </c>
      <c r="Y68" s="23">
        <f t="shared" si="26"/>
        <v>144.34794572497384</v>
      </c>
      <c r="Z68" s="23">
        <f t="shared" si="26"/>
        <v>150.94162603452611</v>
      </c>
      <c r="AA68" s="23">
        <f t="shared" si="26"/>
        <v>157.63187234751317</v>
      </c>
      <c r="AB68" s="23">
        <f t="shared" si="26"/>
        <v>164.48228592191299</v>
      </c>
      <c r="AC68" s="23">
        <f t="shared" si="26"/>
        <v>171.87170844715649</v>
      </c>
      <c r="AD68" s="23">
        <f t="shared" si="26"/>
        <v>179.64040813781136</v>
      </c>
      <c r="AE68" s="23">
        <f t="shared" si="26"/>
        <v>187.74585996235152</v>
      </c>
      <c r="AF68" s="23">
        <f t="shared" si="26"/>
        <v>195.82165788147958</v>
      </c>
      <c r="AG68" s="23">
        <f t="shared" si="26"/>
        <v>203.72909227551642</v>
      </c>
      <c r="AH68" s="23">
        <f t="shared" si="26"/>
        <v>211.71417303630327</v>
      </c>
      <c r="AI68" s="23">
        <f t="shared" si="26"/>
        <v>219.80059395003184</v>
      </c>
      <c r="AJ68" s="23">
        <f t="shared" si="26"/>
        <v>228.00171865585315</v>
      </c>
      <c r="AK68" s="23">
        <f t="shared" si="26"/>
        <v>236.32638200195271</v>
      </c>
      <c r="AL68" s="23">
        <f t="shared" si="26"/>
        <v>244.78191552635118</v>
      </c>
      <c r="AM68" s="23">
        <f t="shared" si="26"/>
        <v>253.37545501586206</v>
      </c>
      <c r="AN68" s="23">
        <f t="shared" si="26"/>
        <v>262.11440919523062</v>
      </c>
      <c r="AO68" s="23">
        <f t="shared" si="26"/>
        <v>271.0065447567053</v>
      </c>
      <c r="AP68" s="23">
        <f t="shared" si="26"/>
        <v>280.05991615264878</v>
      </c>
      <c r="AQ68" s="23">
        <f t="shared" si="26"/>
        <v>289.28274947144024</v>
      </c>
      <c r="AR68" s="23">
        <f t="shared" si="26"/>
        <v>298.68332863132076</v>
      </c>
      <c r="AS68" s="23">
        <f t="shared" si="26"/>
        <v>308.26990188432524</v>
      </c>
      <c r="AT68" s="23">
        <f t="shared" si="26"/>
        <v>318.05061246472559</v>
      </c>
      <c r="AU68" s="23">
        <f t="shared" si="26"/>
        <v>328.03345122094419</v>
      </c>
      <c r="AV68" s="23">
        <f t="shared" si="26"/>
        <v>338.22622705184375</v>
      </c>
      <c r="AW68" s="23">
        <f t="shared" si="26"/>
        <v>348.6365507649474</v>
      </c>
      <c r="AX68" s="23">
        <f t="shared" si="26"/>
        <v>359.27182850181015</v>
      </c>
      <c r="AY68" s="23">
        <f t="shared" si="26"/>
        <v>370.13926161591621</v>
      </c>
      <c r="AZ68" s="23">
        <f t="shared" si="26"/>
        <v>381.24585061168432</v>
      </c>
      <c r="BA68" s="23">
        <f t="shared" si="26"/>
        <v>392.59840137266985</v>
      </c>
      <c r="BB68" s="23">
        <f t="shared" si="26"/>
        <v>404.20353240297504</v>
      </c>
      <c r="BC68" s="23">
        <f t="shared" si="26"/>
        <v>416.06768218682072</v>
      </c>
      <c r="BD68" s="23">
        <f t="shared" si="26"/>
        <v>428.19711605569631</v>
      </c>
      <c r="BE68" s="23">
        <f t="shared" si="26"/>
        <v>440.59793216035558</v>
      </c>
      <c r="BF68" s="23">
        <f t="shared" si="26"/>
        <v>453.27606629398537</v>
      </c>
      <c r="BG68" s="23">
        <f t="shared" si="26"/>
        <v>466.23729541782848</v>
      </c>
      <c r="BH68" s="23">
        <f t="shared" si="26"/>
        <v>479.48723981291988</v>
      </c>
      <c r="BI68" s="23">
        <f t="shared" si="26"/>
        <v>493.03136383028556</v>
      </c>
      <c r="BJ68" s="23">
        <f>+BJ65-BJ67</f>
        <v>491.63271637119311</v>
      </c>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row>
    <row r="69" spans="1:166" ht="18" customHeight="1">
      <c r="A69" s="625" t="s">
        <v>82</v>
      </c>
      <c r="B69" s="146">
        <f>+B67/B65</f>
        <v>2.0744772876657121E-11</v>
      </c>
      <c r="C69" s="146"/>
    </row>
    <row r="70" spans="1:166" s="45" customFormat="1" ht="18" customHeight="1">
      <c r="A70" s="43" t="s">
        <v>36</v>
      </c>
      <c r="B70" s="45">
        <f t="shared" ref="B70:AG70" si="27">+B71+B43</f>
        <v>1.6614140194193698</v>
      </c>
      <c r="C70" s="45">
        <f t="shared" si="27"/>
        <v>1.6230895636787737</v>
      </c>
      <c r="D70" s="45">
        <f t="shared" si="27"/>
        <v>1.7927116912107415</v>
      </c>
      <c r="E70" s="45">
        <f t="shared" si="27"/>
        <v>1.9149538778767672</v>
      </c>
      <c r="F70" s="45">
        <f t="shared" si="27"/>
        <v>2.0053836777383345</v>
      </c>
      <c r="G70" s="45">
        <f t="shared" si="27"/>
        <v>2.0624036283691511</v>
      </c>
      <c r="H70" s="45">
        <f t="shared" si="27"/>
        <v>2.0986567014636957</v>
      </c>
      <c r="I70" s="45">
        <f t="shared" si="27"/>
        <v>2.1349828761043188</v>
      </c>
      <c r="J70" s="45">
        <f t="shared" si="27"/>
        <v>2.1731363207063579</v>
      </c>
      <c r="K70" s="45">
        <f t="shared" si="27"/>
        <v>2.2141989874785355</v>
      </c>
      <c r="L70" s="45">
        <f t="shared" si="27"/>
        <v>2.2514329664162473</v>
      </c>
      <c r="M70" s="37">
        <f t="shared" si="27"/>
        <v>2.279313579974898</v>
      </c>
      <c r="N70" s="45">
        <f t="shared" si="27"/>
        <v>2.3350905503198418</v>
      </c>
      <c r="O70" s="45">
        <f t="shared" si="27"/>
        <v>2.3763203158253505</v>
      </c>
      <c r="P70" s="45">
        <f t="shared" si="27"/>
        <v>2.4104142871395609</v>
      </c>
      <c r="Q70" s="45">
        <f t="shared" si="27"/>
        <v>2.4409213423741418</v>
      </c>
      <c r="R70" s="45">
        <f t="shared" si="27"/>
        <v>2.4693464799393805</v>
      </c>
      <c r="S70" s="45">
        <f t="shared" si="27"/>
        <v>2.496020925166933</v>
      </c>
      <c r="T70" s="45">
        <f t="shared" si="27"/>
        <v>2.5204436140056599</v>
      </c>
      <c r="U70" s="45">
        <f t="shared" si="27"/>
        <v>2.5413742992210335</v>
      </c>
      <c r="V70" s="45">
        <f t="shared" si="27"/>
        <v>2.5545917802866183</v>
      </c>
      <c r="W70" s="45">
        <f t="shared" si="27"/>
        <v>2.5566436015623659</v>
      </c>
      <c r="X70" s="45">
        <f t="shared" si="27"/>
        <v>2.5453346328388409</v>
      </c>
      <c r="Y70" s="45">
        <f t="shared" si="27"/>
        <v>2.5155543711882054</v>
      </c>
      <c r="Z70" s="45">
        <f t="shared" si="27"/>
        <v>2.4607796889831031</v>
      </c>
      <c r="AA70" s="45">
        <f t="shared" si="27"/>
        <v>2.2124352441199608</v>
      </c>
      <c r="AB70" s="45">
        <f t="shared" si="27"/>
        <v>0</v>
      </c>
      <c r="AC70" s="45">
        <f t="shared" si="27"/>
        <v>0</v>
      </c>
      <c r="AD70" s="45">
        <f t="shared" si="27"/>
        <v>0</v>
      </c>
      <c r="AE70" s="45">
        <f t="shared" si="27"/>
        <v>0</v>
      </c>
      <c r="AF70" s="45">
        <f t="shared" si="27"/>
        <v>0</v>
      </c>
      <c r="AG70" s="45">
        <f t="shared" si="27"/>
        <v>0</v>
      </c>
      <c r="AH70" s="45">
        <f t="shared" ref="AH70:BI70" si="28">+AH71+AH43</f>
        <v>0</v>
      </c>
      <c r="AI70" s="45">
        <f t="shared" si="28"/>
        <v>0</v>
      </c>
      <c r="AJ70" s="45">
        <f t="shared" si="28"/>
        <v>0</v>
      </c>
      <c r="AK70" s="45">
        <f t="shared" si="28"/>
        <v>0</v>
      </c>
      <c r="AL70" s="45">
        <f t="shared" si="28"/>
        <v>0</v>
      </c>
      <c r="AM70" s="45">
        <f t="shared" si="28"/>
        <v>0</v>
      </c>
      <c r="AN70" s="45">
        <f t="shared" si="28"/>
        <v>0</v>
      </c>
      <c r="AO70" s="45">
        <f t="shared" si="28"/>
        <v>0</v>
      </c>
      <c r="AP70" s="45">
        <f t="shared" si="28"/>
        <v>0</v>
      </c>
      <c r="AQ70" s="45">
        <f t="shared" si="28"/>
        <v>0</v>
      </c>
      <c r="AR70" s="45">
        <f t="shared" si="28"/>
        <v>0</v>
      </c>
      <c r="AS70" s="45">
        <f t="shared" si="28"/>
        <v>0</v>
      </c>
      <c r="AT70" s="45">
        <f t="shared" si="28"/>
        <v>0</v>
      </c>
      <c r="AU70" s="45">
        <f t="shared" si="28"/>
        <v>0</v>
      </c>
      <c r="AV70" s="45">
        <f t="shared" si="28"/>
        <v>0</v>
      </c>
      <c r="AW70" s="45">
        <f t="shared" si="28"/>
        <v>0</v>
      </c>
      <c r="AX70" s="45">
        <f t="shared" si="28"/>
        <v>0</v>
      </c>
      <c r="AY70" s="45">
        <f t="shared" si="28"/>
        <v>0</v>
      </c>
      <c r="AZ70" s="45">
        <f t="shared" si="28"/>
        <v>0</v>
      </c>
      <c r="BA70" s="45">
        <f t="shared" si="28"/>
        <v>0</v>
      </c>
      <c r="BB70" s="45">
        <f t="shared" si="28"/>
        <v>0</v>
      </c>
      <c r="BC70" s="45">
        <f t="shared" si="28"/>
        <v>0</v>
      </c>
      <c r="BD70" s="45">
        <f t="shared" si="28"/>
        <v>0</v>
      </c>
      <c r="BE70" s="45">
        <f t="shared" si="28"/>
        <v>0</v>
      </c>
      <c r="BF70" s="45">
        <f t="shared" si="28"/>
        <v>0</v>
      </c>
      <c r="BG70" s="45">
        <f t="shared" si="28"/>
        <v>0</v>
      </c>
      <c r="BH70" s="45">
        <f t="shared" si="28"/>
        <v>0</v>
      </c>
      <c r="BI70" s="45">
        <f t="shared" si="28"/>
        <v>0</v>
      </c>
    </row>
    <row r="71" spans="1:166" s="45" customFormat="1" ht="18" customHeight="1">
      <c r="A71" s="43" t="s">
        <v>1</v>
      </c>
      <c r="B71" s="46">
        <f t="shared" ref="B71:AG71" si="29">+B102</f>
        <v>1.6614140194193698</v>
      </c>
      <c r="C71" s="46">
        <f t="shared" si="29"/>
        <v>1.6230895636787737</v>
      </c>
      <c r="D71" s="46">
        <f t="shared" si="29"/>
        <v>1.7927116912107415</v>
      </c>
      <c r="E71" s="46">
        <f t="shared" si="29"/>
        <v>1.9149538778767672</v>
      </c>
      <c r="F71" s="46">
        <f t="shared" si="29"/>
        <v>2.0053836777383345</v>
      </c>
      <c r="G71" s="46">
        <f t="shared" si="29"/>
        <v>2.0624036283691511</v>
      </c>
      <c r="H71" s="46">
        <f t="shared" si="29"/>
        <v>2.0986567014636957</v>
      </c>
      <c r="I71" s="46">
        <f t="shared" si="29"/>
        <v>2.1349828761043188</v>
      </c>
      <c r="J71" s="46">
        <f t="shared" si="29"/>
        <v>2.1731363207063579</v>
      </c>
      <c r="K71" s="46">
        <f t="shared" si="29"/>
        <v>2.2141989874785355</v>
      </c>
      <c r="L71" s="46">
        <f t="shared" si="29"/>
        <v>2.2514329664162473</v>
      </c>
      <c r="M71" s="36">
        <f t="shared" si="29"/>
        <v>2.279313579974898</v>
      </c>
      <c r="N71" s="46">
        <f t="shared" si="29"/>
        <v>2.3350905503198418</v>
      </c>
      <c r="O71" s="46">
        <f t="shared" si="29"/>
        <v>2.3763203158253505</v>
      </c>
      <c r="P71" s="46">
        <f t="shared" si="29"/>
        <v>2.4104142871395609</v>
      </c>
      <c r="Q71" s="46">
        <f t="shared" si="29"/>
        <v>2.4409213423741418</v>
      </c>
      <c r="R71" s="46">
        <f t="shared" si="29"/>
        <v>2.4693464799393805</v>
      </c>
      <c r="S71" s="46">
        <f t="shared" si="29"/>
        <v>2.496020925166933</v>
      </c>
      <c r="T71" s="46">
        <f t="shared" si="29"/>
        <v>2.5204436140056599</v>
      </c>
      <c r="U71" s="46">
        <f t="shared" si="29"/>
        <v>2.5413742992210335</v>
      </c>
      <c r="V71" s="46">
        <f t="shared" si="29"/>
        <v>2.5545917802866183</v>
      </c>
      <c r="W71" s="46">
        <f t="shared" si="29"/>
        <v>2.5566436015623659</v>
      </c>
      <c r="X71" s="46">
        <f t="shared" si="29"/>
        <v>2.5453346328388409</v>
      </c>
      <c r="Y71" s="46">
        <f t="shared" si="29"/>
        <v>2.5155543711882054</v>
      </c>
      <c r="Z71" s="46">
        <f t="shared" si="29"/>
        <v>2.4607796889831031</v>
      </c>
      <c r="AA71" s="46">
        <f t="shared" si="29"/>
        <v>2.2124352441199608</v>
      </c>
      <c r="AB71" s="46">
        <f t="shared" si="29"/>
        <v>0</v>
      </c>
      <c r="AC71" s="46">
        <f t="shared" si="29"/>
        <v>0</v>
      </c>
      <c r="AD71" s="46">
        <f t="shared" si="29"/>
        <v>0</v>
      </c>
      <c r="AE71" s="46">
        <f t="shared" si="29"/>
        <v>0</v>
      </c>
      <c r="AF71" s="46">
        <f t="shared" si="29"/>
        <v>0</v>
      </c>
      <c r="AG71" s="46">
        <f t="shared" si="29"/>
        <v>0</v>
      </c>
      <c r="AH71" s="46">
        <f t="shared" ref="AH71:BI71" si="30">+AH102</f>
        <v>0</v>
      </c>
      <c r="AI71" s="46">
        <f t="shared" si="30"/>
        <v>0</v>
      </c>
      <c r="AJ71" s="46">
        <f t="shared" si="30"/>
        <v>0</v>
      </c>
      <c r="AK71" s="46">
        <f t="shared" si="30"/>
        <v>0</v>
      </c>
      <c r="AL71" s="46">
        <f t="shared" si="30"/>
        <v>0</v>
      </c>
      <c r="AM71" s="46">
        <f t="shared" si="30"/>
        <v>0</v>
      </c>
      <c r="AN71" s="46">
        <f t="shared" si="30"/>
        <v>0</v>
      </c>
      <c r="AO71" s="46">
        <f t="shared" si="30"/>
        <v>0</v>
      </c>
      <c r="AP71" s="46">
        <f t="shared" si="30"/>
        <v>0</v>
      </c>
      <c r="AQ71" s="46">
        <f t="shared" si="30"/>
        <v>0</v>
      </c>
      <c r="AR71" s="46">
        <f t="shared" si="30"/>
        <v>0</v>
      </c>
      <c r="AS71" s="46">
        <f t="shared" si="30"/>
        <v>0</v>
      </c>
      <c r="AT71" s="46">
        <f t="shared" si="30"/>
        <v>0</v>
      </c>
      <c r="AU71" s="46">
        <f t="shared" si="30"/>
        <v>0</v>
      </c>
      <c r="AV71" s="46">
        <f t="shared" si="30"/>
        <v>0</v>
      </c>
      <c r="AW71" s="46">
        <f t="shared" si="30"/>
        <v>0</v>
      </c>
      <c r="AX71" s="46">
        <f t="shared" si="30"/>
        <v>0</v>
      </c>
      <c r="AY71" s="46">
        <f t="shared" si="30"/>
        <v>0</v>
      </c>
      <c r="AZ71" s="46">
        <f t="shared" si="30"/>
        <v>0</v>
      </c>
      <c r="BA71" s="46">
        <f t="shared" si="30"/>
        <v>0</v>
      </c>
      <c r="BB71" s="46">
        <f t="shared" si="30"/>
        <v>0</v>
      </c>
      <c r="BC71" s="46">
        <f t="shared" si="30"/>
        <v>0</v>
      </c>
      <c r="BD71" s="46">
        <f t="shared" si="30"/>
        <v>0</v>
      </c>
      <c r="BE71" s="46">
        <f t="shared" si="30"/>
        <v>0</v>
      </c>
      <c r="BF71" s="46">
        <f t="shared" si="30"/>
        <v>0</v>
      </c>
      <c r="BG71" s="46">
        <f t="shared" si="30"/>
        <v>0</v>
      </c>
      <c r="BH71" s="46">
        <f t="shared" si="30"/>
        <v>0</v>
      </c>
      <c r="BI71" s="46">
        <f t="shared" si="30"/>
        <v>0</v>
      </c>
    </row>
    <row r="72" spans="1:166" ht="18" customHeight="1">
      <c r="A72" s="617" t="s">
        <v>33</v>
      </c>
    </row>
    <row r="73" spans="1:166" s="45" customFormat="1" ht="18" customHeight="1">
      <c r="A73" s="43" t="s">
        <v>34</v>
      </c>
      <c r="B73" s="46">
        <f t="shared" ref="B73:AG73" si="31">(B97)*B68</f>
        <v>2.2110933177893215</v>
      </c>
      <c r="C73" s="45">
        <f t="shared" si="31"/>
        <v>3.2606730941359192</v>
      </c>
      <c r="D73" s="45">
        <f t="shared" si="31"/>
        <v>4.1477565433453307</v>
      </c>
      <c r="E73" s="45">
        <f t="shared" si="31"/>
        <v>5.0670103209138864</v>
      </c>
      <c r="F73" s="45">
        <f t="shared" si="31"/>
        <v>6.0171781351074412</v>
      </c>
      <c r="G73" s="45">
        <f t="shared" si="31"/>
        <v>6.9962678823604074</v>
      </c>
      <c r="H73" s="45">
        <f t="shared" si="31"/>
        <v>8.0498602891653928</v>
      </c>
      <c r="I73" s="45">
        <f t="shared" si="31"/>
        <v>9.1825842440802496</v>
      </c>
      <c r="J73" s="45">
        <f t="shared" si="31"/>
        <v>10.408478436636464</v>
      </c>
      <c r="K73" s="45">
        <f t="shared" si="31"/>
        <v>11.679386847423221</v>
      </c>
      <c r="L73" s="45">
        <f t="shared" si="31"/>
        <v>12.857314657711779</v>
      </c>
      <c r="M73" s="37">
        <f t="shared" si="31"/>
        <v>14.929679522620104</v>
      </c>
      <c r="N73" s="45">
        <f t="shared" si="31"/>
        <v>16.386543087262691</v>
      </c>
      <c r="O73" s="45">
        <f t="shared" si="31"/>
        <v>17.781249634094891</v>
      </c>
      <c r="P73" s="45">
        <f t="shared" si="31"/>
        <v>19.151111869658934</v>
      </c>
      <c r="Q73" s="45">
        <f t="shared" si="31"/>
        <v>20.516862665193987</v>
      </c>
      <c r="R73" s="45">
        <f t="shared" si="31"/>
        <v>21.890064122470584</v>
      </c>
      <c r="S73" s="45">
        <f t="shared" si="31"/>
        <v>23.277212448654776</v>
      </c>
      <c r="T73" s="45">
        <f t="shared" si="31"/>
        <v>24.682046600077527</v>
      </c>
      <c r="U73" s="45">
        <f t="shared" si="31"/>
        <v>26.106855528757389</v>
      </c>
      <c r="V73" s="45">
        <f t="shared" si="31"/>
        <v>27.529364001796363</v>
      </c>
      <c r="W73" s="45">
        <f t="shared" si="31"/>
        <v>28.941883690577608</v>
      </c>
      <c r="X73" s="45">
        <f t="shared" si="31"/>
        <v>30.364269287770487</v>
      </c>
      <c r="Y73" s="45">
        <f t="shared" si="31"/>
        <v>31.800296870288232</v>
      </c>
      <c r="Z73" s="45">
        <f t="shared" si="31"/>
        <v>33.252904943499345</v>
      </c>
      <c r="AA73" s="45">
        <f t="shared" si="31"/>
        <v>34.726786804580314</v>
      </c>
      <c r="AB73" s="45">
        <f t="shared" si="31"/>
        <v>36.235954006483048</v>
      </c>
      <c r="AC73" s="45">
        <f t="shared" si="31"/>
        <v>37.863866539789598</v>
      </c>
      <c r="AD73" s="45">
        <f t="shared" si="31"/>
        <v>39.575335000377464</v>
      </c>
      <c r="AE73" s="45">
        <f t="shared" si="31"/>
        <v>41.360990992872836</v>
      </c>
      <c r="AF73" s="45">
        <f t="shared" si="31"/>
        <v>43.140114138705705</v>
      </c>
      <c r="AG73" s="45">
        <f t="shared" si="31"/>
        <v>44.882146281593307</v>
      </c>
      <c r="AH73" s="45">
        <f t="shared" ref="AH73:BI73" si="32">(AH97)*AH68</f>
        <v>46.641284158138205</v>
      </c>
      <c r="AI73" s="45">
        <f t="shared" si="32"/>
        <v>48.422747582388283</v>
      </c>
      <c r="AJ73" s="45">
        <f t="shared" si="32"/>
        <v>50.229480605193274</v>
      </c>
      <c r="AK73" s="45">
        <f t="shared" si="32"/>
        <v>52.06342957080971</v>
      </c>
      <c r="AL73" s="45">
        <f t="shared" si="32"/>
        <v>53.926209639636312</v>
      </c>
      <c r="AM73" s="45">
        <f t="shared" si="32"/>
        <v>55.819392847478191</v>
      </c>
      <c r="AN73" s="45">
        <f t="shared" si="32"/>
        <v>57.744611359207148</v>
      </c>
      <c r="AO73" s="45">
        <f t="shared" si="32"/>
        <v>59.703576201038068</v>
      </c>
      <c r="AP73" s="45">
        <f t="shared" si="32"/>
        <v>61.698061793624987</v>
      </c>
      <c r="AQ73" s="45">
        <f t="shared" si="32"/>
        <v>63.729880369564803</v>
      </c>
      <c r="AR73" s="45">
        <f t="shared" si="32"/>
        <v>65.800856901551043</v>
      </c>
      <c r="AS73" s="45">
        <f t="shared" si="32"/>
        <v>67.91280850490223</v>
      </c>
      <c r="AT73" s="45">
        <f t="shared" si="32"/>
        <v>70.067529159200305</v>
      </c>
      <c r="AU73" s="45">
        <f t="shared" si="32"/>
        <v>72.266779272955461</v>
      </c>
      <c r="AV73" s="45">
        <f t="shared" si="32"/>
        <v>74.512279170629625</v>
      </c>
      <c r="AW73" s="45">
        <f t="shared" si="32"/>
        <v>76.805705536552765</v>
      </c>
      <c r="AX73" s="45">
        <f t="shared" si="32"/>
        <v>79.14868996651191</v>
      </c>
      <c r="AY73" s="45">
        <f t="shared" si="32"/>
        <v>81.542818940851618</v>
      </c>
      <c r="AZ73" s="45">
        <f t="shared" si="32"/>
        <v>83.98963469224887</v>
      </c>
      <c r="BA73" s="45">
        <f t="shared" si="32"/>
        <v>86.490636577805304</v>
      </c>
      <c r="BB73" s="45">
        <f t="shared" si="32"/>
        <v>89.047282674352061</v>
      </c>
      <c r="BC73" s="45">
        <f t="shared" si="32"/>
        <v>91.660991399786212</v>
      </c>
      <c r="BD73" s="45">
        <f t="shared" si="32"/>
        <v>94.333143025924926</v>
      </c>
      <c r="BE73" s="45">
        <f t="shared" si="32"/>
        <v>97.065080994154627</v>
      </c>
      <c r="BF73" s="45">
        <f t="shared" si="32"/>
        <v>99.858112977989848</v>
      </c>
      <c r="BG73" s="45">
        <f t="shared" si="32"/>
        <v>102.71351165977882</v>
      </c>
      <c r="BH73" s="45">
        <f t="shared" si="32"/>
        <v>105.63251520473762</v>
      </c>
      <c r="BI73" s="45">
        <f t="shared" si="32"/>
        <v>108.61632742622122</v>
      </c>
    </row>
    <row r="74" spans="1:166" s="45" customFormat="1" ht="18" customHeight="1">
      <c r="A74" s="43" t="s">
        <v>35</v>
      </c>
      <c r="B74" s="44">
        <f>+B11</f>
        <v>22.851099741812224</v>
      </c>
      <c r="C74" s="45">
        <f t="shared" ref="C74:AH74" si="33">+B74*(1-$B$8)^10+10*B73</f>
        <v>30.078618990437818</v>
      </c>
      <c r="D74" s="45">
        <f t="shared" si="33"/>
        <v>43.094496891307287</v>
      </c>
      <c r="E74" s="45">
        <f t="shared" si="33"/>
        <v>56.503687386408636</v>
      </c>
      <c r="F74" s="45">
        <f t="shared" si="33"/>
        <v>70.371720786929885</v>
      </c>
      <c r="G74" s="45">
        <f t="shared" si="33"/>
        <v>84.708883182213881</v>
      </c>
      <c r="H74" s="45">
        <f t="shared" si="33"/>
        <v>99.498840074191548</v>
      </c>
      <c r="I74" s="45">
        <f t="shared" si="33"/>
        <v>115.19170324048243</v>
      </c>
      <c r="J74" s="45">
        <f t="shared" si="33"/>
        <v>131.99070583915602</v>
      </c>
      <c r="K74" s="45">
        <f t="shared" si="33"/>
        <v>150.10709778605954</v>
      </c>
      <c r="L74" s="45">
        <f t="shared" si="33"/>
        <v>169.13297717821362</v>
      </c>
      <c r="M74" s="37">
        <f t="shared" si="33"/>
        <v>187.54616922908625</v>
      </c>
      <c r="N74" s="45">
        <f t="shared" si="33"/>
        <v>214.69010095972948</v>
      </c>
      <c r="O74" s="45">
        <f t="shared" si="33"/>
        <v>238.72324038017695</v>
      </c>
      <c r="P74" s="45">
        <f t="shared" si="33"/>
        <v>261.05014341232641</v>
      </c>
      <c r="Q74" s="45">
        <f t="shared" si="33"/>
        <v>282.53367548948063</v>
      </c>
      <c r="R74" s="45">
        <f t="shared" si="33"/>
        <v>303.68202789733164</v>
      </c>
      <c r="S74" s="45">
        <f t="shared" si="33"/>
        <v>324.78801699835219</v>
      </c>
      <c r="T74" s="45">
        <f t="shared" si="33"/>
        <v>346.01870361670552</v>
      </c>
      <c r="U74" s="45">
        <f t="shared" si="33"/>
        <v>367.46972782327242</v>
      </c>
      <c r="V74" s="45">
        <f t="shared" si="33"/>
        <v>389.1973267689641</v>
      </c>
      <c r="W74" s="45">
        <f t="shared" si="33"/>
        <v>410.99835680685607</v>
      </c>
      <c r="X74" s="45">
        <f t="shared" si="33"/>
        <v>432.72510284085388</v>
      </c>
      <c r="Y74" s="45">
        <f t="shared" si="33"/>
        <v>454.52460672836594</v>
      </c>
      <c r="Z74" s="45">
        <f t="shared" si="33"/>
        <v>476.48589956399496</v>
      </c>
      <c r="AA74" s="45">
        <f t="shared" si="33"/>
        <v>498.66940962461257</v>
      </c>
      <c r="AB74" s="45">
        <f t="shared" si="33"/>
        <v>521.14313991930112</v>
      </c>
      <c r="AC74" s="45">
        <f t="shared" si="33"/>
        <v>544.07091716070852</v>
      </c>
      <c r="AD74" s="45">
        <f t="shared" si="33"/>
        <v>568.3444640972682</v>
      </c>
      <c r="AE74" s="45">
        <f t="shared" si="33"/>
        <v>593.92281118468065</v>
      </c>
      <c r="AF74" s="45">
        <f t="shared" si="33"/>
        <v>620.69798927240981</v>
      </c>
      <c r="AG74" s="45">
        <f t="shared" si="33"/>
        <v>647.82514805976757</v>
      </c>
      <c r="AH74" s="45">
        <f t="shared" si="33"/>
        <v>674.70412489896444</v>
      </c>
      <c r="AI74" s="45">
        <f t="shared" ref="AI74:BI74" si="34">+AH74*(1-$B$8)^10+10*AH73</f>
        <v>701.66762338018862</v>
      </c>
      <c r="AJ74" s="45">
        <f t="shared" si="34"/>
        <v>728.88384821276145</v>
      </c>
      <c r="AK74" s="45">
        <f t="shared" si="34"/>
        <v>756.44088926084362</v>
      </c>
      <c r="AL74" s="45">
        <f t="shared" si="34"/>
        <v>784.3889250034249</v>
      </c>
      <c r="AM74" s="45">
        <f t="shared" si="34"/>
        <v>812.76160319827341</v>
      </c>
      <c r="AN74" s="45">
        <f t="shared" si="34"/>
        <v>841.58637645113117</v>
      </c>
      <c r="AO74" s="45">
        <f t="shared" si="34"/>
        <v>870.88913854246334</v>
      </c>
      <c r="AP74" s="45">
        <f t="shared" si="34"/>
        <v>900.69602833739975</v>
      </c>
      <c r="AQ74" s="45">
        <f t="shared" si="34"/>
        <v>931.03390410120005</v>
      </c>
      <c r="AR74" s="45">
        <f t="shared" si="34"/>
        <v>961.93025305786762</v>
      </c>
      <c r="AS74" s="45">
        <f t="shared" si="34"/>
        <v>993.41290913672606</v>
      </c>
      <c r="AT74" s="45">
        <f t="shared" si="34"/>
        <v>1025.509748582019</v>
      </c>
      <c r="AU74" s="45">
        <f t="shared" si="34"/>
        <v>1058.2484310349248</v>
      </c>
      <c r="AV74" s="45">
        <f t="shared" si="34"/>
        <v>1091.6562049010847</v>
      </c>
      <c r="AW74" s="45">
        <f t="shared" si="34"/>
        <v>1125.7597743566926</v>
      </c>
      <c r="AX74" s="45">
        <f t="shared" si="34"/>
        <v>1160.5852174155473</v>
      </c>
      <c r="AY74" s="45">
        <f t="shared" si="34"/>
        <v>1196.1579428766918</v>
      </c>
      <c r="AZ74" s="45">
        <f t="shared" si="34"/>
        <v>1232.5026750439861</v>
      </c>
      <c r="BA74" s="45">
        <f t="shared" si="34"/>
        <v>1269.6434570759031</v>
      </c>
      <c r="BB74" s="45">
        <f t="shared" si="34"/>
        <v>1307.6036658744504</v>
      </c>
      <c r="BC74" s="45">
        <f t="shared" si="34"/>
        <v>1346.4060332296658</v>
      </c>
      <c r="BD74" s="45">
        <f t="shared" si="34"/>
        <v>1386.0726694056109</v>
      </c>
      <c r="BE74" s="45">
        <f t="shared" si="34"/>
        <v>1426.6250864928409</v>
      </c>
      <c r="BF74" s="45">
        <f t="shared" si="34"/>
        <v>1468.0842197073978</v>
      </c>
      <c r="BG74" s="45">
        <f t="shared" si="34"/>
        <v>1510.4704454428997</v>
      </c>
      <c r="BH74" s="45">
        <f t="shared" si="34"/>
        <v>1553.8035953319709</v>
      </c>
      <c r="BI74" s="45">
        <f t="shared" si="34"/>
        <v>1598.1029658894995</v>
      </c>
    </row>
    <row r="75" spans="1:166" s="45" customFormat="1" ht="18" customHeight="1">
      <c r="A75" s="617"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166" s="37" customFormat="1" ht="18" customHeight="1">
      <c r="A76" s="35" t="s">
        <v>205</v>
      </c>
      <c r="B76" s="29">
        <f>+B14</f>
        <v>1.4999999999999999E-2</v>
      </c>
      <c r="C76" s="23">
        <f t="shared" ref="C76:AG76" si="35">+C14</f>
        <v>1.4999999999999999E-2</v>
      </c>
      <c r="D76" s="23">
        <f t="shared" si="35"/>
        <v>1.4999999999999999E-2</v>
      </c>
      <c r="E76" s="23">
        <f t="shared" si="35"/>
        <v>1.4999999999999999E-2</v>
      </c>
      <c r="F76" s="23">
        <f t="shared" si="35"/>
        <v>1.4999999999999999E-2</v>
      </c>
      <c r="G76" s="23">
        <f t="shared" si="35"/>
        <v>1.4999999999999999E-2</v>
      </c>
      <c r="H76" s="23">
        <f t="shared" si="35"/>
        <v>1.4999999999999999E-2</v>
      </c>
      <c r="I76" s="23">
        <f t="shared" si="35"/>
        <v>1.4999999999999999E-2</v>
      </c>
      <c r="J76" s="23">
        <f t="shared" si="35"/>
        <v>1.4999999999999999E-2</v>
      </c>
      <c r="K76" s="23">
        <f t="shared" si="35"/>
        <v>1.4999999999999999E-2</v>
      </c>
      <c r="L76" s="23">
        <f t="shared" si="35"/>
        <v>1.4999999999999999E-2</v>
      </c>
      <c r="M76" s="37">
        <f t="shared" si="35"/>
        <v>1.4999999999999999E-2</v>
      </c>
      <c r="N76" s="23">
        <f t="shared" si="35"/>
        <v>1.4999999999999999E-2</v>
      </c>
      <c r="O76" s="23">
        <f t="shared" si="35"/>
        <v>1.4999999999999999E-2</v>
      </c>
      <c r="P76" s="23">
        <f t="shared" si="35"/>
        <v>1.4999999999999999E-2</v>
      </c>
      <c r="Q76" s="23">
        <f t="shared" si="35"/>
        <v>1.4999999999999999E-2</v>
      </c>
      <c r="R76" s="23">
        <f t="shared" si="35"/>
        <v>1.4999999999999999E-2</v>
      </c>
      <c r="S76" s="23">
        <f t="shared" si="35"/>
        <v>1.4999999999999999E-2</v>
      </c>
      <c r="T76" s="23">
        <f t="shared" si="35"/>
        <v>1.4999999999999999E-2</v>
      </c>
      <c r="U76" s="23">
        <f t="shared" si="35"/>
        <v>1.4999999999999999E-2</v>
      </c>
      <c r="V76" s="23">
        <f t="shared" si="35"/>
        <v>1.4999999999999999E-2</v>
      </c>
      <c r="W76" s="23">
        <f t="shared" si="35"/>
        <v>1.4999999999999999E-2</v>
      </c>
      <c r="X76" s="23">
        <f t="shared" si="35"/>
        <v>1.4999999999999999E-2</v>
      </c>
      <c r="Y76" s="23">
        <f t="shared" si="35"/>
        <v>1.4999999999999999E-2</v>
      </c>
      <c r="Z76" s="23">
        <f t="shared" si="35"/>
        <v>1.4999999999999999E-2</v>
      </c>
      <c r="AA76" s="23">
        <f t="shared" si="35"/>
        <v>1.4999999999999999E-2</v>
      </c>
      <c r="AB76" s="23">
        <f t="shared" si="35"/>
        <v>1.4999999999999999E-2</v>
      </c>
      <c r="AC76" s="23">
        <f t="shared" si="35"/>
        <v>1.4999999999999999E-2</v>
      </c>
      <c r="AD76" s="23">
        <f t="shared" si="35"/>
        <v>1.4999999999999999E-2</v>
      </c>
      <c r="AE76" s="23">
        <f t="shared" si="35"/>
        <v>1.4999999999999999E-2</v>
      </c>
      <c r="AF76" s="23">
        <f t="shared" si="35"/>
        <v>1.4999999999999999E-2</v>
      </c>
      <c r="AG76" s="23">
        <f t="shared" si="35"/>
        <v>1.4999999999999999E-2</v>
      </c>
      <c r="AH76" s="23">
        <f t="shared" ref="AH76:BI76" si="36">+AH14</f>
        <v>1.4999999999999999E-2</v>
      </c>
      <c r="AI76" s="23">
        <f t="shared" si="36"/>
        <v>1.4999999999999999E-2</v>
      </c>
      <c r="AJ76" s="23">
        <f t="shared" si="36"/>
        <v>1.4999999999999999E-2</v>
      </c>
      <c r="AK76" s="23">
        <f t="shared" si="36"/>
        <v>1.4999999999999999E-2</v>
      </c>
      <c r="AL76" s="23">
        <f t="shared" si="36"/>
        <v>1.4999999999999999E-2</v>
      </c>
      <c r="AM76" s="23">
        <f t="shared" si="36"/>
        <v>1.4999999999999999E-2</v>
      </c>
      <c r="AN76" s="23">
        <f t="shared" si="36"/>
        <v>1.4999999999999999E-2</v>
      </c>
      <c r="AO76" s="23">
        <f t="shared" si="36"/>
        <v>1.4999999999999999E-2</v>
      </c>
      <c r="AP76" s="23">
        <f t="shared" si="36"/>
        <v>1.4999999999999999E-2</v>
      </c>
      <c r="AQ76" s="23">
        <f t="shared" si="36"/>
        <v>1.4999999999999999E-2</v>
      </c>
      <c r="AR76" s="23">
        <f t="shared" si="36"/>
        <v>1.4999999999999999E-2</v>
      </c>
      <c r="AS76" s="23">
        <f t="shared" si="36"/>
        <v>1.4999999999999999E-2</v>
      </c>
      <c r="AT76" s="23">
        <f t="shared" si="36"/>
        <v>1.4999999999999999E-2</v>
      </c>
      <c r="AU76" s="23">
        <f t="shared" si="36"/>
        <v>1.4999999999999999E-2</v>
      </c>
      <c r="AV76" s="23">
        <f t="shared" si="36"/>
        <v>1.4999999999999999E-2</v>
      </c>
      <c r="AW76" s="23">
        <f t="shared" si="36"/>
        <v>1.4999999999999999E-2</v>
      </c>
      <c r="AX76" s="23">
        <f t="shared" si="36"/>
        <v>1.4999999999999999E-2</v>
      </c>
      <c r="AY76" s="23">
        <f t="shared" si="36"/>
        <v>1.4999999999999999E-2</v>
      </c>
      <c r="AZ76" s="23">
        <f t="shared" si="36"/>
        <v>1.4999999999999999E-2</v>
      </c>
      <c r="BA76" s="23">
        <f t="shared" si="36"/>
        <v>1.4999999999999999E-2</v>
      </c>
      <c r="BB76" s="23">
        <f t="shared" si="36"/>
        <v>1.4999999999999999E-2</v>
      </c>
      <c r="BC76" s="23">
        <f t="shared" si="36"/>
        <v>1.4999999999999999E-2</v>
      </c>
      <c r="BD76" s="23">
        <f t="shared" si="36"/>
        <v>1.4999999999999999E-2</v>
      </c>
      <c r="BE76" s="23">
        <f t="shared" si="36"/>
        <v>1.4999999999999999E-2</v>
      </c>
      <c r="BF76" s="23">
        <f t="shared" si="36"/>
        <v>1.4999999999999999E-2</v>
      </c>
      <c r="BG76" s="23">
        <f t="shared" si="36"/>
        <v>1.4999999999999999E-2</v>
      </c>
      <c r="BH76" s="23">
        <f t="shared" si="36"/>
        <v>1.4999999999999999E-2</v>
      </c>
      <c r="BI76" s="23">
        <f t="shared" si="36"/>
        <v>1.4999999999999999E-2</v>
      </c>
    </row>
    <row r="77" spans="1:166" s="37" customFormat="1" ht="18" customHeight="1">
      <c r="A77" s="35" t="s">
        <v>71</v>
      </c>
      <c r="B77" s="29">
        <f t="shared" ref="B77:AG77" si="37">+$B$7*B61/B74</f>
        <v>0.16276547311154627</v>
      </c>
      <c r="C77" s="23">
        <f t="shared" si="37"/>
        <v>0.15931564347614569</v>
      </c>
      <c r="D77" s="23">
        <f t="shared" si="37"/>
        <v>0.14409850739124347</v>
      </c>
      <c r="E77" s="23">
        <f t="shared" si="37"/>
        <v>0.13589266710847903</v>
      </c>
      <c r="F77" s="23">
        <f t="shared" si="37"/>
        <v>0.13067407218435548</v>
      </c>
      <c r="G77" s="23">
        <f t="shared" si="37"/>
        <v>0.12629008150580268</v>
      </c>
      <c r="H77" s="23">
        <f t="shared" si="37"/>
        <v>0.1225505473091201</v>
      </c>
      <c r="I77" s="23">
        <f t="shared" si="37"/>
        <v>0.11956168864899032</v>
      </c>
      <c r="J77" s="23">
        <f t="shared" si="37"/>
        <v>0.11698579430096279</v>
      </c>
      <c r="K77" s="23">
        <f t="shared" si="37"/>
        <v>0.11462120606209907</v>
      </c>
      <c r="L77" s="23">
        <f t="shared" si="37"/>
        <v>0.11239345530893603</v>
      </c>
      <c r="M77" s="37">
        <f t="shared" si="37"/>
        <v>0.11085329458688985</v>
      </c>
      <c r="N77" s="23">
        <f t="shared" si="37"/>
        <v>0.10661647621677064</v>
      </c>
      <c r="O77" s="23">
        <f t="shared" si="37"/>
        <v>0.10437564304659475</v>
      </c>
      <c r="P77" s="23">
        <f t="shared" si="37"/>
        <v>0.10313921233013532</v>
      </c>
      <c r="Q77" s="23">
        <f t="shared" si="37"/>
        <v>0.10243696615728747</v>
      </c>
      <c r="R77" s="23">
        <f t="shared" si="37"/>
        <v>0.10203436383007985</v>
      </c>
      <c r="S77" s="23">
        <f t="shared" si="37"/>
        <v>0.10181048850593365</v>
      </c>
      <c r="T77" s="23">
        <f t="shared" si="37"/>
        <v>0.10170134301732225</v>
      </c>
      <c r="U77" s="23">
        <f t="shared" si="37"/>
        <v>0.10167212242574046</v>
      </c>
      <c r="V77" s="23">
        <f t="shared" si="37"/>
        <v>0.1016154627334773</v>
      </c>
      <c r="W77" s="23">
        <f t="shared" si="37"/>
        <v>0.10156103476064871</v>
      </c>
      <c r="X77" s="23">
        <f t="shared" si="37"/>
        <v>0.10161117304372023</v>
      </c>
      <c r="Y77" s="23">
        <f t="shared" si="37"/>
        <v>0.10173179468462458</v>
      </c>
      <c r="Z77" s="23">
        <f t="shared" si="37"/>
        <v>0.10190389212042779</v>
      </c>
      <c r="AA77" s="23">
        <f t="shared" si="37"/>
        <v>0.10211599252396511</v>
      </c>
      <c r="AB77" s="23">
        <f t="shared" si="37"/>
        <v>0.10235760345087351</v>
      </c>
      <c r="AC77" s="23">
        <f t="shared" si="37"/>
        <v>0.10260734917407147</v>
      </c>
      <c r="AD77" s="23">
        <f t="shared" si="37"/>
        <v>0.10275502690314837</v>
      </c>
      <c r="AE77" s="23">
        <f t="shared" si="37"/>
        <v>0.10282171007341549</v>
      </c>
      <c r="AF77" s="23">
        <f t="shared" si="37"/>
        <v>0.10266220903824694</v>
      </c>
      <c r="AG77" s="23">
        <f t="shared" si="37"/>
        <v>0.10238198569551114</v>
      </c>
      <c r="AH77" s="23">
        <f t="shared" ref="AH77:BI77" si="38">+$B$7*AH61/AH74</f>
        <v>0.10221437122399442</v>
      </c>
      <c r="AI77" s="23">
        <f t="shared" si="38"/>
        <v>0.10211579431768526</v>
      </c>
      <c r="AJ77" s="23">
        <f t="shared" si="38"/>
        <v>0.10206542200067559</v>
      </c>
      <c r="AK77" s="23">
        <f t="shared" si="38"/>
        <v>0.10205297453772653</v>
      </c>
      <c r="AL77" s="23">
        <f t="shared" si="38"/>
        <v>0.10207302537435052</v>
      </c>
      <c r="AM77" s="23">
        <f t="shared" si="38"/>
        <v>0.10212230111727215</v>
      </c>
      <c r="AN77" s="23">
        <f t="shared" si="38"/>
        <v>0.10219845253495652</v>
      </c>
      <c r="AO77" s="23">
        <f t="shared" si="38"/>
        <v>0.10229952918879436</v>
      </c>
      <c r="AP77" s="23">
        <f t="shared" si="38"/>
        <v>0.10242377750951115</v>
      </c>
      <c r="AQ77" s="23">
        <f t="shared" si="38"/>
        <v>0.10256957827746614</v>
      </c>
      <c r="AR77" s="23">
        <f t="shared" si="38"/>
        <v>0.10273543753495651</v>
      </c>
      <c r="AS77" s="23">
        <f t="shared" si="38"/>
        <v>0.10291999298572105</v>
      </c>
      <c r="AT77" s="23">
        <f t="shared" si="38"/>
        <v>0.10312202074484438</v>
      </c>
      <c r="AU77" s="23">
        <f t="shared" si="38"/>
        <v>0.10334043763255342</v>
      </c>
      <c r="AV77" s="23">
        <f t="shared" si="38"/>
        <v>0.10357429852193219</v>
      </c>
      <c r="AW77" s="23">
        <f t="shared" si="38"/>
        <v>0.10382278977959451</v>
      </c>
      <c r="AX77" s="23">
        <f t="shared" si="38"/>
        <v>0.1040852201544322</v>
      </c>
      <c r="AY77" s="23">
        <f t="shared" si="38"/>
        <v>0.10436101031678087</v>
      </c>
      <c r="AZ77" s="23">
        <f t="shared" si="38"/>
        <v>0.10464968196328001</v>
      </c>
      <c r="BA77" s="23">
        <f t="shared" si="38"/>
        <v>0.10495084711924414</v>
      </c>
      <c r="BB77" s="23">
        <f t="shared" si="38"/>
        <v>0.10526419803771438</v>
      </c>
      <c r="BC77" s="23">
        <f t="shared" si="38"/>
        <v>0.10558949792052121</v>
      </c>
      <c r="BD77" s="23">
        <f t="shared" si="38"/>
        <v>0.10592657256472275</v>
      </c>
      <c r="BE77" s="23">
        <f t="shared" si="38"/>
        <v>0.10627530295664125</v>
      </c>
      <c r="BF77" s="23">
        <f t="shared" si="38"/>
        <v>0.10663561878471361</v>
      </c>
      <c r="BG77" s="23">
        <f t="shared" si="38"/>
        <v>0.10700749281264395</v>
      </c>
      <c r="BH77" s="23">
        <f t="shared" si="38"/>
        <v>0.10739093603910521</v>
      </c>
      <c r="BI77" s="23">
        <f t="shared" si="38"/>
        <v>0.10778599356454024</v>
      </c>
    </row>
    <row r="78" spans="1:166" s="37" customFormat="1" ht="18" customHeight="1">
      <c r="A78" s="35" t="s">
        <v>72</v>
      </c>
      <c r="B78" s="29">
        <f t="shared" ref="B78:AG78" si="39">+$B$7*B61/B74*(1-(1-$B$8)^10)/$B$8/10</f>
        <v>0.10601266184487379</v>
      </c>
      <c r="C78" s="23">
        <f t="shared" si="39"/>
        <v>0.10376571342535543</v>
      </c>
      <c r="D78" s="23">
        <f t="shared" si="39"/>
        <v>9.385446461332636E-2</v>
      </c>
      <c r="E78" s="23">
        <f t="shared" si="39"/>
        <v>8.8509823920065955E-2</v>
      </c>
      <c r="F78" s="23">
        <f t="shared" si="39"/>
        <v>8.5110840533599588E-2</v>
      </c>
      <c r="G78" s="23">
        <f t="shared" si="39"/>
        <v>8.2255452886257518E-2</v>
      </c>
      <c r="H78" s="23">
        <f t="shared" si="39"/>
        <v>7.9819813639974826E-2</v>
      </c>
      <c r="I78" s="23">
        <f t="shared" si="39"/>
        <v>7.7873105555138461E-2</v>
      </c>
      <c r="J78" s="23">
        <f t="shared" si="39"/>
        <v>7.6195370030243598E-2</v>
      </c>
      <c r="K78" s="23">
        <f t="shared" si="39"/>
        <v>7.4655262729985683E-2</v>
      </c>
      <c r="L78" s="23">
        <f t="shared" si="39"/>
        <v>7.3204280634367139E-2</v>
      </c>
      <c r="M78" s="37">
        <f t="shared" si="39"/>
        <v>7.2201140750387305E-2</v>
      </c>
      <c r="N78" s="23">
        <f t="shared" si="39"/>
        <v>6.9441609600548293E-2</v>
      </c>
      <c r="O78" s="23">
        <f t="shared" si="39"/>
        <v>6.7982106644673662E-2</v>
      </c>
      <c r="P78" s="23">
        <f t="shared" si="39"/>
        <v>6.7176792661721024E-2</v>
      </c>
      <c r="Q78" s="23">
        <f t="shared" si="39"/>
        <v>6.6719404588987966E-2</v>
      </c>
      <c r="R78" s="23">
        <f t="shared" si="39"/>
        <v>6.6457181013211714E-2</v>
      </c>
      <c r="S78" s="23">
        <f t="shared" si="39"/>
        <v>6.6311366187865706E-2</v>
      </c>
      <c r="T78" s="23">
        <f t="shared" si="39"/>
        <v>6.6240277377967283E-2</v>
      </c>
      <c r="U78" s="23">
        <f t="shared" si="39"/>
        <v>6.6221245376677035E-2</v>
      </c>
      <c r="V78" s="23">
        <f t="shared" si="39"/>
        <v>6.6184341697528737E-2</v>
      </c>
      <c r="W78" s="23">
        <f t="shared" si="39"/>
        <v>6.6148891585363828E-2</v>
      </c>
      <c r="X78" s="23">
        <f t="shared" si="39"/>
        <v>6.6181547730104678E-2</v>
      </c>
      <c r="Y78" s="23">
        <f t="shared" si="39"/>
        <v>6.6260111205416194E-2</v>
      </c>
      <c r="Z78" s="23">
        <f t="shared" si="39"/>
        <v>6.6372201975758327E-2</v>
      </c>
      <c r="AA78" s="23">
        <f t="shared" si="39"/>
        <v>6.6510347541445664E-2</v>
      </c>
      <c r="AB78" s="23">
        <f t="shared" si="39"/>
        <v>6.6667713947248547E-2</v>
      </c>
      <c r="AC78" s="23">
        <f t="shared" si="39"/>
        <v>6.6830378721260186E-2</v>
      </c>
      <c r="AD78" s="23">
        <f t="shared" si="39"/>
        <v>6.6926564410125039E-2</v>
      </c>
      <c r="AE78" s="23">
        <f t="shared" si="39"/>
        <v>6.6969996596602493E-2</v>
      </c>
      <c r="AF78" s="23">
        <f t="shared" si="39"/>
        <v>6.6866110133570855E-2</v>
      </c>
      <c r="AG78" s="23">
        <f t="shared" si="39"/>
        <v>6.6683594628859783E-2</v>
      </c>
      <c r="AH78" s="23">
        <f t="shared" ref="AH78:BI78" si="40">+$B$7*AH61/AH74*(1-(1-$B$8)^10)/$B$8/10</f>
        <v>6.6574423709809705E-2</v>
      </c>
      <c r="AI78" s="23">
        <f t="shared" si="40"/>
        <v>6.6510218445422292E-2</v>
      </c>
      <c r="AJ78" s="23">
        <f t="shared" si="40"/>
        <v>6.6477409869331788E-2</v>
      </c>
      <c r="AK78" s="23">
        <f t="shared" si="40"/>
        <v>6.6469302568347016E-2</v>
      </c>
      <c r="AL78" s="23">
        <f t="shared" si="40"/>
        <v>6.6482362110534238E-2</v>
      </c>
      <c r="AM78" s="23">
        <f t="shared" si="40"/>
        <v>6.6514456464279198E-2</v>
      </c>
      <c r="AN78" s="23">
        <f t="shared" si="40"/>
        <v>6.6564055524433979E-2</v>
      </c>
      <c r="AO78" s="23">
        <f t="shared" si="40"/>
        <v>6.6629888928281103E-2</v>
      </c>
      <c r="AP78" s="23">
        <f t="shared" si="40"/>
        <v>6.671081453834532E-2</v>
      </c>
      <c r="AQ78" s="23">
        <f t="shared" si="40"/>
        <v>6.6805777721964388E-2</v>
      </c>
      <c r="AR78" s="23">
        <f t="shared" si="40"/>
        <v>6.6913805432276874E-2</v>
      </c>
      <c r="AS78" s="23">
        <f t="shared" si="40"/>
        <v>6.7034010376356881E-2</v>
      </c>
      <c r="AT78" s="23">
        <f t="shared" si="40"/>
        <v>6.7165595411572188E-2</v>
      </c>
      <c r="AU78" s="23">
        <f t="shared" si="40"/>
        <v>6.7307855039583336E-2</v>
      </c>
      <c r="AV78" s="23">
        <f t="shared" si="40"/>
        <v>6.7460173678853125E-2</v>
      </c>
      <c r="AW78" s="23">
        <f t="shared" si="40"/>
        <v>6.7622021392415257E-2</v>
      </c>
      <c r="AX78" s="23">
        <f t="shared" si="40"/>
        <v>6.7792947953519672E-2</v>
      </c>
      <c r="AY78" s="23">
        <f t="shared" si="40"/>
        <v>6.7972576032265697E-2</v>
      </c>
      <c r="AZ78" s="23">
        <f t="shared" si="40"/>
        <v>6.8160594099362398E-2</v>
      </c>
      <c r="BA78" s="23">
        <f t="shared" si="40"/>
        <v>6.8356749458532498E-2</v>
      </c>
      <c r="BB78" s="23">
        <f t="shared" si="40"/>
        <v>6.8560841667546626E-2</v>
      </c>
      <c r="BC78" s="23">
        <f t="shared" si="40"/>
        <v>6.8772716494651664E-2</v>
      </c>
      <c r="BD78" s="23">
        <f t="shared" si="40"/>
        <v>6.8992260477715756E-2</v>
      </c>
      <c r="BE78" s="23">
        <f t="shared" si="40"/>
        <v>6.9219396100564629E-2</v>
      </c>
      <c r="BF78" s="23">
        <f t="shared" si="40"/>
        <v>6.9454077567761396E-2</v>
      </c>
      <c r="BG78" s="23">
        <f t="shared" si="40"/>
        <v>6.9696287139719273E-2</v>
      </c>
      <c r="BH78" s="23">
        <f t="shared" si="40"/>
        <v>6.9946031980111123E-2</v>
      </c>
      <c r="BI78" s="23">
        <f t="shared" si="40"/>
        <v>7.0203341463827701E-2</v>
      </c>
    </row>
    <row r="79" spans="1:166" s="37" customFormat="1" ht="18" customHeight="1">
      <c r="A79" s="35" t="s">
        <v>70</v>
      </c>
      <c r="B79" s="29">
        <f>+C134</f>
        <v>3.4628473810918381E-2</v>
      </c>
      <c r="C79" s="23">
        <f t="shared" ref="C79:BH79" si="41">+D134</f>
        <v>4.3789666591394161E-2</v>
      </c>
      <c r="D79" s="23">
        <f t="shared" si="41"/>
        <v>3.9073996270073685E-2</v>
      </c>
      <c r="E79" s="23">
        <f t="shared" si="41"/>
        <v>3.6131766303403756E-2</v>
      </c>
      <c r="F79" s="23">
        <f t="shared" si="41"/>
        <v>3.4138949228427862E-2</v>
      </c>
      <c r="G79" s="23">
        <f t="shared" si="41"/>
        <v>3.2264582348834336E-2</v>
      </c>
      <c r="H79" s="23">
        <f t="shared" si="41"/>
        <v>3.0783107321693093E-2</v>
      </c>
      <c r="I79" s="23">
        <f t="shared" si="41"/>
        <v>2.9548845258763334E-2</v>
      </c>
      <c r="J79" s="23">
        <f t="shared" si="41"/>
        <v>2.8710347359039989E-2</v>
      </c>
      <c r="K79" s="23">
        <f t="shared" si="41"/>
        <v>2.8271699758298796E-2</v>
      </c>
      <c r="L79" s="23">
        <f t="shared" si="41"/>
        <v>2.4514782766979382E-2</v>
      </c>
      <c r="M79" s="37">
        <f t="shared" si="41"/>
        <v>2.8157606600472285E-2</v>
      </c>
      <c r="N79" s="23">
        <f t="shared" si="41"/>
        <v>2.6397071607694889E-2</v>
      </c>
      <c r="O79" s="23">
        <f t="shared" si="41"/>
        <v>2.5247977351370299E-2</v>
      </c>
      <c r="P79" s="23">
        <f t="shared" si="41"/>
        <v>2.4428631124831846E-2</v>
      </c>
      <c r="Q79" s="23">
        <f t="shared" si="41"/>
        <v>2.3798706264288594E-2</v>
      </c>
      <c r="R79" s="23">
        <f t="shared" si="41"/>
        <v>2.3285345327785922E-2</v>
      </c>
      <c r="S79" s="23">
        <f t="shared" si="41"/>
        <v>2.2849397531289783E-2</v>
      </c>
      <c r="T79" s="23">
        <f t="shared" si="41"/>
        <v>2.2469056844307556E-2</v>
      </c>
      <c r="U79" s="23">
        <f t="shared" si="41"/>
        <v>2.2187928396654621E-2</v>
      </c>
      <c r="V79" s="23">
        <f t="shared" si="41"/>
        <v>2.1914214803104626E-2</v>
      </c>
      <c r="W79" s="23">
        <f t="shared" si="41"/>
        <v>2.1598517292557906E-2</v>
      </c>
      <c r="X79" s="23">
        <f t="shared" si="41"/>
        <v>2.1327671913953239E-2</v>
      </c>
      <c r="Y79" s="23">
        <f t="shared" si="41"/>
        <v>2.1091381013737642E-2</v>
      </c>
      <c r="Z79" s="23">
        <f t="shared" si="41"/>
        <v>2.0892702361117843E-2</v>
      </c>
      <c r="AA79" s="23">
        <f t="shared" si="41"/>
        <v>2.0765804229218698E-2</v>
      </c>
      <c r="AB79" s="23">
        <f t="shared" si="41"/>
        <v>2.0980945633411352E-2</v>
      </c>
      <c r="AC79" s="23">
        <f t="shared" si="41"/>
        <v>2.1021280098469042E-2</v>
      </c>
      <c r="AD79" s="23">
        <f t="shared" si="41"/>
        <v>2.1009535858460548E-2</v>
      </c>
      <c r="AE79" s="23">
        <f t="shared" si="41"/>
        <v>2.1066430500547906E-2</v>
      </c>
      <c r="AF79" s="23">
        <f t="shared" si="41"/>
        <v>2.1045019652623065E-2</v>
      </c>
      <c r="AG79" s="23">
        <f t="shared" si="41"/>
        <v>2.0870312812653502E-2</v>
      </c>
      <c r="AH79" s="23">
        <f t="shared" si="41"/>
        <v>2.072295478880859E-2</v>
      </c>
      <c r="AI79" s="23">
        <f t="shared" si="41"/>
        <v>2.0592637673574554E-2</v>
      </c>
      <c r="AJ79" s="23">
        <f t="shared" si="41"/>
        <v>2.0474495798689762E-2</v>
      </c>
      <c r="AK79" s="23">
        <f t="shared" si="41"/>
        <v>2.0366309595933219E-2</v>
      </c>
      <c r="AL79" s="23">
        <f t="shared" si="41"/>
        <v>2.0266963087595347E-2</v>
      </c>
      <c r="AM79" s="23">
        <f t="shared" si="41"/>
        <v>2.0175748719235997E-2</v>
      </c>
      <c r="AN79" s="23">
        <f t="shared" si="41"/>
        <v>2.0092077648716122E-2</v>
      </c>
      <c r="AO79" s="23">
        <f t="shared" si="41"/>
        <v>2.0015376137343832E-2</v>
      </c>
      <c r="AP79" s="23">
        <f t="shared" si="41"/>
        <v>1.9945061699837563E-2</v>
      </c>
      <c r="AQ79" s="23">
        <f t="shared" si="41"/>
        <v>1.9880549216093391E-2</v>
      </c>
      <c r="AR79" s="23">
        <f t="shared" si="41"/>
        <v>1.9821264966171759E-2</v>
      </c>
      <c r="AS79" s="23">
        <f t="shared" si="41"/>
        <v>1.9766659782061824E-2</v>
      </c>
      <c r="AT79" s="23">
        <f t="shared" si="41"/>
        <v>1.9716218535259733E-2</v>
      </c>
      <c r="AU79" s="23">
        <f t="shared" si="41"/>
        <v>1.9669465717551793E-2</v>
      </c>
      <c r="AV79" s="23">
        <f t="shared" si="41"/>
        <v>1.9625967785082743E-2</v>
      </c>
      <c r="AW79" s="23">
        <f t="shared" si="41"/>
        <v>1.9585333134856997E-2</v>
      </c>
      <c r="AX79" s="23">
        <f t="shared" si="41"/>
        <v>1.9547210501366763E-2</v>
      </c>
      <c r="AY79" s="23">
        <f t="shared" si="41"/>
        <v>1.9511286395472505E-2</v>
      </c>
      <c r="AZ79" s="23">
        <f t="shared" si="41"/>
        <v>1.9477282039918054E-2</v>
      </c>
      <c r="BA79" s="23">
        <f t="shared" si="41"/>
        <v>1.9444950115006687E-2</v>
      </c>
      <c r="BB79" s="23">
        <f t="shared" si="41"/>
        <v>1.9414071519814335E-2</v>
      </c>
      <c r="BC79" s="23">
        <f t="shared" si="41"/>
        <v>1.9384452275672093E-2</v>
      </c>
      <c r="BD79" s="23">
        <f t="shared" si="41"/>
        <v>1.9355920643679081E-2</v>
      </c>
      <c r="BE79" s="23">
        <f t="shared" si="41"/>
        <v>1.9328324490862414E-2</v>
      </c>
      <c r="BF79" s="23">
        <f t="shared" si="41"/>
        <v>1.9301528915330435E-2</v>
      </c>
      <c r="BG79" s="23">
        <f t="shared" si="41"/>
        <v>1.9275414125568657E-2</v>
      </c>
      <c r="BH79" s="23">
        <f t="shared" si="41"/>
        <v>1.4999999999999902E-2</v>
      </c>
      <c r="BI79" s="23">
        <f>+BJ134</f>
        <v>0</v>
      </c>
    </row>
    <row r="80" spans="1:166" ht="18" customHeight="1">
      <c r="A80" s="628" t="s">
        <v>107</v>
      </c>
      <c r="B80" s="53"/>
      <c r="C80" s="54"/>
      <c r="D80" s="54"/>
      <c r="E80" s="54"/>
      <c r="F80" s="54"/>
      <c r="G80" s="54"/>
      <c r="H80" s="54"/>
      <c r="I80" s="54"/>
      <c r="J80" s="54"/>
      <c r="K80" s="55"/>
      <c r="L80" s="55"/>
      <c r="M80" s="461"/>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62" ht="18" customHeight="1">
      <c r="A81" s="629"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row>
    <row r="82" spans="1:62" ht="18" customHeight="1">
      <c r="D82" s="29"/>
    </row>
    <row r="83" spans="1:62" ht="18" customHeight="1">
      <c r="A83" s="617" t="s">
        <v>117</v>
      </c>
    </row>
    <row r="84" spans="1:62" s="396" customFormat="1" ht="18" customHeight="1">
      <c r="A84" s="425" t="s">
        <v>98</v>
      </c>
      <c r="B84" s="398">
        <f>B68-B73</f>
        <v>10.174740710014715</v>
      </c>
      <c r="C84" s="396">
        <f t="shared" ref="C84:BH84" si="42">C68-C73</f>
        <v>12.690827351325551</v>
      </c>
      <c r="D84" s="396">
        <f>D68-D73</f>
        <v>16.507238418369653</v>
      </c>
      <c r="E84" s="396">
        <f>E68-E73</f>
        <v>20.443620933134124</v>
      </c>
      <c r="F84" s="396">
        <f t="shared" si="42"/>
        <v>24.488906468795797</v>
      </c>
      <c r="G84" s="396">
        <f t="shared" si="42"/>
        <v>28.428279772651763</v>
      </c>
      <c r="H84" s="396">
        <f t="shared" si="42"/>
        <v>32.242434849784985</v>
      </c>
      <c r="I84" s="396">
        <f t="shared" si="42"/>
        <v>36.219867239628798</v>
      </c>
      <c r="J84" s="396">
        <f>J68-J73</f>
        <v>40.364257242181672</v>
      </c>
      <c r="K84" s="396">
        <f t="shared" si="42"/>
        <v>44.739187478316481</v>
      </c>
      <c r="L84" s="396">
        <f>L68-L73</f>
        <v>49.294141049913392</v>
      </c>
      <c r="M84" s="462">
        <f t="shared" si="42"/>
        <v>52.839139687239268</v>
      </c>
      <c r="N84" s="396">
        <f t="shared" si="42"/>
        <v>57.995272963962776</v>
      </c>
      <c r="O84" s="396">
        <f t="shared" si="42"/>
        <v>62.931420048641826</v>
      </c>
      <c r="P84" s="396">
        <f t="shared" si="42"/>
        <v>67.779638117058838</v>
      </c>
      <c r="Q84" s="396">
        <f t="shared" si="42"/>
        <v>72.613304971990104</v>
      </c>
      <c r="R84" s="396">
        <f t="shared" si="42"/>
        <v>77.473341217900412</v>
      </c>
      <c r="S84" s="396">
        <f t="shared" si="42"/>
        <v>82.382738238989546</v>
      </c>
      <c r="T84" s="396">
        <f t="shared" si="42"/>
        <v>87.354728953992122</v>
      </c>
      <c r="U84" s="396">
        <f t="shared" si="42"/>
        <v>92.397414424639692</v>
      </c>
      <c r="V84" s="396">
        <f t="shared" si="42"/>
        <v>97.431958119921674</v>
      </c>
      <c r="W84" s="396">
        <f t="shared" si="42"/>
        <v>102.43114949796873</v>
      </c>
      <c r="X84" s="396">
        <f t="shared" si="42"/>
        <v>107.46525831090874</v>
      </c>
      <c r="Y84" s="396">
        <f t="shared" si="42"/>
        <v>112.5476488546856</v>
      </c>
      <c r="Z84" s="396">
        <f t="shared" si="42"/>
        <v>117.68872109102676</v>
      </c>
      <c r="AA84" s="396">
        <f t="shared" si="42"/>
        <v>122.90508554293285</v>
      </c>
      <c r="AB84" s="396">
        <f t="shared" si="42"/>
        <v>128.24633191542995</v>
      </c>
      <c r="AC84" s="396">
        <f t="shared" si="42"/>
        <v>134.0078419073669</v>
      </c>
      <c r="AD84" s="396">
        <f t="shared" si="42"/>
        <v>140.0650731374339</v>
      </c>
      <c r="AE84" s="396">
        <f t="shared" si="42"/>
        <v>146.38486896947867</v>
      </c>
      <c r="AF84" s="396">
        <f t="shared" si="42"/>
        <v>152.68154374277387</v>
      </c>
      <c r="AG84" s="396">
        <f t="shared" si="42"/>
        <v>158.8469459939231</v>
      </c>
      <c r="AH84" s="396">
        <f t="shared" si="42"/>
        <v>165.07288887816506</v>
      </c>
      <c r="AI84" s="396">
        <f t="shared" si="42"/>
        <v>171.37784636764354</v>
      </c>
      <c r="AJ84" s="396">
        <f t="shared" si="42"/>
        <v>177.77223805065989</v>
      </c>
      <c r="AK84" s="396">
        <f t="shared" si="42"/>
        <v>184.26295243114299</v>
      </c>
      <c r="AL84" s="396">
        <f t="shared" si="42"/>
        <v>190.85570588671487</v>
      </c>
      <c r="AM84" s="396">
        <f t="shared" si="42"/>
        <v>197.55606216838387</v>
      </c>
      <c r="AN84" s="396">
        <f t="shared" si="42"/>
        <v>204.36979783602348</v>
      </c>
      <c r="AO84" s="396">
        <f t="shared" si="42"/>
        <v>211.30296855566723</v>
      </c>
      <c r="AP84" s="396">
        <f t="shared" si="42"/>
        <v>218.36185435902379</v>
      </c>
      <c r="AQ84" s="396">
        <f t="shared" si="42"/>
        <v>225.55286910187544</v>
      </c>
      <c r="AR84" s="396">
        <f t="shared" si="42"/>
        <v>232.88247172976972</v>
      </c>
      <c r="AS84" s="396">
        <f t="shared" si="42"/>
        <v>240.35709337942302</v>
      </c>
      <c r="AT84" s="396">
        <f t="shared" si="42"/>
        <v>247.98308330552527</v>
      </c>
      <c r="AU84" s="396">
        <f t="shared" si="42"/>
        <v>255.76667194798873</v>
      </c>
      <c r="AV84" s="396">
        <f t="shared" si="42"/>
        <v>263.71394788121415</v>
      </c>
      <c r="AW84" s="396">
        <f t="shared" si="42"/>
        <v>271.83084522839465</v>
      </c>
      <c r="AX84" s="396">
        <f t="shared" si="42"/>
        <v>280.12313853529827</v>
      </c>
      <c r="AY84" s="396">
        <f t="shared" si="42"/>
        <v>288.59644267506462</v>
      </c>
      <c r="AZ84" s="396">
        <f t="shared" si="42"/>
        <v>297.25621591943548</v>
      </c>
      <c r="BA84" s="396">
        <f t="shared" si="42"/>
        <v>306.10776479486458</v>
      </c>
      <c r="BB84" s="396">
        <f t="shared" si="42"/>
        <v>315.15624972862298</v>
      </c>
      <c r="BC84" s="396">
        <f t="shared" si="42"/>
        <v>324.40669078703451</v>
      </c>
      <c r="BD84" s="396">
        <f t="shared" si="42"/>
        <v>333.86397302977139</v>
      </c>
      <c r="BE84" s="396">
        <f t="shared" si="42"/>
        <v>343.53285116620094</v>
      </c>
      <c r="BF84" s="396">
        <f t="shared" si="42"/>
        <v>353.41795331599553</v>
      </c>
      <c r="BG84" s="396">
        <f t="shared" si="42"/>
        <v>363.52378375804966</v>
      </c>
      <c r="BH84" s="396">
        <f t="shared" si="42"/>
        <v>373.85472460818227</v>
      </c>
      <c r="BI84" s="396">
        <f>+BH84</f>
        <v>373.85472460818227</v>
      </c>
    </row>
    <row r="85" spans="1:62" s="396" customFormat="1" ht="18" customHeight="1">
      <c r="A85" s="425" t="s">
        <v>970</v>
      </c>
      <c r="B85" s="398">
        <f>+C85/C84*B84</f>
        <v>0.57945894539117482</v>
      </c>
      <c r="C85" s="398">
        <f>+(C74-B74)/10</f>
        <v>0.72275192486255935</v>
      </c>
      <c r="D85" s="398">
        <f t="shared" ref="D85:BI85" si="43">+(D74-C74)/10</f>
        <v>1.301587790086947</v>
      </c>
      <c r="E85" s="398">
        <f t="shared" si="43"/>
        <v>1.3409190495101349</v>
      </c>
      <c r="F85" s="398">
        <f t="shared" si="43"/>
        <v>1.3868033400521249</v>
      </c>
      <c r="G85" s="398">
        <f t="shared" si="43"/>
        <v>1.4337162395283998</v>
      </c>
      <c r="H85" s="398">
        <f t="shared" si="43"/>
        <v>1.4789956891977667</v>
      </c>
      <c r="I85" s="398">
        <f t="shared" si="43"/>
        <v>1.5692863166290878</v>
      </c>
      <c r="J85" s="398">
        <f t="shared" si="43"/>
        <v>1.6799002598673596</v>
      </c>
      <c r="K85" s="398">
        <f t="shared" si="43"/>
        <v>1.8116391946903518</v>
      </c>
      <c r="L85" s="398">
        <f t="shared" si="43"/>
        <v>1.9025879392154081</v>
      </c>
      <c r="M85" s="463">
        <f t="shared" si="43"/>
        <v>1.8413192050872624</v>
      </c>
      <c r="N85" s="398">
        <f t="shared" si="43"/>
        <v>2.7143931730643232</v>
      </c>
      <c r="O85" s="398">
        <f t="shared" si="43"/>
        <v>2.4033139420447469</v>
      </c>
      <c r="P85" s="398">
        <f t="shared" si="43"/>
        <v>2.2326903032149459</v>
      </c>
      <c r="Q85" s="398">
        <f t="shared" si="43"/>
        <v>2.1483532077154224</v>
      </c>
      <c r="R85" s="398">
        <f t="shared" si="43"/>
        <v>2.1148352407851005</v>
      </c>
      <c r="S85" s="398">
        <f t="shared" si="43"/>
        <v>2.1105989101020555</v>
      </c>
      <c r="T85" s="398">
        <f t="shared" si="43"/>
        <v>2.1230686618353332</v>
      </c>
      <c r="U85" s="398">
        <f t="shared" si="43"/>
        <v>2.14510242065669</v>
      </c>
      <c r="V85" s="398">
        <f t="shared" si="43"/>
        <v>2.1727598945691682</v>
      </c>
      <c r="W85" s="398">
        <f t="shared" si="43"/>
        <v>2.1801030037891964</v>
      </c>
      <c r="X85" s="398">
        <f t="shared" si="43"/>
        <v>2.1726746033997815</v>
      </c>
      <c r="Y85" s="398">
        <f t="shared" si="43"/>
        <v>2.1799503887512062</v>
      </c>
      <c r="Z85" s="398">
        <f t="shared" si="43"/>
        <v>2.1961292835629025</v>
      </c>
      <c r="AA85" s="398">
        <f t="shared" si="43"/>
        <v>2.2183510060617606</v>
      </c>
      <c r="AB85" s="398">
        <f t="shared" si="43"/>
        <v>2.247373029468855</v>
      </c>
      <c r="AC85" s="398">
        <f t="shared" si="43"/>
        <v>2.2927777241407399</v>
      </c>
      <c r="AD85" s="398">
        <f t="shared" si="43"/>
        <v>2.4273546936559685</v>
      </c>
      <c r="AE85" s="398">
        <f t="shared" si="43"/>
        <v>2.5578347087412454</v>
      </c>
      <c r="AF85" s="398">
        <f t="shared" si="43"/>
        <v>2.6775178087729161</v>
      </c>
      <c r="AG85" s="398">
        <f t="shared" si="43"/>
        <v>2.7127158787357759</v>
      </c>
      <c r="AH85" s="398">
        <f t="shared" si="43"/>
        <v>2.6878976839196866</v>
      </c>
      <c r="AI85" s="398">
        <f t="shared" si="43"/>
        <v>2.6963498481224177</v>
      </c>
      <c r="AJ85" s="398">
        <f t="shared" si="43"/>
        <v>2.7216224832572835</v>
      </c>
      <c r="AK85" s="398">
        <f t="shared" si="43"/>
        <v>2.7557041048082169</v>
      </c>
      <c r="AL85" s="398">
        <f t="shared" si="43"/>
        <v>2.7948035742581281</v>
      </c>
      <c r="AM85" s="398">
        <f t="shared" si="43"/>
        <v>2.8372678194848504</v>
      </c>
      <c r="AN85" s="398">
        <f t="shared" si="43"/>
        <v>2.8824773252857767</v>
      </c>
      <c r="AO85" s="398">
        <f t="shared" si="43"/>
        <v>2.9302762091332171</v>
      </c>
      <c r="AP85" s="398">
        <f t="shared" si="43"/>
        <v>2.9806889794936411</v>
      </c>
      <c r="AQ85" s="398">
        <f t="shared" si="43"/>
        <v>3.0337875763800297</v>
      </c>
      <c r="AR85" s="398">
        <f t="shared" si="43"/>
        <v>3.0896348956667565</v>
      </c>
      <c r="AS85" s="398">
        <f t="shared" si="43"/>
        <v>3.1482656078858442</v>
      </c>
      <c r="AT85" s="398">
        <f t="shared" si="43"/>
        <v>3.2096839445292971</v>
      </c>
      <c r="AU85" s="398">
        <f t="shared" si="43"/>
        <v>3.2738682452905778</v>
      </c>
      <c r="AV85" s="398">
        <f t="shared" si="43"/>
        <v>3.3407773866159913</v>
      </c>
      <c r="AW85" s="398">
        <f t="shared" si="43"/>
        <v>3.4103569455607841</v>
      </c>
      <c r="AX85" s="398">
        <f t="shared" si="43"/>
        <v>3.4825443058854715</v>
      </c>
      <c r="AY85" s="398">
        <f t="shared" si="43"/>
        <v>3.5572725461144499</v>
      </c>
      <c r="AZ85" s="398">
        <f t="shared" si="43"/>
        <v>3.6344732167294298</v>
      </c>
      <c r="BA85" s="398">
        <f t="shared" si="43"/>
        <v>3.7140782031917068</v>
      </c>
      <c r="BB85" s="398">
        <f t="shared" si="43"/>
        <v>3.7960208798547228</v>
      </c>
      <c r="BC85" s="398">
        <f t="shared" si="43"/>
        <v>3.8802367355215437</v>
      </c>
      <c r="BD85" s="398">
        <f t="shared" si="43"/>
        <v>3.9666636175945085</v>
      </c>
      <c r="BE85" s="398">
        <f t="shared" si="43"/>
        <v>4.0552417087229973</v>
      </c>
      <c r="BF85" s="398">
        <f t="shared" si="43"/>
        <v>4.1459133214556916</v>
      </c>
      <c r="BG85" s="398">
        <f t="shared" si="43"/>
        <v>4.238622573550197</v>
      </c>
      <c r="BH85" s="398">
        <f t="shared" si="43"/>
        <v>4.3333149889071141</v>
      </c>
      <c r="BI85" s="398">
        <f t="shared" si="43"/>
        <v>4.4299370557528617</v>
      </c>
    </row>
    <row r="86" spans="1:62" s="396" customFormat="1" ht="19.5" customHeight="1">
      <c r="A86" s="425" t="s">
        <v>973</v>
      </c>
      <c r="B86" s="398">
        <f t="shared" ref="B86:AG86" si="44">+(1-$B$98)*(1-$B$99)*B46*B123*(B120-B124)/1000</f>
        <v>0</v>
      </c>
      <c r="C86" s="398">
        <f t="shared" si="44"/>
        <v>0</v>
      </c>
      <c r="D86" s="398">
        <f t="shared" si="44"/>
        <v>0</v>
      </c>
      <c r="E86" s="398">
        <f t="shared" si="44"/>
        <v>0</v>
      </c>
      <c r="F86" s="398">
        <f t="shared" si="44"/>
        <v>0</v>
      </c>
      <c r="G86" s="398">
        <f t="shared" si="44"/>
        <v>0</v>
      </c>
      <c r="H86" s="398">
        <f t="shared" si="44"/>
        <v>0</v>
      </c>
      <c r="I86" s="398">
        <f t="shared" si="44"/>
        <v>0</v>
      </c>
      <c r="J86" s="398">
        <f t="shared" si="44"/>
        <v>0</v>
      </c>
      <c r="K86" s="398">
        <f t="shared" si="44"/>
        <v>0</v>
      </c>
      <c r="L86" s="398">
        <f t="shared" si="44"/>
        <v>0</v>
      </c>
      <c r="M86" s="463">
        <f t="shared" si="44"/>
        <v>0</v>
      </c>
      <c r="N86" s="398">
        <f t="shared" si="44"/>
        <v>0</v>
      </c>
      <c r="O86" s="398">
        <f t="shared" si="44"/>
        <v>0</v>
      </c>
      <c r="P86" s="398">
        <f t="shared" si="44"/>
        <v>0</v>
      </c>
      <c r="Q86" s="398">
        <f t="shared" si="44"/>
        <v>0</v>
      </c>
      <c r="R86" s="398">
        <f t="shared" si="44"/>
        <v>0</v>
      </c>
      <c r="S86" s="398">
        <f t="shared" si="44"/>
        <v>0</v>
      </c>
      <c r="T86" s="398">
        <f t="shared" si="44"/>
        <v>0</v>
      </c>
      <c r="U86" s="398">
        <f t="shared" si="44"/>
        <v>0</v>
      </c>
      <c r="V86" s="398">
        <f t="shared" si="44"/>
        <v>0</v>
      </c>
      <c r="W86" s="398">
        <f t="shared" si="44"/>
        <v>0</v>
      </c>
      <c r="X86" s="398">
        <f t="shared" si="44"/>
        <v>0</v>
      </c>
      <c r="Y86" s="398">
        <f t="shared" si="44"/>
        <v>0</v>
      </c>
      <c r="Z86" s="398">
        <f t="shared" si="44"/>
        <v>0</v>
      </c>
      <c r="AA86" s="398">
        <f t="shared" si="44"/>
        <v>0</v>
      </c>
      <c r="AB86" s="398">
        <f t="shared" si="44"/>
        <v>0</v>
      </c>
      <c r="AC86" s="398">
        <f t="shared" si="44"/>
        <v>0</v>
      </c>
      <c r="AD86" s="398">
        <f t="shared" si="44"/>
        <v>0</v>
      </c>
      <c r="AE86" s="398">
        <f t="shared" si="44"/>
        <v>0</v>
      </c>
      <c r="AF86" s="398">
        <f t="shared" si="44"/>
        <v>0</v>
      </c>
      <c r="AG86" s="398">
        <f t="shared" si="44"/>
        <v>0</v>
      </c>
      <c r="AH86" s="398">
        <f t="shared" ref="AH86:BI86" si="45">+(1-$B$98)*(1-$B$99)*AH46*AH123*(AH120-AH124)/1000</f>
        <v>0</v>
      </c>
      <c r="AI86" s="398">
        <f t="shared" si="45"/>
        <v>0</v>
      </c>
      <c r="AJ86" s="398">
        <f t="shared" si="45"/>
        <v>0</v>
      </c>
      <c r="AK86" s="398">
        <f t="shared" si="45"/>
        <v>0</v>
      </c>
      <c r="AL86" s="398">
        <f t="shared" si="45"/>
        <v>0</v>
      </c>
      <c r="AM86" s="398">
        <f t="shared" si="45"/>
        <v>0</v>
      </c>
      <c r="AN86" s="398">
        <f t="shared" si="45"/>
        <v>0</v>
      </c>
      <c r="AO86" s="398">
        <f t="shared" si="45"/>
        <v>0</v>
      </c>
      <c r="AP86" s="398">
        <f t="shared" si="45"/>
        <v>0</v>
      </c>
      <c r="AQ86" s="398">
        <f t="shared" si="45"/>
        <v>0</v>
      </c>
      <c r="AR86" s="398">
        <f t="shared" si="45"/>
        <v>0</v>
      </c>
      <c r="AS86" s="398">
        <f t="shared" si="45"/>
        <v>0</v>
      </c>
      <c r="AT86" s="398">
        <f t="shared" si="45"/>
        <v>0</v>
      </c>
      <c r="AU86" s="398">
        <f t="shared" si="45"/>
        <v>0</v>
      </c>
      <c r="AV86" s="398">
        <f t="shared" si="45"/>
        <v>0</v>
      </c>
      <c r="AW86" s="398">
        <f t="shared" si="45"/>
        <v>0</v>
      </c>
      <c r="AX86" s="398">
        <f t="shared" si="45"/>
        <v>0</v>
      </c>
      <c r="AY86" s="398">
        <f t="shared" si="45"/>
        <v>0</v>
      </c>
      <c r="AZ86" s="398">
        <f t="shared" si="45"/>
        <v>0</v>
      </c>
      <c r="BA86" s="398">
        <f t="shared" si="45"/>
        <v>0</v>
      </c>
      <c r="BB86" s="398">
        <f t="shared" si="45"/>
        <v>0</v>
      </c>
      <c r="BC86" s="398">
        <f t="shared" si="45"/>
        <v>0</v>
      </c>
      <c r="BD86" s="398">
        <f t="shared" si="45"/>
        <v>0</v>
      </c>
      <c r="BE86" s="398">
        <f t="shared" si="45"/>
        <v>0</v>
      </c>
      <c r="BF86" s="398">
        <f t="shared" si="45"/>
        <v>0</v>
      </c>
      <c r="BG86" s="398">
        <f t="shared" si="45"/>
        <v>0</v>
      </c>
      <c r="BH86" s="398">
        <f t="shared" si="45"/>
        <v>0</v>
      </c>
      <c r="BI86" s="398">
        <f t="shared" si="45"/>
        <v>0</v>
      </c>
    </row>
    <row r="87" spans="1:62" s="396" customFormat="1" ht="18" customHeight="1">
      <c r="A87" s="425" t="s">
        <v>972</v>
      </c>
      <c r="B87" s="398">
        <f>+SUM(B84:B86)</f>
        <v>10.754199655405889</v>
      </c>
      <c r="C87" s="398">
        <f>+SUM(C84:C86)</f>
        <v>13.413579276188109</v>
      </c>
      <c r="D87" s="398">
        <f t="shared" ref="D87:BI87" si="46">+SUM(D84:D86)</f>
        <v>17.808826208456601</v>
      </c>
      <c r="E87" s="398">
        <f t="shared" si="46"/>
        <v>21.784539982644258</v>
      </c>
      <c r="F87" s="398">
        <f t="shared" si="46"/>
        <v>25.875709808847922</v>
      </c>
      <c r="G87" s="398">
        <f t="shared" si="46"/>
        <v>29.861996012180164</v>
      </c>
      <c r="H87" s="398">
        <f t="shared" si="46"/>
        <v>33.721430538982752</v>
      </c>
      <c r="I87" s="398">
        <f t="shared" si="46"/>
        <v>37.789153556257887</v>
      </c>
      <c r="J87" s="398">
        <f t="shared" si="46"/>
        <v>42.044157502049032</v>
      </c>
      <c r="K87" s="398">
        <f t="shared" si="46"/>
        <v>46.550826673006831</v>
      </c>
      <c r="L87" s="398">
        <f t="shared" si="46"/>
        <v>51.1967289891288</v>
      </c>
      <c r="M87" s="463">
        <f t="shared" si="46"/>
        <v>54.680458892326527</v>
      </c>
      <c r="N87" s="398">
        <f t="shared" si="46"/>
        <v>60.709666137027099</v>
      </c>
      <c r="O87" s="398">
        <f t="shared" si="46"/>
        <v>65.334733990686573</v>
      </c>
      <c r="P87" s="398">
        <f t="shared" si="46"/>
        <v>70.012328420273789</v>
      </c>
      <c r="Q87" s="398">
        <f t="shared" si="46"/>
        <v>74.76165817970552</v>
      </c>
      <c r="R87" s="398">
        <f t="shared" si="46"/>
        <v>79.58817645868551</v>
      </c>
      <c r="S87" s="398">
        <f t="shared" si="46"/>
        <v>84.493337149091602</v>
      </c>
      <c r="T87" s="398">
        <f t="shared" si="46"/>
        <v>89.477797615827456</v>
      </c>
      <c r="U87" s="398">
        <f t="shared" si="46"/>
        <v>94.542516845296376</v>
      </c>
      <c r="V87" s="398">
        <f t="shared" si="46"/>
        <v>99.604718014490842</v>
      </c>
      <c r="W87" s="398">
        <f t="shared" si="46"/>
        <v>104.61125250175793</v>
      </c>
      <c r="X87" s="398">
        <f t="shared" si="46"/>
        <v>109.63793291430852</v>
      </c>
      <c r="Y87" s="398">
        <f t="shared" si="46"/>
        <v>114.72759924343681</v>
      </c>
      <c r="Z87" s="398">
        <f t="shared" si="46"/>
        <v>119.88485037458966</v>
      </c>
      <c r="AA87" s="398">
        <f t="shared" si="46"/>
        <v>125.12343654899462</v>
      </c>
      <c r="AB87" s="398">
        <f t="shared" si="46"/>
        <v>130.49370494489881</v>
      </c>
      <c r="AC87" s="398">
        <f t="shared" si="46"/>
        <v>136.30061963150763</v>
      </c>
      <c r="AD87" s="398">
        <f t="shared" si="46"/>
        <v>142.49242783108986</v>
      </c>
      <c r="AE87" s="398">
        <f t="shared" si="46"/>
        <v>148.94270367821991</v>
      </c>
      <c r="AF87" s="398">
        <f t="shared" si="46"/>
        <v>155.35906155154677</v>
      </c>
      <c r="AG87" s="398">
        <f t="shared" si="46"/>
        <v>161.55966187265886</v>
      </c>
      <c r="AH87" s="398">
        <f t="shared" si="46"/>
        <v>167.76078656208475</v>
      </c>
      <c r="AI87" s="398">
        <f t="shared" si="46"/>
        <v>174.07419621576597</v>
      </c>
      <c r="AJ87" s="398">
        <f t="shared" si="46"/>
        <v>180.49386053391717</v>
      </c>
      <c r="AK87" s="398">
        <f t="shared" si="46"/>
        <v>187.01865653595121</v>
      </c>
      <c r="AL87" s="398">
        <f t="shared" si="46"/>
        <v>193.65050946097301</v>
      </c>
      <c r="AM87" s="398">
        <f t="shared" si="46"/>
        <v>200.39332998786873</v>
      </c>
      <c r="AN87" s="398">
        <f t="shared" si="46"/>
        <v>207.25227516130926</v>
      </c>
      <c r="AO87" s="398">
        <f t="shared" si="46"/>
        <v>214.23324476480045</v>
      </c>
      <c r="AP87" s="398">
        <f t="shared" si="46"/>
        <v>221.34254333851743</v>
      </c>
      <c r="AQ87" s="398">
        <f t="shared" si="46"/>
        <v>228.58665667825548</v>
      </c>
      <c r="AR87" s="398">
        <f t="shared" si="46"/>
        <v>235.97210662543648</v>
      </c>
      <c r="AS87" s="398">
        <f t="shared" si="46"/>
        <v>243.50535898730885</v>
      </c>
      <c r="AT87" s="398">
        <f t="shared" si="46"/>
        <v>251.19276725005457</v>
      </c>
      <c r="AU87" s="398">
        <f t="shared" si="46"/>
        <v>259.0405401932793</v>
      </c>
      <c r="AV87" s="398">
        <f t="shared" si="46"/>
        <v>267.05472526783012</v>
      </c>
      <c r="AW87" s="398">
        <f t="shared" si="46"/>
        <v>275.24120217395546</v>
      </c>
      <c r="AX87" s="398">
        <f t="shared" si="46"/>
        <v>283.60568284118375</v>
      </c>
      <c r="AY87" s="398">
        <f t="shared" si="46"/>
        <v>292.15371522117908</v>
      </c>
      <c r="AZ87" s="398">
        <f t="shared" si="46"/>
        <v>300.89068913616489</v>
      </c>
      <c r="BA87" s="398">
        <f t="shared" si="46"/>
        <v>309.8218429980563</v>
      </c>
      <c r="BB87" s="398">
        <f t="shared" si="46"/>
        <v>318.9522706084777</v>
      </c>
      <c r="BC87" s="398">
        <f t="shared" si="46"/>
        <v>328.28692752255603</v>
      </c>
      <c r="BD87" s="398">
        <f t="shared" si="46"/>
        <v>337.83063664736591</v>
      </c>
      <c r="BE87" s="398">
        <f t="shared" si="46"/>
        <v>347.58809287492392</v>
      </c>
      <c r="BF87" s="398">
        <f t="shared" si="46"/>
        <v>357.56386663745121</v>
      </c>
      <c r="BG87" s="398">
        <f t="shared" si="46"/>
        <v>367.76240633159983</v>
      </c>
      <c r="BH87" s="398">
        <f t="shared" si="46"/>
        <v>378.18803959708936</v>
      </c>
      <c r="BI87" s="398">
        <f t="shared" si="46"/>
        <v>378.28466166393514</v>
      </c>
    </row>
    <row r="88" spans="1:62" ht="18" customHeight="1">
      <c r="A88" s="21" t="s">
        <v>153</v>
      </c>
      <c r="B88" s="23">
        <f t="shared" ref="B88:AG88" si="47">(B84/B56)*1000</f>
        <v>34.276554187636506</v>
      </c>
      <c r="C88" s="23">
        <f t="shared" si="47"/>
        <v>38.945120335899261</v>
      </c>
      <c r="D88" s="23">
        <f t="shared" si="47"/>
        <v>46.928073110991811</v>
      </c>
      <c r="E88" s="23">
        <f t="shared" si="47"/>
        <v>54.865871623866056</v>
      </c>
      <c r="F88" s="23">
        <f t="shared" si="47"/>
        <v>62.945099779394845</v>
      </c>
      <c r="G88" s="23">
        <f t="shared" si="47"/>
        <v>71.29311888844353</v>
      </c>
      <c r="H88" s="23">
        <f t="shared" si="47"/>
        <v>79.777577385396341</v>
      </c>
      <c r="I88" s="23">
        <f t="shared" si="47"/>
        <v>88.421086365598057</v>
      </c>
      <c r="J88" s="23">
        <f t="shared" si="47"/>
        <v>97.221414852306964</v>
      </c>
      <c r="K88" s="23">
        <f t="shared" si="47"/>
        <v>106.31854967497215</v>
      </c>
      <c r="L88" s="23">
        <f t="shared" si="47"/>
        <v>115.93680209775394</v>
      </c>
      <c r="M88" s="37">
        <f t="shared" si="47"/>
        <v>123.37748040323413</v>
      </c>
      <c r="N88" s="23">
        <f t="shared" si="47"/>
        <v>134.43950391155218</v>
      </c>
      <c r="O88" s="23">
        <f t="shared" si="47"/>
        <v>144.82914989909176</v>
      </c>
      <c r="P88" s="23">
        <f t="shared" si="47"/>
        <v>154.86092213038887</v>
      </c>
      <c r="Q88" s="23">
        <f t="shared" si="47"/>
        <v>164.70733664661685</v>
      </c>
      <c r="R88" s="23">
        <f t="shared" si="47"/>
        <v>174.46293419959304</v>
      </c>
      <c r="S88" s="23">
        <f t="shared" si="47"/>
        <v>184.17948505758648</v>
      </c>
      <c r="T88" s="23">
        <f t="shared" si="47"/>
        <v>193.88561893831377</v>
      </c>
      <c r="U88" s="23">
        <f t="shared" si="47"/>
        <v>203.59782806008826</v>
      </c>
      <c r="V88" s="23">
        <f t="shared" si="47"/>
        <v>213.40496098912425</v>
      </c>
      <c r="W88" s="23">
        <f t="shared" si="47"/>
        <v>223.2854878835706</v>
      </c>
      <c r="X88" s="23">
        <f t="shared" si="47"/>
        <v>233.14274682628553</v>
      </c>
      <c r="Y88" s="23">
        <f t="shared" si="47"/>
        <v>243.00522946391055</v>
      </c>
      <c r="Z88" s="23">
        <f t="shared" si="47"/>
        <v>252.89451321777361</v>
      </c>
      <c r="AA88" s="23">
        <f t="shared" si="47"/>
        <v>262.84504101339087</v>
      </c>
      <c r="AB88" s="23">
        <f t="shared" si="47"/>
        <v>272.96078438993379</v>
      </c>
      <c r="AC88" s="23">
        <f t="shared" si="47"/>
        <v>283.86437321954241</v>
      </c>
      <c r="AD88" s="23">
        <f t="shared" si="47"/>
        <v>295.28126935698697</v>
      </c>
      <c r="AE88" s="23">
        <f t="shared" si="47"/>
        <v>307.13379490379674</v>
      </c>
      <c r="AF88" s="23">
        <f t="shared" si="47"/>
        <v>319.58077480954461</v>
      </c>
      <c r="AG88" s="23">
        <f t="shared" si="47"/>
        <v>332.48570084143142</v>
      </c>
      <c r="AH88" s="23">
        <f t="shared" ref="AH88:BI88" si="48">(AH84/AH56)*1000</f>
        <v>345.51734567610833</v>
      </c>
      <c r="AI88" s="23">
        <f t="shared" si="48"/>
        <v>358.71437755196752</v>
      </c>
      <c r="AJ88" s="23">
        <f t="shared" si="48"/>
        <v>372.09860591644389</v>
      </c>
      <c r="AK88" s="23">
        <f t="shared" si="48"/>
        <v>385.68444923406764</v>
      </c>
      <c r="AL88" s="23">
        <f t="shared" si="48"/>
        <v>399.48387256849202</v>
      </c>
      <c r="AM88" s="23">
        <f t="shared" si="48"/>
        <v>413.5085215175705</v>
      </c>
      <c r="AN88" s="23">
        <f t="shared" si="48"/>
        <v>427.7704871136234</v>
      </c>
      <c r="AO88" s="23">
        <f t="shared" si="48"/>
        <v>442.28244459162386</v>
      </c>
      <c r="AP88" s="23">
        <f t="shared" si="48"/>
        <v>457.05753881080022</v>
      </c>
      <c r="AQ88" s="23">
        <f t="shared" si="48"/>
        <v>472.10919474021023</v>
      </c>
      <c r="AR88" s="23">
        <f t="shared" si="48"/>
        <v>487.4509317271955</v>
      </c>
      <c r="AS88" s="23">
        <f t="shared" si="48"/>
        <v>503.09621091188063</v>
      </c>
      <c r="AT88" s="23">
        <f t="shared" si="48"/>
        <v>519.05832204549222</v>
      </c>
      <c r="AU88" s="23">
        <f t="shared" si="48"/>
        <v>535.35030618568385</v>
      </c>
      <c r="AV88" s="23">
        <f t="shared" si="48"/>
        <v>551.98490744858623</v>
      </c>
      <c r="AW88" s="23">
        <f t="shared" si="48"/>
        <v>568.97454666543649</v>
      </c>
      <c r="AX88" s="23">
        <f t="shared" si="48"/>
        <v>586.33131065279088</v>
      </c>
      <c r="AY88" s="23">
        <f t="shared" si="48"/>
        <v>604.06695201325249</v>
      </c>
      <c r="AZ88" s="23">
        <f t="shared" si="48"/>
        <v>622.19289556392459</v>
      </c>
      <c r="BA88" s="23">
        <f t="shared" si="48"/>
        <v>640.72024850083164</v>
      </c>
      <c r="BB88" s="23">
        <f t="shared" si="48"/>
        <v>659.6598122168939</v>
      </c>
      <c r="BC88" s="23">
        <f t="shared" si="48"/>
        <v>679.02209431274207</v>
      </c>
      <c r="BD88" s="23">
        <f t="shared" si="48"/>
        <v>698.81731980390066</v>
      </c>
      <c r="BE88" s="23">
        <f t="shared" si="48"/>
        <v>719.05544086707903</v>
      </c>
      <c r="BF88" s="23">
        <f t="shared" si="48"/>
        <v>739.74614471157929</v>
      </c>
      <c r="BG88" s="23">
        <f t="shared" si="48"/>
        <v>760.89885933310927</v>
      </c>
      <c r="BH88" s="23">
        <f t="shared" si="48"/>
        <v>782.52275702541442</v>
      </c>
      <c r="BI88" s="23">
        <f t="shared" si="48"/>
        <v>782.52275702541442</v>
      </c>
    </row>
    <row r="89" spans="1:62" ht="18" customHeight="1">
      <c r="A89" s="21" t="s">
        <v>166</v>
      </c>
      <c r="D89" s="23">
        <f>+LN(D88/C88)/10</f>
        <v>1.8646258591297125E-2</v>
      </c>
      <c r="E89" s="23">
        <f>+LN(E88/D88)/10</f>
        <v>1.5627543884432639E-2</v>
      </c>
      <c r="F89" s="23">
        <f>+LN(F88/E88)/10</f>
        <v>1.3737140538291892E-2</v>
      </c>
    </row>
    <row r="90" spans="1:62" s="33" customFormat="1" ht="18" customHeight="1">
      <c r="A90" s="32" t="s">
        <v>5</v>
      </c>
      <c r="B90" s="33">
        <f t="shared" ref="B90:AG90" si="49">+(1/(1-$B$18))*(B88)^(1-$B$18)+1</f>
        <v>0.65838933743999095</v>
      </c>
      <c r="C90" s="33">
        <f t="shared" si="49"/>
        <v>0.67951812663051303</v>
      </c>
      <c r="D90" s="33">
        <f t="shared" si="49"/>
        <v>0.70804653461299472</v>
      </c>
      <c r="E90" s="33">
        <f t="shared" si="49"/>
        <v>0.72999061840762391</v>
      </c>
      <c r="F90" s="33">
        <f t="shared" si="49"/>
        <v>0.74791382273096796</v>
      </c>
      <c r="G90" s="33">
        <f t="shared" si="49"/>
        <v>0.76313211160009209</v>
      </c>
      <c r="H90" s="33">
        <f t="shared" si="49"/>
        <v>0.77608170751301198</v>
      </c>
      <c r="I90" s="33">
        <f t="shared" si="49"/>
        <v>0.78730755072391823</v>
      </c>
      <c r="J90" s="33">
        <f t="shared" si="49"/>
        <v>0.79716213664243785</v>
      </c>
      <c r="K90" s="33">
        <f t="shared" si="49"/>
        <v>0.80603406071531025</v>
      </c>
      <c r="L90" s="33">
        <f t="shared" si="49"/>
        <v>0.81425405685208818</v>
      </c>
      <c r="M90" s="37">
        <f t="shared" si="49"/>
        <v>0.81994215534253034</v>
      </c>
      <c r="N90" s="33">
        <f t="shared" si="49"/>
        <v>0.82750895826790216</v>
      </c>
      <c r="O90" s="33">
        <f t="shared" si="49"/>
        <v>0.833811103194118</v>
      </c>
      <c r="P90" s="33">
        <f t="shared" si="49"/>
        <v>0.8392840146934053</v>
      </c>
      <c r="Q90" s="33">
        <f t="shared" si="49"/>
        <v>0.84416194350066753</v>
      </c>
      <c r="R90" s="33">
        <f t="shared" si="49"/>
        <v>0.84858168483206886</v>
      </c>
      <c r="S90" s="33">
        <f t="shared" si="49"/>
        <v>0.85262990330981148</v>
      </c>
      <c r="T90" s="33">
        <f t="shared" si="49"/>
        <v>0.85636601923125644</v>
      </c>
      <c r="U90" s="33">
        <f t="shared" si="49"/>
        <v>0.85983375939336337</v>
      </c>
      <c r="V90" s="33">
        <f t="shared" si="49"/>
        <v>0.8630923423852217</v>
      </c>
      <c r="W90" s="33">
        <f t="shared" si="49"/>
        <v>0.86615574125597039</v>
      </c>
      <c r="X90" s="33">
        <f t="shared" si="49"/>
        <v>0.86901576101209144</v>
      </c>
      <c r="Y90" s="33">
        <f t="shared" si="49"/>
        <v>0.87170132069387651</v>
      </c>
      <c r="Z90" s="33">
        <f t="shared" si="49"/>
        <v>0.87423485607542051</v>
      </c>
      <c r="AA90" s="33">
        <f t="shared" si="49"/>
        <v>0.87663836925703742</v>
      </c>
      <c r="AB90" s="33">
        <f t="shared" si="49"/>
        <v>0.87894579862219002</v>
      </c>
      <c r="AC90" s="33">
        <f t="shared" si="49"/>
        <v>0.88129348610859548</v>
      </c>
      <c r="AD90" s="33">
        <f t="shared" si="49"/>
        <v>0.88361097070955508</v>
      </c>
      <c r="AE90" s="33">
        <f t="shared" si="49"/>
        <v>0.88587883598565054</v>
      </c>
      <c r="AF90" s="33">
        <f t="shared" si="49"/>
        <v>0.88812329346117935</v>
      </c>
      <c r="AG90" s="33">
        <f t="shared" si="49"/>
        <v>0.89031594207241938</v>
      </c>
      <c r="AH90" s="33">
        <f t="shared" ref="AH90:BI90" si="50">+(1/(1-$B$18))*(AH88)^(1-$B$18)+1</f>
        <v>0.89240426210655843</v>
      </c>
      <c r="AI90" s="33">
        <f t="shared" si="50"/>
        <v>0.89440202167054683</v>
      </c>
      <c r="AJ90" s="33">
        <f t="shared" si="50"/>
        <v>0.89631857101744283</v>
      </c>
      <c r="AK90" s="33">
        <f t="shared" si="50"/>
        <v>0.89816104566339561</v>
      </c>
      <c r="AL90" s="33">
        <f t="shared" si="50"/>
        <v>0.89993542156927553</v>
      </c>
      <c r="AM90" s="33">
        <f t="shared" si="50"/>
        <v>0.90164696551649626</v>
      </c>
      <c r="AN90" s="33">
        <f t="shared" si="50"/>
        <v>0.90330042028260749</v>
      </c>
      <c r="AO90" s="33">
        <f t="shared" si="50"/>
        <v>0.90490008144961098</v>
      </c>
      <c r="AP90" s="33">
        <f t="shared" si="50"/>
        <v>0.90644983510950861</v>
      </c>
      <c r="AQ90" s="33">
        <f t="shared" si="50"/>
        <v>0.90795318486993382</v>
      </c>
      <c r="AR90" s="33">
        <f t="shared" si="50"/>
        <v>0.9094132782470683</v>
      </c>
      <c r="AS90" s="33">
        <f t="shared" si="50"/>
        <v>0.91083293485729144</v>
      </c>
      <c r="AT90" s="33">
        <f t="shared" si="50"/>
        <v>0.91221467598909345</v>
      </c>
      <c r="AU90" s="33">
        <f t="shared" si="50"/>
        <v>0.91356075439026174</v>
      </c>
      <c r="AV90" s="33">
        <f t="shared" si="50"/>
        <v>0.91487318316539157</v>
      </c>
      <c r="AW90" s="33">
        <f t="shared" si="50"/>
        <v>0.91615376298312579</v>
      </c>
      <c r="AX90" s="33">
        <f t="shared" si="50"/>
        <v>0.9174041071135951</v>
      </c>
      <c r="AY90" s="33">
        <f t="shared" si="50"/>
        <v>0.91862566407706125</v>
      </c>
      <c r="AZ90" s="33">
        <f t="shared" si="50"/>
        <v>0.91981973787076243</v>
      </c>
      <c r="BA90" s="33">
        <f t="shared" si="50"/>
        <v>0.92098750586170974</v>
      </c>
      <c r="BB90" s="33">
        <f t="shared" si="50"/>
        <v>0.92213003450404418</v>
      </c>
      <c r="BC90" s="33">
        <f t="shared" si="50"/>
        <v>0.92324829307515355</v>
      </c>
      <c r="BD90" s="33">
        <f t="shared" si="50"/>
        <v>0.92434316563684771</v>
      </c>
      <c r="BE90" s="33">
        <f t="shared" si="50"/>
        <v>0.92541546142520559</v>
      </c>
      <c r="BF90" s="33">
        <f t="shared" si="50"/>
        <v>0.92646592386136206</v>
      </c>
      <c r="BG90" s="33">
        <f t="shared" si="50"/>
        <v>0.92749523835960246</v>
      </c>
      <c r="BH90" s="33">
        <f t="shared" si="50"/>
        <v>0.92850403909135792</v>
      </c>
      <c r="BI90" s="33">
        <f t="shared" si="50"/>
        <v>0.92850403909135792</v>
      </c>
    </row>
    <row r="91" spans="1:62" ht="18" customHeight="1">
      <c r="A91" s="21" t="s">
        <v>115</v>
      </c>
      <c r="B91" s="29">
        <f t="shared" ref="B91:AG91" si="51">B$17*B$56*B90</f>
        <v>195.43798825339883</v>
      </c>
      <c r="C91" s="29">
        <f t="shared" si="51"/>
        <v>190.79962186506697</v>
      </c>
      <c r="D91" s="29">
        <f t="shared" si="51"/>
        <v>184.91947777768465</v>
      </c>
      <c r="E91" s="29">
        <f t="shared" si="51"/>
        <v>174.01694817052885</v>
      </c>
      <c r="F91" s="29">
        <f t="shared" si="51"/>
        <v>160.40479110990515</v>
      </c>
      <c r="G91" s="29">
        <f t="shared" si="51"/>
        <v>144.5441709364718</v>
      </c>
      <c r="H91" s="29">
        <f t="shared" si="51"/>
        <v>128.37838241122773</v>
      </c>
      <c r="I91" s="29">
        <f t="shared" si="51"/>
        <v>113.73980171420371</v>
      </c>
      <c r="J91" s="29">
        <f t="shared" si="51"/>
        <v>100.57691511456846</v>
      </c>
      <c r="K91" s="29">
        <f t="shared" si="51"/>
        <v>88.815474559781421</v>
      </c>
      <c r="L91" s="29">
        <f t="shared" si="51"/>
        <v>78.114146619088743</v>
      </c>
      <c r="M91" s="36">
        <f t="shared" si="51"/>
        <v>68.271337127387682</v>
      </c>
      <c r="N91" s="29">
        <f t="shared" si="51"/>
        <v>59.801672418713807</v>
      </c>
      <c r="O91" s="29">
        <f t="shared" si="51"/>
        <v>52.299041775398038</v>
      </c>
      <c r="P91" s="29">
        <f t="shared" si="51"/>
        <v>45.689924599877621</v>
      </c>
      <c r="Q91" s="29">
        <f t="shared" si="51"/>
        <v>39.886202644957848</v>
      </c>
      <c r="R91" s="29">
        <f t="shared" si="51"/>
        <v>34.799740714236769</v>
      </c>
      <c r="S91" s="29">
        <f t="shared" si="51"/>
        <v>30.347879170874592</v>
      </c>
      <c r="T91" s="29">
        <f t="shared" si="51"/>
        <v>26.455297173499567</v>
      </c>
      <c r="U91" s="29">
        <f t="shared" si="51"/>
        <v>23.054363851251125</v>
      </c>
      <c r="V91" s="29">
        <f t="shared" si="51"/>
        <v>20.060683830112922</v>
      </c>
      <c r="W91" s="29">
        <f t="shared" si="51"/>
        <v>17.430051282908</v>
      </c>
      <c r="X91" s="29">
        <f t="shared" si="51"/>
        <v>15.140650563932692</v>
      </c>
      <c r="Y91" s="29">
        <f t="shared" si="51"/>
        <v>13.149183735419767</v>
      </c>
      <c r="Z91" s="29">
        <f t="shared" si="51"/>
        <v>11.417562946197688</v>
      </c>
      <c r="AA91" s="29">
        <f t="shared" si="51"/>
        <v>9.912426464792917</v>
      </c>
      <c r="AB91" s="29">
        <f t="shared" si="51"/>
        <v>8.6047014103779205</v>
      </c>
      <c r="AC91" s="29">
        <f t="shared" si="51"/>
        <v>7.4697914503596339</v>
      </c>
      <c r="AD91" s="29">
        <f t="shared" si="51"/>
        <v>6.4843018403052177</v>
      </c>
      <c r="AE91" s="29">
        <f t="shared" si="51"/>
        <v>5.6284738994225183</v>
      </c>
      <c r="AF91" s="29">
        <f t="shared" si="51"/>
        <v>4.8737863023940404</v>
      </c>
      <c r="AG91" s="29">
        <f t="shared" si="51"/>
        <v>4.2099501147099803</v>
      </c>
      <c r="AH91" s="29">
        <f t="shared" ref="AH91:BH91" si="52">AH$17*AH$56*AH90</f>
        <v>3.6360848829056951</v>
      </c>
      <c r="AI91" s="29">
        <f t="shared" si="52"/>
        <v>3.1401090243581389</v>
      </c>
      <c r="AJ91" s="29">
        <f t="shared" si="52"/>
        <v>2.7115269612400144</v>
      </c>
      <c r="AK91" s="29">
        <f t="shared" si="52"/>
        <v>2.3412367097313891</v>
      </c>
      <c r="AL91" s="29">
        <f t="shared" si="52"/>
        <v>2.0213523948808865</v>
      </c>
      <c r="AM91" s="29">
        <f t="shared" si="52"/>
        <v>1.7450456409882689</v>
      </c>
      <c r="AN91" s="29">
        <f t="shared" si="52"/>
        <v>1.5064060618700497</v>
      </c>
      <c r="AO91" s="29">
        <f t="shared" si="52"/>
        <v>1.3003194153840503</v>
      </c>
      <c r="AP91" s="29">
        <f t="shared" si="52"/>
        <v>1.1223615280268375</v>
      </c>
      <c r="AQ91" s="29">
        <f t="shared" si="52"/>
        <v>0.96870609265369845</v>
      </c>
      <c r="AR91" s="29">
        <f t="shared" si="52"/>
        <v>0.83604459471578763</v>
      </c>
      <c r="AS91" s="29">
        <f t="shared" si="52"/>
        <v>0.72151681329430661</v>
      </c>
      <c r="AT91" s="29">
        <f t="shared" si="52"/>
        <v>0.6226505304375628</v>
      </c>
      <c r="AU91" s="29">
        <f t="shared" si="52"/>
        <v>0.53730925268659036</v>
      </c>
      <c r="AV91" s="29">
        <f t="shared" si="52"/>
        <v>0.46364689970894918</v>
      </c>
      <c r="AW91" s="29">
        <f t="shared" si="52"/>
        <v>0.4000685476894455</v>
      </c>
      <c r="AX91" s="29">
        <f t="shared" si="52"/>
        <v>0.34519643149844614</v>
      </c>
      <c r="AY91" s="29">
        <f t="shared" si="52"/>
        <v>0.29784051164692849</v>
      </c>
      <c r="AZ91" s="29">
        <f t="shared" si="52"/>
        <v>0.25697300140543489</v>
      </c>
      <c r="BA91" s="29">
        <f t="shared" si="52"/>
        <v>0.22170632773988191</v>
      </c>
      <c r="BB91" s="29">
        <f t="shared" si="52"/>
        <v>0.19127406822613441</v>
      </c>
      <c r="BC91" s="29">
        <f t="shared" si="52"/>
        <v>0.16501446600716546</v>
      </c>
      <c r="BD91" s="29">
        <f t="shared" si="52"/>
        <v>0.14235617717490553</v>
      </c>
      <c r="BE91" s="29">
        <f t="shared" si="52"/>
        <v>0.12280595060160464</v>
      </c>
      <c r="BF91" s="29">
        <f t="shared" si="52"/>
        <v>0.10593798002026512</v>
      </c>
      <c r="BG91" s="29">
        <f t="shared" si="52"/>
        <v>9.1384702778730925E-2</v>
      </c>
      <c r="BH91" s="29">
        <f t="shared" si="52"/>
        <v>7.8828849805260115E-2</v>
      </c>
      <c r="BI91" s="29">
        <f>BI$17*BI$56*BI90/(1-(BJ17/BI17))</f>
        <v>0.49102058490674627</v>
      </c>
    </row>
    <row r="92" spans="1:62" ht="39" customHeight="1">
      <c r="A92" s="57" t="s">
        <v>62</v>
      </c>
      <c r="B92" s="130">
        <f>SUM(B91:AO91)*10*B52+B53</f>
        <v>660.22619385237249</v>
      </c>
      <c r="C92" s="85">
        <v>445.2911433164918</v>
      </c>
      <c r="D92" s="85">
        <f>+B92-C92</f>
        <v>214.93505053588069</v>
      </c>
      <c r="I92" s="33"/>
      <c r="BJ92" s="612"/>
    </row>
    <row r="93" spans="1:62" s="33" customFormat="1" ht="18" customHeight="1">
      <c r="A93" s="32" t="s">
        <v>270</v>
      </c>
      <c r="B93" s="33">
        <f>+B90*Data!B359</f>
        <v>0.65838933743999095</v>
      </c>
      <c r="C93" s="33">
        <f>+C90*Data!C359</f>
        <v>0.49417333467977143</v>
      </c>
      <c r="D93" s="33">
        <f>+D90*Data!D359</f>
        <v>0.44457569438963684</v>
      </c>
      <c r="E93" s="33">
        <f>+E90*Data!E359</f>
        <v>0.39710196827383631</v>
      </c>
      <c r="F93" s="33">
        <f>+F90*Data!F359</f>
        <v>0.3541877143493507</v>
      </c>
      <c r="G93" s="33">
        <f>+G90*Data!G359</f>
        <v>0.3177856557587766</v>
      </c>
      <c r="H93" s="33">
        <f>+H90*Data!H359</f>
        <v>0.28647341670377685</v>
      </c>
      <c r="I93" s="33">
        <f>+I90*Data!I359</f>
        <v>0.25960577609836605</v>
      </c>
      <c r="J93" s="33">
        <f>+J90*Data!J359</f>
        <v>0.23664893755045288</v>
      </c>
      <c r="K93" s="33">
        <f>+K90*Data!K359</f>
        <v>0.21771334729266914</v>
      </c>
      <c r="L93" s="33">
        <f>+L90*Data!L359</f>
        <v>0.2029877001159153</v>
      </c>
      <c r="M93" s="37">
        <f>+M90*Data!M359</f>
        <v>0.18565038770666681</v>
      </c>
      <c r="N93" s="33">
        <f>+N90*Data!N359</f>
        <v>0.17944925809763126</v>
      </c>
      <c r="O93" s="33">
        <f>+O90*Data!O359</f>
        <v>0.1721031548009766</v>
      </c>
      <c r="P93" s="33">
        <f>+P90*Data!P359</f>
        <v>0.16491803258139259</v>
      </c>
      <c r="Q93" s="33">
        <f>+Q90*Data!Q359</f>
        <v>0.15842045410122454</v>
      </c>
      <c r="R93" s="33">
        <f>+R90*Data!R359</f>
        <v>0.15277913101610485</v>
      </c>
      <c r="S93" s="33">
        <f>+S90*Data!S359</f>
        <v>0.14800538916263839</v>
      </c>
      <c r="T93" s="33">
        <f>+T90*Data!T359</f>
        <v>0.14404680677781667</v>
      </c>
      <c r="U93" s="33">
        <f>+U90*Data!U359</f>
        <v>0.14083014439597788</v>
      </c>
      <c r="V93" s="33">
        <f>+V90*Data!V359</f>
        <v>0.13861382032442957</v>
      </c>
      <c r="W93" s="33">
        <f>+W90*Data!W359</f>
        <v>0.13699020368216108</v>
      </c>
      <c r="X93" s="33">
        <f>+X90*Data!X359</f>
        <v>0.13547364322009028</v>
      </c>
      <c r="Y93" s="33">
        <f>+Y90*Data!Y359</f>
        <v>0.13409589511010503</v>
      </c>
      <c r="Z93" s="33">
        <f>+Z90*Data!Z359</f>
        <v>0.13298534235296774</v>
      </c>
      <c r="AA93" s="33">
        <f>+AA90*Data!AA359</f>
        <v>0.13218756253673031</v>
      </c>
      <c r="AB93" s="33">
        <f>+AB90*Data!AB359</f>
        <v>0.13169678786907291</v>
      </c>
      <c r="AC93" s="33">
        <f>+AC90*Data!AC359</f>
        <v>0.13137879845047851</v>
      </c>
      <c r="AD93" s="33">
        <f>+AD90*Data!AD359</f>
        <v>0.13123481733950329</v>
      </c>
      <c r="AE93" s="33">
        <f>+AE90*Data!AE359</f>
        <v>0.13125670529111608</v>
      </c>
      <c r="AF93" s="33">
        <f>+AF90*Data!AF359</f>
        <v>0.13142709553306339</v>
      </c>
      <c r="AG93" s="33">
        <f>+AG90*Data!AG359</f>
        <v>0.13173382978874212</v>
      </c>
      <c r="AH93" s="33">
        <f>+AH90*Data!AH359</f>
        <v>0.13217596570419474</v>
      </c>
      <c r="AI93" s="33">
        <f>+AI90*Data!AI359</f>
        <v>0.13274797194020457</v>
      </c>
      <c r="AJ93" s="33">
        <f>+AJ90*Data!AJ359</f>
        <v>0.13344262457753173</v>
      </c>
      <c r="AK93" s="33">
        <f>+AK90*Data!AK359</f>
        <v>0.13425209740110572</v>
      </c>
      <c r="AL93" s="33">
        <f>+AL90*Data!AL359</f>
        <v>0.13516811141699711</v>
      </c>
      <c r="AM93" s="33">
        <f>+AM90*Data!AM359</f>
        <v>0.13618213589596354</v>
      </c>
      <c r="AN93" s="33">
        <f>+AN90*Data!AN359</f>
        <v>0.13728556111098547</v>
      </c>
      <c r="AO93" s="33">
        <f>+AO90*Data!AO359</f>
        <v>0.13846981885418894</v>
      </c>
      <c r="AP93" s="33">
        <f>+AP90*Data!AP359</f>
        <v>0.13972645572896336</v>
      </c>
      <c r="AQ93" s="33">
        <f>+AQ90*Data!AQ359</f>
        <v>0.14104717235243011</v>
      </c>
      <c r="AR93" s="33">
        <f>+AR90*Data!AR359</f>
        <v>0.14242384141193762</v>
      </c>
      <c r="AS93" s="33">
        <f>+AS90*Data!AS359</f>
        <v>0.1438485146742195</v>
      </c>
      <c r="AT93" s="33">
        <f>+AT90*Data!AT359</f>
        <v>0.14531342581886506</v>
      </c>
      <c r="AU93" s="33">
        <f>+AU90*Data!AU359</f>
        <v>0.14681099309090839</v>
      </c>
      <c r="AV93" s="33">
        <f>+AV90*Data!AV359</f>
        <v>0.14833382330131278</v>
      </c>
      <c r="AW93" s="33">
        <f>+AW90*Data!AW359</f>
        <v>0.14987471640580616</v>
      </c>
      <c r="AX93" s="33">
        <f>+AX90*Data!AX359</f>
        <v>0.1514266673451371</v>
      </c>
      <c r="AY93" s="33">
        <f>+AY90*Data!AY359</f>
        <v>0.15298285847597476</v>
      </c>
      <c r="AZ93" s="33">
        <f>+AZ90*Data!AZ359</f>
        <v>0.15453663109758209</v>
      </c>
      <c r="BA93" s="33">
        <f>+BA90*Data!BA359</f>
        <v>0.15608141765238656</v>
      </c>
      <c r="BB93" s="33">
        <f>+BB90*Data!BB359</f>
        <v>0.15761060693110249</v>
      </c>
      <c r="BC93" s="33">
        <f>+BC90*Data!BC359</f>
        <v>0.15911730405800142</v>
      </c>
      <c r="BD93" s="33">
        <f>+BD90*Data!BD359</f>
        <v>0.16059393881874043</v>
      </c>
      <c r="BE93" s="33">
        <f>+BE90*Data!BE359</f>
        <v>0.16203167818869285</v>
      </c>
      <c r="BF93" s="33">
        <f>+BF90*Data!BF359</f>
        <v>0.1634196258014643</v>
      </c>
      <c r="BG93" s="33">
        <f>+BG90*Data!BG359</f>
        <v>0.16474386065723462</v>
      </c>
      <c r="BH93" s="33">
        <f>+BH90*Data!BH359</f>
        <v>0.16598649076140584</v>
      </c>
      <c r="BI93" s="33">
        <f>+BI90*Data!BI359</f>
        <v>0.16590574505604427</v>
      </c>
    </row>
    <row r="94" spans="1:62" ht="18" customHeight="1">
      <c r="A94" s="21" t="s">
        <v>271</v>
      </c>
      <c r="B94" s="29">
        <f>B$17*B$56*B93</f>
        <v>195.43798825339883</v>
      </c>
      <c r="C94" s="29">
        <f t="shared" ref="C94:BH94" si="53">C$17*C$56*C93</f>
        <v>138.75727769064883</v>
      </c>
      <c r="D94" s="29">
        <f t="shared" si="53"/>
        <v>116.1091838181484</v>
      </c>
      <c r="E94" s="29">
        <f t="shared" si="53"/>
        <v>94.662137963171205</v>
      </c>
      <c r="F94" s="29">
        <f t="shared" si="53"/>
        <v>75.96250344251051</v>
      </c>
      <c r="G94" s="29">
        <f t="shared" si="53"/>
        <v>60.191496922916066</v>
      </c>
      <c r="H94" s="29">
        <f t="shared" si="53"/>
        <v>47.388043661152579</v>
      </c>
      <c r="I94" s="29">
        <f t="shared" si="53"/>
        <v>37.504415485587543</v>
      </c>
      <c r="J94" s="29">
        <f t="shared" si="53"/>
        <v>29.857690186106637</v>
      </c>
      <c r="K94" s="29">
        <f t="shared" si="53"/>
        <v>23.989450570658285</v>
      </c>
      <c r="L94" s="29">
        <f t="shared" si="53"/>
        <v>19.473296860228668</v>
      </c>
      <c r="M94" s="29">
        <f t="shared" si="53"/>
        <v>15.457919957362446</v>
      </c>
      <c r="N94" s="29">
        <f t="shared" si="53"/>
        <v>12.968277432304898</v>
      </c>
      <c r="O94" s="29">
        <f t="shared" si="53"/>
        <v>10.794807178909208</v>
      </c>
      <c r="P94" s="29">
        <f t="shared" si="53"/>
        <v>8.9780007028450264</v>
      </c>
      <c r="Q94" s="29">
        <f t="shared" si="53"/>
        <v>7.4852821594683618</v>
      </c>
      <c r="R94" s="29">
        <f t="shared" si="53"/>
        <v>6.2653651863332493</v>
      </c>
      <c r="S94" s="29">
        <f t="shared" si="53"/>
        <v>5.2679945302292976</v>
      </c>
      <c r="T94" s="29">
        <f t="shared" si="53"/>
        <v>4.4499676477374663</v>
      </c>
      <c r="U94" s="29">
        <f t="shared" si="53"/>
        <v>3.7760199046147949</v>
      </c>
      <c r="V94" s="29">
        <f t="shared" si="53"/>
        <v>3.2217734852423998</v>
      </c>
      <c r="W94" s="29">
        <f t="shared" si="53"/>
        <v>2.7567170217837789</v>
      </c>
      <c r="X94" s="29">
        <f t="shared" si="53"/>
        <v>2.3603243860956122</v>
      </c>
      <c r="Y94" s="29">
        <f t="shared" si="53"/>
        <v>2.0227703240885253</v>
      </c>
      <c r="Z94" s="29">
        <f t="shared" si="53"/>
        <v>1.7367970479384185</v>
      </c>
      <c r="AA94" s="29">
        <f t="shared" si="53"/>
        <v>1.4946864512855516</v>
      </c>
      <c r="AB94" s="29">
        <f t="shared" si="53"/>
        <v>1.2892848888926292</v>
      </c>
      <c r="AC94" s="29">
        <f t="shared" si="53"/>
        <v>1.1135589232109431</v>
      </c>
      <c r="AD94" s="29">
        <f t="shared" si="53"/>
        <v>0.96305523108582458</v>
      </c>
      <c r="AE94" s="29">
        <f t="shared" si="53"/>
        <v>0.83394580595580114</v>
      </c>
      <c r="AF94" s="29">
        <f t="shared" si="53"/>
        <v>0.72123722312939897</v>
      </c>
      <c r="AG94" s="29">
        <f t="shared" si="53"/>
        <v>0.62291690581138515</v>
      </c>
      <c r="AH94" s="29">
        <f t="shared" si="53"/>
        <v>0.53854856054362632</v>
      </c>
      <c r="AI94" s="29">
        <f t="shared" si="53"/>
        <v>0.46605787392576087</v>
      </c>
      <c r="AJ94" s="29">
        <f t="shared" si="53"/>
        <v>0.4036882488219305</v>
      </c>
      <c r="AK94" s="29">
        <f t="shared" si="53"/>
        <v>0.34995498893157195</v>
      </c>
      <c r="AL94" s="29">
        <f t="shared" si="53"/>
        <v>0.3036022131986294</v>
      </c>
      <c r="AM94" s="29">
        <f t="shared" si="53"/>
        <v>0.26356661943579218</v>
      </c>
      <c r="AN94" s="29">
        <f t="shared" si="53"/>
        <v>0.22894686731145059</v>
      </c>
      <c r="AO94" s="29">
        <f t="shared" si="53"/>
        <v>0.19897776295077127</v>
      </c>
      <c r="AP94" s="29">
        <f t="shared" si="53"/>
        <v>0.17300857949716286</v>
      </c>
      <c r="AQ94" s="29">
        <f t="shared" si="53"/>
        <v>0.1504849120926299</v>
      </c>
      <c r="AR94" s="29">
        <f t="shared" si="53"/>
        <v>0.13093352122659405</v>
      </c>
      <c r="AS94" s="29">
        <f t="shared" si="53"/>
        <v>0.11394968048791929</v>
      </c>
      <c r="AT94" s="29">
        <f t="shared" si="53"/>
        <v>9.9186610397065736E-2</v>
      </c>
      <c r="AU94" s="29">
        <f t="shared" si="53"/>
        <v>8.6346643728693245E-2</v>
      </c>
      <c r="AV94" s="29">
        <f t="shared" si="53"/>
        <v>7.5173825794821264E-2</v>
      </c>
      <c r="AW94" s="29">
        <f t="shared" si="53"/>
        <v>6.5447703814040609E-2</v>
      </c>
      <c r="AX94" s="29">
        <f t="shared" si="53"/>
        <v>5.6978102447901045E-2</v>
      </c>
      <c r="AY94" s="29">
        <f t="shared" si="53"/>
        <v>4.9600718359498912E-2</v>
      </c>
      <c r="AZ94" s="29">
        <f t="shared" si="53"/>
        <v>4.31733961397225E-2</v>
      </c>
      <c r="BA94" s="29">
        <f t="shared" si="53"/>
        <v>3.7572972180299459E-2</v>
      </c>
      <c r="BB94" s="29">
        <f t="shared" si="53"/>
        <v>3.2692593078281235E-2</v>
      </c>
      <c r="BC94" s="29">
        <f t="shared" si="53"/>
        <v>2.8439431904255429E-2</v>
      </c>
      <c r="BD94" s="29">
        <f t="shared" si="53"/>
        <v>2.4732740022960591E-2</v>
      </c>
      <c r="BE94" s="29">
        <f t="shared" si="53"/>
        <v>2.1502184799128684E-2</v>
      </c>
      <c r="BF94" s="29">
        <f t="shared" si="53"/>
        <v>1.8686434770228393E-2</v>
      </c>
      <c r="BG94" s="29">
        <f t="shared" si="53"/>
        <v>1.6231963376339184E-2</v>
      </c>
      <c r="BH94" s="29">
        <f t="shared" si="53"/>
        <v>1.4092048713905094E-2</v>
      </c>
      <c r="BI94" s="29">
        <f>BI$17*BI$56*BI93/(1-(BJ17/BI17))</f>
        <v>8.7735898334409965E-2</v>
      </c>
    </row>
    <row r="95" spans="1:62" ht="39" customHeight="1">
      <c r="A95" s="57" t="s">
        <v>62</v>
      </c>
      <c r="B95" s="197">
        <f>SUM(B94:BI94)*10*B52+B53-C53</f>
        <v>660.22619385237249</v>
      </c>
      <c r="C95" s="85">
        <v>660.22619385237249</v>
      </c>
      <c r="D95" s="189">
        <f>+B95-C95</f>
        <v>0</v>
      </c>
      <c r="I95" s="33"/>
    </row>
    <row r="96" spans="1:62" ht="21.75" customHeight="1">
      <c r="A96" s="630" t="s">
        <v>61</v>
      </c>
      <c r="C96" s="59"/>
      <c r="D96" s="59"/>
    </row>
    <row r="97" spans="1:61" s="401" customFormat="1" ht="18" customHeight="1">
      <c r="A97" s="631" t="s">
        <v>191</v>
      </c>
      <c r="B97" s="400">
        <f>+Controls!B28</f>
        <v>0.17851791916683227</v>
      </c>
      <c r="C97" s="400">
        <f>+Controls!C28</f>
        <v>0.20441168561441803</v>
      </c>
      <c r="D97" s="400">
        <f>+Controls!D28</f>
        <v>0.20081130743596862</v>
      </c>
      <c r="E97" s="400">
        <f>+Controls!E28</f>
        <v>0.19862347859815724</v>
      </c>
      <c r="F97" s="400">
        <f>+Controls!F28</f>
        <v>0.19724517955141138</v>
      </c>
      <c r="G97" s="400">
        <f>+Controls!G28</f>
        <v>0.19749773378886082</v>
      </c>
      <c r="H97" s="400">
        <f>+Controls!H28</f>
        <v>0.19978659099475396</v>
      </c>
      <c r="I97" s="400">
        <f>+Controls!I28</f>
        <v>0.20224864393886471</v>
      </c>
      <c r="J97" s="400">
        <f>+Controls!J28</f>
        <v>0.20500133186596789</v>
      </c>
      <c r="K97" s="400">
        <f>+Controls!K28</f>
        <v>0.20701315102347004</v>
      </c>
      <c r="L97" s="400">
        <f>+Controls!L28</f>
        <v>0.20687069210728645</v>
      </c>
      <c r="M97" s="464">
        <f>+Controls!M28</f>
        <v>0.22030307885972511</v>
      </c>
      <c r="N97" s="400">
        <f>+Controls!N28</f>
        <v>0.22030307885972511</v>
      </c>
      <c r="O97" s="400">
        <f>+Controls!O28</f>
        <v>0.22030307885972511</v>
      </c>
      <c r="P97" s="400">
        <f>+Controls!P28</f>
        <v>0.22030307885972511</v>
      </c>
      <c r="Q97" s="400">
        <f>+Controls!Q28</f>
        <v>0.22030307885972511</v>
      </c>
      <c r="R97" s="400">
        <f>+Controls!R28</f>
        <v>0.22030307885972511</v>
      </c>
      <c r="S97" s="400">
        <f>+Controls!S28</f>
        <v>0.22030307885972511</v>
      </c>
      <c r="T97" s="400">
        <f>+Controls!T28</f>
        <v>0.22030307885972511</v>
      </c>
      <c r="U97" s="400">
        <f>+Controls!U28</f>
        <v>0.22030307885972511</v>
      </c>
      <c r="V97" s="400">
        <f>+Controls!V28</f>
        <v>0.22030307885972511</v>
      </c>
      <c r="W97" s="400">
        <f>+Controls!W28</f>
        <v>0.22030307885972511</v>
      </c>
      <c r="X97" s="400">
        <f>+Controls!X28</f>
        <v>0.22030307885972511</v>
      </c>
      <c r="Y97" s="400">
        <f>+Controls!Y28</f>
        <v>0.22030307885972511</v>
      </c>
      <c r="Z97" s="400">
        <f>+Controls!Z28</f>
        <v>0.22030307885972511</v>
      </c>
      <c r="AA97" s="400">
        <f>+Controls!AA28</f>
        <v>0.22030307885972511</v>
      </c>
      <c r="AB97" s="400">
        <f>+Controls!AB28</f>
        <v>0.22030307885972511</v>
      </c>
      <c r="AC97" s="400">
        <f>+Controls!AC28</f>
        <v>0.22030307885972511</v>
      </c>
      <c r="AD97" s="400">
        <f>+Controls!AD28</f>
        <v>0.22030307885972511</v>
      </c>
      <c r="AE97" s="400">
        <f>+Controls!AE28</f>
        <v>0.22030307885972511</v>
      </c>
      <c r="AF97" s="400">
        <f>+Controls!AF28</f>
        <v>0.22030307885972511</v>
      </c>
      <c r="AG97" s="400">
        <f>+Controls!AG28</f>
        <v>0.22030307885972511</v>
      </c>
      <c r="AH97" s="400">
        <f>+Controls!AH28</f>
        <v>0.22030307885972511</v>
      </c>
      <c r="AI97" s="400">
        <f>+Controls!AI28</f>
        <v>0.22030307885972511</v>
      </c>
      <c r="AJ97" s="400">
        <f>+Controls!AJ28</f>
        <v>0.22030307885972511</v>
      </c>
      <c r="AK97" s="400">
        <f>+Controls!AK28</f>
        <v>0.22030307885972511</v>
      </c>
      <c r="AL97" s="400">
        <f>+Controls!AL28</f>
        <v>0.22030307885972511</v>
      </c>
      <c r="AM97" s="400">
        <f>+Controls!AM28</f>
        <v>0.22030307885972511</v>
      </c>
      <c r="AN97" s="400">
        <f>+Controls!AN28</f>
        <v>0.22030307885972511</v>
      </c>
      <c r="AO97" s="400">
        <f>+Controls!AO28</f>
        <v>0.22030307885972511</v>
      </c>
      <c r="AP97" s="400">
        <f>+Controls!AP28</f>
        <v>0.22030307885972511</v>
      </c>
      <c r="AQ97" s="400">
        <f>+Controls!AQ28</f>
        <v>0.22030307885972511</v>
      </c>
      <c r="AR97" s="400">
        <f>+Controls!AR28</f>
        <v>0.22030307885972511</v>
      </c>
      <c r="AS97" s="400">
        <f>+Controls!AS28</f>
        <v>0.22030307885972511</v>
      </c>
      <c r="AT97" s="400">
        <f>+Controls!AT28</f>
        <v>0.22030307885972511</v>
      </c>
      <c r="AU97" s="400">
        <f>+Controls!AU28</f>
        <v>0.22030307885972511</v>
      </c>
      <c r="AV97" s="400">
        <f>+Controls!AV28</f>
        <v>0.22030307885972511</v>
      </c>
      <c r="AW97" s="400">
        <f>+Controls!AW28</f>
        <v>0.22030307885972511</v>
      </c>
      <c r="AX97" s="400">
        <f>+Controls!AX28</f>
        <v>0.22030307885972511</v>
      </c>
      <c r="AY97" s="400">
        <f>+Controls!AY28</f>
        <v>0.22030307885972511</v>
      </c>
      <c r="AZ97" s="400">
        <f>+Controls!AZ28</f>
        <v>0.22030307885972511</v>
      </c>
      <c r="BA97" s="400">
        <f>+Controls!BA28</f>
        <v>0.22030307885972511</v>
      </c>
      <c r="BB97" s="400">
        <f>+Controls!BB28</f>
        <v>0.22030307885972511</v>
      </c>
      <c r="BC97" s="400">
        <f>+Controls!BC28</f>
        <v>0.22030307885972511</v>
      </c>
      <c r="BD97" s="400">
        <f>+Controls!BD28</f>
        <v>0.22030307885972511</v>
      </c>
      <c r="BE97" s="400">
        <f>+Controls!BE28</f>
        <v>0.22030307885972511</v>
      </c>
      <c r="BF97" s="400">
        <f>+Controls!BF28</f>
        <v>0.22030307885972511</v>
      </c>
      <c r="BG97" s="400">
        <f>+Controls!BG28</f>
        <v>0.22030307885972511</v>
      </c>
      <c r="BH97" s="400">
        <f>+Controls!BH28</f>
        <v>0.22030307885972511</v>
      </c>
      <c r="BI97" s="400">
        <f>+Controls!BI28</f>
        <v>0.22030307885972511</v>
      </c>
    </row>
    <row r="98" spans="1:61" s="40" customFormat="1" ht="18" customHeight="1">
      <c r="A98" s="632" t="str">
        <f>+Controls!C1</f>
        <v>Control = 1 if tax or 0 if capped</v>
      </c>
      <c r="B98" s="413">
        <f>+Controls!I1</f>
        <v>1</v>
      </c>
      <c r="C98" s="63"/>
      <c r="D98" s="63"/>
      <c r="E98" s="63"/>
      <c r="F98" s="63"/>
      <c r="G98" s="63"/>
      <c r="H98" s="63"/>
      <c r="I98" s="63"/>
      <c r="J98" s="63"/>
      <c r="K98" s="63"/>
      <c r="L98" s="63"/>
      <c r="M98" s="458"/>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632" t="str">
        <f>+Controls!C2</f>
        <v>Trade (0) or no trade (1)</v>
      </c>
      <c r="B99" s="413">
        <f>+Controls!I2</f>
        <v>1</v>
      </c>
      <c r="M99" s="458"/>
    </row>
    <row r="100" spans="1:61" s="105" customFormat="1" ht="18" customHeight="1">
      <c r="A100" s="633"/>
      <c r="B100" s="525"/>
      <c r="M100" s="526"/>
    </row>
    <row r="101" spans="1:61" s="520" customFormat="1" ht="18" customHeight="1">
      <c r="A101" s="634" t="s">
        <v>1010</v>
      </c>
      <c r="B101" s="481">
        <f t="shared" ref="B101:AG101" si="54">+B$36*1000*B103^($B$38-1)</f>
        <v>1.0000000000000007E-3</v>
      </c>
      <c r="C101" s="481">
        <f t="shared" si="54"/>
        <v>1.0000000000000013E-3</v>
      </c>
      <c r="D101" s="481">
        <f t="shared" si="54"/>
        <v>1.0000000000000512E-3</v>
      </c>
      <c r="E101" s="481">
        <f t="shared" si="54"/>
        <v>1.0000000000215496E-3</v>
      </c>
      <c r="F101" s="481">
        <f t="shared" si="54"/>
        <v>1.0000000017689821E-3</v>
      </c>
      <c r="G101" s="481">
        <f t="shared" si="54"/>
        <v>1.0000000576642777E-3</v>
      </c>
      <c r="H101" s="481">
        <f t="shared" si="54"/>
        <v>1.0000010087449867E-3</v>
      </c>
      <c r="I101" s="481">
        <f t="shared" si="54"/>
        <v>1.0000113920947283E-3</v>
      </c>
      <c r="J101" s="481">
        <f t="shared" si="54"/>
        <v>1.0000940394660168E-3</v>
      </c>
      <c r="K101" s="481">
        <f t="shared" si="54"/>
        <v>1.0006133774100522E-3</v>
      </c>
      <c r="L101" s="481">
        <f t="shared" si="54"/>
        <v>1.0033295900328673E-3</v>
      </c>
      <c r="M101" s="481">
        <f t="shared" si="54"/>
        <v>1.0155894218064876E-3</v>
      </c>
      <c r="N101" s="481">
        <f t="shared" si="54"/>
        <v>1.0645397255263107E-3</v>
      </c>
      <c r="O101" s="481">
        <f t="shared" si="54"/>
        <v>1.2410303223762515E-3</v>
      </c>
      <c r="P101" s="481">
        <f t="shared" si="54"/>
        <v>1.8210025266551058E-3</v>
      </c>
      <c r="Q101" s="481">
        <f t="shared" si="54"/>
        <v>3.5766183309002253E-3</v>
      </c>
      <c r="R101" s="481">
        <f t="shared" si="54"/>
        <v>8.5161838592479142E-3</v>
      </c>
      <c r="S101" s="481">
        <f t="shared" si="54"/>
        <v>2.1530289584171917E-2</v>
      </c>
      <c r="T101" s="481">
        <f t="shared" si="54"/>
        <v>5.3833188353047311E-2</v>
      </c>
      <c r="U101" s="481">
        <f t="shared" si="54"/>
        <v>0.12973744072668425</v>
      </c>
      <c r="V101" s="481">
        <f t="shared" si="54"/>
        <v>0.29919990110504951</v>
      </c>
      <c r="W101" s="481">
        <f t="shared" si="54"/>
        <v>0.66126843802292712</v>
      </c>
      <c r="X101" s="481">
        <f t="shared" si="54"/>
        <v>1.4047386546896188</v>
      </c>
      <c r="Y101" s="481">
        <f t="shared" si="54"/>
        <v>2.8696110898540992</v>
      </c>
      <c r="Z101" s="481">
        <f t="shared" si="54"/>
        <v>5.6313004966981133</v>
      </c>
      <c r="AA101" s="481">
        <f t="shared" si="54"/>
        <v>10.591311161020188</v>
      </c>
      <c r="AB101" s="481">
        <f t="shared" si="54"/>
        <v>102.85099956003779</v>
      </c>
      <c r="AC101" s="481">
        <f t="shared" si="54"/>
        <v>51.425499780018896</v>
      </c>
      <c r="AD101" s="481">
        <f t="shared" si="54"/>
        <v>25.712749890009448</v>
      </c>
      <c r="AE101" s="481">
        <f t="shared" si="54"/>
        <v>12.856374945004724</v>
      </c>
      <c r="AF101" s="481">
        <f t="shared" si="54"/>
        <v>6.428187472502362</v>
      </c>
      <c r="AG101" s="481">
        <f t="shared" si="54"/>
        <v>3.214093736251181</v>
      </c>
      <c r="AH101" s="481">
        <f t="shared" ref="AH101:BI101" si="55">+AH$36*1000*AH103^($B$38-1)</f>
        <v>1.6070468681255905</v>
      </c>
      <c r="AI101" s="481">
        <f t="shared" si="55"/>
        <v>0.80352343406279525</v>
      </c>
      <c r="AJ101" s="481">
        <f t="shared" si="55"/>
        <v>0.40176171703139762</v>
      </c>
      <c r="AK101" s="481">
        <f t="shared" si="55"/>
        <v>0.20088085851569881</v>
      </c>
      <c r="AL101" s="481">
        <f t="shared" si="55"/>
        <v>0.10044042925784941</v>
      </c>
      <c r="AM101" s="481">
        <f t="shared" si="55"/>
        <v>5.0220214628924703E-2</v>
      </c>
      <c r="AN101" s="481">
        <f t="shared" si="55"/>
        <v>2.5110107314462352E-2</v>
      </c>
      <c r="AO101" s="481">
        <f t="shared" si="55"/>
        <v>1.2555053657231176E-2</v>
      </c>
      <c r="AP101" s="481">
        <f t="shared" si="55"/>
        <v>6.2775268286155879E-3</v>
      </c>
      <c r="AQ101" s="481">
        <f t="shared" si="55"/>
        <v>3.1387634143077939E-3</v>
      </c>
      <c r="AR101" s="481">
        <f t="shared" si="55"/>
        <v>1.569381707153897E-3</v>
      </c>
      <c r="AS101" s="481">
        <f t="shared" si="55"/>
        <v>7.8469085357694849E-4</v>
      </c>
      <c r="AT101" s="481">
        <f t="shared" si="55"/>
        <v>3.9234542678847424E-4</v>
      </c>
      <c r="AU101" s="481">
        <f t="shared" si="55"/>
        <v>1.9617271339423712E-4</v>
      </c>
      <c r="AV101" s="481">
        <f t="shared" si="55"/>
        <v>9.8086356697118561E-5</v>
      </c>
      <c r="AW101" s="481">
        <f t="shared" si="55"/>
        <v>4.904317834855928E-5</v>
      </c>
      <c r="AX101" s="481">
        <f t="shared" si="55"/>
        <v>2.452158917427964E-5</v>
      </c>
      <c r="AY101" s="481">
        <f t="shared" si="55"/>
        <v>1.226079458713982E-5</v>
      </c>
      <c r="AZ101" s="481">
        <f t="shared" si="55"/>
        <v>6.13039729356991E-6</v>
      </c>
      <c r="BA101" s="481">
        <f t="shared" si="55"/>
        <v>3.065198646784955E-6</v>
      </c>
      <c r="BB101" s="481">
        <f t="shared" si="55"/>
        <v>1.5325993233924775E-6</v>
      </c>
      <c r="BC101" s="481">
        <f t="shared" si="55"/>
        <v>7.6629966169623876E-7</v>
      </c>
      <c r="BD101" s="481">
        <f t="shared" si="55"/>
        <v>3.8314983084811938E-7</v>
      </c>
      <c r="BE101" s="481">
        <f t="shared" si="55"/>
        <v>1.9157491542405969E-7</v>
      </c>
      <c r="BF101" s="481">
        <f t="shared" si="55"/>
        <v>9.5787457712029845E-8</v>
      </c>
      <c r="BG101" s="481">
        <f t="shared" si="55"/>
        <v>4.7893728856014922E-8</v>
      </c>
      <c r="BH101" s="481">
        <f t="shared" si="55"/>
        <v>2.3946864428007461E-8</v>
      </c>
      <c r="BI101" s="481">
        <f t="shared" si="55"/>
        <v>1.1973432214003731E-8</v>
      </c>
    </row>
    <row r="102" spans="1:61" s="482" customFormat="1" ht="18" customHeight="1">
      <c r="A102" s="635" t="s">
        <v>955</v>
      </c>
      <c r="B102" s="480">
        <f>+B119*(1-MIN(B103,1))</f>
        <v>1.6614140194193698</v>
      </c>
      <c r="C102" s="480">
        <f>+C119*(1-MIN(C103,1))</f>
        <v>1.6230895636787737</v>
      </c>
      <c r="D102" s="480">
        <f t="shared" ref="D102:BI102" si="56">+D119*(1-MIN(D103,1))</f>
        <v>1.7927116912107415</v>
      </c>
      <c r="E102" s="480">
        <f t="shared" si="56"/>
        <v>1.9149538778767672</v>
      </c>
      <c r="F102" s="480">
        <f t="shared" si="56"/>
        <v>2.0053836777383345</v>
      </c>
      <c r="G102" s="480">
        <f t="shared" si="56"/>
        <v>2.0624036283691511</v>
      </c>
      <c r="H102" s="480">
        <f t="shared" si="56"/>
        <v>2.0986567014636957</v>
      </c>
      <c r="I102" s="480">
        <f t="shared" si="56"/>
        <v>2.1349828761043188</v>
      </c>
      <c r="J102" s="480">
        <f t="shared" si="56"/>
        <v>2.1731363207063579</v>
      </c>
      <c r="K102" s="480">
        <f t="shared" si="56"/>
        <v>2.2141989874785355</v>
      </c>
      <c r="L102" s="480">
        <f t="shared" si="56"/>
        <v>2.2514329664162473</v>
      </c>
      <c r="M102" s="480">
        <f t="shared" si="56"/>
        <v>2.279313579974898</v>
      </c>
      <c r="N102" s="480">
        <f t="shared" si="56"/>
        <v>2.3350905503198418</v>
      </c>
      <c r="O102" s="480">
        <f t="shared" si="56"/>
        <v>2.3763203158253505</v>
      </c>
      <c r="P102" s="480">
        <f t="shared" si="56"/>
        <v>2.4104142871395609</v>
      </c>
      <c r="Q102" s="480">
        <f t="shared" si="56"/>
        <v>2.4409213423741418</v>
      </c>
      <c r="R102" s="480">
        <f t="shared" si="56"/>
        <v>2.4693464799393805</v>
      </c>
      <c r="S102" s="480">
        <f t="shared" si="56"/>
        <v>2.496020925166933</v>
      </c>
      <c r="T102" s="480">
        <f t="shared" si="56"/>
        <v>2.5204436140056599</v>
      </c>
      <c r="U102" s="480">
        <f t="shared" si="56"/>
        <v>2.5413742992210335</v>
      </c>
      <c r="V102" s="480">
        <f t="shared" si="56"/>
        <v>2.5545917802866183</v>
      </c>
      <c r="W102" s="480">
        <f t="shared" si="56"/>
        <v>2.5566436015623659</v>
      </c>
      <c r="X102" s="480">
        <f t="shared" si="56"/>
        <v>2.5453346328388409</v>
      </c>
      <c r="Y102" s="480">
        <f t="shared" si="56"/>
        <v>2.5155543711882054</v>
      </c>
      <c r="Z102" s="480">
        <f t="shared" si="56"/>
        <v>2.4607796889831031</v>
      </c>
      <c r="AA102" s="480">
        <f t="shared" si="56"/>
        <v>2.2124352441199608</v>
      </c>
      <c r="AB102" s="480">
        <f t="shared" si="56"/>
        <v>0</v>
      </c>
      <c r="AC102" s="480">
        <f t="shared" si="56"/>
        <v>0</v>
      </c>
      <c r="AD102" s="480">
        <f t="shared" si="56"/>
        <v>0</v>
      </c>
      <c r="AE102" s="480">
        <f t="shared" si="56"/>
        <v>0</v>
      </c>
      <c r="AF102" s="480">
        <f t="shared" si="56"/>
        <v>0</v>
      </c>
      <c r="AG102" s="480">
        <f t="shared" si="56"/>
        <v>0</v>
      </c>
      <c r="AH102" s="480">
        <f t="shared" si="56"/>
        <v>0</v>
      </c>
      <c r="AI102" s="480">
        <f t="shared" si="56"/>
        <v>0</v>
      </c>
      <c r="AJ102" s="480">
        <f t="shared" si="56"/>
        <v>0</v>
      </c>
      <c r="AK102" s="480">
        <f t="shared" si="56"/>
        <v>0</v>
      </c>
      <c r="AL102" s="480">
        <f t="shared" si="56"/>
        <v>0</v>
      </c>
      <c r="AM102" s="480">
        <f t="shared" si="56"/>
        <v>0</v>
      </c>
      <c r="AN102" s="480">
        <f t="shared" si="56"/>
        <v>0</v>
      </c>
      <c r="AO102" s="480">
        <f t="shared" si="56"/>
        <v>0</v>
      </c>
      <c r="AP102" s="480">
        <f t="shared" si="56"/>
        <v>0</v>
      </c>
      <c r="AQ102" s="480">
        <f t="shared" si="56"/>
        <v>0</v>
      </c>
      <c r="AR102" s="480">
        <f t="shared" si="56"/>
        <v>0</v>
      </c>
      <c r="AS102" s="480">
        <f t="shared" si="56"/>
        <v>0</v>
      </c>
      <c r="AT102" s="480">
        <f t="shared" si="56"/>
        <v>0</v>
      </c>
      <c r="AU102" s="480">
        <f t="shared" si="56"/>
        <v>0</v>
      </c>
      <c r="AV102" s="480">
        <f t="shared" si="56"/>
        <v>0</v>
      </c>
      <c r="AW102" s="480">
        <f t="shared" si="56"/>
        <v>0</v>
      </c>
      <c r="AX102" s="480">
        <f t="shared" si="56"/>
        <v>0</v>
      </c>
      <c r="AY102" s="480">
        <f t="shared" si="56"/>
        <v>0</v>
      </c>
      <c r="AZ102" s="480">
        <f t="shared" si="56"/>
        <v>0</v>
      </c>
      <c r="BA102" s="480">
        <f t="shared" si="56"/>
        <v>0</v>
      </c>
      <c r="BB102" s="480">
        <f t="shared" si="56"/>
        <v>0</v>
      </c>
      <c r="BC102" s="480">
        <f t="shared" si="56"/>
        <v>0</v>
      </c>
      <c r="BD102" s="480">
        <f t="shared" si="56"/>
        <v>0</v>
      </c>
      <c r="BE102" s="480">
        <f t="shared" si="56"/>
        <v>0</v>
      </c>
      <c r="BF102" s="480">
        <f t="shared" si="56"/>
        <v>0</v>
      </c>
      <c r="BG102" s="480">
        <f t="shared" si="56"/>
        <v>0</v>
      </c>
      <c r="BH102" s="480">
        <f t="shared" si="56"/>
        <v>0</v>
      </c>
      <c r="BI102" s="480">
        <f t="shared" si="56"/>
        <v>0</v>
      </c>
    </row>
    <row r="103" spans="1:61" s="484" customFormat="1" ht="18" customHeight="1">
      <c r="A103" s="636" t="s">
        <v>956</v>
      </c>
      <c r="B103" s="483">
        <f>+IF($B$98=1,B109,IF($B$99=1,B114,B122))</f>
        <v>4.3283869681682495E-4</v>
      </c>
      <c r="C103" s="483">
        <f>+IF($B$98&gt;0,C109,IF($B$99&gt;0,C114,C122))</f>
        <v>4.4405352179897341E-4</v>
      </c>
      <c r="D103" s="483">
        <f t="shared" ref="D103:BI103" si="57">+IF($B$98&gt;0,D109,IF($B$99&gt;0,D114,D122))</f>
        <v>4.5549649637617059E-4</v>
      </c>
      <c r="E103" s="483">
        <f t="shared" si="57"/>
        <v>4.6716769083088701E-4</v>
      </c>
      <c r="F103" s="483">
        <f t="shared" si="57"/>
        <v>4.7906680648513036E-4</v>
      </c>
      <c r="G103" s="483">
        <f t="shared" si="57"/>
        <v>4.9119316594740047E-4</v>
      </c>
      <c r="H103" s="483">
        <f t="shared" si="57"/>
        <v>5.0354589806716598E-4</v>
      </c>
      <c r="I103" s="483">
        <f t="shared" si="57"/>
        <v>5.1612592306994436E-4</v>
      </c>
      <c r="J103" s="483">
        <f t="shared" si="57"/>
        <v>5.2894989673652035E-4</v>
      </c>
      <c r="K103" s="483">
        <f t="shared" si="57"/>
        <v>5.4212659667426109E-4</v>
      </c>
      <c r="L103" s="483">
        <f t="shared" si="57"/>
        <v>5.5620490266152834E-4</v>
      </c>
      <c r="M103" s="483">
        <f t="shared" si="57"/>
        <v>5.7353686403681619E-4</v>
      </c>
      <c r="N103" s="483">
        <f t="shared" si="57"/>
        <v>6.0287653723883504E-4</v>
      </c>
      <c r="O103" s="483">
        <f t="shared" si="57"/>
        <v>6.7213948609206285E-4</v>
      </c>
      <c r="P103" s="483">
        <f t="shared" si="57"/>
        <v>8.5133761594564103E-4</v>
      </c>
      <c r="Q103" s="483">
        <f t="shared" si="57"/>
        <v>1.2676532160711192E-3</v>
      </c>
      <c r="R103" s="483">
        <f t="shared" si="57"/>
        <v>2.1001497953072666E-3</v>
      </c>
      <c r="S103" s="483">
        <f t="shared" si="57"/>
        <v>3.5963369056870331E-3</v>
      </c>
      <c r="T103" s="483">
        <f t="shared" si="57"/>
        <v>6.1192182838108802E-3</v>
      </c>
      <c r="U103" s="483">
        <f t="shared" si="57"/>
        <v>1.0198646457183796E-2</v>
      </c>
      <c r="V103" s="483">
        <f t="shared" si="57"/>
        <v>1.658272328761054E-2</v>
      </c>
      <c r="W103" s="483">
        <f t="shared" si="57"/>
        <v>2.6326187725712932E-2</v>
      </c>
      <c r="X103" s="483">
        <f t="shared" si="57"/>
        <v>4.0874040353023597E-2</v>
      </c>
      <c r="Y103" s="483">
        <f t="shared" si="57"/>
        <v>6.2079378337505473E-2</v>
      </c>
      <c r="Z103" s="483">
        <f t="shared" si="57"/>
        <v>9.2179307567526486E-2</v>
      </c>
      <c r="AA103" s="483">
        <f t="shared" si="57"/>
        <v>0.19243497522503866</v>
      </c>
      <c r="AB103" s="483">
        <f t="shared" si="57"/>
        <v>1</v>
      </c>
      <c r="AC103" s="483">
        <f t="shared" si="57"/>
        <v>1</v>
      </c>
      <c r="AD103" s="483">
        <f t="shared" si="57"/>
        <v>1</v>
      </c>
      <c r="AE103" s="483">
        <f t="shared" si="57"/>
        <v>1</v>
      </c>
      <c r="AF103" s="483">
        <f t="shared" si="57"/>
        <v>1</v>
      </c>
      <c r="AG103" s="483">
        <f t="shared" si="57"/>
        <v>1</v>
      </c>
      <c r="AH103" s="483">
        <f t="shared" si="57"/>
        <v>1</v>
      </c>
      <c r="AI103" s="483">
        <f t="shared" si="57"/>
        <v>1</v>
      </c>
      <c r="AJ103" s="483">
        <f t="shared" si="57"/>
        <v>1</v>
      </c>
      <c r="AK103" s="483">
        <f t="shared" si="57"/>
        <v>1</v>
      </c>
      <c r="AL103" s="483">
        <f t="shared" si="57"/>
        <v>1</v>
      </c>
      <c r="AM103" s="483">
        <f t="shared" si="57"/>
        <v>1</v>
      </c>
      <c r="AN103" s="483">
        <f t="shared" si="57"/>
        <v>1</v>
      </c>
      <c r="AO103" s="483">
        <f t="shared" si="57"/>
        <v>1</v>
      </c>
      <c r="AP103" s="483">
        <f t="shared" si="57"/>
        <v>1</v>
      </c>
      <c r="AQ103" s="483">
        <f t="shared" si="57"/>
        <v>1</v>
      </c>
      <c r="AR103" s="483">
        <f t="shared" si="57"/>
        <v>1</v>
      </c>
      <c r="AS103" s="483">
        <f t="shared" si="57"/>
        <v>1</v>
      </c>
      <c r="AT103" s="483">
        <f t="shared" si="57"/>
        <v>1</v>
      </c>
      <c r="AU103" s="483">
        <f t="shared" si="57"/>
        <v>1</v>
      </c>
      <c r="AV103" s="483">
        <f t="shared" si="57"/>
        <v>1</v>
      </c>
      <c r="AW103" s="483">
        <f t="shared" si="57"/>
        <v>1</v>
      </c>
      <c r="AX103" s="483">
        <f t="shared" si="57"/>
        <v>1</v>
      </c>
      <c r="AY103" s="483">
        <f t="shared" si="57"/>
        <v>1</v>
      </c>
      <c r="AZ103" s="483">
        <f t="shared" si="57"/>
        <v>1</v>
      </c>
      <c r="BA103" s="483">
        <f t="shared" si="57"/>
        <v>1</v>
      </c>
      <c r="BB103" s="483">
        <f t="shared" si="57"/>
        <v>1</v>
      </c>
      <c r="BC103" s="483">
        <f t="shared" si="57"/>
        <v>1</v>
      </c>
      <c r="BD103" s="483">
        <f t="shared" si="57"/>
        <v>1</v>
      </c>
      <c r="BE103" s="483">
        <f t="shared" si="57"/>
        <v>1</v>
      </c>
      <c r="BF103" s="483">
        <f t="shared" si="57"/>
        <v>1</v>
      </c>
      <c r="BG103" s="483">
        <f t="shared" si="57"/>
        <v>1</v>
      </c>
      <c r="BH103" s="483">
        <f t="shared" si="57"/>
        <v>1</v>
      </c>
      <c r="BI103" s="483">
        <f t="shared" si="57"/>
        <v>1</v>
      </c>
    </row>
    <row r="104" spans="1:61" ht="18" customHeight="1">
      <c r="A104" s="134"/>
      <c r="C104" s="29"/>
      <c r="D104" s="29"/>
      <c r="E104" s="29"/>
      <c r="F104" s="29"/>
      <c r="G104" s="29"/>
      <c r="H104" s="29"/>
      <c r="I104" s="29"/>
      <c r="J104" s="29"/>
      <c r="K104" s="29"/>
      <c r="L104" s="29"/>
      <c r="M104" s="36"/>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389" customFormat="1" ht="18" customHeight="1">
      <c r="A105" s="637" t="s">
        <v>947</v>
      </c>
      <c r="B105" s="388"/>
      <c r="C105" s="388"/>
      <c r="D105" s="388"/>
      <c r="E105" s="388"/>
      <c r="F105" s="388"/>
      <c r="G105" s="388"/>
      <c r="H105" s="388"/>
      <c r="I105" s="388"/>
      <c r="J105" s="388"/>
      <c r="K105" s="388"/>
      <c r="L105" s="388"/>
      <c r="M105" s="465"/>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638" t="s">
        <v>192</v>
      </c>
      <c r="B106" s="388">
        <f t="shared" ref="B106:BI106" si="58">+MIN(B107+B108,B36*1000)</f>
        <v>1E-3</v>
      </c>
      <c r="C106" s="388">
        <f t="shared" si="58"/>
        <v>1E-3</v>
      </c>
      <c r="D106" s="388">
        <f t="shared" si="58"/>
        <v>1.0000000000000521E-3</v>
      </c>
      <c r="E106" s="388">
        <f t="shared" si="58"/>
        <v>1.0000000000215492E-3</v>
      </c>
      <c r="F106" s="388">
        <f t="shared" si="58"/>
        <v>1.0000000017689817E-3</v>
      </c>
      <c r="G106" s="388">
        <f t="shared" si="58"/>
        <v>1.0000000576642783E-3</v>
      </c>
      <c r="H106" s="388">
        <f t="shared" si="58"/>
        <v>1.0000010087449862E-3</v>
      </c>
      <c r="I106" s="388">
        <f t="shared" si="58"/>
        <v>1.0000113920947279E-3</v>
      </c>
      <c r="J106" s="388">
        <f t="shared" si="58"/>
        <v>1.0000940394660177E-3</v>
      </c>
      <c r="K106" s="388">
        <f t="shared" si="58"/>
        <v>1.0006133774100503E-3</v>
      </c>
      <c r="L106" s="388">
        <f t="shared" si="58"/>
        <v>1.003329590032867E-3</v>
      </c>
      <c r="M106" s="465">
        <f t="shared" si="58"/>
        <v>1.0155894218064868E-3</v>
      </c>
      <c r="N106" s="388">
        <f t="shared" si="58"/>
        <v>1.0645397255263094E-3</v>
      </c>
      <c r="O106" s="388">
        <f t="shared" si="58"/>
        <v>1.2410303223762509E-3</v>
      </c>
      <c r="P106" s="388">
        <f t="shared" si="58"/>
        <v>1.8210025266551045E-3</v>
      </c>
      <c r="Q106" s="388">
        <f t="shared" si="58"/>
        <v>3.5766183309002253E-3</v>
      </c>
      <c r="R106" s="388">
        <f t="shared" si="58"/>
        <v>8.5161838592479212E-3</v>
      </c>
      <c r="S106" s="388">
        <f t="shared" si="58"/>
        <v>2.1530289584171879E-2</v>
      </c>
      <c r="T106" s="388">
        <f t="shared" si="58"/>
        <v>5.3833188353047248E-2</v>
      </c>
      <c r="U106" s="388">
        <f t="shared" si="58"/>
        <v>0.12973744072668422</v>
      </c>
      <c r="V106" s="388">
        <f t="shared" si="58"/>
        <v>0.29919990110504918</v>
      </c>
      <c r="W106" s="388">
        <f t="shared" si="58"/>
        <v>0.66126843802292679</v>
      </c>
      <c r="X106" s="388">
        <f t="shared" si="58"/>
        <v>1.4047386546896174</v>
      </c>
      <c r="Y106" s="388">
        <f t="shared" si="58"/>
        <v>2.8696110898540979</v>
      </c>
      <c r="Z106" s="388">
        <f t="shared" si="58"/>
        <v>5.6313004966981142</v>
      </c>
      <c r="AA106" s="388">
        <f t="shared" si="58"/>
        <v>10.591311161020183</v>
      </c>
      <c r="AB106" s="388">
        <f t="shared" si="58"/>
        <v>102.85099956003779</v>
      </c>
      <c r="AC106" s="388">
        <f t="shared" si="58"/>
        <v>51.425499780018896</v>
      </c>
      <c r="AD106" s="388">
        <f t="shared" si="58"/>
        <v>25.712749890009448</v>
      </c>
      <c r="AE106" s="388">
        <f t="shared" si="58"/>
        <v>12.856374945004724</v>
      </c>
      <c r="AF106" s="388">
        <f t="shared" si="58"/>
        <v>6.428187472502362</v>
      </c>
      <c r="AG106" s="388">
        <f t="shared" si="58"/>
        <v>3.214093736251181</v>
      </c>
      <c r="AH106" s="388">
        <f t="shared" si="58"/>
        <v>1.6070468681255905</v>
      </c>
      <c r="AI106" s="388">
        <f t="shared" si="58"/>
        <v>0.80352343406279525</v>
      </c>
      <c r="AJ106" s="388">
        <f t="shared" si="58"/>
        <v>0.40176171703139762</v>
      </c>
      <c r="AK106" s="388">
        <f t="shared" si="58"/>
        <v>0.20088085851569881</v>
      </c>
      <c r="AL106" s="388">
        <f t="shared" si="58"/>
        <v>0.10044042925784941</v>
      </c>
      <c r="AM106" s="388">
        <f t="shared" si="58"/>
        <v>5.0220214628924703E-2</v>
      </c>
      <c r="AN106" s="388">
        <f t="shared" si="58"/>
        <v>2.5110107314462352E-2</v>
      </c>
      <c r="AO106" s="388">
        <f t="shared" si="58"/>
        <v>1.2555053657231176E-2</v>
      </c>
      <c r="AP106" s="388">
        <f t="shared" si="58"/>
        <v>6.2775268286155879E-3</v>
      </c>
      <c r="AQ106" s="388">
        <f t="shared" si="58"/>
        <v>3.1387634143077939E-3</v>
      </c>
      <c r="AR106" s="388">
        <f t="shared" si="58"/>
        <v>1.569381707153897E-3</v>
      </c>
      <c r="AS106" s="388">
        <f t="shared" si="58"/>
        <v>7.8469085357694849E-4</v>
      </c>
      <c r="AT106" s="388">
        <f t="shared" si="58"/>
        <v>3.9234542678847424E-4</v>
      </c>
      <c r="AU106" s="388">
        <f t="shared" si="58"/>
        <v>1.9617271339423712E-4</v>
      </c>
      <c r="AV106" s="388">
        <f t="shared" si="58"/>
        <v>9.8086356697118561E-5</v>
      </c>
      <c r="AW106" s="388">
        <f t="shared" si="58"/>
        <v>4.904317834855928E-5</v>
      </c>
      <c r="AX106" s="388">
        <f t="shared" si="58"/>
        <v>2.452158917427964E-5</v>
      </c>
      <c r="AY106" s="388">
        <f t="shared" si="58"/>
        <v>1.226079458713982E-5</v>
      </c>
      <c r="AZ106" s="388">
        <f t="shared" si="58"/>
        <v>6.13039729356991E-6</v>
      </c>
      <c r="BA106" s="388">
        <f t="shared" si="58"/>
        <v>3.065198646784955E-6</v>
      </c>
      <c r="BB106" s="388">
        <f t="shared" si="58"/>
        <v>1.5325993233924775E-6</v>
      </c>
      <c r="BC106" s="388">
        <f t="shared" si="58"/>
        <v>7.6629966169623876E-7</v>
      </c>
      <c r="BD106" s="388">
        <f t="shared" si="58"/>
        <v>3.8314983084811938E-7</v>
      </c>
      <c r="BE106" s="388">
        <f t="shared" si="58"/>
        <v>1.9157491542405969E-7</v>
      </c>
      <c r="BF106" s="388">
        <f t="shared" si="58"/>
        <v>9.5787457712029845E-8</v>
      </c>
      <c r="BG106" s="388">
        <f t="shared" si="58"/>
        <v>4.7893728856014922E-8</v>
      </c>
      <c r="BH106" s="388">
        <f t="shared" si="58"/>
        <v>2.3946864428007461E-8</v>
      </c>
      <c r="BI106" s="388">
        <f t="shared" si="58"/>
        <v>1.1973432214003731E-8</v>
      </c>
    </row>
    <row r="107" spans="1:61" s="389" customFormat="1" ht="18" customHeight="1">
      <c r="A107" s="638"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465">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389" customFormat="1" ht="18" customHeight="1">
      <c r="A108" s="638" t="s">
        <v>213</v>
      </c>
      <c r="B108" s="388">
        <f>+Controls!B11</f>
        <v>1E-3</v>
      </c>
      <c r="C108" s="388">
        <f>+Controls!C11</f>
        <v>1E-3</v>
      </c>
      <c r="D108" s="388">
        <f>+Controls!D11</f>
        <v>1E-3</v>
      </c>
      <c r="E108" s="388">
        <f>+Controls!E11</f>
        <v>1E-3</v>
      </c>
      <c r="F108" s="388">
        <f>+Controls!F11</f>
        <v>1E-3</v>
      </c>
      <c r="G108" s="388">
        <f>+Controls!G11</f>
        <v>1E-3</v>
      </c>
      <c r="H108" s="388">
        <f>+Controls!H11</f>
        <v>1E-3</v>
      </c>
      <c r="I108" s="388">
        <f>+Controls!I11</f>
        <v>1E-3</v>
      </c>
      <c r="J108" s="388">
        <f>+Controls!J11</f>
        <v>1E-3</v>
      </c>
      <c r="K108" s="388">
        <f>+Controls!K11</f>
        <v>1E-3</v>
      </c>
      <c r="L108" s="388">
        <f>+Controls!L11</f>
        <v>1E-3</v>
      </c>
      <c r="M108" s="465">
        <f>+Controls!M11</f>
        <v>1E-3</v>
      </c>
      <c r="N108" s="388">
        <f>+Controls!N11</f>
        <v>1E-3</v>
      </c>
      <c r="O108" s="388">
        <f>+Controls!O11</f>
        <v>1E-3</v>
      </c>
      <c r="P108" s="388">
        <f>+Controls!P11</f>
        <v>1E-3</v>
      </c>
      <c r="Q108" s="388">
        <f>+Controls!Q11</f>
        <v>1E-3</v>
      </c>
      <c r="R108" s="388">
        <f>+Controls!R11</f>
        <v>1E-3</v>
      </c>
      <c r="S108" s="388">
        <f>+Controls!S11</f>
        <v>1E-3</v>
      </c>
      <c r="T108" s="388">
        <f>+Controls!T11</f>
        <v>1E-3</v>
      </c>
      <c r="U108" s="388">
        <f>+Controls!U11</f>
        <v>1E-3</v>
      </c>
      <c r="V108" s="388">
        <f>+Controls!V11</f>
        <v>1E-3</v>
      </c>
      <c r="W108" s="388">
        <f>+Controls!W11</f>
        <v>1E-3</v>
      </c>
      <c r="X108" s="388">
        <f>+Controls!X11</f>
        <v>1E-3</v>
      </c>
      <c r="Y108" s="388">
        <f>+Controls!Y11</f>
        <v>1E-3</v>
      </c>
      <c r="Z108" s="388">
        <f>+Controls!Z11</f>
        <v>1E-3</v>
      </c>
      <c r="AA108" s="388">
        <f>+Controls!AA11</f>
        <v>1E-3</v>
      </c>
      <c r="AB108" s="388">
        <f>+Controls!AB11</f>
        <v>1200</v>
      </c>
      <c r="AC108" s="388">
        <f>+Controls!AC11</f>
        <v>1200</v>
      </c>
      <c r="AD108" s="388">
        <f>+Controls!AD11</f>
        <v>1200</v>
      </c>
      <c r="AE108" s="388">
        <f>+Controls!AE11</f>
        <v>1200</v>
      </c>
      <c r="AF108" s="388">
        <f>+Controls!AF11</f>
        <v>1200</v>
      </c>
      <c r="AG108" s="388">
        <f>+Controls!AG11</f>
        <v>1200</v>
      </c>
      <c r="AH108" s="388">
        <f>+Controls!AH11</f>
        <v>1200</v>
      </c>
      <c r="AI108" s="388">
        <f>+Controls!AI11</f>
        <v>1200</v>
      </c>
      <c r="AJ108" s="388">
        <f>+Controls!AJ11</f>
        <v>1200</v>
      </c>
      <c r="AK108" s="388">
        <f>+Controls!AK11</f>
        <v>1200</v>
      </c>
      <c r="AL108" s="388">
        <f>+Controls!AL11</f>
        <v>1200</v>
      </c>
      <c r="AM108" s="388">
        <f>+Controls!AM11</f>
        <v>1200</v>
      </c>
      <c r="AN108" s="388">
        <f>+Controls!AN11</f>
        <v>1200</v>
      </c>
      <c r="AO108" s="388">
        <f>+Controls!AO11</f>
        <v>1200</v>
      </c>
      <c r="AP108" s="388">
        <f>+Controls!AP11</f>
        <v>1200</v>
      </c>
      <c r="AQ108" s="388">
        <f>+Controls!AQ11</f>
        <v>1200</v>
      </c>
      <c r="AR108" s="388">
        <f>+Controls!AR11</f>
        <v>1200</v>
      </c>
      <c r="AS108" s="388">
        <f>+Controls!AS11</f>
        <v>1200</v>
      </c>
      <c r="AT108" s="388">
        <f>+Controls!AT11</f>
        <v>1200</v>
      </c>
      <c r="AU108" s="388">
        <f>+Controls!AU11</f>
        <v>1200</v>
      </c>
      <c r="AV108" s="388">
        <f>+Controls!AV11</f>
        <v>1200</v>
      </c>
      <c r="AW108" s="388">
        <f>+Controls!AW11</f>
        <v>1200</v>
      </c>
      <c r="AX108" s="388">
        <f>+Controls!AX11</f>
        <v>1200</v>
      </c>
      <c r="AY108" s="388">
        <f>+Controls!AY11</f>
        <v>1200</v>
      </c>
      <c r="AZ108" s="388">
        <f>+Controls!AZ11</f>
        <v>1200</v>
      </c>
      <c r="BA108" s="388">
        <f>+Controls!BA11*$J$1</f>
        <v>0</v>
      </c>
      <c r="BB108" s="388">
        <f>+Controls!BB11</f>
        <v>1200</v>
      </c>
      <c r="BC108" s="388">
        <f>+Controls!BC11</f>
        <v>1200</v>
      </c>
      <c r="BD108" s="388">
        <f>+Controls!BD11</f>
        <v>1200</v>
      </c>
      <c r="BE108" s="388">
        <f>+Controls!BE11</f>
        <v>1200</v>
      </c>
      <c r="BF108" s="388">
        <f>+Controls!BF11</f>
        <v>1200</v>
      </c>
      <c r="BG108" s="388">
        <f>+Controls!BG11</f>
        <v>1200</v>
      </c>
      <c r="BH108" s="388">
        <f>+Controls!BH11</f>
        <v>1200</v>
      </c>
      <c r="BI108" s="388">
        <f>+Controls!BI11</f>
        <v>1200</v>
      </c>
    </row>
    <row r="109" spans="1:61" s="389" customFormat="1" ht="18" customHeight="1">
      <c r="A109" s="638" t="s">
        <v>193</v>
      </c>
      <c r="B109" s="390">
        <f>+(B106/(1000*B$36))^(1/($B$38-1))</f>
        <v>4.3283869681682495E-4</v>
      </c>
      <c r="C109" s="390">
        <f>+(C106/(1000*C$36))^(1/($B$38-1))</f>
        <v>4.4405352179897341E-4</v>
      </c>
      <c r="D109" s="390">
        <f t="shared" ref="D109:BI109" si="59">+(D106/(1000*D$36))^(1/($B$38-1))</f>
        <v>4.5549649637617059E-4</v>
      </c>
      <c r="E109" s="390">
        <f t="shared" si="59"/>
        <v>4.6716769083088701E-4</v>
      </c>
      <c r="F109" s="390">
        <f t="shared" si="59"/>
        <v>4.7906680648513036E-4</v>
      </c>
      <c r="G109" s="390">
        <f t="shared" si="59"/>
        <v>4.9119316594740047E-4</v>
      </c>
      <c r="H109" s="390">
        <f t="shared" si="59"/>
        <v>5.0354589806716598E-4</v>
      </c>
      <c r="I109" s="390">
        <f t="shared" si="59"/>
        <v>5.1612592306994436E-4</v>
      </c>
      <c r="J109" s="390">
        <f t="shared" si="59"/>
        <v>5.2894989673652035E-4</v>
      </c>
      <c r="K109" s="390">
        <f t="shared" si="59"/>
        <v>5.4212659667426109E-4</v>
      </c>
      <c r="L109" s="390">
        <f t="shared" si="59"/>
        <v>5.5620490266152834E-4</v>
      </c>
      <c r="M109" s="466">
        <f t="shared" si="59"/>
        <v>5.7353686403681619E-4</v>
      </c>
      <c r="N109" s="390">
        <f t="shared" si="59"/>
        <v>6.0287653723883504E-4</v>
      </c>
      <c r="O109" s="390">
        <f t="shared" si="59"/>
        <v>6.7213948609206285E-4</v>
      </c>
      <c r="P109" s="390">
        <f t="shared" si="59"/>
        <v>8.5133761594564103E-4</v>
      </c>
      <c r="Q109" s="390">
        <f t="shared" si="59"/>
        <v>1.2676532160711192E-3</v>
      </c>
      <c r="R109" s="390">
        <f t="shared" si="59"/>
        <v>2.1001497953072666E-3</v>
      </c>
      <c r="S109" s="390">
        <f t="shared" si="59"/>
        <v>3.5963369056870331E-3</v>
      </c>
      <c r="T109" s="390">
        <f t="shared" si="59"/>
        <v>6.1192182838108802E-3</v>
      </c>
      <c r="U109" s="390">
        <f t="shared" si="59"/>
        <v>1.0198646457183796E-2</v>
      </c>
      <c r="V109" s="390">
        <f t="shared" si="59"/>
        <v>1.658272328761054E-2</v>
      </c>
      <c r="W109" s="390">
        <f t="shared" si="59"/>
        <v>2.6326187725712932E-2</v>
      </c>
      <c r="X109" s="390">
        <f t="shared" si="59"/>
        <v>4.0874040353023597E-2</v>
      </c>
      <c r="Y109" s="390">
        <f t="shared" si="59"/>
        <v>6.2079378337505473E-2</v>
      </c>
      <c r="Z109" s="390">
        <f t="shared" si="59"/>
        <v>9.2179307567526486E-2</v>
      </c>
      <c r="AA109" s="390">
        <f t="shared" si="59"/>
        <v>0.19243497522503866</v>
      </c>
      <c r="AB109" s="390">
        <f t="shared" si="59"/>
        <v>1</v>
      </c>
      <c r="AC109" s="390">
        <f t="shared" si="59"/>
        <v>1</v>
      </c>
      <c r="AD109" s="390">
        <f t="shared" si="59"/>
        <v>1</v>
      </c>
      <c r="AE109" s="390">
        <f t="shared" si="59"/>
        <v>1</v>
      </c>
      <c r="AF109" s="390">
        <f t="shared" si="59"/>
        <v>1</v>
      </c>
      <c r="AG109" s="390">
        <f t="shared" si="59"/>
        <v>1</v>
      </c>
      <c r="AH109" s="390">
        <f t="shared" si="59"/>
        <v>1</v>
      </c>
      <c r="AI109" s="390">
        <f t="shared" si="59"/>
        <v>1</v>
      </c>
      <c r="AJ109" s="390">
        <f t="shared" si="59"/>
        <v>1</v>
      </c>
      <c r="AK109" s="390">
        <f t="shared" si="59"/>
        <v>1</v>
      </c>
      <c r="AL109" s="390">
        <f t="shared" si="59"/>
        <v>1</v>
      </c>
      <c r="AM109" s="390">
        <f t="shared" si="59"/>
        <v>1</v>
      </c>
      <c r="AN109" s="390">
        <f t="shared" si="59"/>
        <v>1</v>
      </c>
      <c r="AO109" s="390">
        <f t="shared" si="59"/>
        <v>1</v>
      </c>
      <c r="AP109" s="390">
        <f t="shared" si="59"/>
        <v>1</v>
      </c>
      <c r="AQ109" s="390">
        <f t="shared" si="59"/>
        <v>1</v>
      </c>
      <c r="AR109" s="390">
        <f t="shared" si="59"/>
        <v>1</v>
      </c>
      <c r="AS109" s="390">
        <f t="shared" si="59"/>
        <v>1</v>
      </c>
      <c r="AT109" s="390">
        <f t="shared" si="59"/>
        <v>1</v>
      </c>
      <c r="AU109" s="390">
        <f t="shared" si="59"/>
        <v>1</v>
      </c>
      <c r="AV109" s="390">
        <f t="shared" si="59"/>
        <v>1</v>
      </c>
      <c r="AW109" s="390">
        <f t="shared" si="59"/>
        <v>1</v>
      </c>
      <c r="AX109" s="390">
        <f t="shared" si="59"/>
        <v>1</v>
      </c>
      <c r="AY109" s="390">
        <f t="shared" si="59"/>
        <v>1</v>
      </c>
      <c r="AZ109" s="390">
        <f t="shared" si="59"/>
        <v>1</v>
      </c>
      <c r="BA109" s="390">
        <f t="shared" si="59"/>
        <v>1</v>
      </c>
      <c r="BB109" s="390">
        <f t="shared" si="59"/>
        <v>1</v>
      </c>
      <c r="BC109" s="390">
        <f t="shared" si="59"/>
        <v>1</v>
      </c>
      <c r="BD109" s="390">
        <f t="shared" si="59"/>
        <v>1</v>
      </c>
      <c r="BE109" s="390">
        <f t="shared" si="59"/>
        <v>1</v>
      </c>
      <c r="BF109" s="390">
        <f t="shared" si="59"/>
        <v>1</v>
      </c>
      <c r="BG109" s="390">
        <f t="shared" si="59"/>
        <v>1</v>
      </c>
      <c r="BH109" s="390">
        <f t="shared" si="59"/>
        <v>1</v>
      </c>
      <c r="BI109" s="390">
        <f t="shared" si="59"/>
        <v>1</v>
      </c>
    </row>
    <row r="110" spans="1:61" ht="18" customHeight="1">
      <c r="A110" s="38"/>
      <c r="B110" s="41"/>
      <c r="C110" s="42"/>
      <c r="D110" s="42"/>
      <c r="E110" s="42"/>
      <c r="F110" s="42"/>
      <c r="G110" s="42"/>
      <c r="H110" s="42"/>
      <c r="I110" s="42"/>
      <c r="J110" s="42"/>
      <c r="K110" s="42"/>
      <c r="L110" s="42"/>
      <c r="N110" s="42"/>
      <c r="O110" s="42"/>
      <c r="P110" s="42"/>
      <c r="Q110" s="42"/>
      <c r="R110" s="42"/>
      <c r="S110" s="42"/>
      <c r="T110" s="42"/>
      <c r="U110" s="42"/>
      <c r="W110" s="61"/>
      <c r="X110" s="61"/>
      <c r="Y110" s="61"/>
      <c r="Z110" s="61"/>
      <c r="AA110" s="61"/>
      <c r="AB110" s="61"/>
      <c r="AC110" s="61"/>
      <c r="AD110" s="61"/>
      <c r="AE110" s="61"/>
    </row>
    <row r="111" spans="1:61" s="394" customFormat="1" ht="18" customHeight="1">
      <c r="A111" s="639" t="s">
        <v>958</v>
      </c>
      <c r="B111" s="393"/>
      <c r="M111" s="467"/>
      <c r="W111" s="395"/>
      <c r="X111" s="395"/>
      <c r="Y111" s="395"/>
      <c r="Z111" s="395"/>
      <c r="AA111" s="395"/>
      <c r="AB111" s="395"/>
      <c r="AC111" s="395"/>
      <c r="AD111" s="395"/>
      <c r="AE111" s="395"/>
    </row>
    <row r="112" spans="1:61" s="471" customFormat="1" ht="18" customHeight="1">
      <c r="A112" s="640" t="s">
        <v>950</v>
      </c>
      <c r="B112" s="470">
        <f>+B40*B61</f>
        <v>1.6621334550980102</v>
      </c>
      <c r="C112" s="470">
        <f>+C40*C61</f>
        <v>1.6238106225044313</v>
      </c>
      <c r="D112" s="470">
        <f t="shared" ref="D112:BI112" si="60">+D40*D61</f>
        <v>1.7935286372211461</v>
      </c>
      <c r="E112" s="470">
        <f t="shared" si="60"/>
        <v>1.9158489005836337</v>
      </c>
      <c r="F112" s="470">
        <f t="shared" si="60"/>
        <v>2.0063448509587913</v>
      </c>
      <c r="G112" s="470">
        <f t="shared" si="60"/>
        <v>2.063417164778989</v>
      </c>
      <c r="H112" s="470">
        <f t="shared" si="60"/>
        <v>2.099714003837442</v>
      </c>
      <c r="I112" s="470">
        <f t="shared" si="60"/>
        <v>2.1360853651351555</v>
      </c>
      <c r="J112" s="470">
        <f t="shared" si="60"/>
        <v>2.1742864092780212</v>
      </c>
      <c r="K112" s="470">
        <f t="shared" si="60"/>
        <v>2.2154000147488033</v>
      </c>
      <c r="L112" s="470">
        <f t="shared" si="60"/>
        <v>2.2526859213698698</v>
      </c>
      <c r="M112" s="470">
        <f t="shared" si="60"/>
        <v>2.2806216005357238</v>
      </c>
      <c r="N112" s="470">
        <f t="shared" si="60"/>
        <v>2.3364991708492249</v>
      </c>
      <c r="O112" s="470">
        <f t="shared" si="60"/>
        <v>2.3779186088170494</v>
      </c>
      <c r="P112" s="470">
        <f t="shared" si="60"/>
        <v>2.412468111990568</v>
      </c>
      <c r="Q112" s="470">
        <f t="shared" si="60"/>
        <v>2.4440195115681216</v>
      </c>
      <c r="R112" s="470">
        <f t="shared" si="60"/>
        <v>2.4745433917370159</v>
      </c>
      <c r="S112" s="470">
        <f t="shared" si="60"/>
        <v>2.5050298564896747</v>
      </c>
      <c r="T112" s="470">
        <f t="shared" si="60"/>
        <v>2.5359617173132878</v>
      </c>
      <c r="U112" s="470">
        <f t="shared" si="60"/>
        <v>2.5675599352583633</v>
      </c>
      <c r="V112" s="470">
        <f t="shared" si="60"/>
        <v>2.5976681931262582</v>
      </c>
      <c r="W112" s="470">
        <f t="shared" si="60"/>
        <v>2.6257701186299864</v>
      </c>
      <c r="X112" s="470">
        <f t="shared" si="60"/>
        <v>2.6538064236898529</v>
      </c>
      <c r="Y112" s="470">
        <f t="shared" si="60"/>
        <v>2.6820546569594601</v>
      </c>
      <c r="Z112" s="470">
        <f t="shared" si="60"/>
        <v>2.7106450750638107</v>
      </c>
      <c r="AA112" s="470">
        <f t="shared" si="60"/>
        <v>2.7396372753221767</v>
      </c>
      <c r="AB112" s="470">
        <f t="shared" si="60"/>
        <v>2.7690911062705168</v>
      </c>
      <c r="AC112" s="470">
        <f t="shared" si="60"/>
        <v>2.7992039022144564</v>
      </c>
      <c r="AD112" s="470">
        <f t="shared" si="60"/>
        <v>2.8312350809776983</v>
      </c>
      <c r="AE112" s="470">
        <f t="shared" si="60"/>
        <v>2.8649358986318956</v>
      </c>
      <c r="AF112" s="470">
        <f t="shared" si="60"/>
        <v>2.8951446255862932</v>
      </c>
      <c r="AG112" s="470">
        <f t="shared" si="60"/>
        <v>2.9204262979057263</v>
      </c>
      <c r="AH112" s="470">
        <f t="shared" si="60"/>
        <v>2.9447708861076172</v>
      </c>
      <c r="AI112" s="470">
        <f t="shared" si="60"/>
        <v>2.9686565890850232</v>
      </c>
      <c r="AJ112" s="470">
        <f t="shared" si="60"/>
        <v>2.9923012112367298</v>
      </c>
      <c r="AK112" s="470">
        <f t="shared" si="60"/>
        <v>3.0158014245245139</v>
      </c>
      <c r="AL112" s="470">
        <f t="shared" si="60"/>
        <v>3.0391990192004266</v>
      </c>
      <c r="AM112" s="470">
        <f t="shared" si="60"/>
        <v>3.0625126722140426</v>
      </c>
      <c r="AN112" s="470">
        <f t="shared" si="60"/>
        <v>3.0857524717440912</v>
      </c>
      <c r="AO112" s="470">
        <f t="shared" si="60"/>
        <v>3.1089260566050725</v>
      </c>
      <c r="AP112" s="470">
        <f t="shared" si="60"/>
        <v>3.1320408464568632</v>
      </c>
      <c r="AQ112" s="470">
        <f t="shared" si="60"/>
        <v>3.1551045696832185</v>
      </c>
      <c r="AR112" s="470">
        <f t="shared" si="60"/>
        <v>3.1781251390955956</v>
      </c>
      <c r="AS112" s="470">
        <f t="shared" si="60"/>
        <v>3.2011103481717869</v>
      </c>
      <c r="AT112" s="470">
        <f t="shared" si="60"/>
        <v>3.2240675806557775</v>
      </c>
      <c r="AU112" s="470">
        <f t="shared" si="60"/>
        <v>3.24700359659608</v>
      </c>
      <c r="AV112" s="470">
        <f t="shared" si="60"/>
        <v>3.2699244020572533</v>
      </c>
      <c r="AW112" s="470">
        <f t="shared" si="60"/>
        <v>3.2928351889989758</v>
      </c>
      <c r="AX112" s="470">
        <f t="shared" si="60"/>
        <v>3.3157403268316554</v>
      </c>
      <c r="AY112" s="470">
        <f t="shared" si="60"/>
        <v>3.3386433885569931</v>
      </c>
      <c r="AZ112" s="470">
        <f t="shared" si="60"/>
        <v>3.3615471978442515</v>
      </c>
      <c r="BA112" s="470">
        <f t="shared" si="60"/>
        <v>3.3844538870084566</v>
      </c>
      <c r="BB112" s="470">
        <f t="shared" si="60"/>
        <v>3.4073649589501094</v>
      </c>
      <c r="BC112" s="470">
        <f t="shared" si="60"/>
        <v>3.4302813485197081</v>
      </c>
      <c r="BD112" s="470">
        <f t="shared" si="60"/>
        <v>3.4532034805320198</v>
      </c>
      <c r="BE112" s="470">
        <f t="shared" si="60"/>
        <v>3.4761313228916846</v>
      </c>
      <c r="BF112" s="470">
        <f t="shared" si="60"/>
        <v>3.4990644341280372</v>
      </c>
      <c r="BG112" s="470">
        <f t="shared" si="60"/>
        <v>3.5220020051807359</v>
      </c>
      <c r="BH112" s="470">
        <f t="shared" si="60"/>
        <v>3.5449428956144948</v>
      </c>
      <c r="BI112" s="470">
        <f t="shared" si="60"/>
        <v>3.5678856646353365</v>
      </c>
    </row>
    <row r="113" spans="1:61" s="471" customFormat="1" ht="18" customHeight="1">
      <c r="A113" s="640" t="s">
        <v>949</v>
      </c>
      <c r="B113" s="472">
        <f>+Controls!B70</f>
        <v>1.6621334550980102</v>
      </c>
      <c r="C113" s="472">
        <f>+Controls!C70</f>
        <v>1.3842794390922046</v>
      </c>
      <c r="D113" s="472">
        <f>+Controls!D70</f>
        <v>1.3529484199086483</v>
      </c>
      <c r="E113" s="472">
        <f>+Controls!E70</f>
        <v>1.0650404885241216</v>
      </c>
      <c r="F113" s="472">
        <f>+Controls!F70</f>
        <v>0.7656926372213686</v>
      </c>
      <c r="G113" s="472">
        <f>+Controls!G70</f>
        <v>0.53914315712482919</v>
      </c>
      <c r="H113" s="472">
        <f>+Controls!H70</f>
        <v>0.43798529818541049</v>
      </c>
      <c r="I113" s="472">
        <f>+Controls!I70</f>
        <v>0.36306889547259652</v>
      </c>
      <c r="J113" s="472">
        <f>+Controls!J70</f>
        <v>0.30766153025849458</v>
      </c>
      <c r="K113" s="472">
        <f>+Controls!K70</f>
        <v>0.26664261383066901</v>
      </c>
      <c r="L113" s="472">
        <f>+Controls!L70</f>
        <v>0.23748629239215169</v>
      </c>
      <c r="M113" s="472">
        <f>+Controls!M70</f>
        <v>0.2143313788839169</v>
      </c>
      <c r="N113" s="472">
        <f>+Controls!N70</f>
        <v>0.193434069442735</v>
      </c>
      <c r="O113" s="472">
        <f>+Controls!O70</f>
        <v>0.17457424767206833</v>
      </c>
      <c r="P113" s="472">
        <f>+Controls!P70</f>
        <v>0.15755325852404164</v>
      </c>
      <c r="Q113" s="472">
        <f>+Controls!Q70</f>
        <v>0.14219181581794757</v>
      </c>
      <c r="R113" s="472">
        <f>+Controls!R70</f>
        <v>0.12832811377569767</v>
      </c>
      <c r="S113" s="472">
        <f>+Controls!S70</f>
        <v>0.11581612268256714</v>
      </c>
      <c r="T113" s="472">
        <f>+Controls!T70</f>
        <v>0.10452405072101684</v>
      </c>
      <c r="U113" s="472">
        <f>+Controls!U70</f>
        <v>9.4332955775717695E-2</v>
      </c>
      <c r="V113" s="472">
        <f>+Controls!V70</f>
        <v>8.513549258758521E-2</v>
      </c>
      <c r="W113" s="472">
        <f>+Controls!W70</f>
        <v>8.0878717958205948E-2</v>
      </c>
      <c r="X113" s="472">
        <f>+Controls!X70</f>
        <v>7.6834782060295648E-2</v>
      </c>
      <c r="Y113" s="472">
        <f>+Controls!Y70</f>
        <v>7.299304295728086E-2</v>
      </c>
      <c r="Z113" s="472">
        <f>+Controls!Z70</f>
        <v>6.9343390809416816E-2</v>
      </c>
      <c r="AA113" s="472">
        <f>+Controls!AA70</f>
        <v>6.5876221268945975E-2</v>
      </c>
      <c r="AB113" s="472">
        <f>+Controls!AB70</f>
        <v>6.2582410205498679E-2</v>
      </c>
      <c r="AC113" s="472">
        <f>+Controls!AC70</f>
        <v>5.9453289695223739E-2</v>
      </c>
      <c r="AD113" s="472">
        <f>+Controls!AD70</f>
        <v>5.648062521046255E-2</v>
      </c>
      <c r="AE113" s="472">
        <f>+Controls!AE70</f>
        <v>5.3656593949939421E-2</v>
      </c>
      <c r="AF113" s="472">
        <f>+Controls!AF70</f>
        <v>5.0973764252442447E-2</v>
      </c>
      <c r="AG113" s="472">
        <f>+Controls!AG70</f>
        <v>4.8425076039820325E-2</v>
      </c>
      <c r="AH113" s="472">
        <f>+Controls!AH70</f>
        <v>4.6003822237829305E-2</v>
      </c>
      <c r="AI113" s="472">
        <f>+Controls!AI70</f>
        <v>4.3703631125937836E-2</v>
      </c>
      <c r="AJ113" s="472">
        <f>+Controls!AJ70</f>
        <v>4.1518449569640944E-2</v>
      </c>
      <c r="AK113" s="472">
        <f>+Controls!AK70</f>
        <v>3.9442527091158898E-2</v>
      </c>
      <c r="AL113" s="472">
        <f>+Controls!AL70</f>
        <v>3.7470400736600948E-2</v>
      </c>
      <c r="AM113" s="472">
        <f>+Controls!AM70</f>
        <v>3.5596880699770898E-2</v>
      </c>
      <c r="AN113" s="472">
        <f>+Controls!AN70</f>
        <v>3.3817036664782349E-2</v>
      </c>
      <c r="AO113" s="472">
        <f>+Controls!AO70</f>
        <v>3.2126184831543232E-2</v>
      </c>
      <c r="AP113" s="472">
        <f>+Controls!AP70</f>
        <v>3.0519875589966067E-2</v>
      </c>
      <c r="AQ113" s="472">
        <f>+Controls!AQ70</f>
        <v>2.8993881810467761E-2</v>
      </c>
      <c r="AR113" s="472">
        <f>+Controls!AR70</f>
        <v>2.7544187719944373E-2</v>
      </c>
      <c r="AS113" s="472">
        <f>+Controls!AS70</f>
        <v>2.6166978333947152E-2</v>
      </c>
      <c r="AT113" s="472">
        <f>+Controls!AT70</f>
        <v>2.4858629417249794E-2</v>
      </c>
      <c r="AU113" s="472">
        <f>+Controls!AU70</f>
        <v>2.3615697946387303E-2</v>
      </c>
      <c r="AV113" s="472">
        <f>+Controls!AV70</f>
        <v>2.2434913049067938E-2</v>
      </c>
      <c r="AW113" s="472">
        <f>+Controls!AW70</f>
        <v>2.1313167396614541E-2</v>
      </c>
      <c r="AX113" s="472">
        <f>+Controls!AX70</f>
        <v>2.0247509026783812E-2</v>
      </c>
      <c r="AY113" s="472">
        <f>+Controls!AY70</f>
        <v>1.9235133575444621E-2</v>
      </c>
      <c r="AZ113" s="472">
        <f>+Controls!AZ70</f>
        <v>1.827337689667239E-2</v>
      </c>
      <c r="BA113" s="472">
        <f>+Controls!BA70</f>
        <v>1.7359708051838771E-2</v>
      </c>
      <c r="BB113" s="472">
        <f>+Controls!BB70</f>
        <v>1.649172264924683E-2</v>
      </c>
      <c r="BC113" s="472">
        <f>+Controls!BC70</f>
        <v>1.5667136516784488E-2</v>
      </c>
      <c r="BD113" s="472">
        <f>+Controls!BD70</f>
        <v>1.4883779690945263E-2</v>
      </c>
      <c r="BE113" s="472">
        <f>+Controls!BE70</f>
        <v>1.4139590706398E-2</v>
      </c>
      <c r="BF113" s="472">
        <f>+Controls!BF70</f>
        <v>1.3432611171078098E-2</v>
      </c>
      <c r="BG113" s="472">
        <f>+Controls!BG70</f>
        <v>1.2760980612524193E-2</v>
      </c>
      <c r="BH113" s="472">
        <f>+Controls!BH70</f>
        <v>1.2122931581897983E-2</v>
      </c>
      <c r="BI113" s="472">
        <f>+Controls!BI70</f>
        <v>1.1516785002803084E-2</v>
      </c>
    </row>
    <row r="114" spans="1:61" s="85" customFormat="1" ht="18" customHeight="1">
      <c r="A114" s="640" t="s">
        <v>951</v>
      </c>
      <c r="B114" s="472">
        <f>IF(1-(B113/B112)&lt;0,0,1-(B113/B112))</f>
        <v>0</v>
      </c>
      <c r="C114" s="472">
        <f>IF(1-(C113/C112)&lt;0,0,1-(C113/C112))</f>
        <v>0.14751177267383164</v>
      </c>
      <c r="D114" s="472">
        <f>IF(1-(D113/D112)&lt;0,0,1-(D113/D112))</f>
        <v>0.24564994846980703</v>
      </c>
      <c r="E114" s="472">
        <f>IF(1-(E113/E112)&lt;0,0,1-(E113/E112))</f>
        <v>0.44408951655860052</v>
      </c>
      <c r="F114" s="472">
        <f t="shared" ref="F114:BI114" si="61">IF(1-(F113/F112)&lt;0,0,1-(F113/F112))</f>
        <v>0.61836439191624526</v>
      </c>
      <c r="G114" s="472">
        <f t="shared" si="61"/>
        <v>0.73871344761127045</v>
      </c>
      <c r="H114" s="472">
        <f t="shared" si="61"/>
        <v>0.79140716431621283</v>
      </c>
      <c r="I114" s="472">
        <f t="shared" si="61"/>
        <v>0.83003071815455076</v>
      </c>
      <c r="J114" s="472">
        <f t="shared" si="61"/>
        <v>0.85849999846126313</v>
      </c>
      <c r="K114" s="472">
        <f t="shared" si="61"/>
        <v>0.87964132343796941</v>
      </c>
      <c r="L114" s="472">
        <f t="shared" si="61"/>
        <v>0.89457638539875317</v>
      </c>
      <c r="M114" s="472">
        <f t="shared" si="61"/>
        <v>0.90602063102727348</v>
      </c>
      <c r="N114" s="472">
        <f t="shared" si="61"/>
        <v>0.91721201023476961</v>
      </c>
      <c r="O114" s="472">
        <f t="shared" si="61"/>
        <v>0.92658527208426433</v>
      </c>
      <c r="P114" s="472">
        <f t="shared" si="61"/>
        <v>0.93469208660584457</v>
      </c>
      <c r="Q114" s="472">
        <f t="shared" si="61"/>
        <v>0.94182050710114218</v>
      </c>
      <c r="R114" s="472">
        <f t="shared" si="61"/>
        <v>0.94814068963017162</v>
      </c>
      <c r="S114" s="472">
        <f t="shared" si="61"/>
        <v>0.95376656993427555</v>
      </c>
      <c r="T114" s="472">
        <f t="shared" si="61"/>
        <v>0.95878326947626236</v>
      </c>
      <c r="U114" s="472">
        <f t="shared" si="61"/>
        <v>0.96325968695791109</v>
      </c>
      <c r="V114" s="472">
        <f t="shared" si="61"/>
        <v>0.96722618661888227</v>
      </c>
      <c r="W114" s="472">
        <f t="shared" si="61"/>
        <v>0.9691980964425001</v>
      </c>
      <c r="X114" s="472">
        <f t="shared" si="61"/>
        <v>0.97104732983747</v>
      </c>
      <c r="Y114" s="472">
        <f t="shared" si="61"/>
        <v>0.9727846549406155</v>
      </c>
      <c r="Z114" s="472">
        <f t="shared" si="61"/>
        <v>0.97441812229593194</v>
      </c>
      <c r="AA114" s="472">
        <f t="shared" si="61"/>
        <v>0.97595440029147684</v>
      </c>
      <c r="AB114" s="472">
        <f t="shared" si="61"/>
        <v>0.97739965649241989</v>
      </c>
      <c r="AC114" s="472">
        <f t="shared" si="61"/>
        <v>0.97876064346431135</v>
      </c>
      <c r="AD114" s="472">
        <f t="shared" si="61"/>
        <v>0.98005088818306163</v>
      </c>
      <c r="AE114" s="472">
        <f t="shared" si="61"/>
        <v>0.98127127592084618</v>
      </c>
      <c r="AF114" s="472">
        <f t="shared" si="61"/>
        <v>0.98239336169877189</v>
      </c>
      <c r="AG114" s="472">
        <f t="shared" si="61"/>
        <v>0.98341849062428088</v>
      </c>
      <c r="AH114" s="472">
        <f t="shared" si="61"/>
        <v>0.98437779235903922</v>
      </c>
      <c r="AI114" s="472">
        <f t="shared" si="61"/>
        <v>0.98527831367002006</v>
      </c>
      <c r="AJ114" s="472">
        <f t="shared" si="61"/>
        <v>0.98612490968030553</v>
      </c>
      <c r="AK114" s="472">
        <f t="shared" si="61"/>
        <v>0.98692137792282608</v>
      </c>
      <c r="AL114" s="472">
        <f t="shared" si="61"/>
        <v>0.98767096182254666</v>
      </c>
      <c r="AM114" s="472">
        <f t="shared" si="61"/>
        <v>0.98837657684726044</v>
      </c>
      <c r="AN114" s="472">
        <f t="shared" si="61"/>
        <v>0.9890409107747814</v>
      </c>
      <c r="AO114" s="472">
        <f t="shared" si="61"/>
        <v>0.98966646866261443</v>
      </c>
      <c r="AP114" s="472">
        <f t="shared" si="61"/>
        <v>0.99025559464702007</v>
      </c>
      <c r="AQ114" s="472">
        <f t="shared" si="61"/>
        <v>0.99081048467012334</v>
      </c>
      <c r="AR114" s="472">
        <f t="shared" si="61"/>
        <v>0.9913331959836601</v>
      </c>
      <c r="AS114" s="472">
        <f t="shared" si="61"/>
        <v>0.99182565563574165</v>
      </c>
      <c r="AT114" s="472">
        <f t="shared" si="61"/>
        <v>0.9922896686265511</v>
      </c>
      <c r="AU114" s="472">
        <f t="shared" si="61"/>
        <v>0.99272692584290811</v>
      </c>
      <c r="AV114" s="472">
        <f t="shared" si="61"/>
        <v>0.99313901170468855</v>
      </c>
      <c r="AW114" s="472">
        <f t="shared" si="61"/>
        <v>0.99352741143321732</v>
      </c>
      <c r="AX114" s="472">
        <f t="shared" si="61"/>
        <v>0.99389351787806279</v>
      </c>
      <c r="AY114" s="472">
        <f t="shared" si="61"/>
        <v>0.99423863787268452</v>
      </c>
      <c r="AZ114" s="472">
        <f t="shared" si="61"/>
        <v>0.99456399811717922</v>
      </c>
      <c r="BA114" s="472">
        <f t="shared" si="61"/>
        <v>0.99487075060514918</v>
      </c>
      <c r="BB114" s="472">
        <f t="shared" si="61"/>
        <v>0.99515997762261188</v>
      </c>
      <c r="BC114" s="472">
        <f t="shared" si="61"/>
        <v>0.99543269635199294</v>
      </c>
      <c r="BD114" s="472">
        <f t="shared" si="61"/>
        <v>0.99568986311555197</v>
      </c>
      <c r="BE114" s="472">
        <f t="shared" si="61"/>
        <v>0.99593237729159334</v>
      </c>
      <c r="BF114" s="472">
        <f t="shared" si="61"/>
        <v>0.99616108493457178</v>
      </c>
      <c r="BG114" s="472">
        <f t="shared" si="61"/>
        <v>0.99637678212739422</v>
      </c>
      <c r="BH114" s="472">
        <f t="shared" si="61"/>
        <v>0.99658021809127151</v>
      </c>
      <c r="BI114" s="472">
        <f t="shared" si="61"/>
        <v>0.9967720980756315</v>
      </c>
    </row>
    <row r="115" spans="1:61" s="474" customFormat="1" ht="18" customHeight="1">
      <c r="A115" s="641" t="s">
        <v>952</v>
      </c>
      <c r="B115" s="473">
        <f>+B$36*1000*B114^($B$38-1)</f>
        <v>0</v>
      </c>
      <c r="C115" s="473">
        <f>+C$36*1000*C114^($B$38-1)</f>
        <v>34.554487320733827</v>
      </c>
      <c r="D115" s="473">
        <f>+D$36*1000*D114^($B$38-1)</f>
        <v>82.660294046082811</v>
      </c>
      <c r="E115" s="473">
        <f t="shared" ref="E115:Z115" si="62">+E$36*1000*E114^($B$38-1)</f>
        <v>229.29569390309354</v>
      </c>
      <c r="F115" s="473">
        <f t="shared" si="62"/>
        <v>397.67391726302475</v>
      </c>
      <c r="G115" s="473">
        <f t="shared" si="62"/>
        <v>523.60365048745575</v>
      </c>
      <c r="H115" s="473">
        <f t="shared" si="62"/>
        <v>566.82642039707537</v>
      </c>
      <c r="I115" s="473">
        <f t="shared" si="62"/>
        <v>590.76428818436375</v>
      </c>
      <c r="J115" s="473">
        <f t="shared" si="62"/>
        <v>600.65792374752584</v>
      </c>
      <c r="K115" s="473">
        <f t="shared" si="62"/>
        <v>600.66889219461791</v>
      </c>
      <c r="L115" s="473">
        <f t="shared" si="62"/>
        <v>592.83294632047864</v>
      </c>
      <c r="M115" s="473">
        <f t="shared" si="62"/>
        <v>580.97349319105672</v>
      </c>
      <c r="N115" s="473">
        <f t="shared" si="62"/>
        <v>569.11011386976656</v>
      </c>
      <c r="O115" s="473">
        <f t="shared" si="62"/>
        <v>555.58327409357537</v>
      </c>
      <c r="P115" s="473">
        <f t="shared" si="62"/>
        <v>541.16622729899166</v>
      </c>
      <c r="Q115" s="473">
        <f t="shared" si="62"/>
        <v>526.27703822655553</v>
      </c>
      <c r="R115" s="473">
        <f t="shared" si="62"/>
        <v>511.17022814413082</v>
      </c>
      <c r="S115" s="473">
        <f t="shared" si="62"/>
        <v>496.017476496413</v>
      </c>
      <c r="T115" s="473">
        <f t="shared" si="62"/>
        <v>480.94366116247522</v>
      </c>
      <c r="U115" s="473">
        <f t="shared" si="62"/>
        <v>466.04392728671417</v>
      </c>
      <c r="V115" s="473">
        <f t="shared" si="62"/>
        <v>451.36865002145339</v>
      </c>
      <c r="W115" s="473">
        <f t="shared" si="62"/>
        <v>435.73458917798627</v>
      </c>
      <c r="X115" s="473">
        <f t="shared" si="62"/>
        <v>420.74854757455574</v>
      </c>
      <c r="Y115" s="473">
        <f t="shared" si="62"/>
        <v>406.39455047124903</v>
      </c>
      <c r="Z115" s="473">
        <f t="shared" si="62"/>
        <v>392.65410523968342</v>
      </c>
      <c r="AA115" s="473">
        <f t="shared" ref="AA115:BI115" si="63">+AA$36*1000*AA114^($B$38-1)</f>
        <v>196.88456033239581</v>
      </c>
      <c r="AB115" s="473">
        <f t="shared" si="63"/>
        <v>98.704839000443641</v>
      </c>
      <c r="AC115" s="473">
        <f t="shared" si="63"/>
        <v>49.476186409133661</v>
      </c>
      <c r="AD115" s="473">
        <f t="shared" si="63"/>
        <v>24.796823642699096</v>
      </c>
      <c r="AE115" s="473">
        <f t="shared" si="63"/>
        <v>12.426215612527416</v>
      </c>
      <c r="AF115" s="473">
        <f t="shared" si="63"/>
        <v>6.2259021187060055</v>
      </c>
      <c r="AG115" s="473">
        <f t="shared" si="63"/>
        <v>3.1188005640112482</v>
      </c>
      <c r="AH115" s="473">
        <f t="shared" si="63"/>
        <v>1.562139435610773</v>
      </c>
      <c r="AI115" s="473">
        <f t="shared" si="63"/>
        <v>0.78235634691677292</v>
      </c>
      <c r="AJ115" s="473">
        <f t="shared" si="63"/>
        <v>0.39178339397955392</v>
      </c>
      <c r="AK115" s="473">
        <f t="shared" si="63"/>
        <v>0.19617657921010254</v>
      </c>
      <c r="AL115" s="473">
        <f t="shared" si="63"/>
        <v>9.8222429905611655E-2</v>
      </c>
      <c r="AM115" s="473">
        <f t="shared" si="63"/>
        <v>4.9174388141979802E-2</v>
      </c>
      <c r="AN115" s="473">
        <f t="shared" si="63"/>
        <v>2.4616949225168973E-2</v>
      </c>
      <c r="AO115" s="473">
        <f t="shared" si="63"/>
        <v>1.2322491121057533E-2</v>
      </c>
      <c r="AP115" s="473">
        <f t="shared" si="63"/>
        <v>6.167848901750852E-3</v>
      </c>
      <c r="AQ115" s="473">
        <f t="shared" si="63"/>
        <v>3.0870356884504855E-3</v>
      </c>
      <c r="AR115" s="473">
        <f t="shared" si="63"/>
        <v>1.5449838885454132E-3</v>
      </c>
      <c r="AS115" s="473">
        <f t="shared" si="63"/>
        <v>7.7318282607632255E-4</v>
      </c>
      <c r="AT115" s="473">
        <f t="shared" si="63"/>
        <v>3.8691702531519538E-4</v>
      </c>
      <c r="AU115" s="473">
        <f t="shared" si="63"/>
        <v>1.9361198686748216E-4</v>
      </c>
      <c r="AV115" s="473">
        <f t="shared" si="63"/>
        <v>9.6878337808484869E-5</v>
      </c>
      <c r="AW115" s="473">
        <f t="shared" si="63"/>
        <v>4.8473272957280952E-5</v>
      </c>
      <c r="AX115" s="473">
        <f t="shared" si="63"/>
        <v>2.4252714639955324E-5</v>
      </c>
      <c r="AY115" s="473">
        <f t="shared" si="63"/>
        <v>1.2133937743059868E-5</v>
      </c>
      <c r="AZ115" s="473">
        <f t="shared" si="63"/>
        <v>6.0705430395477251E-6</v>
      </c>
      <c r="BA115" s="473">
        <f t="shared" si="63"/>
        <v>3.0369568266267961E-6</v>
      </c>
      <c r="BB115" s="473">
        <f t="shared" si="63"/>
        <v>1.5192731144293734E-6</v>
      </c>
      <c r="BC115" s="473">
        <f t="shared" si="63"/>
        <v>7.6001131272567217E-7</v>
      </c>
      <c r="BD115" s="473">
        <f t="shared" si="63"/>
        <v>3.8018238640465218E-7</v>
      </c>
      <c r="BE115" s="473">
        <f t="shared" si="63"/>
        <v>1.9017454017978432E-7</v>
      </c>
      <c r="BF115" s="473">
        <f t="shared" si="63"/>
        <v>9.5126578511143415E-8</v>
      </c>
      <c r="BG115" s="473">
        <f t="shared" si="63"/>
        <v>4.7581828708712156E-8</v>
      </c>
      <c r="BH115" s="473">
        <f t="shared" si="63"/>
        <v>2.3799658617887025E-8</v>
      </c>
      <c r="BI115" s="473">
        <f t="shared" si="63"/>
        <v>1.1903953740440667E-8</v>
      </c>
    </row>
    <row r="116" spans="1:61" s="394" customFormat="1" ht="18" customHeight="1">
      <c r="A116" s="642" t="s">
        <v>969</v>
      </c>
      <c r="B116" s="398">
        <f t="shared" ref="B116:AG116" si="64">+B112*(1-B103)</f>
        <v>1.6614140194193698</v>
      </c>
      <c r="C116" s="398">
        <f t="shared" si="64"/>
        <v>1.6230895636787737</v>
      </c>
      <c r="D116" s="398">
        <f t="shared" si="64"/>
        <v>1.7927116912107415</v>
      </c>
      <c r="E116" s="398">
        <f t="shared" si="64"/>
        <v>1.9149538778767672</v>
      </c>
      <c r="F116" s="398">
        <f t="shared" si="64"/>
        <v>2.0053836777383345</v>
      </c>
      <c r="G116" s="398">
        <f t="shared" si="64"/>
        <v>2.0624036283691511</v>
      </c>
      <c r="H116" s="398">
        <f t="shared" si="64"/>
        <v>2.0986567014636957</v>
      </c>
      <c r="I116" s="398">
        <f t="shared" si="64"/>
        <v>2.1349828761043188</v>
      </c>
      <c r="J116" s="398">
        <f t="shared" si="64"/>
        <v>2.1731363207063579</v>
      </c>
      <c r="K116" s="398">
        <f t="shared" si="64"/>
        <v>2.2141989874785355</v>
      </c>
      <c r="L116" s="398">
        <f t="shared" si="64"/>
        <v>2.2514329664162473</v>
      </c>
      <c r="M116" s="398">
        <f t="shared" si="64"/>
        <v>2.279313579974898</v>
      </c>
      <c r="N116" s="398">
        <f t="shared" si="64"/>
        <v>2.3350905503198418</v>
      </c>
      <c r="O116" s="398">
        <f t="shared" si="64"/>
        <v>2.3763203158253505</v>
      </c>
      <c r="P116" s="398">
        <f t="shared" si="64"/>
        <v>2.4104142871395609</v>
      </c>
      <c r="Q116" s="398">
        <f t="shared" si="64"/>
        <v>2.4409213423741418</v>
      </c>
      <c r="R116" s="398">
        <f t="shared" si="64"/>
        <v>2.4693464799393805</v>
      </c>
      <c r="S116" s="398">
        <f t="shared" si="64"/>
        <v>2.496020925166933</v>
      </c>
      <c r="T116" s="398">
        <f t="shared" si="64"/>
        <v>2.5204436140056599</v>
      </c>
      <c r="U116" s="398">
        <f t="shared" si="64"/>
        <v>2.5413742992210335</v>
      </c>
      <c r="V116" s="398">
        <f t="shared" si="64"/>
        <v>2.5545917802866183</v>
      </c>
      <c r="W116" s="398">
        <f t="shared" si="64"/>
        <v>2.5566436015623659</v>
      </c>
      <c r="X116" s="398">
        <f t="shared" si="64"/>
        <v>2.5453346328388409</v>
      </c>
      <c r="Y116" s="398">
        <f t="shared" si="64"/>
        <v>2.5155543711882054</v>
      </c>
      <c r="Z116" s="398">
        <f t="shared" si="64"/>
        <v>2.4607796889831031</v>
      </c>
      <c r="AA116" s="398">
        <f t="shared" si="64"/>
        <v>2.2124352441199608</v>
      </c>
      <c r="AB116" s="398">
        <f t="shared" si="64"/>
        <v>0</v>
      </c>
      <c r="AC116" s="398">
        <f t="shared" si="64"/>
        <v>0</v>
      </c>
      <c r="AD116" s="398">
        <f t="shared" si="64"/>
        <v>0</v>
      </c>
      <c r="AE116" s="398">
        <f t="shared" si="64"/>
        <v>0</v>
      </c>
      <c r="AF116" s="398">
        <f t="shared" si="64"/>
        <v>0</v>
      </c>
      <c r="AG116" s="398">
        <f t="shared" si="64"/>
        <v>0</v>
      </c>
      <c r="AH116" s="398">
        <f t="shared" ref="AH116:BI116" si="65">+AH112*(1-AH103)</f>
        <v>0</v>
      </c>
      <c r="AI116" s="398">
        <f t="shared" si="65"/>
        <v>0</v>
      </c>
      <c r="AJ116" s="398">
        <f t="shared" si="65"/>
        <v>0</v>
      </c>
      <c r="AK116" s="398">
        <f t="shared" si="65"/>
        <v>0</v>
      </c>
      <c r="AL116" s="398">
        <f t="shared" si="65"/>
        <v>0</v>
      </c>
      <c r="AM116" s="398">
        <f t="shared" si="65"/>
        <v>0</v>
      </c>
      <c r="AN116" s="398">
        <f t="shared" si="65"/>
        <v>0</v>
      </c>
      <c r="AO116" s="398">
        <f t="shared" si="65"/>
        <v>0</v>
      </c>
      <c r="AP116" s="398">
        <f t="shared" si="65"/>
        <v>0</v>
      </c>
      <c r="AQ116" s="398">
        <f t="shared" si="65"/>
        <v>0</v>
      </c>
      <c r="AR116" s="398">
        <f t="shared" si="65"/>
        <v>0</v>
      </c>
      <c r="AS116" s="398">
        <f t="shared" si="65"/>
        <v>0</v>
      </c>
      <c r="AT116" s="398">
        <f t="shared" si="65"/>
        <v>0</v>
      </c>
      <c r="AU116" s="398">
        <f t="shared" si="65"/>
        <v>0</v>
      </c>
      <c r="AV116" s="398">
        <f t="shared" si="65"/>
        <v>0</v>
      </c>
      <c r="AW116" s="398">
        <f t="shared" si="65"/>
        <v>0</v>
      </c>
      <c r="AX116" s="398">
        <f t="shared" si="65"/>
        <v>0</v>
      </c>
      <c r="AY116" s="398">
        <f t="shared" si="65"/>
        <v>0</v>
      </c>
      <c r="AZ116" s="398">
        <f t="shared" si="65"/>
        <v>0</v>
      </c>
      <c r="BA116" s="398">
        <f t="shared" si="65"/>
        <v>0</v>
      </c>
      <c r="BB116" s="398">
        <f t="shared" si="65"/>
        <v>0</v>
      </c>
      <c r="BC116" s="398">
        <f t="shared" si="65"/>
        <v>0</v>
      </c>
      <c r="BD116" s="398">
        <f t="shared" si="65"/>
        <v>0</v>
      </c>
      <c r="BE116" s="398">
        <f t="shared" si="65"/>
        <v>0</v>
      </c>
      <c r="BF116" s="398">
        <f t="shared" si="65"/>
        <v>0</v>
      </c>
      <c r="BG116" s="398">
        <f t="shared" si="65"/>
        <v>0</v>
      </c>
      <c r="BH116" s="398">
        <f t="shared" si="65"/>
        <v>0</v>
      </c>
      <c r="BI116" s="398">
        <f t="shared" si="65"/>
        <v>0</v>
      </c>
    </row>
    <row r="117" spans="1:61" s="105" customFormat="1" ht="18" customHeight="1">
      <c r="A117" s="13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643" t="s">
        <v>959</v>
      </c>
      <c r="B118" s="415"/>
      <c r="C118" s="415"/>
      <c r="D118" s="415"/>
      <c r="E118" s="415"/>
      <c r="F118" s="415"/>
      <c r="G118" s="415"/>
      <c r="H118" s="415"/>
      <c r="I118" s="415"/>
      <c r="J118" s="415"/>
      <c r="K118" s="415"/>
      <c r="L118" s="415"/>
      <c r="M118" s="468"/>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644" t="s">
        <v>950</v>
      </c>
      <c r="B119" s="420">
        <f>+B112</f>
        <v>1.6621334550980102</v>
      </c>
      <c r="C119" s="420">
        <f t="shared" ref="C119:BI119" si="66">+C112</f>
        <v>1.6238106225044313</v>
      </c>
      <c r="D119" s="420">
        <f t="shared" si="66"/>
        <v>1.7935286372211461</v>
      </c>
      <c r="E119" s="420">
        <f t="shared" si="66"/>
        <v>1.9158489005836337</v>
      </c>
      <c r="F119" s="420">
        <f t="shared" si="66"/>
        <v>2.0063448509587913</v>
      </c>
      <c r="G119" s="420">
        <f t="shared" si="66"/>
        <v>2.063417164778989</v>
      </c>
      <c r="H119" s="420">
        <f t="shared" si="66"/>
        <v>2.099714003837442</v>
      </c>
      <c r="I119" s="420">
        <f t="shared" si="66"/>
        <v>2.1360853651351555</v>
      </c>
      <c r="J119" s="420">
        <f t="shared" si="66"/>
        <v>2.1742864092780212</v>
      </c>
      <c r="K119" s="420">
        <f t="shared" si="66"/>
        <v>2.2154000147488033</v>
      </c>
      <c r="L119" s="420">
        <f t="shared" si="66"/>
        <v>2.2526859213698698</v>
      </c>
      <c r="M119" s="468">
        <f t="shared" si="66"/>
        <v>2.2806216005357238</v>
      </c>
      <c r="N119" s="420">
        <f t="shared" si="66"/>
        <v>2.3364991708492249</v>
      </c>
      <c r="O119" s="420">
        <f t="shared" si="66"/>
        <v>2.3779186088170494</v>
      </c>
      <c r="P119" s="420">
        <f t="shared" si="66"/>
        <v>2.412468111990568</v>
      </c>
      <c r="Q119" s="420">
        <f t="shared" si="66"/>
        <v>2.4440195115681216</v>
      </c>
      <c r="R119" s="420">
        <f t="shared" si="66"/>
        <v>2.4745433917370159</v>
      </c>
      <c r="S119" s="420">
        <f t="shared" si="66"/>
        <v>2.5050298564896747</v>
      </c>
      <c r="T119" s="420">
        <f t="shared" si="66"/>
        <v>2.5359617173132878</v>
      </c>
      <c r="U119" s="420">
        <f t="shared" si="66"/>
        <v>2.5675599352583633</v>
      </c>
      <c r="V119" s="420">
        <f t="shared" si="66"/>
        <v>2.5976681931262582</v>
      </c>
      <c r="W119" s="420">
        <f t="shared" si="66"/>
        <v>2.6257701186299864</v>
      </c>
      <c r="X119" s="420">
        <f t="shared" si="66"/>
        <v>2.6538064236898529</v>
      </c>
      <c r="Y119" s="420">
        <f t="shared" si="66"/>
        <v>2.6820546569594601</v>
      </c>
      <c r="Z119" s="420">
        <f t="shared" si="66"/>
        <v>2.7106450750638107</v>
      </c>
      <c r="AA119" s="420">
        <f t="shared" si="66"/>
        <v>2.7396372753221767</v>
      </c>
      <c r="AB119" s="420">
        <f t="shared" si="66"/>
        <v>2.7690911062705168</v>
      </c>
      <c r="AC119" s="420">
        <f t="shared" si="66"/>
        <v>2.7992039022144564</v>
      </c>
      <c r="AD119" s="420">
        <f t="shared" si="66"/>
        <v>2.8312350809776983</v>
      </c>
      <c r="AE119" s="420">
        <f t="shared" si="66"/>
        <v>2.8649358986318956</v>
      </c>
      <c r="AF119" s="420">
        <f t="shared" si="66"/>
        <v>2.8951446255862932</v>
      </c>
      <c r="AG119" s="420">
        <f t="shared" si="66"/>
        <v>2.9204262979057263</v>
      </c>
      <c r="AH119" s="420">
        <f t="shared" si="66"/>
        <v>2.9447708861076172</v>
      </c>
      <c r="AI119" s="420">
        <f t="shared" si="66"/>
        <v>2.9686565890850232</v>
      </c>
      <c r="AJ119" s="420">
        <f t="shared" si="66"/>
        <v>2.9923012112367298</v>
      </c>
      <c r="AK119" s="420">
        <f t="shared" si="66"/>
        <v>3.0158014245245139</v>
      </c>
      <c r="AL119" s="420">
        <f t="shared" si="66"/>
        <v>3.0391990192004266</v>
      </c>
      <c r="AM119" s="420">
        <f t="shared" si="66"/>
        <v>3.0625126722140426</v>
      </c>
      <c r="AN119" s="420">
        <f t="shared" si="66"/>
        <v>3.0857524717440912</v>
      </c>
      <c r="AO119" s="420">
        <f t="shared" si="66"/>
        <v>3.1089260566050725</v>
      </c>
      <c r="AP119" s="420">
        <f t="shared" si="66"/>
        <v>3.1320408464568632</v>
      </c>
      <c r="AQ119" s="420">
        <f t="shared" si="66"/>
        <v>3.1551045696832185</v>
      </c>
      <c r="AR119" s="420">
        <f t="shared" si="66"/>
        <v>3.1781251390955956</v>
      </c>
      <c r="AS119" s="420">
        <f t="shared" si="66"/>
        <v>3.2011103481717869</v>
      </c>
      <c r="AT119" s="420">
        <f t="shared" si="66"/>
        <v>3.2240675806557775</v>
      </c>
      <c r="AU119" s="420">
        <f t="shared" si="66"/>
        <v>3.24700359659608</v>
      </c>
      <c r="AV119" s="420">
        <f t="shared" si="66"/>
        <v>3.2699244020572533</v>
      </c>
      <c r="AW119" s="420">
        <f t="shared" si="66"/>
        <v>3.2928351889989758</v>
      </c>
      <c r="AX119" s="420">
        <f t="shared" si="66"/>
        <v>3.3157403268316554</v>
      </c>
      <c r="AY119" s="420">
        <f t="shared" si="66"/>
        <v>3.3386433885569931</v>
      </c>
      <c r="AZ119" s="420">
        <f t="shared" si="66"/>
        <v>3.3615471978442515</v>
      </c>
      <c r="BA119" s="420">
        <f t="shared" si="66"/>
        <v>3.3844538870084566</v>
      </c>
      <c r="BB119" s="420">
        <f t="shared" si="66"/>
        <v>3.4073649589501094</v>
      </c>
      <c r="BC119" s="420">
        <f t="shared" si="66"/>
        <v>3.4302813485197081</v>
      </c>
      <c r="BD119" s="420">
        <f t="shared" si="66"/>
        <v>3.4532034805320198</v>
      </c>
      <c r="BE119" s="420">
        <f t="shared" si="66"/>
        <v>3.4761313228916846</v>
      </c>
      <c r="BF119" s="420">
        <f t="shared" si="66"/>
        <v>3.4990644341280372</v>
      </c>
      <c r="BG119" s="420">
        <f t="shared" si="66"/>
        <v>3.5220020051807359</v>
      </c>
      <c r="BH119" s="420">
        <f t="shared" si="66"/>
        <v>3.5449428956144948</v>
      </c>
      <c r="BI119" s="420">
        <f t="shared" si="66"/>
        <v>3.5678856646353365</v>
      </c>
    </row>
    <row r="120" spans="1:61" s="416" customFormat="1" ht="18" customHeight="1">
      <c r="A120" s="644" t="s">
        <v>949</v>
      </c>
      <c r="B120" s="420">
        <f>+B113</f>
        <v>1.6621334550980102</v>
      </c>
      <c r="C120" s="420">
        <f t="shared" ref="C120:BI120" si="67">+C113</f>
        <v>1.3842794390922046</v>
      </c>
      <c r="D120" s="420">
        <f t="shared" si="67"/>
        <v>1.3529484199086483</v>
      </c>
      <c r="E120" s="420">
        <f t="shared" si="67"/>
        <v>1.0650404885241216</v>
      </c>
      <c r="F120" s="420">
        <f t="shared" si="67"/>
        <v>0.7656926372213686</v>
      </c>
      <c r="G120" s="420">
        <f t="shared" si="67"/>
        <v>0.53914315712482919</v>
      </c>
      <c r="H120" s="420">
        <f t="shared" si="67"/>
        <v>0.43798529818541049</v>
      </c>
      <c r="I120" s="420">
        <f t="shared" si="67"/>
        <v>0.36306889547259652</v>
      </c>
      <c r="J120" s="420">
        <f t="shared" si="67"/>
        <v>0.30766153025849458</v>
      </c>
      <c r="K120" s="420">
        <f t="shared" si="67"/>
        <v>0.26664261383066901</v>
      </c>
      <c r="L120" s="420">
        <f t="shared" si="67"/>
        <v>0.23748629239215169</v>
      </c>
      <c r="M120" s="468">
        <f t="shared" si="67"/>
        <v>0.2143313788839169</v>
      </c>
      <c r="N120" s="420">
        <f t="shared" si="67"/>
        <v>0.193434069442735</v>
      </c>
      <c r="O120" s="420">
        <f t="shared" si="67"/>
        <v>0.17457424767206833</v>
      </c>
      <c r="P120" s="420">
        <f t="shared" si="67"/>
        <v>0.15755325852404164</v>
      </c>
      <c r="Q120" s="420">
        <f t="shared" si="67"/>
        <v>0.14219181581794757</v>
      </c>
      <c r="R120" s="420">
        <f t="shared" si="67"/>
        <v>0.12832811377569767</v>
      </c>
      <c r="S120" s="420">
        <f t="shared" si="67"/>
        <v>0.11581612268256714</v>
      </c>
      <c r="T120" s="420">
        <f t="shared" si="67"/>
        <v>0.10452405072101684</v>
      </c>
      <c r="U120" s="420">
        <f t="shared" si="67"/>
        <v>9.4332955775717695E-2</v>
      </c>
      <c r="V120" s="420">
        <f t="shared" si="67"/>
        <v>8.513549258758521E-2</v>
      </c>
      <c r="W120" s="420">
        <f t="shared" si="67"/>
        <v>8.0878717958205948E-2</v>
      </c>
      <c r="X120" s="420">
        <f t="shared" si="67"/>
        <v>7.6834782060295648E-2</v>
      </c>
      <c r="Y120" s="420">
        <f t="shared" si="67"/>
        <v>7.299304295728086E-2</v>
      </c>
      <c r="Z120" s="420">
        <f t="shared" si="67"/>
        <v>6.9343390809416816E-2</v>
      </c>
      <c r="AA120" s="420">
        <f t="shared" si="67"/>
        <v>6.5876221268945975E-2</v>
      </c>
      <c r="AB120" s="420">
        <f t="shared" si="67"/>
        <v>6.2582410205498679E-2</v>
      </c>
      <c r="AC120" s="420">
        <f t="shared" si="67"/>
        <v>5.9453289695223739E-2</v>
      </c>
      <c r="AD120" s="420">
        <f t="shared" si="67"/>
        <v>5.648062521046255E-2</v>
      </c>
      <c r="AE120" s="420">
        <f t="shared" si="67"/>
        <v>5.3656593949939421E-2</v>
      </c>
      <c r="AF120" s="420">
        <f t="shared" si="67"/>
        <v>5.0973764252442447E-2</v>
      </c>
      <c r="AG120" s="420">
        <f t="shared" si="67"/>
        <v>4.8425076039820325E-2</v>
      </c>
      <c r="AH120" s="420">
        <f t="shared" si="67"/>
        <v>4.6003822237829305E-2</v>
      </c>
      <c r="AI120" s="420">
        <f t="shared" si="67"/>
        <v>4.3703631125937836E-2</v>
      </c>
      <c r="AJ120" s="420">
        <f t="shared" si="67"/>
        <v>4.1518449569640944E-2</v>
      </c>
      <c r="AK120" s="420">
        <f t="shared" si="67"/>
        <v>3.9442527091158898E-2</v>
      </c>
      <c r="AL120" s="420">
        <f t="shared" si="67"/>
        <v>3.7470400736600948E-2</v>
      </c>
      <c r="AM120" s="420">
        <f t="shared" si="67"/>
        <v>3.5596880699770898E-2</v>
      </c>
      <c r="AN120" s="420">
        <f t="shared" si="67"/>
        <v>3.3817036664782349E-2</v>
      </c>
      <c r="AO120" s="420">
        <f t="shared" si="67"/>
        <v>3.2126184831543232E-2</v>
      </c>
      <c r="AP120" s="420">
        <f t="shared" si="67"/>
        <v>3.0519875589966067E-2</v>
      </c>
      <c r="AQ120" s="420">
        <f t="shared" si="67"/>
        <v>2.8993881810467761E-2</v>
      </c>
      <c r="AR120" s="420">
        <f t="shared" si="67"/>
        <v>2.7544187719944373E-2</v>
      </c>
      <c r="AS120" s="420">
        <f t="shared" si="67"/>
        <v>2.6166978333947152E-2</v>
      </c>
      <c r="AT120" s="420">
        <f t="shared" si="67"/>
        <v>2.4858629417249794E-2</v>
      </c>
      <c r="AU120" s="420">
        <f t="shared" si="67"/>
        <v>2.3615697946387303E-2</v>
      </c>
      <c r="AV120" s="420">
        <f t="shared" si="67"/>
        <v>2.2434913049067938E-2</v>
      </c>
      <c r="AW120" s="420">
        <f t="shared" si="67"/>
        <v>2.1313167396614541E-2</v>
      </c>
      <c r="AX120" s="420">
        <f t="shared" si="67"/>
        <v>2.0247509026783812E-2</v>
      </c>
      <c r="AY120" s="420">
        <f t="shared" si="67"/>
        <v>1.9235133575444621E-2</v>
      </c>
      <c r="AZ120" s="420">
        <f t="shared" si="67"/>
        <v>1.827337689667239E-2</v>
      </c>
      <c r="BA120" s="420">
        <f t="shared" si="67"/>
        <v>1.7359708051838771E-2</v>
      </c>
      <c r="BB120" s="420">
        <f t="shared" si="67"/>
        <v>1.649172264924683E-2</v>
      </c>
      <c r="BC120" s="420">
        <f t="shared" si="67"/>
        <v>1.5667136516784488E-2</v>
      </c>
      <c r="BD120" s="420">
        <f t="shared" si="67"/>
        <v>1.4883779690945263E-2</v>
      </c>
      <c r="BE120" s="420">
        <f t="shared" si="67"/>
        <v>1.4139590706398E-2</v>
      </c>
      <c r="BF120" s="420">
        <f t="shared" si="67"/>
        <v>1.3432611171078098E-2</v>
      </c>
      <c r="BG120" s="420">
        <f t="shared" si="67"/>
        <v>1.2760980612524193E-2</v>
      </c>
      <c r="BH120" s="420">
        <f t="shared" si="67"/>
        <v>1.2122931581897983E-2</v>
      </c>
      <c r="BI120" s="420">
        <f t="shared" si="67"/>
        <v>1.1516785002803084E-2</v>
      </c>
    </row>
    <row r="121" spans="1:61" s="417" customFormat="1" ht="18" customHeight="1">
      <c r="A121" s="419" t="s">
        <v>965</v>
      </c>
      <c r="B121" s="420">
        <f>+B119*(1-B122)</f>
        <v>1.6621334550980102</v>
      </c>
      <c r="C121" s="420">
        <f t="shared" ref="C121:BI121" si="68">+C119*(1-C122)</f>
        <v>1.5035694246053564</v>
      </c>
      <c r="D121" s="420">
        <f t="shared" si="68"/>
        <v>1.4674178156472455</v>
      </c>
      <c r="E121" s="420">
        <f t="shared" si="68"/>
        <v>1.3484256622618183</v>
      </c>
      <c r="F121" s="420">
        <f t="shared" si="68"/>
        <v>1.0823976879109456</v>
      </c>
      <c r="G121" s="420">
        <f t="shared" si="68"/>
        <v>0.86469501384211689</v>
      </c>
      <c r="H121" s="420">
        <f t="shared" si="68"/>
        <v>0.73857431034291599</v>
      </c>
      <c r="I121" s="420">
        <f t="shared" si="68"/>
        <v>0.75928795952199557</v>
      </c>
      <c r="J121" s="420">
        <f t="shared" si="68"/>
        <v>0.67769424815281876</v>
      </c>
      <c r="K121" s="420">
        <f t="shared" si="68"/>
        <v>0.61823771374892666</v>
      </c>
      <c r="L121" s="420">
        <f t="shared" si="68"/>
        <v>0.57591994450495831</v>
      </c>
      <c r="M121" s="468">
        <f t="shared" si="68"/>
        <v>0.54192886717682753</v>
      </c>
      <c r="N121" s="420">
        <f t="shared" si="68"/>
        <v>0.51915576478647463</v>
      </c>
      <c r="O121" s="420">
        <f t="shared" si="68"/>
        <v>0.4956558494543265</v>
      </c>
      <c r="P121" s="420">
        <f t="shared" si="68"/>
        <v>0.47489785032313298</v>
      </c>
      <c r="Q121" s="420">
        <f t="shared" si="68"/>
        <v>0.45665894360728421</v>
      </c>
      <c r="R121" s="420">
        <f t="shared" si="68"/>
        <v>0.44142269790115796</v>
      </c>
      <c r="S121" s="420">
        <f t="shared" si="68"/>
        <v>0.42952500413149253</v>
      </c>
      <c r="T121" s="420">
        <f t="shared" si="68"/>
        <v>0.41843852790864966</v>
      </c>
      <c r="U121" s="420">
        <f t="shared" si="68"/>
        <v>0.40832127117799871</v>
      </c>
      <c r="V121" s="420">
        <f t="shared" si="68"/>
        <v>0.39897014833783478</v>
      </c>
      <c r="W121" s="420">
        <f t="shared" si="68"/>
        <v>0.48382918226588872</v>
      </c>
      <c r="X121" s="420">
        <f t="shared" si="68"/>
        <v>0.5680136178650137</v>
      </c>
      <c r="Y121" s="420">
        <f t="shared" si="68"/>
        <v>0.65156914991737735</v>
      </c>
      <c r="Z121" s="420">
        <f t="shared" si="68"/>
        <v>0.73453341997580779</v>
      </c>
      <c r="AA121" s="420">
        <f t="shared" si="68"/>
        <v>0</v>
      </c>
      <c r="AB121" s="420">
        <f t="shared" si="68"/>
        <v>0</v>
      </c>
      <c r="AC121" s="420">
        <f t="shared" si="68"/>
        <v>0</v>
      </c>
      <c r="AD121" s="420">
        <f t="shared" si="68"/>
        <v>0</v>
      </c>
      <c r="AE121" s="420">
        <f t="shared" si="68"/>
        <v>0</v>
      </c>
      <c r="AF121" s="420">
        <f t="shared" si="68"/>
        <v>0</v>
      </c>
      <c r="AG121" s="420">
        <f t="shared" si="68"/>
        <v>0</v>
      </c>
      <c r="AH121" s="420">
        <f t="shared" si="68"/>
        <v>0</v>
      </c>
      <c r="AI121" s="420">
        <f t="shared" si="68"/>
        <v>0</v>
      </c>
      <c r="AJ121" s="420">
        <f t="shared" si="68"/>
        <v>0</v>
      </c>
      <c r="AK121" s="420">
        <f t="shared" si="68"/>
        <v>0</v>
      </c>
      <c r="AL121" s="420">
        <f t="shared" si="68"/>
        <v>0</v>
      </c>
      <c r="AM121" s="420">
        <f t="shared" si="68"/>
        <v>0</v>
      </c>
      <c r="AN121" s="420">
        <f t="shared" si="68"/>
        <v>0</v>
      </c>
      <c r="AO121" s="420">
        <f t="shared" si="68"/>
        <v>0</v>
      </c>
      <c r="AP121" s="420">
        <f t="shared" si="68"/>
        <v>0</v>
      </c>
      <c r="AQ121" s="420">
        <f t="shared" si="68"/>
        <v>0</v>
      </c>
      <c r="AR121" s="420">
        <f t="shared" si="68"/>
        <v>0</v>
      </c>
      <c r="AS121" s="420">
        <f t="shared" si="68"/>
        <v>0</v>
      </c>
      <c r="AT121" s="420">
        <f t="shared" si="68"/>
        <v>0</v>
      </c>
      <c r="AU121" s="420">
        <f t="shared" si="68"/>
        <v>0</v>
      </c>
      <c r="AV121" s="420">
        <f t="shared" si="68"/>
        <v>0</v>
      </c>
      <c r="AW121" s="420">
        <f t="shared" si="68"/>
        <v>0</v>
      </c>
      <c r="AX121" s="420">
        <f t="shared" si="68"/>
        <v>0</v>
      </c>
      <c r="AY121" s="420">
        <f t="shared" si="68"/>
        <v>0</v>
      </c>
      <c r="AZ121" s="420">
        <f t="shared" si="68"/>
        <v>0</v>
      </c>
      <c r="BA121" s="420">
        <f t="shared" si="68"/>
        <v>0</v>
      </c>
      <c r="BB121" s="420">
        <f t="shared" si="68"/>
        <v>0</v>
      </c>
      <c r="BC121" s="420">
        <f t="shared" si="68"/>
        <v>0</v>
      </c>
      <c r="BD121" s="420">
        <f t="shared" si="68"/>
        <v>0</v>
      </c>
      <c r="BE121" s="420">
        <f t="shared" si="68"/>
        <v>0</v>
      </c>
      <c r="BF121" s="420">
        <f t="shared" si="68"/>
        <v>0</v>
      </c>
      <c r="BG121" s="420">
        <f t="shared" si="68"/>
        <v>0</v>
      </c>
      <c r="BH121" s="420">
        <f t="shared" si="68"/>
        <v>0</v>
      </c>
      <c r="BI121" s="420">
        <f t="shared" si="68"/>
        <v>0</v>
      </c>
    </row>
    <row r="122" spans="1:61" s="416" customFormat="1" ht="18" customHeight="1">
      <c r="A122" s="644" t="s">
        <v>951</v>
      </c>
      <c r="B122" s="421">
        <f t="shared" ref="B122:L122" si="69">+(B123/(1000*B$36))^(1/($B$38-1))</f>
        <v>0</v>
      </c>
      <c r="C122" s="421">
        <f t="shared" si="69"/>
        <v>7.4048781448186857E-2</v>
      </c>
      <c r="D122" s="421">
        <f t="shared" si="69"/>
        <v>0.18182638113834054</v>
      </c>
      <c r="E122" s="421">
        <f t="shared" si="69"/>
        <v>0.29617327240627306</v>
      </c>
      <c r="F122" s="421">
        <f t="shared" si="69"/>
        <v>0.46051263949281201</v>
      </c>
      <c r="G122" s="421">
        <f t="shared" si="69"/>
        <v>0.58094028265257081</v>
      </c>
      <c r="H122" s="421">
        <f t="shared" si="69"/>
        <v>0.64825004310439616</v>
      </c>
      <c r="I122" s="421">
        <f t="shared" si="69"/>
        <v>0.6445423146869631</v>
      </c>
      <c r="J122" s="421">
        <f t="shared" si="69"/>
        <v>0.68831417734986933</v>
      </c>
      <c r="K122" s="421">
        <f t="shared" si="69"/>
        <v>0.72093630512184204</v>
      </c>
      <c r="L122" s="421">
        <f t="shared" si="69"/>
        <v>0.74434077159112422</v>
      </c>
      <c r="M122" s="469">
        <f t="shared" ref="M122:BI122" si="70">+(M123/(1000*M$36))^(1/($B$38-1))</f>
        <v>0.76237668403669989</v>
      </c>
      <c r="N122" s="421">
        <f t="shared" si="70"/>
        <v>0.77780614208487731</v>
      </c>
      <c r="O122" s="421">
        <f t="shared" si="70"/>
        <v>0.7915589509176254</v>
      </c>
      <c r="P122" s="421">
        <f t="shared" si="70"/>
        <v>0.80314854817654491</v>
      </c>
      <c r="Q122" s="421">
        <f t="shared" si="70"/>
        <v>0.81315249675961687</v>
      </c>
      <c r="R122" s="421">
        <f t="shared" si="70"/>
        <v>0.82161448476710708</v>
      </c>
      <c r="S122" s="421">
        <f t="shared" si="70"/>
        <v>0.82853497613262361</v>
      </c>
      <c r="T122" s="421">
        <f t="shared" si="70"/>
        <v>0.83499808965887612</v>
      </c>
      <c r="U122" s="421">
        <f t="shared" si="70"/>
        <v>0.84096913744024793</v>
      </c>
      <c r="V122" s="421">
        <f t="shared" si="70"/>
        <v>0.84641219791135847</v>
      </c>
      <c r="W122" s="421">
        <f t="shared" si="70"/>
        <v>0.81573817950280814</v>
      </c>
      <c r="X122" s="421">
        <f t="shared" si="70"/>
        <v>0.78596267881692461</v>
      </c>
      <c r="Y122" s="421">
        <f t="shared" si="70"/>
        <v>0.75706343335447324</v>
      </c>
      <c r="Z122" s="421">
        <f t="shared" si="70"/>
        <v>0.72901896056660376</v>
      </c>
      <c r="AA122" s="421">
        <f t="shared" si="70"/>
        <v>1</v>
      </c>
      <c r="AB122" s="421">
        <f t="shared" si="70"/>
        <v>1</v>
      </c>
      <c r="AC122" s="421">
        <f t="shared" si="70"/>
        <v>1</v>
      </c>
      <c r="AD122" s="421">
        <f t="shared" si="70"/>
        <v>1</v>
      </c>
      <c r="AE122" s="421">
        <f t="shared" si="70"/>
        <v>1</v>
      </c>
      <c r="AF122" s="421">
        <f t="shared" si="70"/>
        <v>1</v>
      </c>
      <c r="AG122" s="421">
        <f t="shared" si="70"/>
        <v>1</v>
      </c>
      <c r="AH122" s="421">
        <f t="shared" si="70"/>
        <v>1</v>
      </c>
      <c r="AI122" s="421">
        <f t="shared" si="70"/>
        <v>1</v>
      </c>
      <c r="AJ122" s="421">
        <f t="shared" si="70"/>
        <v>1</v>
      </c>
      <c r="AK122" s="421">
        <f t="shared" si="70"/>
        <v>1</v>
      </c>
      <c r="AL122" s="421">
        <f t="shared" si="70"/>
        <v>1</v>
      </c>
      <c r="AM122" s="421">
        <f t="shared" si="70"/>
        <v>1</v>
      </c>
      <c r="AN122" s="421">
        <f t="shared" si="70"/>
        <v>1</v>
      </c>
      <c r="AO122" s="421">
        <f t="shared" si="70"/>
        <v>1</v>
      </c>
      <c r="AP122" s="421">
        <f t="shared" si="70"/>
        <v>1</v>
      </c>
      <c r="AQ122" s="421">
        <f t="shared" si="70"/>
        <v>1</v>
      </c>
      <c r="AR122" s="421">
        <f t="shared" si="70"/>
        <v>1</v>
      </c>
      <c r="AS122" s="421">
        <f t="shared" si="70"/>
        <v>1</v>
      </c>
      <c r="AT122" s="421">
        <f t="shared" si="70"/>
        <v>1</v>
      </c>
      <c r="AU122" s="421">
        <f t="shared" si="70"/>
        <v>1</v>
      </c>
      <c r="AV122" s="421">
        <f t="shared" si="70"/>
        <v>1</v>
      </c>
      <c r="AW122" s="421">
        <f t="shared" si="70"/>
        <v>1</v>
      </c>
      <c r="AX122" s="421">
        <f t="shared" si="70"/>
        <v>1</v>
      </c>
      <c r="AY122" s="421">
        <f t="shared" si="70"/>
        <v>1</v>
      </c>
      <c r="AZ122" s="421">
        <f t="shared" si="70"/>
        <v>1</v>
      </c>
      <c r="BA122" s="421">
        <f t="shared" si="70"/>
        <v>1</v>
      </c>
      <c r="BB122" s="421">
        <f t="shared" si="70"/>
        <v>1</v>
      </c>
      <c r="BC122" s="421">
        <f t="shared" si="70"/>
        <v>1</v>
      </c>
      <c r="BD122" s="421">
        <f t="shared" si="70"/>
        <v>1</v>
      </c>
      <c r="BE122" s="421">
        <f t="shared" si="70"/>
        <v>1</v>
      </c>
      <c r="BF122" s="421">
        <f t="shared" si="70"/>
        <v>1</v>
      </c>
      <c r="BG122" s="421">
        <f t="shared" si="70"/>
        <v>1</v>
      </c>
      <c r="BH122" s="421">
        <f t="shared" si="70"/>
        <v>1</v>
      </c>
      <c r="BI122" s="421">
        <f t="shared" si="70"/>
        <v>1</v>
      </c>
    </row>
    <row r="123" spans="1:61" s="416" customFormat="1" ht="18" customHeight="1">
      <c r="A123" s="644"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205.70199912007558</v>
      </c>
      <c r="AB123" s="415">
        <f>+MIN(Global!AB118,AB36*1000)</f>
        <v>102.85099956003779</v>
      </c>
      <c r="AC123" s="415">
        <f>+MIN(Global!AC118,AC36*1000)</f>
        <v>51.425499780018896</v>
      </c>
      <c r="AD123" s="415">
        <f>+MIN(Global!AD118,AD36*1000)</f>
        <v>25.712749890009448</v>
      </c>
      <c r="AE123" s="415">
        <f>+MIN(Global!AE118,AE36*1000)</f>
        <v>12.856374945004724</v>
      </c>
      <c r="AF123" s="415">
        <f>+MIN(Global!AF118,AF36*1000)</f>
        <v>6.428187472502362</v>
      </c>
      <c r="AG123" s="415">
        <f>+MIN(Global!AG118,AG36*1000)</f>
        <v>3.214093736251181</v>
      </c>
      <c r="AH123" s="415">
        <f>+MIN(Global!AH118,AH36*1000)</f>
        <v>1.6070468681255905</v>
      </c>
      <c r="AI123" s="415">
        <f>+MIN(Global!AI118,AI36*1000)</f>
        <v>0.80352343406279525</v>
      </c>
      <c r="AJ123" s="415">
        <f>+MIN(Global!AJ118,AJ36*1000)</f>
        <v>0.40176171703139762</v>
      </c>
      <c r="AK123" s="415">
        <f>+MIN(Global!AK118,AK36*1000)</f>
        <v>0.20088085851569881</v>
      </c>
      <c r="AL123" s="415">
        <f>+MIN(Global!AL118,AL36*1000)</f>
        <v>0.10044042925784941</v>
      </c>
      <c r="AM123" s="415">
        <f>+MIN(Global!AM118,AM36*1000)</f>
        <v>5.0220214628924703E-2</v>
      </c>
      <c r="AN123" s="415">
        <f>+MIN(Global!AN118,AN36*1000)</f>
        <v>2.5110107314462352E-2</v>
      </c>
      <c r="AO123" s="415">
        <f>+MIN(Global!AO118,AO36*1000)</f>
        <v>1.2555053657231176E-2</v>
      </c>
      <c r="AP123" s="415">
        <f>+MIN(Global!AP118,AP36*1000)</f>
        <v>6.2775268286155879E-3</v>
      </c>
      <c r="AQ123" s="415">
        <f>+MIN(Global!AQ118,AQ36*1000)</f>
        <v>3.1387634143077939E-3</v>
      </c>
      <c r="AR123" s="415">
        <f>+MIN(Global!AR118,AR36*1000)</f>
        <v>1.569381707153897E-3</v>
      </c>
      <c r="AS123" s="415">
        <f>+MIN(Global!AS118,AS36*1000)</f>
        <v>7.8469085357694849E-4</v>
      </c>
      <c r="AT123" s="415">
        <f>+MIN(Global!AT118,AT36*1000)</f>
        <v>3.9234542678847424E-4</v>
      </c>
      <c r="AU123" s="415">
        <f>+MIN(Global!AU118,AU36*1000)</f>
        <v>1.9617271339423712E-4</v>
      </c>
      <c r="AV123" s="415">
        <f>+MIN(Global!AV118,AV36*1000)</f>
        <v>9.8086356697118561E-5</v>
      </c>
      <c r="AW123" s="415">
        <f>+MIN(Global!AW118,AW36*1000)</f>
        <v>4.904317834855928E-5</v>
      </c>
      <c r="AX123" s="415">
        <f>+MIN(Global!AX118,AX36*1000)</f>
        <v>2.452158917427964E-5</v>
      </c>
      <c r="AY123" s="415">
        <f>+MIN(Global!AY118,AY36*1000)</f>
        <v>1.226079458713982E-5</v>
      </c>
      <c r="AZ123" s="415">
        <f>+MIN(Global!AZ118,AZ36*1000)</f>
        <v>6.13039729356991E-6</v>
      </c>
      <c r="BA123" s="415">
        <f>+MIN(Global!BA118,BA36*1000)</f>
        <v>3.065198646784955E-6</v>
      </c>
      <c r="BB123" s="415">
        <f>+MIN(Global!BB118,BB36*1000)</f>
        <v>1.5325993233924775E-6</v>
      </c>
      <c r="BC123" s="415">
        <f>+MIN(Global!BC118,BC36*1000)</f>
        <v>7.6629966169623876E-7</v>
      </c>
      <c r="BD123" s="415">
        <f>+MIN(Global!BD118,BD36*1000)</f>
        <v>3.8314983084811938E-7</v>
      </c>
      <c r="BE123" s="415">
        <f>+MIN(Global!BE118,BE36*1000)</f>
        <v>1.9157491542405969E-7</v>
      </c>
      <c r="BF123" s="415">
        <f>+MIN(Global!BF118,BF36*1000)</f>
        <v>9.5787457712029845E-8</v>
      </c>
      <c r="BG123" s="415">
        <f>+MIN(Global!BG118,BG36*1000)</f>
        <v>4.7893728856014922E-8</v>
      </c>
      <c r="BH123" s="415">
        <f>+MIN(Global!BH118,BH36*1000)</f>
        <v>2.3946864428007461E-8</v>
      </c>
      <c r="BI123" s="415">
        <f>+MIN(Global!BI118,BI36*1000)</f>
        <v>1.1973432214003731E-8</v>
      </c>
    </row>
    <row r="124" spans="1:61" s="416" customFormat="1" ht="18" customHeight="1">
      <c r="A124" s="644" t="s">
        <v>969</v>
      </c>
      <c r="B124" s="420">
        <f>+B119*(1-B122)</f>
        <v>1.6621334550980102</v>
      </c>
      <c r="C124" s="420">
        <f t="shared" ref="C124:BI124" si="71">+C119*(1-C122)</f>
        <v>1.5035694246053564</v>
      </c>
      <c r="D124" s="420">
        <f t="shared" si="71"/>
        <v>1.4674178156472455</v>
      </c>
      <c r="E124" s="420">
        <f t="shared" si="71"/>
        <v>1.3484256622618183</v>
      </c>
      <c r="F124" s="420">
        <f t="shared" si="71"/>
        <v>1.0823976879109456</v>
      </c>
      <c r="G124" s="420">
        <f t="shared" si="71"/>
        <v>0.86469501384211689</v>
      </c>
      <c r="H124" s="420">
        <f t="shared" si="71"/>
        <v>0.73857431034291599</v>
      </c>
      <c r="I124" s="420">
        <f t="shared" si="71"/>
        <v>0.75928795952199557</v>
      </c>
      <c r="J124" s="420">
        <f t="shared" si="71"/>
        <v>0.67769424815281876</v>
      </c>
      <c r="K124" s="420">
        <f t="shared" si="71"/>
        <v>0.61823771374892666</v>
      </c>
      <c r="L124" s="420">
        <f t="shared" si="71"/>
        <v>0.57591994450495831</v>
      </c>
      <c r="M124" s="468">
        <f t="shared" si="71"/>
        <v>0.54192886717682753</v>
      </c>
      <c r="N124" s="420">
        <f t="shared" si="71"/>
        <v>0.51915576478647463</v>
      </c>
      <c r="O124" s="420">
        <f t="shared" si="71"/>
        <v>0.4956558494543265</v>
      </c>
      <c r="P124" s="420">
        <f t="shared" si="71"/>
        <v>0.47489785032313298</v>
      </c>
      <c r="Q124" s="420">
        <f t="shared" si="71"/>
        <v>0.45665894360728421</v>
      </c>
      <c r="R124" s="420">
        <f t="shared" si="71"/>
        <v>0.44142269790115796</v>
      </c>
      <c r="S124" s="420">
        <f t="shared" si="71"/>
        <v>0.42952500413149253</v>
      </c>
      <c r="T124" s="420">
        <f t="shared" si="71"/>
        <v>0.41843852790864966</v>
      </c>
      <c r="U124" s="420">
        <f t="shared" si="71"/>
        <v>0.40832127117799871</v>
      </c>
      <c r="V124" s="420">
        <f t="shared" si="71"/>
        <v>0.39897014833783478</v>
      </c>
      <c r="W124" s="420">
        <f t="shared" si="71"/>
        <v>0.48382918226588872</v>
      </c>
      <c r="X124" s="420">
        <f t="shared" si="71"/>
        <v>0.5680136178650137</v>
      </c>
      <c r="Y124" s="420">
        <f t="shared" si="71"/>
        <v>0.65156914991737735</v>
      </c>
      <c r="Z124" s="420">
        <f t="shared" si="71"/>
        <v>0.73453341997580779</v>
      </c>
      <c r="AA124" s="420">
        <f t="shared" si="71"/>
        <v>0</v>
      </c>
      <c r="AB124" s="420">
        <f t="shared" si="71"/>
        <v>0</v>
      </c>
      <c r="AC124" s="420">
        <f t="shared" si="71"/>
        <v>0</v>
      </c>
      <c r="AD124" s="420">
        <f t="shared" si="71"/>
        <v>0</v>
      </c>
      <c r="AE124" s="420">
        <f t="shared" si="71"/>
        <v>0</v>
      </c>
      <c r="AF124" s="420">
        <f t="shared" si="71"/>
        <v>0</v>
      </c>
      <c r="AG124" s="420">
        <f t="shared" si="71"/>
        <v>0</v>
      </c>
      <c r="AH124" s="420">
        <f t="shared" si="71"/>
        <v>0</v>
      </c>
      <c r="AI124" s="420">
        <f t="shared" si="71"/>
        <v>0</v>
      </c>
      <c r="AJ124" s="420">
        <f t="shared" si="71"/>
        <v>0</v>
      </c>
      <c r="AK124" s="420">
        <f t="shared" si="71"/>
        <v>0</v>
      </c>
      <c r="AL124" s="420">
        <f t="shared" si="71"/>
        <v>0</v>
      </c>
      <c r="AM124" s="420">
        <f t="shared" si="71"/>
        <v>0</v>
      </c>
      <c r="AN124" s="420">
        <f t="shared" si="71"/>
        <v>0</v>
      </c>
      <c r="AO124" s="420">
        <f t="shared" si="71"/>
        <v>0</v>
      </c>
      <c r="AP124" s="420">
        <f t="shared" si="71"/>
        <v>0</v>
      </c>
      <c r="AQ124" s="420">
        <f t="shared" si="71"/>
        <v>0</v>
      </c>
      <c r="AR124" s="420">
        <f t="shared" si="71"/>
        <v>0</v>
      </c>
      <c r="AS124" s="420">
        <f t="shared" si="71"/>
        <v>0</v>
      </c>
      <c r="AT124" s="420">
        <f t="shared" si="71"/>
        <v>0</v>
      </c>
      <c r="AU124" s="420">
        <f t="shared" si="71"/>
        <v>0</v>
      </c>
      <c r="AV124" s="420">
        <f t="shared" si="71"/>
        <v>0</v>
      </c>
      <c r="AW124" s="420">
        <f t="shared" si="71"/>
        <v>0</v>
      </c>
      <c r="AX124" s="420">
        <f t="shared" si="71"/>
        <v>0</v>
      </c>
      <c r="AY124" s="420">
        <f t="shared" si="71"/>
        <v>0</v>
      </c>
      <c r="AZ124" s="420">
        <f t="shared" si="71"/>
        <v>0</v>
      </c>
      <c r="BA124" s="420">
        <f t="shared" si="71"/>
        <v>0</v>
      </c>
      <c r="BB124" s="420">
        <f t="shared" si="71"/>
        <v>0</v>
      </c>
      <c r="BC124" s="420">
        <f t="shared" si="71"/>
        <v>0</v>
      </c>
      <c r="BD124" s="420">
        <f t="shared" si="71"/>
        <v>0</v>
      </c>
      <c r="BE124" s="420">
        <f t="shared" si="71"/>
        <v>0</v>
      </c>
      <c r="BF124" s="420">
        <f t="shared" si="71"/>
        <v>0</v>
      </c>
      <c r="BG124" s="420">
        <f t="shared" si="71"/>
        <v>0</v>
      </c>
      <c r="BH124" s="420">
        <f t="shared" si="71"/>
        <v>0</v>
      </c>
      <c r="BI124" s="420">
        <f t="shared" si="71"/>
        <v>0</v>
      </c>
    </row>
    <row r="126" spans="1:61" ht="26.25" customHeight="1">
      <c r="A126" s="625" t="s">
        <v>165</v>
      </c>
      <c r="B126" s="23"/>
    </row>
    <row r="127" spans="1:61" ht="18" customHeight="1">
      <c r="A127" s="59" t="s">
        <v>7</v>
      </c>
      <c r="B127" s="23"/>
    </row>
    <row r="128" spans="1:61" ht="18" customHeight="1">
      <c r="A128" s="59" t="s">
        <v>8</v>
      </c>
      <c r="B128" s="23"/>
      <c r="C128" s="23">
        <f t="shared" ref="C128:AH128" si="72">+$B$7*C61/C74</f>
        <v>0.15931564347614569</v>
      </c>
      <c r="D128" s="23">
        <f t="shared" si="72"/>
        <v>0.14409850739124347</v>
      </c>
      <c r="E128" s="23">
        <f t="shared" si="72"/>
        <v>0.13589266710847903</v>
      </c>
      <c r="F128" s="23">
        <f t="shared" si="72"/>
        <v>0.13067407218435548</v>
      </c>
      <c r="G128" s="23">
        <f t="shared" si="72"/>
        <v>0.12629008150580268</v>
      </c>
      <c r="H128" s="23">
        <f t="shared" si="72"/>
        <v>0.1225505473091201</v>
      </c>
      <c r="I128" s="23">
        <f t="shared" si="72"/>
        <v>0.11956168864899032</v>
      </c>
      <c r="J128" s="23">
        <f t="shared" si="72"/>
        <v>0.11698579430096279</v>
      </c>
      <c r="K128" s="23">
        <f t="shared" si="72"/>
        <v>0.11462120606209907</v>
      </c>
      <c r="L128" s="23">
        <f t="shared" si="72"/>
        <v>0.11239345530893603</v>
      </c>
      <c r="M128" s="37">
        <f t="shared" si="72"/>
        <v>0.11085329458688985</v>
      </c>
      <c r="N128" s="23">
        <f t="shared" si="72"/>
        <v>0.10661647621677064</v>
      </c>
      <c r="O128" s="23">
        <f t="shared" si="72"/>
        <v>0.10437564304659475</v>
      </c>
      <c r="P128" s="23">
        <f t="shared" si="72"/>
        <v>0.10313921233013532</v>
      </c>
      <c r="Q128" s="23">
        <f t="shared" si="72"/>
        <v>0.10243696615728747</v>
      </c>
      <c r="R128" s="23">
        <f t="shared" si="72"/>
        <v>0.10203436383007985</v>
      </c>
      <c r="S128" s="23">
        <f t="shared" si="72"/>
        <v>0.10181048850593365</v>
      </c>
      <c r="T128" s="23">
        <f t="shared" si="72"/>
        <v>0.10170134301732225</v>
      </c>
      <c r="U128" s="23">
        <f t="shared" si="72"/>
        <v>0.10167212242574046</v>
      </c>
      <c r="V128" s="23">
        <f t="shared" si="72"/>
        <v>0.1016154627334773</v>
      </c>
      <c r="W128" s="23">
        <f t="shared" si="72"/>
        <v>0.10156103476064871</v>
      </c>
      <c r="X128" s="23">
        <f t="shared" si="72"/>
        <v>0.10161117304372023</v>
      </c>
      <c r="Y128" s="23">
        <f t="shared" si="72"/>
        <v>0.10173179468462458</v>
      </c>
      <c r="Z128" s="23">
        <f t="shared" si="72"/>
        <v>0.10190389212042779</v>
      </c>
      <c r="AA128" s="23">
        <f t="shared" si="72"/>
        <v>0.10211599252396511</v>
      </c>
      <c r="AB128" s="23">
        <f t="shared" si="72"/>
        <v>0.10235760345087351</v>
      </c>
      <c r="AC128" s="23">
        <f t="shared" si="72"/>
        <v>0.10260734917407147</v>
      </c>
      <c r="AD128" s="23">
        <f t="shared" si="72"/>
        <v>0.10275502690314837</v>
      </c>
      <c r="AE128" s="23">
        <f t="shared" si="72"/>
        <v>0.10282171007341549</v>
      </c>
      <c r="AF128" s="23">
        <f t="shared" si="72"/>
        <v>0.10266220903824694</v>
      </c>
      <c r="AG128" s="23">
        <f t="shared" si="72"/>
        <v>0.10238198569551114</v>
      </c>
      <c r="AH128" s="23">
        <f t="shared" si="72"/>
        <v>0.10221437122399442</v>
      </c>
      <c r="AI128" s="23">
        <f t="shared" ref="AI128:BI128" si="73">+$B$7*AI61/AI74</f>
        <v>0.10211579431768526</v>
      </c>
      <c r="AJ128" s="23">
        <f t="shared" si="73"/>
        <v>0.10206542200067559</v>
      </c>
      <c r="AK128" s="23">
        <f t="shared" si="73"/>
        <v>0.10205297453772653</v>
      </c>
      <c r="AL128" s="23">
        <f t="shared" si="73"/>
        <v>0.10207302537435052</v>
      </c>
      <c r="AM128" s="23">
        <f t="shared" si="73"/>
        <v>0.10212230111727215</v>
      </c>
      <c r="AN128" s="23">
        <f t="shared" si="73"/>
        <v>0.10219845253495652</v>
      </c>
      <c r="AO128" s="23">
        <f t="shared" si="73"/>
        <v>0.10229952918879436</v>
      </c>
      <c r="AP128" s="23">
        <f t="shared" si="73"/>
        <v>0.10242377750951115</v>
      </c>
      <c r="AQ128" s="23">
        <f t="shared" si="73"/>
        <v>0.10256957827746614</v>
      </c>
      <c r="AR128" s="23">
        <f t="shared" si="73"/>
        <v>0.10273543753495651</v>
      </c>
      <c r="AS128" s="23">
        <f t="shared" si="73"/>
        <v>0.10291999298572105</v>
      </c>
      <c r="AT128" s="23">
        <f t="shared" si="73"/>
        <v>0.10312202074484438</v>
      </c>
      <c r="AU128" s="23">
        <f t="shared" si="73"/>
        <v>0.10334043763255342</v>
      </c>
      <c r="AV128" s="23">
        <f t="shared" si="73"/>
        <v>0.10357429852193219</v>
      </c>
      <c r="AW128" s="23">
        <f t="shared" si="73"/>
        <v>0.10382278977959451</v>
      </c>
      <c r="AX128" s="23">
        <f t="shared" si="73"/>
        <v>0.1040852201544322</v>
      </c>
      <c r="AY128" s="23">
        <f t="shared" si="73"/>
        <v>0.10436101031678087</v>
      </c>
      <c r="AZ128" s="23">
        <f t="shared" si="73"/>
        <v>0.10464968196328001</v>
      </c>
      <c r="BA128" s="23">
        <f t="shared" si="73"/>
        <v>0.10495084711924414</v>
      </c>
      <c r="BB128" s="23">
        <f t="shared" si="73"/>
        <v>0.10526419803771438</v>
      </c>
      <c r="BC128" s="23">
        <f t="shared" si="73"/>
        <v>0.10558949792052121</v>
      </c>
      <c r="BD128" s="23">
        <f t="shared" si="73"/>
        <v>0.10592657256472275</v>
      </c>
      <c r="BE128" s="23">
        <f t="shared" si="73"/>
        <v>0.10627530295664125</v>
      </c>
      <c r="BF128" s="23">
        <f t="shared" si="73"/>
        <v>0.10663561878471361</v>
      </c>
      <c r="BG128" s="23">
        <f t="shared" si="73"/>
        <v>0.10700749281264395</v>
      </c>
      <c r="BH128" s="23">
        <f t="shared" si="73"/>
        <v>0.10739093603910521</v>
      </c>
      <c r="BI128" s="23">
        <f t="shared" si="73"/>
        <v>0.10778599356454024</v>
      </c>
    </row>
    <row r="129" spans="1:61" ht="18" customHeight="1">
      <c r="A129" s="59" t="s">
        <v>11</v>
      </c>
      <c r="B129" s="23"/>
      <c r="C129" s="23">
        <f>+$B$14+LN(D56/C56)/10+$B$18*LN(D88/C88)/10</f>
        <v>5.0615079297718191E-2</v>
      </c>
      <c r="D129" s="23">
        <f t="shared" ref="D129:BH129" si="74">+$B$14+LN(E56/D56)/10+$B$18*LN(E88/D88)/10</f>
        <v>4.4200964170739834E-2</v>
      </c>
      <c r="E129" s="23">
        <f t="shared" si="74"/>
        <v>3.9923502148956763E-2</v>
      </c>
      <c r="F129" s="23">
        <f t="shared" si="74"/>
        <v>3.6143264808985984E-2</v>
      </c>
      <c r="G129" s="23">
        <f t="shared" si="74"/>
        <v>3.3212035423074715E-2</v>
      </c>
      <c r="H129" s="23">
        <f t="shared" si="74"/>
        <v>3.1775834709723561E-2</v>
      </c>
      <c r="I129" s="23">
        <f t="shared" si="74"/>
        <v>3.0577714951369531E-2</v>
      </c>
      <c r="J129" s="23">
        <f t="shared" si="74"/>
        <v>2.9762950757320009E-2</v>
      </c>
      <c r="K129" s="23">
        <f t="shared" si="74"/>
        <v>2.9025816623595022E-2</v>
      </c>
      <c r="L129" s="23">
        <f t="shared" si="74"/>
        <v>2.505486513661119E-2</v>
      </c>
      <c r="M129" s="37">
        <f t="shared" si="74"/>
        <v>2.8604216388849371E-2</v>
      </c>
      <c r="N129" s="23">
        <f t="shared" si="74"/>
        <v>2.6890428537543427E-2</v>
      </c>
      <c r="O129" s="23">
        <f t="shared" si="74"/>
        <v>2.5770259747076966E-2</v>
      </c>
      <c r="P129" s="23">
        <f t="shared" si="74"/>
        <v>2.4970771411412115E-2</v>
      </c>
      <c r="Q129" s="23">
        <f t="shared" si="74"/>
        <v>2.4355678673506555E-2</v>
      </c>
      <c r="R129" s="23">
        <f t="shared" si="74"/>
        <v>2.3854125308499525E-2</v>
      </c>
      <c r="S129" s="23">
        <f t="shared" si="74"/>
        <v>2.3428006936174202E-2</v>
      </c>
      <c r="T129" s="23">
        <f t="shared" si="74"/>
        <v>2.305609351550118E-2</v>
      </c>
      <c r="U129" s="23">
        <f t="shared" si="74"/>
        <v>2.2657775762235332E-2</v>
      </c>
      <c r="V129" s="23">
        <f t="shared" si="74"/>
        <v>2.2266638243781053E-2</v>
      </c>
      <c r="W129" s="23">
        <f t="shared" si="74"/>
        <v>2.1957662911159123E-2</v>
      </c>
      <c r="X129" s="23">
        <f t="shared" si="74"/>
        <v>2.1692508563809026E-2</v>
      </c>
      <c r="Y129" s="23">
        <f t="shared" si="74"/>
        <v>2.1461125194239521E-2</v>
      </c>
      <c r="Z129" s="23">
        <f t="shared" si="74"/>
        <v>2.1266531460758444E-2</v>
      </c>
      <c r="AA129" s="23">
        <f t="shared" si="74"/>
        <v>2.1142222589658304E-2</v>
      </c>
      <c r="AB129" s="23">
        <f t="shared" si="74"/>
        <v>2.1352965087476822E-2</v>
      </c>
      <c r="AC129" s="23">
        <f t="shared" si="74"/>
        <v>2.1392469907358269E-2</v>
      </c>
      <c r="AD129" s="23">
        <f t="shared" si="74"/>
        <v>2.1380967397291631E-2</v>
      </c>
      <c r="AE129" s="23">
        <f t="shared" si="74"/>
        <v>2.1197839239464243E-2</v>
      </c>
      <c r="AF129" s="23">
        <f t="shared" si="74"/>
        <v>2.0938019401913241E-2</v>
      </c>
      <c r="AG129" s="23">
        <f t="shared" si="74"/>
        <v>2.0766898848951713E-2</v>
      </c>
      <c r="AH129" s="23">
        <f t="shared" si="74"/>
        <v>2.0622542941789182E-2</v>
      </c>
      <c r="AI129" s="23">
        <f t="shared" si="74"/>
        <v>2.049486340424771E-2</v>
      </c>
      <c r="AJ129" s="23">
        <f t="shared" si="74"/>
        <v>2.0379098593694016E-2</v>
      </c>
      <c r="AK129" s="23">
        <f t="shared" si="74"/>
        <v>2.0273077386579803E-2</v>
      </c>
      <c r="AL129" s="23">
        <f t="shared" si="74"/>
        <v>2.0175709074746105E-2</v>
      </c>
      <c r="AM129" s="23">
        <f t="shared" si="74"/>
        <v>2.0086302625947475E-2</v>
      </c>
      <c r="AN129" s="23">
        <f t="shared" si="74"/>
        <v>2.0004282932762484E-2</v>
      </c>
      <c r="AO129" s="23">
        <f t="shared" si="74"/>
        <v>1.9929089333262637E-2</v>
      </c>
      <c r="AP129" s="23">
        <f t="shared" si="74"/>
        <v>1.9860152273278739E-2</v>
      </c>
      <c r="AQ129" s="23">
        <f t="shared" si="74"/>
        <v>1.9796899333007014E-2</v>
      </c>
      <c r="AR129" s="23">
        <f t="shared" si="74"/>
        <v>1.9738769022462632E-2</v>
      </c>
      <c r="AS129" s="23">
        <f t="shared" si="74"/>
        <v>1.9685223712196474E-2</v>
      </c>
      <c r="AT129" s="23">
        <f t="shared" si="74"/>
        <v>1.9635758970571508E-2</v>
      </c>
      <c r="AU129" s="23">
        <f t="shared" si="74"/>
        <v>1.9589909067752702E-2</v>
      </c>
      <c r="AV129" s="23">
        <f t="shared" si="74"/>
        <v>1.9547249302266128E-2</v>
      </c>
      <c r="AW129" s="23">
        <f t="shared" si="74"/>
        <v>1.950739600191154E-2</v>
      </c>
      <c r="AX129" s="23">
        <f t="shared" si="74"/>
        <v>1.9470004971481818E-2</v>
      </c>
      <c r="AY129" s="23">
        <f t="shared" si="74"/>
        <v>1.9434768997670708E-2</v>
      </c>
      <c r="AZ129" s="23">
        <f t="shared" si="74"/>
        <v>1.940141485720703E-2</v>
      </c>
      <c r="BA129" s="23">
        <f t="shared" si="74"/>
        <v>1.9369700136160663E-2</v>
      </c>
      <c r="BB129" s="23">
        <f t="shared" si="74"/>
        <v>1.9339410062284176E-2</v>
      </c>
      <c r="BC129" s="23">
        <f t="shared" si="74"/>
        <v>1.9310354475085327E-2</v>
      </c>
      <c r="BD129" s="23">
        <f t="shared" si="74"/>
        <v>1.9282365004357361E-2</v>
      </c>
      <c r="BE129" s="23">
        <f t="shared" si="74"/>
        <v>1.9255292491402728E-2</v>
      </c>
      <c r="BF129" s="23">
        <f t="shared" si="74"/>
        <v>1.9229004663341383E-2</v>
      </c>
      <c r="BG129" s="23">
        <f t="shared" si="74"/>
        <v>1.9203384055934559E-2</v>
      </c>
      <c r="BH129" s="23">
        <f t="shared" si="74"/>
        <v>1.4999999999999999E-2</v>
      </c>
      <c r="BI129" s="23" t="e">
        <f>+$B$14/100+LN(BJ56/BI56)/10+$B$18*LN(BJ88/BI88)/10</f>
        <v>#NUM!</v>
      </c>
    </row>
    <row r="130" spans="1:61" ht="18" customHeight="1">
      <c r="A130" s="59" t="s">
        <v>12</v>
      </c>
      <c r="B130" s="23"/>
      <c r="C130" s="23">
        <f>+$B$14+LN(C56/B56)/10+$B$18*LN(C88/B88)/10</f>
        <v>4.3481718635094854E-2</v>
      </c>
      <c r="D130" s="23">
        <f t="shared" ref="D130:BH130" si="75">+$B$14+LN(D56/C56)/10+$B$18*LN(D88/C88)/10</f>
        <v>5.0615079297718191E-2</v>
      </c>
      <c r="E130" s="23">
        <f t="shared" si="75"/>
        <v>4.4200964170739834E-2</v>
      </c>
      <c r="F130" s="23">
        <f t="shared" si="75"/>
        <v>3.9923502148956763E-2</v>
      </c>
      <c r="G130" s="23">
        <f t="shared" si="75"/>
        <v>3.6143264808985984E-2</v>
      </c>
      <c r="H130" s="23">
        <f t="shared" si="75"/>
        <v>3.3212035423074715E-2</v>
      </c>
      <c r="I130" s="23">
        <f t="shared" si="75"/>
        <v>3.1775834709723561E-2</v>
      </c>
      <c r="J130" s="23">
        <f t="shared" si="75"/>
        <v>3.0577714951369531E-2</v>
      </c>
      <c r="K130" s="23">
        <f t="shared" si="75"/>
        <v>2.9762950757320009E-2</v>
      </c>
      <c r="L130" s="23">
        <f t="shared" si="75"/>
        <v>2.9025816623595022E-2</v>
      </c>
      <c r="M130" s="37">
        <f t="shared" si="75"/>
        <v>2.505486513661119E-2</v>
      </c>
      <c r="N130" s="23">
        <f t="shared" si="75"/>
        <v>2.8604216388849371E-2</v>
      </c>
      <c r="O130" s="23">
        <f t="shared" si="75"/>
        <v>2.6890428537543427E-2</v>
      </c>
      <c r="P130" s="23">
        <f t="shared" si="75"/>
        <v>2.5770259747076966E-2</v>
      </c>
      <c r="Q130" s="23">
        <f t="shared" si="75"/>
        <v>2.4970771411412115E-2</v>
      </c>
      <c r="R130" s="23">
        <f t="shared" si="75"/>
        <v>2.4355678673506555E-2</v>
      </c>
      <c r="S130" s="23">
        <f t="shared" si="75"/>
        <v>2.3854125308499525E-2</v>
      </c>
      <c r="T130" s="23">
        <f t="shared" si="75"/>
        <v>2.3428006936174202E-2</v>
      </c>
      <c r="U130" s="23">
        <f t="shared" si="75"/>
        <v>2.305609351550118E-2</v>
      </c>
      <c r="V130" s="23">
        <f t="shared" si="75"/>
        <v>2.2657775762235332E-2</v>
      </c>
      <c r="W130" s="23">
        <f t="shared" si="75"/>
        <v>2.2266638243781053E-2</v>
      </c>
      <c r="X130" s="23">
        <f t="shared" si="75"/>
        <v>2.1957662911159123E-2</v>
      </c>
      <c r="Y130" s="23">
        <f t="shared" si="75"/>
        <v>2.1692508563809026E-2</v>
      </c>
      <c r="Z130" s="23">
        <f t="shared" si="75"/>
        <v>2.1461125194239521E-2</v>
      </c>
      <c r="AA130" s="23">
        <f t="shared" si="75"/>
        <v>2.1266531460758444E-2</v>
      </c>
      <c r="AB130" s="23">
        <f t="shared" si="75"/>
        <v>2.1142222589658304E-2</v>
      </c>
      <c r="AC130" s="23">
        <f t="shared" si="75"/>
        <v>2.1352965087476822E-2</v>
      </c>
      <c r="AD130" s="23">
        <f t="shared" si="75"/>
        <v>2.1392469907358269E-2</v>
      </c>
      <c r="AE130" s="23">
        <f t="shared" si="75"/>
        <v>2.1380967397291631E-2</v>
      </c>
      <c r="AF130" s="23">
        <f t="shared" si="75"/>
        <v>2.1197839239464243E-2</v>
      </c>
      <c r="AG130" s="23">
        <f t="shared" si="75"/>
        <v>2.0938019401913241E-2</v>
      </c>
      <c r="AH130" s="23">
        <f t="shared" si="75"/>
        <v>2.0766898848951713E-2</v>
      </c>
      <c r="AI130" s="23">
        <f t="shared" si="75"/>
        <v>2.0622542941789182E-2</v>
      </c>
      <c r="AJ130" s="23">
        <f t="shared" si="75"/>
        <v>2.049486340424771E-2</v>
      </c>
      <c r="AK130" s="23">
        <f t="shared" si="75"/>
        <v>2.0379098593694016E-2</v>
      </c>
      <c r="AL130" s="23">
        <f t="shared" si="75"/>
        <v>2.0273077386579803E-2</v>
      </c>
      <c r="AM130" s="23">
        <f t="shared" si="75"/>
        <v>2.0175709074746105E-2</v>
      </c>
      <c r="AN130" s="23">
        <f t="shared" si="75"/>
        <v>2.0086302625947475E-2</v>
      </c>
      <c r="AO130" s="23">
        <f t="shared" si="75"/>
        <v>2.0004282932762484E-2</v>
      </c>
      <c r="AP130" s="23">
        <f t="shared" si="75"/>
        <v>1.9929089333262637E-2</v>
      </c>
      <c r="AQ130" s="23">
        <f t="shared" si="75"/>
        <v>1.9860152273278739E-2</v>
      </c>
      <c r="AR130" s="23">
        <f t="shared" si="75"/>
        <v>1.9796899333007014E-2</v>
      </c>
      <c r="AS130" s="23">
        <f t="shared" si="75"/>
        <v>1.9738769022462632E-2</v>
      </c>
      <c r="AT130" s="23">
        <f t="shared" si="75"/>
        <v>1.9685223712196474E-2</v>
      </c>
      <c r="AU130" s="23">
        <f t="shared" si="75"/>
        <v>1.9635758970571508E-2</v>
      </c>
      <c r="AV130" s="23">
        <f t="shared" si="75"/>
        <v>1.9589909067752702E-2</v>
      </c>
      <c r="AW130" s="23">
        <f t="shared" si="75"/>
        <v>1.9547249302266128E-2</v>
      </c>
      <c r="AX130" s="23">
        <f t="shared" si="75"/>
        <v>1.950739600191154E-2</v>
      </c>
      <c r="AY130" s="23">
        <f t="shared" si="75"/>
        <v>1.9470004971481818E-2</v>
      </c>
      <c r="AZ130" s="23">
        <f t="shared" si="75"/>
        <v>1.9434768997670708E-2</v>
      </c>
      <c r="BA130" s="23">
        <f t="shared" si="75"/>
        <v>1.940141485720703E-2</v>
      </c>
      <c r="BB130" s="23">
        <f t="shared" si="75"/>
        <v>1.9369700136160663E-2</v>
      </c>
      <c r="BC130" s="23">
        <f t="shared" si="75"/>
        <v>1.9339410062284176E-2</v>
      </c>
      <c r="BD130" s="23">
        <f t="shared" si="75"/>
        <v>1.9310354475085327E-2</v>
      </c>
      <c r="BE130" s="23">
        <f t="shared" si="75"/>
        <v>1.9282365004357361E-2</v>
      </c>
      <c r="BF130" s="23">
        <f t="shared" si="75"/>
        <v>1.9255292491402728E-2</v>
      </c>
      <c r="BG130" s="23">
        <f t="shared" si="75"/>
        <v>1.9229004663341383E-2</v>
      </c>
      <c r="BH130" s="23">
        <f t="shared" si="75"/>
        <v>1.9203384055934559E-2</v>
      </c>
      <c r="BI130" s="23">
        <f>+$B$14/100+LN(BI56/BH56)/10+$B$18*LN(BI88/BH88)/10</f>
        <v>1.4999999999999999E-4</v>
      </c>
    </row>
    <row r="131" spans="1:61" ht="18" customHeight="1">
      <c r="A131" s="59" t="s">
        <v>1116</v>
      </c>
      <c r="B131" s="23"/>
      <c r="C131" s="23">
        <f t="shared" ref="C131:AN131" si="76">+AVERAGE(C129:C130)</f>
        <v>4.7048398966406522E-2</v>
      </c>
      <c r="D131" s="23">
        <f t="shared" si="76"/>
        <v>4.7408021734229013E-2</v>
      </c>
      <c r="E131" s="23">
        <f t="shared" si="76"/>
        <v>4.2062233159848299E-2</v>
      </c>
      <c r="F131" s="23">
        <f t="shared" si="76"/>
        <v>3.8033383478971373E-2</v>
      </c>
      <c r="G131" s="23">
        <f t="shared" si="76"/>
        <v>3.4677650116030349E-2</v>
      </c>
      <c r="H131" s="23">
        <f t="shared" si="76"/>
        <v>3.2493935066399138E-2</v>
      </c>
      <c r="I131" s="23">
        <f t="shared" si="76"/>
        <v>3.1176774830546546E-2</v>
      </c>
      <c r="J131" s="23">
        <f t="shared" si="76"/>
        <v>3.017033285434477E-2</v>
      </c>
      <c r="K131" s="23">
        <f t="shared" si="76"/>
        <v>2.9394383690457514E-2</v>
      </c>
      <c r="L131" s="23">
        <f t="shared" si="76"/>
        <v>2.7040340880103104E-2</v>
      </c>
      <c r="M131" s="37">
        <f t="shared" si="76"/>
        <v>2.6829540762730281E-2</v>
      </c>
      <c r="N131" s="23">
        <f t="shared" si="76"/>
        <v>2.7747322463196399E-2</v>
      </c>
      <c r="O131" s="23">
        <f t="shared" si="76"/>
        <v>2.6330344142310197E-2</v>
      </c>
      <c r="P131" s="23">
        <f t="shared" si="76"/>
        <v>2.5370515579244541E-2</v>
      </c>
      <c r="Q131" s="23">
        <f t="shared" si="76"/>
        <v>2.4663225042459335E-2</v>
      </c>
      <c r="R131" s="23">
        <f t="shared" si="76"/>
        <v>2.4104901991003042E-2</v>
      </c>
      <c r="S131" s="23">
        <f t="shared" si="76"/>
        <v>2.3641066122336865E-2</v>
      </c>
      <c r="T131" s="23">
        <f t="shared" si="76"/>
        <v>2.3242050225837689E-2</v>
      </c>
      <c r="U131" s="23">
        <f t="shared" si="76"/>
        <v>2.2856934638868256E-2</v>
      </c>
      <c r="V131" s="23">
        <f t="shared" si="76"/>
        <v>2.2462207003008192E-2</v>
      </c>
      <c r="W131" s="23">
        <f t="shared" si="76"/>
        <v>2.211215057747009E-2</v>
      </c>
      <c r="X131" s="23">
        <f t="shared" si="76"/>
        <v>2.1825085737484075E-2</v>
      </c>
      <c r="Y131" s="23">
        <f t="shared" si="76"/>
        <v>2.1576816879024276E-2</v>
      </c>
      <c r="Z131" s="23">
        <f t="shared" si="76"/>
        <v>2.1363828327498981E-2</v>
      </c>
      <c r="AA131" s="23">
        <f t="shared" si="76"/>
        <v>2.1204377025208374E-2</v>
      </c>
      <c r="AB131" s="23">
        <f t="shared" si="76"/>
        <v>2.1247593838567565E-2</v>
      </c>
      <c r="AC131" s="23">
        <f t="shared" si="76"/>
        <v>2.1372717497417544E-2</v>
      </c>
      <c r="AD131" s="23">
        <f t="shared" si="76"/>
        <v>2.138671865232495E-2</v>
      </c>
      <c r="AE131" s="23">
        <f t="shared" si="76"/>
        <v>2.1289403318377937E-2</v>
      </c>
      <c r="AF131" s="23">
        <f t="shared" si="76"/>
        <v>2.1067929320688742E-2</v>
      </c>
      <c r="AG131" s="23">
        <f t="shared" si="76"/>
        <v>2.0852459125432477E-2</v>
      </c>
      <c r="AH131" s="23">
        <f t="shared" si="76"/>
        <v>2.0694720895370448E-2</v>
      </c>
      <c r="AI131" s="23">
        <f t="shared" si="76"/>
        <v>2.0558703173018444E-2</v>
      </c>
      <c r="AJ131" s="23">
        <f t="shared" si="76"/>
        <v>2.0436980998970865E-2</v>
      </c>
      <c r="AK131" s="23">
        <f t="shared" si="76"/>
        <v>2.032608799013691E-2</v>
      </c>
      <c r="AL131" s="23">
        <f t="shared" si="76"/>
        <v>2.0224393230662954E-2</v>
      </c>
      <c r="AM131" s="23">
        <f t="shared" si="76"/>
        <v>2.013100585034679E-2</v>
      </c>
      <c r="AN131" s="23">
        <f t="shared" si="76"/>
        <v>2.0045292779354979E-2</v>
      </c>
      <c r="AO131" s="23">
        <f t="shared" ref="AO131:BB131" si="77">+AVERAGE(AO129:AO130)</f>
        <v>1.996668613301256E-2</v>
      </c>
      <c r="AP131" s="23">
        <f t="shared" si="77"/>
        <v>1.9894620803270688E-2</v>
      </c>
      <c r="AQ131" s="23">
        <f t="shared" si="77"/>
        <v>1.9828525803142878E-2</v>
      </c>
      <c r="AR131" s="23">
        <f t="shared" si="77"/>
        <v>1.9767834177734825E-2</v>
      </c>
      <c r="AS131" s="23">
        <f t="shared" si="77"/>
        <v>1.9711996367329551E-2</v>
      </c>
      <c r="AT131" s="23">
        <f t="shared" si="77"/>
        <v>1.9660491341383993E-2</v>
      </c>
      <c r="AU131" s="23">
        <f t="shared" si="77"/>
        <v>1.9612834019162105E-2</v>
      </c>
      <c r="AV131" s="23">
        <f t="shared" si="77"/>
        <v>1.9568579185009413E-2</v>
      </c>
      <c r="AW131" s="23">
        <f t="shared" si="77"/>
        <v>1.9527322652088834E-2</v>
      </c>
      <c r="AX131" s="23">
        <f t="shared" si="77"/>
        <v>1.9488700486696681E-2</v>
      </c>
      <c r="AY131" s="23">
        <f t="shared" si="77"/>
        <v>1.9452386984576263E-2</v>
      </c>
      <c r="AZ131" s="23">
        <f t="shared" si="77"/>
        <v>1.9418091927438867E-2</v>
      </c>
      <c r="BA131" s="23">
        <f t="shared" si="77"/>
        <v>1.9385557496683845E-2</v>
      </c>
      <c r="BB131" s="23">
        <f t="shared" si="77"/>
        <v>1.9354555099222417E-2</v>
      </c>
      <c r="BC131" s="23">
        <f>+AVERAGE(BC129:BC130)</f>
        <v>1.932488226868475E-2</v>
      </c>
      <c r="BD131" s="23">
        <f>+AVERAGE(BD129:BD130)</f>
        <v>1.9296359739721346E-2</v>
      </c>
      <c r="BE131" s="23">
        <f>+AVERAGE(BE129:BE130)</f>
        <v>1.9268828747880044E-2</v>
      </c>
      <c r="BF131" s="23">
        <f>+AVERAGE(BF129:BF130)</f>
        <v>1.9242148577372054E-2</v>
      </c>
      <c r="BG131" s="23">
        <f>+AVERAGE(BG129:BG130)</f>
        <v>1.9216194359637971E-2</v>
      </c>
      <c r="BH131" s="23" t="e">
        <f>+$B$14/100+LN(BH58/BG58)/10+$B$18*LN(BI90/BH90)/10</f>
        <v>#DIV/0!</v>
      </c>
      <c r="BI131" s="23" t="e">
        <f>+BH131</f>
        <v>#DIV/0!</v>
      </c>
    </row>
    <row r="132" spans="1:61" ht="18" customHeight="1">
      <c r="A132" s="59" t="s">
        <v>13</v>
      </c>
      <c r="B132" s="23">
        <f t="shared" ref="B132:AG132" si="78">+B88^-$B$18</f>
        <v>4.9831535091007986E-3</v>
      </c>
      <c r="C132" s="23">
        <f t="shared" si="78"/>
        <v>4.1145318156080987E-3</v>
      </c>
      <c r="D132" s="23">
        <f t="shared" si="78"/>
        <v>3.1106483393905015E-3</v>
      </c>
      <c r="E132" s="23">
        <f t="shared" si="78"/>
        <v>2.4606314781931305E-3</v>
      </c>
      <c r="F132" s="23">
        <f t="shared" si="78"/>
        <v>2.0024289273710277E-3</v>
      </c>
      <c r="G132" s="23">
        <f t="shared" si="78"/>
        <v>1.6612254597147642E-3</v>
      </c>
      <c r="H132" s="23">
        <f t="shared" si="78"/>
        <v>1.4033911521608659E-3</v>
      </c>
      <c r="I132" s="23">
        <f t="shared" si="78"/>
        <v>1.2027247007385447E-3</v>
      </c>
      <c r="J132" s="23">
        <f t="shared" si="78"/>
        <v>1.0431748173265198E-3</v>
      </c>
      <c r="K132" s="23">
        <f t="shared" si="78"/>
        <v>9.1219236848915676E-4</v>
      </c>
      <c r="L132" s="23">
        <f t="shared" si="78"/>
        <v>8.0106549338534116E-4</v>
      </c>
      <c r="M132" s="37">
        <f t="shared" si="78"/>
        <v>7.2970303846774652E-4</v>
      </c>
      <c r="N132" s="23">
        <f t="shared" si="78"/>
        <v>6.4151918414389491E-4</v>
      </c>
      <c r="O132" s="23">
        <f t="shared" si="78"/>
        <v>5.7374118719081201E-4</v>
      </c>
      <c r="P132" s="23">
        <f t="shared" si="78"/>
        <v>5.1890426292075151E-4</v>
      </c>
      <c r="Q132" s="23">
        <f t="shared" si="78"/>
        <v>4.7307563728532135E-4</v>
      </c>
      <c r="R132" s="23">
        <f t="shared" si="78"/>
        <v>4.3395554437569575E-4</v>
      </c>
      <c r="S132" s="23">
        <f t="shared" si="78"/>
        <v>4.0007196416069665E-4</v>
      </c>
      <c r="T132" s="23">
        <f t="shared" si="78"/>
        <v>3.7040906271248981E-4</v>
      </c>
      <c r="U132" s="23">
        <f t="shared" si="78"/>
        <v>3.4422331991986957E-4</v>
      </c>
      <c r="V132" s="23">
        <f t="shared" si="78"/>
        <v>3.2076962264657817E-4</v>
      </c>
      <c r="W132" s="23">
        <f t="shared" si="78"/>
        <v>2.9971553461150382E-4</v>
      </c>
      <c r="X132" s="23">
        <f t="shared" si="78"/>
        <v>2.8090995917943984E-4</v>
      </c>
      <c r="Y132" s="23">
        <f t="shared" si="78"/>
        <v>2.6398337103518475E-4</v>
      </c>
      <c r="Z132" s="23">
        <f t="shared" si="78"/>
        <v>2.4865138892175159E-4</v>
      </c>
      <c r="AA132" s="23">
        <f t="shared" si="78"/>
        <v>2.3466607980760412E-4</v>
      </c>
      <c r="AB132" s="23">
        <f t="shared" si="78"/>
        <v>2.2174284421178946E-4</v>
      </c>
      <c r="AC132" s="23">
        <f t="shared" si="78"/>
        <v>2.0909019428020333E-4</v>
      </c>
      <c r="AD132" s="23">
        <f t="shared" si="78"/>
        <v>1.970816326140445E-4</v>
      </c>
      <c r="AE132" s="23">
        <f t="shared" si="78"/>
        <v>1.8578412064698969E-4</v>
      </c>
      <c r="AF132" s="23">
        <f t="shared" si="78"/>
        <v>1.7503666577799303E-4</v>
      </c>
      <c r="AG132" s="23">
        <f t="shared" si="78"/>
        <v>1.6494552645422033E-4</v>
      </c>
      <c r="AH132" s="23">
        <f t="shared" ref="AH132:BI132" si="79">+AH88^-$B$18</f>
        <v>1.5570236811540997E-4</v>
      </c>
      <c r="AI132" s="23">
        <f t="shared" si="79"/>
        <v>1.4718949802082428E-4</v>
      </c>
      <c r="AJ132" s="23">
        <f t="shared" si="79"/>
        <v>1.3931982992411329E-4</v>
      </c>
      <c r="AK132" s="23">
        <f t="shared" si="79"/>
        <v>1.3202367186290092E-4</v>
      </c>
      <c r="AL132" s="23">
        <f t="shared" si="79"/>
        <v>1.2524232553789543E-4</v>
      </c>
      <c r="AM132" s="23">
        <f t="shared" si="79"/>
        <v>1.1892503946780755E-4</v>
      </c>
      <c r="AN132" s="23">
        <f t="shared" si="79"/>
        <v>1.1302740912524365E-4</v>
      </c>
      <c r="AO132" s="23">
        <f t="shared" si="79"/>
        <v>1.0751039263857556E-4</v>
      </c>
      <c r="AP132" s="23">
        <f t="shared" si="79"/>
        <v>1.0233959288134246E-4</v>
      </c>
      <c r="AQ132" s="23">
        <f t="shared" si="79"/>
        <v>9.7484666847801225E-5</v>
      </c>
      <c r="AR132" s="23">
        <f t="shared" si="79"/>
        <v>9.2918810752862585E-5</v>
      </c>
      <c r="AS132" s="23">
        <f t="shared" si="79"/>
        <v>8.8618303227815833E-5</v>
      </c>
      <c r="AT132" s="23">
        <f t="shared" si="79"/>
        <v>8.4562100521733618E-5</v>
      </c>
      <c r="AU132" s="23">
        <f t="shared" si="79"/>
        <v>8.0731480500692291E-5</v>
      </c>
      <c r="AV132" s="23">
        <f t="shared" si="79"/>
        <v>7.7109732246200438E-5</v>
      </c>
      <c r="AW132" s="23">
        <f t="shared" si="79"/>
        <v>7.3681887448452752E-5</v>
      </c>
      <c r="AX132" s="23">
        <f t="shared" si="79"/>
        <v>7.0434489328607551E-5</v>
      </c>
      <c r="AY132" s="23">
        <f t="shared" si="79"/>
        <v>6.7355394672504403E-5</v>
      </c>
      <c r="AZ132" s="23">
        <f t="shared" si="79"/>
        <v>6.4433604675416778E-5</v>
      </c>
      <c r="BA132" s="23">
        <f t="shared" si="79"/>
        <v>6.1659120593710785E-5</v>
      </c>
      <c r="BB132" s="23">
        <f t="shared" si="79"/>
        <v>5.9022820591617624E-5</v>
      </c>
      <c r="BC132" s="23">
        <f t="shared" si="79"/>
        <v>5.6516354598541488E-5</v>
      </c>
      <c r="BD132" s="23">
        <f t="shared" si="79"/>
        <v>5.4132054414723727E-5</v>
      </c>
      <c r="BE132" s="23">
        <f t="shared" si="79"/>
        <v>5.186285669770892E-5</v>
      </c>
      <c r="BF132" s="23">
        <f t="shared" si="79"/>
        <v>4.9702236817542538E-5</v>
      </c>
      <c r="BG132" s="23">
        <f t="shared" si="79"/>
        <v>4.7644151881068933E-5</v>
      </c>
      <c r="BH132" s="23">
        <f t="shared" si="79"/>
        <v>4.5682991495619941E-5</v>
      </c>
      <c r="BI132" s="23">
        <f t="shared" si="79"/>
        <v>4.5682991495619941E-5</v>
      </c>
    </row>
    <row r="133" spans="1:61" ht="18" customHeight="1">
      <c r="A133" s="59" t="s">
        <v>14</v>
      </c>
      <c r="B133" s="23">
        <f t="shared" ref="B133:AG133" si="80">+B17*B132/$B132</f>
        <v>1</v>
      </c>
      <c r="C133" s="23">
        <f t="shared" si="80"/>
        <v>0.71146859772891857</v>
      </c>
      <c r="D133" s="23">
        <f t="shared" si="80"/>
        <v>0.46347445834778378</v>
      </c>
      <c r="E133" s="23">
        <f t="shared" si="80"/>
        <v>0.31590830399228531</v>
      </c>
      <c r="F133" s="23">
        <f t="shared" si="80"/>
        <v>0.22151908786296429</v>
      </c>
      <c r="G133" s="23">
        <f t="shared" si="80"/>
        <v>0.15835150665646289</v>
      </c>
      <c r="H133" s="23">
        <f t="shared" si="80"/>
        <v>0.11526884276407266</v>
      </c>
      <c r="I133" s="23">
        <f t="shared" si="80"/>
        <v>8.5121448780388825E-2</v>
      </c>
      <c r="J133" s="23">
        <f t="shared" si="80"/>
        <v>6.3616452637525259E-2</v>
      </c>
      <c r="K133" s="23">
        <f t="shared" si="80"/>
        <v>4.7933414424568603E-2</v>
      </c>
      <c r="L133" s="23">
        <f t="shared" si="80"/>
        <v>3.6271000347458442E-2</v>
      </c>
      <c r="M133" s="37">
        <f t="shared" si="80"/>
        <v>2.8469329646695306E-2</v>
      </c>
      <c r="N133" s="23">
        <f t="shared" si="80"/>
        <v>2.1566531902749958E-2</v>
      </c>
      <c r="O133" s="23">
        <f t="shared" si="80"/>
        <v>1.6619818215400976E-2</v>
      </c>
      <c r="P133" s="23">
        <f t="shared" si="80"/>
        <v>1.2952006615305135E-2</v>
      </c>
      <c r="Q133" s="23">
        <f t="shared" si="80"/>
        <v>1.0174661733916035E-2</v>
      </c>
      <c r="R133" s="23">
        <f t="shared" si="80"/>
        <v>8.0421878928885662E-3</v>
      </c>
      <c r="S133" s="23">
        <f t="shared" si="80"/>
        <v>6.3886143101575801E-3</v>
      </c>
      <c r="T133" s="23">
        <f t="shared" si="80"/>
        <v>5.0967077679010334E-3</v>
      </c>
      <c r="U133" s="23">
        <f t="shared" si="80"/>
        <v>4.0812011041205546E-3</v>
      </c>
      <c r="V133" s="23">
        <f t="shared" si="80"/>
        <v>3.2770307553022849E-3</v>
      </c>
      <c r="W133" s="23">
        <f t="shared" si="80"/>
        <v>2.6383725210843392E-3</v>
      </c>
      <c r="X133" s="23">
        <f t="shared" si="80"/>
        <v>2.1307552919076034E-3</v>
      </c>
      <c r="Y133" s="23">
        <f t="shared" si="80"/>
        <v>1.7253713690348065E-3</v>
      </c>
      <c r="Z133" s="23">
        <f t="shared" si="80"/>
        <v>1.4003496383344157E-3</v>
      </c>
      <c r="AA133" s="23">
        <f t="shared" si="80"/>
        <v>1.1387686167219171E-3</v>
      </c>
      <c r="AB133" s="23">
        <f t="shared" si="80"/>
        <v>9.2720200668861095E-4</v>
      </c>
      <c r="AC133" s="23">
        <f t="shared" si="80"/>
        <v>7.5335208187663762E-4</v>
      </c>
      <c r="AD133" s="23">
        <f t="shared" si="80"/>
        <v>6.1185717249735434E-4</v>
      </c>
      <c r="AE133" s="23">
        <f t="shared" si="80"/>
        <v>4.9699506097511956E-4</v>
      </c>
      <c r="AF133" s="23">
        <f t="shared" si="80"/>
        <v>4.0347078300494415E-4</v>
      </c>
      <c r="AG133" s="23">
        <f t="shared" si="80"/>
        <v>3.2761454748063591E-4</v>
      </c>
      <c r="AH133" s="23">
        <f t="shared" ref="AH133:BI133" si="81">+AH17*AH132/$B132</f>
        <v>2.6647558976840183E-4</v>
      </c>
      <c r="AI133" s="23">
        <f t="shared" si="81"/>
        <v>2.1705940882090901E-4</v>
      </c>
      <c r="AJ133" s="23">
        <f t="shared" si="81"/>
        <v>1.7703303090744029E-4</v>
      </c>
      <c r="AK133" s="23">
        <f t="shared" si="81"/>
        <v>1.4455487880713766E-4</v>
      </c>
      <c r="AL133" s="23">
        <f t="shared" si="81"/>
        <v>1.1816031697156825E-4</v>
      </c>
      <c r="AM133" s="23">
        <f t="shared" si="81"/>
        <v>9.667927966529842E-5</v>
      </c>
      <c r="AN133" s="23">
        <f t="shared" si="81"/>
        <v>7.9174157699282138E-5</v>
      </c>
      <c r="AO133" s="23">
        <f t="shared" si="81"/>
        <v>6.4891782617787361E-5</v>
      </c>
      <c r="AP133" s="23">
        <f t="shared" si="81"/>
        <v>5.3225839396012597E-5</v>
      </c>
      <c r="AQ133" s="23">
        <f t="shared" si="81"/>
        <v>4.3687251580490595E-5</v>
      </c>
      <c r="AR133" s="23">
        <f t="shared" si="81"/>
        <v>3.5880759883161781E-5</v>
      </c>
      <c r="AS133" s="23">
        <f t="shared" si="81"/>
        <v>2.9486348698693044E-5</v>
      </c>
      <c r="AT133" s="23">
        <f t="shared" si="81"/>
        <v>2.4244481832860371E-5</v>
      </c>
      <c r="AU133" s="23">
        <f t="shared" si="81"/>
        <v>1.9944338598957792E-5</v>
      </c>
      <c r="AV133" s="23">
        <f t="shared" si="81"/>
        <v>1.6414418213356834E-5</v>
      </c>
      <c r="AW133" s="23">
        <f t="shared" si="81"/>
        <v>1.3515017708153574E-5</v>
      </c>
      <c r="AX133" s="23">
        <f t="shared" si="81"/>
        <v>1.1132195494848714E-5</v>
      </c>
      <c r="AY133" s="23">
        <f t="shared" si="81"/>
        <v>9.1729160110235531E-6</v>
      </c>
      <c r="AZ133" s="23">
        <f t="shared" si="81"/>
        <v>7.561135788367687E-6</v>
      </c>
      <c r="BA133" s="23">
        <f t="shared" si="81"/>
        <v>6.2346418894800511E-6</v>
      </c>
      <c r="BB133" s="23">
        <f t="shared" si="81"/>
        <v>5.1424931764725403E-6</v>
      </c>
      <c r="BC133" s="23">
        <f t="shared" si="81"/>
        <v>4.2429457912454103E-6</v>
      </c>
      <c r="BD133" s="23">
        <f t="shared" si="81"/>
        <v>3.5017684783255464E-6</v>
      </c>
      <c r="BE133" s="23">
        <f t="shared" si="81"/>
        <v>2.8908724588056698E-6</v>
      </c>
      <c r="BF133" s="23">
        <f t="shared" si="81"/>
        <v>2.387195618409007E-6</v>
      </c>
      <c r="BG133" s="23">
        <f t="shared" si="81"/>
        <v>1.9717926902431618E-6</v>
      </c>
      <c r="BH133" s="23">
        <f t="shared" si="81"/>
        <v>1.6290925768857101E-6</v>
      </c>
      <c r="BI133" s="23">
        <f t="shared" si="81"/>
        <v>1.4037356909442703E-6</v>
      </c>
    </row>
    <row r="134" spans="1:61" ht="18" customHeight="1">
      <c r="A134" s="59" t="s">
        <v>1117</v>
      </c>
      <c r="B134" s="23"/>
      <c r="C134" s="23">
        <f>+(C133/B133)^-0.1-1</f>
        <v>3.4628473810918381E-2</v>
      </c>
      <c r="D134" s="23">
        <f t="shared" ref="D134:X134" si="82">+(D133/C133)^-0.1-1</f>
        <v>4.3789666591394161E-2</v>
      </c>
      <c r="E134" s="23">
        <f t="shared" si="82"/>
        <v>3.9073996270073685E-2</v>
      </c>
      <c r="F134" s="23">
        <f t="shared" si="82"/>
        <v>3.6131766303403756E-2</v>
      </c>
      <c r="G134" s="23">
        <f t="shared" si="82"/>
        <v>3.4138949228427862E-2</v>
      </c>
      <c r="H134" s="23">
        <f t="shared" si="82"/>
        <v>3.2264582348834336E-2</v>
      </c>
      <c r="I134" s="23">
        <f t="shared" si="82"/>
        <v>3.0783107321693093E-2</v>
      </c>
      <c r="J134" s="23">
        <f t="shared" si="82"/>
        <v>2.9548845258763334E-2</v>
      </c>
      <c r="K134" s="23">
        <f t="shared" si="82"/>
        <v>2.8710347359039989E-2</v>
      </c>
      <c r="L134" s="23">
        <f t="shared" si="82"/>
        <v>2.8271699758298796E-2</v>
      </c>
      <c r="M134" s="37">
        <f t="shared" si="82"/>
        <v>2.4514782766979382E-2</v>
      </c>
      <c r="N134" s="23">
        <f t="shared" si="82"/>
        <v>2.8157606600472285E-2</v>
      </c>
      <c r="O134" s="23">
        <f t="shared" si="82"/>
        <v>2.6397071607694889E-2</v>
      </c>
      <c r="P134" s="23">
        <f t="shared" si="82"/>
        <v>2.5247977351370299E-2</v>
      </c>
      <c r="Q134" s="23">
        <f t="shared" si="82"/>
        <v>2.4428631124831846E-2</v>
      </c>
      <c r="R134" s="23">
        <f t="shared" si="82"/>
        <v>2.3798706264288594E-2</v>
      </c>
      <c r="S134" s="23">
        <f t="shared" si="82"/>
        <v>2.3285345327785922E-2</v>
      </c>
      <c r="T134" s="23">
        <f t="shared" si="82"/>
        <v>2.2849397531289783E-2</v>
      </c>
      <c r="U134" s="23">
        <f t="shared" si="82"/>
        <v>2.2469056844307556E-2</v>
      </c>
      <c r="V134" s="23">
        <f t="shared" si="82"/>
        <v>2.2187928396654621E-2</v>
      </c>
      <c r="W134" s="23">
        <f t="shared" si="82"/>
        <v>2.1914214803104626E-2</v>
      </c>
      <c r="X134" s="23">
        <f t="shared" si="82"/>
        <v>2.1598517292557906E-2</v>
      </c>
      <c r="Y134" s="23">
        <f t="shared" ref="Y134:BA134" si="83">+(Y133/X133)^-0.1-1</f>
        <v>2.1327671913953239E-2</v>
      </c>
      <c r="Z134" s="23">
        <f t="shared" si="83"/>
        <v>2.1091381013737642E-2</v>
      </c>
      <c r="AA134" s="23">
        <f t="shared" si="83"/>
        <v>2.0892702361117843E-2</v>
      </c>
      <c r="AB134" s="23">
        <f t="shared" si="83"/>
        <v>2.0765804229218698E-2</v>
      </c>
      <c r="AC134" s="23">
        <f t="shared" si="83"/>
        <v>2.0980945633411352E-2</v>
      </c>
      <c r="AD134" s="23">
        <f t="shared" si="83"/>
        <v>2.1021280098469042E-2</v>
      </c>
      <c r="AE134" s="23">
        <f t="shared" si="83"/>
        <v>2.1009535858460548E-2</v>
      </c>
      <c r="AF134" s="23">
        <f t="shared" si="83"/>
        <v>2.1066430500547906E-2</v>
      </c>
      <c r="AG134" s="23">
        <f t="shared" si="83"/>
        <v>2.1045019652623065E-2</v>
      </c>
      <c r="AH134" s="23">
        <f t="shared" si="83"/>
        <v>2.0870312812653502E-2</v>
      </c>
      <c r="AI134" s="23">
        <f t="shared" si="83"/>
        <v>2.072295478880859E-2</v>
      </c>
      <c r="AJ134" s="23">
        <f t="shared" si="83"/>
        <v>2.0592637673574554E-2</v>
      </c>
      <c r="AK134" s="23">
        <f t="shared" si="83"/>
        <v>2.0474495798689762E-2</v>
      </c>
      <c r="AL134" s="23">
        <f t="shared" si="83"/>
        <v>2.0366309595933219E-2</v>
      </c>
      <c r="AM134" s="23">
        <f t="shared" si="83"/>
        <v>2.0266963087595347E-2</v>
      </c>
      <c r="AN134" s="23">
        <f t="shared" si="83"/>
        <v>2.0175748719235997E-2</v>
      </c>
      <c r="AO134" s="23">
        <f t="shared" si="83"/>
        <v>2.0092077648716122E-2</v>
      </c>
      <c r="AP134" s="23">
        <f t="shared" si="83"/>
        <v>2.0015376137343832E-2</v>
      </c>
      <c r="AQ134" s="23">
        <f t="shared" si="83"/>
        <v>1.9945061699837563E-2</v>
      </c>
      <c r="AR134" s="23">
        <f t="shared" si="83"/>
        <v>1.9880549216093391E-2</v>
      </c>
      <c r="AS134" s="23">
        <f t="shared" si="83"/>
        <v>1.9821264966171759E-2</v>
      </c>
      <c r="AT134" s="23">
        <f t="shared" si="83"/>
        <v>1.9766659782061824E-2</v>
      </c>
      <c r="AU134" s="23">
        <f t="shared" si="83"/>
        <v>1.9716218535259733E-2</v>
      </c>
      <c r="AV134" s="23">
        <f t="shared" si="83"/>
        <v>1.9669465717551793E-2</v>
      </c>
      <c r="AW134" s="23">
        <f t="shared" si="83"/>
        <v>1.9625967785082743E-2</v>
      </c>
      <c r="AX134" s="23">
        <f t="shared" si="83"/>
        <v>1.9585333134856997E-2</v>
      </c>
      <c r="AY134" s="23">
        <f t="shared" si="83"/>
        <v>1.9547210501366763E-2</v>
      </c>
      <c r="AZ134" s="23">
        <f t="shared" si="83"/>
        <v>1.9511286395472505E-2</v>
      </c>
      <c r="BA134" s="23">
        <f t="shared" si="83"/>
        <v>1.9477282039918054E-2</v>
      </c>
      <c r="BB134" s="23">
        <f t="shared" ref="BB134:BI134" si="84">+(BB133/BA133)^-0.1-1</f>
        <v>1.9444950115006687E-2</v>
      </c>
      <c r="BC134" s="23">
        <f t="shared" si="84"/>
        <v>1.9414071519814335E-2</v>
      </c>
      <c r="BD134" s="23">
        <f t="shared" si="84"/>
        <v>1.9384452275672093E-2</v>
      </c>
      <c r="BE134" s="23">
        <f t="shared" si="84"/>
        <v>1.9355920643679081E-2</v>
      </c>
      <c r="BF134" s="23">
        <f t="shared" si="84"/>
        <v>1.9328324490862414E-2</v>
      </c>
      <c r="BG134" s="23">
        <f t="shared" si="84"/>
        <v>1.9301528915330435E-2</v>
      </c>
      <c r="BH134" s="23">
        <f t="shared" si="84"/>
        <v>1.9275414125568657E-2</v>
      </c>
      <c r="BI134" s="23">
        <f t="shared" si="84"/>
        <v>1.4999999999999902E-2</v>
      </c>
    </row>
    <row r="135" spans="1:61" ht="18" customHeight="1">
      <c r="A135" s="59" t="s">
        <v>206</v>
      </c>
      <c r="B135" s="23"/>
      <c r="C135" s="23">
        <f>+LN(C56/B56)/10</f>
        <v>9.3279313555020352E-3</v>
      </c>
      <c r="D135" s="23">
        <f t="shared" ref="D135:K135" si="85">+LN(D56/C56)/10</f>
        <v>7.6456914107725076E-3</v>
      </c>
      <c r="E135" s="23">
        <f t="shared" si="85"/>
        <v>5.7596483440908825E-3</v>
      </c>
      <c r="F135" s="23">
        <f t="shared" si="85"/>
        <v>4.3177913415189213E-3</v>
      </c>
      <c r="G135" s="23">
        <f t="shared" si="85"/>
        <v>2.4627299464364742E-3</v>
      </c>
      <c r="H135" s="23">
        <f t="shared" si="85"/>
        <v>1.3456354717457319E-3</v>
      </c>
      <c r="I135" s="23">
        <f t="shared" si="85"/>
        <v>1.3456354717457319E-3</v>
      </c>
      <c r="J135" s="23">
        <f t="shared" si="85"/>
        <v>1.3456354717457319E-3</v>
      </c>
      <c r="K135" s="23">
        <f t="shared" si="85"/>
        <v>1.3456354717457319E-3</v>
      </c>
      <c r="L135" s="23">
        <f t="shared" ref="L135:AQ135" si="86">+LN(L56/K56)/10</f>
        <v>1.03499762952242E-3</v>
      </c>
      <c r="M135" s="37">
        <f t="shared" si="86"/>
        <v>7.2435978729910833E-4</v>
      </c>
      <c r="N135" s="23">
        <f t="shared" si="86"/>
        <v>7.2435978729910833E-4</v>
      </c>
      <c r="O135" s="23">
        <f t="shared" si="86"/>
        <v>7.2435978729910833E-4</v>
      </c>
      <c r="P135" s="23">
        <f t="shared" si="86"/>
        <v>7.2435978729910833E-4</v>
      </c>
      <c r="Q135" s="23">
        <f t="shared" si="86"/>
        <v>7.2435978729910833E-4</v>
      </c>
      <c r="R135" s="23">
        <f t="shared" si="86"/>
        <v>7.2435978729910833E-4</v>
      </c>
      <c r="S135" s="23">
        <f t="shared" si="86"/>
        <v>7.2435978729910833E-4</v>
      </c>
      <c r="T135" s="23">
        <f t="shared" si="86"/>
        <v>7.2435978729910833E-4</v>
      </c>
      <c r="U135" s="23">
        <f t="shared" si="86"/>
        <v>7.2435978729910833E-4</v>
      </c>
      <c r="V135" s="23">
        <f t="shared" si="86"/>
        <v>6.0103040758817373E-4</v>
      </c>
      <c r="W135" s="23">
        <f t="shared" si="86"/>
        <v>4.7770102787725988E-4</v>
      </c>
      <c r="X135" s="23">
        <f t="shared" si="86"/>
        <v>4.7770102787725988E-4</v>
      </c>
      <c r="Y135" s="23">
        <f t="shared" si="86"/>
        <v>4.7770102787725988E-4</v>
      </c>
      <c r="Z135" s="23">
        <f t="shared" si="86"/>
        <v>4.7770102787725988E-4</v>
      </c>
      <c r="AA135" s="23">
        <f t="shared" si="86"/>
        <v>4.7770102787725988E-4</v>
      </c>
      <c r="AB135" s="23">
        <f t="shared" si="86"/>
        <v>4.7770102787725988E-4</v>
      </c>
      <c r="AC135" s="23">
        <f t="shared" si="86"/>
        <v>4.7770102787725988E-4</v>
      </c>
      <c r="AD135" s="23">
        <f t="shared" si="86"/>
        <v>4.7770102787725988E-4</v>
      </c>
      <c r="AE135" s="23">
        <f t="shared" si="86"/>
        <v>4.7770102787725988E-4</v>
      </c>
      <c r="AF135" s="23">
        <f t="shared" si="86"/>
        <v>2.3885051393862677E-4</v>
      </c>
      <c r="AG135" s="23">
        <f t="shared" si="86"/>
        <v>0</v>
      </c>
      <c r="AH135" s="23">
        <f t="shared" si="86"/>
        <v>0</v>
      </c>
      <c r="AI135" s="23">
        <f t="shared" si="86"/>
        <v>0</v>
      </c>
      <c r="AJ135" s="23">
        <f t="shared" si="86"/>
        <v>0</v>
      </c>
      <c r="AK135" s="23">
        <f t="shared" si="86"/>
        <v>0</v>
      </c>
      <c r="AL135" s="23">
        <f t="shared" si="86"/>
        <v>0</v>
      </c>
      <c r="AM135" s="23">
        <f t="shared" si="86"/>
        <v>0</v>
      </c>
      <c r="AN135" s="23">
        <f t="shared" si="86"/>
        <v>0</v>
      </c>
      <c r="AO135" s="23">
        <f t="shared" si="86"/>
        <v>0</v>
      </c>
      <c r="AP135" s="23">
        <f t="shared" si="86"/>
        <v>0</v>
      </c>
      <c r="AQ135" s="23">
        <f t="shared" si="86"/>
        <v>0</v>
      </c>
      <c r="AR135" s="23">
        <f t="shared" ref="AR135:BI135" si="87">+LN(AR56/AQ56)/10</f>
        <v>0</v>
      </c>
      <c r="AS135" s="23">
        <f t="shared" si="87"/>
        <v>0</v>
      </c>
      <c r="AT135" s="23">
        <f t="shared" si="87"/>
        <v>0</v>
      </c>
      <c r="AU135" s="23">
        <f t="shared" si="87"/>
        <v>0</v>
      </c>
      <c r="AV135" s="23">
        <f t="shared" si="87"/>
        <v>0</v>
      </c>
      <c r="AW135" s="23">
        <f t="shared" si="87"/>
        <v>0</v>
      </c>
      <c r="AX135" s="23">
        <f t="shared" si="87"/>
        <v>0</v>
      </c>
      <c r="AY135" s="23">
        <f t="shared" si="87"/>
        <v>0</v>
      </c>
      <c r="AZ135" s="23">
        <f t="shared" si="87"/>
        <v>0</v>
      </c>
      <c r="BA135" s="23">
        <f t="shared" si="87"/>
        <v>0</v>
      </c>
      <c r="BB135" s="23">
        <f t="shared" si="87"/>
        <v>0</v>
      </c>
      <c r="BC135" s="23">
        <f t="shared" si="87"/>
        <v>0</v>
      </c>
      <c r="BD135" s="23">
        <f t="shared" si="87"/>
        <v>0</v>
      </c>
      <c r="BE135" s="23">
        <f t="shared" si="87"/>
        <v>0</v>
      </c>
      <c r="BF135" s="23">
        <f t="shared" si="87"/>
        <v>0</v>
      </c>
      <c r="BG135" s="23">
        <f t="shared" si="87"/>
        <v>0</v>
      </c>
      <c r="BH135" s="23">
        <f t="shared" si="87"/>
        <v>0</v>
      </c>
      <c r="BI135" s="23">
        <f t="shared" si="87"/>
        <v>0</v>
      </c>
    </row>
    <row r="136" spans="1:61" ht="18" customHeight="1">
      <c r="A136" s="59" t="s">
        <v>207</v>
      </c>
      <c r="B136" s="23"/>
      <c r="C136" s="23">
        <f>+C134+C135</f>
        <v>4.3956405166420416E-2</v>
      </c>
      <c r="D136" s="23">
        <f t="shared" ref="D136:K136" si="88">+D134+D135</f>
        <v>5.143535800216667E-2</v>
      </c>
      <c r="E136" s="23">
        <f t="shared" si="88"/>
        <v>4.4833644614164565E-2</v>
      </c>
      <c r="F136" s="23">
        <f t="shared" si="88"/>
        <v>4.0449557644922675E-2</v>
      </c>
      <c r="G136" s="23">
        <f t="shared" si="88"/>
        <v>3.6601679174864336E-2</v>
      </c>
      <c r="H136" s="23">
        <f t="shared" si="88"/>
        <v>3.3610217820580067E-2</v>
      </c>
      <c r="I136" s="23">
        <f t="shared" si="88"/>
        <v>3.2128742793438823E-2</v>
      </c>
      <c r="J136" s="23">
        <f t="shared" si="88"/>
        <v>3.0894480730509065E-2</v>
      </c>
      <c r="K136" s="23">
        <f t="shared" si="88"/>
        <v>3.005598283078572E-2</v>
      </c>
      <c r="L136" s="23">
        <f t="shared" ref="L136:BI136" si="89">+L134+L135</f>
        <v>2.9306697387821216E-2</v>
      </c>
      <c r="M136" s="37">
        <f t="shared" si="89"/>
        <v>2.523914255427849E-2</v>
      </c>
      <c r="N136" s="23">
        <f t="shared" si="89"/>
        <v>2.8881966387771393E-2</v>
      </c>
      <c r="O136" s="23">
        <f t="shared" si="89"/>
        <v>2.7121431394993997E-2</v>
      </c>
      <c r="P136" s="23">
        <f t="shared" si="89"/>
        <v>2.5972337138669407E-2</v>
      </c>
      <c r="Q136" s="23">
        <f t="shared" si="89"/>
        <v>2.5152990912130954E-2</v>
      </c>
      <c r="R136" s="23">
        <f t="shared" si="89"/>
        <v>2.4523066051587702E-2</v>
      </c>
      <c r="S136" s="23">
        <f t="shared" si="89"/>
        <v>2.4009705115085031E-2</v>
      </c>
      <c r="T136" s="23">
        <f t="shared" si="89"/>
        <v>2.3573757318588892E-2</v>
      </c>
      <c r="U136" s="23">
        <f t="shared" si="89"/>
        <v>2.3193416631606664E-2</v>
      </c>
      <c r="V136" s="23">
        <f t="shared" si="89"/>
        <v>2.2788958804242795E-2</v>
      </c>
      <c r="W136" s="23">
        <f t="shared" si="89"/>
        <v>2.2391915830981886E-2</v>
      </c>
      <c r="X136" s="23">
        <f t="shared" si="89"/>
        <v>2.2076218320435166E-2</v>
      </c>
      <c r="Y136" s="23">
        <f t="shared" si="89"/>
        <v>2.1805372941830499E-2</v>
      </c>
      <c r="Z136" s="23">
        <f t="shared" si="89"/>
        <v>2.1569082041614902E-2</v>
      </c>
      <c r="AA136" s="23">
        <f t="shared" si="89"/>
        <v>2.1370403388995103E-2</v>
      </c>
      <c r="AB136" s="23">
        <f t="shared" si="89"/>
        <v>2.1243505257095958E-2</v>
      </c>
      <c r="AC136" s="23">
        <f t="shared" si="89"/>
        <v>2.1458646661288612E-2</v>
      </c>
      <c r="AD136" s="23">
        <f t="shared" si="89"/>
        <v>2.1498981126346302E-2</v>
      </c>
      <c r="AE136" s="23">
        <f t="shared" si="89"/>
        <v>2.1487236886337809E-2</v>
      </c>
      <c r="AF136" s="23">
        <f t="shared" si="89"/>
        <v>2.1305281014486532E-2</v>
      </c>
      <c r="AG136" s="23">
        <f t="shared" si="89"/>
        <v>2.1045019652623065E-2</v>
      </c>
      <c r="AH136" s="23">
        <f t="shared" si="89"/>
        <v>2.0870312812653502E-2</v>
      </c>
      <c r="AI136" s="23">
        <f t="shared" si="89"/>
        <v>2.072295478880859E-2</v>
      </c>
      <c r="AJ136" s="23">
        <f t="shared" si="89"/>
        <v>2.0592637673574554E-2</v>
      </c>
      <c r="AK136" s="23">
        <f t="shared" si="89"/>
        <v>2.0474495798689762E-2</v>
      </c>
      <c r="AL136" s="23">
        <f t="shared" si="89"/>
        <v>2.0366309595933219E-2</v>
      </c>
      <c r="AM136" s="23">
        <f t="shared" si="89"/>
        <v>2.0266963087595347E-2</v>
      </c>
      <c r="AN136" s="23">
        <f t="shared" si="89"/>
        <v>2.0175748719235997E-2</v>
      </c>
      <c r="AO136" s="23">
        <f t="shared" si="89"/>
        <v>2.0092077648716122E-2</v>
      </c>
      <c r="AP136" s="23">
        <f t="shared" si="89"/>
        <v>2.0015376137343832E-2</v>
      </c>
      <c r="AQ136" s="23">
        <f t="shared" si="89"/>
        <v>1.9945061699837563E-2</v>
      </c>
      <c r="AR136" s="23">
        <f t="shared" si="89"/>
        <v>1.9880549216093391E-2</v>
      </c>
      <c r="AS136" s="23">
        <f t="shared" si="89"/>
        <v>1.9821264966171759E-2</v>
      </c>
      <c r="AT136" s="23">
        <f t="shared" si="89"/>
        <v>1.9766659782061824E-2</v>
      </c>
      <c r="AU136" s="23">
        <f t="shared" si="89"/>
        <v>1.9716218535259733E-2</v>
      </c>
      <c r="AV136" s="23">
        <f t="shared" si="89"/>
        <v>1.9669465717551793E-2</v>
      </c>
      <c r="AW136" s="23">
        <f t="shared" si="89"/>
        <v>1.9625967785082743E-2</v>
      </c>
      <c r="AX136" s="23">
        <f t="shared" si="89"/>
        <v>1.9585333134856997E-2</v>
      </c>
      <c r="AY136" s="23">
        <f t="shared" si="89"/>
        <v>1.9547210501366763E-2</v>
      </c>
      <c r="AZ136" s="23">
        <f t="shared" si="89"/>
        <v>1.9511286395472505E-2</v>
      </c>
      <c r="BA136" s="23">
        <f t="shared" si="89"/>
        <v>1.9477282039918054E-2</v>
      </c>
      <c r="BB136" s="23">
        <f t="shared" si="89"/>
        <v>1.9444950115006687E-2</v>
      </c>
      <c r="BC136" s="23">
        <f t="shared" si="89"/>
        <v>1.9414071519814335E-2</v>
      </c>
      <c r="BD136" s="23">
        <f t="shared" si="89"/>
        <v>1.9384452275672093E-2</v>
      </c>
      <c r="BE136" s="23">
        <f t="shared" si="89"/>
        <v>1.9355920643679081E-2</v>
      </c>
      <c r="BF136" s="23">
        <f t="shared" si="89"/>
        <v>1.9328324490862414E-2</v>
      </c>
      <c r="BG136" s="23">
        <f t="shared" si="89"/>
        <v>1.9301528915330435E-2</v>
      </c>
      <c r="BH136" s="23">
        <f t="shared" si="89"/>
        <v>1.9275414125568657E-2</v>
      </c>
      <c r="BI136" s="23">
        <f t="shared" si="89"/>
        <v>1.4999999999999902E-2</v>
      </c>
    </row>
    <row r="137" spans="1:61" ht="18" customHeight="1">
      <c r="A137" s="59" t="s">
        <v>208</v>
      </c>
      <c r="B137" s="23"/>
      <c r="C137" s="23">
        <f>+C136-C129</f>
        <v>-6.6586741312977746E-3</v>
      </c>
      <c r="D137" s="23">
        <f t="shared" ref="D137:K137" si="90">+D136-D129</f>
        <v>7.2343938314268358E-3</v>
      </c>
      <c r="E137" s="23">
        <f t="shared" si="90"/>
        <v>4.9101424652078021E-3</v>
      </c>
      <c r="F137" s="23">
        <f t="shared" si="90"/>
        <v>4.3062928359366912E-3</v>
      </c>
      <c r="G137" s="23">
        <f t="shared" si="90"/>
        <v>3.3896437517896214E-3</v>
      </c>
      <c r="H137" s="23">
        <f t="shared" si="90"/>
        <v>1.8343831108565065E-3</v>
      </c>
      <c r="I137" s="23">
        <f t="shared" si="90"/>
        <v>1.5510278420692927E-3</v>
      </c>
      <c r="J137" s="23">
        <f t="shared" si="90"/>
        <v>1.1315299731890563E-3</v>
      </c>
      <c r="K137" s="23">
        <f t="shared" si="90"/>
        <v>1.0301662071906977E-3</v>
      </c>
      <c r="L137" s="23">
        <f t="shared" ref="L137:BI137" si="91">+L136-L129</f>
        <v>4.2518322512100255E-3</v>
      </c>
      <c r="M137" s="37">
        <f t="shared" si="91"/>
        <v>-3.3650738345708808E-3</v>
      </c>
      <c r="N137" s="23">
        <f t="shared" si="91"/>
        <v>1.991537850227966E-3</v>
      </c>
      <c r="O137" s="23">
        <f t="shared" si="91"/>
        <v>1.3511716479170308E-3</v>
      </c>
      <c r="P137" s="23">
        <f t="shared" si="91"/>
        <v>1.001565727257292E-3</v>
      </c>
      <c r="Q137" s="23">
        <f t="shared" si="91"/>
        <v>7.9731223862439943E-4</v>
      </c>
      <c r="R137" s="23">
        <f t="shared" si="91"/>
        <v>6.6894074308817761E-4</v>
      </c>
      <c r="S137" s="23">
        <f t="shared" si="91"/>
        <v>5.8169817891082914E-4</v>
      </c>
      <c r="T137" s="23">
        <f t="shared" si="91"/>
        <v>5.1766380308771245E-4</v>
      </c>
      <c r="U137" s="23">
        <f t="shared" si="91"/>
        <v>5.3564086937133229E-4</v>
      </c>
      <c r="V137" s="23">
        <f t="shared" si="91"/>
        <v>5.2232056046174272E-4</v>
      </c>
      <c r="W137" s="23">
        <f t="shared" si="91"/>
        <v>4.3425291982276265E-4</v>
      </c>
      <c r="X137" s="23">
        <f t="shared" si="91"/>
        <v>3.8370975662613965E-4</v>
      </c>
      <c r="Y137" s="23">
        <f t="shared" si="91"/>
        <v>3.4424774759097762E-4</v>
      </c>
      <c r="Z137" s="23">
        <f t="shared" si="91"/>
        <v>3.0255058085645881E-4</v>
      </c>
      <c r="AA137" s="23">
        <f t="shared" si="91"/>
        <v>2.2818079933679958E-4</v>
      </c>
      <c r="AB137" s="23">
        <f t="shared" si="91"/>
        <v>-1.0945983038086401E-4</v>
      </c>
      <c r="AC137" s="23">
        <f t="shared" si="91"/>
        <v>6.6176753930342891E-5</v>
      </c>
      <c r="AD137" s="23">
        <f t="shared" si="91"/>
        <v>1.1801372905467095E-4</v>
      </c>
      <c r="AE137" s="23">
        <f t="shared" si="91"/>
        <v>2.893976468735654E-4</v>
      </c>
      <c r="AF137" s="23">
        <f t="shared" si="91"/>
        <v>3.6726161257329137E-4</v>
      </c>
      <c r="AG137" s="23">
        <f t="shared" si="91"/>
        <v>2.7812080367135145E-4</v>
      </c>
      <c r="AH137" s="23">
        <f t="shared" si="91"/>
        <v>2.4776987086432001E-4</v>
      </c>
      <c r="AI137" s="23">
        <f t="shared" si="91"/>
        <v>2.2809138456087938E-4</v>
      </c>
      <c r="AJ137" s="23">
        <f t="shared" si="91"/>
        <v>2.1353907988053838E-4</v>
      </c>
      <c r="AK137" s="23">
        <f t="shared" si="91"/>
        <v>2.0141841210995909E-4</v>
      </c>
      <c r="AL137" s="23">
        <f t="shared" si="91"/>
        <v>1.906005211871134E-4</v>
      </c>
      <c r="AM137" s="23">
        <f t="shared" si="91"/>
        <v>1.8066046164787186E-4</v>
      </c>
      <c r="AN137" s="23">
        <f t="shared" si="91"/>
        <v>1.714657864735139E-4</v>
      </c>
      <c r="AO137" s="23">
        <f t="shared" si="91"/>
        <v>1.6298831545348558E-4</v>
      </c>
      <c r="AP137" s="23">
        <f t="shared" si="91"/>
        <v>1.5522386406509325E-4</v>
      </c>
      <c r="AQ137" s="23">
        <f t="shared" si="91"/>
        <v>1.4816236683054887E-4</v>
      </c>
      <c r="AR137" s="23">
        <f t="shared" si="91"/>
        <v>1.4178019363075833E-4</v>
      </c>
      <c r="AS137" s="23">
        <f t="shared" si="91"/>
        <v>1.3604125397528519E-4</v>
      </c>
      <c r="AT137" s="23">
        <f t="shared" si="91"/>
        <v>1.3090081149031568E-4</v>
      </c>
      <c r="AU137" s="23">
        <f t="shared" si="91"/>
        <v>1.2630946750703115E-4</v>
      </c>
      <c r="AV137" s="23">
        <f t="shared" si="91"/>
        <v>1.2221641528566488E-4</v>
      </c>
      <c r="AW137" s="23">
        <f t="shared" si="91"/>
        <v>1.1857178317120284E-4</v>
      </c>
      <c r="AX137" s="23">
        <f t="shared" si="91"/>
        <v>1.1532816337517932E-4</v>
      </c>
      <c r="AY137" s="23">
        <f t="shared" si="91"/>
        <v>1.1244150369605493E-4</v>
      </c>
      <c r="AZ137" s="23">
        <f t="shared" si="91"/>
        <v>1.0987153826547483E-4</v>
      </c>
      <c r="BA137" s="23">
        <f t="shared" si="91"/>
        <v>1.075819037573908E-4</v>
      </c>
      <c r="BB137" s="23">
        <f t="shared" si="91"/>
        <v>1.0554005272251157E-4</v>
      </c>
      <c r="BC137" s="23">
        <f t="shared" si="91"/>
        <v>1.0371704472900839E-4</v>
      </c>
      <c r="BD137" s="23">
        <f t="shared" si="91"/>
        <v>1.020872713147318E-4</v>
      </c>
      <c r="BE137" s="23">
        <f t="shared" si="91"/>
        <v>1.0062815227635316E-4</v>
      </c>
      <c r="BF137" s="23">
        <f t="shared" si="91"/>
        <v>9.9319827521031356E-5</v>
      </c>
      <c r="BG137" s="23">
        <f t="shared" si="91"/>
        <v>9.8144859395875306E-5</v>
      </c>
      <c r="BH137" s="23">
        <f t="shared" si="91"/>
        <v>4.2754141255686579E-3</v>
      </c>
      <c r="BI137" s="23" t="e">
        <f t="shared" si="91"/>
        <v>#NUM!</v>
      </c>
    </row>
    <row r="138" spans="1:61" ht="18" customHeight="1">
      <c r="A138" s="59"/>
      <c r="B138" s="23" t="s">
        <v>28</v>
      </c>
    </row>
    <row r="139" spans="1:61" ht="18" customHeight="1">
      <c r="A139" s="59" t="s">
        <v>209</v>
      </c>
      <c r="B139" s="23">
        <f t="shared" ref="B139:AG139" si="92">+$B$7*B68/B74-(1-(1-0.1)^10)/10</f>
        <v>9.7474906703890765E-2</v>
      </c>
      <c r="C139" s="23">
        <f t="shared" si="92"/>
        <v>9.3965910818179135E-2</v>
      </c>
      <c r="D139" s="23">
        <f t="shared" si="92"/>
        <v>7.8656469832533008E-2</v>
      </c>
      <c r="E139" s="23">
        <f t="shared" si="92"/>
        <v>7.0313683568699284E-2</v>
      </c>
      <c r="F139" s="23">
        <f t="shared" si="92"/>
        <v>6.4917603754836836E-2</v>
      </c>
      <c r="G139" s="23">
        <f t="shared" si="92"/>
        <v>6.0325339106984746E-2</v>
      </c>
      <c r="H139" s="23">
        <f t="shared" si="92"/>
        <v>5.6353567186992817E-2</v>
      </c>
      <c r="I139" s="23">
        <f t="shared" si="92"/>
        <v>5.3111910743496374E-2</v>
      </c>
      <c r="J139" s="23">
        <f t="shared" si="92"/>
        <v>5.0268550497674605E-2</v>
      </c>
      <c r="K139" s="23">
        <f t="shared" si="92"/>
        <v>4.7624486083282375E-2</v>
      </c>
      <c r="L139" s="23">
        <f t="shared" si="92"/>
        <v>4.5109128846138463E-2</v>
      </c>
      <c r="M139" s="37">
        <f t="shared" si="92"/>
        <v>4.3271261933850433E-2</v>
      </c>
      <c r="N139" s="23">
        <f t="shared" si="92"/>
        <v>3.8806240403755007E-2</v>
      </c>
      <c r="O139" s="23">
        <f t="shared" si="92"/>
        <v>3.629827393487664E-2</v>
      </c>
      <c r="P139" s="23">
        <f t="shared" si="92"/>
        <v>3.476905323792763E-2</v>
      </c>
      <c r="Q139" s="23">
        <f t="shared" si="92"/>
        <v>3.3755349164037704E-2</v>
      </c>
      <c r="R139" s="23">
        <f t="shared" si="92"/>
        <v>3.3026506241368839E-2</v>
      </c>
      <c r="S139" s="23">
        <f t="shared" si="92"/>
        <v>3.2463763647805233E-2</v>
      </c>
      <c r="T139" s="23">
        <f t="shared" si="92"/>
        <v>3.2004306041985328E-2</v>
      </c>
      <c r="U139" s="23">
        <f t="shared" si="92"/>
        <v>3.1613992860434939E-2</v>
      </c>
      <c r="V139" s="23">
        <f t="shared" si="92"/>
        <v>3.1190182469352609E-2</v>
      </c>
      <c r="W139" s="23">
        <f t="shared" si="92"/>
        <v>3.07609523493238E-2</v>
      </c>
      <c r="X139" s="23">
        <f t="shared" si="92"/>
        <v>3.0422407422538864E-2</v>
      </c>
      <c r="Y139" s="23">
        <f t="shared" si="92"/>
        <v>3.0141857949957773E-2</v>
      </c>
      <c r="Z139" s="23">
        <f t="shared" si="92"/>
        <v>2.9902110190370201E-2</v>
      </c>
      <c r="AA139" s="23">
        <f t="shared" si="92"/>
        <v>2.9699331146643304E-2</v>
      </c>
      <c r="AB139" s="23">
        <f t="shared" si="92"/>
        <v>2.9553319068186354E-2</v>
      </c>
      <c r="AC139" s="23">
        <f t="shared" si="92"/>
        <v>2.9637681742231956E-2</v>
      </c>
      <c r="AD139" s="23">
        <f t="shared" si="92"/>
        <v>2.9690835779512786E-2</v>
      </c>
      <c r="AE139" s="23">
        <f t="shared" si="92"/>
        <v>2.970130877684081E-2</v>
      </c>
      <c r="AF139" s="23">
        <f t="shared" si="92"/>
        <v>2.9513707827453772E-2</v>
      </c>
      <c r="AG139" s="23">
        <f t="shared" si="92"/>
        <v>2.9212325488845267E-2</v>
      </c>
      <c r="AH139" s="23">
        <f t="shared" ref="AH139:BI139" si="93">+$B$7*AH68/AH74-(1-(1-0.1)^10)/10</f>
        <v>2.9004295184656914E-2</v>
      </c>
      <c r="AI139" s="23">
        <f t="shared" si="93"/>
        <v>2.8844216850678742E-2</v>
      </c>
      <c r="AJ139" s="23">
        <f t="shared" si="93"/>
        <v>2.8710663774048073E-2</v>
      </c>
      <c r="AK139" s="23">
        <f t="shared" si="93"/>
        <v>2.8593494760931426E-2</v>
      </c>
      <c r="AL139" s="23">
        <f t="shared" si="93"/>
        <v>2.8487950461126565E-2</v>
      </c>
      <c r="AM139" s="23">
        <f t="shared" si="93"/>
        <v>2.8391745982784669E-2</v>
      </c>
      <c r="AN139" s="23">
        <f t="shared" si="93"/>
        <v>2.8303675386169264E-2</v>
      </c>
      <c r="AO139" s="23">
        <f t="shared" si="93"/>
        <v>2.8222967904506388E-2</v>
      </c>
      <c r="AP139" s="23">
        <f t="shared" si="93"/>
        <v>2.8149009022888902E-2</v>
      </c>
      <c r="AQ139" s="23">
        <f t="shared" si="93"/>
        <v>2.8081232329313977E-2</v>
      </c>
      <c r="AR139" s="23">
        <f t="shared" si="93"/>
        <v>2.8019086841330115E-2</v>
      </c>
      <c r="AS139" s="23">
        <f t="shared" si="93"/>
        <v>2.7962034466678665E-2</v>
      </c>
      <c r="AT139" s="23">
        <f t="shared" si="93"/>
        <v>2.7909557042322772E-2</v>
      </c>
      <c r="AU139" s="23">
        <f t="shared" si="93"/>
        <v>2.7861164368663024E-2</v>
      </c>
      <c r="AV139" s="23">
        <f t="shared" si="93"/>
        <v>2.7816400212955089E-2</v>
      </c>
      <c r="AW139" s="23">
        <f t="shared" si="93"/>
        <v>2.777484567405572E-2</v>
      </c>
      <c r="AX139" s="23">
        <f t="shared" si="93"/>
        <v>2.7736120232367129E-2</v>
      </c>
      <c r="AY139" s="23">
        <f t="shared" si="93"/>
        <v>2.769988107169917E-2</v>
      </c>
      <c r="AZ139" s="23">
        <f t="shared" si="93"/>
        <v>2.7665821247188152E-2</v>
      </c>
      <c r="BA139" s="23">
        <f t="shared" si="93"/>
        <v>2.7633667167201323E-2</v>
      </c>
      <c r="BB139" s="23">
        <f t="shared" si="93"/>
        <v>2.7603175735917182E-2</v>
      </c>
      <c r="BC139" s="23">
        <f t="shared" si="93"/>
        <v>2.7574131396900597E-2</v>
      </c>
      <c r="BD139" s="23">
        <f t="shared" si="93"/>
        <v>2.7546343234572404E-2</v>
      </c>
      <c r="BE139" s="23">
        <f t="shared" si="93"/>
        <v>2.7519642229146213E-2</v>
      </c>
      <c r="BF139" s="23">
        <f t="shared" si="93"/>
        <v>2.7493878717530743E-2</v>
      </c>
      <c r="BG139" s="23">
        <f t="shared" si="93"/>
        <v>2.7468920083577569E-2</v>
      </c>
      <c r="BH139" s="23">
        <f t="shared" si="93"/>
        <v>2.7444648682113784E-2</v>
      </c>
      <c r="BI139" s="23">
        <f t="shared" si="93"/>
        <v>2.74209599894574E-2</v>
      </c>
    </row>
    <row r="140" spans="1:61" s="569" customFormat="1" ht="18" customHeight="1">
      <c r="A140" s="645" t="s">
        <v>94</v>
      </c>
      <c r="B140" s="569">
        <v>1</v>
      </c>
      <c r="C140" s="569">
        <f t="shared" ref="C140:AH140" si="94">+B140/(1+C131)^10</f>
        <v>0.63144049384472511</v>
      </c>
      <c r="D140" s="569">
        <f t="shared" si="94"/>
        <v>0.39735023350445514</v>
      </c>
      <c r="E140" s="569">
        <f t="shared" si="94"/>
        <v>0.26317032058227002</v>
      </c>
      <c r="F140" s="569">
        <f t="shared" si="94"/>
        <v>0.18118560966670744</v>
      </c>
      <c r="G140" s="569">
        <f t="shared" si="94"/>
        <v>0.12884661722543303</v>
      </c>
      <c r="H140" s="569">
        <f t="shared" si="94"/>
        <v>9.3583207944500091E-2</v>
      </c>
      <c r="I140" s="569">
        <f t="shared" si="94"/>
        <v>6.8844095725670448E-2</v>
      </c>
      <c r="J140" s="569">
        <f t="shared" si="94"/>
        <v>5.1141835615894311E-2</v>
      </c>
      <c r="K140" s="569">
        <f t="shared" si="94"/>
        <v>3.8278804664913194E-2</v>
      </c>
      <c r="L140" s="569">
        <f t="shared" si="94"/>
        <v>2.9314557485060427E-2</v>
      </c>
      <c r="M140" s="569">
        <f t="shared" si="94"/>
        <v>2.2495714890972265E-2</v>
      </c>
      <c r="N140" s="569">
        <f t="shared" si="94"/>
        <v>1.7109458278041667E-2</v>
      </c>
      <c r="O140" s="569">
        <f t="shared" si="94"/>
        <v>1.3193638063512253E-2</v>
      </c>
      <c r="P140" s="569">
        <f t="shared" si="94"/>
        <v>1.0269665878357755E-2</v>
      </c>
      <c r="Q140" s="569">
        <f t="shared" si="94"/>
        <v>8.0490535490851285E-3</v>
      </c>
      <c r="R140" s="569">
        <f t="shared" si="94"/>
        <v>6.3430826061562336E-3</v>
      </c>
      <c r="S140" s="569">
        <f t="shared" si="94"/>
        <v>5.0213831704426564E-3</v>
      </c>
      <c r="T140" s="569">
        <f t="shared" si="94"/>
        <v>3.9906126102772794E-3</v>
      </c>
      <c r="U140" s="569">
        <f t="shared" si="94"/>
        <v>3.1833957469623374E-3</v>
      </c>
      <c r="V140" s="569">
        <f t="shared" si="94"/>
        <v>2.5492826430771887E-3</v>
      </c>
      <c r="W140" s="569">
        <f t="shared" si="94"/>
        <v>2.0484835378437542E-3</v>
      </c>
      <c r="X140" s="569">
        <f t="shared" si="94"/>
        <v>1.6506951468019382E-3</v>
      </c>
      <c r="Y140" s="569">
        <f t="shared" si="94"/>
        <v>1.3333881378932825E-3</v>
      </c>
      <c r="Z140" s="569">
        <f t="shared" si="94"/>
        <v>1.079324051716044E-3</v>
      </c>
      <c r="AA140" s="569">
        <f t="shared" si="94"/>
        <v>8.7503450580661698E-4</v>
      </c>
      <c r="AB140" s="569">
        <f t="shared" si="94"/>
        <v>7.0911180627925279E-4</v>
      </c>
      <c r="AC140" s="569">
        <f t="shared" si="94"/>
        <v>5.7394752368440617E-4</v>
      </c>
      <c r="AD140" s="569">
        <f t="shared" si="94"/>
        <v>4.6448332060725338E-4</v>
      </c>
      <c r="AE140" s="569">
        <f t="shared" si="94"/>
        <v>3.7625464091765588E-4</v>
      </c>
      <c r="AF140" s="569">
        <f t="shared" si="94"/>
        <v>3.0544675015335135E-4</v>
      </c>
      <c r="AG140" s="569">
        <f t="shared" si="94"/>
        <v>2.4848816894686756E-4</v>
      </c>
      <c r="AH140" s="569">
        <f t="shared" si="94"/>
        <v>2.024636351320547E-4</v>
      </c>
      <c r="AI140" s="569">
        <f t="shared" ref="AI140:BG140" si="95">+AH140/(1+AI131)^10</f>
        <v>1.6518367479795778E-4</v>
      </c>
      <c r="AJ140" s="569">
        <f t="shared" si="95"/>
        <v>1.3492897817198545E-4</v>
      </c>
      <c r="AK140" s="569">
        <f t="shared" si="95"/>
        <v>1.1033551382323433E-4</v>
      </c>
      <c r="AL140" s="569">
        <f t="shared" si="95"/>
        <v>9.0314668095844831E-5</v>
      </c>
      <c r="AM140" s="569">
        <f t="shared" si="95"/>
        <v>7.3994393220707796E-5</v>
      </c>
      <c r="AN140" s="569">
        <f t="shared" si="95"/>
        <v>6.0674227094836888E-5</v>
      </c>
      <c r="AO140" s="569">
        <f t="shared" si="95"/>
        <v>4.9790258477650453E-5</v>
      </c>
      <c r="AP140" s="569">
        <f t="shared" si="95"/>
        <v>4.0887576415628495E-5</v>
      </c>
      <c r="AQ140" s="569">
        <f t="shared" si="95"/>
        <v>3.3598494174371602E-5</v>
      </c>
      <c r="AR140" s="569">
        <f t="shared" si="95"/>
        <v>2.7625282094613681E-5</v>
      </c>
      <c r="AS140" s="569">
        <f t="shared" si="95"/>
        <v>2.272644131195877E-5</v>
      </c>
      <c r="AT140" s="569">
        <f t="shared" si="95"/>
        <v>1.870576676535028E-5</v>
      </c>
      <c r="AU140" s="569">
        <f t="shared" si="95"/>
        <v>1.5403612379484712E-5</v>
      </c>
      <c r="AV140" s="569">
        <f t="shared" si="95"/>
        <v>1.2689898580512685E-5</v>
      </c>
      <c r="AW140" s="569">
        <f t="shared" si="95"/>
        <v>1.0458501437621728E-5</v>
      </c>
      <c r="AX140" s="569">
        <f t="shared" si="95"/>
        <v>8.6227400598259124E-6</v>
      </c>
      <c r="AY140" s="569">
        <f t="shared" si="95"/>
        <v>7.1117392227248376E-6</v>
      </c>
      <c r="AZ140" s="569">
        <f t="shared" si="95"/>
        <v>5.8674913024750306E-6</v>
      </c>
      <c r="BA140" s="569">
        <f t="shared" si="95"/>
        <v>4.8424783947273743E-6</v>
      </c>
      <c r="BB140" s="569">
        <f t="shared" si="95"/>
        <v>3.9977442952729285E-6</v>
      </c>
      <c r="BC140" s="569">
        <f t="shared" si="95"/>
        <v>3.301328606873791E-6</v>
      </c>
      <c r="BD140" s="569">
        <f t="shared" si="95"/>
        <v>2.7269930003577341E-6</v>
      </c>
      <c r="BE140" s="569">
        <f t="shared" si="95"/>
        <v>2.2531836692355639E-6</v>
      </c>
      <c r="BF140" s="569">
        <f t="shared" si="95"/>
        <v>1.8621851028825508E-6</v>
      </c>
      <c r="BG140" s="569">
        <f t="shared" si="95"/>
        <v>1.5394291020663004E-6</v>
      </c>
      <c r="BH140" s="569">
        <f>+BG140</f>
        <v>1.5394291020663004E-6</v>
      </c>
      <c r="BI140" s="569">
        <f>+BH140</f>
        <v>1.5394291020663004E-6</v>
      </c>
    </row>
    <row r="141" spans="1:61" ht="18" customHeight="1">
      <c r="A141" s="59" t="s">
        <v>208</v>
      </c>
      <c r="B141" s="23">
        <f t="shared" ref="B141:K141" si="96">+B139-C131</f>
        <v>5.0426507737484243E-2</v>
      </c>
      <c r="C141" s="23">
        <f t="shared" si="96"/>
        <v>4.6557889083950123E-2</v>
      </c>
      <c r="D141" s="23">
        <f t="shared" si="96"/>
        <v>3.6594236672684709E-2</v>
      </c>
      <c r="E141" s="23">
        <f t="shared" si="96"/>
        <v>3.228030008972791E-2</v>
      </c>
      <c r="F141" s="23">
        <f t="shared" si="96"/>
        <v>3.0239953638806487E-2</v>
      </c>
      <c r="G141" s="23">
        <f t="shared" si="96"/>
        <v>2.7831404040585608E-2</v>
      </c>
      <c r="H141" s="23">
        <f t="shared" si="96"/>
        <v>2.5176792356446272E-2</v>
      </c>
      <c r="I141" s="23">
        <f t="shared" si="96"/>
        <v>2.2941577889151604E-2</v>
      </c>
      <c r="J141" s="23">
        <f t="shared" si="96"/>
        <v>2.0874166807217091E-2</v>
      </c>
      <c r="K141" s="23">
        <f t="shared" si="96"/>
        <v>2.058414520317927E-2</v>
      </c>
    </row>
    <row r="142" spans="1:61" ht="18" customHeight="1">
      <c r="A142" s="59" t="s">
        <v>13</v>
      </c>
      <c r="B142" s="23"/>
      <c r="C142" s="23">
        <f>+EXP(C128-0.1)</f>
        <v>1.0611101203730608</v>
      </c>
      <c r="D142" s="23">
        <f>+EXP(D128-0.1)</f>
        <v>1.0450852984443866</v>
      </c>
    </row>
    <row r="143" spans="1:61" ht="18" customHeight="1">
      <c r="A143" s="59" t="s">
        <v>149</v>
      </c>
      <c r="B143" s="23"/>
    </row>
    <row r="144" spans="1:61" ht="18" customHeight="1">
      <c r="A144" s="59" t="s">
        <v>152</v>
      </c>
      <c r="B144" s="23">
        <f>+SUMPRODUCT(B140:U140*B84:U84)*10</f>
        <v>547.99843134794378</v>
      </c>
    </row>
    <row r="145" spans="1:62" ht="18" customHeight="1">
      <c r="A145" s="59" t="s">
        <v>150</v>
      </c>
      <c r="B145" s="23">
        <f>+SUMPRODUCT(B140:AE140*B84:AE84)*10</f>
        <v>561.08076130044321</v>
      </c>
    </row>
    <row r="146" spans="1:62" ht="18" customHeight="1">
      <c r="A146" s="59" t="s">
        <v>151</v>
      </c>
      <c r="B146" s="23">
        <f>+SUMPRODUCT(B140:BI140*B84:BI84)*10</f>
        <v>564.12255980454074</v>
      </c>
    </row>
    <row r="147" spans="1:62" ht="18" customHeight="1">
      <c r="A147" s="59"/>
      <c r="B147" s="23"/>
    </row>
    <row r="148" spans="1:62" s="64" customFormat="1" ht="18" customHeight="1">
      <c r="A148" s="59" t="s">
        <v>69</v>
      </c>
      <c r="B148" s="23">
        <v>1</v>
      </c>
      <c r="C148" s="23">
        <f t="shared" ref="C148:AH148" si="97">+B148/(1+B79)^10</f>
        <v>0.71146859772891824</v>
      </c>
      <c r="D148" s="23">
        <f t="shared" si="97"/>
        <v>0.46347445834778384</v>
      </c>
      <c r="E148" s="23">
        <f t="shared" si="97"/>
        <v>0.31590830399228509</v>
      </c>
      <c r="F148" s="23">
        <f t="shared" si="97"/>
        <v>0.22151908786296404</v>
      </c>
      <c r="G148" s="23">
        <f t="shared" si="97"/>
        <v>0.15835150665646266</v>
      </c>
      <c r="H148" s="23">
        <f t="shared" si="97"/>
        <v>0.11526884276407254</v>
      </c>
      <c r="I148" s="23">
        <f t="shared" si="97"/>
        <v>8.5121448780388728E-2</v>
      </c>
      <c r="J148" s="23">
        <f t="shared" si="97"/>
        <v>6.3616452637525259E-2</v>
      </c>
      <c r="K148" s="23">
        <f t="shared" si="97"/>
        <v>4.7933414424568659E-2</v>
      </c>
      <c r="L148" s="23">
        <f t="shared" si="97"/>
        <v>3.6271000347458428E-2</v>
      </c>
      <c r="M148" s="37">
        <f t="shared" si="97"/>
        <v>2.8469329646695286E-2</v>
      </c>
      <c r="N148" s="23">
        <f t="shared" si="97"/>
        <v>2.1566531902749955E-2</v>
      </c>
      <c r="O148" s="23">
        <f t="shared" si="97"/>
        <v>1.6619818215400969E-2</v>
      </c>
      <c r="P148" s="23">
        <f t="shared" si="97"/>
        <v>1.2952006615305121E-2</v>
      </c>
      <c r="Q148" s="23">
        <f t="shared" si="97"/>
        <v>1.0174661733916042E-2</v>
      </c>
      <c r="R148" s="23">
        <f t="shared" si="97"/>
        <v>8.0421878928885627E-3</v>
      </c>
      <c r="S148" s="23">
        <f t="shared" si="97"/>
        <v>6.388614310157581E-3</v>
      </c>
      <c r="T148" s="23">
        <f t="shared" si="97"/>
        <v>5.0967077679010403E-3</v>
      </c>
      <c r="U148" s="23">
        <f t="shared" si="97"/>
        <v>4.081201104120559E-3</v>
      </c>
      <c r="V148" s="23">
        <f t="shared" si="97"/>
        <v>3.2770307553022906E-3</v>
      </c>
      <c r="W148" s="23">
        <f t="shared" si="97"/>
        <v>2.638372521084344E-3</v>
      </c>
      <c r="X148" s="23">
        <f t="shared" si="97"/>
        <v>2.1307552919076103E-3</v>
      </c>
      <c r="Y148" s="23">
        <f t="shared" si="97"/>
        <v>1.7253713690348134E-3</v>
      </c>
      <c r="Z148" s="23">
        <f t="shared" si="97"/>
        <v>1.4003496383344219E-3</v>
      </c>
      <c r="AA148" s="23">
        <f t="shared" si="97"/>
        <v>1.1387686167219227E-3</v>
      </c>
      <c r="AB148" s="23">
        <f t="shared" si="97"/>
        <v>9.2720200668861648E-4</v>
      </c>
      <c r="AC148" s="23">
        <f t="shared" si="97"/>
        <v>7.5335208187664326E-4</v>
      </c>
      <c r="AD148" s="23">
        <f t="shared" si="97"/>
        <v>6.1185717249735846E-4</v>
      </c>
      <c r="AE148" s="23">
        <f t="shared" si="97"/>
        <v>4.9699506097512314E-4</v>
      </c>
      <c r="AF148" s="23">
        <f t="shared" si="97"/>
        <v>4.0347078300494675E-4</v>
      </c>
      <c r="AG148" s="23">
        <f t="shared" si="97"/>
        <v>3.2761454748063802E-4</v>
      </c>
      <c r="AH148" s="23">
        <f t="shared" si="97"/>
        <v>2.6647558976840329E-4</v>
      </c>
      <c r="AI148" s="23">
        <f t="shared" ref="AI148:BI148" si="98">+AH148/(1+AH79)^10</f>
        <v>2.1705940882091023E-4</v>
      </c>
      <c r="AJ148" s="23">
        <f t="shared" si="98"/>
        <v>1.770330309074411E-4</v>
      </c>
      <c r="AK148" s="23">
        <f t="shared" si="98"/>
        <v>1.4455487880713831E-4</v>
      </c>
      <c r="AL148" s="23">
        <f t="shared" si="98"/>
        <v>1.181603169715687E-4</v>
      </c>
      <c r="AM148" s="23">
        <f t="shared" si="98"/>
        <v>9.6679279665298719E-5</v>
      </c>
      <c r="AN148" s="23">
        <f t="shared" si="98"/>
        <v>7.9174157699282396E-5</v>
      </c>
      <c r="AO148" s="23">
        <f t="shared" si="98"/>
        <v>6.4891782617787524E-5</v>
      </c>
      <c r="AP148" s="23">
        <f t="shared" si="98"/>
        <v>5.3225839396012719E-5</v>
      </c>
      <c r="AQ148" s="23">
        <f t="shared" si="98"/>
        <v>4.3687251580490717E-5</v>
      </c>
      <c r="AR148" s="23">
        <f t="shared" si="98"/>
        <v>3.5880759883161869E-5</v>
      </c>
      <c r="AS148" s="23">
        <f t="shared" si="98"/>
        <v>2.9486348698693108E-5</v>
      </c>
      <c r="AT148" s="23">
        <f t="shared" si="98"/>
        <v>2.4244481832860449E-5</v>
      </c>
      <c r="AU148" s="23">
        <f t="shared" si="98"/>
        <v>1.9944338598957856E-5</v>
      </c>
      <c r="AV148" s="23">
        <f t="shared" si="98"/>
        <v>1.6414418213356868E-5</v>
      </c>
      <c r="AW148" s="23">
        <f t="shared" si="98"/>
        <v>1.3515017708153593E-5</v>
      </c>
      <c r="AX148" s="23">
        <f t="shared" si="98"/>
        <v>1.1132195494848733E-5</v>
      </c>
      <c r="AY148" s="23">
        <f t="shared" si="98"/>
        <v>9.17291601102357E-6</v>
      </c>
      <c r="AZ148" s="23">
        <f t="shared" si="98"/>
        <v>7.5611357883676997E-6</v>
      </c>
      <c r="BA148" s="23">
        <f t="shared" si="98"/>
        <v>6.2346418894800621E-6</v>
      </c>
      <c r="BB148" s="23">
        <f t="shared" si="98"/>
        <v>5.1424931764725547E-6</v>
      </c>
      <c r="BC148" s="23">
        <f t="shared" si="98"/>
        <v>4.2429457912454281E-6</v>
      </c>
      <c r="BD148" s="23">
        <f t="shared" si="98"/>
        <v>3.5017684783255587E-6</v>
      </c>
      <c r="BE148" s="23">
        <f t="shared" si="98"/>
        <v>2.890872458805677E-6</v>
      </c>
      <c r="BF148" s="23">
        <f t="shared" si="98"/>
        <v>2.3871956184090104E-6</v>
      </c>
      <c r="BG148" s="23">
        <f t="shared" si="98"/>
        <v>1.9717926902431644E-6</v>
      </c>
      <c r="BH148" s="23">
        <f t="shared" si="98"/>
        <v>1.6290925768857116E-6</v>
      </c>
      <c r="BI148" s="23">
        <f t="shared" si="98"/>
        <v>1.4037356909442714E-6</v>
      </c>
      <c r="BJ148" s="23"/>
    </row>
    <row r="149" spans="1:62" ht="18" customHeight="1">
      <c r="A149" s="59"/>
      <c r="B149" s="23"/>
    </row>
    <row r="150" spans="1:62" ht="18" customHeight="1">
      <c r="A150" s="59" t="s">
        <v>149</v>
      </c>
      <c r="B150" s="23"/>
    </row>
    <row r="151" spans="1:62" ht="18" customHeight="1">
      <c r="A151" s="59" t="s">
        <v>152</v>
      </c>
      <c r="B151" s="23">
        <f>+SUMPRODUCT(B148:U148*B84:U84)*10</f>
        <v>639.28535767204596</v>
      </c>
    </row>
    <row r="152" spans="1:62" ht="18" customHeight="1">
      <c r="A152" s="59" t="s">
        <v>150</v>
      </c>
      <c r="B152" s="23">
        <f>+SUMPRODUCT(B148:AE148*B84:AE84)*10</f>
        <v>656.24327011233322</v>
      </c>
    </row>
    <row r="153" spans="1:62" ht="18" customHeight="1">
      <c r="A153" s="59" t="s">
        <v>151</v>
      </c>
      <c r="B153" s="23">
        <f>+SUMPRODUCT(B148:BI148*B84:BI84)*10</f>
        <v>660.22619385237249</v>
      </c>
    </row>
    <row r="154" spans="1:62" ht="18" customHeight="1">
      <c r="A154" s="59"/>
      <c r="B154" s="23"/>
    </row>
    <row r="155" spans="1:62" ht="18" customHeight="1">
      <c r="A155" s="21" t="s">
        <v>228</v>
      </c>
      <c r="B155" s="29">
        <f>+B63*B61</f>
        <v>1.2077928686790846E-2</v>
      </c>
      <c r="C155" s="29">
        <f t="shared" ref="C155:BI155" si="99">+C63*C61</f>
        <v>2.18146853990649E-2</v>
      </c>
      <c r="D155" s="29">
        <f t="shared" si="99"/>
        <v>4.4513967373124214E-2</v>
      </c>
      <c r="E155" s="29">
        <f t="shared" si="99"/>
        <v>8.415801364165032E-2</v>
      </c>
      <c r="F155" s="29">
        <f t="shared" si="99"/>
        <v>0.14644646858209442</v>
      </c>
      <c r="G155" s="29">
        <f t="shared" si="99"/>
        <v>0.2350915491168796</v>
      </c>
      <c r="H155" s="29">
        <f t="shared" si="99"/>
        <v>0.35316255305462774</v>
      </c>
      <c r="I155" s="29">
        <f t="shared" si="99"/>
        <v>0.50593037518204076</v>
      </c>
      <c r="J155" s="29">
        <f t="shared" si="99"/>
        <v>0.69738953056572783</v>
      </c>
      <c r="K155" s="29">
        <f t="shared" si="99"/>
        <v>0.93294762956304367</v>
      </c>
      <c r="L155" s="29">
        <f t="shared" si="99"/>
        <v>1.2133433310820207</v>
      </c>
      <c r="M155" s="36">
        <f t="shared" si="99"/>
        <v>1.5315499436481759</v>
      </c>
      <c r="N155" s="29">
        <f t="shared" si="99"/>
        <v>1.9165240914026034</v>
      </c>
      <c r="O155" s="29">
        <f t="shared" si="99"/>
        <v>2.3436360660475022</v>
      </c>
      <c r="P155" s="29">
        <f t="shared" si="99"/>
        <v>2.8176039126672157</v>
      </c>
      <c r="Q155" s="29">
        <f t="shared" si="99"/>
        <v>3.3428075402249888</v>
      </c>
      <c r="R155" s="29">
        <f t="shared" si="99"/>
        <v>3.9232697209319602</v>
      </c>
      <c r="S155" s="29">
        <f t="shared" si="99"/>
        <v>4.562804814668282</v>
      </c>
      <c r="T155" s="29">
        <f t="shared" si="99"/>
        <v>5.2651137040164411</v>
      </c>
      <c r="U155" s="29">
        <f t="shared" si="99"/>
        <v>6.0338193499680548</v>
      </c>
      <c r="V155" s="29">
        <f t="shared" si="99"/>
        <v>6.8668947894642827</v>
      </c>
      <c r="W155" s="29">
        <f t="shared" si="99"/>
        <v>7.765011826801782</v>
      </c>
      <c r="X155" s="29">
        <f t="shared" si="99"/>
        <v>8.7361023322673113</v>
      </c>
      <c r="Y155" s="29">
        <f t="shared" si="99"/>
        <v>9.7838968713694747</v>
      </c>
      <c r="Z155" s="29">
        <f t="shared" si="99"/>
        <v>10.910430461788273</v>
      </c>
      <c r="AA155" s="29">
        <f t="shared" si="99"/>
        <v>12.106539136114453</v>
      </c>
      <c r="AB155" s="29">
        <f t="shared" si="99"/>
        <v>13.225874629539279</v>
      </c>
      <c r="AC155" s="29">
        <f t="shared" si="99"/>
        <v>14.162462583040478</v>
      </c>
      <c r="AD155" s="29">
        <f t="shared" si="99"/>
        <v>15.001094605325079</v>
      </c>
      <c r="AE155" s="29">
        <f t="shared" si="99"/>
        <v>15.801515830990351</v>
      </c>
      <c r="AF155" s="29">
        <f t="shared" si="99"/>
        <v>16.579117914286154</v>
      </c>
      <c r="AG155" s="29">
        <f t="shared" si="99"/>
        <v>17.352972200841933</v>
      </c>
      <c r="AH155" s="29">
        <f t="shared" si="99"/>
        <v>18.165663122373463</v>
      </c>
      <c r="AI155" s="29">
        <f t="shared" si="99"/>
        <v>19.03637648846987</v>
      </c>
      <c r="AJ155" s="29">
        <f t="shared" si="99"/>
        <v>19.977310514438134</v>
      </c>
      <c r="AK155" s="29">
        <f t="shared" si="99"/>
        <v>20.996877671960192</v>
      </c>
      <c r="AL155" s="29">
        <f t="shared" si="99"/>
        <v>22.101144270554684</v>
      </c>
      <c r="AM155" s="29">
        <f t="shared" si="99"/>
        <v>23.294773983871107</v>
      </c>
      <c r="AN155" s="29">
        <f t="shared" si="99"/>
        <v>24.58164762528153</v>
      </c>
      <c r="AO155" s="29">
        <f t="shared" si="99"/>
        <v>25.965270798806301</v>
      </c>
      <c r="AP155" s="29">
        <f t="shared" si="99"/>
        <v>27.449042193379608</v>
      </c>
      <c r="AQ155" s="29">
        <f t="shared" si="99"/>
        <v>29.036430011829999</v>
      </c>
      <c r="AR155" s="29">
        <f t="shared" si="99"/>
        <v>30.731087675600179</v>
      </c>
      <c r="AS155" s="29">
        <f t="shared" si="99"/>
        <v>32.536929354876072</v>
      </c>
      <c r="AT155" s="29">
        <f t="shared" si="99"/>
        <v>34.458178977302367</v>
      </c>
      <c r="AU155" s="29">
        <f t="shared" si="99"/>
        <v>36.499401845635482</v>
      </c>
      <c r="AV155" s="29">
        <f t="shared" si="99"/>
        <v>38.665525004416551</v>
      </c>
      <c r="AW155" s="29">
        <f t="shared" si="99"/>
        <v>40.961850502000274</v>
      </c>
      <c r="AX155" s="29">
        <f t="shared" si="99"/>
        <v>43.394064353909087</v>
      </c>
      <c r="AY155" s="29">
        <f t="shared" si="99"/>
        <v>45.968243105421664</v>
      </c>
      <c r="AZ155" s="29">
        <f t="shared" si="99"/>
        <v>48.69085927200539</v>
      </c>
      <c r="BA155" s="29">
        <f t="shared" si="99"/>
        <v>51.568786511648021</v>
      </c>
      <c r="BB155" s="29">
        <f t="shared" si="99"/>
        <v>54.609305091150048</v>
      </c>
      <c r="BC155" s="29">
        <f t="shared" si="99"/>
        <v>57.820108007455019</v>
      </c>
      <c r="BD155" s="29">
        <f t="shared" si="99"/>
        <v>61.209307987057784</v>
      </c>
      <c r="BE155" s="29">
        <f t="shared" si="99"/>
        <v>64.785445492276196</v>
      </c>
      <c r="BF155" s="29">
        <f t="shared" si="99"/>
        <v>68.557497799490733</v>
      </c>
      <c r="BG155" s="29">
        <f t="shared" si="99"/>
        <v>72.534889172146194</v>
      </c>
      <c r="BH155" s="29">
        <f t="shared" si="99"/>
        <v>76.72750212391631</v>
      </c>
      <c r="BI155" s="29">
        <f t="shared" si="99"/>
        <v>81.145689750399569</v>
      </c>
    </row>
    <row r="157" spans="1:62" ht="18" customHeight="1">
      <c r="A157" s="21" t="s">
        <v>790</v>
      </c>
      <c r="C157" s="23">
        <f>+LN(C94/B94)/10</f>
        <v>-3.4251693039796485E-2</v>
      </c>
      <c r="D157" s="23">
        <f>+LN(D94/C94)/10</f>
        <v>-1.7819521484593162E-2</v>
      </c>
    </row>
    <row r="160" spans="1:62" ht="18" customHeight="1">
      <c r="A160" s="21" t="s">
        <v>1311</v>
      </c>
      <c r="B160" s="29">
        <v>13.428620197528687</v>
      </c>
      <c r="C160" s="29"/>
      <c r="D160" s="29"/>
      <c r="E160" s="29"/>
      <c r="F160" s="29"/>
      <c r="G160" s="29"/>
      <c r="H160" s="29"/>
      <c r="I160" s="29"/>
      <c r="J160" s="29"/>
      <c r="K160" s="29"/>
      <c r="L160" s="29"/>
      <c r="M160" s="36"/>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row>
    <row r="161" spans="1:2" ht="18" customHeight="1">
      <c r="A161" s="59" t="s">
        <v>1310</v>
      </c>
    </row>
    <row r="164" spans="1:2" ht="18" customHeight="1">
      <c r="A164" s="617" t="s">
        <v>1781</v>
      </c>
    </row>
    <row r="165" spans="1:2" ht="18" customHeight="1">
      <c r="A165" s="21" t="s">
        <v>1782</v>
      </c>
      <c r="B165" s="720">
        <v>4.6003926613078991E-4</v>
      </c>
    </row>
    <row r="166" spans="1:2" ht="18" customHeight="1">
      <c r="A166" s="21" t="s">
        <v>1783</v>
      </c>
      <c r="B166" s="720">
        <v>1.7328484093505957E-5</v>
      </c>
    </row>
    <row r="167" spans="1:2" ht="18" customHeight="1">
      <c r="A167" s="21" t="s">
        <v>1784</v>
      </c>
      <c r="B167" s="720">
        <v>-4.9306891641312934E-4</v>
      </c>
    </row>
    <row r="168" spans="1:2" ht="18" customHeight="1">
      <c r="B168" s="721"/>
    </row>
  </sheetData>
  <pageMargins left="0.75" right="0.75" top="1" bottom="1" header="0.5" footer="0.5"/>
  <pageSetup scale="65"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UF167"/>
  <sheetViews>
    <sheetView zoomScale="85" zoomScaleNormal="85" workbookViewId="0">
      <pane xSplit="1" ySplit="4" topLeftCell="B152" activePane="bottomRight" state="frozen"/>
      <selection pane="topRight" activeCell="L1" sqref="L1"/>
      <selection pane="bottomLeft" activeCell="A4" sqref="A4"/>
      <selection pane="bottomRight" activeCell="B165" sqref="B165:B167"/>
    </sheetView>
  </sheetViews>
  <sheetFormatPr defaultColWidth="10" defaultRowHeight="12.9"/>
  <cols>
    <col min="1" max="1" width="53.69140625" style="124" customWidth="1"/>
    <col min="2" max="2" width="17.3046875" style="82" customWidth="1"/>
    <col min="3" max="3" width="15.53515625" style="82" customWidth="1"/>
    <col min="4" max="4" width="13.53515625" style="82" customWidth="1"/>
    <col min="5" max="7" width="10" style="82"/>
    <col min="8" max="8" width="12.15234375" style="82" customWidth="1"/>
    <col min="9" max="9" width="12.3828125" style="82" bestFit="1" customWidth="1"/>
    <col min="10" max="16384" width="10" style="82"/>
  </cols>
  <sheetData>
    <row r="1" spans="1:61" ht="14.6">
      <c r="A1" s="86" t="s">
        <v>105</v>
      </c>
    </row>
    <row r="2" spans="1:61" s="88" customFormat="1" ht="15.9">
      <c r="A2" s="87"/>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Y2" s="88">
        <v>24</v>
      </c>
      <c r="Z2" s="88">
        <v>25</v>
      </c>
      <c r="AA2" s="88">
        <v>26</v>
      </c>
      <c r="AB2" s="88">
        <v>27</v>
      </c>
      <c r="AC2" s="88">
        <v>28</v>
      </c>
      <c r="AD2" s="88">
        <v>29</v>
      </c>
      <c r="AE2" s="88">
        <v>30</v>
      </c>
      <c r="AF2" s="88">
        <v>31</v>
      </c>
      <c r="AG2" s="88">
        <v>32</v>
      </c>
      <c r="AH2" s="88">
        <v>33</v>
      </c>
      <c r="AI2" s="88">
        <v>34</v>
      </c>
      <c r="AJ2" s="88">
        <v>35</v>
      </c>
      <c r="AK2" s="88">
        <v>36</v>
      </c>
      <c r="AL2" s="88">
        <v>37</v>
      </c>
      <c r="AM2" s="88">
        <v>38</v>
      </c>
      <c r="AN2" s="88">
        <v>39</v>
      </c>
      <c r="AO2" s="88">
        <f>+AN2+1</f>
        <v>40</v>
      </c>
      <c r="AP2" s="88">
        <f t="shared" ref="AP2:BI2" si="0">+AO2+1</f>
        <v>41</v>
      </c>
      <c r="AQ2" s="88">
        <f t="shared" si="0"/>
        <v>42</v>
      </c>
      <c r="AR2" s="88">
        <f t="shared" si="0"/>
        <v>43</v>
      </c>
      <c r="AS2" s="88">
        <f t="shared" si="0"/>
        <v>44</v>
      </c>
      <c r="AT2" s="88">
        <f t="shared" si="0"/>
        <v>45</v>
      </c>
      <c r="AU2" s="88">
        <f t="shared" si="0"/>
        <v>46</v>
      </c>
      <c r="AV2" s="88">
        <f t="shared" si="0"/>
        <v>47</v>
      </c>
      <c r="AW2" s="88">
        <f t="shared" si="0"/>
        <v>48</v>
      </c>
      <c r="AX2" s="88">
        <f t="shared" si="0"/>
        <v>49</v>
      </c>
      <c r="AY2" s="88">
        <f t="shared" si="0"/>
        <v>50</v>
      </c>
      <c r="AZ2" s="88">
        <f t="shared" si="0"/>
        <v>51</v>
      </c>
      <c r="BA2" s="88">
        <f t="shared" si="0"/>
        <v>52</v>
      </c>
      <c r="BB2" s="88">
        <f t="shared" si="0"/>
        <v>53</v>
      </c>
      <c r="BC2" s="88">
        <f t="shared" si="0"/>
        <v>54</v>
      </c>
      <c r="BD2" s="88">
        <f t="shared" si="0"/>
        <v>55</v>
      </c>
      <c r="BE2" s="88">
        <f t="shared" si="0"/>
        <v>56</v>
      </c>
      <c r="BF2" s="88">
        <f t="shared" si="0"/>
        <v>57</v>
      </c>
      <c r="BG2" s="88">
        <f t="shared" si="0"/>
        <v>58</v>
      </c>
      <c r="BH2" s="88">
        <f t="shared" si="0"/>
        <v>59</v>
      </c>
      <c r="BI2" s="88">
        <f t="shared" si="0"/>
        <v>60</v>
      </c>
    </row>
    <row r="3" spans="1:61" s="88" customFormat="1" ht="15.9">
      <c r="A3" s="89"/>
    </row>
    <row r="4" spans="1:61" s="90" customFormat="1" ht="15.9">
      <c r="A4" s="89"/>
      <c r="B4" s="90">
        <v>2005</v>
      </c>
      <c r="C4" s="90">
        <f>+B4+10</f>
        <v>2015</v>
      </c>
      <c r="D4" s="90">
        <f t="shared" ref="D4:BI4" si="1">+C4+10</f>
        <v>2025</v>
      </c>
      <c r="E4" s="90">
        <f t="shared" si="1"/>
        <v>2035</v>
      </c>
      <c r="F4" s="90">
        <f t="shared" si="1"/>
        <v>2045</v>
      </c>
      <c r="G4" s="90">
        <f t="shared" si="1"/>
        <v>2055</v>
      </c>
      <c r="H4" s="90">
        <f t="shared" si="1"/>
        <v>2065</v>
      </c>
      <c r="I4" s="90">
        <f t="shared" si="1"/>
        <v>2075</v>
      </c>
      <c r="J4" s="90">
        <f t="shared" si="1"/>
        <v>2085</v>
      </c>
      <c r="K4" s="90">
        <f t="shared" si="1"/>
        <v>2095</v>
      </c>
      <c r="L4" s="90">
        <f t="shared" si="1"/>
        <v>2105</v>
      </c>
      <c r="M4" s="90">
        <f t="shared" si="1"/>
        <v>2115</v>
      </c>
      <c r="N4" s="90">
        <f t="shared" si="1"/>
        <v>2125</v>
      </c>
      <c r="O4" s="90">
        <f t="shared" si="1"/>
        <v>2135</v>
      </c>
      <c r="P4" s="90">
        <f t="shared" si="1"/>
        <v>2145</v>
      </c>
      <c r="Q4" s="90">
        <f t="shared" si="1"/>
        <v>2155</v>
      </c>
      <c r="R4" s="90">
        <f t="shared" si="1"/>
        <v>2165</v>
      </c>
      <c r="S4" s="90">
        <f t="shared" si="1"/>
        <v>2175</v>
      </c>
      <c r="T4" s="90">
        <f t="shared" si="1"/>
        <v>2185</v>
      </c>
      <c r="U4" s="90">
        <f t="shared" si="1"/>
        <v>2195</v>
      </c>
      <c r="V4" s="90">
        <f t="shared" si="1"/>
        <v>2205</v>
      </c>
      <c r="W4" s="90">
        <f t="shared" si="1"/>
        <v>2215</v>
      </c>
      <c r="X4" s="90">
        <f t="shared" si="1"/>
        <v>2225</v>
      </c>
      <c r="Y4" s="90">
        <f t="shared" si="1"/>
        <v>2235</v>
      </c>
      <c r="Z4" s="90">
        <f t="shared" si="1"/>
        <v>2245</v>
      </c>
      <c r="AA4" s="90">
        <f t="shared" si="1"/>
        <v>2255</v>
      </c>
      <c r="AB4" s="90">
        <f t="shared" si="1"/>
        <v>2265</v>
      </c>
      <c r="AC4" s="90">
        <f t="shared" si="1"/>
        <v>2275</v>
      </c>
      <c r="AD4" s="90">
        <f t="shared" si="1"/>
        <v>2285</v>
      </c>
      <c r="AE4" s="90">
        <f t="shared" si="1"/>
        <v>2295</v>
      </c>
      <c r="AF4" s="90">
        <f t="shared" si="1"/>
        <v>2305</v>
      </c>
      <c r="AG4" s="90">
        <f t="shared" si="1"/>
        <v>2315</v>
      </c>
      <c r="AH4" s="90">
        <f t="shared" si="1"/>
        <v>2325</v>
      </c>
      <c r="AI4" s="90">
        <f t="shared" si="1"/>
        <v>2335</v>
      </c>
      <c r="AJ4" s="90">
        <f t="shared" si="1"/>
        <v>2345</v>
      </c>
      <c r="AK4" s="90">
        <f t="shared" si="1"/>
        <v>2355</v>
      </c>
      <c r="AL4" s="90">
        <f t="shared" si="1"/>
        <v>2365</v>
      </c>
      <c r="AM4" s="90">
        <f t="shared" si="1"/>
        <v>2375</v>
      </c>
      <c r="AN4" s="90">
        <f t="shared" si="1"/>
        <v>2385</v>
      </c>
      <c r="AO4" s="90">
        <f t="shared" si="1"/>
        <v>2395</v>
      </c>
      <c r="AP4" s="90">
        <f t="shared" si="1"/>
        <v>2405</v>
      </c>
      <c r="AQ4" s="90">
        <f t="shared" si="1"/>
        <v>2415</v>
      </c>
      <c r="AR4" s="90">
        <f t="shared" si="1"/>
        <v>2425</v>
      </c>
      <c r="AS4" s="90">
        <f t="shared" si="1"/>
        <v>2435</v>
      </c>
      <c r="AT4" s="90">
        <f t="shared" si="1"/>
        <v>2445</v>
      </c>
      <c r="AU4" s="90">
        <f t="shared" si="1"/>
        <v>2455</v>
      </c>
      <c r="AV4" s="90">
        <f t="shared" si="1"/>
        <v>2465</v>
      </c>
      <c r="AW4" s="90">
        <f t="shared" si="1"/>
        <v>2475</v>
      </c>
      <c r="AX4" s="90">
        <f t="shared" si="1"/>
        <v>2485</v>
      </c>
      <c r="AY4" s="90">
        <f t="shared" si="1"/>
        <v>2495</v>
      </c>
      <c r="AZ4" s="90">
        <f t="shared" si="1"/>
        <v>2505</v>
      </c>
      <c r="BA4" s="90">
        <f t="shared" si="1"/>
        <v>2515</v>
      </c>
      <c r="BB4" s="90">
        <f t="shared" si="1"/>
        <v>2525</v>
      </c>
      <c r="BC4" s="90">
        <f t="shared" si="1"/>
        <v>2535</v>
      </c>
      <c r="BD4" s="90">
        <f t="shared" si="1"/>
        <v>2545</v>
      </c>
      <c r="BE4" s="90">
        <f t="shared" si="1"/>
        <v>2555</v>
      </c>
      <c r="BF4" s="90">
        <f t="shared" si="1"/>
        <v>2565</v>
      </c>
      <c r="BG4" s="90">
        <f t="shared" si="1"/>
        <v>2575</v>
      </c>
      <c r="BH4" s="90">
        <f t="shared" si="1"/>
        <v>2585</v>
      </c>
      <c r="BI4" s="90">
        <f t="shared" si="1"/>
        <v>2595</v>
      </c>
    </row>
    <row r="5" spans="1:61" s="92" customFormat="1">
      <c r="A5" s="91"/>
    </row>
    <row r="6" spans="1:61" s="92" customFormat="1" ht="14.6">
      <c r="A6" s="93" t="s">
        <v>77</v>
      </c>
    </row>
    <row r="7" spans="1:61" ht="14.6">
      <c r="A7" s="86" t="s">
        <v>112</v>
      </c>
      <c r="B7" s="94">
        <f>+Parameters!G35</f>
        <v>0.3</v>
      </c>
      <c r="C7" s="92"/>
      <c r="D7" s="92"/>
      <c r="E7" s="92"/>
      <c r="F7" s="92"/>
      <c r="G7" s="92"/>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row>
    <row r="8" spans="1:61" s="92" customFormat="1" ht="14.6">
      <c r="A8" s="86" t="s">
        <v>108</v>
      </c>
      <c r="B8" s="94">
        <f>+Parameters!G36</f>
        <v>0.1</v>
      </c>
    </row>
    <row r="9" spans="1:61" ht="14.6">
      <c r="A9" s="95" t="s">
        <v>49</v>
      </c>
      <c r="B9" s="94">
        <f>Parameters!G37</f>
        <v>13.03105747782735</v>
      </c>
      <c r="C9" s="92"/>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row>
    <row r="10" spans="1:61" ht="14.6">
      <c r="A10" s="95" t="str">
        <f>+Parameters!A37</f>
        <v>Initial output (2005 US International $, trillions)</v>
      </c>
      <c r="B10" s="94">
        <f>+Parameters!G38</f>
        <v>6.7765473111546279E-2</v>
      </c>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row>
    <row r="11" spans="1:61" ht="14.6">
      <c r="A11" s="95" t="s">
        <v>38</v>
      </c>
      <c r="B11" s="94">
        <f>+Parameters!G39</f>
        <v>23.302275318288661</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row>
    <row r="12" spans="1:61" ht="14.6">
      <c r="A12" s="95" t="s">
        <v>162</v>
      </c>
      <c r="B12" s="94">
        <f>+Parameters!G40</f>
        <v>8.3478215480070634</v>
      </c>
      <c r="C12" s="92"/>
      <c r="D12" s="92"/>
      <c r="E12" s="92"/>
      <c r="F12" s="92"/>
      <c r="G12" s="92"/>
      <c r="H12" s="92"/>
      <c r="I12" s="92"/>
      <c r="J12" s="92"/>
      <c r="K12" s="92"/>
      <c r="L12" s="92"/>
      <c r="M12" s="92"/>
      <c r="N12" s="92"/>
      <c r="O12" s="92"/>
      <c r="P12" s="92"/>
      <c r="Q12" s="92"/>
      <c r="R12" s="92"/>
      <c r="S12" s="92"/>
      <c r="T12" s="92"/>
      <c r="U12" s="92"/>
      <c r="V12" s="92"/>
      <c r="W12" s="92"/>
      <c r="X12" s="92"/>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row>
    <row r="13" spans="1:61" s="96" customFormat="1" ht="14.6">
      <c r="A13" s="93" t="s">
        <v>117</v>
      </c>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row>
    <row r="14" spans="1:61" ht="14.6">
      <c r="A14" s="86" t="s">
        <v>118</v>
      </c>
      <c r="B14" s="95">
        <f>+$B$15</f>
        <v>1.4999999999999999E-2</v>
      </c>
      <c r="C14" s="95">
        <f t="shared" ref="C14:BI14" si="2">+B14*(1-$B$16)</f>
        <v>1.4999999999999999E-2</v>
      </c>
      <c r="D14" s="95">
        <f t="shared" si="2"/>
        <v>1.4999999999999999E-2</v>
      </c>
      <c r="E14" s="95">
        <f t="shared" si="2"/>
        <v>1.4999999999999999E-2</v>
      </c>
      <c r="F14" s="95">
        <f t="shared" si="2"/>
        <v>1.4999999999999999E-2</v>
      </c>
      <c r="G14" s="95">
        <f t="shared" si="2"/>
        <v>1.4999999999999999E-2</v>
      </c>
      <c r="H14" s="95">
        <f t="shared" si="2"/>
        <v>1.4999999999999999E-2</v>
      </c>
      <c r="I14" s="95">
        <f t="shared" si="2"/>
        <v>1.4999999999999999E-2</v>
      </c>
      <c r="J14" s="95">
        <f t="shared" si="2"/>
        <v>1.4999999999999999E-2</v>
      </c>
      <c r="K14" s="95">
        <f t="shared" si="2"/>
        <v>1.4999999999999999E-2</v>
      </c>
      <c r="L14" s="95">
        <f t="shared" si="2"/>
        <v>1.4999999999999999E-2</v>
      </c>
      <c r="M14" s="95">
        <f t="shared" si="2"/>
        <v>1.4999999999999999E-2</v>
      </c>
      <c r="N14" s="95">
        <f t="shared" si="2"/>
        <v>1.4999999999999999E-2</v>
      </c>
      <c r="O14" s="95">
        <f t="shared" si="2"/>
        <v>1.4999999999999999E-2</v>
      </c>
      <c r="P14" s="95">
        <f t="shared" si="2"/>
        <v>1.4999999999999999E-2</v>
      </c>
      <c r="Q14" s="95">
        <f t="shared" si="2"/>
        <v>1.4999999999999999E-2</v>
      </c>
      <c r="R14" s="95">
        <f t="shared" si="2"/>
        <v>1.4999999999999999E-2</v>
      </c>
      <c r="S14" s="95">
        <f t="shared" si="2"/>
        <v>1.4999999999999999E-2</v>
      </c>
      <c r="T14" s="95">
        <f t="shared" si="2"/>
        <v>1.4999999999999999E-2</v>
      </c>
      <c r="U14" s="95">
        <f t="shared" si="2"/>
        <v>1.4999999999999999E-2</v>
      </c>
      <c r="V14" s="95">
        <f t="shared" si="2"/>
        <v>1.4999999999999999E-2</v>
      </c>
      <c r="W14" s="95">
        <f t="shared" si="2"/>
        <v>1.4999999999999999E-2</v>
      </c>
      <c r="X14" s="95">
        <f t="shared" si="2"/>
        <v>1.4999999999999999E-2</v>
      </c>
      <c r="Y14" s="95">
        <f t="shared" si="2"/>
        <v>1.4999999999999999E-2</v>
      </c>
      <c r="Z14" s="95">
        <f t="shared" si="2"/>
        <v>1.4999999999999999E-2</v>
      </c>
      <c r="AA14" s="95">
        <f t="shared" si="2"/>
        <v>1.4999999999999999E-2</v>
      </c>
      <c r="AB14" s="95">
        <f t="shared" si="2"/>
        <v>1.4999999999999999E-2</v>
      </c>
      <c r="AC14" s="95">
        <f t="shared" si="2"/>
        <v>1.4999999999999999E-2</v>
      </c>
      <c r="AD14" s="95">
        <f t="shared" si="2"/>
        <v>1.4999999999999999E-2</v>
      </c>
      <c r="AE14" s="95">
        <f t="shared" si="2"/>
        <v>1.4999999999999999E-2</v>
      </c>
      <c r="AF14" s="95">
        <f t="shared" si="2"/>
        <v>1.4999999999999999E-2</v>
      </c>
      <c r="AG14" s="95">
        <f t="shared" si="2"/>
        <v>1.4999999999999999E-2</v>
      </c>
      <c r="AH14" s="95">
        <f t="shared" si="2"/>
        <v>1.4999999999999999E-2</v>
      </c>
      <c r="AI14" s="95">
        <f t="shared" si="2"/>
        <v>1.4999999999999999E-2</v>
      </c>
      <c r="AJ14" s="95">
        <f t="shared" si="2"/>
        <v>1.4999999999999999E-2</v>
      </c>
      <c r="AK14" s="95">
        <f t="shared" si="2"/>
        <v>1.4999999999999999E-2</v>
      </c>
      <c r="AL14" s="95">
        <f t="shared" si="2"/>
        <v>1.4999999999999999E-2</v>
      </c>
      <c r="AM14" s="95">
        <f t="shared" si="2"/>
        <v>1.4999999999999999E-2</v>
      </c>
      <c r="AN14" s="95">
        <f t="shared" si="2"/>
        <v>1.4999999999999999E-2</v>
      </c>
      <c r="AO14" s="95">
        <f t="shared" si="2"/>
        <v>1.4999999999999999E-2</v>
      </c>
      <c r="AP14" s="95">
        <f t="shared" si="2"/>
        <v>1.4999999999999999E-2</v>
      </c>
      <c r="AQ14" s="95">
        <f t="shared" si="2"/>
        <v>1.4999999999999999E-2</v>
      </c>
      <c r="AR14" s="95">
        <f t="shared" si="2"/>
        <v>1.4999999999999999E-2</v>
      </c>
      <c r="AS14" s="95">
        <f t="shared" si="2"/>
        <v>1.4999999999999999E-2</v>
      </c>
      <c r="AT14" s="95">
        <f t="shared" si="2"/>
        <v>1.4999999999999999E-2</v>
      </c>
      <c r="AU14" s="95">
        <f t="shared" si="2"/>
        <v>1.4999999999999999E-2</v>
      </c>
      <c r="AV14" s="95">
        <f t="shared" si="2"/>
        <v>1.4999999999999999E-2</v>
      </c>
      <c r="AW14" s="95">
        <f t="shared" si="2"/>
        <v>1.4999999999999999E-2</v>
      </c>
      <c r="AX14" s="95">
        <f t="shared" si="2"/>
        <v>1.4999999999999999E-2</v>
      </c>
      <c r="AY14" s="95">
        <f t="shared" si="2"/>
        <v>1.4999999999999999E-2</v>
      </c>
      <c r="AZ14" s="95">
        <f t="shared" si="2"/>
        <v>1.4999999999999999E-2</v>
      </c>
      <c r="BA14" s="95">
        <f t="shared" si="2"/>
        <v>1.4999999999999999E-2</v>
      </c>
      <c r="BB14" s="95">
        <f t="shared" si="2"/>
        <v>1.4999999999999999E-2</v>
      </c>
      <c r="BC14" s="95">
        <f t="shared" si="2"/>
        <v>1.4999999999999999E-2</v>
      </c>
      <c r="BD14" s="95">
        <f t="shared" si="2"/>
        <v>1.4999999999999999E-2</v>
      </c>
      <c r="BE14" s="95">
        <f t="shared" si="2"/>
        <v>1.4999999999999999E-2</v>
      </c>
      <c r="BF14" s="95">
        <f t="shared" si="2"/>
        <v>1.4999999999999999E-2</v>
      </c>
      <c r="BG14" s="95">
        <f t="shared" si="2"/>
        <v>1.4999999999999999E-2</v>
      </c>
      <c r="BH14" s="95">
        <f t="shared" si="2"/>
        <v>1.4999999999999999E-2</v>
      </c>
      <c r="BI14" s="95">
        <f t="shared" si="2"/>
        <v>1.4999999999999999E-2</v>
      </c>
    </row>
    <row r="15" spans="1:61" ht="14.6">
      <c r="A15" s="86" t="s">
        <v>172</v>
      </c>
      <c r="B15" s="94">
        <f>+Parameters!G43</f>
        <v>1.4999999999999999E-2</v>
      </c>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row>
    <row r="16" spans="1:61" ht="14.6">
      <c r="A16" s="95" t="s">
        <v>95</v>
      </c>
      <c r="B16" s="94">
        <f>+Parameters!G44</f>
        <v>0</v>
      </c>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row>
    <row r="17" spans="1:66"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row>
    <row r="18" spans="1:66" ht="12.75" customHeight="1">
      <c r="A18" s="86" t="s">
        <v>125</v>
      </c>
      <c r="B18" s="94">
        <f>+Parameters!G45</f>
        <v>1.5</v>
      </c>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row>
    <row r="19" spans="1:66" ht="14.6">
      <c r="A19" s="99" t="s">
        <v>42</v>
      </c>
      <c r="B19" s="94"/>
      <c r="C19" s="95">
        <f t="shared" ref="C19:BI19" si="4">+LN(C20/B20)/10</f>
        <v>1.1409679007567874E-2</v>
      </c>
      <c r="D19" s="95">
        <f t="shared" si="4"/>
        <v>1.2118581433224524E-2</v>
      </c>
      <c r="E19" s="95">
        <f t="shared" si="4"/>
        <v>1.1173857058911095E-2</v>
      </c>
      <c r="F19" s="95">
        <f t="shared" si="4"/>
        <v>1.0320166539274065E-2</v>
      </c>
      <c r="G19" s="95">
        <f t="shared" si="4"/>
        <v>9.5487337132589573E-3</v>
      </c>
      <c r="H19" s="95">
        <f t="shared" si="4"/>
        <v>8.8516288963968737E-3</v>
      </c>
      <c r="I19" s="95">
        <f t="shared" si="4"/>
        <v>8.2216871964627906E-3</v>
      </c>
      <c r="J19" s="95">
        <f t="shared" si="4"/>
        <v>7.652434715571442E-3</v>
      </c>
      <c r="K19" s="95">
        <f t="shared" si="4"/>
        <v>7.138021876902381E-3</v>
      </c>
      <c r="L19" s="95">
        <f t="shared" si="4"/>
        <v>6.673163187872649E-3</v>
      </c>
      <c r="M19" s="95">
        <f t="shared" si="4"/>
        <v>6.2530828180838672E-3</v>
      </c>
      <c r="N19" s="95">
        <f t="shared" si="4"/>
        <v>5.8734654304466163E-3</v>
      </c>
      <c r="O19" s="95">
        <f t="shared" si="4"/>
        <v>5.5304117581524391E-3</v>
      </c>
      <c r="P19" s="95">
        <f t="shared" si="4"/>
        <v>5.2203984691853254E-3</v>
      </c>
      <c r="Q19" s="95">
        <f t="shared" si="4"/>
        <v>4.9402419043469061E-3</v>
      </c>
      <c r="R19" s="95">
        <f t="shared" si="4"/>
        <v>4.6870653147693033E-3</v>
      </c>
      <c r="S19" s="95">
        <f t="shared" si="4"/>
        <v>4.4582692610257834E-3</v>
      </c>
      <c r="T19" s="95">
        <f t="shared" si="4"/>
        <v>4.2515048685889531E-3</v>
      </c>
      <c r="U19" s="95">
        <f t="shared" si="4"/>
        <v>4.0646496638749906E-3</v>
      </c>
      <c r="V19" s="95">
        <f t="shared" si="4"/>
        <v>3.8957857417473854E-3</v>
      </c>
      <c r="W19" s="95">
        <f t="shared" si="4"/>
        <v>3.7431800394170959E-3</v>
      </c>
      <c r="X19" s="95">
        <f t="shared" si="4"/>
        <v>3.6052665134133841E-3</v>
      </c>
      <c r="Y19" s="95">
        <f t="shared" si="4"/>
        <v>3.4806300359353087E-3</v>
      </c>
      <c r="Z19" s="95">
        <f t="shared" si="4"/>
        <v>3.3679918446339213E-3</v>
      </c>
      <c r="AA19" s="95">
        <f t="shared" si="4"/>
        <v>3.2661963959002794E-3</v>
      </c>
      <c r="AB19" s="95">
        <f t="shared" si="4"/>
        <v>3.174199486210439E-3</v>
      </c>
      <c r="AC19" s="95">
        <f t="shared" si="4"/>
        <v>3.0910575191585156E-3</v>
      </c>
      <c r="AD19" s="95">
        <f t="shared" si="4"/>
        <v>3.0159178076220776E-3</v>
      </c>
      <c r="AE19" s="95">
        <f t="shared" si="4"/>
        <v>2.9480098111785329E-3</v>
      </c>
      <c r="AF19" s="95">
        <f t="shared" si="4"/>
        <v>2.8866372185341275E-3</v>
      </c>
      <c r="AG19" s="95">
        <f t="shared" si="4"/>
        <v>2.8311707934370605E-3</v>
      </c>
      <c r="AH19" s="95">
        <f t="shared" si="4"/>
        <v>2.781041910416985E-3</v>
      </c>
      <c r="AI19" s="95">
        <f t="shared" si="4"/>
        <v>2.735736713803334E-3</v>
      </c>
      <c r="AJ19" s="95">
        <f t="shared" si="4"/>
        <v>2.6947908398963528E-3</v>
      </c>
      <c r="AK19" s="95">
        <f t="shared" si="4"/>
        <v>2.6577846479695776E-3</v>
      </c>
      <c r="AL19" s="95">
        <f t="shared" si="4"/>
        <v>2.624338911023801E-3</v>
      </c>
      <c r="AM19" s="95">
        <f t="shared" si="4"/>
        <v>2.5941109219492589E-3</v>
      </c>
      <c r="AN19" s="95">
        <f t="shared" si="4"/>
        <v>2.5667909750315895E-3</v>
      </c>
      <c r="AO19" s="95">
        <f t="shared" si="4"/>
        <v>2.542099186603794E-3</v>
      </c>
      <c r="AP19" s="95">
        <f t="shared" si="4"/>
        <v>2.5197826221379995E-3</v>
      </c>
      <c r="AQ19" s="95">
        <f t="shared" si="4"/>
        <v>2.4996127002269962E-3</v>
      </c>
      <c r="AR19" s="95">
        <f t="shared" si="4"/>
        <v>2.4813828467567913E-3</v>
      </c>
      <c r="AS19" s="95">
        <f t="shared" si="4"/>
        <v>2.4649063751459735E-3</v>
      </c>
      <c r="AT19" s="95">
        <f t="shared" si="4"/>
        <v>2.4500145708562129E-3</v>
      </c>
      <c r="AU19" s="95">
        <f t="shared" si="4"/>
        <v>2.4365549604795714E-3</v>
      </c>
      <c r="AV19" s="95">
        <f t="shared" si="4"/>
        <v>2.4243897476087569E-3</v>
      </c>
      <c r="AW19" s="95">
        <f t="shared" si="4"/>
        <v>2.4133943994119988E-3</v>
      </c>
      <c r="AX19" s="95">
        <f t="shared" si="4"/>
        <v>2.4034563693856219E-3</v>
      </c>
      <c r="AY19" s="95">
        <f t="shared" si="4"/>
        <v>2.3944739431579578E-3</v>
      </c>
      <c r="AZ19" s="95">
        <f t="shared" si="4"/>
        <v>2.3863551954840345E-3</v>
      </c>
      <c r="BA19" s="95">
        <f t="shared" si="4"/>
        <v>2.379017047714504E-3</v>
      </c>
      <c r="BB19" s="95">
        <f t="shared" si="4"/>
        <v>2.3723844160556469E-3</v>
      </c>
      <c r="BC19" s="95">
        <f t="shared" si="4"/>
        <v>2.3663894418705354E-3</v>
      </c>
      <c r="BD19" s="95">
        <f t="shared" si="4"/>
        <v>2.3609707961155806E-3</v>
      </c>
      <c r="BE19" s="95">
        <f t="shared" si="4"/>
        <v>2.3560730507685324E-3</v>
      </c>
      <c r="BF19" s="95">
        <f t="shared" si="4"/>
        <v>2.3516461107928894E-3</v>
      </c>
      <c r="BG19" s="95">
        <f t="shared" si="4"/>
        <v>2.3476447008060892E-3</v>
      </c>
      <c r="BH19" s="95">
        <f t="shared" si="4"/>
        <v>2.3440279011806434E-3</v>
      </c>
      <c r="BI19" s="95">
        <f t="shared" si="4"/>
        <v>2.3407587288159335E-3</v>
      </c>
    </row>
    <row r="20" spans="1:66" s="98" customFormat="1" ht="14.6">
      <c r="A20" s="100" t="s">
        <v>189</v>
      </c>
      <c r="B20" s="101">
        <f>+B21</f>
        <v>8.3478215480070634</v>
      </c>
      <c r="C20" s="102">
        <f>+B20*EXP(C22*10)</f>
        <v>9.3567443342477876</v>
      </c>
      <c r="D20" s="102">
        <f>+C20*EXP(D22*10)</f>
        <v>10.562217183287629</v>
      </c>
      <c r="E20" s="102">
        <f>+D20*EXP(E22*10)</f>
        <v>11.810887639390934</v>
      </c>
      <c r="F20" s="102">
        <f>+E20*EXP(F22*10)</f>
        <v>13.094908005332597</v>
      </c>
      <c r="G20" s="102">
        <f t="shared" ref="G20:BI20" si="5">+F20*EXP(G22*10)</f>
        <v>14.406950876725915</v>
      </c>
      <c r="H20" s="102">
        <f t="shared" si="5"/>
        <v>15.740343700302844</v>
      </c>
      <c r="I20" s="102">
        <f t="shared" si="5"/>
        <v>17.089153274600296</v>
      </c>
      <c r="J20" s="102">
        <f t="shared" si="5"/>
        <v>18.448227547339449</v>
      </c>
      <c r="K20" s="102">
        <f t="shared" si="5"/>
        <v>19.813202664919434</v>
      </c>
      <c r="L20" s="102">
        <f t="shared" si="5"/>
        <v>21.180483088508389</v>
      </c>
      <c r="M20" s="102">
        <f t="shared" si="5"/>
        <v>22.547201963426087</v>
      </c>
      <c r="N20" s="102">
        <f t="shared" si="5"/>
        <v>23.911168023412834</v>
      </c>
      <c r="O20" s="102">
        <f t="shared" si="5"/>
        <v>25.270804288450659</v>
      </c>
      <c r="P20" s="102">
        <f t="shared" si="5"/>
        <v>26.625082786670525</v>
      </c>
      <c r="Q20" s="102">
        <f t="shared" si="5"/>
        <v>27.973458570417495</v>
      </c>
      <c r="R20" s="102">
        <f t="shared" si="5"/>
        <v>29.315805445329097</v>
      </c>
      <c r="S20" s="102">
        <f t="shared" si="5"/>
        <v>30.652355107822906</v>
      </c>
      <c r="T20" s="102">
        <f t="shared" si="5"/>
        <v>31.983640793312514</v>
      </c>
      <c r="U20" s="102">
        <f t="shared" si="5"/>
        <v>33.310446067314402</v>
      </c>
      <c r="V20" s="102">
        <f t="shared" si="5"/>
        <v>34.633759031210666</v>
      </c>
      <c r="W20" s="102">
        <f t="shared" si="5"/>
        <v>35.954731948079392</v>
      </c>
      <c r="X20" s="102">
        <f t="shared" si="5"/>
        <v>37.274646105535567</v>
      </c>
      <c r="Y20" s="102">
        <f t="shared" si="5"/>
        <v>38.594881606647675</v>
      </c>
      <c r="Z20" s="102">
        <f t="shared" si="5"/>
        <v>39.916891703013356</v>
      </c>
      <c r="AA20" s="102">
        <f t="shared" si="5"/>
        <v>41.242181244212524</v>
      </c>
      <c r="AB20" s="102">
        <f t="shared" si="5"/>
        <v>42.572288805302897</v>
      </c>
      <c r="AC20" s="102">
        <f t="shared" si="5"/>
        <v>43.908772060841166</v>
      </c>
      <c r="AD20" s="102">
        <f t="shared" si="5"/>
        <v>45.253195993831795</v>
      </c>
      <c r="AE20" s="102">
        <f t="shared" si="5"/>
        <v>46.607123556192711</v>
      </c>
      <c r="AF20" s="102">
        <f t="shared" si="5"/>
        <v>47.972108430148424</v>
      </c>
      <c r="AG20" s="102">
        <f t="shared" si="5"/>
        <v>49.349689574756333</v>
      </c>
      <c r="AH20" s="102">
        <f t="shared" si="5"/>
        <v>50.741387276657235</v>
      </c>
      <c r="AI20" s="102">
        <f t="shared" si="5"/>
        <v>52.14870045783362</v>
      </c>
      <c r="AJ20" s="102">
        <f t="shared" si="5"/>
        <v>53.573105024835151</v>
      </c>
      <c r="AK20" s="102">
        <f t="shared" si="5"/>
        <v>55.016053073110278</v>
      </c>
      <c r="AL20" s="102">
        <f t="shared" si="5"/>
        <v>56.478972786532609</v>
      </c>
      <c r="AM20" s="102">
        <f t="shared" si="5"/>
        <v>57.963268895875686</v>
      </c>
      <c r="AN20" s="102">
        <f t="shared" si="5"/>
        <v>59.470323580933773</v>
      </c>
      <c r="AO20" s="102">
        <f t="shared" si="5"/>
        <v>61.001497719352052</v>
      </c>
      <c r="AP20" s="102">
        <f t="shared" si="5"/>
        <v>62.558132401205413</v>
      </c>
      <c r="AQ20" s="102">
        <f t="shared" si="5"/>
        <v>64.141550642164006</v>
      </c>
      <c r="AR20" s="102">
        <f t="shared" si="5"/>
        <v>65.753059239927396</v>
      </c>
      <c r="AS20" s="102">
        <f t="shared" si="5"/>
        <v>67.393950728714387</v>
      </c>
      <c r="AT20" s="102">
        <f t="shared" si="5"/>
        <v>69.065505395172138</v>
      </c>
      <c r="AU20" s="102">
        <f t="shared" si="5"/>
        <v>70.768993326308703</v>
      </c>
      <c r="AV20" s="102">
        <f t="shared" si="5"/>
        <v>72.505676466135867</v>
      </c>
      <c r="AW20" s="102">
        <f t="shared" si="5"/>
        <v>74.276810662793395</v>
      </c>
      <c r="AX20" s="102">
        <f t="shared" si="5"/>
        <v>76.083647692154344</v>
      </c>
      <c r="AY20" s="102">
        <f t="shared" si="5"/>
        <v>77.927437247410097</v>
      </c>
      <c r="AZ20" s="102">
        <f t="shared" si="5"/>
        <v>79.809428887011691</v>
      </c>
      <c r="BA20" s="102">
        <f t="shared" si="5"/>
        <v>81.730873935698881</v>
      </c>
      <c r="BB20" s="102">
        <f t="shared" si="5"/>
        <v>83.693027335261377</v>
      </c>
      <c r="BC20" s="102">
        <f t="shared" si="5"/>
        <v>85.697149443218791</v>
      </c>
      <c r="BD20" s="102">
        <f t="shared" si="5"/>
        <v>87.744507778839534</v>
      </c>
      <c r="BE20" s="102">
        <f t="shared" si="5"/>
        <v>89.836378716894146</v>
      </c>
      <c r="BF20" s="102">
        <f t="shared" si="5"/>
        <v>91.974049130300983</v>
      </c>
      <c r="BG20" s="102">
        <f t="shared" si="5"/>
        <v>94.158817983408383</v>
      </c>
      <c r="BH20" s="102">
        <f t="shared" si="5"/>
        <v>96.391997878098664</v>
      </c>
      <c r="BI20" s="102">
        <f t="shared" si="5"/>
        <v>98.674916555222751</v>
      </c>
    </row>
    <row r="21" spans="1:66" ht="14.6">
      <c r="A21" s="86" t="s">
        <v>190</v>
      </c>
      <c r="B21" s="94">
        <f>+Parameters!G40</f>
        <v>8.3478215480070634</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row>
    <row r="22" spans="1:66" ht="14.6">
      <c r="A22" s="86" t="s">
        <v>144</v>
      </c>
      <c r="B22" s="94"/>
      <c r="C22" s="95">
        <f>+Data!C55</f>
        <v>1.1409679007567876E-2</v>
      </c>
      <c r="D22" s="95">
        <f>+Data!D55</f>
        <v>1.2118581433224517E-2</v>
      </c>
      <c r="E22" s="95">
        <f>+Data!E55</f>
        <v>1.117385705891109E-2</v>
      </c>
      <c r="F22" s="95">
        <f>+Data!F55</f>
        <v>1.0320166539274058E-2</v>
      </c>
      <c r="G22" s="95">
        <f>+Data!G55</f>
        <v>9.5487337132589608E-3</v>
      </c>
      <c r="H22" s="95">
        <f>+Data!H55</f>
        <v>8.851628896396865E-3</v>
      </c>
      <c r="I22" s="95">
        <f>+Data!I55</f>
        <v>8.2216871964627888E-3</v>
      </c>
      <c r="J22" s="95">
        <f>+Data!J55</f>
        <v>7.6524347155714403E-3</v>
      </c>
      <c r="K22" s="95">
        <f>+Data!K55</f>
        <v>7.1380218769023862E-3</v>
      </c>
      <c r="L22" s="95">
        <f>+Data!L55</f>
        <v>6.6731631878726404E-3</v>
      </c>
      <c r="M22" s="95">
        <f>+Data!M55</f>
        <v>6.253082818083862E-3</v>
      </c>
      <c r="N22" s="95">
        <f>+Data!N55</f>
        <v>5.8734654304466241E-3</v>
      </c>
      <c r="O22" s="95">
        <f>+Data!O55</f>
        <v>5.530411758152433E-3</v>
      </c>
      <c r="P22" s="95">
        <f>+Data!P55</f>
        <v>5.2203984691853184E-3</v>
      </c>
      <c r="Q22" s="95">
        <f>+Data!Q55</f>
        <v>4.9402419043469053E-3</v>
      </c>
      <c r="R22" s="95">
        <f>+Data!R55</f>
        <v>4.6870653147693059E-3</v>
      </c>
      <c r="S22" s="95">
        <f>+Data!S55</f>
        <v>4.4582692610257747E-3</v>
      </c>
      <c r="T22" s="95">
        <f>+Data!T55</f>
        <v>4.2515048685889435E-3</v>
      </c>
      <c r="U22" s="95">
        <f>+Data!U55</f>
        <v>4.0646496638749932E-3</v>
      </c>
      <c r="V22" s="95">
        <f>+Data!V55</f>
        <v>3.895785741747385E-3</v>
      </c>
      <c r="W22" s="95">
        <f>+Data!W55</f>
        <v>3.7431800394170998E-3</v>
      </c>
      <c r="X22" s="95">
        <f>+Data!X55</f>
        <v>3.6052665134133871E-3</v>
      </c>
      <c r="Y22" s="95">
        <f>+Data!Y55</f>
        <v>3.4806300359353165E-3</v>
      </c>
      <c r="Z22" s="95">
        <f>+Data!Z55</f>
        <v>3.3679918446339113E-3</v>
      </c>
      <c r="AA22" s="95">
        <f>+Data!AA55</f>
        <v>3.2661963959002799E-3</v>
      </c>
      <c r="AB22" s="95">
        <f>+Data!AB55</f>
        <v>3.1741994862104481E-3</v>
      </c>
      <c r="AC22" s="95">
        <f>+Data!AC55</f>
        <v>3.0910575191585095E-3</v>
      </c>
      <c r="AD22" s="95">
        <f>+Data!AD55</f>
        <v>3.0159178076220755E-3</v>
      </c>
      <c r="AE22" s="95">
        <f>+Data!AE55</f>
        <v>2.9480098111785229E-3</v>
      </c>
      <c r="AF22" s="95">
        <f>+Data!AF55</f>
        <v>2.8866372185341353E-3</v>
      </c>
      <c r="AG22" s="95">
        <f>+Data!AG55</f>
        <v>2.8311707934370574E-3</v>
      </c>
      <c r="AH22" s="95">
        <f>+Data!AH55</f>
        <v>2.781041910416988E-3</v>
      </c>
      <c r="AI22" s="95">
        <f>+Data!AI55</f>
        <v>2.7357367138033427E-3</v>
      </c>
      <c r="AJ22" s="95">
        <f>+Data!AJ55</f>
        <v>2.6947908398963494E-3</v>
      </c>
      <c r="AK22" s="95">
        <f>+Data!AK55</f>
        <v>2.6577846479695698E-3</v>
      </c>
      <c r="AL22" s="95">
        <f>+Data!AL55</f>
        <v>2.6243389110238067E-3</v>
      </c>
      <c r="AM22" s="95">
        <f>+Data!AM55</f>
        <v>2.5941109219492537E-3</v>
      </c>
      <c r="AN22" s="95">
        <f>+Data!AN55</f>
        <v>2.5667909750315848E-3</v>
      </c>
      <c r="AO22" s="95">
        <f>+Data!AO55</f>
        <v>2.5420991866038039E-3</v>
      </c>
      <c r="AP22" s="95">
        <f>+Data!AP55</f>
        <v>2.5197826221379925E-3</v>
      </c>
      <c r="AQ22" s="95">
        <f>+Data!AQ55</f>
        <v>2.4996127002269958E-3</v>
      </c>
      <c r="AR22" s="95">
        <f>+Data!AR55</f>
        <v>2.4813828467567869E-3</v>
      </c>
      <c r="AS22" s="95">
        <f>+Data!AS55</f>
        <v>2.4649063751459796E-3</v>
      </c>
      <c r="AT22" s="95">
        <f>+Data!AT55</f>
        <v>2.4500145708562029E-3</v>
      </c>
      <c r="AU22" s="95">
        <f>+Data!AU55</f>
        <v>2.4365549604795774E-3</v>
      </c>
      <c r="AV22" s="95">
        <f>+Data!AV55</f>
        <v>2.4243897476087478E-3</v>
      </c>
      <c r="AW22" s="95">
        <f>+Data!AW55</f>
        <v>2.4133943994119967E-3</v>
      </c>
      <c r="AX22" s="95">
        <f>+Data!AX55</f>
        <v>2.4034563693856167E-3</v>
      </c>
      <c r="AY22" s="95">
        <f>+Data!AY55</f>
        <v>2.3944739431579643E-3</v>
      </c>
      <c r="AZ22" s="95">
        <f>+Data!AZ55</f>
        <v>2.3863551954840388E-3</v>
      </c>
      <c r="BA22" s="95">
        <f>+Data!BA55</f>
        <v>2.3790170477145109E-3</v>
      </c>
      <c r="BB22" s="95">
        <f>+Data!BB55</f>
        <v>2.3723844160556573E-3</v>
      </c>
      <c r="BC22" s="95">
        <f>+Data!BC55</f>
        <v>2.3663894418705345E-3</v>
      </c>
      <c r="BD22" s="95">
        <f>+Data!BD55</f>
        <v>2.3609707961155892E-3</v>
      </c>
      <c r="BE22" s="95">
        <f>+Data!BE55</f>
        <v>2.3560730507685393E-3</v>
      </c>
      <c r="BF22" s="95">
        <f>+Data!BF55</f>
        <v>2.3516461107928933E-3</v>
      </c>
      <c r="BG22" s="95">
        <f>+Data!BG55</f>
        <v>2.3476447008060962E-3</v>
      </c>
      <c r="BH22" s="95">
        <f>+Data!BH55</f>
        <v>2.344027901180649E-3</v>
      </c>
      <c r="BI22" s="95">
        <f>+Data!BI55</f>
        <v>2.3407587288159313E-3</v>
      </c>
    </row>
    <row r="23" spans="1:66" ht="14.6">
      <c r="A23" s="93" t="s">
        <v>111</v>
      </c>
      <c r="B23" s="94"/>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row>
    <row r="24" spans="1:66" ht="14.6">
      <c r="A24" s="21" t="s">
        <v>181</v>
      </c>
      <c r="B24" s="29">
        <f>+Parameters!G51</f>
        <v>0</v>
      </c>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row>
    <row r="25" spans="1:66" ht="14.6">
      <c r="A25" s="21" t="s">
        <v>182</v>
      </c>
      <c r="B25" s="29">
        <f>+Parameters!G52</f>
        <v>0.15910847073502937</v>
      </c>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row>
    <row r="26" spans="1:66" ht="14.6">
      <c r="A26" s="21" t="s">
        <v>47</v>
      </c>
      <c r="B26" s="29">
        <f>+Parameters!G53</f>
        <v>2</v>
      </c>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row>
    <row r="27" spans="1:66" ht="14.6">
      <c r="A27" s="21" t="str">
        <f>+Parameters!A54</f>
        <v>Threshold for catastrophic damages</v>
      </c>
      <c r="B27" s="29">
        <f>+Parameters!G54</f>
        <v>4</v>
      </c>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row>
    <row r="28" spans="1:66" ht="14.6">
      <c r="A28" s="21" t="str">
        <f>+Parameters!A55</f>
        <v>Exponent for catastrophic damages</v>
      </c>
      <c r="B28" s="29">
        <f>+Parameters!G55</f>
        <v>6</v>
      </c>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row>
    <row r="29" spans="1:66" ht="14.6">
      <c r="A29" s="21" t="str">
        <f>+Parameters!A56</f>
        <v>Damage rate at threshold for catastrophic damages</v>
      </c>
      <c r="B29" s="29">
        <f>+Parameters!G56</f>
        <v>0</v>
      </c>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row>
    <row r="30" spans="1:66" ht="14.6">
      <c r="A30" s="93" t="s">
        <v>110</v>
      </c>
      <c r="B30" s="94"/>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row>
    <row r="31" spans="1:66" s="98" customFormat="1" ht="14.6">
      <c r="A31" s="97" t="s">
        <v>80</v>
      </c>
      <c r="B31" s="95">
        <f>+B36*B40/$B38</f>
        <v>5.5407006783841813E-2</v>
      </c>
      <c r="C31" s="95">
        <f>+C36*C40/$B38</f>
        <v>3.6513189265975958E-2</v>
      </c>
      <c r="D31" s="95">
        <f>+D36*D40/$B38</f>
        <v>3.0546838306810292E-2</v>
      </c>
      <c r="E31" s="95">
        <f>+E36*E40/$B38</f>
        <v>2.5838539493063167E-2</v>
      </c>
      <c r="F31" s="95">
        <f>+F36*F40/$B38</f>
        <v>2.2074557958627342E-2</v>
      </c>
      <c r="G31" s="95">
        <f t="shared" ref="G31:BI31" si="6">+G36*G40/$B38</f>
        <v>1.9029283812572548E-2</v>
      </c>
      <c r="H31" s="95">
        <f t="shared" si="6"/>
        <v>1.6538093402669818E-2</v>
      </c>
      <c r="I31" s="95">
        <f t="shared" si="6"/>
        <v>1.447922012418165E-2</v>
      </c>
      <c r="J31" s="95">
        <f t="shared" si="6"/>
        <v>1.2761448659491288E-2</v>
      </c>
      <c r="K31" s="95">
        <f t="shared" si="6"/>
        <v>1.1315636072687743E-2</v>
      </c>
      <c r="L31" s="95">
        <f t="shared" si="6"/>
        <v>1.0088787087667944E-2</v>
      </c>
      <c r="M31" s="95">
        <f t="shared" si="6"/>
        <v>9.0398591999271E-3</v>
      </c>
      <c r="N31" s="95">
        <f t="shared" si="6"/>
        <v>8.1367555400877097E-3</v>
      </c>
      <c r="O31" s="95">
        <f t="shared" si="6"/>
        <v>7.3541439117711964E-3</v>
      </c>
      <c r="P31" s="95">
        <f t="shared" si="6"/>
        <v>6.6718575628931685E-3</v>
      </c>
      <c r="Q31" s="95">
        <f t="shared" si="6"/>
        <v>6.0737103263064172E-3</v>
      </c>
      <c r="R31" s="95">
        <f t="shared" si="6"/>
        <v>5.5466101534597592E-3</v>
      </c>
      <c r="S31" s="95">
        <f t="shared" si="6"/>
        <v>5.0798897542899618E-3</v>
      </c>
      <c r="T31" s="95">
        <f t="shared" si="6"/>
        <v>4.6647967518695117E-3</v>
      </c>
      <c r="U31" s="95">
        <f t="shared" si="6"/>
        <v>4.2941021281744079E-3</v>
      </c>
      <c r="V31" s="95">
        <f t="shared" si="6"/>
        <v>3.961797164670113E-3</v>
      </c>
      <c r="W31" s="95">
        <f t="shared" si="6"/>
        <v>3.6628571407364219E-3</v>
      </c>
      <c r="X31" s="95">
        <f t="shared" si="6"/>
        <v>3.3930557920444559E-3</v>
      </c>
      <c r="Y31" s="95">
        <f t="shared" si="6"/>
        <v>3.1488186556186066E-3</v>
      </c>
      <c r="Z31" s="95">
        <f t="shared" si="6"/>
        <v>2.9271064187780717E-3</v>
      </c>
      <c r="AA31" s="95">
        <f t="shared" si="6"/>
        <v>1.413868161430394E-3</v>
      </c>
      <c r="AB31" s="95">
        <f t="shared" si="6"/>
        <v>6.8358660100180737E-4</v>
      </c>
      <c r="AC31" s="95">
        <f t="shared" si="6"/>
        <v>3.3078893191343411E-4</v>
      </c>
      <c r="AD31" s="95">
        <f t="shared" si="6"/>
        <v>1.6019314192521004E-4</v>
      </c>
      <c r="AE31" s="95">
        <f t="shared" si="6"/>
        <v>7.7631653845904939E-5</v>
      </c>
      <c r="AF31" s="95">
        <f t="shared" si="6"/>
        <v>3.7644846415080217E-5</v>
      </c>
      <c r="AG31" s="95">
        <f t="shared" si="6"/>
        <v>1.8264879694878164E-5</v>
      </c>
      <c r="AH31" s="95">
        <f t="shared" si="6"/>
        <v>8.8664187359497563E-6</v>
      </c>
      <c r="AI31" s="95">
        <f t="shared" si="6"/>
        <v>4.3060372451466793E-6</v>
      </c>
      <c r="AJ31" s="95">
        <f t="shared" si="6"/>
        <v>2.0921153973395235E-6</v>
      </c>
      <c r="AK31" s="95">
        <f t="shared" si="6"/>
        <v>1.0168431525621796E-6</v>
      </c>
      <c r="AL31" s="95">
        <f t="shared" si="6"/>
        <v>4.9438664674544355E-7</v>
      </c>
      <c r="AM31" s="95">
        <f t="shared" si="6"/>
        <v>2.4044153039027281E-7</v>
      </c>
      <c r="AN31" s="95">
        <f t="shared" si="6"/>
        <v>1.1696858175837672E-7</v>
      </c>
      <c r="AO31" s="95">
        <f t="shared" si="6"/>
        <v>5.691598482060137E-8</v>
      </c>
      <c r="AP31" s="95">
        <f t="shared" si="6"/>
        <v>2.77009106702325E-8</v>
      </c>
      <c r="AQ31" s="95">
        <f t="shared" si="6"/>
        <v>1.348463277003637E-8</v>
      </c>
      <c r="AR31" s="95">
        <f t="shared" si="6"/>
        <v>6.5653964680533775E-9</v>
      </c>
      <c r="AS31" s="95">
        <f t="shared" si="6"/>
        <v>3.1970679849165449E-9</v>
      </c>
      <c r="AT31" s="95">
        <f t="shared" si="6"/>
        <v>1.5570586039964577E-9</v>
      </c>
      <c r="AU31" s="95">
        <f t="shared" si="6"/>
        <v>7.5842737697533339E-10</v>
      </c>
      <c r="AV31" s="95">
        <f t="shared" si="6"/>
        <v>3.6946508566640471E-10</v>
      </c>
      <c r="AW31" s="95">
        <f t="shared" si="6"/>
        <v>1.8000233157611497E-10</v>
      </c>
      <c r="AX31" s="95">
        <f t="shared" si="6"/>
        <v>8.7704857795992204E-11</v>
      </c>
      <c r="AY31" s="95">
        <f t="shared" si="6"/>
        <v>4.2737181704712762E-11</v>
      </c>
      <c r="AZ31" s="95">
        <f t="shared" si="6"/>
        <v>2.0826733079960776E-11</v>
      </c>
      <c r="BA31" s="95">
        <f t="shared" si="6"/>
        <v>1.0150002748493719E-11</v>
      </c>
      <c r="BB31" s="95">
        <f t="shared" si="6"/>
        <v>4.9469546830974579E-12</v>
      </c>
      <c r="BC31" s="95">
        <f t="shared" si="6"/>
        <v>2.4112030879725926E-12</v>
      </c>
      <c r="BD31" s="95">
        <f t="shared" si="6"/>
        <v>1.1753070158764722E-12</v>
      </c>
      <c r="BE31" s="95">
        <f t="shared" si="6"/>
        <v>5.7291260376100225E-13</v>
      </c>
      <c r="BF31" s="95">
        <f t="shared" si="6"/>
        <v>2.7928202449288967E-13</v>
      </c>
      <c r="BG31" s="95">
        <f t="shared" si="6"/>
        <v>1.3614866738950645E-13</v>
      </c>
      <c r="BH31" s="95">
        <f t="shared" si="6"/>
        <v>6.6374005790191256E-14</v>
      </c>
      <c r="BI31" s="95">
        <f t="shared" si="6"/>
        <v>3.2359027696410155E-14</v>
      </c>
    </row>
    <row r="32" spans="1:66" s="98" customFormat="1" ht="14.6">
      <c r="A32" s="97" t="s">
        <v>116</v>
      </c>
      <c r="B32" s="94">
        <f>+Parameters!G58</f>
        <v>1.7639999999999998</v>
      </c>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15424:15424" s="98" customFormat="1" ht="14.6">
      <c r="A33" s="97" t="s">
        <v>157</v>
      </c>
      <c r="B33" s="94">
        <f>+Parameters!G60</f>
        <v>0.1</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15424:15424" s="98" customFormat="1" ht="14.6">
      <c r="A34" s="97" t="s">
        <v>176</v>
      </c>
      <c r="B34" s="94">
        <f>+Parameters!G61</f>
        <v>0.05</v>
      </c>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15424:15424" s="98" customFormat="1" ht="14.6">
      <c r="A35" s="97" t="s">
        <v>96</v>
      </c>
      <c r="B35" s="94">
        <f>+Parameters!G65</f>
        <v>1</v>
      </c>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15424:15424" s="33" customFormat="1" ht="18" customHeight="1">
      <c r="A36" s="512" t="s">
        <v>20</v>
      </c>
      <c r="B36" s="29">
        <f>+B32</f>
        <v>1.7639999999999998</v>
      </c>
      <c r="C36" s="23">
        <f>+IF(C4&gt;$B$37,0,$B$33*$B$32+(B36-$B$33*$B$32)*(1-$B$34))</f>
        <v>1.6846199999999998</v>
      </c>
      <c r="D36" s="23">
        <f t="shared" ref="D36:K36" si="7">+IF(D4&gt;$B$37,0,$B$33*$B$32+(C36-$B$33*$B$32)*(1-$B$34))</f>
        <v>1.6092089999999994</v>
      </c>
      <c r="E36" s="23">
        <f t="shared" si="7"/>
        <v>1.5375685499999991</v>
      </c>
      <c r="F36" s="23">
        <f t="shared" si="7"/>
        <v>1.4695101224999991</v>
      </c>
      <c r="G36" s="23">
        <f t="shared" si="7"/>
        <v>1.4048546163749989</v>
      </c>
      <c r="H36" s="23">
        <f t="shared" si="7"/>
        <v>1.3434318855562486</v>
      </c>
      <c r="I36" s="23">
        <f t="shared" si="7"/>
        <v>1.2850802912784358</v>
      </c>
      <c r="J36" s="23">
        <f t="shared" si="7"/>
        <v>1.2296462767145138</v>
      </c>
      <c r="K36" s="23">
        <f t="shared" si="7"/>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5424:15424" s="98" customFormat="1" ht="14.6">
      <c r="A37" s="97" t="s">
        <v>73</v>
      </c>
      <c r="B37" s="94">
        <f>+Parameters!G64</f>
        <v>2250</v>
      </c>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15424:15424" ht="14.6">
      <c r="A38" s="103" t="s">
        <v>81</v>
      </c>
      <c r="B38" s="104">
        <f>+Parameters!C63</f>
        <v>2.8</v>
      </c>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row>
    <row r="39" spans="1:61 15424:15424" ht="14.6">
      <c r="A39" s="93" t="s">
        <v>82</v>
      </c>
      <c r="B39" s="106"/>
      <c r="C39" s="106"/>
      <c r="D39" s="106"/>
      <c r="E39" s="106"/>
      <c r="F39" s="106"/>
      <c r="G39" s="106"/>
      <c r="H39" s="106"/>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row>
    <row r="40" spans="1:61 15424:15424" s="110" customFormat="1" ht="14.15" customHeight="1">
      <c r="A40" s="107" t="s">
        <v>203</v>
      </c>
      <c r="B40" s="108">
        <f>+B41</f>
        <v>8.794762981562193E-2</v>
      </c>
      <c r="C40" s="109">
        <f>+B40*EXP(C42*10)*Data!G90</f>
        <v>6.068842228201772E-2</v>
      </c>
      <c r="D40" s="109">
        <f>+C40*EXP(D42*10)</f>
        <v>5.3151049527481418E-2</v>
      </c>
      <c r="E40" s="109">
        <f>+D40*EXP(E42*10)</f>
        <v>4.705345370167522E-2</v>
      </c>
      <c r="F40" s="109">
        <f>+E40*EXP(F42*10)</f>
        <v>4.2060793823593817E-2</v>
      </c>
      <c r="G40" s="109">
        <f t="shared" ref="G40:BI40" si="8">+F40*EXP(G42*10)</f>
        <v>3.7927052418198791E-2</v>
      </c>
      <c r="H40" s="109">
        <f t="shared" si="8"/>
        <v>3.4468931417614965E-2</v>
      </c>
      <c r="I40" s="109">
        <f t="shared" si="8"/>
        <v>3.154808039844454E-2</v>
      </c>
      <c r="J40" s="109">
        <f t="shared" si="8"/>
        <v>2.905880896256436E-2</v>
      </c>
      <c r="K40" s="109">
        <f t="shared" si="8"/>
        <v>2.6919467046968293E-2</v>
      </c>
      <c r="L40" s="109">
        <f t="shared" si="8"/>
        <v>2.5066315640554237E-2</v>
      </c>
      <c r="M40" s="109">
        <f t="shared" si="8"/>
        <v>2.3449112481380228E-2</v>
      </c>
      <c r="N40" s="109">
        <f t="shared" si="8"/>
        <v>2.2027894553771025E-2</v>
      </c>
      <c r="O40" s="109">
        <f t="shared" si="8"/>
        <v>2.0770606293381542E-2</v>
      </c>
      <c r="P40" s="109">
        <f t="shared" si="8"/>
        <v>1.9651332499913899E-2</v>
      </c>
      <c r="Q40" s="109">
        <f t="shared" si="8"/>
        <v>1.8648968480536862E-2</v>
      </c>
      <c r="R40" s="109">
        <f t="shared" si="8"/>
        <v>1.774620967967969E-2</v>
      </c>
      <c r="S40" s="109">
        <f t="shared" si="8"/>
        <v>1.6928777099977081E-2</v>
      </c>
      <c r="T40" s="109">
        <f t="shared" si="8"/>
        <v>1.6184818399056486E-2</v>
      </c>
      <c r="U40" s="109">
        <f t="shared" si="8"/>
        <v>1.5504441054831349E-2</v>
      </c>
      <c r="V40" s="109">
        <f t="shared" si="8"/>
        <v>1.4879345668667564E-2</v>
      </c>
      <c r="W40" s="109">
        <f t="shared" si="8"/>
        <v>1.4302535816401007E-2</v>
      </c>
      <c r="X40" s="109">
        <f t="shared" si="8"/>
        <v>1.3768086870546158E-2</v>
      </c>
      <c r="Y40" s="109">
        <f t="shared" si="8"/>
        <v>1.327096059108359E-2</v>
      </c>
      <c r="Z40" s="109">
        <f t="shared" si="8"/>
        <v>1.2806855490803848E-2</v>
      </c>
      <c r="AA40" s="109">
        <f t="shared" si="8"/>
        <v>1.2372085353867307E-2</v>
      </c>
      <c r="AB40" s="109">
        <f t="shared" si="8"/>
        <v>1.1963480054318713E-2</v>
      </c>
      <c r="AC40" s="109">
        <f t="shared" si="8"/>
        <v>1.1578304148548685E-2</v>
      </c>
      <c r="AD40" s="109">
        <f t="shared" si="8"/>
        <v>1.1214189719062854E-2</v>
      </c>
      <c r="AE40" s="109">
        <f t="shared" si="8"/>
        <v>1.0869080710571773E-2</v>
      </c>
      <c r="AF40" s="109">
        <f t="shared" si="8"/>
        <v>1.0541186584399136E-2</v>
      </c>
      <c r="AG40" s="109">
        <f t="shared" si="8"/>
        <v>1.0228943568126049E-2</v>
      </c>
      <c r="AH40" s="109">
        <f t="shared" si="8"/>
        <v>9.9309821270641054E-3</v>
      </c>
      <c r="AI40" s="109">
        <f t="shared" si="8"/>
        <v>9.6460995568902162E-3</v>
      </c>
      <c r="AJ40" s="109">
        <f t="shared" si="8"/>
        <v>9.3732368107060093E-3</v>
      </c>
      <c r="AK40" s="109">
        <f t="shared" si="8"/>
        <v>9.1114588425003518E-3</v>
      </c>
      <c r="AL40" s="109">
        <f t="shared" si="8"/>
        <v>8.85993788275506E-3</v>
      </c>
      <c r="AM40" s="109">
        <f t="shared" si="8"/>
        <v>8.6179391685279709E-3</v>
      </c>
      <c r="AN40" s="109">
        <f t="shared" si="8"/>
        <v>8.3848087357163287E-3</v>
      </c>
      <c r="AO40" s="109">
        <f t="shared" si="8"/>
        <v>8.1599629499055533E-3</v>
      </c>
      <c r="AP40" s="109">
        <f t="shared" si="8"/>
        <v>7.942879507759076E-3</v>
      </c>
      <c r="AQ40" s="109">
        <f t="shared" si="8"/>
        <v>7.7330896860279578E-3</v>
      </c>
      <c r="AR40" s="109">
        <f t="shared" si="8"/>
        <v>7.5301716520754782E-3</v>
      </c>
      <c r="AS40" s="109">
        <f t="shared" si="8"/>
        <v>7.3337446799811197E-3</v>
      </c>
      <c r="AT40" s="109">
        <f t="shared" si="8"/>
        <v>7.1434641411142388E-3</v>
      </c>
      <c r="AU40" s="109">
        <f t="shared" si="8"/>
        <v>6.959017158579538E-3</v>
      </c>
      <c r="AV40" s="109">
        <f t="shared" si="8"/>
        <v>6.780118831950315E-3</v>
      </c>
      <c r="AW40" s="109">
        <f t="shared" si="8"/>
        <v>6.6065089528710274E-3</v>
      </c>
      <c r="AX40" s="109">
        <f t="shared" si="8"/>
        <v>6.437949143947512E-3</v>
      </c>
      <c r="AY40" s="109">
        <f t="shared" si="8"/>
        <v>6.2742203632683551E-3</v>
      </c>
      <c r="AZ40" s="109">
        <f t="shared" si="8"/>
        <v>6.1151207252505852E-3</v>
      </c>
      <c r="BA40" s="109">
        <f t="shared" si="8"/>
        <v>5.9604635955493061E-3</v>
      </c>
      <c r="BB40" s="109">
        <f t="shared" si="8"/>
        <v>5.8100759237351644E-3</v>
      </c>
      <c r="BC40" s="109">
        <f t="shared" si="8"/>
        <v>5.6637967825061038E-3</v>
      </c>
      <c r="BD40" s="109">
        <f t="shared" si="8"/>
        <v>5.5214760865084601E-3</v>
      </c>
      <c r="BE40" s="109">
        <f t="shared" si="8"/>
        <v>5.3829734675184555E-3</v>
      </c>
      <c r="BF40" s="109">
        <f t="shared" si="8"/>
        <v>5.2481572858788543E-3</v>
      </c>
      <c r="BG40" s="109">
        <f t="shared" si="8"/>
        <v>5.1169037607798245E-3</v>
      </c>
      <c r="BH40" s="109">
        <f t="shared" si="8"/>
        <v>4.9890962042868758E-3</v>
      </c>
      <c r="BI40" s="109">
        <f t="shared" si="8"/>
        <v>4.8646243460096156E-3</v>
      </c>
    </row>
    <row r="41" spans="1:61 15424:15424" ht="14.6">
      <c r="A41" s="86" t="s">
        <v>92</v>
      </c>
      <c r="B41" s="94">
        <f>+Parameters!G69</f>
        <v>8.794762981562193E-2</v>
      </c>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row>
    <row r="42" spans="1:61 15424:15424" s="45" customFormat="1" ht="18" customHeight="1">
      <c r="A42" s="43" t="s">
        <v>131</v>
      </c>
      <c r="B42" s="46"/>
      <c r="C42" s="33">
        <f>+Data!H73*Data!G90</f>
        <v>-1.1153347807189545E-2</v>
      </c>
      <c r="D42" s="33">
        <f>+Data!I73</f>
        <v>-1.3261509205614629E-2</v>
      </c>
      <c r="E42" s="33">
        <f>+Data!J73</f>
        <v>-1.2185358285053167E-2</v>
      </c>
      <c r="F42" s="33">
        <f>+Data!K73</f>
        <v>-1.1216822456547851E-2</v>
      </c>
      <c r="G42" s="33">
        <f>+Data!L73</f>
        <v>-1.0345140210893066E-2</v>
      </c>
      <c r="H42" s="33">
        <f>+Data!M73</f>
        <v>-9.5606261898037587E-3</v>
      </c>
      <c r="I42" s="33">
        <f>+Data!N73</f>
        <v>-8.8545635708233827E-3</v>
      </c>
      <c r="J42" s="33">
        <f>+Data!O73</f>
        <v>-8.2191072137410438E-3</v>
      </c>
      <c r="K42" s="33">
        <f>+Data!P73</f>
        <v>-7.6471964923669391E-3</v>
      </c>
      <c r="L42" s="33">
        <f>+Data!Q73</f>
        <v>-7.1324768431302449E-3</v>
      </c>
      <c r="M42" s="33">
        <f>+Data!R73</f>
        <v>-6.6692291588172203E-3</v>
      </c>
      <c r="N42" s="33">
        <f>+Data!S73</f>
        <v>-6.2523062429354981E-3</v>
      </c>
      <c r="O42" s="33">
        <f>+Data!T73</f>
        <v>-5.8770756186419483E-3</v>
      </c>
      <c r="P42" s="33">
        <f>+Data!U73</f>
        <v>-5.5393680567777537E-3</v>
      </c>
      <c r="Q42" s="33">
        <f>+Data!V73</f>
        <v>-5.2354312510999781E-3</v>
      </c>
      <c r="R42" s="33">
        <f>+Data!W73</f>
        <v>-4.96188812598998E-3</v>
      </c>
      <c r="S42" s="33">
        <f>+Data!X73</f>
        <v>-4.7156993133909818E-3</v>
      </c>
      <c r="T42" s="33">
        <f>+Data!Y73</f>
        <v>-4.4941293820518835E-3</v>
      </c>
      <c r="U42" s="33">
        <f>+Data!Z73</f>
        <v>-4.2947164438466951E-3</v>
      </c>
      <c r="V42" s="33">
        <f>+Data!AA73</f>
        <v>-4.1152447994620258E-3</v>
      </c>
      <c r="W42" s="33">
        <f>+Data!AB73</f>
        <v>-3.9537203195158235E-3</v>
      </c>
      <c r="X42" s="33">
        <f>+Data!AC73</f>
        <v>-3.8083482875642411E-3</v>
      </c>
      <c r="Y42" s="33">
        <f>+Data!AD73</f>
        <v>-3.6775134588078171E-3</v>
      </c>
      <c r="Z42" s="33">
        <f>+Data!AE73</f>
        <v>-3.5597621129270355E-3</v>
      </c>
      <c r="AA42" s="33">
        <f>+Data!AF73</f>
        <v>-3.4537859016343319E-3</v>
      </c>
      <c r="AB42" s="33">
        <f>+Data!AG73</f>
        <v>-3.3584073114708989E-3</v>
      </c>
      <c r="AC42" s="33">
        <f>+Data!AH73</f>
        <v>-3.2725665803238092E-3</v>
      </c>
      <c r="AD42" s="33">
        <f>+Data!AI73</f>
        <v>-3.1953099222914285E-3</v>
      </c>
      <c r="AE42" s="33">
        <f>+Data!AJ73</f>
        <v>-3.1257789300622855E-3</v>
      </c>
      <c r="AF42" s="33">
        <f>+Data!AK73</f>
        <v>-3.0632010370560568E-3</v>
      </c>
      <c r="AG42" s="33">
        <f>+Data!AL73</f>
        <v>-3.0068809333504511E-3</v>
      </c>
      <c r="AH42" s="33">
        <f>+Data!AM73</f>
        <v>-2.956192840015406E-3</v>
      </c>
      <c r="AI42" s="33">
        <f>+Data!AN73</f>
        <v>-2.9105735560138657E-3</v>
      </c>
      <c r="AJ42" s="33">
        <f>+Data!AO73</f>
        <v>-2.8695162004124791E-3</v>
      </c>
      <c r="AK42" s="33">
        <f>+Data!AP73</f>
        <v>-2.8325645803712312E-3</v>
      </c>
      <c r="AL42" s="33">
        <f>+Data!AQ73</f>
        <v>-2.799308122334108E-3</v>
      </c>
      <c r="AM42" s="33">
        <f>+Data!AR73</f>
        <v>-2.7693773101006972E-3</v>
      </c>
      <c r="AN42" s="33">
        <f>+Data!AS73</f>
        <v>-2.7424395790906276E-3</v>
      </c>
      <c r="AO42" s="33">
        <f>+Data!AT73</f>
        <v>-2.718195621181565E-3</v>
      </c>
      <c r="AP42" s="33">
        <f>+Data!AU73</f>
        <v>-2.6963760590634086E-3</v>
      </c>
      <c r="AQ42" s="33">
        <f>+Data!AV73</f>
        <v>-2.6767384531570675E-3</v>
      </c>
      <c r="AR42" s="33">
        <f>+Data!AW73</f>
        <v>-2.6590646078413606E-3</v>
      </c>
      <c r="AS42" s="33">
        <f>+Data!AX73</f>
        <v>-2.6431581470572245E-3</v>
      </c>
      <c r="AT42" s="33">
        <f>+Data!AY73</f>
        <v>-2.6288423323515019E-3</v>
      </c>
      <c r="AU42" s="33">
        <f>+Data!AZ73</f>
        <v>-2.6159580991163517E-3</v>
      </c>
      <c r="AV42" s="33">
        <f>+Data!BA73</f>
        <v>-2.6043622892047164E-3</v>
      </c>
      <c r="AW42" s="33">
        <f>+Data!BB73</f>
        <v>-2.5939260602842449E-3</v>
      </c>
      <c r="AX42" s="33">
        <f>+Data!BC73</f>
        <v>-2.5845334542558204E-3</v>
      </c>
      <c r="AY42" s="33">
        <f>+Data!BD73</f>
        <v>-2.5760801088302383E-3</v>
      </c>
      <c r="AZ42" s="33">
        <f>+Data!BE73</f>
        <v>-2.5684720979472146E-3</v>
      </c>
      <c r="BA42" s="33">
        <f>+Data!BF73</f>
        <v>-2.5616248881524931E-3</v>
      </c>
      <c r="BB42" s="33">
        <f>+Data!BG73</f>
        <v>-2.5554623993372439E-3</v>
      </c>
      <c r="BC42" s="33">
        <f>+Data!BH73</f>
        <v>-2.5499161594035196E-3</v>
      </c>
      <c r="BD42" s="33">
        <f>+Data!BI73</f>
        <v>-2.5449245434631678E-3</v>
      </c>
      <c r="BE42" s="33">
        <f>+Data!BJ73</f>
        <v>-2.5404320891168511E-3</v>
      </c>
      <c r="BF42" s="33">
        <f>+Data!BK73</f>
        <v>-2.5363888802051658E-3</v>
      </c>
      <c r="BG42" s="33">
        <f>+Data!BL73</f>
        <v>-2.532749992184649E-3</v>
      </c>
      <c r="BH42" s="33">
        <f>+Data!BM73</f>
        <v>-2.529474992966184E-3</v>
      </c>
      <c r="BI42" s="33">
        <f>+Data!BN73</f>
        <v>-2.5265274936695655E-3</v>
      </c>
    </row>
    <row r="43" spans="1:61 15424:15424" ht="14.6">
      <c r="A43" s="86" t="s">
        <v>169</v>
      </c>
      <c r="B43" s="94">
        <f>+B44</f>
        <v>0</v>
      </c>
      <c r="C43" s="95">
        <f>+B43*(1-Parameters!$G$71)</f>
        <v>0</v>
      </c>
      <c r="D43" s="95">
        <f>+C43*(1-Parameters!$G$71)</f>
        <v>0</v>
      </c>
      <c r="E43" s="95">
        <f>+D43*(1-Parameters!$G$71)</f>
        <v>0</v>
      </c>
      <c r="F43" s="95">
        <f>+E43*(1-Parameters!$G$71)</f>
        <v>0</v>
      </c>
      <c r="G43" s="95">
        <f>+F43*(1-Parameters!$G$71)</f>
        <v>0</v>
      </c>
      <c r="H43" s="95">
        <f>+G43*(1-Parameters!$G$71)</f>
        <v>0</v>
      </c>
      <c r="I43" s="95">
        <f>+H43*(1-Parameters!$G$71)</f>
        <v>0</v>
      </c>
      <c r="J43" s="95">
        <f>+I43*(1-Parameters!$G$71)</f>
        <v>0</v>
      </c>
      <c r="K43" s="95">
        <f>+J43*(1-Parameters!$G$71)</f>
        <v>0</v>
      </c>
      <c r="L43" s="95">
        <f>+K43*(1-Parameters!$G$71)</f>
        <v>0</v>
      </c>
      <c r="M43" s="95">
        <f>+L43*(1-Parameters!$G$71)</f>
        <v>0</v>
      </c>
      <c r="N43" s="95">
        <f>+M43*(1-Parameters!$G$71)</f>
        <v>0</v>
      </c>
      <c r="O43" s="95">
        <f>+N43*(1-Parameters!$G$71)</f>
        <v>0</v>
      </c>
      <c r="P43" s="95">
        <f>+O43*(1-Parameters!$G$71)</f>
        <v>0</v>
      </c>
      <c r="Q43" s="95">
        <f>+P43*(1-Parameters!$G$71)</f>
        <v>0</v>
      </c>
      <c r="R43" s="95">
        <f>+Q43*(1-Parameters!$G$71)</f>
        <v>0</v>
      </c>
      <c r="S43" s="95">
        <f>+R43*(1-Parameters!$G$71)</f>
        <v>0</v>
      </c>
      <c r="T43" s="95">
        <f>+S43*(1-Parameters!$G$71)</f>
        <v>0</v>
      </c>
      <c r="U43" s="95">
        <f>+T43*(1-Parameters!$G$71)</f>
        <v>0</v>
      </c>
      <c r="V43" s="95">
        <f>+U43*(1-Parameters!$G$71)</f>
        <v>0</v>
      </c>
      <c r="W43" s="95">
        <f>+V43*(1-Parameters!$G$71)</f>
        <v>0</v>
      </c>
      <c r="X43" s="95">
        <f>+W43*(1-Parameters!$G$71)</f>
        <v>0</v>
      </c>
      <c r="Y43" s="95">
        <f>+X43*(1-Parameters!$G$71)</f>
        <v>0</v>
      </c>
      <c r="Z43" s="95">
        <f>+Y43*(1-Parameters!$G$71)</f>
        <v>0</v>
      </c>
      <c r="AA43" s="95">
        <f>+Z43*(1-Parameters!$G$71)</f>
        <v>0</v>
      </c>
      <c r="AB43" s="95">
        <f>+AA43*(1-Parameters!$G$71)</f>
        <v>0</v>
      </c>
      <c r="AC43" s="95">
        <f>+AB43*(1-Parameters!$G$71)</f>
        <v>0</v>
      </c>
      <c r="AD43" s="95">
        <f>+AC43*(1-Parameters!$G$71)</f>
        <v>0</v>
      </c>
      <c r="AE43" s="95">
        <f>+AD43*(1-Parameters!$G$71)</f>
        <v>0</v>
      </c>
      <c r="AF43" s="95">
        <f>+AE43*(1-Parameters!$G$71)</f>
        <v>0</v>
      </c>
      <c r="AG43" s="95">
        <f>+AF43*(1-Parameters!$G$71)</f>
        <v>0</v>
      </c>
      <c r="AH43" s="95">
        <f>+AG43*(1-Parameters!$G$71)</f>
        <v>0</v>
      </c>
      <c r="AI43" s="95">
        <f>+AH43*(1-Parameters!$G$71)</f>
        <v>0</v>
      </c>
      <c r="AJ43" s="95">
        <f>+AI43*(1-Parameters!$G$71)</f>
        <v>0</v>
      </c>
      <c r="AK43" s="95">
        <f>+AJ43*(1-Parameters!$G$71)</f>
        <v>0</v>
      </c>
      <c r="AL43" s="95">
        <f>+AK43*(1-Parameters!$G$71)</f>
        <v>0</v>
      </c>
      <c r="AM43" s="95">
        <f>+AL43*(1-Parameters!$G$71)</f>
        <v>0</v>
      </c>
      <c r="AN43" s="95">
        <f>+AM43*(1-Parameters!$G$71)</f>
        <v>0</v>
      </c>
      <c r="AO43" s="95">
        <f>+AN43*(1-Parameters!$G$71)</f>
        <v>0</v>
      </c>
      <c r="AP43" s="95">
        <f>+AO43*(1-Parameters!$G$71)</f>
        <v>0</v>
      </c>
      <c r="AQ43" s="95">
        <f>+AP43*(1-Parameters!$G$71)</f>
        <v>0</v>
      </c>
      <c r="AR43" s="95">
        <f>+AQ43*(1-Parameters!$G$71)</f>
        <v>0</v>
      </c>
      <c r="AS43" s="95">
        <f>+AR43*(1-Parameters!$G$71)</f>
        <v>0</v>
      </c>
      <c r="AT43" s="95">
        <f>+AS43*(1-Parameters!$G$71)</f>
        <v>0</v>
      </c>
      <c r="AU43" s="95">
        <f>+AT43*(1-Parameters!$G$71)</f>
        <v>0</v>
      </c>
      <c r="AV43" s="95">
        <f>+AU43*(1-Parameters!$G$71)</f>
        <v>0</v>
      </c>
      <c r="AW43" s="95">
        <f>+AV43*(1-Parameters!$G$71)</f>
        <v>0</v>
      </c>
      <c r="AX43" s="95">
        <f>+AW43*(1-Parameters!$G$71)</f>
        <v>0</v>
      </c>
      <c r="AY43" s="95">
        <f>+AX43*(1-Parameters!$G$71)</f>
        <v>0</v>
      </c>
      <c r="AZ43" s="95">
        <f>+AY43*(1-Parameters!$G$71)</f>
        <v>0</v>
      </c>
      <c r="BA43" s="95">
        <f>+AZ43*(1-Parameters!$G$71)</f>
        <v>0</v>
      </c>
      <c r="BB43" s="95">
        <f>+BA43*(1-Parameters!$G$71)</f>
        <v>0</v>
      </c>
      <c r="BC43" s="95">
        <f>+BB43*(1-Parameters!$G$71)</f>
        <v>0</v>
      </c>
      <c r="BD43" s="95">
        <f>+BC43*(1-Parameters!$G$71)</f>
        <v>0</v>
      </c>
      <c r="BE43" s="95">
        <f>+BD43*(1-Parameters!$G$71)</f>
        <v>0</v>
      </c>
      <c r="BF43" s="95">
        <f>+BE43*(1-Parameters!$G$71)</f>
        <v>0</v>
      </c>
      <c r="BG43" s="95">
        <f>+BF43*(1-Parameters!$G$71)</f>
        <v>0</v>
      </c>
      <c r="BH43" s="95">
        <f>+BG43*(1-Parameters!$G$71)</f>
        <v>0</v>
      </c>
      <c r="BI43" s="95">
        <f>+BH43*(1-Parameters!$G$71)</f>
        <v>0</v>
      </c>
    </row>
    <row r="44" spans="1:61 15424:15424" ht="29.15">
      <c r="A44" s="86" t="s">
        <v>23</v>
      </c>
      <c r="B44" s="94">
        <f>+Parameters!G70</f>
        <v>0</v>
      </c>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15424:15424" ht="14.6">
      <c r="A45" s="112" t="s">
        <v>6</v>
      </c>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row>
    <row r="46" spans="1:61 15424:15424" s="23" customFormat="1" ht="18" customHeight="1">
      <c r="A46" s="50" t="s">
        <v>828</v>
      </c>
      <c r="B46" s="48">
        <f>+Copen!V225</f>
        <v>0</v>
      </c>
      <c r="C46" s="48">
        <f>+Copen!W225</f>
        <v>1</v>
      </c>
      <c r="D46" s="48">
        <f>+Copen!X225</f>
        <v>1</v>
      </c>
      <c r="E46" s="48">
        <f>+Copen!Y225</f>
        <v>1</v>
      </c>
      <c r="F46" s="48">
        <f>+Copen!Z225</f>
        <v>1</v>
      </c>
      <c r="G46" s="48">
        <f>+Copen!AA225</f>
        <v>1</v>
      </c>
      <c r="H46" s="48">
        <f>+Copen!AB225</f>
        <v>1</v>
      </c>
      <c r="I46" s="48">
        <f>+Copen!AC225</f>
        <v>1</v>
      </c>
      <c r="J46" s="48">
        <f>+Copen!AD225</f>
        <v>1</v>
      </c>
      <c r="K46" s="48">
        <f>+Copen!AE225</f>
        <v>1</v>
      </c>
      <c r="L46" s="48">
        <f>+Copen!AF225</f>
        <v>1</v>
      </c>
      <c r="M46" s="48">
        <f>+Copen!AG225</f>
        <v>1</v>
      </c>
      <c r="N46" s="48">
        <f>+Copen!AH225</f>
        <v>1</v>
      </c>
      <c r="O46" s="48">
        <f>+Copen!AI225</f>
        <v>1</v>
      </c>
      <c r="P46" s="48">
        <f>+Copen!AJ225</f>
        <v>1</v>
      </c>
      <c r="Q46" s="48">
        <f>+Copen!AK225</f>
        <v>1</v>
      </c>
      <c r="R46" s="48">
        <f>+Copen!AL225</f>
        <v>1</v>
      </c>
      <c r="S46" s="48">
        <f>+Copen!AM225</f>
        <v>1</v>
      </c>
      <c r="T46" s="48">
        <f>+Copen!AN225</f>
        <v>1</v>
      </c>
      <c r="U46" s="48">
        <f>+Copen!AO225</f>
        <v>1</v>
      </c>
      <c r="V46" s="48">
        <f>+Copen!AP225</f>
        <v>1</v>
      </c>
      <c r="W46" s="48">
        <f>+Copen!AQ225</f>
        <v>1</v>
      </c>
      <c r="X46" s="48">
        <f>+Copen!AR225</f>
        <v>1</v>
      </c>
      <c r="Y46" s="48">
        <f>+Copen!AS225</f>
        <v>1</v>
      </c>
      <c r="Z46" s="48">
        <f>+Copen!AT225</f>
        <v>1</v>
      </c>
      <c r="AA46" s="48">
        <f>+Copen!AU225</f>
        <v>1</v>
      </c>
      <c r="AB46" s="48">
        <f>+Copen!AV225</f>
        <v>1</v>
      </c>
      <c r="AC46" s="48">
        <f>+Copen!AW225</f>
        <v>1</v>
      </c>
      <c r="AD46" s="48">
        <f>+Copen!AX225</f>
        <v>1</v>
      </c>
      <c r="AE46" s="48">
        <f>+Copen!AY225</f>
        <v>1</v>
      </c>
      <c r="AF46" s="48">
        <f>+Copen!AZ225</f>
        <v>1</v>
      </c>
      <c r="AG46" s="48">
        <f>+Copen!BA225</f>
        <v>1</v>
      </c>
      <c r="AH46" s="48">
        <f>+Copen!BB225</f>
        <v>1</v>
      </c>
      <c r="AI46" s="48">
        <f>+Copen!BC225</f>
        <v>1</v>
      </c>
      <c r="AJ46" s="48">
        <f>+Copen!BD225</f>
        <v>1</v>
      </c>
      <c r="AK46" s="48">
        <f>+Copen!BE225</f>
        <v>1</v>
      </c>
      <c r="AL46" s="48">
        <f>+Copen!BF225</f>
        <v>1</v>
      </c>
      <c r="AM46" s="48">
        <f>+Copen!BG225</f>
        <v>1</v>
      </c>
      <c r="AN46" s="48">
        <f>+Copen!BH225</f>
        <v>1</v>
      </c>
      <c r="AO46" s="48">
        <f>+Copen!BI225</f>
        <v>1</v>
      </c>
      <c r="AP46" s="48">
        <f>+Copen!BJ225</f>
        <v>1</v>
      </c>
      <c r="AQ46" s="48">
        <f>+Copen!BK225</f>
        <v>1</v>
      </c>
      <c r="AR46" s="48">
        <f>+Copen!BL225</f>
        <v>1</v>
      </c>
      <c r="AS46" s="48">
        <f>+Copen!BM225</f>
        <v>1</v>
      </c>
      <c r="AT46" s="48">
        <f>+Copen!BN225</f>
        <v>1</v>
      </c>
      <c r="AU46" s="48">
        <f>+Copen!BO225</f>
        <v>1</v>
      </c>
      <c r="AV46" s="48">
        <f>+Copen!BP225</f>
        <v>1</v>
      </c>
      <c r="AW46" s="48">
        <f>+Copen!BQ225</f>
        <v>1</v>
      </c>
      <c r="AX46" s="48">
        <f>+Copen!BR225</f>
        <v>1</v>
      </c>
      <c r="AY46" s="48">
        <f>+Copen!BS225</f>
        <v>1</v>
      </c>
      <c r="AZ46" s="48">
        <f>+Copen!BT225</f>
        <v>1</v>
      </c>
      <c r="BA46" s="48">
        <f>+Copen!BU225</f>
        <v>1</v>
      </c>
      <c r="BB46" s="48">
        <f>+Copen!BV225</f>
        <v>1</v>
      </c>
      <c r="BC46" s="48">
        <f>+Copen!BW225</f>
        <v>1</v>
      </c>
      <c r="BD46" s="48">
        <f>+Copen!BX225</f>
        <v>1</v>
      </c>
      <c r="BE46" s="48">
        <f>+Copen!BY225</f>
        <v>1</v>
      </c>
      <c r="BF46" s="48">
        <f>+Copen!BZ225</f>
        <v>1</v>
      </c>
      <c r="BG46" s="48">
        <f>+Copen!CA225</f>
        <v>1</v>
      </c>
      <c r="BH46" s="48">
        <f>+Copen!CB225</f>
        <v>1</v>
      </c>
      <c r="BI46" s="48">
        <f>+Copen!CC225</f>
        <v>1</v>
      </c>
    </row>
    <row r="47" spans="1:61 15424:15424" s="23" customFormat="1"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VUF47" s="29">
        <f>(VUF20/$B$20)*(1+Parameters!$C$128)^(US!XCK4-US!$B$4)</f>
        <v>0</v>
      </c>
    </row>
    <row r="48" spans="1:61 15424:15424" s="23" customFormat="1" ht="18" customHeight="1">
      <c r="A48" s="573" t="s">
        <v>1130</v>
      </c>
      <c r="B48" s="226">
        <f>+Parameters!D132</f>
        <v>4.517451143770594E-3</v>
      </c>
      <c r="C48" s="226">
        <f>+Parameters!E132</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6" s="23" customFormat="1"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row>
    <row r="50" spans="1:66" s="23" customFormat="1" ht="18" customHeight="1">
      <c r="A50" s="573" t="s">
        <v>1132</v>
      </c>
      <c r="B50" s="44">
        <v>0</v>
      </c>
      <c r="C50" s="44">
        <f>100*$B$49*(Global!B135*$B$48+Global!B135^2*$C$48)*(B61/$B61)^(1/$C$49)</f>
        <v>0.10996073823531581</v>
      </c>
      <c r="D50" s="44">
        <f>100*$B$49*(Global!C135*$B$48+Global!C135^2*$C$48)*(C61/$B61)^(1/$C$49)</f>
        <v>0.13828921120337026</v>
      </c>
      <c r="E50" s="44">
        <f>100*$B$49*(Global!D135*$B$48+Global!D135^2*$C$48)*(D61/$B61)^(1/$C$49)</f>
        <v>0.18648680438723023</v>
      </c>
      <c r="F50" s="44">
        <f>100*$B$49*(Global!E135*$B$48+Global!E135^2*$C$48)*(E61/$B61)^(1/$C$49)</f>
        <v>0.24357118951407664</v>
      </c>
      <c r="G50" s="44">
        <f>100*$B$49*(Global!F135*$B$48+Global!F135^2*$C$48)*(F61/$B61)^(1/$C$49)</f>
        <v>0.31015368843433105</v>
      </c>
      <c r="H50" s="44">
        <f>100*$B$49*(Global!G135*$B$48+Global!G135^2*$C$48)*(G61/$B61)^(1/$C$49)</f>
        <v>0.38565386562552428</v>
      </c>
      <c r="I50" s="44">
        <f>100*$B$49*(Global!H135*$B$48+Global!H135^2*$C$48)*(H61/$B61)^(1/$C$49)</f>
        <v>0.46974248530296042</v>
      </c>
      <c r="J50" s="44">
        <f>100*$B$49*(Global!I135*$B$48+Global!I135^2*$C$48)*(I61/$B61)^(1/$C$49)</f>
        <v>0.5623274136960158</v>
      </c>
      <c r="K50" s="44">
        <f>100*$B$49*(Global!J135*$B$48+Global!J135^2*$C$48)*(J61/$B61)^(1/$C$49)</f>
        <v>0.69472357586938138</v>
      </c>
      <c r="L50" s="44">
        <f>100*$B$49*(Global!K135*$B$48+Global!K135^2*$C$48)*(K61/$B61)^(1/$C$49)</f>
        <v>0.84660898750359426</v>
      </c>
      <c r="M50" s="44">
        <f>100*$B$49*(Global!L135*$B$48+Global!L135^2*$C$48)*(L61/$B61)^(1/$C$49)</f>
        <v>1.0209835723149814</v>
      </c>
      <c r="N50" s="44">
        <f>100*$B$49*(Global!M135*$B$48+Global!M135^2*$C$48)*(M61/$B61)^(1/$C$49)</f>
        <v>1.2108706798417421</v>
      </c>
      <c r="O50" s="44">
        <f>100*$B$49*(Global!N135*$B$48+Global!N135^2*$C$48)*(N61/$B61)^(1/$C$49)</f>
        <v>1.4225495077684345</v>
      </c>
      <c r="P50" s="44">
        <f>100*$B$49*(Global!O135*$B$48+Global!O135^2*$C$48)*(O61/$B61)^(1/$C$49)</f>
        <v>1.6514340223099819</v>
      </c>
      <c r="Q50" s="44">
        <f>100*$B$49*(Global!P135*$B$48+Global!P135^2*$C$48)*(P61/$B61)^(1/$C$49)</f>
        <v>1.8973696175995121</v>
      </c>
      <c r="R50" s="44">
        <f>100*$B$49*(Global!Q135*$B$48+Global!Q135^2*$C$48)*(Q61/$B61)^(1/$C$49)</f>
        <v>2.1601049931330008</v>
      </c>
      <c r="S50" s="44">
        <f>100*$B$49*(Global!R135*$B$48+Global!R135^2*$C$48)*(R61/$B61)^(1/$C$49)</f>
        <v>2.4393401340772964</v>
      </c>
      <c r="T50" s="44">
        <f>100*$B$49*(Global!S135*$B$48+Global!S135^2*$C$48)*(S61/$B61)^(1/$C$49)</f>
        <v>2.7347555072319731</v>
      </c>
      <c r="U50" s="44">
        <f>100*$B$49*(Global!T135*$B$48+Global!T135^2*$C$48)*(T61/$B61)^(1/$C$49)</f>
        <v>3.0460265441027756</v>
      </c>
      <c r="V50" s="44">
        <f>100*$B$49*(Global!U135*$B$48+Global!U135^2*$C$48)*(U61/$B61)^(1/$C$49)</f>
        <v>3.3728282597980246</v>
      </c>
      <c r="W50" s="44">
        <f>100*$B$49*(Global!V135*$B$48+Global!V135^2*$C$48)*(V61/$B61)^(1/$C$49)</f>
        <v>3.7154566639961764</v>
      </c>
      <c r="X50" s="44">
        <f>100*$B$49*(Global!W135*$B$48+Global!W135^2*$C$48)*(W61/$B61)^(1/$C$49)</f>
        <v>4.0739301324941497</v>
      </c>
      <c r="Y50" s="44">
        <f>100*$B$49*(Global!X135*$B$48+Global!X135^2*$C$48)*(X61/$B61)^(1/$C$49)</f>
        <v>4.4475400902302482</v>
      </c>
      <c r="Z50" s="44">
        <f>100*$B$49*(Global!Y135*$B$48+Global!Y135^2*$C$48)*(Y61/$B61)^(1/$C$49)</f>
        <v>4.8359426488208559</v>
      </c>
      <c r="AA50" s="44">
        <f>100*$B$49*(Global!Z135*$B$48+Global!Z135^2*$C$48)*(Z61/$B61)^(1/$C$49)</f>
        <v>5.2387640625817102</v>
      </c>
      <c r="AB50" s="44">
        <f>100*$B$49*(Global!AA135*$B$48+Global!AA135^2*$C$48)*(AA61/$B61)^(1/$C$49)</f>
        <v>5.6553386336601053</v>
      </c>
      <c r="AC50" s="44">
        <f>100*$B$49*(Global!AB135*$B$48+Global!AB135^2*$C$48)*(AB61/$B61)^(1/$C$49)</f>
        <v>6.0817414654241393</v>
      </c>
      <c r="AD50" s="44">
        <f>100*$B$49*(Global!AC135*$B$48+Global!AC135^2*$C$48)*(AC61/$B61)^(1/$C$49)</f>
        <v>6.5123346328986544</v>
      </c>
      <c r="AE50" s="44">
        <f>100*$B$49*(Global!AD135*$B$48+Global!AD135^2*$C$48)*(AD61/$B61)^(1/$C$49)</f>
        <v>6.9445892429441258</v>
      </c>
      <c r="AF50" s="44">
        <f>100*$B$49*(Global!AE135*$B$48+Global!AE135^2*$C$48)*(AE61/$B61)^(1/$C$49)</f>
        <v>7.376476521587878</v>
      </c>
      <c r="AG50" s="44">
        <f>100*$B$49*(Global!AF135*$B$48+Global!AF135^2*$C$48)*(AF61/$B61)^(1/$C$49)</f>
        <v>7.8025790194601141</v>
      </c>
      <c r="AH50" s="44">
        <f>100*$B$49*(Global!AG135*$B$48+Global!AG135^2*$C$48)*(AG61/$B61)^(1/$C$49)</f>
        <v>8.2207777848406991</v>
      </c>
      <c r="AI50" s="44">
        <f>100*$B$49*(Global!AH135*$B$48+Global!AH135^2*$C$48)*(AH61/$B61)^(1/$C$49)</f>
        <v>8.634406978058939</v>
      </c>
      <c r="AJ50" s="44">
        <f>100*$B$49*(Global!AI135*$B$48+Global!AI135^2*$C$48)*(AI61/$B61)^(1/$C$49)</f>
        <v>9.0441591750021484</v>
      </c>
      <c r="AK50" s="44">
        <f>100*$B$49*(Global!AJ135*$B$48+Global!AJ135^2*$C$48)*(AJ61/$B61)^(1/$C$49)</f>
        <v>9.4506505611458156</v>
      </c>
      <c r="AL50" s="44">
        <f>100*$B$49*(Global!AK135*$B$48+Global!AK135^2*$C$48)*(AK61/$B61)^(1/$C$49)</f>
        <v>9.8544655432766231</v>
      </c>
      <c r="AM50" s="44">
        <f>100*$B$49*(Global!AL135*$B$48+Global!AL135^2*$C$48)*(AL61/$B61)^(1/$C$49)</f>
        <v>10.256161076731011</v>
      </c>
      <c r="AN50" s="44">
        <f>100*$B$49*(Global!AM135*$B$48+Global!AM135^2*$C$48)*(AM61/$B61)^(1/$C$49)</f>
        <v>10.656263629158749</v>
      </c>
      <c r="AO50" s="44">
        <f>100*$B$49*(Global!AN135*$B$48+Global!AN135^2*$C$48)*(AN61/$B61)^(1/$C$49)</f>
        <v>11.055264646090217</v>
      </c>
      <c r="AP50" s="44">
        <f>100*$B$49*(Global!AO135*$B$48+Global!AO135^2*$C$48)*(AO61/$B61)^(1/$C$49)</f>
        <v>11.453616953123964</v>
      </c>
      <c r="AQ50" s="44">
        <f>100*$B$49*(Global!AP135*$B$48+Global!AP135^2*$C$48)*(AP61/$B61)^(1/$C$49)</f>
        <v>11.85173287136587</v>
      </c>
      <c r="AR50" s="44">
        <f>100*$B$49*(Global!AQ135*$B$48+Global!AQ135^2*$C$48)*(AQ61/$B61)^(1/$C$49)</f>
        <v>12.249984040520539</v>
      </c>
      <c r="AS50" s="44">
        <f>100*$B$49*(Global!AR135*$B$48+Global!AR135^2*$C$48)*(AR61/$B61)^(1/$C$49)</f>
        <v>12.648702629169243</v>
      </c>
      <c r="AT50" s="44">
        <f>100*$B$49*(Global!AS135*$B$48+Global!AS135^2*$C$48)*(AS61/$B61)^(1/$C$49)</f>
        <v>13.048183532790997</v>
      </c>
      <c r="AU50" s="44">
        <f>100*$B$49*(Global!AT135*$B$48+Global!AT135^2*$C$48)*(AT61/$B61)^(1/$C$49)</f>
        <v>13.44868718903035</v>
      </c>
      <c r="AV50" s="44">
        <f>100*$B$49*(Global!AU135*$B$48+Global!AU135^2*$C$48)*(AU61/$B61)^(1/$C$49)</f>
        <v>13.850442708953965</v>
      </c>
      <c r="AW50" s="44">
        <f>100*$B$49*(Global!AV135*$B$48+Global!AV135^2*$C$48)*(AV61/$B61)^(1/$C$49)</f>
        <v>14.253651099147648</v>
      </c>
      <c r="AX50" s="44">
        <f>100*$B$49*(Global!AW135*$B$48+Global!AW135^2*$C$48)*(AW61/$B61)^(1/$C$49)</f>
        <v>14.658488417747474</v>
      </c>
      <c r="AY50" s="44">
        <f>100*$B$49*(Global!AX135*$B$48+Global!AX135^2*$C$48)*(AX61/$B61)^(1/$C$49)</f>
        <v>15.065108762837964</v>
      </c>
      <c r="AZ50" s="44">
        <f>100*$B$49*(Global!AY135*$B$48+Global!AY135^2*$C$48)*(AY61/$B61)^(1/$C$49)</f>
        <v>15.473647033733378</v>
      </c>
      <c r="BA50" s="44">
        <f>100*$B$49*(Global!AZ135*$B$48+Global!AZ135^2*$C$48)*(AZ61/$B61)^(1/$C$49)</f>
        <v>15.884221436112817</v>
      </c>
      <c r="BB50" s="44">
        <f>100*$B$49*(Global!BA135*$B$48+Global!BA135^2*$C$48)*(BA61/$B61)^(1/$C$49)</f>
        <v>16.296935723043301</v>
      </c>
      <c r="BC50" s="44">
        <f>100*$B$49*(Global!BB135*$B$48+Global!BB135^2*$C$48)*(BB61/$B61)^(1/$C$49)</f>
        <v>16.711881177792506</v>
      </c>
      <c r="BD50" s="44">
        <f>100*$B$49*(Global!BC135*$B$48+Global!BC135^2*$C$48)*(BC61/$B61)^(1/$C$49)</f>
        <v>17.129138352899485</v>
      </c>
      <c r="BE50" s="44">
        <f>100*$B$49*(Global!BD135*$B$48+Global!BD135^2*$C$48)*(BD61/$B61)^(1/$C$49)</f>
        <v>17.548778584760672</v>
      </c>
      <c r="BF50" s="44">
        <f>100*$B$49*(Global!BE135*$B$48+Global!BE135^2*$C$48)*(BE61/$B61)^(1/$C$49)</f>
        <v>17.970865305169834</v>
      </c>
      <c r="BG50" s="44">
        <f>100*$B$49*(Global!BF135*$B$48+Global!BF135^2*$C$48)*(BF61/$B61)^(1/$C$49)</f>
        <v>18.39545517169557</v>
      </c>
      <c r="BH50" s="44">
        <f>100*$B$49*(Global!BG135*$B$48+Global!BG135^2*$C$48)*(BG61/$B61)^(1/$C$49)</f>
        <v>18.822599038118454</v>
      </c>
      <c r="BI50" s="44">
        <f>100*$B$49*(Global!BH135*$B$48+Global!BH135^2*$C$48)*(BH61/$B61)^(1/$C$49)</f>
        <v>19.252342784828503</v>
      </c>
      <c r="BJ50" s="44">
        <f>100*$B$49*(Global!BI135*$B$48+Global!BI135^2*$C$48)*(BI61/$B61)^(1/$C$49)</f>
        <v>19.684728027409722</v>
      </c>
      <c r="BK50" s="44">
        <f>100*$B$49*(Global!BJ80*$B$48+Global!BJ80^2*$C$48)*(BJ61/$B61)^(1/$C$49)</f>
        <v>19.958138449241616</v>
      </c>
      <c r="BL50" s="44">
        <f>100*$B$49*(Global!BK80*$B$48+Global!BK80^2*$C$48)*(BK61/$B61)^(1/$C$49)</f>
        <v>20.225099749348441</v>
      </c>
      <c r="BM50" s="44">
        <f>100*$B$49*(Global!BL80*$B$48+Global!BL80^2*$C$48)*(BL61/$B61)^(1/$C$49)</f>
        <v>20.486923594562409</v>
      </c>
      <c r="BN50" s="44">
        <f>100*$B$49*(Global!BM80*$B$48+Global!BM80^2*$C$48)*(BM61/$B61)^(1/$C$49)</f>
        <v>20.744506919349298</v>
      </c>
    </row>
    <row r="51" spans="1:66" ht="14.6">
      <c r="A51" s="114" t="s">
        <v>195</v>
      </c>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row>
    <row r="52" spans="1:66" ht="14.6">
      <c r="A52" s="95" t="s">
        <v>120</v>
      </c>
      <c r="B52" s="138">
        <f>+Data!B235/1000</f>
        <v>0.10264033008888995</v>
      </c>
      <c r="C52" s="116">
        <f>+B95-B92</f>
        <v>0</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row>
    <row r="53" spans="1:66" s="116" customFormat="1" ht="14.6">
      <c r="A53" s="86" t="s">
        <v>121</v>
      </c>
      <c r="B53" s="138">
        <f>+Data!O170</f>
        <v>-2063.1557315357941</v>
      </c>
      <c r="C53" s="116">
        <f>+Data!Q170</f>
        <v>-1190.0914153813032</v>
      </c>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row>
    <row r="54" spans="1:66" s="118" customFormat="1" ht="21.75" customHeight="1">
      <c r="A54" s="86" t="s">
        <v>122</v>
      </c>
      <c r="B54" s="117"/>
      <c r="C54" s="117"/>
      <c r="D54" s="117"/>
      <c r="E54" s="117"/>
      <c r="F54" s="117"/>
      <c r="G54" s="117"/>
      <c r="H54" s="117"/>
      <c r="I54" s="11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row>
    <row r="55" spans="1:66">
      <c r="A55" s="119" t="s">
        <v>44</v>
      </c>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row>
    <row r="56" spans="1:66" s="23" customFormat="1" ht="18" customHeight="1">
      <c r="A56" s="21" t="s">
        <v>45</v>
      </c>
      <c r="B56" s="29">
        <f>B57</f>
        <v>490.08019258719162</v>
      </c>
      <c r="C56" s="29">
        <f>B56*EXP(B58)</f>
        <v>511.84722130982959</v>
      </c>
      <c r="D56" s="29">
        <f>C56*EXP(C58)</f>
        <v>524.06020897325209</v>
      </c>
      <c r="E56" s="29">
        <f t="shared" ref="E56:BI56" si="9">D56*EXP(D58)</f>
        <v>529.14964196619053</v>
      </c>
      <c r="F56" s="29">
        <f t="shared" si="9"/>
        <v>529.14413690075742</v>
      </c>
      <c r="G56" s="29">
        <f t="shared" si="9"/>
        <v>521.00265388596563</v>
      </c>
      <c r="H56" s="29">
        <f t="shared" si="9"/>
        <v>508.73902001306698</v>
      </c>
      <c r="I56" s="29">
        <f t="shared" si="9"/>
        <v>496.76405398983616</v>
      </c>
      <c r="J56" s="29">
        <f t="shared" si="9"/>
        <v>485.07096100094395</v>
      </c>
      <c r="K56" s="29">
        <f t="shared" si="9"/>
        <v>473.65310617099004</v>
      </c>
      <c r="L56" s="29">
        <f t="shared" si="9"/>
        <v>469.07601347157805</v>
      </c>
      <c r="M56" s="29">
        <f t="shared" si="9"/>
        <v>471.14412904799462</v>
      </c>
      <c r="N56" s="29">
        <f t="shared" si="9"/>
        <v>473.22136276713132</v>
      </c>
      <c r="O56" s="29">
        <f t="shared" si="9"/>
        <v>475.3077548300908</v>
      </c>
      <c r="P56" s="29">
        <f t="shared" si="9"/>
        <v>477.40334561521894</v>
      </c>
      <c r="Q56" s="29">
        <f t="shared" si="9"/>
        <v>479.50817567888629</v>
      </c>
      <c r="R56" s="29">
        <f t="shared" si="9"/>
        <v>481.6222857562729</v>
      </c>
      <c r="S56" s="29">
        <f t="shared" si="9"/>
        <v>483.74571676215663</v>
      </c>
      <c r="T56" s="29">
        <f t="shared" si="9"/>
        <v>485.8785097917052</v>
      </c>
      <c r="U56" s="29">
        <f t="shared" si="9"/>
        <v>488.02070612127125</v>
      </c>
      <c r="V56" s="29">
        <f t="shared" si="9"/>
        <v>490.63335574728148</v>
      </c>
      <c r="W56" s="29">
        <f t="shared" si="9"/>
        <v>493.72390483528261</v>
      </c>
      <c r="X56" s="29">
        <f t="shared" si="9"/>
        <v>496.83392160429941</v>
      </c>
      <c r="Y56" s="29">
        <f t="shared" si="9"/>
        <v>499.96352868322191</v>
      </c>
      <c r="Z56" s="29">
        <f t="shared" si="9"/>
        <v>503.11284947339186</v>
      </c>
      <c r="AA56" s="29">
        <f t="shared" si="9"/>
        <v>506.2820081534685</v>
      </c>
      <c r="AB56" s="29">
        <f t="shared" si="9"/>
        <v>509.47112968432509</v>
      </c>
      <c r="AC56" s="29">
        <f t="shared" si="9"/>
        <v>512.68033981397605</v>
      </c>
      <c r="AD56" s="29">
        <f t="shared" si="9"/>
        <v>515.90976508253505</v>
      </c>
      <c r="AE56" s="29">
        <f t="shared" si="9"/>
        <v>519.159532827205</v>
      </c>
      <c r="AF56" s="29">
        <f t="shared" si="9"/>
        <v>520.79208514014647</v>
      </c>
      <c r="AG56" s="29">
        <f t="shared" si="9"/>
        <v>520.79208514014647</v>
      </c>
      <c r="AH56" s="29">
        <f t="shared" si="9"/>
        <v>520.79208514014647</v>
      </c>
      <c r="AI56" s="29">
        <f t="shared" si="9"/>
        <v>520.79208514014647</v>
      </c>
      <c r="AJ56" s="29">
        <f t="shared" si="9"/>
        <v>520.79208514014647</v>
      </c>
      <c r="AK56" s="29">
        <f t="shared" si="9"/>
        <v>520.79208514014647</v>
      </c>
      <c r="AL56" s="29">
        <f t="shared" si="9"/>
        <v>520.79208514014647</v>
      </c>
      <c r="AM56" s="29">
        <f t="shared" si="9"/>
        <v>520.79208514014647</v>
      </c>
      <c r="AN56" s="29">
        <f t="shared" si="9"/>
        <v>520.79208514014647</v>
      </c>
      <c r="AO56" s="29">
        <f t="shared" si="9"/>
        <v>520.79208514014647</v>
      </c>
      <c r="AP56" s="29">
        <f t="shared" si="9"/>
        <v>520.79208514014647</v>
      </c>
      <c r="AQ56" s="29">
        <f t="shared" si="9"/>
        <v>520.79208514014647</v>
      </c>
      <c r="AR56" s="29">
        <f t="shared" si="9"/>
        <v>520.79208514014647</v>
      </c>
      <c r="AS56" s="29">
        <f t="shared" si="9"/>
        <v>520.79208514014647</v>
      </c>
      <c r="AT56" s="29">
        <f t="shared" si="9"/>
        <v>520.79208514014647</v>
      </c>
      <c r="AU56" s="29">
        <f t="shared" si="9"/>
        <v>520.79208514014647</v>
      </c>
      <c r="AV56" s="29">
        <f t="shared" si="9"/>
        <v>520.79208514014647</v>
      </c>
      <c r="AW56" s="29">
        <f t="shared" si="9"/>
        <v>520.79208514014647</v>
      </c>
      <c r="AX56" s="29">
        <f t="shared" si="9"/>
        <v>520.79208514014647</v>
      </c>
      <c r="AY56" s="29">
        <f t="shared" si="9"/>
        <v>520.79208514014647</v>
      </c>
      <c r="AZ56" s="29">
        <f t="shared" si="9"/>
        <v>520.79208514014647</v>
      </c>
      <c r="BA56" s="29">
        <f t="shared" si="9"/>
        <v>520.79208514014647</v>
      </c>
      <c r="BB56" s="29">
        <f t="shared" si="9"/>
        <v>520.79208514014647</v>
      </c>
      <c r="BC56" s="29">
        <f t="shared" si="9"/>
        <v>520.79208514014647</v>
      </c>
      <c r="BD56" s="29">
        <f t="shared" si="9"/>
        <v>520.79208514014647</v>
      </c>
      <c r="BE56" s="29">
        <f t="shared" si="9"/>
        <v>520.79208514014647</v>
      </c>
      <c r="BF56" s="29">
        <f t="shared" si="9"/>
        <v>520.79208514014647</v>
      </c>
      <c r="BG56" s="29">
        <f t="shared" si="9"/>
        <v>520.79208514014647</v>
      </c>
      <c r="BH56" s="29">
        <f t="shared" si="9"/>
        <v>520.79208514014647</v>
      </c>
      <c r="BI56" s="29">
        <f t="shared" si="9"/>
        <v>520.79208514014647</v>
      </c>
    </row>
    <row r="57" spans="1:66" s="122" customFormat="1">
      <c r="A57" s="120" t="s">
        <v>113</v>
      </c>
      <c r="B57" s="121">
        <f>Parameters!G48</f>
        <v>490.08019258719162</v>
      </c>
      <c r="C57" s="121"/>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row>
    <row r="58" spans="1:66" s="23" customFormat="1" ht="18" customHeight="1">
      <c r="A58" s="21" t="s">
        <v>22</v>
      </c>
      <c r="B58" s="29">
        <f>+Data!B39*10</f>
        <v>4.3457148576045657E-2</v>
      </c>
      <c r="C58" s="29">
        <f>+Data!C39*10</f>
        <v>2.3580395709591803E-2</v>
      </c>
      <c r="D58" s="29">
        <f>+Data!D39*10</f>
        <v>9.6646885779169776E-3</v>
      </c>
      <c r="E58" s="29">
        <f>+Data!E39*10</f>
        <v>-1.0403662089125843E-5</v>
      </c>
      <c r="F58" s="29">
        <f>+Data!F39*10</f>
        <v>-1.5505729685358207E-2</v>
      </c>
      <c r="G58" s="29">
        <f>+Data!G39*10</f>
        <v>-2.3819981331415465E-2</v>
      </c>
      <c r="H58" s="29">
        <f>+Data!H39*10</f>
        <v>-2.3819981331415465E-2</v>
      </c>
      <c r="I58" s="29">
        <f>+Data!I39*10</f>
        <v>-2.3819981331415465E-2</v>
      </c>
      <c r="J58" s="29">
        <f>+Data!J39*10</f>
        <v>-2.3819981331415465E-2</v>
      </c>
      <c r="K58" s="29">
        <f>+Data!K39*10</f>
        <v>-9.7103792999540875E-3</v>
      </c>
      <c r="L58" s="29">
        <f>+Data!L39*10</f>
        <v>4.3992227315072883E-3</v>
      </c>
      <c r="M58" s="29">
        <f>+Data!M39*10</f>
        <v>4.3992227315072883E-3</v>
      </c>
      <c r="N58" s="29">
        <f>+Data!N39*10</f>
        <v>4.3992227315072883E-3</v>
      </c>
      <c r="O58" s="29">
        <f>+Data!O39*10</f>
        <v>4.3992227315072883E-3</v>
      </c>
      <c r="P58" s="29">
        <f>+Data!P39*10</f>
        <v>4.3992227315072883E-3</v>
      </c>
      <c r="Q58" s="29">
        <f>+Data!Q39*10</f>
        <v>4.3992227315072883E-3</v>
      </c>
      <c r="R58" s="29">
        <f>+Data!R39*10</f>
        <v>4.3992227315072883E-3</v>
      </c>
      <c r="S58" s="29">
        <f>+Data!S39*10</f>
        <v>4.3992227315072883E-3</v>
      </c>
      <c r="T58" s="29">
        <f>+Data!T39*10</f>
        <v>4.3992227315072883E-3</v>
      </c>
      <c r="U58" s="29">
        <f>+Data!U39*10</f>
        <v>5.3392836847633001E-3</v>
      </c>
      <c r="V58" s="29">
        <f>+Data!V39*10</f>
        <v>6.2793446380193111E-3</v>
      </c>
      <c r="W58" s="29">
        <f>+Data!W39*10</f>
        <v>6.2793446380193111E-3</v>
      </c>
      <c r="X58" s="29">
        <f>+Data!X39*10</f>
        <v>6.2793446380193111E-3</v>
      </c>
      <c r="Y58" s="29">
        <f>+Data!Y39*10</f>
        <v>6.2793446380193111E-3</v>
      </c>
      <c r="Z58" s="29">
        <f>+Data!Z39*10</f>
        <v>6.2793446380193111E-3</v>
      </c>
      <c r="AA58" s="29">
        <f>+Data!AA39*10</f>
        <v>6.2793446380193111E-3</v>
      </c>
      <c r="AB58" s="29">
        <f>+Data!AB39*10</f>
        <v>6.2793446380193111E-3</v>
      </c>
      <c r="AC58" s="29">
        <f>+Data!AC39*10</f>
        <v>6.2793446380193111E-3</v>
      </c>
      <c r="AD58" s="29">
        <f>+Data!AD39*10</f>
        <v>6.2793446380193111E-3</v>
      </c>
      <c r="AE58" s="29">
        <f>+Data!AE39*10</f>
        <v>3.1396723190096555E-3</v>
      </c>
      <c r="AF58" s="29">
        <f>+Data!AF37*10</f>
        <v>0</v>
      </c>
      <c r="AG58" s="29">
        <f>+Data!AG37*10</f>
        <v>0</v>
      </c>
      <c r="AH58" s="29">
        <f>+Data!AH37*10</f>
        <v>0</v>
      </c>
      <c r="AI58" s="29">
        <f>+Data!AI37*10</f>
        <v>0</v>
      </c>
      <c r="AJ58" s="29">
        <f>+Data!AJ37*10</f>
        <v>0</v>
      </c>
      <c r="AK58" s="29">
        <f>+Data!AK37*10</f>
        <v>0</v>
      </c>
      <c r="AL58" s="29">
        <f>+Data!AL37*10</f>
        <v>0</v>
      </c>
      <c r="AM58" s="29">
        <f>+Data!AM37*10</f>
        <v>0</v>
      </c>
      <c r="AN58" s="29">
        <f>+Data!AN37*10</f>
        <v>0</v>
      </c>
      <c r="AO58" s="29">
        <f>+Data!AO37*10</f>
        <v>0</v>
      </c>
      <c r="AP58" s="29">
        <f>+Data!AP37*10</f>
        <v>0</v>
      </c>
      <c r="AQ58" s="29">
        <f>+Data!AQ37*10</f>
        <v>0</v>
      </c>
      <c r="AR58" s="29">
        <f>+Data!AR37*10</f>
        <v>0</v>
      </c>
      <c r="AS58" s="29">
        <f>+Data!AS37*10</f>
        <v>0</v>
      </c>
      <c r="AT58" s="29">
        <f>+Data!AT37*10</f>
        <v>0</v>
      </c>
      <c r="AU58" s="29">
        <f>+Data!AU37*10</f>
        <v>0</v>
      </c>
      <c r="AV58" s="29">
        <f>+Data!AV37*10</f>
        <v>0</v>
      </c>
      <c r="AW58" s="29">
        <f>+Data!AW37*10</f>
        <v>0</v>
      </c>
      <c r="AX58" s="29">
        <f>+Data!AX37*10</f>
        <v>0</v>
      </c>
      <c r="AY58" s="29">
        <f>+Data!AY37*10</f>
        <v>0</v>
      </c>
      <c r="AZ58" s="29">
        <f>+Data!AZ37*10</f>
        <v>0</v>
      </c>
      <c r="BA58" s="29">
        <f>+Data!BA37*10</f>
        <v>0</v>
      </c>
      <c r="BB58" s="29">
        <f>+Data!BB37*10</f>
        <v>0</v>
      </c>
      <c r="BC58" s="29">
        <f>+Data!BC37*10</f>
        <v>0</v>
      </c>
      <c r="BD58" s="29">
        <f>+Data!BD37*10</f>
        <v>0</v>
      </c>
      <c r="BE58" s="29">
        <f>+Data!BE37*10</f>
        <v>0</v>
      </c>
      <c r="BF58" s="29">
        <f>+Data!BF37*10</f>
        <v>0</v>
      </c>
      <c r="BG58" s="29">
        <f>+Data!BG37*10</f>
        <v>0</v>
      </c>
      <c r="BH58" s="29">
        <f>+Data!BH37*10</f>
        <v>0</v>
      </c>
      <c r="BI58" s="29">
        <f>+Data!BI37*10</f>
        <v>0</v>
      </c>
    </row>
    <row r="59" spans="1:66">
      <c r="A59" s="124" t="s">
        <v>129</v>
      </c>
      <c r="B59" s="123">
        <f>+BI56</f>
        <v>520.79208514014647</v>
      </c>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row>
    <row r="60" spans="1:66" s="95" customFormat="1" ht="18" customHeight="1">
      <c r="A60" s="114" t="s">
        <v>123</v>
      </c>
    </row>
    <row r="61" spans="1:66" s="45" customFormat="1" ht="18" customHeight="1">
      <c r="A61" s="572" t="s">
        <v>124</v>
      </c>
      <c r="B61" s="45">
        <f t="shared" ref="B61:BI61" si="10">B20*B74^$B7*(B56/1000)^(1-$B7)</f>
        <v>13.031057477827348</v>
      </c>
      <c r="C61" s="45">
        <f t="shared" si="10"/>
        <v>16.380715061626351</v>
      </c>
      <c r="D61" s="45">
        <f t="shared" si="10"/>
        <v>20.81775554964954</v>
      </c>
      <c r="E61" s="45">
        <f t="shared" si="10"/>
        <v>25.28142053441919</v>
      </c>
      <c r="F61" s="45">
        <f t="shared" si="10"/>
        <v>29.786471958402355</v>
      </c>
      <c r="G61" s="45">
        <f t="shared" si="10"/>
        <v>34.100069953404805</v>
      </c>
      <c r="H61" s="45">
        <f t="shared" si="10"/>
        <v>38.262370437401188</v>
      </c>
      <c r="I61" s="45">
        <f t="shared" si="10"/>
        <v>42.447803574629212</v>
      </c>
      <c r="J61" s="45">
        <f t="shared" si="10"/>
        <v>46.646688371110983</v>
      </c>
      <c r="K61" s="45">
        <f t="shared" si="10"/>
        <v>50.844054571449092</v>
      </c>
      <c r="L61" s="45">
        <f t="shared" si="10"/>
        <v>55.814227269244498</v>
      </c>
      <c r="M61" s="45">
        <f t="shared" si="10"/>
        <v>61.672030426881676</v>
      </c>
      <c r="N61" s="45">
        <f t="shared" si="10"/>
        <v>68.243246037914346</v>
      </c>
      <c r="O61" s="45">
        <f t="shared" si="10"/>
        <v>74.704743478575139</v>
      </c>
      <c r="P61" s="45">
        <f t="shared" si="10"/>
        <v>81.156504876398969</v>
      </c>
      <c r="Q61" s="45">
        <f t="shared" si="10"/>
        <v>87.652965154758107</v>
      </c>
      <c r="R61" s="45">
        <f t="shared" si="10"/>
        <v>94.222791245332758</v>
      </c>
      <c r="S61" s="45">
        <f t="shared" si="10"/>
        <v>100.88075255249909</v>
      </c>
      <c r="T61" s="45">
        <f t="shared" si="10"/>
        <v>107.63445842770078</v>
      </c>
      <c r="U61" s="45">
        <f t="shared" si="10"/>
        <v>114.48816332562993</v>
      </c>
      <c r="V61" s="45">
        <f t="shared" si="10"/>
        <v>121.52483688649767</v>
      </c>
      <c r="W61" s="45">
        <f t="shared" si="10"/>
        <v>128.77849625209927</v>
      </c>
      <c r="X61" s="45">
        <f t="shared" si="10"/>
        <v>136.18976865627056</v>
      </c>
      <c r="Y61" s="45">
        <f t="shared" si="10"/>
        <v>143.75380632570446</v>
      </c>
      <c r="Z61" s="45">
        <f t="shared" si="10"/>
        <v>151.47107449085462</v>
      </c>
      <c r="AA61" s="45">
        <f t="shared" si="10"/>
        <v>159.3457504460857</v>
      </c>
      <c r="AB61" s="45">
        <f t="shared" si="10"/>
        <v>167.38725032260734</v>
      </c>
      <c r="AC61" s="45">
        <f t="shared" si="10"/>
        <v>175.61672444422882</v>
      </c>
      <c r="AD61" s="45">
        <f t="shared" si="10"/>
        <v>184.1487118477985</v>
      </c>
      <c r="AE61" s="45">
        <f t="shared" si="10"/>
        <v>192.98861000352414</v>
      </c>
      <c r="AF61" s="45">
        <f t="shared" si="10"/>
        <v>201.69093787356644</v>
      </c>
      <c r="AG61" s="45">
        <f t="shared" si="10"/>
        <v>210.10105756586486</v>
      </c>
      <c r="AH61" s="45">
        <f t="shared" si="10"/>
        <v>218.5781617463546</v>
      </c>
      <c r="AI61" s="45">
        <f t="shared" si="10"/>
        <v>227.17565782025201</v>
      </c>
      <c r="AJ61" s="45">
        <f t="shared" si="10"/>
        <v>235.92327992288384</v>
      </c>
      <c r="AK61" s="45">
        <f t="shared" si="10"/>
        <v>244.84006313309038</v>
      </c>
      <c r="AL61" s="45">
        <f t="shared" si="10"/>
        <v>253.93997601477517</v>
      </c>
      <c r="AM61" s="45">
        <f t="shared" si="10"/>
        <v>263.2347782862301</v>
      </c>
      <c r="AN61" s="45">
        <f t="shared" si="10"/>
        <v>272.73542297029604</v>
      </c>
      <c r="AO61" s="45">
        <f t="shared" si="10"/>
        <v>282.45270645907419</v>
      </c>
      <c r="AP61" s="45">
        <f t="shared" si="10"/>
        <v>292.3975418100095</v>
      </c>
      <c r="AQ61" s="45">
        <f t="shared" si="10"/>
        <v>302.58105195056925</v>
      </c>
      <c r="AR61" s="45">
        <f t="shared" si="10"/>
        <v>313.01458333956498</v>
      </c>
      <c r="AS61" s="45">
        <f t="shared" si="10"/>
        <v>323.70968969916203</v>
      </c>
      <c r="AT61" s="45">
        <f t="shared" si="10"/>
        <v>334.67810898053767</v>
      </c>
      <c r="AU61" s="45">
        <f t="shared" si="10"/>
        <v>345.93174336016813</v>
      </c>
      <c r="AV61" s="45">
        <f t="shared" si="10"/>
        <v>357.48264557488318</v>
      </c>
      <c r="AW61" s="45">
        <f t="shared" si="10"/>
        <v>369.34301195136106</v>
      </c>
      <c r="AX61" s="45">
        <f t="shared" si="10"/>
        <v>381.52518129753065</v>
      </c>
      <c r="AY61" s="45">
        <f t="shared" si="10"/>
        <v>394.04163847623022</v>
      </c>
      <c r="AZ61" s="45">
        <f t="shared" si="10"/>
        <v>406.9050215057992</v>
      </c>
      <c r="BA61" s="45">
        <f t="shared" si="10"/>
        <v>420.12813119711609</v>
      </c>
      <c r="BB61" s="45">
        <f t="shared" si="10"/>
        <v>433.72394253408044</v>
      </c>
      <c r="BC61" s="45">
        <f t="shared" si="10"/>
        <v>447.70561718874694</v>
      </c>
      <c r="BD61" s="45">
        <f t="shared" si="10"/>
        <v>462.08651671725352</v>
      </c>
      <c r="BE61" s="45">
        <f t="shared" si="10"/>
        <v>476.88021610596718</v>
      </c>
      <c r="BF61" s="45">
        <f t="shared" si="10"/>
        <v>492.10051743209488</v>
      </c>
      <c r="BG61" s="45">
        <f t="shared" si="10"/>
        <v>507.76146347426464</v>
      </c>
      <c r="BH61" s="45">
        <f t="shared" si="10"/>
        <v>523.87735116119609</v>
      </c>
      <c r="BI61" s="45">
        <f t="shared" si="10"/>
        <v>540.46274478482439</v>
      </c>
      <c r="BJ61" s="45">
        <f>+BI61</f>
        <v>540.46274478482439</v>
      </c>
      <c r="BK61" s="45">
        <f>+BJ61</f>
        <v>540.46274478482439</v>
      </c>
      <c r="BL61" s="45">
        <f>+BK61</f>
        <v>540.46274478482439</v>
      </c>
      <c r="BM61" s="45">
        <f>+BL61</f>
        <v>540.46274478482439</v>
      </c>
      <c r="BN61" s="45">
        <f>+BM61</f>
        <v>540.46274478482439</v>
      </c>
    </row>
    <row r="62" spans="1:66" s="64" customFormat="1" ht="18" customHeight="1">
      <c r="A62" s="580" t="s">
        <v>1128</v>
      </c>
      <c r="B62" s="64">
        <f>($B24*B81+$B25*B81^$B$26+$B$29*(B81/$B$27)^$B$28)*Parameters!$B$116*0.01</f>
        <v>1.0960982548936173E-3</v>
      </c>
      <c r="C62" s="64">
        <f>($B24*C81+$B25*C81^$B$26+$B$29*(C81/$B$27)^$B$28)*Parameters!$B$116*0.01</f>
        <v>1.5280777529392221E-3</v>
      </c>
      <c r="D62" s="64">
        <f>($B24*D81+$B25*D81^$B$26+$B$29*(D81/$B$27)^$B$28)*Parameters!$B$116*0.01</f>
        <v>2.4067891564366999E-3</v>
      </c>
      <c r="E62" s="64">
        <f>($B24*E81+$B25*E81^$B$26+$B$29*(E81/$B$27)^$B$28)*Parameters!$B$116*0.01</f>
        <v>3.6775232138224873E-3</v>
      </c>
      <c r="F62" s="64">
        <f>($B24*F81+$B25*F81^$B$26+$B$29*(F81/$B$27)^$B$28)*Parameters!$B$116*0.01</f>
        <v>5.3395274203076552E-3</v>
      </c>
      <c r="G62" s="64">
        <f>($B24*G81+$B25*G81^$B$26+$B$29*(G81/$B$27)^$B$28)*Parameters!$B$116*0.01</f>
        <v>7.3614393825592265E-3</v>
      </c>
      <c r="H62" s="64">
        <f>($B24*H81+$B25*H81^$B$26+$B$29*(H81/$B$27)^$B$28)*Parameters!$B$116*0.01</f>
        <v>9.6918201319966309E-3</v>
      </c>
      <c r="I62" s="64">
        <f>($B24*I81+$B25*I81^$B$26+$B$29*(I81/$B$27)^$B$28)*Parameters!$B$116*0.01</f>
        <v>1.2277454097436002E-2</v>
      </c>
      <c r="J62" s="64">
        <f>($B24*J81+$B25*J81^$B$26+$B$29*(J81/$B$27)^$B$28)*Parameters!$B$116*0.01</f>
        <v>1.5073754202237388E-2</v>
      </c>
      <c r="K62" s="64">
        <f>($B24*K81+$B25*K81^$B$26+$B$29*(K81/$B$27)^$B$28)*Parameters!$B$116*0.01</f>
        <v>1.8046340859202689E-2</v>
      </c>
      <c r="L62" s="64">
        <f>($B24*L81+$B25*L81^$B$26+$B$29*(L81/$B$27)^$B$28)*Parameters!$B$116*0.01</f>
        <v>2.1169922714901208E-2</v>
      </c>
      <c r="M62" s="64">
        <f>($B24*M81+$B25*M81^$B$26+$B$29*(M81/$B$27)^$B$28)*Parameters!$B$116*0.01</f>
        <v>2.4332322347483153E-2</v>
      </c>
      <c r="N62" s="64">
        <f>($B24*N81+$B25*N81^$B$26+$B$29*(N81/$B$27)^$B$28)*Parameters!$B$116*0.01</f>
        <v>2.7532222463030848E-2</v>
      </c>
      <c r="O62" s="64">
        <f>($B24*O81+$B25*O81^$B$26+$B$29*(O81/$B$27)^$B$28)*Parameters!$B$116*0.01</f>
        <v>3.0767517381518047E-2</v>
      </c>
      <c r="P62" s="64">
        <f>($B24*P81+$B25*P81^$B$26+$B$29*(P81/$B$27)^$B$28)*Parameters!$B$116*0.01</f>
        <v>3.4032449062965445E-2</v>
      </c>
      <c r="Q62" s="64">
        <f>($B24*Q81+$B25*Q81^$B$26+$B$29*(Q81/$B$27)^$B$28)*Parameters!$B$116*0.01</f>
        <v>3.7319675539824716E-2</v>
      </c>
      <c r="R62" s="64">
        <f>($B24*R81+$B25*R81^$B$26+$B$29*(R81/$B$27)^$B$28)*Parameters!$B$116*0.01</f>
        <v>4.0621180008022305E-2</v>
      </c>
      <c r="S62" s="64">
        <f>($B24*S81+$B25*S81^$B$26+$B$29*(S81/$B$27)^$B$28)*Parameters!$B$116*0.01</f>
        <v>4.3928558927233387E-2</v>
      </c>
      <c r="T62" s="64">
        <f>($B24*T81+$B25*T81^$B$26+$B$29*(T81/$B$27)^$B$28)*Parameters!$B$116*0.01</f>
        <v>4.7232940403598475E-2</v>
      </c>
      <c r="U62" s="64">
        <f>($B24*U81+$B25*U81^$B$26+$B$29*(U81/$B$27)^$B$28)*Parameters!$B$116*0.01</f>
        <v>5.0524627867412415E-2</v>
      </c>
      <c r="V62" s="64">
        <f>($B24*V81+$B25*V81^$B$26+$B$29*(V81/$B$27)^$B$28)*Parameters!$B$116*0.01</f>
        <v>5.3795814464519705E-2</v>
      </c>
      <c r="W62" s="64">
        <f>($B24*W81+$B25*W81^$B$26+$B$29*(W81/$B$27)^$B$28)*Parameters!$B$116*0.01</f>
        <v>5.7042390424183909E-2</v>
      </c>
      <c r="X62" s="64">
        <f>($B24*X81+$B25*X81^$B$26+$B$29*(X81/$B$27)^$B$28)*Parameters!$B$116*0.01</f>
        <v>6.0258379233620651E-2</v>
      </c>
      <c r="Y62" s="64">
        <f>($B24*Y81+$B25*Y81^$B$26+$B$29*(Y81/$B$27)^$B$28)*Parameters!$B$116*0.01</f>
        <v>6.3429964841956538E-2</v>
      </c>
      <c r="Z62" s="64">
        <f>($B24*Z81+$B25*Z81^$B$26+$B$29*(Z81/$B$27)^$B$28)*Parameters!$B$116*0.01</f>
        <v>6.6533205161150258E-2</v>
      </c>
      <c r="AA62" s="64">
        <f>($B24*AA81+$B25*AA81^$B$26+$B$29*(AA81/$B$27)^$B$28)*Parameters!$B$116*0.01</f>
        <v>6.9472387710849098E-2</v>
      </c>
      <c r="AB62" s="64">
        <f>($B24*AB81+$B25*AB81^$B$26+$B$29*(AB81/$B$27)^$B$28)*Parameters!$B$116*0.01</f>
        <v>7.1299057606037469E-2</v>
      </c>
      <c r="AC62" s="64">
        <f>($B24*AC81+$B25*AC81^$B$26+$B$29*(AC81/$B$27)^$B$28)*Parameters!$B$116*0.01</f>
        <v>7.1486280947903116E-2</v>
      </c>
      <c r="AD62" s="64">
        <f>($B24*AD81+$B25*AD81^$B$26+$B$29*(AD81/$B$27)^$B$28)*Parameters!$B$116*0.01</f>
        <v>7.0687975193991198E-2</v>
      </c>
      <c r="AE62" s="64">
        <f>($B24*AE81+$B25*AE81^$B$26+$B$29*(AE81/$B$27)^$B$28)*Parameters!$B$116*0.01</f>
        <v>6.9353038447574344E-2</v>
      </c>
      <c r="AF62" s="64">
        <f>($B24*AF81+$B25*AF81^$B$26+$B$29*(AF81/$B$27)^$B$28)*Parameters!$B$116*0.01</f>
        <v>6.7775180657110995E-2</v>
      </c>
      <c r="AG62" s="64">
        <f>($B24*AG81+$B25*AG81^$B$26+$B$29*(AG81/$B$27)^$B$28)*Parameters!$B$116*0.01</f>
        <v>6.6138179463058638E-2</v>
      </c>
      <c r="AH62" s="64">
        <f>($B24*AH81+$B25*AH81^$B$26+$B$29*(AH81/$B$27)^$B$28)*Parameters!$B$116*0.01</f>
        <v>6.4551125817330079E-2</v>
      </c>
      <c r="AI62" s="64">
        <f>($B24*AI81+$B25*AI81^$B$26+$B$29*(AI81/$B$27)^$B$28)*Parameters!$B$116*0.01</f>
        <v>6.3073932744194428E-2</v>
      </c>
      <c r="AJ62" s="64">
        <f>($B24*AJ81+$B25*AJ81^$B$26+$B$29*(AJ81/$B$27)^$B$28)*Parameters!$B$116*0.01</f>
        <v>6.1735033433834977E-2</v>
      </c>
      <c r="AK62" s="64">
        <f>($B24*AK81+$B25*AK81^$B$26+$B$29*(AK81/$B$27)^$B$28)*Parameters!$B$116*0.01</f>
        <v>6.0543324326963736E-2</v>
      </c>
      <c r="AL62" s="64">
        <f>($B24*AL81+$B25*AL81^$B$26+$B$29*(AL81/$B$27)^$B$28)*Parameters!$B$116*0.01</f>
        <v>5.9496058999806714E-2</v>
      </c>
      <c r="AM62" s="64">
        <f>($B24*AM81+$B25*AM81^$B$26+$B$29*(AM81/$B$27)^$B$28)*Parameters!$B$116*0.01</f>
        <v>5.8583971881732783E-2</v>
      </c>
      <c r="AN62" s="64">
        <f>($B24*AN81+$B25*AN81^$B$26+$B$29*(AN81/$B$27)^$B$28)*Parameters!$B$116*0.01</f>
        <v>5.7794541820040006E-2</v>
      </c>
      <c r="AO62" s="64">
        <f>($B24*AO81+$B25*AO81^$B$26+$B$29*(AO81/$B$27)^$B$28)*Parameters!$B$116*0.01</f>
        <v>5.7114023505561669E-2</v>
      </c>
      <c r="AP62" s="64">
        <f>($B24*AP81+$B25*AP81^$B$26+$B$29*(AP81/$B$27)^$B$28)*Parameters!$B$116*0.01</f>
        <v>5.6528672025082674E-2</v>
      </c>
      <c r="AQ62" s="64">
        <f>($B24*AQ81+$B25*AQ81^$B$26+$B$29*(AQ81/$B$27)^$B$28)*Parameters!$B$116*0.01</f>
        <v>5.6025444971343992E-2</v>
      </c>
      <c r="AR62" s="64">
        <f>($B24*AR81+$B25*AR81^$B$26+$B$29*(AR81/$B$27)^$B$28)*Parameters!$B$116*0.01</f>
        <v>5.5592370714954917E-2</v>
      </c>
      <c r="AS62" s="64">
        <f>($B24*AS81+$B25*AS81^$B$26+$B$29*(AS81/$B$27)^$B$28)*Parameters!$B$116*0.01</f>
        <v>5.5218707065875623E-2</v>
      </c>
      <c r="AT62" s="64">
        <f>($B24*AT81+$B25*AT81^$B$26+$B$29*(AT81/$B$27)^$B$28)*Parameters!$B$116*0.01</f>
        <v>5.4894971642493254E-2</v>
      </c>
      <c r="AU62" s="64">
        <f>($B24*AU81+$B25*AU81^$B$26+$B$29*(AU81/$B$27)^$B$28)*Parameters!$B$116*0.01</f>
        <v>5.461289680427267E-2</v>
      </c>
      <c r="AV62" s="64">
        <f>($B24*AV81+$B25*AV81^$B$26+$B$29*(AV81/$B$27)^$B$28)*Parameters!$B$116*0.01</f>
        <v>5.4365343185023465E-2</v>
      </c>
      <c r="AW62" s="64">
        <f>($B24*AW81+$B25*AW81^$B$26+$B$29*(AW81/$B$27)^$B$28)*Parameters!$B$116*0.01</f>
        <v>5.4146193452434786E-2</v>
      </c>
      <c r="AX62" s="64">
        <f>($B24*AX81+$B25*AX81^$B$26+$B$29*(AX81/$B$27)^$B$28)*Parameters!$B$116*0.01</f>
        <v>5.3950239757342512E-2</v>
      </c>
      <c r="AY62" s="64">
        <f>($B24*AY81+$B25*AY81^$B$26+$B$29*(AY81/$B$27)^$B$28)*Parameters!$B$116*0.01</f>
        <v>5.3773072990591489E-2</v>
      </c>
      <c r="AZ62" s="64">
        <f>($B24*AZ81+$B25*AZ81^$B$26+$B$29*(AZ81/$B$27)^$B$28)*Parameters!$B$116*0.01</f>
        <v>5.3610978487180536E-2</v>
      </c>
      <c r="BA62" s="64">
        <f>($B24*BA81+$B25*BA81^$B$26+$B$29*(BA81/$B$27)^$B$28)*Parameters!$B$116*0.01</f>
        <v>5.3460840577565429E-2</v>
      </c>
      <c r="BB62" s="64">
        <f>($B24*BB81+$B25*BB81^$B$26+$B$29*(BB81/$B$27)^$B$28)*Parameters!$B$116*0.01</f>
        <v>5.3320056966902611E-2</v>
      </c>
      <c r="BC62" s="64">
        <f>($B24*BC81+$B25*BC81^$B$26+$B$29*(BC81/$B$27)^$B$28)*Parameters!$B$116*0.01</f>
        <v>5.3186463046687074E-2</v>
      </c>
      <c r="BD62" s="64">
        <f>($B24*BD81+$B25*BD81^$B$26+$B$29*(BD81/$B$27)^$B$28)*Parameters!$B$116*0.01</f>
        <v>5.3058265724221058E-2</v>
      </c>
      <c r="BE62" s="64">
        <f>($B24*BE81+$B25*BE81^$B$26+$B$29*(BE81/$B$27)^$B$28)*Parameters!$B$116*0.01</f>
        <v>5.2933986069655055E-2</v>
      </c>
      <c r="BF62" s="64">
        <f>($B24*BF81+$B25*BF81^$B$26+$B$29*(BF81/$B$27)^$B$28)*Parameters!$B$116*0.01</f>
        <v>5.2812409945018075E-2</v>
      </c>
      <c r="BG62" s="64">
        <f>($B24*BG81+$B25*BG81^$B$26+$B$29*(BG81/$B$27)^$B$28)*Parameters!$B$116*0.01</f>
        <v>5.2692545739235951E-2</v>
      </c>
      <c r="BH62" s="64">
        <f>($B24*BH81+$B25*BH81^$B$26+$B$29*(BH81/$B$27)^$B$28)*Parameters!$B$116*0.01</f>
        <v>5.2573588350678511E-2</v>
      </c>
      <c r="BI62" s="64">
        <f>($B24*BI81+$B25*BI81^$B$26+$B$29*(BI81/$B$27)^$B$28)*Parameters!$B$116*0.01</f>
        <v>5.2454888609816258E-2</v>
      </c>
      <c r="BJ62" s="64">
        <f>($B24*BJ81+$B25*BJ81^$B$26+$B$29*(BJ81/$B$27)^$B$28)*Parameters!$B$116*0.01</f>
        <v>5.1203286548526281E-2</v>
      </c>
      <c r="BK62" s="64">
        <f>($B24*BK81+$B25*BK81^$B$26+$B$29*(BK81/$B$27)^$B$28)*Parameters!$B$116*0.01</f>
        <v>5.0313208489847487E-2</v>
      </c>
      <c r="BL62" s="64">
        <f>($B24*BL81+$B25*BL81^$B$26+$B$29*(BL81/$B$27)^$B$28)*Parameters!$B$116*0.01</f>
        <v>4.966389905005842E-2</v>
      </c>
      <c r="BM62" s="64">
        <f>($B24*BM81+$B25*BM81^$B$26+$B$29*(BM81/$B$27)^$B$28)*Parameters!$B$116*0.01</f>
        <v>4.9175620981197501E-2</v>
      </c>
      <c r="BN62" s="64">
        <f>($B24*BN81+$B25*BN81^$B$26+$B$29*(BN81/$B$27)^$B$28)*Parameters!$B$116*0.01</f>
        <v>4.8795332905326297E-2</v>
      </c>
    </row>
    <row r="63" spans="1:66" s="64" customFormat="1" ht="18" customHeight="1">
      <c r="A63" s="580" t="s">
        <v>1129</v>
      </c>
      <c r="B63" s="64">
        <f t="shared" ref="B63:BM63" si="11">+B62+B50/100</f>
        <v>1.0960982548936173E-3</v>
      </c>
      <c r="C63" s="64">
        <f t="shared" si="11"/>
        <v>2.62768513529238E-3</v>
      </c>
      <c r="D63" s="64">
        <f t="shared" si="11"/>
        <v>3.7896812684704026E-3</v>
      </c>
      <c r="E63" s="64">
        <f t="shared" si="11"/>
        <v>5.5423912576947898E-3</v>
      </c>
      <c r="F63" s="64">
        <f t="shared" si="11"/>
        <v>7.7752393154484215E-3</v>
      </c>
      <c r="G63" s="64">
        <f t="shared" si="11"/>
        <v>1.0462976266902537E-2</v>
      </c>
      <c r="H63" s="64">
        <f t="shared" si="11"/>
        <v>1.3548358788251873E-2</v>
      </c>
      <c r="I63" s="64">
        <f t="shared" si="11"/>
        <v>1.6974878950465608E-2</v>
      </c>
      <c r="J63" s="64">
        <f t="shared" si="11"/>
        <v>2.0697028339197544E-2</v>
      </c>
      <c r="K63" s="64">
        <f t="shared" si="11"/>
        <v>2.4993576617896501E-2</v>
      </c>
      <c r="L63" s="64">
        <f t="shared" si="11"/>
        <v>2.9636012589937151E-2</v>
      </c>
      <c r="M63" s="64">
        <f t="shared" si="11"/>
        <v>3.4542158070632968E-2</v>
      </c>
      <c r="N63" s="64">
        <f t="shared" si="11"/>
        <v>3.9640929261448271E-2</v>
      </c>
      <c r="O63" s="64">
        <f t="shared" si="11"/>
        <v>4.499301245920239E-2</v>
      </c>
      <c r="P63" s="64">
        <f t="shared" si="11"/>
        <v>5.0546789286065263E-2</v>
      </c>
      <c r="Q63" s="64">
        <f t="shared" si="11"/>
        <v>5.6293371715819836E-2</v>
      </c>
      <c r="R63" s="64">
        <f t="shared" si="11"/>
        <v>6.2222229939352308E-2</v>
      </c>
      <c r="S63" s="64">
        <f t="shared" si="11"/>
        <v>6.8321960268006354E-2</v>
      </c>
      <c r="T63" s="64">
        <f t="shared" si="11"/>
        <v>7.4580495475918204E-2</v>
      </c>
      <c r="U63" s="64">
        <f t="shared" si="11"/>
        <v>8.0984893308440165E-2</v>
      </c>
      <c r="V63" s="64">
        <f t="shared" si="11"/>
        <v>8.7524097062499945E-2</v>
      </c>
      <c r="W63" s="64">
        <f t="shared" si="11"/>
        <v>9.4196957064145673E-2</v>
      </c>
      <c r="X63" s="64">
        <f t="shared" si="11"/>
        <v>0.10099768055856215</v>
      </c>
      <c r="Y63" s="64">
        <f t="shared" si="11"/>
        <v>0.10790536574425902</v>
      </c>
      <c r="Z63" s="64">
        <f t="shared" si="11"/>
        <v>0.11489263164935881</v>
      </c>
      <c r="AA63" s="64">
        <f t="shared" si="11"/>
        <v>0.1218600283366662</v>
      </c>
      <c r="AB63" s="64">
        <f t="shared" si="11"/>
        <v>0.12785244394263851</v>
      </c>
      <c r="AC63" s="64">
        <f t="shared" si="11"/>
        <v>0.1323036956021445</v>
      </c>
      <c r="AD63" s="64">
        <f t="shared" si="11"/>
        <v>0.13581132152297776</v>
      </c>
      <c r="AE63" s="64">
        <f t="shared" si="11"/>
        <v>0.13879893087701561</v>
      </c>
      <c r="AF63" s="64">
        <f t="shared" si="11"/>
        <v>0.14153994587298979</v>
      </c>
      <c r="AG63" s="64">
        <f t="shared" si="11"/>
        <v>0.14416396965765976</v>
      </c>
      <c r="AH63" s="64">
        <f t="shared" si="11"/>
        <v>0.14675890366573707</v>
      </c>
      <c r="AI63" s="64">
        <f t="shared" si="11"/>
        <v>0.14941800252478382</v>
      </c>
      <c r="AJ63" s="64">
        <f t="shared" si="11"/>
        <v>0.15217662518385644</v>
      </c>
      <c r="AK63" s="64">
        <f t="shared" si="11"/>
        <v>0.1550498299384219</v>
      </c>
      <c r="AL63" s="64">
        <f t="shared" si="11"/>
        <v>0.15804071443257295</v>
      </c>
      <c r="AM63" s="64">
        <f t="shared" si="11"/>
        <v>0.16114558264904288</v>
      </c>
      <c r="AN63" s="64">
        <f t="shared" si="11"/>
        <v>0.16435717811162751</v>
      </c>
      <c r="AO63" s="64">
        <f t="shared" si="11"/>
        <v>0.16766666996646384</v>
      </c>
      <c r="AP63" s="64">
        <f t="shared" si="11"/>
        <v>0.17106484155632232</v>
      </c>
      <c r="AQ63" s="64">
        <f t="shared" si="11"/>
        <v>0.17454277368500271</v>
      </c>
      <c r="AR63" s="64">
        <f t="shared" si="11"/>
        <v>0.17809221112016033</v>
      </c>
      <c r="AS63" s="64">
        <f t="shared" si="11"/>
        <v>0.18170573335756804</v>
      </c>
      <c r="AT63" s="64">
        <f t="shared" si="11"/>
        <v>0.18537680697040321</v>
      </c>
      <c r="AU63" s="64">
        <f t="shared" si="11"/>
        <v>0.18909976869457618</v>
      </c>
      <c r="AV63" s="64">
        <f t="shared" si="11"/>
        <v>0.19286977027456309</v>
      </c>
      <c r="AW63" s="64">
        <f t="shared" si="11"/>
        <v>0.19668270444391128</v>
      </c>
      <c r="AX63" s="64">
        <f t="shared" si="11"/>
        <v>0.20053512393481723</v>
      </c>
      <c r="AY63" s="64">
        <f t="shared" si="11"/>
        <v>0.20442416061897112</v>
      </c>
      <c r="AZ63" s="64">
        <f t="shared" si="11"/>
        <v>0.20834744882451434</v>
      </c>
      <c r="BA63" s="64">
        <f t="shared" si="11"/>
        <v>0.21230305493869359</v>
      </c>
      <c r="BB63" s="64">
        <f t="shared" si="11"/>
        <v>0.21628941419733563</v>
      </c>
      <c r="BC63" s="64">
        <f t="shared" si="11"/>
        <v>0.22030527482461215</v>
      </c>
      <c r="BD63" s="64">
        <f t="shared" si="11"/>
        <v>0.2243496492532159</v>
      </c>
      <c r="BE63" s="64">
        <f t="shared" si="11"/>
        <v>0.22842177191726176</v>
      </c>
      <c r="BF63" s="64">
        <f t="shared" si="11"/>
        <v>0.2325210629967164</v>
      </c>
      <c r="BG63" s="64">
        <f t="shared" si="11"/>
        <v>0.23664709745619167</v>
      </c>
      <c r="BH63" s="64">
        <f t="shared" si="11"/>
        <v>0.24079957873186306</v>
      </c>
      <c r="BI63" s="64">
        <f t="shared" si="11"/>
        <v>0.24497831645810128</v>
      </c>
      <c r="BJ63" s="64">
        <f t="shared" si="11"/>
        <v>0.2480505668226235</v>
      </c>
      <c r="BK63" s="64">
        <f t="shared" si="11"/>
        <v>0.24989459298226366</v>
      </c>
      <c r="BL63" s="64">
        <f t="shared" si="11"/>
        <v>0.25191489654354282</v>
      </c>
      <c r="BM63" s="64">
        <f t="shared" si="11"/>
        <v>0.25404485692682161</v>
      </c>
      <c r="BN63" s="64">
        <f>+BN62+BN50/100</f>
        <v>0.25624040209881926</v>
      </c>
    </row>
    <row r="64" spans="1:66" s="147" customFormat="1" ht="18" customHeight="1">
      <c r="A64" s="576" t="s">
        <v>1133</v>
      </c>
      <c r="B64" s="147">
        <f>+B61-B65</f>
        <v>1.4267680581077968E-2</v>
      </c>
      <c r="C64" s="147">
        <f>+C63*C61/(1+C63^Parameters!$B$125)</f>
        <v>4.3043361472895565E-2</v>
      </c>
      <c r="D64" s="147">
        <f>+D63*D61/(1+D63^Parameters!$B$125)</f>
        <v>7.8892658258102627E-2</v>
      </c>
      <c r="E64" s="147">
        <f>+E63*E61/(1+E63^Parameters!$B$125)</f>
        <v>0.14011952415207046</v>
      </c>
      <c r="F64" s="147">
        <f>+F63*F61/(1+F63^Parameters!$B$125)</f>
        <v>0.23159694783947193</v>
      </c>
      <c r="G64" s="147">
        <f>+G63*G61/(1+G63^Parameters!$B$125)</f>
        <v>0.35678822262219079</v>
      </c>
      <c r="H64" s="147">
        <f>+H63*H61/(1+H63^Parameters!$B$125)</f>
        <v>0.51839232277491309</v>
      </c>
      <c r="I64" s="147">
        <f>+I63*I61/(1+I63^Parameters!$B$125)</f>
        <v>0.72054632739247215</v>
      </c>
      <c r="J64" s="147">
        <f>+J63*J61/(1+J63^Parameters!$B$125)</f>
        <v>0.9654478311466006</v>
      </c>
      <c r="K64" s="147">
        <f>+K63*K61/(1+K63^Parameters!$B$125)</f>
        <v>1.2707747734960237</v>
      </c>
      <c r="L64" s="147">
        <f>+L63*L61/(1+L63^Parameters!$B$125)</f>
        <v>1.6541111420489427</v>
      </c>
      <c r="M64" s="147">
        <f>+M63*M61/(1+M63^Parameters!$B$125)</f>
        <v>2.1302850235422275</v>
      </c>
      <c r="N64" s="147">
        <f>+N63*N61/(1+N63^Parameters!$B$125)</f>
        <v>2.7052256887605468</v>
      </c>
      <c r="O64" s="147">
        <f>+O63*O61/(1+O63^Parameters!$B$125)</f>
        <v>3.3611914540929355</v>
      </c>
      <c r="P64" s="147">
        <f>+P63*P61/(1+P63^Parameters!$B$125)</f>
        <v>4.1022007511804199</v>
      </c>
      <c r="Q64" s="147">
        <f>+Q63*Q61/(1+Q63^Parameters!$B$125)</f>
        <v>4.9342809494490254</v>
      </c>
      <c r="R64" s="147">
        <f>+R63*R61/(1+R63^Parameters!$B$125)</f>
        <v>5.8627521823895856</v>
      </c>
      <c r="S64" s="147">
        <f>+S63*S61/(1+S63^Parameters!$B$125)</f>
        <v>6.8923707676831487</v>
      </c>
      <c r="T64" s="147">
        <f>+T63*T61/(1+T63^Parameters!$B$125)</f>
        <v>8.0274312397773055</v>
      </c>
      <c r="U64" s="147">
        <f>+U63*U61/(1+U63^Parameters!$B$125)</f>
        <v>9.2718116918928999</v>
      </c>
      <c r="V64" s="147">
        <f>+V63*V61/(1+V63^Parameters!$B$125)</f>
        <v>10.636351618877709</v>
      </c>
      <c r="W64" s="147">
        <f>+W63*W61/(1+W63^Parameters!$B$125)</f>
        <v>12.130542481577052</v>
      </c>
      <c r="X64" s="147">
        <f>+X63*X61/(1+X63^Parameters!$B$125)</f>
        <v>13.754850748571453</v>
      </c>
      <c r="Y64" s="147">
        <f>+Y63*Y61/(1+Y63^Parameters!$B$125)</f>
        <v>15.511807045384861</v>
      </c>
      <c r="Z64" s="147">
        <f>+Z63*Z61/(1+Z63^Parameters!$B$125)</f>
        <v>17.40291036003536</v>
      </c>
      <c r="AA64" s="147">
        <f>+AA63*AA61/(1+AA63^Parameters!$B$125)</f>
        <v>19.417877650665197</v>
      </c>
      <c r="AB64" s="147">
        <f>+AB63*AB61/(1+AB63^Parameters!$B$125)</f>
        <v>21.400869013607618</v>
      </c>
      <c r="AC64" s="147">
        <f>+AC63*AC61/(1+AC63^Parameters!$B$125)</f>
        <v>23.234741615333029</v>
      </c>
      <c r="AD64" s="147">
        <f>+AD63*AD61/(1+AD63^Parameters!$B$125)</f>
        <v>25.009479859412995</v>
      </c>
      <c r="AE64" s="147">
        <f>+AE63*AE61/(1+AE63^Parameters!$B$125)</f>
        <v>26.786612668845301</v>
      </c>
      <c r="AF64" s="147">
        <f>+AF63*AF61/(1+AF63^Parameters!$B$125)</f>
        <v>28.547324337576775</v>
      </c>
      <c r="AG64" s="147">
        <f>+AG63*AG61/(1+AG63^Parameters!$B$125)</f>
        <v>30.28900237051776</v>
      </c>
      <c r="AH64" s="147">
        <f>+AH63*AH61/(1+AH63^Parameters!$B$125)</f>
        <v>32.078291234486031</v>
      </c>
      <c r="AI64" s="147">
        <f>+AI63*AI61/(1+AI63^Parameters!$B$125)</f>
        <v>33.94413282548026</v>
      </c>
      <c r="AJ64" s="147">
        <f>+AJ63*AJ61/(1+AJ63^Parameters!$B$125)</f>
        <v>35.902008301860462</v>
      </c>
      <c r="AK64" s="147">
        <f>+AK63*AK61/(1+AK63^Parameters!$B$125)</f>
        <v>37.962409846061824</v>
      </c>
      <c r="AL64" s="147">
        <f>+AL63*AL61/(1+AL63^Parameters!$B$125)</f>
        <v>40.132854842252982</v>
      </c>
      <c r="AM64" s="147">
        <f>+AM63*AM61/(1+AM63^Parameters!$B$125)</f>
        <v>42.4191212195323</v>
      </c>
      <c r="AN64" s="147">
        <f>+AN63*AN61/(1+AN63^Parameters!$B$125)</f>
        <v>44.826023845690962</v>
      </c>
      <c r="AO64" s="147">
        <f>+AO63*AO61/(1+AO63^Parameters!$B$125)</f>
        <v>47.35790388351267</v>
      </c>
      <c r="AP64" s="147">
        <f>+AP63*AP61/(1+AP63^Parameters!$B$125)</f>
        <v>50.018938087835672</v>
      </c>
      <c r="AQ64" s="147">
        <f>+AQ63*AQ61/(1+AQ63^Parameters!$B$125)</f>
        <v>52.813334685981154</v>
      </c>
      <c r="AR64" s="147">
        <f>+AR63*AR61/(1+AR63^Parameters!$B$125)</f>
        <v>55.745457470599426</v>
      </c>
      <c r="AS64" s="147">
        <f>+AS63*AS61/(1+AS63^Parameters!$B$125)</f>
        <v>58.819904253870853</v>
      </c>
      <c r="AT64" s="147">
        <f>+AT63*AT61/(1+AT63^Parameters!$B$125)</f>
        <v>62.041556232418898</v>
      </c>
      <c r="AU64" s="147">
        <f>+AU63*AU61/(1+AU63^Parameters!$B$125)</f>
        <v>65.415608828872209</v>
      </c>
      <c r="AV64" s="147">
        <f>+AV63*AV61/(1+AV63^Parameters!$B$125)</f>
        <v>68.94759081827489</v>
      </c>
      <c r="AW64" s="147">
        <f>+AW63*AW61/(1+AW63^Parameters!$B$125)</f>
        <v>72.64337616505351</v>
      </c>
      <c r="AX64" s="147">
        <f>+AX63*AX61/(1+AX63^Parameters!$B$125)</f>
        <v>76.50919146904819</v>
      </c>
      <c r="AY64" s="147">
        <f>+AY63*AY61/(1+AY63^Parameters!$B$125)</f>
        <v>80.551620928539577</v>
      </c>
      <c r="AZ64" s="147">
        <f>+AZ63*AZ61/(1+AZ63^Parameters!$B$125)</f>
        <v>84.777610078004088</v>
      </c>
      <c r="BA64" s="147">
        <f>+BA63*BA61/(1+BA63^Parameters!$B$125)</f>
        <v>89.194469126770073</v>
      </c>
      <c r="BB64" s="147">
        <f>+BB63*BB61/(1+BB63^Parameters!$B$125)</f>
        <v>93.809876435579881</v>
      </c>
      <c r="BC64" s="147">
        <f>+BC63*BC61/(1+BC63^Parameters!$B$125)</f>
        <v>98.631882472952697</v>
      </c>
      <c r="BD64" s="147">
        <f>+BD63*BD61/(1+BD63^Parameters!$B$125)</f>
        <v>103.66891446113139</v>
      </c>
      <c r="BE64" s="147">
        <f>+BE63*BE61/(1+BE63^Parameters!$B$125)</f>
        <v>108.92978183198854</v>
      </c>
      <c r="BF64" s="147">
        <f>+BF63*BF61/(1+BF63^Parameters!$B$125)</f>
        <v>114.42368255311359</v>
      </c>
      <c r="BG64" s="147">
        <f>+BG63*BG61/(1+BG63^Parameters!$B$125)</f>
        <v>120.16021034432266</v>
      </c>
      <c r="BH64" s="147">
        <f>+BH63*BH61/(1+BH63^Parameters!$B$125)</f>
        <v>126.1493627788181</v>
      </c>
      <c r="BI64" s="147">
        <f>+BI63*BI61/(1+BI63^Parameters!$B$125)</f>
        <v>132.4015502468695</v>
      </c>
      <c r="BJ64" s="147">
        <f>+BJ63*BJ61/(1+BJ63^Parameters!$B$125)</f>
        <v>134.06197196578989</v>
      </c>
      <c r="BK64" s="147">
        <f>+BK63*BK61/(1+BK63^Parameters!$B$125)</f>
        <v>135.05858937020864</v>
      </c>
      <c r="BL64" s="147">
        <f>+BL63*BL61/(1+BL63^Parameters!$B$125)</f>
        <v>136.1504762995452</v>
      </c>
      <c r="BM64" s="147">
        <f>+BM63*BM61/(1+BM63^Parameters!$B$125)</f>
        <v>137.30162693565913</v>
      </c>
      <c r="BN64" s="147">
        <f>+BN63*BN61/(1+BN63^Parameters!$B$125)</f>
        <v>138.48822204223623</v>
      </c>
    </row>
    <row r="65" spans="1:66" s="45" customFormat="1" ht="18" customHeight="1">
      <c r="A65" s="572" t="s">
        <v>21</v>
      </c>
      <c r="B65" s="45">
        <f>+B61/(1+B63)</f>
        <v>13.01678979724627</v>
      </c>
      <c r="C65" s="45">
        <f t="shared" ref="C65:BN65" si="12">+C61-C64</f>
        <v>16.337671700153454</v>
      </c>
      <c r="D65" s="45">
        <f t="shared" si="12"/>
        <v>20.738862891391438</v>
      </c>
      <c r="E65" s="45">
        <f t="shared" si="12"/>
        <v>25.141301010267121</v>
      </c>
      <c r="F65" s="45">
        <f t="shared" si="12"/>
        <v>29.554875010562885</v>
      </c>
      <c r="G65" s="45">
        <f t="shared" si="12"/>
        <v>33.743281730782613</v>
      </c>
      <c r="H65" s="45">
        <f t="shared" si="12"/>
        <v>37.743978114626273</v>
      </c>
      <c r="I65" s="45">
        <f t="shared" si="12"/>
        <v>41.727257247236743</v>
      </c>
      <c r="J65" s="45">
        <f t="shared" si="12"/>
        <v>45.681240539964385</v>
      </c>
      <c r="K65" s="45">
        <f t="shared" si="12"/>
        <v>49.57327979795307</v>
      </c>
      <c r="L65" s="45">
        <f t="shared" si="12"/>
        <v>54.160116127195558</v>
      </c>
      <c r="M65" s="45">
        <f t="shared" si="12"/>
        <v>59.541745403339448</v>
      </c>
      <c r="N65" s="45">
        <f t="shared" si="12"/>
        <v>65.538020349153797</v>
      </c>
      <c r="O65" s="45">
        <f t="shared" si="12"/>
        <v>71.343552024482207</v>
      </c>
      <c r="P65" s="45">
        <f t="shared" si="12"/>
        <v>77.05430412521855</v>
      </c>
      <c r="Q65" s="45">
        <f t="shared" si="12"/>
        <v>82.718684205309074</v>
      </c>
      <c r="R65" s="45">
        <f t="shared" si="12"/>
        <v>88.360039062943173</v>
      </c>
      <c r="S65" s="45">
        <f t="shared" si="12"/>
        <v>93.988381784815942</v>
      </c>
      <c r="T65" s="45">
        <f t="shared" si="12"/>
        <v>99.607027187923478</v>
      </c>
      <c r="U65" s="45">
        <f t="shared" si="12"/>
        <v>105.21635163373702</v>
      </c>
      <c r="V65" s="45">
        <f t="shared" si="12"/>
        <v>110.88848526761996</v>
      </c>
      <c r="W65" s="45">
        <f t="shared" si="12"/>
        <v>116.64795377052222</v>
      </c>
      <c r="X65" s="45">
        <f t="shared" si="12"/>
        <v>122.4349179076991</v>
      </c>
      <c r="Y65" s="45">
        <f t="shared" si="12"/>
        <v>128.24199928031959</v>
      </c>
      <c r="Z65" s="45">
        <f t="shared" si="12"/>
        <v>134.06816413081927</v>
      </c>
      <c r="AA65" s="45">
        <f t="shared" si="12"/>
        <v>139.92787279542051</v>
      </c>
      <c r="AB65" s="45">
        <f t="shared" si="12"/>
        <v>145.98638130899974</v>
      </c>
      <c r="AC65" s="45">
        <f t="shared" si="12"/>
        <v>152.38198282889579</v>
      </c>
      <c r="AD65" s="45">
        <f t="shared" si="12"/>
        <v>159.13923198838549</v>
      </c>
      <c r="AE65" s="45">
        <f t="shared" si="12"/>
        <v>166.20199733467885</v>
      </c>
      <c r="AF65" s="45">
        <f t="shared" si="12"/>
        <v>173.14361353598966</v>
      </c>
      <c r="AG65" s="45">
        <f t="shared" si="12"/>
        <v>179.81205519534711</v>
      </c>
      <c r="AH65" s="45">
        <f t="shared" si="12"/>
        <v>186.49987051186855</v>
      </c>
      <c r="AI65" s="45">
        <f t="shared" si="12"/>
        <v>193.23152499477175</v>
      </c>
      <c r="AJ65" s="45">
        <f t="shared" si="12"/>
        <v>200.02127162102337</v>
      </c>
      <c r="AK65" s="45">
        <f t="shared" si="12"/>
        <v>206.87765328702855</v>
      </c>
      <c r="AL65" s="45">
        <f t="shared" si="12"/>
        <v>213.80712117252219</v>
      </c>
      <c r="AM65" s="45">
        <f t="shared" si="12"/>
        <v>220.81565706669778</v>
      </c>
      <c r="AN65" s="45">
        <f t="shared" si="12"/>
        <v>227.90939912460507</v>
      </c>
      <c r="AO65" s="45">
        <f t="shared" si="12"/>
        <v>235.09480257556152</v>
      </c>
      <c r="AP65" s="45">
        <f t="shared" si="12"/>
        <v>242.37860372217384</v>
      </c>
      <c r="AQ65" s="45">
        <f t="shared" si="12"/>
        <v>249.7677172645881</v>
      </c>
      <c r="AR65" s="45">
        <f t="shared" si="12"/>
        <v>257.26912586896555</v>
      </c>
      <c r="AS65" s="45">
        <f t="shared" si="12"/>
        <v>264.88978544529118</v>
      </c>
      <c r="AT65" s="45">
        <f t="shared" si="12"/>
        <v>272.63655274811879</v>
      </c>
      <c r="AU65" s="45">
        <f t="shared" si="12"/>
        <v>280.5161345312959</v>
      </c>
      <c r="AV65" s="45">
        <f t="shared" si="12"/>
        <v>288.5350547566083</v>
      </c>
      <c r="AW65" s="45">
        <f t="shared" si="12"/>
        <v>296.69963578630757</v>
      </c>
      <c r="AX65" s="45">
        <f t="shared" si="12"/>
        <v>305.01598982848247</v>
      </c>
      <c r="AY65" s="45">
        <f t="shared" si="12"/>
        <v>313.49001754769063</v>
      </c>
      <c r="AZ65" s="45">
        <f t="shared" si="12"/>
        <v>322.1274114277951</v>
      </c>
      <c r="BA65" s="45">
        <f t="shared" si="12"/>
        <v>330.93366207034603</v>
      </c>
      <c r="BB65" s="45">
        <f t="shared" si="12"/>
        <v>339.91406609850054</v>
      </c>
      <c r="BC65" s="45">
        <f t="shared" si="12"/>
        <v>349.07373471579422</v>
      </c>
      <c r="BD65" s="45">
        <f t="shared" si="12"/>
        <v>358.41760225612211</v>
      </c>
      <c r="BE65" s="45">
        <f t="shared" si="12"/>
        <v>367.95043427397866</v>
      </c>
      <c r="BF65" s="45">
        <f t="shared" si="12"/>
        <v>377.67683487898125</v>
      </c>
      <c r="BG65" s="45">
        <f t="shared" si="12"/>
        <v>387.60125312994199</v>
      </c>
      <c r="BH65" s="45">
        <f t="shared" si="12"/>
        <v>397.72798838237799</v>
      </c>
      <c r="BI65" s="45">
        <f t="shared" si="12"/>
        <v>408.06119453795486</v>
      </c>
      <c r="BJ65" s="45">
        <f t="shared" si="12"/>
        <v>406.4007728190345</v>
      </c>
      <c r="BK65" s="45">
        <f t="shared" si="12"/>
        <v>405.40415541461573</v>
      </c>
      <c r="BL65" s="45">
        <f t="shared" si="12"/>
        <v>404.31226848527922</v>
      </c>
      <c r="BM65" s="45">
        <f t="shared" si="12"/>
        <v>403.16111784916529</v>
      </c>
      <c r="BN65" s="45">
        <f t="shared" si="12"/>
        <v>401.97452274258819</v>
      </c>
    </row>
    <row r="66" spans="1:66" s="33" customFormat="1" ht="18" customHeight="1">
      <c r="A66" s="23" t="s">
        <v>159</v>
      </c>
      <c r="B66" s="33">
        <f t="shared" ref="B66:AG66" si="13">(B31*(B103)^$B38)</f>
        <v>1.0636264263439013E-11</v>
      </c>
      <c r="C66" s="33">
        <f t="shared" si="13"/>
        <v>7.5297414603640979E-12</v>
      </c>
      <c r="D66" s="33">
        <f t="shared" si="13"/>
        <v>6.7645012892003082E-12</v>
      </c>
      <c r="E66" s="33">
        <f t="shared" si="13"/>
        <v>6.1419065450774123E-12</v>
      </c>
      <c r="F66" s="33">
        <f t="shared" si="13"/>
        <v>5.6300525023715846E-12</v>
      </c>
      <c r="G66" s="33">
        <f t="shared" si="13"/>
        <v>5.2052348789914239E-12</v>
      </c>
      <c r="H66" s="33">
        <f t="shared" si="13"/>
        <v>4.8496033502300856E-12</v>
      </c>
      <c r="I66" s="33">
        <f t="shared" si="13"/>
        <v>4.5495920625401568E-12</v>
      </c>
      <c r="J66" s="33">
        <f t="shared" si="13"/>
        <v>4.2950881744315781E-12</v>
      </c>
      <c r="K66" s="33">
        <f t="shared" si="13"/>
        <v>4.0801147268134687E-12</v>
      </c>
      <c r="L66" s="33">
        <f t="shared" si="13"/>
        <v>3.9084794766771487E-12</v>
      </c>
      <c r="M66" s="33">
        <f t="shared" si="13"/>
        <v>3.8163202736738814E-12</v>
      </c>
      <c r="N66" s="33">
        <f t="shared" si="13"/>
        <v>3.9500459016810392E-12</v>
      </c>
      <c r="O66" s="33">
        <f t="shared" si="13"/>
        <v>4.8409419486744298E-12</v>
      </c>
      <c r="P66" s="33">
        <f t="shared" si="13"/>
        <v>8.5122285114642842E-12</v>
      </c>
      <c r="Q66" s="33">
        <f t="shared" si="13"/>
        <v>2.3624725665405332E-11</v>
      </c>
      <c r="R66" s="33">
        <f t="shared" si="13"/>
        <v>8.8682884080454335E-11</v>
      </c>
      <c r="S66" s="33">
        <f t="shared" si="13"/>
        <v>3.6624754830375138E-10</v>
      </c>
      <c r="T66" s="33">
        <f t="shared" si="13"/>
        <v>1.4896792800419425E-9</v>
      </c>
      <c r="U66" s="33">
        <f t="shared" si="13"/>
        <v>5.7319563733261308E-9</v>
      </c>
      <c r="V66" s="33">
        <f t="shared" si="13"/>
        <v>2.0627188205227355E-8</v>
      </c>
      <c r="W66" s="33">
        <f t="shared" si="13"/>
        <v>6.9569312392275555E-8</v>
      </c>
      <c r="X66" s="33">
        <f t="shared" si="13"/>
        <v>2.2087959566975199E-7</v>
      </c>
      <c r="Y66" s="33">
        <f t="shared" si="13"/>
        <v>6.6055906875193162E-7</v>
      </c>
      <c r="Z66" s="33">
        <f t="shared" si="13"/>
        <v>1.8574774573766595E-6</v>
      </c>
      <c r="AA66" s="33">
        <f t="shared" si="13"/>
        <v>7.0455603879118567E-6</v>
      </c>
      <c r="AB66" s="33">
        <f t="shared" si="13"/>
        <v>6.8358660100180737E-4</v>
      </c>
      <c r="AC66" s="33">
        <f t="shared" si="13"/>
        <v>3.3078893191343411E-4</v>
      </c>
      <c r="AD66" s="33">
        <f t="shared" si="13"/>
        <v>1.6019314192521004E-4</v>
      </c>
      <c r="AE66" s="33">
        <f t="shared" si="13"/>
        <v>7.7631653845904939E-5</v>
      </c>
      <c r="AF66" s="33">
        <f t="shared" si="13"/>
        <v>3.7644846415080217E-5</v>
      </c>
      <c r="AG66" s="33">
        <f t="shared" si="13"/>
        <v>1.8264879694878164E-5</v>
      </c>
      <c r="AH66" s="33">
        <f t="shared" ref="AH66:BI66" si="14">(AH31*(AH103)^$B38)</f>
        <v>8.8664187359497563E-6</v>
      </c>
      <c r="AI66" s="33">
        <f t="shared" si="14"/>
        <v>4.3060372451466793E-6</v>
      </c>
      <c r="AJ66" s="33">
        <f t="shared" si="14"/>
        <v>2.0921153973395235E-6</v>
      </c>
      <c r="AK66" s="33">
        <f t="shared" si="14"/>
        <v>1.0168431525621796E-6</v>
      </c>
      <c r="AL66" s="33">
        <f t="shared" si="14"/>
        <v>4.9438664674544355E-7</v>
      </c>
      <c r="AM66" s="33">
        <f t="shared" si="14"/>
        <v>2.4044153039027281E-7</v>
      </c>
      <c r="AN66" s="33">
        <f t="shared" si="14"/>
        <v>1.1696858175837672E-7</v>
      </c>
      <c r="AO66" s="33">
        <f t="shared" si="14"/>
        <v>5.691598482060137E-8</v>
      </c>
      <c r="AP66" s="33">
        <f t="shared" si="14"/>
        <v>2.77009106702325E-8</v>
      </c>
      <c r="AQ66" s="33">
        <f t="shared" si="14"/>
        <v>1.348463277003637E-8</v>
      </c>
      <c r="AR66" s="33">
        <f t="shared" si="14"/>
        <v>6.5653964680533775E-9</v>
      </c>
      <c r="AS66" s="33">
        <f t="shared" si="14"/>
        <v>3.1970679849165449E-9</v>
      </c>
      <c r="AT66" s="33">
        <f t="shared" si="14"/>
        <v>1.5570586039964577E-9</v>
      </c>
      <c r="AU66" s="33">
        <f t="shared" si="14"/>
        <v>7.5842737697533339E-10</v>
      </c>
      <c r="AV66" s="33">
        <f t="shared" si="14"/>
        <v>3.6946508566640471E-10</v>
      </c>
      <c r="AW66" s="33">
        <f t="shared" si="14"/>
        <v>1.8000233157611497E-10</v>
      </c>
      <c r="AX66" s="33">
        <f t="shared" si="14"/>
        <v>8.7704857795992204E-11</v>
      </c>
      <c r="AY66" s="33">
        <f t="shared" si="14"/>
        <v>4.2737181704712762E-11</v>
      </c>
      <c r="AZ66" s="33">
        <f t="shared" si="14"/>
        <v>2.0826733079960776E-11</v>
      </c>
      <c r="BA66" s="33">
        <f t="shared" si="14"/>
        <v>1.0150002748493719E-11</v>
      </c>
      <c r="BB66" s="33">
        <f t="shared" si="14"/>
        <v>4.9469546830974579E-12</v>
      </c>
      <c r="BC66" s="33">
        <f t="shared" si="14"/>
        <v>2.4112030879725926E-12</v>
      </c>
      <c r="BD66" s="33">
        <f t="shared" si="14"/>
        <v>1.1753070158764722E-12</v>
      </c>
      <c r="BE66" s="33">
        <f t="shared" si="14"/>
        <v>5.7291260376100225E-13</v>
      </c>
      <c r="BF66" s="33">
        <f t="shared" si="14"/>
        <v>2.7928202449288967E-13</v>
      </c>
      <c r="BG66" s="33">
        <f t="shared" si="14"/>
        <v>1.3614866738950645E-13</v>
      </c>
      <c r="BH66" s="33">
        <f t="shared" si="14"/>
        <v>6.6374005790191256E-14</v>
      </c>
      <c r="BI66" s="33">
        <f t="shared" si="14"/>
        <v>3.2359027696410155E-14</v>
      </c>
      <c r="BJ66" s="23"/>
      <c r="BK66" s="23"/>
      <c r="BL66" s="23"/>
      <c r="BM66" s="23"/>
      <c r="BN66" s="23"/>
    </row>
    <row r="67" spans="1:66" s="109" customFormat="1" ht="18" customHeight="1">
      <c r="A67" s="95" t="s">
        <v>160</v>
      </c>
      <c r="B67" s="95">
        <f>+B61*B66</f>
        <v>1.3860177096623473E-10</v>
      </c>
      <c r="C67" s="95">
        <f>+C61*C66</f>
        <v>1.2334254934993858E-10</v>
      </c>
      <c r="D67" s="95">
        <f t="shared" ref="D67:BI67" si="15">+D61*D66</f>
        <v>1.4082173425386118E-10</v>
      </c>
      <c r="E67" s="95">
        <f t="shared" si="15"/>
        <v>1.5527612224920372E-10</v>
      </c>
      <c r="F67" s="95">
        <f t="shared" si="15"/>
        <v>1.6769940098622422E-10</v>
      </c>
      <c r="G67" s="95">
        <f t="shared" si="15"/>
        <v>1.7749887349751015E-10</v>
      </c>
      <c r="H67" s="95">
        <f t="shared" si="15"/>
        <v>1.855573198609654E-10</v>
      </c>
      <c r="I67" s="95">
        <f t="shared" si="15"/>
        <v>1.9312019021539677E-10</v>
      </c>
      <c r="J67" s="95">
        <f t="shared" si="15"/>
        <v>2.0035163959915378E-10</v>
      </c>
      <c r="K67" s="95">
        <f t="shared" si="15"/>
        <v>2.0744957582787711E-10</v>
      </c>
      <c r="L67" s="95">
        <f t="shared" si="15"/>
        <v>2.1814876178843616E-10</v>
      </c>
      <c r="M67" s="95">
        <f t="shared" si="15"/>
        <v>2.3536022003674104E-10</v>
      </c>
      <c r="N67" s="95">
        <f t="shared" si="15"/>
        <v>2.6956395432947435E-10</v>
      </c>
      <c r="O67" s="95">
        <f t="shared" si="15"/>
        <v>3.6164132647039694E-10</v>
      </c>
      <c r="P67" s="95">
        <f t="shared" si="15"/>
        <v>6.9082271469967357E-10</v>
      </c>
      <c r="Q67" s="95">
        <f t="shared" si="15"/>
        <v>2.0707772555404931E-9</v>
      </c>
      <c r="R67" s="95">
        <f t="shared" si="15"/>
        <v>8.3559488737466927E-9</v>
      </c>
      <c r="S67" s="95">
        <f t="shared" si="15"/>
        <v>3.6947328293390202E-8</v>
      </c>
      <c r="T67" s="95">
        <f t="shared" si="15"/>
        <v>1.6034082253828169E-7</v>
      </c>
      <c r="U67" s="95">
        <f t="shared" si="15"/>
        <v>6.5624115744474743E-7</v>
      </c>
      <c r="V67" s="95">
        <f t="shared" si="15"/>
        <v>2.5067156820673429E-6</v>
      </c>
      <c r="W67" s="95">
        <f t="shared" si="15"/>
        <v>8.9590314351697817E-6</v>
      </c>
      <c r="X67" s="95">
        <f t="shared" si="15"/>
        <v>3.0081541035154102E-5</v>
      </c>
      <c r="Y67" s="95">
        <f t="shared" si="15"/>
        <v>9.4957880436052873E-5</v>
      </c>
      <c r="Z67" s="95">
        <f t="shared" si="15"/>
        <v>2.8135410631138324E-4</v>
      </c>
      <c r="AA67" s="95">
        <f t="shared" si="15"/>
        <v>1.1226801073250295E-3</v>
      </c>
      <c r="AB67" s="95">
        <f t="shared" si="15"/>
        <v>0.11442368149906984</v>
      </c>
      <c r="AC67" s="95">
        <f t="shared" si="15"/>
        <v>5.8092068705042327E-2</v>
      </c>
      <c r="AD67" s="95">
        <f t="shared" si="15"/>
        <v>2.9499360732378993E-2</v>
      </c>
      <c r="AE67" s="95">
        <f t="shared" si="15"/>
        <v>1.4982024967995933E-2</v>
      </c>
      <c r="AF67" s="95">
        <f t="shared" si="15"/>
        <v>7.5926243795638943E-3</v>
      </c>
      <c r="AG67" s="95">
        <f t="shared" si="15"/>
        <v>3.8374705402071932E-3</v>
      </c>
      <c r="AH67" s="95">
        <f t="shared" si="15"/>
        <v>1.9380055085773348E-3</v>
      </c>
      <c r="AI67" s="95">
        <f t="shared" si="15"/>
        <v>9.7822684376470265E-4</v>
      </c>
      <c r="AJ67" s="95">
        <f t="shared" si="15"/>
        <v>4.9357872651750777E-4</v>
      </c>
      <c r="AK67" s="95">
        <f t="shared" si="15"/>
        <v>2.489639416697747E-4</v>
      </c>
      <c r="AL67" s="95">
        <f t="shared" si="15"/>
        <v>1.2554453321656306E-4</v>
      </c>
      <c r="AM67" s="95">
        <f t="shared" si="15"/>
        <v>6.3292572943085312E-5</v>
      </c>
      <c r="AN67" s="95">
        <f t="shared" si="15"/>
        <v>3.190147562010653E-5</v>
      </c>
      <c r="AO67" s="95">
        <f t="shared" si="15"/>
        <v>1.6076073953362443E-5</v>
      </c>
      <c r="AP67" s="95">
        <f t="shared" si="15"/>
        <v>8.0996781858746459E-6</v>
      </c>
      <c r="AQ67" s="95">
        <f t="shared" si="15"/>
        <v>4.0801943687247233E-6</v>
      </c>
      <c r="AR67" s="95">
        <f t="shared" si="15"/>
        <v>2.0550648399067793E-6</v>
      </c>
      <c r="AS67" s="95">
        <f t="shared" si="15"/>
        <v>1.03492188534446E-6</v>
      </c>
      <c r="AT67" s="95">
        <f t="shared" si="15"/>
        <v>5.2111342915741036E-7</v>
      </c>
      <c r="AU67" s="95">
        <f t="shared" si="15"/>
        <v>2.6236410472915649E-7</v>
      </c>
      <c r="AV67" s="95">
        <f t="shared" si="15"/>
        <v>1.3207735627157721E-7</v>
      </c>
      <c r="AW67" s="95">
        <f t="shared" si="15"/>
        <v>6.6482603302589884E-8</v>
      </c>
      <c r="AX67" s="95">
        <f t="shared" si="15"/>
        <v>3.3461611771290067E-8</v>
      </c>
      <c r="AY67" s="95">
        <f t="shared" si="15"/>
        <v>1.6840229102781387E-8</v>
      </c>
      <c r="AZ67" s="95">
        <f t="shared" si="15"/>
        <v>8.4745022717969792E-9</v>
      </c>
      <c r="BA67" s="95">
        <f t="shared" si="15"/>
        <v>4.2643016863702584E-9</v>
      </c>
      <c r="BB67" s="95">
        <f t="shared" si="15"/>
        <v>2.145612688690462E-9</v>
      </c>
      <c r="BC67" s="95">
        <f t="shared" si="15"/>
        <v>1.079509166668182E-9</v>
      </c>
      <c r="BD67" s="95">
        <f t="shared" si="15"/>
        <v>5.4309352503970883E-10</v>
      </c>
      <c r="BE67" s="95">
        <f t="shared" si="15"/>
        <v>2.732106862913791E-10</v>
      </c>
      <c r="BF67" s="95">
        <f t="shared" si="15"/>
        <v>1.3743482876243401E-10</v>
      </c>
      <c r="BG67" s="95">
        <f t="shared" si="15"/>
        <v>6.9131046603766684E-11</v>
      </c>
      <c r="BH67" s="95">
        <f t="shared" si="15"/>
        <v>3.4771838339323285E-11</v>
      </c>
      <c r="BI67" s="95">
        <f t="shared" si="15"/>
        <v>1.7488848927369985E-11</v>
      </c>
      <c r="BJ67" s="95"/>
      <c r="BK67" s="95"/>
      <c r="BL67" s="95"/>
      <c r="BM67" s="95"/>
      <c r="BN67" s="95"/>
    </row>
    <row r="68" spans="1:66" s="109" customFormat="1" ht="18" customHeight="1">
      <c r="A68" s="95" t="s">
        <v>27</v>
      </c>
      <c r="B68" s="95">
        <f>+B65-B67</f>
        <v>13.016789797107668</v>
      </c>
      <c r="C68" s="95">
        <f>+C65-C67</f>
        <v>16.337671700030111</v>
      </c>
      <c r="D68" s="95">
        <f>+D65-D67</f>
        <v>20.738862891250616</v>
      </c>
      <c r="E68" s="95">
        <f>+E65-E67</f>
        <v>25.141301010111846</v>
      </c>
      <c r="F68" s="95">
        <f>+F65-F67</f>
        <v>29.554875010395186</v>
      </c>
      <c r="G68" s="95">
        <f t="shared" ref="G68:BI68" si="16">+G65-G67</f>
        <v>33.743281730605112</v>
      </c>
      <c r="H68" s="95">
        <f t="shared" si="16"/>
        <v>37.743978114440715</v>
      </c>
      <c r="I68" s="95">
        <f t="shared" si="16"/>
        <v>41.727257247043624</v>
      </c>
      <c r="J68" s="95">
        <f t="shared" si="16"/>
        <v>45.681240539764033</v>
      </c>
      <c r="K68" s="95">
        <f t="shared" si="16"/>
        <v>49.57327979774562</v>
      </c>
      <c r="L68" s="95">
        <f t="shared" si="16"/>
        <v>54.160116126977407</v>
      </c>
      <c r="M68" s="95">
        <f t="shared" si="16"/>
        <v>59.541745403104088</v>
      </c>
      <c r="N68" s="95">
        <f t="shared" si="16"/>
        <v>65.538020348884231</v>
      </c>
      <c r="O68" s="95">
        <f t="shared" si="16"/>
        <v>71.343552024120569</v>
      </c>
      <c r="P68" s="95">
        <f t="shared" si="16"/>
        <v>77.054304124527732</v>
      </c>
      <c r="Q68" s="95">
        <f t="shared" si="16"/>
        <v>82.718684203238297</v>
      </c>
      <c r="R68" s="95">
        <f t="shared" si="16"/>
        <v>88.360039054587219</v>
      </c>
      <c r="S68" s="95">
        <f t="shared" si="16"/>
        <v>93.988381747868615</v>
      </c>
      <c r="T68" s="95">
        <f t="shared" si="16"/>
        <v>99.60702702758266</v>
      </c>
      <c r="U68" s="95">
        <f t="shared" si="16"/>
        <v>105.21635097749586</v>
      </c>
      <c r="V68" s="95">
        <f t="shared" si="16"/>
        <v>110.88848276090427</v>
      </c>
      <c r="W68" s="95">
        <f t="shared" si="16"/>
        <v>116.64794481149079</v>
      </c>
      <c r="X68" s="95">
        <f t="shared" si="16"/>
        <v>122.43488782615806</v>
      </c>
      <c r="Y68" s="95">
        <f t="shared" si="16"/>
        <v>128.24190432243915</v>
      </c>
      <c r="Z68" s="95">
        <f t="shared" si="16"/>
        <v>134.06788277671296</v>
      </c>
      <c r="AA68" s="95">
        <f t="shared" si="16"/>
        <v>139.92675011531318</v>
      </c>
      <c r="AB68" s="95">
        <f t="shared" si="16"/>
        <v>145.87195762750068</v>
      </c>
      <c r="AC68" s="95">
        <f t="shared" si="16"/>
        <v>152.32389076019075</v>
      </c>
      <c r="AD68" s="95">
        <f t="shared" si="16"/>
        <v>159.1097326276531</v>
      </c>
      <c r="AE68" s="95">
        <f t="shared" si="16"/>
        <v>166.18701530971086</v>
      </c>
      <c r="AF68" s="95">
        <f t="shared" si="16"/>
        <v>173.1360209116101</v>
      </c>
      <c r="AG68" s="95">
        <f t="shared" si="16"/>
        <v>179.80821772480689</v>
      </c>
      <c r="AH68" s="95">
        <f t="shared" si="16"/>
        <v>186.49793250635997</v>
      </c>
      <c r="AI68" s="95">
        <f t="shared" si="16"/>
        <v>193.23054676792799</v>
      </c>
      <c r="AJ68" s="95">
        <f t="shared" si="16"/>
        <v>200.02077804229685</v>
      </c>
      <c r="AK68" s="95">
        <f t="shared" si="16"/>
        <v>206.87740432308689</v>
      </c>
      <c r="AL68" s="95">
        <f t="shared" si="16"/>
        <v>213.80699562798898</v>
      </c>
      <c r="AM68" s="95">
        <f t="shared" si="16"/>
        <v>220.81559377412484</v>
      </c>
      <c r="AN68" s="95">
        <f t="shared" si="16"/>
        <v>227.90936722312946</v>
      </c>
      <c r="AO68" s="95">
        <f t="shared" si="16"/>
        <v>235.09478649948755</v>
      </c>
      <c r="AP68" s="95">
        <f t="shared" si="16"/>
        <v>242.37859562249565</v>
      </c>
      <c r="AQ68" s="95">
        <f t="shared" si="16"/>
        <v>249.76771318439373</v>
      </c>
      <c r="AR68" s="95">
        <f t="shared" si="16"/>
        <v>257.26912381390071</v>
      </c>
      <c r="AS68" s="95">
        <f t="shared" si="16"/>
        <v>264.88978441036932</v>
      </c>
      <c r="AT68" s="95">
        <f t="shared" si="16"/>
        <v>272.63655222700538</v>
      </c>
      <c r="AU68" s="95">
        <f t="shared" si="16"/>
        <v>280.51613426893181</v>
      </c>
      <c r="AV68" s="95">
        <f t="shared" si="16"/>
        <v>288.53505462453097</v>
      </c>
      <c r="AW68" s="95">
        <f t="shared" si="16"/>
        <v>296.69963571982498</v>
      </c>
      <c r="AX68" s="95">
        <f t="shared" si="16"/>
        <v>305.01598979502086</v>
      </c>
      <c r="AY68" s="95">
        <f t="shared" si="16"/>
        <v>313.49001753085042</v>
      </c>
      <c r="AZ68" s="95">
        <f t="shared" si="16"/>
        <v>322.12741141932059</v>
      </c>
      <c r="BA68" s="95">
        <f t="shared" si="16"/>
        <v>330.93366206608175</v>
      </c>
      <c r="BB68" s="95">
        <f t="shared" si="16"/>
        <v>339.91406609635493</v>
      </c>
      <c r="BC68" s="95">
        <f t="shared" si="16"/>
        <v>349.0737347147147</v>
      </c>
      <c r="BD68" s="95">
        <f t="shared" si="16"/>
        <v>358.41760225557903</v>
      </c>
      <c r="BE68" s="95">
        <f t="shared" si="16"/>
        <v>367.95043427370547</v>
      </c>
      <c r="BF68" s="95">
        <f t="shared" si="16"/>
        <v>377.67683487884381</v>
      </c>
      <c r="BG68" s="95">
        <f t="shared" si="16"/>
        <v>387.60125312987287</v>
      </c>
      <c r="BH68" s="95">
        <f t="shared" si="16"/>
        <v>397.7279883823432</v>
      </c>
      <c r="BI68" s="95">
        <f t="shared" si="16"/>
        <v>408.06119453793735</v>
      </c>
      <c r="BJ68" s="95"/>
      <c r="BK68" s="95"/>
      <c r="BL68" s="95"/>
      <c r="BM68" s="95"/>
      <c r="BN68" s="95"/>
    </row>
    <row r="69" spans="1:66" ht="14.6">
      <c r="A69" s="114" t="s">
        <v>82</v>
      </c>
      <c r="B69" s="106"/>
      <c r="C69" s="106"/>
      <c r="D69" s="106"/>
      <c r="E69" s="106"/>
      <c r="F69" s="106"/>
      <c r="G69" s="106"/>
      <c r="H69" s="106"/>
      <c r="I69" s="106"/>
      <c r="J69" s="106"/>
      <c r="K69" s="106"/>
      <c r="L69" s="106"/>
      <c r="M69" s="106"/>
      <c r="N69" s="106"/>
      <c r="O69" s="106"/>
      <c r="P69" s="106"/>
      <c r="Q69" s="106"/>
      <c r="R69" s="106"/>
      <c r="S69" s="106"/>
    </row>
    <row r="70" spans="1:66" ht="14.6">
      <c r="A70" s="107" t="s">
        <v>36</v>
      </c>
      <c r="B70" s="115">
        <f t="shared" ref="B70:AG70" si="17">+B71+B43</f>
        <v>1.1456625342073461</v>
      </c>
      <c r="C70" s="115">
        <f t="shared" si="17"/>
        <v>0.99377439380320809</v>
      </c>
      <c r="D70" s="115">
        <f t="shared" si="17"/>
        <v>1.106091255414513</v>
      </c>
      <c r="E70" s="115">
        <f t="shared" si="17"/>
        <v>1.1891433774865861</v>
      </c>
      <c r="F70" s="115">
        <f t="shared" si="17"/>
        <v>1.2523730974526894</v>
      </c>
      <c r="G70" s="115">
        <f t="shared" si="17"/>
        <v>1.2928181437698956</v>
      </c>
      <c r="H70" s="115">
        <f t="shared" si="17"/>
        <v>1.3183434625106527</v>
      </c>
      <c r="I70" s="115">
        <f t="shared" si="17"/>
        <v>1.3386059895372324</v>
      </c>
      <c r="J70" s="115">
        <f t="shared" si="17"/>
        <v>1.3549362742712396</v>
      </c>
      <c r="K70" s="115">
        <f t="shared" si="17"/>
        <v>1.3681143488253336</v>
      </c>
      <c r="L70" s="115">
        <f t="shared" si="17"/>
        <v>1.3984482484510008</v>
      </c>
      <c r="M70" s="115">
        <f t="shared" si="17"/>
        <v>1.4455054856817873</v>
      </c>
      <c r="N70" s="115">
        <f t="shared" si="17"/>
        <v>1.5025460085607012</v>
      </c>
      <c r="O70" s="115">
        <f t="shared" si="17"/>
        <v>1.5508468835563445</v>
      </c>
      <c r="P70" s="115">
        <f t="shared" si="17"/>
        <v>1.5937712427920367</v>
      </c>
      <c r="Q70" s="115">
        <f t="shared" si="17"/>
        <v>1.6330162507505706</v>
      </c>
      <c r="R70" s="115">
        <f t="shared" si="17"/>
        <v>1.6693500930261795</v>
      </c>
      <c r="S70" s="115">
        <f t="shared" si="17"/>
        <v>1.702982797894818</v>
      </c>
      <c r="T70" s="115">
        <f t="shared" si="17"/>
        <v>1.7337044322562822</v>
      </c>
      <c r="U70" s="115">
        <f t="shared" si="17"/>
        <v>1.7609119499453574</v>
      </c>
      <c r="V70" s="115">
        <f t="shared" si="17"/>
        <v>1.7847514783916407</v>
      </c>
      <c r="W70" s="115">
        <f t="shared" si="17"/>
        <v>1.8039239494398163</v>
      </c>
      <c r="X70" s="115">
        <f t="shared" si="17"/>
        <v>1.8151124339258142</v>
      </c>
      <c r="Y70" s="115">
        <f t="shared" si="17"/>
        <v>1.8150967085132714</v>
      </c>
      <c r="Z70" s="115">
        <f t="shared" si="17"/>
        <v>1.7999730351279735</v>
      </c>
      <c r="AA70" s="115">
        <f t="shared" si="17"/>
        <v>1.6746389280778642</v>
      </c>
      <c r="AB70" s="115">
        <f t="shared" si="17"/>
        <v>0</v>
      </c>
      <c r="AC70" s="115">
        <f t="shared" si="17"/>
        <v>0</v>
      </c>
      <c r="AD70" s="115">
        <f t="shared" si="17"/>
        <v>0</v>
      </c>
      <c r="AE70" s="115">
        <f t="shared" si="17"/>
        <v>0</v>
      </c>
      <c r="AF70" s="115">
        <f t="shared" si="17"/>
        <v>0</v>
      </c>
      <c r="AG70" s="115">
        <f t="shared" si="17"/>
        <v>0</v>
      </c>
      <c r="AH70" s="115">
        <f t="shared" ref="AH70:BI70" si="18">+AH71+AH43</f>
        <v>0</v>
      </c>
      <c r="AI70" s="115">
        <f t="shared" si="18"/>
        <v>0</v>
      </c>
      <c r="AJ70" s="115">
        <f t="shared" si="18"/>
        <v>0</v>
      </c>
      <c r="AK70" s="115">
        <f t="shared" si="18"/>
        <v>0</v>
      </c>
      <c r="AL70" s="115">
        <f t="shared" si="18"/>
        <v>0</v>
      </c>
      <c r="AM70" s="115">
        <f t="shared" si="18"/>
        <v>0</v>
      </c>
      <c r="AN70" s="115">
        <f t="shared" si="18"/>
        <v>0</v>
      </c>
      <c r="AO70" s="115">
        <f t="shared" si="18"/>
        <v>0</v>
      </c>
      <c r="AP70" s="115">
        <f t="shared" si="18"/>
        <v>0</v>
      </c>
      <c r="AQ70" s="115">
        <f t="shared" si="18"/>
        <v>0</v>
      </c>
      <c r="AR70" s="115">
        <f t="shared" si="18"/>
        <v>0</v>
      </c>
      <c r="AS70" s="115">
        <f t="shared" si="18"/>
        <v>0</v>
      </c>
      <c r="AT70" s="115">
        <f t="shared" si="18"/>
        <v>0</v>
      </c>
      <c r="AU70" s="115">
        <f t="shared" si="18"/>
        <v>0</v>
      </c>
      <c r="AV70" s="115">
        <f t="shared" si="18"/>
        <v>0</v>
      </c>
      <c r="AW70" s="115">
        <f t="shared" si="18"/>
        <v>0</v>
      </c>
      <c r="AX70" s="115">
        <f t="shared" si="18"/>
        <v>0</v>
      </c>
      <c r="AY70" s="115">
        <f t="shared" si="18"/>
        <v>0</v>
      </c>
      <c r="AZ70" s="115">
        <f t="shared" si="18"/>
        <v>0</v>
      </c>
      <c r="BA70" s="115">
        <f t="shared" si="18"/>
        <v>0</v>
      </c>
      <c r="BB70" s="115">
        <f t="shared" si="18"/>
        <v>0</v>
      </c>
      <c r="BC70" s="115">
        <f t="shared" si="18"/>
        <v>0</v>
      </c>
      <c r="BD70" s="115">
        <f t="shared" si="18"/>
        <v>0</v>
      </c>
      <c r="BE70" s="115">
        <f t="shared" si="18"/>
        <v>0</v>
      </c>
      <c r="BF70" s="115">
        <f t="shared" si="18"/>
        <v>0</v>
      </c>
      <c r="BG70" s="115">
        <f t="shared" si="18"/>
        <v>0</v>
      </c>
      <c r="BH70" s="115">
        <f t="shared" si="18"/>
        <v>0</v>
      </c>
      <c r="BI70" s="115">
        <f t="shared" si="18"/>
        <v>0</v>
      </c>
    </row>
    <row r="71" spans="1:66" s="45" customFormat="1" ht="18" customHeight="1">
      <c r="A71" s="43" t="s">
        <v>1</v>
      </c>
      <c r="B71" s="46">
        <f t="shared" ref="B71:AG71" si="19">+B102</f>
        <v>1.1456625342073461</v>
      </c>
      <c r="C71" s="46">
        <f t="shared" si="19"/>
        <v>0.99377439380320809</v>
      </c>
      <c r="D71" s="46">
        <f t="shared" si="19"/>
        <v>1.106091255414513</v>
      </c>
      <c r="E71" s="46">
        <f t="shared" si="19"/>
        <v>1.1891433774865861</v>
      </c>
      <c r="F71" s="46">
        <f t="shared" si="19"/>
        <v>1.2523730974526894</v>
      </c>
      <c r="G71" s="46">
        <f t="shared" si="19"/>
        <v>1.2928181437698956</v>
      </c>
      <c r="H71" s="46">
        <f t="shared" si="19"/>
        <v>1.3183434625106527</v>
      </c>
      <c r="I71" s="46">
        <f t="shared" si="19"/>
        <v>1.3386059895372324</v>
      </c>
      <c r="J71" s="46">
        <f t="shared" si="19"/>
        <v>1.3549362742712396</v>
      </c>
      <c r="K71" s="46">
        <f t="shared" si="19"/>
        <v>1.3681143488253336</v>
      </c>
      <c r="L71" s="46">
        <f t="shared" si="19"/>
        <v>1.3984482484510008</v>
      </c>
      <c r="M71" s="46">
        <f t="shared" si="19"/>
        <v>1.4455054856817873</v>
      </c>
      <c r="N71" s="46">
        <f t="shared" si="19"/>
        <v>1.5025460085607012</v>
      </c>
      <c r="O71" s="46">
        <f t="shared" si="19"/>
        <v>1.5508468835563445</v>
      </c>
      <c r="P71" s="46">
        <f t="shared" si="19"/>
        <v>1.5937712427920367</v>
      </c>
      <c r="Q71" s="46">
        <f t="shared" si="19"/>
        <v>1.6330162507505706</v>
      </c>
      <c r="R71" s="46">
        <f t="shared" si="19"/>
        <v>1.6693500930261795</v>
      </c>
      <c r="S71" s="46">
        <f t="shared" si="19"/>
        <v>1.702982797894818</v>
      </c>
      <c r="T71" s="46">
        <f t="shared" si="19"/>
        <v>1.7337044322562822</v>
      </c>
      <c r="U71" s="46">
        <f t="shared" si="19"/>
        <v>1.7609119499453574</v>
      </c>
      <c r="V71" s="46">
        <f t="shared" si="19"/>
        <v>1.7847514783916407</v>
      </c>
      <c r="W71" s="46">
        <f t="shared" si="19"/>
        <v>1.8039239494398163</v>
      </c>
      <c r="X71" s="46">
        <f t="shared" si="19"/>
        <v>1.8151124339258142</v>
      </c>
      <c r="Y71" s="46">
        <f t="shared" si="19"/>
        <v>1.8150967085132714</v>
      </c>
      <c r="Z71" s="46">
        <f t="shared" si="19"/>
        <v>1.7999730351279735</v>
      </c>
      <c r="AA71" s="46">
        <f t="shared" si="19"/>
        <v>1.6746389280778642</v>
      </c>
      <c r="AB71" s="46">
        <f t="shared" si="19"/>
        <v>0</v>
      </c>
      <c r="AC71" s="46">
        <f t="shared" si="19"/>
        <v>0</v>
      </c>
      <c r="AD71" s="46">
        <f t="shared" si="19"/>
        <v>0</v>
      </c>
      <c r="AE71" s="46">
        <f t="shared" si="19"/>
        <v>0</v>
      </c>
      <c r="AF71" s="46">
        <f t="shared" si="19"/>
        <v>0</v>
      </c>
      <c r="AG71" s="46">
        <f t="shared" si="19"/>
        <v>0</v>
      </c>
      <c r="AH71" s="46">
        <f t="shared" ref="AH71:BI71" si="20">+AH102</f>
        <v>0</v>
      </c>
      <c r="AI71" s="46">
        <f t="shared" si="20"/>
        <v>0</v>
      </c>
      <c r="AJ71" s="46">
        <f t="shared" si="20"/>
        <v>0</v>
      </c>
      <c r="AK71" s="46">
        <f t="shared" si="20"/>
        <v>0</v>
      </c>
      <c r="AL71" s="46">
        <f t="shared" si="20"/>
        <v>0</v>
      </c>
      <c r="AM71" s="46">
        <f t="shared" si="20"/>
        <v>0</v>
      </c>
      <c r="AN71" s="46">
        <f t="shared" si="20"/>
        <v>0</v>
      </c>
      <c r="AO71" s="46">
        <f t="shared" si="20"/>
        <v>0</v>
      </c>
      <c r="AP71" s="46">
        <f t="shared" si="20"/>
        <v>0</v>
      </c>
      <c r="AQ71" s="46">
        <f t="shared" si="20"/>
        <v>0</v>
      </c>
      <c r="AR71" s="46">
        <f t="shared" si="20"/>
        <v>0</v>
      </c>
      <c r="AS71" s="46">
        <f t="shared" si="20"/>
        <v>0</v>
      </c>
      <c r="AT71" s="46">
        <f t="shared" si="20"/>
        <v>0</v>
      </c>
      <c r="AU71" s="46">
        <f t="shared" si="20"/>
        <v>0</v>
      </c>
      <c r="AV71" s="46">
        <f t="shared" si="20"/>
        <v>0</v>
      </c>
      <c r="AW71" s="46">
        <f t="shared" si="20"/>
        <v>0</v>
      </c>
      <c r="AX71" s="46">
        <f t="shared" si="20"/>
        <v>0</v>
      </c>
      <c r="AY71" s="46">
        <f t="shared" si="20"/>
        <v>0</v>
      </c>
      <c r="AZ71" s="46">
        <f t="shared" si="20"/>
        <v>0</v>
      </c>
      <c r="BA71" s="46">
        <f t="shared" si="20"/>
        <v>0</v>
      </c>
      <c r="BB71" s="46">
        <f t="shared" si="20"/>
        <v>0</v>
      </c>
      <c r="BC71" s="46">
        <f t="shared" si="20"/>
        <v>0</v>
      </c>
      <c r="BD71" s="46">
        <f t="shared" si="20"/>
        <v>0</v>
      </c>
      <c r="BE71" s="46">
        <f t="shared" si="20"/>
        <v>0</v>
      </c>
      <c r="BF71" s="46">
        <f t="shared" si="20"/>
        <v>0</v>
      </c>
      <c r="BG71" s="46">
        <f t="shared" si="20"/>
        <v>0</v>
      </c>
      <c r="BH71" s="46">
        <f t="shared" si="20"/>
        <v>0</v>
      </c>
      <c r="BI71" s="46">
        <f t="shared" si="20"/>
        <v>0</v>
      </c>
    </row>
    <row r="72" spans="1:66" s="95" customFormat="1" ht="18" customHeight="1">
      <c r="A72" s="93" t="s">
        <v>33</v>
      </c>
      <c r="B72" s="94"/>
    </row>
    <row r="73" spans="1:66" s="115" customFormat="1" ht="18" customHeight="1">
      <c r="A73" s="107" t="s">
        <v>34</v>
      </c>
      <c r="B73" s="111">
        <f t="shared" ref="B73:AG73" si="21">(B97)*B68</f>
        <v>2.273288428418959</v>
      </c>
      <c r="C73" s="115">
        <f t="shared" si="21"/>
        <v>3.2595595260085615</v>
      </c>
      <c r="D73" s="115">
        <f t="shared" si="21"/>
        <v>4.0693180210939737</v>
      </c>
      <c r="E73" s="115">
        <f t="shared" si="21"/>
        <v>4.8886668514494875</v>
      </c>
      <c r="F73" s="115">
        <f t="shared" si="21"/>
        <v>5.707569393548753</v>
      </c>
      <c r="G73" s="115">
        <f t="shared" si="21"/>
        <v>6.5266383506751664</v>
      </c>
      <c r="H73" s="115">
        <f t="shared" si="21"/>
        <v>7.3600311027528234</v>
      </c>
      <c r="I73" s="115">
        <f t="shared" si="21"/>
        <v>8.209902934552888</v>
      </c>
      <c r="J73" s="115">
        <f t="shared" si="21"/>
        <v>9.0758365139645267</v>
      </c>
      <c r="K73" s="115">
        <f t="shared" si="21"/>
        <v>10.171289185335953</v>
      </c>
      <c r="L73" s="115">
        <f t="shared" si="21"/>
        <v>11.413969717362471</v>
      </c>
      <c r="M73" s="115">
        <f t="shared" si="21"/>
        <v>13.119206794789797</v>
      </c>
      <c r="N73" s="115">
        <f t="shared" si="21"/>
        <v>14.440403721072808</v>
      </c>
      <c r="O73" s="115">
        <f t="shared" si="21"/>
        <v>15.719572984343301</v>
      </c>
      <c r="P73" s="115">
        <f t="shared" si="21"/>
        <v>16.977858868504097</v>
      </c>
      <c r="Q73" s="115">
        <f t="shared" si="21"/>
        <v>18.225927313824101</v>
      </c>
      <c r="R73" s="115">
        <f t="shared" si="21"/>
        <v>19.468922466159334</v>
      </c>
      <c r="S73" s="115">
        <f t="shared" si="21"/>
        <v>20.709050567967605</v>
      </c>
      <c r="T73" s="115">
        <f t="shared" si="21"/>
        <v>21.947041977727242</v>
      </c>
      <c r="U73" s="115">
        <f t="shared" si="21"/>
        <v>23.182979560337003</v>
      </c>
      <c r="V73" s="115">
        <f t="shared" si="21"/>
        <v>24.432755987447845</v>
      </c>
      <c r="W73" s="115">
        <f t="shared" si="21"/>
        <v>25.701774440918467</v>
      </c>
      <c r="X73" s="115">
        <f t="shared" si="21"/>
        <v>26.976847947835285</v>
      </c>
      <c r="Y73" s="115">
        <f t="shared" si="21"/>
        <v>28.256344371053938</v>
      </c>
      <c r="Z73" s="115">
        <f t="shared" si="21"/>
        <v>29.540018801592606</v>
      </c>
      <c r="AA73" s="115">
        <f t="shared" si="21"/>
        <v>30.830939846616737</v>
      </c>
      <c r="AB73" s="115">
        <f t="shared" si="21"/>
        <v>32.140884764460196</v>
      </c>
      <c r="AC73" s="115">
        <f t="shared" si="21"/>
        <v>33.562479721424701</v>
      </c>
      <c r="AD73" s="115">
        <f t="shared" si="21"/>
        <v>35.057646887473886</v>
      </c>
      <c r="AE73" s="115">
        <f t="shared" si="21"/>
        <v>36.617029038979638</v>
      </c>
      <c r="AF73" s="115">
        <f t="shared" si="21"/>
        <v>38.148147095601409</v>
      </c>
      <c r="AG73" s="115">
        <f t="shared" si="21"/>
        <v>39.618274132947256</v>
      </c>
      <c r="AH73" s="115">
        <f t="shared" ref="AH73:BI73" si="22">(AH97)*AH68</f>
        <v>41.092261014305649</v>
      </c>
      <c r="AI73" s="115">
        <f t="shared" si="22"/>
        <v>42.575700207582258</v>
      </c>
      <c r="AJ73" s="115">
        <f t="shared" si="22"/>
        <v>44.071834519228588</v>
      </c>
      <c r="AK73" s="115">
        <f t="shared" si="22"/>
        <v>45.582598059720723</v>
      </c>
      <c r="AL73" s="115">
        <f t="shared" si="22"/>
        <v>47.109438442328127</v>
      </c>
      <c r="AM73" s="115">
        <f t="shared" si="22"/>
        <v>48.653686898570776</v>
      </c>
      <c r="AN73" s="115">
        <f t="shared" si="22"/>
        <v>50.216702564349852</v>
      </c>
      <c r="AO73" s="115">
        <f t="shared" si="22"/>
        <v>51.799911130971687</v>
      </c>
      <c r="AP73" s="115">
        <f t="shared" si="22"/>
        <v>53.404798550572558</v>
      </c>
      <c r="AQ73" s="115">
        <f t="shared" si="22"/>
        <v>55.032889240042003</v>
      </c>
      <c r="AR73" s="115">
        <f t="shared" si="22"/>
        <v>56.685722166501797</v>
      </c>
      <c r="AS73" s="115">
        <f t="shared" si="22"/>
        <v>58.364830187288263</v>
      </c>
      <c r="AT73" s="115">
        <f t="shared" si="22"/>
        <v>60.071724204076233</v>
      </c>
      <c r="AU73" s="115">
        <f t="shared" si="22"/>
        <v>61.807882013436583</v>
      </c>
      <c r="AV73" s="115">
        <f t="shared" si="22"/>
        <v>63.574741108745705</v>
      </c>
      <c r="AW73" s="115">
        <f t="shared" si="22"/>
        <v>65.373694549845354</v>
      </c>
      <c r="AX73" s="115">
        <f t="shared" si="22"/>
        <v>67.206089085016302</v>
      </c>
      <c r="AY73" s="115">
        <f t="shared" si="22"/>
        <v>69.073224848311156</v>
      </c>
      <c r="AZ73" s="115">
        <f t="shared" si="22"/>
        <v>70.976356102252964</v>
      </c>
      <c r="BA73" s="115">
        <f t="shared" si="22"/>
        <v>72.916692626475651</v>
      </c>
      <c r="BB73" s="115">
        <f t="shared" si="22"/>
        <v>74.895401459686568</v>
      </c>
      <c r="BC73" s="115">
        <f t="shared" si="22"/>
        <v>76.913608785697264</v>
      </c>
      <c r="BD73" s="115">
        <f t="shared" si="22"/>
        <v>78.97240181740662</v>
      </c>
      <c r="BE73" s="115">
        <f t="shared" si="22"/>
        <v>81.072830579430686</v>
      </c>
      <c r="BF73" s="115">
        <f t="shared" si="22"/>
        <v>83.215909524192796</v>
      </c>
      <c r="BG73" s="115">
        <f t="shared" si="22"/>
        <v>85.402618940783881</v>
      </c>
      <c r="BH73" s="115">
        <f t="shared" si="22"/>
        <v>87.633906133220123</v>
      </c>
      <c r="BI73" s="115">
        <f t="shared" si="22"/>
        <v>89.910686356753303</v>
      </c>
    </row>
    <row r="74" spans="1:66" s="115" customFormat="1" ht="18" customHeight="1">
      <c r="A74" s="107" t="s">
        <v>35</v>
      </c>
      <c r="B74" s="108">
        <f>+B11</f>
        <v>23.302275318288661</v>
      </c>
      <c r="C74" s="115">
        <f t="shared" ref="C74:BI74" si="23">+B74*(1-$B$8)^10+10*B73</f>
        <v>30.857885292951213</v>
      </c>
      <c r="D74" s="115">
        <f t="shared" si="23"/>
        <v>43.355074568816583</v>
      </c>
      <c r="E74" s="115">
        <f t="shared" si="23"/>
        <v>55.810159982013886</v>
      </c>
      <c r="F74" s="115">
        <f t="shared" si="23"/>
        <v>68.346468038754921</v>
      </c>
      <c r="G74" s="115">
        <f t="shared" si="23"/>
        <v>80.906633797585116</v>
      </c>
      <c r="H74" s="115">
        <f t="shared" si="23"/>
        <v>93.476782373035604</v>
      </c>
      <c r="I74" s="115">
        <f t="shared" si="23"/>
        <v>106.19364969092548</v>
      </c>
      <c r="J74" s="115">
        <f t="shared" si="23"/>
        <v>119.12646546828664</v>
      </c>
      <c r="K74" s="115">
        <f t="shared" si="23"/>
        <v>132.29519529375398</v>
      </c>
      <c r="L74" s="115">
        <f t="shared" si="23"/>
        <v>147.84137418111055</v>
      </c>
      <c r="M74" s="115">
        <f t="shared" si="23"/>
        <v>165.68879690533478</v>
      </c>
      <c r="N74" s="115">
        <f t="shared" si="23"/>
        <v>188.96417919489582</v>
      </c>
      <c r="O74" s="115">
        <f t="shared" si="23"/>
        <v>210.29177244718127</v>
      </c>
      <c r="P74" s="115">
        <f t="shared" si="23"/>
        <v>230.51993702618037</v>
      </c>
      <c r="Q74" s="115">
        <f t="shared" si="23"/>
        <v>250.15592073927979</v>
      </c>
      <c r="R74" s="115">
        <f t="shared" si="23"/>
        <v>269.48324936339236</v>
      </c>
      <c r="S74" s="115">
        <f t="shared" si="23"/>
        <v>288.65222368270037</v>
      </c>
      <c r="T74" s="115">
        <f t="shared" si="23"/>
        <v>307.73731276475633</v>
      </c>
      <c r="U74" s="115">
        <f t="shared" si="23"/>
        <v>326.77178595265354</v>
      </c>
      <c r="V74" s="115">
        <f t="shared" si="23"/>
        <v>345.76807219803243</v>
      </c>
      <c r="W74" s="115">
        <f t="shared" si="23"/>
        <v>364.88943192487261</v>
      </c>
      <c r="X74" s="115">
        <f t="shared" si="23"/>
        <v>384.24682234172445</v>
      </c>
      <c r="Y74" s="115">
        <f t="shared" si="23"/>
        <v>403.74706210584725</v>
      </c>
      <c r="Z74" s="115">
        <f t="shared" si="23"/>
        <v>423.34133952056408</v>
      </c>
      <c r="AA74" s="115">
        <f t="shared" si="23"/>
        <v>443.0101859098009</v>
      </c>
      <c r="AB74" s="115">
        <f t="shared" si="23"/>
        <v>462.77749903760775</v>
      </c>
      <c r="AC74" s="115">
        <f t="shared" si="23"/>
        <v>482.76938412241435</v>
      </c>
      <c r="AD74" s="115">
        <f t="shared" si="23"/>
        <v>503.95607299808819</v>
      </c>
      <c r="AE74" s="115">
        <f t="shared" si="23"/>
        <v>526.29508628663405</v>
      </c>
      <c r="AF74" s="115">
        <f t="shared" si="23"/>
        <v>549.67804010851489</v>
      </c>
      <c r="AG74" s="115">
        <f t="shared" si="23"/>
        <v>573.14235253827644</v>
      </c>
      <c r="AH74" s="115">
        <f t="shared" si="23"/>
        <v>596.02512276776315</v>
      </c>
      <c r="AI74" s="115">
        <f t="shared" si="23"/>
        <v>618.74372021013119</v>
      </c>
      <c r="AJ74" s="115">
        <f t="shared" si="23"/>
        <v>641.49959726036207</v>
      </c>
      <c r="AK74" s="115">
        <f t="shared" si="23"/>
        <v>664.39542408980719</v>
      </c>
      <c r="AL74" s="115">
        <f t="shared" si="23"/>
        <v>687.48634067841931</v>
      </c>
      <c r="AM74" s="115">
        <f t="shared" si="23"/>
        <v>710.80604928108983</v>
      </c>
      <c r="AN74" s="115">
        <f t="shared" si="23"/>
        <v>734.37961346268207</v>
      </c>
      <c r="AO74" s="115">
        <f t="shared" si="23"/>
        <v>758.22936370690763</v>
      </c>
      <c r="AP74" s="115">
        <f t="shared" si="23"/>
        <v>782.37734308505719</v>
      </c>
      <c r="AQ74" s="115">
        <f t="shared" si="23"/>
        <v>806.8460970622059</v>
      </c>
      <c r="AR74" s="115">
        <f t="shared" si="23"/>
        <v>831.65873092484333</v>
      </c>
      <c r="AS74" s="115">
        <f t="shared" si="23"/>
        <v>856.83869065943804</v>
      </c>
      <c r="AT74" s="115">
        <f t="shared" si="23"/>
        <v>882.40947994934209</v>
      </c>
      <c r="AU74" s="115">
        <f t="shared" si="23"/>
        <v>908.3944030389514</v>
      </c>
      <c r="AV74" s="115">
        <f t="shared" si="23"/>
        <v>934.81636358155833</v>
      </c>
      <c r="AW74" s="115">
        <f t="shared" si="23"/>
        <v>961.69772252102939</v>
      </c>
      <c r="AX74" s="115">
        <f t="shared" si="23"/>
        <v>989.0602072348089</v>
      </c>
      <c r="AY74" s="115">
        <f t="shared" si="23"/>
        <v>1016.9248610737791</v>
      </c>
      <c r="AZ74" s="115">
        <f t="shared" si="23"/>
        <v>1045.3120227412262</v>
      </c>
      <c r="BA74" s="115">
        <f t="shared" si="23"/>
        <v>1074.2413265297164</v>
      </c>
      <c r="BB74" s="115">
        <f t="shared" si="23"/>
        <v>1103.7317162900929</v>
      </c>
      <c r="BC74" s="115">
        <f t="shared" si="23"/>
        <v>1133.8014677217911</v>
      </c>
      <c r="BD74" s="115">
        <f t="shared" si="23"/>
        <v>1164.4682150052975</v>
      </c>
      <c r="BE74" s="115">
        <f t="shared" si="23"/>
        <v>1195.7489789281449</v>
      </c>
      <c r="BF74" s="115">
        <f t="shared" si="23"/>
        <v>1227.6601945181403</v>
      </c>
      <c r="BG74" s="115">
        <f t="shared" si="23"/>
        <v>1260.2177368393759</v>
      </c>
      <c r="BH74" s="115">
        <f t="shared" si="23"/>
        <v>1293.4369440753449</v>
      </c>
      <c r="BI74" s="115">
        <f t="shared" si="23"/>
        <v>1327.3326373601037</v>
      </c>
    </row>
    <row r="75" spans="1:66" s="115" customFormat="1" ht="18" customHeight="1">
      <c r="A75" s="93" t="s">
        <v>204</v>
      </c>
      <c r="B75" s="111"/>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row>
    <row r="76" spans="1:66" s="102" customFormat="1" ht="18" customHeight="1">
      <c r="A76" s="100" t="s">
        <v>205</v>
      </c>
      <c r="B76" s="94">
        <f>+B14</f>
        <v>1.4999999999999999E-2</v>
      </c>
      <c r="C76" s="95">
        <f t="shared" ref="C76:BI76" si="24">+C14</f>
        <v>1.4999999999999999E-2</v>
      </c>
      <c r="D76" s="95">
        <f t="shared" si="24"/>
        <v>1.4999999999999999E-2</v>
      </c>
      <c r="E76" s="95">
        <f t="shared" si="24"/>
        <v>1.4999999999999999E-2</v>
      </c>
      <c r="F76" s="95">
        <f t="shared" si="24"/>
        <v>1.4999999999999999E-2</v>
      </c>
      <c r="G76" s="95">
        <f t="shared" si="24"/>
        <v>1.4999999999999999E-2</v>
      </c>
      <c r="H76" s="95">
        <f t="shared" si="24"/>
        <v>1.4999999999999999E-2</v>
      </c>
      <c r="I76" s="95">
        <f t="shared" si="24"/>
        <v>1.4999999999999999E-2</v>
      </c>
      <c r="J76" s="95">
        <f t="shared" si="24"/>
        <v>1.4999999999999999E-2</v>
      </c>
      <c r="K76" s="95">
        <f t="shared" si="24"/>
        <v>1.4999999999999999E-2</v>
      </c>
      <c r="L76" s="95">
        <f t="shared" si="24"/>
        <v>1.4999999999999999E-2</v>
      </c>
      <c r="M76" s="95">
        <f t="shared" si="24"/>
        <v>1.4999999999999999E-2</v>
      </c>
      <c r="N76" s="95">
        <f t="shared" si="24"/>
        <v>1.4999999999999999E-2</v>
      </c>
      <c r="O76" s="95">
        <f t="shared" si="24"/>
        <v>1.4999999999999999E-2</v>
      </c>
      <c r="P76" s="95">
        <f t="shared" si="24"/>
        <v>1.4999999999999999E-2</v>
      </c>
      <c r="Q76" s="95">
        <f t="shared" si="24"/>
        <v>1.4999999999999999E-2</v>
      </c>
      <c r="R76" s="95">
        <f t="shared" si="24"/>
        <v>1.4999999999999999E-2</v>
      </c>
      <c r="S76" s="95">
        <f t="shared" si="24"/>
        <v>1.4999999999999999E-2</v>
      </c>
      <c r="T76" s="95">
        <f t="shared" si="24"/>
        <v>1.4999999999999999E-2</v>
      </c>
      <c r="U76" s="95">
        <f t="shared" si="24"/>
        <v>1.4999999999999999E-2</v>
      </c>
      <c r="V76" s="95">
        <f t="shared" si="24"/>
        <v>1.4999999999999999E-2</v>
      </c>
      <c r="W76" s="95">
        <f t="shared" si="24"/>
        <v>1.4999999999999999E-2</v>
      </c>
      <c r="X76" s="95">
        <f t="shared" si="24"/>
        <v>1.4999999999999999E-2</v>
      </c>
      <c r="Y76" s="95">
        <f t="shared" si="24"/>
        <v>1.4999999999999999E-2</v>
      </c>
      <c r="Z76" s="95">
        <f t="shared" si="24"/>
        <v>1.4999999999999999E-2</v>
      </c>
      <c r="AA76" s="95">
        <f t="shared" si="24"/>
        <v>1.4999999999999999E-2</v>
      </c>
      <c r="AB76" s="95">
        <f t="shared" si="24"/>
        <v>1.4999999999999999E-2</v>
      </c>
      <c r="AC76" s="95">
        <f t="shared" si="24"/>
        <v>1.4999999999999999E-2</v>
      </c>
      <c r="AD76" s="95">
        <f t="shared" si="24"/>
        <v>1.4999999999999999E-2</v>
      </c>
      <c r="AE76" s="95">
        <f t="shared" si="24"/>
        <v>1.4999999999999999E-2</v>
      </c>
      <c r="AF76" s="95">
        <f t="shared" si="24"/>
        <v>1.4999999999999999E-2</v>
      </c>
      <c r="AG76" s="95">
        <f t="shared" si="24"/>
        <v>1.4999999999999999E-2</v>
      </c>
      <c r="AH76" s="95">
        <f t="shared" si="24"/>
        <v>1.4999999999999999E-2</v>
      </c>
      <c r="AI76" s="95">
        <f t="shared" si="24"/>
        <v>1.4999999999999999E-2</v>
      </c>
      <c r="AJ76" s="95">
        <f t="shared" si="24"/>
        <v>1.4999999999999999E-2</v>
      </c>
      <c r="AK76" s="95">
        <f t="shared" si="24"/>
        <v>1.4999999999999999E-2</v>
      </c>
      <c r="AL76" s="95">
        <f t="shared" si="24"/>
        <v>1.4999999999999999E-2</v>
      </c>
      <c r="AM76" s="95">
        <f t="shared" si="24"/>
        <v>1.4999999999999999E-2</v>
      </c>
      <c r="AN76" s="95">
        <f t="shared" si="24"/>
        <v>1.4999999999999999E-2</v>
      </c>
      <c r="AO76" s="95">
        <f t="shared" si="24"/>
        <v>1.4999999999999999E-2</v>
      </c>
      <c r="AP76" s="95">
        <f t="shared" si="24"/>
        <v>1.4999999999999999E-2</v>
      </c>
      <c r="AQ76" s="95">
        <f t="shared" si="24"/>
        <v>1.4999999999999999E-2</v>
      </c>
      <c r="AR76" s="95">
        <f t="shared" si="24"/>
        <v>1.4999999999999999E-2</v>
      </c>
      <c r="AS76" s="95">
        <f t="shared" si="24"/>
        <v>1.4999999999999999E-2</v>
      </c>
      <c r="AT76" s="95">
        <f t="shared" si="24"/>
        <v>1.4999999999999999E-2</v>
      </c>
      <c r="AU76" s="95">
        <f t="shared" si="24"/>
        <v>1.4999999999999999E-2</v>
      </c>
      <c r="AV76" s="95">
        <f t="shared" si="24"/>
        <v>1.4999999999999999E-2</v>
      </c>
      <c r="AW76" s="95">
        <f t="shared" si="24"/>
        <v>1.4999999999999999E-2</v>
      </c>
      <c r="AX76" s="95">
        <f t="shared" si="24"/>
        <v>1.4999999999999999E-2</v>
      </c>
      <c r="AY76" s="95">
        <f t="shared" si="24"/>
        <v>1.4999999999999999E-2</v>
      </c>
      <c r="AZ76" s="95">
        <f t="shared" si="24"/>
        <v>1.4999999999999999E-2</v>
      </c>
      <c r="BA76" s="95">
        <f t="shared" si="24"/>
        <v>1.4999999999999999E-2</v>
      </c>
      <c r="BB76" s="95">
        <f t="shared" si="24"/>
        <v>1.4999999999999999E-2</v>
      </c>
      <c r="BC76" s="95">
        <f t="shared" si="24"/>
        <v>1.4999999999999999E-2</v>
      </c>
      <c r="BD76" s="95">
        <f t="shared" si="24"/>
        <v>1.4999999999999999E-2</v>
      </c>
      <c r="BE76" s="95">
        <f t="shared" si="24"/>
        <v>1.4999999999999999E-2</v>
      </c>
      <c r="BF76" s="95">
        <f t="shared" si="24"/>
        <v>1.4999999999999999E-2</v>
      </c>
      <c r="BG76" s="95">
        <f t="shared" si="24"/>
        <v>1.4999999999999999E-2</v>
      </c>
      <c r="BH76" s="95">
        <f t="shared" si="24"/>
        <v>1.4999999999999999E-2</v>
      </c>
      <c r="BI76" s="95">
        <f t="shared" si="24"/>
        <v>1.4999999999999999E-2</v>
      </c>
    </row>
    <row r="77" spans="1:66" s="102" customFormat="1" ht="18" customHeight="1">
      <c r="A77" s="100" t="s">
        <v>71</v>
      </c>
      <c r="B77" s="94">
        <f t="shared" ref="B77:BI77" si="25">+$B$7*B61/B74</f>
        <v>0.16776547311154627</v>
      </c>
      <c r="C77" s="95">
        <f t="shared" si="25"/>
        <v>0.15925312029111879</v>
      </c>
      <c r="D77" s="95">
        <f t="shared" si="25"/>
        <v>0.14405064982604951</v>
      </c>
      <c r="E77" s="95">
        <f t="shared" si="25"/>
        <v>0.13589687187368776</v>
      </c>
      <c r="F77" s="95">
        <f t="shared" si="25"/>
        <v>0.13074474576292228</v>
      </c>
      <c r="G77" s="95">
        <f t="shared" si="25"/>
        <v>0.12644230152517835</v>
      </c>
      <c r="H77" s="95">
        <f t="shared" si="25"/>
        <v>0.12279745664985058</v>
      </c>
      <c r="I77" s="95">
        <f t="shared" si="25"/>
        <v>0.11991622012664421</v>
      </c>
      <c r="J77" s="95">
        <f t="shared" si="25"/>
        <v>0.11747185192075325</v>
      </c>
      <c r="K77" s="95">
        <f t="shared" si="25"/>
        <v>0.11529682795785459</v>
      </c>
      <c r="L77" s="95">
        <f t="shared" si="25"/>
        <v>0.11325833700829289</v>
      </c>
      <c r="M77" s="95">
        <f t="shared" si="25"/>
        <v>0.11166481665405099</v>
      </c>
      <c r="N77" s="95">
        <f t="shared" si="25"/>
        <v>0.10834314682603774</v>
      </c>
      <c r="O77" s="95">
        <f t="shared" si="25"/>
        <v>0.10657299038744651</v>
      </c>
      <c r="P77" s="95">
        <f t="shared" si="25"/>
        <v>0.10561755211721485</v>
      </c>
      <c r="Q77" s="95">
        <f t="shared" si="25"/>
        <v>0.10511799788194427</v>
      </c>
      <c r="R77" s="95">
        <f t="shared" si="25"/>
        <v>0.10489274357636458</v>
      </c>
      <c r="S77" s="95">
        <f t="shared" si="25"/>
        <v>0.10484667458864802</v>
      </c>
      <c r="T77" s="95">
        <f t="shared" si="25"/>
        <v>0.10492824948073144</v>
      </c>
      <c r="U77" s="95">
        <f t="shared" si="25"/>
        <v>0.10510836759531461</v>
      </c>
      <c r="V77" s="95">
        <f t="shared" si="25"/>
        <v>0.10543903268509115</v>
      </c>
      <c r="W77" s="95">
        <f t="shared" si="25"/>
        <v>0.10587741243101847</v>
      </c>
      <c r="X77" s="95">
        <f t="shared" si="25"/>
        <v>0.10632991145609431</v>
      </c>
      <c r="Y77" s="95">
        <f t="shared" si="25"/>
        <v>0.10681475097992239</v>
      </c>
      <c r="Z77" s="95">
        <f t="shared" si="25"/>
        <v>0.10733967629695432</v>
      </c>
      <c r="AA77" s="95">
        <f t="shared" si="25"/>
        <v>0.10790660498167143</v>
      </c>
      <c r="AB77" s="95">
        <f t="shared" si="25"/>
        <v>0.10851040770394364</v>
      </c>
      <c r="AC77" s="95">
        <f t="shared" si="25"/>
        <v>0.10913081704433326</v>
      </c>
      <c r="AD77" s="95">
        <f t="shared" si="25"/>
        <v>0.10962188276784417</v>
      </c>
      <c r="AE77" s="95">
        <f t="shared" si="25"/>
        <v>0.1100078349762993</v>
      </c>
      <c r="AF77" s="95">
        <f t="shared" si="25"/>
        <v>0.11007767628869596</v>
      </c>
      <c r="AG77" s="95">
        <f t="shared" si="25"/>
        <v>0.10997323263691296</v>
      </c>
      <c r="AH77" s="95">
        <f t="shared" si="25"/>
        <v>0.11001792712931766</v>
      </c>
      <c r="AI77" s="95">
        <f t="shared" si="25"/>
        <v>0.11014689138651831</v>
      </c>
      <c r="AJ77" s="95">
        <f t="shared" si="25"/>
        <v>0.11033051973708297</v>
      </c>
      <c r="AK77" s="95">
        <f t="shared" si="25"/>
        <v>0.11055467313091927</v>
      </c>
      <c r="AL77" s="95">
        <f t="shared" si="25"/>
        <v>0.11081237298366582</v>
      </c>
      <c r="AM77" s="95">
        <f t="shared" si="25"/>
        <v>0.11109983316228079</v>
      </c>
      <c r="AN77" s="95">
        <f t="shared" si="25"/>
        <v>0.11141462179933807</v>
      </c>
      <c r="AO77" s="95">
        <f t="shared" si="25"/>
        <v>0.11175485412943827</v>
      </c>
      <c r="AP77" s="95">
        <f t="shared" si="25"/>
        <v>0.11211886862304796</v>
      </c>
      <c r="AQ77" s="95">
        <f t="shared" si="25"/>
        <v>0.11250511828177349</v>
      </c>
      <c r="AR77" s="95">
        <f t="shared" si="25"/>
        <v>0.11291214955134717</v>
      </c>
      <c r="AS77" s="95">
        <f t="shared" si="25"/>
        <v>0.11333861083584917</v>
      </c>
      <c r="AT77" s="95">
        <f t="shared" si="25"/>
        <v>0.11378326613164369</v>
      </c>
      <c r="AU77" s="95">
        <f t="shared" si="25"/>
        <v>0.11424500487989074</v>
      </c>
      <c r="AV77" s="95">
        <f t="shared" si="25"/>
        <v>0.11472284595188127</v>
      </c>
      <c r="AW77" s="95">
        <f t="shared" si="25"/>
        <v>0.11521593634946493</v>
      </c>
      <c r="AX77" s="95">
        <f t="shared" si="25"/>
        <v>0.11572354600055836</v>
      </c>
      <c r="AY77" s="95">
        <f t="shared" si="25"/>
        <v>0.1162450600509929</v>
      </c>
      <c r="AZ77" s="95">
        <f t="shared" si="25"/>
        <v>0.11677996980424987</v>
      </c>
      <c r="BA77" s="95">
        <f t="shared" si="25"/>
        <v>0.11732786315929195</v>
      </c>
      <c r="BB77" s="95">
        <f t="shared" si="25"/>
        <v>0.11788841512825163</v>
      </c>
      <c r="BC77" s="95">
        <f t="shared" si="25"/>
        <v>0.11846137880426617</v>
      </c>
      <c r="BD77" s="95">
        <f t="shared" si="25"/>
        <v>0.11904657699441407</v>
      </c>
      <c r="BE77" s="95">
        <f t="shared" si="25"/>
        <v>0.11964389462413011</v>
      </c>
      <c r="BF77" s="95">
        <f t="shared" si="25"/>
        <v>0.12025327194678138</v>
      </c>
      <c r="BG77" s="95">
        <f t="shared" si="25"/>
        <v>0.12087469854560125</v>
      </c>
      <c r="BH77" s="95">
        <f t="shared" si="25"/>
        <v>0.12150820808718434</v>
      </c>
      <c r="BI77" s="95">
        <f t="shared" si="25"/>
        <v>0.1221538737704219</v>
      </c>
    </row>
    <row r="78" spans="1:66" s="102" customFormat="1" ht="18" customHeight="1">
      <c r="A78" s="100" t="s">
        <v>72</v>
      </c>
      <c r="B78" s="94">
        <f t="shared" ref="B78:BI78" si="26">+$B$7*B61/B74*(1-(1-$B$8)^10)/$B$8/10</f>
        <v>0.10926926964437378</v>
      </c>
      <c r="C78" s="95">
        <f t="shared" si="26"/>
        <v>0.10372499072695381</v>
      </c>
      <c r="D78" s="95">
        <f t="shared" si="26"/>
        <v>9.3823293949311187E-2</v>
      </c>
      <c r="E78" s="95">
        <f t="shared" si="26"/>
        <v>8.8512562574300735E-2</v>
      </c>
      <c r="F78" s="95">
        <f t="shared" si="26"/>
        <v>8.5156871759035427E-2</v>
      </c>
      <c r="G78" s="95">
        <f t="shared" si="26"/>
        <v>8.2354597066725294E-2</v>
      </c>
      <c r="H78" s="95">
        <f t="shared" si="26"/>
        <v>7.9980631016933285E-2</v>
      </c>
      <c r="I78" s="95">
        <f t="shared" si="26"/>
        <v>7.8104019550197662E-2</v>
      </c>
      <c r="J78" s="95">
        <f t="shared" si="26"/>
        <v>7.6511949837366783E-2</v>
      </c>
      <c r="K78" s="95">
        <f t="shared" si="26"/>
        <v>7.5095309837031748E-2</v>
      </c>
      <c r="L78" s="95">
        <f t="shared" si="26"/>
        <v>7.3767596731921209E-2</v>
      </c>
      <c r="M78" s="95">
        <f t="shared" si="26"/>
        <v>7.272970256906397E-2</v>
      </c>
      <c r="N78" s="95">
        <f t="shared" si="26"/>
        <v>7.0566227395209624E-2</v>
      </c>
      <c r="O78" s="95">
        <f t="shared" si="26"/>
        <v>6.9413286342359354E-2</v>
      </c>
      <c r="P78" s="95">
        <f t="shared" si="26"/>
        <v>6.8790988797803904E-2</v>
      </c>
      <c r="Q78" s="95">
        <f t="shared" si="26"/>
        <v>6.8465618354032823E-2</v>
      </c>
      <c r="R78" s="95">
        <f t="shared" si="26"/>
        <v>6.8318905368348462E-2</v>
      </c>
      <c r="S78" s="95">
        <f t="shared" si="26"/>
        <v>6.8288899643405898E-2</v>
      </c>
      <c r="T78" s="95">
        <f t="shared" si="26"/>
        <v>6.8342031129366348E-2</v>
      </c>
      <c r="U78" s="95">
        <f t="shared" si="26"/>
        <v>6.8459345940722907E-2</v>
      </c>
      <c r="V78" s="95">
        <f t="shared" si="26"/>
        <v>6.8674715242800638E-2</v>
      </c>
      <c r="W78" s="95">
        <f t="shared" si="26"/>
        <v>6.8960241422746593E-2</v>
      </c>
      <c r="X78" s="95">
        <f t="shared" si="26"/>
        <v>6.9254963793612206E-2</v>
      </c>
      <c r="Y78" s="95">
        <f t="shared" si="26"/>
        <v>6.9570750228573092E-2</v>
      </c>
      <c r="Z78" s="95">
        <f t="shared" si="26"/>
        <v>6.9912645404893309E-2</v>
      </c>
      <c r="AA78" s="95">
        <f t="shared" si="26"/>
        <v>7.0281898280175309E-2</v>
      </c>
      <c r="AB78" s="95">
        <f t="shared" si="26"/>
        <v>7.0675168011117534E-2</v>
      </c>
      <c r="AC78" s="95">
        <f t="shared" si="26"/>
        <v>7.1079253990476626E-2</v>
      </c>
      <c r="AD78" s="95">
        <f t="shared" si="26"/>
        <v>7.1399095683527175E-2</v>
      </c>
      <c r="AE78" s="95">
        <f t="shared" si="26"/>
        <v>7.1650474677985021E-2</v>
      </c>
      <c r="AF78" s="95">
        <f t="shared" si="26"/>
        <v>7.1695963830520681E-2</v>
      </c>
      <c r="AG78" s="95">
        <f t="shared" si="26"/>
        <v>7.1627937428319716E-2</v>
      </c>
      <c r="AH78" s="95">
        <f t="shared" si="26"/>
        <v>7.1657047914831684E-2</v>
      </c>
      <c r="AI78" s="95">
        <f t="shared" si="26"/>
        <v>7.1741045116002961E-2</v>
      </c>
      <c r="AJ78" s="95">
        <f t="shared" si="26"/>
        <v>7.1860646219734592E-2</v>
      </c>
      <c r="AK78" s="95">
        <f t="shared" si="26"/>
        <v>7.2006642157864925E-2</v>
      </c>
      <c r="AL78" s="95">
        <f t="shared" si="26"/>
        <v>7.2174487627941819E-2</v>
      </c>
      <c r="AM78" s="95">
        <f t="shared" si="26"/>
        <v>7.2361716639886456E-2</v>
      </c>
      <c r="AN78" s="95">
        <f t="shared" si="26"/>
        <v>7.2566745266013394E-2</v>
      </c>
      <c r="AO78" s="95">
        <f t="shared" si="26"/>
        <v>7.2788345917982666E-2</v>
      </c>
      <c r="AP78" s="95">
        <f t="shared" si="26"/>
        <v>7.3025436405786737E-2</v>
      </c>
      <c r="AQ78" s="95">
        <f t="shared" si="26"/>
        <v>7.32770091360187E-2</v>
      </c>
      <c r="AR78" s="95">
        <f t="shared" si="26"/>
        <v>7.3542117377445509E-2</v>
      </c>
      <c r="AS78" s="95">
        <f t="shared" si="26"/>
        <v>7.3819880806504312E-2</v>
      </c>
      <c r="AT78" s="95">
        <f t="shared" si="26"/>
        <v>7.4109494387378988E-2</v>
      </c>
      <c r="AU78" s="95">
        <f t="shared" si="26"/>
        <v>7.4410234789153512E-2</v>
      </c>
      <c r="AV78" s="95">
        <f t="shared" si="26"/>
        <v>7.4721462981546694E-2</v>
      </c>
      <c r="AW78" s="95">
        <f t="shared" si="26"/>
        <v>7.504262338847259E-2</v>
      </c>
      <c r="AX78" s="95">
        <f t="shared" si="26"/>
        <v>7.5373240498243038E-2</v>
      </c>
      <c r="AY78" s="95">
        <f t="shared" si="26"/>
        <v>7.5712913843081847E-2</v>
      </c>
      <c r="AZ78" s="95">
        <f t="shared" si="26"/>
        <v>7.6061312097978909E-2</v>
      </c>
      <c r="BA78" s="95">
        <f t="shared" si="26"/>
        <v>7.6418166852643757E-2</v>
      </c>
      <c r="BB78" s="95">
        <f t="shared" si="26"/>
        <v>7.6783266435471592E-2</v>
      </c>
      <c r="BC78" s="95">
        <f t="shared" si="26"/>
        <v>7.7156450030699403E-2</v>
      </c>
      <c r="BD78" s="95">
        <f t="shared" si="26"/>
        <v>7.7537602228757191E-2</v>
      </c>
      <c r="BE78" s="95">
        <f t="shared" si="26"/>
        <v>7.7926648079099631E-2</v>
      </c>
      <c r="BF78" s="95">
        <f t="shared" si="26"/>
        <v>7.8323548667456527E-2</v>
      </c>
      <c r="BG78" s="95">
        <f t="shared" si="26"/>
        <v>7.8728297209163245E-2</v>
      </c>
      <c r="BH78" s="95">
        <f t="shared" si="26"/>
        <v>7.9140915631998682E-2</v>
      </c>
      <c r="BI78" s="95">
        <f t="shared" si="26"/>
        <v>7.9561451611978876E-2</v>
      </c>
    </row>
    <row r="79" spans="1:66" s="102" customFormat="1" ht="18" customHeight="1">
      <c r="A79" s="100" t="s">
        <v>70</v>
      </c>
      <c r="B79" s="94">
        <f>+C134</f>
        <v>3.8591931719980987E-2</v>
      </c>
      <c r="C79" s="95">
        <f t="shared" ref="C79:BI79" si="27">+D134</f>
        <v>4.8906361911903895E-2</v>
      </c>
      <c r="D79" s="95">
        <f t="shared" si="27"/>
        <v>4.3566454922914666E-2</v>
      </c>
      <c r="E79" s="95">
        <f t="shared" si="27"/>
        <v>4.0184528672093212E-2</v>
      </c>
      <c r="F79" s="95">
        <f t="shared" si="27"/>
        <v>3.7732544600284745E-2</v>
      </c>
      <c r="G79" s="95">
        <f t="shared" si="27"/>
        <v>3.5593269703010133E-2</v>
      </c>
      <c r="H79" s="95">
        <f t="shared" si="27"/>
        <v>3.3740678099774435E-2</v>
      </c>
      <c r="I79" s="95">
        <f t="shared" si="27"/>
        <v>3.2188690713945034E-2</v>
      </c>
      <c r="J79" s="95">
        <f t="shared" si="27"/>
        <v>2.9944253898602557E-2</v>
      </c>
      <c r="K79" s="95">
        <f t="shared" si="27"/>
        <v>2.8976455861562389E-2</v>
      </c>
      <c r="L79" s="95">
        <f t="shared" si="27"/>
        <v>2.6961697603270274E-2</v>
      </c>
      <c r="M79" s="95">
        <f t="shared" si="27"/>
        <v>2.9035179410762391E-2</v>
      </c>
      <c r="N79" s="95">
        <f t="shared" si="27"/>
        <v>2.7326923340505571E-2</v>
      </c>
      <c r="O79" s="95">
        <f t="shared" si="27"/>
        <v>2.6114405653144601E-2</v>
      </c>
      <c r="P79" s="95">
        <f t="shared" si="27"/>
        <v>2.5180804261282663E-2</v>
      </c>
      <c r="Q79" s="95">
        <f t="shared" si="27"/>
        <v>2.4418235734856575E-2</v>
      </c>
      <c r="R79" s="95">
        <f t="shared" si="27"/>
        <v>2.3769529494793273E-2</v>
      </c>
      <c r="S79" s="95">
        <f t="shared" si="27"/>
        <v>2.3203057898185664E-2</v>
      </c>
      <c r="T79" s="95">
        <f t="shared" si="27"/>
        <v>2.270045042925406E-2</v>
      </c>
      <c r="U79" s="95">
        <f t="shared" si="27"/>
        <v>2.2206645034523742E-2</v>
      </c>
      <c r="V79" s="95">
        <f t="shared" si="27"/>
        <v>2.1775716592140837E-2</v>
      </c>
      <c r="W79" s="95">
        <f t="shared" si="27"/>
        <v>2.1436079233964289E-2</v>
      </c>
      <c r="X79" s="95">
        <f t="shared" si="27"/>
        <v>2.1117443385998858E-2</v>
      </c>
      <c r="Y79" s="95">
        <f t="shared" si="27"/>
        <v>2.0824767403590405E-2</v>
      </c>
      <c r="Z79" s="95">
        <f t="shared" si="27"/>
        <v>2.0571365477650261E-2</v>
      </c>
      <c r="AA79" s="95">
        <f t="shared" si="27"/>
        <v>2.0393395822996485E-2</v>
      </c>
      <c r="AB79" s="95">
        <f t="shared" si="27"/>
        <v>2.0648993142532435E-2</v>
      </c>
      <c r="AC79" s="95">
        <f t="shared" si="27"/>
        <v>2.0695706166668826E-2</v>
      </c>
      <c r="AD79" s="95">
        <f t="shared" si="27"/>
        <v>2.0685701386883748E-2</v>
      </c>
      <c r="AE79" s="95">
        <f t="shared" si="27"/>
        <v>2.0775087892600519E-2</v>
      </c>
      <c r="AF79" s="95">
        <f t="shared" si="27"/>
        <v>2.07734316924022E-2</v>
      </c>
      <c r="AG79" s="95">
        <f t="shared" si="27"/>
        <v>2.0576855060354893E-2</v>
      </c>
      <c r="AH79" s="95">
        <f t="shared" si="27"/>
        <v>2.0413760232874667E-2</v>
      </c>
      <c r="AI79" s="95">
        <f t="shared" si="27"/>
        <v>2.0271937720402144E-2</v>
      </c>
      <c r="AJ79" s="95">
        <f t="shared" si="27"/>
        <v>2.0144598021185622E-2</v>
      </c>
      <c r="AK79" s="95">
        <f t="shared" si="27"/>
        <v>2.0028649902308571E-2</v>
      </c>
      <c r="AL79" s="95">
        <f t="shared" si="27"/>
        <v>1.992260310032834E-2</v>
      </c>
      <c r="AM79" s="95">
        <f t="shared" si="27"/>
        <v>1.9825595398090368E-2</v>
      </c>
      <c r="AN79" s="95">
        <f t="shared" si="27"/>
        <v>1.9736972328770364E-2</v>
      </c>
      <c r="AO79" s="95">
        <f t="shared" si="27"/>
        <v>1.965612470382383E-2</v>
      </c>
      <c r="AP79" s="95">
        <f t="shared" si="27"/>
        <v>1.9582440104312981E-2</v>
      </c>
      <c r="AQ79" s="95">
        <f t="shared" si="27"/>
        <v>1.9515300123119861E-2</v>
      </c>
      <c r="AR79" s="95">
        <f t="shared" si="27"/>
        <v>1.9454092433664805E-2</v>
      </c>
      <c r="AS79" s="95">
        <f t="shared" si="27"/>
        <v>1.9398224700006184E-2</v>
      </c>
      <c r="AT79" s="95">
        <f t="shared" si="27"/>
        <v>1.934713565939683E-2</v>
      </c>
      <c r="AU79" s="95">
        <f t="shared" si="27"/>
        <v>1.9300302338275177E-2</v>
      </c>
      <c r="AV79" s="95">
        <f t="shared" si="27"/>
        <v>1.9257243779802646E-2</v>
      </c>
      <c r="AW79" s="95">
        <f t="shared" si="27"/>
        <v>1.9217522082202176E-2</v>
      </c>
      <c r="AX79" s="95">
        <f t="shared" si="27"/>
        <v>1.9180741555337777E-2</v>
      </c>
      <c r="AY79" s="95">
        <f t="shared" si="27"/>
        <v>1.9146546667060393E-2</v>
      </c>
      <c r="AZ79" s="95">
        <f t="shared" si="27"/>
        <v>1.911461928728686E-2</v>
      </c>
      <c r="BA79" s="95">
        <f t="shared" si="27"/>
        <v>1.9084675591329203E-2</v>
      </c>
      <c r="BB79" s="95">
        <f t="shared" si="27"/>
        <v>1.9056462867555135E-2</v>
      </c>
      <c r="BC79" s="95">
        <f t="shared" si="27"/>
        <v>1.9029756387578534E-2</v>
      </c>
      <c r="BD79" s="95">
        <f t="shared" si="27"/>
        <v>1.900435643513787E-2</v>
      </c>
      <c r="BE79" s="95">
        <f t="shared" si="27"/>
        <v>1.8980085546810299E-2</v>
      </c>
      <c r="BF79" s="95">
        <f t="shared" si="27"/>
        <v>1.8956785988878844E-2</v>
      </c>
      <c r="BG79" s="95">
        <f t="shared" si="27"/>
        <v>1.8934317475841622E-2</v>
      </c>
      <c r="BH79" s="95">
        <f t="shared" si="27"/>
        <v>1.4999999999999902E-2</v>
      </c>
      <c r="BI79" s="95">
        <f t="shared" si="27"/>
        <v>0</v>
      </c>
    </row>
    <row r="80" spans="1:66" s="95" customFormat="1" ht="18" customHeight="1">
      <c r="A80" s="125" t="s">
        <v>107</v>
      </c>
      <c r="B80" s="126"/>
      <c r="C80" s="127"/>
      <c r="D80" s="127"/>
      <c r="E80" s="127"/>
      <c r="F80" s="127"/>
      <c r="G80" s="127"/>
      <c r="H80" s="127"/>
      <c r="I80" s="127"/>
      <c r="J80" s="127"/>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row>
    <row r="81" spans="1:66" s="23" customFormat="1"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row>
    <row r="83" spans="1:66" s="95" customFormat="1" ht="18" customHeight="1">
      <c r="A83" s="93" t="s">
        <v>117</v>
      </c>
      <c r="B83" s="94"/>
    </row>
    <row r="84" spans="1:66" s="396" customFormat="1" ht="18" customHeight="1">
      <c r="A84" s="425" t="s">
        <v>98</v>
      </c>
      <c r="B84" s="398">
        <f>B68-B73</f>
        <v>10.743501368688708</v>
      </c>
      <c r="C84" s="396">
        <f t="shared" ref="C84:BH84" si="28">C68-C73</f>
        <v>13.078112174021548</v>
      </c>
      <c r="D84" s="396">
        <f>D68-D73</f>
        <v>16.669544870156642</v>
      </c>
      <c r="E84" s="396">
        <f>E68-E73</f>
        <v>20.25263415866236</v>
      </c>
      <c r="F84" s="396">
        <f t="shared" si="28"/>
        <v>23.847305616846434</v>
      </c>
      <c r="G84" s="396">
        <f t="shared" si="28"/>
        <v>27.216643379929945</v>
      </c>
      <c r="H84" s="396">
        <f t="shared" si="28"/>
        <v>30.383947011687891</v>
      </c>
      <c r="I84" s="396">
        <f t="shared" si="28"/>
        <v>33.517354312490738</v>
      </c>
      <c r="J84" s="396">
        <f>J68-J73</f>
        <v>36.605404025799508</v>
      </c>
      <c r="K84" s="396">
        <f t="shared" si="28"/>
        <v>39.401990612409669</v>
      </c>
      <c r="L84" s="396">
        <f>L68-L73</f>
        <v>42.746146409614937</v>
      </c>
      <c r="M84" s="396">
        <f t="shared" si="28"/>
        <v>46.422538608314291</v>
      </c>
      <c r="N84" s="396">
        <f t="shared" si="28"/>
        <v>51.097616627811419</v>
      </c>
      <c r="O84" s="396">
        <f t="shared" si="28"/>
        <v>55.623979039777268</v>
      </c>
      <c r="P84" s="396">
        <f t="shared" si="28"/>
        <v>60.076445256023632</v>
      </c>
      <c r="Q84" s="396">
        <f t="shared" si="28"/>
        <v>64.492756889414196</v>
      </c>
      <c r="R84" s="396">
        <f t="shared" si="28"/>
        <v>68.891116588427877</v>
      </c>
      <c r="S84" s="396">
        <f t="shared" si="28"/>
        <v>73.279331179901007</v>
      </c>
      <c r="T84" s="396">
        <f t="shared" si="28"/>
        <v>77.659985049855422</v>
      </c>
      <c r="U84" s="396">
        <f t="shared" si="28"/>
        <v>82.033371417158861</v>
      </c>
      <c r="V84" s="396">
        <f t="shared" si="28"/>
        <v>86.455726773456419</v>
      </c>
      <c r="W84" s="396">
        <f t="shared" si="28"/>
        <v>90.946170370572318</v>
      </c>
      <c r="X84" s="396">
        <f t="shared" si="28"/>
        <v>95.458039878322779</v>
      </c>
      <c r="Y84" s="396">
        <f t="shared" si="28"/>
        <v>99.985559951385213</v>
      </c>
      <c r="Z84" s="396">
        <f t="shared" si="28"/>
        <v>104.52786397512035</v>
      </c>
      <c r="AA84" s="396">
        <f t="shared" si="28"/>
        <v>109.09581026869645</v>
      </c>
      <c r="AB84" s="396">
        <f t="shared" si="28"/>
        <v>113.73107286304048</v>
      </c>
      <c r="AC84" s="396">
        <f t="shared" si="28"/>
        <v>118.76141103876606</v>
      </c>
      <c r="AD84" s="396">
        <f t="shared" si="28"/>
        <v>124.05208574017922</v>
      </c>
      <c r="AE84" s="396">
        <f t="shared" si="28"/>
        <v>129.56998627073122</v>
      </c>
      <c r="AF84" s="396">
        <f t="shared" si="28"/>
        <v>134.98787381600869</v>
      </c>
      <c r="AG84" s="396">
        <f t="shared" si="28"/>
        <v>140.18994359185965</v>
      </c>
      <c r="AH84" s="396">
        <f t="shared" si="28"/>
        <v>145.40567149205432</v>
      </c>
      <c r="AI84" s="396">
        <f t="shared" si="28"/>
        <v>150.65484656034573</v>
      </c>
      <c r="AJ84" s="396">
        <f t="shared" si="28"/>
        <v>155.94894352306827</v>
      </c>
      <c r="AK84" s="396">
        <f t="shared" si="28"/>
        <v>161.29480626336618</v>
      </c>
      <c r="AL84" s="396">
        <f t="shared" si="28"/>
        <v>166.69755718566086</v>
      </c>
      <c r="AM84" s="396">
        <f t="shared" si="28"/>
        <v>172.16190687555405</v>
      </c>
      <c r="AN84" s="396">
        <f t="shared" si="28"/>
        <v>177.69266465877962</v>
      </c>
      <c r="AO84" s="396">
        <f t="shared" si="28"/>
        <v>183.29487536851587</v>
      </c>
      <c r="AP84" s="396">
        <f t="shared" si="28"/>
        <v>188.97379707192309</v>
      </c>
      <c r="AQ84" s="396">
        <f t="shared" si="28"/>
        <v>194.73482394435172</v>
      </c>
      <c r="AR84" s="396">
        <f t="shared" si="28"/>
        <v>200.58340164739892</v>
      </c>
      <c r="AS84" s="396">
        <f t="shared" si="28"/>
        <v>206.52495422308107</v>
      </c>
      <c r="AT84" s="396">
        <f t="shared" si="28"/>
        <v>212.56482802292913</v>
      </c>
      <c r="AU84" s="396">
        <f t="shared" si="28"/>
        <v>218.70825225549521</v>
      </c>
      <c r="AV84" s="396">
        <f t="shared" si="28"/>
        <v>224.96031351578526</v>
      </c>
      <c r="AW84" s="396">
        <f t="shared" si="28"/>
        <v>231.32594116997961</v>
      </c>
      <c r="AX84" s="396">
        <f t="shared" si="28"/>
        <v>237.80990071000457</v>
      </c>
      <c r="AY84" s="396">
        <f t="shared" si="28"/>
        <v>244.41679268253927</v>
      </c>
      <c r="AZ84" s="396">
        <f t="shared" si="28"/>
        <v>251.15105531706763</v>
      </c>
      <c r="BA84" s="396">
        <f t="shared" si="28"/>
        <v>258.0169694396061</v>
      </c>
      <c r="BB84" s="396">
        <f t="shared" si="28"/>
        <v>265.01866463666835</v>
      </c>
      <c r="BC84" s="396">
        <f t="shared" si="28"/>
        <v>272.16012592901745</v>
      </c>
      <c r="BD84" s="396">
        <f t="shared" si="28"/>
        <v>279.44520043817238</v>
      </c>
      <c r="BE84" s="396">
        <f t="shared" si="28"/>
        <v>286.8776036942748</v>
      </c>
      <c r="BF84" s="396">
        <f t="shared" si="28"/>
        <v>294.46092535465101</v>
      </c>
      <c r="BG84" s="396">
        <f t="shared" si="28"/>
        <v>302.19863418908898</v>
      </c>
      <c r="BH84" s="396">
        <f t="shared" si="28"/>
        <v>310.09408224912306</v>
      </c>
      <c r="BI84" s="396">
        <f>+BH84</f>
        <v>310.09408224912306</v>
      </c>
    </row>
    <row r="85" spans="1:66" s="396" customFormat="1" ht="18" customHeight="1">
      <c r="A85" s="426" t="s">
        <v>970</v>
      </c>
      <c r="B85" s="398">
        <f>+C85/C84*B84</f>
        <v>0.62068366614341464</v>
      </c>
      <c r="C85" s="398">
        <f>+(C74-B74)/10</f>
        <v>0.75556099746625516</v>
      </c>
      <c r="D85" s="398">
        <f t="shared" ref="D85:BI85" si="29">+(D74-C74)/10</f>
        <v>1.249718927586537</v>
      </c>
      <c r="E85" s="398">
        <f t="shared" si="29"/>
        <v>1.2455085413197302</v>
      </c>
      <c r="F85" s="398">
        <f t="shared" si="29"/>
        <v>1.2536308056741035</v>
      </c>
      <c r="G85" s="398">
        <f t="shared" si="29"/>
        <v>1.2560165758830195</v>
      </c>
      <c r="H85" s="398">
        <f t="shared" si="29"/>
        <v>1.2570148575450488</v>
      </c>
      <c r="I85" s="398">
        <f t="shared" si="29"/>
        <v>1.2716867317889879</v>
      </c>
      <c r="J85" s="398">
        <f t="shared" si="29"/>
        <v>1.2932815777361157</v>
      </c>
      <c r="K85" s="398">
        <f t="shared" si="29"/>
        <v>1.3168729825467338</v>
      </c>
      <c r="L85" s="398">
        <f t="shared" si="29"/>
        <v>1.5546178887356574</v>
      </c>
      <c r="M85" s="398">
        <f t="shared" si="29"/>
        <v>1.7847422724224231</v>
      </c>
      <c r="N85" s="398">
        <f t="shared" si="29"/>
        <v>2.3275382289561035</v>
      </c>
      <c r="O85" s="398">
        <f t="shared" si="29"/>
        <v>2.1327593252285455</v>
      </c>
      <c r="P85" s="398">
        <f t="shared" si="29"/>
        <v>2.0228164578999097</v>
      </c>
      <c r="Q85" s="398">
        <f t="shared" si="29"/>
        <v>1.9635983713099421</v>
      </c>
      <c r="R85" s="398">
        <f t="shared" si="29"/>
        <v>1.9327328624112567</v>
      </c>
      <c r="S85" s="398">
        <f t="shared" si="29"/>
        <v>1.9168974319308005</v>
      </c>
      <c r="T85" s="398">
        <f t="shared" si="29"/>
        <v>1.9085089082055959</v>
      </c>
      <c r="U85" s="398">
        <f t="shared" si="29"/>
        <v>1.9034473187897221</v>
      </c>
      <c r="V85" s="398">
        <f t="shared" si="29"/>
        <v>1.8996286245378884</v>
      </c>
      <c r="W85" s="398">
        <f t="shared" si="29"/>
        <v>1.9121359726840184</v>
      </c>
      <c r="X85" s="398">
        <f t="shared" si="29"/>
        <v>1.9357390416851843</v>
      </c>
      <c r="Y85" s="398">
        <f t="shared" si="29"/>
        <v>1.9500239764122795</v>
      </c>
      <c r="Z85" s="398">
        <f t="shared" si="29"/>
        <v>1.9594277414716827</v>
      </c>
      <c r="AA85" s="398">
        <f t="shared" si="29"/>
        <v>1.9668846389236818</v>
      </c>
      <c r="AB85" s="398">
        <f t="shared" si="29"/>
        <v>1.9767313127806858</v>
      </c>
      <c r="AC85" s="398">
        <f t="shared" si="29"/>
        <v>1.9991885084806598</v>
      </c>
      <c r="AD85" s="398">
        <f t="shared" si="29"/>
        <v>2.1186688875673836</v>
      </c>
      <c r="AE85" s="398">
        <f t="shared" si="29"/>
        <v>2.2339013288545857</v>
      </c>
      <c r="AF85" s="398">
        <f t="shared" si="29"/>
        <v>2.3382953821880847</v>
      </c>
      <c r="AG85" s="398">
        <f t="shared" si="29"/>
        <v>2.3464312429761547</v>
      </c>
      <c r="AH85" s="398">
        <f t="shared" si="29"/>
        <v>2.2882770229486709</v>
      </c>
      <c r="AI85" s="398">
        <f t="shared" si="29"/>
        <v>2.2718597442368038</v>
      </c>
      <c r="AJ85" s="398">
        <f t="shared" si="29"/>
        <v>2.2755877050230877</v>
      </c>
      <c r="AK85" s="398">
        <f t="shared" si="29"/>
        <v>2.2895826829445127</v>
      </c>
      <c r="AL85" s="398">
        <f t="shared" si="29"/>
        <v>2.3090916588612118</v>
      </c>
      <c r="AM85" s="398">
        <f t="shared" si="29"/>
        <v>2.3319708602670515</v>
      </c>
      <c r="AN85" s="398">
        <f t="shared" si="29"/>
        <v>2.3573564181592248</v>
      </c>
      <c r="AO85" s="398">
        <f t="shared" si="29"/>
        <v>2.3849750244225563</v>
      </c>
      <c r="AP85" s="398">
        <f t="shared" si="29"/>
        <v>2.4147979378149556</v>
      </c>
      <c r="AQ85" s="398">
        <f t="shared" si="29"/>
        <v>2.4468753977148707</v>
      </c>
      <c r="AR85" s="398">
        <f t="shared" si="29"/>
        <v>2.4812633862637425</v>
      </c>
      <c r="AS85" s="398">
        <f t="shared" si="29"/>
        <v>2.5179959734594717</v>
      </c>
      <c r="AT85" s="398">
        <f t="shared" si="29"/>
        <v>2.5570789289904043</v>
      </c>
      <c r="AU85" s="398">
        <f t="shared" si="29"/>
        <v>2.5984923089609309</v>
      </c>
      <c r="AV85" s="398">
        <f t="shared" si="29"/>
        <v>2.6421960542606939</v>
      </c>
      <c r="AW85" s="398">
        <f t="shared" si="29"/>
        <v>2.6881358939471056</v>
      </c>
      <c r="AX85" s="398">
        <f t="shared" si="29"/>
        <v>2.7362484713779507</v>
      </c>
      <c r="AY85" s="398">
        <f t="shared" si="29"/>
        <v>2.7864653838970184</v>
      </c>
      <c r="AZ85" s="398">
        <f t="shared" si="29"/>
        <v>2.8387161667447116</v>
      </c>
      <c r="BA85" s="398">
        <f t="shared" si="29"/>
        <v>2.8929303788490186</v>
      </c>
      <c r="BB85" s="398">
        <f t="shared" si="29"/>
        <v>2.9490389760376501</v>
      </c>
      <c r="BC85" s="398">
        <f t="shared" si="29"/>
        <v>3.0069751431698251</v>
      </c>
      <c r="BD85" s="398">
        <f t="shared" si="29"/>
        <v>3.0666747283506313</v>
      </c>
      <c r="BE85" s="398">
        <f t="shared" si="29"/>
        <v>3.1280763922847425</v>
      </c>
      <c r="BF85" s="398">
        <f t="shared" si="29"/>
        <v>3.1911215589995434</v>
      </c>
      <c r="BG85" s="398">
        <f t="shared" si="29"/>
        <v>3.2557542321235586</v>
      </c>
      <c r="BH85" s="398">
        <f t="shared" si="29"/>
        <v>3.3219207235968953</v>
      </c>
      <c r="BI85" s="398">
        <f t="shared" si="29"/>
        <v>3.3895693284758863</v>
      </c>
    </row>
    <row r="86" spans="1:66" s="396" customFormat="1" ht="19.5" customHeight="1">
      <c r="A86" s="426" t="s">
        <v>973</v>
      </c>
      <c r="B86" s="398">
        <f t="shared" ref="B86:AG86" si="30">+(1-$B$98)*(1-$B$99)*B46*B123*(B120-B124)/1000</f>
        <v>0</v>
      </c>
      <c r="C86" s="398">
        <f t="shared" si="30"/>
        <v>0</v>
      </c>
      <c r="D86" s="398">
        <f t="shared" si="30"/>
        <v>0</v>
      </c>
      <c r="E86" s="398">
        <f t="shared" si="30"/>
        <v>0</v>
      </c>
      <c r="F86" s="398">
        <f t="shared" si="30"/>
        <v>0</v>
      </c>
      <c r="G86" s="398">
        <f t="shared" si="30"/>
        <v>0</v>
      </c>
      <c r="H86" s="398">
        <f t="shared" si="30"/>
        <v>0</v>
      </c>
      <c r="I86" s="398">
        <f t="shared" si="30"/>
        <v>0</v>
      </c>
      <c r="J86" s="398">
        <f t="shared" si="30"/>
        <v>0</v>
      </c>
      <c r="K86" s="398">
        <f t="shared" si="30"/>
        <v>0</v>
      </c>
      <c r="L86" s="398">
        <f t="shared" si="30"/>
        <v>0</v>
      </c>
      <c r="M86" s="398">
        <f t="shared" si="30"/>
        <v>0</v>
      </c>
      <c r="N86" s="398">
        <f t="shared" si="30"/>
        <v>0</v>
      </c>
      <c r="O86" s="398">
        <f t="shared" si="30"/>
        <v>0</v>
      </c>
      <c r="P86" s="398">
        <f t="shared" si="30"/>
        <v>0</v>
      </c>
      <c r="Q86" s="398">
        <f t="shared" si="30"/>
        <v>0</v>
      </c>
      <c r="R86" s="398">
        <f t="shared" si="30"/>
        <v>0</v>
      </c>
      <c r="S86" s="398">
        <f t="shared" si="30"/>
        <v>0</v>
      </c>
      <c r="T86" s="398">
        <f t="shared" si="30"/>
        <v>0</v>
      </c>
      <c r="U86" s="398">
        <f t="shared" si="30"/>
        <v>0</v>
      </c>
      <c r="V86" s="398">
        <f t="shared" si="30"/>
        <v>0</v>
      </c>
      <c r="W86" s="398">
        <f t="shared" si="30"/>
        <v>0</v>
      </c>
      <c r="X86" s="398">
        <f t="shared" si="30"/>
        <v>0</v>
      </c>
      <c r="Y86" s="398">
        <f t="shared" si="30"/>
        <v>0</v>
      </c>
      <c r="Z86" s="398">
        <f t="shared" si="30"/>
        <v>0</v>
      </c>
      <c r="AA86" s="398">
        <f t="shared" si="30"/>
        <v>0</v>
      </c>
      <c r="AB86" s="398">
        <f t="shared" si="30"/>
        <v>0</v>
      </c>
      <c r="AC86" s="398">
        <f t="shared" si="30"/>
        <v>0</v>
      </c>
      <c r="AD86" s="398">
        <f t="shared" si="30"/>
        <v>0</v>
      </c>
      <c r="AE86" s="398">
        <f t="shared" si="30"/>
        <v>0</v>
      </c>
      <c r="AF86" s="398">
        <f t="shared" si="30"/>
        <v>0</v>
      </c>
      <c r="AG86" s="398">
        <f t="shared" si="30"/>
        <v>0</v>
      </c>
      <c r="AH86" s="398">
        <f t="shared" ref="AH86:BI86" si="31">+(1-$B$98)*(1-$B$99)*AH46*AH123*(AH120-AH124)/1000</f>
        <v>0</v>
      </c>
      <c r="AI86" s="398">
        <f t="shared" si="31"/>
        <v>0</v>
      </c>
      <c r="AJ86" s="398">
        <f t="shared" si="31"/>
        <v>0</v>
      </c>
      <c r="AK86" s="398">
        <f t="shared" si="31"/>
        <v>0</v>
      </c>
      <c r="AL86" s="398">
        <f t="shared" si="31"/>
        <v>0</v>
      </c>
      <c r="AM86" s="398">
        <f t="shared" si="31"/>
        <v>0</v>
      </c>
      <c r="AN86" s="398">
        <f t="shared" si="31"/>
        <v>0</v>
      </c>
      <c r="AO86" s="398">
        <f t="shared" si="31"/>
        <v>0</v>
      </c>
      <c r="AP86" s="398">
        <f t="shared" si="31"/>
        <v>0</v>
      </c>
      <c r="AQ86" s="398">
        <f t="shared" si="31"/>
        <v>0</v>
      </c>
      <c r="AR86" s="398">
        <f t="shared" si="31"/>
        <v>0</v>
      </c>
      <c r="AS86" s="398">
        <f t="shared" si="31"/>
        <v>0</v>
      </c>
      <c r="AT86" s="398">
        <f t="shared" si="31"/>
        <v>0</v>
      </c>
      <c r="AU86" s="398">
        <f t="shared" si="31"/>
        <v>0</v>
      </c>
      <c r="AV86" s="398">
        <f t="shared" si="31"/>
        <v>0</v>
      </c>
      <c r="AW86" s="398">
        <f t="shared" si="31"/>
        <v>0</v>
      </c>
      <c r="AX86" s="398">
        <f t="shared" si="31"/>
        <v>0</v>
      </c>
      <c r="AY86" s="398">
        <f t="shared" si="31"/>
        <v>0</v>
      </c>
      <c r="AZ86" s="398">
        <f t="shared" si="31"/>
        <v>0</v>
      </c>
      <c r="BA86" s="398">
        <f t="shared" si="31"/>
        <v>0</v>
      </c>
      <c r="BB86" s="398">
        <f t="shared" si="31"/>
        <v>0</v>
      </c>
      <c r="BC86" s="398">
        <f t="shared" si="31"/>
        <v>0</v>
      </c>
      <c r="BD86" s="398">
        <f t="shared" si="31"/>
        <v>0</v>
      </c>
      <c r="BE86" s="398">
        <f t="shared" si="31"/>
        <v>0</v>
      </c>
      <c r="BF86" s="398">
        <f t="shared" si="31"/>
        <v>0</v>
      </c>
      <c r="BG86" s="398">
        <f t="shared" si="31"/>
        <v>0</v>
      </c>
      <c r="BH86" s="398">
        <f t="shared" si="31"/>
        <v>0</v>
      </c>
      <c r="BI86" s="398">
        <f t="shared" si="31"/>
        <v>0</v>
      </c>
    </row>
    <row r="87" spans="1:66" s="396" customFormat="1" ht="18" customHeight="1">
      <c r="A87" s="425" t="s">
        <v>972</v>
      </c>
      <c r="B87" s="398">
        <f>+SUM(B84:B86)</f>
        <v>11.364185034832122</v>
      </c>
      <c r="C87" s="398">
        <f>+SUM(C84:C86)</f>
        <v>13.833673171487803</v>
      </c>
      <c r="D87" s="398">
        <f t="shared" ref="D87:BI87" si="32">+SUM(D84:D86)</f>
        <v>17.919263797743177</v>
      </c>
      <c r="E87" s="398">
        <f t="shared" si="32"/>
        <v>21.49814269998209</v>
      </c>
      <c r="F87" s="398">
        <f t="shared" si="32"/>
        <v>25.100936422520537</v>
      </c>
      <c r="G87" s="398">
        <f t="shared" si="32"/>
        <v>28.472659955812965</v>
      </c>
      <c r="H87" s="398">
        <f t="shared" si="32"/>
        <v>31.640961869232939</v>
      </c>
      <c r="I87" s="398">
        <f t="shared" si="32"/>
        <v>34.789041044279728</v>
      </c>
      <c r="J87" s="398">
        <f t="shared" si="32"/>
        <v>37.898685603535625</v>
      </c>
      <c r="K87" s="398">
        <f t="shared" si="32"/>
        <v>40.718863594956403</v>
      </c>
      <c r="L87" s="398">
        <f t="shared" si="32"/>
        <v>44.300764298350593</v>
      </c>
      <c r="M87" s="398">
        <f t="shared" si="32"/>
        <v>48.207280880736711</v>
      </c>
      <c r="N87" s="398">
        <f t="shared" si="32"/>
        <v>53.42515485676752</v>
      </c>
      <c r="O87" s="398">
        <f t="shared" si="32"/>
        <v>57.756738365005816</v>
      </c>
      <c r="P87" s="398">
        <f t="shared" si="32"/>
        <v>62.099261713923539</v>
      </c>
      <c r="Q87" s="398">
        <f t="shared" si="32"/>
        <v>66.456355260724138</v>
      </c>
      <c r="R87" s="398">
        <f t="shared" si="32"/>
        <v>70.823849450839134</v>
      </c>
      <c r="S87" s="398">
        <f t="shared" si="32"/>
        <v>75.196228611831813</v>
      </c>
      <c r="T87" s="398">
        <f t="shared" si="32"/>
        <v>79.568493958061012</v>
      </c>
      <c r="U87" s="398">
        <f t="shared" si="32"/>
        <v>83.936818735948577</v>
      </c>
      <c r="V87" s="398">
        <f t="shared" si="32"/>
        <v>88.355355397994302</v>
      </c>
      <c r="W87" s="398">
        <f t="shared" si="32"/>
        <v>92.858306343256331</v>
      </c>
      <c r="X87" s="398">
        <f t="shared" si="32"/>
        <v>97.393778920007961</v>
      </c>
      <c r="Y87" s="398">
        <f t="shared" si="32"/>
        <v>101.9355839277975</v>
      </c>
      <c r="Z87" s="398">
        <f t="shared" si="32"/>
        <v>106.48729171659204</v>
      </c>
      <c r="AA87" s="398">
        <f t="shared" si="32"/>
        <v>111.06269490762014</v>
      </c>
      <c r="AB87" s="398">
        <f t="shared" si="32"/>
        <v>115.70780417582117</v>
      </c>
      <c r="AC87" s="398">
        <f t="shared" si="32"/>
        <v>120.76059954724671</v>
      </c>
      <c r="AD87" s="398">
        <f t="shared" si="32"/>
        <v>126.1707546277466</v>
      </c>
      <c r="AE87" s="398">
        <f t="shared" si="32"/>
        <v>131.80388759958581</v>
      </c>
      <c r="AF87" s="398">
        <f t="shared" si="32"/>
        <v>137.32616919819677</v>
      </c>
      <c r="AG87" s="398">
        <f t="shared" si="32"/>
        <v>142.53637483483581</v>
      </c>
      <c r="AH87" s="398">
        <f t="shared" si="32"/>
        <v>147.693948515003</v>
      </c>
      <c r="AI87" s="398">
        <f t="shared" si="32"/>
        <v>152.92670630458252</v>
      </c>
      <c r="AJ87" s="398">
        <f t="shared" si="32"/>
        <v>158.22453122809137</v>
      </c>
      <c r="AK87" s="398">
        <f t="shared" si="32"/>
        <v>163.5843889463107</v>
      </c>
      <c r="AL87" s="398">
        <f t="shared" si="32"/>
        <v>169.00664884452206</v>
      </c>
      <c r="AM87" s="398">
        <f t="shared" si="32"/>
        <v>174.49387773582112</v>
      </c>
      <c r="AN87" s="398">
        <f t="shared" si="32"/>
        <v>180.05002107693883</v>
      </c>
      <c r="AO87" s="398">
        <f t="shared" si="32"/>
        <v>185.67985039293842</v>
      </c>
      <c r="AP87" s="398">
        <f t="shared" si="32"/>
        <v>191.38859500973805</v>
      </c>
      <c r="AQ87" s="398">
        <f t="shared" si="32"/>
        <v>197.18169934206659</v>
      </c>
      <c r="AR87" s="398">
        <f t="shared" si="32"/>
        <v>203.06466503366266</v>
      </c>
      <c r="AS87" s="398">
        <f t="shared" si="32"/>
        <v>209.04295019654054</v>
      </c>
      <c r="AT87" s="398">
        <f t="shared" si="32"/>
        <v>215.12190695191953</v>
      </c>
      <c r="AU87" s="398">
        <f t="shared" si="32"/>
        <v>221.30674456445615</v>
      </c>
      <c r="AV87" s="398">
        <f t="shared" si="32"/>
        <v>227.60250957004595</v>
      </c>
      <c r="AW87" s="398">
        <f t="shared" si="32"/>
        <v>234.01407706392672</v>
      </c>
      <c r="AX87" s="398">
        <f t="shared" si="32"/>
        <v>240.54614918138253</v>
      </c>
      <c r="AY87" s="398">
        <f t="shared" si="32"/>
        <v>247.20325806643629</v>
      </c>
      <c r="AZ87" s="398">
        <f t="shared" si="32"/>
        <v>253.98977148381235</v>
      </c>
      <c r="BA87" s="398">
        <f t="shared" si="32"/>
        <v>260.90989981845513</v>
      </c>
      <c r="BB87" s="398">
        <f t="shared" si="32"/>
        <v>267.96770361270598</v>
      </c>
      <c r="BC87" s="398">
        <f t="shared" si="32"/>
        <v>275.16710107218728</v>
      </c>
      <c r="BD87" s="398">
        <f t="shared" si="32"/>
        <v>282.511875166523</v>
      </c>
      <c r="BE87" s="398">
        <f t="shared" si="32"/>
        <v>290.00568008655955</v>
      </c>
      <c r="BF87" s="398">
        <f t="shared" si="32"/>
        <v>297.65204691365057</v>
      </c>
      <c r="BG87" s="398">
        <f t="shared" si="32"/>
        <v>305.45438842121251</v>
      </c>
      <c r="BH87" s="398">
        <f t="shared" si="32"/>
        <v>313.41600297271998</v>
      </c>
      <c r="BI87" s="398">
        <f t="shared" si="32"/>
        <v>313.48365157759895</v>
      </c>
    </row>
    <row r="88" spans="1:66" s="95" customFormat="1" ht="18" customHeight="1">
      <c r="A88" s="86" t="s">
        <v>153</v>
      </c>
      <c r="B88" s="94">
        <f>(B84/B56)*1000</f>
        <v>21.921925291394633</v>
      </c>
      <c r="C88" s="95">
        <f t="shared" ref="C88:AH88" si="33">(C84/C56)*1000</f>
        <v>25.550812096926773</v>
      </c>
      <c r="D88" s="95">
        <f t="shared" si="33"/>
        <v>31.808453656147456</v>
      </c>
      <c r="E88" s="95">
        <f t="shared" si="33"/>
        <v>38.273925847154558</v>
      </c>
      <c r="F88" s="95">
        <f t="shared" si="33"/>
        <v>45.067693193242484</v>
      </c>
      <c r="G88" s="95">
        <f t="shared" si="33"/>
        <v>52.238972636571219</v>
      </c>
      <c r="H88" s="95">
        <f t="shared" si="33"/>
        <v>59.724034949997503</v>
      </c>
      <c r="I88" s="95">
        <f t="shared" si="33"/>
        <v>67.471376085469558</v>
      </c>
      <c r="J88" s="95">
        <f t="shared" si="33"/>
        <v>75.464018605162948</v>
      </c>
      <c r="K88" s="95">
        <f t="shared" si="33"/>
        <v>83.187442664390431</v>
      </c>
      <c r="L88" s="95">
        <f t="shared" si="33"/>
        <v>91.128399623880966</v>
      </c>
      <c r="M88" s="95">
        <f t="shared" si="33"/>
        <v>98.53150181902258</v>
      </c>
      <c r="N88" s="95">
        <f t="shared" si="33"/>
        <v>107.97825425509409</v>
      </c>
      <c r="O88" s="95">
        <f t="shared" si="33"/>
        <v>117.02729121190391</v>
      </c>
      <c r="P88" s="95">
        <f t="shared" si="33"/>
        <v>125.84001726800734</v>
      </c>
      <c r="Q88" s="95">
        <f t="shared" si="33"/>
        <v>134.49772112457839</v>
      </c>
      <c r="R88" s="95">
        <f t="shared" si="33"/>
        <v>143.03971935237757</v>
      </c>
      <c r="S88" s="95">
        <f t="shared" si="33"/>
        <v>151.48316282856157</v>
      </c>
      <c r="T88" s="95">
        <f t="shared" si="33"/>
        <v>159.83416324205828</v>
      </c>
      <c r="U88" s="95">
        <f t="shared" si="33"/>
        <v>168.09403860985745</v>
      </c>
      <c r="V88" s="95">
        <f t="shared" si="33"/>
        <v>176.21249301685998</v>
      </c>
      <c r="W88" s="95">
        <f t="shared" si="33"/>
        <v>184.20451082050405</v>
      </c>
      <c r="X88" s="95">
        <f t="shared" si="33"/>
        <v>192.1326941004439</v>
      </c>
      <c r="Y88" s="95">
        <f t="shared" si="33"/>
        <v>199.98570738694082</v>
      </c>
      <c r="Z88" s="95">
        <f t="shared" si="33"/>
        <v>207.76226265047623</v>
      </c>
      <c r="AA88" s="95">
        <f t="shared" si="33"/>
        <v>215.48427262227816</v>
      </c>
      <c r="AB88" s="95">
        <f t="shared" si="33"/>
        <v>223.233597031317</v>
      </c>
      <c r="AC88" s="95">
        <f t="shared" si="33"/>
        <v>231.64806959802308</v>
      </c>
      <c r="AD88" s="95">
        <f t="shared" si="33"/>
        <v>240.45306783509596</v>
      </c>
      <c r="AE88" s="95">
        <f t="shared" si="33"/>
        <v>249.57643667858216</v>
      </c>
      <c r="AF88" s="95">
        <f t="shared" si="33"/>
        <v>259.19724524938414</v>
      </c>
      <c r="AG88" s="95">
        <f t="shared" si="33"/>
        <v>269.18601029455766</v>
      </c>
      <c r="AH88" s="95">
        <f t="shared" si="33"/>
        <v>279.20100101545376</v>
      </c>
      <c r="AI88" s="95">
        <f t="shared" ref="AI88:BI88" si="34">(AI84/AI56)*1000</f>
        <v>289.28021538538576</v>
      </c>
      <c r="AJ88" s="95">
        <f t="shared" si="34"/>
        <v>299.4456866238703</v>
      </c>
      <c r="AK88" s="95">
        <f t="shared" si="34"/>
        <v>309.71055602728939</v>
      </c>
      <c r="AL88" s="95">
        <f t="shared" si="34"/>
        <v>320.08465939109294</v>
      </c>
      <c r="AM88" s="95">
        <f t="shared" si="34"/>
        <v>330.57704175597223</v>
      </c>
      <c r="AN88" s="95">
        <f t="shared" si="34"/>
        <v>341.19693775868745</v>
      </c>
      <c r="AO88" s="95">
        <f t="shared" si="34"/>
        <v>351.95403424610566</v>
      </c>
      <c r="AP88" s="95">
        <f t="shared" si="34"/>
        <v>362.85842750676551</v>
      </c>
      <c r="AQ88" s="95">
        <f t="shared" si="34"/>
        <v>373.92047517762887</v>
      </c>
      <c r="AR88" s="95">
        <f t="shared" si="34"/>
        <v>385.15063375708064</v>
      </c>
      <c r="AS88" s="95">
        <f t="shared" si="34"/>
        <v>396.55931823062303</v>
      </c>
      <c r="AT88" s="95">
        <f t="shared" si="34"/>
        <v>408.15679440621182</v>
      </c>
      <c r="AU88" s="95">
        <f t="shared" si="34"/>
        <v>419.95310315946961</v>
      </c>
      <c r="AV88" s="95">
        <f t="shared" si="34"/>
        <v>431.95801152632316</v>
      </c>
      <c r="AW88" s="95">
        <f t="shared" si="34"/>
        <v>444.18098463944438</v>
      </c>
      <c r="AX88" s="95">
        <f t="shared" si="34"/>
        <v>456.63117296801721</v>
      </c>
      <c r="AY88" s="95">
        <f t="shared" si="34"/>
        <v>469.31741026126787</v>
      </c>
      <c r="AZ88" s="95">
        <f t="shared" si="34"/>
        <v>482.24821859472434</v>
      </c>
      <c r="BA88" s="95">
        <f t="shared" si="34"/>
        <v>495.43181780532069</v>
      </c>
      <c r="BB88" s="95">
        <f t="shared" si="34"/>
        <v>508.87613732714686</v>
      </c>
      <c r="BC88" s="95">
        <f t="shared" si="34"/>
        <v>522.58882900606773</v>
      </c>
      <c r="BD88" s="95">
        <f t="shared" si="34"/>
        <v>536.57727990042895</v>
      </c>
      <c r="BE88" s="95">
        <f t="shared" si="34"/>
        <v>550.84862439312087</v>
      </c>
      <c r="BF88" s="95">
        <f t="shared" si="34"/>
        <v>565.40975517208722</v>
      </c>
      <c r="BG88" s="95">
        <f t="shared" si="34"/>
        <v>580.26733280281428</v>
      </c>
      <c r="BH88" s="95">
        <f t="shared" si="34"/>
        <v>595.42779373399264</v>
      </c>
      <c r="BI88" s="95">
        <f t="shared" si="34"/>
        <v>595.42779373399264</v>
      </c>
    </row>
    <row r="89" spans="1:66" s="95" customFormat="1" ht="18" customHeight="1">
      <c r="A89" s="86" t="s">
        <v>166</v>
      </c>
      <c r="B89" s="94"/>
      <c r="C89" s="95">
        <f>+LN(C88/B88)/10</f>
        <v>1.5318180990075153E-2</v>
      </c>
      <c r="D89" s="95">
        <f>+LN(D88/C88)/10</f>
        <v>2.1906299194091452E-2</v>
      </c>
      <c r="E89" s="95">
        <f>+LN(E88/D88)/10</f>
        <v>1.8503678436411396E-2</v>
      </c>
      <c r="F89" s="95">
        <f>+LN(F88/E88)/10</f>
        <v>1.633967755727533E-2</v>
      </c>
    </row>
    <row r="90" spans="1:66" s="109" customFormat="1" ht="18" customHeight="1">
      <c r="A90" s="97" t="s">
        <v>5</v>
      </c>
      <c r="B90" s="108">
        <f t="shared" ref="B90:BI90" si="35">+(1/(1-$B$18))*(B88)^(1-$B$18)+1</f>
        <v>0.57283993002731948</v>
      </c>
      <c r="C90" s="109">
        <f t="shared" si="35"/>
        <v>0.60433499385561917</v>
      </c>
      <c r="D90" s="109">
        <f t="shared" si="35"/>
        <v>0.64538368109156208</v>
      </c>
      <c r="E90" s="109">
        <f t="shared" si="35"/>
        <v>0.67672025854653939</v>
      </c>
      <c r="F90" s="109">
        <f t="shared" si="35"/>
        <v>0.70208159710479023</v>
      </c>
      <c r="G90" s="109">
        <f t="shared" si="35"/>
        <v>0.72328501256121491</v>
      </c>
      <c r="H90" s="109">
        <f t="shared" si="35"/>
        <v>0.7412052718349933</v>
      </c>
      <c r="I90" s="109">
        <f t="shared" si="35"/>
        <v>0.75651612110318711</v>
      </c>
      <c r="J90" s="109">
        <f t="shared" si="35"/>
        <v>0.76977099773631896</v>
      </c>
      <c r="K90" s="109">
        <f t="shared" si="35"/>
        <v>0.78071894655732876</v>
      </c>
      <c r="L90" s="109">
        <f t="shared" si="35"/>
        <v>0.79049078771909387</v>
      </c>
      <c r="M90" s="109">
        <f t="shared" si="35"/>
        <v>0.79851512766511923</v>
      </c>
      <c r="N90" s="109">
        <f t="shared" si="35"/>
        <v>0.80753053248009832</v>
      </c>
      <c r="O90" s="109">
        <f t="shared" si="35"/>
        <v>0.81512149554990754</v>
      </c>
      <c r="P90" s="109">
        <f t="shared" si="35"/>
        <v>0.82171261665230144</v>
      </c>
      <c r="Q90" s="109">
        <f t="shared" si="35"/>
        <v>0.82754629360167142</v>
      </c>
      <c r="R90" s="109">
        <f t="shared" si="35"/>
        <v>0.83277482042751871</v>
      </c>
      <c r="S90" s="109">
        <f t="shared" si="35"/>
        <v>0.8375020772878895</v>
      </c>
      <c r="T90" s="109">
        <f t="shared" si="35"/>
        <v>0.84180411232098851</v>
      </c>
      <c r="U90" s="109">
        <f t="shared" si="35"/>
        <v>0.8457398178463893</v>
      </c>
      <c r="V90" s="109">
        <f t="shared" si="35"/>
        <v>0.84933525256674947</v>
      </c>
      <c r="W90" s="109">
        <f t="shared" si="35"/>
        <v>0.85263991439574061</v>
      </c>
      <c r="X90" s="109">
        <f t="shared" si="35"/>
        <v>0.85571228380104158</v>
      </c>
      <c r="Y90" s="109">
        <f t="shared" si="35"/>
        <v>0.85857359029002889</v>
      </c>
      <c r="Z90" s="109">
        <f t="shared" si="35"/>
        <v>0.86124563236969098</v>
      </c>
      <c r="AA90" s="109">
        <f t="shared" si="35"/>
        <v>0.86375448759316398</v>
      </c>
      <c r="AB90" s="109">
        <f t="shared" si="35"/>
        <v>0.86614018605015719</v>
      </c>
      <c r="AC90" s="109">
        <f t="shared" si="35"/>
        <v>0.86859386160909513</v>
      </c>
      <c r="AD90" s="109">
        <f t="shared" si="35"/>
        <v>0.87102223871520668</v>
      </c>
      <c r="AE90" s="109">
        <f t="shared" si="35"/>
        <v>0.87340160325492489</v>
      </c>
      <c r="AF90" s="109">
        <f t="shared" si="35"/>
        <v>0.87577334111425875</v>
      </c>
      <c r="AG90" s="109">
        <f t="shared" si="35"/>
        <v>0.87809998674997236</v>
      </c>
      <c r="AH90" s="109">
        <f t="shared" si="35"/>
        <v>0.88030623993148072</v>
      </c>
      <c r="AI90" s="109">
        <f t="shared" si="35"/>
        <v>0.88240993522828226</v>
      </c>
      <c r="AJ90" s="109">
        <f t="shared" si="35"/>
        <v>0.88442312044297244</v>
      </c>
      <c r="AK90" s="109">
        <f t="shared" si="35"/>
        <v>0.88635456594462192</v>
      </c>
      <c r="AL90" s="109">
        <f t="shared" si="35"/>
        <v>0.88821138757812634</v>
      </c>
      <c r="AM90" s="109">
        <f t="shared" si="35"/>
        <v>0.88999975532133346</v>
      </c>
      <c r="AN90" s="109">
        <f t="shared" si="35"/>
        <v>0.89172518925254551</v>
      </c>
      <c r="AO90" s="109">
        <f t="shared" si="35"/>
        <v>0.89339268096171742</v>
      </c>
      <c r="AP90" s="109">
        <f t="shared" si="35"/>
        <v>0.89500674774230171</v>
      </c>
      <c r="AQ90" s="109">
        <f t="shared" si="35"/>
        <v>0.89657146524546782</v>
      </c>
      <c r="AR90" s="109">
        <f t="shared" si="35"/>
        <v>0.89809049614130132</v>
      </c>
      <c r="AS90" s="109">
        <f t="shared" si="35"/>
        <v>0.89956712013993623</v>
      </c>
      <c r="AT90" s="109">
        <f t="shared" si="35"/>
        <v>0.90100426590620164</v>
      </c>
      <c r="AU90" s="109">
        <f t="shared" si="35"/>
        <v>0.90240454384048618</v>
      </c>
      <c r="AV90" s="109">
        <f t="shared" si="35"/>
        <v>0.90377027847150371</v>
      </c>
      <c r="AW90" s="109">
        <f t="shared" si="35"/>
        <v>0.90510353944709587</v>
      </c>
      <c r="AX90" s="109">
        <f t="shared" si="35"/>
        <v>0.9064061704509514</v>
      </c>
      <c r="AY90" s="109">
        <f t="shared" si="35"/>
        <v>0.90767981567876399</v>
      </c>
      <c r="AZ90" s="109">
        <f t="shared" si="35"/>
        <v>0.90892594373878166</v>
      </c>
      <c r="BA90" s="109">
        <f t="shared" si="35"/>
        <v>0.91014586900017191</v>
      </c>
      <c r="BB90" s="109">
        <f t="shared" si="35"/>
        <v>0.91134077051205853</v>
      </c>
      <c r="BC90" s="109">
        <f t="shared" si="35"/>
        <v>0.91251170867213971</v>
      </c>
      <c r="BD90" s="109">
        <f t="shared" si="35"/>
        <v>0.9136596398499246</v>
      </c>
      <c r="BE90" s="109">
        <f t="shared" si="35"/>
        <v>0.91478542917613515</v>
      </c>
      <c r="BF90" s="109">
        <f t="shared" si="35"/>
        <v>0.91588986170418718</v>
      </c>
      <c r="BG90" s="109">
        <f t="shared" si="35"/>
        <v>0.91697365213701165</v>
      </c>
      <c r="BH90" s="109">
        <f t="shared" si="35"/>
        <v>0.91803745329625475</v>
      </c>
      <c r="BI90" s="109">
        <f t="shared" si="35"/>
        <v>0.91803745329625475</v>
      </c>
    </row>
    <row r="91" spans="1:66" s="23" customFormat="1" ht="18" customHeight="1">
      <c r="A91" s="28" t="s">
        <v>115</v>
      </c>
      <c r="B91" s="29">
        <f t="shared" ref="B91:BH91" si="36">B$17*B$56*B90</f>
        <v>280.73750322942209</v>
      </c>
      <c r="C91" s="29">
        <f t="shared" si="36"/>
        <v>266.53710121622697</v>
      </c>
      <c r="D91" s="29">
        <f t="shared" si="36"/>
        <v>251.11827563912436</v>
      </c>
      <c r="E91" s="29">
        <f t="shared" si="36"/>
        <v>229.09015022192548</v>
      </c>
      <c r="F91" s="29">
        <f t="shared" si="36"/>
        <v>204.79525398340024</v>
      </c>
      <c r="G91" s="29">
        <f t="shared" si="36"/>
        <v>178.99763341819934</v>
      </c>
      <c r="H91" s="29">
        <f t="shared" si="36"/>
        <v>154.33734098497271</v>
      </c>
      <c r="I91" s="29">
        <f t="shared" si="36"/>
        <v>132.53951965228677</v>
      </c>
      <c r="J91" s="29">
        <f t="shared" si="36"/>
        <v>113.47062333426783</v>
      </c>
      <c r="K91" s="29">
        <f t="shared" si="36"/>
        <v>96.830306439638093</v>
      </c>
      <c r="L91" s="29">
        <f t="shared" si="36"/>
        <v>83.663458527103984</v>
      </c>
      <c r="M91" s="36">
        <f t="shared" si="36"/>
        <v>73.142918361808682</v>
      </c>
      <c r="N91" s="29">
        <f t="shared" si="36"/>
        <v>64.017428313053017</v>
      </c>
      <c r="O91" s="29">
        <f t="shared" si="36"/>
        <v>55.925741851118431</v>
      </c>
      <c r="P91" s="29">
        <f t="shared" si="36"/>
        <v>48.793222153366678</v>
      </c>
      <c r="Q91" s="29">
        <f t="shared" si="36"/>
        <v>42.528687200352167</v>
      </c>
      <c r="R91" s="29">
        <f t="shared" si="36"/>
        <v>37.039694850219213</v>
      </c>
      <c r="S91" s="29">
        <f t="shared" si="36"/>
        <v>32.238575460263561</v>
      </c>
      <c r="T91" s="29">
        <f t="shared" si="36"/>
        <v>28.044721331033593</v>
      </c>
      <c r="U91" s="29">
        <f t="shared" si="36"/>
        <v>24.385238046573953</v>
      </c>
      <c r="V91" s="29">
        <f t="shared" si="36"/>
        <v>21.214254317374373</v>
      </c>
      <c r="W91" s="29">
        <f t="shared" si="36"/>
        <v>18.466344873892435</v>
      </c>
      <c r="X91" s="29">
        <f t="shared" si="36"/>
        <v>16.069771867405919</v>
      </c>
      <c r="Y91" s="29">
        <f t="shared" si="36"/>
        <v>13.980610380924571</v>
      </c>
      <c r="Z91" s="29">
        <f t="shared" si="36"/>
        <v>12.160244355126741</v>
      </c>
      <c r="AA91" s="29">
        <f t="shared" si="36"/>
        <v>10.574802097044275</v>
      </c>
      <c r="AB91" s="29">
        <f t="shared" si="36"/>
        <v>9.1946834652417984</v>
      </c>
      <c r="AC91" s="29">
        <f t="shared" si="36"/>
        <v>7.9952493374083735</v>
      </c>
      <c r="AD91" s="29">
        <f t="shared" si="36"/>
        <v>6.9520223857785135</v>
      </c>
      <c r="AE91" s="29">
        <f t="shared" si="36"/>
        <v>6.0445303907606327</v>
      </c>
      <c r="AF91" s="29">
        <f t="shared" si="36"/>
        <v>5.2389399623382777</v>
      </c>
      <c r="AG91" s="29">
        <f t="shared" si="36"/>
        <v>4.5262157201650188</v>
      </c>
      <c r="AH91" s="29">
        <f t="shared" si="36"/>
        <v>3.909890870108061</v>
      </c>
      <c r="AI91" s="29">
        <f t="shared" si="36"/>
        <v>3.377075906198328</v>
      </c>
      <c r="AJ91" s="29">
        <f t="shared" si="36"/>
        <v>2.9165545109621127</v>
      </c>
      <c r="AK91" s="29">
        <f t="shared" si="36"/>
        <v>2.5185876783810897</v>
      </c>
      <c r="AL91" s="29">
        <f t="shared" si="36"/>
        <v>2.1747307858966352</v>
      </c>
      <c r="AM91" s="29">
        <f t="shared" si="36"/>
        <v>1.8776672453022556</v>
      </c>
      <c r="AN91" s="29">
        <f t="shared" si="36"/>
        <v>1.6210609916440917</v>
      </c>
      <c r="AO91" s="29">
        <f t="shared" si="36"/>
        <v>1.39942712755265</v>
      </c>
      <c r="AP91" s="29">
        <f t="shared" si="36"/>
        <v>1.2080190562339213</v>
      </c>
      <c r="AQ91" s="29">
        <f t="shared" si="36"/>
        <v>1.0427302332583126</v>
      </c>
      <c r="AR91" s="29">
        <f t="shared" si="36"/>
        <v>0.90000874895470739</v>
      </c>
      <c r="AS91" s="29">
        <f t="shared" si="36"/>
        <v>0.77678312341150468</v>
      </c>
      <c r="AT91" s="29">
        <f t="shared" si="36"/>
        <v>0.67039788092889485</v>
      </c>
      <c r="AU91" s="29">
        <f t="shared" si="36"/>
        <v>0.57855764488326344</v>
      </c>
      <c r="AV91" s="29">
        <f t="shared" si="36"/>
        <v>0.49927865039220226</v>
      </c>
      <c r="AW91" s="29">
        <f t="shared" si="36"/>
        <v>0.43084671043464995</v>
      </c>
      <c r="AX91" s="29">
        <f t="shared" si="36"/>
        <v>0.37178079268539088</v>
      </c>
      <c r="AY91" s="29">
        <f t="shared" si="36"/>
        <v>0.32080147114563051</v>
      </c>
      <c r="AZ91" s="29">
        <f t="shared" si="36"/>
        <v>0.27680361045903562</v>
      </c>
      <c r="BA91" s="29">
        <f t="shared" si="36"/>
        <v>0.23883272314645945</v>
      </c>
      <c r="BB91" s="29">
        <f t="shared" si="36"/>
        <v>0.20606451221885133</v>
      </c>
      <c r="BC91" s="29">
        <f t="shared" si="36"/>
        <v>0.17778717491354964</v>
      </c>
      <c r="BD91" s="29">
        <f t="shared" si="36"/>
        <v>0.1533860986834111</v>
      </c>
      <c r="BE91" s="29">
        <f t="shared" si="36"/>
        <v>0.13233062897527145</v>
      </c>
      <c r="BF91" s="29">
        <f t="shared" si="36"/>
        <v>0.11416263058918234</v>
      </c>
      <c r="BG91" s="29">
        <f t="shared" si="36"/>
        <v>9.8486601249956049E-2</v>
      </c>
      <c r="BH91" s="29">
        <f t="shared" si="36"/>
        <v>8.4961128105714531E-2</v>
      </c>
      <c r="BI91" s="29">
        <f>BI$17*BI$56*BI90/(1-(BJ17/BI17))</f>
        <v>0.52921821033625172</v>
      </c>
    </row>
    <row r="92" spans="1:66" s="95" customFormat="1" ht="35.25" customHeight="1">
      <c r="A92" s="129" t="s">
        <v>62</v>
      </c>
      <c r="B92" s="130">
        <f>SUM(B91:AO91)*10*B52+B53</f>
        <v>554.63052163112798</v>
      </c>
      <c r="C92" s="131">
        <v>396.47221219651692</v>
      </c>
      <c r="D92" s="132">
        <f>+B92-C92</f>
        <v>158.15830943461106</v>
      </c>
      <c r="I92" s="109"/>
    </row>
    <row r="93" spans="1:66" s="33" customFormat="1" ht="18" customHeight="1">
      <c r="A93" s="32" t="s">
        <v>270</v>
      </c>
      <c r="B93" s="33">
        <f>+B90*Data!B360</f>
        <v>0.57283993002731948</v>
      </c>
      <c r="C93" s="33">
        <f>+C90*Data!C360</f>
        <v>0.45662657655439537</v>
      </c>
      <c r="D93" s="33">
        <f>+D90*Data!D360</f>
        <v>0.44212425328469673</v>
      </c>
      <c r="E93" s="33">
        <f>+E90*Data!E360</f>
        <v>0.41934621252422061</v>
      </c>
      <c r="F93" s="33">
        <f>+F90*Data!F360</f>
        <v>0.39382412845196335</v>
      </c>
      <c r="G93" s="33">
        <f>+G90*Data!G360</f>
        <v>0.36935351874261713</v>
      </c>
      <c r="H93" s="33">
        <f>+H90*Data!H360</f>
        <v>0.34649384130202404</v>
      </c>
      <c r="I93" s="33">
        <f>+I90*Data!I360</f>
        <v>0.32509582889312061</v>
      </c>
      <c r="J93" s="33">
        <f>+J90*Data!J360</f>
        <v>0.30553721941180123</v>
      </c>
      <c r="K93" s="33">
        <f>+K90*Data!K360</f>
        <v>0.28534953451602779</v>
      </c>
      <c r="L93" s="33">
        <f>+L90*Data!L360</f>
        <v>0.26849298204026278</v>
      </c>
      <c r="M93" s="33">
        <f>+M90*Data!M360</f>
        <v>0.25227969400433997</v>
      </c>
      <c r="N93" s="33">
        <f>+N90*Data!N360</f>
        <v>0.24644482875844126</v>
      </c>
      <c r="O93" s="33">
        <f>+O90*Data!O360</f>
        <v>0.23892849862996479</v>
      </c>
      <c r="P93" s="33">
        <f>+P90*Data!P360</f>
        <v>0.23124493822969042</v>
      </c>
      <c r="Q93" s="33">
        <f>+Q90*Data!Q360</f>
        <v>0.22405696461338726</v>
      </c>
      <c r="R93" s="33">
        <f>+R90*Data!R360</f>
        <v>0.21762354288707111</v>
      </c>
      <c r="S93" s="33">
        <f>+S90*Data!S360</f>
        <v>0.21201433234028635</v>
      </c>
      <c r="T93" s="33">
        <f>+T90*Data!T360</f>
        <v>0.20721393959192846</v>
      </c>
      <c r="U93" s="33">
        <f>+U90*Data!U360</f>
        <v>0.2031722358821475</v>
      </c>
      <c r="V93" s="33">
        <f>+V90*Data!V360</f>
        <v>0.20010336435773554</v>
      </c>
      <c r="W93" s="33">
        <f>+W90*Data!W360</f>
        <v>0.19755886445589013</v>
      </c>
      <c r="X93" s="33">
        <f>+X90*Data!X360</f>
        <v>0.19511994400843405</v>
      </c>
      <c r="Y93" s="33">
        <f>+Y90*Data!Y360</f>
        <v>0.1927871162926765</v>
      </c>
      <c r="Z93" s="33">
        <f>+Z90*Data!Z360</f>
        <v>0.19073099440217933</v>
      </c>
      <c r="AA93" s="33">
        <f>+AA90*Data!AA360</f>
        <v>0.18902176559944966</v>
      </c>
      <c r="AB93" s="33">
        <f>+AB90*Data!AB360</f>
        <v>0.1876583616178395</v>
      </c>
      <c r="AC93" s="33">
        <f>+AC90*Data!AC360</f>
        <v>0.18662759929832501</v>
      </c>
      <c r="AD93" s="33">
        <f>+AD90*Data!AD360</f>
        <v>0.18586026156385405</v>
      </c>
      <c r="AE93" s="33">
        <f>+AE90*Data!AE360</f>
        <v>0.18533302397383755</v>
      </c>
      <c r="AF93" s="33">
        <f>+AF90*Data!AF360</f>
        <v>0.18507837115133641</v>
      </c>
      <c r="AG93" s="33">
        <f>+AG90*Data!AG360</f>
        <v>0.18505213596417477</v>
      </c>
      <c r="AH93" s="33">
        <f>+AH90*Data!AH360</f>
        <v>0.1851710140709798</v>
      </c>
      <c r="AI93" s="33">
        <f>+AI90*Data!AI360</f>
        <v>0.18543774104471783</v>
      </c>
      <c r="AJ93" s="33">
        <f>+AJ90*Data!AJ360</f>
        <v>0.18584889775215191</v>
      </c>
      <c r="AK93" s="33">
        <f>+AK90*Data!AK360</f>
        <v>0.18639654722468538</v>
      </c>
      <c r="AL93" s="33">
        <f>+AL90*Data!AL360</f>
        <v>0.18707051599729649</v>
      </c>
      <c r="AM93" s="33">
        <f>+AM90*Data!AM360</f>
        <v>0.18785966121250255</v>
      </c>
      <c r="AN93" s="33">
        <f>+AN90*Data!AN360</f>
        <v>0.18875255497441468</v>
      </c>
      <c r="AO93" s="33">
        <f>+AO90*Data!AO360</f>
        <v>0.18973783914700948</v>
      </c>
      <c r="AP93" s="33">
        <f>+AP90*Data!AP360</f>
        <v>0.19080439689727177</v>
      </c>
      <c r="AQ93" s="33">
        <f>+AQ90*Data!AQ360</f>
        <v>0.19194142576166262</v>
      </c>
      <c r="AR93" s="33">
        <f>+AR90*Data!AR360</f>
        <v>0.19313846108275248</v>
      </c>
      <c r="AS93" s="33">
        <f>+AS90*Data!AS360</f>
        <v>0.19438537750494839</v>
      </c>
      <c r="AT93" s="33">
        <f>+AT90*Data!AT360</f>
        <v>0.19567238362958697</v>
      </c>
      <c r="AU93" s="33">
        <f>+AU90*Data!AU360</f>
        <v>0.19699001726586868</v>
      </c>
      <c r="AV93" s="33">
        <f>+AV90*Data!AV360</f>
        <v>0.19832914376153973</v>
      </c>
      <c r="AW93" s="33">
        <f>+AW90*Data!AW360</f>
        <v>0.19968095620851525</v>
      </c>
      <c r="AX93" s="33">
        <f>+AX90*Data!AX360</f>
        <v>0.20103697280558214</v>
      </c>
      <c r="AY93" s="33">
        <f>+AY90*Data!AY360</f>
        <v>0.20238902235023426</v>
      </c>
      <c r="AZ93" s="33">
        <f>+AZ90*Data!AZ360</f>
        <v>0.20372920277271642</v>
      </c>
      <c r="BA93" s="33">
        <f>+BA90*Data!BA360</f>
        <v>0.20504978900019755</v>
      </c>
      <c r="BB93" s="33">
        <f>+BB90*Data!BB360</f>
        <v>0.20634305502875039</v>
      </c>
      <c r="BC93" s="33">
        <f>+BC90*Data!BC360</f>
        <v>0.20760096228800137</v>
      </c>
      <c r="BD93" s="33">
        <f>+BD90*Data!BD360</f>
        <v>0.20881465698545107</v>
      </c>
      <c r="BE93" s="33">
        <f>+BE90*Data!BE360</f>
        <v>0.20997372356628205</v>
      </c>
      <c r="BF93" s="33">
        <f>+BF90*Data!BF360</f>
        <v>0.21106517742310113</v>
      </c>
      <c r="BG93" s="33">
        <f>+BG90*Data!BG360</f>
        <v>0.21207226978310614</v>
      </c>
      <c r="BH93" s="33">
        <f>+BH90*Data!BH360</f>
        <v>0.21297333387496056</v>
      </c>
      <c r="BI93" s="33">
        <f>+BI90*Data!BI360</f>
        <v>0.21286973097337467</v>
      </c>
    </row>
    <row r="94" spans="1:66" s="23" customFormat="1" ht="18" customHeight="1">
      <c r="A94" s="21" t="s">
        <v>271</v>
      </c>
      <c r="B94" s="29">
        <f>B$17*B$56*B93</f>
        <v>280.73750322942209</v>
      </c>
      <c r="C94" s="29">
        <f t="shared" ref="C94:BH94" si="37">C$17*C$56*C93</f>
        <v>201.39148864541042</v>
      </c>
      <c r="D94" s="29">
        <f t="shared" si="37"/>
        <v>172.03019437260463</v>
      </c>
      <c r="E94" s="29">
        <f t="shared" si="37"/>
        <v>141.96129879206563</v>
      </c>
      <c r="F94" s="29">
        <f t="shared" si="37"/>
        <v>114.87740562308606</v>
      </c>
      <c r="G94" s="29">
        <f t="shared" si="37"/>
        <v>91.407128035875786</v>
      </c>
      <c r="H94" s="29">
        <f t="shared" si="37"/>
        <v>72.148620856178297</v>
      </c>
      <c r="I94" s="29">
        <f t="shared" si="37"/>
        <v>56.955884746544747</v>
      </c>
      <c r="J94" s="29">
        <f t="shared" si="37"/>
        <v>45.038717801046459</v>
      </c>
      <c r="K94" s="29">
        <f t="shared" si="37"/>
        <v>35.391075099989429</v>
      </c>
      <c r="L94" s="29">
        <f t="shared" si="37"/>
        <v>28.416588550714895</v>
      </c>
      <c r="M94" s="29">
        <f t="shared" si="37"/>
        <v>23.108482762069976</v>
      </c>
      <c r="N94" s="29">
        <f t="shared" si="37"/>
        <v>19.537049713417442</v>
      </c>
      <c r="O94" s="29">
        <f t="shared" si="37"/>
        <v>16.392959341895533</v>
      </c>
      <c r="P94" s="29">
        <f t="shared" si="37"/>
        <v>13.731303881947325</v>
      </c>
      <c r="Q94" s="29">
        <f t="shared" si="37"/>
        <v>11.514580678781588</v>
      </c>
      <c r="R94" s="29">
        <f t="shared" si="37"/>
        <v>9.6793387876720498</v>
      </c>
      <c r="S94" s="29">
        <f t="shared" si="37"/>
        <v>8.1612216102721238</v>
      </c>
      <c r="T94" s="29">
        <f t="shared" si="37"/>
        <v>6.9033366631325874</v>
      </c>
      <c r="U94" s="29">
        <f t="shared" si="37"/>
        <v>5.8580703330923258</v>
      </c>
      <c r="V94" s="29">
        <f t="shared" si="37"/>
        <v>4.9980777889748653</v>
      </c>
      <c r="W94" s="29">
        <f t="shared" si="37"/>
        <v>4.2786996742024233</v>
      </c>
      <c r="X94" s="29">
        <f t="shared" si="37"/>
        <v>3.6642374386267229</v>
      </c>
      <c r="Y94" s="29">
        <f t="shared" si="37"/>
        <v>3.1392551434518627</v>
      </c>
      <c r="Z94" s="29">
        <f t="shared" si="37"/>
        <v>2.6930011727841574</v>
      </c>
      <c r="AA94" s="29">
        <f t="shared" si="37"/>
        <v>2.3141619429589073</v>
      </c>
      <c r="AB94" s="29">
        <f t="shared" si="37"/>
        <v>1.9921246727397492</v>
      </c>
      <c r="AC94" s="29">
        <f t="shared" si="37"/>
        <v>1.7178732841466633</v>
      </c>
      <c r="AD94" s="29">
        <f t="shared" si="37"/>
        <v>1.4834347983175151</v>
      </c>
      <c r="AE94" s="29">
        <f t="shared" si="37"/>
        <v>1.2826299970672892</v>
      </c>
      <c r="AF94" s="29">
        <f t="shared" si="37"/>
        <v>1.107152306732194</v>
      </c>
      <c r="AG94" s="29">
        <f t="shared" si="37"/>
        <v>0.95386163249043998</v>
      </c>
      <c r="AH94" s="29">
        <f t="shared" si="37"/>
        <v>0.82243931087109889</v>
      </c>
      <c r="AI94" s="29">
        <f t="shared" si="37"/>
        <v>0.70968979652291853</v>
      </c>
      <c r="AJ94" s="29">
        <f t="shared" si="37"/>
        <v>0.6128723102861553</v>
      </c>
      <c r="AK94" s="29">
        <f t="shared" si="37"/>
        <v>0.52964813988694726</v>
      </c>
      <c r="AL94" s="29">
        <f t="shared" si="37"/>
        <v>0.4580306174436492</v>
      </c>
      <c r="AM94" s="29">
        <f t="shared" si="37"/>
        <v>0.39633486465952905</v>
      </c>
      <c r="AN94" s="29">
        <f t="shared" si="37"/>
        <v>0.34313195099788102</v>
      </c>
      <c r="AO94" s="29">
        <f t="shared" si="37"/>
        <v>0.2972089260231181</v>
      </c>
      <c r="AP94" s="29">
        <f t="shared" si="37"/>
        <v>0.25753475942674237</v>
      </c>
      <c r="AQ94" s="29">
        <f t="shared" si="37"/>
        <v>0.22323165014134749</v>
      </c>
      <c r="AR94" s="29">
        <f t="shared" si="37"/>
        <v>0.19355099010732266</v>
      </c>
      <c r="AS94" s="29">
        <f t="shared" si="37"/>
        <v>0.16785326775875212</v>
      </c>
      <c r="AT94" s="29">
        <f t="shared" si="37"/>
        <v>0.14559126555260629</v>
      </c>
      <c r="AU94" s="29">
        <f t="shared" si="37"/>
        <v>0.12629599577348796</v>
      </c>
      <c r="AV94" s="29">
        <f t="shared" si="37"/>
        <v>0.1095649077973356</v>
      </c>
      <c r="AW94" s="29">
        <f t="shared" si="37"/>
        <v>9.5051979546382975E-2</v>
      </c>
      <c r="AX94" s="29">
        <f t="shared" si="37"/>
        <v>8.2459373673003059E-2</v>
      </c>
      <c r="AY94" s="29">
        <f t="shared" si="37"/>
        <v>7.1530395401740637E-2</v>
      </c>
      <c r="AZ94" s="29">
        <f t="shared" si="37"/>
        <v>6.2043535308786153E-2</v>
      </c>
      <c r="BA94" s="29">
        <f t="shared" si="37"/>
        <v>5.3807418300236068E-2</v>
      </c>
      <c r="BB94" s="29">
        <f t="shared" si="37"/>
        <v>4.6656511329298024E-2</v>
      </c>
      <c r="BC94" s="29">
        <f t="shared" si="37"/>
        <v>4.0447468502323884E-2</v>
      </c>
      <c r="BD94" s="29">
        <f t="shared" si="37"/>
        <v>3.5056014500294753E-2</v>
      </c>
      <c r="BE94" s="29">
        <f t="shared" si="37"/>
        <v>3.0374286714240945E-2</v>
      </c>
      <c r="BF94" s="29">
        <f t="shared" si="37"/>
        <v>2.6308573648319452E-2</v>
      </c>
      <c r="BG94" s="29">
        <f t="shared" si="37"/>
        <v>2.2777401533431527E-2</v>
      </c>
      <c r="BH94" s="29">
        <f t="shared" si="37"/>
        <v>1.9709930828511062E-2</v>
      </c>
      <c r="BI94" s="29">
        <f>BI$17*BI$56*BI93/(1-(BJ17/BI17))</f>
        <v>0.1227123552051145</v>
      </c>
    </row>
    <row r="95" spans="1:66" s="23" customFormat="1" ht="39" customHeight="1">
      <c r="A95" s="57" t="s">
        <v>62</v>
      </c>
      <c r="B95" s="197">
        <f>SUM(B94:BI94)*10*B52+B53-C53</f>
        <v>554.63052163112798</v>
      </c>
      <c r="C95" s="85">
        <v>554.63052163112798</v>
      </c>
      <c r="D95" s="189">
        <f>+B95-C95</f>
        <v>0</v>
      </c>
      <c r="I95" s="33"/>
    </row>
    <row r="96" spans="1:66" s="95" customFormat="1" ht="21.75" customHeight="1">
      <c r="A96" s="133" t="s">
        <v>61</v>
      </c>
      <c r="B96" s="94"/>
      <c r="C96" s="134"/>
      <c r="D96" s="134"/>
    </row>
    <row r="97" spans="1:61" s="401" customFormat="1" ht="18" customHeight="1">
      <c r="A97" s="174" t="s">
        <v>191</v>
      </c>
      <c r="B97" s="400">
        <f>+Controls!B29</f>
        <v>0.17464278549877818</v>
      </c>
      <c r="C97" s="400">
        <f>+Controls!C29</f>
        <v>0.19951187573456713</v>
      </c>
      <c r="D97" s="400">
        <f>+Controls!D29</f>
        <v>0.19621702705844843</v>
      </c>
      <c r="E97" s="400">
        <f>+Controls!E29</f>
        <v>0.19444764809439508</v>
      </c>
      <c r="F97" s="400">
        <f>+Controls!F29</f>
        <v>0.19311769687881469</v>
      </c>
      <c r="G97" s="400">
        <f>+Controls!G29</f>
        <v>0.19342037928561981</v>
      </c>
      <c r="H97" s="400">
        <f>+Controls!H29</f>
        <v>0.19499881757129625</v>
      </c>
      <c r="I97" s="400">
        <f>+Controls!I29</f>
        <v>0.19675155944103084</v>
      </c>
      <c r="J97" s="400">
        <f>+Controls!J29</f>
        <v>0.1986775404241552</v>
      </c>
      <c r="K97" s="400">
        <f>+Controls!K29</f>
        <v>0.20517684580955442</v>
      </c>
      <c r="L97" s="400">
        <f>+Controls!L29</f>
        <v>0.21074492696069239</v>
      </c>
      <c r="M97" s="400">
        <f>+Controls!M29</f>
        <v>0.2203362818132277</v>
      </c>
      <c r="N97" s="400">
        <f>+Controls!N29</f>
        <v>0.2203362818132277</v>
      </c>
      <c r="O97" s="400">
        <f>+Controls!O29</f>
        <v>0.2203362818132277</v>
      </c>
      <c r="P97" s="400">
        <f>+Controls!P29</f>
        <v>0.2203362818132277</v>
      </c>
      <c r="Q97" s="400">
        <f>+Controls!Q29</f>
        <v>0.2203362818132277</v>
      </c>
      <c r="R97" s="400">
        <f>+Controls!R29</f>
        <v>0.2203362818132277</v>
      </c>
      <c r="S97" s="400">
        <f>+Controls!S29</f>
        <v>0.2203362818132277</v>
      </c>
      <c r="T97" s="400">
        <f>+Controls!T29</f>
        <v>0.2203362818132277</v>
      </c>
      <c r="U97" s="400">
        <f>+Controls!U29</f>
        <v>0.2203362818132277</v>
      </c>
      <c r="V97" s="400">
        <f>+Controls!V29</f>
        <v>0.2203362818132277</v>
      </c>
      <c r="W97" s="400">
        <f>+Controls!W29</f>
        <v>0.2203362818132277</v>
      </c>
      <c r="X97" s="400">
        <f>+Controls!X29</f>
        <v>0.2203362818132277</v>
      </c>
      <c r="Y97" s="400">
        <f>+Controls!Y29</f>
        <v>0.2203362818132277</v>
      </c>
      <c r="Z97" s="400">
        <f>+Controls!Z29</f>
        <v>0.2203362818132277</v>
      </c>
      <c r="AA97" s="400">
        <f>+Controls!AA29</f>
        <v>0.2203362818132277</v>
      </c>
      <c r="AB97" s="400">
        <f>+Controls!AB29</f>
        <v>0.2203362818132277</v>
      </c>
      <c r="AC97" s="400">
        <f>+Controls!AC29</f>
        <v>0.2203362818132277</v>
      </c>
      <c r="AD97" s="400">
        <f>+Controls!AD29</f>
        <v>0.2203362818132277</v>
      </c>
      <c r="AE97" s="400">
        <f>+Controls!AE29</f>
        <v>0.2203362818132277</v>
      </c>
      <c r="AF97" s="400">
        <f>+Controls!AF29</f>
        <v>0.2203362818132277</v>
      </c>
      <c r="AG97" s="400">
        <f>+Controls!AG29</f>
        <v>0.2203362818132277</v>
      </c>
      <c r="AH97" s="400">
        <f>+Controls!AH29</f>
        <v>0.2203362818132277</v>
      </c>
      <c r="AI97" s="400">
        <f>+Controls!AI29</f>
        <v>0.2203362818132277</v>
      </c>
      <c r="AJ97" s="400">
        <f>+Controls!AJ29</f>
        <v>0.2203362818132277</v>
      </c>
      <c r="AK97" s="400">
        <f>+Controls!AK29</f>
        <v>0.2203362818132277</v>
      </c>
      <c r="AL97" s="400">
        <f>+Controls!AL29</f>
        <v>0.2203362818132277</v>
      </c>
      <c r="AM97" s="400">
        <f>+Controls!AM29</f>
        <v>0.2203362818132277</v>
      </c>
      <c r="AN97" s="400">
        <f>+Controls!AN29</f>
        <v>0.2203362818132277</v>
      </c>
      <c r="AO97" s="400">
        <f>+Controls!AO29</f>
        <v>0.2203362818132277</v>
      </c>
      <c r="AP97" s="400">
        <f>+Controls!AP29</f>
        <v>0.2203362818132277</v>
      </c>
      <c r="AQ97" s="400">
        <f>+Controls!AQ29</f>
        <v>0.2203362818132277</v>
      </c>
      <c r="AR97" s="400">
        <f>+Controls!AR29</f>
        <v>0.2203362818132277</v>
      </c>
      <c r="AS97" s="400">
        <f>+Controls!AS29</f>
        <v>0.2203362818132277</v>
      </c>
      <c r="AT97" s="400">
        <f>+Controls!AT29</f>
        <v>0.2203362818132277</v>
      </c>
      <c r="AU97" s="400">
        <f>+Controls!AU29</f>
        <v>0.2203362818132277</v>
      </c>
      <c r="AV97" s="400">
        <f>+Controls!AV29</f>
        <v>0.2203362818132277</v>
      </c>
      <c r="AW97" s="400">
        <f>+Controls!AW29</f>
        <v>0.2203362818132277</v>
      </c>
      <c r="AX97" s="400">
        <f>+Controls!AX29</f>
        <v>0.2203362818132277</v>
      </c>
      <c r="AY97" s="400">
        <f>+Controls!AY29</f>
        <v>0.2203362818132277</v>
      </c>
      <c r="AZ97" s="400">
        <f>+Controls!AZ29</f>
        <v>0.2203362818132277</v>
      </c>
      <c r="BA97" s="400">
        <f>+Controls!BA29</f>
        <v>0.2203362818132277</v>
      </c>
      <c r="BB97" s="400">
        <f>+Controls!BB29</f>
        <v>0.2203362818132277</v>
      </c>
      <c r="BC97" s="400">
        <f>+Controls!BC29</f>
        <v>0.2203362818132277</v>
      </c>
      <c r="BD97" s="400">
        <f>+Controls!BD29</f>
        <v>0.2203362818132277</v>
      </c>
      <c r="BE97" s="400">
        <f>+Controls!BE29</f>
        <v>0.2203362818132277</v>
      </c>
      <c r="BF97" s="400">
        <f>+Controls!BF29</f>
        <v>0.2203362818132277</v>
      </c>
      <c r="BG97" s="400">
        <f>+Controls!BG29</f>
        <v>0.2203362818132277</v>
      </c>
      <c r="BH97" s="400">
        <f>+Controls!BH29</f>
        <v>0.2203362818132277</v>
      </c>
      <c r="BI97" s="400">
        <f>+Controls!BI29</f>
        <v>0.2203362818132277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38">+B$36*1000*B103^($B$38-1)</f>
        <v>1.0000000000000024E-3</v>
      </c>
      <c r="C101" s="478">
        <f t="shared" si="38"/>
        <v>9.9999999999999959E-4</v>
      </c>
      <c r="D101" s="478">
        <f t="shared" si="38"/>
        <v>1.0000000000000529E-3</v>
      </c>
      <c r="E101" s="478">
        <f t="shared" si="38"/>
        <v>1.0000000000215514E-3</v>
      </c>
      <c r="F101" s="478">
        <f t="shared" si="38"/>
        <v>1.0000000017689821E-3</v>
      </c>
      <c r="G101" s="478">
        <f t="shared" si="38"/>
        <v>1.0000000576642809E-3</v>
      </c>
      <c r="H101" s="478">
        <f t="shared" si="38"/>
        <v>1.000001008744988E-3</v>
      </c>
      <c r="I101" s="478">
        <f t="shared" si="38"/>
        <v>1.0000113920947294E-3</v>
      </c>
      <c r="J101" s="478">
        <f t="shared" si="38"/>
        <v>1.0000940394660196E-3</v>
      </c>
      <c r="K101" s="478">
        <f t="shared" si="38"/>
        <v>1.0006133774100512E-3</v>
      </c>
      <c r="L101" s="478">
        <f t="shared" si="38"/>
        <v>1.0033295900328677E-3</v>
      </c>
      <c r="M101" s="478">
        <f t="shared" si="38"/>
        <v>1.0155894218064879E-3</v>
      </c>
      <c r="N101" s="478">
        <f t="shared" si="38"/>
        <v>1.0645397255263113E-3</v>
      </c>
      <c r="O101" s="478">
        <f t="shared" si="38"/>
        <v>1.2410303223762498E-3</v>
      </c>
      <c r="P101" s="478">
        <f t="shared" si="38"/>
        <v>1.8210025266551034E-3</v>
      </c>
      <c r="Q101" s="478">
        <f t="shared" si="38"/>
        <v>3.5766183309002327E-3</v>
      </c>
      <c r="R101" s="478">
        <f t="shared" si="38"/>
        <v>8.5161838592479298E-3</v>
      </c>
      <c r="S101" s="478">
        <f t="shared" si="38"/>
        <v>2.1530289584171886E-2</v>
      </c>
      <c r="T101" s="478">
        <f t="shared" si="38"/>
        <v>5.3833188353047325E-2</v>
      </c>
      <c r="U101" s="478">
        <f t="shared" si="38"/>
        <v>0.12973744072668431</v>
      </c>
      <c r="V101" s="478">
        <f t="shared" si="38"/>
        <v>0.29919990110504907</v>
      </c>
      <c r="W101" s="478">
        <f t="shared" si="38"/>
        <v>0.6612684380229269</v>
      </c>
      <c r="X101" s="478">
        <f t="shared" si="38"/>
        <v>1.4047386546896172</v>
      </c>
      <c r="Y101" s="478">
        <f t="shared" si="38"/>
        <v>2.8696110898540983</v>
      </c>
      <c r="Z101" s="478">
        <f t="shared" si="38"/>
        <v>5.6313004966981124</v>
      </c>
      <c r="AA101" s="478">
        <f t="shared" si="38"/>
        <v>10.591311161020181</v>
      </c>
      <c r="AB101" s="478">
        <f t="shared" si="38"/>
        <v>159.99044376005855</v>
      </c>
      <c r="AC101" s="478">
        <f t="shared" si="38"/>
        <v>79.995221880029277</v>
      </c>
      <c r="AD101" s="478">
        <f t="shared" si="38"/>
        <v>39.997610940014638</v>
      </c>
      <c r="AE101" s="478">
        <f t="shared" si="38"/>
        <v>19.998805470007319</v>
      </c>
      <c r="AF101" s="478">
        <f t="shared" si="38"/>
        <v>9.9994027350036596</v>
      </c>
      <c r="AG101" s="478">
        <f t="shared" si="38"/>
        <v>4.9997013675018298</v>
      </c>
      <c r="AH101" s="478">
        <f t="shared" ref="AH101:BI101" si="39">+AH$36*1000*AH103^($B$38-1)</f>
        <v>2.4998506837509149</v>
      </c>
      <c r="AI101" s="478">
        <f t="shared" si="39"/>
        <v>1.2499253418754575</v>
      </c>
      <c r="AJ101" s="478">
        <f t="shared" si="39"/>
        <v>0.62496267093772873</v>
      </c>
      <c r="AK101" s="478">
        <f t="shared" si="39"/>
        <v>0.31248133546886436</v>
      </c>
      <c r="AL101" s="478">
        <f t="shared" si="39"/>
        <v>0.15624066773443218</v>
      </c>
      <c r="AM101" s="478">
        <f t="shared" si="39"/>
        <v>7.8120333867216091E-2</v>
      </c>
      <c r="AN101" s="478">
        <f t="shared" si="39"/>
        <v>3.9060166933608045E-2</v>
      </c>
      <c r="AO101" s="478">
        <f t="shared" si="39"/>
        <v>1.9530083466804023E-2</v>
      </c>
      <c r="AP101" s="478">
        <f t="shared" si="39"/>
        <v>9.7650417334020113E-3</v>
      </c>
      <c r="AQ101" s="478">
        <f t="shared" si="39"/>
        <v>4.8825208667010057E-3</v>
      </c>
      <c r="AR101" s="478">
        <f t="shared" si="39"/>
        <v>2.4412604333505028E-3</v>
      </c>
      <c r="AS101" s="478">
        <f t="shared" si="39"/>
        <v>1.2206302166752514E-3</v>
      </c>
      <c r="AT101" s="478">
        <f t="shared" si="39"/>
        <v>6.1031510833762571E-4</v>
      </c>
      <c r="AU101" s="478">
        <f t="shared" si="39"/>
        <v>3.0515755416881285E-4</v>
      </c>
      <c r="AV101" s="478">
        <f t="shared" si="39"/>
        <v>1.5257877708440643E-4</v>
      </c>
      <c r="AW101" s="478">
        <f t="shared" si="39"/>
        <v>7.6289388542203214E-5</v>
      </c>
      <c r="AX101" s="478">
        <f t="shared" si="39"/>
        <v>3.8144694271101607E-5</v>
      </c>
      <c r="AY101" s="478">
        <f t="shared" si="39"/>
        <v>1.9072347135550803E-5</v>
      </c>
      <c r="AZ101" s="478">
        <f t="shared" si="39"/>
        <v>9.5361735677754017E-6</v>
      </c>
      <c r="BA101" s="478">
        <f t="shared" si="39"/>
        <v>4.7680867838877009E-6</v>
      </c>
      <c r="BB101" s="478">
        <f t="shared" si="39"/>
        <v>2.3840433919438504E-6</v>
      </c>
      <c r="BC101" s="478">
        <f t="shared" si="39"/>
        <v>1.1920216959719252E-6</v>
      </c>
      <c r="BD101" s="478">
        <f t="shared" si="39"/>
        <v>5.9601084798596261E-7</v>
      </c>
      <c r="BE101" s="478">
        <f t="shared" si="39"/>
        <v>2.980054239929813E-7</v>
      </c>
      <c r="BF101" s="478">
        <f t="shared" si="39"/>
        <v>1.4900271199649065E-7</v>
      </c>
      <c r="BG101" s="478">
        <f t="shared" si="39"/>
        <v>7.4501355998245326E-8</v>
      </c>
      <c r="BH101" s="478">
        <f t="shared" si="39"/>
        <v>3.7250677999122663E-8</v>
      </c>
      <c r="BI101" s="478">
        <f t="shared" si="39"/>
        <v>1.8625338999561331E-8</v>
      </c>
    </row>
    <row r="102" spans="1:61" s="482" customFormat="1" ht="18" customHeight="1">
      <c r="A102" s="635" t="s">
        <v>955</v>
      </c>
      <c r="B102" s="480">
        <f>+B119*(1-MIN(B103,1))</f>
        <v>1.1456625342073461</v>
      </c>
      <c r="C102" s="480">
        <f>+C119*(1-MIN(C103,1))</f>
        <v>0.99377439380320809</v>
      </c>
      <c r="D102" s="480">
        <f t="shared" ref="D102:BI102" si="40">+D119*(1-MIN(D103,1))</f>
        <v>1.106091255414513</v>
      </c>
      <c r="E102" s="480">
        <f t="shared" si="40"/>
        <v>1.1891433774865861</v>
      </c>
      <c r="F102" s="480">
        <f t="shared" si="40"/>
        <v>1.2523730974526894</v>
      </c>
      <c r="G102" s="480">
        <f t="shared" si="40"/>
        <v>1.2928181437698956</v>
      </c>
      <c r="H102" s="480">
        <f t="shared" si="40"/>
        <v>1.3183434625106527</v>
      </c>
      <c r="I102" s="480">
        <f t="shared" si="40"/>
        <v>1.3386059895372324</v>
      </c>
      <c r="J102" s="480">
        <f t="shared" si="40"/>
        <v>1.3549362742712396</v>
      </c>
      <c r="K102" s="480">
        <f t="shared" si="40"/>
        <v>1.3681143488253336</v>
      </c>
      <c r="L102" s="480">
        <f t="shared" si="40"/>
        <v>1.3984482484510008</v>
      </c>
      <c r="M102" s="480">
        <f t="shared" si="40"/>
        <v>1.4455054856817873</v>
      </c>
      <c r="N102" s="480">
        <f t="shared" si="40"/>
        <v>1.5025460085607012</v>
      </c>
      <c r="O102" s="480">
        <f t="shared" si="40"/>
        <v>1.5508468835563445</v>
      </c>
      <c r="P102" s="480">
        <f t="shared" si="40"/>
        <v>1.5937712427920367</v>
      </c>
      <c r="Q102" s="480">
        <f t="shared" si="40"/>
        <v>1.6330162507505706</v>
      </c>
      <c r="R102" s="480">
        <f t="shared" si="40"/>
        <v>1.6693500930261795</v>
      </c>
      <c r="S102" s="480">
        <f t="shared" si="40"/>
        <v>1.702982797894818</v>
      </c>
      <c r="T102" s="480">
        <f t="shared" si="40"/>
        <v>1.7337044322562822</v>
      </c>
      <c r="U102" s="480">
        <f t="shared" si="40"/>
        <v>1.7609119499453574</v>
      </c>
      <c r="V102" s="480">
        <f t="shared" si="40"/>
        <v>1.7847514783916407</v>
      </c>
      <c r="W102" s="480">
        <f t="shared" si="40"/>
        <v>1.8039239494398163</v>
      </c>
      <c r="X102" s="480">
        <f t="shared" si="40"/>
        <v>1.8151124339258142</v>
      </c>
      <c r="Y102" s="480">
        <f t="shared" si="40"/>
        <v>1.8150967085132714</v>
      </c>
      <c r="Z102" s="480">
        <f t="shared" si="40"/>
        <v>1.7999730351279735</v>
      </c>
      <c r="AA102" s="480">
        <f t="shared" si="40"/>
        <v>1.6746389280778642</v>
      </c>
      <c r="AB102" s="480">
        <f t="shared" si="40"/>
        <v>0</v>
      </c>
      <c r="AC102" s="480">
        <f t="shared" si="40"/>
        <v>0</v>
      </c>
      <c r="AD102" s="480">
        <f t="shared" si="40"/>
        <v>0</v>
      </c>
      <c r="AE102" s="480">
        <f t="shared" si="40"/>
        <v>0</v>
      </c>
      <c r="AF102" s="480">
        <f t="shared" si="40"/>
        <v>0</v>
      </c>
      <c r="AG102" s="480">
        <f t="shared" si="40"/>
        <v>0</v>
      </c>
      <c r="AH102" s="480">
        <f t="shared" si="40"/>
        <v>0</v>
      </c>
      <c r="AI102" s="480">
        <f t="shared" si="40"/>
        <v>0</v>
      </c>
      <c r="AJ102" s="480">
        <f t="shared" si="40"/>
        <v>0</v>
      </c>
      <c r="AK102" s="480">
        <f t="shared" si="40"/>
        <v>0</v>
      </c>
      <c r="AL102" s="480">
        <f t="shared" si="40"/>
        <v>0</v>
      </c>
      <c r="AM102" s="480">
        <f t="shared" si="40"/>
        <v>0</v>
      </c>
      <c r="AN102" s="480">
        <f t="shared" si="40"/>
        <v>0</v>
      </c>
      <c r="AO102" s="480">
        <f t="shared" si="40"/>
        <v>0</v>
      </c>
      <c r="AP102" s="480">
        <f t="shared" si="40"/>
        <v>0</v>
      </c>
      <c r="AQ102" s="480">
        <f t="shared" si="40"/>
        <v>0</v>
      </c>
      <c r="AR102" s="480">
        <f t="shared" si="40"/>
        <v>0</v>
      </c>
      <c r="AS102" s="480">
        <f t="shared" si="40"/>
        <v>0</v>
      </c>
      <c r="AT102" s="480">
        <f t="shared" si="40"/>
        <v>0</v>
      </c>
      <c r="AU102" s="480">
        <f t="shared" si="40"/>
        <v>0</v>
      </c>
      <c r="AV102" s="480">
        <f t="shared" si="40"/>
        <v>0</v>
      </c>
      <c r="AW102" s="480">
        <f t="shared" si="40"/>
        <v>0</v>
      </c>
      <c r="AX102" s="480">
        <f t="shared" si="40"/>
        <v>0</v>
      </c>
      <c r="AY102" s="480">
        <f t="shared" si="40"/>
        <v>0</v>
      </c>
      <c r="AZ102" s="480">
        <f t="shared" si="40"/>
        <v>0</v>
      </c>
      <c r="BA102" s="480">
        <f t="shared" si="40"/>
        <v>0</v>
      </c>
      <c r="BB102" s="480">
        <f t="shared" si="40"/>
        <v>0</v>
      </c>
      <c r="BC102" s="480">
        <f t="shared" si="40"/>
        <v>0</v>
      </c>
      <c r="BD102" s="480">
        <f t="shared" si="40"/>
        <v>0</v>
      </c>
      <c r="BE102" s="480">
        <f t="shared" si="40"/>
        <v>0</v>
      </c>
      <c r="BF102" s="480">
        <f t="shared" si="40"/>
        <v>0</v>
      </c>
      <c r="BG102" s="480">
        <f t="shared" si="40"/>
        <v>0</v>
      </c>
      <c r="BH102" s="480">
        <f t="shared" si="40"/>
        <v>0</v>
      </c>
      <c r="BI102" s="480">
        <f t="shared" si="40"/>
        <v>0</v>
      </c>
    </row>
    <row r="103" spans="1:61" s="484" customFormat="1" ht="18" customHeight="1">
      <c r="A103" s="636" t="s">
        <v>956</v>
      </c>
      <c r="B103" s="483">
        <f>+IF($B$98=1,B109,IF($B$99=1,B114,B122))</f>
        <v>3.3862811311759976E-4</v>
      </c>
      <c r="C103" s="483">
        <f>+IF($B$98&gt;0,C109,IF($B$99&gt;0,C114,C122))</f>
        <v>3.474019474595326E-4</v>
      </c>
      <c r="D103" s="483">
        <f t="shared" ref="D103:BI103" si="41">+IF($B$98&gt;0,D109,IF($B$99&gt;0,D114,D122))</f>
        <v>3.5635427292864157E-4</v>
      </c>
      <c r="E103" s="483">
        <f t="shared" si="41"/>
        <v>3.6548514450988938E-4</v>
      </c>
      <c r="F103" s="483">
        <f t="shared" si="41"/>
        <v>3.7479432853478663E-4</v>
      </c>
      <c r="G103" s="483">
        <f t="shared" si="41"/>
        <v>3.8428129505116583E-4</v>
      </c>
      <c r="H103" s="483">
        <f t="shared" si="41"/>
        <v>3.9394536252093144E-4</v>
      </c>
      <c r="I103" s="483">
        <f t="shared" si="41"/>
        <v>4.0378725087562687E-4</v>
      </c>
      <c r="J103" s="483">
        <f t="shared" si="41"/>
        <v>4.1381999064062146E-4</v>
      </c>
      <c r="K103" s="483">
        <f t="shared" si="41"/>
        <v>4.2412868316245035E-4</v>
      </c>
      <c r="L103" s="483">
        <f t="shared" si="41"/>
        <v>4.3514274042539923E-4</v>
      </c>
      <c r="M103" s="483">
        <f t="shared" si="41"/>
        <v>4.4870227061598301E-4</v>
      </c>
      <c r="N103" s="483">
        <f t="shared" si="41"/>
        <v>4.716559442337819E-4</v>
      </c>
      <c r="O103" s="483">
        <f t="shared" si="41"/>
        <v>5.2584329358959731E-4</v>
      </c>
      <c r="P103" s="483">
        <f t="shared" si="41"/>
        <v>6.6603760854522134E-4</v>
      </c>
      <c r="Q103" s="483">
        <f t="shared" si="41"/>
        <v>9.9173900070049018E-4</v>
      </c>
      <c r="R103" s="483">
        <f t="shared" si="41"/>
        <v>1.6430364652682079E-3</v>
      </c>
      <c r="S103" s="483">
        <f t="shared" si="41"/>
        <v>2.8135672467920828E-3</v>
      </c>
      <c r="T103" s="483">
        <f t="shared" si="41"/>
        <v>4.787324600227497E-3</v>
      </c>
      <c r="U103" s="483">
        <f t="shared" si="41"/>
        <v>7.9788346826373726E-3</v>
      </c>
      <c r="V103" s="483">
        <f t="shared" si="41"/>
        <v>1.2973369383401585E-2</v>
      </c>
      <c r="W103" s="483">
        <f t="shared" si="41"/>
        <v>2.0596095822066895E-2</v>
      </c>
      <c r="X103" s="483">
        <f t="shared" si="41"/>
        <v>3.1977499382626805E-2</v>
      </c>
      <c r="Y103" s="483">
        <f t="shared" si="41"/>
        <v>4.8567336757414273E-2</v>
      </c>
      <c r="Z103" s="483">
        <f t="shared" si="41"/>
        <v>7.2115790985500083E-2</v>
      </c>
      <c r="AA103" s="483">
        <f t="shared" si="41"/>
        <v>0.15055006180712144</v>
      </c>
      <c r="AB103" s="483">
        <f t="shared" si="41"/>
        <v>1</v>
      </c>
      <c r="AC103" s="483">
        <f t="shared" si="41"/>
        <v>1</v>
      </c>
      <c r="AD103" s="483">
        <f t="shared" si="41"/>
        <v>1</v>
      </c>
      <c r="AE103" s="483">
        <f t="shared" si="41"/>
        <v>1</v>
      </c>
      <c r="AF103" s="483">
        <f t="shared" si="41"/>
        <v>1</v>
      </c>
      <c r="AG103" s="483">
        <f t="shared" si="41"/>
        <v>1</v>
      </c>
      <c r="AH103" s="483">
        <f t="shared" si="41"/>
        <v>1</v>
      </c>
      <c r="AI103" s="483">
        <f t="shared" si="41"/>
        <v>1</v>
      </c>
      <c r="AJ103" s="483">
        <f t="shared" si="41"/>
        <v>1</v>
      </c>
      <c r="AK103" s="483">
        <f t="shared" si="41"/>
        <v>1</v>
      </c>
      <c r="AL103" s="483">
        <f t="shared" si="41"/>
        <v>1</v>
      </c>
      <c r="AM103" s="483">
        <f t="shared" si="41"/>
        <v>1</v>
      </c>
      <c r="AN103" s="483">
        <f t="shared" si="41"/>
        <v>1</v>
      </c>
      <c r="AO103" s="483">
        <f t="shared" si="41"/>
        <v>1</v>
      </c>
      <c r="AP103" s="483">
        <f t="shared" si="41"/>
        <v>1</v>
      </c>
      <c r="AQ103" s="483">
        <f t="shared" si="41"/>
        <v>1</v>
      </c>
      <c r="AR103" s="483">
        <f t="shared" si="41"/>
        <v>1</v>
      </c>
      <c r="AS103" s="483">
        <f t="shared" si="41"/>
        <v>1</v>
      </c>
      <c r="AT103" s="483">
        <f t="shared" si="41"/>
        <v>1</v>
      </c>
      <c r="AU103" s="483">
        <f t="shared" si="41"/>
        <v>1</v>
      </c>
      <c r="AV103" s="483">
        <f t="shared" si="41"/>
        <v>1</v>
      </c>
      <c r="AW103" s="483">
        <f t="shared" si="41"/>
        <v>1</v>
      </c>
      <c r="AX103" s="483">
        <f t="shared" si="41"/>
        <v>1</v>
      </c>
      <c r="AY103" s="483">
        <f t="shared" si="41"/>
        <v>1</v>
      </c>
      <c r="AZ103" s="483">
        <f t="shared" si="41"/>
        <v>1</v>
      </c>
      <c r="BA103" s="483">
        <f t="shared" si="41"/>
        <v>1</v>
      </c>
      <c r="BB103" s="483">
        <f t="shared" si="41"/>
        <v>1</v>
      </c>
      <c r="BC103" s="483">
        <f t="shared" si="41"/>
        <v>1</v>
      </c>
      <c r="BD103" s="483">
        <f t="shared" si="41"/>
        <v>1</v>
      </c>
      <c r="BE103" s="483">
        <f t="shared" si="41"/>
        <v>1</v>
      </c>
      <c r="BF103" s="483">
        <f t="shared" si="41"/>
        <v>1</v>
      </c>
      <c r="BG103" s="483">
        <f t="shared" si="41"/>
        <v>1</v>
      </c>
      <c r="BH103" s="483">
        <f t="shared" si="41"/>
        <v>1</v>
      </c>
      <c r="BI103" s="483">
        <f t="shared" si="41"/>
        <v>1</v>
      </c>
    </row>
    <row r="104" spans="1:61" s="23" customFormat="1" ht="18" customHeight="1">
      <c r="A104" s="135"/>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23" customFormat="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2">+MIN(B107+B108,B36*1000)</f>
        <v>1E-3</v>
      </c>
      <c r="C106" s="388">
        <f t="shared" si="42"/>
        <v>1E-3</v>
      </c>
      <c r="D106" s="388">
        <f t="shared" si="42"/>
        <v>1.0000000000000521E-3</v>
      </c>
      <c r="E106" s="388">
        <f t="shared" si="42"/>
        <v>1.0000000000215492E-3</v>
      </c>
      <c r="F106" s="388">
        <f t="shared" si="42"/>
        <v>1.0000000017689817E-3</v>
      </c>
      <c r="G106" s="388">
        <f t="shared" si="42"/>
        <v>1.0000000576642783E-3</v>
      </c>
      <c r="H106" s="388">
        <f t="shared" si="42"/>
        <v>1.0000010087449862E-3</v>
      </c>
      <c r="I106" s="388">
        <f t="shared" si="42"/>
        <v>1.0000113920947279E-3</v>
      </c>
      <c r="J106" s="388">
        <f t="shared" si="42"/>
        <v>1.0000940394660177E-3</v>
      </c>
      <c r="K106" s="388">
        <f t="shared" si="42"/>
        <v>1.0006133774100503E-3</v>
      </c>
      <c r="L106" s="388">
        <f t="shared" si="42"/>
        <v>1.003329590032867E-3</v>
      </c>
      <c r="M106" s="465">
        <f t="shared" si="42"/>
        <v>1.0155894218064868E-3</v>
      </c>
      <c r="N106" s="388">
        <f t="shared" si="42"/>
        <v>1.0645397255263094E-3</v>
      </c>
      <c r="O106" s="388">
        <f t="shared" si="42"/>
        <v>1.2410303223762509E-3</v>
      </c>
      <c r="P106" s="388">
        <f t="shared" si="42"/>
        <v>1.8210025266551045E-3</v>
      </c>
      <c r="Q106" s="388">
        <f t="shared" si="42"/>
        <v>3.5766183309002253E-3</v>
      </c>
      <c r="R106" s="388">
        <f t="shared" si="42"/>
        <v>8.5161838592479212E-3</v>
      </c>
      <c r="S106" s="388">
        <f t="shared" si="42"/>
        <v>2.1530289584171879E-2</v>
      </c>
      <c r="T106" s="388">
        <f t="shared" si="42"/>
        <v>5.3833188353047248E-2</v>
      </c>
      <c r="U106" s="388">
        <f t="shared" si="42"/>
        <v>0.12973744072668422</v>
      </c>
      <c r="V106" s="388">
        <f t="shared" si="42"/>
        <v>0.29919990110504918</v>
      </c>
      <c r="W106" s="388">
        <f t="shared" si="42"/>
        <v>0.66126843802292679</v>
      </c>
      <c r="X106" s="388">
        <f t="shared" si="42"/>
        <v>1.4047386546896174</v>
      </c>
      <c r="Y106" s="388">
        <f t="shared" si="42"/>
        <v>2.8696110898540979</v>
      </c>
      <c r="Z106" s="388">
        <f t="shared" si="42"/>
        <v>5.6313004966981142</v>
      </c>
      <c r="AA106" s="388">
        <f t="shared" si="42"/>
        <v>10.591311161020183</v>
      </c>
      <c r="AB106" s="388">
        <f t="shared" si="42"/>
        <v>159.99044376005855</v>
      </c>
      <c r="AC106" s="388">
        <f t="shared" si="42"/>
        <v>79.995221880029277</v>
      </c>
      <c r="AD106" s="388">
        <f t="shared" si="42"/>
        <v>39.997610940014638</v>
      </c>
      <c r="AE106" s="388">
        <f t="shared" si="42"/>
        <v>19.998805470007319</v>
      </c>
      <c r="AF106" s="388">
        <f t="shared" si="42"/>
        <v>9.9994027350036596</v>
      </c>
      <c r="AG106" s="388">
        <f t="shared" si="42"/>
        <v>4.9997013675018298</v>
      </c>
      <c r="AH106" s="388">
        <f t="shared" si="42"/>
        <v>2.4998506837509149</v>
      </c>
      <c r="AI106" s="388">
        <f t="shared" si="42"/>
        <v>1.2499253418754575</v>
      </c>
      <c r="AJ106" s="388">
        <f t="shared" si="42"/>
        <v>0.62496267093772873</v>
      </c>
      <c r="AK106" s="388">
        <f t="shared" si="42"/>
        <v>0.31248133546886436</v>
      </c>
      <c r="AL106" s="388">
        <f t="shared" si="42"/>
        <v>0.15624066773443218</v>
      </c>
      <c r="AM106" s="388">
        <f t="shared" si="42"/>
        <v>7.8120333867216091E-2</v>
      </c>
      <c r="AN106" s="388">
        <f t="shared" si="42"/>
        <v>3.9060166933608045E-2</v>
      </c>
      <c r="AO106" s="388">
        <f t="shared" si="42"/>
        <v>1.9530083466804023E-2</v>
      </c>
      <c r="AP106" s="388">
        <f t="shared" si="42"/>
        <v>9.7650417334020113E-3</v>
      </c>
      <c r="AQ106" s="388">
        <f t="shared" si="42"/>
        <v>4.8825208667010057E-3</v>
      </c>
      <c r="AR106" s="388">
        <f t="shared" si="42"/>
        <v>2.4412604333505028E-3</v>
      </c>
      <c r="AS106" s="388">
        <f t="shared" si="42"/>
        <v>1.2206302166752514E-3</v>
      </c>
      <c r="AT106" s="388">
        <f t="shared" si="42"/>
        <v>6.1031510833762571E-4</v>
      </c>
      <c r="AU106" s="388">
        <f t="shared" si="42"/>
        <v>3.0515755416881285E-4</v>
      </c>
      <c r="AV106" s="388">
        <f t="shared" si="42"/>
        <v>1.5257877708440643E-4</v>
      </c>
      <c r="AW106" s="388">
        <f t="shared" si="42"/>
        <v>7.6289388542203214E-5</v>
      </c>
      <c r="AX106" s="388">
        <f t="shared" si="42"/>
        <v>3.8144694271101607E-5</v>
      </c>
      <c r="AY106" s="388">
        <f t="shared" si="42"/>
        <v>1.9072347135550803E-5</v>
      </c>
      <c r="AZ106" s="388">
        <f t="shared" si="42"/>
        <v>9.5361735677754017E-6</v>
      </c>
      <c r="BA106" s="388">
        <f t="shared" si="42"/>
        <v>4.7680867838877009E-6</v>
      </c>
      <c r="BB106" s="388">
        <f t="shared" si="42"/>
        <v>2.3840433919438504E-6</v>
      </c>
      <c r="BC106" s="388">
        <f t="shared" si="42"/>
        <v>1.1920216959719252E-6</v>
      </c>
      <c r="BD106" s="388">
        <f t="shared" si="42"/>
        <v>5.9601084798596261E-7</v>
      </c>
      <c r="BE106" s="388">
        <f t="shared" si="42"/>
        <v>2.980054239929813E-7</v>
      </c>
      <c r="BF106" s="388">
        <f t="shared" si="42"/>
        <v>1.4900271199649065E-7</v>
      </c>
      <c r="BG106" s="388">
        <f t="shared" si="42"/>
        <v>7.4501355998245326E-8</v>
      </c>
      <c r="BH106" s="388">
        <f t="shared" si="42"/>
        <v>3.7250677999122663E-8</v>
      </c>
      <c r="BI106" s="388">
        <f t="shared" si="42"/>
        <v>1.8625338999561331E-8</v>
      </c>
    </row>
    <row r="107" spans="1:61" s="23" customFormat="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23" customFormat="1" ht="18" customHeight="1">
      <c r="A108" s="387" t="s">
        <v>213</v>
      </c>
      <c r="B108" s="388">
        <f>+Controls!B12</f>
        <v>1E-3</v>
      </c>
      <c r="C108" s="388">
        <f>+Controls!C12</f>
        <v>1E-3</v>
      </c>
      <c r="D108" s="388">
        <f>+Controls!D12</f>
        <v>1E-3</v>
      </c>
      <c r="E108" s="388">
        <f>+Controls!E12</f>
        <v>1E-3</v>
      </c>
      <c r="F108" s="388">
        <f>+Controls!F12</f>
        <v>1E-3</v>
      </c>
      <c r="G108" s="388">
        <f>+Controls!G12</f>
        <v>1E-3</v>
      </c>
      <c r="H108" s="388">
        <f>+Controls!H12</f>
        <v>1E-3</v>
      </c>
      <c r="I108" s="388">
        <f>+Controls!I12</f>
        <v>1E-3</v>
      </c>
      <c r="J108" s="388">
        <f>+Controls!J12</f>
        <v>1E-3</v>
      </c>
      <c r="K108" s="388">
        <f>+Controls!K12</f>
        <v>1E-3</v>
      </c>
      <c r="L108" s="388">
        <f>+Controls!L12</f>
        <v>1E-3</v>
      </c>
      <c r="M108" s="388">
        <f>+Controls!M12</f>
        <v>1E-3</v>
      </c>
      <c r="N108" s="388">
        <f>+Controls!N12</f>
        <v>1E-3</v>
      </c>
      <c r="O108" s="388">
        <f>+Controls!O12</f>
        <v>1E-3</v>
      </c>
      <c r="P108" s="388">
        <f>+Controls!P12</f>
        <v>1E-3</v>
      </c>
      <c r="Q108" s="388">
        <f>+Controls!Q12</f>
        <v>1E-3</v>
      </c>
      <c r="R108" s="388">
        <f>+Controls!R12</f>
        <v>1E-3</v>
      </c>
      <c r="S108" s="388">
        <f>+Controls!S12</f>
        <v>1E-3</v>
      </c>
      <c r="T108" s="388">
        <f>+Controls!T12</f>
        <v>1E-3</v>
      </c>
      <c r="U108" s="388">
        <f>+Controls!U12</f>
        <v>1E-3</v>
      </c>
      <c r="V108" s="388">
        <f>+Controls!V12</f>
        <v>1E-3</v>
      </c>
      <c r="W108" s="388">
        <f>+Controls!W12</f>
        <v>1E-3</v>
      </c>
      <c r="X108" s="388">
        <f>+Controls!X12</f>
        <v>1E-3</v>
      </c>
      <c r="Y108" s="388">
        <f>+Controls!Y12</f>
        <v>1E-3</v>
      </c>
      <c r="Z108" s="388">
        <f>+Controls!Z12</f>
        <v>1E-3</v>
      </c>
      <c r="AA108" s="388">
        <f>+Controls!AA12</f>
        <v>1E-3</v>
      </c>
      <c r="AB108" s="388">
        <f>+Controls!AB12</f>
        <v>1200</v>
      </c>
      <c r="AC108" s="388">
        <f>+Controls!AC12</f>
        <v>1200</v>
      </c>
      <c r="AD108" s="388">
        <f>+Controls!AD12</f>
        <v>1200</v>
      </c>
      <c r="AE108" s="388">
        <f>+Controls!AE12</f>
        <v>1200</v>
      </c>
      <c r="AF108" s="388">
        <f>+Controls!AF12</f>
        <v>1200</v>
      </c>
      <c r="AG108" s="388">
        <f>+Controls!AG12</f>
        <v>1200</v>
      </c>
      <c r="AH108" s="388">
        <f>+Controls!AH12</f>
        <v>1200</v>
      </c>
      <c r="AI108" s="388">
        <f>+Controls!AI12</f>
        <v>1200</v>
      </c>
      <c r="AJ108" s="388">
        <f>+Controls!AJ12</f>
        <v>1200</v>
      </c>
      <c r="AK108" s="388">
        <f>+Controls!AK12</f>
        <v>1200</v>
      </c>
      <c r="AL108" s="388">
        <f>+Controls!AL12</f>
        <v>1200</v>
      </c>
      <c r="AM108" s="388">
        <f>+Controls!AM12</f>
        <v>1200</v>
      </c>
      <c r="AN108" s="388">
        <f>+Controls!AN12</f>
        <v>1200</v>
      </c>
      <c r="AO108" s="388">
        <f>+Controls!AO12</f>
        <v>1200</v>
      </c>
      <c r="AP108" s="388">
        <f>+Controls!AP12</f>
        <v>1200</v>
      </c>
      <c r="AQ108" s="388">
        <f>+Controls!AQ12</f>
        <v>1200</v>
      </c>
      <c r="AR108" s="388">
        <f>+Controls!AR12</f>
        <v>1200</v>
      </c>
      <c r="AS108" s="388">
        <f>+Controls!AS12</f>
        <v>1200</v>
      </c>
      <c r="AT108" s="388">
        <f>+Controls!AT12</f>
        <v>1200</v>
      </c>
      <c r="AU108" s="388">
        <f>+Controls!AU12</f>
        <v>1200</v>
      </c>
      <c r="AV108" s="388">
        <f>+Controls!AV12</f>
        <v>1200</v>
      </c>
      <c r="AW108" s="388">
        <f>+Controls!AW12</f>
        <v>1200</v>
      </c>
      <c r="AX108" s="388">
        <f>+Controls!AX12</f>
        <v>1200</v>
      </c>
      <c r="AY108" s="388">
        <f>+Controls!AY12</f>
        <v>1200</v>
      </c>
      <c r="AZ108" s="388">
        <f>+Controls!AZ12</f>
        <v>1200</v>
      </c>
      <c r="BA108" s="388">
        <f>+Controls!BA12</f>
        <v>1200</v>
      </c>
      <c r="BB108" s="388">
        <f>+Controls!BB12</f>
        <v>1200</v>
      </c>
      <c r="BC108" s="388">
        <f>+Controls!BC12</f>
        <v>1200</v>
      </c>
      <c r="BD108" s="388">
        <f>+Controls!BD12</f>
        <v>1200</v>
      </c>
      <c r="BE108" s="388">
        <f>+Controls!BE12</f>
        <v>1200</v>
      </c>
      <c r="BF108" s="388">
        <f>+Controls!BF12</f>
        <v>1200</v>
      </c>
      <c r="BG108" s="388">
        <f>+Controls!BG12</f>
        <v>1200</v>
      </c>
      <c r="BH108" s="388">
        <f>+Controls!BH12</f>
        <v>1200</v>
      </c>
      <c r="BI108" s="388">
        <f>+Controls!BI12</f>
        <v>1200</v>
      </c>
    </row>
    <row r="109" spans="1:61" ht="14.6">
      <c r="A109" s="387" t="s">
        <v>193</v>
      </c>
      <c r="B109" s="390">
        <f>+(B106/(1000*B$36))^(1/($B$38-1))</f>
        <v>3.3862811311759976E-4</v>
      </c>
      <c r="C109" s="390">
        <f>+(C106/(1000*C$36))^(1/($B$38-1))</f>
        <v>3.474019474595326E-4</v>
      </c>
      <c r="D109" s="390">
        <f t="shared" ref="D109:BI109" si="43">+(D106/(1000*D$36))^(1/($B$38-1))</f>
        <v>3.5635427292864157E-4</v>
      </c>
      <c r="E109" s="390">
        <f t="shared" si="43"/>
        <v>3.6548514450988938E-4</v>
      </c>
      <c r="F109" s="390">
        <f t="shared" si="43"/>
        <v>3.7479432853478663E-4</v>
      </c>
      <c r="G109" s="390">
        <f t="shared" si="43"/>
        <v>3.8428129505116583E-4</v>
      </c>
      <c r="H109" s="390">
        <f t="shared" si="43"/>
        <v>3.9394536252093144E-4</v>
      </c>
      <c r="I109" s="390">
        <f t="shared" si="43"/>
        <v>4.0378725087562687E-4</v>
      </c>
      <c r="J109" s="390">
        <f t="shared" si="43"/>
        <v>4.1381999064062146E-4</v>
      </c>
      <c r="K109" s="390">
        <f t="shared" si="43"/>
        <v>4.2412868316245035E-4</v>
      </c>
      <c r="L109" s="390">
        <f t="shared" si="43"/>
        <v>4.3514274042539923E-4</v>
      </c>
      <c r="M109" s="390">
        <f t="shared" si="43"/>
        <v>4.4870227061598301E-4</v>
      </c>
      <c r="N109" s="390">
        <f t="shared" si="43"/>
        <v>4.716559442337819E-4</v>
      </c>
      <c r="O109" s="390">
        <f t="shared" si="43"/>
        <v>5.2584329358959731E-4</v>
      </c>
      <c r="P109" s="390">
        <f t="shared" si="43"/>
        <v>6.6603760854522134E-4</v>
      </c>
      <c r="Q109" s="390">
        <f t="shared" si="43"/>
        <v>9.9173900070049018E-4</v>
      </c>
      <c r="R109" s="390">
        <f t="shared" si="43"/>
        <v>1.6430364652682079E-3</v>
      </c>
      <c r="S109" s="390">
        <f t="shared" si="43"/>
        <v>2.8135672467920828E-3</v>
      </c>
      <c r="T109" s="390">
        <f t="shared" si="43"/>
        <v>4.787324600227497E-3</v>
      </c>
      <c r="U109" s="390">
        <f t="shared" si="43"/>
        <v>7.9788346826373726E-3</v>
      </c>
      <c r="V109" s="390">
        <f t="shared" si="43"/>
        <v>1.2973369383401585E-2</v>
      </c>
      <c r="W109" s="390">
        <f t="shared" si="43"/>
        <v>2.0596095822066895E-2</v>
      </c>
      <c r="X109" s="390">
        <f t="shared" si="43"/>
        <v>3.1977499382626805E-2</v>
      </c>
      <c r="Y109" s="390">
        <f t="shared" si="43"/>
        <v>4.8567336757414273E-2</v>
      </c>
      <c r="Z109" s="390">
        <f t="shared" si="43"/>
        <v>7.2115790985500083E-2</v>
      </c>
      <c r="AA109" s="390">
        <f t="shared" si="43"/>
        <v>0.15055006180712144</v>
      </c>
      <c r="AB109" s="390">
        <f t="shared" si="43"/>
        <v>1</v>
      </c>
      <c r="AC109" s="390">
        <f t="shared" si="43"/>
        <v>1</v>
      </c>
      <c r="AD109" s="390">
        <f t="shared" si="43"/>
        <v>1</v>
      </c>
      <c r="AE109" s="390">
        <f t="shared" si="43"/>
        <v>1</v>
      </c>
      <c r="AF109" s="390">
        <f t="shared" si="43"/>
        <v>1</v>
      </c>
      <c r="AG109" s="390">
        <f t="shared" si="43"/>
        <v>1</v>
      </c>
      <c r="AH109" s="390">
        <f t="shared" si="43"/>
        <v>1</v>
      </c>
      <c r="AI109" s="390">
        <f t="shared" si="43"/>
        <v>1</v>
      </c>
      <c r="AJ109" s="390">
        <f t="shared" si="43"/>
        <v>1</v>
      </c>
      <c r="AK109" s="390">
        <f t="shared" si="43"/>
        <v>1</v>
      </c>
      <c r="AL109" s="390">
        <f t="shared" si="43"/>
        <v>1</v>
      </c>
      <c r="AM109" s="390">
        <f t="shared" si="43"/>
        <v>1</v>
      </c>
      <c r="AN109" s="390">
        <f t="shared" si="43"/>
        <v>1</v>
      </c>
      <c r="AO109" s="390">
        <f t="shared" si="43"/>
        <v>1</v>
      </c>
      <c r="AP109" s="390">
        <f t="shared" si="43"/>
        <v>1</v>
      </c>
      <c r="AQ109" s="390">
        <f t="shared" si="43"/>
        <v>1</v>
      </c>
      <c r="AR109" s="390">
        <f t="shared" si="43"/>
        <v>1</v>
      </c>
      <c r="AS109" s="390">
        <f t="shared" si="43"/>
        <v>1</v>
      </c>
      <c r="AT109" s="390">
        <f t="shared" si="43"/>
        <v>1</v>
      </c>
      <c r="AU109" s="390">
        <f t="shared" si="43"/>
        <v>1</v>
      </c>
      <c r="AV109" s="390">
        <f t="shared" si="43"/>
        <v>1</v>
      </c>
      <c r="AW109" s="390">
        <f t="shared" si="43"/>
        <v>1</v>
      </c>
      <c r="AX109" s="390">
        <f t="shared" si="43"/>
        <v>1</v>
      </c>
      <c r="AY109" s="390">
        <f t="shared" si="43"/>
        <v>1</v>
      </c>
      <c r="AZ109" s="390">
        <f t="shared" si="43"/>
        <v>1</v>
      </c>
      <c r="BA109" s="390">
        <f t="shared" si="43"/>
        <v>1</v>
      </c>
      <c r="BB109" s="390">
        <f t="shared" si="43"/>
        <v>1</v>
      </c>
      <c r="BC109" s="390">
        <f t="shared" si="43"/>
        <v>1</v>
      </c>
      <c r="BD109" s="390">
        <f t="shared" si="43"/>
        <v>1</v>
      </c>
      <c r="BE109" s="390">
        <f t="shared" si="43"/>
        <v>1</v>
      </c>
      <c r="BF109" s="390">
        <f t="shared" si="43"/>
        <v>1</v>
      </c>
      <c r="BG109" s="390">
        <f t="shared" si="43"/>
        <v>1</v>
      </c>
      <c r="BH109" s="390">
        <f t="shared" si="43"/>
        <v>1</v>
      </c>
      <c r="BI109" s="390">
        <f t="shared" si="43"/>
        <v>1</v>
      </c>
    </row>
    <row r="110" spans="1:61" ht="14.6">
      <c r="A110" s="38"/>
      <c r="B110" s="41"/>
    </row>
    <row r="111" spans="1:61" ht="18.45">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1.1460506191660516</v>
      </c>
      <c r="C112" s="470">
        <f>+C40*C61</f>
        <v>0.99411975294138788</v>
      </c>
      <c r="D112" s="470">
        <f t="shared" ref="D112:BI112" si="44">+D40*D61</f>
        <v>1.1064855562704239</v>
      </c>
      <c r="E112" s="470">
        <f t="shared" si="44"/>
        <v>1.1895781506288745</v>
      </c>
      <c r="F112" s="470">
        <f t="shared" si="44"/>
        <v>1.2528426557746202</v>
      </c>
      <c r="G112" s="470">
        <f t="shared" si="44"/>
        <v>1.2933151405870296</v>
      </c>
      <c r="H112" s="470">
        <f t="shared" si="44"/>
        <v>1.3188630224821598</v>
      </c>
      <c r="I112" s="470">
        <f t="shared" si="44"/>
        <v>1.339146719909784</v>
      </c>
      <c r="J112" s="470">
        <f t="shared" si="44"/>
        <v>1.3554972061123864</v>
      </c>
      <c r="K112" s="470">
        <f t="shared" si="44"/>
        <v>1.3686948515703814</v>
      </c>
      <c r="L112" s="470">
        <f t="shared" si="44"/>
        <v>1.3990570379645122</v>
      </c>
      <c r="M112" s="470">
        <f t="shared" si="44"/>
        <v>1.4461543784350523</v>
      </c>
      <c r="N112" s="470">
        <f t="shared" si="44"/>
        <v>1.5032550277302295</v>
      </c>
      <c r="O112" s="470">
        <f t="shared" si="44"/>
        <v>1.5516628150415466</v>
      </c>
      <c r="P112" s="470">
        <f t="shared" si="44"/>
        <v>1.5948334618569999</v>
      </c>
      <c r="Q112" s="470">
        <f t="shared" si="44"/>
        <v>1.6346373843966797</v>
      </c>
      <c r="R112" s="470">
        <f t="shared" si="44"/>
        <v>1.6720974100443629</v>
      </c>
      <c r="S112" s="470">
        <f t="shared" si="44"/>
        <v>1.7077877736392011</v>
      </c>
      <c r="T112" s="470">
        <f t="shared" si="44"/>
        <v>1.742044163133132</v>
      </c>
      <c r="U112" s="470">
        <f t="shared" si="44"/>
        <v>1.7750749797581333</v>
      </c>
      <c r="V112" s="470">
        <f t="shared" si="44"/>
        <v>1.8082100553626412</v>
      </c>
      <c r="W112" s="470">
        <f t="shared" si="44"/>
        <v>1.8418590550279128</v>
      </c>
      <c r="X112" s="470">
        <f t="shared" si="44"/>
        <v>1.8750725657391174</v>
      </c>
      <c r="Y112" s="470">
        <f t="shared" si="44"/>
        <v>1.9077510985666868</v>
      </c>
      <c r="Z112" s="470">
        <f t="shared" si="44"/>
        <v>1.9398681620411602</v>
      </c>
      <c r="AA112" s="470">
        <f t="shared" si="44"/>
        <v>1.9714392252950117</v>
      </c>
      <c r="AB112" s="470">
        <f t="shared" si="44"/>
        <v>2.0025340305817667</v>
      </c>
      <c r="AC112" s="470">
        <f t="shared" si="44"/>
        <v>2.0333438491871458</v>
      </c>
      <c r="AD112" s="470">
        <f t="shared" si="44"/>
        <v>2.06507859118225</v>
      </c>
      <c r="AE112" s="470">
        <f t="shared" si="44"/>
        <v>2.0976087783493629</v>
      </c>
      <c r="AF112" s="470">
        <f t="shared" si="44"/>
        <v>2.1260618085077181</v>
      </c>
      <c r="AG112" s="470">
        <f t="shared" si="44"/>
        <v>2.1491118614448341</v>
      </c>
      <c r="AH112" s="470">
        <f t="shared" si="44"/>
        <v>2.1706958176695745</v>
      </c>
      <c r="AI112" s="470">
        <f t="shared" si="44"/>
        <v>2.1913590122361764</v>
      </c>
      <c r="AJ112" s="470">
        <f t="shared" si="44"/>
        <v>2.2113647718756728</v>
      </c>
      <c r="AK112" s="470">
        <f t="shared" si="44"/>
        <v>2.2308501582323408</v>
      </c>
      <c r="AL112" s="470">
        <f t="shared" si="44"/>
        <v>2.249892413439218</v>
      </c>
      <c r="AM112" s="470">
        <f t="shared" si="44"/>
        <v>2.2685413063116786</v>
      </c>
      <c r="AN112" s="470">
        <f t="shared" si="44"/>
        <v>2.2868343570606262</v>
      </c>
      <c r="AO112" s="470">
        <f t="shared" si="44"/>
        <v>2.3048036198065942</v>
      </c>
      <c r="AP112" s="470">
        <f t="shared" si="44"/>
        <v>2.3224784429618519</v>
      </c>
      <c r="AQ112" s="470">
        <f t="shared" si="44"/>
        <v>2.3398864120264369</v>
      </c>
      <c r="AR112" s="470">
        <f t="shared" si="44"/>
        <v>2.3570535421498096</v>
      </c>
      <c r="AS112" s="470">
        <f t="shared" si="44"/>
        <v>2.3740042146895686</v>
      </c>
      <c r="AT112" s="470">
        <f t="shared" si="44"/>
        <v>2.3907610703183941</v>
      </c>
      <c r="AU112" s="470">
        <f t="shared" si="44"/>
        <v>2.407344937740743</v>
      </c>
      <c r="AV112" s="470">
        <f t="shared" si="44"/>
        <v>2.4237748173576854</v>
      </c>
      <c r="AW112" s="470">
        <f t="shared" si="44"/>
        <v>2.4400679151370177</v>
      </c>
      <c r="AX112" s="470">
        <f t="shared" si="44"/>
        <v>2.4562397143288566</v>
      </c>
      <c r="AY112" s="470">
        <f t="shared" si="44"/>
        <v>2.4723040721031908</v>
      </c>
      <c r="AZ112" s="470">
        <f t="shared" si="44"/>
        <v>2.4882733302186479</v>
      </c>
      <c r="BA112" s="470">
        <f t="shared" si="44"/>
        <v>2.504158431466573</v>
      </c>
      <c r="BB112" s="470">
        <f t="shared" si="44"/>
        <v>2.5199690360647549</v>
      </c>
      <c r="BC112" s="470">
        <f t="shared" si="44"/>
        <v>2.5357136341435345</v>
      </c>
      <c r="BD112" s="470">
        <f t="shared" si="44"/>
        <v>2.5513996519523072</v>
      </c>
      <c r="BE112" s="470">
        <f t="shared" si="44"/>
        <v>2.5670335504828885</v>
      </c>
      <c r="BF112" s="470">
        <f t="shared" si="44"/>
        <v>2.582620915946003</v>
      </c>
      <c r="BG112" s="470">
        <f t="shared" si="44"/>
        <v>2.5981665420305324</v>
      </c>
      <c r="BH112" s="470">
        <f t="shared" si="44"/>
        <v>2.6136745041901861</v>
      </c>
      <c r="BI112" s="470">
        <f t="shared" si="44"/>
        <v>2.6291482263914383</v>
      </c>
    </row>
    <row r="113" spans="1:61" ht="14.6">
      <c r="A113" s="397" t="s">
        <v>949</v>
      </c>
      <c r="B113" s="398">
        <f>+Controls!B71</f>
        <v>1.1460506191660516</v>
      </c>
      <c r="C113" s="398">
        <f>+Controls!C71</f>
        <v>1.0537535277990626</v>
      </c>
      <c r="D113" s="398">
        <f>+Controls!D71</f>
        <v>0.90645464756908634</v>
      </c>
      <c r="E113" s="398">
        <f>+Controls!E71</f>
        <v>0.80990096886794261</v>
      </c>
      <c r="F113" s="398">
        <f>+Controls!F71</f>
        <v>0.58226444480058026</v>
      </c>
      <c r="G113" s="398">
        <f>+Controls!G71</f>
        <v>0.40998682211510207</v>
      </c>
      <c r="H113" s="398">
        <f>+Controls!H71</f>
        <v>0.33306218981574859</v>
      </c>
      <c r="I113" s="398">
        <f>+Controls!I71</f>
        <v>0.27609264941330897</v>
      </c>
      <c r="J113" s="398">
        <f>+Controls!J71</f>
        <v>0.23395859042414713</v>
      </c>
      <c r="K113" s="398">
        <f>+Controls!K71</f>
        <v>0.20276610477240878</v>
      </c>
      <c r="L113" s="398">
        <f>+Controls!L71</f>
        <v>0.1805944284501283</v>
      </c>
      <c r="M113" s="398">
        <f>+Controls!M71</f>
        <v>0.16298647167624078</v>
      </c>
      <c r="N113" s="398">
        <f>+Controls!N71</f>
        <v>0.1470952906878073</v>
      </c>
      <c r="O113" s="398">
        <f>+Controls!O71</f>
        <v>0.13275349984574608</v>
      </c>
      <c r="P113" s="398">
        <f>+Controls!P71</f>
        <v>0.11981003361078582</v>
      </c>
      <c r="Q113" s="398">
        <f>+Controls!Q71</f>
        <v>0.10812855533373419</v>
      </c>
      <c r="R113" s="398">
        <f>+Controls!R71</f>
        <v>9.7586021188695096E-2</v>
      </c>
      <c r="S113" s="398">
        <f>+Controls!S71</f>
        <v>8.8071384122797317E-2</v>
      </c>
      <c r="T113" s="398">
        <f>+Controls!T71</f>
        <v>7.9484424170824575E-2</v>
      </c>
      <c r="U113" s="398">
        <f>+Controls!U71</f>
        <v>7.1734692814169179E-2</v>
      </c>
      <c r="V113" s="398">
        <f>+Controls!V71</f>
        <v>6.474056026478768E-2</v>
      </c>
      <c r="W113" s="398">
        <f>+Controls!W71</f>
        <v>6.1503532251548296E-2</v>
      </c>
      <c r="X113" s="398">
        <f>+Controls!X71</f>
        <v>5.8428355638970877E-2</v>
      </c>
      <c r="Y113" s="398">
        <f>+Controls!Y71</f>
        <v>5.5506937857022334E-2</v>
      </c>
      <c r="Z113" s="398">
        <f>+Controls!Z71</f>
        <v>5.2731590964171217E-2</v>
      </c>
      <c r="AA113" s="398">
        <f>+Controls!AA71</f>
        <v>5.0095011415962655E-2</v>
      </c>
      <c r="AB113" s="398">
        <f>+Controls!AB71</f>
        <v>4.7590260845164517E-2</v>
      </c>
      <c r="AC113" s="398">
        <f>+Controls!AC71</f>
        <v>4.5210747802906286E-2</v>
      </c>
      <c r="AD113" s="398">
        <f>+Controls!AD71</f>
        <v>4.2950210412760967E-2</v>
      </c>
      <c r="AE113" s="398">
        <f>+Controls!AE71</f>
        <v>4.0802699892122915E-2</v>
      </c>
      <c r="AF113" s="398">
        <f>+Controls!AF71</f>
        <v>3.8762564897516769E-2</v>
      </c>
      <c r="AG113" s="398">
        <f>+Controls!AG71</f>
        <v>3.6824436652640929E-2</v>
      </c>
      <c r="AH113" s="398">
        <f>+Controls!AH71</f>
        <v>3.4983214820008879E-2</v>
      </c>
      <c r="AI113" s="398">
        <f>+Controls!AI71</f>
        <v>3.3234054079008431E-2</v>
      </c>
      <c r="AJ113" s="398">
        <f>+Controls!AJ71</f>
        <v>3.1572351375058011E-2</v>
      </c>
      <c r="AK113" s="398">
        <f>+Controls!AK71</f>
        <v>2.9993733806305108E-2</v>
      </c>
      <c r="AL113" s="398">
        <f>+Controls!AL71</f>
        <v>2.8494047115989851E-2</v>
      </c>
      <c r="AM113" s="398">
        <f>+Controls!AM71</f>
        <v>2.7069344760190357E-2</v>
      </c>
      <c r="AN113" s="398">
        <f>+Controls!AN71</f>
        <v>2.5715877522180838E-2</v>
      </c>
      <c r="AO113" s="398">
        <f>+Controls!AO71</f>
        <v>2.4430083646071795E-2</v>
      </c>
      <c r="AP113" s="398">
        <f>+Controls!AP71</f>
        <v>2.3208579463768204E-2</v>
      </c>
      <c r="AQ113" s="398">
        <f>+Controls!AQ71</f>
        <v>2.2048150490579795E-2</v>
      </c>
      <c r="AR113" s="398">
        <f>+Controls!AR71</f>
        <v>2.0945742966050805E-2</v>
      </c>
      <c r="AS113" s="398">
        <f>+Controls!AS71</f>
        <v>1.9898455817748264E-2</v>
      </c>
      <c r="AT113" s="398">
        <f>+Controls!AT71</f>
        <v>1.890353302686085E-2</v>
      </c>
      <c r="AU113" s="398">
        <f>+Controls!AU71</f>
        <v>1.7958356375517806E-2</v>
      </c>
      <c r="AV113" s="398">
        <f>+Controls!AV71</f>
        <v>1.7060438556741914E-2</v>
      </c>
      <c r="AW113" s="398">
        <f>+Controls!AW71</f>
        <v>1.6207416628904816E-2</v>
      </c>
      <c r="AX113" s="398">
        <f>+Controls!AX71</f>
        <v>1.5397045797459574E-2</v>
      </c>
      <c r="AY113" s="398">
        <f>+Controls!AY71</f>
        <v>1.4627193507586594E-2</v>
      </c>
      <c r="AZ113" s="398">
        <f>+Controls!AZ71</f>
        <v>1.3895833832207265E-2</v>
      </c>
      <c r="BA113" s="398">
        <f>+Controls!BA71</f>
        <v>1.32010421405969E-2</v>
      </c>
      <c r="BB113" s="398">
        <f>+Controls!BB71</f>
        <v>1.2540990033567054E-2</v>
      </c>
      <c r="BC113" s="398">
        <f>+Controls!BC71</f>
        <v>1.1913940531888701E-2</v>
      </c>
      <c r="BD113" s="398">
        <f>+Controls!BD71</f>
        <v>1.1318243505294265E-2</v>
      </c>
      <c r="BE113" s="398">
        <f>+Controls!BE71</f>
        <v>1.0752331330029551E-2</v>
      </c>
      <c r="BF113" s="398">
        <f>+Controls!BF71</f>
        <v>1.0214714763528072E-2</v>
      </c>
      <c r="BG113" s="398">
        <f>+Controls!BG71</f>
        <v>9.7039790253516684E-3</v>
      </c>
      <c r="BH113" s="398">
        <f>+Controls!BH71</f>
        <v>9.2187800740840854E-3</v>
      </c>
      <c r="BI113" s="398">
        <f>+Controls!BI71</f>
        <v>8.7578410703798813E-3</v>
      </c>
    </row>
    <row r="114" spans="1:61" s="23" customFormat="1" ht="18" customHeight="1">
      <c r="A114" s="397" t="s">
        <v>951</v>
      </c>
      <c r="B114" s="398">
        <f>IF(1-(B113/B112)&lt;0,0,1-(B113/B112))</f>
        <v>0</v>
      </c>
      <c r="C114" s="398">
        <f>IF(1-(C113/C112)&lt;0,0,1-(C113/C112))</f>
        <v>0</v>
      </c>
      <c r="D114" s="398">
        <f>IF(1-(D113/D112)&lt;0,0,1-(D113/D112))</f>
        <v>0.18078040654734961</v>
      </c>
      <c r="E114" s="398">
        <f>IF(1-(E113/E112)&lt;0,0,1-(E113/E112))</f>
        <v>0.31916959937454659</v>
      </c>
      <c r="F114" s="398">
        <f t="shared" ref="F114:BI114" si="45">IF(1-(F113/F112)&lt;0,0,1-(F113/F112))</f>
        <v>0.53524535414180008</v>
      </c>
      <c r="G114" s="398">
        <f t="shared" si="45"/>
        <v>0.68299542064510976</v>
      </c>
      <c r="H114" s="398">
        <f t="shared" si="45"/>
        <v>0.74746263703040938</v>
      </c>
      <c r="I114" s="398">
        <f t="shared" si="45"/>
        <v>0.79382942488041275</v>
      </c>
      <c r="J114" s="398">
        <f t="shared" si="45"/>
        <v>0.82740016772506042</v>
      </c>
      <c r="K114" s="398">
        <f t="shared" si="45"/>
        <v>0.85185441112767857</v>
      </c>
      <c r="L114" s="398">
        <f t="shared" si="45"/>
        <v>0.87091703658281505</v>
      </c>
      <c r="M114" s="398">
        <f t="shared" si="45"/>
        <v>0.8872966302168821</v>
      </c>
      <c r="N114" s="398">
        <f t="shared" si="45"/>
        <v>0.90214881176222839</v>
      </c>
      <c r="O114" s="398">
        <f t="shared" si="45"/>
        <v>0.91444436345393021</v>
      </c>
      <c r="P114" s="398">
        <f t="shared" si="45"/>
        <v>0.924876147587673</v>
      </c>
      <c r="Q114" s="398">
        <f t="shared" si="45"/>
        <v>0.93385165641880707</v>
      </c>
      <c r="R114" s="398">
        <f t="shared" si="45"/>
        <v>0.94163855490565829</v>
      </c>
      <c r="S114" s="398">
        <f t="shared" si="45"/>
        <v>0.94842954992286765</v>
      </c>
      <c r="T114" s="398">
        <f t="shared" si="45"/>
        <v>0.95437289946319792</v>
      </c>
      <c r="U114" s="398">
        <f t="shared" si="45"/>
        <v>0.95958779565247232</v>
      </c>
      <c r="V114" s="398">
        <f t="shared" si="45"/>
        <v>0.96419632770386077</v>
      </c>
      <c r="W114" s="398">
        <f t="shared" si="45"/>
        <v>0.96660790515775041</v>
      </c>
      <c r="X114" s="398">
        <f t="shared" si="45"/>
        <v>0.96883941629430248</v>
      </c>
      <c r="Y114" s="398">
        <f t="shared" si="45"/>
        <v>0.97090451794328658</v>
      </c>
      <c r="Z114" s="398">
        <f t="shared" si="45"/>
        <v>0.9728169202443705</v>
      </c>
      <c r="AA114" s="398">
        <f t="shared" si="45"/>
        <v>0.97458962428402207</v>
      </c>
      <c r="AB114" s="398">
        <f t="shared" si="45"/>
        <v>0.97623498022086608</v>
      </c>
      <c r="AC114" s="398">
        <f t="shared" si="45"/>
        <v>0.97776532099035796</v>
      </c>
      <c r="AD114" s="398">
        <f t="shared" si="45"/>
        <v>0.97920165818571969</v>
      </c>
      <c r="AE114" s="398">
        <f t="shared" si="45"/>
        <v>0.98054799335640119</v>
      </c>
      <c r="AF114" s="398">
        <f t="shared" si="45"/>
        <v>0.98176790310497875</v>
      </c>
      <c r="AG114" s="398">
        <f t="shared" si="45"/>
        <v>0.98286527690192727</v>
      </c>
      <c r="AH114" s="398">
        <f t="shared" si="45"/>
        <v>0.98388387053808102</v>
      </c>
      <c r="AI114" s="398">
        <f t="shared" si="45"/>
        <v>0.98483404412812547</v>
      </c>
      <c r="AJ114" s="398">
        <f t="shared" si="45"/>
        <v>0.98572268502392824</v>
      </c>
      <c r="AK114" s="398">
        <f t="shared" si="45"/>
        <v>0.98655502087595559</v>
      </c>
      <c r="AL114" s="398">
        <f t="shared" si="45"/>
        <v>0.98733537348462208</v>
      </c>
      <c r="AM114" s="398">
        <f t="shared" si="45"/>
        <v>0.98806751074583643</v>
      </c>
      <c r="AN114" s="398">
        <f t="shared" si="45"/>
        <v>0.98875481407615606</v>
      </c>
      <c r="AO114" s="398">
        <f t="shared" si="45"/>
        <v>0.98940036216702842</v>
      </c>
      <c r="AP114" s="398">
        <f t="shared" si="45"/>
        <v>0.99000697744510802</v>
      </c>
      <c r="AQ114" s="398">
        <f t="shared" si="45"/>
        <v>0.99057725606796221</v>
      </c>
      <c r="AR114" s="398">
        <f t="shared" si="45"/>
        <v>0.99111359050972314</v>
      </c>
      <c r="AS114" s="398">
        <f t="shared" si="45"/>
        <v>0.99161818850420602</v>
      </c>
      <c r="AT114" s="398">
        <f t="shared" si="45"/>
        <v>0.99209308982752364</v>
      </c>
      <c r="AU114" s="398">
        <f t="shared" si="45"/>
        <v>0.99254018146964373</v>
      </c>
      <c r="AV114" s="398">
        <f t="shared" si="45"/>
        <v>0.99296121139861471</v>
      </c>
      <c r="AW114" s="398">
        <f t="shared" si="45"/>
        <v>0.99335780101514315</v>
      </c>
      <c r="AX114" s="398">
        <f t="shared" si="45"/>
        <v>0.99373145637714488</v>
      </c>
      <c r="AY114" s="398">
        <f t="shared" si="45"/>
        <v>0.99408357828123328</v>
      </c>
      <c r="AZ114" s="398">
        <f t="shared" si="45"/>
        <v>0.99441547129752572</v>
      </c>
      <c r="BA114" s="398">
        <f t="shared" si="45"/>
        <v>0.99472835185876574</v>
      </c>
      <c r="BB114" s="398">
        <f t="shared" si="45"/>
        <v>0.9950233555039425</v>
      </c>
      <c r="BC114" s="398">
        <f t="shared" si="45"/>
        <v>0.99530154337166987</v>
      </c>
      <c r="BD114" s="398">
        <f t="shared" si="45"/>
        <v>0.99556390803117278</v>
      </c>
      <c r="BE114" s="398">
        <f t="shared" si="45"/>
        <v>0.99581137873012726</v>
      </c>
      <c r="BF114" s="398">
        <f t="shared" si="45"/>
        <v>0.99604482612974332</v>
      </c>
      <c r="BG114" s="398">
        <f t="shared" si="45"/>
        <v>0.99626506658893088</v>
      </c>
      <c r="BH114" s="398">
        <f t="shared" si="45"/>
        <v>0.9964728660514901</v>
      </c>
      <c r="BI114" s="398">
        <f t="shared" si="45"/>
        <v>0.99666894358314662</v>
      </c>
    </row>
    <row r="115" spans="1:61" s="105" customFormat="1" ht="18" customHeight="1">
      <c r="A115" s="397" t="s">
        <v>952</v>
      </c>
      <c r="B115" s="399">
        <f>+B$36*1000*B114^($B$38-1)</f>
        <v>0</v>
      </c>
      <c r="C115" s="399">
        <f>+C$36*1000*C114^($B$38-1)</f>
        <v>0</v>
      </c>
      <c r="D115" s="399">
        <f t="shared" ref="D115:BI115" si="46">+D$36*1000*D114^($B$38-1)</f>
        <v>74.043152040398653</v>
      </c>
      <c r="E115" s="399">
        <f t="shared" si="46"/>
        <v>196.82180960831803</v>
      </c>
      <c r="F115" s="399">
        <f t="shared" si="46"/>
        <v>477.05429853599679</v>
      </c>
      <c r="G115" s="399">
        <f t="shared" si="46"/>
        <v>707.26702143750106</v>
      </c>
      <c r="H115" s="399">
        <f t="shared" si="46"/>
        <v>795.56694714189189</v>
      </c>
      <c r="I115" s="399">
        <f t="shared" si="46"/>
        <v>848.08466462764216</v>
      </c>
      <c r="J115" s="399">
        <f t="shared" si="46"/>
        <v>874.31572082390687</v>
      </c>
      <c r="K115" s="399">
        <f t="shared" si="46"/>
        <v>881.91803377771123</v>
      </c>
      <c r="L115" s="399">
        <f t="shared" si="46"/>
        <v>878.74870732693898</v>
      </c>
      <c r="M115" s="399">
        <f t="shared" si="46"/>
        <v>870.39659928266076</v>
      </c>
      <c r="N115" s="399">
        <f t="shared" si="46"/>
        <v>859.28461754227499</v>
      </c>
      <c r="O115" s="399">
        <f t="shared" si="46"/>
        <v>843.96434425651375</v>
      </c>
      <c r="P115" s="399">
        <f t="shared" si="46"/>
        <v>825.96802647725485</v>
      </c>
      <c r="Q115" s="399">
        <f t="shared" si="46"/>
        <v>806.22729996571775</v>
      </c>
      <c r="R115" s="399">
        <f t="shared" si="46"/>
        <v>785.3652532467072</v>
      </c>
      <c r="S115" s="399">
        <f t="shared" si="46"/>
        <v>763.82851951886244</v>
      </c>
      <c r="T115" s="399">
        <f t="shared" si="46"/>
        <v>741.95147737101922</v>
      </c>
      <c r="U115" s="399">
        <f t="shared" si="46"/>
        <v>719.9905143746405</v>
      </c>
      <c r="V115" s="399">
        <f t="shared" si="46"/>
        <v>698.17498849351023</v>
      </c>
      <c r="W115" s="399">
        <f t="shared" si="46"/>
        <v>674.5522334451465</v>
      </c>
      <c r="X115" s="399">
        <f t="shared" si="46"/>
        <v>651.82148813291303</v>
      </c>
      <c r="Y115" s="399">
        <f t="shared" si="46"/>
        <v>629.97173048212301</v>
      </c>
      <c r="Z115" s="399">
        <f t="shared" si="46"/>
        <v>608.9898335117864</v>
      </c>
      <c r="AA115" s="399">
        <f t="shared" si="46"/>
        <v>305.49439667308167</v>
      </c>
      <c r="AB115" s="399">
        <f t="shared" si="46"/>
        <v>153.21168899638047</v>
      </c>
      <c r="AC115" s="399">
        <f t="shared" si="46"/>
        <v>76.822136469177096</v>
      </c>
      <c r="AD115" s="399">
        <f t="shared" si="46"/>
        <v>38.512694451544348</v>
      </c>
      <c r="AE115" s="399">
        <f t="shared" si="46"/>
        <v>19.304030517332645</v>
      </c>
      <c r="AF115" s="399">
        <f t="shared" si="46"/>
        <v>9.6736407211417195</v>
      </c>
      <c r="AG115" s="399">
        <f t="shared" si="46"/>
        <v>4.8465561760696358</v>
      </c>
      <c r="AH115" s="399">
        <f t="shared" si="46"/>
        <v>2.4278004228173704</v>
      </c>
      <c r="AI115" s="399">
        <f t="shared" si="46"/>
        <v>1.2160111827090057</v>
      </c>
      <c r="AJ115" s="399">
        <f t="shared" si="46"/>
        <v>0.6089934618925974</v>
      </c>
      <c r="AK115" s="399">
        <f t="shared" si="46"/>
        <v>0.30495969326324718</v>
      </c>
      <c r="AL115" s="399">
        <f t="shared" si="46"/>
        <v>0.15269701266884042</v>
      </c>
      <c r="AM115" s="399">
        <f t="shared" si="46"/>
        <v>7.6450442819592151E-2</v>
      </c>
      <c r="AN115" s="399">
        <f t="shared" si="46"/>
        <v>3.8273096009985103E-2</v>
      </c>
      <c r="AO115" s="399">
        <f t="shared" si="46"/>
        <v>1.9159043186060216E-2</v>
      </c>
      <c r="AP115" s="399">
        <f t="shared" si="46"/>
        <v>9.5900961966300571E-3</v>
      </c>
      <c r="AQ115" s="399">
        <f t="shared" si="46"/>
        <v>4.8000210513968675E-3</v>
      </c>
      <c r="AR115" s="399">
        <f t="shared" si="46"/>
        <v>2.4023500471394214E-3</v>
      </c>
      <c r="AS115" s="399">
        <f t="shared" si="46"/>
        <v>1.2022760286390514E-3</v>
      </c>
      <c r="AT115" s="399">
        <f t="shared" si="46"/>
        <v>6.0165632335370004E-4</v>
      </c>
      <c r="AU115" s="399">
        <f t="shared" si="46"/>
        <v>3.0107223111358692E-4</v>
      </c>
      <c r="AV115" s="399">
        <f t="shared" si="46"/>
        <v>1.5065107688252594E-4</v>
      </c>
      <c r="AW115" s="399">
        <f t="shared" si="46"/>
        <v>7.5379700252737304E-5</v>
      </c>
      <c r="AX115" s="399">
        <f t="shared" si="46"/>
        <v>3.7715372893954647E-5</v>
      </c>
      <c r="AY115" s="399">
        <f t="shared" si="46"/>
        <v>1.8869715916311482E-5</v>
      </c>
      <c r="AZ115" s="399">
        <f t="shared" si="46"/>
        <v>9.4405287157043601E-6</v>
      </c>
      <c r="BA115" s="399">
        <f t="shared" si="46"/>
        <v>4.722938005609335E-6</v>
      </c>
      <c r="BB115" s="399">
        <f t="shared" si="46"/>
        <v>2.3627297533224427E-6</v>
      </c>
      <c r="BC115" s="399">
        <f t="shared" si="46"/>
        <v>1.1819594563029123E-6</v>
      </c>
      <c r="BD115" s="399">
        <f t="shared" si="46"/>
        <v>5.9126016917019369E-7</v>
      </c>
      <c r="BE115" s="399">
        <f t="shared" si="46"/>
        <v>2.9576237212880022E-7</v>
      </c>
      <c r="BF115" s="399">
        <f t="shared" si="46"/>
        <v>1.4794359375451604E-7</v>
      </c>
      <c r="BG115" s="399">
        <f t="shared" si="46"/>
        <v>7.4001240775141091E-8</v>
      </c>
      <c r="BH115" s="399">
        <f t="shared" si="46"/>
        <v>3.7014513106855037E-8</v>
      </c>
      <c r="BI115" s="399">
        <f t="shared" si="46"/>
        <v>1.8513812132876784E-8</v>
      </c>
    </row>
    <row r="116" spans="1:61" s="394" customFormat="1" ht="18" customHeight="1">
      <c r="A116" s="397" t="s">
        <v>969</v>
      </c>
      <c r="B116" s="398">
        <f t="shared" ref="B116:AG116" si="47">+B112*(1-B103)</f>
        <v>1.1456625342073461</v>
      </c>
      <c r="C116" s="398">
        <f t="shared" si="47"/>
        <v>0.99377439380320809</v>
      </c>
      <c r="D116" s="398">
        <f t="shared" si="47"/>
        <v>1.106091255414513</v>
      </c>
      <c r="E116" s="398">
        <f t="shared" si="47"/>
        <v>1.1891433774865861</v>
      </c>
      <c r="F116" s="398">
        <f t="shared" si="47"/>
        <v>1.2523730974526894</v>
      </c>
      <c r="G116" s="398">
        <f t="shared" si="47"/>
        <v>1.2928181437698956</v>
      </c>
      <c r="H116" s="398">
        <f t="shared" si="47"/>
        <v>1.3183434625106527</v>
      </c>
      <c r="I116" s="398">
        <f t="shared" si="47"/>
        <v>1.3386059895372324</v>
      </c>
      <c r="J116" s="398">
        <f t="shared" si="47"/>
        <v>1.3549362742712396</v>
      </c>
      <c r="K116" s="398">
        <f t="shared" si="47"/>
        <v>1.3681143488253336</v>
      </c>
      <c r="L116" s="398">
        <f t="shared" si="47"/>
        <v>1.3984482484510008</v>
      </c>
      <c r="M116" s="398">
        <f t="shared" si="47"/>
        <v>1.4455054856817873</v>
      </c>
      <c r="N116" s="398">
        <f t="shared" si="47"/>
        <v>1.5025460085607012</v>
      </c>
      <c r="O116" s="398">
        <f t="shared" si="47"/>
        <v>1.5508468835563445</v>
      </c>
      <c r="P116" s="398">
        <f t="shared" si="47"/>
        <v>1.5937712427920367</v>
      </c>
      <c r="Q116" s="398">
        <f t="shared" si="47"/>
        <v>1.6330162507505706</v>
      </c>
      <c r="R116" s="398">
        <f t="shared" si="47"/>
        <v>1.6693500930261795</v>
      </c>
      <c r="S116" s="398">
        <f t="shared" si="47"/>
        <v>1.702982797894818</v>
      </c>
      <c r="T116" s="398">
        <f t="shared" si="47"/>
        <v>1.7337044322562822</v>
      </c>
      <c r="U116" s="398">
        <f t="shared" si="47"/>
        <v>1.7609119499453574</v>
      </c>
      <c r="V116" s="398">
        <f t="shared" si="47"/>
        <v>1.7847514783916407</v>
      </c>
      <c r="W116" s="398">
        <f t="shared" si="47"/>
        <v>1.8039239494398163</v>
      </c>
      <c r="X116" s="398">
        <f t="shared" si="47"/>
        <v>1.8151124339258142</v>
      </c>
      <c r="Y116" s="398">
        <f t="shared" si="47"/>
        <v>1.8150967085132714</v>
      </c>
      <c r="Z116" s="398">
        <f t="shared" si="47"/>
        <v>1.7999730351279735</v>
      </c>
      <c r="AA116" s="398">
        <f t="shared" si="47"/>
        <v>1.6746389280778642</v>
      </c>
      <c r="AB116" s="398">
        <f t="shared" si="47"/>
        <v>0</v>
      </c>
      <c r="AC116" s="398">
        <f t="shared" si="47"/>
        <v>0</v>
      </c>
      <c r="AD116" s="398">
        <f t="shared" si="47"/>
        <v>0</v>
      </c>
      <c r="AE116" s="398">
        <f t="shared" si="47"/>
        <v>0</v>
      </c>
      <c r="AF116" s="398">
        <f t="shared" si="47"/>
        <v>0</v>
      </c>
      <c r="AG116" s="398">
        <f t="shared" si="47"/>
        <v>0</v>
      </c>
      <c r="AH116" s="398">
        <f t="shared" ref="AH116:BI116" si="48">+AH112*(1-AH103)</f>
        <v>0</v>
      </c>
      <c r="AI116" s="398">
        <f t="shared" si="48"/>
        <v>0</v>
      </c>
      <c r="AJ116" s="398">
        <f t="shared" si="48"/>
        <v>0</v>
      </c>
      <c r="AK116" s="398">
        <f t="shared" si="48"/>
        <v>0</v>
      </c>
      <c r="AL116" s="398">
        <f t="shared" si="48"/>
        <v>0</v>
      </c>
      <c r="AM116" s="398">
        <f t="shared" si="48"/>
        <v>0</v>
      </c>
      <c r="AN116" s="398">
        <f t="shared" si="48"/>
        <v>0</v>
      </c>
      <c r="AO116" s="398">
        <f t="shared" si="48"/>
        <v>0</v>
      </c>
      <c r="AP116" s="398">
        <f t="shared" si="48"/>
        <v>0</v>
      </c>
      <c r="AQ116" s="398">
        <f t="shared" si="48"/>
        <v>0</v>
      </c>
      <c r="AR116" s="398">
        <f t="shared" si="48"/>
        <v>0</v>
      </c>
      <c r="AS116" s="398">
        <f t="shared" si="48"/>
        <v>0</v>
      </c>
      <c r="AT116" s="398">
        <f t="shared" si="48"/>
        <v>0</v>
      </c>
      <c r="AU116" s="398">
        <f t="shared" si="48"/>
        <v>0</v>
      </c>
      <c r="AV116" s="398">
        <f t="shared" si="48"/>
        <v>0</v>
      </c>
      <c r="AW116" s="398">
        <f t="shared" si="48"/>
        <v>0</v>
      </c>
      <c r="AX116" s="398">
        <f t="shared" si="48"/>
        <v>0</v>
      </c>
      <c r="AY116" s="398">
        <f t="shared" si="48"/>
        <v>0</v>
      </c>
      <c r="AZ116" s="398">
        <f t="shared" si="48"/>
        <v>0</v>
      </c>
      <c r="BA116" s="398">
        <f t="shared" si="48"/>
        <v>0</v>
      </c>
      <c r="BB116" s="398">
        <f t="shared" si="48"/>
        <v>0</v>
      </c>
      <c r="BC116" s="398">
        <f t="shared" si="48"/>
        <v>0</v>
      </c>
      <c r="BD116" s="398">
        <f t="shared" si="48"/>
        <v>0</v>
      </c>
      <c r="BE116" s="398">
        <f t="shared" si="48"/>
        <v>0</v>
      </c>
      <c r="BF116" s="398">
        <f t="shared" si="48"/>
        <v>0</v>
      </c>
      <c r="BG116" s="398">
        <f t="shared" si="48"/>
        <v>0</v>
      </c>
      <c r="BH116" s="398">
        <f t="shared" si="48"/>
        <v>0</v>
      </c>
      <c r="BI116" s="398">
        <f t="shared" si="4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1.1460506191660516</v>
      </c>
      <c r="C119" s="420">
        <f t="shared" ref="C119:BI120" si="49">+C112</f>
        <v>0.99411975294138788</v>
      </c>
      <c r="D119" s="420">
        <f t="shared" si="49"/>
        <v>1.1064855562704239</v>
      </c>
      <c r="E119" s="420">
        <f t="shared" si="49"/>
        <v>1.1895781506288745</v>
      </c>
      <c r="F119" s="420">
        <f t="shared" si="49"/>
        <v>1.2528426557746202</v>
      </c>
      <c r="G119" s="420">
        <f t="shared" si="49"/>
        <v>1.2933151405870296</v>
      </c>
      <c r="H119" s="420">
        <f t="shared" si="49"/>
        <v>1.3188630224821598</v>
      </c>
      <c r="I119" s="420">
        <f t="shared" si="49"/>
        <v>1.339146719909784</v>
      </c>
      <c r="J119" s="420">
        <f t="shared" si="49"/>
        <v>1.3554972061123864</v>
      </c>
      <c r="K119" s="420">
        <f t="shared" si="49"/>
        <v>1.3686948515703814</v>
      </c>
      <c r="L119" s="420">
        <f t="shared" si="49"/>
        <v>1.3990570379645122</v>
      </c>
      <c r="M119" s="420">
        <f t="shared" si="49"/>
        <v>1.4461543784350523</v>
      </c>
      <c r="N119" s="420">
        <f t="shared" si="49"/>
        <v>1.5032550277302295</v>
      </c>
      <c r="O119" s="420">
        <f t="shared" si="49"/>
        <v>1.5516628150415466</v>
      </c>
      <c r="P119" s="420">
        <f t="shared" si="49"/>
        <v>1.5948334618569999</v>
      </c>
      <c r="Q119" s="420">
        <f t="shared" si="49"/>
        <v>1.6346373843966797</v>
      </c>
      <c r="R119" s="420">
        <f t="shared" si="49"/>
        <v>1.6720974100443629</v>
      </c>
      <c r="S119" s="420">
        <f t="shared" si="49"/>
        <v>1.7077877736392011</v>
      </c>
      <c r="T119" s="420">
        <f t="shared" si="49"/>
        <v>1.742044163133132</v>
      </c>
      <c r="U119" s="420">
        <f t="shared" si="49"/>
        <v>1.7750749797581333</v>
      </c>
      <c r="V119" s="420">
        <f t="shared" si="49"/>
        <v>1.8082100553626412</v>
      </c>
      <c r="W119" s="420">
        <f t="shared" si="49"/>
        <v>1.8418590550279128</v>
      </c>
      <c r="X119" s="420">
        <f t="shared" si="49"/>
        <v>1.8750725657391174</v>
      </c>
      <c r="Y119" s="420">
        <f t="shared" si="49"/>
        <v>1.9077510985666868</v>
      </c>
      <c r="Z119" s="420">
        <f t="shared" si="49"/>
        <v>1.9398681620411602</v>
      </c>
      <c r="AA119" s="420">
        <f t="shared" si="49"/>
        <v>1.9714392252950117</v>
      </c>
      <c r="AB119" s="420">
        <f t="shared" si="49"/>
        <v>2.0025340305817667</v>
      </c>
      <c r="AC119" s="420">
        <f t="shared" si="49"/>
        <v>2.0333438491871458</v>
      </c>
      <c r="AD119" s="420">
        <f t="shared" si="49"/>
        <v>2.06507859118225</v>
      </c>
      <c r="AE119" s="420">
        <f t="shared" si="49"/>
        <v>2.0976087783493629</v>
      </c>
      <c r="AF119" s="420">
        <f t="shared" si="49"/>
        <v>2.1260618085077181</v>
      </c>
      <c r="AG119" s="420">
        <f t="shared" si="49"/>
        <v>2.1491118614448341</v>
      </c>
      <c r="AH119" s="420">
        <f t="shared" si="49"/>
        <v>2.1706958176695745</v>
      </c>
      <c r="AI119" s="420">
        <f t="shared" si="49"/>
        <v>2.1913590122361764</v>
      </c>
      <c r="AJ119" s="420">
        <f t="shared" si="49"/>
        <v>2.2113647718756728</v>
      </c>
      <c r="AK119" s="420">
        <f t="shared" si="49"/>
        <v>2.2308501582323408</v>
      </c>
      <c r="AL119" s="420">
        <f t="shared" si="49"/>
        <v>2.249892413439218</v>
      </c>
      <c r="AM119" s="420">
        <f t="shared" si="49"/>
        <v>2.2685413063116786</v>
      </c>
      <c r="AN119" s="420">
        <f t="shared" si="49"/>
        <v>2.2868343570606262</v>
      </c>
      <c r="AO119" s="420">
        <f t="shared" si="49"/>
        <v>2.3048036198065942</v>
      </c>
      <c r="AP119" s="420">
        <f t="shared" si="49"/>
        <v>2.3224784429618519</v>
      </c>
      <c r="AQ119" s="420">
        <f t="shared" si="49"/>
        <v>2.3398864120264369</v>
      </c>
      <c r="AR119" s="420">
        <f t="shared" si="49"/>
        <v>2.3570535421498096</v>
      </c>
      <c r="AS119" s="420">
        <f t="shared" si="49"/>
        <v>2.3740042146895686</v>
      </c>
      <c r="AT119" s="420">
        <f t="shared" si="49"/>
        <v>2.3907610703183941</v>
      </c>
      <c r="AU119" s="420">
        <f t="shared" si="49"/>
        <v>2.407344937740743</v>
      </c>
      <c r="AV119" s="420">
        <f t="shared" si="49"/>
        <v>2.4237748173576854</v>
      </c>
      <c r="AW119" s="420">
        <f t="shared" si="49"/>
        <v>2.4400679151370177</v>
      </c>
      <c r="AX119" s="420">
        <f t="shared" si="49"/>
        <v>2.4562397143288566</v>
      </c>
      <c r="AY119" s="420">
        <f t="shared" si="49"/>
        <v>2.4723040721031908</v>
      </c>
      <c r="AZ119" s="420">
        <f t="shared" si="49"/>
        <v>2.4882733302186479</v>
      </c>
      <c r="BA119" s="420">
        <f t="shared" si="49"/>
        <v>2.504158431466573</v>
      </c>
      <c r="BB119" s="420">
        <f t="shared" si="49"/>
        <v>2.5199690360647549</v>
      </c>
      <c r="BC119" s="420">
        <f t="shared" si="49"/>
        <v>2.5357136341435345</v>
      </c>
      <c r="BD119" s="420">
        <f t="shared" si="49"/>
        <v>2.5513996519523072</v>
      </c>
      <c r="BE119" s="420">
        <f t="shared" si="49"/>
        <v>2.5670335504828885</v>
      </c>
      <c r="BF119" s="420">
        <f t="shared" si="49"/>
        <v>2.582620915946003</v>
      </c>
      <c r="BG119" s="420">
        <f t="shared" si="49"/>
        <v>2.5981665420305324</v>
      </c>
      <c r="BH119" s="420">
        <f t="shared" si="49"/>
        <v>2.6136745041901861</v>
      </c>
      <c r="BI119" s="420">
        <f t="shared" si="49"/>
        <v>2.6291482263914383</v>
      </c>
    </row>
    <row r="120" spans="1:61" s="416" customFormat="1" ht="18" customHeight="1">
      <c r="A120" s="418" t="s">
        <v>949</v>
      </c>
      <c r="B120" s="420">
        <f>+B113</f>
        <v>1.1460506191660516</v>
      </c>
      <c r="C120" s="420">
        <f t="shared" si="49"/>
        <v>1.0537535277990626</v>
      </c>
      <c r="D120" s="420">
        <f t="shared" si="49"/>
        <v>0.90645464756908634</v>
      </c>
      <c r="E120" s="420">
        <f t="shared" si="49"/>
        <v>0.80990096886794261</v>
      </c>
      <c r="F120" s="420">
        <f t="shared" si="49"/>
        <v>0.58226444480058026</v>
      </c>
      <c r="G120" s="420">
        <f t="shared" si="49"/>
        <v>0.40998682211510207</v>
      </c>
      <c r="H120" s="420">
        <f t="shared" si="49"/>
        <v>0.33306218981574859</v>
      </c>
      <c r="I120" s="420">
        <f t="shared" si="49"/>
        <v>0.27609264941330897</v>
      </c>
      <c r="J120" s="420">
        <f t="shared" si="49"/>
        <v>0.23395859042414713</v>
      </c>
      <c r="K120" s="420">
        <f t="shared" si="49"/>
        <v>0.20276610477240878</v>
      </c>
      <c r="L120" s="420">
        <f t="shared" si="49"/>
        <v>0.1805944284501283</v>
      </c>
      <c r="M120" s="420">
        <f t="shared" si="49"/>
        <v>0.16298647167624078</v>
      </c>
      <c r="N120" s="420">
        <f t="shared" si="49"/>
        <v>0.1470952906878073</v>
      </c>
      <c r="O120" s="420">
        <f t="shared" si="49"/>
        <v>0.13275349984574608</v>
      </c>
      <c r="P120" s="420">
        <f t="shared" si="49"/>
        <v>0.11981003361078582</v>
      </c>
      <c r="Q120" s="420">
        <f t="shared" si="49"/>
        <v>0.10812855533373419</v>
      </c>
      <c r="R120" s="420">
        <f t="shared" si="49"/>
        <v>9.7586021188695096E-2</v>
      </c>
      <c r="S120" s="420">
        <f t="shared" si="49"/>
        <v>8.8071384122797317E-2</v>
      </c>
      <c r="T120" s="420">
        <f t="shared" si="49"/>
        <v>7.9484424170824575E-2</v>
      </c>
      <c r="U120" s="420">
        <f t="shared" si="49"/>
        <v>7.1734692814169179E-2</v>
      </c>
      <c r="V120" s="420">
        <f t="shared" si="49"/>
        <v>6.474056026478768E-2</v>
      </c>
      <c r="W120" s="420">
        <f t="shared" si="49"/>
        <v>6.1503532251548296E-2</v>
      </c>
      <c r="X120" s="420">
        <f t="shared" si="49"/>
        <v>5.8428355638970877E-2</v>
      </c>
      <c r="Y120" s="420">
        <f t="shared" si="49"/>
        <v>5.5506937857022334E-2</v>
      </c>
      <c r="Z120" s="420">
        <f t="shared" si="49"/>
        <v>5.2731590964171217E-2</v>
      </c>
      <c r="AA120" s="420">
        <f t="shared" si="49"/>
        <v>5.0095011415962655E-2</v>
      </c>
      <c r="AB120" s="420">
        <f t="shared" si="49"/>
        <v>4.7590260845164517E-2</v>
      </c>
      <c r="AC120" s="420">
        <f t="shared" si="49"/>
        <v>4.5210747802906286E-2</v>
      </c>
      <c r="AD120" s="420">
        <f t="shared" si="49"/>
        <v>4.2950210412760967E-2</v>
      </c>
      <c r="AE120" s="420">
        <f t="shared" si="49"/>
        <v>4.0802699892122915E-2</v>
      </c>
      <c r="AF120" s="420">
        <f t="shared" si="49"/>
        <v>3.8762564897516769E-2</v>
      </c>
      <c r="AG120" s="420">
        <f t="shared" si="49"/>
        <v>3.6824436652640929E-2</v>
      </c>
      <c r="AH120" s="420">
        <f t="shared" si="49"/>
        <v>3.4983214820008879E-2</v>
      </c>
      <c r="AI120" s="420">
        <f t="shared" si="49"/>
        <v>3.3234054079008431E-2</v>
      </c>
      <c r="AJ120" s="420">
        <f t="shared" si="49"/>
        <v>3.1572351375058011E-2</v>
      </c>
      <c r="AK120" s="420">
        <f t="shared" si="49"/>
        <v>2.9993733806305108E-2</v>
      </c>
      <c r="AL120" s="420">
        <f t="shared" si="49"/>
        <v>2.8494047115989851E-2</v>
      </c>
      <c r="AM120" s="420">
        <f t="shared" si="49"/>
        <v>2.7069344760190357E-2</v>
      </c>
      <c r="AN120" s="420">
        <f t="shared" si="49"/>
        <v>2.5715877522180838E-2</v>
      </c>
      <c r="AO120" s="420">
        <f t="shared" si="49"/>
        <v>2.4430083646071795E-2</v>
      </c>
      <c r="AP120" s="420">
        <f t="shared" si="49"/>
        <v>2.3208579463768204E-2</v>
      </c>
      <c r="AQ120" s="420">
        <f t="shared" si="49"/>
        <v>2.2048150490579795E-2</v>
      </c>
      <c r="AR120" s="420">
        <f t="shared" si="49"/>
        <v>2.0945742966050805E-2</v>
      </c>
      <c r="AS120" s="420">
        <f t="shared" si="49"/>
        <v>1.9898455817748264E-2</v>
      </c>
      <c r="AT120" s="420">
        <f t="shared" si="49"/>
        <v>1.890353302686085E-2</v>
      </c>
      <c r="AU120" s="420">
        <f t="shared" si="49"/>
        <v>1.7958356375517806E-2</v>
      </c>
      <c r="AV120" s="420">
        <f t="shared" si="49"/>
        <v>1.7060438556741914E-2</v>
      </c>
      <c r="AW120" s="420">
        <f t="shared" si="49"/>
        <v>1.6207416628904816E-2</v>
      </c>
      <c r="AX120" s="420">
        <f t="shared" si="49"/>
        <v>1.5397045797459574E-2</v>
      </c>
      <c r="AY120" s="420">
        <f t="shared" si="49"/>
        <v>1.4627193507586594E-2</v>
      </c>
      <c r="AZ120" s="420">
        <f t="shared" si="49"/>
        <v>1.3895833832207265E-2</v>
      </c>
      <c r="BA120" s="420">
        <f t="shared" si="49"/>
        <v>1.32010421405969E-2</v>
      </c>
      <c r="BB120" s="420">
        <f t="shared" si="49"/>
        <v>1.2540990033567054E-2</v>
      </c>
      <c r="BC120" s="420">
        <f t="shared" si="49"/>
        <v>1.1913940531888701E-2</v>
      </c>
      <c r="BD120" s="420">
        <f t="shared" si="49"/>
        <v>1.1318243505294265E-2</v>
      </c>
      <c r="BE120" s="420">
        <f t="shared" si="49"/>
        <v>1.0752331330029551E-2</v>
      </c>
      <c r="BF120" s="420">
        <f t="shared" si="49"/>
        <v>1.0214714763528072E-2</v>
      </c>
      <c r="BG120" s="420">
        <f t="shared" si="49"/>
        <v>9.7039790253516684E-3</v>
      </c>
      <c r="BH120" s="420">
        <f t="shared" si="49"/>
        <v>9.2187800740840854E-3</v>
      </c>
      <c r="BI120" s="420">
        <f t="shared" si="49"/>
        <v>8.7578410703798813E-3</v>
      </c>
    </row>
    <row r="121" spans="1:61" s="417" customFormat="1" ht="18" customHeight="1">
      <c r="A121" s="419" t="s">
        <v>965</v>
      </c>
      <c r="B121" s="420">
        <f>+B119*(1-B122)</f>
        <v>1.1460506191660516</v>
      </c>
      <c r="C121" s="420">
        <f t="shared" ref="C121:BI121" si="50">+C119*(1-C122)</f>
        <v>0.93652889488308944</v>
      </c>
      <c r="D121" s="420">
        <f t="shared" si="50"/>
        <v>0.94908742416536229</v>
      </c>
      <c r="E121" s="420">
        <f t="shared" si="50"/>
        <v>0.91394225620969571</v>
      </c>
      <c r="F121" s="420">
        <f t="shared" si="50"/>
        <v>0.80147023902406778</v>
      </c>
      <c r="G121" s="420">
        <f t="shared" si="50"/>
        <v>0.70551080730318805</v>
      </c>
      <c r="H121" s="420">
        <f t="shared" si="50"/>
        <v>0.64999693655501967</v>
      </c>
      <c r="I121" s="420">
        <f t="shared" si="50"/>
        <v>0.6638781655367717</v>
      </c>
      <c r="J121" s="420">
        <f t="shared" si="50"/>
        <v>0.62556542775221347</v>
      </c>
      <c r="K121" s="420">
        <f t="shared" si="50"/>
        <v>0.59672478646898641</v>
      </c>
      <c r="L121" s="420">
        <f t="shared" si="50"/>
        <v>0.5843449524449108</v>
      </c>
      <c r="M121" s="420">
        <f t="shared" si="50"/>
        <v>0.5836105097677009</v>
      </c>
      <c r="N121" s="420">
        <f t="shared" si="50"/>
        <v>0.58850809224525735</v>
      </c>
      <c r="O121" s="420">
        <f t="shared" si="50"/>
        <v>0.59076424590339127</v>
      </c>
      <c r="P121" s="420">
        <f t="shared" si="50"/>
        <v>0.59274018664917638</v>
      </c>
      <c r="Q121" s="420">
        <f t="shared" si="50"/>
        <v>0.59474030907479503</v>
      </c>
      <c r="R121" s="420">
        <f t="shared" si="50"/>
        <v>0.59730004967016059</v>
      </c>
      <c r="S121" s="420">
        <f t="shared" si="50"/>
        <v>0.60080292541907598</v>
      </c>
      <c r="T121" s="420">
        <f t="shared" si="50"/>
        <v>0.60404596998776716</v>
      </c>
      <c r="U121" s="420">
        <f t="shared" si="50"/>
        <v>0.60720716365190464</v>
      </c>
      <c r="V121" s="420">
        <f t="shared" si="50"/>
        <v>0.61084184571928735</v>
      </c>
      <c r="W121" s="420">
        <f t="shared" si="50"/>
        <v>0.66640918381635272</v>
      </c>
      <c r="X121" s="420">
        <f t="shared" si="50"/>
        <v>0.7221054155583424</v>
      </c>
      <c r="Y121" s="420">
        <f t="shared" si="50"/>
        <v>0.7778227306013028</v>
      </c>
      <c r="Z121" s="420">
        <f t="shared" si="50"/>
        <v>0.83347885730621463</v>
      </c>
      <c r="AA121" s="420">
        <f t="shared" si="50"/>
        <v>0.41283013316000366</v>
      </c>
      <c r="AB121" s="420">
        <f t="shared" si="50"/>
        <v>0</v>
      </c>
      <c r="AC121" s="420">
        <f t="shared" si="50"/>
        <v>0</v>
      </c>
      <c r="AD121" s="420">
        <f t="shared" si="50"/>
        <v>0</v>
      </c>
      <c r="AE121" s="420">
        <f t="shared" si="50"/>
        <v>0</v>
      </c>
      <c r="AF121" s="420">
        <f t="shared" si="50"/>
        <v>0</v>
      </c>
      <c r="AG121" s="420">
        <f t="shared" si="50"/>
        <v>0</v>
      </c>
      <c r="AH121" s="420">
        <f t="shared" si="50"/>
        <v>0</v>
      </c>
      <c r="AI121" s="420">
        <f t="shared" si="50"/>
        <v>0</v>
      </c>
      <c r="AJ121" s="420">
        <f t="shared" si="50"/>
        <v>0</v>
      </c>
      <c r="AK121" s="420">
        <f t="shared" si="50"/>
        <v>0</v>
      </c>
      <c r="AL121" s="420">
        <f t="shared" si="50"/>
        <v>0</v>
      </c>
      <c r="AM121" s="420">
        <f t="shared" si="50"/>
        <v>0</v>
      </c>
      <c r="AN121" s="420">
        <f t="shared" si="50"/>
        <v>0</v>
      </c>
      <c r="AO121" s="420">
        <f t="shared" si="50"/>
        <v>0</v>
      </c>
      <c r="AP121" s="420">
        <f t="shared" si="50"/>
        <v>0</v>
      </c>
      <c r="AQ121" s="420">
        <f t="shared" si="50"/>
        <v>0</v>
      </c>
      <c r="AR121" s="420">
        <f t="shared" si="50"/>
        <v>0</v>
      </c>
      <c r="AS121" s="420">
        <f t="shared" si="50"/>
        <v>0</v>
      </c>
      <c r="AT121" s="420">
        <f t="shared" si="50"/>
        <v>0</v>
      </c>
      <c r="AU121" s="420">
        <f t="shared" si="50"/>
        <v>0</v>
      </c>
      <c r="AV121" s="420">
        <f t="shared" si="50"/>
        <v>0</v>
      </c>
      <c r="AW121" s="420">
        <f t="shared" si="50"/>
        <v>0</v>
      </c>
      <c r="AX121" s="420">
        <f t="shared" si="50"/>
        <v>0</v>
      </c>
      <c r="AY121" s="420">
        <f t="shared" si="50"/>
        <v>0</v>
      </c>
      <c r="AZ121" s="420">
        <f t="shared" si="50"/>
        <v>0</v>
      </c>
      <c r="BA121" s="420">
        <f t="shared" si="50"/>
        <v>0</v>
      </c>
      <c r="BB121" s="420">
        <f t="shared" si="50"/>
        <v>0</v>
      </c>
      <c r="BC121" s="420">
        <f t="shared" si="50"/>
        <v>0</v>
      </c>
      <c r="BD121" s="420">
        <f t="shared" si="50"/>
        <v>0</v>
      </c>
      <c r="BE121" s="420">
        <f t="shared" si="50"/>
        <v>0</v>
      </c>
      <c r="BF121" s="420">
        <f t="shared" si="50"/>
        <v>0</v>
      </c>
      <c r="BG121" s="420">
        <f t="shared" si="50"/>
        <v>0</v>
      </c>
      <c r="BH121" s="420">
        <f t="shared" si="50"/>
        <v>0</v>
      </c>
      <c r="BI121" s="420">
        <f t="shared" si="50"/>
        <v>0</v>
      </c>
    </row>
    <row r="122" spans="1:61" s="416" customFormat="1" ht="18" customHeight="1">
      <c r="A122" s="418" t="s">
        <v>951</v>
      </c>
      <c r="B122" s="421">
        <f t="shared" ref="B122:L122" si="51">+(B123/(1000*B$36))^(1/($B$38-1))</f>
        <v>0</v>
      </c>
      <c r="C122" s="421">
        <f t="shared" si="51"/>
        <v>5.7931509647504195E-2</v>
      </c>
      <c r="D122" s="421">
        <f t="shared" si="51"/>
        <v>0.14225050766644948</v>
      </c>
      <c r="E122" s="421">
        <f t="shared" si="51"/>
        <v>0.2317089417567588</v>
      </c>
      <c r="F122" s="421">
        <f t="shared" si="51"/>
        <v>0.36027861493227442</v>
      </c>
      <c r="G122" s="421">
        <f t="shared" si="51"/>
        <v>0.45449427972909989</v>
      </c>
      <c r="H122" s="421">
        <f t="shared" si="51"/>
        <v>0.50715356676564027</v>
      </c>
      <c r="I122" s="421">
        <f t="shared" si="51"/>
        <v>0.50425285320379531</v>
      </c>
      <c r="J122" s="421">
        <f t="shared" si="51"/>
        <v>0.5384974421700528</v>
      </c>
      <c r="K122" s="421">
        <f t="shared" si="51"/>
        <v>0.56401911953980821</v>
      </c>
      <c r="L122" s="421">
        <f t="shared" si="51"/>
        <v>0.58232942861638137</v>
      </c>
      <c r="M122" s="421">
        <f t="shared" ref="M122:BI122" si="52">+(M123/(1000*M$36))^(1/($B$38-1))</f>
        <v>0.59643968965522776</v>
      </c>
      <c r="N122" s="421">
        <f t="shared" si="52"/>
        <v>0.60851081061485091</v>
      </c>
      <c r="O122" s="421">
        <f t="shared" si="52"/>
        <v>0.61927021761646506</v>
      </c>
      <c r="P122" s="421">
        <f t="shared" si="52"/>
        <v>0.62833725224262682</v>
      </c>
      <c r="Q122" s="421">
        <f t="shared" si="52"/>
        <v>0.63616376650145878</v>
      </c>
      <c r="R122" s="421">
        <f t="shared" si="52"/>
        <v>0.6427839394510434</v>
      </c>
      <c r="S122" s="421">
        <f t="shared" si="52"/>
        <v>0.64819813404636439</v>
      </c>
      <c r="T122" s="421">
        <f t="shared" si="52"/>
        <v>0.65325450251423722</v>
      </c>
      <c r="U122" s="421">
        <f t="shared" si="52"/>
        <v>0.6579259070314647</v>
      </c>
      <c r="V122" s="421">
        <f t="shared" si="52"/>
        <v>0.66218424463037207</v>
      </c>
      <c r="W122" s="421">
        <f t="shared" si="52"/>
        <v>0.63818665603256297</v>
      </c>
      <c r="X122" s="421">
        <f t="shared" si="52"/>
        <v>0.61489201604648169</v>
      </c>
      <c r="Y122" s="421">
        <f t="shared" si="52"/>
        <v>0.59228290777256576</v>
      </c>
      <c r="Z122" s="421">
        <f t="shared" si="52"/>
        <v>0.57034252449959544</v>
      </c>
      <c r="AA122" s="421">
        <f t="shared" si="52"/>
        <v>0.79059454237133453</v>
      </c>
      <c r="AB122" s="421">
        <f t="shared" si="52"/>
        <v>1</v>
      </c>
      <c r="AC122" s="421">
        <f t="shared" si="52"/>
        <v>1</v>
      </c>
      <c r="AD122" s="421">
        <f t="shared" si="52"/>
        <v>1</v>
      </c>
      <c r="AE122" s="421">
        <f t="shared" si="52"/>
        <v>1</v>
      </c>
      <c r="AF122" s="421">
        <f t="shared" si="52"/>
        <v>1</v>
      </c>
      <c r="AG122" s="421">
        <f t="shared" si="52"/>
        <v>1</v>
      </c>
      <c r="AH122" s="421">
        <f t="shared" si="52"/>
        <v>1</v>
      </c>
      <c r="AI122" s="421">
        <f t="shared" si="52"/>
        <v>1</v>
      </c>
      <c r="AJ122" s="421">
        <f t="shared" si="52"/>
        <v>1</v>
      </c>
      <c r="AK122" s="421">
        <f t="shared" si="52"/>
        <v>1</v>
      </c>
      <c r="AL122" s="421">
        <f t="shared" si="52"/>
        <v>1</v>
      </c>
      <c r="AM122" s="421">
        <f t="shared" si="52"/>
        <v>1</v>
      </c>
      <c r="AN122" s="421">
        <f t="shared" si="52"/>
        <v>1</v>
      </c>
      <c r="AO122" s="421">
        <f t="shared" si="52"/>
        <v>1</v>
      </c>
      <c r="AP122" s="421">
        <f t="shared" si="52"/>
        <v>1</v>
      </c>
      <c r="AQ122" s="421">
        <f t="shared" si="52"/>
        <v>1</v>
      </c>
      <c r="AR122" s="421">
        <f t="shared" si="52"/>
        <v>1</v>
      </c>
      <c r="AS122" s="421">
        <f t="shared" si="52"/>
        <v>1</v>
      </c>
      <c r="AT122" s="421">
        <f t="shared" si="52"/>
        <v>1</v>
      </c>
      <c r="AU122" s="421">
        <f t="shared" si="52"/>
        <v>1</v>
      </c>
      <c r="AV122" s="421">
        <f t="shared" si="52"/>
        <v>1</v>
      </c>
      <c r="AW122" s="421">
        <f t="shared" si="52"/>
        <v>1</v>
      </c>
      <c r="AX122" s="421">
        <f t="shared" si="52"/>
        <v>1</v>
      </c>
      <c r="AY122" s="421">
        <f t="shared" si="52"/>
        <v>1</v>
      </c>
      <c r="AZ122" s="421">
        <f t="shared" si="52"/>
        <v>1</v>
      </c>
      <c r="BA122" s="421">
        <f t="shared" si="52"/>
        <v>1</v>
      </c>
      <c r="BB122" s="421">
        <f t="shared" si="52"/>
        <v>1</v>
      </c>
      <c r="BC122" s="421">
        <f t="shared" si="52"/>
        <v>1</v>
      </c>
      <c r="BD122" s="421">
        <f t="shared" si="52"/>
        <v>1</v>
      </c>
      <c r="BE122" s="421">
        <f t="shared" si="52"/>
        <v>1</v>
      </c>
      <c r="BF122" s="421">
        <f t="shared" si="52"/>
        <v>1</v>
      </c>
      <c r="BG122" s="421">
        <f t="shared" si="52"/>
        <v>1</v>
      </c>
      <c r="BH122" s="421">
        <f t="shared" si="52"/>
        <v>1</v>
      </c>
      <c r="BI122" s="421">
        <f t="shared" si="5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1.1460506191660516</v>
      </c>
      <c r="C124" s="420">
        <f t="shared" ref="C124:BI124" si="53">+C119*(1-C122)</f>
        <v>0.93652889488308944</v>
      </c>
      <c r="D124" s="420">
        <f t="shared" si="53"/>
        <v>0.94908742416536229</v>
      </c>
      <c r="E124" s="420">
        <f t="shared" si="53"/>
        <v>0.91394225620969571</v>
      </c>
      <c r="F124" s="420">
        <f t="shared" si="53"/>
        <v>0.80147023902406778</v>
      </c>
      <c r="G124" s="420">
        <f t="shared" si="53"/>
        <v>0.70551080730318805</v>
      </c>
      <c r="H124" s="420">
        <f t="shared" si="53"/>
        <v>0.64999693655501967</v>
      </c>
      <c r="I124" s="420">
        <f t="shared" si="53"/>
        <v>0.6638781655367717</v>
      </c>
      <c r="J124" s="420">
        <f t="shared" si="53"/>
        <v>0.62556542775221347</v>
      </c>
      <c r="K124" s="420">
        <f t="shared" si="53"/>
        <v>0.59672478646898641</v>
      </c>
      <c r="L124" s="420">
        <f t="shared" si="53"/>
        <v>0.5843449524449108</v>
      </c>
      <c r="M124" s="420">
        <f t="shared" si="53"/>
        <v>0.5836105097677009</v>
      </c>
      <c r="N124" s="420">
        <f t="shared" si="53"/>
        <v>0.58850809224525735</v>
      </c>
      <c r="O124" s="420">
        <f t="shared" si="53"/>
        <v>0.59076424590339127</v>
      </c>
      <c r="P124" s="420">
        <f t="shared" si="53"/>
        <v>0.59274018664917638</v>
      </c>
      <c r="Q124" s="420">
        <f t="shared" si="53"/>
        <v>0.59474030907479503</v>
      </c>
      <c r="R124" s="420">
        <f t="shared" si="53"/>
        <v>0.59730004967016059</v>
      </c>
      <c r="S124" s="420">
        <f t="shared" si="53"/>
        <v>0.60080292541907598</v>
      </c>
      <c r="T124" s="420">
        <f t="shared" si="53"/>
        <v>0.60404596998776716</v>
      </c>
      <c r="U124" s="420">
        <f t="shared" si="53"/>
        <v>0.60720716365190464</v>
      </c>
      <c r="V124" s="420">
        <f t="shared" si="53"/>
        <v>0.61084184571928735</v>
      </c>
      <c r="W124" s="420">
        <f t="shared" si="53"/>
        <v>0.66640918381635272</v>
      </c>
      <c r="X124" s="420">
        <f t="shared" si="53"/>
        <v>0.7221054155583424</v>
      </c>
      <c r="Y124" s="420">
        <f t="shared" si="53"/>
        <v>0.7778227306013028</v>
      </c>
      <c r="Z124" s="420">
        <f t="shared" si="53"/>
        <v>0.83347885730621463</v>
      </c>
      <c r="AA124" s="420">
        <f t="shared" si="53"/>
        <v>0.41283013316000366</v>
      </c>
      <c r="AB124" s="420">
        <f t="shared" si="53"/>
        <v>0</v>
      </c>
      <c r="AC124" s="420">
        <f t="shared" si="53"/>
        <v>0</v>
      </c>
      <c r="AD124" s="420">
        <f t="shared" si="53"/>
        <v>0</v>
      </c>
      <c r="AE124" s="420">
        <f t="shared" si="53"/>
        <v>0</v>
      </c>
      <c r="AF124" s="420">
        <f t="shared" si="53"/>
        <v>0</v>
      </c>
      <c r="AG124" s="420">
        <f t="shared" si="53"/>
        <v>0</v>
      </c>
      <c r="AH124" s="420">
        <f t="shared" si="53"/>
        <v>0</v>
      </c>
      <c r="AI124" s="420">
        <f t="shared" si="53"/>
        <v>0</v>
      </c>
      <c r="AJ124" s="420">
        <f t="shared" si="53"/>
        <v>0</v>
      </c>
      <c r="AK124" s="420">
        <f t="shared" si="53"/>
        <v>0</v>
      </c>
      <c r="AL124" s="420">
        <f t="shared" si="53"/>
        <v>0</v>
      </c>
      <c r="AM124" s="420">
        <f t="shared" si="53"/>
        <v>0</v>
      </c>
      <c r="AN124" s="420">
        <f t="shared" si="53"/>
        <v>0</v>
      </c>
      <c r="AO124" s="420">
        <f t="shared" si="53"/>
        <v>0</v>
      </c>
      <c r="AP124" s="420">
        <f t="shared" si="53"/>
        <v>0</v>
      </c>
      <c r="AQ124" s="420">
        <f t="shared" si="53"/>
        <v>0</v>
      </c>
      <c r="AR124" s="420">
        <f t="shared" si="53"/>
        <v>0</v>
      </c>
      <c r="AS124" s="420">
        <f t="shared" si="53"/>
        <v>0</v>
      </c>
      <c r="AT124" s="420">
        <f t="shared" si="53"/>
        <v>0</v>
      </c>
      <c r="AU124" s="420">
        <f t="shared" si="53"/>
        <v>0</v>
      </c>
      <c r="AV124" s="420">
        <f t="shared" si="53"/>
        <v>0</v>
      </c>
      <c r="AW124" s="420">
        <f t="shared" si="53"/>
        <v>0</v>
      </c>
      <c r="AX124" s="420">
        <f t="shared" si="53"/>
        <v>0</v>
      </c>
      <c r="AY124" s="420">
        <f t="shared" si="53"/>
        <v>0</v>
      </c>
      <c r="AZ124" s="420">
        <f t="shared" si="53"/>
        <v>0</v>
      </c>
      <c r="BA124" s="420">
        <f t="shared" si="53"/>
        <v>0</v>
      </c>
      <c r="BB124" s="420">
        <f t="shared" si="53"/>
        <v>0</v>
      </c>
      <c r="BC124" s="420">
        <f t="shared" si="53"/>
        <v>0</v>
      </c>
      <c r="BD124" s="420">
        <f t="shared" si="53"/>
        <v>0</v>
      </c>
      <c r="BE124" s="420">
        <f t="shared" si="53"/>
        <v>0</v>
      </c>
      <c r="BF124" s="420">
        <f t="shared" si="53"/>
        <v>0</v>
      </c>
      <c r="BG124" s="420">
        <f t="shared" si="53"/>
        <v>0</v>
      </c>
      <c r="BH124" s="420">
        <f t="shared" si="53"/>
        <v>0</v>
      </c>
      <c r="BI124" s="420">
        <f t="shared" si="53"/>
        <v>0</v>
      </c>
    </row>
    <row r="126" spans="1:61" s="23" customFormat="1" ht="26.25" customHeight="1">
      <c r="A126" s="51" t="s">
        <v>165</v>
      </c>
    </row>
    <row r="127" spans="1:61" s="23" customFormat="1" ht="18" customHeight="1">
      <c r="A127" s="23" t="s">
        <v>7</v>
      </c>
    </row>
    <row r="128" spans="1:61" s="23" customFormat="1" ht="18" customHeight="1">
      <c r="A128" s="23" t="s">
        <v>8</v>
      </c>
      <c r="C128" s="23">
        <f t="shared" ref="C128:BI128" si="54">+$B$7*C61/C74</f>
        <v>0.15925312029111879</v>
      </c>
      <c r="D128" s="23">
        <f t="shared" si="54"/>
        <v>0.14405064982604951</v>
      </c>
      <c r="E128" s="23">
        <f t="shared" si="54"/>
        <v>0.13589687187368776</v>
      </c>
      <c r="F128" s="23">
        <f t="shared" si="54"/>
        <v>0.13074474576292228</v>
      </c>
      <c r="G128" s="23">
        <f t="shared" si="54"/>
        <v>0.12644230152517835</v>
      </c>
      <c r="H128" s="23">
        <f t="shared" si="54"/>
        <v>0.12279745664985058</v>
      </c>
      <c r="I128" s="23">
        <f t="shared" si="54"/>
        <v>0.11991622012664421</v>
      </c>
      <c r="J128" s="23">
        <f t="shared" si="54"/>
        <v>0.11747185192075325</v>
      </c>
      <c r="K128" s="23">
        <f t="shared" si="54"/>
        <v>0.11529682795785459</v>
      </c>
      <c r="L128" s="23">
        <f t="shared" si="54"/>
        <v>0.11325833700829289</v>
      </c>
      <c r="M128" s="23">
        <f t="shared" si="54"/>
        <v>0.11166481665405099</v>
      </c>
      <c r="N128" s="23">
        <f t="shared" si="54"/>
        <v>0.10834314682603774</v>
      </c>
      <c r="O128" s="23">
        <f t="shared" si="54"/>
        <v>0.10657299038744651</v>
      </c>
      <c r="P128" s="23">
        <f t="shared" si="54"/>
        <v>0.10561755211721485</v>
      </c>
      <c r="Q128" s="23">
        <f t="shared" si="54"/>
        <v>0.10511799788194427</v>
      </c>
      <c r="R128" s="23">
        <f t="shared" si="54"/>
        <v>0.10489274357636458</v>
      </c>
      <c r="S128" s="23">
        <f t="shared" si="54"/>
        <v>0.10484667458864802</v>
      </c>
      <c r="T128" s="23">
        <f t="shared" si="54"/>
        <v>0.10492824948073144</v>
      </c>
      <c r="U128" s="23">
        <f t="shared" si="54"/>
        <v>0.10510836759531461</v>
      </c>
      <c r="V128" s="23">
        <f t="shared" si="54"/>
        <v>0.10543903268509115</v>
      </c>
      <c r="W128" s="23">
        <f t="shared" si="54"/>
        <v>0.10587741243101847</v>
      </c>
      <c r="X128" s="23">
        <f t="shared" si="54"/>
        <v>0.10632991145609431</v>
      </c>
      <c r="Y128" s="23">
        <f t="shared" si="54"/>
        <v>0.10681475097992239</v>
      </c>
      <c r="Z128" s="23">
        <f t="shared" si="54"/>
        <v>0.10733967629695432</v>
      </c>
      <c r="AA128" s="23">
        <f t="shared" si="54"/>
        <v>0.10790660498167143</v>
      </c>
      <c r="AB128" s="23">
        <f t="shared" si="54"/>
        <v>0.10851040770394364</v>
      </c>
      <c r="AC128" s="23">
        <f t="shared" si="54"/>
        <v>0.10913081704433326</v>
      </c>
      <c r="AD128" s="23">
        <f t="shared" si="54"/>
        <v>0.10962188276784417</v>
      </c>
      <c r="AE128" s="23">
        <f t="shared" si="54"/>
        <v>0.1100078349762993</v>
      </c>
      <c r="AF128" s="23">
        <f t="shared" si="54"/>
        <v>0.11007767628869596</v>
      </c>
      <c r="AG128" s="23">
        <f t="shared" si="54"/>
        <v>0.10997323263691296</v>
      </c>
      <c r="AH128" s="23">
        <f t="shared" si="54"/>
        <v>0.11001792712931766</v>
      </c>
      <c r="AI128" s="23">
        <f t="shared" si="54"/>
        <v>0.11014689138651831</v>
      </c>
      <c r="AJ128" s="23">
        <f t="shared" si="54"/>
        <v>0.11033051973708297</v>
      </c>
      <c r="AK128" s="23">
        <f t="shared" si="54"/>
        <v>0.11055467313091927</v>
      </c>
      <c r="AL128" s="23">
        <f t="shared" si="54"/>
        <v>0.11081237298366582</v>
      </c>
      <c r="AM128" s="23">
        <f t="shared" si="54"/>
        <v>0.11109983316228079</v>
      </c>
      <c r="AN128" s="23">
        <f t="shared" si="54"/>
        <v>0.11141462179933807</v>
      </c>
      <c r="AO128" s="23">
        <f t="shared" si="54"/>
        <v>0.11175485412943827</v>
      </c>
      <c r="AP128" s="23">
        <f t="shared" si="54"/>
        <v>0.11211886862304796</v>
      </c>
      <c r="AQ128" s="23">
        <f t="shared" si="54"/>
        <v>0.11250511828177349</v>
      </c>
      <c r="AR128" s="23">
        <f t="shared" si="54"/>
        <v>0.11291214955134717</v>
      </c>
      <c r="AS128" s="23">
        <f t="shared" si="54"/>
        <v>0.11333861083584917</v>
      </c>
      <c r="AT128" s="23">
        <f t="shared" si="54"/>
        <v>0.11378326613164369</v>
      </c>
      <c r="AU128" s="23">
        <f t="shared" si="54"/>
        <v>0.11424500487989074</v>
      </c>
      <c r="AV128" s="23">
        <f t="shared" si="54"/>
        <v>0.11472284595188127</v>
      </c>
      <c r="AW128" s="23">
        <f t="shared" si="54"/>
        <v>0.11521593634946493</v>
      </c>
      <c r="AX128" s="23">
        <f t="shared" si="54"/>
        <v>0.11572354600055836</v>
      </c>
      <c r="AY128" s="23">
        <f t="shared" si="54"/>
        <v>0.1162450600509929</v>
      </c>
      <c r="AZ128" s="23">
        <f t="shared" si="54"/>
        <v>0.11677996980424987</v>
      </c>
      <c r="BA128" s="23">
        <f t="shared" si="54"/>
        <v>0.11732786315929195</v>
      </c>
      <c r="BB128" s="23">
        <f t="shared" si="54"/>
        <v>0.11788841512825163</v>
      </c>
      <c r="BC128" s="23">
        <f t="shared" si="54"/>
        <v>0.11846137880426617</v>
      </c>
      <c r="BD128" s="23">
        <f t="shared" si="54"/>
        <v>0.11904657699441407</v>
      </c>
      <c r="BE128" s="23">
        <f t="shared" si="54"/>
        <v>0.11964389462413011</v>
      </c>
      <c r="BF128" s="23">
        <f t="shared" si="54"/>
        <v>0.12025327194678138</v>
      </c>
      <c r="BG128" s="23">
        <f t="shared" si="54"/>
        <v>0.12087469854560125</v>
      </c>
      <c r="BH128" s="23">
        <f t="shared" si="54"/>
        <v>0.12150820808718434</v>
      </c>
      <c r="BI128" s="23">
        <f t="shared" si="54"/>
        <v>0.1221538737704219</v>
      </c>
    </row>
    <row r="129" spans="1:61" s="23" customFormat="1" ht="18" customHeight="1">
      <c r="A129" s="23" t="s">
        <v>11</v>
      </c>
      <c r="C129" s="23">
        <f>+$B$14+LN(D56/C56)/10+$B$18*LN(D88/C88)/10</f>
        <v>5.0217488362096364E-2</v>
      </c>
      <c r="D129" s="23">
        <f t="shared" ref="D129:BH129" si="55">+$B$14+LN(E56/D56)/10+$B$18*LN(E88/D88)/10</f>
        <v>4.3721986512408793E-2</v>
      </c>
      <c r="E129" s="23">
        <f t="shared" si="55"/>
        <v>3.9508475969704082E-2</v>
      </c>
      <c r="F129" s="23">
        <f t="shared" si="55"/>
        <v>3.5598901918721892E-2</v>
      </c>
      <c r="G129" s="23">
        <f t="shared" si="55"/>
        <v>3.2703859312328151E-2</v>
      </c>
      <c r="H129" s="23">
        <f t="shared" si="55"/>
        <v>3.0913339130558853E-2</v>
      </c>
      <c r="I129" s="23">
        <f t="shared" si="55"/>
        <v>2.9410879558406735E-2</v>
      </c>
      <c r="J129" s="23">
        <f t="shared" si="55"/>
        <v>2.7234067721439645E-2</v>
      </c>
      <c r="K129" s="23">
        <f t="shared" si="55"/>
        <v>2.7704925565393196E-2</v>
      </c>
      <c r="L129" s="23">
        <f t="shared" si="55"/>
        <v>2.7155944609950439E-2</v>
      </c>
      <c r="M129" s="23">
        <f t="shared" si="55"/>
        <v>2.9172954006842534E-2</v>
      </c>
      <c r="N129" s="23">
        <f t="shared" si="55"/>
        <v>2.7511518541830898E-2</v>
      </c>
      <c r="O129" s="23">
        <f t="shared" si="55"/>
        <v>2.6330556796138591E-2</v>
      </c>
      <c r="P129" s="23">
        <f t="shared" si="55"/>
        <v>2.5420301215360076E-2</v>
      </c>
      <c r="Q129" s="23">
        <f t="shared" si="55"/>
        <v>2.4676186345346858E-2</v>
      </c>
      <c r="R129" s="23">
        <f t="shared" si="55"/>
        <v>2.4042742212180182E-2</v>
      </c>
      <c r="S129" s="23">
        <f t="shared" si="55"/>
        <v>2.3489269620942665E-2</v>
      </c>
      <c r="T129" s="23">
        <f t="shared" si="55"/>
        <v>2.2997939040593239E-2</v>
      </c>
      <c r="U129" s="23">
        <f t="shared" si="55"/>
        <v>2.2608983924209673E-2</v>
      </c>
      <c r="V129" s="23">
        <f t="shared" si="55"/>
        <v>2.2281334278411932E-2</v>
      </c>
      <c r="W129" s="23">
        <f t="shared" si="55"/>
        <v>2.1948879892626991E-2</v>
      </c>
      <c r="X129" s="23">
        <f t="shared" si="55"/>
        <v>2.163688233954314E-2</v>
      </c>
      <c r="Y129" s="23">
        <f t="shared" si="55"/>
        <v>2.1350218022731418E-2</v>
      </c>
      <c r="Z129" s="23">
        <f t="shared" si="55"/>
        <v>2.1101954666922801E-2</v>
      </c>
      <c r="AA129" s="23">
        <f t="shared" si="55"/>
        <v>2.0927557089385804E-2</v>
      </c>
      <c r="AB129" s="23">
        <f t="shared" si="55"/>
        <v>2.1178014720499891E-2</v>
      </c>
      <c r="AC129" s="23">
        <f t="shared" si="55"/>
        <v>2.1223781634985509E-2</v>
      </c>
      <c r="AD129" s="23">
        <f t="shared" si="55"/>
        <v>2.1213979664860924E-2</v>
      </c>
      <c r="AE129" s="23">
        <f t="shared" si="55"/>
        <v>2.0987583554818324E-2</v>
      </c>
      <c r="AF129" s="23">
        <f t="shared" si="55"/>
        <v>2.0671993828832832E-2</v>
      </c>
      <c r="AG129" s="23">
        <f t="shared" si="55"/>
        <v>2.0479399119408909E-2</v>
      </c>
      <c r="AH129" s="23">
        <f t="shared" si="55"/>
        <v>2.0319579836943411E-2</v>
      </c>
      <c r="AI129" s="23">
        <f t="shared" si="55"/>
        <v>2.0180584877706669E-2</v>
      </c>
      <c r="AJ129" s="23">
        <f t="shared" si="55"/>
        <v>2.0055767520906098E-2</v>
      </c>
      <c r="AK129" s="23">
        <f t="shared" si="55"/>
        <v>1.9942102547482948E-2</v>
      </c>
      <c r="AL129" s="23">
        <f t="shared" si="55"/>
        <v>1.9838132610044825E-2</v>
      </c>
      <c r="AM129" s="23">
        <f t="shared" si="55"/>
        <v>1.9743015279011188E-2</v>
      </c>
      <c r="AN129" s="23">
        <f t="shared" si="55"/>
        <v>1.9656111282263852E-2</v>
      </c>
      <c r="AO129" s="23">
        <f t="shared" si="55"/>
        <v>1.9576825317133704E-2</v>
      </c>
      <c r="AP129" s="23">
        <f t="shared" si="55"/>
        <v>1.9504558539901663E-2</v>
      </c>
      <c r="AQ129" s="23">
        <f t="shared" si="55"/>
        <v>1.9438705903323448E-2</v>
      </c>
      <c r="AR129" s="23">
        <f t="shared" si="55"/>
        <v>1.9378668033508822E-2</v>
      </c>
      <c r="AS129" s="23">
        <f t="shared" si="55"/>
        <v>1.9323864913926757E-2</v>
      </c>
      <c r="AT129" s="23">
        <f t="shared" si="55"/>
        <v>1.9273746795584797E-2</v>
      </c>
      <c r="AU129" s="23">
        <f t="shared" si="55"/>
        <v>1.922780131206769E-2</v>
      </c>
      <c r="AV129" s="23">
        <f t="shared" si="55"/>
        <v>1.9185557168839011E-2</v>
      </c>
      <c r="AW129" s="23">
        <f t="shared" si="55"/>
        <v>1.9146585190112038E-2</v>
      </c>
      <c r="AX129" s="23">
        <f t="shared" si="55"/>
        <v>1.9110497515269845E-2</v>
      </c>
      <c r="AY129" s="23">
        <f t="shared" si="55"/>
        <v>1.9076945603878501E-2</v>
      </c>
      <c r="AZ129" s="23">
        <f t="shared" si="55"/>
        <v>1.9045617548073168E-2</v>
      </c>
      <c r="BA129" s="23">
        <f t="shared" si="55"/>
        <v>1.9016235047515324E-2</v>
      </c>
      <c r="BB129" s="23">
        <f t="shared" si="55"/>
        <v>1.8988550287864628E-2</v>
      </c>
      <c r="BC129" s="23">
        <f t="shared" si="55"/>
        <v>1.8962342878457012E-2</v>
      </c>
      <c r="BD129" s="23">
        <f t="shared" si="55"/>
        <v>1.8937416943918105E-2</v>
      </c>
      <c r="BE129" s="23">
        <f t="shared" si="55"/>
        <v>1.8913598422217383E-2</v>
      </c>
      <c r="BF129" s="23">
        <f t="shared" si="55"/>
        <v>1.8890732593292079E-2</v>
      </c>
      <c r="BG129" s="23">
        <f t="shared" si="55"/>
        <v>1.8868681843867943E-2</v>
      </c>
      <c r="BH129" s="23">
        <f t="shared" si="55"/>
        <v>1.4999999999999999E-2</v>
      </c>
      <c r="BI129" s="23" t="e">
        <f>+$B$14/100+LN(BJ56/BI56)/10+$B$18*LN(BJ88/BI88)/10</f>
        <v>#NUM!</v>
      </c>
    </row>
    <row r="130" spans="1:61" s="23" customFormat="1" ht="18" customHeight="1">
      <c r="A130" s="23" t="s">
        <v>12</v>
      </c>
      <c r="C130" s="23">
        <f>+$B$14+LN(C56/B56)/10+$B$18*LN(C88/B88)/10</f>
        <v>4.2322986342717292E-2</v>
      </c>
      <c r="D130" s="23">
        <f t="shared" ref="D130:BH130" si="56">+$B$14+LN(D56/C56)/10+$B$18*LN(D88/C88)/10</f>
        <v>5.0217488362096364E-2</v>
      </c>
      <c r="E130" s="23">
        <f t="shared" si="56"/>
        <v>4.3721986512408793E-2</v>
      </c>
      <c r="F130" s="23">
        <f t="shared" si="56"/>
        <v>3.9508475969704082E-2</v>
      </c>
      <c r="G130" s="23">
        <f t="shared" si="56"/>
        <v>3.5598901918721892E-2</v>
      </c>
      <c r="H130" s="23">
        <f t="shared" si="56"/>
        <v>3.2703859312328151E-2</v>
      </c>
      <c r="I130" s="23">
        <f t="shared" si="56"/>
        <v>3.0913339130558853E-2</v>
      </c>
      <c r="J130" s="23">
        <f t="shared" si="56"/>
        <v>2.9410879558406735E-2</v>
      </c>
      <c r="K130" s="23">
        <f t="shared" si="56"/>
        <v>2.7234067721439645E-2</v>
      </c>
      <c r="L130" s="23">
        <f t="shared" si="56"/>
        <v>2.7704925565393196E-2</v>
      </c>
      <c r="M130" s="23">
        <f t="shared" si="56"/>
        <v>2.7155944609950439E-2</v>
      </c>
      <c r="N130" s="23">
        <f t="shared" si="56"/>
        <v>2.9172954006842534E-2</v>
      </c>
      <c r="O130" s="23">
        <f t="shared" si="56"/>
        <v>2.7511518541830898E-2</v>
      </c>
      <c r="P130" s="23">
        <f t="shared" si="56"/>
        <v>2.6330556796138591E-2</v>
      </c>
      <c r="Q130" s="23">
        <f t="shared" si="56"/>
        <v>2.5420301215360076E-2</v>
      </c>
      <c r="R130" s="23">
        <f t="shared" si="56"/>
        <v>2.4676186345346858E-2</v>
      </c>
      <c r="S130" s="23">
        <f t="shared" si="56"/>
        <v>2.4042742212180182E-2</v>
      </c>
      <c r="T130" s="23">
        <f t="shared" si="56"/>
        <v>2.3489269620942665E-2</v>
      </c>
      <c r="U130" s="23">
        <f t="shared" si="56"/>
        <v>2.2997939040593239E-2</v>
      </c>
      <c r="V130" s="23">
        <f t="shared" si="56"/>
        <v>2.2608983924209673E-2</v>
      </c>
      <c r="W130" s="23">
        <f t="shared" si="56"/>
        <v>2.2281334278411932E-2</v>
      </c>
      <c r="X130" s="23">
        <f t="shared" si="56"/>
        <v>2.1948879892626991E-2</v>
      </c>
      <c r="Y130" s="23">
        <f t="shared" si="56"/>
        <v>2.163688233954314E-2</v>
      </c>
      <c r="Z130" s="23">
        <f t="shared" si="56"/>
        <v>2.1350218022731418E-2</v>
      </c>
      <c r="AA130" s="23">
        <f t="shared" si="56"/>
        <v>2.1101954666922801E-2</v>
      </c>
      <c r="AB130" s="23">
        <f t="shared" si="56"/>
        <v>2.0927557089385804E-2</v>
      </c>
      <c r="AC130" s="23">
        <f t="shared" si="56"/>
        <v>2.1178014720499891E-2</v>
      </c>
      <c r="AD130" s="23">
        <f t="shared" si="56"/>
        <v>2.1223781634985509E-2</v>
      </c>
      <c r="AE130" s="23">
        <f t="shared" si="56"/>
        <v>2.1213979664860924E-2</v>
      </c>
      <c r="AF130" s="23">
        <f t="shared" si="56"/>
        <v>2.0987583554818324E-2</v>
      </c>
      <c r="AG130" s="23">
        <f t="shared" si="56"/>
        <v>2.0671993828832832E-2</v>
      </c>
      <c r="AH130" s="23">
        <f t="shared" si="56"/>
        <v>2.0479399119408909E-2</v>
      </c>
      <c r="AI130" s="23">
        <f t="shared" si="56"/>
        <v>2.0319579836943411E-2</v>
      </c>
      <c r="AJ130" s="23">
        <f t="shared" si="56"/>
        <v>2.0180584877706669E-2</v>
      </c>
      <c r="AK130" s="23">
        <f t="shared" si="56"/>
        <v>2.0055767520906098E-2</v>
      </c>
      <c r="AL130" s="23">
        <f t="shared" si="56"/>
        <v>1.9942102547482948E-2</v>
      </c>
      <c r="AM130" s="23">
        <f t="shared" si="56"/>
        <v>1.9838132610044825E-2</v>
      </c>
      <c r="AN130" s="23">
        <f t="shared" si="56"/>
        <v>1.9743015279011188E-2</v>
      </c>
      <c r="AO130" s="23">
        <f t="shared" si="56"/>
        <v>1.9656111282263852E-2</v>
      </c>
      <c r="AP130" s="23">
        <f t="shared" si="56"/>
        <v>1.9576825317133704E-2</v>
      </c>
      <c r="AQ130" s="23">
        <f t="shared" si="56"/>
        <v>1.9504558539901663E-2</v>
      </c>
      <c r="AR130" s="23">
        <f t="shared" si="56"/>
        <v>1.9438705903323448E-2</v>
      </c>
      <c r="AS130" s="23">
        <f t="shared" si="56"/>
        <v>1.9378668033508822E-2</v>
      </c>
      <c r="AT130" s="23">
        <f t="shared" si="56"/>
        <v>1.9323864913926757E-2</v>
      </c>
      <c r="AU130" s="23">
        <f t="shared" si="56"/>
        <v>1.9273746795584797E-2</v>
      </c>
      <c r="AV130" s="23">
        <f t="shared" si="56"/>
        <v>1.922780131206769E-2</v>
      </c>
      <c r="AW130" s="23">
        <f t="shared" si="56"/>
        <v>1.9185557168839011E-2</v>
      </c>
      <c r="AX130" s="23">
        <f t="shared" si="56"/>
        <v>1.9146585190112038E-2</v>
      </c>
      <c r="AY130" s="23">
        <f t="shared" si="56"/>
        <v>1.9110497515269845E-2</v>
      </c>
      <c r="AZ130" s="23">
        <f t="shared" si="56"/>
        <v>1.9076945603878501E-2</v>
      </c>
      <c r="BA130" s="23">
        <f t="shared" si="56"/>
        <v>1.9045617548073168E-2</v>
      </c>
      <c r="BB130" s="23">
        <f t="shared" si="56"/>
        <v>1.9016235047515324E-2</v>
      </c>
      <c r="BC130" s="23">
        <f t="shared" si="56"/>
        <v>1.8988550287864628E-2</v>
      </c>
      <c r="BD130" s="23">
        <f t="shared" si="56"/>
        <v>1.8962342878457012E-2</v>
      </c>
      <c r="BE130" s="23">
        <f t="shared" si="56"/>
        <v>1.8937416943918105E-2</v>
      </c>
      <c r="BF130" s="23">
        <f t="shared" si="56"/>
        <v>1.8913598422217383E-2</v>
      </c>
      <c r="BG130" s="23">
        <f t="shared" si="56"/>
        <v>1.8890732593292079E-2</v>
      </c>
      <c r="BH130" s="23">
        <f t="shared" si="56"/>
        <v>1.8868681843867943E-2</v>
      </c>
      <c r="BI130" s="23">
        <f>+$B$14/100+LN(BI56/BH56)/10+$B$18*LN(BI88/BH88)/10</f>
        <v>1.4999999999999999E-4</v>
      </c>
    </row>
    <row r="131" spans="1:61" s="23" customFormat="1" ht="18" customHeight="1">
      <c r="A131" s="23" t="s">
        <v>88</v>
      </c>
      <c r="C131" s="23">
        <f t="shared" ref="C131:BB131" si="57">+AVERAGE(C129:C130)</f>
        <v>4.6270237352406832E-2</v>
      </c>
      <c r="D131" s="23">
        <f t="shared" si="57"/>
        <v>4.6969737437252579E-2</v>
      </c>
      <c r="E131" s="23">
        <f t="shared" si="57"/>
        <v>4.1615231241056441E-2</v>
      </c>
      <c r="F131" s="23">
        <f t="shared" si="57"/>
        <v>3.7553688944212987E-2</v>
      </c>
      <c r="G131" s="23">
        <f t="shared" si="57"/>
        <v>3.4151380615525022E-2</v>
      </c>
      <c r="H131" s="23">
        <f t="shared" si="57"/>
        <v>3.1808599221443502E-2</v>
      </c>
      <c r="I131" s="23">
        <f t="shared" si="57"/>
        <v>3.0162109344482796E-2</v>
      </c>
      <c r="J131" s="23">
        <f t="shared" si="57"/>
        <v>2.8322473639923192E-2</v>
      </c>
      <c r="K131" s="23">
        <f t="shared" si="57"/>
        <v>2.746949664341642E-2</v>
      </c>
      <c r="L131" s="23">
        <f t="shared" si="57"/>
        <v>2.7430435087671817E-2</v>
      </c>
      <c r="M131" s="23">
        <f t="shared" si="57"/>
        <v>2.8164449308396487E-2</v>
      </c>
      <c r="N131" s="23">
        <f t="shared" si="57"/>
        <v>2.8342236274336716E-2</v>
      </c>
      <c r="O131" s="23">
        <f t="shared" si="57"/>
        <v>2.6921037668984744E-2</v>
      </c>
      <c r="P131" s="23">
        <f t="shared" si="57"/>
        <v>2.5875429005749333E-2</v>
      </c>
      <c r="Q131" s="23">
        <f t="shared" si="57"/>
        <v>2.5048243780353467E-2</v>
      </c>
      <c r="R131" s="23">
        <f t="shared" si="57"/>
        <v>2.435946427876352E-2</v>
      </c>
      <c r="S131" s="23">
        <f t="shared" si="57"/>
        <v>2.3766005916561424E-2</v>
      </c>
      <c r="T131" s="23">
        <f t="shared" si="57"/>
        <v>2.3243604330767952E-2</v>
      </c>
      <c r="U131" s="23">
        <f t="shared" si="57"/>
        <v>2.2803461482401456E-2</v>
      </c>
      <c r="V131" s="23">
        <f t="shared" si="57"/>
        <v>2.2445159101310803E-2</v>
      </c>
      <c r="W131" s="23">
        <f t="shared" si="57"/>
        <v>2.2115107085519461E-2</v>
      </c>
      <c r="X131" s="23">
        <f t="shared" si="57"/>
        <v>2.1792881116085065E-2</v>
      </c>
      <c r="Y131" s="23">
        <f t="shared" si="57"/>
        <v>2.1493550181137279E-2</v>
      </c>
      <c r="Z131" s="23">
        <f t="shared" si="57"/>
        <v>2.1226086344827109E-2</v>
      </c>
      <c r="AA131" s="23">
        <f t="shared" si="57"/>
        <v>2.1014755878154302E-2</v>
      </c>
      <c r="AB131" s="23">
        <f t="shared" si="57"/>
        <v>2.1052785904942847E-2</v>
      </c>
      <c r="AC131" s="23">
        <f t="shared" si="57"/>
        <v>2.1200898177742698E-2</v>
      </c>
      <c r="AD131" s="23">
        <f t="shared" si="57"/>
        <v>2.1218880649923215E-2</v>
      </c>
      <c r="AE131" s="23">
        <f t="shared" si="57"/>
        <v>2.1100781609839622E-2</v>
      </c>
      <c r="AF131" s="23">
        <f t="shared" si="57"/>
        <v>2.0829788691825578E-2</v>
      </c>
      <c r="AG131" s="23">
        <f t="shared" si="57"/>
        <v>2.0575696474120872E-2</v>
      </c>
      <c r="AH131" s="23">
        <f t="shared" si="57"/>
        <v>2.0399489478176158E-2</v>
      </c>
      <c r="AI131" s="23">
        <f t="shared" si="57"/>
        <v>2.025008235732504E-2</v>
      </c>
      <c r="AJ131" s="23">
        <f t="shared" si="57"/>
        <v>2.0118176199306385E-2</v>
      </c>
      <c r="AK131" s="23">
        <f t="shared" si="57"/>
        <v>1.9998935034194525E-2</v>
      </c>
      <c r="AL131" s="23">
        <f t="shared" si="57"/>
        <v>1.9890117578763886E-2</v>
      </c>
      <c r="AM131" s="23">
        <f t="shared" si="57"/>
        <v>1.9790573944528007E-2</v>
      </c>
      <c r="AN131" s="23">
        <f t="shared" si="57"/>
        <v>1.969956328063752E-2</v>
      </c>
      <c r="AO131" s="23">
        <f t="shared" si="57"/>
        <v>1.9616468299698778E-2</v>
      </c>
      <c r="AP131" s="23">
        <f t="shared" si="57"/>
        <v>1.9540691928517685E-2</v>
      </c>
      <c r="AQ131" s="23">
        <f t="shared" si="57"/>
        <v>1.9471632221612557E-2</v>
      </c>
      <c r="AR131" s="23">
        <f t="shared" si="57"/>
        <v>1.9408686968416133E-2</v>
      </c>
      <c r="AS131" s="23">
        <f t="shared" si="57"/>
        <v>1.935126647371779E-2</v>
      </c>
      <c r="AT131" s="23">
        <f t="shared" si="57"/>
        <v>1.9298805854755775E-2</v>
      </c>
      <c r="AU131" s="23">
        <f t="shared" si="57"/>
        <v>1.9250774053826244E-2</v>
      </c>
      <c r="AV131" s="23">
        <f t="shared" si="57"/>
        <v>1.9206679240453349E-2</v>
      </c>
      <c r="AW131" s="23">
        <f t="shared" si="57"/>
        <v>1.9166071179475525E-2</v>
      </c>
      <c r="AX131" s="23">
        <f t="shared" si="57"/>
        <v>1.9128541352690941E-2</v>
      </c>
      <c r="AY131" s="23">
        <f t="shared" si="57"/>
        <v>1.9093721559574173E-2</v>
      </c>
      <c r="AZ131" s="23">
        <f t="shared" si="57"/>
        <v>1.9061281575975836E-2</v>
      </c>
      <c r="BA131" s="23">
        <f t="shared" si="57"/>
        <v>1.9030926297794244E-2</v>
      </c>
      <c r="BB131" s="23">
        <f t="shared" si="57"/>
        <v>1.9002392667689976E-2</v>
      </c>
      <c r="BC131" s="23">
        <f>+AVERAGE(BC129:BC130)</f>
        <v>1.8975446583160818E-2</v>
      </c>
      <c r="BD131" s="23">
        <f>+AVERAGE(BD129:BD130)</f>
        <v>1.8949879911187559E-2</v>
      </c>
      <c r="BE131" s="23">
        <f>+AVERAGE(BE129:BE130)</f>
        <v>1.8925507683067742E-2</v>
      </c>
      <c r="BF131" s="23">
        <f>+AVERAGE(BF129:BF130)</f>
        <v>1.8902165507754733E-2</v>
      </c>
      <c r="BG131" s="23">
        <f>+AVERAGE(BG129:BG130)</f>
        <v>1.8879707218580011E-2</v>
      </c>
      <c r="BH131" s="23" t="e">
        <f>+$B$14/100+LN(BH58/BG58)/10+$B$18*LN(BI90/BH90)/10</f>
        <v>#DIV/0!</v>
      </c>
      <c r="BI131" s="23" t="e">
        <f>+BH131</f>
        <v>#DIV/0!</v>
      </c>
    </row>
    <row r="132" spans="1:61" s="23" customFormat="1" ht="18" customHeight="1">
      <c r="A132" s="23" t="s">
        <v>13</v>
      </c>
      <c r="B132" s="23">
        <f t="shared" ref="B132:BI132" si="58">+B88^-$B$18</f>
        <v>9.7427590025671845E-3</v>
      </c>
      <c r="C132" s="23">
        <f t="shared" si="58"/>
        <v>7.7427090114284679E-3</v>
      </c>
      <c r="D132" s="23">
        <f t="shared" si="58"/>
        <v>5.5742464368415331E-3</v>
      </c>
      <c r="E132" s="23">
        <f t="shared" si="58"/>
        <v>4.2232372861940766E-3</v>
      </c>
      <c r="F132" s="23">
        <f t="shared" si="58"/>
        <v>3.3052324379881939E-3</v>
      </c>
      <c r="G132" s="23">
        <f t="shared" si="58"/>
        <v>2.6485492867930533E-3</v>
      </c>
      <c r="H132" s="23">
        <f t="shared" si="58"/>
        <v>2.1665877764427358E-3</v>
      </c>
      <c r="I132" s="23">
        <f t="shared" si="58"/>
        <v>1.8043494369255112E-3</v>
      </c>
      <c r="J132" s="23">
        <f t="shared" si="58"/>
        <v>1.5254223570326116E-3</v>
      </c>
      <c r="K132" s="23">
        <f t="shared" si="58"/>
        <v>1.3179937164755381E-3</v>
      </c>
      <c r="L132" s="23">
        <f t="shared" si="58"/>
        <v>1.1495275520344069E-3</v>
      </c>
      <c r="M132" s="23">
        <f t="shared" si="58"/>
        <v>1.0224388577013536E-3</v>
      </c>
      <c r="N132" s="23">
        <f t="shared" si="58"/>
        <v>8.9124180071109896E-4</v>
      </c>
      <c r="O132" s="23">
        <f t="shared" si="58"/>
        <v>7.8989482938355269E-4</v>
      </c>
      <c r="P132" s="23">
        <f t="shared" si="58"/>
        <v>7.0838906104085924E-4</v>
      </c>
      <c r="Q132" s="23">
        <f t="shared" si="58"/>
        <v>6.4110270774994605E-4</v>
      </c>
      <c r="R132" s="23">
        <f t="shared" si="58"/>
        <v>5.8454106429180967E-4</v>
      </c>
      <c r="S132" s="23">
        <f t="shared" si="58"/>
        <v>5.3635638336920215E-4</v>
      </c>
      <c r="T132" s="23">
        <f t="shared" si="58"/>
        <v>4.9487507698662127E-4</v>
      </c>
      <c r="U132" s="23">
        <f t="shared" si="58"/>
        <v>4.5885084155674661E-4</v>
      </c>
      <c r="V132" s="23">
        <f t="shared" si="58"/>
        <v>4.2750869945082403E-4</v>
      </c>
      <c r="W132" s="23">
        <f t="shared" si="58"/>
        <v>3.9999043711761426E-4</v>
      </c>
      <c r="X132" s="23">
        <f t="shared" si="58"/>
        <v>3.7548975429326729E-4</v>
      </c>
      <c r="Y132" s="23">
        <f t="shared" si="58"/>
        <v>3.53591292992587E-4</v>
      </c>
      <c r="Z132" s="23">
        <f t="shared" si="58"/>
        <v>3.3392581949239506E-4</v>
      </c>
      <c r="AA132" s="23">
        <f t="shared" si="58"/>
        <v>3.1613794999707528E-4</v>
      </c>
      <c r="AB132" s="23">
        <f t="shared" si="58"/>
        <v>2.998200444063619E-4</v>
      </c>
      <c r="AC132" s="23">
        <f t="shared" si="58"/>
        <v>2.8363313931113857E-4</v>
      </c>
      <c r="AD132" s="23">
        <f t="shared" si="58"/>
        <v>2.681973710005788E-4</v>
      </c>
      <c r="AE132" s="23">
        <f t="shared" si="58"/>
        <v>2.5362650102284172E-4</v>
      </c>
      <c r="AF132" s="23">
        <f t="shared" si="58"/>
        <v>2.396373054933854E-4</v>
      </c>
      <c r="AG132" s="23">
        <f t="shared" si="58"/>
        <v>2.2642338120884898E-4</v>
      </c>
      <c r="AH132" s="23">
        <f t="shared" si="58"/>
        <v>2.1435052101029947E-4</v>
      </c>
      <c r="AI132" s="23">
        <f t="shared" si="58"/>
        <v>2.0324595066942546E-4</v>
      </c>
      <c r="AJ132" s="23">
        <f t="shared" si="58"/>
        <v>1.9298471262035915E-4</v>
      </c>
      <c r="AK132" s="23">
        <f t="shared" si="58"/>
        <v>1.8347039169915234E-4</v>
      </c>
      <c r="AL132" s="23">
        <f t="shared" si="58"/>
        <v>1.7462350840951368E-4</v>
      </c>
      <c r="AM132" s="23">
        <f t="shared" si="58"/>
        <v>1.663761102319186E-4</v>
      </c>
      <c r="AN132" s="23">
        <f t="shared" si="58"/>
        <v>1.5866908340196227E-4</v>
      </c>
      <c r="AO132" s="23">
        <f t="shared" si="58"/>
        <v>1.514506280154427E-4</v>
      </c>
      <c r="AP132" s="23">
        <f t="shared" si="58"/>
        <v>1.4467522909570674E-4</v>
      </c>
      <c r="AQ132" s="23">
        <f t="shared" si="58"/>
        <v>1.3830284996482089E-4</v>
      </c>
      <c r="AR132" s="23">
        <f t="shared" si="58"/>
        <v>1.3229824246242095E-4</v>
      </c>
      <c r="AS132" s="23">
        <f t="shared" si="58"/>
        <v>1.2663033655113375E-4</v>
      </c>
      <c r="AT132" s="23">
        <f t="shared" si="58"/>
        <v>1.2127169687058341E-4</v>
      </c>
      <c r="AU132" s="23">
        <f t="shared" si="58"/>
        <v>1.1619804143041868E-4</v>
      </c>
      <c r="AV132" s="23">
        <f t="shared" si="58"/>
        <v>1.1138781890914429E-4</v>
      </c>
      <c r="AW132" s="23">
        <f t="shared" si="58"/>
        <v>1.0682184045984602E-4</v>
      </c>
      <c r="AX132" s="23">
        <f t="shared" si="58"/>
        <v>1.0248296118364654E-4</v>
      </c>
      <c r="AY132" s="23">
        <f t="shared" si="58"/>
        <v>9.8355806009670061E-5</v>
      </c>
      <c r="AZ132" s="23">
        <f t="shared" si="58"/>
        <v>9.4426534665705E-5</v>
      </c>
      <c r="BA132" s="23">
        <f t="shared" si="58"/>
        <v>9.0682640648582697E-5</v>
      </c>
      <c r="BB132" s="23">
        <f t="shared" si="58"/>
        <v>8.7112779500352397E-5</v>
      </c>
      <c r="BC132" s="23">
        <f t="shared" si="58"/>
        <v>8.370662217776226E-5</v>
      </c>
      <c r="BD132" s="23">
        <f t="shared" si="58"/>
        <v>8.045472980713733E-5</v>
      </c>
      <c r="BE132" s="23">
        <f t="shared" si="58"/>
        <v>7.7348446606131748E-5</v>
      </c>
      <c r="BF132" s="23">
        <f t="shared" si="58"/>
        <v>7.4379808206716613E-5</v>
      </c>
      <c r="BG132" s="23">
        <f t="shared" si="58"/>
        <v>7.1541463020116441E-5</v>
      </c>
      <c r="BH132" s="23">
        <f t="shared" si="58"/>
        <v>6.8826604641470675E-5</v>
      </c>
      <c r="BI132" s="23">
        <f t="shared" si="58"/>
        <v>6.8826604641470675E-5</v>
      </c>
    </row>
    <row r="133" spans="1:61" s="23" customFormat="1" ht="18" customHeight="1">
      <c r="A133" s="23" t="s">
        <v>14</v>
      </c>
      <c r="B133" s="23">
        <f t="shared" ref="B133:AG133" si="59">+B17*B132/$B132</f>
        <v>1</v>
      </c>
      <c r="C133" s="23">
        <f t="shared" si="59"/>
        <v>0.6847791922339479</v>
      </c>
      <c r="D133" s="23">
        <f t="shared" si="59"/>
        <v>0.42479887700738289</v>
      </c>
      <c r="E133" s="23">
        <f t="shared" si="59"/>
        <v>0.2773206796529899</v>
      </c>
      <c r="F133" s="23">
        <f t="shared" si="59"/>
        <v>0.18701582455524451</v>
      </c>
      <c r="G133" s="23">
        <f t="shared" si="59"/>
        <v>0.12912905914877593</v>
      </c>
      <c r="H133" s="23">
        <f t="shared" si="59"/>
        <v>9.1018944244530192E-2</v>
      </c>
      <c r="I133" s="23">
        <f t="shared" si="59"/>
        <v>6.5315421077299443E-2</v>
      </c>
      <c r="J133" s="23">
        <f t="shared" si="59"/>
        <v>4.7580036116075329E-2</v>
      </c>
      <c r="K133" s="23">
        <f t="shared" si="59"/>
        <v>3.5423182562550545E-2</v>
      </c>
      <c r="L133" s="23">
        <f t="shared" si="59"/>
        <v>2.6621541544755087E-2</v>
      </c>
      <c r="M133" s="23">
        <f t="shared" si="59"/>
        <v>2.0402845415067105E-2</v>
      </c>
      <c r="N133" s="23">
        <f t="shared" si="59"/>
        <v>1.5324577773832202E-2</v>
      </c>
      <c r="O133" s="23">
        <f t="shared" si="59"/>
        <v>1.1703124323536519E-2</v>
      </c>
      <c r="P133" s="23">
        <f t="shared" si="59"/>
        <v>9.0436546865268232E-3</v>
      </c>
      <c r="Q133" s="23">
        <f t="shared" si="59"/>
        <v>7.0524386007410188E-3</v>
      </c>
      <c r="R133" s="23">
        <f t="shared" si="59"/>
        <v>5.5407213073641187E-3</v>
      </c>
      <c r="S133" s="23">
        <f t="shared" si="59"/>
        <v>4.3807080555488247E-3</v>
      </c>
      <c r="T133" s="23">
        <f t="shared" si="59"/>
        <v>3.482779804881138E-3</v>
      </c>
      <c r="U133" s="23">
        <f t="shared" si="59"/>
        <v>2.7825408269382007E-3</v>
      </c>
      <c r="V133" s="23">
        <f t="shared" si="59"/>
        <v>2.2338527745830129E-3</v>
      </c>
      <c r="W133" s="23">
        <f t="shared" si="59"/>
        <v>1.8009380593473165E-3</v>
      </c>
      <c r="X133" s="23">
        <f t="shared" si="59"/>
        <v>1.4567560702443629E-3</v>
      </c>
      <c r="Y133" s="23">
        <f t="shared" si="59"/>
        <v>1.1820337717956516E-3</v>
      </c>
      <c r="Z133" s="23">
        <f t="shared" si="59"/>
        <v>9.6187336883169774E-4</v>
      </c>
      <c r="AA133" s="23">
        <f t="shared" si="59"/>
        <v>7.8466469138803387E-4</v>
      </c>
      <c r="AB133" s="23">
        <f t="shared" si="59"/>
        <v>6.4122097391343413E-4</v>
      </c>
      <c r="AC133" s="23">
        <f t="shared" si="59"/>
        <v>5.2268929384667476E-4</v>
      </c>
      <c r="AD133" s="23">
        <f t="shared" si="59"/>
        <v>4.2587360759254746E-4</v>
      </c>
      <c r="AE133" s="23">
        <f t="shared" si="59"/>
        <v>3.4702472447789551E-4</v>
      </c>
      <c r="AF133" s="23">
        <f t="shared" si="59"/>
        <v>2.8252689266768436E-4</v>
      </c>
      <c r="AG133" s="23">
        <f t="shared" si="59"/>
        <v>2.3002032581189452E-4</v>
      </c>
      <c r="AH133" s="23">
        <f t="shared" ref="AH133:BI133" si="60">+AH17*AH132/$B132</f>
        <v>1.8763293145698502E-4</v>
      </c>
      <c r="AI133" s="23">
        <f t="shared" si="60"/>
        <v>1.5330135713985114E-4</v>
      </c>
      <c r="AJ133" s="23">
        <f t="shared" si="60"/>
        <v>1.2542571424602138E-4</v>
      </c>
      <c r="AK133" s="23">
        <f t="shared" si="60"/>
        <v>1.027470214683958E-4</v>
      </c>
      <c r="AL133" s="23">
        <f t="shared" si="60"/>
        <v>8.4264673008088134E-5</v>
      </c>
      <c r="AM133" s="23">
        <f t="shared" si="60"/>
        <v>6.9178855762213487E-5</v>
      </c>
      <c r="AN133" s="23">
        <f t="shared" si="60"/>
        <v>5.6847883254649371E-5</v>
      </c>
      <c r="AO133" s="23">
        <f t="shared" si="60"/>
        <v>4.6755493080296437E-5</v>
      </c>
      <c r="AP133" s="23">
        <f t="shared" si="60"/>
        <v>3.848533923833713E-5</v>
      </c>
      <c r="AQ133" s="23">
        <f t="shared" si="60"/>
        <v>3.170091863326282E-5</v>
      </c>
      <c r="AR133" s="23">
        <f t="shared" si="60"/>
        <v>2.6129696787341499E-5</v>
      </c>
      <c r="AS133" s="23">
        <f t="shared" si="60"/>
        <v>2.1550514052020069E-5</v>
      </c>
      <c r="AT133" s="23">
        <f t="shared" si="60"/>
        <v>1.7783568199916661E-5</v>
      </c>
      <c r="AU133" s="23">
        <f t="shared" si="60"/>
        <v>1.4682426511373631E-5</v>
      </c>
      <c r="AV133" s="23">
        <f t="shared" si="60"/>
        <v>1.212764024348475E-5</v>
      </c>
      <c r="AW133" s="23">
        <f t="shared" si="60"/>
        <v>1.0021627108316855E-5</v>
      </c>
      <c r="AX133" s="23">
        <f t="shared" si="60"/>
        <v>8.2845595878661864E-6</v>
      </c>
      <c r="AY133" s="23">
        <f t="shared" si="60"/>
        <v>6.8510531953681172E-6</v>
      </c>
      <c r="AZ133" s="23">
        <f t="shared" si="60"/>
        <v>5.6674926732218679E-6</v>
      </c>
      <c r="BA133" s="23">
        <f t="shared" si="60"/>
        <v>4.6898683430027408E-6</v>
      </c>
      <c r="BB133" s="23">
        <f t="shared" si="60"/>
        <v>3.8820215453549152E-6</v>
      </c>
      <c r="BC133" s="23">
        <f t="shared" si="60"/>
        <v>3.2142190083467622E-6</v>
      </c>
      <c r="BD133" s="23">
        <f t="shared" si="60"/>
        <v>2.6619923688180999E-6</v>
      </c>
      <c r="BE133" s="23">
        <f t="shared" si="60"/>
        <v>2.2051919535679648E-6</v>
      </c>
      <c r="BF133" s="23">
        <f t="shared" si="60"/>
        <v>1.8272140863829903E-6</v>
      </c>
      <c r="BG133" s="23">
        <f t="shared" si="60"/>
        <v>1.5143692245836648E-6</v>
      </c>
      <c r="BH133" s="23">
        <f t="shared" si="60"/>
        <v>1.2553646089833981E-6</v>
      </c>
      <c r="BI133" s="23">
        <f t="shared" si="60"/>
        <v>1.0817065474247274E-6</v>
      </c>
    </row>
    <row r="134" spans="1:61" s="23" customFormat="1" ht="18" customHeight="1">
      <c r="A134" s="23" t="s">
        <v>15</v>
      </c>
      <c r="C134" s="23">
        <f>+(C133/B133)^-0.1-1</f>
        <v>3.8591931719980987E-2</v>
      </c>
      <c r="D134" s="23">
        <f t="shared" ref="D134:BI134" si="61">+(D133/C133)^-0.1-1</f>
        <v>4.8906361911903895E-2</v>
      </c>
      <c r="E134" s="23">
        <f t="shared" si="61"/>
        <v>4.3566454922914666E-2</v>
      </c>
      <c r="F134" s="23">
        <f t="shared" si="61"/>
        <v>4.0184528672093212E-2</v>
      </c>
      <c r="G134" s="23">
        <f t="shared" si="61"/>
        <v>3.7732544600284745E-2</v>
      </c>
      <c r="H134" s="23">
        <f t="shared" si="61"/>
        <v>3.5593269703010133E-2</v>
      </c>
      <c r="I134" s="23">
        <f t="shared" si="61"/>
        <v>3.3740678099774435E-2</v>
      </c>
      <c r="J134" s="23">
        <f t="shared" si="61"/>
        <v>3.2188690713945034E-2</v>
      </c>
      <c r="K134" s="23">
        <f t="shared" si="61"/>
        <v>2.9944253898602557E-2</v>
      </c>
      <c r="L134" s="23">
        <f t="shared" si="61"/>
        <v>2.8976455861562389E-2</v>
      </c>
      <c r="M134" s="23">
        <f t="shared" si="61"/>
        <v>2.6961697603270274E-2</v>
      </c>
      <c r="N134" s="23">
        <f t="shared" si="61"/>
        <v>2.9035179410762391E-2</v>
      </c>
      <c r="O134" s="23">
        <f t="shared" si="61"/>
        <v>2.7326923340505571E-2</v>
      </c>
      <c r="P134" s="23">
        <f t="shared" si="61"/>
        <v>2.6114405653144601E-2</v>
      </c>
      <c r="Q134" s="23">
        <f t="shared" si="61"/>
        <v>2.5180804261282663E-2</v>
      </c>
      <c r="R134" s="23">
        <f t="shared" si="61"/>
        <v>2.4418235734856575E-2</v>
      </c>
      <c r="S134" s="23">
        <f t="shared" si="61"/>
        <v>2.3769529494793273E-2</v>
      </c>
      <c r="T134" s="23">
        <f t="shared" si="61"/>
        <v>2.3203057898185664E-2</v>
      </c>
      <c r="U134" s="23">
        <f t="shared" si="61"/>
        <v>2.270045042925406E-2</v>
      </c>
      <c r="V134" s="23">
        <f t="shared" si="61"/>
        <v>2.2206645034523742E-2</v>
      </c>
      <c r="W134" s="23">
        <f t="shared" si="61"/>
        <v>2.1775716592140837E-2</v>
      </c>
      <c r="X134" s="23">
        <f t="shared" si="61"/>
        <v>2.1436079233964289E-2</v>
      </c>
      <c r="Y134" s="23">
        <f t="shared" si="61"/>
        <v>2.1117443385998858E-2</v>
      </c>
      <c r="Z134" s="23">
        <f t="shared" si="61"/>
        <v>2.0824767403590405E-2</v>
      </c>
      <c r="AA134" s="23">
        <f t="shared" si="61"/>
        <v>2.0571365477650261E-2</v>
      </c>
      <c r="AB134" s="23">
        <f t="shared" si="61"/>
        <v>2.0393395822996485E-2</v>
      </c>
      <c r="AC134" s="23">
        <f t="shared" si="61"/>
        <v>2.0648993142532435E-2</v>
      </c>
      <c r="AD134" s="23">
        <f t="shared" si="61"/>
        <v>2.0695706166668826E-2</v>
      </c>
      <c r="AE134" s="23">
        <f t="shared" si="61"/>
        <v>2.0685701386883748E-2</v>
      </c>
      <c r="AF134" s="23">
        <f t="shared" si="61"/>
        <v>2.0775087892600519E-2</v>
      </c>
      <c r="AG134" s="23">
        <f t="shared" si="61"/>
        <v>2.07734316924022E-2</v>
      </c>
      <c r="AH134" s="23">
        <f t="shared" si="61"/>
        <v>2.0576855060354893E-2</v>
      </c>
      <c r="AI134" s="23">
        <f t="shared" si="61"/>
        <v>2.0413760232874667E-2</v>
      </c>
      <c r="AJ134" s="23">
        <f t="shared" si="61"/>
        <v>2.0271937720402144E-2</v>
      </c>
      <c r="AK134" s="23">
        <f t="shared" si="61"/>
        <v>2.0144598021185622E-2</v>
      </c>
      <c r="AL134" s="23">
        <f t="shared" si="61"/>
        <v>2.0028649902308571E-2</v>
      </c>
      <c r="AM134" s="23">
        <f t="shared" si="61"/>
        <v>1.992260310032834E-2</v>
      </c>
      <c r="AN134" s="23">
        <f t="shared" si="61"/>
        <v>1.9825595398090368E-2</v>
      </c>
      <c r="AO134" s="23">
        <f t="shared" si="61"/>
        <v>1.9736972328770364E-2</v>
      </c>
      <c r="AP134" s="23">
        <f t="shared" si="61"/>
        <v>1.965612470382383E-2</v>
      </c>
      <c r="AQ134" s="23">
        <f t="shared" si="61"/>
        <v>1.9582440104312981E-2</v>
      </c>
      <c r="AR134" s="23">
        <f t="shared" si="61"/>
        <v>1.9515300123119861E-2</v>
      </c>
      <c r="AS134" s="23">
        <f t="shared" si="61"/>
        <v>1.9454092433664805E-2</v>
      </c>
      <c r="AT134" s="23">
        <f t="shared" si="61"/>
        <v>1.9398224700006184E-2</v>
      </c>
      <c r="AU134" s="23">
        <f t="shared" si="61"/>
        <v>1.934713565939683E-2</v>
      </c>
      <c r="AV134" s="23">
        <f t="shared" si="61"/>
        <v>1.9300302338275177E-2</v>
      </c>
      <c r="AW134" s="23">
        <f t="shared" si="61"/>
        <v>1.9257243779802646E-2</v>
      </c>
      <c r="AX134" s="23">
        <f t="shared" si="61"/>
        <v>1.9217522082202176E-2</v>
      </c>
      <c r="AY134" s="23">
        <f t="shared" si="61"/>
        <v>1.9180741555337777E-2</v>
      </c>
      <c r="AZ134" s="23">
        <f t="shared" si="61"/>
        <v>1.9146546667060393E-2</v>
      </c>
      <c r="BA134" s="23">
        <f t="shared" si="61"/>
        <v>1.911461928728686E-2</v>
      </c>
      <c r="BB134" s="23">
        <f t="shared" si="61"/>
        <v>1.9084675591329203E-2</v>
      </c>
      <c r="BC134" s="23">
        <f t="shared" si="61"/>
        <v>1.9056462867555135E-2</v>
      </c>
      <c r="BD134" s="23">
        <f t="shared" si="61"/>
        <v>1.9029756387578534E-2</v>
      </c>
      <c r="BE134" s="23">
        <f t="shared" si="61"/>
        <v>1.900435643513787E-2</v>
      </c>
      <c r="BF134" s="23">
        <f t="shared" si="61"/>
        <v>1.8980085546810299E-2</v>
      </c>
      <c r="BG134" s="23">
        <f t="shared" si="61"/>
        <v>1.8956785988878844E-2</v>
      </c>
      <c r="BH134" s="23">
        <f t="shared" si="61"/>
        <v>1.8934317475841622E-2</v>
      </c>
      <c r="BI134" s="23">
        <f t="shared" si="61"/>
        <v>1.4999999999999902E-2</v>
      </c>
    </row>
    <row r="135" spans="1:61" s="23" customFormat="1" ht="18" customHeight="1">
      <c r="A135" s="23" t="s">
        <v>206</v>
      </c>
      <c r="C135" s="23">
        <f>+LN(C56/B56)/10</f>
        <v>4.345714857604566E-3</v>
      </c>
      <c r="D135" s="23">
        <f t="shared" ref="D135:K135" si="62">+LN(D56/C56)/10</f>
        <v>2.3580395709591803E-3</v>
      </c>
      <c r="E135" s="23">
        <f t="shared" si="62"/>
        <v>9.6646885779169776E-4</v>
      </c>
      <c r="F135" s="23">
        <f t="shared" si="62"/>
        <v>-1.0403662089125842E-6</v>
      </c>
      <c r="G135" s="23">
        <f t="shared" si="62"/>
        <v>-1.5505729685358163E-3</v>
      </c>
      <c r="H135" s="23">
        <f t="shared" si="62"/>
        <v>-2.3819981331415466E-3</v>
      </c>
      <c r="I135" s="23">
        <f t="shared" si="62"/>
        <v>-2.3819981331415466E-3</v>
      </c>
      <c r="J135" s="23">
        <f t="shared" si="62"/>
        <v>-2.3819981331415466E-3</v>
      </c>
      <c r="K135" s="23">
        <f t="shared" si="62"/>
        <v>-2.3819981331415466E-3</v>
      </c>
    </row>
    <row r="136" spans="1:61" s="23" customFormat="1" ht="18" customHeight="1">
      <c r="A136" s="23" t="s">
        <v>207</v>
      </c>
      <c r="C136" s="23">
        <f>+C134+C135</f>
        <v>4.2937646577585552E-2</v>
      </c>
      <c r="D136" s="23">
        <f t="shared" ref="D136:K136" si="63">+D134+D135</f>
        <v>5.1264401482863077E-2</v>
      </c>
      <c r="E136" s="23">
        <f t="shared" si="63"/>
        <v>4.4532923780706363E-2</v>
      </c>
      <c r="F136" s="23">
        <f t="shared" si="63"/>
        <v>4.01834883058843E-2</v>
      </c>
      <c r="G136" s="23">
        <f t="shared" si="63"/>
        <v>3.6181971631748931E-2</v>
      </c>
      <c r="H136" s="23">
        <f t="shared" si="63"/>
        <v>3.3211271569868583E-2</v>
      </c>
      <c r="I136" s="23">
        <f t="shared" si="63"/>
        <v>3.1358679966632885E-2</v>
      </c>
      <c r="J136" s="23">
        <f t="shared" si="63"/>
        <v>2.9806692580803488E-2</v>
      </c>
      <c r="K136" s="23">
        <f t="shared" si="63"/>
        <v>2.7562255765461011E-2</v>
      </c>
    </row>
    <row r="137" spans="1:61" s="23" customFormat="1" ht="18" customHeight="1">
      <c r="A137" s="23" t="s">
        <v>208</v>
      </c>
      <c r="C137" s="23">
        <f>+C136-C129</f>
        <v>-7.2798417845108127E-3</v>
      </c>
      <c r="D137" s="23">
        <f t="shared" ref="D137:K137" si="64">+D136-D129</f>
        <v>7.5424149704542837E-3</v>
      </c>
      <c r="E137" s="23">
        <f t="shared" si="64"/>
        <v>5.0244478110022806E-3</v>
      </c>
      <c r="F137" s="23">
        <f t="shared" si="64"/>
        <v>4.5845863871624079E-3</v>
      </c>
      <c r="G137" s="23">
        <f t="shared" si="64"/>
        <v>3.47811231942078E-3</v>
      </c>
      <c r="H137" s="23">
        <f t="shared" si="64"/>
        <v>2.29793243930973E-3</v>
      </c>
      <c r="I137" s="23">
        <f t="shared" si="64"/>
        <v>1.9478004082261503E-3</v>
      </c>
      <c r="J137" s="23">
        <f t="shared" si="64"/>
        <v>2.572624859363843E-3</v>
      </c>
      <c r="K137" s="23">
        <f t="shared" si="64"/>
        <v>-1.4266979993218451E-4</v>
      </c>
    </row>
    <row r="138" spans="1:61" s="23" customFormat="1" ht="18" customHeight="1">
      <c r="B138" s="23" t="s">
        <v>28</v>
      </c>
    </row>
    <row r="139" spans="1:61" s="23" customFormat="1" ht="18" customHeight="1">
      <c r="A139" s="23" t="s">
        <v>209</v>
      </c>
      <c r="B139" s="23">
        <f t="shared" ref="B139:BI139" si="65">+$B$7*B68/B74-(1-(1-0.1)^10)/10</f>
        <v>0.10244963101547126</v>
      </c>
      <c r="C139" s="23">
        <f t="shared" si="65"/>
        <v>9.3702497242981755E-2</v>
      </c>
      <c r="D139" s="23">
        <f t="shared" si="65"/>
        <v>7.8372587785718331E-2</v>
      </c>
      <c r="E139" s="23">
        <f t="shared" si="65"/>
        <v>7.001152224823233E-2</v>
      </c>
      <c r="F139" s="23">
        <f t="shared" si="65"/>
        <v>6.4596018084642035E-2</v>
      </c>
      <c r="G139" s="23">
        <f t="shared" si="65"/>
        <v>5.9987182734529701E-2</v>
      </c>
      <c r="H139" s="23">
        <f t="shared" si="65"/>
        <v>5.6001596658278086E-2</v>
      </c>
      <c r="I139" s="23">
        <f t="shared" si="65"/>
        <v>5.2748500815251495E-2</v>
      </c>
      <c r="J139" s="23">
        <f t="shared" si="65"/>
        <v>4.9908377681986874E-2</v>
      </c>
      <c r="K139" s="23">
        <f t="shared" si="65"/>
        <v>4.7282991864019117E-2</v>
      </c>
      <c r="L139" s="23">
        <f t="shared" si="65"/>
        <v>4.4769655516357129E-2</v>
      </c>
      <c r="M139" s="23">
        <f t="shared" si="65"/>
        <v>4.2675516915832393E-2</v>
      </c>
      <c r="N139" s="23">
        <f t="shared" si="65"/>
        <v>3.8916167816316155E-2</v>
      </c>
      <c r="O139" s="23">
        <f t="shared" si="65"/>
        <v>3.6645794512613961E-2</v>
      </c>
      <c r="P139" s="23">
        <f t="shared" si="65"/>
        <v>3.5146767974537529E-2</v>
      </c>
      <c r="Q139" s="23">
        <f t="shared" si="65"/>
        <v>3.406839536067173E-2</v>
      </c>
      <c r="R139" s="23">
        <f t="shared" si="65"/>
        <v>3.3233927167289998E-2</v>
      </c>
      <c r="S139" s="23">
        <f t="shared" si="65"/>
        <v>3.2551188224785879E-2</v>
      </c>
      <c r="T139" s="23">
        <f t="shared" si="65"/>
        <v>3.1970492498769987E-2</v>
      </c>
      <c r="U139" s="23">
        <f t="shared" si="65"/>
        <v>3.1464021067410489E-2</v>
      </c>
      <c r="V139" s="23">
        <f t="shared" si="65"/>
        <v>3.1078418389517817E-2</v>
      </c>
      <c r="W139" s="23">
        <f t="shared" si="65"/>
        <v>3.077191900292077E-2</v>
      </c>
      <c r="X139" s="23">
        <f t="shared" si="65"/>
        <v>3.0458657550109666E-2</v>
      </c>
      <c r="Y139" s="23">
        <f t="shared" si="65"/>
        <v>3.0156639663566132E-2</v>
      </c>
      <c r="Z139" s="23">
        <f t="shared" si="65"/>
        <v>2.9874783040720776E-2</v>
      </c>
      <c r="AA139" s="23">
        <f t="shared" si="65"/>
        <v>2.9624186797885463E-2</v>
      </c>
      <c r="AB139" s="23">
        <f t="shared" si="65"/>
        <v>2.9430754651197599E-2</v>
      </c>
      <c r="AC139" s="23">
        <f t="shared" si="65"/>
        <v>2.9524151412604352E-2</v>
      </c>
      <c r="AD139" s="23">
        <f t="shared" si="65"/>
        <v>2.9584273369264849E-2</v>
      </c>
      <c r="AE139" s="23">
        <f t="shared" si="65"/>
        <v>2.9598169053848739E-2</v>
      </c>
      <c r="AF139" s="23">
        <f t="shared" si="65"/>
        <v>2.9360988148028733E-2</v>
      </c>
      <c r="AG139" s="23">
        <f t="shared" si="65"/>
        <v>2.8984890287503298E-2</v>
      </c>
      <c r="AH139" s="23">
        <f t="shared" si="65"/>
        <v>2.8738685380068005E-2</v>
      </c>
      <c r="AI139" s="23">
        <f t="shared" si="65"/>
        <v>2.8556332695899758E-2</v>
      </c>
      <c r="AJ139" s="23">
        <f t="shared" si="65"/>
        <v>2.8408406886354626E-2</v>
      </c>
      <c r="AK139" s="23">
        <f t="shared" si="65"/>
        <v>2.8280921593955358E-2</v>
      </c>
      <c r="AL139" s="23">
        <f t="shared" si="65"/>
        <v>2.8167295785435351E-2</v>
      </c>
      <c r="AM139" s="23">
        <f t="shared" si="65"/>
        <v>2.8064403323525E-2</v>
      </c>
      <c r="AN139" s="23">
        <f t="shared" si="65"/>
        <v>2.797066020141549E-2</v>
      </c>
      <c r="AO139" s="23">
        <f t="shared" si="65"/>
        <v>2.7885127863318218E-2</v>
      </c>
      <c r="AP139" s="23">
        <f t="shared" si="65"/>
        <v>2.7807113442350567E-2</v>
      </c>
      <c r="AQ139" s="23">
        <f t="shared" si="65"/>
        <v>2.7736005891362089E-2</v>
      </c>
      <c r="AR139" s="23">
        <f t="shared" si="65"/>
        <v>2.7671219089513255E-2</v>
      </c>
      <c r="AS139" s="23">
        <f t="shared" si="65"/>
        <v>2.7612179891881874E-2</v>
      </c>
      <c r="AT139" s="23">
        <f t="shared" si="65"/>
        <v>2.7558332413181175E-2</v>
      </c>
      <c r="AU139" s="23">
        <f t="shared" si="65"/>
        <v>2.7509146069047419E-2</v>
      </c>
      <c r="AV139" s="23">
        <f t="shared" si="65"/>
        <v>2.7464122551509831E-2</v>
      </c>
      <c r="AW139" s="23">
        <f t="shared" si="65"/>
        <v>2.7422800345566378E-2</v>
      </c>
      <c r="AX139" s="23">
        <f t="shared" si="65"/>
        <v>2.738475680172299E-2</v>
      </c>
      <c r="AY139" s="23">
        <f t="shared" si="65"/>
        <v>2.7349608257508082E-2</v>
      </c>
      <c r="AZ139" s="23">
        <f t="shared" si="65"/>
        <v>2.7317008779359594E-2</v>
      </c>
      <c r="BA139" s="23">
        <f t="shared" si="65"/>
        <v>2.7286648023567422E-2</v>
      </c>
      <c r="BB139" s="23">
        <f t="shared" si="65"/>
        <v>2.7258248601857077E-2</v>
      </c>
      <c r="BC139" s="23">
        <f t="shared" si="65"/>
        <v>2.72315632287079E-2</v>
      </c>
      <c r="BD139" s="23">
        <f t="shared" si="65"/>
        <v>2.7206371838502871E-2</v>
      </c>
      <c r="BE139" s="23">
        <f t="shared" si="65"/>
        <v>2.7182478793179629E-2</v>
      </c>
      <c r="BF139" s="23">
        <f t="shared" si="65"/>
        <v>2.7159710252453909E-2</v>
      </c>
      <c r="BG139" s="23">
        <f t="shared" si="65"/>
        <v>2.7137911744955764E-2</v>
      </c>
      <c r="BH139" s="23">
        <f t="shared" si="65"/>
        <v>2.7116945955979729E-2</v>
      </c>
      <c r="BI139" s="23">
        <f t="shared" si="65"/>
        <v>2.7096690732895182E-2</v>
      </c>
    </row>
    <row r="140" spans="1:61" s="23" customFormat="1" ht="18" customHeight="1">
      <c r="A140" s="23" t="s">
        <v>94</v>
      </c>
      <c r="B140" s="23">
        <v>1</v>
      </c>
      <c r="C140" s="23">
        <f t="shared" ref="C140:AH140" si="66">+B140/(1+C131)^10</f>
        <v>0.63615257039887185</v>
      </c>
      <c r="D140" s="23">
        <f t="shared" si="66"/>
        <v>0.40199439717347279</v>
      </c>
      <c r="E140" s="23">
        <f t="shared" si="66"/>
        <v>0.26739099774261477</v>
      </c>
      <c r="F140" s="23">
        <f t="shared" si="66"/>
        <v>0.18494431810902395</v>
      </c>
      <c r="G140" s="23">
        <f t="shared" si="66"/>
        <v>0.1321903743785485</v>
      </c>
      <c r="H140" s="23">
        <f t="shared" si="66"/>
        <v>9.6651456350568085E-2</v>
      </c>
      <c r="I140" s="23">
        <f t="shared" si="66"/>
        <v>7.1804668736788327E-2</v>
      </c>
      <c r="J140" s="23">
        <f t="shared" si="66"/>
        <v>5.4307449909167201E-2</v>
      </c>
      <c r="K140" s="23">
        <f t="shared" si="66"/>
        <v>4.1416179628531169E-2</v>
      </c>
      <c r="L140" s="23">
        <f t="shared" si="66"/>
        <v>3.1596994224199391E-2</v>
      </c>
      <c r="M140" s="23">
        <f t="shared" si="66"/>
        <v>2.3934256348761847E-2</v>
      </c>
      <c r="N140" s="23">
        <f t="shared" si="66"/>
        <v>1.8098525843009122E-2</v>
      </c>
      <c r="O140" s="23">
        <f t="shared" si="66"/>
        <v>1.3876268430865486E-2</v>
      </c>
      <c r="P140" s="23">
        <f t="shared" si="66"/>
        <v>1.0747969170620906E-2</v>
      </c>
      <c r="Q140" s="23">
        <f t="shared" si="66"/>
        <v>8.3923454672894353E-3</v>
      </c>
      <c r="R140" s="23">
        <f t="shared" si="66"/>
        <v>6.5971978651300518E-3</v>
      </c>
      <c r="S140" s="23">
        <f t="shared" si="66"/>
        <v>5.2161787125397556E-3</v>
      </c>
      <c r="T140" s="23">
        <f t="shared" si="66"/>
        <v>4.145358299342922E-3</v>
      </c>
      <c r="U140" s="23">
        <f t="shared" si="66"/>
        <v>3.3085688976755246E-3</v>
      </c>
      <c r="V140" s="23">
        <f t="shared" si="66"/>
        <v>2.6499638676094391E-3</v>
      </c>
      <c r="W140" s="23">
        <f t="shared" si="66"/>
        <v>2.1293246383059057E-3</v>
      </c>
      <c r="X140" s="23">
        <f t="shared" si="66"/>
        <v>1.7163788458780431E-3</v>
      </c>
      <c r="Y140" s="23">
        <f t="shared" si="66"/>
        <v>1.387576274116244E-3</v>
      </c>
      <c r="Z140" s="23">
        <f t="shared" si="66"/>
        <v>1.1247030316270167E-3</v>
      </c>
      <c r="AA140" s="23">
        <f t="shared" si="66"/>
        <v>9.1351919970956714E-4</v>
      </c>
      <c r="AB140" s="23">
        <f t="shared" si="66"/>
        <v>7.4171273074497815E-4</v>
      </c>
      <c r="AC140" s="23">
        <f t="shared" si="66"/>
        <v>6.0134520482523347E-4</v>
      </c>
      <c r="AD140" s="23">
        <f t="shared" si="66"/>
        <v>4.8745608516556095E-4</v>
      </c>
      <c r="AE140" s="23">
        <f t="shared" si="66"/>
        <v>3.9559373949868258E-4</v>
      </c>
      <c r="AF140" s="23">
        <f t="shared" si="66"/>
        <v>3.2189635837826192E-4</v>
      </c>
      <c r="AG140" s="23">
        <f t="shared" si="66"/>
        <v>2.6258132970334445E-4</v>
      </c>
      <c r="AH140" s="23">
        <f t="shared" si="66"/>
        <v>2.1456630220315182E-4</v>
      </c>
      <c r="AI140" s="23">
        <f t="shared" ref="AI140:BG140" si="67">+AH140/(1+AI131)^10</f>
        <v>1.7558812111811533E-4</v>
      </c>
      <c r="AJ140" s="23">
        <f t="shared" si="67"/>
        <v>1.4387663564359394E-4</v>
      </c>
      <c r="AK140" s="23">
        <f t="shared" si="67"/>
        <v>1.180301857706195E-4</v>
      </c>
      <c r="AL140" s="23">
        <f t="shared" si="67"/>
        <v>9.6930232493742515E-5</v>
      </c>
      <c r="AM140" s="23">
        <f t="shared" si="67"/>
        <v>7.9679999065280626E-5</v>
      </c>
      <c r="AN140" s="23">
        <f t="shared" si="67"/>
        <v>6.5558194935953296E-5</v>
      </c>
      <c r="AO140" s="23">
        <f t="shared" si="67"/>
        <v>5.3983193645492627E-5</v>
      </c>
      <c r="AP140" s="23">
        <f t="shared" si="67"/>
        <v>4.4484932256049433E-5</v>
      </c>
      <c r="AQ140" s="23">
        <f t="shared" si="67"/>
        <v>3.6682715479753229E-5</v>
      </c>
      <c r="AR140" s="23">
        <f t="shared" si="67"/>
        <v>3.0267613240225032E-5</v>
      </c>
      <c r="AS140" s="23">
        <f t="shared" si="67"/>
        <v>2.4988460891585752E-5</v>
      </c>
      <c r="AT140" s="23">
        <f t="shared" si="67"/>
        <v>2.0640696752018747E-5</v>
      </c>
      <c r="AU140" s="23">
        <f t="shared" si="67"/>
        <v>1.7057440063205066E-5</v>
      </c>
      <c r="AV140" s="23">
        <f t="shared" si="67"/>
        <v>1.4102342010135207E-5</v>
      </c>
      <c r="AW140" s="23">
        <f t="shared" si="67"/>
        <v>1.1663843144848766E-5</v>
      </c>
      <c r="AX140" s="23">
        <f t="shared" si="67"/>
        <v>9.6505491307485606E-6</v>
      </c>
      <c r="AY140" s="23">
        <f t="shared" si="67"/>
        <v>7.9874980680709563E-6</v>
      </c>
      <c r="AZ140" s="23">
        <f t="shared" si="67"/>
        <v>6.6131405638311427E-6</v>
      </c>
      <c r="BA140" s="23">
        <f t="shared" si="67"/>
        <v>5.4768911402511161E-6</v>
      </c>
      <c r="BB140" s="23">
        <f t="shared" si="67"/>
        <v>4.5371388624490358E-6</v>
      </c>
      <c r="BC140" s="23">
        <f t="shared" si="67"/>
        <v>3.7596280264866731E-6</v>
      </c>
      <c r="BD140" s="23">
        <f t="shared" si="67"/>
        <v>3.1161377947334003E-6</v>
      </c>
      <c r="BE140" s="23">
        <f t="shared" si="67"/>
        <v>2.583403889921874E-6</v>
      </c>
      <c r="BF140" s="23">
        <f t="shared" si="67"/>
        <v>2.142236706604413E-6</v>
      </c>
      <c r="BG140" s="23">
        <f t="shared" si="67"/>
        <v>1.7767991208947057E-6</v>
      </c>
      <c r="BH140" s="23">
        <f>+BG140</f>
        <v>1.7767991208947057E-6</v>
      </c>
      <c r="BI140" s="23">
        <f>+BH140</f>
        <v>1.7767991208947057E-6</v>
      </c>
    </row>
    <row r="141" spans="1:61" s="23" customFormat="1" ht="18" customHeight="1">
      <c r="A141" s="23" t="s">
        <v>208</v>
      </c>
      <c r="B141" s="23">
        <f t="shared" ref="B141:K141" si="68">+B139-C131</f>
        <v>5.6179393663064431E-2</v>
      </c>
      <c r="C141" s="23">
        <f t="shared" si="68"/>
        <v>4.6732759805729177E-2</v>
      </c>
      <c r="D141" s="23">
        <f t="shared" si="68"/>
        <v>3.675735654466189E-2</v>
      </c>
      <c r="E141" s="23">
        <f t="shared" si="68"/>
        <v>3.2457833304019343E-2</v>
      </c>
      <c r="F141" s="23">
        <f t="shared" si="68"/>
        <v>3.0444637469117013E-2</v>
      </c>
      <c r="G141" s="23">
        <f t="shared" si="68"/>
        <v>2.8178583513086199E-2</v>
      </c>
      <c r="H141" s="23">
        <f t="shared" si="68"/>
        <v>2.583948731379529E-2</v>
      </c>
      <c r="I141" s="23">
        <f t="shared" si="68"/>
        <v>2.4426027175328303E-2</v>
      </c>
      <c r="J141" s="23">
        <f t="shared" si="68"/>
        <v>2.2438881038570453E-2</v>
      </c>
      <c r="K141" s="23">
        <f t="shared" si="68"/>
        <v>1.9852556776347299E-2</v>
      </c>
    </row>
    <row r="142" spans="1:61" s="23" customFormat="1" ht="18" customHeight="1">
      <c r="A142" s="23" t="s">
        <v>13</v>
      </c>
      <c r="C142" s="23">
        <f>+EXP(C128-0.1)</f>
        <v>1.0610437784626463</v>
      </c>
      <c r="D142" s="23">
        <f>+EXP(D128-0.1)</f>
        <v>1.0450352844033677</v>
      </c>
    </row>
    <row r="143" spans="1:61" s="23" customFormat="1" ht="18" customHeight="1">
      <c r="A143" s="23" t="s">
        <v>149</v>
      </c>
    </row>
    <row r="144" spans="1:61" s="23" customFormat="1" ht="18" customHeight="1">
      <c r="A144" s="23" t="s">
        <v>152</v>
      </c>
      <c r="B144" s="23">
        <f>+SUMPRODUCT(B140:U140*B84:U84)*10</f>
        <v>549.26391708841254</v>
      </c>
    </row>
    <row r="145" spans="1:66" s="23" customFormat="1" ht="18" customHeight="1">
      <c r="A145" s="23" t="s">
        <v>150</v>
      </c>
      <c r="B145" s="23">
        <f>+SUMPRODUCT(B140:AE140*B84:AE84)*10</f>
        <v>561.36453265255409</v>
      </c>
    </row>
    <row r="146" spans="1:66" s="23" customFormat="1" ht="18" customHeight="1">
      <c r="A146" s="23" t="s">
        <v>151</v>
      </c>
      <c r="B146" s="23">
        <f>+SUMPRODUCT(B140:BI140*B84:BI84)*10</f>
        <v>564.2146308050236</v>
      </c>
    </row>
    <row r="147" spans="1:66" s="23" customFormat="1" ht="18" customHeight="1"/>
    <row r="148" spans="1:66" s="64" customFormat="1" ht="18" customHeight="1">
      <c r="A148" s="23" t="s">
        <v>69</v>
      </c>
      <c r="B148" s="23">
        <v>1</v>
      </c>
      <c r="C148" s="23">
        <f t="shared" ref="C148:AH148" si="69">+B148/(1+B79)^10</f>
        <v>0.68477919223394745</v>
      </c>
      <c r="D148" s="23">
        <f t="shared" si="69"/>
        <v>0.42479887700738256</v>
      </c>
      <c r="E148" s="23">
        <f t="shared" si="69"/>
        <v>0.27732067965298968</v>
      </c>
      <c r="F148" s="23">
        <f t="shared" si="69"/>
        <v>0.18701582455524429</v>
      </c>
      <c r="G148" s="23">
        <f t="shared" si="69"/>
        <v>0.12912905914877579</v>
      </c>
      <c r="H148" s="23">
        <f t="shared" si="69"/>
        <v>9.1018944244530137E-2</v>
      </c>
      <c r="I148" s="23">
        <f t="shared" si="69"/>
        <v>6.5315421077299443E-2</v>
      </c>
      <c r="J148" s="23">
        <f t="shared" si="69"/>
        <v>4.7580036116075287E-2</v>
      </c>
      <c r="K148" s="23">
        <f t="shared" si="69"/>
        <v>3.5423182562550518E-2</v>
      </c>
      <c r="L148" s="23">
        <f t="shared" si="69"/>
        <v>2.6621541544755028E-2</v>
      </c>
      <c r="M148" s="23">
        <f t="shared" si="69"/>
        <v>2.0402845415067074E-2</v>
      </c>
      <c r="N148" s="23">
        <f t="shared" si="69"/>
        <v>1.5324577773832183E-2</v>
      </c>
      <c r="O148" s="23">
        <f t="shared" si="69"/>
        <v>1.1703124323536495E-2</v>
      </c>
      <c r="P148" s="23">
        <f t="shared" si="69"/>
        <v>9.043654686526811E-3</v>
      </c>
      <c r="Q148" s="23">
        <f t="shared" si="69"/>
        <v>7.0524386007410136E-3</v>
      </c>
      <c r="R148" s="23">
        <f t="shared" si="69"/>
        <v>5.5407213073641187E-3</v>
      </c>
      <c r="S148" s="23">
        <f t="shared" si="69"/>
        <v>4.3807080555488247E-3</v>
      </c>
      <c r="T148" s="23">
        <f t="shared" si="69"/>
        <v>3.4827798048811423E-3</v>
      </c>
      <c r="U148" s="23">
        <f t="shared" si="69"/>
        <v>2.7825408269382067E-3</v>
      </c>
      <c r="V148" s="23">
        <f t="shared" si="69"/>
        <v>2.2338527745830146E-3</v>
      </c>
      <c r="W148" s="23">
        <f t="shared" si="69"/>
        <v>1.8009380593473181E-3</v>
      </c>
      <c r="X148" s="23">
        <f t="shared" si="69"/>
        <v>1.4567560702443631E-3</v>
      </c>
      <c r="Y148" s="23">
        <f t="shared" si="69"/>
        <v>1.1820337717956503E-3</v>
      </c>
      <c r="Z148" s="23">
        <f t="shared" si="69"/>
        <v>9.618733688316985E-4</v>
      </c>
      <c r="AA148" s="23">
        <f t="shared" si="69"/>
        <v>7.8466469138803549E-4</v>
      </c>
      <c r="AB148" s="23">
        <f t="shared" si="69"/>
        <v>6.4122097391343543E-4</v>
      </c>
      <c r="AC148" s="23">
        <f t="shared" si="69"/>
        <v>5.2268929384667552E-4</v>
      </c>
      <c r="AD148" s="23">
        <f t="shared" si="69"/>
        <v>4.2587360759254768E-4</v>
      </c>
      <c r="AE148" s="23">
        <f t="shared" si="69"/>
        <v>3.4702472447789584E-4</v>
      </c>
      <c r="AF148" s="23">
        <f t="shared" si="69"/>
        <v>2.8252689266768463E-4</v>
      </c>
      <c r="AG148" s="23">
        <f t="shared" si="69"/>
        <v>2.300203258118946E-4</v>
      </c>
      <c r="AH148" s="23">
        <f t="shared" si="69"/>
        <v>1.8763293145698516E-4</v>
      </c>
      <c r="AI148" s="23">
        <f t="shared" ref="AI148:BI148" si="70">+AH148/(1+AH79)^10</f>
        <v>1.5330135713985114E-4</v>
      </c>
      <c r="AJ148" s="23">
        <f t="shared" si="70"/>
        <v>1.254257142460214E-4</v>
      </c>
      <c r="AK148" s="23">
        <f t="shared" si="70"/>
        <v>1.0274702146839574E-4</v>
      </c>
      <c r="AL148" s="23">
        <f t="shared" si="70"/>
        <v>8.426467300808812E-5</v>
      </c>
      <c r="AM148" s="23">
        <f t="shared" si="70"/>
        <v>6.9178855762213514E-5</v>
      </c>
      <c r="AN148" s="23">
        <f t="shared" si="70"/>
        <v>5.6847883254649378E-5</v>
      </c>
      <c r="AO148" s="23">
        <f t="shared" si="70"/>
        <v>4.6755493080296485E-5</v>
      </c>
      <c r="AP148" s="23">
        <f t="shared" si="70"/>
        <v>3.8485339238337164E-5</v>
      </c>
      <c r="AQ148" s="23">
        <f t="shared" si="70"/>
        <v>3.1700918633262807E-5</v>
      </c>
      <c r="AR148" s="23">
        <f t="shared" si="70"/>
        <v>2.6129696787341486E-5</v>
      </c>
      <c r="AS148" s="23">
        <f t="shared" si="70"/>
        <v>2.1550514052020079E-5</v>
      </c>
      <c r="AT148" s="23">
        <f t="shared" si="70"/>
        <v>1.7783568199916655E-5</v>
      </c>
      <c r="AU148" s="23">
        <f t="shared" si="70"/>
        <v>1.4682426511373621E-5</v>
      </c>
      <c r="AV148" s="23">
        <f t="shared" si="70"/>
        <v>1.2127640243484754E-5</v>
      </c>
      <c r="AW148" s="23">
        <f t="shared" si="70"/>
        <v>1.0021627108316857E-5</v>
      </c>
      <c r="AX148" s="23">
        <f t="shared" si="70"/>
        <v>8.2845595878661847E-6</v>
      </c>
      <c r="AY148" s="23">
        <f t="shared" si="70"/>
        <v>6.8510531953681164E-6</v>
      </c>
      <c r="AZ148" s="23">
        <f t="shared" si="70"/>
        <v>5.6674926732218671E-6</v>
      </c>
      <c r="BA148" s="23">
        <f t="shared" si="70"/>
        <v>4.6898683430027383E-6</v>
      </c>
      <c r="BB148" s="23">
        <f t="shared" si="70"/>
        <v>3.8820215453549169E-6</v>
      </c>
      <c r="BC148" s="23">
        <f t="shared" si="70"/>
        <v>3.2142190083467617E-6</v>
      </c>
      <c r="BD148" s="23">
        <f t="shared" si="70"/>
        <v>2.6619923688180974E-6</v>
      </c>
      <c r="BE148" s="23">
        <f t="shared" si="70"/>
        <v>2.2051919535679593E-6</v>
      </c>
      <c r="BF148" s="23">
        <f t="shared" si="70"/>
        <v>1.8272140863829863E-6</v>
      </c>
      <c r="BG148" s="23">
        <f t="shared" si="70"/>
        <v>1.514369224583661E-6</v>
      </c>
      <c r="BH148" s="23">
        <f t="shared" si="70"/>
        <v>1.255364608983393E-6</v>
      </c>
      <c r="BI148" s="23">
        <f t="shared" si="70"/>
        <v>1.081706547424723E-6</v>
      </c>
      <c r="BJ148" s="23"/>
      <c r="BK148" s="23"/>
      <c r="BL148" s="23"/>
      <c r="BM148" s="23"/>
      <c r="BN148" s="23"/>
    </row>
    <row r="149" spans="1:66" s="23" customFormat="1" ht="18" customHeight="1"/>
    <row r="150" spans="1:66" s="23" customFormat="1" ht="18" customHeight="1">
      <c r="A150" s="23" t="s">
        <v>149</v>
      </c>
    </row>
    <row r="151" spans="1:66" s="23" customFormat="1" ht="18" customHeight="1">
      <c r="A151" s="23" t="s">
        <v>152</v>
      </c>
      <c r="B151" s="23">
        <f>+SUMPRODUCT(B148:U148*B84:U84)*10</f>
        <v>541.81968421952024</v>
      </c>
    </row>
    <row r="152" spans="1:66" s="23" customFormat="1" ht="18" customHeight="1">
      <c r="A152" s="23" t="s">
        <v>150</v>
      </c>
      <c r="B152" s="23">
        <f>+SUMPRODUCT(B148:AE148*B84:AE84)*10</f>
        <v>552.15074358658615</v>
      </c>
    </row>
    <row r="153" spans="1:66" s="23" customFormat="1" ht="18" customHeight="1">
      <c r="A153" s="23" t="s">
        <v>151</v>
      </c>
      <c r="B153" s="23">
        <f>+SUMPRODUCT(B148:BI148*B84:BI84)*10</f>
        <v>554.6305216311282</v>
      </c>
    </row>
    <row r="155" spans="1:66" s="23" customFormat="1" ht="18" customHeight="1">
      <c r="A155" s="21" t="s">
        <v>228</v>
      </c>
      <c r="B155" s="29">
        <f>+B63*B61</f>
        <v>1.4283319360864978E-2</v>
      </c>
      <c r="C155" s="29">
        <f t="shared" ref="C155:BI155" si="71">+C63*C61</f>
        <v>4.3043361472895565E-2</v>
      </c>
      <c r="D155" s="29">
        <f t="shared" si="71"/>
        <v>7.8892658258102627E-2</v>
      </c>
      <c r="E155" s="29">
        <f t="shared" si="71"/>
        <v>0.14011952415207046</v>
      </c>
      <c r="F155" s="29">
        <f t="shared" si="71"/>
        <v>0.23159694783947193</v>
      </c>
      <c r="G155" s="29">
        <f t="shared" si="71"/>
        <v>0.35678822262219079</v>
      </c>
      <c r="H155" s="29">
        <f t="shared" si="71"/>
        <v>0.51839232277491309</v>
      </c>
      <c r="I155" s="29">
        <f t="shared" si="71"/>
        <v>0.72054632739247215</v>
      </c>
      <c r="J155" s="29">
        <f t="shared" si="71"/>
        <v>0.9654478311466006</v>
      </c>
      <c r="K155" s="29">
        <f t="shared" si="71"/>
        <v>1.2707747734960237</v>
      </c>
      <c r="L155" s="29">
        <f t="shared" si="71"/>
        <v>1.6541111420489434</v>
      </c>
      <c r="M155" s="29">
        <f t="shared" si="71"/>
        <v>2.1302850235422328</v>
      </c>
      <c r="N155" s="29">
        <f t="shared" si="71"/>
        <v>2.7052256887605726</v>
      </c>
      <c r="O155" s="29">
        <f t="shared" si="71"/>
        <v>3.3611914540930496</v>
      </c>
      <c r="P155" s="29">
        <f t="shared" si="71"/>
        <v>4.1022007511808667</v>
      </c>
      <c r="Q155" s="29">
        <f t="shared" si="71"/>
        <v>4.9342809494506019</v>
      </c>
      <c r="R155" s="29">
        <f t="shared" si="71"/>
        <v>5.8627521823946864</v>
      </c>
      <c r="S155" s="29">
        <f t="shared" si="71"/>
        <v>6.8923707676984236</v>
      </c>
      <c r="T155" s="29">
        <f t="shared" si="71"/>
        <v>8.0274312398200447</v>
      </c>
      <c r="U155" s="29">
        <f t="shared" si="71"/>
        <v>9.2718116920054126</v>
      </c>
      <c r="V155" s="29">
        <f t="shared" si="71"/>
        <v>10.636351619158296</v>
      </c>
      <c r="W155" s="29">
        <f t="shared" si="71"/>
        <v>12.130542482244239</v>
      </c>
      <c r="X155" s="29">
        <f t="shared" si="71"/>
        <v>13.754850750090494</v>
      </c>
      <c r="Y155" s="29">
        <f t="shared" si="71"/>
        <v>15.511807048704515</v>
      </c>
      <c r="Z155" s="29">
        <f t="shared" si="71"/>
        <v>17.40291036701035</v>
      </c>
      <c r="AA155" s="29">
        <f t="shared" si="71"/>
        <v>19.417877664687346</v>
      </c>
      <c r="AB155" s="29">
        <f t="shared" si="71"/>
        <v>21.400869038583554</v>
      </c>
      <c r="AC155" s="29">
        <f t="shared" si="71"/>
        <v>23.234741653514938</v>
      </c>
      <c r="AD155" s="29">
        <f t="shared" si="71"/>
        <v>25.009479912803545</v>
      </c>
      <c r="AE155" s="29">
        <f t="shared" si="71"/>
        <v>26.786612739930472</v>
      </c>
      <c r="AF155" s="29">
        <f t="shared" si="71"/>
        <v>28.547324429697142</v>
      </c>
      <c r="AG155" s="29">
        <f t="shared" si="71"/>
        <v>30.289002487967569</v>
      </c>
      <c r="AH155" s="29">
        <f t="shared" si="71"/>
        <v>32.078291383167148</v>
      </c>
      <c r="AI155" s="29">
        <f t="shared" si="71"/>
        <v>33.944133013755838</v>
      </c>
      <c r="AJ155" s="29">
        <f t="shared" si="71"/>
        <v>35.902008540970733</v>
      </c>
      <c r="AK155" s="29">
        <f t="shared" si="71"/>
        <v>37.962410150898144</v>
      </c>
      <c r="AL155" s="29">
        <f t="shared" si="71"/>
        <v>40.132855232365507</v>
      </c>
      <c r="AM155" s="29">
        <f t="shared" si="71"/>
        <v>42.419121720426169</v>
      </c>
      <c r="AN155" s="29">
        <f t="shared" si="71"/>
        <v>44.826024490479007</v>
      </c>
      <c r="AO155" s="29">
        <f t="shared" si="71"/>
        <v>47.357904715008083</v>
      </c>
      <c r="AP155" s="29">
        <f t="shared" si="71"/>
        <v>50.018939161187404</v>
      </c>
      <c r="AQ155" s="29">
        <f t="shared" si="71"/>
        <v>52.813336071978256</v>
      </c>
      <c r="AR155" s="29">
        <f t="shared" si="71"/>
        <v>55.745459259798828</v>
      </c>
      <c r="AS155" s="29">
        <f t="shared" si="71"/>
        <v>58.819906561737028</v>
      </c>
      <c r="AT155" s="29">
        <f t="shared" si="71"/>
        <v>62.041559205704701</v>
      </c>
      <c r="AU155" s="29">
        <f t="shared" si="71"/>
        <v>65.415612653519275</v>
      </c>
      <c r="AV155" s="29">
        <f t="shared" si="71"/>
        <v>68.947595729170772</v>
      </c>
      <c r="AW155" s="29">
        <f t="shared" si="71"/>
        <v>72.643382458053537</v>
      </c>
      <c r="AX155" s="29">
        <f t="shared" si="71"/>
        <v>76.50919951575392</v>
      </c>
      <c r="AY155" s="29">
        <f t="shared" si="71"/>
        <v>80.551631194427429</v>
      </c>
      <c r="AZ155" s="29">
        <f t="shared" si="71"/>
        <v>84.777623144617408</v>
      </c>
      <c r="BA155" s="29">
        <f t="shared" si="71"/>
        <v>89.194485718831999</v>
      </c>
      <c r="BB155" s="29">
        <f t="shared" si="71"/>
        <v>93.809897454055118</v>
      </c>
      <c r="BC155" s="29">
        <f t="shared" si="71"/>
        <v>98.631909035289496</v>
      </c>
      <c r="BD155" s="29">
        <f t="shared" si="71"/>
        <v>103.66894795015611</v>
      </c>
      <c r="BE155" s="29">
        <f t="shared" si="71"/>
        <v>108.92982395521173</v>
      </c>
      <c r="BF155" s="29">
        <f t="shared" si="71"/>
        <v>114.42373541454486</v>
      </c>
      <c r="BG155" s="29">
        <f t="shared" si="71"/>
        <v>120.16027653129281</v>
      </c>
      <c r="BH155" s="29">
        <f t="shared" si="71"/>
        <v>126.14944546678031</v>
      </c>
      <c r="BI155" s="29">
        <f t="shared" si="71"/>
        <v>132.40165332571073</v>
      </c>
    </row>
    <row r="160" spans="1:66" ht="14.6">
      <c r="A160" s="21" t="s">
        <v>1311</v>
      </c>
      <c r="B160" s="29">
        <v>10.122200565725677</v>
      </c>
    </row>
    <row r="164" spans="1:2" ht="14.6">
      <c r="A164" s="617" t="s">
        <v>1781</v>
      </c>
    </row>
    <row r="165" spans="1:2" ht="14.6">
      <c r="A165" s="21" t="s">
        <v>1782</v>
      </c>
      <c r="B165" s="720">
        <v>-5.1855630759389164E-4</v>
      </c>
    </row>
    <row r="166" spans="1:2" ht="14.6">
      <c r="A166" s="21" t="s">
        <v>1783</v>
      </c>
      <c r="B166" s="720">
        <v>2.5203823626530298E-3</v>
      </c>
    </row>
    <row r="167" spans="1:2" ht="14.6">
      <c r="A167" s="21" t="s">
        <v>1784</v>
      </c>
      <c r="B167" s="720">
        <v>-6.5840859269290905E-4</v>
      </c>
    </row>
  </sheetData>
  <pageMargins left="0.7" right="0.7" top="0.75" bottom="0.75" header="0.3" footer="0.3"/>
  <pageSetup orientation="portrait"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1.69140625" style="21" customWidth="1"/>
    <col min="2" max="2" width="17" style="29" customWidth="1"/>
    <col min="3" max="3" width="17" style="23" customWidth="1"/>
    <col min="4" max="16384" width="11.69140625" style="23"/>
  </cols>
  <sheetData>
    <row r="1" spans="1:61" ht="18" customHeight="1">
      <c r="A1" s="21" t="s">
        <v>51</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+Parameters!H35</f>
        <v>0.3</v>
      </c>
    </row>
    <row r="8" spans="1:61" ht="18" customHeight="1">
      <c r="A8" s="21" t="s">
        <v>108</v>
      </c>
      <c r="B8" s="31">
        <f>+Parameters!H36</f>
        <v>0.1</v>
      </c>
    </row>
    <row r="9" spans="1:61" ht="18" customHeight="1">
      <c r="A9" s="23" t="s">
        <v>49</v>
      </c>
      <c r="B9" s="29">
        <f>Parameters!H37</f>
        <v>3.8702837853585201</v>
      </c>
    </row>
    <row r="10" spans="1:61" ht="18" customHeight="1">
      <c r="A10" s="23" t="str">
        <f>+Parameters!A38</f>
        <v>Initial real interest rate (percent per decade annualized)</v>
      </c>
      <c r="B10" s="29">
        <f>+Parameters!H38</f>
        <v>6.2765473111546274E-2</v>
      </c>
    </row>
    <row r="11" spans="1:61" ht="18" customHeight="1">
      <c r="A11" s="23" t="s">
        <v>38</v>
      </c>
      <c r="B11" s="29">
        <f>+Parameters!H39</f>
        <v>7.1334854586257519</v>
      </c>
    </row>
    <row r="12" spans="1:61" ht="18" customHeight="1">
      <c r="A12" s="23" t="s">
        <v>162</v>
      </c>
      <c r="B12" s="29">
        <f>+Parameters!H40</f>
        <v>9.062435156822831</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+Parameters!H43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+Parameters!H45</f>
        <v>1.5</v>
      </c>
    </row>
    <row r="19" spans="1:103" ht="18" customHeight="1">
      <c r="A19" s="34" t="s">
        <v>42</v>
      </c>
      <c r="C19" s="23">
        <f t="shared" ref="C19:BI19" si="5">+LN(C20/B20)/10</f>
        <v>9.6489001697537373E-3</v>
      </c>
      <c r="D19" s="23">
        <f t="shared" si="5"/>
        <v>1.138251680646311E-2</v>
      </c>
      <c r="E19" s="23">
        <f t="shared" si="5"/>
        <v>1.0511398894825842E-2</v>
      </c>
      <c r="F19" s="23">
        <f t="shared" si="5"/>
        <v>8.36869689477872E-3</v>
      </c>
      <c r="G19" s="23">
        <f t="shared" si="5"/>
        <v>9.0121426003499129E-3</v>
      </c>
      <c r="H19" s="23">
        <f t="shared" si="5"/>
        <v>8.36869689477872E-3</v>
      </c>
      <c r="I19" s="23">
        <f t="shared" si="5"/>
        <v>7.7870483950064377E-3</v>
      </c>
      <c r="J19" s="23">
        <f t="shared" si="5"/>
        <v>7.2612597942607439E-3</v>
      </c>
      <c r="K19" s="23">
        <f t="shared" si="5"/>
        <v>6.7859644477227532E-3</v>
      </c>
      <c r="L19" s="23">
        <f t="shared" si="5"/>
        <v>6.3563115016109801E-3</v>
      </c>
      <c r="M19" s="23">
        <f t="shared" si="5"/>
        <v>5.9679163004483652E-3</v>
      </c>
      <c r="N19" s="23">
        <f t="shared" si="5"/>
        <v>5.616815564574662E-3</v>
      </c>
      <c r="O19" s="23">
        <f t="shared" si="5"/>
        <v>5.2994268788676925E-3</v>
      </c>
      <c r="P19" s="23">
        <f t="shared" si="5"/>
        <v>5.0125120778290446E-3</v>
      </c>
      <c r="Q19" s="23">
        <f t="shared" si="5"/>
        <v>4.753144152126249E-3</v>
      </c>
      <c r="R19" s="23">
        <f t="shared" si="5"/>
        <v>4.5186773377707103E-3</v>
      </c>
      <c r="S19" s="23">
        <f t="shared" si="5"/>
        <v>4.3067200817270557E-3</v>
      </c>
      <c r="T19" s="23">
        <f t="shared" si="5"/>
        <v>4.1151106072200823E-3</v>
      </c>
      <c r="U19" s="23">
        <f t="shared" si="5"/>
        <v>3.9418948286430305E-3</v>
      </c>
      <c r="V19" s="23">
        <f t="shared" si="5"/>
        <v>3.785306390038619E-3</v>
      </c>
      <c r="W19" s="23">
        <f t="shared" si="5"/>
        <v>3.6437486228791949E-3</v>
      </c>
      <c r="X19" s="23">
        <f t="shared" si="5"/>
        <v>3.5157782385292686E-3</v>
      </c>
      <c r="Y19" s="23">
        <f t="shared" si="5"/>
        <v>3.4000905885396325E-3</v>
      </c>
      <c r="Z19" s="23">
        <f t="shared" si="5"/>
        <v>3.295506341977803E-3</v>
      </c>
      <c r="AA19" s="23">
        <f t="shared" si="5"/>
        <v>3.2009594435097738E-3</v>
      </c>
      <c r="AB19" s="23">
        <f t="shared" si="5"/>
        <v>3.1154862290589734E-3</v>
      </c>
      <c r="AC19" s="23">
        <f t="shared" si="5"/>
        <v>3.0382155877222107E-3</v>
      </c>
      <c r="AD19" s="23">
        <f t="shared" si="5"/>
        <v>2.9683600693293688E-3</v>
      </c>
      <c r="AE19" s="23">
        <f t="shared" si="5"/>
        <v>2.9052078467151164E-3</v>
      </c>
      <c r="AF19" s="23">
        <f t="shared" si="5"/>
        <v>2.8481154505170538E-3</v>
      </c>
      <c r="AG19" s="23">
        <f t="shared" si="5"/>
        <v>2.7965012022217019E-3</v>
      </c>
      <c r="AH19" s="23">
        <f t="shared" si="5"/>
        <v>2.7498392783231488E-3</v>
      </c>
      <c r="AI19" s="23">
        <f t="shared" si="5"/>
        <v>2.7076543449189071E-3</v>
      </c>
      <c r="AJ19" s="23">
        <f t="shared" si="5"/>
        <v>2.6695167079003575E-3</v>
      </c>
      <c r="AK19" s="23">
        <f t="shared" si="5"/>
        <v>2.6350379291731679E-3</v>
      </c>
      <c r="AL19" s="23">
        <f t="shared" si="5"/>
        <v>2.6038668641070249E-3</v>
      </c>
      <c r="AM19" s="23">
        <f t="shared" si="5"/>
        <v>2.5756860797241585E-3</v>
      </c>
      <c r="AN19" s="23">
        <f t="shared" si="5"/>
        <v>2.5502086170289969E-3</v>
      </c>
      <c r="AO19" s="23">
        <f t="shared" si="5"/>
        <v>2.5271750644015067E-3</v>
      </c>
      <c r="AP19" s="23">
        <f t="shared" si="5"/>
        <v>2.5063509121559025E-3</v>
      </c>
      <c r="AQ19" s="23">
        <f t="shared" si="5"/>
        <v>2.4875241612431222E-3</v>
      </c>
      <c r="AR19" s="23">
        <f t="shared" si="5"/>
        <v>2.470503161671269E-3</v>
      </c>
      <c r="AS19" s="23">
        <f t="shared" si="5"/>
        <v>2.4551146585690344E-3</v>
      </c>
      <c r="AT19" s="23">
        <f t="shared" si="5"/>
        <v>2.4412020259369691E-3</v>
      </c>
      <c r="AU19" s="23">
        <f t="shared" si="5"/>
        <v>2.4286236700522086E-3</v>
      </c>
      <c r="AV19" s="23">
        <f t="shared" si="5"/>
        <v>2.4172515862241452E-3</v>
      </c>
      <c r="AW19" s="23">
        <f t="shared" si="5"/>
        <v>2.4069700541658663E-3</v>
      </c>
      <c r="AX19" s="23">
        <f t="shared" si="5"/>
        <v>2.3976744586641E-3</v>
      </c>
      <c r="AY19" s="23">
        <f t="shared" si="5"/>
        <v>2.3892702235086003E-3</v>
      </c>
      <c r="AZ19" s="23">
        <f t="shared" si="5"/>
        <v>2.3816718477995989E-3</v>
      </c>
      <c r="BA19" s="23">
        <f t="shared" si="5"/>
        <v>2.3748020347985183E-3</v>
      </c>
      <c r="BB19" s="23">
        <f t="shared" si="5"/>
        <v>2.3685909044312723E-3</v>
      </c>
      <c r="BC19" s="23">
        <f t="shared" si="5"/>
        <v>2.3629752814086054E-3</v>
      </c>
      <c r="BD19" s="23">
        <f t="shared" si="5"/>
        <v>2.3578980516998269E-3</v>
      </c>
      <c r="BE19" s="23">
        <f t="shared" si="5"/>
        <v>2.3533075807943759E-3</v>
      </c>
      <c r="BF19" s="23">
        <f t="shared" si="5"/>
        <v>2.349157187816133E-3</v>
      </c>
      <c r="BG19" s="23">
        <f t="shared" si="5"/>
        <v>2.3454046701270287E-3</v>
      </c>
      <c r="BH19" s="23">
        <f t="shared" si="5"/>
        <v>2.3420118735694752E-3</v>
      </c>
      <c r="BI19" s="23">
        <f t="shared" si="5"/>
        <v>2.3389443039658732E-3</v>
      </c>
    </row>
    <row r="20" spans="1:103" s="37" customFormat="1" ht="18" customHeight="1">
      <c r="A20" s="35" t="s">
        <v>189</v>
      </c>
      <c r="B20" s="36">
        <f>+B21</f>
        <v>9.062435156822831</v>
      </c>
      <c r="C20" s="37">
        <f>+B20*EXP(C22*10)</f>
        <v>9.9804368982359986</v>
      </c>
      <c r="D20" s="37">
        <f>+C20*EXP(D22*10)</f>
        <v>11.183640432538223</v>
      </c>
      <c r="E20" s="37">
        <f>+D20*EXP(E22*10)</f>
        <v>12.42320411808743</v>
      </c>
      <c r="F20" s="37">
        <f>+E20*EXP(F22*10)</f>
        <v>13.507606790286529</v>
      </c>
      <c r="G20" s="37">
        <f t="shared" ref="G20:BI20" si="6">+F20*EXP(G22*10)</f>
        <v>14.781470730283397</v>
      </c>
      <c r="H20" s="37">
        <f t="shared" si="6"/>
        <v>16.071722923404391</v>
      </c>
      <c r="I20" s="37">
        <f t="shared" si="6"/>
        <v>17.373253555465535</v>
      </c>
      <c r="J20" s="37">
        <f t="shared" si="6"/>
        <v>18.681700643852029</v>
      </c>
      <c r="K20" s="37">
        <f t="shared" si="6"/>
        <v>19.993437886196954</v>
      </c>
      <c r="L20" s="37">
        <f t="shared" si="6"/>
        <v>21.305542050614868</v>
      </c>
      <c r="M20" s="37">
        <f t="shared" si="6"/>
        <v>22.61574606116822</v>
      </c>
      <c r="N20" s="37">
        <f t="shared" si="6"/>
        <v>23.922382995827824</v>
      </c>
      <c r="O20" s="37">
        <f t="shared" si="6"/>
        <v>25.224325246347309</v>
      </c>
      <c r="P20" s="37">
        <f t="shared" si="6"/>
        <v>26.520922167908953</v>
      </c>
      <c r="Q20" s="37">
        <f t="shared" si="6"/>
        <v>27.811938717526672</v>
      </c>
      <c r="R20" s="37">
        <f t="shared" si="6"/>
        <v>29.097496866888232</v>
      </c>
      <c r="S20" s="37">
        <f t="shared" si="6"/>
        <v>30.378020983887502</v>
      </c>
      <c r="T20" s="37">
        <f t="shared" si="6"/>
        <v>31.654187903008136</v>
      </c>
      <c r="U20" s="37">
        <f t="shared" si="6"/>
        <v>32.926882037049396</v>
      </c>
      <c r="V20" s="37">
        <f t="shared" si="6"/>
        <v>34.197155607346254</v>
      </c>
      <c r="W20" s="37">
        <f t="shared" si="6"/>
        <v>35.466193871604844</v>
      </c>
      <c r="X20" s="37">
        <f t="shared" si="6"/>
        <v>36.735285093205228</v>
      </c>
      <c r="Y20" s="37">
        <f t="shared" si="6"/>
        <v>38.005794910078009</v>
      </c>
      <c r="Z20" s="37">
        <f t="shared" si="6"/>
        <v>39.27914471350941</v>
      </c>
      <c r="AA20" s="37">
        <f t="shared" si="6"/>
        <v>40.556793627769018</v>
      </c>
      <c r="AB20" s="37">
        <f t="shared" si="6"/>
        <v>41.840223682352168</v>
      </c>
      <c r="AC20" s="37">
        <f t="shared" si="6"/>
        <v>43.130927783565284</v>
      </c>
      <c r="AD20" s="37">
        <f t="shared" si="6"/>
        <v>44.430400116237699</v>
      </c>
      <c r="AE20" s="37">
        <f t="shared" si="6"/>
        <v>45.7401286357861</v>
      </c>
      <c r="AF20" s="37">
        <f t="shared" si="6"/>
        <v>47.06158934292349</v>
      </c>
      <c r="AG20" s="37">
        <f t="shared" si="6"/>
        <v>48.396242066010977</v>
      </c>
      <c r="AH20" s="37">
        <f t="shared" si="6"/>
        <v>49.745527508022704</v>
      </c>
      <c r="AI20" s="37">
        <f t="shared" si="6"/>
        <v>51.110865345429687</v>
      </c>
      <c r="AJ20" s="37">
        <f t="shared" si="6"/>
        <v>52.493653194453046</v>
      </c>
      <c r="AK20" s="37">
        <f t="shared" si="6"/>
        <v>53.895266285802485</v>
      </c>
      <c r="AL20" s="37">
        <f t="shared" si="6"/>
        <v>55.317057712092719</v>
      </c>
      <c r="AM20" s="37">
        <f t="shared" si="6"/>
        <v>56.760359132643835</v>
      </c>
      <c r="AN20" s="37">
        <f t="shared" si="6"/>
        <v>58.226481838428327</v>
      </c>
      <c r="AO20" s="37">
        <f t="shared" si="6"/>
        <v>59.716718095689885</v>
      </c>
      <c r="AP20" s="37">
        <f t="shared" si="6"/>
        <v>61.232342700416609</v>
      </c>
      <c r="AQ20" s="37">
        <f t="shared" si="6"/>
        <v>62.774614687609173</v>
      </c>
      <c r="AR20" s="37">
        <f t="shared" si="6"/>
        <v>64.344779149344575</v>
      </c>
      <c r="AS20" s="37">
        <f t="shared" si="6"/>
        <v>65.944069124198506</v>
      </c>
      <c r="AT20" s="37">
        <f t="shared" si="6"/>
        <v>67.573707527836504</v>
      </c>
      <c r="AU20" s="37">
        <f t="shared" si="6"/>
        <v>69.234909100689862</v>
      </c>
      <c r="AV20" s="37">
        <f t="shared" si="6"/>
        <v>70.928882353748818</v>
      </c>
      <c r="AW20" s="37">
        <f t="shared" si="6"/>
        <v>72.656831497773112</v>
      </c>
      <c r="AX20" s="37">
        <f t="shared" si="6"/>
        <v>74.419958344762037</v>
      </c>
      <c r="AY20" s="37">
        <f t="shared" si="6"/>
        <v>76.219464173448557</v>
      </c>
      <c r="AZ20" s="37">
        <f t="shared" si="6"/>
        <v>78.056551552980963</v>
      </c>
      <c r="BA20" s="37">
        <f t="shared" si="6"/>
        <v>79.932426120912211</v>
      </c>
      <c r="BB20" s="37">
        <f t="shared" si="6"/>
        <v>81.848298313201155</v>
      </c>
      <c r="BC20" s="37">
        <f t="shared" si="6"/>
        <v>83.805385045202925</v>
      </c>
      <c r="BD20" s="37">
        <f t="shared" si="6"/>
        <v>85.804911343638608</v>
      </c>
      <c r="BE20" s="37">
        <f t="shared" si="6"/>
        <v>87.848111930331143</v>
      </c>
      <c r="BF20" s="37">
        <f t="shared" si="6"/>
        <v>89.936232759112457</v>
      </c>
      <c r="BG20" s="37">
        <f t="shared" si="6"/>
        <v>92.070532507778523</v>
      </c>
      <c r="BH20" s="37">
        <f t="shared" si="6"/>
        <v>94.252284027318339</v>
      </c>
      <c r="BI20" s="37">
        <f t="shared" si="6"/>
        <v>96.482775750895755</v>
      </c>
    </row>
    <row r="21" spans="1:103" ht="18" customHeight="1">
      <c r="A21" s="21" t="s">
        <v>190</v>
      </c>
      <c r="B21" s="29">
        <f>+Parameters!H40</f>
        <v>9.062435156822831</v>
      </c>
    </row>
    <row r="22" spans="1:103" ht="18" customHeight="1">
      <c r="A22" s="21" t="s">
        <v>144</v>
      </c>
      <c r="C22" s="23">
        <f>+Data!C56</f>
        <v>9.648900169753739E-3</v>
      </c>
      <c r="D22" s="23">
        <f>+Data!D56</f>
        <v>1.1382516806463116E-2</v>
      </c>
      <c r="E22" s="23">
        <f>+Data!E56</f>
        <v>1.0511398894825844E-2</v>
      </c>
      <c r="F22" s="23">
        <f>+Data!H56</f>
        <v>8.368696894778713E-3</v>
      </c>
      <c r="G22" s="23">
        <f>+Data!G56</f>
        <v>9.0121426003499042E-3</v>
      </c>
      <c r="H22" s="23">
        <f>+Data!H56</f>
        <v>8.368696894778713E-3</v>
      </c>
      <c r="I22" s="23">
        <f>+Data!I56</f>
        <v>7.7870483950064455E-3</v>
      </c>
      <c r="J22" s="23">
        <f>+Data!J56</f>
        <v>7.2612597942607344E-3</v>
      </c>
      <c r="K22" s="23">
        <f>+Data!K56</f>
        <v>6.7859644477227497E-3</v>
      </c>
      <c r="L22" s="23">
        <f>+Data!L56</f>
        <v>6.3563115016109775E-3</v>
      </c>
      <c r="M22" s="23">
        <f>+Data!M56</f>
        <v>5.9679163004483721E-3</v>
      </c>
      <c r="N22" s="23">
        <f>+Data!N56</f>
        <v>5.6168155645746707E-3</v>
      </c>
      <c r="O22" s="23">
        <f>+Data!O56</f>
        <v>5.2994268788676968E-3</v>
      </c>
      <c r="P22" s="23">
        <f>+Data!P56</f>
        <v>5.012512077829049E-3</v>
      </c>
      <c r="Q22" s="23">
        <f>+Data!Q56</f>
        <v>4.7531441521262456E-3</v>
      </c>
      <c r="R22" s="23">
        <f>+Data!R56</f>
        <v>4.5186773377707146E-3</v>
      </c>
      <c r="S22" s="23">
        <f>+Data!S56</f>
        <v>4.3067200817270652E-3</v>
      </c>
      <c r="T22" s="23">
        <f>+Data!T56</f>
        <v>4.115110607220091E-3</v>
      </c>
      <c r="U22" s="23">
        <f>+Data!U56</f>
        <v>3.9418948286430401E-3</v>
      </c>
      <c r="V22" s="23">
        <f>+Data!V56</f>
        <v>3.7853063900386177E-3</v>
      </c>
      <c r="W22" s="23">
        <f>+Data!W56</f>
        <v>3.6437486228791927E-3</v>
      </c>
      <c r="X22" s="23">
        <f>+Data!X56</f>
        <v>3.5157782385292695E-3</v>
      </c>
      <c r="Y22" s="23">
        <f>+Data!Y56</f>
        <v>3.400090588539626E-3</v>
      </c>
      <c r="Z22" s="23">
        <f>+Data!Z56</f>
        <v>3.2955063419778038E-3</v>
      </c>
      <c r="AA22" s="23">
        <f>+Data!AA56</f>
        <v>3.2009594435097686E-3</v>
      </c>
      <c r="AB22" s="23">
        <f>+Data!AB56</f>
        <v>3.1154862290589795E-3</v>
      </c>
      <c r="AC22" s="23">
        <f>+Data!AC56</f>
        <v>3.0382155877222085E-3</v>
      </c>
      <c r="AD22" s="23">
        <f>+Data!AD56</f>
        <v>2.9683600693293732E-3</v>
      </c>
      <c r="AE22" s="23">
        <f>+Data!AE56</f>
        <v>2.9052078467151094E-3</v>
      </c>
      <c r="AF22" s="23">
        <f>+Data!AF56</f>
        <v>2.8481154505170586E-3</v>
      </c>
      <c r="AG22" s="23">
        <f>+Data!AG56</f>
        <v>2.7965012022217101E-3</v>
      </c>
      <c r="AH22" s="23">
        <f>+Data!AH56</f>
        <v>2.7498392783231566E-3</v>
      </c>
      <c r="AI22" s="23">
        <f>+Data!AI56</f>
        <v>2.7076543449189002E-3</v>
      </c>
      <c r="AJ22" s="23">
        <f>+Data!AJ56</f>
        <v>2.6695167079003527E-3</v>
      </c>
      <c r="AK22" s="23">
        <f>+Data!AK56</f>
        <v>2.6350379291731714E-3</v>
      </c>
      <c r="AL22" s="23">
        <f>+Data!AL56</f>
        <v>2.603866864107034E-3</v>
      </c>
      <c r="AM22" s="23">
        <f>+Data!AM56</f>
        <v>2.5756860797241572E-3</v>
      </c>
      <c r="AN22" s="23">
        <f>+Data!AN56</f>
        <v>2.5502086170289926E-3</v>
      </c>
      <c r="AO22" s="23">
        <f>+Data!AO56</f>
        <v>2.5271750644014958E-3</v>
      </c>
      <c r="AP22" s="23">
        <f>+Data!AP56</f>
        <v>2.5063509121558982E-3</v>
      </c>
      <c r="AQ22" s="23">
        <f>+Data!AQ56</f>
        <v>2.4875241612431235E-3</v>
      </c>
      <c r="AR22" s="23">
        <f>+Data!AR56</f>
        <v>2.470503161671279E-3</v>
      </c>
      <c r="AS22" s="23">
        <f>+Data!AS56</f>
        <v>2.4551146585690396E-3</v>
      </c>
      <c r="AT22" s="23">
        <f>+Data!AT56</f>
        <v>2.4412020259369739E-3</v>
      </c>
      <c r="AU22" s="23">
        <f>+Data!AU56</f>
        <v>2.4286236700522177E-3</v>
      </c>
      <c r="AV22" s="23">
        <f>+Data!AV56</f>
        <v>2.4172515862241487E-3</v>
      </c>
      <c r="AW22" s="23">
        <f>+Data!AW56</f>
        <v>2.4069700541658754E-3</v>
      </c>
      <c r="AX22" s="23">
        <f>+Data!AX56</f>
        <v>2.3976744586640918E-3</v>
      </c>
      <c r="AY22" s="23">
        <f>+Data!AY56</f>
        <v>2.3892702235086037E-3</v>
      </c>
      <c r="AZ22" s="23">
        <f>+Data!AZ56</f>
        <v>2.3816718477995989E-3</v>
      </c>
      <c r="BA22" s="23">
        <f>+Data!BA56</f>
        <v>2.3748020347985192E-3</v>
      </c>
      <c r="BB22" s="23">
        <f>+Data!BB56</f>
        <v>2.3685909044312723E-3</v>
      </c>
      <c r="BC22" s="23">
        <f>+Data!BC56</f>
        <v>2.3629752814085993E-3</v>
      </c>
      <c r="BD22" s="23">
        <f>+Data!BD56</f>
        <v>2.3578980516998278E-3</v>
      </c>
      <c r="BE22" s="23">
        <f>+Data!BE56</f>
        <v>2.3533075807943686E-3</v>
      </c>
      <c r="BF22" s="23">
        <f>+Data!BF56</f>
        <v>2.3491571878161326E-3</v>
      </c>
      <c r="BG22" s="23">
        <f>+Data!BG56</f>
        <v>2.3454046701270187E-3</v>
      </c>
      <c r="BH22" s="23">
        <f>+Data!BH56</f>
        <v>2.3420118735694843E-3</v>
      </c>
      <c r="BI22" s="23">
        <f>+Data!BI56</f>
        <v>2.3389443039658745E-3</v>
      </c>
    </row>
    <row r="23" spans="1:103" ht="18" customHeight="1">
      <c r="A23" s="30" t="s">
        <v>111</v>
      </c>
    </row>
    <row r="24" spans="1:103" ht="18" customHeight="1">
      <c r="A24" s="21" t="s">
        <v>181</v>
      </c>
      <c r="B24" s="29">
        <f>+Parameters!H51</f>
        <v>0</v>
      </c>
    </row>
    <row r="25" spans="1:103" ht="18" customHeight="1">
      <c r="A25" s="21" t="s">
        <v>182</v>
      </c>
      <c r="B25" s="29">
        <f>+Parameters!H52</f>
        <v>0.16172343907608619</v>
      </c>
    </row>
    <row r="26" spans="1:103" ht="18" customHeight="1">
      <c r="A26" s="21" t="s">
        <v>47</v>
      </c>
      <c r="B26" s="29">
        <f>+Parameters!H53</f>
        <v>2</v>
      </c>
    </row>
    <row r="27" spans="1:103" ht="18" customHeight="1">
      <c r="A27" s="21" t="str">
        <f>+Parameters!A54</f>
        <v>Threshold for catastrophic damages</v>
      </c>
      <c r="B27" s="29">
        <f>+Parameters!H54</f>
        <v>4</v>
      </c>
    </row>
    <row r="28" spans="1:103" ht="18" customHeight="1">
      <c r="A28" s="21" t="str">
        <f>+Parameters!A55</f>
        <v>Exponent for catastrophic damages</v>
      </c>
      <c r="B28" s="29">
        <f>+Parameters!H55</f>
        <v>6</v>
      </c>
    </row>
    <row r="29" spans="1:103" ht="18" customHeight="1">
      <c r="A29" s="21" t="str">
        <f>+Parameters!A56</f>
        <v>Damage rate at threshold for catastrophic damages</v>
      </c>
      <c r="B29" s="29">
        <f>+Parameters!H56</f>
        <v>0</v>
      </c>
    </row>
    <row r="30" spans="1:103" ht="18" customHeight="1">
      <c r="A30" s="30" t="s">
        <v>110</v>
      </c>
    </row>
    <row r="31" spans="1:103" s="33" customFormat="1" ht="18" customHeight="1">
      <c r="A31" s="32" t="s">
        <v>80</v>
      </c>
      <c r="B31" s="23">
        <f>+B36*B40/$B38</f>
        <v>6.0222595071584208E-2</v>
      </c>
      <c r="C31" s="23">
        <f>+C36*C40/$B38</f>
        <v>5.1946230434458528E-2</v>
      </c>
      <c r="D31" s="23">
        <f>+D36*D40/$B38</f>
        <v>4.2288223736134695E-2</v>
      </c>
      <c r="E31" s="23">
        <f>+E36*E40/$B38</f>
        <v>3.490238915499471E-2</v>
      </c>
      <c r="F31" s="23">
        <f>+F36*F40/$B38</f>
        <v>2.9166198409656726E-2</v>
      </c>
      <c r="G31" s="23">
        <f t="shared" ref="G31:BI31" si="7">+G36*G40/$B38</f>
        <v>2.4647382656336706E-2</v>
      </c>
      <c r="H31" s="23">
        <f t="shared" si="7"/>
        <v>2.1040608867073235E-2</v>
      </c>
      <c r="I31" s="23">
        <f t="shared" si="7"/>
        <v>1.8126755719363868E-2</v>
      </c>
      <c r="J31" s="23">
        <f t="shared" si="7"/>
        <v>1.574623515541455E-2</v>
      </c>
      <c r="K31" s="23">
        <f t="shared" si="7"/>
        <v>1.3781211131270798E-2</v>
      </c>
      <c r="L31" s="23">
        <f t="shared" si="7"/>
        <v>1.2143555587323024E-2</v>
      </c>
      <c r="M31" s="23">
        <f t="shared" si="7"/>
        <v>1.0766566288745276E-2</v>
      </c>
      <c r="N31" s="23">
        <f t="shared" si="7"/>
        <v>9.5991902786163319E-3</v>
      </c>
      <c r="O31" s="23">
        <f t="shared" si="7"/>
        <v>8.6019409759005693E-3</v>
      </c>
      <c r="P31" s="23">
        <f t="shared" si="7"/>
        <v>7.7439760576689474E-3</v>
      </c>
      <c r="Q31" s="23">
        <f t="shared" si="7"/>
        <v>7.0009813747398224E-3</v>
      </c>
      <c r="R31" s="23">
        <f t="shared" si="7"/>
        <v>6.3536215043759363E-3</v>
      </c>
      <c r="S31" s="23">
        <f t="shared" si="7"/>
        <v>5.7863933066948422E-3</v>
      </c>
      <c r="T31" s="23">
        <f t="shared" si="7"/>
        <v>5.2867692744941706E-3</v>
      </c>
      <c r="U31" s="23">
        <f t="shared" si="7"/>
        <v>4.8445514479641145E-3</v>
      </c>
      <c r="V31" s="23">
        <f t="shared" si="7"/>
        <v>4.4513798411044327E-3</v>
      </c>
      <c r="W31" s="23">
        <f t="shared" si="7"/>
        <v>4.100355311482457E-3</v>
      </c>
      <c r="X31" s="23">
        <f t="shared" si="7"/>
        <v>3.7857479491203087E-3</v>
      </c>
      <c r="Y31" s="23">
        <f t="shared" si="7"/>
        <v>3.502769909354669E-3</v>
      </c>
      <c r="Z31" s="23">
        <f t="shared" si="7"/>
        <v>3.2473971967409698E-3</v>
      </c>
      <c r="AA31" s="23">
        <f t="shared" si="7"/>
        <v>1.5647878281302061E-3</v>
      </c>
      <c r="AB31" s="23">
        <f t="shared" si="7"/>
        <v>7.5490928412425603E-4</v>
      </c>
      <c r="AC31" s="23">
        <f t="shared" si="7"/>
        <v>3.6458719157736458E-4</v>
      </c>
      <c r="AD31" s="23">
        <f t="shared" si="7"/>
        <v>1.7624980621648925E-4</v>
      </c>
      <c r="AE31" s="23">
        <f t="shared" si="7"/>
        <v>8.5277493941023435E-5</v>
      </c>
      <c r="AF31" s="23">
        <f t="shared" si="7"/>
        <v>4.1293424080682205E-5</v>
      </c>
      <c r="AG31" s="23">
        <f t="shared" si="7"/>
        <v>2.0009396081275347E-5</v>
      </c>
      <c r="AH31" s="23">
        <f t="shared" si="7"/>
        <v>9.7020391216948122E-6</v>
      </c>
      <c r="AI31" s="23">
        <f t="shared" si="7"/>
        <v>4.7069590730062292E-6</v>
      </c>
      <c r="AJ31" s="23">
        <f t="shared" si="7"/>
        <v>2.2847639987400817E-6</v>
      </c>
      <c r="AK31" s="23">
        <f t="shared" si="7"/>
        <v>1.1095412260036075E-6</v>
      </c>
      <c r="AL31" s="23">
        <f t="shared" si="7"/>
        <v>5.3904695186378917E-7</v>
      </c>
      <c r="AM31" s="23">
        <f t="shared" si="7"/>
        <v>2.6198274895057699E-7</v>
      </c>
      <c r="AN31" s="23">
        <f t="shared" si="7"/>
        <v>1.2736950155725853E-7</v>
      </c>
      <c r="AO31" s="23">
        <f t="shared" si="7"/>
        <v>6.1942708662492778E-8</v>
      </c>
      <c r="AP31" s="23">
        <f t="shared" si="7"/>
        <v>3.0132400115897205E-8</v>
      </c>
      <c r="AQ31" s="23">
        <f t="shared" si="7"/>
        <v>1.4661694622407436E-8</v>
      </c>
      <c r="AR31" s="23">
        <f t="shared" si="7"/>
        <v>7.1356055322928831E-9</v>
      </c>
      <c r="AS31" s="23">
        <f t="shared" si="7"/>
        <v>3.4734743427309239E-9</v>
      </c>
      <c r="AT31" s="23">
        <f t="shared" si="7"/>
        <v>1.6911233849109556E-9</v>
      </c>
      <c r="AU31" s="23">
        <f t="shared" si="7"/>
        <v>8.2348679423762745E-10</v>
      </c>
      <c r="AV31" s="23">
        <f t="shared" si="7"/>
        <v>4.0105239379259806E-10</v>
      </c>
      <c r="AW31" s="23">
        <f t="shared" si="7"/>
        <v>1.9534504676546617E-10</v>
      </c>
      <c r="AX31" s="23">
        <f t="shared" si="7"/>
        <v>9.5160086784732284E-11</v>
      </c>
      <c r="AY31" s="23">
        <f t="shared" si="7"/>
        <v>4.6361051439829498E-11</v>
      </c>
      <c r="AZ31" s="23">
        <f t="shared" si="7"/>
        <v>2.2588799151765775E-11</v>
      </c>
      <c r="BA31" s="23">
        <f t="shared" si="7"/>
        <v>1.1007033503987071E-11</v>
      </c>
      <c r="BB31" s="23">
        <f t="shared" si="7"/>
        <v>5.3639038295184583E-12</v>
      </c>
      <c r="BC31" s="23">
        <f t="shared" si="7"/>
        <v>2.6140980418624411E-12</v>
      </c>
      <c r="BD31" s="23">
        <f t="shared" si="7"/>
        <v>1.2740601620600239E-12</v>
      </c>
      <c r="BE31" s="23">
        <f t="shared" si="7"/>
        <v>6.2098692823787159E-13</v>
      </c>
      <c r="BF31" s="23">
        <f t="shared" si="7"/>
        <v>3.0268924673234014E-13</v>
      </c>
      <c r="BG31" s="23">
        <f t="shared" si="7"/>
        <v>1.4754732410044503E-13</v>
      </c>
      <c r="BH31" s="23">
        <f t="shared" si="7"/>
        <v>7.1925603129353415E-14</v>
      </c>
      <c r="BI31" s="23">
        <f t="shared" si="7"/>
        <v>3.5063214928977565E-14</v>
      </c>
    </row>
    <row r="32" spans="1:103" s="33" customFormat="1" ht="18" customHeight="1">
      <c r="A32" s="32" t="s">
        <v>116</v>
      </c>
      <c r="B32" s="29">
        <f>+Parameters!H58</f>
        <v>1.7639999999999998</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+Parameters!H60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+Parameters!H61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+Parameters!H65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1.7639999999999998</v>
      </c>
      <c r="C36" s="23">
        <f>+IF(C4&gt;$B$37,0,$B$33*$B$32+(B36-$B$33*$B$32)*(1-$B$34))</f>
        <v>1.6846199999999998</v>
      </c>
      <c r="D36" s="23">
        <f t="shared" ref="D36:K36" si="8">+IF(D4&gt;$B$37,0,$B$33*$B$32+(C36-$B$33*$B$32)*(1-$B$34))</f>
        <v>1.6092089999999994</v>
      </c>
      <c r="E36" s="23">
        <f t="shared" si="8"/>
        <v>1.5375685499999991</v>
      </c>
      <c r="F36" s="23">
        <f t="shared" si="8"/>
        <v>1.4695101224999991</v>
      </c>
      <c r="G36" s="23">
        <f t="shared" si="8"/>
        <v>1.4048546163749989</v>
      </c>
      <c r="H36" s="23">
        <f t="shared" si="8"/>
        <v>1.3434318855562486</v>
      </c>
      <c r="I36" s="23">
        <f t="shared" si="8"/>
        <v>1.2850802912784358</v>
      </c>
      <c r="J36" s="23">
        <f t="shared" si="8"/>
        <v>1.2296462767145138</v>
      </c>
      <c r="K36" s="23">
        <f t="shared" si="8"/>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6384:16384" s="33" customFormat="1" ht="18" customHeight="1">
      <c r="A37" s="32" t="s">
        <v>73</v>
      </c>
      <c r="B37" s="29">
        <f>+Parameters!H64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9.559142074854636E-2</v>
      </c>
      <c r="C40" s="33">
        <f>+B40*EXP(C42*10)*Data!G91</f>
        <v>8.6339616777958164E-2</v>
      </c>
      <c r="D40" s="33">
        <f>+C40*EXP(D42*10)</f>
        <v>7.3580887542374657E-2</v>
      </c>
      <c r="E40" s="33">
        <f>+D40*EXP(E42*10)</f>
        <v>6.3559240746687506E-2</v>
      </c>
      <c r="F40" s="33">
        <f>+E40*EXP(F42*10)</f>
        <v>5.5573183400809731E-2</v>
      </c>
      <c r="G40" s="33">
        <f t="shared" ref="G40:BI40" si="9">+F40*EXP(G42*10)</f>
        <v>4.912442229489828E-2</v>
      </c>
      <c r="H40" s="33">
        <f t="shared" si="9"/>
        <v>4.3853138712285217E-2</v>
      </c>
      <c r="I40" s="33">
        <f t="shared" si="9"/>
        <v>3.9495521298304512E-2</v>
      </c>
      <c r="J40" s="33">
        <f t="shared" si="9"/>
        <v>3.5855399451103255E-2</v>
      </c>
      <c r="K40" s="33">
        <f t="shared" si="9"/>
        <v>3.2784976163292186E-2</v>
      </c>
      <c r="L40" s="33">
        <f t="shared" si="9"/>
        <v>3.0171535458661029E-2</v>
      </c>
      <c r="M40" s="33">
        <f t="shared" si="9"/>
        <v>2.7928136750742807E-2</v>
      </c>
      <c r="N40" s="33">
        <f t="shared" si="9"/>
        <v>2.5987010451178572E-2</v>
      </c>
      <c r="O40" s="33">
        <f t="shared" si="9"/>
        <v>2.4294810043539939E-2</v>
      </c>
      <c r="P40" s="33">
        <f t="shared" si="9"/>
        <v>2.2809157261839706E-2</v>
      </c>
      <c r="Q40" s="33">
        <f t="shared" si="9"/>
        <v>2.1496099414696029E-2</v>
      </c>
      <c r="R40" s="33">
        <f t="shared" si="9"/>
        <v>2.0328217834391434E-2</v>
      </c>
      <c r="S40" s="33">
        <f t="shared" si="9"/>
        <v>1.9283206376499034E-2</v>
      </c>
      <c r="T40" s="33">
        <f t="shared" si="9"/>
        <v>1.8342792875403992E-2</v>
      </c>
      <c r="U40" s="33">
        <f t="shared" si="9"/>
        <v>1.7491913354652926E-2</v>
      </c>
      <c r="V40" s="33">
        <f t="shared" si="9"/>
        <v>1.6718074299456574E-2</v>
      </c>
      <c r="W40" s="33">
        <f t="shared" si="9"/>
        <v>1.6010856129283057E-2</v>
      </c>
      <c r="X40" s="33">
        <f t="shared" si="9"/>
        <v>1.5361523602320258E-2</v>
      </c>
      <c r="Y40" s="33">
        <f t="shared" si="9"/>
        <v>1.4762717866820733E-2</v>
      </c>
      <c r="Z40" s="33">
        <f t="shared" si="9"/>
        <v>1.4208211342471288E-2</v>
      </c>
      <c r="AA40" s="33">
        <f t="shared" si="9"/>
        <v>1.3692711313856579E-2</v>
      </c>
      <c r="AB40" s="33">
        <f t="shared" si="9"/>
        <v>1.3211701560862921E-2</v>
      </c>
      <c r="AC40" s="33">
        <f t="shared" si="9"/>
        <v>1.2761313893817367E-2</v>
      </c>
      <c r="AD40" s="33">
        <f t="shared" si="9"/>
        <v>1.2338223354046888E-2</v>
      </c>
      <c r="AE40" s="33">
        <f t="shared" si="9"/>
        <v>1.1939562260004232E-2</v>
      </c>
      <c r="AF40" s="33">
        <f t="shared" si="9"/>
        <v>1.1562849351108554E-2</v>
      </c>
      <c r="AG40" s="33">
        <f t="shared" si="9"/>
        <v>1.1205931096553731E-2</v>
      </c>
      <c r="AH40" s="33">
        <f t="shared" si="9"/>
        <v>1.0866932860159684E-2</v>
      </c>
      <c r="AI40" s="33">
        <f t="shared" si="9"/>
        <v>1.0544218092772012E-2</v>
      </c>
      <c r="AJ40" s="33">
        <f t="shared" si="9"/>
        <v>1.0236354095954732E-2</v>
      </c>
      <c r="AK40" s="33">
        <f t="shared" si="9"/>
        <v>9.9420831908203812E-3</v>
      </c>
      <c r="AL40" s="33">
        <f t="shared" si="9"/>
        <v>9.660298353205159E-3</v>
      </c>
      <c r="AM40" s="33">
        <f t="shared" si="9"/>
        <v>9.3900225555674077E-3</v>
      </c>
      <c r="AN40" s="33">
        <f t="shared" si="9"/>
        <v>9.130391197930833E-3</v>
      </c>
      <c r="AO40" s="33">
        <f t="shared" si="9"/>
        <v>8.8806371232248542E-3</v>
      </c>
      <c r="AP40" s="33">
        <f t="shared" si="9"/>
        <v>8.6400778028337746E-3</v>
      </c>
      <c r="AQ40" s="33">
        <f t="shared" si="9"/>
        <v>8.4081043509147569E-3</v>
      </c>
      <c r="AR40" s="33">
        <f t="shared" si="9"/>
        <v>8.1841720848270915E-3</v>
      </c>
      <c r="AS40" s="33">
        <f t="shared" si="9"/>
        <v>7.9677923967321502E-3</v>
      </c>
      <c r="AT40" s="33">
        <f t="shared" si="9"/>
        <v>7.7585257403314971E-3</v>
      </c>
      <c r="AU40" s="33">
        <f t="shared" si="9"/>
        <v>7.5559755685740311E-3</v>
      </c>
      <c r="AV40" s="33">
        <f t="shared" si="9"/>
        <v>7.3597830843673733E-3</v>
      </c>
      <c r="AW40" s="33">
        <f t="shared" si="9"/>
        <v>7.1696226879669391E-3</v>
      </c>
      <c r="AX40" s="33">
        <f t="shared" si="9"/>
        <v>6.9851980226542645E-3</v>
      </c>
      <c r="AY40" s="33">
        <f t="shared" si="9"/>
        <v>6.806238535243276E-3</v>
      </c>
      <c r="AZ40" s="33">
        <f t="shared" si="9"/>
        <v>6.6324964804199554E-3</v>
      </c>
      <c r="BA40" s="33">
        <f t="shared" si="9"/>
        <v>6.463744308369046E-3</v>
      </c>
      <c r="BB40" s="33">
        <f t="shared" si="9"/>
        <v>6.2997723839270676E-3</v>
      </c>
      <c r="BC40" s="33">
        <f t="shared" si="9"/>
        <v>6.1403869929119352E-3</v>
      </c>
      <c r="BD40" s="33">
        <f t="shared" si="9"/>
        <v>5.9854085975496983E-3</v>
      </c>
      <c r="BE40" s="33">
        <f t="shared" si="9"/>
        <v>5.8346703082390611E-3</v>
      </c>
      <c r="BF40" s="33">
        <f t="shared" si="9"/>
        <v>5.6880165434204551E-3</v>
      </c>
      <c r="BG40" s="33">
        <f t="shared" si="9"/>
        <v>5.5453018531766898E-3</v>
      </c>
      <c r="BH40" s="33">
        <f t="shared" si="9"/>
        <v>5.4063898854923602E-3</v>
      </c>
      <c r="BI40" s="33">
        <f t="shared" si="9"/>
        <v>5.2711524769266998E-3</v>
      </c>
    </row>
    <row r="41" spans="1:61 16384:16384" ht="18" customHeight="1">
      <c r="A41" s="21" t="s">
        <v>92</v>
      </c>
      <c r="B41" s="29">
        <f>+Parameters!H69</f>
        <v>9.559142074854636E-2</v>
      </c>
    </row>
    <row r="42" spans="1:61 16384:16384" s="45" customFormat="1" ht="18" customHeight="1">
      <c r="A42" s="43" t="s">
        <v>131</v>
      </c>
      <c r="B42" s="46"/>
      <c r="C42" s="33">
        <f>+Data!H74</f>
        <v>-1.7489248857060744E-2</v>
      </c>
      <c r="D42" s="33">
        <f>+Data!I74</f>
        <v>-1.5990323971354668E-2</v>
      </c>
      <c r="E42" s="33">
        <f>+Data!J74</f>
        <v>-1.4641291574219201E-2</v>
      </c>
      <c r="F42" s="33">
        <f>+Data!K74</f>
        <v>-1.342716241679728E-2</v>
      </c>
      <c r="G42" s="33">
        <f>+Data!L74</f>
        <v>-1.2334446175117553E-2</v>
      </c>
      <c r="H42" s="33">
        <f>+Data!M74</f>
        <v>-1.1351001557605798E-2</v>
      </c>
      <c r="I42" s="33">
        <f>+Data!N74</f>
        <v>-1.0465901401845218E-2</v>
      </c>
      <c r="J42" s="33">
        <f>+Data!O74</f>
        <v>-9.6693112616606965E-3</v>
      </c>
      <c r="K42" s="33">
        <f>+Data!P74</f>
        <v>-8.952380135494627E-3</v>
      </c>
      <c r="L42" s="33">
        <f>+Data!Q74</f>
        <v>-8.307142121945164E-3</v>
      </c>
      <c r="M42" s="33">
        <f>+Data!R74</f>
        <v>-7.7264279097506473E-3</v>
      </c>
      <c r="N42" s="33">
        <f>+Data!S74</f>
        <v>-7.2037851187755821E-3</v>
      </c>
      <c r="O42" s="33">
        <f>+Data!T74</f>
        <v>-6.733406606898024E-3</v>
      </c>
      <c r="P42" s="33">
        <f>+Data!U74</f>
        <v>-6.3100659462082213E-3</v>
      </c>
      <c r="Q42" s="33">
        <f>+Data!V74</f>
        <v>-5.9290593515873994E-3</v>
      </c>
      <c r="R42" s="33">
        <f>+Data!W74</f>
        <v>-5.5861534164286589E-3</v>
      </c>
      <c r="S42" s="33">
        <f>+Data!X74</f>
        <v>-5.277538074785793E-3</v>
      </c>
      <c r="T42" s="33">
        <f>+Data!Y74</f>
        <v>-4.9997842673072139E-3</v>
      </c>
      <c r="U42" s="33">
        <f>+Data!Z74</f>
        <v>-4.7498058405764931E-3</v>
      </c>
      <c r="V42" s="33">
        <f>+Data!AA74</f>
        <v>-4.524825256518844E-3</v>
      </c>
      <c r="W42" s="33">
        <f>+Data!AB74</f>
        <v>-4.3223427308669597E-3</v>
      </c>
      <c r="X42" s="33">
        <f>+Data!AC74</f>
        <v>-4.1401084577802633E-3</v>
      </c>
      <c r="Y42" s="33">
        <f>+Data!AD74</f>
        <v>-3.9760976120022367E-3</v>
      </c>
      <c r="Z42" s="33">
        <f>+Data!AE74</f>
        <v>-3.8284878508020133E-3</v>
      </c>
      <c r="AA42" s="33">
        <f>+Data!AF74</f>
        <v>-3.6956390657218122E-3</v>
      </c>
      <c r="AB42" s="33">
        <f>+Data!AG74</f>
        <v>-3.5760751591496311E-3</v>
      </c>
      <c r="AC42" s="33">
        <f>+Data!AH74</f>
        <v>-3.468467643234668E-3</v>
      </c>
      <c r="AD42" s="33">
        <f>+Data!AI74</f>
        <v>-3.3716208789112013E-3</v>
      </c>
      <c r="AE42" s="33">
        <f>+Data!AJ74</f>
        <v>-3.2844587910200811E-3</v>
      </c>
      <c r="AF42" s="33">
        <f>+Data!AK74</f>
        <v>-3.206012911918073E-3</v>
      </c>
      <c r="AG42" s="33">
        <f>+Data!AL74</f>
        <v>-3.1354116207262658E-3</v>
      </c>
      <c r="AH42" s="33">
        <f>+Data!AM74</f>
        <v>-3.0718704586536394E-3</v>
      </c>
      <c r="AI42" s="33">
        <f>+Data!AN74</f>
        <v>-3.0146834127882756E-3</v>
      </c>
      <c r="AJ42" s="33">
        <f>+Data!AO74</f>
        <v>-2.963215071509448E-3</v>
      </c>
      <c r="AK42" s="33">
        <f>+Data!AP74</f>
        <v>-2.9168935643585033E-3</v>
      </c>
      <c r="AL42" s="33">
        <f>+Data!AQ74</f>
        <v>-2.8752042079226532E-3</v>
      </c>
      <c r="AM42" s="33">
        <f>+Data!AR74</f>
        <v>-2.8376837871303879E-3</v>
      </c>
      <c r="AN42" s="33">
        <f>+Data!AS74</f>
        <v>-2.8039154084173491E-3</v>
      </c>
      <c r="AO42" s="33">
        <f>+Data!AT74</f>
        <v>-2.7735238675756142E-3</v>
      </c>
      <c r="AP42" s="33">
        <f>+Data!AU74</f>
        <v>-2.7461714808180528E-3</v>
      </c>
      <c r="AQ42" s="33">
        <f>+Data!AV74</f>
        <v>-2.7215543327362476E-3</v>
      </c>
      <c r="AR42" s="33">
        <f>+Data!AW74</f>
        <v>-2.6993988994626229E-3</v>
      </c>
      <c r="AS42" s="33">
        <f>+Data!AX74</f>
        <v>-2.6794590095163607E-3</v>
      </c>
      <c r="AT42" s="33">
        <f>+Data!AY74</f>
        <v>-2.6615131085647248E-3</v>
      </c>
      <c r="AU42" s="33">
        <f>+Data!AZ74</f>
        <v>-2.6453617977082525E-3</v>
      </c>
      <c r="AV42" s="33">
        <f>+Data!BA74</f>
        <v>-2.6308256179374272E-3</v>
      </c>
      <c r="AW42" s="33">
        <f>+Data!BB74</f>
        <v>-2.6177430561436844E-3</v>
      </c>
      <c r="AX42" s="33">
        <f>+Data!BC74</f>
        <v>-2.605968750529316E-3</v>
      </c>
      <c r="AY42" s="33">
        <f>+Data!BD74</f>
        <v>-2.5953718754763845E-3</v>
      </c>
      <c r="AZ42" s="33">
        <f>+Data!BE74</f>
        <v>-2.585834687928746E-3</v>
      </c>
      <c r="BA42" s="33">
        <f>+Data!BF74</f>
        <v>-2.5772512191358714E-3</v>
      </c>
      <c r="BB42" s="33">
        <f>+Data!BG74</f>
        <v>-2.5695260972222844E-3</v>
      </c>
      <c r="BC42" s="33">
        <f>+Data!BH74</f>
        <v>-2.5625734875000558E-3</v>
      </c>
      <c r="BD42" s="33">
        <f>+Data!BI74</f>
        <v>-2.5563161387500504E-3</v>
      </c>
      <c r="BE42" s="33">
        <f>+Data!BJ74</f>
        <v>-2.5506845248750454E-3</v>
      </c>
      <c r="BF42" s="33">
        <f>+Data!BK74</f>
        <v>-2.545616072387541E-3</v>
      </c>
      <c r="BG42" s="33">
        <f>+Data!BL74</f>
        <v>-2.5410544651487867E-3</v>
      </c>
      <c r="BH42" s="33">
        <f>+Data!BM74</f>
        <v>-2.5369490186339079E-3</v>
      </c>
      <c r="BI42" s="33">
        <f>+Data!BN74</f>
        <v>-2.5332541167705173E-3</v>
      </c>
    </row>
    <row r="43" spans="1:61 16384:16384" ht="18" customHeight="1">
      <c r="A43" s="21" t="s">
        <v>169</v>
      </c>
      <c r="B43" s="29">
        <f>+B44</f>
        <v>0</v>
      </c>
      <c r="C43" s="23">
        <f>+B43*(1-Parameters!$H$71)</f>
        <v>0</v>
      </c>
      <c r="D43" s="23">
        <f>+C43*(1-Parameters!$H$71)</f>
        <v>0</v>
      </c>
      <c r="E43" s="23">
        <f>+D43*(1-Parameters!$H$71)</f>
        <v>0</v>
      </c>
      <c r="F43" s="23">
        <f>+E43*(1-Parameters!$H$71)</f>
        <v>0</v>
      </c>
      <c r="G43" s="23">
        <f>+F43*(1-Parameters!$H$71)</f>
        <v>0</v>
      </c>
      <c r="H43" s="23">
        <f>+G43*(1-Parameters!$H$71)</f>
        <v>0</v>
      </c>
      <c r="I43" s="23">
        <f>+H43*(1-Parameters!$H$71)</f>
        <v>0</v>
      </c>
      <c r="J43" s="23">
        <f>+I43*(1-Parameters!$H$71)</f>
        <v>0</v>
      </c>
      <c r="K43" s="23">
        <f>+J43*(1-Parameters!$H$71)</f>
        <v>0</v>
      </c>
      <c r="L43" s="23">
        <f>+K43*(1-Parameters!$H$71)</f>
        <v>0</v>
      </c>
      <c r="M43" s="23">
        <f>+L43*(1-Parameters!$H$71)</f>
        <v>0</v>
      </c>
      <c r="N43" s="23">
        <f>+M43*(1-Parameters!$H$71)</f>
        <v>0</v>
      </c>
      <c r="O43" s="23">
        <f>+N43*(1-Parameters!$H$71)</f>
        <v>0</v>
      </c>
      <c r="P43" s="23">
        <f>+O43*(1-Parameters!$H$71)</f>
        <v>0</v>
      </c>
      <c r="Q43" s="23">
        <f>+P43*(1-Parameters!$H$71)</f>
        <v>0</v>
      </c>
      <c r="R43" s="23">
        <f>+Q43*(1-Parameters!$H$71)</f>
        <v>0</v>
      </c>
      <c r="S43" s="23">
        <f>+R43*(1-Parameters!$H$71)</f>
        <v>0</v>
      </c>
      <c r="T43" s="23">
        <f>+S43*(1-Parameters!$H$71)</f>
        <v>0</v>
      </c>
      <c r="U43" s="23">
        <f>+T43*(1-Parameters!$H$71)</f>
        <v>0</v>
      </c>
      <c r="V43" s="23">
        <f>+U43*(1-Parameters!$H$71)</f>
        <v>0</v>
      </c>
      <c r="W43" s="23">
        <f>+V43*(1-Parameters!$H$71)</f>
        <v>0</v>
      </c>
      <c r="X43" s="23">
        <f>+W43*(1-Parameters!$H$71)</f>
        <v>0</v>
      </c>
      <c r="Y43" s="23">
        <f>+X43*(1-Parameters!$H$71)</f>
        <v>0</v>
      </c>
      <c r="Z43" s="23">
        <f>+Y43*(1-Parameters!$H$71)</f>
        <v>0</v>
      </c>
      <c r="AA43" s="23">
        <f>+Z43*(1-Parameters!$H$71)</f>
        <v>0</v>
      </c>
      <c r="AB43" s="23">
        <f>+AA43*(1-Parameters!$H$71)</f>
        <v>0</v>
      </c>
      <c r="AC43" s="23">
        <f>+AB43*(1-Parameters!$H$71)</f>
        <v>0</v>
      </c>
      <c r="AD43" s="23">
        <f>+AC43*(1-Parameters!$H$71)</f>
        <v>0</v>
      </c>
      <c r="AE43" s="23">
        <f>+AD43*(1-Parameters!$H$71)</f>
        <v>0</v>
      </c>
      <c r="AF43" s="23">
        <f>+AE43*(1-Parameters!$H$71)</f>
        <v>0</v>
      </c>
      <c r="AG43" s="23">
        <f>+AF43*(1-Parameters!$H$71)</f>
        <v>0</v>
      </c>
      <c r="AH43" s="23">
        <f>+AG43*(1-Parameters!$H$71)</f>
        <v>0</v>
      </c>
      <c r="AI43" s="23">
        <f>+AH43*(1-Parameters!$H$71)</f>
        <v>0</v>
      </c>
      <c r="AJ43" s="23">
        <f>+AI43*(1-Parameters!$H$71)</f>
        <v>0</v>
      </c>
      <c r="AK43" s="23">
        <f>+AJ43*(1-Parameters!$H$71)</f>
        <v>0</v>
      </c>
      <c r="AL43" s="23">
        <f>+AK43*(1-Parameters!$H$71)</f>
        <v>0</v>
      </c>
      <c r="AM43" s="23">
        <f>+AL43*(1-Parameters!$H$71)</f>
        <v>0</v>
      </c>
      <c r="AN43" s="23">
        <f>+AM43*(1-Parameters!$H$71)</f>
        <v>0</v>
      </c>
      <c r="AO43" s="23">
        <f>+AN43*(1-Parameters!$H$71)</f>
        <v>0</v>
      </c>
      <c r="AP43" s="23">
        <f>+AO43*(1-Parameters!$H$71)</f>
        <v>0</v>
      </c>
      <c r="AQ43" s="23">
        <f>+AP43*(1-Parameters!$H$71)</f>
        <v>0</v>
      </c>
      <c r="AR43" s="23">
        <f>+AQ43*(1-Parameters!$H$71)</f>
        <v>0</v>
      </c>
      <c r="AS43" s="23">
        <f>+AR43*(1-Parameters!$H$71)</f>
        <v>0</v>
      </c>
      <c r="AT43" s="23">
        <f>+AS43*(1-Parameters!$H$71)</f>
        <v>0</v>
      </c>
      <c r="AU43" s="23">
        <f>+AT43*(1-Parameters!$H$71)</f>
        <v>0</v>
      </c>
      <c r="AV43" s="23">
        <f>+AU43*(1-Parameters!$H$71)</f>
        <v>0</v>
      </c>
      <c r="AW43" s="23">
        <f>+AV43*(1-Parameters!$H$71)</f>
        <v>0</v>
      </c>
      <c r="AX43" s="23">
        <f>+AW43*(1-Parameters!$H$71)</f>
        <v>0</v>
      </c>
      <c r="AY43" s="23">
        <f>+AX43*(1-Parameters!$H$71)</f>
        <v>0</v>
      </c>
      <c r="AZ43" s="23">
        <f>+AY43*(1-Parameters!$H$71)</f>
        <v>0</v>
      </c>
      <c r="BA43" s="23">
        <f>+AZ43*(1-Parameters!$H$71)</f>
        <v>0</v>
      </c>
      <c r="BB43" s="23">
        <f>+BA43*(1-Parameters!$H$71)</f>
        <v>0</v>
      </c>
      <c r="BC43" s="23">
        <f>+BB43*(1-Parameters!$H$71)</f>
        <v>0</v>
      </c>
      <c r="BD43" s="23">
        <f>+BC43*(1-Parameters!$H$71)</f>
        <v>0</v>
      </c>
      <c r="BE43" s="23">
        <f>+BD43*(1-Parameters!$H$71)</f>
        <v>0</v>
      </c>
      <c r="BF43" s="23">
        <f>+BE43*(1-Parameters!$H$71)</f>
        <v>0</v>
      </c>
      <c r="BG43" s="23">
        <f>+BF43*(1-Parameters!$H$71)</f>
        <v>0</v>
      </c>
      <c r="BH43" s="23">
        <f>+BG43*(1-Parameters!$H$71)</f>
        <v>0</v>
      </c>
      <c r="BI43" s="23">
        <f>+BH43*(1-Parameters!$H$71)</f>
        <v>0</v>
      </c>
    </row>
    <row r="44" spans="1:61 16384:16384" ht="18" customHeight="1">
      <c r="A44" s="21" t="s">
        <v>23</v>
      </c>
      <c r="B44" s="29">
        <f>+Parameters!H70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+Copen!V226</f>
        <v>0</v>
      </c>
      <c r="C46" s="48">
        <f>+Copen!W226</f>
        <v>1</v>
      </c>
      <c r="D46" s="48">
        <f>+Copen!X226</f>
        <v>1</v>
      </c>
      <c r="E46" s="48">
        <f>+Copen!Y226</f>
        <v>1</v>
      </c>
      <c r="F46" s="48">
        <f>+Copen!Z226</f>
        <v>1</v>
      </c>
      <c r="G46" s="48">
        <f>+Copen!AA226</f>
        <v>1</v>
      </c>
      <c r="H46" s="48">
        <f>+Copen!AB226</f>
        <v>1</v>
      </c>
      <c r="I46" s="48">
        <f>+Copen!AC226</f>
        <v>1</v>
      </c>
      <c r="J46" s="48">
        <f>+Copen!AD226</f>
        <v>1</v>
      </c>
      <c r="K46" s="48">
        <f>+Copen!AE226</f>
        <v>1</v>
      </c>
      <c r="L46" s="48">
        <f>+Copen!AF226</f>
        <v>1</v>
      </c>
      <c r="M46" s="48">
        <f>+Copen!AG226</f>
        <v>1</v>
      </c>
      <c r="N46" s="48">
        <f>+Copen!AH226</f>
        <v>1</v>
      </c>
      <c r="O46" s="48">
        <f>+Copen!AI226</f>
        <v>1</v>
      </c>
      <c r="P46" s="48">
        <f>+Copen!AJ226</f>
        <v>1</v>
      </c>
      <c r="Q46" s="48">
        <f>+Copen!AK226</f>
        <v>1</v>
      </c>
      <c r="R46" s="48">
        <f>+Copen!AL226</f>
        <v>1</v>
      </c>
      <c r="S46" s="48">
        <f>+Copen!AM226</f>
        <v>1</v>
      </c>
      <c r="T46" s="48">
        <f>+Copen!AN226</f>
        <v>1</v>
      </c>
      <c r="U46" s="48">
        <f>+Copen!AO226</f>
        <v>1</v>
      </c>
      <c r="V46" s="48">
        <f>+Copen!AP226</f>
        <v>1</v>
      </c>
      <c r="W46" s="48">
        <f>+Copen!AQ226</f>
        <v>1</v>
      </c>
      <c r="X46" s="48">
        <f>+Copen!AR226</f>
        <v>1</v>
      </c>
      <c r="Y46" s="48">
        <f>+Copen!AS226</f>
        <v>1</v>
      </c>
      <c r="Z46" s="48">
        <f>+Copen!AT226</f>
        <v>1</v>
      </c>
      <c r="AA46" s="48">
        <f>+Copen!AU226</f>
        <v>1</v>
      </c>
      <c r="AB46" s="48">
        <f>+Copen!AV226</f>
        <v>1</v>
      </c>
      <c r="AC46" s="48">
        <f>+Copen!AW226</f>
        <v>1</v>
      </c>
      <c r="AD46" s="48">
        <f>+Copen!AX226</f>
        <v>1</v>
      </c>
      <c r="AE46" s="48">
        <f>+Copen!AY226</f>
        <v>1</v>
      </c>
      <c r="AF46" s="48">
        <f>+Copen!AZ226</f>
        <v>1</v>
      </c>
      <c r="AG46" s="48">
        <f>+Copen!BA226</f>
        <v>1</v>
      </c>
      <c r="AH46" s="48">
        <f>+Copen!BB226</f>
        <v>1</v>
      </c>
      <c r="AI46" s="48">
        <f>+Copen!BC226</f>
        <v>1</v>
      </c>
      <c r="AJ46" s="48">
        <f>+Copen!BD226</f>
        <v>1</v>
      </c>
      <c r="AK46" s="48">
        <f>+Copen!BE226</f>
        <v>1</v>
      </c>
      <c r="AL46" s="48">
        <f>+Copen!BF226</f>
        <v>1</v>
      </c>
      <c r="AM46" s="48">
        <f>+Copen!BG226</f>
        <v>1</v>
      </c>
      <c r="AN46" s="48">
        <f>+Copen!BH226</f>
        <v>1</v>
      </c>
      <c r="AO46" s="48">
        <f>+Copen!BI226</f>
        <v>1</v>
      </c>
      <c r="AP46" s="48">
        <f>+Copen!BJ226</f>
        <v>1</v>
      </c>
      <c r="AQ46" s="48">
        <f>+Copen!BK226</f>
        <v>1</v>
      </c>
      <c r="AR46" s="48">
        <f>+Copen!BL226</f>
        <v>1</v>
      </c>
      <c r="AS46" s="48">
        <f>+Copen!BM226</f>
        <v>1</v>
      </c>
      <c r="AT46" s="48">
        <f>+Copen!BN226</f>
        <v>1</v>
      </c>
      <c r="AU46" s="48">
        <f>+Copen!BO226</f>
        <v>1</v>
      </c>
      <c r="AV46" s="48">
        <f>+Copen!BP226</f>
        <v>1</v>
      </c>
      <c r="AW46" s="48">
        <f>+Copen!BQ226</f>
        <v>1</v>
      </c>
      <c r="AX46" s="48">
        <f>+Copen!BR226</f>
        <v>1</v>
      </c>
      <c r="AY46" s="48">
        <f>+Copen!BS226</f>
        <v>1</v>
      </c>
      <c r="AZ46" s="48">
        <f>+Copen!BT226</f>
        <v>1</v>
      </c>
      <c r="BA46" s="48">
        <f>+Copen!BU226</f>
        <v>1</v>
      </c>
      <c r="BB46" s="48">
        <f>+Copen!BV226</f>
        <v>1</v>
      </c>
      <c r="BC46" s="48">
        <f>+Copen!BW226</f>
        <v>1</v>
      </c>
      <c r="BD46" s="48">
        <f>+Copen!BX226</f>
        <v>1</v>
      </c>
      <c r="BE46" s="48">
        <f>+Copen!BY226</f>
        <v>1</v>
      </c>
      <c r="BF46" s="48">
        <f>+Copen!BZ226</f>
        <v>1</v>
      </c>
      <c r="BG46" s="48">
        <f>+Copen!CA226</f>
        <v>1</v>
      </c>
      <c r="BH46" s="48">
        <f>+Copen!CB226</f>
        <v>1</v>
      </c>
      <c r="BI46" s="48">
        <f>+Copen!CC226</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+Parameters!D133</f>
        <v>5.3038910337227215E-4</v>
      </c>
      <c r="C48" s="226">
        <f>+Parameters!E133</f>
        <v>5.2901468538739823E-5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1.3067093180015451E-2</v>
      </c>
      <c r="D50" s="44">
        <f>100*$B$49*(Global!C135*$B$48+Global!C135^2*$C$48)*(C61/$B61)^(1/$C$49)</f>
        <v>1.6085180835120384E-2</v>
      </c>
      <c r="E50" s="44">
        <f>100*$B$49*(Global!D135*$B$48+Global!D135^2*$C$48)*(D61/$B61)^(1/$C$49)</f>
        <v>2.1372286946485023E-2</v>
      </c>
      <c r="F50" s="44">
        <f>100*$B$49*(Global!E135*$B$48+Global!E135^2*$C$48)*(E61/$B61)^(1/$C$49)</f>
        <v>2.7487255357974107E-2</v>
      </c>
      <c r="G50" s="44">
        <f>100*$B$49*(Global!F135*$B$48+Global!F135^2*$C$48)*(F61/$B61)^(1/$C$49)</f>
        <v>3.4301228135998084E-2</v>
      </c>
      <c r="H50" s="44">
        <f>100*$B$49*(Global!G135*$B$48+Global!G135^2*$C$48)*(G61/$B61)^(1/$C$49)</f>
        <v>4.2338877230480694E-2</v>
      </c>
      <c r="I50" s="44">
        <f>100*$B$49*(Global!H135*$B$48+Global!H135^2*$C$48)*(H61/$B61)^(1/$C$49)</f>
        <v>5.1583736689970835E-2</v>
      </c>
      <c r="J50" s="44">
        <f>100*$B$49*(Global!I135*$B$48+Global!I135^2*$C$48)*(I61/$B61)^(1/$C$49)</f>
        <v>6.1802460685508563E-2</v>
      </c>
      <c r="K50" s="44">
        <f>100*$B$49*(Global!J135*$B$48+Global!J135^2*$C$48)*(J61/$B61)^(1/$C$49)</f>
        <v>7.6642327334149912E-2</v>
      </c>
      <c r="L50" s="44">
        <f>100*$B$49*(Global!K135*$B$48+Global!K135^2*$C$48)*(K61/$B61)^(1/$C$49)</f>
        <v>9.3866610028546876E-2</v>
      </c>
      <c r="M50" s="44">
        <f>100*$B$49*(Global!L135*$B$48+Global!L135^2*$C$48)*(L61/$B61)^(1/$C$49)</f>
        <v>0.11412668982024757</v>
      </c>
      <c r="N50" s="44">
        <f>100*$B$49*(Global!M135*$B$48+Global!M135^2*$C$48)*(M61/$B61)^(1/$C$49)</f>
        <v>0.13677091665160121</v>
      </c>
      <c r="O50" s="44">
        <f>100*$B$49*(Global!N135*$B$48+Global!N135^2*$C$48)*(N61/$B61)^(1/$C$49)</f>
        <v>0.16263386129680071</v>
      </c>
      <c r="P50" s="44">
        <f>100*$B$49*(Global!O135*$B$48+Global!O135^2*$C$48)*(O61/$B61)^(1/$C$49)</f>
        <v>0.19116266606331081</v>
      </c>
      <c r="Q50" s="44">
        <f>100*$B$49*(Global!P135*$B$48+Global!P135^2*$C$48)*(P61/$B61)^(1/$C$49)</f>
        <v>0.22247650157977819</v>
      </c>
      <c r="R50" s="44">
        <f>100*$B$49*(Global!Q135*$B$48+Global!Q135^2*$C$48)*(Q61/$B61)^(1/$C$49)</f>
        <v>0.25668145508552309</v>
      </c>
      <c r="S50" s="44">
        <f>100*$B$49*(Global!R135*$B$48+Global!R135^2*$C$48)*(R61/$B61)^(1/$C$49)</f>
        <v>0.29387772232060838</v>
      </c>
      <c r="T50" s="44">
        <f>100*$B$49*(Global!S135*$B$48+Global!S135^2*$C$48)*(S61/$B61)^(1/$C$49)</f>
        <v>0.3341633714627501</v>
      </c>
      <c r="U50" s="44">
        <f>100*$B$49*(Global!T135*$B$48+Global!T135^2*$C$48)*(T61/$B61)^(1/$C$49)</f>
        <v>0.37763607431341889</v>
      </c>
      <c r="V50" s="44">
        <f>100*$B$49*(Global!U135*$B$48+Global!U135^2*$C$48)*(U61/$B61)^(1/$C$49)</f>
        <v>0.42439343489802112</v>
      </c>
      <c r="W50" s="44">
        <f>100*$B$49*(Global!V135*$B$48+Global!V135^2*$C$48)*(V61/$B61)^(1/$C$49)</f>
        <v>0.47458035757598077</v>
      </c>
      <c r="X50" s="44">
        <f>100*$B$49*(Global!W135*$B$48+Global!W135^2*$C$48)*(W61/$B61)^(1/$C$49)</f>
        <v>0.52832435933646049</v>
      </c>
      <c r="Y50" s="44">
        <f>100*$B$49*(Global!X135*$B$48+Global!X135^2*$C$48)*(X61/$B61)^(1/$C$49)</f>
        <v>0.58569810961389934</v>
      </c>
      <c r="Z50" s="44">
        <f>100*$B$49*(Global!Y135*$B$48+Global!Y135^2*$C$48)*(Y61/$B61)^(1/$C$49)</f>
        <v>0.64679849165538728</v>
      </c>
      <c r="AA50" s="44">
        <f>100*$B$49*(Global!Z135*$B$48+Global!Z135^2*$C$48)*(Z61/$B61)^(1/$C$49)</f>
        <v>0.71171294441763044</v>
      </c>
      <c r="AB50" s="44">
        <f>100*$B$49*(Global!AA135*$B$48+Global!AA135^2*$C$48)*(AA61/$B61)^(1/$C$49)</f>
        <v>0.78047370522937165</v>
      </c>
      <c r="AC50" s="44">
        <f>100*$B$49*(Global!AB135*$B$48+Global!AB135^2*$C$48)*(AB61/$B61)^(1/$C$49)</f>
        <v>0.85252531135539633</v>
      </c>
      <c r="AD50" s="44">
        <f>100*$B$49*(Global!AC135*$B$48+Global!AC135^2*$C$48)*(AC61/$B61)^(1/$C$49)</f>
        <v>0.92692679013529344</v>
      </c>
      <c r="AE50" s="44">
        <f>100*$B$49*(Global!AD135*$B$48+Global!AD135^2*$C$48)*(AD61/$B61)^(1/$C$49)</f>
        <v>1.0031815365040651</v>
      </c>
      <c r="AF50" s="44">
        <f>100*$B$49*(Global!AE135*$B$48+Global!AE135^2*$C$48)*(AE61/$B61)^(1/$C$49)</f>
        <v>1.0808735064514869</v>
      </c>
      <c r="AG50" s="44">
        <f>100*$B$49*(Global!AF135*$B$48+Global!AF135^2*$C$48)*(AF61/$B61)^(1/$C$49)</f>
        <v>1.1591080522458663</v>
      </c>
      <c r="AH50" s="44">
        <f>100*$B$49*(Global!AG135*$B$48+Global!AG135^2*$C$48)*(AG61/$B61)^(1/$C$49)</f>
        <v>1.2374616284863831</v>
      </c>
      <c r="AI50" s="44">
        <f>100*$B$49*(Global!AH135*$B$48+Global!AH135^2*$C$48)*(AH61/$B61)^(1/$C$49)</f>
        <v>1.3163306556877767</v>
      </c>
      <c r="AJ50" s="44">
        <f>100*$B$49*(Global!AI135*$B$48+Global!AI135^2*$C$48)*(AI61/$B61)^(1/$C$49)</f>
        <v>1.3957535601370379</v>
      </c>
      <c r="AK50" s="44">
        <f>100*$B$49*(Global!AJ135*$B$48+Global!AJ135^2*$C$48)*(AJ61/$B61)^(1/$C$49)</f>
        <v>1.4757778188529067</v>
      </c>
      <c r="AL50" s="44">
        <f>100*$B$49*(Global!AK135*$B$48+Global!AK135^2*$C$48)*(AK61/$B61)^(1/$C$49)</f>
        <v>1.5564597648883753</v>
      </c>
      <c r="AM50" s="44">
        <f>100*$B$49*(Global!AL135*$B$48+Global!AL135^2*$C$48)*(AL61/$B61)^(1/$C$49)</f>
        <v>1.6378620992072541</v>
      </c>
      <c r="AN50" s="44">
        <f>100*$B$49*(Global!AM135*$B$48+Global!AM135^2*$C$48)*(AM61/$B61)^(1/$C$49)</f>
        <v>1.7200509864200342</v>
      </c>
      <c r="AO50" s="44">
        <f>100*$B$49*(Global!AN135*$B$48+Global!AN135^2*$C$48)*(AN61/$B61)^(1/$C$49)</f>
        <v>1.8030934177624798</v>
      </c>
      <c r="AP50" s="44">
        <f>100*$B$49*(Global!AO135*$B$48+Global!AO135^2*$C$48)*(AO61/$B61)^(1/$C$49)</f>
        <v>1.8870551064656842</v>
      </c>
      <c r="AQ50" s="44">
        <f>100*$B$49*(Global!AP135*$B$48+Global!AP135^2*$C$48)*(AP61/$B61)^(1/$C$49)</f>
        <v>1.971998963091963</v>
      </c>
      <c r="AR50" s="44">
        <f>100*$B$49*(Global!AQ135*$B$48+Global!AQ135^2*$C$48)*(AQ61/$B61)^(1/$C$49)</f>
        <v>2.0579840956439446</v>
      </c>
      <c r="AS50" s="44">
        <f>100*$B$49*(Global!AR135*$B$48+Global!AR135^2*$C$48)*(AR61/$B61)^(1/$C$49)</f>
        <v>2.1450652401201915</v>
      </c>
      <c r="AT50" s="44">
        <f>100*$B$49*(Global!AS135*$B$48+Global!AS135^2*$C$48)*(AS61/$B61)^(1/$C$49)</f>
        <v>2.2332925212150392</v>
      </c>
      <c r="AU50" s="44">
        <f>100*$B$49*(Global!AT135*$B$48+Global!AT135^2*$C$48)*(AT61/$B61)^(1/$C$49)</f>
        <v>2.3227114524307626</v>
      </c>
      <c r="AV50" s="44">
        <f>100*$B$49*(Global!AU135*$B$48+Global!AU135^2*$C$48)*(AU61/$B61)^(1/$C$49)</f>
        <v>2.4133631002619063</v>
      </c>
      <c r="AW50" s="44">
        <f>100*$B$49*(Global!AV135*$B$48+Global!AV135^2*$C$48)*(AV61/$B61)^(1/$C$49)</f>
        <v>2.5052843532968438</v>
      </c>
      <c r="AX50" s="44">
        <f>100*$B$49*(Global!AW135*$B$48+Global!AW135^2*$C$48)*(AW61/$B61)^(1/$C$49)</f>
        <v>2.5985082517258555</v>
      </c>
      <c r="AY50" s="44">
        <f>100*$B$49*(Global!AX135*$B$48+Global!AX135^2*$C$48)*(AX61/$B61)^(1/$C$49)</f>
        <v>2.693064344986408</v>
      </c>
      <c r="AZ50" s="44">
        <f>100*$B$49*(Global!AY135*$B$48+Global!AY135^2*$C$48)*(AY61/$B61)^(1/$C$49)</f>
        <v>2.7889790550069469</v>
      </c>
      <c r="BA50" s="44">
        <f>100*$B$49*(Global!AZ135*$B$48+Global!AZ135^2*$C$48)*(AZ61/$B61)^(1/$C$49)</f>
        <v>2.8862760299691788</v>
      </c>
      <c r="BB50" s="44">
        <f>100*$B$49*(Global!BA135*$B$48+Global!BA135^2*$C$48)*(BA61/$B61)^(1/$C$49)</f>
        <v>2.9849764790609674</v>
      </c>
      <c r="BC50" s="44">
        <f>100*$B$49*(Global!BB135*$B$48+Global!BB135^2*$C$48)*(BB61/$B61)^(1/$C$49)</f>
        <v>3.0850994827175127</v>
      </c>
      <c r="BD50" s="44">
        <f>100*$B$49*(Global!BC135*$B$48+Global!BC135^2*$C$48)*(BC61/$B61)^(1/$C$49)</f>
        <v>3.1866622756912788</v>
      </c>
      <c r="BE50" s="44">
        <f>100*$B$49*(Global!BD135*$B$48+Global!BD135^2*$C$48)*(BD61/$B61)^(1/$C$49)</f>
        <v>3.2896805022403219</v>
      </c>
      <c r="BF50" s="44">
        <f>100*$B$49*(Global!BE135*$B$48+Global!BE135^2*$C$48)*(BE61/$B61)^(1/$C$49)</f>
        <v>3.3941684440128546</v>
      </c>
      <c r="BG50" s="44">
        <f>100*$B$49*(Global!BF135*$B$48+Global!BF135^2*$C$48)*(BF61/$B61)^(1/$C$49)</f>
        <v>3.5001392220143992</v>
      </c>
      <c r="BH50" s="44">
        <f>100*$B$49*(Global!BG135*$B$48+Global!BG135^2*$C$48)*(BG61/$B61)^(1/$C$49)</f>
        <v>3.6076049745111938</v>
      </c>
      <c r="BI50" s="44">
        <f>100*$B$49*(Global!BH135*$B$48+Global!BH135^2*$C$48)*(BH61/$B61)^(1/$C$49)</f>
        <v>3.7165770129529898</v>
      </c>
      <c r="BJ50" s="44">
        <f>100*$B$49*(Global!BI135*$B$48+Global!BI135^2*$C$48)*(BI61/$B61)^(1/$C$49)</f>
        <v>3.8270659580665716</v>
      </c>
      <c r="BK50" s="44">
        <f>100*$B$49*(Global!BJ80*$B$48+Global!BJ80^2*$C$48)*(BJ61/$B61)^(1/$C$49)</f>
        <v>3.9050831563935433</v>
      </c>
      <c r="BL50" s="44">
        <f>100*$B$49*(Global!BK80*$B$48+Global!BK80^2*$C$48)*(BK61/$B61)^(1/$C$49)</f>
        <v>3.9819173569792201</v>
      </c>
      <c r="BM50" s="44">
        <f>100*$B$49*(Global!BL80*$B$48+Global!BL80^2*$C$48)*(BL61/$B61)^(1/$C$49)</f>
        <v>4.0579037238752065</v>
      </c>
      <c r="BN50" s="44">
        <f>100*$B$49*(Global!BM80*$B$48+Global!BM80^2*$C$48)*(BM61/$B61)^(1/$C$49)</f>
        <v>4.1332689661003359</v>
      </c>
      <c r="BO50" s="44">
        <f>100*$B$49*(Global!BN80*$B$48+Global!BN80^2*$C$48)*(BN61/$B61)^(1/$C$49)</f>
        <v>4.2081657048914121</v>
      </c>
      <c r="BP50" s="44">
        <f>100*$B$49*(Global!BO80*$B$48+Global!BO80^2*$C$48)*(BO61/$B61)^(1/$C$49)</f>
        <v>4.2826960011076114</v>
      </c>
      <c r="BQ50" s="44">
        <f>100*$B$49*(Global!BP80*$B$48+Global!BP80^2*$C$48)*(BP61/$B61)^(1/$C$49)</f>
        <v>4.35692744589167</v>
      </c>
      <c r="BR50" s="44">
        <f>100*$B$49*(Global!BQ80*$B$48+Global!BQ80^2*$C$48)*(BQ61/$B61)^(1/$C$49)</f>
        <v>4.4309041577408168</v>
      </c>
      <c r="BS50" s="44">
        <f>100*$B$49*(Global!BR80*$B$48+Global!BR80^2*$C$48)*(BR61/$B61)^(1/$C$49)</f>
        <v>4.5046542947834638</v>
      </c>
      <c r="BT50" s="44">
        <f>100*$B$49*(Global!BS80*$B$48+Global!BS80^2*$C$48)*(BS61/$B61)^(1/$C$49)</f>
        <v>4.5781951847449944</v>
      </c>
      <c r="BU50" s="44">
        <f>100*$B$49*(Global!BT80*$B$48+Global!BT80^2*$C$48)*(BT61/$B61)^(1/$C$49)</f>
        <v>4.6515368271319124</v>
      </c>
      <c r="BV50" s="44">
        <f>100*$B$49*(Global!BU80*$B$48+Global!BU80^2*$C$48)*(BU61/$B61)^(1/$C$49)</f>
        <v>4.7246842835628051</v>
      </c>
      <c r="BW50" s="44">
        <f>100*$B$49*(Global!BV80*$B$48+Global!BV80^2*$C$48)*(BV61/$B61)^(1/$C$49)</f>
        <v>4.7976393088059677</v>
      </c>
      <c r="BX50" s="44">
        <f>100*$B$49*(Global!BW80*$B$48+Global!BW80^2*$C$48)*(BW61/$B61)^(1/$C$49)</f>
        <v>4.8704014633425636</v>
      </c>
      <c r="BY50" s="44">
        <f>100*$B$49*(Global!BX80*$B$48+Global!BX80^2*$C$48)*(BX61/$B61)^(1/$C$49)</f>
        <v>4.9429688719017495</v>
      </c>
      <c r="BZ50" s="44">
        <f>100*$B$49*(Global!BY80*$B$48+Global!BY80^2*$C$48)*(BY61/$B61)^(1/$C$49)</f>
        <v>5.0153387402422061</v>
      </c>
      <c r="CA50" s="44">
        <f>100*$B$49*(Global!BZ80*$B$48+Global!BZ80^2*$C$48)*(BZ61/$B61)^(1/$C$49)</f>
        <v>5.0875077068278465</v>
      </c>
      <c r="CB50" s="44">
        <f>100*$B$49*(Global!CA80*$B$48+Global!CA80^2*$C$48)*(CA61/$B61)^(1/$C$49)</f>
        <v>5.1594720817231421</v>
      </c>
      <c r="CC50" s="44">
        <f>100*$B$49*(Global!CB80*$B$48+Global!CB80^2*$C$48)*(CB61/$B61)^(1/$C$49)</f>
        <v>5.2312280084318221</v>
      </c>
      <c r="CD50" s="44">
        <f>100*$B$49*(Global!CC80*$B$48+Global!CC80^2*$C$48)*(CC61/$B61)^(1/$C$49)</f>
        <v>5.302771573071694</v>
      </c>
      <c r="CE50" s="44">
        <f>100*$B$49*(Global!CD80*$B$48+Global!CD80^2*$C$48)*(CD61/$B61)^(1/$C$49)</f>
        <v>5.3740988775453715</v>
      </c>
      <c r="CF50" s="44">
        <f>100*$B$49*(Global!CE80*$B$48+Global!CE80^2*$C$48)*(CE61/$B61)^(1/$C$49)</f>
        <v>5.4452060880888018</v>
      </c>
      <c r="CG50" s="44">
        <f>100*$B$49*(Global!CF80*$B$48+Global!CF80^2*$C$48)*(CF61/$B61)^(1/$C$49)</f>
        <v>5.5160894669770153</v>
      </c>
      <c r="CH50" s="44">
        <f>100*$B$49*(Global!CG80*$B$48+Global!CG80^2*$C$48)*(CG61/$B61)^(1/$C$49)</f>
        <v>5.5867453927074076</v>
      </c>
      <c r="CI50" s="44">
        <f>100*$B$49*(Global!CH80*$B$48+Global!CH80^2*$C$48)*(CH61/$B61)^(1/$C$49)</f>
        <v>5.6571703723014162</v>
      </c>
      <c r="CJ50" s="44">
        <f>100*$B$49*(Global!CI80*$B$48+Global!CI80^2*$C$48)*(CI61/$B61)^(1/$C$49)</f>
        <v>5.7273610482185084</v>
      </c>
      <c r="CK50" s="44">
        <f>100*$B$49*(Global!CJ80*$B$48+Global!CJ80^2*$C$48)*(CJ61/$B61)^(1/$C$49)</f>
        <v>5.7973142015924672</v>
      </c>
      <c r="CL50" s="44">
        <f>100*$B$49*(Global!CK80*$B$48+Global!CK80^2*$C$48)*(CK61/$B61)^(1/$C$49)</f>
        <v>5.8670267529639295</v>
      </c>
      <c r="CM50" s="44">
        <f>100*$B$49*(Global!CL80*$B$48+Global!CL80^2*$C$48)*(CL61/$B61)^(1/$C$49)</f>
        <v>5.9364957613163236</v>
      </c>
      <c r="CN50" s="44">
        <f>100*$B$49*(Global!CM80*$B$48+Global!CM80^2*$C$48)*(CM61/$B61)^(1/$C$49)</f>
        <v>6.0057184219711397</v>
      </c>
      <c r="CO50" s="44">
        <f>100*$B$49*(Global!CN80*$B$48+Global!CN80^2*$C$48)*(CN61/$B61)^(1/$C$49)</f>
        <v>6.0746920637260677</v>
      </c>
      <c r="CP50" s="44">
        <f>100*$B$49*(Global!CO80*$B$48+Global!CO80^2*$C$48)*(CO61/$B61)^(1/$C$49)</f>
        <v>6.1434141455012714</v>
      </c>
      <c r="CQ50" s="44">
        <f>100*$B$49*(Global!CP80*$B$48+Global!CP80^2*$C$48)*(CP61/$B61)^(1/$C$49)</f>
        <v>6.2118822526775404</v>
      </c>
      <c r="CR50" s="44">
        <f>100*$B$49*(Global!CQ80*$B$48+Global!CQ80^2*$C$48)*(CQ61/$B61)^(1/$C$49)</f>
        <v>6.2800940932540383</v>
      </c>
      <c r="CS50" s="44">
        <f>100*$B$49*(Global!CR80*$B$48+Global!CR80^2*$C$48)*(CR61/$B61)^(1/$C$49)</f>
        <v>6.348047493914355</v>
      </c>
      <c r="CT50" s="44">
        <f>100*$B$49*(Global!CS80*$B$48+Global!CS80^2*$C$48)*(CS61/$B61)^(1/$C$49)</f>
        <v>6.4157403960628221</v>
      </c>
      <c r="CU50" s="44">
        <f>100*$B$49*(Global!CT80*$B$48+Global!CT80^2*$C$48)*(CT61/$B61)^(1/$C$49)</f>
        <v>6.4831708518741724</v>
      </c>
      <c r="CV50" s="44">
        <f>100*$B$49*(Global!CU80*$B$48+Global!CU80^2*$C$48)*(CU61/$B61)^(1/$C$49)</f>
        <v>6.5503370203865821</v>
      </c>
      <c r="CW50" s="44"/>
      <c r="CX50" s="29"/>
      <c r="CY50" s="29"/>
      <c r="CZ50" s="29"/>
      <c r="DA50" s="29"/>
    </row>
    <row r="51" spans="1:105" ht="18" customHeight="1">
      <c r="A51" s="51" t="s">
        <v>195</v>
      </c>
    </row>
    <row r="52" spans="1:105" ht="18" customHeight="1">
      <c r="A52" s="23" t="s">
        <v>120</v>
      </c>
      <c r="B52" s="138">
        <f>+Data!B236/1000</f>
        <v>0.13012404001006636</v>
      </c>
      <c r="C52" s="116">
        <f>+B95-B92</f>
        <v>0</v>
      </c>
    </row>
    <row r="53" spans="1:105" ht="18" customHeight="1">
      <c r="A53" s="21" t="s">
        <v>121</v>
      </c>
      <c r="B53" s="138">
        <f>+Data!O171</f>
        <v>-554.97225490153255</v>
      </c>
      <c r="C53" s="116">
        <f>+Data!Q171</f>
        <v>-329.12911021178326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127.773</v>
      </c>
      <c r="C56" s="29">
        <f>B56*EXP(B58)</f>
        <v>126.11078504342912</v>
      </c>
      <c r="D56" s="29">
        <f>C56*EXP(C58)</f>
        <v>121.1000791610762</v>
      </c>
      <c r="E56" s="29">
        <f t="shared" ref="E56:BI56" si="10">D56*EXP(D58)</f>
        <v>114.02213127603983</v>
      </c>
      <c r="F56" s="29">
        <f t="shared" si="10"/>
        <v>106.00881152460984</v>
      </c>
      <c r="G56" s="29">
        <f t="shared" si="10"/>
        <v>99.905242120466625</v>
      </c>
      <c r="H56" s="29">
        <f t="shared" si="10"/>
        <v>95.999250914928439</v>
      </c>
      <c r="I56" s="29">
        <f t="shared" si="10"/>
        <v>92.245972089380729</v>
      </c>
      <c r="J56" s="29">
        <f t="shared" si="10"/>
        <v>88.639435054087073</v>
      </c>
      <c r="K56" s="29">
        <f t="shared" si="10"/>
        <v>85.173902651216196</v>
      </c>
      <c r="L56" s="29">
        <f t="shared" si="10"/>
        <v>83.70357831228803</v>
      </c>
      <c r="M56" s="29">
        <f t="shared" si="10"/>
        <v>84.127776690940138</v>
      </c>
      <c r="N56" s="29">
        <f t="shared" si="10"/>
        <v>84.554124849423388</v>
      </c>
      <c r="O56" s="29">
        <f t="shared" si="10"/>
        <v>84.98263368253032</v>
      </c>
      <c r="P56" s="29">
        <f t="shared" si="10"/>
        <v>85.413314140266763</v>
      </c>
      <c r="Q56" s="29">
        <f t="shared" si="10"/>
        <v>85.846177228131722</v>
      </c>
      <c r="R56" s="29">
        <f t="shared" si="10"/>
        <v>86.281234007398567</v>
      </c>
      <c r="S56" s="29">
        <f t="shared" si="10"/>
        <v>86.718495595397698</v>
      </c>
      <c r="T56" s="29">
        <f t="shared" si="10"/>
        <v>87.157973165800641</v>
      </c>
      <c r="U56" s="29">
        <f t="shared" si="10"/>
        <v>87.59967794890558</v>
      </c>
      <c r="V56" s="29">
        <f t="shared" si="10"/>
        <v>88.092631169487674</v>
      </c>
      <c r="W56" s="29">
        <f t="shared" si="10"/>
        <v>88.637671574052376</v>
      </c>
      <c r="X56" s="29">
        <f t="shared" si="10"/>
        <v>89.18608421348695</v>
      </c>
      <c r="Y56" s="29">
        <f t="shared" si="10"/>
        <v>89.73788995224092</v>
      </c>
      <c r="Z56" s="29">
        <f t="shared" si="10"/>
        <v>90.29310978385486</v>
      </c>
      <c r="AA56" s="29">
        <f t="shared" si="10"/>
        <v>90.85176483175907</v>
      </c>
      <c r="AB56" s="29">
        <f t="shared" si="10"/>
        <v>91.413876350077189</v>
      </c>
      <c r="AC56" s="29">
        <f t="shared" si="10"/>
        <v>91.979465724434888</v>
      </c>
      <c r="AD56" s="29">
        <f t="shared" si="10"/>
        <v>92.548554472773418</v>
      </c>
      <c r="AE56" s="29">
        <f t="shared" si="10"/>
        <v>93.121164246168291</v>
      </c>
      <c r="AF56" s="29">
        <f t="shared" si="10"/>
        <v>93.408796319829463</v>
      </c>
      <c r="AG56" s="29">
        <f t="shared" si="10"/>
        <v>93.408796319829463</v>
      </c>
      <c r="AH56" s="29">
        <f t="shared" si="10"/>
        <v>93.408796319829463</v>
      </c>
      <c r="AI56" s="29">
        <f t="shared" si="10"/>
        <v>93.408796319829463</v>
      </c>
      <c r="AJ56" s="29">
        <f t="shared" si="10"/>
        <v>93.408796319829463</v>
      </c>
      <c r="AK56" s="29">
        <f t="shared" si="10"/>
        <v>93.408796319829463</v>
      </c>
      <c r="AL56" s="29">
        <f t="shared" si="10"/>
        <v>93.408796319829463</v>
      </c>
      <c r="AM56" s="29">
        <f t="shared" si="10"/>
        <v>93.408796319829463</v>
      </c>
      <c r="AN56" s="29">
        <f t="shared" si="10"/>
        <v>93.408796319829463</v>
      </c>
      <c r="AO56" s="29">
        <f t="shared" si="10"/>
        <v>93.408796319829463</v>
      </c>
      <c r="AP56" s="29">
        <f t="shared" si="10"/>
        <v>93.408796319829463</v>
      </c>
      <c r="AQ56" s="29">
        <f t="shared" si="10"/>
        <v>93.408796319829463</v>
      </c>
      <c r="AR56" s="29">
        <f t="shared" si="10"/>
        <v>93.408796319829463</v>
      </c>
      <c r="AS56" s="29">
        <f t="shared" si="10"/>
        <v>93.408796319829463</v>
      </c>
      <c r="AT56" s="29">
        <f t="shared" si="10"/>
        <v>93.408796319829463</v>
      </c>
      <c r="AU56" s="29">
        <f t="shared" si="10"/>
        <v>93.408796319829463</v>
      </c>
      <c r="AV56" s="29">
        <f t="shared" si="10"/>
        <v>93.408796319829463</v>
      </c>
      <c r="AW56" s="29">
        <f t="shared" si="10"/>
        <v>93.408796319829463</v>
      </c>
      <c r="AX56" s="29">
        <f t="shared" si="10"/>
        <v>93.408796319829463</v>
      </c>
      <c r="AY56" s="29">
        <f t="shared" si="10"/>
        <v>93.408796319829463</v>
      </c>
      <c r="AZ56" s="29">
        <f t="shared" si="10"/>
        <v>93.408796319829463</v>
      </c>
      <c r="BA56" s="29">
        <f t="shared" si="10"/>
        <v>93.408796319829463</v>
      </c>
      <c r="BB56" s="29">
        <f t="shared" si="10"/>
        <v>93.408796319829463</v>
      </c>
      <c r="BC56" s="29">
        <f t="shared" si="10"/>
        <v>93.408796319829463</v>
      </c>
      <c r="BD56" s="29">
        <f t="shared" si="10"/>
        <v>93.408796319829463</v>
      </c>
      <c r="BE56" s="29">
        <f t="shared" si="10"/>
        <v>93.408796319829463</v>
      </c>
      <c r="BF56" s="29">
        <f t="shared" si="10"/>
        <v>93.408796319829463</v>
      </c>
      <c r="BG56" s="29">
        <f t="shared" si="10"/>
        <v>93.408796319829463</v>
      </c>
      <c r="BH56" s="29">
        <f t="shared" si="10"/>
        <v>93.408796319829463</v>
      </c>
      <c r="BI56" s="29">
        <f t="shared" si="10"/>
        <v>93.408796319829463</v>
      </c>
    </row>
    <row r="57" spans="1:105" s="6" customFormat="1" ht="12.9">
      <c r="A57" s="5" t="s">
        <v>113</v>
      </c>
      <c r="B57" s="3">
        <f>Parameters!H48</f>
        <v>127.773</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+Data!B40*10</f>
        <v>-1.3094485000426946E-2</v>
      </c>
      <c r="C58" s="29">
        <f>+Data!C40*10</f>
        <v>-4.0543462774860511E-2</v>
      </c>
      <c r="D58" s="29">
        <f>+Data!D40*10</f>
        <v>-6.0224740689090506E-2</v>
      </c>
      <c r="E58" s="29">
        <f>+Data!E40*10</f>
        <v>-7.2870345305459036E-2</v>
      </c>
      <c r="F58" s="29">
        <f>+Data!F40*10</f>
        <v>-5.930006029166221E-2</v>
      </c>
      <c r="G58" s="29">
        <f>+Data!G40*10</f>
        <v>-3.9881769488259652E-2</v>
      </c>
      <c r="H58" s="29">
        <f>+Data!H40*10</f>
        <v>-3.9881769488259652E-2</v>
      </c>
      <c r="I58" s="29">
        <f>+Data!I40*10</f>
        <v>-3.9881769488259652E-2</v>
      </c>
      <c r="J58" s="29">
        <f>+Data!J40*10</f>
        <v>-3.9881769488259652E-2</v>
      </c>
      <c r="K58" s="29">
        <f>+Data!K40*10</f>
        <v>-1.7413351781274886E-2</v>
      </c>
      <c r="L58" s="29">
        <f>+Data!L40*10</f>
        <v>5.0550659257098812E-3</v>
      </c>
      <c r="M58" s="29">
        <f>+Data!M40*10</f>
        <v>5.0550659257098812E-3</v>
      </c>
      <c r="N58" s="29">
        <f>+Data!N40*10</f>
        <v>5.0550659257098812E-3</v>
      </c>
      <c r="O58" s="29">
        <f>+Data!O40*10</f>
        <v>5.0550659257098812E-3</v>
      </c>
      <c r="P58" s="29">
        <f>+Data!P40*10</f>
        <v>5.0550659257098812E-3</v>
      </c>
      <c r="Q58" s="29">
        <f>+Data!Q40*10</f>
        <v>5.0550659257098812E-3</v>
      </c>
      <c r="R58" s="29">
        <f>+Data!R40*10</f>
        <v>5.0550659257098812E-3</v>
      </c>
      <c r="S58" s="29">
        <f>+Data!S40*10</f>
        <v>5.0550659257098812E-3</v>
      </c>
      <c r="T58" s="29">
        <f>+Data!T40*10</f>
        <v>5.0550659257098812E-3</v>
      </c>
      <c r="U58" s="29">
        <f>+Data!U40*10</f>
        <v>5.6115662277203601E-3</v>
      </c>
      <c r="V58" s="29">
        <f>+Data!V40*10</f>
        <v>6.1680665297308389E-3</v>
      </c>
      <c r="W58" s="29">
        <f>+Data!W40*10</f>
        <v>6.1680665297308389E-3</v>
      </c>
      <c r="X58" s="29">
        <f>+Data!X40*10</f>
        <v>6.1680665297308389E-3</v>
      </c>
      <c r="Y58" s="29">
        <f>+Data!Y40*10</f>
        <v>6.1680665297308389E-3</v>
      </c>
      <c r="Z58" s="29">
        <f>+Data!Z40*10</f>
        <v>6.1680665297308389E-3</v>
      </c>
      <c r="AA58" s="29">
        <f>+Data!AA40*10</f>
        <v>6.1680665297308389E-3</v>
      </c>
      <c r="AB58" s="29">
        <f>+Data!AB40*10</f>
        <v>6.1680665297308389E-3</v>
      </c>
      <c r="AC58" s="29">
        <f>+Data!AC40*10</f>
        <v>6.1680665297308389E-3</v>
      </c>
      <c r="AD58" s="29">
        <f>+Data!AD40*10</f>
        <v>6.1680665297308389E-3</v>
      </c>
      <c r="AE58" s="29">
        <f>+Data!AE40*10</f>
        <v>3.0840332648654194E-3</v>
      </c>
      <c r="AF58" s="29">
        <f>+Data!AF38*10</f>
        <v>0</v>
      </c>
      <c r="AG58" s="29">
        <f>+Data!AG38*10</f>
        <v>0</v>
      </c>
      <c r="AH58" s="29">
        <f>+Data!AH38*10</f>
        <v>0</v>
      </c>
      <c r="AI58" s="29">
        <f>+Data!AI38*10</f>
        <v>0</v>
      </c>
      <c r="AJ58" s="29">
        <f>+Data!AJ38*10</f>
        <v>0</v>
      </c>
      <c r="AK58" s="29">
        <f>+Data!AK38*10</f>
        <v>0</v>
      </c>
      <c r="AL58" s="29">
        <f>+Data!AL38*10</f>
        <v>0</v>
      </c>
      <c r="AM58" s="29">
        <f>+Data!AM38*10</f>
        <v>0</v>
      </c>
      <c r="AN58" s="29">
        <f>+Data!AN38*10</f>
        <v>0</v>
      </c>
      <c r="AO58" s="29">
        <f>+Data!AO38*10</f>
        <v>0</v>
      </c>
      <c r="AP58" s="29">
        <f>+Data!AP38*10</f>
        <v>0</v>
      </c>
      <c r="AQ58" s="29">
        <f>+Data!AQ38*10</f>
        <v>0</v>
      </c>
      <c r="AR58" s="29">
        <f>+Data!AR38*10</f>
        <v>0</v>
      </c>
      <c r="AS58" s="29">
        <f>+Data!AS38*10</f>
        <v>0</v>
      </c>
      <c r="AT58" s="29">
        <f>+Data!AT38*10</f>
        <v>0</v>
      </c>
      <c r="AU58" s="29">
        <f>+Data!AU38*10</f>
        <v>0</v>
      </c>
      <c r="AV58" s="29">
        <f>+Data!AV38*10</f>
        <v>0</v>
      </c>
      <c r="AW58" s="29">
        <f>+Data!AW38*10</f>
        <v>0</v>
      </c>
      <c r="AX58" s="29">
        <f>+Data!AX38*10</f>
        <v>0</v>
      </c>
      <c r="AY58" s="29">
        <f>+Data!AY38*10</f>
        <v>0</v>
      </c>
      <c r="AZ58" s="29">
        <f>+Data!AZ38*10</f>
        <v>0</v>
      </c>
      <c r="BA58" s="29">
        <f>+Data!BA38*10</f>
        <v>0</v>
      </c>
      <c r="BB58" s="29">
        <f>+Data!BB38*10</f>
        <v>0</v>
      </c>
      <c r="BC58" s="29">
        <f>+Data!BC38*10</f>
        <v>0</v>
      </c>
      <c r="BD58" s="29">
        <f>+Data!BD38*10</f>
        <v>0</v>
      </c>
      <c r="BE58" s="29">
        <f>+Data!BE38*10</f>
        <v>0</v>
      </c>
      <c r="BF58" s="29">
        <f>+Data!BF38*10</f>
        <v>0</v>
      </c>
      <c r="BG58" s="29">
        <f>+Data!BG38*10</f>
        <v>0</v>
      </c>
      <c r="BH58" s="29">
        <f>+Data!BH38*10</f>
        <v>0</v>
      </c>
      <c r="BI58" s="29">
        <f>+Data!BI38*10</f>
        <v>0</v>
      </c>
    </row>
    <row r="59" spans="1:105" s="6" customFormat="1" ht="12.9">
      <c r="A59" s="5" t="s">
        <v>129</v>
      </c>
      <c r="B59" s="3">
        <f>+BI56</f>
        <v>93.408796319829463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3.8702837853585206</v>
      </c>
      <c r="C61" s="45">
        <f t="shared" si="11"/>
        <v>4.425624891990819</v>
      </c>
      <c r="D61" s="45">
        <f t="shared" si="11"/>
        <v>5.2201233230190551</v>
      </c>
      <c r="E61" s="45">
        <f t="shared" si="11"/>
        <v>5.8566210250153867</v>
      </c>
      <c r="F61" s="45">
        <f t="shared" si="11"/>
        <v>6.2401632501995357</v>
      </c>
      <c r="G61" s="45">
        <f t="shared" si="11"/>
        <v>6.7870775924786493</v>
      </c>
      <c r="H61" s="45">
        <f t="shared" si="11"/>
        <v>7.4447807980782237</v>
      </c>
      <c r="I61" s="45">
        <f t="shared" si="11"/>
        <v>8.0799234952342243</v>
      </c>
      <c r="J61" s="45">
        <f t="shared" si="11"/>
        <v>8.6926007664054428</v>
      </c>
      <c r="K61" s="45">
        <f t="shared" si="11"/>
        <v>9.2825962782204545</v>
      </c>
      <c r="L61" s="45">
        <f t="shared" si="11"/>
        <v>10.072607285358895</v>
      </c>
      <c r="M61" s="45">
        <f t="shared" si="11"/>
        <v>11.089747604962353</v>
      </c>
      <c r="N61" s="45">
        <f t="shared" si="11"/>
        <v>12.274742437354087</v>
      </c>
      <c r="O61" s="45">
        <f t="shared" si="11"/>
        <v>13.427242101382713</v>
      </c>
      <c r="P61" s="45">
        <f t="shared" si="11"/>
        <v>14.571947253296702</v>
      </c>
      <c r="Q61" s="45">
        <f t="shared" si="11"/>
        <v>15.722614593040111</v>
      </c>
      <c r="R61" s="45">
        <f t="shared" si="11"/>
        <v>16.886922685433838</v>
      </c>
      <c r="S61" s="45">
        <f t="shared" si="11"/>
        <v>18.069222883785631</v>
      </c>
      <c r="T61" s="45">
        <f t="shared" si="11"/>
        <v>19.272096158249795</v>
      </c>
      <c r="U61" s="45">
        <f t="shared" si="11"/>
        <v>20.497234037619947</v>
      </c>
      <c r="V61" s="45">
        <f t="shared" si="11"/>
        <v>21.754407623653176</v>
      </c>
      <c r="W61" s="45">
        <f t="shared" si="11"/>
        <v>23.048088457161619</v>
      </c>
      <c r="X61" s="45">
        <f t="shared" si="11"/>
        <v>24.372835161268053</v>
      </c>
      <c r="Y61" s="45">
        <f t="shared" si="11"/>
        <v>25.729004478113065</v>
      </c>
      <c r="Z61" s="45">
        <f t="shared" si="11"/>
        <v>27.117558185865406</v>
      </c>
      <c r="AA61" s="45">
        <f t="shared" si="11"/>
        <v>28.539940910514296</v>
      </c>
      <c r="AB61" s="45">
        <f t="shared" si="11"/>
        <v>29.998414896214257</v>
      </c>
      <c r="AC61" s="45">
        <f t="shared" si="11"/>
        <v>31.496804096756946</v>
      </c>
      <c r="AD61" s="45">
        <f t="shared" si="11"/>
        <v>33.056004081874661</v>
      </c>
      <c r="AE61" s="45">
        <f t="shared" si="11"/>
        <v>34.676571167901713</v>
      </c>
      <c r="AF61" s="45">
        <f t="shared" si="11"/>
        <v>36.279619842720152</v>
      </c>
      <c r="AG61" s="45">
        <f t="shared" si="11"/>
        <v>37.837431931076203</v>
      </c>
      <c r="AH61" s="45">
        <f t="shared" si="11"/>
        <v>39.412942966595153</v>
      </c>
      <c r="AI61" s="45">
        <f t="shared" si="11"/>
        <v>41.015288999793356</v>
      </c>
      <c r="AJ61" s="45">
        <f t="shared" si="11"/>
        <v>42.649880171537141</v>
      </c>
      <c r="AK61" s="45">
        <f t="shared" si="11"/>
        <v>44.320302984884577</v>
      </c>
      <c r="AL61" s="45">
        <f t="shared" si="11"/>
        <v>46.029288417762551</v>
      </c>
      <c r="AM61" s="45">
        <f t="shared" si="11"/>
        <v>47.77920585701505</v>
      </c>
      <c r="AN61" s="45">
        <f t="shared" si="11"/>
        <v>49.572305799666509</v>
      </c>
      <c r="AO61" s="45">
        <f t="shared" si="11"/>
        <v>51.41083238961572</v>
      </c>
      <c r="AP61" s="45">
        <f t="shared" si="11"/>
        <v>53.297070654058075</v>
      </c>
      <c r="AQ61" s="45">
        <f t="shared" si="11"/>
        <v>55.233362560175166</v>
      </c>
      <c r="AR61" s="45">
        <f t="shared" si="11"/>
        <v>57.222109396127557</v>
      </c>
      <c r="AS61" s="45">
        <f t="shared" si="11"/>
        <v>59.265769135549441</v>
      </c>
      <c r="AT61" s="45">
        <f t="shared" si="11"/>
        <v>61.366852829827849</v>
      </c>
      <c r="AU61" s="45">
        <f t="shared" si="11"/>
        <v>63.527921729979433</v>
      </c>
      <c r="AV61" s="45">
        <f t="shared" si="11"/>
        <v>65.751585698515115</v>
      </c>
      <c r="AW61" s="45">
        <f t="shared" si="11"/>
        <v>68.040502951540461</v>
      </c>
      <c r="AX61" s="45">
        <f t="shared" si="11"/>
        <v>70.397380963034621</v>
      </c>
      <c r="AY61" s="45">
        <f t="shared" si="11"/>
        <v>72.82497830446637</v>
      </c>
      <c r="AZ61" s="45">
        <f t="shared" si="11"/>
        <v>75.326107200454217</v>
      </c>
      <c r="BA61" s="45">
        <f t="shared" si="11"/>
        <v>77.903636613811088</v>
      </c>
      <c r="BB61" s="45">
        <f t="shared" si="11"/>
        <v>80.560495711607089</v>
      </c>
      <c r="BC61" s="45">
        <f t="shared" si="11"/>
        <v>83.299677599485221</v>
      </c>
      <c r="BD61" s="45">
        <f t="shared" si="11"/>
        <v>86.124243241437298</v>
      </c>
      <c r="BE61" s="45">
        <f t="shared" si="11"/>
        <v>89.037325506150353</v>
      </c>
      <c r="BF61" s="45">
        <f t="shared" si="11"/>
        <v>92.042133299465604</v>
      </c>
      <c r="BG61" s="45">
        <f t="shared" si="11"/>
        <v>95.141955756376078</v>
      </c>
      <c r="BH61" s="45">
        <f t="shared" si="11"/>
        <v>98.340166476261686</v>
      </c>
      <c r="BI61" s="45">
        <f t="shared" si="11"/>
        <v>101.64022779254907</v>
      </c>
      <c r="BJ61" s="45">
        <f>+BI61</f>
        <v>101.64022779254907</v>
      </c>
      <c r="BK61" s="45">
        <f t="shared" ref="BK61:CV61" si="12">+BJ61</f>
        <v>101.64022779254907</v>
      </c>
      <c r="BL61" s="45">
        <f t="shared" si="12"/>
        <v>101.64022779254907</v>
      </c>
      <c r="BM61" s="45">
        <f t="shared" si="12"/>
        <v>101.64022779254907</v>
      </c>
      <c r="BN61" s="45">
        <f t="shared" si="12"/>
        <v>101.64022779254907</v>
      </c>
      <c r="BO61" s="45">
        <f t="shared" si="12"/>
        <v>101.64022779254907</v>
      </c>
      <c r="BP61" s="45">
        <f t="shared" si="12"/>
        <v>101.64022779254907</v>
      </c>
      <c r="BQ61" s="45">
        <f t="shared" si="12"/>
        <v>101.64022779254907</v>
      </c>
      <c r="BR61" s="45">
        <f t="shared" si="12"/>
        <v>101.64022779254907</v>
      </c>
      <c r="BS61" s="45">
        <f t="shared" si="12"/>
        <v>101.64022779254907</v>
      </c>
      <c r="BT61" s="45">
        <f t="shared" si="12"/>
        <v>101.64022779254907</v>
      </c>
      <c r="BU61" s="45">
        <f t="shared" si="12"/>
        <v>101.64022779254907</v>
      </c>
      <c r="BV61" s="45">
        <f t="shared" si="12"/>
        <v>101.64022779254907</v>
      </c>
      <c r="BW61" s="45">
        <f t="shared" si="12"/>
        <v>101.64022779254907</v>
      </c>
      <c r="BX61" s="45">
        <f t="shared" si="12"/>
        <v>101.64022779254907</v>
      </c>
      <c r="BY61" s="45">
        <f t="shared" si="12"/>
        <v>101.64022779254907</v>
      </c>
      <c r="BZ61" s="45">
        <f t="shared" si="12"/>
        <v>101.64022779254907</v>
      </c>
      <c r="CA61" s="45">
        <f t="shared" si="12"/>
        <v>101.64022779254907</v>
      </c>
      <c r="CB61" s="45">
        <f t="shared" si="12"/>
        <v>101.64022779254907</v>
      </c>
      <c r="CC61" s="45">
        <f t="shared" si="12"/>
        <v>101.64022779254907</v>
      </c>
      <c r="CD61" s="45">
        <f t="shared" si="12"/>
        <v>101.64022779254907</v>
      </c>
      <c r="CE61" s="45">
        <f t="shared" si="12"/>
        <v>101.64022779254907</v>
      </c>
      <c r="CF61" s="45">
        <f t="shared" si="12"/>
        <v>101.64022779254907</v>
      </c>
      <c r="CG61" s="45">
        <f t="shared" si="12"/>
        <v>101.64022779254907</v>
      </c>
      <c r="CH61" s="45">
        <f t="shared" si="12"/>
        <v>101.64022779254907</v>
      </c>
      <c r="CI61" s="45">
        <f t="shared" si="12"/>
        <v>101.64022779254907</v>
      </c>
      <c r="CJ61" s="45">
        <f t="shared" si="12"/>
        <v>101.64022779254907</v>
      </c>
      <c r="CK61" s="45">
        <f t="shared" si="12"/>
        <v>101.64022779254907</v>
      </c>
      <c r="CL61" s="45">
        <f t="shared" si="12"/>
        <v>101.64022779254907</v>
      </c>
      <c r="CM61" s="45">
        <f t="shared" si="12"/>
        <v>101.64022779254907</v>
      </c>
      <c r="CN61" s="45">
        <f t="shared" si="12"/>
        <v>101.64022779254907</v>
      </c>
      <c r="CO61" s="45">
        <f t="shared" si="12"/>
        <v>101.64022779254907</v>
      </c>
      <c r="CP61" s="45">
        <f t="shared" si="12"/>
        <v>101.64022779254907</v>
      </c>
      <c r="CQ61" s="45">
        <f t="shared" si="12"/>
        <v>101.64022779254907</v>
      </c>
      <c r="CR61" s="45">
        <f t="shared" si="12"/>
        <v>101.64022779254907</v>
      </c>
      <c r="CS61" s="45">
        <f t="shared" si="12"/>
        <v>101.64022779254907</v>
      </c>
      <c r="CT61" s="45">
        <f t="shared" si="12"/>
        <v>101.64022779254907</v>
      </c>
      <c r="CU61" s="45">
        <f t="shared" si="12"/>
        <v>101.64022779254907</v>
      </c>
      <c r="CV61" s="45">
        <f t="shared" si="12"/>
        <v>101.64022779254907</v>
      </c>
    </row>
    <row r="62" spans="1:105" s="64" customFormat="1" ht="18" customHeight="1">
      <c r="A62" s="580" t="s">
        <v>1128</v>
      </c>
      <c r="B62" s="64">
        <f>($B24*B81+$B25*B81^$B$26+$B$29*(B81/$B$27)^$B$28)*Parameters!$B$116*0.01</f>
        <v>1.1141127717951577E-3</v>
      </c>
      <c r="C62" s="64">
        <f>($B24*C81+$B25*C81^$B$26+$B$29*(C81/$B$27)^$B$28)*Parameters!$B$116*0.01</f>
        <v>1.5531919088867317E-3</v>
      </c>
      <c r="D62" s="64">
        <f>($B24*D81+$B25*D81^$B$26+$B$29*(D81/$B$27)^$B$28)*Parameters!$B$116*0.01</f>
        <v>2.4463450482041598E-3</v>
      </c>
      <c r="E62" s="64">
        <f>($B24*E81+$B25*E81^$B$26+$B$29*(E81/$B$27)^$B$28)*Parameters!$B$116*0.01</f>
        <v>3.7379637845427124E-3</v>
      </c>
      <c r="F62" s="64">
        <f>($B24*F81+$B25*F81^$B$26+$B$29*(F81/$B$27)^$B$28)*Parameters!$B$116*0.01</f>
        <v>5.4272832455997105E-3</v>
      </c>
      <c r="G62" s="64">
        <f>($B24*G81+$B25*G81^$B$26+$B$29*(G81/$B$27)^$B$28)*Parameters!$B$116*0.01</f>
        <v>7.4824255930423808E-3</v>
      </c>
      <c r="H62" s="64">
        <f>($B24*H81+$B25*H81^$B$26+$B$29*(H81/$B$27)^$B$28)*Parameters!$B$116*0.01</f>
        <v>9.8511064521737274E-3</v>
      </c>
      <c r="I62" s="64">
        <f>($B24*I81+$B25*I81^$B$26+$B$29*(I81/$B$27)^$B$28)*Parameters!$B$116*0.01</f>
        <v>1.2479235646999381E-2</v>
      </c>
      <c r="J62" s="64">
        <f>($B24*J81+$B25*J81^$B$26+$B$29*(J81/$B$27)^$B$28)*Parameters!$B$116*0.01</f>
        <v>1.5321493306495178E-2</v>
      </c>
      <c r="K62" s="64">
        <f>($B24*K81+$B25*K81^$B$26+$B$29*(K81/$B$27)^$B$28)*Parameters!$B$116*0.01</f>
        <v>1.834293481049095E-2</v>
      </c>
      <c r="L62" s="64">
        <f>($B24*L81+$B25*L81^$B$26+$B$29*(L81/$B$27)^$B$28)*Parameters!$B$116*0.01</f>
        <v>2.151785313888396E-2</v>
      </c>
      <c r="M62" s="64">
        <f>($B24*M81+$B25*M81^$B$26+$B$29*(M81/$B$27)^$B$28)*Parameters!$B$116*0.01</f>
        <v>2.4732227219355255E-2</v>
      </c>
      <c r="N62" s="64">
        <f>($B24*N81+$B25*N81^$B$26+$B$29*(N81/$B$27)^$B$28)*Parameters!$B$116*0.01</f>
        <v>2.7984718108090858E-2</v>
      </c>
      <c r="O62" s="64">
        <f>($B24*O81+$B25*O81^$B$26+$B$29*(O81/$B$27)^$B$28)*Parameters!$B$116*0.01</f>
        <v>3.1273185517940352E-2</v>
      </c>
      <c r="P62" s="64">
        <f>($B24*P81+$B25*P81^$B$26+$B$29*(P81/$B$27)^$B$28)*Parameters!$B$116*0.01</f>
        <v>3.4591776774790979E-2</v>
      </c>
      <c r="Q62" s="64">
        <f>($B24*Q81+$B25*Q81^$B$26+$B$29*(Q81/$B$27)^$B$28)*Parameters!$B$116*0.01</f>
        <v>3.793302924490604E-2</v>
      </c>
      <c r="R62" s="64">
        <f>($B24*R81+$B25*R81^$B$26+$B$29*(R81/$B$27)^$B$28)*Parameters!$B$116*0.01</f>
        <v>4.1288794366997873E-2</v>
      </c>
      <c r="S62" s="64">
        <f>($B24*S81+$B25*S81^$B$26+$B$29*(S81/$B$27)^$B$28)*Parameters!$B$116*0.01</f>
        <v>4.4650530487467074E-2</v>
      </c>
      <c r="T62" s="64">
        <f>($B24*T81+$B25*T81^$B$26+$B$29*(T81/$B$27)^$B$28)*Parameters!$B$116*0.01</f>
        <v>4.8009219901728559E-2</v>
      </c>
      <c r="U62" s="64">
        <f>($B24*U81+$B25*U81^$B$26+$B$29*(U81/$B$27)^$B$28)*Parameters!$B$116*0.01</f>
        <v>5.1355006675697146E-2</v>
      </c>
      <c r="V62" s="64">
        <f>($B24*V81+$B25*V81^$B$26+$B$29*(V81/$B$27)^$B$28)*Parameters!$B$116*0.01</f>
        <v>5.4679955648557328E-2</v>
      </c>
      <c r="W62" s="64">
        <f>($B24*W81+$B25*W81^$B$26+$B$29*(W81/$B$27)^$B$28)*Parameters!$B$116*0.01</f>
        <v>5.7979889504957888E-2</v>
      </c>
      <c r="X62" s="64">
        <f>($B24*X81+$B25*X81^$B$26+$B$29*(X81/$B$27)^$B$28)*Parameters!$B$116*0.01</f>
        <v>6.1248733507352118E-2</v>
      </c>
      <c r="Y62" s="64">
        <f>($B24*Y81+$B25*Y81^$B$26+$B$29*(Y81/$B$27)^$B$28)*Parameters!$B$116*0.01</f>
        <v>6.4472444536279608E-2</v>
      </c>
      <c r="Z62" s="64">
        <f>($B24*Z81+$B25*Z81^$B$26+$B$29*(Z81/$B$27)^$B$28)*Parameters!$B$116*0.01</f>
        <v>6.7626687012378575E-2</v>
      </c>
      <c r="AA62" s="64">
        <f>($B24*AA81+$B25*AA81^$B$26+$B$29*(AA81/$B$27)^$B$28)*Parameters!$B$116*0.01</f>
        <v>7.0614175408274943E-2</v>
      </c>
      <c r="AB62" s="64">
        <f>($B24*AB81+$B25*AB81^$B$26+$B$29*(AB81/$B$27)^$B$28)*Parameters!$B$116*0.01</f>
        <v>7.2470866859973851E-2</v>
      </c>
      <c r="AC62" s="64">
        <f>($B24*AC81+$B25*AC81^$B$26+$B$29*(AC81/$B$27)^$B$28)*Parameters!$B$116*0.01</f>
        <v>7.2661167241732008E-2</v>
      </c>
      <c r="AD62" s="64">
        <f>($B24*AD81+$B25*AD81^$B$26+$B$29*(AD81/$B$27)^$B$28)*Parameters!$B$116*0.01</f>
        <v>7.1849741229273692E-2</v>
      </c>
      <c r="AE62" s="64">
        <f>($B24*AE81+$B25*AE81^$B$26+$B$29*(AE81/$B$27)^$B$28)*Parameters!$B$116*0.01</f>
        <v>7.049286462438753E-2</v>
      </c>
      <c r="AF62" s="64">
        <f>($B24*AF81+$B25*AF81^$B$26+$B$29*(AF81/$B$27)^$B$28)*Parameters!$B$116*0.01</f>
        <v>6.8889074536607198E-2</v>
      </c>
      <c r="AG62" s="64">
        <f>($B24*AG81+$B25*AG81^$B$26+$B$29*(AG81/$B$27)^$B$28)*Parameters!$B$116*0.01</f>
        <v>6.7225169015733374E-2</v>
      </c>
      <c r="AH62" s="64">
        <f>($B24*AH81+$B25*AH81^$B$26+$B$29*(AH81/$B$27)^$B$28)*Parameters!$B$116*0.01</f>
        <v>6.5612031937614529E-2</v>
      </c>
      <c r="AI62" s="64">
        <f>($B24*AI81+$B25*AI81^$B$26+$B$29*(AI81/$B$27)^$B$28)*Parameters!$B$116*0.01</f>
        <v>6.4110561004839903E-2</v>
      </c>
      <c r="AJ62" s="64">
        <f>($B24*AJ81+$B25*AJ81^$B$26+$B$29*(AJ81/$B$27)^$B$28)*Parameters!$B$116*0.01</f>
        <v>6.2749656710759119E-2</v>
      </c>
      <c r="AK62" s="64">
        <f>($B24*AK81+$B25*AK81^$B$26+$B$29*(AK81/$B$27)^$B$28)*Parameters!$B$116*0.01</f>
        <v>6.1538361710240456E-2</v>
      </c>
      <c r="AL62" s="64">
        <f>($B24*AL81+$B25*AL81^$B$26+$B$29*(AL81/$B$27)^$B$28)*Parameters!$B$116*0.01</f>
        <v>6.0473884441679247E-2</v>
      </c>
      <c r="AM62" s="64">
        <f>($B24*AM81+$B25*AM81^$B$26+$B$29*(AM81/$B$27)^$B$28)*Parameters!$B$116*0.01</f>
        <v>5.9546807053589952E-2</v>
      </c>
      <c r="AN62" s="64">
        <f>($B24*AN81+$B25*AN81^$B$26+$B$29*(AN81/$B$27)^$B$28)*Parameters!$B$116*0.01</f>
        <v>5.8744402606502939E-2</v>
      </c>
      <c r="AO62" s="64">
        <f>($B24*AO81+$B25*AO81^$B$26+$B$29*(AO81/$B$27)^$B$28)*Parameters!$B$116*0.01</f>
        <v>5.8052699885313572E-2</v>
      </c>
      <c r="AP62" s="64">
        <f>($B24*AP81+$B25*AP81^$B$26+$B$29*(AP81/$B$27)^$B$28)*Parameters!$B$116*0.01</f>
        <v>5.745772807737639E-2</v>
      </c>
      <c r="AQ62" s="64">
        <f>($B24*AQ81+$B25*AQ81^$B$26+$B$29*(AQ81/$B$27)^$B$28)*Parameters!$B$116*0.01</f>
        <v>5.6946230421778418E-2</v>
      </c>
      <c r="AR62" s="64">
        <f>($B24*AR81+$B25*AR81^$B$26+$B$29*(AR81/$B$27)^$B$28)*Parameters!$B$116*0.01</f>
        <v>5.6506038533848085E-2</v>
      </c>
      <c r="AS62" s="64">
        <f>($B24*AS81+$B25*AS81^$B$26+$B$29*(AS81/$B$27)^$B$28)*Parameters!$B$116*0.01</f>
        <v>5.6126233674259805E-2</v>
      </c>
      <c r="AT62" s="64">
        <f>($B24*AT81+$B25*AT81^$B$26+$B$29*(AT81/$B$27)^$B$28)*Parameters!$B$116*0.01</f>
        <v>5.5797177617229757E-2</v>
      </c>
      <c r="AU62" s="64">
        <f>($B24*AU81+$B25*AU81^$B$26+$B$29*(AU81/$B$27)^$B$28)*Parameters!$B$116*0.01</f>
        <v>5.5510466842478914E-2</v>
      </c>
      <c r="AV62" s="64">
        <f>($B24*AV81+$B25*AV81^$B$26+$B$29*(AV81/$B$27)^$B$28)*Parameters!$B$116*0.01</f>
        <v>5.5258844647408066E-2</v>
      </c>
      <c r="AW62" s="64">
        <f>($B24*AW81+$B25*AW81^$B$26+$B$29*(AW81/$B$27)^$B$28)*Parameters!$B$116*0.01</f>
        <v>5.5036093160556875E-2</v>
      </c>
      <c r="AX62" s="64">
        <f>($B24*AX81+$B25*AX81^$B$26+$B$29*(AX81/$B$27)^$B$28)*Parameters!$B$116*0.01</f>
        <v>5.4836918941085146E-2</v>
      </c>
      <c r="AY62" s="64">
        <f>($B24*AY81+$B25*AY81^$B$26+$B$29*(AY81/$B$27)^$B$28)*Parameters!$B$116*0.01</f>
        <v>5.465684041555724E-2</v>
      </c>
      <c r="AZ62" s="64">
        <f>($B24*AZ81+$B25*AZ81^$B$26+$B$29*(AZ81/$B$27)^$B$28)*Parameters!$B$116*0.01</f>
        <v>5.4492081867971116E-2</v>
      </c>
      <c r="BA62" s="64">
        <f>($B24*BA81+$B25*BA81^$B$26+$B$29*(BA81/$B$27)^$B$28)*Parameters!$B$116*0.01</f>
        <v>5.4339476422349792E-2</v>
      </c>
      <c r="BB62" s="64">
        <f>($B24*BB81+$B25*BB81^$B$26+$B$29*(BB81/$B$27)^$B$28)*Parameters!$B$116*0.01</f>
        <v>5.4196379014796563E-2</v>
      </c>
      <c r="BC62" s="64">
        <f>($B24*BC81+$B25*BC81^$B$26+$B$29*(BC81/$B$27)^$B$28)*Parameters!$B$116*0.01</f>
        <v>5.4060589461185096E-2</v>
      </c>
      <c r="BD62" s="64">
        <f>($B24*BD81+$B25*BD81^$B$26+$B$29*(BD81/$B$27)^$B$28)*Parameters!$B$116*0.01</f>
        <v>5.3930285199106705E-2</v>
      </c>
      <c r="BE62" s="64">
        <f>($B24*BE81+$B25*BE81^$B$26+$B$29*(BE81/$B$27)^$B$28)*Parameters!$B$116*0.01</f>
        <v>5.3803962992308073E-2</v>
      </c>
      <c r="BF62" s="64">
        <f>($B24*BF81+$B25*BF81^$B$26+$B$29*(BF81/$B$27)^$B$28)*Parameters!$B$116*0.01</f>
        <v>5.3680388748303325E-2</v>
      </c>
      <c r="BG62" s="64">
        <f>($B24*BG81+$B25*BG81^$B$26+$B$29*(BG81/$B$27)^$B$28)*Parameters!$B$116*0.01</f>
        <v>5.3558554558761698E-2</v>
      </c>
      <c r="BH62" s="64">
        <f>($B24*BH81+$B25*BH81^$B$26+$B$29*(BH81/$B$27)^$B$28)*Parameters!$B$116*0.01</f>
        <v>5.3437642090103397E-2</v>
      </c>
      <c r="BI62" s="64">
        <f>($B24*BI81+$B25*BI81^$B$26+$B$29*(BI81/$B$27)^$B$28)*Parameters!$B$116*0.01</f>
        <v>5.3316991503613548E-2</v>
      </c>
      <c r="BJ62" s="64">
        <f>($B24*BJ81+$B25*BJ81^$B$26+$B$29*(BJ81/$B$27)^$B$28)*Parameters!$B$116*0.01</f>
        <v>5.2044819200206635E-2</v>
      </c>
      <c r="BK62" s="64">
        <f>($B24*BK81+$B25*BK81^$B$26+$B$29*(BK81/$B$27)^$B$28)*Parameters!$B$116*0.01</f>
        <v>5.1140112593256577E-2</v>
      </c>
      <c r="BL62" s="64">
        <f>($B24*BL81+$B25*BL81^$B$26+$B$29*(BL81/$B$27)^$B$28)*Parameters!$B$116*0.01</f>
        <v>5.0480131668657481E-2</v>
      </c>
      <c r="BM62" s="64">
        <f>($B24*BM81+$B25*BM81^$B$26+$B$29*(BM81/$B$27)^$B$28)*Parameters!$B$116*0.01</f>
        <v>4.9983828686441509E-2</v>
      </c>
      <c r="BN62" s="64">
        <f>($B24*BN81+$B25*BN81^$B$26+$B$29*(BN81/$B$27)^$B$28)*Parameters!$B$116*0.01</f>
        <v>4.9597290526748293E-2</v>
      </c>
      <c r="BO62" s="64">
        <f>($B24*BO81+$B25*BO81^$B$26+$B$29*(BO81/$B$27)^$B$28)*Parameters!$B$116*0.01</f>
        <v>4.9284467749315004E-2</v>
      </c>
      <c r="BP62" s="64">
        <f>($B24*BP81+$B25*BP81^$B$26+$B$29*(BP81/$B$27)^$B$28)*Parameters!$B$116*0.01</f>
        <v>4.9021168764138486E-2</v>
      </c>
      <c r="BQ62" s="64">
        <f>($B24*BQ81+$B25*BQ81^$B$26+$B$29*(BQ81/$B$27)^$B$28)*Parameters!$B$116*0.01</f>
        <v>4.8791119592411863E-2</v>
      </c>
      <c r="BR62" s="64">
        <f>($B24*BR81+$B25*BR81^$B$26+$B$29*(BR81/$B$27)^$B$28)*Parameters!$B$116*0.01</f>
        <v>4.8583354980337175E-2</v>
      </c>
      <c r="BS62" s="64">
        <f>($B24*BS81+$B25*BS81^$B$26+$B$29*(BS81/$B$27)^$B$28)*Parameters!$B$116*0.01</f>
        <v>4.8390479687959731E-2</v>
      </c>
      <c r="BT62" s="64">
        <f>($B24*BT81+$B25*BT81^$B$26+$B$29*(BT81/$B$27)^$B$28)*Parameters!$B$116*0.01</f>
        <v>4.8207504340400491E-2</v>
      </c>
      <c r="BU62" s="64">
        <f>($B24*BU81+$B25*BU81^$B$26+$B$29*(BU81/$B$27)^$B$28)*Parameters!$B$116*0.01</f>
        <v>4.8031063421507099E-2</v>
      </c>
      <c r="BV62" s="64">
        <f>($B24*BV81+$B25*BV81^$B$26+$B$29*(BV81/$B$27)^$B$28)*Parameters!$B$116*0.01</f>
        <v>4.7858888740202644E-2</v>
      </c>
      <c r="BW62" s="64">
        <f>($B24*BW81+$B25*BW81^$B$26+$B$29*(BW81/$B$27)^$B$28)*Parameters!$B$116*0.01</f>
        <v>4.7689454305610099E-2</v>
      </c>
      <c r="BX62" s="64">
        <f>($B24*BX81+$B25*BX81^$B$26+$B$29*(BX81/$B$27)^$B$28)*Parameters!$B$116*0.01</f>
        <v>4.7521736501938944E-2</v>
      </c>
      <c r="BY62" s="64">
        <f>($B24*BY81+$B25*BY81^$B$26+$B$29*(BY81/$B$27)^$B$28)*Parameters!$B$116*0.01</f>
        <v>4.7355051962087204E-2</v>
      </c>
      <c r="BZ62" s="64">
        <f>($B24*BZ81+$B25*BZ81^$B$26+$B$29*(BZ81/$B$27)^$B$28)*Parameters!$B$116*0.01</f>
        <v>4.718894787094538E-2</v>
      </c>
      <c r="CA62" s="64">
        <f>($B24*CA81+$B25*CA81^$B$26+$B$29*(CA81/$B$27)^$B$28)*Parameters!$B$116*0.01</f>
        <v>4.7023127683266941E-2</v>
      </c>
      <c r="CB62" s="64">
        <f>($B24*CB81+$B25*CB81^$B$26+$B$29*(CB81/$B$27)^$B$28)*Parameters!$B$116*0.01</f>
        <v>4.6857400782634236E-2</v>
      </c>
      <c r="CC62" s="64">
        <f>($B24*CC81+$B25*CC81^$B$26+$B$29*(CC81/$B$27)^$B$28)*Parameters!$B$116*0.01</f>
        <v>4.6691648336854463E-2</v>
      </c>
      <c r="CD62" s="64">
        <f>($B24*CD81+$B25*CD81^$B$26+$B$29*(CD81/$B$27)^$B$28)*Parameters!$B$116*0.01</f>
        <v>4.6525800117956852E-2</v>
      </c>
      <c r="CE62" s="64">
        <f>($B24*CE81+$B25*CE81^$B$26+$B$29*(CE81/$B$27)^$B$28)*Parameters!$B$116*0.01</f>
        <v>4.6359818750205055E-2</v>
      </c>
      <c r="CF62" s="64">
        <f>($B24*CF81+$B25*CF81^$B$26+$B$29*(CF81/$B$27)^$B$28)*Parameters!$B$116*0.01</f>
        <v>4.6193688994119735E-2</v>
      </c>
      <c r="CG62" s="64">
        <f>($B24*CG81+$B25*CG81^$B$26+$B$29*(CG81/$B$27)^$B$28)*Parameters!$B$116*0.01</f>
        <v>4.6027410447766828E-2</v>
      </c>
      <c r="CH62" s="64">
        <f>($B24*CH81+$B25*CH81^$B$26+$B$29*(CH81/$B$27)^$B$28)*Parameters!$B$116*0.01</f>
        <v>4.5860992569232144E-2</v>
      </c>
      <c r="CI62" s="64">
        <f>($B24*CI81+$B25*CI81^$B$26+$B$29*(CI81/$B$27)^$B$28)*Parameters!$B$116*0.01</f>
        <v>4.5694451277639783E-2</v>
      </c>
      <c r="CJ62" s="64">
        <f>($B24*CJ81+$B25*CJ81^$B$26+$B$29*(CJ81/$B$27)^$B$28)*Parameters!$B$116*0.01</f>
        <v>4.5527806629177006E-2</v>
      </c>
      <c r="CK62" s="64">
        <f>($B24*CK81+$B25*CK81^$B$26+$B$29*(CK81/$B$27)^$B$28)*Parameters!$B$116*0.01</f>
        <v>4.5361081226418229E-2</v>
      </c>
      <c r="CL62" s="64">
        <f>($B24*CL81+$B25*CL81^$B$26+$B$29*(CL81/$B$27)^$B$28)*Parameters!$B$116*0.01</f>
        <v>4.5194299128824778E-2</v>
      </c>
      <c r="CM62" s="64">
        <f>($B24*CM81+$B25*CM81^$B$26+$B$29*(CM81/$B$27)^$B$28)*Parameters!$B$116*0.01</f>
        <v>4.5027485106545341E-2</v>
      </c>
      <c r="CN62" s="64">
        <f>($B24*CN81+$B25*CN81^$B$26+$B$29*(CN81/$B$27)^$B$28)*Parameters!$B$116*0.01</f>
        <v>4.4860664129982977E-2</v>
      </c>
      <c r="CO62" s="64">
        <f>($B24*CO81+$B25*CO81^$B$26+$B$29*(CO81/$B$27)^$B$28)*Parameters!$B$116*0.01</f>
        <v>4.4693861021754357E-2</v>
      </c>
      <c r="CP62" s="64">
        <f>($B24*CP81+$B25*CP81^$B$26+$B$29*(CP81/$B$27)^$B$28)*Parameters!$B$116*0.01</f>
        <v>4.4527100220869587E-2</v>
      </c>
      <c r="CQ62" s="64">
        <f>($B24*CQ81+$B25*CQ81^$B$26+$B$29*(CQ81/$B$27)^$B$28)*Parameters!$B$116*0.01</f>
        <v>4.4360405624740203E-2</v>
      </c>
      <c r="CR62" s="64">
        <f>($B24*CR81+$B25*CR81^$B$26+$B$29*(CR81/$B$27)^$B$28)*Parameters!$B$116*0.01</f>
        <v>4.4193800485369215E-2</v>
      </c>
      <c r="CS62" s="64">
        <f>($B24*CS81+$B25*CS81^$B$26+$B$29*(CS81/$B$27)^$B$28)*Parameters!$B$116*0.01</f>
        <v>4.4027307343409372E-2</v>
      </c>
      <c r="CT62" s="64">
        <f>($B24*CT81+$B25*CT81^$B$26+$B$29*(CT81/$B$27)^$B$28)*Parameters!$B$116*0.01</f>
        <v>4.3860947988787972E-2</v>
      </c>
      <c r="CU62" s="64">
        <f>($B24*CU81+$B25*CU81^$B$26+$B$29*(CU81/$B$27)^$B$28)*Parameters!$B$116*0.01</f>
        <v>4.3694743440033199E-2</v>
      </c>
      <c r="CV62" s="64">
        <f>($B24*CV81+$B25*CV81^$B$26+$B$29*(CV81/$B$27)^$B$28)*Parameters!$B$116*0.01</f>
        <v>4.352871393679885E-2</v>
      </c>
    </row>
    <row r="63" spans="1:105" s="64" customFormat="1" ht="18" customHeight="1">
      <c r="A63" s="580" t="s">
        <v>1129</v>
      </c>
      <c r="B63" s="64">
        <f t="shared" ref="B63:BM63" si="13">+B62+B50/100</f>
        <v>1.1141127717951577E-3</v>
      </c>
      <c r="C63" s="64">
        <f t="shared" si="13"/>
        <v>1.6838628406868862E-3</v>
      </c>
      <c r="D63" s="64">
        <f t="shared" si="13"/>
        <v>2.6071968565553635E-3</v>
      </c>
      <c r="E63" s="64">
        <f t="shared" si="13"/>
        <v>3.9516866540075628E-3</v>
      </c>
      <c r="F63" s="64">
        <f t="shared" si="13"/>
        <v>5.7021557991794513E-3</v>
      </c>
      <c r="G63" s="64">
        <f t="shared" si="13"/>
        <v>7.8254378744023623E-3</v>
      </c>
      <c r="H63" s="64">
        <f t="shared" si="13"/>
        <v>1.0274495224478535E-2</v>
      </c>
      <c r="I63" s="64">
        <f t="shared" si="13"/>
        <v>1.299507301389909E-2</v>
      </c>
      <c r="J63" s="64">
        <f t="shared" si="13"/>
        <v>1.5939517913350264E-2</v>
      </c>
      <c r="K63" s="64">
        <f t="shared" si="13"/>
        <v>1.9109358083832448E-2</v>
      </c>
      <c r="L63" s="64">
        <f t="shared" si="13"/>
        <v>2.2456519239169428E-2</v>
      </c>
      <c r="M63" s="64">
        <f t="shared" si="13"/>
        <v>2.5873494117557731E-2</v>
      </c>
      <c r="N63" s="64">
        <f t="shared" si="13"/>
        <v>2.9352427274606869E-2</v>
      </c>
      <c r="O63" s="64">
        <f t="shared" si="13"/>
        <v>3.289952413090836E-2</v>
      </c>
      <c r="P63" s="64">
        <f t="shared" si="13"/>
        <v>3.6503403435424089E-2</v>
      </c>
      <c r="Q63" s="64">
        <f t="shared" si="13"/>
        <v>4.0157794260703823E-2</v>
      </c>
      <c r="R63" s="64">
        <f t="shared" si="13"/>
        <v>4.3855608917853103E-2</v>
      </c>
      <c r="S63" s="64">
        <f t="shared" si="13"/>
        <v>4.7589307710673157E-2</v>
      </c>
      <c r="T63" s="64">
        <f t="shared" si="13"/>
        <v>5.1350853616356058E-2</v>
      </c>
      <c r="U63" s="64">
        <f t="shared" si="13"/>
        <v>5.5131367418831331E-2</v>
      </c>
      <c r="V63" s="64">
        <f t="shared" si="13"/>
        <v>5.8923889997537539E-2</v>
      </c>
      <c r="W63" s="64">
        <f t="shared" si="13"/>
        <v>6.2725693080717695E-2</v>
      </c>
      <c r="X63" s="64">
        <f t="shared" si="13"/>
        <v>6.6531977100716719E-2</v>
      </c>
      <c r="Y63" s="64">
        <f t="shared" si="13"/>
        <v>7.0329425632418605E-2</v>
      </c>
      <c r="Z63" s="64">
        <f t="shared" si="13"/>
        <v>7.4094671928932446E-2</v>
      </c>
      <c r="AA63" s="64">
        <f t="shared" si="13"/>
        <v>7.773130485245125E-2</v>
      </c>
      <c r="AB63" s="64">
        <f t="shared" si="13"/>
        <v>8.0275603912267568E-2</v>
      </c>
      <c r="AC63" s="64">
        <f t="shared" si="13"/>
        <v>8.1186420355285976E-2</v>
      </c>
      <c r="AD63" s="64">
        <f t="shared" si="13"/>
        <v>8.1119009130626626E-2</v>
      </c>
      <c r="AE63" s="64">
        <f t="shared" si="13"/>
        <v>8.052467998942818E-2</v>
      </c>
      <c r="AF63" s="64">
        <f t="shared" si="13"/>
        <v>7.9697809601122063E-2</v>
      </c>
      <c r="AG63" s="64">
        <f t="shared" si="13"/>
        <v>7.8816249538192037E-2</v>
      </c>
      <c r="AH63" s="64">
        <f t="shared" si="13"/>
        <v>7.7986648222478361E-2</v>
      </c>
      <c r="AI63" s="64">
        <f t="shared" si="13"/>
        <v>7.7273867561717668E-2</v>
      </c>
      <c r="AJ63" s="64">
        <f t="shared" si="13"/>
        <v>7.6707192312129496E-2</v>
      </c>
      <c r="AK63" s="64">
        <f t="shared" si="13"/>
        <v>7.6296139898769516E-2</v>
      </c>
      <c r="AL63" s="64">
        <f t="shared" si="13"/>
        <v>7.6038482090563006E-2</v>
      </c>
      <c r="AM63" s="64">
        <f t="shared" si="13"/>
        <v>7.5925428045662491E-2</v>
      </c>
      <c r="AN63" s="64">
        <f t="shared" si="13"/>
        <v>7.5944912470703285E-2</v>
      </c>
      <c r="AO63" s="64">
        <f t="shared" si="13"/>
        <v>7.6083634062938374E-2</v>
      </c>
      <c r="AP63" s="64">
        <f t="shared" si="13"/>
        <v>7.6328279142033231E-2</v>
      </c>
      <c r="AQ63" s="64">
        <f t="shared" si="13"/>
        <v>7.6666220052698048E-2</v>
      </c>
      <c r="AR63" s="64">
        <f t="shared" si="13"/>
        <v>7.7085879490287529E-2</v>
      </c>
      <c r="AS63" s="64">
        <f t="shared" si="13"/>
        <v>7.7576886075461718E-2</v>
      </c>
      <c r="AT63" s="64">
        <f t="shared" si="13"/>
        <v>7.8130102829380155E-2</v>
      </c>
      <c r="AU63" s="64">
        <f t="shared" si="13"/>
        <v>7.8737581366786547E-2</v>
      </c>
      <c r="AV63" s="64">
        <f t="shared" si="13"/>
        <v>7.9392475650027133E-2</v>
      </c>
      <c r="AW63" s="64">
        <f t="shared" si="13"/>
        <v>8.008893669352532E-2</v>
      </c>
      <c r="AX63" s="64">
        <f t="shared" si="13"/>
        <v>8.0822001458343701E-2</v>
      </c>
      <c r="AY63" s="64">
        <f t="shared" si="13"/>
        <v>8.158748386542132E-2</v>
      </c>
      <c r="AZ63" s="64">
        <f t="shared" si="13"/>
        <v>8.2381872418040583E-2</v>
      </c>
      <c r="BA63" s="64">
        <f t="shared" si="13"/>
        <v>8.3202236722041578E-2</v>
      </c>
      <c r="BB63" s="64">
        <f t="shared" si="13"/>
        <v>8.4046143805406232E-2</v>
      </c>
      <c r="BC63" s="64">
        <f t="shared" si="13"/>
        <v>8.4911584288360223E-2</v>
      </c>
      <c r="BD63" s="64">
        <f t="shared" si="13"/>
        <v>8.5796907956019491E-2</v>
      </c>
      <c r="BE63" s="64">
        <f t="shared" si="13"/>
        <v>8.6700768014711299E-2</v>
      </c>
      <c r="BF63" s="64">
        <f t="shared" si="13"/>
        <v>8.7622073188431876E-2</v>
      </c>
      <c r="BG63" s="64">
        <f t="shared" si="13"/>
        <v>8.855994677890569E-2</v>
      </c>
      <c r="BH63" s="64">
        <f t="shared" si="13"/>
        <v>8.9513691835215334E-2</v>
      </c>
      <c r="BI63" s="64">
        <f t="shared" si="13"/>
        <v>9.0482761633143449E-2</v>
      </c>
      <c r="BJ63" s="64">
        <f t="shared" si="13"/>
        <v>9.0315478780872344E-2</v>
      </c>
      <c r="BK63" s="64">
        <f t="shared" si="13"/>
        <v>9.0190944157192005E-2</v>
      </c>
      <c r="BL63" s="64">
        <f t="shared" si="13"/>
        <v>9.0299305238449673E-2</v>
      </c>
      <c r="BM63" s="64">
        <f t="shared" si="13"/>
        <v>9.0562865925193581E-2</v>
      </c>
      <c r="BN63" s="64">
        <f t="shared" ref="BN63:CV63" si="14">+BN62+BN50/100</f>
        <v>9.0929980187751655E-2</v>
      </c>
      <c r="BO63" s="64">
        <f t="shared" si="14"/>
        <v>9.1366124798229115E-2</v>
      </c>
      <c r="BP63" s="64">
        <f t="shared" si="14"/>
        <v>9.1848128775214602E-2</v>
      </c>
      <c r="BQ63" s="64">
        <f t="shared" si="14"/>
        <v>9.2360394051328565E-2</v>
      </c>
      <c r="BR63" s="64">
        <f t="shared" si="14"/>
        <v>9.2892396557745338E-2</v>
      </c>
      <c r="BS63" s="64">
        <f t="shared" si="14"/>
        <v>9.343702263579437E-2</v>
      </c>
      <c r="BT63" s="64">
        <f t="shared" si="14"/>
        <v>9.3989456187850429E-2</v>
      </c>
      <c r="BU63" s="64">
        <f t="shared" si="14"/>
        <v>9.4546431692826227E-2</v>
      </c>
      <c r="BV63" s="64">
        <f t="shared" si="14"/>
        <v>9.5105731575830688E-2</v>
      </c>
      <c r="BW63" s="64">
        <f t="shared" si="14"/>
        <v>9.5665847393669776E-2</v>
      </c>
      <c r="BX63" s="64">
        <f t="shared" si="14"/>
        <v>9.6225751135364579E-2</v>
      </c>
      <c r="BY63" s="64">
        <f t="shared" si="14"/>
        <v>9.6784740681104708E-2</v>
      </c>
      <c r="BZ63" s="64">
        <f t="shared" si="14"/>
        <v>9.7342335273367442E-2</v>
      </c>
      <c r="CA63" s="64">
        <f t="shared" si="14"/>
        <v>9.7898204751545398E-2</v>
      </c>
      <c r="CB63" s="64">
        <f t="shared" si="14"/>
        <v>9.8452121599865661E-2</v>
      </c>
      <c r="CC63" s="64">
        <f t="shared" si="14"/>
        <v>9.9003928421172685E-2</v>
      </c>
      <c r="CD63" s="64">
        <f t="shared" si="14"/>
        <v>9.9553515848673793E-2</v>
      </c>
      <c r="CE63" s="64">
        <f t="shared" si="14"/>
        <v>0.10010080752565878</v>
      </c>
      <c r="CF63" s="64">
        <f t="shared" si="14"/>
        <v>0.10064574987500775</v>
      </c>
      <c r="CG63" s="64">
        <f t="shared" si="14"/>
        <v>0.10118830511753699</v>
      </c>
      <c r="CH63" s="64">
        <f t="shared" si="14"/>
        <v>0.10172844649630622</v>
      </c>
      <c r="CI63" s="64">
        <f t="shared" si="14"/>
        <v>0.10226615500065395</v>
      </c>
      <c r="CJ63" s="64">
        <f t="shared" si="14"/>
        <v>0.10280141711136209</v>
      </c>
      <c r="CK63" s="64">
        <f t="shared" si="14"/>
        <v>0.1033342232423429</v>
      </c>
      <c r="CL63" s="64">
        <f t="shared" si="14"/>
        <v>0.10386456665846408</v>
      </c>
      <c r="CM63" s="64">
        <f t="shared" si="14"/>
        <v>0.10439244271970857</v>
      </c>
      <c r="CN63" s="64">
        <f t="shared" si="14"/>
        <v>0.10491784834969436</v>
      </c>
      <c r="CO63" s="64">
        <f t="shared" si="14"/>
        <v>0.10544078165901503</v>
      </c>
      <c r="CP63" s="64">
        <f t="shared" si="14"/>
        <v>0.10596124167588231</v>
      </c>
      <c r="CQ63" s="64">
        <f t="shared" si="14"/>
        <v>0.10647922815151561</v>
      </c>
      <c r="CR63" s="64">
        <f t="shared" si="14"/>
        <v>0.1069947414179096</v>
      </c>
      <c r="CS63" s="64">
        <f t="shared" si="14"/>
        <v>0.10750778228255292</v>
      </c>
      <c r="CT63" s="64">
        <f t="shared" si="14"/>
        <v>0.1080183519494162</v>
      </c>
      <c r="CU63" s="64">
        <f t="shared" si="14"/>
        <v>0.10852645195877492</v>
      </c>
      <c r="CV63" s="64">
        <f t="shared" si="14"/>
        <v>0.10903208414066468</v>
      </c>
    </row>
    <row r="64" spans="1:105" s="147" customFormat="1" ht="18" customHeight="1">
      <c r="A64" s="576" t="s">
        <v>1133</v>
      </c>
      <c r="B64" s="147">
        <f>+B61-B65</f>
        <v>4.3071339627815952E-3</v>
      </c>
      <c r="C64" s="147">
        <f>+C63*C61/(1+C63^Parameters!$B$125)</f>
        <v>7.4521453024422538E-3</v>
      </c>
      <c r="D64" s="147">
        <f>+D63*D61/(1+D63^Parameters!$B$125)</f>
        <v>1.3609889118606619E-2</v>
      </c>
      <c r="E64" s="147">
        <f>+E63*E61/(1+E63^Parameters!$B$125)</f>
        <v>2.3143531142133397E-2</v>
      </c>
      <c r="F64" s="147">
        <f>+F63*F61/(1+F63^Parameters!$B$125)</f>
        <v>3.5582383064951775E-2</v>
      </c>
      <c r="G64" s="147">
        <f>+G63*G61/(1+G63^Parameters!$B$125)</f>
        <v>5.3111854048690024E-2</v>
      </c>
      <c r="H64" s="147">
        <f>+H63*H61/(1+H63^Parameters!$B$125)</f>
        <v>7.6491364757144201E-2</v>
      </c>
      <c r="I64" s="147">
        <f>+I63*I61/(1+I63^Parameters!$B$125)</f>
        <v>0.10499919576728747</v>
      </c>
      <c r="J64" s="147">
        <f>+J63*J61/(1+J63^Parameters!$B$125)</f>
        <v>0.13855586562972178</v>
      </c>
      <c r="K64" s="147">
        <f>+K63*K61/(1+K63^Parameters!$B$125)</f>
        <v>0.17738445622816504</v>
      </c>
      <c r="L64" s="147">
        <f>+L63*L61/(1+L63^Parameters!$B$125)</f>
        <v>0.22619569929226019</v>
      </c>
      <c r="M64" s="147">
        <f>+M63*M61/(1+M63^Parameters!$B$125)</f>
        <v>0.28693051942219333</v>
      </c>
      <c r="N64" s="147">
        <f>+N63*N61/(1+N63^Parameters!$B$125)</f>
        <v>0.36029348470696632</v>
      </c>
      <c r="O64" s="147">
        <f>+O63*O61/(1+O63^Parameters!$B$125)</f>
        <v>0.4417498755259886</v>
      </c>
      <c r="P64" s="147">
        <f>+P63*P61/(1+P63^Parameters!$B$125)</f>
        <v>0.5319256694268073</v>
      </c>
      <c r="Q64" s="147">
        <f>+Q63*Q61/(1+Q63^Parameters!$B$125)</f>
        <v>0.63138552206763743</v>
      </c>
      <c r="R64" s="147">
        <f>+R63*R61/(1+R63^Parameters!$B$125)</f>
        <v>0.74058627711838854</v>
      </c>
      <c r="S64" s="147">
        <f>+S63*S61/(1+S63^Parameters!$B$125)</f>
        <v>0.85990180790916015</v>
      </c>
      <c r="T64" s="147">
        <f>+T63*T61/(1+T63^Parameters!$B$125)</f>
        <v>0.9896385887024971</v>
      </c>
      <c r="U64" s="147">
        <f>+U63*U61/(1+U63^Parameters!$B$125)</f>
        <v>1.1300405407975078</v>
      </c>
      <c r="V64" s="147">
        <f>+V63*V61/(1+V63^Parameters!$B$125)</f>
        <v>1.2818543217770852</v>
      </c>
      <c r="W64" s="147">
        <f>+W63*W61/(1+W63^Parameters!$B$125)</f>
        <v>1.445707322659789</v>
      </c>
      <c r="X64" s="147">
        <f>+X63*X61/(1+X63^Parameters!$B$125)</f>
        <v>1.6215729108262733</v>
      </c>
      <c r="Y64" s="147">
        <f>+Y63*Y61/(1+Y63^Parameters!$B$125)</f>
        <v>1.8095061070342611</v>
      </c>
      <c r="Z64" s="147">
        <f>+Z63*Z61/(1+Z63^Parameters!$B$125)</f>
        <v>2.009266577285413</v>
      </c>
      <c r="AA64" s="147">
        <f>+AA63*AA61/(1+AA63^Parameters!$B$125)</f>
        <v>2.2184468473682668</v>
      </c>
      <c r="AB64" s="147">
        <f>+AB63*AB61/(1+AB63^Parameters!$B$125)</f>
        <v>2.4081408721776008</v>
      </c>
      <c r="AC64" s="147">
        <f>+AC63*AC61/(1+AC63^Parameters!$B$125)</f>
        <v>2.557112777215591</v>
      </c>
      <c r="AD64" s="147">
        <f>+AD63*AD61/(1+AD63^Parameters!$B$125)</f>
        <v>2.6814702969065394</v>
      </c>
      <c r="AE64" s="147">
        <f>+AE63*AE61/(1+AE63^Parameters!$B$125)</f>
        <v>2.7923197963939095</v>
      </c>
      <c r="AF64" s="147">
        <f>+AF63*AF61/(1+AF63^Parameters!$B$125)</f>
        <v>2.8914062345963076</v>
      </c>
      <c r="AG64" s="147">
        <f>+AG63*AG61/(1+AG63^Parameters!$B$125)</f>
        <v>2.9822044769364711</v>
      </c>
      <c r="AH64" s="147">
        <f>+AH63*AH61/(1+AH63^Parameters!$B$125)</f>
        <v>3.0736833185228813</v>
      </c>
      <c r="AI64" s="147">
        <f>+AI63*AI61/(1+AI63^Parameters!$B$125)</f>
        <v>3.1694100101515468</v>
      </c>
      <c r="AJ64" s="147">
        <f>+AJ63*AJ61/(1+AJ63^Parameters!$B$125)</f>
        <v>3.2715525603843045</v>
      </c>
      <c r="AK64" s="147">
        <f>+AK63*AK61/(1+AK63^Parameters!$B$125)</f>
        <v>3.381468036868005</v>
      </c>
      <c r="AL64" s="147">
        <f>+AL63*AL61/(1+AL63^Parameters!$B$125)</f>
        <v>3.4999972229727816</v>
      </c>
      <c r="AM64" s="147">
        <f>+AM63*AM61/(1+AM63^Parameters!$B$125)</f>
        <v>3.6276566563525985</v>
      </c>
      <c r="AN64" s="147">
        <f>+AN63*AN61/(1+AN63^Parameters!$B$125)</f>
        <v>3.7647644249025816</v>
      </c>
      <c r="AO64" s="147">
        <f>+AO63*AO61/(1+AO63^Parameters!$B$125)</f>
        <v>3.9115229583771574</v>
      </c>
      <c r="AP64" s="147">
        <f>+AP63*AP61/(1+AP63^Parameters!$B$125)</f>
        <v>4.068073686308308</v>
      </c>
      <c r="AQ64" s="147">
        <f>+AQ63*AQ61/(1+AQ63^Parameters!$B$125)</f>
        <v>4.2345331282591365</v>
      </c>
      <c r="AR64" s="147">
        <f>+AR63*AR61/(1+AR63^Parameters!$B$125)</f>
        <v>4.4110166290572588</v>
      </c>
      <c r="AS64" s="147">
        <f>+AS63*AS61/(1+AS63^Parameters!$B$125)</f>
        <v>4.5976538203668378</v>
      </c>
      <c r="AT64" s="147">
        <f>+AT63*AT61/(1+AT63^Parameters!$B$125)</f>
        <v>4.7945985218692497</v>
      </c>
      <c r="AU64" s="147">
        <f>+AU63*AU61/(1+AU63^Parameters!$B$125)</f>
        <v>5.0020349062312919</v>
      </c>
      <c r="AV64" s="147">
        <f>+AV63*AV61/(1+AV63^Parameters!$B$125)</f>
        <v>5.2201811664680964</v>
      </c>
      <c r="AW64" s="147">
        <f>+AW63*AW61/(1+AW63^Parameters!$B$125)</f>
        <v>5.4492915334223815</v>
      </c>
      <c r="AX64" s="147">
        <f>+AX63*AX61/(1+AX63^Parameters!$B$125)</f>
        <v>5.6896572267902936</v>
      </c>
      <c r="AY64" s="147">
        <f>+AY63*AY61/(1+AY63^Parameters!$B$125)</f>
        <v>5.9416067423376582</v>
      </c>
      <c r="AZ64" s="147">
        <f>+AZ63*AZ61/(1+AZ63^Parameters!$B$125)</f>
        <v>6.2055057530461175</v>
      </c>
      <c r="BA64" s="147">
        <f>+BA63*BA61/(1+BA63^Parameters!$B$125)</f>
        <v>6.4817568149471674</v>
      </c>
      <c r="BB64" s="147">
        <f>+BB63*BB61/(1+BB63^Parameters!$B$125)</f>
        <v>6.7707990074934674</v>
      </c>
      <c r="BC64" s="147">
        <f>+BC63*BC61/(1+BC63^Parameters!$B$125)</f>
        <v>7.0731075955441121</v>
      </c>
      <c r="BD64" s="147">
        <f>+BD63*BD61/(1+BD63^Parameters!$B$125)</f>
        <v>7.3891937700077266</v>
      </c>
      <c r="BE64" s="147">
        <f>+BE63*BE61/(1+BE63^Parameters!$B$125)</f>
        <v>7.7196045031738008</v>
      </c>
      <c r="BF64" s="147">
        <f>+BF63*BF61/(1+BF63^Parameters!$B$125)</f>
        <v>8.0649225401700306</v>
      </c>
      <c r="BG64" s="147">
        <f>+BG63*BG61/(1+BG63^Parameters!$B$125)</f>
        <v>8.4257665379756421</v>
      </c>
      <c r="BH64" s="147">
        <f>+BH63*BH61/(1+BH63^Parameters!$B$125)</f>
        <v>8.8027913566891147</v>
      </c>
      <c r="BI64" s="147">
        <f>+BI63*BI61/(1+BI63^Parameters!$B$125)</f>
        <v>9.1966885033533305</v>
      </c>
      <c r="BJ64" s="147">
        <f>+BJ63*BJ61/(1+BJ63^Parameters!$B$125)</f>
        <v>9.1796858361495222</v>
      </c>
      <c r="BK64" s="147">
        <f>+BK63*BK61/(1+BK63^Parameters!$B$125)</f>
        <v>9.1670281086355878</v>
      </c>
      <c r="BL64" s="147">
        <f>+BL63*BL61/(1+BL63^Parameters!$B$125)</f>
        <v>9.1780419536141231</v>
      </c>
      <c r="BM64" s="147">
        <f>+BM63*BM61/(1+BM63^Parameters!$B$125)</f>
        <v>9.2048303218411558</v>
      </c>
      <c r="BN64" s="147">
        <f>+BN63*BN61/(1+BN63^Parameters!$B$125)</f>
        <v>9.2421438990979059</v>
      </c>
      <c r="BO64" s="147">
        <f>+BO63*BO61/(1+BO63^Parameters!$B$125)</f>
        <v>9.2864737366380261</v>
      </c>
      <c r="BP64" s="147">
        <f>+BP63*BP61/(1+BP63^Parameters!$B$125)</f>
        <v>9.3354647306333156</v>
      </c>
      <c r="BQ64" s="147">
        <f>+BQ63*BQ61/(1+BQ63^Parameters!$B$125)</f>
        <v>9.3875314899625888</v>
      </c>
      <c r="BR64" s="147">
        <f>+BR63*BR61/(1+BR63^Parameters!$B$125)</f>
        <v>9.4416043458733423</v>
      </c>
      <c r="BS64" s="147">
        <f>+BS63*BS61/(1+BS63^Parameters!$B$125)</f>
        <v>9.4969602644780071</v>
      </c>
      <c r="BT64" s="147">
        <f>+BT63*BT61/(1+BT63^Parameters!$B$125)</f>
        <v>9.5531097365169586</v>
      </c>
      <c r="BU64" s="147">
        <f>+BU63*BU61/(1+BU63^Parameters!$B$125)</f>
        <v>9.6097208536830561</v>
      </c>
      <c r="BV64" s="147">
        <f>+BV63*BV61/(1+BV63^Parameters!$B$125)</f>
        <v>9.6665682211592117</v>
      </c>
      <c r="BW64" s="147">
        <f>+BW63*BW61/(1+BW63^Parameters!$B$125)</f>
        <v>9.723498520435534</v>
      </c>
      <c r="BX64" s="147">
        <f>+BX63*BX61/(1+BX63^Parameters!$B$125)</f>
        <v>9.7804072642419051</v>
      </c>
      <c r="BY64" s="147">
        <f>+BY63*BY61/(1+BY63^Parameters!$B$125)</f>
        <v>9.8372230889607923</v>
      </c>
      <c r="BZ64" s="147">
        <f>+BZ63*BZ61/(1+BZ63^Parameters!$B$125)</f>
        <v>9.8938971302879892</v>
      </c>
      <c r="CA64" s="147">
        <f>+CA63*CA61/(1+CA63^Parameters!$B$125)</f>
        <v>9.9503958306240712</v>
      </c>
      <c r="CB64" s="147">
        <f>+CB63*CB61/(1+CB63^Parameters!$B$125)</f>
        <v>10.006696065213953</v>
      </c>
      <c r="CC64" s="147">
        <f>+CC63*CC61/(1+CC63^Parameters!$B$125)</f>
        <v>10.062781836174794</v>
      </c>
      <c r="CD64" s="147">
        <f>+CD63*CD61/(1+CD63^Parameters!$B$125)</f>
        <v>10.118642027440767</v>
      </c>
      <c r="CE64" s="147">
        <f>+CE63*CE61/(1+CE63^Parameters!$B$125)</f>
        <v>10.174268878098339</v>
      </c>
      <c r="CF64" s="147">
        <f>+CF63*CF61/(1+CF63^Parameters!$B$125)</f>
        <v>10.229656942556726</v>
      </c>
      <c r="CG64" s="147">
        <f>+CG63*CG61/(1+CG63^Parameters!$B$125)</f>
        <v>10.284802380930977</v>
      </c>
      <c r="CH64" s="147">
        <f>+CH63*CH61/(1+CH63^Parameters!$B$125)</f>
        <v>10.339702473639456</v>
      </c>
      <c r="CI64" s="147">
        <f>+CI63*CI61/(1+CI63^Parameters!$B$125)</f>
        <v>10.394355288434078</v>
      </c>
      <c r="CJ64" s="147">
        <f>+CJ63*CJ61/(1+CJ63^Parameters!$B$125)</f>
        <v>10.448759451218308</v>
      </c>
      <c r="CK64" s="147">
        <f>+CK63*CK61/(1+CK63^Parameters!$B$125)</f>
        <v>10.50291398765987</v>
      </c>
      <c r="CL64" s="147">
        <f>+CL63*CL61/(1+CL63^Parameters!$B$125)</f>
        <v>10.55681821319825</v>
      </c>
      <c r="CM64" s="147">
        <f>+CM63*CM61/(1+CM63^Parameters!$B$125)</f>
        <v>10.610471656220918</v>
      </c>
      <c r="CN64" s="147">
        <f>+CN63*CN61/(1+CN63^Parameters!$B$125)</f>
        <v>10.663874004043564</v>
      </c>
      <c r="CO64" s="147">
        <f>+CO63*CO61/(1+CO63^Parameters!$B$125)</f>
        <v>10.717025064626345</v>
      </c>
      <c r="CP64" s="147">
        <f>+CP63*CP61/(1+CP63^Parameters!$B$125)</f>
        <v>10.769924739196332</v>
      </c>
      <c r="CQ64" s="147">
        <f>+CQ63*CQ61/(1+CQ63^Parameters!$B$125)</f>
        <v>10.822573002467264</v>
      </c>
      <c r="CR64" s="147">
        <f>+CR63*CR61/(1+CR63^Parameters!$B$125)</f>
        <v>10.874969888182996</v>
      </c>
      <c r="CS64" s="147">
        <f>+CS63*CS61/(1+CS63^Parameters!$B$125)</f>
        <v>10.927115478416706</v>
      </c>
      <c r="CT64" s="147">
        <f>+CT63*CT61/(1+CT63^Parameters!$B$125)</f>
        <v>10.979009895540081</v>
      </c>
      <c r="CU64" s="147">
        <f>+CU63*CU61/(1+CU63^Parameters!$B$125)</f>
        <v>11.030653296106916</v>
      </c>
      <c r="CV64" s="147">
        <f>+CV63*CV61/(1+CV63^Parameters!$B$125)</f>
        <v>11.082045866122279</v>
      </c>
    </row>
    <row r="65" spans="1:237" s="45" customFormat="1" ht="18" customHeight="1">
      <c r="A65" s="572" t="s">
        <v>21</v>
      </c>
      <c r="B65" s="45">
        <f>+B61/(1+B63)</f>
        <v>3.865976651395739</v>
      </c>
      <c r="C65" s="45">
        <f t="shared" ref="C65:BN65" si="15">+C61-C64</f>
        <v>4.4181727466883771</v>
      </c>
      <c r="D65" s="45">
        <f t="shared" si="15"/>
        <v>5.2065134339004482</v>
      </c>
      <c r="E65" s="45">
        <f t="shared" si="15"/>
        <v>5.8334774938732536</v>
      </c>
      <c r="F65" s="45">
        <f t="shared" si="15"/>
        <v>6.2045808671345837</v>
      </c>
      <c r="G65" s="45">
        <f t="shared" si="15"/>
        <v>6.7339657384299594</v>
      </c>
      <c r="H65" s="45">
        <f t="shared" si="15"/>
        <v>7.3682894333210793</v>
      </c>
      <c r="I65" s="45">
        <f t="shared" si="15"/>
        <v>7.9749242994669371</v>
      </c>
      <c r="J65" s="45">
        <f t="shared" si="15"/>
        <v>8.5540449007757218</v>
      </c>
      <c r="K65" s="45">
        <f t="shared" si="15"/>
        <v>9.10521182199229</v>
      </c>
      <c r="L65" s="45">
        <f t="shared" si="15"/>
        <v>9.846411586066635</v>
      </c>
      <c r="M65" s="45">
        <f t="shared" si="15"/>
        <v>10.802817085540159</v>
      </c>
      <c r="N65" s="45">
        <f t="shared" si="15"/>
        <v>11.91444895264712</v>
      </c>
      <c r="O65" s="45">
        <f t="shared" si="15"/>
        <v>12.985492225856724</v>
      </c>
      <c r="P65" s="45">
        <f t="shared" si="15"/>
        <v>14.040021583869896</v>
      </c>
      <c r="Q65" s="45">
        <f t="shared" si="15"/>
        <v>15.091229070972474</v>
      </c>
      <c r="R65" s="45">
        <f t="shared" si="15"/>
        <v>16.146336408315449</v>
      </c>
      <c r="S65" s="45">
        <f t="shared" si="15"/>
        <v>17.209321075876471</v>
      </c>
      <c r="T65" s="45">
        <f t="shared" si="15"/>
        <v>18.282457569547297</v>
      </c>
      <c r="U65" s="45">
        <f t="shared" si="15"/>
        <v>19.367193496822438</v>
      </c>
      <c r="V65" s="45">
        <f t="shared" si="15"/>
        <v>20.47255330187609</v>
      </c>
      <c r="W65" s="45">
        <f t="shared" si="15"/>
        <v>21.60238113450183</v>
      </c>
      <c r="X65" s="45">
        <f t="shared" si="15"/>
        <v>22.75126225044178</v>
      </c>
      <c r="Y65" s="45">
        <f t="shared" si="15"/>
        <v>23.919498371078806</v>
      </c>
      <c r="Z65" s="45">
        <f t="shared" si="15"/>
        <v>25.108291608579993</v>
      </c>
      <c r="AA65" s="45">
        <f t="shared" si="15"/>
        <v>26.32149406314603</v>
      </c>
      <c r="AB65" s="45">
        <f t="shared" si="15"/>
        <v>27.590274024036656</v>
      </c>
      <c r="AC65" s="45">
        <f t="shared" si="15"/>
        <v>28.939691319541357</v>
      </c>
      <c r="AD65" s="45">
        <f t="shared" si="15"/>
        <v>30.374533784968122</v>
      </c>
      <c r="AE65" s="45">
        <f t="shared" si="15"/>
        <v>31.884251371507805</v>
      </c>
      <c r="AF65" s="45">
        <f t="shared" si="15"/>
        <v>33.388213608123841</v>
      </c>
      <c r="AG65" s="45">
        <f t="shared" si="15"/>
        <v>34.85522745413973</v>
      </c>
      <c r="AH65" s="45">
        <f t="shared" si="15"/>
        <v>36.339259648072272</v>
      </c>
      <c r="AI65" s="45">
        <f t="shared" si="15"/>
        <v>37.845878989641811</v>
      </c>
      <c r="AJ65" s="45">
        <f t="shared" si="15"/>
        <v>39.378327611152834</v>
      </c>
      <c r="AK65" s="45">
        <f t="shared" si="15"/>
        <v>40.93883494801657</v>
      </c>
      <c r="AL65" s="45">
        <f t="shared" si="15"/>
        <v>42.529291194789771</v>
      </c>
      <c r="AM65" s="45">
        <f t="shared" si="15"/>
        <v>44.151549200662451</v>
      </c>
      <c r="AN65" s="45">
        <f t="shared" si="15"/>
        <v>45.807541374763929</v>
      </c>
      <c r="AO65" s="45">
        <f t="shared" si="15"/>
        <v>47.499309431238565</v>
      </c>
      <c r="AP65" s="45">
        <f t="shared" si="15"/>
        <v>49.228996967749765</v>
      </c>
      <c r="AQ65" s="45">
        <f t="shared" si="15"/>
        <v>50.998829431916029</v>
      </c>
      <c r="AR65" s="45">
        <f t="shared" si="15"/>
        <v>52.811092767070299</v>
      </c>
      <c r="AS65" s="45">
        <f t="shared" si="15"/>
        <v>54.668115315182604</v>
      </c>
      <c r="AT65" s="45">
        <f t="shared" si="15"/>
        <v>56.572254307958602</v>
      </c>
      <c r="AU65" s="45">
        <f t="shared" si="15"/>
        <v>58.525886823748138</v>
      </c>
      <c r="AV65" s="45">
        <f t="shared" si="15"/>
        <v>60.53140453204702</v>
      </c>
      <c r="AW65" s="45">
        <f t="shared" si="15"/>
        <v>62.591211418118078</v>
      </c>
      <c r="AX65" s="45">
        <f t="shared" si="15"/>
        <v>64.707723736244333</v>
      </c>
      <c r="AY65" s="45">
        <f t="shared" si="15"/>
        <v>66.883371562128715</v>
      </c>
      <c r="AZ65" s="45">
        <f t="shared" si="15"/>
        <v>69.120601447408106</v>
      </c>
      <c r="BA65" s="45">
        <f t="shared" si="15"/>
        <v>71.421879798863927</v>
      </c>
      <c r="BB65" s="45">
        <f t="shared" si="15"/>
        <v>73.789696704113624</v>
      </c>
      <c r="BC65" s="45">
        <f t="shared" si="15"/>
        <v>76.226570003941106</v>
      </c>
      <c r="BD65" s="45">
        <f t="shared" si="15"/>
        <v>78.735049471429576</v>
      </c>
      <c r="BE65" s="45">
        <f t="shared" si="15"/>
        <v>81.317721002976555</v>
      </c>
      <c r="BF65" s="45">
        <f t="shared" si="15"/>
        <v>83.977210759295573</v>
      </c>
      <c r="BG65" s="45">
        <f t="shared" si="15"/>
        <v>86.71618921840043</v>
      </c>
      <c r="BH65" s="45">
        <f t="shared" si="15"/>
        <v>89.537375119572573</v>
      </c>
      <c r="BI65" s="45">
        <f t="shared" si="15"/>
        <v>92.443539289195741</v>
      </c>
      <c r="BJ65" s="45">
        <f t="shared" si="15"/>
        <v>92.460541956399553</v>
      </c>
      <c r="BK65" s="45">
        <f t="shared" si="15"/>
        <v>92.473199683913478</v>
      </c>
      <c r="BL65" s="45">
        <f t="shared" si="15"/>
        <v>92.462185838934943</v>
      </c>
      <c r="BM65" s="45">
        <f t="shared" si="15"/>
        <v>92.435397470707912</v>
      </c>
      <c r="BN65" s="45">
        <f t="shared" si="15"/>
        <v>92.398083893451158</v>
      </c>
      <c r="BO65" s="45">
        <f t="shared" ref="BO65:CV65" si="16">+BO61-BO64</f>
        <v>92.35375405591104</v>
      </c>
      <c r="BP65" s="45">
        <f t="shared" si="16"/>
        <v>92.30476306191575</v>
      </c>
      <c r="BQ65" s="45">
        <f t="shared" si="16"/>
        <v>92.252696302586486</v>
      </c>
      <c r="BR65" s="45">
        <f t="shared" si="16"/>
        <v>92.198623446675725</v>
      </c>
      <c r="BS65" s="45">
        <f t="shared" si="16"/>
        <v>92.143267528071064</v>
      </c>
      <c r="BT65" s="45">
        <f t="shared" si="16"/>
        <v>92.087118056032111</v>
      </c>
      <c r="BU65" s="45">
        <f t="shared" si="16"/>
        <v>92.030506938866012</v>
      </c>
      <c r="BV65" s="45">
        <f t="shared" si="16"/>
        <v>91.973659571389859</v>
      </c>
      <c r="BW65" s="45">
        <f t="shared" si="16"/>
        <v>91.916729272113542</v>
      </c>
      <c r="BX65" s="45">
        <f t="shared" si="16"/>
        <v>91.859820528307168</v>
      </c>
      <c r="BY65" s="45">
        <f t="shared" si="16"/>
        <v>91.803004703588272</v>
      </c>
      <c r="BZ65" s="45">
        <f t="shared" si="16"/>
        <v>91.746330662261073</v>
      </c>
      <c r="CA65" s="45">
        <f t="shared" si="16"/>
        <v>91.689831961924995</v>
      </c>
      <c r="CB65" s="45">
        <f t="shared" si="16"/>
        <v>91.633531727335111</v>
      </c>
      <c r="CC65" s="45">
        <f t="shared" si="16"/>
        <v>91.577445956374277</v>
      </c>
      <c r="CD65" s="45">
        <f t="shared" si="16"/>
        <v>91.521585765108298</v>
      </c>
      <c r="CE65" s="45">
        <f t="shared" si="16"/>
        <v>91.465958914450738</v>
      </c>
      <c r="CF65" s="45">
        <f t="shared" si="16"/>
        <v>91.41057084999234</v>
      </c>
      <c r="CG65" s="45">
        <f t="shared" si="16"/>
        <v>91.355425411618086</v>
      </c>
      <c r="CH65" s="45">
        <f t="shared" si="16"/>
        <v>91.300525318909621</v>
      </c>
      <c r="CI65" s="45">
        <f t="shared" si="16"/>
        <v>91.245872504114999</v>
      </c>
      <c r="CJ65" s="45">
        <f t="shared" si="16"/>
        <v>91.191468341330761</v>
      </c>
      <c r="CK65" s="45">
        <f t="shared" si="16"/>
        <v>91.137313804889203</v>
      </c>
      <c r="CL65" s="45">
        <f t="shared" si="16"/>
        <v>91.083409579350814</v>
      </c>
      <c r="CM65" s="45">
        <f t="shared" si="16"/>
        <v>91.029756136328146</v>
      </c>
      <c r="CN65" s="45">
        <f t="shared" si="16"/>
        <v>90.976353788505506</v>
      </c>
      <c r="CO65" s="45">
        <f t="shared" si="16"/>
        <v>90.923202727922728</v>
      </c>
      <c r="CP65" s="45">
        <f t="shared" si="16"/>
        <v>90.870303053352742</v>
      </c>
      <c r="CQ65" s="45">
        <f t="shared" si="16"/>
        <v>90.817654790081804</v>
      </c>
      <c r="CR65" s="45">
        <f t="shared" si="16"/>
        <v>90.765257904366081</v>
      </c>
      <c r="CS65" s="45">
        <f t="shared" si="16"/>
        <v>90.71311231413236</v>
      </c>
      <c r="CT65" s="45">
        <f t="shared" si="16"/>
        <v>90.661217897008981</v>
      </c>
      <c r="CU65" s="45">
        <f t="shared" si="16"/>
        <v>90.60957449644215</v>
      </c>
      <c r="CV65" s="45">
        <f t="shared" si="16"/>
        <v>90.558181926426784</v>
      </c>
    </row>
    <row r="66" spans="1:237" s="33" customFormat="1" ht="18" customHeight="1">
      <c r="A66" s="23" t="s">
        <v>159</v>
      </c>
      <c r="B66" s="33">
        <f t="shared" ref="B66:AG66" si="17">(B31*(B103)^$B38)</f>
        <v>1.1560693727968164E-11</v>
      </c>
      <c r="C66" s="33">
        <f t="shared" si="17"/>
        <v>1.0712339646990157E-11</v>
      </c>
      <c r="D66" s="33">
        <f t="shared" si="17"/>
        <v>9.3645941720030186E-12</v>
      </c>
      <c r="E66" s="33">
        <f t="shared" si="17"/>
        <v>8.2964136749080471E-12</v>
      </c>
      <c r="F66" s="33">
        <f t="shared" si="17"/>
        <v>7.4387549978901071E-12</v>
      </c>
      <c r="G66" s="33">
        <f t="shared" si="17"/>
        <v>6.7419991809596114E-12</v>
      </c>
      <c r="H66" s="33">
        <f t="shared" si="17"/>
        <v>6.1699135908959524E-12</v>
      </c>
      <c r="I66" s="33">
        <f t="shared" si="17"/>
        <v>5.695703444876201E-12</v>
      </c>
      <c r="J66" s="33">
        <f t="shared" si="17"/>
        <v>5.2996701403127237E-12</v>
      </c>
      <c r="K66" s="33">
        <f t="shared" si="17"/>
        <v>4.9691349323032728E-12</v>
      </c>
      <c r="L66" s="33">
        <f t="shared" si="17"/>
        <v>4.7045137710316522E-12</v>
      </c>
      <c r="M66" s="33">
        <f t="shared" si="17"/>
        <v>4.5452771217856696E-12</v>
      </c>
      <c r="N66" s="33">
        <f t="shared" si="17"/>
        <v>4.6599952564257801E-12</v>
      </c>
      <c r="O66" s="33">
        <f t="shared" si="17"/>
        <v>5.6623173832111551E-12</v>
      </c>
      <c r="P66" s="33">
        <f t="shared" si="17"/>
        <v>9.8800810971752322E-12</v>
      </c>
      <c r="Q66" s="33">
        <f t="shared" si="17"/>
        <v>2.7231503558949347E-11</v>
      </c>
      <c r="R66" s="33">
        <f t="shared" si="17"/>
        <v>1.0158591712312613E-10</v>
      </c>
      <c r="S66" s="33">
        <f t="shared" si="17"/>
        <v>4.1718471553610321E-10</v>
      </c>
      <c r="T66" s="33">
        <f t="shared" si="17"/>
        <v>1.6883030634550232E-9</v>
      </c>
      <c r="U66" s="33">
        <f t="shared" si="17"/>
        <v>6.4667203338896446E-9</v>
      </c>
      <c r="V66" s="33">
        <f t="shared" si="17"/>
        <v>2.3176211688530931E-8</v>
      </c>
      <c r="W66" s="33">
        <f t="shared" si="17"/>
        <v>7.7878794783270675E-8</v>
      </c>
      <c r="X66" s="33">
        <f t="shared" si="17"/>
        <v>2.4644289029077384E-7</v>
      </c>
      <c r="Y66" s="33">
        <f t="shared" si="17"/>
        <v>7.348109505280638E-7</v>
      </c>
      <c r="Z66" s="33">
        <f t="shared" si="17"/>
        <v>2.0607269518450133E-6</v>
      </c>
      <c r="AA66" s="33">
        <f t="shared" si="17"/>
        <v>7.7976203426259616E-6</v>
      </c>
      <c r="AB66" s="33">
        <f t="shared" si="17"/>
        <v>7.5490928412425603E-4</v>
      </c>
      <c r="AC66" s="33">
        <f t="shared" si="17"/>
        <v>3.6458719157736458E-4</v>
      </c>
      <c r="AD66" s="33">
        <f t="shared" si="17"/>
        <v>1.7624980621648925E-4</v>
      </c>
      <c r="AE66" s="33">
        <f t="shared" si="17"/>
        <v>8.5277493941023435E-5</v>
      </c>
      <c r="AF66" s="33">
        <f t="shared" si="17"/>
        <v>4.1293424080682205E-5</v>
      </c>
      <c r="AG66" s="33">
        <f t="shared" si="17"/>
        <v>2.0009396081275347E-5</v>
      </c>
      <c r="AH66" s="33">
        <f t="shared" ref="AH66:BI66" si="18">(AH31*(AH103)^$B38)</f>
        <v>9.7020391216948122E-6</v>
      </c>
      <c r="AI66" s="33">
        <f t="shared" si="18"/>
        <v>4.7069590730062292E-6</v>
      </c>
      <c r="AJ66" s="33">
        <f t="shared" si="18"/>
        <v>2.2847639987400817E-6</v>
      </c>
      <c r="AK66" s="33">
        <f t="shared" si="18"/>
        <v>1.1095412260036075E-6</v>
      </c>
      <c r="AL66" s="33">
        <f t="shared" si="18"/>
        <v>5.3904695186378917E-7</v>
      </c>
      <c r="AM66" s="33">
        <f t="shared" si="18"/>
        <v>2.6198274895057699E-7</v>
      </c>
      <c r="AN66" s="33">
        <f t="shared" si="18"/>
        <v>1.2736950155725853E-7</v>
      </c>
      <c r="AO66" s="33">
        <f t="shared" si="18"/>
        <v>6.1942708662492778E-8</v>
      </c>
      <c r="AP66" s="33">
        <f t="shared" si="18"/>
        <v>3.0132400115897205E-8</v>
      </c>
      <c r="AQ66" s="33">
        <f t="shared" si="18"/>
        <v>1.4661694622407436E-8</v>
      </c>
      <c r="AR66" s="33">
        <f t="shared" si="18"/>
        <v>7.1356055322928831E-9</v>
      </c>
      <c r="AS66" s="33">
        <f t="shared" si="18"/>
        <v>3.4734743427309239E-9</v>
      </c>
      <c r="AT66" s="33">
        <f t="shared" si="18"/>
        <v>1.6911233849109556E-9</v>
      </c>
      <c r="AU66" s="33">
        <f t="shared" si="18"/>
        <v>8.2348679423762745E-10</v>
      </c>
      <c r="AV66" s="33">
        <f t="shared" si="18"/>
        <v>4.0105239379259806E-10</v>
      </c>
      <c r="AW66" s="33">
        <f t="shared" si="18"/>
        <v>1.9534504676546617E-10</v>
      </c>
      <c r="AX66" s="33">
        <f t="shared" si="18"/>
        <v>9.5160086784732284E-11</v>
      </c>
      <c r="AY66" s="33">
        <f t="shared" si="18"/>
        <v>4.6361051439829498E-11</v>
      </c>
      <c r="AZ66" s="33">
        <f t="shared" si="18"/>
        <v>2.2588799151765775E-11</v>
      </c>
      <c r="BA66" s="33">
        <f t="shared" si="18"/>
        <v>1.1007033503987071E-11</v>
      </c>
      <c r="BB66" s="33">
        <f t="shared" si="18"/>
        <v>5.3639038295184583E-12</v>
      </c>
      <c r="BC66" s="33">
        <f t="shared" si="18"/>
        <v>2.6140980418624411E-12</v>
      </c>
      <c r="BD66" s="33">
        <f t="shared" si="18"/>
        <v>1.2740601620600239E-12</v>
      </c>
      <c r="BE66" s="33">
        <f t="shared" si="18"/>
        <v>6.2098692823787159E-13</v>
      </c>
      <c r="BF66" s="33">
        <f t="shared" si="18"/>
        <v>3.0268924673234014E-13</v>
      </c>
      <c r="BG66" s="33">
        <f t="shared" si="18"/>
        <v>1.4754732410044503E-13</v>
      </c>
      <c r="BH66" s="33">
        <f t="shared" si="18"/>
        <v>7.1925603129353415E-14</v>
      </c>
      <c r="BI66" s="33">
        <f t="shared" si="18"/>
        <v>3.5063214928977565E-14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4.4743165482851131E-11</v>
      </c>
      <c r="C67" s="23">
        <f>+C61*C66</f>
        <v>4.7408796993179784E-11</v>
      </c>
      <c r="D67" s="23">
        <f t="shared" ref="D67:BI67" si="19">+D61*D66</f>
        <v>4.8884336447881271E-11</v>
      </c>
      <c r="E67" s="23">
        <f t="shared" si="19"/>
        <v>4.858895076069164E-11</v>
      </c>
      <c r="F67" s="23">
        <f t="shared" si="19"/>
        <v>4.6419045565071974E-11</v>
      </c>
      <c r="G67" s="23">
        <f t="shared" si="19"/>
        <v>4.5758471569600384E-11</v>
      </c>
      <c r="H67" s="23">
        <f t="shared" si="19"/>
        <v>4.5933654227304049E-11</v>
      </c>
      <c r="I67" s="23">
        <f t="shared" si="19"/>
        <v>4.6020848086141728E-11</v>
      </c>
      <c r="J67" s="23">
        <f t="shared" si="19"/>
        <v>4.6067916723378423E-11</v>
      </c>
      <c r="K67" s="23">
        <f t="shared" si="19"/>
        <v>4.612647342857361E-11</v>
      </c>
      <c r="L67" s="23">
        <f t="shared" si="19"/>
        <v>4.7386719684164668E-11</v>
      </c>
      <c r="M67" s="23">
        <f t="shared" si="19"/>
        <v>5.0405976075212807E-11</v>
      </c>
      <c r="N67" s="23">
        <f t="shared" si="19"/>
        <v>5.7200241531918264E-11</v>
      </c>
      <c r="O67" s="23">
        <f t="shared" si="19"/>
        <v>7.6029306359244018E-11</v>
      </c>
      <c r="P67" s="23">
        <f t="shared" si="19"/>
        <v>1.439720206063313E-10</v>
      </c>
      <c r="Q67" s="23">
        <f t="shared" si="19"/>
        <v>4.2815043524636074E-10</v>
      </c>
      <c r="R67" s="23">
        <f t="shared" si="19"/>
        <v>1.7154735283871203E-9</v>
      </c>
      <c r="S67" s="23">
        <f t="shared" si="19"/>
        <v>7.5382036087305553E-9</v>
      </c>
      <c r="T67" s="23">
        <f t="shared" si="19"/>
        <v>3.2537138983172913E-8</v>
      </c>
      <c r="U67" s="23">
        <f t="shared" si="19"/>
        <v>1.3254988013957186E-7</v>
      </c>
      <c r="V67" s="23">
        <f t="shared" si="19"/>
        <v>5.041847562443771E-7</v>
      </c>
      <c r="W67" s="23">
        <f t="shared" si="19"/>
        <v>1.7949573511019594E-6</v>
      </c>
      <c r="X67" s="23">
        <f t="shared" si="19"/>
        <v>6.0065119417234983E-6</v>
      </c>
      <c r="Y67" s="23">
        <f t="shared" si="19"/>
        <v>1.8905954236703072E-5</v>
      </c>
      <c r="Z67" s="23">
        <f t="shared" si="19"/>
        <v>5.5881883021838201E-5</v>
      </c>
      <c r="AA67" s="23">
        <f t="shared" si="19"/>
        <v>2.2254362382116919E-4</v>
      </c>
      <c r="AB67" s="23">
        <f t="shared" si="19"/>
        <v>2.2646081914163525E-2</v>
      </c>
      <c r="AC67" s="23">
        <f t="shared" si="19"/>
        <v>1.1483331349299046E-2</v>
      </c>
      <c r="AD67" s="23">
        <f t="shared" si="19"/>
        <v>5.8261143137218864E-3</v>
      </c>
      <c r="AE67" s="23">
        <f t="shared" si="19"/>
        <v>2.9571310876662063E-3</v>
      </c>
      <c r="AF67" s="23">
        <f t="shared" si="19"/>
        <v>1.4981097276513763E-3</v>
      </c>
      <c r="AG67" s="23">
        <f t="shared" si="19"/>
        <v>7.5710416220719882E-4</v>
      </c>
      <c r="AH67" s="23">
        <f t="shared" si="19"/>
        <v>3.8238591456303257E-4</v>
      </c>
      <c r="AI67" s="23">
        <f t="shared" si="19"/>
        <v>1.9305728668954993E-4</v>
      </c>
      <c r="AJ67" s="23">
        <f t="shared" si="19"/>
        <v>9.7444910766506521E-5</v>
      </c>
      <c r="AK67" s="23">
        <f t="shared" si="19"/>
        <v>4.917520331070018E-5</v>
      </c>
      <c r="AL67" s="23">
        <f t="shared" si="19"/>
        <v>2.4811947618054118E-5</v>
      </c>
      <c r="AM67" s="23">
        <f t="shared" si="19"/>
        <v>1.2517327693096312E-5</v>
      </c>
      <c r="AN67" s="23">
        <f t="shared" si="19"/>
        <v>6.3139998807475197E-6</v>
      </c>
      <c r="AO67" s="23">
        <f t="shared" si="19"/>
        <v>3.184526212806214E-6</v>
      </c>
      <c r="AP67" s="23">
        <f t="shared" si="19"/>
        <v>1.605968657953321E-6</v>
      </c>
      <c r="AQ67" s="23">
        <f t="shared" si="19"/>
        <v>8.0981469482600038E-7</v>
      </c>
      <c r="AR67" s="23">
        <f t="shared" si="19"/>
        <v>4.0831440037647635E-7</v>
      </c>
      <c r="AS67" s="23">
        <f t="shared" si="19"/>
        <v>2.0585812849454527E-7</v>
      </c>
      <c r="AT67" s="23">
        <f t="shared" si="19"/>
        <v>1.0377891987891093E-7</v>
      </c>
      <c r="AU67" s="23">
        <f t="shared" si="19"/>
        <v>5.2314404609999675E-8</v>
      </c>
      <c r="AV67" s="23">
        <f t="shared" si="19"/>
        <v>2.6369830840048644E-8</v>
      </c>
      <c r="AW67" s="23">
        <f t="shared" si="19"/>
        <v>1.329137523101451E-8</v>
      </c>
      <c r="AX67" s="23">
        <f t="shared" si="19"/>
        <v>6.6990208818602346E-9</v>
      </c>
      <c r="AY67" s="23">
        <f t="shared" si="19"/>
        <v>3.3762425652778327E-9</v>
      </c>
      <c r="AZ67" s="23">
        <f t="shared" si="19"/>
        <v>1.7015263064354379E-9</v>
      </c>
      <c r="BA67" s="23">
        <f t="shared" si="19"/>
        <v>8.5748793829065259E-10</v>
      </c>
      <c r="BB67" s="23">
        <f t="shared" si="19"/>
        <v>4.3211875145539463E-10</v>
      </c>
      <c r="BC67" s="23">
        <f t="shared" si="19"/>
        <v>2.1775352410058696E-10</v>
      </c>
      <c r="BD67" s="23">
        <f t="shared" si="19"/>
        <v>1.0972746730148253E-10</v>
      </c>
      <c r="BE67" s="23">
        <f t="shared" si="19"/>
        <v>5.5291015264579802E-11</v>
      </c>
      <c r="BF67" s="23">
        <f t="shared" si="19"/>
        <v>2.7860163996052884E-11</v>
      </c>
      <c r="BG67" s="23">
        <f t="shared" si="19"/>
        <v>1.4037940981536223E-11</v>
      </c>
      <c r="BH67" s="23">
        <f t="shared" si="19"/>
        <v>7.0731757856461432E-12</v>
      </c>
      <c r="BI67" s="23">
        <f t="shared" si="19"/>
        <v>3.563833152520387E-12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3.8659766513509957</v>
      </c>
      <c r="C68" s="23">
        <f>+C65-C67</f>
        <v>4.4181727466409679</v>
      </c>
      <c r="D68" s="23">
        <f>+D65-D67</f>
        <v>5.2065134338515637</v>
      </c>
      <c r="E68" s="23">
        <f>+E65-E67</f>
        <v>5.833477493824665</v>
      </c>
      <c r="F68" s="23">
        <f>+F65-F67</f>
        <v>6.2045808670881648</v>
      </c>
      <c r="G68" s="23">
        <f t="shared" ref="G68:BI68" si="20">+G65-G67</f>
        <v>6.7339657383842013</v>
      </c>
      <c r="H68" s="23">
        <f t="shared" si="20"/>
        <v>7.3682894332751454</v>
      </c>
      <c r="I68" s="23">
        <f t="shared" si="20"/>
        <v>7.9749242994209162</v>
      </c>
      <c r="J68" s="23">
        <f t="shared" si="20"/>
        <v>8.5540449007296537</v>
      </c>
      <c r="K68" s="23">
        <f t="shared" si="20"/>
        <v>9.1052118219461633</v>
      </c>
      <c r="L68" s="23">
        <f t="shared" si="20"/>
        <v>9.8464115860192489</v>
      </c>
      <c r="M68" s="23">
        <f t="shared" si="20"/>
        <v>10.802817085489753</v>
      </c>
      <c r="N68" s="23">
        <f t="shared" si="20"/>
        <v>11.91444895258992</v>
      </c>
      <c r="O68" s="23">
        <f t="shared" si="20"/>
        <v>12.985492225780694</v>
      </c>
      <c r="P68" s="23">
        <f t="shared" si="20"/>
        <v>14.040021583725924</v>
      </c>
      <c r="Q68" s="23">
        <f t="shared" si="20"/>
        <v>15.091229070544324</v>
      </c>
      <c r="R68" s="23">
        <f t="shared" si="20"/>
        <v>16.146336406599975</v>
      </c>
      <c r="S68" s="23">
        <f t="shared" si="20"/>
        <v>17.209321068338266</v>
      </c>
      <c r="T68" s="23">
        <f t="shared" si="20"/>
        <v>18.28245753701016</v>
      </c>
      <c r="U68" s="23">
        <f t="shared" si="20"/>
        <v>19.367193364272559</v>
      </c>
      <c r="V68" s="23">
        <f t="shared" si="20"/>
        <v>20.472552797691332</v>
      </c>
      <c r="W68" s="23">
        <f t="shared" si="20"/>
        <v>21.602379339544477</v>
      </c>
      <c r="X68" s="23">
        <f t="shared" si="20"/>
        <v>22.751256243929838</v>
      </c>
      <c r="Y68" s="23">
        <f t="shared" si="20"/>
        <v>23.919479465124571</v>
      </c>
      <c r="Z68" s="23">
        <f t="shared" si="20"/>
        <v>25.108235726696972</v>
      </c>
      <c r="AA68" s="23">
        <f t="shared" si="20"/>
        <v>26.32127151952221</v>
      </c>
      <c r="AB68" s="23">
        <f t="shared" si="20"/>
        <v>27.567627942122492</v>
      </c>
      <c r="AC68" s="23">
        <f t="shared" si="20"/>
        <v>28.928207988192057</v>
      </c>
      <c r="AD68" s="23">
        <f t="shared" si="20"/>
        <v>30.368707670654402</v>
      </c>
      <c r="AE68" s="23">
        <f t="shared" si="20"/>
        <v>31.881294240420139</v>
      </c>
      <c r="AF68" s="23">
        <f t="shared" si="20"/>
        <v>33.386715498396192</v>
      </c>
      <c r="AG68" s="23">
        <f t="shared" si="20"/>
        <v>34.854470349977525</v>
      </c>
      <c r="AH68" s="23">
        <f t="shared" si="20"/>
        <v>36.338877262157709</v>
      </c>
      <c r="AI68" s="23">
        <f t="shared" si="20"/>
        <v>37.845685932355124</v>
      </c>
      <c r="AJ68" s="23">
        <f t="shared" si="20"/>
        <v>39.378230166242069</v>
      </c>
      <c r="AK68" s="23">
        <f t="shared" si="20"/>
        <v>40.938785772813262</v>
      </c>
      <c r="AL68" s="23">
        <f t="shared" si="20"/>
        <v>42.529266382842152</v>
      </c>
      <c r="AM68" s="23">
        <f t="shared" si="20"/>
        <v>44.151536683334761</v>
      </c>
      <c r="AN68" s="23">
        <f t="shared" si="20"/>
        <v>45.807535060764046</v>
      </c>
      <c r="AO68" s="23">
        <f t="shared" si="20"/>
        <v>47.499306246712351</v>
      </c>
      <c r="AP68" s="23">
        <f t="shared" si="20"/>
        <v>49.228995361781109</v>
      </c>
      <c r="AQ68" s="23">
        <f t="shared" si="20"/>
        <v>50.998828622101335</v>
      </c>
      <c r="AR68" s="23">
        <f t="shared" si="20"/>
        <v>52.8110923587559</v>
      </c>
      <c r="AS68" s="23">
        <f t="shared" si="20"/>
        <v>54.668115109324475</v>
      </c>
      <c r="AT68" s="23">
        <f t="shared" si="20"/>
        <v>56.572254204179679</v>
      </c>
      <c r="AU68" s="23">
        <f t="shared" si="20"/>
        <v>58.525886771433733</v>
      </c>
      <c r="AV68" s="23">
        <f t="shared" si="20"/>
        <v>60.531404505677187</v>
      </c>
      <c r="AW68" s="23">
        <f t="shared" si="20"/>
        <v>62.591211404826701</v>
      </c>
      <c r="AX68" s="23">
        <f t="shared" si="20"/>
        <v>64.707723729545307</v>
      </c>
      <c r="AY68" s="23">
        <f t="shared" si="20"/>
        <v>66.883371558752472</v>
      </c>
      <c r="AZ68" s="23">
        <f t="shared" si="20"/>
        <v>69.120601445706583</v>
      </c>
      <c r="BA68" s="23">
        <f t="shared" si="20"/>
        <v>71.421879798006444</v>
      </c>
      <c r="BB68" s="23">
        <f t="shared" si="20"/>
        <v>73.7896967036815</v>
      </c>
      <c r="BC68" s="23">
        <f t="shared" si="20"/>
        <v>76.226570003723353</v>
      </c>
      <c r="BD68" s="23">
        <f t="shared" si="20"/>
        <v>78.735049471319854</v>
      </c>
      <c r="BE68" s="23">
        <f t="shared" si="20"/>
        <v>81.31772100292126</v>
      </c>
      <c r="BF68" s="23">
        <f t="shared" si="20"/>
        <v>83.97721075926772</v>
      </c>
      <c r="BG68" s="23">
        <f t="shared" si="20"/>
        <v>86.71618921838639</v>
      </c>
      <c r="BH68" s="23">
        <f t="shared" si="20"/>
        <v>89.537375119565496</v>
      </c>
      <c r="BI68" s="23">
        <f t="shared" si="20"/>
        <v>92.443539289192174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0.3698406448791311</v>
      </c>
      <c r="C70" s="45">
        <f t="shared" si="21"/>
        <v>0.38197401254589891</v>
      </c>
      <c r="D70" s="45">
        <f t="shared" si="21"/>
        <v>0.38396443104633809</v>
      </c>
      <c r="E70" s="45">
        <f t="shared" si="21"/>
        <v>0.37210633662893772</v>
      </c>
      <c r="F70" s="45">
        <f t="shared" si="21"/>
        <v>0.3466557634269794</v>
      </c>
      <c r="G70" s="45">
        <f t="shared" si="21"/>
        <v>0.33328314208815596</v>
      </c>
      <c r="H70" s="45">
        <f t="shared" si="21"/>
        <v>0.32634839091858414</v>
      </c>
      <c r="I70" s="45">
        <f t="shared" si="21"/>
        <v>0.31899193358800321</v>
      </c>
      <c r="J70" s="45">
        <f t="shared" si="21"/>
        <v>0.31154769471063382</v>
      </c>
      <c r="K70" s="45">
        <f t="shared" si="21"/>
        <v>0.30420062276098331</v>
      </c>
      <c r="L70" s="45">
        <f t="shared" si="21"/>
        <v>0.30377378536957356</v>
      </c>
      <c r="M70" s="45">
        <f t="shared" si="21"/>
        <v>0.30957701737570981</v>
      </c>
      <c r="N70" s="45">
        <f t="shared" si="21"/>
        <v>0.31883340937135979</v>
      </c>
      <c r="O70" s="45">
        <f t="shared" si="21"/>
        <v>0.32604075971343938</v>
      </c>
      <c r="P70" s="45">
        <f t="shared" si="21"/>
        <v>0.3321524630364644</v>
      </c>
      <c r="Q70" s="45">
        <f t="shared" si="21"/>
        <v>0.3376397034748892</v>
      </c>
      <c r="R70" s="45">
        <f t="shared" si="21"/>
        <v>0.34271701963070211</v>
      </c>
      <c r="S70" s="45">
        <f t="shared" si="21"/>
        <v>0.34745221550954103</v>
      </c>
      <c r="T70" s="45">
        <f t="shared" si="21"/>
        <v>0.35181172938412236</v>
      </c>
      <c r="U70" s="45">
        <f t="shared" si="21"/>
        <v>0.35567514358659963</v>
      </c>
      <c r="V70" s="45">
        <f t="shared" si="21"/>
        <v>0.35897349489095615</v>
      </c>
      <c r="W70" s="45">
        <f t="shared" si="21"/>
        <v>0.36141926471703639</v>
      </c>
      <c r="X70" s="45">
        <f t="shared" si="21"/>
        <v>0.3624313826610564</v>
      </c>
      <c r="Y70" s="45">
        <f t="shared" si="21"/>
        <v>0.36138270092761454</v>
      </c>
      <c r="Z70" s="45">
        <f t="shared" si="21"/>
        <v>0.35750636061505703</v>
      </c>
      <c r="AA70" s="45">
        <f t="shared" si="21"/>
        <v>0.33195583783382276</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0.3698406448791311</v>
      </c>
      <c r="C71" s="46">
        <f t="shared" si="23"/>
        <v>0.38197401254589891</v>
      </c>
      <c r="D71" s="46">
        <f t="shared" si="23"/>
        <v>0.38396443104633809</v>
      </c>
      <c r="E71" s="46">
        <f t="shared" si="23"/>
        <v>0.37210633662893772</v>
      </c>
      <c r="F71" s="46">
        <f t="shared" si="23"/>
        <v>0.3466557634269794</v>
      </c>
      <c r="G71" s="46">
        <f t="shared" si="23"/>
        <v>0.33328314208815596</v>
      </c>
      <c r="H71" s="46">
        <f t="shared" si="23"/>
        <v>0.32634839091858414</v>
      </c>
      <c r="I71" s="46">
        <f t="shared" si="23"/>
        <v>0.31899193358800321</v>
      </c>
      <c r="J71" s="46">
        <f t="shared" si="23"/>
        <v>0.31154769471063382</v>
      </c>
      <c r="K71" s="46">
        <f t="shared" si="23"/>
        <v>0.30420062276098331</v>
      </c>
      <c r="L71" s="46">
        <f t="shared" si="23"/>
        <v>0.30377378536957356</v>
      </c>
      <c r="M71" s="46">
        <f t="shared" si="23"/>
        <v>0.30957701737570981</v>
      </c>
      <c r="N71" s="46">
        <f t="shared" si="23"/>
        <v>0.31883340937135979</v>
      </c>
      <c r="O71" s="46">
        <f t="shared" si="23"/>
        <v>0.32604075971343938</v>
      </c>
      <c r="P71" s="46">
        <f t="shared" si="23"/>
        <v>0.3321524630364644</v>
      </c>
      <c r="Q71" s="46">
        <f t="shared" si="23"/>
        <v>0.3376397034748892</v>
      </c>
      <c r="R71" s="46">
        <f t="shared" si="23"/>
        <v>0.34271701963070211</v>
      </c>
      <c r="S71" s="46">
        <f t="shared" si="23"/>
        <v>0.34745221550954103</v>
      </c>
      <c r="T71" s="46">
        <f t="shared" si="23"/>
        <v>0.35181172938412236</v>
      </c>
      <c r="U71" s="46">
        <f t="shared" si="23"/>
        <v>0.35567514358659963</v>
      </c>
      <c r="V71" s="46">
        <f t="shared" si="23"/>
        <v>0.35897349489095615</v>
      </c>
      <c r="W71" s="46">
        <f t="shared" si="23"/>
        <v>0.36141926471703639</v>
      </c>
      <c r="X71" s="46">
        <f t="shared" si="23"/>
        <v>0.3624313826610564</v>
      </c>
      <c r="Y71" s="46">
        <f t="shared" si="23"/>
        <v>0.36138270092761454</v>
      </c>
      <c r="Z71" s="46">
        <f t="shared" si="23"/>
        <v>0.35750636061505703</v>
      </c>
      <c r="AA71" s="46">
        <f t="shared" si="23"/>
        <v>0.33195583783382276</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0.58494224868588862</v>
      </c>
      <c r="C73" s="45">
        <f>(C97)*C68</f>
        <v>0.79654705695973038</v>
      </c>
      <c r="D73" s="45">
        <f>(D97)*D68</f>
        <v>0.91431849425826395</v>
      </c>
      <c r="E73" s="45">
        <f>(E97)*E68</f>
        <v>0.98206241745056844</v>
      </c>
      <c r="F73" s="45">
        <f>(F97)*F68</f>
        <v>1.1128700425890725</v>
      </c>
      <c r="G73" s="45">
        <f t="shared" ref="G73:BI73" si="25">(G97)*G68</f>
        <v>1.2602652513589598</v>
      </c>
      <c r="H73" s="45">
        <f t="shared" si="25"/>
        <v>1.3916305720412576</v>
      </c>
      <c r="I73" s="45">
        <f t="shared" si="25"/>
        <v>1.5215320805282537</v>
      </c>
      <c r="J73" s="45">
        <f t="shared" si="25"/>
        <v>1.6508916397215938</v>
      </c>
      <c r="K73" s="45">
        <f t="shared" si="25"/>
        <v>1.8393874027248844</v>
      </c>
      <c r="L73" s="45">
        <f t="shared" si="25"/>
        <v>2.0615578347721826</v>
      </c>
      <c r="M73" s="45">
        <f t="shared" si="25"/>
        <v>2.4011353942227514</v>
      </c>
      <c r="N73" s="45">
        <f t="shared" si="25"/>
        <v>2.6482171137702712</v>
      </c>
      <c r="O73" s="45">
        <f t="shared" si="25"/>
        <v>2.8862772319460075</v>
      </c>
      <c r="P73" s="45">
        <f t="shared" si="25"/>
        <v>3.1206668125129449</v>
      </c>
      <c r="Q73" s="45">
        <f t="shared" si="25"/>
        <v>3.3543180428630301</v>
      </c>
      <c r="R73" s="45">
        <f t="shared" si="25"/>
        <v>3.588836090262927</v>
      </c>
      <c r="S73" s="45">
        <f t="shared" si="25"/>
        <v>3.825105025913428</v>
      </c>
      <c r="T73" s="45">
        <f t="shared" si="25"/>
        <v>4.0636303973390318</v>
      </c>
      <c r="U73" s="45">
        <f t="shared" si="25"/>
        <v>4.3047339509407783</v>
      </c>
      <c r="V73" s="45">
        <f t="shared" si="25"/>
        <v>4.550421500578623</v>
      </c>
      <c r="W73" s="45">
        <f t="shared" si="25"/>
        <v>4.8015473390990007</v>
      </c>
      <c r="X73" s="45">
        <f t="shared" si="25"/>
        <v>5.0569074897795208</v>
      </c>
      <c r="Y73" s="45">
        <f t="shared" si="25"/>
        <v>5.3165677341921862</v>
      </c>
      <c r="Z73" s="45">
        <f t="shared" si="25"/>
        <v>5.5807918446419844</v>
      </c>
      <c r="AA73" s="45">
        <f t="shared" si="25"/>
        <v>5.8504125513115435</v>
      </c>
      <c r="AB73" s="45">
        <f t="shared" si="25"/>
        <v>6.1274394135123407</v>
      </c>
      <c r="AC73" s="45">
        <f t="shared" si="25"/>
        <v>6.4298546890314441</v>
      </c>
      <c r="AD73" s="45">
        <f t="shared" si="25"/>
        <v>6.7500336521255102</v>
      </c>
      <c r="AE73" s="45">
        <f t="shared" si="25"/>
        <v>7.0862353225554262</v>
      </c>
      <c r="AF73" s="45">
        <f t="shared" si="25"/>
        <v>7.4208443636172152</v>
      </c>
      <c r="AG73" s="45">
        <f t="shared" si="25"/>
        <v>7.7470813160976828</v>
      </c>
      <c r="AH73" s="45">
        <f t="shared" si="25"/>
        <v>8.0770195116681904</v>
      </c>
      <c r="AI73" s="45">
        <f t="shared" si="25"/>
        <v>8.411936931976312</v>
      </c>
      <c r="AJ73" s="45">
        <f t="shared" si="25"/>
        <v>8.7525745799228538</v>
      </c>
      <c r="AK73" s="45">
        <f t="shared" si="25"/>
        <v>9.0994382981490851</v>
      </c>
      <c r="AL73" s="45">
        <f t="shared" si="25"/>
        <v>9.452953428169657</v>
      </c>
      <c r="AM73" s="45">
        <f t="shared" si="25"/>
        <v>9.8135344327986527</v>
      </c>
      <c r="AN73" s="45">
        <f t="shared" si="25"/>
        <v>10.181612155984562</v>
      </c>
      <c r="AO73" s="45">
        <f t="shared" si="25"/>
        <v>10.557641078936793</v>
      </c>
      <c r="AP73" s="45">
        <f t="shared" si="25"/>
        <v>10.942097996269217</v>
      </c>
      <c r="AQ73" s="45">
        <f t="shared" si="25"/>
        <v>11.335477727648319</v>
      </c>
      <c r="AR73" s="45">
        <f t="shared" si="25"/>
        <v>11.738288454453325</v>
      </c>
      <c r="AS73" s="45">
        <f t="shared" si="25"/>
        <v>12.151047739275089</v>
      </c>
      <c r="AT73" s="45">
        <f t="shared" si="25"/>
        <v>12.574279544460545</v>
      </c>
      <c r="AU73" s="45">
        <f t="shared" si="25"/>
        <v>13.008512232787814</v>
      </c>
      <c r="AV73" s="45">
        <f t="shared" si="25"/>
        <v>13.454277404717045</v>
      </c>
      <c r="AW73" s="45">
        <f t="shared" si="25"/>
        <v>13.912109395360982</v>
      </c>
      <c r="AX73" s="45">
        <f t="shared" si="25"/>
        <v>14.382545265465334</v>
      </c>
      <c r="AY73" s="45">
        <f t="shared" si="25"/>
        <v>14.866125147151017</v>
      </c>
      <c r="AZ73" s="45">
        <f t="shared" si="25"/>
        <v>15.363392834279958</v>
      </c>
      <c r="BA73" s="45">
        <f t="shared" si="25"/>
        <v>15.874896533725897</v>
      </c>
      <c r="BB73" s="45">
        <f t="shared" si="25"/>
        <v>16.401189715797081</v>
      </c>
      <c r="BC73" s="45">
        <f t="shared" si="25"/>
        <v>16.942832019435293</v>
      </c>
      <c r="BD73" s="45">
        <f t="shared" si="25"/>
        <v>17.500390181131589</v>
      </c>
      <c r="BE73" s="45">
        <f t="shared" si="25"/>
        <v>18.074438966471963</v>
      </c>
      <c r="BF73" s="45">
        <f t="shared" si="25"/>
        <v>18.665562090560925</v>
      </c>
      <c r="BG73" s="45">
        <f t="shared" si="25"/>
        <v>19.274353118878643</v>
      </c>
      <c r="BH73" s="45">
        <f t="shared" si="25"/>
        <v>19.901416343905588</v>
      </c>
      <c r="BI73" s="45">
        <f t="shared" si="25"/>
        <v>20.547367635489103</v>
      </c>
    </row>
    <row r="74" spans="1:237" s="45" customFormat="1" ht="18" customHeight="1">
      <c r="A74" s="43" t="s">
        <v>35</v>
      </c>
      <c r="B74" s="44">
        <f>+B11</f>
        <v>7.1334854586257519</v>
      </c>
      <c r="C74" s="45">
        <f t="shared" ref="C74:BI74" si="26">+B74*(1-$B$8)^10+10*B73</f>
        <v>8.3367150690485481</v>
      </c>
      <c r="D74" s="45">
        <f t="shared" si="26"/>
        <v>10.872303375431317</v>
      </c>
      <c r="E74" s="45">
        <f t="shared" si="26"/>
        <v>12.934122723821996</v>
      </c>
      <c r="F74" s="45">
        <f t="shared" si="26"/>
        <v>14.330473909909903</v>
      </c>
      <c r="G74" s="45">
        <f t="shared" si="26"/>
        <v>16.12542771469186</v>
      </c>
      <c r="H74" s="45">
        <f t="shared" si="26"/>
        <v>18.225241495093666</v>
      </c>
      <c r="I74" s="45">
        <f t="shared" si="26"/>
        <v>20.271054495367629</v>
      </c>
      <c r="J74" s="45">
        <f t="shared" si="26"/>
        <v>22.283400465909416</v>
      </c>
      <c r="K74" s="45">
        <f t="shared" si="26"/>
        <v>24.278657711792849</v>
      </c>
      <c r="L74" s="45">
        <f t="shared" si="26"/>
        <v>26.859318525918617</v>
      </c>
      <c r="M74" s="45">
        <f t="shared" si="26"/>
        <v>29.980843633488163</v>
      </c>
      <c r="N74" s="45">
        <f t="shared" si="26"/>
        <v>34.465027733234187</v>
      </c>
      <c r="O74" s="45">
        <f t="shared" si="26"/>
        <v>38.499383245730058</v>
      </c>
      <c r="P74" s="45">
        <f t="shared" si="26"/>
        <v>42.286677214393308</v>
      </c>
      <c r="Q74" s="45">
        <f t="shared" si="26"/>
        <v>45.951120773256321</v>
      </c>
      <c r="R74" s="45">
        <f t="shared" si="26"/>
        <v>49.565345540696029</v>
      </c>
      <c r="S74" s="45">
        <f t="shared" si="26"/>
        <v>53.170728268776664</v>
      </c>
      <c r="T74" s="45">
        <f t="shared" si="26"/>
        <v>56.790536850872314</v>
      </c>
      <c r="U74" s="45">
        <f t="shared" si="26"/>
        <v>60.437939774994049</v>
      </c>
      <c r="V74" s="45">
        <f t="shared" si="26"/>
        <v>64.120746073010466</v>
      </c>
      <c r="W74" s="45">
        <f t="shared" si="26"/>
        <v>67.861736724571728</v>
      </c>
      <c r="X74" s="45">
        <f t="shared" si="26"/>
        <v>71.67739789459057</v>
      </c>
      <c r="Y74" s="45">
        <f t="shared" si="26"/>
        <v>75.561438186108077</v>
      </c>
      <c r="Z74" s="45">
        <f t="shared" si="26"/>
        <v>79.512321740366616</v>
      </c>
      <c r="AA74" s="45">
        <f t="shared" si="26"/>
        <v>83.532150759580205</v>
      </c>
      <c r="AB74" s="45">
        <f t="shared" si="26"/>
        <v>87.629985538163908</v>
      </c>
      <c r="AC74" s="45">
        <f t="shared" si="26"/>
        <v>91.829080798555964</v>
      </c>
      <c r="AD74" s="45">
        <f t="shared" si="26"/>
        <v>96.317367538971808</v>
      </c>
      <c r="AE74" s="45">
        <f t="shared" si="26"/>
        <v>101.08412598928219</v>
      </c>
      <c r="AF74" s="45">
        <f t="shared" si="26"/>
        <v>106.10820859436905</v>
      </c>
      <c r="AG74" s="45">
        <f t="shared" si="26"/>
        <v>111.20608829066218</v>
      </c>
      <c r="AH74" s="45">
        <f t="shared" si="26"/>
        <v>116.24597855578781</v>
      </c>
      <c r="AI74" s="45">
        <f t="shared" si="26"/>
        <v>121.30266158741208</v>
      </c>
      <c r="AJ74" s="45">
        <f t="shared" si="26"/>
        <v>126.41499214204018</v>
      </c>
      <c r="AK74" s="45">
        <f t="shared" si="26"/>
        <v>131.60392806456889</v>
      </c>
      <c r="AL74" s="45">
        <f t="shared" si="26"/>
        <v>136.88183533007737</v>
      </c>
      <c r="AM74" s="45">
        <f t="shared" si="26"/>
        <v>142.25727910261304</v>
      </c>
      <c r="AN74" s="45">
        <f t="shared" si="26"/>
        <v>147.73739049835598</v>
      </c>
      <c r="AO74" s="45">
        <f t="shared" si="26"/>
        <v>153.32896442325696</v>
      </c>
      <c r="AP74" s="45">
        <f t="shared" si="26"/>
        <v>159.03891492661759</v>
      </c>
      <c r="AQ74" s="45">
        <f t="shared" si="26"/>
        <v>164.87442073450183</v>
      </c>
      <c r="AR74" s="45">
        <f t="shared" si="26"/>
        <v>170.84293311058042</v>
      </c>
      <c r="AS74" s="45">
        <f t="shared" si="26"/>
        <v>176.95213196363909</v>
      </c>
      <c r="AT74" s="45">
        <f t="shared" si="26"/>
        <v>183.20987073820194</v>
      </c>
      <c r="AU74" s="45">
        <f t="shared" si="26"/>
        <v>189.62412738452437</v>
      </c>
      <c r="AV74" s="45">
        <f t="shared" si="26"/>
        <v>196.20296726963784</v>
      </c>
      <c r="AW74" s="45">
        <f t="shared" si="26"/>
        <v>202.95451861773915</v>
      </c>
      <c r="AX74" s="45">
        <f t="shared" si="26"/>
        <v>209.88695891648956</v>
      </c>
      <c r="AY74" s="45">
        <f t="shared" si="26"/>
        <v>217.00851008698771</v>
      </c>
      <c r="AZ74" s="45">
        <f t="shared" si="26"/>
        <v>224.3274402570662</v>
      </c>
      <c r="BA74" s="45">
        <f t="shared" si="26"/>
        <v>231.85207028325939</v>
      </c>
      <c r="BB74" s="45">
        <f t="shared" si="26"/>
        <v>239.59078353758144</v>
      </c>
      <c r="BC74" s="45">
        <f t="shared" si="26"/>
        <v>247.55203782419147</v>
      </c>
      <c r="BD74" s="45">
        <f t="shared" si="26"/>
        <v>255.74437858646826</v>
      </c>
      <c r="BE74" s="45">
        <f t="shared" si="26"/>
        <v>264.1764528011895</v>
      </c>
      <c r="BF74" s="45">
        <f t="shared" si="26"/>
        <v>272.85702313858968</v>
      </c>
      <c r="BG74" s="45">
        <f t="shared" si="26"/>
        <v>281.79498210390238</v>
      </c>
      <c r="BH74" s="45">
        <f t="shared" si="26"/>
        <v>290.9993659767826</v>
      </c>
      <c r="BI74" s="45">
        <f t="shared" si="26"/>
        <v>300.47936843792951</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0.16276547311154629</v>
      </c>
      <c r="C77" s="23">
        <f t="shared" si="28"/>
        <v>0.15925786794927271</v>
      </c>
      <c r="D77" s="23">
        <f t="shared" si="28"/>
        <v>0.14403911874318812</v>
      </c>
      <c r="E77" s="23">
        <f t="shared" si="28"/>
        <v>0.13584116565312992</v>
      </c>
      <c r="F77" s="23">
        <f t="shared" si="28"/>
        <v>0.13063412883821582</v>
      </c>
      <c r="G77" s="23">
        <f t="shared" si="28"/>
        <v>0.12626786177513202</v>
      </c>
      <c r="H77" s="23">
        <f t="shared" si="28"/>
        <v>0.12254620823678632</v>
      </c>
      <c r="I77" s="23">
        <f t="shared" si="28"/>
        <v>0.11957824143407034</v>
      </c>
      <c r="J77" s="23">
        <f t="shared" si="28"/>
        <v>0.11702793000158047</v>
      </c>
      <c r="K77" s="23">
        <f t="shared" si="28"/>
        <v>0.11470069377490702</v>
      </c>
      <c r="L77" s="23">
        <f t="shared" si="28"/>
        <v>0.11250405265091587</v>
      </c>
      <c r="M77" s="23">
        <f t="shared" si="28"/>
        <v>0.11096833438578026</v>
      </c>
      <c r="N77" s="23">
        <f t="shared" si="28"/>
        <v>0.10684519855050958</v>
      </c>
      <c r="O77" s="23">
        <f t="shared" si="28"/>
        <v>0.10462953665268329</v>
      </c>
      <c r="P77" s="23">
        <f t="shared" si="28"/>
        <v>0.10337970405726356</v>
      </c>
      <c r="Q77" s="23">
        <f t="shared" si="28"/>
        <v>0.10264786361113556</v>
      </c>
      <c r="R77" s="23">
        <f t="shared" si="28"/>
        <v>0.1022100572560441</v>
      </c>
      <c r="S77" s="23">
        <f t="shared" si="28"/>
        <v>0.10195020910253197</v>
      </c>
      <c r="T77" s="23">
        <f t="shared" si="28"/>
        <v>0.10180620166801842</v>
      </c>
      <c r="U77" s="23">
        <f t="shared" si="28"/>
        <v>0.1017435444387894</v>
      </c>
      <c r="V77" s="23">
        <f t="shared" si="28"/>
        <v>0.10178175842908657</v>
      </c>
      <c r="W77" s="23">
        <f t="shared" si="28"/>
        <v>0.10188991427101031</v>
      </c>
      <c r="X77" s="23">
        <f t="shared" si="28"/>
        <v>0.10201054674352561</v>
      </c>
      <c r="Y77" s="23">
        <f t="shared" si="28"/>
        <v>0.102151329153142</v>
      </c>
      <c r="Z77" s="23">
        <f t="shared" si="28"/>
        <v>0.10231455047085525</v>
      </c>
      <c r="AA77" s="23">
        <f t="shared" si="28"/>
        <v>0.10249924364807912</v>
      </c>
      <c r="AB77" s="23">
        <f t="shared" si="28"/>
        <v>0.10269914360472963</v>
      </c>
      <c r="AC77" s="23">
        <f t="shared" si="28"/>
        <v>0.10289813582861947</v>
      </c>
      <c r="AD77" s="23">
        <f t="shared" si="28"/>
        <v>0.10295963726946623</v>
      </c>
      <c r="AE77" s="23">
        <f t="shared" si="28"/>
        <v>0.10291399612510403</v>
      </c>
      <c r="AF77" s="23">
        <f t="shared" si="28"/>
        <v>0.10257345870782736</v>
      </c>
      <c r="AG77" s="23">
        <f t="shared" si="28"/>
        <v>0.10207381406721062</v>
      </c>
      <c r="AH77" s="23">
        <f t="shared" si="28"/>
        <v>0.10171433917005675</v>
      </c>
      <c r="AI77" s="23">
        <f t="shared" si="28"/>
        <v>0.10143707103303073</v>
      </c>
      <c r="AJ77" s="23">
        <f t="shared" si="28"/>
        <v>0.10121397655971603</v>
      </c>
      <c r="AK77" s="23">
        <f t="shared" si="28"/>
        <v>0.10103110971689162</v>
      </c>
      <c r="AL77" s="23">
        <f t="shared" si="28"/>
        <v>0.10088107375262909</v>
      </c>
      <c r="AM77" s="23">
        <f t="shared" si="28"/>
        <v>0.10075942579195039</v>
      </c>
      <c r="AN77" s="23">
        <f t="shared" si="28"/>
        <v>0.1006630189536578</v>
      </c>
      <c r="AO77" s="23">
        <f t="shared" si="28"/>
        <v>0.10058927727646816</v>
      </c>
      <c r="AP77" s="23">
        <f t="shared" si="28"/>
        <v>0.10053590470983148</v>
      </c>
      <c r="AQ77" s="23">
        <f t="shared" si="28"/>
        <v>0.10050078535065984</v>
      </c>
      <c r="AR77" s="23">
        <f t="shared" si="28"/>
        <v>0.10048196027942771</v>
      </c>
      <c r="AS77" s="23">
        <f t="shared" si="28"/>
        <v>0.10047762942081019</v>
      </c>
      <c r="AT77" s="23">
        <f t="shared" si="28"/>
        <v>0.10048615707641338</v>
      </c>
      <c r="AU77" s="23">
        <f t="shared" si="28"/>
        <v>0.10050607368305402</v>
      </c>
      <c r="AV77" s="23">
        <f t="shared" si="28"/>
        <v>0.10053607233394286</v>
      </c>
      <c r="AW77" s="23">
        <f t="shared" si="28"/>
        <v>0.10057500086464209</v>
      </c>
      <c r="AX77" s="23">
        <f t="shared" si="28"/>
        <v>0.10062185091410734</v>
      </c>
      <c r="AY77" s="23">
        <f t="shared" si="28"/>
        <v>0.10067574530870867</v>
      </c>
      <c r="AZ77" s="23">
        <f t="shared" si="28"/>
        <v>0.10073592483487737</v>
      </c>
      <c r="BA77" s="23">
        <f t="shared" si="28"/>
        <v>0.10080173515634468</v>
      </c>
      <c r="BB77" s="23">
        <f t="shared" si="28"/>
        <v>0.10087261436619989</v>
      </c>
      <c r="BC77" s="23">
        <f t="shared" si="28"/>
        <v>0.10094808145991956</v>
      </c>
      <c r="BD77" s="23">
        <f t="shared" si="28"/>
        <v>0.10102772586923352</v>
      </c>
      <c r="BE77" s="23">
        <f t="shared" si="28"/>
        <v>0.10111119809738331</v>
      </c>
      <c r="BF77" s="23">
        <f t="shared" si="28"/>
        <v>0.10119820143245738</v>
      </c>
      <c r="BG77" s="23">
        <f t="shared" si="28"/>
        <v>0.10128848467709303</v>
      </c>
      <c r="BH77" s="23">
        <f t="shared" si="28"/>
        <v>0.10138183581208327</v>
      </c>
      <c r="BI77" s="23">
        <f t="shared" si="28"/>
        <v>0.1014780765024921</v>
      </c>
    </row>
    <row r="78" spans="1:237" s="37" customFormat="1" ht="18" customHeight="1">
      <c r="A78" s="35" t="s">
        <v>72</v>
      </c>
      <c r="B78" s="29">
        <f t="shared" ref="B78:BI78" si="29">+$B$7*B61/B74*(1-(1-$B$8)^10)/$B$8/10</f>
        <v>0.10601266184487382</v>
      </c>
      <c r="C78" s="23">
        <f t="shared" si="29"/>
        <v>0.10372808297906848</v>
      </c>
      <c r="D78" s="23">
        <f t="shared" si="29"/>
        <v>9.3815783506434575E-2</v>
      </c>
      <c r="E78" s="23">
        <f t="shared" si="29"/>
        <v>8.8476279911830852E-2</v>
      </c>
      <c r="F78" s="23">
        <f t="shared" si="29"/>
        <v>8.5084824571084267E-2</v>
      </c>
      <c r="G78" s="23">
        <f t="shared" si="29"/>
        <v>8.2240980696616534E-2</v>
      </c>
      <c r="H78" s="23">
        <f t="shared" si="29"/>
        <v>7.9816987508613879E-2</v>
      </c>
      <c r="I78" s="23">
        <f t="shared" si="29"/>
        <v>7.7883886740937491E-2</v>
      </c>
      <c r="J78" s="23">
        <f t="shared" si="29"/>
        <v>7.6222813920497373E-2</v>
      </c>
      <c r="K78" s="23">
        <f t="shared" si="29"/>
        <v>7.4707034791084648E-2</v>
      </c>
      <c r="L78" s="23">
        <f t="shared" si="29"/>
        <v>7.3276315067666242E-2</v>
      </c>
      <c r="M78" s="23">
        <f t="shared" si="29"/>
        <v>7.2276068651651176E-2</v>
      </c>
      <c r="N78" s="23">
        <f t="shared" si="29"/>
        <v>6.95905813877431E-2</v>
      </c>
      <c r="O78" s="23">
        <f t="shared" si="29"/>
        <v>6.8147473024239874E-2</v>
      </c>
      <c r="P78" s="23">
        <f t="shared" si="29"/>
        <v>6.7333430108577244E-2</v>
      </c>
      <c r="Q78" s="23">
        <f t="shared" si="29"/>
        <v>6.685676664760723E-2</v>
      </c>
      <c r="R78" s="23">
        <f t="shared" si="29"/>
        <v>6.6571613929474943E-2</v>
      </c>
      <c r="S78" s="23">
        <f t="shared" si="29"/>
        <v>6.6402369224792285E-2</v>
      </c>
      <c r="T78" s="23">
        <f t="shared" si="29"/>
        <v>6.6308574077907717E-2</v>
      </c>
      <c r="U78" s="23">
        <f t="shared" si="29"/>
        <v>6.626776407362725E-2</v>
      </c>
      <c r="V78" s="23">
        <f t="shared" si="29"/>
        <v>6.6292653669397628E-2</v>
      </c>
      <c r="W78" s="23">
        <f t="shared" si="29"/>
        <v>6.6363097901071672E-2</v>
      </c>
      <c r="X78" s="23">
        <f t="shared" si="29"/>
        <v>6.6441668431244952E-2</v>
      </c>
      <c r="Y78" s="23">
        <f t="shared" si="29"/>
        <v>6.6533363049882777E-2</v>
      </c>
      <c r="Z78" s="23">
        <f t="shared" si="29"/>
        <v>6.6639672613144699E-2</v>
      </c>
      <c r="AA78" s="23">
        <f t="shared" si="29"/>
        <v>6.6759967261437042E-2</v>
      </c>
      <c r="AB78" s="23">
        <f t="shared" si="29"/>
        <v>6.68901664130266E-2</v>
      </c>
      <c r="AC78" s="23">
        <f t="shared" si="29"/>
        <v>6.701977433869849E-2</v>
      </c>
      <c r="AD78" s="23">
        <f t="shared" si="29"/>
        <v>6.7059831553086896E-2</v>
      </c>
      <c r="AE78" s="23">
        <f t="shared" si="29"/>
        <v>6.7030104491745304E-2</v>
      </c>
      <c r="AF78" s="23">
        <f t="shared" si="29"/>
        <v>6.6808305129920337E-2</v>
      </c>
      <c r="AG78" s="23">
        <f t="shared" si="29"/>
        <v>6.6482875803198171E-2</v>
      </c>
      <c r="AH78" s="23">
        <f t="shared" si="29"/>
        <v>6.6248742052438997E-2</v>
      </c>
      <c r="AI78" s="23">
        <f t="shared" si="29"/>
        <v>6.606815133692065E-2</v>
      </c>
      <c r="AJ78" s="23">
        <f t="shared" si="29"/>
        <v>6.5922845096556271E-2</v>
      </c>
      <c r="AK78" s="23">
        <f t="shared" si="29"/>
        <v>6.5803739979233888E-2</v>
      </c>
      <c r="AL78" s="23">
        <f t="shared" si="29"/>
        <v>6.5706018320949314E-2</v>
      </c>
      <c r="AM78" s="23">
        <f t="shared" si="29"/>
        <v>6.5626786381441399E-2</v>
      </c>
      <c r="AN78" s="23">
        <f t="shared" si="29"/>
        <v>6.5563994529139649E-2</v>
      </c>
      <c r="AO78" s="23">
        <f t="shared" si="29"/>
        <v>6.5515964984922848E-2</v>
      </c>
      <c r="AP78" s="23">
        <f t="shared" si="29"/>
        <v>6.5481202281565176E-2</v>
      </c>
      <c r="AQ78" s="23">
        <f t="shared" si="29"/>
        <v>6.5458328285766823E-2</v>
      </c>
      <c r="AR78" s="23">
        <f t="shared" si="29"/>
        <v>6.5446067111006673E-2</v>
      </c>
      <c r="AS78" s="23">
        <f t="shared" si="29"/>
        <v>6.5443246329416199E-2</v>
      </c>
      <c r="AT78" s="23">
        <f t="shared" si="29"/>
        <v>6.5448800575365979E-2</v>
      </c>
      <c r="AU78" s="23">
        <f t="shared" si="29"/>
        <v>6.5461772690671063E-2</v>
      </c>
      <c r="AV78" s="23">
        <f t="shared" si="29"/>
        <v>6.5481311458762875E-2</v>
      </c>
      <c r="AW78" s="23">
        <f t="shared" si="29"/>
        <v>6.5506666450102516E-2</v>
      </c>
      <c r="AX78" s="23">
        <f t="shared" si="29"/>
        <v>6.5537180897401626E-2</v>
      </c>
      <c r="AY78" s="23">
        <f t="shared" si="29"/>
        <v>6.5572283478563226E-2</v>
      </c>
      <c r="AZ78" s="23">
        <f t="shared" si="29"/>
        <v>6.5611479701421463E-2</v>
      </c>
      <c r="BA78" s="23">
        <f t="shared" si="29"/>
        <v>6.5654343382657077E-2</v>
      </c>
      <c r="BB78" s="23">
        <f t="shared" si="29"/>
        <v>6.5700508540184444E-2</v>
      </c>
      <c r="BC78" s="23">
        <f t="shared" si="29"/>
        <v>6.5749661885387056E-2</v>
      </c>
      <c r="BD78" s="23">
        <f t="shared" si="29"/>
        <v>6.5801536006298747E-2</v>
      </c>
      <c r="BE78" s="23">
        <f t="shared" si="29"/>
        <v>6.5855903268145582E-2</v>
      </c>
      <c r="BF78" s="23">
        <f t="shared" si="29"/>
        <v>6.5912570416062535E-2</v>
      </c>
      <c r="BG78" s="23">
        <f t="shared" si="29"/>
        <v>6.5971373839791472E-2</v>
      </c>
      <c r="BH78" s="23">
        <f t="shared" si="29"/>
        <v>6.6032175446651742E-2</v>
      </c>
      <c r="BI78" s="23">
        <f t="shared" si="29"/>
        <v>6.6094859083254659E-2</v>
      </c>
    </row>
    <row r="79" spans="1:237" s="37" customFormat="1" ht="18" customHeight="1">
      <c r="A79" s="35" t="s">
        <v>70</v>
      </c>
      <c r="B79" s="29">
        <f>+C134</f>
        <v>3.2174173849278009E-2</v>
      </c>
      <c r="C79" s="23">
        <f t="shared" ref="C79:BI79" si="30">+D134</f>
        <v>4.7547184614409765E-2</v>
      </c>
      <c r="D79" s="23">
        <f t="shared" si="30"/>
        <v>4.3200249909506105E-2</v>
      </c>
      <c r="E79" s="23">
        <f t="shared" si="30"/>
        <v>3.362359629675149E-2</v>
      </c>
      <c r="F79" s="23">
        <f t="shared" si="30"/>
        <v>3.5241540789419989E-2</v>
      </c>
      <c r="G79" s="23">
        <f t="shared" si="30"/>
        <v>3.4643474019102172E-2</v>
      </c>
      <c r="H79" s="23">
        <f t="shared" si="30"/>
        <v>3.2912530843903554E-2</v>
      </c>
      <c r="I79" s="23">
        <f t="shared" si="30"/>
        <v>3.1461507126016253E-2</v>
      </c>
      <c r="J79" s="23">
        <f t="shared" si="30"/>
        <v>2.8962896112731729E-2</v>
      </c>
      <c r="K79" s="23">
        <f t="shared" si="30"/>
        <v>2.8241799414314928E-2</v>
      </c>
      <c r="L79" s="23">
        <f t="shared" si="30"/>
        <v>2.5897801185684965E-2</v>
      </c>
      <c r="M79" s="23">
        <f t="shared" si="30"/>
        <v>2.9241466444315911E-2</v>
      </c>
      <c r="N79" s="23">
        <f t="shared" si="30"/>
        <v>2.7411452606265208E-2</v>
      </c>
      <c r="O79" s="23">
        <f t="shared" si="30"/>
        <v>2.6179035682341922E-2</v>
      </c>
      <c r="P79" s="23">
        <f t="shared" si="30"/>
        <v>2.5274744451555309E-2</v>
      </c>
      <c r="Q79" s="23">
        <f t="shared" si="30"/>
        <v>2.4564117771955551E-2</v>
      </c>
      <c r="R79" s="23">
        <f t="shared" si="30"/>
        <v>2.397698434536033E-2</v>
      </c>
      <c r="S79" s="23">
        <f t="shared" si="30"/>
        <v>2.3475284695285481E-2</v>
      </c>
      <c r="T79" s="23">
        <f t="shared" si="30"/>
        <v>2.3037495620000792E-2</v>
      </c>
      <c r="U79" s="23">
        <f t="shared" si="30"/>
        <v>2.2624699592439068E-2</v>
      </c>
      <c r="V79" s="23">
        <f t="shared" si="30"/>
        <v>2.2265412138994467E-2</v>
      </c>
      <c r="W79" s="23">
        <f t="shared" si="30"/>
        <v>2.197388389615651E-2</v>
      </c>
      <c r="X79" s="23">
        <f t="shared" si="30"/>
        <v>2.1706555753265855E-2</v>
      </c>
      <c r="Y79" s="23">
        <f t="shared" si="30"/>
        <v>2.146596262800804E-2</v>
      </c>
      <c r="Z79" s="23">
        <f t="shared" si="30"/>
        <v>2.1263543171464505E-2</v>
      </c>
      <c r="AA79" s="23">
        <f t="shared" si="30"/>
        <v>2.1123118162696963E-2</v>
      </c>
      <c r="AB79" s="23">
        <f t="shared" si="30"/>
        <v>2.1415745855957402E-2</v>
      </c>
      <c r="AC79" s="23">
        <f t="shared" si="30"/>
        <v>2.1480183022159371E-2</v>
      </c>
      <c r="AD79" s="23">
        <f t="shared" si="30"/>
        <v>2.1481895086815861E-2</v>
      </c>
      <c r="AE79" s="23">
        <f t="shared" si="30"/>
        <v>2.1576275055288585E-2</v>
      </c>
      <c r="AF79" s="23">
        <f t="shared" si="30"/>
        <v>2.1571482449427748E-2</v>
      </c>
      <c r="AG79" s="23">
        <f t="shared" si="30"/>
        <v>2.1369758712296294E-2</v>
      </c>
      <c r="AH79" s="23">
        <f t="shared" si="30"/>
        <v>2.1204626401446713E-2</v>
      </c>
      <c r="AI79" s="23">
        <f t="shared" si="30"/>
        <v>2.1061765697825807E-2</v>
      </c>
      <c r="AJ79" s="23">
        <f t="shared" si="30"/>
        <v>2.093444574966985E-2</v>
      </c>
      <c r="AK79" s="23">
        <f t="shared" si="30"/>
        <v>2.0819558386966142E-2</v>
      </c>
      <c r="AL79" s="23">
        <f t="shared" si="30"/>
        <v>2.0715552494643186E-2</v>
      </c>
      <c r="AM79" s="23">
        <f t="shared" si="30"/>
        <v>2.0621486682738777E-2</v>
      </c>
      <c r="AN79" s="23">
        <f t="shared" si="30"/>
        <v>2.0536621586761283E-2</v>
      </c>
      <c r="AO79" s="23">
        <f t="shared" si="30"/>
        <v>2.0460263896758812E-2</v>
      </c>
      <c r="AP79" s="23">
        <f t="shared" si="30"/>
        <v>2.0391721394526829E-2</v>
      </c>
      <c r="AQ79" s="23">
        <f t="shared" si="30"/>
        <v>2.033030217099463E-2</v>
      </c>
      <c r="AR79" s="23">
        <f t="shared" si="30"/>
        <v>2.0275327730927106E-2</v>
      </c>
      <c r="AS79" s="23">
        <f t="shared" si="30"/>
        <v>2.0226147318980869E-2</v>
      </c>
      <c r="AT79" s="23">
        <f t="shared" si="30"/>
        <v>2.0182148988724835E-2</v>
      </c>
      <c r="AU79" s="23">
        <f t="shared" si="30"/>
        <v>2.0142766509189336E-2</v>
      </c>
      <c r="AV79" s="23">
        <f t="shared" si="30"/>
        <v>2.0107482589513337E-2</v>
      </c>
      <c r="AW79" s="23">
        <f t="shared" si="30"/>
        <v>2.0075829301052783E-2</v>
      </c>
      <c r="AX79" s="23">
        <f t="shared" si="30"/>
        <v>2.0047386565739789E-2</v>
      </c>
      <c r="AY79" s="23">
        <f t="shared" si="30"/>
        <v>2.0021779427258579E-2</v>
      </c>
      <c r="AZ79" s="23">
        <f t="shared" si="30"/>
        <v>1.999867464420646E-2</v>
      </c>
      <c r="BA79" s="23">
        <f t="shared" si="30"/>
        <v>1.9977776986791485E-2</v>
      </c>
      <c r="BB79" s="23">
        <f t="shared" si="30"/>
        <v>1.9958825493492371E-2</v>
      </c>
      <c r="BC79" s="23">
        <f t="shared" si="30"/>
        <v>1.9941589850876351E-2</v>
      </c>
      <c r="BD79" s="23">
        <f t="shared" si="30"/>
        <v>1.9925866993207197E-2</v>
      </c>
      <c r="BE79" s="23">
        <f t="shared" si="30"/>
        <v>1.9911477972565317E-2</v>
      </c>
      <c r="BF79" s="23">
        <f t="shared" si="30"/>
        <v>1.9898265119530967E-2</v>
      </c>
      <c r="BG79" s="23">
        <f t="shared" si="30"/>
        <v>1.9886089494736581E-2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3.281034402665107</v>
      </c>
      <c r="C84" s="396">
        <f t="shared" ref="C84:BH84" si="31">C68-C73</f>
        <v>3.6216256896812373</v>
      </c>
      <c r="D84" s="396">
        <f>D68-D73</f>
        <v>4.2921949395932995</v>
      </c>
      <c r="E84" s="396">
        <f>E68-E73</f>
        <v>4.8514150763740966</v>
      </c>
      <c r="F84" s="396">
        <f t="shared" si="31"/>
        <v>5.0917108244990921</v>
      </c>
      <c r="G84" s="396">
        <f t="shared" si="31"/>
        <v>5.4737004870252415</v>
      </c>
      <c r="H84" s="396">
        <f t="shared" si="31"/>
        <v>5.9766588612338882</v>
      </c>
      <c r="I84" s="396">
        <f t="shared" si="31"/>
        <v>6.4533922188926622</v>
      </c>
      <c r="J84" s="396">
        <f>J68-J73</f>
        <v>6.9031532610080601</v>
      </c>
      <c r="K84" s="396">
        <f t="shared" si="31"/>
        <v>7.2658244192212784</v>
      </c>
      <c r="L84" s="396">
        <f>L68-L73</f>
        <v>7.7848537512470664</v>
      </c>
      <c r="M84" s="396">
        <f t="shared" si="31"/>
        <v>8.4016816912670009</v>
      </c>
      <c r="N84" s="396">
        <f t="shared" si="31"/>
        <v>9.2662318388196496</v>
      </c>
      <c r="O84" s="396">
        <f t="shared" si="31"/>
        <v>10.099214993834687</v>
      </c>
      <c r="P84" s="396">
        <f t="shared" si="31"/>
        <v>10.91935477121298</v>
      </c>
      <c r="Q84" s="396">
        <f t="shared" si="31"/>
        <v>11.736911027681295</v>
      </c>
      <c r="R84" s="396">
        <f t="shared" si="31"/>
        <v>12.557500316337048</v>
      </c>
      <c r="S84" s="396">
        <f t="shared" si="31"/>
        <v>13.384216042424837</v>
      </c>
      <c r="T84" s="396">
        <f t="shared" si="31"/>
        <v>14.218827139671127</v>
      </c>
      <c r="U84" s="396">
        <f t="shared" si="31"/>
        <v>15.06245941333178</v>
      </c>
      <c r="V84" s="396">
        <f t="shared" si="31"/>
        <v>15.92213129711271</v>
      </c>
      <c r="W84" s="396">
        <f t="shared" si="31"/>
        <v>16.800832000445475</v>
      </c>
      <c r="X84" s="396">
        <f t="shared" si="31"/>
        <v>17.694348754150319</v>
      </c>
      <c r="Y84" s="396">
        <f t="shared" si="31"/>
        <v>18.602911730932384</v>
      </c>
      <c r="Z84" s="396">
        <f t="shared" si="31"/>
        <v>19.527443882054989</v>
      </c>
      <c r="AA84" s="396">
        <f t="shared" si="31"/>
        <v>20.470858968210667</v>
      </c>
      <c r="AB84" s="396">
        <f t="shared" si="31"/>
        <v>21.44018852861015</v>
      </c>
      <c r="AC84" s="396">
        <f t="shared" si="31"/>
        <v>22.498353299160613</v>
      </c>
      <c r="AD84" s="396">
        <f t="shared" si="31"/>
        <v>23.618674018528893</v>
      </c>
      <c r="AE84" s="396">
        <f t="shared" si="31"/>
        <v>24.795058917864715</v>
      </c>
      <c r="AF84" s="396">
        <f t="shared" si="31"/>
        <v>25.965871134778979</v>
      </c>
      <c r="AG84" s="396">
        <f t="shared" si="31"/>
        <v>27.107389033879841</v>
      </c>
      <c r="AH84" s="396">
        <f t="shared" si="31"/>
        <v>28.261857750489519</v>
      </c>
      <c r="AI84" s="396">
        <f t="shared" si="31"/>
        <v>29.43374900037881</v>
      </c>
      <c r="AJ84" s="396">
        <f t="shared" si="31"/>
        <v>30.625655586319215</v>
      </c>
      <c r="AK84" s="396">
        <f t="shared" si="31"/>
        <v>31.839347474664176</v>
      </c>
      <c r="AL84" s="396">
        <f t="shared" si="31"/>
        <v>33.076312954672495</v>
      </c>
      <c r="AM84" s="396">
        <f t="shared" si="31"/>
        <v>34.338002250536107</v>
      </c>
      <c r="AN84" s="396">
        <f t="shared" si="31"/>
        <v>35.625922904779486</v>
      </c>
      <c r="AO84" s="396">
        <f t="shared" si="31"/>
        <v>36.941665167775554</v>
      </c>
      <c r="AP84" s="396">
        <f t="shared" si="31"/>
        <v>38.286897365511891</v>
      </c>
      <c r="AQ84" s="396">
        <f t="shared" si="31"/>
        <v>39.663350894453018</v>
      </c>
      <c r="AR84" s="396">
        <f t="shared" si="31"/>
        <v>41.072803904302575</v>
      </c>
      <c r="AS84" s="396">
        <f t="shared" si="31"/>
        <v>42.517067370049389</v>
      </c>
      <c r="AT84" s="396">
        <f t="shared" si="31"/>
        <v>43.997974659719134</v>
      </c>
      <c r="AU84" s="396">
        <f t="shared" si="31"/>
        <v>45.517374538645917</v>
      </c>
      <c r="AV84" s="396">
        <f t="shared" si="31"/>
        <v>47.077127100960141</v>
      </c>
      <c r="AW84" s="396">
        <f t="shared" si="31"/>
        <v>48.679102009465723</v>
      </c>
      <c r="AX84" s="396">
        <f t="shared" si="31"/>
        <v>50.325178464079976</v>
      </c>
      <c r="AY84" s="396">
        <f t="shared" si="31"/>
        <v>52.017246411601455</v>
      </c>
      <c r="AZ84" s="396">
        <f t="shared" si="31"/>
        <v>53.757208611426627</v>
      </c>
      <c r="BA84" s="396">
        <f t="shared" si="31"/>
        <v>55.546983264280549</v>
      </c>
      <c r="BB84" s="396">
        <f t="shared" si="31"/>
        <v>57.388506987884419</v>
      </c>
      <c r="BC84" s="396">
        <f t="shared" si="31"/>
        <v>59.283737984288059</v>
      </c>
      <c r="BD84" s="396">
        <f t="shared" si="31"/>
        <v>61.234659290188262</v>
      </c>
      <c r="BE84" s="396">
        <f t="shared" si="31"/>
        <v>63.243282036449301</v>
      </c>
      <c r="BF84" s="396">
        <f t="shared" si="31"/>
        <v>65.311648668706795</v>
      </c>
      <c r="BG84" s="396">
        <f t="shared" si="31"/>
        <v>67.441836099507753</v>
      </c>
      <c r="BH84" s="396">
        <f t="shared" si="31"/>
        <v>69.635958775659901</v>
      </c>
      <c r="BI84" s="396">
        <f>+BH84</f>
        <v>69.635958775659901</v>
      </c>
    </row>
    <row r="85" spans="1:103" s="396" customFormat="1" ht="18" customHeight="1">
      <c r="A85" s="426" t="s">
        <v>970</v>
      </c>
      <c r="B85" s="398">
        <f>+C85/C84*B84</f>
        <v>0.10900733770888409</v>
      </c>
      <c r="C85" s="398">
        <f>+(C74-B74)/10</f>
        <v>0.12032296104227962</v>
      </c>
      <c r="D85" s="398">
        <f t="shared" ref="D85:BI85" si="32">+(D74-C74)/10</f>
        <v>0.25355883063827689</v>
      </c>
      <c r="E85" s="398">
        <f t="shared" si="32"/>
        <v>0.20618193483906797</v>
      </c>
      <c r="F85" s="398">
        <f t="shared" si="32"/>
        <v>0.13963511860879069</v>
      </c>
      <c r="G85" s="398">
        <f t="shared" si="32"/>
        <v>0.17949538047819563</v>
      </c>
      <c r="H85" s="398">
        <f t="shared" si="32"/>
        <v>0.20998137804018063</v>
      </c>
      <c r="I85" s="398">
        <f t="shared" si="32"/>
        <v>0.2045813000273963</v>
      </c>
      <c r="J85" s="398">
        <f t="shared" si="32"/>
        <v>0.20123459705417873</v>
      </c>
      <c r="K85" s="398">
        <f t="shared" si="32"/>
        <v>0.19952572458834333</v>
      </c>
      <c r="L85" s="398">
        <f t="shared" si="32"/>
        <v>0.25806608141257675</v>
      </c>
      <c r="M85" s="398">
        <f t="shared" si="32"/>
        <v>0.3121525107569546</v>
      </c>
      <c r="N85" s="398">
        <f t="shared" si="32"/>
        <v>0.44841840997460236</v>
      </c>
      <c r="O85" s="398">
        <f t="shared" si="32"/>
        <v>0.40343555124958713</v>
      </c>
      <c r="P85" s="398">
        <f t="shared" si="32"/>
        <v>0.3787293968663249</v>
      </c>
      <c r="Q85" s="398">
        <f t="shared" si="32"/>
        <v>0.36644435588630131</v>
      </c>
      <c r="R85" s="398">
        <f t="shared" si="32"/>
        <v>0.36142247674397082</v>
      </c>
      <c r="S85" s="398">
        <f t="shared" si="32"/>
        <v>0.36053827280806344</v>
      </c>
      <c r="T85" s="398">
        <f t="shared" si="32"/>
        <v>0.36198085820956505</v>
      </c>
      <c r="U85" s="398">
        <f t="shared" si="32"/>
        <v>0.36474029241217354</v>
      </c>
      <c r="V85" s="398">
        <f t="shared" si="32"/>
        <v>0.36828062980164161</v>
      </c>
      <c r="W85" s="398">
        <f t="shared" si="32"/>
        <v>0.37409906515612618</v>
      </c>
      <c r="X85" s="398">
        <f t="shared" si="32"/>
        <v>0.3815661170018842</v>
      </c>
      <c r="Y85" s="398">
        <f t="shared" si="32"/>
        <v>0.38840402915175076</v>
      </c>
      <c r="Z85" s="398">
        <f t="shared" si="32"/>
        <v>0.39508835542585385</v>
      </c>
      <c r="AA85" s="398">
        <f t="shared" si="32"/>
        <v>0.40198290192135888</v>
      </c>
      <c r="AB85" s="398">
        <f t="shared" si="32"/>
        <v>0.40978347785837033</v>
      </c>
      <c r="AC85" s="398">
        <f t="shared" si="32"/>
        <v>0.41990952603920562</v>
      </c>
      <c r="AD85" s="398">
        <f t="shared" si="32"/>
        <v>0.44882867404158444</v>
      </c>
      <c r="AE85" s="398">
        <f t="shared" si="32"/>
        <v>0.47667584503103766</v>
      </c>
      <c r="AF85" s="398">
        <f t="shared" si="32"/>
        <v>0.50240826050868603</v>
      </c>
      <c r="AG85" s="398">
        <f t="shared" si="32"/>
        <v>0.50978796962931339</v>
      </c>
      <c r="AH85" s="398">
        <f t="shared" si="32"/>
        <v>0.5039890265125635</v>
      </c>
      <c r="AI85" s="398">
        <f t="shared" si="32"/>
        <v>0.50566830316242606</v>
      </c>
      <c r="AJ85" s="398">
        <f t="shared" si="32"/>
        <v>0.51123305546281017</v>
      </c>
      <c r="AK85" s="398">
        <f t="shared" si="32"/>
        <v>0.51889359225287135</v>
      </c>
      <c r="AL85" s="398">
        <f t="shared" si="32"/>
        <v>0.52779072655084747</v>
      </c>
      <c r="AM85" s="398">
        <f t="shared" si="32"/>
        <v>0.53754437725356752</v>
      </c>
      <c r="AN85" s="398">
        <f t="shared" si="32"/>
        <v>0.54801113957429382</v>
      </c>
      <c r="AO85" s="398">
        <f t="shared" si="32"/>
        <v>0.55915739249009844</v>
      </c>
      <c r="AP85" s="398">
        <f t="shared" si="32"/>
        <v>0.57099505033606301</v>
      </c>
      <c r="AQ85" s="398">
        <f t="shared" si="32"/>
        <v>0.58355058078842315</v>
      </c>
      <c r="AR85" s="398">
        <f t="shared" si="32"/>
        <v>0.5968512376078593</v>
      </c>
      <c r="AS85" s="398">
        <f t="shared" si="32"/>
        <v>0.61091988530586716</v>
      </c>
      <c r="AT85" s="398">
        <f t="shared" si="32"/>
        <v>0.62577387745628532</v>
      </c>
      <c r="AU85" s="398">
        <f t="shared" si="32"/>
        <v>0.64142566463224282</v>
      </c>
      <c r="AV85" s="398">
        <f t="shared" si="32"/>
        <v>0.65788398851134677</v>
      </c>
      <c r="AW85" s="398">
        <f t="shared" si="32"/>
        <v>0.67515513481013156</v>
      </c>
      <c r="AX85" s="398">
        <f t="shared" si="32"/>
        <v>0.69324402987504075</v>
      </c>
      <c r="AY85" s="398">
        <f t="shared" si="32"/>
        <v>0.71215511704981505</v>
      </c>
      <c r="AZ85" s="398">
        <f t="shared" si="32"/>
        <v>0.73189301700784881</v>
      </c>
      <c r="BA85" s="398">
        <f t="shared" si="32"/>
        <v>0.75246300261931931</v>
      </c>
      <c r="BB85" s="398">
        <f t="shared" si="32"/>
        <v>0.77387132543220505</v>
      </c>
      <c r="BC85" s="398">
        <f t="shared" si="32"/>
        <v>0.79612542866100289</v>
      </c>
      <c r="BD85" s="398">
        <f t="shared" si="32"/>
        <v>0.81923407622767852</v>
      </c>
      <c r="BE85" s="398">
        <f t="shared" si="32"/>
        <v>0.84320742147212402</v>
      </c>
      <c r="BF85" s="398">
        <f t="shared" si="32"/>
        <v>0.86805703374001841</v>
      </c>
      <c r="BG85" s="398">
        <f t="shared" si="32"/>
        <v>0.89379589653127023</v>
      </c>
      <c r="BH85" s="398">
        <f t="shared" si="32"/>
        <v>0.92043838728802141</v>
      </c>
      <c r="BI85" s="398">
        <f t="shared" si="32"/>
        <v>0.94800024611469103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3.3900417403739911</v>
      </c>
      <c r="C87" s="398">
        <f>+SUM(C84:C86)</f>
        <v>3.7419486507235171</v>
      </c>
      <c r="D87" s="398">
        <f t="shared" ref="D87:BI87" si="35">+SUM(D84:D86)</f>
        <v>4.5457537702315767</v>
      </c>
      <c r="E87" s="398">
        <f t="shared" si="35"/>
        <v>5.057597011213165</v>
      </c>
      <c r="F87" s="398">
        <f t="shared" si="35"/>
        <v>5.2313459431078826</v>
      </c>
      <c r="G87" s="398">
        <f t="shared" si="35"/>
        <v>5.6531958675034373</v>
      </c>
      <c r="H87" s="398">
        <f t="shared" si="35"/>
        <v>6.1866402392740687</v>
      </c>
      <c r="I87" s="398">
        <f t="shared" si="35"/>
        <v>6.6579735189200582</v>
      </c>
      <c r="J87" s="398">
        <f t="shared" si="35"/>
        <v>7.104387858062239</v>
      </c>
      <c r="K87" s="398">
        <f t="shared" si="35"/>
        <v>7.4653501438096219</v>
      </c>
      <c r="L87" s="398">
        <f t="shared" si="35"/>
        <v>8.0429198326596438</v>
      </c>
      <c r="M87" s="398">
        <f t="shared" si="35"/>
        <v>8.7138342020239552</v>
      </c>
      <c r="N87" s="398">
        <f t="shared" si="35"/>
        <v>9.7146502487942517</v>
      </c>
      <c r="O87" s="398">
        <f t="shared" si="35"/>
        <v>10.502650545084274</v>
      </c>
      <c r="P87" s="398">
        <f t="shared" si="35"/>
        <v>11.298084168079304</v>
      </c>
      <c r="Q87" s="398">
        <f t="shared" si="35"/>
        <v>12.103355383567596</v>
      </c>
      <c r="R87" s="398">
        <f t="shared" si="35"/>
        <v>12.91892279308102</v>
      </c>
      <c r="S87" s="398">
        <f t="shared" si="35"/>
        <v>13.744754315232901</v>
      </c>
      <c r="T87" s="398">
        <f t="shared" si="35"/>
        <v>14.580807997880692</v>
      </c>
      <c r="U87" s="398">
        <f t="shared" si="35"/>
        <v>15.427199705743954</v>
      </c>
      <c r="V87" s="398">
        <f t="shared" si="35"/>
        <v>16.290411926914352</v>
      </c>
      <c r="W87" s="398">
        <f t="shared" si="35"/>
        <v>17.174931065601601</v>
      </c>
      <c r="X87" s="398">
        <f t="shared" si="35"/>
        <v>18.075914871152204</v>
      </c>
      <c r="Y87" s="398">
        <f t="shared" si="35"/>
        <v>18.991315760084134</v>
      </c>
      <c r="Z87" s="398">
        <f t="shared" si="35"/>
        <v>19.922532237480844</v>
      </c>
      <c r="AA87" s="398">
        <f t="shared" si="35"/>
        <v>20.872841870132024</v>
      </c>
      <c r="AB87" s="398">
        <f t="shared" si="35"/>
        <v>21.849972006468519</v>
      </c>
      <c r="AC87" s="398">
        <f t="shared" si="35"/>
        <v>22.918262825199818</v>
      </c>
      <c r="AD87" s="398">
        <f t="shared" si="35"/>
        <v>24.067502692570478</v>
      </c>
      <c r="AE87" s="398">
        <f t="shared" si="35"/>
        <v>25.271734762895754</v>
      </c>
      <c r="AF87" s="398">
        <f t="shared" si="35"/>
        <v>26.468279395287666</v>
      </c>
      <c r="AG87" s="398">
        <f t="shared" si="35"/>
        <v>27.617177003509155</v>
      </c>
      <c r="AH87" s="398">
        <f t="shared" si="35"/>
        <v>28.765846777002082</v>
      </c>
      <c r="AI87" s="398">
        <f t="shared" si="35"/>
        <v>29.939417303541237</v>
      </c>
      <c r="AJ87" s="398">
        <f t="shared" si="35"/>
        <v>31.136888641782026</v>
      </c>
      <c r="AK87" s="398">
        <f t="shared" si="35"/>
        <v>32.358241066917046</v>
      </c>
      <c r="AL87" s="398">
        <f t="shared" si="35"/>
        <v>33.604103681223343</v>
      </c>
      <c r="AM87" s="398">
        <f t="shared" si="35"/>
        <v>34.875546627789674</v>
      </c>
      <c r="AN87" s="398">
        <f t="shared" si="35"/>
        <v>36.173934044353778</v>
      </c>
      <c r="AO87" s="398">
        <f t="shared" si="35"/>
        <v>37.500822560265654</v>
      </c>
      <c r="AP87" s="398">
        <f t="shared" si="35"/>
        <v>38.857892415847957</v>
      </c>
      <c r="AQ87" s="398">
        <f t="shared" si="35"/>
        <v>40.246901475241444</v>
      </c>
      <c r="AR87" s="398">
        <f t="shared" si="35"/>
        <v>41.669655141910432</v>
      </c>
      <c r="AS87" s="398">
        <f t="shared" si="35"/>
        <v>43.127987255355258</v>
      </c>
      <c r="AT87" s="398">
        <f t="shared" si="35"/>
        <v>44.623748537175416</v>
      </c>
      <c r="AU87" s="398">
        <f t="shared" si="35"/>
        <v>46.158800203278162</v>
      </c>
      <c r="AV87" s="398">
        <f t="shared" si="35"/>
        <v>47.735011089471485</v>
      </c>
      <c r="AW87" s="398">
        <f t="shared" si="35"/>
        <v>49.354257144275856</v>
      </c>
      <c r="AX87" s="398">
        <f t="shared" si="35"/>
        <v>51.018422493955015</v>
      </c>
      <c r="AY87" s="398">
        <f t="shared" si="35"/>
        <v>52.729401528651273</v>
      </c>
      <c r="AZ87" s="398">
        <f t="shared" si="35"/>
        <v>54.489101628434476</v>
      </c>
      <c r="BA87" s="398">
        <f t="shared" si="35"/>
        <v>56.299446266899871</v>
      </c>
      <c r="BB87" s="398">
        <f t="shared" si="35"/>
        <v>58.162378313316623</v>
      </c>
      <c r="BC87" s="398">
        <f t="shared" si="35"/>
        <v>60.079863412949059</v>
      </c>
      <c r="BD87" s="398">
        <f t="shared" si="35"/>
        <v>62.053893366415942</v>
      </c>
      <c r="BE87" s="398">
        <f t="shared" si="35"/>
        <v>64.086489457921431</v>
      </c>
      <c r="BF87" s="398">
        <f t="shared" si="35"/>
        <v>66.17970570244681</v>
      </c>
      <c r="BG87" s="398">
        <f t="shared" si="35"/>
        <v>68.335631996039027</v>
      </c>
      <c r="BH87" s="398">
        <f t="shared" si="35"/>
        <v>70.556397162947917</v>
      </c>
      <c r="BI87" s="398">
        <f t="shared" si="35"/>
        <v>70.583959021774589</v>
      </c>
    </row>
    <row r="88" spans="1:103" ht="18" customHeight="1">
      <c r="A88" s="21" t="s">
        <v>153</v>
      </c>
      <c r="B88" s="29">
        <f t="shared" ref="B88:AG88" si="36">(B84/B56)*1000</f>
        <v>25.678620699718305</v>
      </c>
      <c r="C88" s="23">
        <f t="shared" si="36"/>
        <v>28.717810997957457</v>
      </c>
      <c r="D88" s="23">
        <f t="shared" si="36"/>
        <v>35.44337022178339</v>
      </c>
      <c r="E88" s="23">
        <f t="shared" si="36"/>
        <v>42.548012583882951</v>
      </c>
      <c r="F88" s="23">
        <f t="shared" si="36"/>
        <v>48.031015075733173</v>
      </c>
      <c r="G88" s="23">
        <f t="shared" si="36"/>
        <v>54.788921690665688</v>
      </c>
      <c r="H88" s="23">
        <f t="shared" si="36"/>
        <v>62.25734893004757</v>
      </c>
      <c r="I88" s="23">
        <f t="shared" si="36"/>
        <v>69.958525805763301</v>
      </c>
      <c r="J88" s="23">
        <f t="shared" si="36"/>
        <v>77.879030442779907</v>
      </c>
      <c r="K88" s="23">
        <f t="shared" si="36"/>
        <v>85.305759077103062</v>
      </c>
      <c r="L88" s="23">
        <f t="shared" si="36"/>
        <v>93.005029273691363</v>
      </c>
      <c r="M88" s="23">
        <f t="shared" si="36"/>
        <v>99.868105657091405</v>
      </c>
      <c r="N88" s="23">
        <f t="shared" si="36"/>
        <v>109.58935303654603</v>
      </c>
      <c r="O88" s="23">
        <f t="shared" si="36"/>
        <v>118.83857390866858</v>
      </c>
      <c r="P88" s="23">
        <f t="shared" si="36"/>
        <v>127.84136619826137</v>
      </c>
      <c r="Q88" s="23">
        <f t="shared" si="36"/>
        <v>136.7202525103834</v>
      </c>
      <c r="R88" s="23">
        <f t="shared" si="36"/>
        <v>145.54150112480136</v>
      </c>
      <c r="S88" s="23">
        <f t="shared" si="36"/>
        <v>154.34096210422683</v>
      </c>
      <c r="T88" s="23">
        <f t="shared" si="36"/>
        <v>163.1385703821112</v>
      </c>
      <c r="U88" s="23">
        <f t="shared" si="36"/>
        <v>171.94651585497022</v>
      </c>
      <c r="V88" s="23">
        <f t="shared" si="36"/>
        <v>180.74305518788501</v>
      </c>
      <c r="W88" s="23">
        <f t="shared" si="36"/>
        <v>189.54505124166323</v>
      </c>
      <c r="X88" s="23">
        <f t="shared" si="36"/>
        <v>198.39808990598709</v>
      </c>
      <c r="Y88" s="23">
        <f t="shared" si="36"/>
        <v>207.30275406333905</v>
      </c>
      <c r="Z88" s="23">
        <f t="shared" si="36"/>
        <v>216.26726478687141</v>
      </c>
      <c r="AA88" s="23">
        <f t="shared" si="36"/>
        <v>225.32153344647705</v>
      </c>
      <c r="AB88" s="23">
        <f t="shared" si="36"/>
        <v>234.53975900226712</v>
      </c>
      <c r="AC88" s="23">
        <f t="shared" si="36"/>
        <v>244.60191328534532</v>
      </c>
      <c r="AD88" s="23">
        <f t="shared" si="36"/>
        <v>255.20305695835799</v>
      </c>
      <c r="AE88" s="23">
        <f t="shared" si="36"/>
        <v>266.26663356912411</v>
      </c>
      <c r="AF88" s="23">
        <f t="shared" si="36"/>
        <v>277.98100562041782</v>
      </c>
      <c r="AG88" s="23">
        <f t="shared" si="36"/>
        <v>290.20167373814343</v>
      </c>
      <c r="AH88" s="23">
        <f t="shared" ref="AH88:BI88" si="37">(AH84/AH56)*1000</f>
        <v>302.56098851463196</v>
      </c>
      <c r="AI88" s="23">
        <f t="shared" si="37"/>
        <v>315.10682248380937</v>
      </c>
      <c r="AJ88" s="23">
        <f t="shared" si="37"/>
        <v>327.86693323247317</v>
      </c>
      <c r="AK88" s="23">
        <f t="shared" si="37"/>
        <v>340.86026936528566</v>
      </c>
      <c r="AL88" s="23">
        <f t="shared" si="37"/>
        <v>354.10276395619098</v>
      </c>
      <c r="AM88" s="23">
        <f t="shared" si="37"/>
        <v>367.60994256861653</v>
      </c>
      <c r="AN88" s="23">
        <f t="shared" si="37"/>
        <v>381.39794439484245</v>
      </c>
      <c r="AO88" s="23">
        <f t="shared" si="37"/>
        <v>395.48379406676202</v>
      </c>
      <c r="AP88" s="23">
        <f t="shared" si="37"/>
        <v>409.88535206490064</v>
      </c>
      <c r="AQ88" s="23">
        <f t="shared" si="37"/>
        <v>424.62115407896556</v>
      </c>
      <c r="AR88" s="23">
        <f t="shared" si="37"/>
        <v>439.71023632153748</v>
      </c>
      <c r="AS88" s="23">
        <f t="shared" si="37"/>
        <v>455.17198642055058</v>
      </c>
      <c r="AT88" s="23">
        <f t="shared" si="37"/>
        <v>471.02603173550307</v>
      </c>
      <c r="AU88" s="23">
        <f t="shared" si="37"/>
        <v>487.29216446377836</v>
      </c>
      <c r="AV88" s="23">
        <f t="shared" si="37"/>
        <v>503.99029808466003</v>
      </c>
      <c r="AW88" s="23">
        <f t="shared" si="37"/>
        <v>521.14044851610822</v>
      </c>
      <c r="AX88" s="23">
        <f t="shared" si="37"/>
        <v>538.76273377688949</v>
      </c>
      <c r="AY88" s="23">
        <f t="shared" si="37"/>
        <v>556.87738693790311</v>
      </c>
      <c r="AZ88" s="23">
        <f t="shared" si="37"/>
        <v>575.50477823697929</v>
      </c>
      <c r="BA88" s="23">
        <f t="shared" si="37"/>
        <v>594.66544322109678</v>
      </c>
      <c r="BB88" s="23">
        <f t="shared" si="37"/>
        <v>614.38011460277858</v>
      </c>
      <c r="BC88" s="23">
        <f t="shared" si="37"/>
        <v>634.66975616838033</v>
      </c>
      <c r="BD88" s="23">
        <f t="shared" si="37"/>
        <v>655.55559757479648</v>
      </c>
      <c r="BE88" s="23">
        <f t="shared" si="37"/>
        <v>677.05916924468045</v>
      </c>
      <c r="BF88" s="23">
        <f t="shared" si="37"/>
        <v>699.20233684503637</v>
      </c>
      <c r="BG88" s="23">
        <f t="shared" si="37"/>
        <v>722.00733503286494</v>
      </c>
      <c r="BH88" s="23">
        <f t="shared" si="37"/>
        <v>745.49680029306944</v>
      </c>
      <c r="BI88" s="23">
        <f t="shared" si="37"/>
        <v>745.49680029306944</v>
      </c>
    </row>
    <row r="89" spans="1:103" ht="18" customHeight="1">
      <c r="A89" s="21" t="s">
        <v>166</v>
      </c>
      <c r="C89" s="23">
        <f>+LN(C88/B88)/10</f>
        <v>1.1185875623204644E-2</v>
      </c>
      <c r="D89" s="23">
        <f>+LN(D88/C88)/10</f>
        <v>2.1041869522578353E-2</v>
      </c>
      <c r="E89" s="23">
        <f>+LN(E88/D88)/10</f>
        <v>1.8269692837976668E-2</v>
      </c>
      <c r="F89" s="23">
        <f>+LN(F88/E88)/10</f>
        <v>1.2121380350893378E-2</v>
      </c>
    </row>
    <row r="90" spans="1:103" s="33" customFormat="1" ht="18" customHeight="1">
      <c r="A90" s="32" t="s">
        <v>5</v>
      </c>
      <c r="B90" s="44">
        <f t="shared" ref="B90:BI90" si="38">+(1/(1-$B$18))*(B88)^(1-$B$18)+1</f>
        <v>0.60532088155683117</v>
      </c>
      <c r="C90" s="33">
        <f t="shared" si="38"/>
        <v>0.62678909146644501</v>
      </c>
      <c r="D90" s="33">
        <f t="shared" si="38"/>
        <v>0.6640594026747153</v>
      </c>
      <c r="E90" s="33">
        <f t="shared" si="38"/>
        <v>0.69338714704909454</v>
      </c>
      <c r="F90" s="33">
        <f t="shared" si="38"/>
        <v>0.71141808357854253</v>
      </c>
      <c r="G90" s="33">
        <f t="shared" si="38"/>
        <v>0.72980107357753865</v>
      </c>
      <c r="H90" s="33">
        <f t="shared" si="38"/>
        <v>0.74652526134160757</v>
      </c>
      <c r="I90" s="33">
        <f t="shared" si="38"/>
        <v>0.76088343073007647</v>
      </c>
      <c r="J90" s="33">
        <f t="shared" si="38"/>
        <v>0.77336878473760096</v>
      </c>
      <c r="K90" s="33">
        <f t="shared" si="38"/>
        <v>0.78345866009591858</v>
      </c>
      <c r="L90" s="33">
        <f t="shared" si="38"/>
        <v>0.79261526847581709</v>
      </c>
      <c r="M90" s="33">
        <f t="shared" si="38"/>
        <v>0.79986797504263996</v>
      </c>
      <c r="N90" s="33">
        <f t="shared" si="38"/>
        <v>0.80895054016155621</v>
      </c>
      <c r="O90" s="33">
        <f t="shared" si="38"/>
        <v>0.81653582178905948</v>
      </c>
      <c r="P90" s="33">
        <f t="shared" si="38"/>
        <v>0.82311366075107661</v>
      </c>
      <c r="Q90" s="33">
        <f t="shared" si="38"/>
        <v>0.8289537450546971</v>
      </c>
      <c r="R90" s="33">
        <f t="shared" si="38"/>
        <v>0.83421830690357091</v>
      </c>
      <c r="S90" s="33">
        <f t="shared" si="38"/>
        <v>0.83901352387972672</v>
      </c>
      <c r="T90" s="33">
        <f t="shared" si="38"/>
        <v>0.84341445450947083</v>
      </c>
      <c r="U90" s="33">
        <f t="shared" si="38"/>
        <v>0.84747771409090467</v>
      </c>
      <c r="V90" s="33">
        <f t="shared" si="38"/>
        <v>0.85123554138275637</v>
      </c>
      <c r="W90" s="33">
        <f t="shared" si="38"/>
        <v>0.85473072448698417</v>
      </c>
      <c r="X90" s="33">
        <f t="shared" si="38"/>
        <v>0.85800885792743964</v>
      </c>
      <c r="Y90" s="33">
        <f t="shared" si="38"/>
        <v>0.86109193559231545</v>
      </c>
      <c r="Z90" s="33">
        <f t="shared" si="38"/>
        <v>0.86400134858140643</v>
      </c>
      <c r="AA90" s="33">
        <f t="shared" si="38"/>
        <v>0.86676183385002292</v>
      </c>
      <c r="AB90" s="33">
        <f t="shared" si="38"/>
        <v>0.86940644077845819</v>
      </c>
      <c r="AC90" s="33">
        <f t="shared" si="38"/>
        <v>0.87212075286700641</v>
      </c>
      <c r="AD90" s="33">
        <f t="shared" si="38"/>
        <v>0.87480497837408089</v>
      </c>
      <c r="AE90" s="33">
        <f t="shared" si="38"/>
        <v>0.87743354591065359</v>
      </c>
      <c r="AF90" s="33">
        <f t="shared" si="38"/>
        <v>0.88004387314161892</v>
      </c>
      <c r="AG90" s="33">
        <f t="shared" si="38"/>
        <v>0.88259677167107276</v>
      </c>
      <c r="AH90" s="33">
        <f t="shared" si="38"/>
        <v>0.88501967537535031</v>
      </c>
      <c r="AI90" s="33">
        <f t="shared" si="38"/>
        <v>0.88733186836869649</v>
      </c>
      <c r="AJ90" s="33">
        <f t="shared" si="38"/>
        <v>0.88954606654881996</v>
      </c>
      <c r="AK90" s="33">
        <f t="shared" si="38"/>
        <v>0.89167173082222284</v>
      </c>
      <c r="AL90" s="33">
        <f t="shared" si="38"/>
        <v>0.89371662488511006</v>
      </c>
      <c r="AM90" s="33">
        <f t="shared" si="38"/>
        <v>0.89568749588614383</v>
      </c>
      <c r="AN90" s="33">
        <f t="shared" si="38"/>
        <v>0.89759036420062932</v>
      </c>
      <c r="AO90" s="33">
        <f t="shared" si="38"/>
        <v>0.89943064849267029</v>
      </c>
      <c r="AP90" s="33">
        <f t="shared" si="38"/>
        <v>0.90121322754072752</v>
      </c>
      <c r="AQ90" s="33">
        <f t="shared" si="38"/>
        <v>0.90294248169988123</v>
      </c>
      <c r="AR90" s="33">
        <f t="shared" si="38"/>
        <v>0.90462233023902905</v>
      </c>
      <c r="AS90" s="33">
        <f t="shared" si="38"/>
        <v>0.90625626933473546</v>
      </c>
      <c r="AT90" s="33">
        <f t="shared" si="38"/>
        <v>0.90784741104228628</v>
      </c>
      <c r="AU90" s="33">
        <f t="shared" si="38"/>
        <v>0.90939852217702621</v>
      </c>
      <c r="AV90" s="33">
        <f t="shared" si="38"/>
        <v>0.91091206189447671</v>
      </c>
      <c r="AW90" s="33">
        <f t="shared" si="38"/>
        <v>0.91239021703528023</v>
      </c>
      <c r="AX90" s="33">
        <f t="shared" si="38"/>
        <v>0.91383493465684751</v>
      </c>
      <c r="AY90" s="33">
        <f t="shared" si="38"/>
        <v>0.91524795148134375</v>
      </c>
      <c r="AZ90" s="33">
        <f t="shared" si="38"/>
        <v>0.91663082021695019</v>
      </c>
      <c r="BA90" s="33">
        <f t="shared" si="38"/>
        <v>0.91798493286047744</v>
      </c>
      <c r="BB90" s="33">
        <f t="shared" si="38"/>
        <v>0.91931154118005554</v>
      </c>
      <c r="BC90" s="33">
        <f t="shared" si="38"/>
        <v>0.92061177462348232</v>
      </c>
      <c r="BD90" s="33">
        <f t="shared" si="38"/>
        <v>0.92188665591492691</v>
      </c>
      <c r="BE90" s="33">
        <f t="shared" si="38"/>
        <v>0.92313711460077164</v>
      </c>
      <c r="BF90" s="33">
        <f t="shared" si="38"/>
        <v>0.92436399879206266</v>
      </c>
      <c r="BG90" s="33">
        <f t="shared" si="38"/>
        <v>0.92556808533157786</v>
      </c>
      <c r="BH90" s="33">
        <f t="shared" si="38"/>
        <v>0.926750088591342</v>
      </c>
      <c r="BI90" s="33">
        <f t="shared" si="38"/>
        <v>0.926750088591342</v>
      </c>
    </row>
    <row r="91" spans="1:103" ht="18" customHeight="1">
      <c r="A91" s="28" t="s">
        <v>115</v>
      </c>
      <c r="B91" s="29">
        <f t="shared" ref="B91:BH91" si="39">B$17*B$56*B90</f>
        <v>77.343664999160993</v>
      </c>
      <c r="C91" s="29">
        <f t="shared" si="39"/>
        <v>68.110369473454938</v>
      </c>
      <c r="D91" s="29">
        <f t="shared" si="39"/>
        <v>59.70772343012149</v>
      </c>
      <c r="E91" s="29">
        <f t="shared" si="39"/>
        <v>50.580564752539146</v>
      </c>
      <c r="F91" s="29">
        <f t="shared" si="39"/>
        <v>41.574322055868592</v>
      </c>
      <c r="G91" s="29">
        <f t="shared" si="39"/>
        <v>34.633043796686486</v>
      </c>
      <c r="H91" s="29">
        <f t="shared" si="39"/>
        <v>29.332549855296648</v>
      </c>
      <c r="I91" s="29">
        <f t="shared" si="39"/>
        <v>24.753840099053054</v>
      </c>
      <c r="J91" s="29">
        <f t="shared" si="39"/>
        <v>20.831965049300962</v>
      </c>
      <c r="K91" s="29">
        <f t="shared" si="39"/>
        <v>17.473456776594642</v>
      </c>
      <c r="L91" s="29">
        <f t="shared" si="39"/>
        <v>14.9693255536501</v>
      </c>
      <c r="M91" s="36">
        <f t="shared" si="39"/>
        <v>13.082570180483877</v>
      </c>
      <c r="N91" s="29">
        <f t="shared" si="39"/>
        <v>11.458603669603376</v>
      </c>
      <c r="O91" s="29">
        <f t="shared" si="39"/>
        <v>10.016590884189251</v>
      </c>
      <c r="P91" s="29">
        <f t="shared" si="39"/>
        <v>8.7445903229326483</v>
      </c>
      <c r="Q91" s="29">
        <f t="shared" si="39"/>
        <v>7.6268450142859932</v>
      </c>
      <c r="R91" s="29">
        <f t="shared" si="39"/>
        <v>6.6470554875097454</v>
      </c>
      <c r="S91" s="29">
        <f t="shared" si="39"/>
        <v>5.7896660457931164</v>
      </c>
      <c r="T91" s="29">
        <f t="shared" si="39"/>
        <v>5.0403484032126311</v>
      </c>
      <c r="U91" s="29">
        <f t="shared" si="39"/>
        <v>4.3861428175629786</v>
      </c>
      <c r="V91" s="29">
        <f t="shared" si="39"/>
        <v>3.8175161255273129</v>
      </c>
      <c r="W91" s="29">
        <f t="shared" si="39"/>
        <v>3.3233706663638469</v>
      </c>
      <c r="X91" s="29">
        <f t="shared" si="39"/>
        <v>2.8924081255553218</v>
      </c>
      <c r="Y91" s="29">
        <f t="shared" si="39"/>
        <v>2.5167243912346562</v>
      </c>
      <c r="Z91" s="29">
        <f t="shared" si="39"/>
        <v>2.1893686313559106</v>
      </c>
      <c r="AA91" s="29">
        <f t="shared" si="39"/>
        <v>1.9042439546643217</v>
      </c>
      <c r="AB91" s="29">
        <f t="shared" si="39"/>
        <v>1.6560139609155973</v>
      </c>
      <c r="AC91" s="29">
        <f t="shared" si="39"/>
        <v>1.440244071862844</v>
      </c>
      <c r="AD91" s="29">
        <f t="shared" si="39"/>
        <v>1.2525326511807515</v>
      </c>
      <c r="AE91" s="29">
        <f t="shared" si="39"/>
        <v>1.0892068879892569</v>
      </c>
      <c r="AF91" s="29">
        <f t="shared" si="39"/>
        <v>0.94423354391294856</v>
      </c>
      <c r="AG91" s="29">
        <f t="shared" si="39"/>
        <v>0.81597530076109792</v>
      </c>
      <c r="AH91" s="29">
        <f t="shared" si="39"/>
        <v>0.70502932566604226</v>
      </c>
      <c r="AI91" s="29">
        <f t="shared" si="39"/>
        <v>0.60908781711344195</v>
      </c>
      <c r="AJ91" s="29">
        <f t="shared" si="39"/>
        <v>0.52614064712422626</v>
      </c>
      <c r="AK91" s="29">
        <f t="shared" si="39"/>
        <v>0.45444150209558437</v>
      </c>
      <c r="AL91" s="29">
        <f t="shared" si="39"/>
        <v>0.39247536565417213</v>
      </c>
      <c r="AM91" s="29">
        <f t="shared" si="39"/>
        <v>0.33892894117349748</v>
      </c>
      <c r="AN91" s="29">
        <f t="shared" si="39"/>
        <v>0.29266440344352079</v>
      </c>
      <c r="AO91" s="29">
        <f t="shared" si="39"/>
        <v>0.25269635690368908</v>
      </c>
      <c r="AP91" s="29">
        <f t="shared" si="39"/>
        <v>0.2181717089447037</v>
      </c>
      <c r="AQ91" s="29">
        <f t="shared" si="39"/>
        <v>0.18835213170585438</v>
      </c>
      <c r="AR91" s="29">
        <f t="shared" si="39"/>
        <v>0.16259879957275972</v>
      </c>
      <c r="AS91" s="29">
        <f t="shared" si="39"/>
        <v>0.14035911865667172</v>
      </c>
      <c r="AT91" s="29">
        <f t="shared" si="39"/>
        <v>0.12115519626729573</v>
      </c>
      <c r="AU91" s="29">
        <f t="shared" si="39"/>
        <v>0.104573828414588</v>
      </c>
      <c r="AV91" s="29">
        <f t="shared" si="39"/>
        <v>9.0257810471069677E-2</v>
      </c>
      <c r="AW91" s="29">
        <f t="shared" si="39"/>
        <v>7.7898400183693942E-2</v>
      </c>
      <c r="AX91" s="29">
        <f t="shared" si="39"/>
        <v>6.7228783472141479E-2</v>
      </c>
      <c r="AY91" s="29">
        <f t="shared" si="39"/>
        <v>5.8018412186852393E-2</v>
      </c>
      <c r="AZ91" s="29">
        <f t="shared" si="39"/>
        <v>5.0068099509365853E-2</v>
      </c>
      <c r="BA91" s="29">
        <f t="shared" si="39"/>
        <v>4.3205773211680093E-2</v>
      </c>
      <c r="BB91" s="29">
        <f t="shared" si="39"/>
        <v>3.7282799771606943E-2</v>
      </c>
      <c r="BC91" s="29">
        <f t="shared" si="39"/>
        <v>3.2170803563182325E-2</v>
      </c>
      <c r="BD91" s="29">
        <f t="shared" si="39"/>
        <v>2.7758915179887191E-2</v>
      </c>
      <c r="BE91" s="29">
        <f t="shared" si="39"/>
        <v>2.3951391560825087E-2</v>
      </c>
      <c r="BF91" s="29">
        <f t="shared" si="39"/>
        <v>2.0665558117617215E-2</v>
      </c>
      <c r="BG91" s="29">
        <f t="shared" si="39"/>
        <v>1.7830029630038425E-2</v>
      </c>
      <c r="BH91" s="29">
        <f t="shared" si="39"/>
        <v>1.5383172405767665E-2</v>
      </c>
      <c r="BI91" s="29">
        <f>BI$17*BI$56*BI90/(1-(BJ17/BI17))</f>
        <v>9.5820937779271378E-2</v>
      </c>
    </row>
    <row r="92" spans="1:103" ht="18" customHeight="1">
      <c r="A92" s="57" t="s">
        <v>62</v>
      </c>
      <c r="B92" s="200">
        <f>SUM(B91:AO91)*10*B52+B53</f>
        <v>147.06846520979082</v>
      </c>
      <c r="C92" s="180">
        <v>99.816521434995593</v>
      </c>
      <c r="D92" s="201">
        <f>+B92-C92</f>
        <v>47.251943774795222</v>
      </c>
      <c r="I92" s="33"/>
    </row>
    <row r="93" spans="1:103" s="33" customFormat="1" ht="18" customHeight="1">
      <c r="A93" s="32" t="s">
        <v>270</v>
      </c>
      <c r="B93" s="33">
        <f>+B90*Data!B361</f>
        <v>0.60532088155683117</v>
      </c>
      <c r="C93" s="33">
        <f>+C90*Data!C361</f>
        <v>0.44512840640137802</v>
      </c>
      <c r="D93" s="33">
        <f>+D90*Data!D361</f>
        <v>0.42206804538006248</v>
      </c>
      <c r="E93" s="33">
        <f>+E90*Data!E361</f>
        <v>0.3972503033166751</v>
      </c>
      <c r="F93" s="33">
        <f>+F90*Data!F361</f>
        <v>0.34632575270275967</v>
      </c>
      <c r="G93" s="33">
        <f>+G90*Data!G361</f>
        <v>0.31575116599174391</v>
      </c>
      <c r="H93" s="33">
        <f>+H90*Data!H361</f>
        <v>0.29297074375641202</v>
      </c>
      <c r="I93" s="33">
        <f>+I90*Data!I361</f>
        <v>0.27230364887793318</v>
      </c>
      <c r="J93" s="33">
        <f>+J90*Data!J361</f>
        <v>0.25384617824051386</v>
      </c>
      <c r="K93" s="33">
        <f>+K90*Data!K361</f>
        <v>0.23455241231584867</v>
      </c>
      <c r="L93" s="33">
        <f>+L90*Data!L361</f>
        <v>0.21894654511970305</v>
      </c>
      <c r="M93" s="33">
        <f>+M90*Data!M361</f>
        <v>0.20340214214580934</v>
      </c>
      <c r="N93" s="33">
        <f>+N90*Data!N361</f>
        <v>0.19910919691088655</v>
      </c>
      <c r="O93" s="33">
        <f>+O90*Data!O361</f>
        <v>0.19319094639856885</v>
      </c>
      <c r="P93" s="33">
        <f>+P90*Data!P361</f>
        <v>0.1870904165194594</v>
      </c>
      <c r="Q93" s="33">
        <f>+Q90*Data!Q361</f>
        <v>0.18144033479556496</v>
      </c>
      <c r="R93" s="33">
        <f>+R90*Data!R361</f>
        <v>0.176487442371079</v>
      </c>
      <c r="S93" s="33">
        <f>+S90*Data!S361</f>
        <v>0.1722995125509868</v>
      </c>
      <c r="T93" s="33">
        <f>+T90*Data!T361</f>
        <v>0.16886514859894744</v>
      </c>
      <c r="U93" s="33">
        <f>+U90*Data!U361</f>
        <v>0.16614144099691333</v>
      </c>
      <c r="V93" s="33">
        <f>+V90*Data!V361</f>
        <v>0.16433227793531727</v>
      </c>
      <c r="W93" s="33">
        <f>+W90*Data!W361</f>
        <v>0.16305681785842135</v>
      </c>
      <c r="X93" s="33">
        <f>+X90*Data!X361</f>
        <v>0.1619311836795774</v>
      </c>
      <c r="Y93" s="33">
        <f>+Y90*Data!Y361</f>
        <v>0.16096063442908531</v>
      </c>
      <c r="Z93" s="33">
        <f>+Z90*Data!Z361</f>
        <v>0.16028959968315373</v>
      </c>
      <c r="AA93" s="33">
        <f>+AA90*Data!AA361</f>
        <v>0.15997880931175334</v>
      </c>
      <c r="AB93" s="33">
        <f>+AB90*Data!AB361</f>
        <v>0.16001049258686514</v>
      </c>
      <c r="AC93" s="33">
        <f>+AC90*Data!AC361</f>
        <v>0.16037733139096866</v>
      </c>
      <c r="AD93" s="33">
        <f>+AD90*Data!AD361</f>
        <v>0.16099499419941879</v>
      </c>
      <c r="AE93" s="33">
        <f>+AE90*Data!AE361</f>
        <v>0.16183904777786129</v>
      </c>
      <c r="AF93" s="33">
        <f>+AF90*Data!AF361</f>
        <v>0.16293181041508545</v>
      </c>
      <c r="AG93" s="33">
        <f>+AG90*Data!AG361</f>
        <v>0.16422682949668801</v>
      </c>
      <c r="AH93" s="33">
        <f>+AH90*Data!AH361</f>
        <v>0.16565196467913024</v>
      </c>
      <c r="AI93" s="33">
        <f>+AI90*Data!AI361</f>
        <v>0.16721796394083555</v>
      </c>
      <c r="AJ93" s="33">
        <f>+AJ90*Data!AJ361</f>
        <v>0.16892665509695803</v>
      </c>
      <c r="AK93" s="33">
        <f>+AK90*Data!AK361</f>
        <v>0.17077584354279707</v>
      </c>
      <c r="AL93" s="33">
        <f>+AL90*Data!AL361</f>
        <v>0.17276112762371573</v>
      </c>
      <c r="AM93" s="33">
        <f>+AM90*Data!AM361</f>
        <v>0.17487692193301244</v>
      </c>
      <c r="AN93" s="33">
        <f>+AN90*Data!AN361</f>
        <v>0.17711703057370409</v>
      </c>
      <c r="AO93" s="33">
        <f>+AO90*Data!AO361</f>
        <v>0.17947495793126941</v>
      </c>
      <c r="AP93" s="33">
        <f>+AP90*Data!AP361</f>
        <v>0.18194406940300545</v>
      </c>
      <c r="AQ93" s="33">
        <f>+AQ90*Data!AQ361</f>
        <v>0.18451766947096102</v>
      </c>
      <c r="AR93" s="33">
        <f>+AR90*Data!AR361</f>
        <v>0.18718903708947332</v>
      </c>
      <c r="AS93" s="33">
        <f>+AS90*Data!AS361</f>
        <v>0.18995144164441916</v>
      </c>
      <c r="AT93" s="33">
        <f>+AT90*Data!AT361</f>
        <v>0.19279815249170623</v>
      </c>
      <c r="AU93" s="33">
        <f>+AU90*Data!AU361</f>
        <v>0.19572244864812469</v>
      </c>
      <c r="AV93" s="33">
        <f>+AV90*Data!AV361</f>
        <v>0.19871763087175268</v>
      </c>
      <c r="AW93" s="33">
        <f>+AW90*Data!AW361</f>
        <v>0.20177703491814489</v>
      </c>
      <c r="AX93" s="33">
        <f>+AX90*Data!AX361</f>
        <v>0.20489404118537866</v>
      </c>
      <c r="AY93" s="33">
        <f>+AY90*Data!AY361</f>
        <v>0.20806207126453927</v>
      </c>
      <c r="AZ93" s="33">
        <f>+AZ90*Data!AZ361</f>
        <v>0.21127455501055722</v>
      </c>
      <c r="BA93" s="33">
        <f>+BA90*Data!BA361</f>
        <v>0.21452484159308061</v>
      </c>
      <c r="BB93" s="33">
        <f>+BB90*Data!BB361</f>
        <v>0.217806014057082</v>
      </c>
      <c r="BC93" s="33">
        <f>+BC90*Data!BC361</f>
        <v>0.2211105503699646</v>
      </c>
      <c r="BD93" s="33">
        <f>+BD90*Data!BD361</f>
        <v>0.22442975964834405</v>
      </c>
      <c r="BE93" s="33">
        <f>+BE90*Data!BE361</f>
        <v>0.22775292178347795</v>
      </c>
      <c r="BF93" s="33">
        <f>+BF90*Data!BF361</f>
        <v>0.23106609267947925</v>
      </c>
      <c r="BG93" s="33">
        <f>+BG90*Data!BG361</f>
        <v>0.2343506336045787</v>
      </c>
      <c r="BH93" s="33">
        <f>+BH90*Data!BH361</f>
        <v>0.2375817017081075</v>
      </c>
      <c r="BI93" s="33">
        <f>+BI90*Data!BI361</f>
        <v>0.23746612783220092</v>
      </c>
    </row>
    <row r="94" spans="1:103" ht="18" customHeight="1">
      <c r="A94" s="21" t="s">
        <v>271</v>
      </c>
      <c r="B94" s="29">
        <f>B$17*B$56*B93</f>
        <v>77.343664999160993</v>
      </c>
      <c r="C94" s="29">
        <f t="shared" ref="C94:BH94" si="40">C$17*C$56*C93</f>
        <v>48.370114662008469</v>
      </c>
      <c r="D94" s="29">
        <f t="shared" si="40"/>
        <v>37.949499729603446</v>
      </c>
      <c r="E94" s="29">
        <f t="shared" si="40"/>
        <v>28.978247975012188</v>
      </c>
      <c r="F94" s="29">
        <f t="shared" si="40"/>
        <v>20.23881415366921</v>
      </c>
      <c r="G94" s="29">
        <f t="shared" si="40"/>
        <v>14.984116023618103</v>
      </c>
      <c r="H94" s="29">
        <f t="shared" si="40"/>
        <v>11.511437579398804</v>
      </c>
      <c r="I94" s="29">
        <f t="shared" si="40"/>
        <v>8.8588615686444889</v>
      </c>
      <c r="J94" s="29">
        <f t="shared" si="40"/>
        <v>6.8377659111225064</v>
      </c>
      <c r="K94" s="29">
        <f t="shared" si="40"/>
        <v>5.2312159494736008</v>
      </c>
      <c r="L94" s="29">
        <f t="shared" si="40"/>
        <v>4.1350226813650792</v>
      </c>
      <c r="M94" s="29">
        <f t="shared" si="40"/>
        <v>3.3268275296825736</v>
      </c>
      <c r="N94" s="29">
        <f t="shared" si="40"/>
        <v>2.8203372902368331</v>
      </c>
      <c r="O94" s="29">
        <f t="shared" si="40"/>
        <v>2.3699078729502556</v>
      </c>
      <c r="P94" s="29">
        <f t="shared" si="40"/>
        <v>1.9876101246049733</v>
      </c>
      <c r="Q94" s="29">
        <f t="shared" si="40"/>
        <v>1.6693540756422147</v>
      </c>
      <c r="R94" s="29">
        <f t="shared" si="40"/>
        <v>1.406252790883483</v>
      </c>
      <c r="S94" s="29">
        <f t="shared" si="40"/>
        <v>1.1889637164730062</v>
      </c>
      <c r="T94" s="29">
        <f t="shared" si="40"/>
        <v>1.0091588750325489</v>
      </c>
      <c r="U94" s="29">
        <f t="shared" si="40"/>
        <v>0.85986932282918849</v>
      </c>
      <c r="V94" s="29">
        <f t="shared" si="40"/>
        <v>0.73697712379778002</v>
      </c>
      <c r="W94" s="29">
        <f t="shared" si="40"/>
        <v>0.63399879037525131</v>
      </c>
      <c r="X94" s="29">
        <f t="shared" si="40"/>
        <v>0.54588139403009561</v>
      </c>
      <c r="Y94" s="29">
        <f t="shared" si="40"/>
        <v>0.47044170076640407</v>
      </c>
      <c r="Z94" s="29">
        <f t="shared" si="40"/>
        <v>0.40617184458691624</v>
      </c>
      <c r="AA94" s="29">
        <f t="shared" si="40"/>
        <v>0.3514675757620111</v>
      </c>
      <c r="AB94" s="29">
        <f t="shared" si="40"/>
        <v>0.30478220218793201</v>
      </c>
      <c r="AC94" s="29">
        <f t="shared" si="40"/>
        <v>0.26485151286412395</v>
      </c>
      <c r="AD94" s="29">
        <f t="shared" si="40"/>
        <v>0.230510218730372</v>
      </c>
      <c r="AE94" s="29">
        <f t="shared" si="40"/>
        <v>0.20089977914204185</v>
      </c>
      <c r="AF94" s="29">
        <f t="shared" si="40"/>
        <v>0.17481592163716086</v>
      </c>
      <c r="AG94" s="29">
        <f t="shared" si="40"/>
        <v>0.15183041779983159</v>
      </c>
      <c r="AH94" s="29">
        <f t="shared" si="40"/>
        <v>0.13196259495976748</v>
      </c>
      <c r="AI94" s="29">
        <f t="shared" si="40"/>
        <v>0.11478278676739442</v>
      </c>
      <c r="AJ94" s="29">
        <f t="shared" si="40"/>
        <v>9.9915207285520169E-2</v>
      </c>
      <c r="AK94" s="29">
        <f t="shared" si="40"/>
        <v>8.7036101043223749E-2</v>
      </c>
      <c r="AL94" s="29">
        <f t="shared" si="40"/>
        <v>7.586799310537766E-2</v>
      </c>
      <c r="AM94" s="29">
        <f t="shared" si="40"/>
        <v>6.6173582034654815E-2</v>
      </c>
      <c r="AN94" s="29">
        <f t="shared" si="40"/>
        <v>5.7750007308405772E-2</v>
      </c>
      <c r="AO94" s="29">
        <f t="shared" si="40"/>
        <v>5.0423752071023883E-2</v>
      </c>
      <c r="AP94" s="29">
        <f t="shared" si="40"/>
        <v>4.4046233833394968E-2</v>
      </c>
      <c r="AQ94" s="29">
        <f t="shared" si="40"/>
        <v>3.8490044589355517E-2</v>
      </c>
      <c r="AR94" s="29">
        <f t="shared" si="40"/>
        <v>3.3645767638619796E-2</v>
      </c>
      <c r="AS94" s="29">
        <f t="shared" si="40"/>
        <v>2.9419291031604664E-2</v>
      </c>
      <c r="AT94" s="29">
        <f t="shared" si="40"/>
        <v>2.5729541904280073E-2</v>
      </c>
      <c r="AU94" s="29">
        <f t="shared" si="40"/>
        <v>2.2506574689405253E-2</v>
      </c>
      <c r="AV94" s="29">
        <f t="shared" si="40"/>
        <v>1.9689955830841096E-2</v>
      </c>
      <c r="AW94" s="29">
        <f t="shared" si="40"/>
        <v>1.7227396699854191E-2</v>
      </c>
      <c r="AX94" s="29">
        <f t="shared" si="40"/>
        <v>1.5073594373754601E-2</v>
      </c>
      <c r="AY94" s="29">
        <f t="shared" si="40"/>
        <v>1.3189246686144981E-2</v>
      </c>
      <c r="AZ94" s="29">
        <f t="shared" si="40"/>
        <v>1.1540213585183529E-2</v>
      </c>
      <c r="BA94" s="29">
        <f t="shared" si="40"/>
        <v>1.0096801507689854E-2</v>
      </c>
      <c r="BB94" s="29">
        <f t="shared" si="40"/>
        <v>8.83315138273842E-3</v>
      </c>
      <c r="BC94" s="29">
        <f t="shared" si="40"/>
        <v>7.7267142108936272E-3</v>
      </c>
      <c r="BD94" s="29">
        <f t="shared" si="40"/>
        <v>6.7578011048852393E-3</v>
      </c>
      <c r="BE94" s="29">
        <f t="shared" si="40"/>
        <v>5.9091973689273328E-3</v>
      </c>
      <c r="BF94" s="29">
        <f t="shared" si="40"/>
        <v>5.1658326952569618E-3</v>
      </c>
      <c r="BG94" s="29">
        <f t="shared" si="40"/>
        <v>4.5145017500155139E-3</v>
      </c>
      <c r="BH94" s="29">
        <f t="shared" si="40"/>
        <v>3.9436308912435183E-3</v>
      </c>
      <c r="BI94" s="29">
        <f>BI$17*BI$56*BI93/(1-(BJ17/BI17))</f>
        <v>2.4552710962542447E-2</v>
      </c>
    </row>
    <row r="95" spans="1:103" ht="39" customHeight="1">
      <c r="A95" s="57" t="s">
        <v>62</v>
      </c>
      <c r="B95" s="197">
        <f>SUM(B94:BI94)*10*B52+B53-C53</f>
        <v>147.06846520979082</v>
      </c>
      <c r="C95" s="85">
        <v>147.06846520979082</v>
      </c>
      <c r="D95" s="189">
        <f>+B95-C95</f>
        <v>0</v>
      </c>
      <c r="I95" s="33"/>
    </row>
    <row r="96" spans="1:103" ht="21.75" customHeight="1">
      <c r="A96" s="58" t="s">
        <v>61</v>
      </c>
      <c r="C96" s="59"/>
      <c r="D96" s="59"/>
    </row>
    <row r="97" spans="1:61" s="401" customFormat="1" ht="18" customHeight="1">
      <c r="A97" s="174" t="s">
        <v>191</v>
      </c>
      <c r="B97" s="400">
        <f>+Controls!B30</f>
        <v>0.15130516850935352</v>
      </c>
      <c r="C97" s="400">
        <f>+Controls!C30</f>
        <v>0.18028879870424402</v>
      </c>
      <c r="D97" s="400">
        <f>+Controls!D30</f>
        <v>0.17561051284600046</v>
      </c>
      <c r="E97" s="400">
        <f>+Controls!E30</f>
        <v>0.16834939682036698</v>
      </c>
      <c r="F97" s="400">
        <f>+Controls!F30</f>
        <v>0.17936264615265576</v>
      </c>
      <c r="G97" s="400">
        <f>+Controls!G30</f>
        <v>0.18715052917114447</v>
      </c>
      <c r="H97" s="400">
        <f>+Controls!H30</f>
        <v>0.18886752273284263</v>
      </c>
      <c r="I97" s="400">
        <f>+Controls!I30</f>
        <v>0.19078953271553145</v>
      </c>
      <c r="J97" s="400">
        <f>+Controls!J30</f>
        <v>0.19299543769997909</v>
      </c>
      <c r="K97" s="400">
        <f>+Controls!K30</f>
        <v>0.20201478435586034</v>
      </c>
      <c r="L97" s="400">
        <f>+Controls!L30</f>
        <v>0.20937148693838403</v>
      </c>
      <c r="M97" s="400">
        <f>+Controls!M30</f>
        <v>0.22226937429570431</v>
      </c>
      <c r="N97" s="400">
        <f>+Controls!N30</f>
        <v>0.22226937429570431</v>
      </c>
      <c r="O97" s="400">
        <f>+Controls!O30</f>
        <v>0.22226937429570431</v>
      </c>
      <c r="P97" s="400">
        <f>+Controls!P30</f>
        <v>0.22226937429570431</v>
      </c>
      <c r="Q97" s="400">
        <f>+Controls!Q30</f>
        <v>0.22226937429570431</v>
      </c>
      <c r="R97" s="400">
        <f>+Controls!R30</f>
        <v>0.22226937429570431</v>
      </c>
      <c r="S97" s="400">
        <f>+Controls!S30</f>
        <v>0.22226937429570431</v>
      </c>
      <c r="T97" s="400">
        <f>+Controls!T30</f>
        <v>0.22226937429570431</v>
      </c>
      <c r="U97" s="400">
        <f>+Controls!U30</f>
        <v>0.22226937429570431</v>
      </c>
      <c r="V97" s="400">
        <f>+Controls!V30</f>
        <v>0.22226937429570431</v>
      </c>
      <c r="W97" s="400">
        <f>+Controls!W30</f>
        <v>0.22226937429570431</v>
      </c>
      <c r="X97" s="400">
        <f>+Controls!X30</f>
        <v>0.22226937429570431</v>
      </c>
      <c r="Y97" s="400">
        <f>+Controls!Y30</f>
        <v>0.22226937429570431</v>
      </c>
      <c r="Z97" s="400">
        <f>+Controls!Z30</f>
        <v>0.22226937429570431</v>
      </c>
      <c r="AA97" s="400">
        <f>+Controls!AA30</f>
        <v>0.22226937429570431</v>
      </c>
      <c r="AB97" s="400">
        <f>+Controls!AB30</f>
        <v>0.22226937429570431</v>
      </c>
      <c r="AC97" s="400">
        <f>+Controls!AC30</f>
        <v>0.22226937429570431</v>
      </c>
      <c r="AD97" s="400">
        <f>+Controls!AD30</f>
        <v>0.22226937429570431</v>
      </c>
      <c r="AE97" s="400">
        <f>+Controls!AE30</f>
        <v>0.22226937429570431</v>
      </c>
      <c r="AF97" s="400">
        <f>+Controls!AF30</f>
        <v>0.22226937429570431</v>
      </c>
      <c r="AG97" s="400">
        <f>+Controls!AG30</f>
        <v>0.22226937429570431</v>
      </c>
      <c r="AH97" s="400">
        <f>+Controls!AH30</f>
        <v>0.22226937429570431</v>
      </c>
      <c r="AI97" s="400">
        <f>+Controls!AI30</f>
        <v>0.22226937429570431</v>
      </c>
      <c r="AJ97" s="400">
        <f>+Controls!AJ30</f>
        <v>0.22226937429570431</v>
      </c>
      <c r="AK97" s="400">
        <f>+Controls!AK30</f>
        <v>0.22226937429570431</v>
      </c>
      <c r="AL97" s="400">
        <f>+Controls!AL30</f>
        <v>0.22226937429570431</v>
      </c>
      <c r="AM97" s="400">
        <f>+Controls!AM30</f>
        <v>0.22226937429570431</v>
      </c>
      <c r="AN97" s="400">
        <f>+Controls!AN30</f>
        <v>0.22226937429570431</v>
      </c>
      <c r="AO97" s="400">
        <f>+Controls!AO30</f>
        <v>0.22226937429570431</v>
      </c>
      <c r="AP97" s="400">
        <f>+Controls!AP30</f>
        <v>0.22226937429570431</v>
      </c>
      <c r="AQ97" s="400">
        <f>+Controls!AQ30</f>
        <v>0.22226937429570431</v>
      </c>
      <c r="AR97" s="400">
        <f>+Controls!AR30</f>
        <v>0.22226937429570431</v>
      </c>
      <c r="AS97" s="400">
        <f>+Controls!AS30</f>
        <v>0.22226937429570431</v>
      </c>
      <c r="AT97" s="400">
        <f>+Controls!AT30</f>
        <v>0.22226937429570431</v>
      </c>
      <c r="AU97" s="400">
        <f>+Controls!AU30</f>
        <v>0.22226937429570431</v>
      </c>
      <c r="AV97" s="400">
        <f>+Controls!AV30</f>
        <v>0.22226937429570431</v>
      </c>
      <c r="AW97" s="400">
        <f>+Controls!AW30</f>
        <v>0.22226937429570431</v>
      </c>
      <c r="AX97" s="400">
        <f>+Controls!AX30</f>
        <v>0.22226937429570431</v>
      </c>
      <c r="AY97" s="400">
        <f>+Controls!AY30</f>
        <v>0.22226937429570431</v>
      </c>
      <c r="AZ97" s="400">
        <f>+Controls!AZ30</f>
        <v>0.22226937429570431</v>
      </c>
      <c r="BA97" s="400">
        <f>+Controls!BA30</f>
        <v>0.22226937429570431</v>
      </c>
      <c r="BB97" s="400">
        <f>+Controls!BB30</f>
        <v>0.22226937429570431</v>
      </c>
      <c r="BC97" s="400">
        <f>+Controls!BC30</f>
        <v>0.22226937429570431</v>
      </c>
      <c r="BD97" s="400">
        <f>+Controls!BD30</f>
        <v>0.22226937429570431</v>
      </c>
      <c r="BE97" s="400">
        <f>+Controls!BE30</f>
        <v>0.22226937429570431</v>
      </c>
      <c r="BF97" s="400">
        <f>+Controls!BF30</f>
        <v>0.22226937429570431</v>
      </c>
      <c r="BG97" s="400">
        <f>+Controls!BG30</f>
        <v>0.22226937429570431</v>
      </c>
      <c r="BH97" s="400">
        <f>+Controls!BH30</f>
        <v>0.22226937429570431</v>
      </c>
      <c r="BI97" s="400">
        <f>+Controls!BI30</f>
        <v>0.22226937429570431</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1.0000000000000024E-3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1.0000940394660196E-3</v>
      </c>
      <c r="K101" s="478">
        <f t="shared" si="41"/>
        <v>1.0006133774100512E-3</v>
      </c>
      <c r="L101" s="478">
        <f t="shared" si="41"/>
        <v>1.0033295900328677E-3</v>
      </c>
      <c r="M101" s="478">
        <f t="shared" si="41"/>
        <v>1.0155894218064879E-3</v>
      </c>
      <c r="N101" s="478">
        <f t="shared" si="41"/>
        <v>1.0645397255263113E-3</v>
      </c>
      <c r="O101" s="478">
        <f t="shared" si="41"/>
        <v>1.2410303223762498E-3</v>
      </c>
      <c r="P101" s="478">
        <f t="shared" si="41"/>
        <v>1.8210025266551034E-3</v>
      </c>
      <c r="Q101" s="478">
        <f t="shared" si="41"/>
        <v>3.5766183309002327E-3</v>
      </c>
      <c r="R101" s="478">
        <f t="shared" si="41"/>
        <v>8.5161838592479298E-3</v>
      </c>
      <c r="S101" s="478">
        <f t="shared" si="41"/>
        <v>2.1530289584171886E-2</v>
      </c>
      <c r="T101" s="478">
        <f t="shared" si="41"/>
        <v>5.3833188353047325E-2</v>
      </c>
      <c r="U101" s="478">
        <f t="shared" si="41"/>
        <v>0.12973744072668431</v>
      </c>
      <c r="V101" s="478">
        <f t="shared" si="41"/>
        <v>0.29919990110504907</v>
      </c>
      <c r="W101" s="478">
        <f t="shared" si="41"/>
        <v>0.6612684380229269</v>
      </c>
      <c r="X101" s="478">
        <f t="shared" si="41"/>
        <v>1.4047386546896172</v>
      </c>
      <c r="Y101" s="478">
        <f t="shared" si="41"/>
        <v>2.8696110898540983</v>
      </c>
      <c r="Z101" s="478">
        <f t="shared" si="41"/>
        <v>5.6313004966981124</v>
      </c>
      <c r="AA101" s="478">
        <f t="shared" si="41"/>
        <v>10.591311161020181</v>
      </c>
      <c r="AB101" s="478">
        <f t="shared" si="41"/>
        <v>159.99044376005855</v>
      </c>
      <c r="AC101" s="478">
        <f t="shared" si="41"/>
        <v>79.995221880029277</v>
      </c>
      <c r="AD101" s="478">
        <f t="shared" si="41"/>
        <v>39.997610940014638</v>
      </c>
      <c r="AE101" s="478">
        <f t="shared" si="41"/>
        <v>19.998805470007319</v>
      </c>
      <c r="AF101" s="478">
        <f t="shared" si="41"/>
        <v>9.9994027350036596</v>
      </c>
      <c r="AG101" s="478">
        <f t="shared" si="41"/>
        <v>4.9997013675018298</v>
      </c>
      <c r="AH101" s="478">
        <f t="shared" ref="AH101:BI101" si="42">+AH$36*1000*AH103^($B$38-1)</f>
        <v>2.4998506837509149</v>
      </c>
      <c r="AI101" s="478">
        <f t="shared" si="42"/>
        <v>1.2499253418754575</v>
      </c>
      <c r="AJ101" s="478">
        <f t="shared" si="42"/>
        <v>0.62496267093772873</v>
      </c>
      <c r="AK101" s="478">
        <f t="shared" si="42"/>
        <v>0.31248133546886436</v>
      </c>
      <c r="AL101" s="478">
        <f t="shared" si="42"/>
        <v>0.15624066773443218</v>
      </c>
      <c r="AM101" s="478">
        <f t="shared" si="42"/>
        <v>7.8120333867216091E-2</v>
      </c>
      <c r="AN101" s="478">
        <f t="shared" si="42"/>
        <v>3.9060166933608045E-2</v>
      </c>
      <c r="AO101" s="478">
        <f t="shared" si="42"/>
        <v>1.9530083466804023E-2</v>
      </c>
      <c r="AP101" s="478">
        <f t="shared" si="42"/>
        <v>9.7650417334020113E-3</v>
      </c>
      <c r="AQ101" s="478">
        <f t="shared" si="42"/>
        <v>4.8825208667010057E-3</v>
      </c>
      <c r="AR101" s="478">
        <f t="shared" si="42"/>
        <v>2.4412604333505028E-3</v>
      </c>
      <c r="AS101" s="478">
        <f t="shared" si="42"/>
        <v>1.2206302166752514E-3</v>
      </c>
      <c r="AT101" s="478">
        <f t="shared" si="42"/>
        <v>6.1031510833762571E-4</v>
      </c>
      <c r="AU101" s="478">
        <f t="shared" si="42"/>
        <v>3.0515755416881285E-4</v>
      </c>
      <c r="AV101" s="478">
        <f t="shared" si="42"/>
        <v>1.5257877708440643E-4</v>
      </c>
      <c r="AW101" s="478">
        <f t="shared" si="42"/>
        <v>7.6289388542203214E-5</v>
      </c>
      <c r="AX101" s="478">
        <f t="shared" si="42"/>
        <v>3.8144694271101607E-5</v>
      </c>
      <c r="AY101" s="478">
        <f t="shared" si="42"/>
        <v>1.9072347135550803E-5</v>
      </c>
      <c r="AZ101" s="478">
        <f t="shared" si="42"/>
        <v>9.5361735677754017E-6</v>
      </c>
      <c r="BA101" s="478">
        <f t="shared" si="42"/>
        <v>4.7680867838877009E-6</v>
      </c>
      <c r="BB101" s="478">
        <f t="shared" si="42"/>
        <v>2.3840433919438504E-6</v>
      </c>
      <c r="BC101" s="478">
        <f t="shared" si="42"/>
        <v>1.1920216959719252E-6</v>
      </c>
      <c r="BD101" s="478">
        <f t="shared" si="42"/>
        <v>5.9601084798596261E-7</v>
      </c>
      <c r="BE101" s="478">
        <f t="shared" si="42"/>
        <v>2.980054239929813E-7</v>
      </c>
      <c r="BF101" s="478">
        <f t="shared" si="42"/>
        <v>1.4900271199649065E-7</v>
      </c>
      <c r="BG101" s="478">
        <f t="shared" si="42"/>
        <v>7.4501355998245326E-8</v>
      </c>
      <c r="BH101" s="478">
        <f t="shared" si="42"/>
        <v>3.7250677999122663E-8</v>
      </c>
      <c r="BI101" s="478">
        <f t="shared" si="42"/>
        <v>1.8625338999561331E-8</v>
      </c>
    </row>
    <row r="102" spans="1:61" s="482" customFormat="1" ht="18" customHeight="1">
      <c r="A102" s="635" t="s">
        <v>955</v>
      </c>
      <c r="B102" s="480">
        <f>+B119*(1-MIN(B103,1))</f>
        <v>0.3698406448791311</v>
      </c>
      <c r="C102" s="480">
        <f>+C119*(1-MIN(C103,1))</f>
        <v>0.38197401254589891</v>
      </c>
      <c r="D102" s="480">
        <f t="shared" ref="D102:BI102" si="43">+D119*(1-MIN(D103,1))</f>
        <v>0.38396443104633809</v>
      </c>
      <c r="E102" s="480">
        <f t="shared" si="43"/>
        <v>0.37210633662893772</v>
      </c>
      <c r="F102" s="480">
        <f t="shared" si="43"/>
        <v>0.3466557634269794</v>
      </c>
      <c r="G102" s="480">
        <f t="shared" si="43"/>
        <v>0.33328314208815596</v>
      </c>
      <c r="H102" s="480">
        <f t="shared" si="43"/>
        <v>0.32634839091858414</v>
      </c>
      <c r="I102" s="480">
        <f t="shared" si="43"/>
        <v>0.31899193358800321</v>
      </c>
      <c r="J102" s="480">
        <f t="shared" si="43"/>
        <v>0.31154769471063382</v>
      </c>
      <c r="K102" s="480">
        <f t="shared" si="43"/>
        <v>0.30420062276098331</v>
      </c>
      <c r="L102" s="480">
        <f t="shared" si="43"/>
        <v>0.30377378536957356</v>
      </c>
      <c r="M102" s="480">
        <f t="shared" si="43"/>
        <v>0.30957701737570981</v>
      </c>
      <c r="N102" s="480">
        <f t="shared" si="43"/>
        <v>0.31883340937135979</v>
      </c>
      <c r="O102" s="480">
        <f t="shared" si="43"/>
        <v>0.32604075971343938</v>
      </c>
      <c r="P102" s="480">
        <f t="shared" si="43"/>
        <v>0.3321524630364644</v>
      </c>
      <c r="Q102" s="480">
        <f t="shared" si="43"/>
        <v>0.3376397034748892</v>
      </c>
      <c r="R102" s="480">
        <f t="shared" si="43"/>
        <v>0.34271701963070211</v>
      </c>
      <c r="S102" s="480">
        <f t="shared" si="43"/>
        <v>0.34745221550954103</v>
      </c>
      <c r="T102" s="480">
        <f t="shared" si="43"/>
        <v>0.35181172938412236</v>
      </c>
      <c r="U102" s="480">
        <f t="shared" si="43"/>
        <v>0.35567514358659963</v>
      </c>
      <c r="V102" s="480">
        <f t="shared" si="43"/>
        <v>0.35897349489095615</v>
      </c>
      <c r="W102" s="480">
        <f t="shared" si="43"/>
        <v>0.36141926471703639</v>
      </c>
      <c r="X102" s="480">
        <f t="shared" si="43"/>
        <v>0.3624313826610564</v>
      </c>
      <c r="Y102" s="480">
        <f t="shared" si="43"/>
        <v>0.36138270092761454</v>
      </c>
      <c r="Z102" s="480">
        <f t="shared" si="43"/>
        <v>0.35750636061505703</v>
      </c>
      <c r="AA102" s="480">
        <f t="shared" si="43"/>
        <v>0.33195583783382276</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3.3862811311759976E-4</v>
      </c>
      <c r="C103" s="483">
        <f>+IF($B$98&gt;0,C109,IF($B$99&gt;0,C114,C122))</f>
        <v>3.474019474595326E-4</v>
      </c>
      <c r="D103" s="483">
        <f t="shared" ref="D103:BI103" si="44">+IF($B$98&gt;0,D109,IF($B$99&gt;0,D114,D122))</f>
        <v>3.5635427292864157E-4</v>
      </c>
      <c r="E103" s="483">
        <f t="shared" si="44"/>
        <v>3.6548514450988938E-4</v>
      </c>
      <c r="F103" s="483">
        <f t="shared" si="44"/>
        <v>3.7479432853478663E-4</v>
      </c>
      <c r="G103" s="483">
        <f t="shared" si="44"/>
        <v>3.8428129505116583E-4</v>
      </c>
      <c r="H103" s="483">
        <f t="shared" si="44"/>
        <v>3.9394536252093144E-4</v>
      </c>
      <c r="I103" s="483">
        <f t="shared" si="44"/>
        <v>4.0378725087562687E-4</v>
      </c>
      <c r="J103" s="483">
        <f t="shared" si="44"/>
        <v>4.1381999064062146E-4</v>
      </c>
      <c r="K103" s="483">
        <f t="shared" si="44"/>
        <v>4.2412868316245035E-4</v>
      </c>
      <c r="L103" s="483">
        <f t="shared" si="44"/>
        <v>4.3514274042539923E-4</v>
      </c>
      <c r="M103" s="483">
        <f t="shared" si="44"/>
        <v>4.4870227061598301E-4</v>
      </c>
      <c r="N103" s="483">
        <f t="shared" si="44"/>
        <v>4.716559442337819E-4</v>
      </c>
      <c r="O103" s="483">
        <f t="shared" si="44"/>
        <v>5.2584329358959731E-4</v>
      </c>
      <c r="P103" s="483">
        <f t="shared" si="44"/>
        <v>6.6603760854522134E-4</v>
      </c>
      <c r="Q103" s="483">
        <f t="shared" si="44"/>
        <v>9.9173900070049018E-4</v>
      </c>
      <c r="R103" s="483">
        <f t="shared" si="44"/>
        <v>1.6430364652682079E-3</v>
      </c>
      <c r="S103" s="483">
        <f t="shared" si="44"/>
        <v>2.8135672467920828E-3</v>
      </c>
      <c r="T103" s="483">
        <f t="shared" si="44"/>
        <v>4.787324600227497E-3</v>
      </c>
      <c r="U103" s="483">
        <f t="shared" si="44"/>
        <v>7.9788346826373726E-3</v>
      </c>
      <c r="V103" s="483">
        <f t="shared" si="44"/>
        <v>1.2973369383401585E-2</v>
      </c>
      <c r="W103" s="483">
        <f t="shared" si="44"/>
        <v>2.0596095822066895E-2</v>
      </c>
      <c r="X103" s="483">
        <f t="shared" si="44"/>
        <v>3.1977499382626805E-2</v>
      </c>
      <c r="Y103" s="483">
        <f t="shared" si="44"/>
        <v>4.8567336757414273E-2</v>
      </c>
      <c r="Z103" s="483">
        <f t="shared" si="44"/>
        <v>7.2115790985500083E-2</v>
      </c>
      <c r="AA103" s="483">
        <f t="shared" si="44"/>
        <v>0.15055006180712144</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174"/>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159.99044376005855</v>
      </c>
      <c r="AC106" s="388">
        <f t="shared" si="45"/>
        <v>79.995221880029277</v>
      </c>
      <c r="AD106" s="388">
        <f t="shared" si="45"/>
        <v>39.997610940014638</v>
      </c>
      <c r="AE106" s="388">
        <f t="shared" si="45"/>
        <v>19.998805470007319</v>
      </c>
      <c r="AF106" s="388">
        <f t="shared" si="45"/>
        <v>9.9994027350036596</v>
      </c>
      <c r="AG106" s="388">
        <f t="shared" si="45"/>
        <v>4.9997013675018298</v>
      </c>
      <c r="AH106" s="388">
        <f t="shared" si="45"/>
        <v>2.4998506837509149</v>
      </c>
      <c r="AI106" s="388">
        <f t="shared" si="45"/>
        <v>1.2499253418754575</v>
      </c>
      <c r="AJ106" s="388">
        <f t="shared" si="45"/>
        <v>0.62496267093772873</v>
      </c>
      <c r="AK106" s="388">
        <f t="shared" si="45"/>
        <v>0.31248133546886436</v>
      </c>
      <c r="AL106" s="388">
        <f t="shared" si="45"/>
        <v>0.15624066773443218</v>
      </c>
      <c r="AM106" s="388">
        <f t="shared" si="45"/>
        <v>7.8120333867216091E-2</v>
      </c>
      <c r="AN106" s="388">
        <f t="shared" si="45"/>
        <v>3.9060166933608045E-2</v>
      </c>
      <c r="AO106" s="388">
        <f t="shared" si="45"/>
        <v>1.9530083466804023E-2</v>
      </c>
      <c r="AP106" s="388">
        <f t="shared" si="45"/>
        <v>9.7650417334020113E-3</v>
      </c>
      <c r="AQ106" s="388">
        <f t="shared" si="45"/>
        <v>4.8825208667010057E-3</v>
      </c>
      <c r="AR106" s="388">
        <f t="shared" si="45"/>
        <v>2.4412604333505028E-3</v>
      </c>
      <c r="AS106" s="388">
        <f t="shared" si="45"/>
        <v>1.2206302166752514E-3</v>
      </c>
      <c r="AT106" s="388">
        <f t="shared" si="45"/>
        <v>6.1031510833762571E-4</v>
      </c>
      <c r="AU106" s="388">
        <f t="shared" si="45"/>
        <v>3.0515755416881285E-4</v>
      </c>
      <c r="AV106" s="388">
        <f t="shared" si="45"/>
        <v>1.5257877708440643E-4</v>
      </c>
      <c r="AW106" s="388">
        <f t="shared" si="45"/>
        <v>7.6289388542203214E-5</v>
      </c>
      <c r="AX106" s="388">
        <f t="shared" si="45"/>
        <v>3.8144694271101607E-5</v>
      </c>
      <c r="AY106" s="388">
        <f t="shared" si="45"/>
        <v>1.9072347135550803E-5</v>
      </c>
      <c r="AZ106" s="388">
        <f t="shared" si="45"/>
        <v>9.5361735677754017E-6</v>
      </c>
      <c r="BA106" s="388">
        <f t="shared" si="45"/>
        <v>4.7680867838877009E-6</v>
      </c>
      <c r="BB106" s="388">
        <f t="shared" si="45"/>
        <v>2.3840433919438504E-6</v>
      </c>
      <c r="BC106" s="388">
        <f t="shared" si="45"/>
        <v>1.1920216959719252E-6</v>
      </c>
      <c r="BD106" s="388">
        <f t="shared" si="45"/>
        <v>5.9601084798596261E-7</v>
      </c>
      <c r="BE106" s="388">
        <f t="shared" si="45"/>
        <v>2.980054239929813E-7</v>
      </c>
      <c r="BF106" s="388">
        <f t="shared" si="45"/>
        <v>1.4900271199649065E-7</v>
      </c>
      <c r="BG106" s="388">
        <f t="shared" si="45"/>
        <v>7.4501355998245326E-8</v>
      </c>
      <c r="BH106" s="388">
        <f t="shared" si="45"/>
        <v>3.7250677999122663E-8</v>
      </c>
      <c r="BI106" s="388">
        <f t="shared" si="45"/>
        <v>1.8625338999561331E-8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+Controls!B13</f>
        <v>1E-3</v>
      </c>
      <c r="C108" s="388">
        <f>+Controls!C13</f>
        <v>1E-3</v>
      </c>
      <c r="D108" s="388">
        <f>+Controls!D13</f>
        <v>1E-3</v>
      </c>
      <c r="E108" s="388">
        <f>+Controls!E13</f>
        <v>1E-3</v>
      </c>
      <c r="F108" s="388">
        <f>+Controls!F13</f>
        <v>1E-3</v>
      </c>
      <c r="G108" s="388">
        <f>+Controls!G13</f>
        <v>1E-3</v>
      </c>
      <c r="H108" s="388">
        <f>+Controls!H13</f>
        <v>1E-3</v>
      </c>
      <c r="I108" s="388">
        <f>+Controls!I13</f>
        <v>1E-3</v>
      </c>
      <c r="J108" s="388">
        <f>+Controls!J13</f>
        <v>1E-3</v>
      </c>
      <c r="K108" s="388">
        <f>+Controls!K13</f>
        <v>1E-3</v>
      </c>
      <c r="L108" s="388">
        <f>+Controls!L13</f>
        <v>1E-3</v>
      </c>
      <c r="M108" s="388">
        <f>+Controls!M13</f>
        <v>1E-3</v>
      </c>
      <c r="N108" s="388">
        <f>+Controls!N13</f>
        <v>1E-3</v>
      </c>
      <c r="O108" s="388">
        <f>+Controls!O13</f>
        <v>1E-3</v>
      </c>
      <c r="P108" s="388">
        <f>+Controls!P13</f>
        <v>1E-3</v>
      </c>
      <c r="Q108" s="388">
        <f>+Controls!Q13</f>
        <v>1E-3</v>
      </c>
      <c r="R108" s="388">
        <f>+Controls!R13</f>
        <v>1E-3</v>
      </c>
      <c r="S108" s="388">
        <f>+Controls!S13</f>
        <v>1E-3</v>
      </c>
      <c r="T108" s="388">
        <f>+Controls!T13</f>
        <v>1E-3</v>
      </c>
      <c r="U108" s="388">
        <f>+Controls!U13</f>
        <v>1E-3</v>
      </c>
      <c r="V108" s="388">
        <f>+Controls!V13</f>
        <v>1E-3</v>
      </c>
      <c r="W108" s="388">
        <f>+Controls!W13</f>
        <v>1E-3</v>
      </c>
      <c r="X108" s="388">
        <f>+Controls!X13</f>
        <v>1E-3</v>
      </c>
      <c r="Y108" s="388">
        <f>+Controls!Y13</f>
        <v>1E-3</v>
      </c>
      <c r="Z108" s="388">
        <f>+Controls!Z13</f>
        <v>1E-3</v>
      </c>
      <c r="AA108" s="388">
        <f>+Controls!AA13</f>
        <v>1E-3</v>
      </c>
      <c r="AB108" s="388">
        <f>+Controls!AB13</f>
        <v>1200</v>
      </c>
      <c r="AC108" s="388">
        <f>+Controls!AC13</f>
        <v>1200</v>
      </c>
      <c r="AD108" s="388">
        <f>+Controls!AD13</f>
        <v>1200</v>
      </c>
      <c r="AE108" s="388">
        <f>+Controls!AE13</f>
        <v>1200</v>
      </c>
      <c r="AF108" s="388">
        <f>+Controls!AF13</f>
        <v>1200</v>
      </c>
      <c r="AG108" s="388">
        <f>+Controls!AG13</f>
        <v>1200</v>
      </c>
      <c r="AH108" s="388">
        <f>+Controls!AH13</f>
        <v>1200</v>
      </c>
      <c r="AI108" s="388">
        <f>+Controls!AI13</f>
        <v>1200</v>
      </c>
      <c r="AJ108" s="388">
        <f>+Controls!AJ13</f>
        <v>1200</v>
      </c>
      <c r="AK108" s="388">
        <f>+Controls!AK13</f>
        <v>1200</v>
      </c>
      <c r="AL108" s="388">
        <f>+Controls!AL13</f>
        <v>1200</v>
      </c>
      <c r="AM108" s="388">
        <f>+Controls!AM13</f>
        <v>1200</v>
      </c>
      <c r="AN108" s="388">
        <f>+Controls!AN13</f>
        <v>1200</v>
      </c>
      <c r="AO108" s="388">
        <f>+Controls!AO13</f>
        <v>1200</v>
      </c>
      <c r="AP108" s="388">
        <f>+Controls!AP13</f>
        <v>1200</v>
      </c>
      <c r="AQ108" s="388">
        <f>+Controls!AQ13</f>
        <v>1200</v>
      </c>
      <c r="AR108" s="388">
        <f>+Controls!AR13</f>
        <v>1200</v>
      </c>
      <c r="AS108" s="388">
        <f>+Controls!AS13</f>
        <v>1200</v>
      </c>
      <c r="AT108" s="388">
        <f>+Controls!AT13</f>
        <v>1200</v>
      </c>
      <c r="AU108" s="388">
        <f>+Controls!AU13</f>
        <v>1200</v>
      </c>
      <c r="AV108" s="388">
        <f>+Controls!AV13</f>
        <v>1200</v>
      </c>
      <c r="AW108" s="388">
        <f>+Controls!AW13</f>
        <v>1200</v>
      </c>
      <c r="AX108" s="388">
        <f>+Controls!AX13</f>
        <v>1200</v>
      </c>
      <c r="AY108" s="388">
        <f>+Controls!AY13</f>
        <v>1200</v>
      </c>
      <c r="AZ108" s="388">
        <f>+Controls!AZ13</f>
        <v>1200</v>
      </c>
      <c r="BA108" s="388">
        <f>+Controls!BA13</f>
        <v>1200</v>
      </c>
      <c r="BB108" s="388">
        <f>+Controls!BB13</f>
        <v>1200</v>
      </c>
      <c r="BC108" s="388">
        <f>+Controls!BC13</f>
        <v>1200</v>
      </c>
      <c r="BD108" s="388">
        <f>+Controls!BD13</f>
        <v>1200</v>
      </c>
      <c r="BE108" s="388">
        <f>+Controls!BE13</f>
        <v>1200</v>
      </c>
      <c r="BF108" s="388">
        <f>+Controls!BF13</f>
        <v>1200</v>
      </c>
      <c r="BG108" s="388">
        <f>+Controls!BG13</f>
        <v>1200</v>
      </c>
      <c r="BH108" s="388">
        <f>+Controls!BH13</f>
        <v>1200</v>
      </c>
      <c r="BI108" s="388">
        <f>+Controls!BI13</f>
        <v>1200</v>
      </c>
    </row>
    <row r="109" spans="1:61" ht="18" customHeight="1">
      <c r="A109" s="387" t="s">
        <v>193</v>
      </c>
      <c r="B109" s="390">
        <f>+(B106/(1000*B$36))^(1/($B$38-1))</f>
        <v>3.3862811311759976E-4</v>
      </c>
      <c r="C109" s="390">
        <f>+(C106/(1000*C$36))^(1/($B$38-1))</f>
        <v>3.474019474595326E-4</v>
      </c>
      <c r="D109" s="390">
        <f>+(D106/(1000*D$36))^(1/($B$38-1))</f>
        <v>3.5635427292864157E-4</v>
      </c>
      <c r="E109" s="390">
        <f>+(E106/(1000*E$36))^(1/($B$38-1))</f>
        <v>3.6548514450988938E-4</v>
      </c>
      <c r="F109" s="390">
        <f t="shared" ref="F109:BI109" si="46">+(F106/(1000*F$36))^(1/($B$38-1))</f>
        <v>3.7479432853478663E-4</v>
      </c>
      <c r="G109" s="390">
        <f t="shared" si="46"/>
        <v>3.8428129505116583E-4</v>
      </c>
      <c r="H109" s="390">
        <f t="shared" si="46"/>
        <v>3.9394536252093144E-4</v>
      </c>
      <c r="I109" s="390">
        <f t="shared" si="46"/>
        <v>4.0378725087562687E-4</v>
      </c>
      <c r="J109" s="390">
        <f t="shared" si="46"/>
        <v>4.1381999064062146E-4</v>
      </c>
      <c r="K109" s="390">
        <f t="shared" si="46"/>
        <v>4.2412868316245035E-4</v>
      </c>
      <c r="L109" s="390">
        <f t="shared" si="46"/>
        <v>4.3514274042539923E-4</v>
      </c>
      <c r="M109" s="390">
        <f t="shared" si="46"/>
        <v>4.4870227061598301E-4</v>
      </c>
      <c r="N109" s="390">
        <f t="shared" si="46"/>
        <v>4.716559442337819E-4</v>
      </c>
      <c r="O109" s="390">
        <f t="shared" si="46"/>
        <v>5.2584329358959731E-4</v>
      </c>
      <c r="P109" s="390">
        <f t="shared" si="46"/>
        <v>6.6603760854522134E-4</v>
      </c>
      <c r="Q109" s="390">
        <f t="shared" si="46"/>
        <v>9.9173900070049018E-4</v>
      </c>
      <c r="R109" s="390">
        <f t="shared" si="46"/>
        <v>1.6430364652682079E-3</v>
      </c>
      <c r="S109" s="390">
        <f t="shared" si="46"/>
        <v>2.8135672467920828E-3</v>
      </c>
      <c r="T109" s="390">
        <f t="shared" si="46"/>
        <v>4.787324600227497E-3</v>
      </c>
      <c r="U109" s="390">
        <f t="shared" si="46"/>
        <v>7.9788346826373726E-3</v>
      </c>
      <c r="V109" s="390">
        <f t="shared" si="46"/>
        <v>1.2973369383401585E-2</v>
      </c>
      <c r="W109" s="390">
        <f t="shared" si="46"/>
        <v>2.0596095822066895E-2</v>
      </c>
      <c r="X109" s="390">
        <f t="shared" si="46"/>
        <v>3.1977499382626805E-2</v>
      </c>
      <c r="Y109" s="390">
        <f t="shared" si="46"/>
        <v>4.8567336757414273E-2</v>
      </c>
      <c r="Z109" s="390">
        <f t="shared" si="46"/>
        <v>7.2115790985500083E-2</v>
      </c>
      <c r="AA109" s="390">
        <f t="shared" si="46"/>
        <v>0.15055006180712144</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0.36996592574248305</v>
      </c>
      <c r="C112" s="470">
        <f>+C40*C61</f>
        <v>0.38210675717747983</v>
      </c>
      <c r="D112" s="470">
        <f t="shared" ref="D112:BI112" si="47">+D40*D61</f>
        <v>0.38410130718839219</v>
      </c>
      <c r="E112" s="470">
        <f t="shared" si="47"/>
        <v>0.37224238569106471</v>
      </c>
      <c r="F112" s="470">
        <f t="shared" si="47"/>
        <v>0.34678573675433172</v>
      </c>
      <c r="G112" s="470">
        <f t="shared" si="47"/>
        <v>0.3334112658011627</v>
      </c>
      <c r="H112" s="470">
        <f t="shared" si="47"/>
        <v>0.32647700502068178</v>
      </c>
      <c r="I112" s="470">
        <f t="shared" si="47"/>
        <v>0.31912079049469433</v>
      </c>
      <c r="J112" s="470">
        <f t="shared" si="47"/>
        <v>0.31167667274843347</v>
      </c>
      <c r="K112" s="470">
        <f t="shared" si="47"/>
        <v>0.30432969771492235</v>
      </c>
      <c r="L112" s="470">
        <f t="shared" si="47"/>
        <v>0.30390602787137333</v>
      </c>
      <c r="M112" s="470">
        <f t="shared" si="47"/>
        <v>0.3097159876426111</v>
      </c>
      <c r="N112" s="470">
        <f t="shared" si="47"/>
        <v>0.31898386000504581</v>
      </c>
      <c r="O112" s="470">
        <f t="shared" si="47"/>
        <v>0.32621229626171505</v>
      </c>
      <c r="P112" s="470">
        <f t="shared" si="47"/>
        <v>0.33237383651167762</v>
      </c>
      <c r="Q112" s="470">
        <f t="shared" si="47"/>
        <v>0.33797488635094075</v>
      </c>
      <c r="R112" s="470">
        <f t="shared" si="47"/>
        <v>0.34328104290202544</v>
      </c>
      <c r="S112" s="470">
        <f t="shared" si="47"/>
        <v>0.34843255393099737</v>
      </c>
      <c r="T112" s="470">
        <f t="shared" si="47"/>
        <v>0.353504068105645</v>
      </c>
      <c r="U112" s="470">
        <f t="shared" si="47"/>
        <v>0.35853584179609088</v>
      </c>
      <c r="V112" s="470">
        <f t="shared" si="47"/>
        <v>0.36369180299289833</v>
      </c>
      <c r="W112" s="470">
        <f t="shared" si="47"/>
        <v>0.36901962834260416</v>
      </c>
      <c r="X112" s="470">
        <f t="shared" si="47"/>
        <v>0.37440388258528029</v>
      </c>
      <c r="Y112" s="470">
        <f t="shared" si="47"/>
        <v>0.37983003410455041</v>
      </c>
      <c r="Z112" s="470">
        <f t="shared" si="47"/>
        <v>0.38529199779653794</v>
      </c>
      <c r="AA112" s="470">
        <f t="shared" si="47"/>
        <v>0.39078917180219735</v>
      </c>
      <c r="AB112" s="470">
        <f t="shared" si="47"/>
        <v>0.39633010490772741</v>
      </c>
      <c r="AC112" s="470">
        <f t="shared" si="47"/>
        <v>0.40194060373078822</v>
      </c>
      <c r="AD112" s="470">
        <f t="shared" si="47"/>
        <v>0.4078523615544552</v>
      </c>
      <c r="AE112" s="470">
        <f t="shared" si="47"/>
        <v>0.4140230804226302</v>
      </c>
      <c r="AF112" s="470">
        <f t="shared" si="47"/>
        <v>0.41949577875686173</v>
      </c>
      <c r="AG112" s="470">
        <f t="shared" si="47"/>
        <v>0.4240036550901819</v>
      </c>
      <c r="AH112" s="470">
        <f t="shared" si="47"/>
        <v>0.42829780503929238</v>
      </c>
      <c r="AI112" s="470">
        <f t="shared" si="47"/>
        <v>0.43247415235189396</v>
      </c>
      <c r="AJ112" s="470">
        <f t="shared" si="47"/>
        <v>0.43657927558589271</v>
      </c>
      <c r="AK112" s="470">
        <f t="shared" si="47"/>
        <v>0.44063613931808732</v>
      </c>
      <c r="AL112" s="470">
        <f t="shared" si="47"/>
        <v>0.44465665910131685</v>
      </c>
      <c r="AM112" s="470">
        <f t="shared" si="47"/>
        <v>0.44864782068446973</v>
      </c>
      <c r="AN112" s="470">
        <f t="shared" si="47"/>
        <v>0.45261454453441069</v>
      </c>
      <c r="AO112" s="470">
        <f t="shared" si="47"/>
        <v>0.4565609466551121</v>
      </c>
      <c r="AP112" s="470">
        <f t="shared" si="47"/>
        <v>0.46049083711419053</v>
      </c>
      <c r="AQ112" s="470">
        <f t="shared" si="47"/>
        <v>0.46440787605786105</v>
      </c>
      <c r="AR112" s="470">
        <f t="shared" si="47"/>
        <v>0.46831559035470915</v>
      </c>
      <c r="AS112" s="470">
        <f t="shared" si="47"/>
        <v>0.47221734470471377</v>
      </c>
      <c r="AT112" s="470">
        <f t="shared" si="47"/>
        <v>0.47611630728335413</v>
      </c>
      <c r="AU112" s="470">
        <f t="shared" si="47"/>
        <v>0.48001542451400792</v>
      </c>
      <c r="AV112" s="470">
        <f t="shared" si="47"/>
        <v>0.48391740819426327</v>
      </c>
      <c r="AW112" s="470">
        <f t="shared" si="47"/>
        <v>0.48782473366204598</v>
      </c>
      <c r="AX112" s="470">
        <f t="shared" si="47"/>
        <v>0.49173964630302841</v>
      </c>
      <c r="AY112" s="470">
        <f t="shared" si="47"/>
        <v>0.49566417366411453</v>
      </c>
      <c r="AZ112" s="470">
        <f t="shared" si="47"/>
        <v>0.49960014089074883</v>
      </c>
      <c r="BA112" s="470">
        <f t="shared" si="47"/>
        <v>0.50354918776377189</v>
      </c>
      <c r="BB112" s="470">
        <f t="shared" si="47"/>
        <v>0.50751278611945727</v>
      </c>
      <c r="BC112" s="470">
        <f t="shared" si="47"/>
        <v>0.51149225684563671</v>
      </c>
      <c r="BD112" s="470">
        <f t="shared" si="47"/>
        <v>0.51548878595476033</v>
      </c>
      <c r="BE112" s="470">
        <f t="shared" si="47"/>
        <v>0.51950343945575195</v>
      </c>
      <c r="BF112" s="470">
        <f t="shared" si="47"/>
        <v>0.52353717689907109</v>
      </c>
      <c r="BG112" s="470">
        <f t="shared" si="47"/>
        <v>0.52759086357068685</v>
      </c>
      <c r="BH112" s="470">
        <f t="shared" si="47"/>
        <v>0.5316652813748961</v>
      </c>
      <c r="BI112" s="470">
        <f t="shared" si="47"/>
        <v>0.53576113848408902</v>
      </c>
    </row>
    <row r="113" spans="1:61" ht="18" customHeight="1">
      <c r="A113" s="397" t="s">
        <v>949</v>
      </c>
      <c r="B113" s="398">
        <f>+Controls!B72</f>
        <v>0.36996592574248305</v>
      </c>
      <c r="C113" s="398">
        <f>+Controls!C72</f>
        <v>0.27014967320962396</v>
      </c>
      <c r="D113" s="398">
        <f>+Controls!D72</f>
        <v>0.26403525414455947</v>
      </c>
      <c r="E113" s="398">
        <f>+Controls!E72</f>
        <v>0.20784845299623433</v>
      </c>
      <c r="F113" s="398">
        <f>+Controls!F72</f>
        <v>0.14942908915848588</v>
      </c>
      <c r="G113" s="398">
        <f>+Controls!G72</f>
        <v>0.10521672402068818</v>
      </c>
      <c r="H113" s="398">
        <f>+Controls!H72</f>
        <v>8.5475216805215526E-2</v>
      </c>
      <c r="I113" s="398">
        <f>+Controls!I72</f>
        <v>7.0854872719068041E-2</v>
      </c>
      <c r="J113" s="398">
        <f>+Controls!J72</f>
        <v>6.0041823573577624E-2</v>
      </c>
      <c r="K113" s="398">
        <f>+Controls!K72</f>
        <v>5.2036758587813689E-2</v>
      </c>
      <c r="L113" s="398">
        <f>+Controls!L72</f>
        <v>4.6346743634058704E-2</v>
      </c>
      <c r="M113" s="398">
        <f>+Controls!M72</f>
        <v>4.1827936129737973E-2</v>
      </c>
      <c r="N113" s="398">
        <f>+Controls!N72</f>
        <v>3.7749712357088516E-2</v>
      </c>
      <c r="O113" s="398">
        <f>+Controls!O72</f>
        <v>3.4069115402272379E-2</v>
      </c>
      <c r="P113" s="398">
        <f>+Controls!P72</f>
        <v>3.0747376650550821E-2</v>
      </c>
      <c r="Q113" s="398">
        <f>+Controls!Q72</f>
        <v>2.7749507427122115E-2</v>
      </c>
      <c r="R113" s="398">
        <f>+Controls!R72</f>
        <v>2.5043930452977706E-2</v>
      </c>
      <c r="S113" s="398">
        <f>+Controls!S72</f>
        <v>2.2602147233812379E-2</v>
      </c>
      <c r="T113" s="398">
        <f>+Controls!T72</f>
        <v>2.0398437878515668E-2</v>
      </c>
      <c r="U113" s="398">
        <f>+Controls!U72</f>
        <v>1.840959018536039E-2</v>
      </c>
      <c r="V113" s="398">
        <f>+Controls!V72</f>
        <v>1.661465514228775E-2</v>
      </c>
      <c r="W113" s="398">
        <f>+Controls!W72</f>
        <v>1.5783922385173361E-2</v>
      </c>
      <c r="X113" s="398">
        <f>+Controls!X72</f>
        <v>1.4994726265914691E-2</v>
      </c>
      <c r="Y113" s="398">
        <f>+Controls!Y72</f>
        <v>1.4244989952618956E-2</v>
      </c>
      <c r="Z113" s="398">
        <f>+Controls!Z72</f>
        <v>1.3532740454988007E-2</v>
      </c>
      <c r="AA113" s="398">
        <f>+Controls!AA72</f>
        <v>1.2856103432238607E-2</v>
      </c>
      <c r="AB113" s="398">
        <f>+Controls!AB72</f>
        <v>1.2213298260626676E-2</v>
      </c>
      <c r="AC113" s="398">
        <f>+Controls!AC72</f>
        <v>1.1602633347595341E-2</v>
      </c>
      <c r="AD113" s="398">
        <f>+Controls!AD72</f>
        <v>1.1022501680215574E-2</v>
      </c>
      <c r="AE113" s="398">
        <f>+Controls!AE72</f>
        <v>1.0471376596204795E-2</v>
      </c>
      <c r="AF113" s="398">
        <f>+Controls!AF72</f>
        <v>9.9478077663945549E-3</v>
      </c>
      <c r="AG113" s="398">
        <f>+Controls!AG72</f>
        <v>9.4504173780748275E-3</v>
      </c>
      <c r="AH113" s="398">
        <f>+Controls!AH72</f>
        <v>8.9778965091710863E-3</v>
      </c>
      <c r="AI113" s="398">
        <f>+Controls!AI72</f>
        <v>8.5290016837125324E-3</v>
      </c>
      <c r="AJ113" s="398">
        <f>+Controls!AJ72</f>
        <v>8.1025515995269051E-3</v>
      </c>
      <c r="AK113" s="398">
        <f>+Controls!AK72</f>
        <v>7.6974240195505595E-3</v>
      </c>
      <c r="AL113" s="398">
        <f>+Controls!AL72</f>
        <v>7.3125528185730313E-3</v>
      </c>
      <c r="AM113" s="398">
        <f>+Controls!AM72</f>
        <v>6.9469251776443797E-3</v>
      </c>
      <c r="AN113" s="398">
        <f>+Controls!AN72</f>
        <v>6.5995789187621601E-3</v>
      </c>
      <c r="AO113" s="398">
        <f>+Controls!AO72</f>
        <v>6.269599972824052E-3</v>
      </c>
      <c r="AP113" s="398">
        <f>+Controls!AP72</f>
        <v>5.9561199741828491E-3</v>
      </c>
      <c r="AQ113" s="398">
        <f>+Controls!AQ72</f>
        <v>5.658313975473706E-3</v>
      </c>
      <c r="AR113" s="398">
        <f>+Controls!AR72</f>
        <v>5.3753982767000205E-3</v>
      </c>
      <c r="AS113" s="398">
        <f>+Controls!AS72</f>
        <v>5.1066283628650195E-3</v>
      </c>
      <c r="AT113" s="398">
        <f>+Controls!AT72</f>
        <v>4.8512969447217684E-3</v>
      </c>
      <c r="AU113" s="398">
        <f>+Controls!AU72</f>
        <v>4.6087320974856801E-3</v>
      </c>
      <c r="AV113" s="398">
        <f>+Controls!AV72</f>
        <v>4.378295492611396E-3</v>
      </c>
      <c r="AW113" s="398">
        <f>+Controls!AW72</f>
        <v>4.1593807179808257E-3</v>
      </c>
      <c r="AX113" s="398">
        <f>+Controls!AX72</f>
        <v>3.9514116820817844E-3</v>
      </c>
      <c r="AY113" s="398">
        <f>+Controls!AY72</f>
        <v>3.7538410979776949E-3</v>
      </c>
      <c r="AZ113" s="398">
        <f>+Controls!AZ72</f>
        <v>3.5661490430788098E-3</v>
      </c>
      <c r="BA113" s="398">
        <f>+Controls!BA72</f>
        <v>3.3878415909248693E-3</v>
      </c>
      <c r="BB113" s="398">
        <f>+Controls!BB72</f>
        <v>3.2184495113786256E-3</v>
      </c>
      <c r="BC113" s="398">
        <f>+Controls!BC72</f>
        <v>3.0575270358096942E-3</v>
      </c>
      <c r="BD113" s="398">
        <f>+Controls!BD72</f>
        <v>2.9046506840192093E-3</v>
      </c>
      <c r="BE113" s="398">
        <f>+Controls!BE72</f>
        <v>2.7594181498182485E-3</v>
      </c>
      <c r="BF113" s="398">
        <f>+Controls!BF72</f>
        <v>2.621447242327336E-3</v>
      </c>
      <c r="BG113" s="398">
        <f>+Controls!BG72</f>
        <v>2.4903748802109693E-3</v>
      </c>
      <c r="BH113" s="398">
        <f>+Controls!BH72</f>
        <v>2.3658561362004207E-3</v>
      </c>
      <c r="BI113" s="398">
        <f>+Controls!BI72</f>
        <v>2.2475633293903997E-3</v>
      </c>
    </row>
    <row r="114" spans="1:61" ht="18" customHeight="1">
      <c r="A114" s="397" t="s">
        <v>951</v>
      </c>
      <c r="B114" s="398">
        <f>IF(1-(B113/B112)&lt;0,0,1-(B113/B112))</f>
        <v>0</v>
      </c>
      <c r="C114" s="398">
        <f>IF(1-(C113/C112)&lt;0,0,1-(C113/C112))</f>
        <v>0.29299948735492887</v>
      </c>
      <c r="D114" s="398">
        <f>IF(1-(D113/D112)&lt;0,0,1-(D113/D112))</f>
        <v>0.31258954551004248</v>
      </c>
      <c r="E114" s="398">
        <f>IF(1-(E113/E112)&lt;0,0,1-(E113/E112))</f>
        <v>0.44163141816758589</v>
      </c>
      <c r="F114" s="398">
        <f t="shared" ref="F114:BI114" si="48">IF(1-(F113/F112)&lt;0,0,1-(F113/F112))</f>
        <v>0.56910255145717337</v>
      </c>
      <c r="G114" s="398">
        <f t="shared" si="48"/>
        <v>0.68442360887878173</v>
      </c>
      <c r="H114" s="398">
        <f t="shared" si="48"/>
        <v>0.73818916649336197</v>
      </c>
      <c r="I114" s="398">
        <f t="shared" si="48"/>
        <v>0.77796848456902379</v>
      </c>
      <c r="J114" s="398">
        <f t="shared" si="48"/>
        <v>0.80735862249774548</v>
      </c>
      <c r="K114" s="398">
        <f t="shared" si="48"/>
        <v>0.82901189407890596</v>
      </c>
      <c r="L114" s="398">
        <f t="shared" si="48"/>
        <v>0.84749646475036444</v>
      </c>
      <c r="M114" s="398">
        <f t="shared" si="48"/>
        <v>0.86494744282298963</v>
      </c>
      <c r="N114" s="398">
        <f t="shared" si="48"/>
        <v>0.88165635604105053</v>
      </c>
      <c r="O114" s="398">
        <f t="shared" si="48"/>
        <v>0.89556152299378911</v>
      </c>
      <c r="P114" s="398">
        <f t="shared" si="48"/>
        <v>0.90749158545916253</v>
      </c>
      <c r="Q114" s="398">
        <f t="shared" si="48"/>
        <v>0.91789476512077872</v>
      </c>
      <c r="R114" s="398">
        <f t="shared" si="48"/>
        <v>0.92704540209601549</v>
      </c>
      <c r="S114" s="398">
        <f t="shared" si="48"/>
        <v>0.93513193018615459</v>
      </c>
      <c r="T114" s="398">
        <f t="shared" si="48"/>
        <v>0.94229645506534998</v>
      </c>
      <c r="U114" s="398">
        <f t="shared" si="48"/>
        <v>0.94865341748502119</v>
      </c>
      <c r="V114" s="398">
        <f t="shared" si="48"/>
        <v>0.95431666315940533</v>
      </c>
      <c r="W114" s="398">
        <f t="shared" si="48"/>
        <v>0.95722741780413023</v>
      </c>
      <c r="X114" s="398">
        <f t="shared" si="48"/>
        <v>0.95995039858461073</v>
      </c>
      <c r="Y114" s="398">
        <f t="shared" si="48"/>
        <v>0.96249640977917528</v>
      </c>
      <c r="Z114" s="398">
        <f t="shared" si="48"/>
        <v>0.96487666358922342</v>
      </c>
      <c r="AA114" s="398">
        <f t="shared" si="48"/>
        <v>0.96710220149409387</v>
      </c>
      <c r="AB114" s="398">
        <f t="shared" si="48"/>
        <v>0.96918402586785546</v>
      </c>
      <c r="AC114" s="398">
        <f t="shared" si="48"/>
        <v>0.97113346290496549</v>
      </c>
      <c r="AD114" s="398">
        <f t="shared" si="48"/>
        <v>0.97297428501282834</v>
      </c>
      <c r="AE114" s="398">
        <f t="shared" si="48"/>
        <v>0.97470822982739092</v>
      </c>
      <c r="AF114" s="398">
        <f t="shared" si="48"/>
        <v>0.97628627445102312</v>
      </c>
      <c r="AG114" s="398">
        <f t="shared" si="48"/>
        <v>0.97771147190685226</v>
      </c>
      <c r="AH114" s="398">
        <f t="shared" si="48"/>
        <v>0.97903819164250105</v>
      </c>
      <c r="AI114" s="398">
        <f t="shared" si="48"/>
        <v>0.9802785862754344</v>
      </c>
      <c r="AJ114" s="398">
        <f t="shared" si="48"/>
        <v>0.98144082403212285</v>
      </c>
      <c r="AK114" s="398">
        <f t="shared" si="48"/>
        <v>0.98253111051793707</v>
      </c>
      <c r="AL114" s="398">
        <f t="shared" si="48"/>
        <v>0.98355460855269272</v>
      </c>
      <c r="AM114" s="398">
        <f t="shared" si="48"/>
        <v>0.98451586108889155</v>
      </c>
      <c r="AN114" s="398">
        <f t="shared" si="48"/>
        <v>0.9854189862025956</v>
      </c>
      <c r="AO114" s="398">
        <f t="shared" si="48"/>
        <v>0.98626776990288634</v>
      </c>
      <c r="AP114" s="398">
        <f t="shared" si="48"/>
        <v>0.98706571446348701</v>
      </c>
      <c r="AQ114" s="398">
        <f t="shared" si="48"/>
        <v>0.98781606801438326</v>
      </c>
      <c r="AR114" s="398">
        <f t="shared" si="48"/>
        <v>0.98852184640569274</v>
      </c>
      <c r="AS114" s="398">
        <f t="shared" si="48"/>
        <v>0.98918585176904439</v>
      </c>
      <c r="AT114" s="398">
        <f t="shared" si="48"/>
        <v>0.98981068938301542</v>
      </c>
      <c r="AU114" s="398">
        <f t="shared" si="48"/>
        <v>0.99039878332628206</v>
      </c>
      <c r="AV114" s="398">
        <f t="shared" si="48"/>
        <v>0.99095239101038135</v>
      </c>
      <c r="AW114" s="398">
        <f t="shared" si="48"/>
        <v>0.99147361658611111</v>
      </c>
      <c r="AX114" s="398">
        <f t="shared" si="48"/>
        <v>0.9919644232231648</v>
      </c>
      <c r="AY114" s="398">
        <f t="shared" si="48"/>
        <v>0.99242664429380067</v>
      </c>
      <c r="AZ114" s="398">
        <f t="shared" si="48"/>
        <v>0.99286199352001658</v>
      </c>
      <c r="BA114" s="398">
        <f t="shared" si="48"/>
        <v>0.99327207416226793</v>
      </c>
      <c r="BB114" s="398">
        <f t="shared" si="48"/>
        <v>0.99365838733643042</v>
      </c>
      <c r="BC114" s="398">
        <f t="shared" si="48"/>
        <v>0.99402233954690655</v>
      </c>
      <c r="BD114" s="398">
        <f t="shared" si="48"/>
        <v>0.99436524952014349</v>
      </c>
      <c r="BE114" s="398">
        <f t="shared" si="48"/>
        <v>0.99468835441646142</v>
      </c>
      <c r="BF114" s="398">
        <f t="shared" si="48"/>
        <v>0.99499281549047913</v>
      </c>
      <c r="BG114" s="398">
        <f t="shared" si="48"/>
        <v>0.99527972326253655</v>
      </c>
      <c r="BH114" s="398">
        <f t="shared" si="48"/>
        <v>0.99555010225591134</v>
      </c>
      <c r="BI114" s="398">
        <f t="shared" si="48"/>
        <v>0.99580491534763094</v>
      </c>
    </row>
    <row r="115" spans="1:61" s="40" customFormat="1" ht="18" customHeight="1">
      <c r="A115" s="397" t="s">
        <v>952</v>
      </c>
      <c r="B115" s="399">
        <f>+B$36*1000*B114^($B$38-1)</f>
        <v>0</v>
      </c>
      <c r="C115" s="399">
        <f>+C$36*1000*C114^($B$38-1)</f>
        <v>184.86823771769309</v>
      </c>
      <c r="D115" s="399">
        <f>+D$36*1000*D114^($B$38-1)</f>
        <v>198.41132671237446</v>
      </c>
      <c r="E115" s="399">
        <f>+E$36*1000*E114^($B$38-1)</f>
        <v>353.13634592783831</v>
      </c>
      <c r="F115" s="399">
        <f t="shared" ref="F115:BI115" si="49">+F$36*1000*F114^($B$38-1)</f>
        <v>532.7402875976461</v>
      </c>
      <c r="G115" s="399">
        <f t="shared" si="49"/>
        <v>709.93134291148226</v>
      </c>
      <c r="H115" s="399">
        <f t="shared" si="49"/>
        <v>777.88868240696013</v>
      </c>
      <c r="I115" s="399">
        <f t="shared" si="49"/>
        <v>817.82780234368977</v>
      </c>
      <c r="J115" s="399">
        <f t="shared" si="49"/>
        <v>836.5653592956412</v>
      </c>
      <c r="K115" s="399">
        <f t="shared" si="49"/>
        <v>839.80782352022459</v>
      </c>
      <c r="L115" s="399">
        <f t="shared" si="49"/>
        <v>836.67096044093557</v>
      </c>
      <c r="M115" s="399">
        <f t="shared" si="49"/>
        <v>831.33254372964927</v>
      </c>
      <c r="N115" s="399">
        <f t="shared" si="49"/>
        <v>824.47051289303545</v>
      </c>
      <c r="O115" s="399">
        <f t="shared" si="49"/>
        <v>812.85437774879688</v>
      </c>
      <c r="P115" s="399">
        <f t="shared" si="49"/>
        <v>798.23264623343664</v>
      </c>
      <c r="Q115" s="399">
        <f t="shared" si="49"/>
        <v>781.59990712498961</v>
      </c>
      <c r="R115" s="399">
        <f t="shared" si="49"/>
        <v>763.59288439715249</v>
      </c>
      <c r="S115" s="399">
        <f t="shared" si="49"/>
        <v>744.65983044561619</v>
      </c>
      <c r="T115" s="399">
        <f t="shared" si="49"/>
        <v>725.13777507708392</v>
      </c>
      <c r="U115" s="399">
        <f t="shared" si="49"/>
        <v>705.2903185004227</v>
      </c>
      <c r="V115" s="399">
        <f t="shared" si="49"/>
        <v>685.35083726935716</v>
      </c>
      <c r="W115" s="399">
        <f t="shared" si="49"/>
        <v>662.81480604617559</v>
      </c>
      <c r="X115" s="399">
        <f t="shared" si="49"/>
        <v>641.0962883207543</v>
      </c>
      <c r="Y115" s="399">
        <f t="shared" si="49"/>
        <v>620.18568028280561</v>
      </c>
      <c r="Z115" s="399">
        <f t="shared" si="49"/>
        <v>600.07188480968489</v>
      </c>
      <c r="AA115" s="399">
        <f t="shared" si="49"/>
        <v>301.28277866624046</v>
      </c>
      <c r="AB115" s="399">
        <f t="shared" si="49"/>
        <v>151.22559030101709</v>
      </c>
      <c r="AC115" s="399">
        <f t="shared" si="49"/>
        <v>75.886775866099569</v>
      </c>
      <c r="AD115" s="399">
        <f t="shared" si="49"/>
        <v>38.07294784261304</v>
      </c>
      <c r="AE115" s="399">
        <f t="shared" si="49"/>
        <v>19.09758252480767</v>
      </c>
      <c r="AF115" s="399">
        <f t="shared" si="49"/>
        <v>9.5766362275171986</v>
      </c>
      <c r="AG115" s="399">
        <f t="shared" si="49"/>
        <v>4.8009075665108307</v>
      </c>
      <c r="AH115" s="399">
        <f t="shared" si="49"/>
        <v>2.4063201603469881</v>
      </c>
      <c r="AI115" s="399">
        <f t="shared" si="49"/>
        <v>1.2059052940255857</v>
      </c>
      <c r="AJ115" s="399">
        <f t="shared" si="49"/>
        <v>0.60424002794832621</v>
      </c>
      <c r="AK115" s="399">
        <f t="shared" si="49"/>
        <v>0.30272440977442494</v>
      </c>
      <c r="AL115" s="399">
        <f t="shared" si="49"/>
        <v>0.15164613507116156</v>
      </c>
      <c r="AM115" s="399">
        <f t="shared" si="49"/>
        <v>7.595650648409305E-2</v>
      </c>
      <c r="AN115" s="399">
        <f t="shared" si="49"/>
        <v>3.8040985657573349E-2</v>
      </c>
      <c r="AO115" s="399">
        <f t="shared" si="49"/>
        <v>1.9049992689958054E-2</v>
      </c>
      <c r="AP115" s="399">
        <f t="shared" si="49"/>
        <v>9.5388720710363906E-3</v>
      </c>
      <c r="AQ115" s="399">
        <f t="shared" si="49"/>
        <v>4.7759642052863658E-3</v>
      </c>
      <c r="AR115" s="399">
        <f t="shared" si="49"/>
        <v>2.391054093641837E-3</v>
      </c>
      <c r="AS115" s="399">
        <f t="shared" si="49"/>
        <v>1.1969729322944241E-3</v>
      </c>
      <c r="AT115" s="399">
        <f t="shared" si="49"/>
        <v>5.9916711923947816E-4</v>
      </c>
      <c r="AU115" s="399">
        <f t="shared" si="49"/>
        <v>2.9990403025891216E-4</v>
      </c>
      <c r="AV115" s="399">
        <f t="shared" si="49"/>
        <v>1.5010292370238552E-4</v>
      </c>
      <c r="AW115" s="399">
        <f t="shared" si="49"/>
        <v>7.5122533427663033E-5</v>
      </c>
      <c r="AX115" s="399">
        <f t="shared" si="49"/>
        <v>3.7594742284072092E-5</v>
      </c>
      <c r="AY115" s="399">
        <f t="shared" si="49"/>
        <v>1.8813140143758131E-5</v>
      </c>
      <c r="AZ115" s="399">
        <f t="shared" si="49"/>
        <v>9.4139988837035577E-6</v>
      </c>
      <c r="BA115" s="399">
        <f t="shared" si="49"/>
        <v>4.71049944775739E-6</v>
      </c>
      <c r="BB115" s="399">
        <f t="shared" si="49"/>
        <v>2.3568988289114094E-6</v>
      </c>
      <c r="BC115" s="399">
        <f t="shared" si="49"/>
        <v>1.1792264740571908E-6</v>
      </c>
      <c r="BD115" s="399">
        <f t="shared" si="49"/>
        <v>5.899794077570247E-7</v>
      </c>
      <c r="BE115" s="399">
        <f t="shared" si="49"/>
        <v>2.9516226120609831E-7</v>
      </c>
      <c r="BF115" s="399">
        <f t="shared" si="49"/>
        <v>1.476624513292599E-7</v>
      </c>
      <c r="BG115" s="399">
        <f t="shared" si="49"/>
        <v>7.3869550918415201E-8</v>
      </c>
      <c r="BH115" s="399">
        <f t="shared" si="49"/>
        <v>3.6952838170804989E-8</v>
      </c>
      <c r="BI115" s="399">
        <f t="shared" si="49"/>
        <v>1.8484932296175203E-8</v>
      </c>
    </row>
    <row r="116" spans="1:61" s="394" customFormat="1" ht="18" customHeight="1">
      <c r="A116" s="397" t="s">
        <v>969</v>
      </c>
      <c r="B116" s="398">
        <f t="shared" ref="B116:AG116" si="50">+B112*(1-B103)</f>
        <v>0.3698406448791311</v>
      </c>
      <c r="C116" s="398">
        <f t="shared" si="50"/>
        <v>0.38197401254589891</v>
      </c>
      <c r="D116" s="398">
        <f t="shared" si="50"/>
        <v>0.38396443104633809</v>
      </c>
      <c r="E116" s="398">
        <f t="shared" si="50"/>
        <v>0.37210633662893772</v>
      </c>
      <c r="F116" s="398">
        <f t="shared" si="50"/>
        <v>0.3466557634269794</v>
      </c>
      <c r="G116" s="398">
        <f t="shared" si="50"/>
        <v>0.33328314208815596</v>
      </c>
      <c r="H116" s="398">
        <f t="shared" si="50"/>
        <v>0.32634839091858414</v>
      </c>
      <c r="I116" s="398">
        <f t="shared" si="50"/>
        <v>0.31899193358800321</v>
      </c>
      <c r="J116" s="398">
        <f t="shared" si="50"/>
        <v>0.31154769471063382</v>
      </c>
      <c r="K116" s="398">
        <f t="shared" si="50"/>
        <v>0.30420062276098331</v>
      </c>
      <c r="L116" s="398">
        <f t="shared" si="50"/>
        <v>0.30377378536957356</v>
      </c>
      <c r="M116" s="398">
        <f t="shared" si="50"/>
        <v>0.30957701737570981</v>
      </c>
      <c r="N116" s="398">
        <f t="shared" si="50"/>
        <v>0.31883340937135979</v>
      </c>
      <c r="O116" s="398">
        <f t="shared" si="50"/>
        <v>0.32604075971343938</v>
      </c>
      <c r="P116" s="398">
        <f t="shared" si="50"/>
        <v>0.3321524630364644</v>
      </c>
      <c r="Q116" s="398">
        <f t="shared" si="50"/>
        <v>0.3376397034748892</v>
      </c>
      <c r="R116" s="398">
        <f t="shared" si="50"/>
        <v>0.34271701963070211</v>
      </c>
      <c r="S116" s="398">
        <f t="shared" si="50"/>
        <v>0.34745221550954103</v>
      </c>
      <c r="T116" s="398">
        <f t="shared" si="50"/>
        <v>0.35181172938412236</v>
      </c>
      <c r="U116" s="398">
        <f t="shared" si="50"/>
        <v>0.35567514358659963</v>
      </c>
      <c r="V116" s="398">
        <f t="shared" si="50"/>
        <v>0.35897349489095615</v>
      </c>
      <c r="W116" s="398">
        <f t="shared" si="50"/>
        <v>0.36141926471703639</v>
      </c>
      <c r="X116" s="398">
        <f t="shared" si="50"/>
        <v>0.3624313826610564</v>
      </c>
      <c r="Y116" s="398">
        <f t="shared" si="50"/>
        <v>0.36138270092761454</v>
      </c>
      <c r="Z116" s="398">
        <f t="shared" si="50"/>
        <v>0.35750636061505703</v>
      </c>
      <c r="AA116" s="398">
        <f t="shared" si="50"/>
        <v>0.33195583783382276</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0.36996592574248305</v>
      </c>
      <c r="C119" s="420">
        <f t="shared" ref="C119:BI120" si="52">+C112</f>
        <v>0.38210675717747983</v>
      </c>
      <c r="D119" s="420">
        <f t="shared" si="52"/>
        <v>0.38410130718839219</v>
      </c>
      <c r="E119" s="420">
        <f t="shared" si="52"/>
        <v>0.37224238569106471</v>
      </c>
      <c r="F119" s="420">
        <f t="shared" si="52"/>
        <v>0.34678573675433172</v>
      </c>
      <c r="G119" s="420">
        <f t="shared" si="52"/>
        <v>0.3334112658011627</v>
      </c>
      <c r="H119" s="420">
        <f t="shared" si="52"/>
        <v>0.32647700502068178</v>
      </c>
      <c r="I119" s="420">
        <f t="shared" si="52"/>
        <v>0.31912079049469433</v>
      </c>
      <c r="J119" s="420">
        <f t="shared" si="52"/>
        <v>0.31167667274843347</v>
      </c>
      <c r="K119" s="420">
        <f t="shared" si="52"/>
        <v>0.30432969771492235</v>
      </c>
      <c r="L119" s="420">
        <f t="shared" si="52"/>
        <v>0.30390602787137333</v>
      </c>
      <c r="M119" s="420">
        <f t="shared" si="52"/>
        <v>0.3097159876426111</v>
      </c>
      <c r="N119" s="420">
        <f t="shared" si="52"/>
        <v>0.31898386000504581</v>
      </c>
      <c r="O119" s="420">
        <f t="shared" si="52"/>
        <v>0.32621229626171505</v>
      </c>
      <c r="P119" s="420">
        <f t="shared" si="52"/>
        <v>0.33237383651167762</v>
      </c>
      <c r="Q119" s="420">
        <f t="shared" si="52"/>
        <v>0.33797488635094075</v>
      </c>
      <c r="R119" s="420">
        <f t="shared" si="52"/>
        <v>0.34328104290202544</v>
      </c>
      <c r="S119" s="420">
        <f t="shared" si="52"/>
        <v>0.34843255393099737</v>
      </c>
      <c r="T119" s="420">
        <f t="shared" si="52"/>
        <v>0.353504068105645</v>
      </c>
      <c r="U119" s="420">
        <f t="shared" si="52"/>
        <v>0.35853584179609088</v>
      </c>
      <c r="V119" s="420">
        <f t="shared" si="52"/>
        <v>0.36369180299289833</v>
      </c>
      <c r="W119" s="420">
        <f t="shared" si="52"/>
        <v>0.36901962834260416</v>
      </c>
      <c r="X119" s="420">
        <f t="shared" si="52"/>
        <v>0.37440388258528029</v>
      </c>
      <c r="Y119" s="420">
        <f t="shared" si="52"/>
        <v>0.37983003410455041</v>
      </c>
      <c r="Z119" s="420">
        <f t="shared" si="52"/>
        <v>0.38529199779653794</v>
      </c>
      <c r="AA119" s="420">
        <f t="shared" si="52"/>
        <v>0.39078917180219735</v>
      </c>
      <c r="AB119" s="420">
        <f t="shared" si="52"/>
        <v>0.39633010490772741</v>
      </c>
      <c r="AC119" s="420">
        <f t="shared" si="52"/>
        <v>0.40194060373078822</v>
      </c>
      <c r="AD119" s="420">
        <f t="shared" si="52"/>
        <v>0.4078523615544552</v>
      </c>
      <c r="AE119" s="420">
        <f t="shared" si="52"/>
        <v>0.4140230804226302</v>
      </c>
      <c r="AF119" s="420">
        <f t="shared" si="52"/>
        <v>0.41949577875686173</v>
      </c>
      <c r="AG119" s="420">
        <f t="shared" si="52"/>
        <v>0.4240036550901819</v>
      </c>
      <c r="AH119" s="420">
        <f t="shared" si="52"/>
        <v>0.42829780503929238</v>
      </c>
      <c r="AI119" s="420">
        <f t="shared" si="52"/>
        <v>0.43247415235189396</v>
      </c>
      <c r="AJ119" s="420">
        <f t="shared" si="52"/>
        <v>0.43657927558589271</v>
      </c>
      <c r="AK119" s="420">
        <f t="shared" si="52"/>
        <v>0.44063613931808732</v>
      </c>
      <c r="AL119" s="420">
        <f t="shared" si="52"/>
        <v>0.44465665910131685</v>
      </c>
      <c r="AM119" s="420">
        <f t="shared" si="52"/>
        <v>0.44864782068446973</v>
      </c>
      <c r="AN119" s="420">
        <f t="shared" si="52"/>
        <v>0.45261454453441069</v>
      </c>
      <c r="AO119" s="420">
        <f t="shared" si="52"/>
        <v>0.4565609466551121</v>
      </c>
      <c r="AP119" s="420">
        <f t="shared" si="52"/>
        <v>0.46049083711419053</v>
      </c>
      <c r="AQ119" s="420">
        <f t="shared" si="52"/>
        <v>0.46440787605786105</v>
      </c>
      <c r="AR119" s="420">
        <f t="shared" si="52"/>
        <v>0.46831559035470915</v>
      </c>
      <c r="AS119" s="420">
        <f t="shared" si="52"/>
        <v>0.47221734470471377</v>
      </c>
      <c r="AT119" s="420">
        <f t="shared" si="52"/>
        <v>0.47611630728335413</v>
      </c>
      <c r="AU119" s="420">
        <f t="shared" si="52"/>
        <v>0.48001542451400792</v>
      </c>
      <c r="AV119" s="420">
        <f t="shared" si="52"/>
        <v>0.48391740819426327</v>
      </c>
      <c r="AW119" s="420">
        <f t="shared" si="52"/>
        <v>0.48782473366204598</v>
      </c>
      <c r="AX119" s="420">
        <f t="shared" si="52"/>
        <v>0.49173964630302841</v>
      </c>
      <c r="AY119" s="420">
        <f t="shared" si="52"/>
        <v>0.49566417366411453</v>
      </c>
      <c r="AZ119" s="420">
        <f t="shared" si="52"/>
        <v>0.49960014089074883</v>
      </c>
      <c r="BA119" s="420">
        <f t="shared" si="52"/>
        <v>0.50354918776377189</v>
      </c>
      <c r="BB119" s="420">
        <f t="shared" si="52"/>
        <v>0.50751278611945727</v>
      </c>
      <c r="BC119" s="420">
        <f t="shared" si="52"/>
        <v>0.51149225684563671</v>
      </c>
      <c r="BD119" s="420">
        <f t="shared" si="52"/>
        <v>0.51548878595476033</v>
      </c>
      <c r="BE119" s="420">
        <f t="shared" si="52"/>
        <v>0.51950343945575195</v>
      </c>
      <c r="BF119" s="420">
        <f t="shared" si="52"/>
        <v>0.52353717689907109</v>
      </c>
      <c r="BG119" s="420">
        <f t="shared" si="52"/>
        <v>0.52759086357068685</v>
      </c>
      <c r="BH119" s="420">
        <f t="shared" si="52"/>
        <v>0.5316652813748961</v>
      </c>
      <c r="BI119" s="420">
        <f t="shared" si="52"/>
        <v>0.53576113848408902</v>
      </c>
    </row>
    <row r="120" spans="1:61" s="416" customFormat="1" ht="18" customHeight="1">
      <c r="A120" s="418" t="s">
        <v>949</v>
      </c>
      <c r="B120" s="420">
        <f>+B113</f>
        <v>0.36996592574248305</v>
      </c>
      <c r="C120" s="420">
        <f t="shared" si="52"/>
        <v>0.27014967320962396</v>
      </c>
      <c r="D120" s="420">
        <f t="shared" si="52"/>
        <v>0.26403525414455947</v>
      </c>
      <c r="E120" s="420">
        <f t="shared" si="52"/>
        <v>0.20784845299623433</v>
      </c>
      <c r="F120" s="420">
        <f t="shared" si="52"/>
        <v>0.14942908915848588</v>
      </c>
      <c r="G120" s="420">
        <f t="shared" si="52"/>
        <v>0.10521672402068818</v>
      </c>
      <c r="H120" s="420">
        <f t="shared" si="52"/>
        <v>8.5475216805215526E-2</v>
      </c>
      <c r="I120" s="420">
        <f t="shared" si="52"/>
        <v>7.0854872719068041E-2</v>
      </c>
      <c r="J120" s="420">
        <f t="shared" si="52"/>
        <v>6.0041823573577624E-2</v>
      </c>
      <c r="K120" s="420">
        <f t="shared" si="52"/>
        <v>5.2036758587813689E-2</v>
      </c>
      <c r="L120" s="420">
        <f t="shared" si="52"/>
        <v>4.6346743634058704E-2</v>
      </c>
      <c r="M120" s="420">
        <f t="shared" si="52"/>
        <v>4.1827936129737973E-2</v>
      </c>
      <c r="N120" s="420">
        <f t="shared" si="52"/>
        <v>3.7749712357088516E-2</v>
      </c>
      <c r="O120" s="420">
        <f t="shared" si="52"/>
        <v>3.4069115402272379E-2</v>
      </c>
      <c r="P120" s="420">
        <f t="shared" si="52"/>
        <v>3.0747376650550821E-2</v>
      </c>
      <c r="Q120" s="420">
        <f t="shared" si="52"/>
        <v>2.7749507427122115E-2</v>
      </c>
      <c r="R120" s="420">
        <f t="shared" si="52"/>
        <v>2.5043930452977706E-2</v>
      </c>
      <c r="S120" s="420">
        <f t="shared" si="52"/>
        <v>2.2602147233812379E-2</v>
      </c>
      <c r="T120" s="420">
        <f t="shared" si="52"/>
        <v>2.0398437878515668E-2</v>
      </c>
      <c r="U120" s="420">
        <f t="shared" si="52"/>
        <v>1.840959018536039E-2</v>
      </c>
      <c r="V120" s="420">
        <f t="shared" si="52"/>
        <v>1.661465514228775E-2</v>
      </c>
      <c r="W120" s="420">
        <f t="shared" si="52"/>
        <v>1.5783922385173361E-2</v>
      </c>
      <c r="X120" s="420">
        <f t="shared" si="52"/>
        <v>1.4994726265914691E-2</v>
      </c>
      <c r="Y120" s="420">
        <f t="shared" si="52"/>
        <v>1.4244989952618956E-2</v>
      </c>
      <c r="Z120" s="420">
        <f t="shared" si="52"/>
        <v>1.3532740454988007E-2</v>
      </c>
      <c r="AA120" s="420">
        <f t="shared" si="52"/>
        <v>1.2856103432238607E-2</v>
      </c>
      <c r="AB120" s="420">
        <f t="shared" si="52"/>
        <v>1.2213298260626676E-2</v>
      </c>
      <c r="AC120" s="420">
        <f t="shared" si="52"/>
        <v>1.1602633347595341E-2</v>
      </c>
      <c r="AD120" s="420">
        <f t="shared" si="52"/>
        <v>1.1022501680215574E-2</v>
      </c>
      <c r="AE120" s="420">
        <f t="shared" si="52"/>
        <v>1.0471376596204795E-2</v>
      </c>
      <c r="AF120" s="420">
        <f t="shared" si="52"/>
        <v>9.9478077663945549E-3</v>
      </c>
      <c r="AG120" s="420">
        <f t="shared" si="52"/>
        <v>9.4504173780748275E-3</v>
      </c>
      <c r="AH120" s="420">
        <f t="shared" si="52"/>
        <v>8.9778965091710863E-3</v>
      </c>
      <c r="AI120" s="420">
        <f t="shared" si="52"/>
        <v>8.5290016837125324E-3</v>
      </c>
      <c r="AJ120" s="420">
        <f t="shared" si="52"/>
        <v>8.1025515995269051E-3</v>
      </c>
      <c r="AK120" s="420">
        <f t="shared" si="52"/>
        <v>7.6974240195505595E-3</v>
      </c>
      <c r="AL120" s="420">
        <f t="shared" si="52"/>
        <v>7.3125528185730313E-3</v>
      </c>
      <c r="AM120" s="420">
        <f t="shared" si="52"/>
        <v>6.9469251776443797E-3</v>
      </c>
      <c r="AN120" s="420">
        <f t="shared" si="52"/>
        <v>6.5995789187621601E-3</v>
      </c>
      <c r="AO120" s="420">
        <f t="shared" si="52"/>
        <v>6.269599972824052E-3</v>
      </c>
      <c r="AP120" s="420">
        <f t="shared" si="52"/>
        <v>5.9561199741828491E-3</v>
      </c>
      <c r="AQ120" s="420">
        <f t="shared" si="52"/>
        <v>5.658313975473706E-3</v>
      </c>
      <c r="AR120" s="420">
        <f t="shared" si="52"/>
        <v>5.3753982767000205E-3</v>
      </c>
      <c r="AS120" s="420">
        <f t="shared" si="52"/>
        <v>5.1066283628650195E-3</v>
      </c>
      <c r="AT120" s="420">
        <f t="shared" si="52"/>
        <v>4.8512969447217684E-3</v>
      </c>
      <c r="AU120" s="420">
        <f t="shared" si="52"/>
        <v>4.6087320974856801E-3</v>
      </c>
      <c r="AV120" s="420">
        <f t="shared" si="52"/>
        <v>4.378295492611396E-3</v>
      </c>
      <c r="AW120" s="420">
        <f t="shared" si="52"/>
        <v>4.1593807179808257E-3</v>
      </c>
      <c r="AX120" s="420">
        <f t="shared" si="52"/>
        <v>3.9514116820817844E-3</v>
      </c>
      <c r="AY120" s="420">
        <f t="shared" si="52"/>
        <v>3.7538410979776949E-3</v>
      </c>
      <c r="AZ120" s="420">
        <f t="shared" si="52"/>
        <v>3.5661490430788098E-3</v>
      </c>
      <c r="BA120" s="420">
        <f t="shared" si="52"/>
        <v>3.3878415909248693E-3</v>
      </c>
      <c r="BB120" s="420">
        <f t="shared" si="52"/>
        <v>3.2184495113786256E-3</v>
      </c>
      <c r="BC120" s="420">
        <f t="shared" si="52"/>
        <v>3.0575270358096942E-3</v>
      </c>
      <c r="BD120" s="420">
        <f t="shared" si="52"/>
        <v>2.9046506840192093E-3</v>
      </c>
      <c r="BE120" s="420">
        <f t="shared" si="52"/>
        <v>2.7594181498182485E-3</v>
      </c>
      <c r="BF120" s="420">
        <f t="shared" si="52"/>
        <v>2.621447242327336E-3</v>
      </c>
      <c r="BG120" s="420">
        <f t="shared" si="52"/>
        <v>2.4903748802109693E-3</v>
      </c>
      <c r="BH120" s="420">
        <f t="shared" si="52"/>
        <v>2.3658561362004207E-3</v>
      </c>
      <c r="BI120" s="420">
        <f t="shared" si="52"/>
        <v>2.2475633293903997E-3</v>
      </c>
    </row>
    <row r="121" spans="1:61" s="417" customFormat="1" ht="18" customHeight="1">
      <c r="A121" s="419" t="s">
        <v>965</v>
      </c>
      <c r="B121" s="420">
        <f>+B119*(1-B122)</f>
        <v>0.36996592574248305</v>
      </c>
      <c r="C121" s="420">
        <f t="shared" ref="C121:BI121" si="53">+C119*(1-C122)</f>
        <v>0.35997073588767614</v>
      </c>
      <c r="D121" s="420">
        <f t="shared" si="53"/>
        <v>0.32946270124549654</v>
      </c>
      <c r="E121" s="420">
        <f t="shared" si="53"/>
        <v>0.28599049642557683</v>
      </c>
      <c r="F121" s="420">
        <f t="shared" si="53"/>
        <v>0.22184625183821274</v>
      </c>
      <c r="G121" s="420">
        <f t="shared" si="53"/>
        <v>0.18187775269729581</v>
      </c>
      <c r="H121" s="420">
        <f t="shared" si="53"/>
        <v>0.16090302745747917</v>
      </c>
      <c r="I121" s="420">
        <f t="shared" si="53"/>
        <v>0.1582032213710941</v>
      </c>
      <c r="J121" s="420">
        <f t="shared" si="53"/>
        <v>0.14383958168932945</v>
      </c>
      <c r="K121" s="420">
        <f t="shared" si="53"/>
        <v>0.13268192955993585</v>
      </c>
      <c r="L121" s="420">
        <f t="shared" si="53"/>
        <v>0.12693260430796244</v>
      </c>
      <c r="M121" s="420">
        <f t="shared" si="53"/>
        <v>0.12498908009178979</v>
      </c>
      <c r="N121" s="420">
        <f t="shared" si="53"/>
        <v>0.12487873278032126</v>
      </c>
      <c r="O121" s="420">
        <f t="shared" si="53"/>
        <v>0.124198736566556</v>
      </c>
      <c r="P121" s="420">
        <f t="shared" si="53"/>
        <v>0.12353097336059003</v>
      </c>
      <c r="Q121" s="420">
        <f t="shared" si="53"/>
        <v>0.12296750966702381</v>
      </c>
      <c r="R121" s="420">
        <f t="shared" si="53"/>
        <v>0.12262550180659888</v>
      </c>
      <c r="S121" s="420">
        <f t="shared" si="53"/>
        <v>0.12257922263191565</v>
      </c>
      <c r="T121" s="420">
        <f t="shared" si="53"/>
        <v>0.12257594395853284</v>
      </c>
      <c r="U121" s="420">
        <f t="shared" si="53"/>
        <v>0.12264582287910805</v>
      </c>
      <c r="V121" s="420">
        <f t="shared" si="53"/>
        <v>0.12286082114978786</v>
      </c>
      <c r="W121" s="420">
        <f t="shared" si="53"/>
        <v>0.13351622572025842</v>
      </c>
      <c r="X121" s="420">
        <f t="shared" si="53"/>
        <v>0.14418592440678707</v>
      </c>
      <c r="Y121" s="420">
        <f t="shared" si="53"/>
        <v>0.15486319704575446</v>
      </c>
      <c r="Z121" s="420">
        <f t="shared" si="53"/>
        <v>0.16554358710376793</v>
      </c>
      <c r="AA121" s="420">
        <f t="shared" si="53"/>
        <v>8.1833385357566304E-2</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5.7931509647504195E-2</v>
      </c>
      <c r="D122" s="421">
        <f t="shared" si="54"/>
        <v>0.14225050766644948</v>
      </c>
      <c r="E122" s="421">
        <f t="shared" si="54"/>
        <v>0.2317089417567588</v>
      </c>
      <c r="F122" s="421">
        <f t="shared" si="54"/>
        <v>0.36027861493227442</v>
      </c>
      <c r="G122" s="421">
        <f t="shared" si="54"/>
        <v>0.45449427972909989</v>
      </c>
      <c r="H122" s="421">
        <f t="shared" si="54"/>
        <v>0.50715356676564027</v>
      </c>
      <c r="I122" s="421">
        <f t="shared" si="54"/>
        <v>0.50425285320379531</v>
      </c>
      <c r="J122" s="421">
        <f t="shared" si="54"/>
        <v>0.5384974421700528</v>
      </c>
      <c r="K122" s="421">
        <f t="shared" si="54"/>
        <v>0.56401911953980821</v>
      </c>
      <c r="L122" s="421">
        <f t="shared" si="54"/>
        <v>0.58232942861638137</v>
      </c>
      <c r="M122" s="421">
        <f t="shared" ref="M122:BI122" si="55">+(M123/(1000*M$36))^(1/($B$38-1))</f>
        <v>0.59643968965522776</v>
      </c>
      <c r="N122" s="421">
        <f t="shared" si="55"/>
        <v>0.60851081061485091</v>
      </c>
      <c r="O122" s="421">
        <f t="shared" si="55"/>
        <v>0.61927021761646506</v>
      </c>
      <c r="P122" s="421">
        <f t="shared" si="55"/>
        <v>0.62833725224262682</v>
      </c>
      <c r="Q122" s="421">
        <f t="shared" si="55"/>
        <v>0.63616376650145878</v>
      </c>
      <c r="R122" s="421">
        <f t="shared" si="55"/>
        <v>0.6427839394510434</v>
      </c>
      <c r="S122" s="421">
        <f t="shared" si="55"/>
        <v>0.64819813404636439</v>
      </c>
      <c r="T122" s="421">
        <f t="shared" si="55"/>
        <v>0.65325450251423722</v>
      </c>
      <c r="U122" s="421">
        <f t="shared" si="55"/>
        <v>0.6579259070314647</v>
      </c>
      <c r="V122" s="421">
        <f t="shared" si="55"/>
        <v>0.66218424463037207</v>
      </c>
      <c r="W122" s="421">
        <f t="shared" si="55"/>
        <v>0.63818665603256297</v>
      </c>
      <c r="X122" s="421">
        <f t="shared" si="55"/>
        <v>0.61489201604648169</v>
      </c>
      <c r="Y122" s="421">
        <f t="shared" si="55"/>
        <v>0.59228290777256576</v>
      </c>
      <c r="Z122" s="421">
        <f t="shared" si="55"/>
        <v>0.57034252449959544</v>
      </c>
      <c r="AA122" s="421">
        <f t="shared" si="55"/>
        <v>0.79059454237133453</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0.36996592574248305</v>
      </c>
      <c r="C124" s="420">
        <f t="shared" ref="C124:BI124" si="56">+C119*(1-C122)</f>
        <v>0.35997073588767614</v>
      </c>
      <c r="D124" s="420">
        <f t="shared" si="56"/>
        <v>0.32946270124549654</v>
      </c>
      <c r="E124" s="420">
        <f t="shared" si="56"/>
        <v>0.28599049642557683</v>
      </c>
      <c r="F124" s="420">
        <f t="shared" si="56"/>
        <v>0.22184625183821274</v>
      </c>
      <c r="G124" s="420">
        <f t="shared" si="56"/>
        <v>0.18187775269729581</v>
      </c>
      <c r="H124" s="420">
        <f t="shared" si="56"/>
        <v>0.16090302745747917</v>
      </c>
      <c r="I124" s="420">
        <f t="shared" si="56"/>
        <v>0.1582032213710941</v>
      </c>
      <c r="J124" s="420">
        <f t="shared" si="56"/>
        <v>0.14383958168932945</v>
      </c>
      <c r="K124" s="420">
        <f t="shared" si="56"/>
        <v>0.13268192955993585</v>
      </c>
      <c r="L124" s="420">
        <f t="shared" si="56"/>
        <v>0.12693260430796244</v>
      </c>
      <c r="M124" s="420">
        <f t="shared" si="56"/>
        <v>0.12498908009178979</v>
      </c>
      <c r="N124" s="420">
        <f t="shared" si="56"/>
        <v>0.12487873278032126</v>
      </c>
      <c r="O124" s="420">
        <f t="shared" si="56"/>
        <v>0.124198736566556</v>
      </c>
      <c r="P124" s="420">
        <f t="shared" si="56"/>
        <v>0.12353097336059003</v>
      </c>
      <c r="Q124" s="420">
        <f t="shared" si="56"/>
        <v>0.12296750966702381</v>
      </c>
      <c r="R124" s="420">
        <f t="shared" si="56"/>
        <v>0.12262550180659888</v>
      </c>
      <c r="S124" s="420">
        <f t="shared" si="56"/>
        <v>0.12257922263191565</v>
      </c>
      <c r="T124" s="420">
        <f t="shared" si="56"/>
        <v>0.12257594395853284</v>
      </c>
      <c r="U124" s="420">
        <f t="shared" si="56"/>
        <v>0.12264582287910805</v>
      </c>
      <c r="V124" s="420">
        <f t="shared" si="56"/>
        <v>0.12286082114978786</v>
      </c>
      <c r="W124" s="420">
        <f t="shared" si="56"/>
        <v>0.13351622572025842</v>
      </c>
      <c r="X124" s="420">
        <f t="shared" si="56"/>
        <v>0.14418592440678707</v>
      </c>
      <c r="Y124" s="420">
        <f t="shared" si="56"/>
        <v>0.15486319704575446</v>
      </c>
      <c r="Z124" s="420">
        <f t="shared" si="56"/>
        <v>0.16554358710376793</v>
      </c>
      <c r="AA124" s="420">
        <f t="shared" si="56"/>
        <v>8.1833385357566304E-2</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0.15925786794927271</v>
      </c>
      <c r="D128" s="23">
        <f t="shared" si="57"/>
        <v>0.14403911874318812</v>
      </c>
      <c r="E128" s="23">
        <f t="shared" si="57"/>
        <v>0.13584116565312992</v>
      </c>
      <c r="F128" s="23">
        <f t="shared" si="57"/>
        <v>0.13063412883821582</v>
      </c>
      <c r="G128" s="23">
        <f t="shared" si="57"/>
        <v>0.12626786177513202</v>
      </c>
      <c r="H128" s="23">
        <f t="shared" si="57"/>
        <v>0.12254620823678632</v>
      </c>
      <c r="I128" s="23">
        <f t="shared" si="57"/>
        <v>0.11957824143407034</v>
      </c>
      <c r="J128" s="23">
        <f t="shared" si="57"/>
        <v>0.11702793000158047</v>
      </c>
      <c r="K128" s="23">
        <f t="shared" si="57"/>
        <v>0.11470069377490702</v>
      </c>
      <c r="L128" s="23">
        <f t="shared" si="57"/>
        <v>0.11250405265091587</v>
      </c>
      <c r="M128" s="23">
        <f t="shared" si="57"/>
        <v>0.11096833438578026</v>
      </c>
      <c r="N128" s="23">
        <f t="shared" si="57"/>
        <v>0.10684519855050958</v>
      </c>
      <c r="O128" s="23">
        <f t="shared" si="57"/>
        <v>0.10462953665268329</v>
      </c>
      <c r="P128" s="23">
        <f t="shared" si="57"/>
        <v>0.10337970405726356</v>
      </c>
      <c r="Q128" s="23">
        <f t="shared" si="57"/>
        <v>0.10264786361113556</v>
      </c>
      <c r="R128" s="23">
        <f t="shared" si="57"/>
        <v>0.1022100572560441</v>
      </c>
      <c r="S128" s="23">
        <f t="shared" si="57"/>
        <v>0.10195020910253197</v>
      </c>
      <c r="T128" s="23">
        <f t="shared" si="57"/>
        <v>0.10180620166801842</v>
      </c>
      <c r="U128" s="23">
        <f t="shared" si="57"/>
        <v>0.1017435444387894</v>
      </c>
      <c r="V128" s="23">
        <f t="shared" si="57"/>
        <v>0.10178175842908657</v>
      </c>
      <c r="W128" s="23">
        <f t="shared" si="57"/>
        <v>0.10188991427101031</v>
      </c>
      <c r="X128" s="23">
        <f t="shared" si="57"/>
        <v>0.10201054674352561</v>
      </c>
      <c r="Y128" s="23">
        <f t="shared" si="57"/>
        <v>0.102151329153142</v>
      </c>
      <c r="Z128" s="23">
        <f t="shared" si="57"/>
        <v>0.10231455047085525</v>
      </c>
      <c r="AA128" s="23">
        <f t="shared" si="57"/>
        <v>0.10249924364807912</v>
      </c>
      <c r="AB128" s="23">
        <f t="shared" si="57"/>
        <v>0.10269914360472963</v>
      </c>
      <c r="AC128" s="23">
        <f t="shared" si="57"/>
        <v>0.10289813582861947</v>
      </c>
      <c r="AD128" s="23">
        <f t="shared" si="57"/>
        <v>0.10295963726946623</v>
      </c>
      <c r="AE128" s="23">
        <f t="shared" si="57"/>
        <v>0.10291399612510403</v>
      </c>
      <c r="AF128" s="23">
        <f t="shared" si="57"/>
        <v>0.10257345870782736</v>
      </c>
      <c r="AG128" s="23">
        <f t="shared" si="57"/>
        <v>0.10207381406721062</v>
      </c>
      <c r="AH128" s="23">
        <f t="shared" si="57"/>
        <v>0.10171433917005675</v>
      </c>
      <c r="AI128" s="23">
        <f t="shared" si="57"/>
        <v>0.10143707103303073</v>
      </c>
      <c r="AJ128" s="23">
        <f t="shared" si="57"/>
        <v>0.10121397655971603</v>
      </c>
      <c r="AK128" s="23">
        <f t="shared" si="57"/>
        <v>0.10103110971689162</v>
      </c>
      <c r="AL128" s="23">
        <f t="shared" si="57"/>
        <v>0.10088107375262909</v>
      </c>
      <c r="AM128" s="23">
        <f t="shared" si="57"/>
        <v>0.10075942579195039</v>
      </c>
      <c r="AN128" s="23">
        <f t="shared" si="57"/>
        <v>0.1006630189536578</v>
      </c>
      <c r="AO128" s="23">
        <f t="shared" si="57"/>
        <v>0.10058927727646816</v>
      </c>
      <c r="AP128" s="23">
        <f t="shared" si="57"/>
        <v>0.10053590470983148</v>
      </c>
      <c r="AQ128" s="23">
        <f t="shared" si="57"/>
        <v>0.10050078535065984</v>
      </c>
      <c r="AR128" s="23">
        <f t="shared" si="57"/>
        <v>0.10048196027942771</v>
      </c>
      <c r="AS128" s="23">
        <f t="shared" si="57"/>
        <v>0.10047762942081019</v>
      </c>
      <c r="AT128" s="23">
        <f t="shared" si="57"/>
        <v>0.10048615707641338</v>
      </c>
      <c r="AU128" s="23">
        <f t="shared" si="57"/>
        <v>0.10050607368305402</v>
      </c>
      <c r="AV128" s="23">
        <f t="shared" si="57"/>
        <v>0.10053607233394286</v>
      </c>
      <c r="AW128" s="23">
        <f t="shared" si="57"/>
        <v>0.10057500086464209</v>
      </c>
      <c r="AX128" s="23">
        <f t="shared" si="57"/>
        <v>0.10062185091410734</v>
      </c>
      <c r="AY128" s="23">
        <f t="shared" si="57"/>
        <v>0.10067574530870867</v>
      </c>
      <c r="AZ128" s="23">
        <f t="shared" si="57"/>
        <v>0.10073592483487737</v>
      </c>
      <c r="BA128" s="23">
        <f t="shared" si="57"/>
        <v>0.10080173515634468</v>
      </c>
      <c r="BB128" s="23">
        <f t="shared" si="57"/>
        <v>0.10087261436619989</v>
      </c>
      <c r="BC128" s="23">
        <f t="shared" si="57"/>
        <v>0.10094808145991956</v>
      </c>
      <c r="BD128" s="23">
        <f t="shared" si="57"/>
        <v>0.10102772586923352</v>
      </c>
      <c r="BE128" s="23">
        <f t="shared" si="57"/>
        <v>0.10111119809738331</v>
      </c>
      <c r="BF128" s="23">
        <f t="shared" si="57"/>
        <v>0.10119820143245738</v>
      </c>
      <c r="BG128" s="23">
        <f t="shared" si="57"/>
        <v>0.10128848467709303</v>
      </c>
      <c r="BH128" s="23">
        <f t="shared" si="57"/>
        <v>0.10138183581208327</v>
      </c>
      <c r="BI128" s="23">
        <f t="shared" si="57"/>
        <v>0.1014780765024921</v>
      </c>
    </row>
    <row r="129" spans="1:61" ht="18" customHeight="1">
      <c r="A129" s="23" t="s">
        <v>11</v>
      </c>
      <c r="B129" s="23"/>
      <c r="C129" s="23">
        <f>+$B$14+LN(D56/C56)/10+$B$18*LN(D88/C88)/10</f>
        <v>4.2508458006381478E-2</v>
      </c>
      <c r="D129" s="23">
        <f t="shared" ref="D129:BH129" si="58">+$B$14+LN(E56/D56)/10+$B$18*LN(E88/D88)/10</f>
        <v>3.6382065188055951E-2</v>
      </c>
      <c r="E129" s="23">
        <f t="shared" si="58"/>
        <v>2.5895035995794173E-2</v>
      </c>
      <c r="F129" s="23">
        <f t="shared" si="58"/>
        <v>2.8816153710633872E-2</v>
      </c>
      <c r="G129" s="23">
        <f t="shared" si="58"/>
        <v>3.0180108384732056E-2</v>
      </c>
      <c r="H129" s="23">
        <f t="shared" si="58"/>
        <v>2.8505722224909567E-2</v>
      </c>
      <c r="I129" s="23">
        <f t="shared" si="58"/>
        <v>2.7099946013662099E-2</v>
      </c>
      <c r="J129" s="23">
        <f t="shared" si="58"/>
        <v>2.4674608559740331E-2</v>
      </c>
      <c r="K129" s="23">
        <f t="shared" si="58"/>
        <v>2.6220405140801033E-2</v>
      </c>
      <c r="L129" s="23">
        <f t="shared" si="58"/>
        <v>2.6185026905280438E-2</v>
      </c>
      <c r="M129" s="23">
        <f t="shared" si="58"/>
        <v>2.9438984689640901E-2</v>
      </c>
      <c r="N129" s="23">
        <f t="shared" si="58"/>
        <v>2.7659380261427238E-2</v>
      </c>
      <c r="O129" s="23">
        <f t="shared" si="58"/>
        <v>2.6459124340001181E-2</v>
      </c>
      <c r="P129" s="23">
        <f t="shared" si="58"/>
        <v>2.5577514139357618E-2</v>
      </c>
      <c r="Q129" s="23">
        <f t="shared" si="58"/>
        <v>2.4884165290173205E-2</v>
      </c>
      <c r="R129" s="23">
        <f t="shared" si="58"/>
        <v>2.4310944238308131E-2</v>
      </c>
      <c r="S129" s="23">
        <f t="shared" si="58"/>
        <v>2.3820872095770888E-2</v>
      </c>
      <c r="T129" s="23">
        <f t="shared" si="58"/>
        <v>2.3393033006590833E-2</v>
      </c>
      <c r="U129" s="23">
        <f t="shared" si="58"/>
        <v>2.3045101219490157E-2</v>
      </c>
      <c r="V129" s="23">
        <f t="shared" si="58"/>
        <v>2.2749350990987155E-2</v>
      </c>
      <c r="W129" s="23">
        <f t="shared" si="58"/>
        <v>2.2464131696573172E-2</v>
      </c>
      <c r="X129" s="23">
        <f t="shared" si="58"/>
        <v>2.2202517268770573E-2</v>
      </c>
      <c r="Y129" s="23">
        <f t="shared" si="58"/>
        <v>2.1967007908493368E-2</v>
      </c>
      <c r="Z129" s="23">
        <f t="shared" si="58"/>
        <v>2.1768822630773878E-2</v>
      </c>
      <c r="AA129" s="23">
        <f t="shared" si="58"/>
        <v>2.1631311931505137E-2</v>
      </c>
      <c r="AB129" s="23">
        <f t="shared" si="58"/>
        <v>2.1917845226334959E-2</v>
      </c>
      <c r="AC129" s="23">
        <f t="shared" si="58"/>
        <v>2.1980929366170507E-2</v>
      </c>
      <c r="AD129" s="23">
        <f t="shared" si="58"/>
        <v>2.1982605427292447E-2</v>
      </c>
      <c r="AE129" s="23">
        <f t="shared" si="58"/>
        <v>2.1766592978284798E-2</v>
      </c>
      <c r="AF129" s="23">
        <f t="shared" si="58"/>
        <v>2.1453498257508839E-2</v>
      </c>
      <c r="AG129" s="23">
        <f t="shared" si="58"/>
        <v>2.1256014616058427E-2</v>
      </c>
      <c r="AH129" s="23">
        <f t="shared" si="58"/>
        <v>2.1094324239039168E-2</v>
      </c>
      <c r="AI129" s="23">
        <f t="shared" si="58"/>
        <v>2.0954420155608649E-2</v>
      </c>
      <c r="AJ129" s="23">
        <f t="shared" si="58"/>
        <v>2.0829718701602756E-2</v>
      </c>
      <c r="AK129" s="23">
        <f t="shared" si="58"/>
        <v>2.0717180792929897E-2</v>
      </c>
      <c r="AL129" s="23">
        <f t="shared" si="58"/>
        <v>2.0615290904425206E-2</v>
      </c>
      <c r="AM129" s="23">
        <f t="shared" si="58"/>
        <v>2.0523129923493852E-2</v>
      </c>
      <c r="AN129" s="23">
        <f t="shared" si="58"/>
        <v>2.043997605542049E-2</v>
      </c>
      <c r="AO129" s="23">
        <f t="shared" si="58"/>
        <v>2.0365152139145536E-2</v>
      </c>
      <c r="AP129" s="23">
        <f t="shared" si="58"/>
        <v>2.0297981660588906E-2</v>
      </c>
      <c r="AQ129" s="23">
        <f t="shared" si="58"/>
        <v>2.0237788040055049E-2</v>
      </c>
      <c r="AR129" s="23">
        <f t="shared" si="58"/>
        <v>2.0183907526079115E-2</v>
      </c>
      <c r="AS129" s="23">
        <f t="shared" si="58"/>
        <v>2.0135703285546057E-2</v>
      </c>
      <c r="AT129" s="23">
        <f t="shared" si="58"/>
        <v>2.0092576299302431E-2</v>
      </c>
      <c r="AU129" s="23">
        <f t="shared" si="58"/>
        <v>2.0053972173811278E-2</v>
      </c>
      <c r="AV129" s="23">
        <f t="shared" si="58"/>
        <v>2.0019384338622805E-2</v>
      </c>
      <c r="AW129" s="23">
        <f t="shared" si="58"/>
        <v>1.9988354491178455E-2</v>
      </c>
      <c r="AX129" s="23">
        <f t="shared" si="58"/>
        <v>1.9960471140708744E-2</v>
      </c>
      <c r="AY129" s="23">
        <f t="shared" si="58"/>
        <v>1.9935366954135687E-2</v>
      </c>
      <c r="AZ129" s="23">
        <f t="shared" si="58"/>
        <v>1.9912715433159957E-2</v>
      </c>
      <c r="BA129" s="23">
        <f t="shared" si="58"/>
        <v>1.9892227297231647E-2</v>
      </c>
      <c r="BB129" s="23">
        <f t="shared" si="58"/>
        <v>1.9873646824410545E-2</v>
      </c>
      <c r="BC129" s="23">
        <f t="shared" si="58"/>
        <v>1.9856748310652976E-2</v>
      </c>
      <c r="BD129" s="23">
        <f t="shared" si="58"/>
        <v>1.9841332742728111E-2</v>
      </c>
      <c r="BE129" s="23">
        <f t="shared" si="58"/>
        <v>1.9827224734873659E-2</v>
      </c>
      <c r="BF129" s="23">
        <f t="shared" si="58"/>
        <v>1.9814269749165482E-2</v>
      </c>
      <c r="BG129" s="23">
        <f t="shared" si="58"/>
        <v>1.9802331600148222E-2</v>
      </c>
      <c r="BH129" s="23">
        <f t="shared" si="58"/>
        <v>1.4999999999999999E-2</v>
      </c>
      <c r="BI129" s="23" t="e">
        <f>+$B$14/100+LN(BJ56/BI56)/10+$B$18*LN(BJ88/BI88)/10</f>
        <v>#NUM!</v>
      </c>
    </row>
    <row r="130" spans="1:61" ht="18" customHeight="1">
      <c r="A130" s="23" t="s">
        <v>12</v>
      </c>
      <c r="B130" s="23"/>
      <c r="C130" s="23">
        <f>+$B$14+LN(C56/B56)/10+$B$18*LN(C88/B88)/10</f>
        <v>3.0469364934764272E-2</v>
      </c>
      <c r="D130" s="23">
        <f t="shared" ref="D130:BH130" si="59">+$B$14+LN(D56/C56)/10+$B$18*LN(D88/C88)/10</f>
        <v>4.2508458006381478E-2</v>
      </c>
      <c r="E130" s="23">
        <f t="shared" si="59"/>
        <v>3.6382065188055951E-2</v>
      </c>
      <c r="F130" s="23">
        <f t="shared" si="59"/>
        <v>2.5895035995794173E-2</v>
      </c>
      <c r="G130" s="23">
        <f t="shared" si="59"/>
        <v>2.8816153710633872E-2</v>
      </c>
      <c r="H130" s="23">
        <f t="shared" si="59"/>
        <v>3.0180108384732056E-2</v>
      </c>
      <c r="I130" s="23">
        <f t="shared" si="59"/>
        <v>2.8505722224909567E-2</v>
      </c>
      <c r="J130" s="23">
        <f t="shared" si="59"/>
        <v>2.7099946013662099E-2</v>
      </c>
      <c r="K130" s="23">
        <f t="shared" si="59"/>
        <v>2.4674608559740331E-2</v>
      </c>
      <c r="L130" s="23">
        <f t="shared" si="59"/>
        <v>2.6220405140801033E-2</v>
      </c>
      <c r="M130" s="23">
        <f t="shared" si="59"/>
        <v>2.6185026905280438E-2</v>
      </c>
      <c r="N130" s="23">
        <f t="shared" si="59"/>
        <v>2.9438984689640901E-2</v>
      </c>
      <c r="O130" s="23">
        <f t="shared" si="59"/>
        <v>2.7659380261427238E-2</v>
      </c>
      <c r="P130" s="23">
        <f t="shared" si="59"/>
        <v>2.6459124340001181E-2</v>
      </c>
      <c r="Q130" s="23">
        <f t="shared" si="59"/>
        <v>2.5577514139357618E-2</v>
      </c>
      <c r="R130" s="23">
        <f t="shared" si="59"/>
        <v>2.4884165290173205E-2</v>
      </c>
      <c r="S130" s="23">
        <f t="shared" si="59"/>
        <v>2.4310944238308131E-2</v>
      </c>
      <c r="T130" s="23">
        <f t="shared" si="59"/>
        <v>2.3820872095770888E-2</v>
      </c>
      <c r="U130" s="23">
        <f t="shared" si="59"/>
        <v>2.3393033006590833E-2</v>
      </c>
      <c r="V130" s="23">
        <f t="shared" si="59"/>
        <v>2.3045101219490157E-2</v>
      </c>
      <c r="W130" s="23">
        <f t="shared" si="59"/>
        <v>2.2749350990987155E-2</v>
      </c>
      <c r="X130" s="23">
        <f t="shared" si="59"/>
        <v>2.2464131696573172E-2</v>
      </c>
      <c r="Y130" s="23">
        <f t="shared" si="59"/>
        <v>2.2202517268770573E-2</v>
      </c>
      <c r="Z130" s="23">
        <f t="shared" si="59"/>
        <v>2.1967007908493368E-2</v>
      </c>
      <c r="AA130" s="23">
        <f t="shared" si="59"/>
        <v>2.1768822630773878E-2</v>
      </c>
      <c r="AB130" s="23">
        <f t="shared" si="59"/>
        <v>2.1631311931505137E-2</v>
      </c>
      <c r="AC130" s="23">
        <f t="shared" si="59"/>
        <v>2.1917845226334959E-2</v>
      </c>
      <c r="AD130" s="23">
        <f t="shared" si="59"/>
        <v>2.1980929366170507E-2</v>
      </c>
      <c r="AE130" s="23">
        <f t="shared" si="59"/>
        <v>2.1982605427292447E-2</v>
      </c>
      <c r="AF130" s="23">
        <f t="shared" si="59"/>
        <v>2.1766592978284798E-2</v>
      </c>
      <c r="AG130" s="23">
        <f t="shared" si="59"/>
        <v>2.1453498257508839E-2</v>
      </c>
      <c r="AH130" s="23">
        <f t="shared" si="59"/>
        <v>2.1256014616058427E-2</v>
      </c>
      <c r="AI130" s="23">
        <f t="shared" si="59"/>
        <v>2.1094324239039168E-2</v>
      </c>
      <c r="AJ130" s="23">
        <f t="shared" si="59"/>
        <v>2.0954420155608649E-2</v>
      </c>
      <c r="AK130" s="23">
        <f t="shared" si="59"/>
        <v>2.0829718701602756E-2</v>
      </c>
      <c r="AL130" s="23">
        <f t="shared" si="59"/>
        <v>2.0717180792929897E-2</v>
      </c>
      <c r="AM130" s="23">
        <f t="shared" si="59"/>
        <v>2.0615290904425206E-2</v>
      </c>
      <c r="AN130" s="23">
        <f t="shared" si="59"/>
        <v>2.0523129923493852E-2</v>
      </c>
      <c r="AO130" s="23">
        <f t="shared" si="59"/>
        <v>2.043997605542049E-2</v>
      </c>
      <c r="AP130" s="23">
        <f t="shared" si="59"/>
        <v>2.0365152139145536E-2</v>
      </c>
      <c r="AQ130" s="23">
        <f t="shared" si="59"/>
        <v>2.0297981660588906E-2</v>
      </c>
      <c r="AR130" s="23">
        <f t="shared" si="59"/>
        <v>2.0237788040055049E-2</v>
      </c>
      <c r="AS130" s="23">
        <f t="shared" si="59"/>
        <v>2.0183907526079115E-2</v>
      </c>
      <c r="AT130" s="23">
        <f t="shared" si="59"/>
        <v>2.0135703285546057E-2</v>
      </c>
      <c r="AU130" s="23">
        <f t="shared" si="59"/>
        <v>2.0092576299302431E-2</v>
      </c>
      <c r="AV130" s="23">
        <f t="shared" si="59"/>
        <v>2.0053972173811278E-2</v>
      </c>
      <c r="AW130" s="23">
        <f t="shared" si="59"/>
        <v>2.0019384338622805E-2</v>
      </c>
      <c r="AX130" s="23">
        <f t="shared" si="59"/>
        <v>1.9988354491178455E-2</v>
      </c>
      <c r="AY130" s="23">
        <f t="shared" si="59"/>
        <v>1.9960471140708744E-2</v>
      </c>
      <c r="AZ130" s="23">
        <f t="shared" si="59"/>
        <v>1.9935366954135687E-2</v>
      </c>
      <c r="BA130" s="23">
        <f t="shared" si="59"/>
        <v>1.9912715433159957E-2</v>
      </c>
      <c r="BB130" s="23">
        <f t="shared" si="59"/>
        <v>1.9892227297231647E-2</v>
      </c>
      <c r="BC130" s="23">
        <f t="shared" si="59"/>
        <v>1.9873646824410545E-2</v>
      </c>
      <c r="BD130" s="23">
        <f t="shared" si="59"/>
        <v>1.9856748310652976E-2</v>
      </c>
      <c r="BE130" s="23">
        <f t="shared" si="59"/>
        <v>1.9841332742728111E-2</v>
      </c>
      <c r="BF130" s="23">
        <f t="shared" si="59"/>
        <v>1.9827224734873659E-2</v>
      </c>
      <c r="BG130" s="23">
        <f t="shared" si="59"/>
        <v>1.9814269749165482E-2</v>
      </c>
      <c r="BH130" s="23">
        <f t="shared" si="59"/>
        <v>1.9802331600148222E-2</v>
      </c>
      <c r="BI130" s="23">
        <f>+$B$14/100+LN(BI56/BH56)/10+$B$18*LN(BI88/BH88)/10</f>
        <v>1.4999999999999999E-4</v>
      </c>
    </row>
    <row r="131" spans="1:61" ht="18" customHeight="1">
      <c r="A131" s="23" t="s">
        <v>88</v>
      </c>
      <c r="B131" s="23"/>
      <c r="C131" s="23">
        <f t="shared" ref="C131:BB131" si="60">+AVERAGE(C129:C130)</f>
        <v>3.6488911470572871E-2</v>
      </c>
      <c r="D131" s="23">
        <f t="shared" si="60"/>
        <v>3.9445261597218714E-2</v>
      </c>
      <c r="E131" s="23">
        <f t="shared" si="60"/>
        <v>3.1138550591925062E-2</v>
      </c>
      <c r="F131" s="23">
        <f t="shared" si="60"/>
        <v>2.7355594853214024E-2</v>
      </c>
      <c r="G131" s="23">
        <f t="shared" si="60"/>
        <v>2.9498131047682966E-2</v>
      </c>
      <c r="H131" s="23">
        <f t="shared" si="60"/>
        <v>2.9342915304820812E-2</v>
      </c>
      <c r="I131" s="23">
        <f t="shared" si="60"/>
        <v>2.7802834119285833E-2</v>
      </c>
      <c r="J131" s="23">
        <f t="shared" si="60"/>
        <v>2.5887277286701215E-2</v>
      </c>
      <c r="K131" s="23">
        <f t="shared" si="60"/>
        <v>2.5447506850270682E-2</v>
      </c>
      <c r="L131" s="23">
        <f t="shared" si="60"/>
        <v>2.6202716023040737E-2</v>
      </c>
      <c r="M131" s="23">
        <f t="shared" si="60"/>
        <v>2.7812005797460668E-2</v>
      </c>
      <c r="N131" s="23">
        <f t="shared" si="60"/>
        <v>2.854918247553407E-2</v>
      </c>
      <c r="O131" s="23">
        <f t="shared" si="60"/>
        <v>2.7059252300714209E-2</v>
      </c>
      <c r="P131" s="23">
        <f t="shared" si="60"/>
        <v>2.6018319239679399E-2</v>
      </c>
      <c r="Q131" s="23">
        <f t="shared" si="60"/>
        <v>2.5230839714765411E-2</v>
      </c>
      <c r="R131" s="23">
        <f t="shared" si="60"/>
        <v>2.4597554764240668E-2</v>
      </c>
      <c r="S131" s="23">
        <f t="shared" si="60"/>
        <v>2.4065908167039511E-2</v>
      </c>
      <c r="T131" s="23">
        <f t="shared" si="60"/>
        <v>2.3606952551180858E-2</v>
      </c>
      <c r="U131" s="23">
        <f t="shared" si="60"/>
        <v>2.3219067113040497E-2</v>
      </c>
      <c r="V131" s="23">
        <f t="shared" si="60"/>
        <v>2.2897226105238658E-2</v>
      </c>
      <c r="W131" s="23">
        <f t="shared" si="60"/>
        <v>2.2606741343780164E-2</v>
      </c>
      <c r="X131" s="23">
        <f t="shared" si="60"/>
        <v>2.2333324482671873E-2</v>
      </c>
      <c r="Y131" s="23">
        <f t="shared" si="60"/>
        <v>2.208476258863197E-2</v>
      </c>
      <c r="Z131" s="23">
        <f t="shared" si="60"/>
        <v>2.1867915269633623E-2</v>
      </c>
      <c r="AA131" s="23">
        <f t="shared" si="60"/>
        <v>2.1700067281139507E-2</v>
      </c>
      <c r="AB131" s="23">
        <f t="shared" si="60"/>
        <v>2.1774578578920047E-2</v>
      </c>
      <c r="AC131" s="23">
        <f t="shared" si="60"/>
        <v>2.1949387296252731E-2</v>
      </c>
      <c r="AD131" s="23">
        <f t="shared" si="60"/>
        <v>2.1981767396731477E-2</v>
      </c>
      <c r="AE131" s="23">
        <f t="shared" si="60"/>
        <v>2.1874599202788621E-2</v>
      </c>
      <c r="AF131" s="23">
        <f t="shared" si="60"/>
        <v>2.1610045617896818E-2</v>
      </c>
      <c r="AG131" s="23">
        <f t="shared" si="60"/>
        <v>2.1354756436783633E-2</v>
      </c>
      <c r="AH131" s="23">
        <f t="shared" si="60"/>
        <v>2.1175169427548796E-2</v>
      </c>
      <c r="AI131" s="23">
        <f t="shared" si="60"/>
        <v>2.1024372197323907E-2</v>
      </c>
      <c r="AJ131" s="23">
        <f t="shared" si="60"/>
        <v>2.0892069428605702E-2</v>
      </c>
      <c r="AK131" s="23">
        <f t="shared" si="60"/>
        <v>2.0773449747266325E-2</v>
      </c>
      <c r="AL131" s="23">
        <f t="shared" si="60"/>
        <v>2.066623584867755E-2</v>
      </c>
      <c r="AM131" s="23">
        <f t="shared" si="60"/>
        <v>2.0569210413959531E-2</v>
      </c>
      <c r="AN131" s="23">
        <f t="shared" si="60"/>
        <v>2.0481552989457169E-2</v>
      </c>
      <c r="AO131" s="23">
        <f t="shared" si="60"/>
        <v>2.0402564097283013E-2</v>
      </c>
      <c r="AP131" s="23">
        <f t="shared" si="60"/>
        <v>2.0331566899867221E-2</v>
      </c>
      <c r="AQ131" s="23">
        <f t="shared" si="60"/>
        <v>2.0267884850321979E-2</v>
      </c>
      <c r="AR131" s="23">
        <f t="shared" si="60"/>
        <v>2.021084778306708E-2</v>
      </c>
      <c r="AS131" s="23">
        <f t="shared" si="60"/>
        <v>2.0159805405812588E-2</v>
      </c>
      <c r="AT131" s="23">
        <f t="shared" si="60"/>
        <v>2.0114139792424244E-2</v>
      </c>
      <c r="AU131" s="23">
        <f t="shared" si="60"/>
        <v>2.0073274236556853E-2</v>
      </c>
      <c r="AV131" s="23">
        <f t="shared" si="60"/>
        <v>2.0036678256217043E-2</v>
      </c>
      <c r="AW131" s="23">
        <f t="shared" si="60"/>
        <v>2.0003869414900628E-2</v>
      </c>
      <c r="AX131" s="23">
        <f t="shared" si="60"/>
        <v>1.9974412815943601E-2</v>
      </c>
      <c r="AY131" s="23">
        <f t="shared" si="60"/>
        <v>1.9947919047422213E-2</v>
      </c>
      <c r="AZ131" s="23">
        <f t="shared" si="60"/>
        <v>1.9924041193647823E-2</v>
      </c>
      <c r="BA131" s="23">
        <f t="shared" si="60"/>
        <v>1.9902471365195802E-2</v>
      </c>
      <c r="BB131" s="23">
        <f t="shared" si="60"/>
        <v>1.9882937060821095E-2</v>
      </c>
      <c r="BC131" s="23">
        <f>+AVERAGE(BC129:BC130)</f>
        <v>1.9865197567531759E-2</v>
      </c>
      <c r="BD131" s="23">
        <f>+AVERAGE(BD129:BD130)</f>
        <v>1.9849040526690544E-2</v>
      </c>
      <c r="BE131" s="23">
        <f>+AVERAGE(BE129:BE130)</f>
        <v>1.9834278738800885E-2</v>
      </c>
      <c r="BF131" s="23">
        <f>+AVERAGE(BF129:BF130)</f>
        <v>1.9820747242019571E-2</v>
      </c>
      <c r="BG131" s="23">
        <f>+AVERAGE(BG129:BG130)</f>
        <v>1.9808300674656852E-2</v>
      </c>
      <c r="BH131" s="23" t="e">
        <f>+$B$14/100+LN(BH58/BG58)/10+$B$18*LN(BI90/BH90)/10</f>
        <v>#DIV/0!</v>
      </c>
      <c r="BI131" s="23" t="e">
        <f>+BH131</f>
        <v>#DIV/0!</v>
      </c>
    </row>
    <row r="132" spans="1:61" ht="18" customHeight="1">
      <c r="A132" s="23" t="s">
        <v>13</v>
      </c>
      <c r="B132" s="23">
        <f t="shared" ref="B132:BI132" si="61">+B88^-$B$18</f>
        <v>7.6849750432175356E-3</v>
      </c>
      <c r="C132" s="23">
        <f t="shared" si="61"/>
        <v>6.4978996581616117E-3</v>
      </c>
      <c r="D132" s="23">
        <f t="shared" si="61"/>
        <v>4.7391175729504485E-3</v>
      </c>
      <c r="E132" s="23">
        <f t="shared" si="61"/>
        <v>3.6031395396720527E-3</v>
      </c>
      <c r="F132" s="23">
        <f t="shared" si="61"/>
        <v>3.0041205246904967E-3</v>
      </c>
      <c r="G132" s="23">
        <f t="shared" si="61"/>
        <v>2.4658171586948276E-3</v>
      </c>
      <c r="H132" s="23">
        <f t="shared" si="61"/>
        <v>2.0357013510420826E-3</v>
      </c>
      <c r="I132" s="23">
        <f t="shared" si="61"/>
        <v>1.7089880505331096E-3</v>
      </c>
      <c r="J132" s="23">
        <f t="shared" si="61"/>
        <v>1.4550207801374193E-3</v>
      </c>
      <c r="K132" s="23">
        <f t="shared" si="61"/>
        <v>1.2692070397519225E-3</v>
      </c>
      <c r="L132" s="23">
        <f t="shared" si="61"/>
        <v>1.114911382447392E-3</v>
      </c>
      <c r="M132" s="23">
        <f t="shared" si="61"/>
        <v>1.001981681942263E-3</v>
      </c>
      <c r="N132" s="23">
        <f t="shared" si="61"/>
        <v>8.7166067936696515E-4</v>
      </c>
      <c r="O132" s="23">
        <f t="shared" si="61"/>
        <v>7.7190499758074676E-4</v>
      </c>
      <c r="P132" s="23">
        <f t="shared" si="61"/>
        <v>6.9181965317314023E-4</v>
      </c>
      <c r="Q132" s="23">
        <f t="shared" si="61"/>
        <v>6.2553371502993853E-4</v>
      </c>
      <c r="R132" s="23">
        <f t="shared" si="61"/>
        <v>5.6953409101597764E-4</v>
      </c>
      <c r="S132" s="23">
        <f t="shared" si="61"/>
        <v>5.2152867885959728E-4</v>
      </c>
      <c r="T132" s="23">
        <f t="shared" si="61"/>
        <v>4.7991577075784988E-4</v>
      </c>
      <c r="U132" s="23">
        <f t="shared" si="61"/>
        <v>4.4351665153175186E-4</v>
      </c>
      <c r="V132" s="23">
        <f t="shared" si="61"/>
        <v>4.1153575295770252E-4</v>
      </c>
      <c r="W132" s="23">
        <f t="shared" si="61"/>
        <v>3.8320513925684766E-4</v>
      </c>
      <c r="X132" s="23">
        <f t="shared" si="61"/>
        <v>3.578440249597269E-4</v>
      </c>
      <c r="Y132" s="23">
        <f t="shared" si="61"/>
        <v>3.3503670762917811E-4</v>
      </c>
      <c r="Z132" s="23">
        <f t="shared" si="61"/>
        <v>3.1442264633211746E-4</v>
      </c>
      <c r="AA132" s="23">
        <f t="shared" si="61"/>
        <v>2.9566230113915509E-4</v>
      </c>
      <c r="AB132" s="23">
        <f t="shared" si="61"/>
        <v>2.7840388294310322E-4</v>
      </c>
      <c r="AC132" s="23">
        <f t="shared" si="61"/>
        <v>2.6140279406525608E-4</v>
      </c>
      <c r="AD132" s="23">
        <f t="shared" si="61"/>
        <v>2.4528511358378309E-4</v>
      </c>
      <c r="AE132" s="23">
        <f t="shared" si="61"/>
        <v>2.301573660327356E-4</v>
      </c>
      <c r="AF132" s="23">
        <f t="shared" si="61"/>
        <v>2.1576317164306706E-4</v>
      </c>
      <c r="AG132" s="23">
        <f t="shared" si="61"/>
        <v>2.0227868918988928E-4</v>
      </c>
      <c r="AH132" s="23">
        <f t="shared" si="61"/>
        <v>1.9001181412898712E-4</v>
      </c>
      <c r="AI132" s="23">
        <f t="shared" si="61"/>
        <v>1.7877767727020961E-4</v>
      </c>
      <c r="AJ132" s="23">
        <f t="shared" si="61"/>
        <v>1.6844323451926599E-4</v>
      </c>
      <c r="AK132" s="23">
        <f t="shared" si="61"/>
        <v>1.589042181118597E-4</v>
      </c>
      <c r="AL132" s="23">
        <f t="shared" si="61"/>
        <v>1.5007419587388361E-4</v>
      </c>
      <c r="AM132" s="23">
        <f t="shared" si="61"/>
        <v>1.4187932919467434E-4</v>
      </c>
      <c r="AN132" s="23">
        <f t="shared" si="61"/>
        <v>1.3425562107035225E-4</v>
      </c>
      <c r="AO132" s="23">
        <f t="shared" si="61"/>
        <v>1.2714724726539946E-4</v>
      </c>
      <c r="AP132" s="23">
        <f t="shared" si="61"/>
        <v>1.2050537054033431E-4</v>
      </c>
      <c r="AQ132" s="23">
        <f t="shared" si="61"/>
        <v>1.1428719149737564E-4</v>
      </c>
      <c r="AR132" s="23">
        <f t="shared" si="61"/>
        <v>1.0845513918309848E-4</v>
      </c>
      <c r="AS132" s="23">
        <f t="shared" si="61"/>
        <v>1.0297616446308617E-4</v>
      </c>
      <c r="AT132" s="23">
        <f t="shared" si="61"/>
        <v>9.7821121072837598E-5</v>
      </c>
      <c r="AU132" s="23">
        <f t="shared" si="61"/>
        <v>9.2964226012819869E-5</v>
      </c>
      <c r="AV132" s="23">
        <f t="shared" si="61"/>
        <v>8.8382592327757882E-5</v>
      </c>
      <c r="AW132" s="23">
        <f t="shared" si="61"/>
        <v>8.4055827190327785E-5</v>
      </c>
      <c r="AX132" s="23">
        <f t="shared" si="61"/>
        <v>7.9965687993218505E-5</v>
      </c>
      <c r="AY132" s="23">
        <f t="shared" si="61"/>
        <v>7.6095789222724238E-5</v>
      </c>
      <c r="AZ132" s="23">
        <f t="shared" si="61"/>
        <v>7.2431353253439384E-5</v>
      </c>
      <c r="BA132" s="23">
        <f t="shared" si="61"/>
        <v>6.8958998773558609E-5</v>
      </c>
      <c r="BB132" s="23">
        <f t="shared" si="61"/>
        <v>6.5666561223350146E-5</v>
      </c>
      <c r="BC132" s="23">
        <f t="shared" si="61"/>
        <v>6.2542940328367904E-5</v>
      </c>
      <c r="BD132" s="23">
        <f t="shared" si="61"/>
        <v>5.9577970483396454E-5</v>
      </c>
      <c r="BE132" s="23">
        <f t="shared" si="61"/>
        <v>5.6762310364229925E-5</v>
      </c>
      <c r="BF132" s="23">
        <f t="shared" si="61"/>
        <v>5.4087348698821945E-5</v>
      </c>
      <c r="BG132" s="23">
        <f t="shared" si="61"/>
        <v>5.154512361362229E-5</v>
      </c>
      <c r="BH132" s="23">
        <f t="shared" si="61"/>
        <v>4.9128253387447209E-5</v>
      </c>
      <c r="BI132" s="23">
        <f t="shared" si="61"/>
        <v>4.9128253387447209E-5</v>
      </c>
    </row>
    <row r="133" spans="1:61" ht="18" customHeight="1">
      <c r="A133" s="23" t="s">
        <v>14</v>
      </c>
      <c r="B133" s="23">
        <f t="shared" ref="B133:AG133" si="62">+B17*B132/$B132</f>
        <v>1</v>
      </c>
      <c r="C133" s="23">
        <f t="shared" si="62"/>
        <v>0.72856804075091075</v>
      </c>
      <c r="D133" s="23">
        <f t="shared" si="62"/>
        <v>0.45786155278481766</v>
      </c>
      <c r="E133" s="23">
        <f t="shared" si="62"/>
        <v>0.29995586117448592</v>
      </c>
      <c r="F133" s="23">
        <f t="shared" si="62"/>
        <v>0.21549301676421323</v>
      </c>
      <c r="G133" s="23">
        <f t="shared" si="62"/>
        <v>0.15241099432289137</v>
      </c>
      <c r="H133" s="23">
        <f t="shared" si="62"/>
        <v>0.10841991649186218</v>
      </c>
      <c r="I133" s="23">
        <f t="shared" si="62"/>
        <v>7.8428445509612907E-2</v>
      </c>
      <c r="J133" s="23">
        <f t="shared" si="62"/>
        <v>5.7536488685088212E-2</v>
      </c>
      <c r="K133" s="23">
        <f t="shared" si="62"/>
        <v>4.3246026327809987E-2</v>
      </c>
      <c r="L133" s="23">
        <f t="shared" si="62"/>
        <v>3.2733591846646697E-2</v>
      </c>
      <c r="M133" s="23">
        <f t="shared" si="62"/>
        <v>2.5348523813990897E-2</v>
      </c>
      <c r="N133" s="23">
        <f t="shared" si="62"/>
        <v>1.9001151645369183E-2</v>
      </c>
      <c r="O133" s="23">
        <f t="shared" si="62"/>
        <v>1.4498928187886364E-2</v>
      </c>
      <c r="P133" s="23">
        <f t="shared" si="62"/>
        <v>1.1197073239007914E-2</v>
      </c>
      <c r="Q133" s="23">
        <f t="shared" si="62"/>
        <v>8.7237241293324341E-3</v>
      </c>
      <c r="R133" s="23">
        <f t="shared" si="62"/>
        <v>6.8440079243778868E-3</v>
      </c>
      <c r="S133" s="23">
        <f t="shared" si="62"/>
        <v>5.4001839213099903E-3</v>
      </c>
      <c r="T133" s="23">
        <f t="shared" si="62"/>
        <v>4.2818845689203038E-3</v>
      </c>
      <c r="U133" s="23">
        <f t="shared" si="62"/>
        <v>3.4097256838637896E-3</v>
      </c>
      <c r="V133" s="23">
        <f t="shared" si="62"/>
        <v>2.7261933872979554E-3</v>
      </c>
      <c r="W133" s="23">
        <f t="shared" si="62"/>
        <v>2.1873586154474538E-3</v>
      </c>
      <c r="X133" s="23">
        <f t="shared" si="62"/>
        <v>1.7600378752537036E-3</v>
      </c>
      <c r="Y133" s="23">
        <f t="shared" si="62"/>
        <v>1.4199080240981793E-3</v>
      </c>
      <c r="Z133" s="23">
        <f t="shared" si="62"/>
        <v>1.1482097155462376E-3</v>
      </c>
      <c r="AA133" s="23">
        <f t="shared" si="62"/>
        <v>9.3034264569959071E-4</v>
      </c>
      <c r="AB133" s="23">
        <f t="shared" si="62"/>
        <v>7.5485205530149817E-4</v>
      </c>
      <c r="AC133" s="23">
        <f t="shared" si="62"/>
        <v>6.1071186351505775E-4</v>
      </c>
      <c r="AD133" s="23">
        <f t="shared" si="62"/>
        <v>4.9378387134953162E-4</v>
      </c>
      <c r="AE133" s="23">
        <f t="shared" si="62"/>
        <v>3.9923643143513715E-4</v>
      </c>
      <c r="AF133" s="23">
        <f t="shared" si="62"/>
        <v>3.2249440263925E-4</v>
      </c>
      <c r="AG133" s="23">
        <f t="shared" si="62"/>
        <v>2.6051610232093262E-4</v>
      </c>
      <c r="AH133" s="23">
        <f t="shared" ref="AH133:BI133" si="63">+AH17*AH132/$B132</f>
        <v>2.1086505968190313E-4</v>
      </c>
      <c r="AI133" s="23">
        <f t="shared" si="63"/>
        <v>1.7095306309312247E-4</v>
      </c>
      <c r="AJ133" s="23">
        <f t="shared" si="63"/>
        <v>1.3878954312182624E-4</v>
      </c>
      <c r="AK133" s="23">
        <f t="shared" si="63"/>
        <v>1.1281794299767578E-4</v>
      </c>
      <c r="AL133" s="23">
        <f t="shared" si="63"/>
        <v>9.1809654659145444E-5</v>
      </c>
      <c r="AM133" s="23">
        <f t="shared" si="63"/>
        <v>7.4789569397066665E-5</v>
      </c>
      <c r="AN133" s="23">
        <f t="shared" si="63"/>
        <v>6.0980918546281119E-5</v>
      </c>
      <c r="AO133" s="23">
        <f t="shared" si="63"/>
        <v>4.9763168349845604E-5</v>
      </c>
      <c r="AP133" s="23">
        <f t="shared" si="63"/>
        <v>4.0639376970420444E-5</v>
      </c>
      <c r="AQ133" s="23">
        <f t="shared" si="63"/>
        <v>3.3210680671444368E-5</v>
      </c>
      <c r="AR133" s="23">
        <f t="shared" si="63"/>
        <v>2.7156258237940538E-5</v>
      </c>
      <c r="AS133" s="23">
        <f t="shared" si="63"/>
        <v>2.221754574566235E-5</v>
      </c>
      <c r="AT133" s="23">
        <f t="shared" si="63"/>
        <v>1.8185765411643022E-5</v>
      </c>
      <c r="AU133" s="23">
        <f t="shared" si="63"/>
        <v>1.4892046520994133E-5</v>
      </c>
      <c r="AV133" s="23">
        <f t="shared" si="63"/>
        <v>1.2199578881353424E-5</v>
      </c>
      <c r="AW133" s="23">
        <f t="shared" si="63"/>
        <v>9.9973640665065673E-6</v>
      </c>
      <c r="AX133" s="23">
        <f t="shared" si="63"/>
        <v>8.1952260445960358E-6</v>
      </c>
      <c r="AY133" s="23">
        <f t="shared" si="63"/>
        <v>6.7198172465002734E-6</v>
      </c>
      <c r="AZ133" s="23">
        <f t="shared" si="63"/>
        <v>5.5114137225734547E-6</v>
      </c>
      <c r="BA133" s="23">
        <f t="shared" si="63"/>
        <v>4.5213376257117167E-6</v>
      </c>
      <c r="BB133" s="23">
        <f t="shared" si="63"/>
        <v>3.709879836629661E-6</v>
      </c>
      <c r="BC133" s="23">
        <f t="shared" si="63"/>
        <v>3.0446224211915488E-6</v>
      </c>
      <c r="BD133" s="23">
        <f t="shared" si="63"/>
        <v>2.4990815536160757E-6</v>
      </c>
      <c r="BE133" s="23">
        <f t="shared" si="63"/>
        <v>2.0516079128780567E-6</v>
      </c>
      <c r="BF133" s="23">
        <f t="shared" si="63"/>
        <v>1.6844944029296607E-6</v>
      </c>
      <c r="BG133" s="23">
        <f t="shared" si="63"/>
        <v>1.3832511563204093E-6</v>
      </c>
      <c r="BH133" s="23">
        <f t="shared" si="63"/>
        <v>1.1360157649521358E-6</v>
      </c>
      <c r="BI133" s="23">
        <f t="shared" si="63"/>
        <v>9.7886755937906695E-7</v>
      </c>
    </row>
    <row r="134" spans="1:61" ht="18" customHeight="1">
      <c r="A134" s="23" t="s">
        <v>15</v>
      </c>
      <c r="B134" s="23"/>
      <c r="C134" s="23">
        <f>+(C133/B133)^-0.1-1</f>
        <v>3.2174173849278009E-2</v>
      </c>
      <c r="D134" s="23">
        <f t="shared" ref="D134:BI134" si="64">+(D133/C133)^-0.1-1</f>
        <v>4.7547184614409765E-2</v>
      </c>
      <c r="E134" s="23">
        <f t="shared" si="64"/>
        <v>4.3200249909506105E-2</v>
      </c>
      <c r="F134" s="23">
        <f t="shared" si="64"/>
        <v>3.362359629675149E-2</v>
      </c>
      <c r="G134" s="23">
        <f t="shared" si="64"/>
        <v>3.5241540789419989E-2</v>
      </c>
      <c r="H134" s="23">
        <f t="shared" si="64"/>
        <v>3.4643474019102172E-2</v>
      </c>
      <c r="I134" s="23">
        <f t="shared" si="64"/>
        <v>3.2912530843903554E-2</v>
      </c>
      <c r="J134" s="23">
        <f t="shared" si="64"/>
        <v>3.1461507126016253E-2</v>
      </c>
      <c r="K134" s="23">
        <f t="shared" si="64"/>
        <v>2.8962896112731729E-2</v>
      </c>
      <c r="L134" s="23">
        <f t="shared" si="64"/>
        <v>2.8241799414314928E-2</v>
      </c>
      <c r="M134" s="23">
        <f t="shared" si="64"/>
        <v>2.5897801185684965E-2</v>
      </c>
      <c r="N134" s="23">
        <f t="shared" si="64"/>
        <v>2.9241466444315911E-2</v>
      </c>
      <c r="O134" s="23">
        <f t="shared" si="64"/>
        <v>2.7411452606265208E-2</v>
      </c>
      <c r="P134" s="23">
        <f t="shared" si="64"/>
        <v>2.6179035682341922E-2</v>
      </c>
      <c r="Q134" s="23">
        <f t="shared" si="64"/>
        <v>2.5274744451555309E-2</v>
      </c>
      <c r="R134" s="23">
        <f t="shared" si="64"/>
        <v>2.4564117771955551E-2</v>
      </c>
      <c r="S134" s="23">
        <f t="shared" si="64"/>
        <v>2.397698434536033E-2</v>
      </c>
      <c r="T134" s="23">
        <f t="shared" si="64"/>
        <v>2.3475284695285481E-2</v>
      </c>
      <c r="U134" s="23">
        <f t="shared" si="64"/>
        <v>2.3037495620000792E-2</v>
      </c>
      <c r="V134" s="23">
        <f t="shared" si="64"/>
        <v>2.2624699592439068E-2</v>
      </c>
      <c r="W134" s="23">
        <f t="shared" si="64"/>
        <v>2.2265412138994467E-2</v>
      </c>
      <c r="X134" s="23">
        <f t="shared" si="64"/>
        <v>2.197388389615651E-2</v>
      </c>
      <c r="Y134" s="23">
        <f t="shared" si="64"/>
        <v>2.1706555753265855E-2</v>
      </c>
      <c r="Z134" s="23">
        <f t="shared" si="64"/>
        <v>2.146596262800804E-2</v>
      </c>
      <c r="AA134" s="23">
        <f t="shared" si="64"/>
        <v>2.1263543171464505E-2</v>
      </c>
      <c r="AB134" s="23">
        <f t="shared" si="64"/>
        <v>2.1123118162696963E-2</v>
      </c>
      <c r="AC134" s="23">
        <f t="shared" si="64"/>
        <v>2.1415745855957402E-2</v>
      </c>
      <c r="AD134" s="23">
        <f t="shared" si="64"/>
        <v>2.1480183022159371E-2</v>
      </c>
      <c r="AE134" s="23">
        <f t="shared" si="64"/>
        <v>2.1481895086815861E-2</v>
      </c>
      <c r="AF134" s="23">
        <f t="shared" si="64"/>
        <v>2.1576275055288585E-2</v>
      </c>
      <c r="AG134" s="23">
        <f t="shared" si="64"/>
        <v>2.1571482449427748E-2</v>
      </c>
      <c r="AH134" s="23">
        <f t="shared" si="64"/>
        <v>2.1369758712296294E-2</v>
      </c>
      <c r="AI134" s="23">
        <f t="shared" si="64"/>
        <v>2.1204626401446713E-2</v>
      </c>
      <c r="AJ134" s="23">
        <f t="shared" si="64"/>
        <v>2.1061765697825807E-2</v>
      </c>
      <c r="AK134" s="23">
        <f t="shared" si="64"/>
        <v>2.093444574966985E-2</v>
      </c>
      <c r="AL134" s="23">
        <f t="shared" si="64"/>
        <v>2.0819558386966142E-2</v>
      </c>
      <c r="AM134" s="23">
        <f t="shared" si="64"/>
        <v>2.0715552494643186E-2</v>
      </c>
      <c r="AN134" s="23">
        <f t="shared" si="64"/>
        <v>2.0621486682738777E-2</v>
      </c>
      <c r="AO134" s="23">
        <f t="shared" si="64"/>
        <v>2.0536621586761283E-2</v>
      </c>
      <c r="AP134" s="23">
        <f t="shared" si="64"/>
        <v>2.0460263896758812E-2</v>
      </c>
      <c r="AQ134" s="23">
        <f t="shared" si="64"/>
        <v>2.0391721394526829E-2</v>
      </c>
      <c r="AR134" s="23">
        <f t="shared" si="64"/>
        <v>2.033030217099463E-2</v>
      </c>
      <c r="AS134" s="23">
        <f t="shared" si="64"/>
        <v>2.0275327730927106E-2</v>
      </c>
      <c r="AT134" s="23">
        <f t="shared" si="64"/>
        <v>2.0226147318980869E-2</v>
      </c>
      <c r="AU134" s="23">
        <f t="shared" si="64"/>
        <v>2.0182148988724835E-2</v>
      </c>
      <c r="AV134" s="23">
        <f t="shared" si="64"/>
        <v>2.0142766509189336E-2</v>
      </c>
      <c r="AW134" s="23">
        <f t="shared" si="64"/>
        <v>2.0107482589513337E-2</v>
      </c>
      <c r="AX134" s="23">
        <f t="shared" si="64"/>
        <v>2.0075829301052783E-2</v>
      </c>
      <c r="AY134" s="23">
        <f t="shared" si="64"/>
        <v>2.0047386565739789E-2</v>
      </c>
      <c r="AZ134" s="23">
        <f t="shared" si="64"/>
        <v>2.0021779427258579E-2</v>
      </c>
      <c r="BA134" s="23">
        <f t="shared" si="64"/>
        <v>1.999867464420646E-2</v>
      </c>
      <c r="BB134" s="23">
        <f t="shared" si="64"/>
        <v>1.9977776986791485E-2</v>
      </c>
      <c r="BC134" s="23">
        <f t="shared" si="64"/>
        <v>1.9958825493492371E-2</v>
      </c>
      <c r="BD134" s="23">
        <f t="shared" si="64"/>
        <v>1.9941589850876351E-2</v>
      </c>
      <c r="BE134" s="23">
        <f t="shared" si="64"/>
        <v>1.9925866993207197E-2</v>
      </c>
      <c r="BF134" s="23">
        <f t="shared" si="64"/>
        <v>1.9911477972565317E-2</v>
      </c>
      <c r="BG134" s="23">
        <f t="shared" si="64"/>
        <v>1.9898265119530967E-2</v>
      </c>
      <c r="BH134" s="23">
        <f t="shared" si="64"/>
        <v>1.9886089494736581E-2</v>
      </c>
      <c r="BI134" s="23">
        <f t="shared" si="64"/>
        <v>1.4999999999999902E-2</v>
      </c>
    </row>
    <row r="135" spans="1:61" ht="18" customHeight="1">
      <c r="A135" s="23" t="s">
        <v>206</v>
      </c>
      <c r="B135" s="23"/>
      <c r="C135" s="23">
        <f>+LN(C56/B56)/10</f>
        <v>-1.3094485000426947E-3</v>
      </c>
      <c r="D135" s="23">
        <f t="shared" ref="D135:K135" si="65">+LN(D56/C56)/10</f>
        <v>-4.054346277486051E-3</v>
      </c>
      <c r="E135" s="23">
        <f t="shared" si="65"/>
        <v>-6.0224740689090502E-3</v>
      </c>
      <c r="F135" s="23">
        <f t="shared" si="65"/>
        <v>-7.2870345305458915E-3</v>
      </c>
      <c r="G135" s="23">
        <f t="shared" si="65"/>
        <v>-5.9300060291662222E-3</v>
      </c>
      <c r="H135" s="23">
        <f t="shared" si="65"/>
        <v>-3.988176948825967E-3</v>
      </c>
      <c r="I135" s="23">
        <f t="shared" si="65"/>
        <v>-3.988176948825967E-3</v>
      </c>
      <c r="J135" s="23">
        <f t="shared" si="65"/>
        <v>-3.988176948825967E-3</v>
      </c>
      <c r="K135" s="23">
        <f t="shared" si="65"/>
        <v>-3.988176948825967E-3</v>
      </c>
    </row>
    <row r="136" spans="1:61" ht="18" customHeight="1">
      <c r="A136" s="23" t="s">
        <v>207</v>
      </c>
      <c r="B136" s="23"/>
      <c r="C136" s="23">
        <f>+C134+C135</f>
        <v>3.0864725349235313E-2</v>
      </c>
      <c r="D136" s="23">
        <f t="shared" ref="D136:K136" si="66">+D134+D135</f>
        <v>4.3492838336923717E-2</v>
      </c>
      <c r="E136" s="23">
        <f t="shared" si="66"/>
        <v>3.7177775840597053E-2</v>
      </c>
      <c r="F136" s="23">
        <f t="shared" si="66"/>
        <v>2.63365617662056E-2</v>
      </c>
      <c r="G136" s="23">
        <f t="shared" si="66"/>
        <v>2.9311534760253766E-2</v>
      </c>
      <c r="H136" s="23">
        <f t="shared" si="66"/>
        <v>3.0655297070276206E-2</v>
      </c>
      <c r="I136" s="23">
        <f t="shared" si="66"/>
        <v>2.8924353895077588E-2</v>
      </c>
      <c r="J136" s="23">
        <f t="shared" si="66"/>
        <v>2.7473330177190287E-2</v>
      </c>
      <c r="K136" s="23">
        <f t="shared" si="66"/>
        <v>2.4974719163905763E-2</v>
      </c>
    </row>
    <row r="137" spans="1:61" ht="18" customHeight="1">
      <c r="A137" s="23" t="s">
        <v>208</v>
      </c>
      <c r="B137" s="23"/>
      <c r="C137" s="23">
        <f>+C136-C129</f>
        <v>-1.1643732657146164E-2</v>
      </c>
      <c r="D137" s="23">
        <f t="shared" ref="D137:K137" si="67">+D136-D129</f>
        <v>7.1107731488677661E-3</v>
      </c>
      <c r="E137" s="23">
        <f t="shared" si="67"/>
        <v>1.128273984480288E-2</v>
      </c>
      <c r="F137" s="23">
        <f t="shared" si="67"/>
        <v>-2.4795919444282714E-3</v>
      </c>
      <c r="G137" s="23">
        <f t="shared" si="67"/>
        <v>-8.6857362447828948E-4</v>
      </c>
      <c r="H137" s="23">
        <f t="shared" si="67"/>
        <v>2.1495748453666391E-3</v>
      </c>
      <c r="I137" s="23">
        <f t="shared" si="67"/>
        <v>1.8244078814154893E-3</v>
      </c>
      <c r="J137" s="23">
        <f t="shared" si="67"/>
        <v>2.7987216174499563E-3</v>
      </c>
      <c r="K137" s="23">
        <f t="shared" si="67"/>
        <v>-1.2456859768952694E-3</v>
      </c>
    </row>
    <row r="138" spans="1:61" ht="18" customHeight="1">
      <c r="A138" s="23"/>
      <c r="B138" s="23" t="s">
        <v>28</v>
      </c>
    </row>
    <row r="139" spans="1:61" ht="18" customHeight="1">
      <c r="A139" s="23" t="s">
        <v>209</v>
      </c>
      <c r="B139" s="23">
        <f t="shared" ref="B139:BI139" si="68">+$B$7*B68/B74-(1-(1-0.1)^10)/10</f>
        <v>9.7452179834626465E-2</v>
      </c>
      <c r="C139" s="23">
        <f t="shared" si="68"/>
        <v>9.3857543551639902E-2</v>
      </c>
      <c r="D139" s="23">
        <f t="shared" si="68"/>
        <v>7.8531424414231013E-2</v>
      </c>
      <c r="E139" s="23">
        <f t="shared" si="68"/>
        <v>7.017220794062666E-2</v>
      </c>
      <c r="F139" s="23">
        <f t="shared" si="68"/>
        <v>6.4757076691918478E-2</v>
      </c>
      <c r="G139" s="23">
        <f t="shared" si="68"/>
        <v>6.0147604476425823E-2</v>
      </c>
      <c r="H139" s="23">
        <f t="shared" si="68"/>
        <v>5.6154951814723408E-2</v>
      </c>
      <c r="I139" s="23">
        <f t="shared" si="68"/>
        <v>5.2892157465079886E-2</v>
      </c>
      <c r="J139" s="23">
        <f t="shared" si="68"/>
        <v>5.0030405224337798E-2</v>
      </c>
      <c r="K139" s="23">
        <f t="shared" si="68"/>
        <v>4.7376681154528366E-2</v>
      </c>
      <c r="L139" s="23">
        <f t="shared" si="68"/>
        <v>4.4845447237546798E-2</v>
      </c>
      <c r="M139" s="23">
        <f t="shared" si="68"/>
        <v>4.2965039848310238E-2</v>
      </c>
      <c r="N139" s="23">
        <f t="shared" si="68"/>
        <v>3.8576876639916935E-2</v>
      </c>
      <c r="O139" s="23">
        <f t="shared" si="68"/>
        <v>3.6055118696180138E-2</v>
      </c>
      <c r="P139" s="23">
        <f t="shared" si="68"/>
        <v>3.4473837022005155E-2</v>
      </c>
      <c r="Q139" s="23">
        <f t="shared" si="68"/>
        <v>3.3393595830143619E-2</v>
      </c>
      <c r="R139" s="23">
        <f t="shared" si="68"/>
        <v>3.259541695716868E-2</v>
      </c>
      <c r="S139" s="23">
        <f t="shared" si="68"/>
        <v>3.1966313197852342E-2</v>
      </c>
      <c r="T139" s="23">
        <f t="shared" si="68"/>
        <v>3.1446210147047737E-2</v>
      </c>
      <c r="U139" s="23">
        <f t="shared" si="68"/>
        <v>3.1002127059894732E-2</v>
      </c>
      <c r="V139" s="23">
        <f t="shared" si="68"/>
        <v>3.0652222942742585E-2</v>
      </c>
      <c r="W139" s="23">
        <f t="shared" si="68"/>
        <v>3.0366634855368585E-2</v>
      </c>
      <c r="X139" s="23">
        <f t="shared" si="68"/>
        <v>3.0091402253791338E-2</v>
      </c>
      <c r="Y139" s="23">
        <f t="shared" si="68"/>
        <v>2.983485379431941E-2</v>
      </c>
      <c r="Z139" s="23">
        <f t="shared" si="68"/>
        <v>2.9601220587847143E-2</v>
      </c>
      <c r="AA139" s="23">
        <f t="shared" si="68"/>
        <v>2.9398888452801406E-2</v>
      </c>
      <c r="AB139" s="23">
        <f t="shared" si="68"/>
        <v>2.9245223303700094E-2</v>
      </c>
      <c r="AC139" s="23">
        <f t="shared" si="68"/>
        <v>2.9374533187205495E-2</v>
      </c>
      <c r="AD139" s="23">
        <f t="shared" si="68"/>
        <v>2.9457350907704599E-2</v>
      </c>
      <c r="AE139" s="23">
        <f t="shared" si="68"/>
        <v>2.9485947283110783E-2</v>
      </c>
      <c r="AF139" s="23">
        <f t="shared" si="68"/>
        <v>2.9262187126357059E-2</v>
      </c>
      <c r="AG139" s="23">
        <f t="shared" si="68"/>
        <v>2.8894540441073577E-2</v>
      </c>
      <c r="AH139" s="23">
        <f t="shared" si="68"/>
        <v>2.8648835955587856E-2</v>
      </c>
      <c r="AI139" s="23">
        <f t="shared" si="68"/>
        <v>2.8466002790093467E-2</v>
      </c>
      <c r="AJ139" s="23">
        <f t="shared" si="68"/>
        <v>2.8317749355079497E-2</v>
      </c>
      <c r="AK139" s="23">
        <f t="shared" si="68"/>
        <v>2.819055794767393E-2</v>
      </c>
      <c r="AL139" s="23">
        <f t="shared" si="68"/>
        <v>2.8078019663227316E-2</v>
      </c>
      <c r="AM139" s="23">
        <f t="shared" si="68"/>
        <v>2.7977040871878772E-2</v>
      </c>
      <c r="AN139" s="23">
        <f t="shared" si="68"/>
        <v>2.7886005978835782E-2</v>
      </c>
      <c r="AO139" s="23">
        <f t="shared" si="68"/>
        <v>2.7803917292787375E-2</v>
      </c>
      <c r="AP139" s="23">
        <f t="shared" si="68"/>
        <v>2.7730013092006026E-2</v>
      </c>
      <c r="AQ139" s="23">
        <f t="shared" si="68"/>
        <v>2.7663612562039433E-2</v>
      </c>
      <c r="AR139" s="23">
        <f t="shared" si="68"/>
        <v>2.7604063291437664E-2</v>
      </c>
      <c r="AS139" s="23">
        <f t="shared" si="68"/>
        <v>2.7550731471154624E-2</v>
      </c>
      <c r="AT139" s="23">
        <f t="shared" si="68"/>
        <v>2.7503007131236046E-2</v>
      </c>
      <c r="AU139" s="23">
        <f t="shared" si="68"/>
        <v>2.7460312455885386E-2</v>
      </c>
      <c r="AV139" s="23">
        <f t="shared" si="68"/>
        <v>2.7422108628980132E-2</v>
      </c>
      <c r="AW139" s="23">
        <f t="shared" si="68"/>
        <v>2.7387899977883157E-2</v>
      </c>
      <c r="AX139" s="23">
        <f t="shared" si="68"/>
        <v>2.7357235533307669E-2</v>
      </c>
      <c r="AY139" s="23">
        <f t="shared" si="68"/>
        <v>2.7329708568135061E-2</v>
      </c>
      <c r="AZ139" s="23">
        <f t="shared" si="68"/>
        <v>2.7304954735061199E-2</v>
      </c>
      <c r="BA139" s="23">
        <f t="shared" si="68"/>
        <v>2.7282649334897796E-2</v>
      </c>
      <c r="BB139" s="23">
        <f t="shared" si="68"/>
        <v>2.7262504122759004E-2</v>
      </c>
      <c r="BC139" s="23">
        <f t="shared" si="68"/>
        <v>2.7244263942190469E-2</v>
      </c>
      <c r="BD139" s="23">
        <f t="shared" si="68"/>
        <v>2.7227703381883572E-2</v>
      </c>
      <c r="BE139" s="23">
        <f t="shared" si="68"/>
        <v>2.7212623577600195E-2</v>
      </c>
      <c r="BF139" s="23">
        <f t="shared" si="68"/>
        <v>2.7198849230210861E-2</v>
      </c>
      <c r="BG139" s="23">
        <f t="shared" si="68"/>
        <v>2.7186225875024908E-2</v>
      </c>
      <c r="BH139" s="23">
        <f t="shared" si="68"/>
        <v>2.7174617413804517E-2</v>
      </c>
      <c r="BI139" s="23">
        <f t="shared" si="68"/>
        <v>2.7163903905661424E-2</v>
      </c>
    </row>
    <row r="140" spans="1:61" ht="18" customHeight="1">
      <c r="A140" s="23" t="s">
        <v>94</v>
      </c>
      <c r="B140" s="23">
        <v>1</v>
      </c>
      <c r="C140" s="23">
        <f t="shared" ref="C140:AH140" si="69">+B140/(1+C131)^10</f>
        <v>0.69880080562135094</v>
      </c>
      <c r="D140" s="23">
        <f t="shared" si="69"/>
        <v>0.47461029978063579</v>
      </c>
      <c r="E140" s="23">
        <f t="shared" si="69"/>
        <v>0.34927453250312768</v>
      </c>
      <c r="F140" s="23">
        <f t="shared" si="69"/>
        <v>0.26666070082165366</v>
      </c>
      <c r="G140" s="23">
        <f t="shared" si="69"/>
        <v>0.19939000800592771</v>
      </c>
      <c r="H140" s="23">
        <f t="shared" si="69"/>
        <v>0.14931470943412958</v>
      </c>
      <c r="I140" s="23">
        <f t="shared" si="69"/>
        <v>0.113502253575873</v>
      </c>
      <c r="J140" s="23">
        <f t="shared" si="69"/>
        <v>8.7903880178143629E-2</v>
      </c>
      <c r="K140" s="23">
        <f t="shared" si="69"/>
        <v>6.8371279985814923E-2</v>
      </c>
      <c r="L140" s="23">
        <f t="shared" si="69"/>
        <v>5.2788839284533311E-2</v>
      </c>
      <c r="M140" s="23">
        <f t="shared" si="69"/>
        <v>4.0124094951322027E-2</v>
      </c>
      <c r="N140" s="23">
        <f t="shared" si="69"/>
        <v>3.0279912522904236E-2</v>
      </c>
      <c r="O140" s="23">
        <f t="shared" si="69"/>
        <v>2.3184600838446451E-2</v>
      </c>
      <c r="P140" s="23">
        <f t="shared" si="69"/>
        <v>1.7932815190128064E-2</v>
      </c>
      <c r="Q140" s="23">
        <f t="shared" si="69"/>
        <v>1.3977575818307683E-2</v>
      </c>
      <c r="R140" s="23">
        <f t="shared" si="69"/>
        <v>1.096222485114277E-2</v>
      </c>
      <c r="S140" s="23">
        <f t="shared" si="69"/>
        <v>8.642106650469248E-3</v>
      </c>
      <c r="T140" s="23">
        <f t="shared" si="69"/>
        <v>6.8436430742240071E-3</v>
      </c>
      <c r="U140" s="23">
        <f t="shared" si="69"/>
        <v>5.4400276527894389E-3</v>
      </c>
      <c r="V140" s="23">
        <f t="shared" si="69"/>
        <v>4.3379156044182632E-3</v>
      </c>
      <c r="W140" s="23">
        <f t="shared" si="69"/>
        <v>3.4689223968759932E-3</v>
      </c>
      <c r="X140" s="23">
        <f t="shared" si="69"/>
        <v>2.781438164264593E-3</v>
      </c>
      <c r="Y140" s="23">
        <f t="shared" si="69"/>
        <v>2.2356317632672932E-3</v>
      </c>
      <c r="Z140" s="23">
        <f t="shared" si="69"/>
        <v>1.8007467431014404E-3</v>
      </c>
      <c r="AA140" s="23">
        <f t="shared" si="69"/>
        <v>1.452842106549543E-3</v>
      </c>
      <c r="AB140" s="23">
        <f t="shared" si="69"/>
        <v>1.1712982230328588E-3</v>
      </c>
      <c r="AC140" s="23">
        <f t="shared" si="69"/>
        <v>9.4270021961689616E-4</v>
      </c>
      <c r="AD140" s="23">
        <f t="shared" si="69"/>
        <v>7.5847650018460717E-4</v>
      </c>
      <c r="AE140" s="23">
        <f t="shared" si="69"/>
        <v>6.1089432344282955E-4</v>
      </c>
      <c r="AF140" s="23">
        <f t="shared" si="69"/>
        <v>4.9330389223585839E-4</v>
      </c>
      <c r="AG140" s="23">
        <f t="shared" si="69"/>
        <v>3.9934512273159085E-4</v>
      </c>
      <c r="AH140" s="23">
        <f t="shared" si="69"/>
        <v>3.2385150806669619E-4</v>
      </c>
      <c r="AI140" s="23">
        <f t="shared" ref="AI140:BG140" si="70">+AH140/(1+AI131)^10</f>
        <v>2.6301761424273387E-4</v>
      </c>
      <c r="AJ140" s="23">
        <f t="shared" si="70"/>
        <v>2.1388805587599079E-4</v>
      </c>
      <c r="AK140" s="23">
        <f t="shared" si="70"/>
        <v>1.7413772945065097E-4</v>
      </c>
      <c r="AL140" s="23">
        <f t="shared" si="70"/>
        <v>1.4192385337686027E-4</v>
      </c>
      <c r="AM140" s="23">
        <f t="shared" si="70"/>
        <v>1.1577926139493653E-4</v>
      </c>
      <c r="AN140" s="23">
        <f t="shared" si="70"/>
        <v>9.4532074786120705E-5</v>
      </c>
      <c r="AO140" s="23">
        <f t="shared" si="70"/>
        <v>7.7243826093120199E-5</v>
      </c>
      <c r="AP140" s="23">
        <f t="shared" si="70"/>
        <v>6.316122540764356E-5</v>
      </c>
      <c r="AQ140" s="23">
        <f t="shared" si="70"/>
        <v>5.1678319453677943E-5</v>
      </c>
      <c r="AR140" s="23">
        <f t="shared" si="70"/>
        <v>4.2306686471292663E-5</v>
      </c>
      <c r="AS140" s="23">
        <f t="shared" si="70"/>
        <v>3.4651890230630489E-5</v>
      </c>
      <c r="AT140" s="23">
        <f t="shared" si="70"/>
        <v>2.839482892063793E-5</v>
      </c>
      <c r="AU140" s="23">
        <f t="shared" si="70"/>
        <v>2.3276922667446544E-5</v>
      </c>
      <c r="AV140" s="23">
        <f t="shared" si="70"/>
        <v>1.9088318842921579E-5</v>
      </c>
      <c r="AW140" s="23">
        <f t="shared" si="70"/>
        <v>1.565847588894941E-5</v>
      </c>
      <c r="AX140" s="23">
        <f t="shared" si="70"/>
        <v>1.2848626849337472E-5</v>
      </c>
      <c r="AY140" s="23">
        <f t="shared" si="70"/>
        <v>1.0545732580007671E-5</v>
      </c>
      <c r="AZ140" s="23">
        <f t="shared" si="70"/>
        <v>8.6576189112286892E-6</v>
      </c>
      <c r="BA140" s="23">
        <f t="shared" si="70"/>
        <v>7.1090574491021763E-6</v>
      </c>
      <c r="BB140" s="23">
        <f t="shared" si="70"/>
        <v>5.8386005534728351E-6</v>
      </c>
      <c r="BC140" s="23">
        <f t="shared" si="70"/>
        <v>4.7960206542845134E-6</v>
      </c>
      <c r="BD140" s="23">
        <f t="shared" si="70"/>
        <v>3.9402350351631776E-6</v>
      </c>
      <c r="BE140" s="23">
        <f t="shared" si="70"/>
        <v>3.2376214907124999E-6</v>
      </c>
      <c r="BF140" s="23">
        <f t="shared" si="70"/>
        <v>2.660649361501251E-6</v>
      </c>
      <c r="BG140" s="23">
        <f t="shared" si="70"/>
        <v>2.1867655245963466E-6</v>
      </c>
      <c r="BH140" s="23">
        <f>+BG140</f>
        <v>2.1867655245963466E-6</v>
      </c>
      <c r="BI140" s="23">
        <f>+BH140</f>
        <v>2.1867655245963466E-6</v>
      </c>
    </row>
    <row r="141" spans="1:61" ht="18" customHeight="1">
      <c r="A141" s="23" t="s">
        <v>208</v>
      </c>
      <c r="B141" s="23">
        <f t="shared" ref="B141:K141" si="71">+B139-C131</f>
        <v>6.0963268364053594E-2</v>
      </c>
      <c r="C141" s="23">
        <f t="shared" si="71"/>
        <v>5.4412281954421188E-2</v>
      </c>
      <c r="D141" s="23">
        <f t="shared" si="71"/>
        <v>4.7392873822305948E-2</v>
      </c>
      <c r="E141" s="23">
        <f t="shared" si="71"/>
        <v>4.2816613087412636E-2</v>
      </c>
      <c r="F141" s="23">
        <f t="shared" si="71"/>
        <v>3.5258945644235512E-2</v>
      </c>
      <c r="G141" s="23">
        <f t="shared" si="71"/>
        <v>3.0804689171605011E-2</v>
      </c>
      <c r="H141" s="23">
        <f t="shared" si="71"/>
        <v>2.8352117695437575E-2</v>
      </c>
      <c r="I141" s="23">
        <f t="shared" si="71"/>
        <v>2.7004880178378671E-2</v>
      </c>
      <c r="J141" s="23">
        <f t="shared" si="71"/>
        <v>2.4582898374067116E-2</v>
      </c>
      <c r="K141" s="23">
        <f t="shared" si="71"/>
        <v>2.1173965131487629E-2</v>
      </c>
    </row>
    <row r="142" spans="1:61" ht="18" customHeight="1">
      <c r="A142" s="23" t="s">
        <v>13</v>
      </c>
      <c r="B142" s="23"/>
      <c r="C142" s="23">
        <f>+EXP(C128-0.1)</f>
        <v>1.0610488159477509</v>
      </c>
      <c r="D142" s="23">
        <f>+EXP(D128-0.1)</f>
        <v>1.045023234084387</v>
      </c>
    </row>
    <row r="143" spans="1:61" ht="18" customHeight="1">
      <c r="A143" s="23" t="s">
        <v>149</v>
      </c>
      <c r="B143" s="23"/>
    </row>
    <row r="144" spans="1:61" ht="18" customHeight="1">
      <c r="A144" s="23" t="s">
        <v>152</v>
      </c>
      <c r="B144" s="23">
        <f>+SUMPRODUCT(B140:U140*B84:U84)*10</f>
        <v>167.76283985281023</v>
      </c>
    </row>
    <row r="145" spans="1:74" ht="18" customHeight="1">
      <c r="A145" s="23" t="s">
        <v>150</v>
      </c>
      <c r="B145" s="23">
        <f>+SUMPRODUCT(B140:AE140*B84:AE84)*10</f>
        <v>171.38726960884466</v>
      </c>
    </row>
    <row r="146" spans="1:74" ht="18" customHeight="1">
      <c r="A146" s="23" t="s">
        <v>151</v>
      </c>
      <c r="B146" s="23">
        <f>+SUMPRODUCT(B140:BI140*B84:BI84)*10</f>
        <v>172.2163693696663</v>
      </c>
    </row>
    <row r="147" spans="1:74" ht="18" customHeight="1">
      <c r="A147" s="23"/>
      <c r="B147" s="23"/>
    </row>
    <row r="148" spans="1:74" s="64" customFormat="1" ht="18" customHeight="1">
      <c r="A148" s="23" t="s">
        <v>69</v>
      </c>
      <c r="B148" s="23">
        <v>1</v>
      </c>
      <c r="C148" s="23">
        <f t="shared" ref="C148:AH148" si="72">+B148/(1+B79)^10</f>
        <v>0.72856804075091042</v>
      </c>
      <c r="D148" s="23">
        <f t="shared" si="72"/>
        <v>0.45786155278481788</v>
      </c>
      <c r="E148" s="23">
        <f t="shared" si="72"/>
        <v>0.29995586117448592</v>
      </c>
      <c r="F148" s="23">
        <f t="shared" si="72"/>
        <v>0.21549301676421337</v>
      </c>
      <c r="G148" s="23">
        <f t="shared" si="72"/>
        <v>0.15241099432289146</v>
      </c>
      <c r="H148" s="23">
        <f t="shared" si="72"/>
        <v>0.10841991649186218</v>
      </c>
      <c r="I148" s="23">
        <f t="shared" si="72"/>
        <v>7.8428445509612962E-2</v>
      </c>
      <c r="J148" s="23">
        <f t="shared" si="72"/>
        <v>5.7536488685088254E-2</v>
      </c>
      <c r="K148" s="23">
        <f t="shared" si="72"/>
        <v>4.3246026327810036E-2</v>
      </c>
      <c r="L148" s="23">
        <f t="shared" si="72"/>
        <v>3.273359184664669E-2</v>
      </c>
      <c r="M148" s="23">
        <f t="shared" si="72"/>
        <v>2.5348523813990886E-2</v>
      </c>
      <c r="N148" s="23">
        <f t="shared" si="72"/>
        <v>1.9001151645369141E-2</v>
      </c>
      <c r="O148" s="23">
        <f t="shared" si="72"/>
        <v>1.4498928187886341E-2</v>
      </c>
      <c r="P148" s="23">
        <f t="shared" si="72"/>
        <v>1.11970732390079E-2</v>
      </c>
      <c r="Q148" s="23">
        <f t="shared" si="72"/>
        <v>8.723724129332415E-3</v>
      </c>
      <c r="R148" s="23">
        <f t="shared" si="72"/>
        <v>6.8440079243778677E-3</v>
      </c>
      <c r="S148" s="23">
        <f t="shared" si="72"/>
        <v>5.4001839213099765E-3</v>
      </c>
      <c r="T148" s="23">
        <f t="shared" si="72"/>
        <v>4.2818845689202882E-3</v>
      </c>
      <c r="U148" s="23">
        <f t="shared" si="72"/>
        <v>3.4097256838637791E-3</v>
      </c>
      <c r="V148" s="23">
        <f t="shared" si="72"/>
        <v>2.7261933872979459E-3</v>
      </c>
      <c r="W148" s="23">
        <f t="shared" si="72"/>
        <v>2.1873586154474442E-3</v>
      </c>
      <c r="X148" s="23">
        <f t="shared" si="72"/>
        <v>1.7600378752536938E-3</v>
      </c>
      <c r="Y148" s="23">
        <f t="shared" si="72"/>
        <v>1.4199080240981721E-3</v>
      </c>
      <c r="Z148" s="23">
        <f t="shared" si="72"/>
        <v>1.1482097155462324E-3</v>
      </c>
      <c r="AA148" s="23">
        <f t="shared" si="72"/>
        <v>9.3034264569958561E-4</v>
      </c>
      <c r="AB148" s="23">
        <f t="shared" si="72"/>
        <v>7.5485205530149426E-4</v>
      </c>
      <c r="AC148" s="23">
        <f t="shared" si="72"/>
        <v>6.1071186351505438E-4</v>
      </c>
      <c r="AD148" s="23">
        <f t="shared" si="72"/>
        <v>4.9378387134952912E-4</v>
      </c>
      <c r="AE148" s="23">
        <f t="shared" si="72"/>
        <v>3.9923643143513493E-4</v>
      </c>
      <c r="AF148" s="23">
        <f t="shared" si="72"/>
        <v>3.2249440263924832E-4</v>
      </c>
      <c r="AG148" s="23">
        <f t="shared" si="72"/>
        <v>2.6051610232093148E-4</v>
      </c>
      <c r="AH148" s="23">
        <f t="shared" si="72"/>
        <v>2.1086505968190224E-4</v>
      </c>
      <c r="AI148" s="23">
        <f t="shared" ref="AI148:BI148" si="73">+AH148/(1+AH79)^10</f>
        <v>1.7095306309312187E-4</v>
      </c>
      <c r="AJ148" s="23">
        <f t="shared" si="73"/>
        <v>1.3878954312182584E-4</v>
      </c>
      <c r="AK148" s="23">
        <f t="shared" si="73"/>
        <v>1.1281794299767542E-4</v>
      </c>
      <c r="AL148" s="23">
        <f t="shared" si="73"/>
        <v>9.1809654659145092E-5</v>
      </c>
      <c r="AM148" s="23">
        <f t="shared" si="73"/>
        <v>7.4789569397066299E-5</v>
      </c>
      <c r="AN148" s="23">
        <f t="shared" si="73"/>
        <v>6.0980918546280787E-5</v>
      </c>
      <c r="AO148" s="23">
        <f t="shared" si="73"/>
        <v>4.9763168349845326E-5</v>
      </c>
      <c r="AP148" s="23">
        <f t="shared" si="73"/>
        <v>4.063937697042022E-5</v>
      </c>
      <c r="AQ148" s="23">
        <f t="shared" si="73"/>
        <v>3.3210680671444172E-5</v>
      </c>
      <c r="AR148" s="23">
        <f t="shared" si="73"/>
        <v>2.7156258237940369E-5</v>
      </c>
      <c r="AS148" s="23">
        <f t="shared" si="73"/>
        <v>2.2217545745662228E-5</v>
      </c>
      <c r="AT148" s="23">
        <f t="shared" si="73"/>
        <v>1.8185765411642944E-5</v>
      </c>
      <c r="AU148" s="23">
        <f t="shared" si="73"/>
        <v>1.4892046520994067E-5</v>
      </c>
      <c r="AV148" s="23">
        <f t="shared" si="73"/>
        <v>1.2199578881353356E-5</v>
      </c>
      <c r="AW148" s="23">
        <f t="shared" si="73"/>
        <v>9.9973640665065182E-6</v>
      </c>
      <c r="AX148" s="23">
        <f t="shared" si="73"/>
        <v>8.1952260445959986E-6</v>
      </c>
      <c r="AY148" s="23">
        <f t="shared" si="73"/>
        <v>6.7198172465002387E-6</v>
      </c>
      <c r="AZ148" s="23">
        <f t="shared" si="73"/>
        <v>5.5114137225734192E-6</v>
      </c>
      <c r="BA148" s="23">
        <f t="shared" si="73"/>
        <v>4.5213376257116896E-6</v>
      </c>
      <c r="BB148" s="23">
        <f t="shared" si="73"/>
        <v>3.7098798366296347E-6</v>
      </c>
      <c r="BC148" s="23">
        <f t="shared" si="73"/>
        <v>3.044622421191531E-6</v>
      </c>
      <c r="BD148" s="23">
        <f t="shared" si="73"/>
        <v>2.4990815536160604E-6</v>
      </c>
      <c r="BE148" s="23">
        <f t="shared" si="73"/>
        <v>2.0516079128780444E-6</v>
      </c>
      <c r="BF148" s="23">
        <f t="shared" si="73"/>
        <v>1.6844944029296521E-6</v>
      </c>
      <c r="BG148" s="23">
        <f t="shared" si="73"/>
        <v>1.3832511563204029E-6</v>
      </c>
      <c r="BH148" s="23">
        <f t="shared" si="73"/>
        <v>1.1360157649521301E-6</v>
      </c>
      <c r="BI148" s="23">
        <f t="shared" si="73"/>
        <v>9.7886755937906187E-7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144.22487234166394</v>
      </c>
    </row>
    <row r="152" spans="1:74" ht="18" customHeight="1">
      <c r="A152" s="23" t="s">
        <v>150</v>
      </c>
      <c r="B152" s="23">
        <f>+SUMPRODUCT(B148:AE148*B84:AE84)*10</f>
        <v>146.53152942122944</v>
      </c>
    </row>
    <row r="153" spans="1:74" ht="18" customHeight="1">
      <c r="A153" s="23" t="s">
        <v>151</v>
      </c>
      <c r="B153" s="23">
        <f>+SUMPRODUCT(B148:BI148*B84:BI84)*10</f>
        <v>147.06846520979087</v>
      </c>
    </row>
    <row r="154" spans="1:74" ht="18" customHeight="1">
      <c r="A154" s="23" t="s">
        <v>151</v>
      </c>
      <c r="B154" s="23">
        <f>+SUMPRODUCT(B149:BI149*B84:BI84)*10</f>
        <v>0</v>
      </c>
    </row>
    <row r="155" spans="1:74" ht="18" customHeight="1">
      <c r="A155" s="21" t="s">
        <v>228</v>
      </c>
      <c r="B155" s="29">
        <f>+B63*B61</f>
        <v>4.3119325957396365E-3</v>
      </c>
      <c r="C155" s="29">
        <f t="shared" ref="C155:BI155" si="74">+C63*C61</f>
        <v>7.4521453024422538E-3</v>
      </c>
      <c r="D155" s="29">
        <f t="shared" si="74"/>
        <v>1.3609889118606619E-2</v>
      </c>
      <c r="E155" s="29">
        <f t="shared" si="74"/>
        <v>2.3143531142133397E-2</v>
      </c>
      <c r="F155" s="29">
        <f t="shared" si="74"/>
        <v>3.5582383064951775E-2</v>
      </c>
      <c r="G155" s="29">
        <f t="shared" si="74"/>
        <v>5.3111854048690024E-2</v>
      </c>
      <c r="H155" s="29">
        <f t="shared" si="74"/>
        <v>7.6491364757144201E-2</v>
      </c>
      <c r="I155" s="29">
        <f t="shared" si="74"/>
        <v>0.10499919576728747</v>
      </c>
      <c r="J155" s="29">
        <f t="shared" si="74"/>
        <v>0.13855586562972178</v>
      </c>
      <c r="K155" s="29">
        <f t="shared" si="74"/>
        <v>0.17738445622816504</v>
      </c>
      <c r="L155" s="29">
        <f t="shared" si="74"/>
        <v>0.22619569929226019</v>
      </c>
      <c r="M155" s="29">
        <f t="shared" si="74"/>
        <v>0.28693051942219339</v>
      </c>
      <c r="N155" s="29">
        <f t="shared" si="74"/>
        <v>0.36029348470696648</v>
      </c>
      <c r="O155" s="29">
        <f t="shared" si="74"/>
        <v>0.44174987552598927</v>
      </c>
      <c r="P155" s="29">
        <f t="shared" si="74"/>
        <v>0.53192566942680952</v>
      </c>
      <c r="Q155" s="29">
        <f t="shared" si="74"/>
        <v>0.63138552206764431</v>
      </c>
      <c r="R155" s="29">
        <f t="shared" si="74"/>
        <v>0.74058627711840808</v>
      </c>
      <c r="S155" s="29">
        <f t="shared" si="74"/>
        <v>0.85990180790921134</v>
      </c>
      <c r="T155" s="29">
        <f t="shared" si="74"/>
        <v>0.98963858870262322</v>
      </c>
      <c r="U155" s="29">
        <f t="shared" si="74"/>
        <v>1.1300405407978009</v>
      </c>
      <c r="V155" s="29">
        <f t="shared" si="74"/>
        <v>1.2818543217777318</v>
      </c>
      <c r="W155" s="29">
        <f t="shared" si="74"/>
        <v>1.4457073226611519</v>
      </c>
      <c r="X155" s="29">
        <f t="shared" si="74"/>
        <v>1.6215729108290293</v>
      </c>
      <c r="Y155" s="29">
        <f t="shared" si="74"/>
        <v>1.8095061070396181</v>
      </c>
      <c r="Z155" s="29">
        <f t="shared" si="74"/>
        <v>2.0092665772954339</v>
      </c>
      <c r="AA155" s="29">
        <f t="shared" si="74"/>
        <v>2.2184468473861321</v>
      </c>
      <c r="AB155" s="29">
        <f t="shared" si="74"/>
        <v>2.4081408722043629</v>
      </c>
      <c r="AC155" s="29">
        <f t="shared" si="74"/>
        <v>2.5571127772474029</v>
      </c>
      <c r="AD155" s="29">
        <f t="shared" si="74"/>
        <v>2.6814702969396218</v>
      </c>
      <c r="AE155" s="29">
        <f t="shared" si="74"/>
        <v>2.7923197964259172</v>
      </c>
      <c r="AF155" s="29">
        <f t="shared" si="74"/>
        <v>2.8914062346262006</v>
      </c>
      <c r="AG155" s="29">
        <f t="shared" si="74"/>
        <v>2.9822044769640574</v>
      </c>
      <c r="AH155" s="29">
        <f t="shared" si="74"/>
        <v>3.0736833185484591</v>
      </c>
      <c r="AI155" s="29">
        <f t="shared" si="74"/>
        <v>3.1694100101756071</v>
      </c>
      <c r="AJ155" s="29">
        <f t="shared" si="74"/>
        <v>3.2715525604073781</v>
      </c>
      <c r="AK155" s="29">
        <f t="shared" si="74"/>
        <v>3.381468036890606</v>
      </c>
      <c r="AL155" s="29">
        <f t="shared" si="74"/>
        <v>3.4999972229953968</v>
      </c>
      <c r="AM155" s="29">
        <f t="shared" si="74"/>
        <v>3.627656656375692</v>
      </c>
      <c r="AN155" s="29">
        <f t="shared" si="74"/>
        <v>3.7647644249266099</v>
      </c>
      <c r="AO155" s="29">
        <f t="shared" si="74"/>
        <v>3.9115229584025819</v>
      </c>
      <c r="AP155" s="29">
        <f t="shared" si="74"/>
        <v>4.0680736863356124</v>
      </c>
      <c r="AQ155" s="29">
        <f t="shared" si="74"/>
        <v>4.2345331282888425</v>
      </c>
      <c r="AR155" s="29">
        <f t="shared" si="74"/>
        <v>4.4110166290899384</v>
      </c>
      <c r="AS155" s="29">
        <f t="shared" si="74"/>
        <v>4.5976538204031341</v>
      </c>
      <c r="AT155" s="29">
        <f t="shared" si="74"/>
        <v>4.7945985219098883</v>
      </c>
      <c r="AU155" s="29">
        <f t="shared" si="74"/>
        <v>5.0020349062771023</v>
      </c>
      <c r="AV155" s="29">
        <f t="shared" si="74"/>
        <v>5.2201811665200335</v>
      </c>
      <c r="AW155" s="29">
        <f t="shared" si="74"/>
        <v>5.4492915334815466</v>
      </c>
      <c r="AX155" s="29">
        <f t="shared" si="74"/>
        <v>5.6896572268579613</v>
      </c>
      <c r="AY155" s="29">
        <f t="shared" si="74"/>
        <v>5.9416067424153081</v>
      </c>
      <c r="AZ155" s="29">
        <f t="shared" si="74"/>
        <v>6.2055057531354674</v>
      </c>
      <c r="BA155" s="29">
        <f t="shared" si="74"/>
        <v>6.4817568150502156</v>
      </c>
      <c r="BB155" s="29">
        <f t="shared" si="74"/>
        <v>6.7707990076125411</v>
      </c>
      <c r="BC155" s="29">
        <f t="shared" si="74"/>
        <v>7.0731075956819209</v>
      </c>
      <c r="BD155" s="29">
        <f t="shared" si="74"/>
        <v>7.38919377016743</v>
      </c>
      <c r="BE155" s="29">
        <f t="shared" si="74"/>
        <v>7.7196045033590792</v>
      </c>
      <c r="BF155" s="29">
        <f t="shared" si="74"/>
        <v>8.0649225403851776</v>
      </c>
      <c r="BG155" s="29">
        <f t="shared" si="74"/>
        <v>8.4257665382256661</v>
      </c>
      <c r="BH155" s="29">
        <f t="shared" si="74"/>
        <v>8.8027913569798617</v>
      </c>
      <c r="BI155" s="29">
        <f t="shared" si="74"/>
        <v>9.1966885036916199</v>
      </c>
    </row>
    <row r="160" spans="1:74" ht="18" customHeight="1">
      <c r="A160" s="21" t="s">
        <v>1311</v>
      </c>
      <c r="B160" s="29">
        <v>13.428620197528687</v>
      </c>
    </row>
    <row r="164" spans="1:2" ht="18" customHeight="1">
      <c r="A164" s="617" t="s">
        <v>1781</v>
      </c>
    </row>
    <row r="165" spans="1:2" ht="18" customHeight="1">
      <c r="A165" s="21" t="s">
        <v>1782</v>
      </c>
      <c r="B165" s="719">
        <v>8.8408970753122828E-4</v>
      </c>
    </row>
    <row r="166" spans="1:2" ht="18" customHeight="1">
      <c r="A166" s="21" t="s">
        <v>1783</v>
      </c>
      <c r="B166" s="719">
        <v>-2.0452677580226363E-3</v>
      </c>
    </row>
    <row r="167" spans="1:2" ht="18" customHeight="1">
      <c r="A167" s="21" t="s">
        <v>1784</v>
      </c>
      <c r="B167" s="719">
        <v>-3.7112757753577372E-4</v>
      </c>
    </row>
  </sheetData>
  <pageMargins left="0.75" right="0.75" top="1" bottom="1" header="0.5" footer="0.5"/>
  <pageSetup orientation="portrait" horizontalDpi="4294967292" verticalDpi="4294967292"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58.3046875" style="21" customWidth="1"/>
    <col min="2" max="2" width="11.69140625" style="29" customWidth="1"/>
    <col min="3" max="16384" width="11.69140625" style="23"/>
  </cols>
  <sheetData>
    <row r="1" spans="1:61" ht="18" customHeight="1">
      <c r="A1" s="21" t="s">
        <v>52</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+Parameters!I35</f>
        <v>0.3</v>
      </c>
    </row>
    <row r="8" spans="1:61" ht="18" customHeight="1">
      <c r="A8" s="21" t="s">
        <v>108</v>
      </c>
      <c r="B8" s="31">
        <f>+Parameters!I36</f>
        <v>0.1</v>
      </c>
    </row>
    <row r="9" spans="1:61" ht="18" customHeight="1">
      <c r="A9" s="23" t="s">
        <v>49</v>
      </c>
      <c r="B9" s="29">
        <f>Parameters!I37</f>
        <v>1.6979566948188101</v>
      </c>
    </row>
    <row r="10" spans="1:61" ht="18" customHeight="1">
      <c r="A10" s="23" t="str">
        <f>+Parameters!A38</f>
        <v>Initial real interest rate (percent per decade annualized)</v>
      </c>
      <c r="B10" s="29">
        <f>+Parameters!I38</f>
        <v>8.2765473111546278E-2</v>
      </c>
    </row>
    <row r="11" spans="1:61" ht="18" customHeight="1">
      <c r="A11" s="23" t="s">
        <v>38</v>
      </c>
      <c r="B11" s="29">
        <f>+Parameters!I39</f>
        <v>2.7871074321283404</v>
      </c>
    </row>
    <row r="12" spans="1:61" ht="18" customHeight="1">
      <c r="A12" s="23" t="s">
        <v>162</v>
      </c>
      <c r="B12" s="29">
        <f>+Parameters!I40</f>
        <v>4.8677307749233343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+Parameters!I43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+Parameters!I45</f>
        <v>1.5</v>
      </c>
    </row>
    <row r="19" spans="1:103" ht="18" customHeight="1">
      <c r="A19" s="34" t="s">
        <v>42</v>
      </c>
      <c r="C19" s="23">
        <f t="shared" ref="C19:BI19" si="5">+LN(C20/B20)/10</f>
        <v>1.8187619010973877E-2</v>
      </c>
      <c r="D19" s="23">
        <f t="shared" si="5"/>
        <v>1.4253169372126132E-2</v>
      </c>
      <c r="E19" s="23">
        <f t="shared" si="5"/>
        <v>1.3094986203922571E-2</v>
      </c>
      <c r="F19" s="23">
        <f t="shared" si="5"/>
        <v>1.2049182769784363E-2</v>
      </c>
      <c r="G19" s="23">
        <f t="shared" si="5"/>
        <v>1.1104848320718268E-2</v>
      </c>
      <c r="H19" s="23">
        <f t="shared" si="5"/>
        <v>1.0252132043110224E-2</v>
      </c>
      <c r="I19" s="23">
        <f t="shared" si="5"/>
        <v>9.4821400285047992E-3</v>
      </c>
      <c r="J19" s="23">
        <f t="shared" si="5"/>
        <v>8.7868422644092684E-3</v>
      </c>
      <c r="K19" s="23">
        <f t="shared" si="5"/>
        <v>8.1589886708564353E-3</v>
      </c>
      <c r="L19" s="23">
        <f t="shared" si="5"/>
        <v>7.5920333024312682E-3</v>
      </c>
      <c r="M19" s="23">
        <f t="shared" si="5"/>
        <v>7.080065921186633E-3</v>
      </c>
      <c r="N19" s="23">
        <f t="shared" si="5"/>
        <v>6.6177502232391393E-3</v>
      </c>
      <c r="O19" s="23">
        <f t="shared" si="5"/>
        <v>6.2002680716656943E-3</v>
      </c>
      <c r="P19" s="23">
        <f t="shared" si="5"/>
        <v>5.8232691513472627E-3</v>
      </c>
      <c r="Q19" s="23">
        <f t="shared" si="5"/>
        <v>5.4828255182926156E-3</v>
      </c>
      <c r="R19" s="23">
        <f t="shared" si="5"/>
        <v>5.1753905673204781E-3</v>
      </c>
      <c r="S19" s="23">
        <f t="shared" si="5"/>
        <v>4.8977619883218233E-3</v>
      </c>
      <c r="T19" s="23">
        <f t="shared" si="5"/>
        <v>4.64704832315538E-3</v>
      </c>
      <c r="U19" s="23">
        <f t="shared" si="5"/>
        <v>4.4206387729848039E-3</v>
      </c>
      <c r="V19" s="23">
        <f t="shared" si="5"/>
        <v>4.2161759399461981E-3</v>
      </c>
      <c r="W19" s="23">
        <f t="shared" si="5"/>
        <v>4.0315312177960257E-3</v>
      </c>
      <c r="X19" s="23">
        <f t="shared" si="5"/>
        <v>3.8647825739544115E-3</v>
      </c>
      <c r="Y19" s="23">
        <f t="shared" si="5"/>
        <v>3.7141944904222476E-3</v>
      </c>
      <c r="Z19" s="23">
        <f t="shared" si="5"/>
        <v>3.5781998536721558E-3</v>
      </c>
      <c r="AA19" s="23">
        <f t="shared" si="5"/>
        <v>3.4553836040347079E-3</v>
      </c>
      <c r="AB19" s="23">
        <f t="shared" si="5"/>
        <v>3.3444679735314111E-3</v>
      </c>
      <c r="AC19" s="23">
        <f t="shared" si="5"/>
        <v>3.2442991577474067E-3</v>
      </c>
      <c r="AD19" s="23">
        <f t="shared" si="5"/>
        <v>3.1538352823520617E-3</v>
      </c>
      <c r="AE19" s="23">
        <f t="shared" si="5"/>
        <v>3.0721355384355068E-3</v>
      </c>
      <c r="AF19" s="23">
        <f t="shared" si="5"/>
        <v>2.9983503730654339E-3</v>
      </c>
      <c r="AG19" s="23">
        <f t="shared" si="5"/>
        <v>2.9317126325152354E-3</v>
      </c>
      <c r="AH19" s="23">
        <f t="shared" si="5"/>
        <v>2.871529565587345E-3</v>
      </c>
      <c r="AI19" s="23">
        <f t="shared" si="5"/>
        <v>2.8171756034566552E-3</v>
      </c>
      <c r="AJ19" s="23">
        <f t="shared" si="5"/>
        <v>2.7680858405843395E-3</v>
      </c>
      <c r="AK19" s="23">
        <f t="shared" si="5"/>
        <v>2.7237501485887572E-3</v>
      </c>
      <c r="AL19" s="23">
        <f t="shared" si="5"/>
        <v>2.6837078615810648E-3</v>
      </c>
      <c r="AM19" s="23">
        <f t="shared" si="5"/>
        <v>2.6475429774507802E-3</v>
      </c>
      <c r="AN19" s="23">
        <f t="shared" si="5"/>
        <v>2.6148798249829817E-3</v>
      </c>
      <c r="AO19" s="23">
        <f t="shared" si="5"/>
        <v>2.5853791515600445E-3</v>
      </c>
      <c r="AP19" s="23">
        <f t="shared" si="5"/>
        <v>2.5587345905986217E-3</v>
      </c>
      <c r="AQ19" s="23">
        <f t="shared" si="5"/>
        <v>2.5346694718415578E-3</v>
      </c>
      <c r="AR19" s="23">
        <f t="shared" si="5"/>
        <v>2.5129339412099014E-3</v>
      </c>
      <c r="AS19" s="23">
        <f t="shared" si="5"/>
        <v>2.4933023601537664E-3</v>
      </c>
      <c r="AT19" s="23">
        <f t="shared" si="5"/>
        <v>2.4755709573632207E-3</v>
      </c>
      <c r="AU19" s="23">
        <f t="shared" si="5"/>
        <v>2.4595557083358687E-3</v>
      </c>
      <c r="AV19" s="23">
        <f t="shared" si="5"/>
        <v>2.4450904206794193E-3</v>
      </c>
      <c r="AW19" s="23">
        <f t="shared" si="5"/>
        <v>2.4320250051756069E-3</v>
      </c>
      <c r="AX19" s="23">
        <f t="shared" si="5"/>
        <v>2.420223914572874E-3</v>
      </c>
      <c r="AY19" s="23">
        <f t="shared" si="5"/>
        <v>2.4095647338264895E-3</v>
      </c>
      <c r="AZ19" s="23">
        <f t="shared" si="5"/>
        <v>2.3999369070856922E-3</v>
      </c>
      <c r="BA19" s="23">
        <f t="shared" si="5"/>
        <v>2.3912405881560158E-3</v>
      </c>
      <c r="BB19" s="23">
        <f t="shared" si="5"/>
        <v>2.3833856024530024E-3</v>
      </c>
      <c r="BC19" s="23">
        <f t="shared" si="5"/>
        <v>2.3762905096281666E-3</v>
      </c>
      <c r="BD19" s="23">
        <f t="shared" si="5"/>
        <v>2.3698817570974536E-3</v>
      </c>
      <c r="BE19" s="23">
        <f t="shared" si="5"/>
        <v>2.3640929156522007E-3</v>
      </c>
      <c r="BF19" s="23">
        <f t="shared" si="5"/>
        <v>2.3588639891882297E-3</v>
      </c>
      <c r="BG19" s="23">
        <f t="shared" si="5"/>
        <v>2.3541407913618673E-3</v>
      </c>
      <c r="BH19" s="23">
        <f t="shared" si="5"/>
        <v>2.3498743826808437E-3</v>
      </c>
      <c r="BI19" s="23">
        <f t="shared" si="5"/>
        <v>2.3460205621661208E-3</v>
      </c>
    </row>
    <row r="20" spans="1:103" s="37" customFormat="1" ht="18" customHeight="1">
      <c r="A20" s="35" t="s">
        <v>189</v>
      </c>
      <c r="B20" s="36">
        <f>+B21</f>
        <v>4.8677307749233343</v>
      </c>
      <c r="C20" s="37">
        <f>+B20*EXP(C22*10)</f>
        <v>5.8386759989971209</v>
      </c>
      <c r="D20" s="37">
        <f>+C20*EXP(D22*10)</f>
        <v>6.7331006105877167</v>
      </c>
      <c r="E20" s="37">
        <f>+D20*EXP(E22*10)</f>
        <v>7.6751329392407479</v>
      </c>
      <c r="F20" s="37">
        <f>+E20*EXP(F22*10)</f>
        <v>8.6579453948157248</v>
      </c>
      <c r="G20" s="37">
        <f t="shared" ref="G20:BI20" si="6">+F20*EXP(G22*10)</f>
        <v>9.6748131425904216</v>
      </c>
      <c r="H20" s="37">
        <f t="shared" si="6"/>
        <v>10.719314907661829</v>
      </c>
      <c r="I20" s="37">
        <f t="shared" si="6"/>
        <v>11.785484486948587</v>
      </c>
      <c r="J20" s="37">
        <f t="shared" si="6"/>
        <v>12.867915834360488</v>
      </c>
      <c r="K20" s="37">
        <f t="shared" si="6"/>
        <v>13.961826897720076</v>
      </c>
      <c r="L20" s="37">
        <f t="shared" si="6"/>
        <v>15.063088610985632</v>
      </c>
      <c r="M20" s="37">
        <f t="shared" si="6"/>
        <v>16.168225828208612</v>
      </c>
      <c r="N20" s="37">
        <f t="shared" si="6"/>
        <v>17.274396770739255</v>
      </c>
      <c r="O20" s="37">
        <f t="shared" si="6"/>
        <v>18.379356961740424</v>
      </c>
      <c r="P20" s="37">
        <f t="shared" si="6"/>
        <v>19.481412815928362</v>
      </c>
      <c r="Q20" s="37">
        <f t="shared" si="6"/>
        <v>20.579369167769972</v>
      </c>
      <c r="R20" s="37">
        <f t="shared" si="6"/>
        <v>21.672474148298274</v>
      </c>
      <c r="S20" s="37">
        <f t="shared" si="6"/>
        <v>22.760364016125301</v>
      </c>
      <c r="T20" s="37">
        <f t="shared" si="6"/>
        <v>23.843009843206254</v>
      </c>
      <c r="U20" s="37">
        <f t="shared" si="6"/>
        <v>24.920667362822773</v>
      </c>
      <c r="V20" s="37">
        <f t="shared" si="6"/>
        <v>25.993830805872793</v>
      </c>
      <c r="W20" s="37">
        <f t="shared" si="6"/>
        <v>27.063191173844203</v>
      </c>
      <c r="X20" s="37">
        <f t="shared" si="6"/>
        <v>28.129599110565376</v>
      </c>
      <c r="Y20" s="37">
        <f t="shared" si="6"/>
        <v>29.194032326039348</v>
      </c>
      <c r="Z20" s="37">
        <f t="shared" si="6"/>
        <v>30.257567380427314</v>
      </c>
      <c r="AA20" s="37">
        <f t="shared" si="6"/>
        <v>31.321355541579099</v>
      </c>
      <c r="AB20" s="37">
        <f t="shared" si="6"/>
        <v>32.386602373949216</v>
      </c>
      <c r="AC20" s="37">
        <f t="shared" si="6"/>
        <v>33.454550690541389</v>
      </c>
      <c r="AD20" s="37">
        <f t="shared" si="6"/>
        <v>34.526466494656397</v>
      </c>
      <c r="AE20" s="37">
        <f t="shared" si="6"/>
        <v>35.603627548236609</v>
      </c>
      <c r="AF20" s="37">
        <f t="shared" si="6"/>
        <v>36.687314223463922</v>
      </c>
      <c r="AG20" s="37">
        <f t="shared" si="6"/>
        <v>37.778802320130097</v>
      </c>
      <c r="AH20" s="37">
        <f t="shared" si="6"/>
        <v>38.879357560298686</v>
      </c>
      <c r="AI20" s="37">
        <f t="shared" si="6"/>
        <v>39.99023150184798</v>
      </c>
      <c r="AJ20" s="37">
        <f t="shared" si="6"/>
        <v>41.112658642182318</v>
      </c>
      <c r="AK20" s="37">
        <f t="shared" si="6"/>
        <v>42.247854511764231</v>
      </c>
      <c r="AL20" s="37">
        <f t="shared" si="6"/>
        <v>43.397014583554203</v>
      </c>
      <c r="AM20" s="37">
        <f t="shared" si="6"/>
        <v>44.561313848619449</v>
      </c>
      <c r="AN20" s="37">
        <f t="shared" si="6"/>
        <v>45.741906929951057</v>
      </c>
      <c r="AO20" s="37">
        <f t="shared" si="6"/>
        <v>46.93992862590764</v>
      </c>
      <c r="AP20" s="37">
        <f t="shared" si="6"/>
        <v>48.156494791770648</v>
      </c>
      <c r="AQ20" s="37">
        <f t="shared" si="6"/>
        <v>49.392703482794104</v>
      </c>
      <c r="AR20" s="37">
        <f t="shared" si="6"/>
        <v>50.64963629503724</v>
      </c>
      <c r="AS20" s="37">
        <f t="shared" si="6"/>
        <v>51.92835985136999</v>
      </c>
      <c r="AT20" s="37">
        <f t="shared" si="6"/>
        <v>53.229927389533664</v>
      </c>
      <c r="AU20" s="37">
        <f t="shared" si="6"/>
        <v>54.555380417207417</v>
      </c>
      <c r="AV20" s="37">
        <f t="shared" si="6"/>
        <v>55.905750405853517</v>
      </c>
      <c r="AW20" s="37">
        <f t="shared" si="6"/>
        <v>57.282060500852282</v>
      </c>
      <c r="AX20" s="37">
        <f t="shared" si="6"/>
        <v>58.685327230239892</v>
      </c>
      <c r="AY20" s="37">
        <f t="shared" si="6"/>
        <v>60.116562198360661</v>
      </c>
      <c r="AZ20" s="37">
        <f t="shared" si="6"/>
        <v>61.576773754056809</v>
      </c>
      <c r="BA20" s="37">
        <f t="shared" si="6"/>
        <v>63.066968625747322</v>
      </c>
      <c r="BB20" s="37">
        <f t="shared" si="6"/>
        <v>64.588153517981567</v>
      </c>
      <c r="BC20" s="37">
        <f t="shared" si="6"/>
        <v>66.141336665871748</v>
      </c>
      <c r="BD20" s="37">
        <f t="shared" si="6"/>
        <v>67.727529345276807</v>
      </c>
      <c r="BE20" s="37">
        <f t="shared" si="6"/>
        <v>69.347747337787581</v>
      </c>
      <c r="BF20" s="37">
        <f t="shared" si="6"/>
        <v>71.003012350496647</v>
      </c>
      <c r="BG20" s="37">
        <f t="shared" si="6"/>
        <v>72.694353391268606</v>
      </c>
      <c r="BH20" s="37">
        <f t="shared" si="6"/>
        <v>74.422808100792849</v>
      </c>
      <c r="BI20" s="37">
        <f t="shared" si="6"/>
        <v>76.189424043129094</v>
      </c>
    </row>
    <row r="21" spans="1:103" ht="18" customHeight="1">
      <c r="A21" s="21" t="s">
        <v>190</v>
      </c>
      <c r="B21" s="29">
        <f>+Parameters!I40</f>
        <v>4.8677307749233343</v>
      </c>
    </row>
    <row r="22" spans="1:103" ht="18" customHeight="1">
      <c r="A22" s="21" t="s">
        <v>144</v>
      </c>
      <c r="C22" s="23">
        <f>+Data!C57</f>
        <v>1.8187619010973873E-2</v>
      </c>
      <c r="D22" s="23">
        <f>+Data!D57</f>
        <v>1.4253169372126128E-2</v>
      </c>
      <c r="E22" s="23">
        <f>+Data!E57</f>
        <v>1.3094986203922574E-2</v>
      </c>
      <c r="F22" s="23">
        <f>+Data!F57</f>
        <v>1.204918276978437E-2</v>
      </c>
      <c r="G22" s="23">
        <f>+Data!G57</f>
        <v>1.1104848320718268E-2</v>
      </c>
      <c r="H22" s="23">
        <f>+Data!H57</f>
        <v>1.0252132043110233E-2</v>
      </c>
      <c r="I22" s="23">
        <f>+Data!I57</f>
        <v>9.4821400285048044E-3</v>
      </c>
      <c r="J22" s="23">
        <f>+Data!J57</f>
        <v>8.7868422644092788E-3</v>
      </c>
      <c r="K22" s="23">
        <f>+Data!K57</f>
        <v>8.1589886708564336E-3</v>
      </c>
      <c r="L22" s="23">
        <f>+Data!L57</f>
        <v>7.5920333024312751E-3</v>
      </c>
      <c r="M22" s="23">
        <f>+Data!M57</f>
        <v>7.0800659211866356E-3</v>
      </c>
      <c r="N22" s="23">
        <f>+Data!N57</f>
        <v>6.617750223239148E-3</v>
      </c>
      <c r="O22" s="23">
        <f>+Data!O57</f>
        <v>6.2002680716656908E-3</v>
      </c>
      <c r="P22" s="23">
        <f>+Data!P57</f>
        <v>5.823269151347254E-3</v>
      </c>
      <c r="Q22" s="23">
        <f>+Data!Q57</f>
        <v>5.4828255182926191E-3</v>
      </c>
      <c r="R22" s="23">
        <f>+Data!R57</f>
        <v>5.1753905673204686E-3</v>
      </c>
      <c r="S22" s="23">
        <f>+Data!S57</f>
        <v>4.8977619883218216E-3</v>
      </c>
      <c r="T22" s="23">
        <f>+Data!T57</f>
        <v>4.6470483231553887E-3</v>
      </c>
      <c r="U22" s="23">
        <f>+Data!U57</f>
        <v>4.4206387729848048E-3</v>
      </c>
      <c r="V22" s="23">
        <f>+Data!V57</f>
        <v>4.216175939946205E-3</v>
      </c>
      <c r="W22" s="23">
        <f>+Data!W57</f>
        <v>4.0315312177960196E-3</v>
      </c>
      <c r="X22" s="23">
        <f>+Data!X57</f>
        <v>3.8647825739544202E-3</v>
      </c>
      <c r="Y22" s="23">
        <f>+Data!Y57</f>
        <v>3.7141944904222515E-3</v>
      </c>
      <c r="Z22" s="23">
        <f>+Data!Z57</f>
        <v>3.5781998536721605E-3</v>
      </c>
      <c r="AA22" s="23">
        <f>+Data!AA57</f>
        <v>3.455383604034701E-3</v>
      </c>
      <c r="AB22" s="23">
        <f>+Data!AB57</f>
        <v>3.3444679735314051E-3</v>
      </c>
      <c r="AC22" s="23">
        <f>+Data!AC57</f>
        <v>3.2442991577473958E-3</v>
      </c>
      <c r="AD22" s="23">
        <f>+Data!AD57</f>
        <v>3.1538352823520682E-3</v>
      </c>
      <c r="AE22" s="23">
        <f>+Data!AE57</f>
        <v>3.0721355384355133E-3</v>
      </c>
      <c r="AF22" s="23">
        <f>+Data!AF57</f>
        <v>2.9983503730654339E-3</v>
      </c>
      <c r="AG22" s="23">
        <f>+Data!AG57</f>
        <v>2.9317126325152415E-3</v>
      </c>
      <c r="AH22" s="23">
        <f>+Data!AH57</f>
        <v>2.8715295655873433E-3</v>
      </c>
      <c r="AI22" s="23">
        <f>+Data!AI57</f>
        <v>2.8171756034566574E-3</v>
      </c>
      <c r="AJ22" s="23">
        <f>+Data!AJ57</f>
        <v>2.7680858405843378E-3</v>
      </c>
      <c r="AK22" s="23">
        <f>+Data!AK57</f>
        <v>2.7237501485887581E-3</v>
      </c>
      <c r="AL22" s="23">
        <f>+Data!AL57</f>
        <v>2.6837078615810682E-3</v>
      </c>
      <c r="AM22" s="23">
        <f>+Data!AM57</f>
        <v>2.6475429774507758E-3</v>
      </c>
      <c r="AN22" s="23">
        <f>+Data!AN57</f>
        <v>2.6148798249829757E-3</v>
      </c>
      <c r="AO22" s="23">
        <f>+Data!AO57</f>
        <v>2.5853791515600419E-3</v>
      </c>
      <c r="AP22" s="23">
        <f>+Data!AP57</f>
        <v>2.5587345905986134E-3</v>
      </c>
      <c r="AQ22" s="23">
        <f>+Data!AQ57</f>
        <v>2.5346694718415678E-3</v>
      </c>
      <c r="AR22" s="23">
        <f>+Data!AR57</f>
        <v>2.5129339412098945E-3</v>
      </c>
      <c r="AS22" s="23">
        <f>+Data!AS57</f>
        <v>2.4933023601537603E-3</v>
      </c>
      <c r="AT22" s="23">
        <f>+Data!AT57</f>
        <v>2.4755709573632298E-3</v>
      </c>
      <c r="AU22" s="23">
        <f>+Data!AU57</f>
        <v>2.4595557083358748E-3</v>
      </c>
      <c r="AV22" s="23">
        <f>+Data!AV57</f>
        <v>2.4450904206794136E-3</v>
      </c>
      <c r="AW22" s="23">
        <f>+Data!AW57</f>
        <v>2.4320250051756078E-3</v>
      </c>
      <c r="AX22" s="23">
        <f>+Data!AX57</f>
        <v>2.4202239145728645E-3</v>
      </c>
      <c r="AY22" s="23">
        <f>+Data!AY57</f>
        <v>2.4095647338264856E-3</v>
      </c>
      <c r="AZ22" s="23">
        <f>+Data!AZ57</f>
        <v>2.3999369070856979E-3</v>
      </c>
      <c r="BA22" s="23">
        <f>+Data!BA57</f>
        <v>2.3912405881560206E-3</v>
      </c>
      <c r="BB22" s="23">
        <f>+Data!BB57</f>
        <v>2.3833856024530011E-3</v>
      </c>
      <c r="BC22" s="23">
        <f>+Data!BC57</f>
        <v>2.3762905096281609E-3</v>
      </c>
      <c r="BD22" s="23">
        <f>+Data!BD57</f>
        <v>2.3698817570974484E-3</v>
      </c>
      <c r="BE22" s="23">
        <f>+Data!BE57</f>
        <v>2.3640929156522011E-3</v>
      </c>
      <c r="BF22" s="23">
        <f>+Data!BF57</f>
        <v>2.3588639891882254E-3</v>
      </c>
      <c r="BG22" s="23">
        <f>+Data!BG57</f>
        <v>2.3541407913618717E-3</v>
      </c>
      <c r="BH22" s="23">
        <f>+Data!BH57</f>
        <v>2.3498743826808528E-3</v>
      </c>
      <c r="BI22" s="23">
        <f>+Data!BI57</f>
        <v>2.3460205621661226E-3</v>
      </c>
    </row>
    <row r="23" spans="1:103" ht="18" customHeight="1">
      <c r="A23" s="30" t="s">
        <v>111</v>
      </c>
    </row>
    <row r="24" spans="1:103" ht="18" customHeight="1">
      <c r="A24" s="21" t="s">
        <v>181</v>
      </c>
      <c r="B24" s="29">
        <f>+Parameters!I51</f>
        <v>0</v>
      </c>
    </row>
    <row r="25" spans="1:103" ht="18" customHeight="1">
      <c r="A25" s="21" t="s">
        <v>182</v>
      </c>
      <c r="B25" s="29">
        <f>+Parameters!I52</f>
        <v>0.11505844305760014</v>
      </c>
    </row>
    <row r="26" spans="1:103" ht="18" customHeight="1">
      <c r="A26" s="21" t="s">
        <v>47</v>
      </c>
      <c r="B26" s="29">
        <f>+Parameters!I53</f>
        <v>2</v>
      </c>
    </row>
    <row r="27" spans="1:103" ht="18" customHeight="1">
      <c r="A27" s="21" t="str">
        <f>+Parameters!A54</f>
        <v>Threshold for catastrophic damages</v>
      </c>
      <c r="B27" s="29">
        <f>+Parameters!I54</f>
        <v>4</v>
      </c>
    </row>
    <row r="28" spans="1:103" ht="18" customHeight="1">
      <c r="A28" s="21" t="str">
        <f>+Parameters!A55</f>
        <v>Exponent for catastrophic damages</v>
      </c>
      <c r="B28" s="29">
        <f>+Parameters!I55</f>
        <v>6</v>
      </c>
    </row>
    <row r="29" spans="1:103" ht="18" customHeight="1">
      <c r="A29" s="21" t="str">
        <f>+Parameters!A56</f>
        <v>Damage rate at threshold for catastrophic damages</v>
      </c>
      <c r="B29" s="29">
        <f>+Parameters!I56</f>
        <v>0</v>
      </c>
    </row>
    <row r="30" spans="1:103" ht="18" customHeight="1">
      <c r="A30" s="30" t="s">
        <v>110</v>
      </c>
    </row>
    <row r="31" spans="1:103" s="33" customFormat="1" ht="18" customHeight="1">
      <c r="A31" s="32" t="s">
        <v>80</v>
      </c>
      <c r="B31" s="23">
        <f>+B36*B40/$B38</f>
        <v>6.8572873173274609E-2</v>
      </c>
      <c r="C31" s="23">
        <f>+C36*C40/$B38</f>
        <v>4.8574250907117339E-2</v>
      </c>
      <c r="D31" s="23">
        <f>+D36*D40/$B38</f>
        <v>3.9620364259896575E-2</v>
      </c>
      <c r="E31" s="23">
        <f>+E36*E40/$B38</f>
        <v>3.2757928357224977E-2</v>
      </c>
      <c r="F31" s="23">
        <f>+F36*F40/$B38</f>
        <v>2.7417454075212885E-2</v>
      </c>
      <c r="G31" s="23">
        <f t="shared" ref="G31:BI31" si="7">+G36*G40/$B38</f>
        <v>2.3202540020216877E-2</v>
      </c>
      <c r="H31" s="23">
        <f t="shared" si="7"/>
        <v>1.9832556831229517E-2</v>
      </c>
      <c r="I31" s="23">
        <f t="shared" si="7"/>
        <v>1.7105690102581242E-2</v>
      </c>
      <c r="J31" s="23">
        <f t="shared" si="7"/>
        <v>1.4874670450146784E-2</v>
      </c>
      <c r="K31" s="23">
        <f t="shared" si="7"/>
        <v>1.3030560525650371E-2</v>
      </c>
      <c r="L31" s="23">
        <f t="shared" si="7"/>
        <v>1.1491749733039239E-2</v>
      </c>
      <c r="M31" s="23">
        <f t="shared" si="7"/>
        <v>1.0196371191682263E-2</v>
      </c>
      <c r="N31" s="23">
        <f t="shared" si="7"/>
        <v>9.0970028562315907E-3</v>
      </c>
      <c r="O31" s="23">
        <f t="shared" si="7"/>
        <v>8.1569156165257218E-3</v>
      </c>
      <c r="P31" s="23">
        <f t="shared" si="7"/>
        <v>7.3473836175629728E-3</v>
      </c>
      <c r="Q31" s="23">
        <f t="shared" si="7"/>
        <v>6.6457334540330534E-3</v>
      </c>
      <c r="R31" s="23">
        <f t="shared" si="7"/>
        <v>6.0339136420068697E-3</v>
      </c>
      <c r="S31" s="23">
        <f t="shared" si="7"/>
        <v>5.4974346958329267E-3</v>
      </c>
      <c r="T31" s="23">
        <f t="shared" si="7"/>
        <v>5.02457609178428E-3</v>
      </c>
      <c r="U31" s="23">
        <f t="shared" si="7"/>
        <v>4.605787421478361E-3</v>
      </c>
      <c r="V31" s="23">
        <f t="shared" si="7"/>
        <v>4.2332322281603951E-3</v>
      </c>
      <c r="W31" s="23">
        <f t="shared" si="7"/>
        <v>3.9004376565072441E-3</v>
      </c>
      <c r="X31" s="23">
        <f t="shared" si="7"/>
        <v>3.6020232661372934E-3</v>
      </c>
      <c r="Y31" s="23">
        <f t="shared" si="7"/>
        <v>3.3334895666658846E-3</v>
      </c>
      <c r="Z31" s="23">
        <f t="shared" si="7"/>
        <v>3.0910519648804243E-3</v>
      </c>
      <c r="AA31" s="23">
        <f t="shared" si="7"/>
        <v>1.4897089204715937E-3</v>
      </c>
      <c r="AB31" s="23">
        <f t="shared" si="7"/>
        <v>7.1880035596756544E-4</v>
      </c>
      <c r="AC31" s="23">
        <f t="shared" si="7"/>
        <v>3.4719681007724067E-4</v>
      </c>
      <c r="AD31" s="23">
        <f t="shared" si="7"/>
        <v>1.6786404698681829E-4</v>
      </c>
      <c r="AE31" s="23">
        <f t="shared" si="7"/>
        <v>8.1229301731976797E-5</v>
      </c>
      <c r="AF31" s="23">
        <f t="shared" si="7"/>
        <v>3.9337206160083775E-5</v>
      </c>
      <c r="AG31" s="23">
        <f t="shared" si="7"/>
        <v>1.9063230047663072E-5</v>
      </c>
      <c r="AH31" s="23">
        <f t="shared" si="7"/>
        <v>9.2440318314049943E-6</v>
      </c>
      <c r="AI31" s="23">
        <f t="shared" si="7"/>
        <v>4.4850898287066554E-6</v>
      </c>
      <c r="AJ31" s="23">
        <f t="shared" si="7"/>
        <v>2.1772141685985959E-6</v>
      </c>
      <c r="AK31" s="23">
        <f t="shared" si="7"/>
        <v>1.0573759344164164E-6</v>
      </c>
      <c r="AL31" s="23">
        <f t="shared" si="7"/>
        <v>5.137314208472213E-7</v>
      </c>
      <c r="AM31" s="23">
        <f t="shared" si="7"/>
        <v>2.4969131092335395E-7</v>
      </c>
      <c r="AN31" s="23">
        <f t="shared" si="7"/>
        <v>1.2139904330731431E-7</v>
      </c>
      <c r="AO31" s="23">
        <f t="shared" si="7"/>
        <v>5.9041472433267117E-8</v>
      </c>
      <c r="AP31" s="23">
        <f t="shared" si="7"/>
        <v>2.8722098551147983E-8</v>
      </c>
      <c r="AQ31" s="23">
        <f t="shared" si="7"/>
        <v>1.3975923720549623E-8</v>
      </c>
      <c r="AR31" s="23">
        <f t="shared" si="7"/>
        <v>6.8020481853112319E-9</v>
      </c>
      <c r="AS31" s="23">
        <f t="shared" si="7"/>
        <v>3.3111909972041894E-9</v>
      </c>
      <c r="AT31" s="23">
        <f t="shared" si="7"/>
        <v>1.6121504633971251E-9</v>
      </c>
      <c r="AU31" s="23">
        <f t="shared" si="7"/>
        <v>7.8504769453383333E-10</v>
      </c>
      <c r="AV31" s="23">
        <f t="shared" si="7"/>
        <v>3.8233911437299537E-10</v>
      </c>
      <c r="AW31" s="23">
        <f t="shared" si="7"/>
        <v>1.8623333162472209E-10</v>
      </c>
      <c r="AX31" s="23">
        <f t="shared" si="7"/>
        <v>9.0722809592832394E-11</v>
      </c>
      <c r="AY31" s="23">
        <f t="shared" si="7"/>
        <v>4.419986333528522E-11</v>
      </c>
      <c r="AZ31" s="23">
        <f t="shared" si="7"/>
        <v>2.1536056521507021E-11</v>
      </c>
      <c r="BA31" s="23">
        <f t="shared" si="7"/>
        <v>1.0494171970997798E-11</v>
      </c>
      <c r="BB31" s="23">
        <f t="shared" si="7"/>
        <v>5.1140295845842981E-12</v>
      </c>
      <c r="BC31" s="23">
        <f t="shared" si="7"/>
        <v>2.4923443961584112E-12</v>
      </c>
      <c r="BD31" s="23">
        <f t="shared" si="7"/>
        <v>1.2147297100936482E-12</v>
      </c>
      <c r="BE31" s="23">
        <f t="shared" si="7"/>
        <v>5.9207313811311422E-13</v>
      </c>
      <c r="BF31" s="23">
        <f t="shared" si="7"/>
        <v>2.8859762714504714E-13</v>
      </c>
      <c r="BG31" s="23">
        <f t="shared" si="7"/>
        <v>1.406791314987502E-13</v>
      </c>
      <c r="BH31" s="23">
        <f t="shared" si="7"/>
        <v>6.8577898574689104E-14</v>
      </c>
      <c r="BI31" s="23">
        <f t="shared" si="7"/>
        <v>3.3431393714966516E-14</v>
      </c>
    </row>
    <row r="32" spans="1:103" s="33" customFormat="1" ht="18" customHeight="1">
      <c r="A32" s="32" t="s">
        <v>116</v>
      </c>
      <c r="B32" s="29">
        <f>+Parameters!I58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+Parameters!I60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+Parameters!I61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+Parameters!I65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+Parameters!I64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39" customHeight="1">
      <c r="A40" s="43" t="s">
        <v>203</v>
      </c>
      <c r="B40" s="44">
        <f>+B41</f>
        <v>0.25397360434546151</v>
      </c>
      <c r="C40" s="33">
        <f>+B40*EXP(C42*10)*Data!G92</f>
        <v>0.18838181464850626</v>
      </c>
      <c r="D40" s="33">
        <f>+C40*EXP(D42*10)</f>
        <v>0.16085731965082903</v>
      </c>
      <c r="E40" s="33">
        <f>+D40*EXP(E42*10)</f>
        <v>0.13919279583808034</v>
      </c>
      <c r="F40" s="33">
        <f>+E40*EXP(F42*10)</f>
        <v>0.12189597327848567</v>
      </c>
      <c r="G40" s="33">
        <f t="shared" ref="G40:BI40" si="9">+F40*EXP(G42*10)</f>
        <v>0.1079043527815262</v>
      </c>
      <c r="H40" s="33">
        <f t="shared" si="9"/>
        <v>9.6449031784778413E-2</v>
      </c>
      <c r="I40" s="662">
        <f t="shared" si="9"/>
        <v>8.6965130580039227E-2</v>
      </c>
      <c r="J40" s="33">
        <f t="shared" si="9"/>
        <v>7.9031817616648389E-2</v>
      </c>
      <c r="K40" s="33">
        <f t="shared" si="9"/>
        <v>7.23314829422331E-2</v>
      </c>
      <c r="L40" s="33">
        <f t="shared" si="9"/>
        <v>6.6621513070983282E-2</v>
      </c>
      <c r="M40" s="33">
        <f t="shared" si="9"/>
        <v>6.1714493106379748E-2</v>
      </c>
      <c r="N40" s="33">
        <f t="shared" si="9"/>
        <v>5.7464130135414321E-2</v>
      </c>
      <c r="O40" s="33">
        <f t="shared" si="9"/>
        <v>5.3755116122401476E-2</v>
      </c>
      <c r="P40" s="33">
        <f t="shared" si="9"/>
        <v>5.0495739743868846E-2</v>
      </c>
      <c r="Q40" s="33">
        <f t="shared" si="9"/>
        <v>4.7612440578133547E-2</v>
      </c>
      <c r="R40" s="33">
        <f t="shared" si="9"/>
        <v>4.5045752031289001E-2</v>
      </c>
      <c r="S40" s="33">
        <f t="shared" si="9"/>
        <v>4.2747248308023365E-2</v>
      </c>
      <c r="T40" s="33">
        <f t="shared" si="9"/>
        <v>4.0677224991367264E-2</v>
      </c>
      <c r="U40" s="33">
        <f t="shared" si="9"/>
        <v>3.8802921013608854E-2</v>
      </c>
      <c r="V40" s="33">
        <f t="shared" si="9"/>
        <v>3.7097143964672508E-2</v>
      </c>
      <c r="W40" s="33">
        <f t="shared" si="9"/>
        <v>3.5537198601046795E-2</v>
      </c>
      <c r="X40" s="33">
        <f t="shared" si="9"/>
        <v>3.4104045236479245E-2</v>
      </c>
      <c r="Y40" s="33">
        <f t="shared" si="9"/>
        <v>3.2781633850472482E-2</v>
      </c>
      <c r="Z40" s="33">
        <f t="shared" si="9"/>
        <v>3.1556373559888169E-2</v>
      </c>
      <c r="AA40" s="33">
        <f t="shared" si="9"/>
        <v>3.0416707143076382E-2</v>
      </c>
      <c r="AB40" s="33">
        <f t="shared" si="9"/>
        <v>2.9352767673409923E-2</v>
      </c>
      <c r="AC40" s="33">
        <f t="shared" si="9"/>
        <v>2.8356099766890304E-2</v>
      </c>
      <c r="AD40" s="33">
        <f t="shared" si="9"/>
        <v>2.7419432007876072E-2</v>
      </c>
      <c r="AE40" s="33">
        <f t="shared" si="9"/>
        <v>2.6536490164115797E-2</v>
      </c>
      <c r="AF40" s="33">
        <f t="shared" si="9"/>
        <v>2.5701843105710883E-2</v>
      </c>
      <c r="AG40" s="33">
        <f t="shared" si="9"/>
        <v>2.4910775095679353E-2</v>
      </c>
      <c r="AH40" s="33">
        <f t="shared" si="9"/>
        <v>2.4159179462628355E-2</v>
      </c>
      <c r="AI40" s="33">
        <f t="shared" si="9"/>
        <v>2.344346970109128E-2</v>
      </c>
      <c r="AJ40" s="33">
        <f t="shared" si="9"/>
        <v>2.276050484770175E-2</v>
      </c>
      <c r="AK40" s="33">
        <f t="shared" si="9"/>
        <v>2.2107526607379011E-2</v>
      </c>
      <c r="AL40" s="33">
        <f t="shared" si="9"/>
        <v>2.1482106194699563E-2</v>
      </c>
      <c r="AM40" s="33">
        <f t="shared" si="9"/>
        <v>2.0882099242843108E-2</v>
      </c>
      <c r="AN40" s="33">
        <f t="shared" si="9"/>
        <v>2.0305607439481288E-2</v>
      </c>
      <c r="AO40" s="33">
        <f t="shared" si="9"/>
        <v>1.975094579360076E-2</v>
      </c>
      <c r="AP40" s="33">
        <f t="shared" si="9"/>
        <v>1.9216614633158848E-2</v>
      </c>
      <c r="AQ40" s="33">
        <f t="shared" si="9"/>
        <v>1.8701275591124337E-2</v>
      </c>
      <c r="AR40" s="33">
        <f t="shared" si="9"/>
        <v>1.8203730964926865E-2</v>
      </c>
      <c r="AS40" s="33">
        <f t="shared" si="9"/>
        <v>1.7722905937878182E-2</v>
      </c>
      <c r="AT40" s="33">
        <f t="shared" si="9"/>
        <v>1.7257833235605428E-2</v>
      </c>
      <c r="AU40" s="33">
        <f t="shared" si="9"/>
        <v>1.6807639859759218E-2</v>
      </c>
      <c r="AV40" s="33">
        <f t="shared" si="9"/>
        <v>1.6371535598219997E-2</v>
      </c>
      <c r="AW40" s="33">
        <f t="shared" si="9"/>
        <v>1.5948803058087501E-2</v>
      </c>
      <c r="AX40" s="33">
        <f t="shared" si="9"/>
        <v>1.5538789006772831E-2</v>
      </c>
      <c r="AY40" s="33">
        <f t="shared" si="9"/>
        <v>1.5140896839011772E-2</v>
      </c>
      <c r="AZ40" s="33">
        <f t="shared" si="9"/>
        <v>1.4754580014773722E-2</v>
      </c>
      <c r="BA40" s="33">
        <f t="shared" si="9"/>
        <v>1.437933633581007E-2</v>
      </c>
      <c r="BB40" s="33">
        <f t="shared" si="9"/>
        <v>1.4014702947740766E-2</v>
      </c>
      <c r="BC40" s="33">
        <f t="shared" si="9"/>
        <v>1.3660251970742466E-2</v>
      </c>
      <c r="BD40" s="33">
        <f t="shared" si="9"/>
        <v>1.3315586675583588E-2</v>
      </c>
      <c r="BE40" s="33">
        <f t="shared" si="9"/>
        <v>1.2980338133364916E-2</v>
      </c>
      <c r="BF40" s="33">
        <f t="shared" si="9"/>
        <v>1.2654162277207726E-2</v>
      </c>
      <c r="BG40" s="33">
        <f t="shared" si="9"/>
        <v>1.2336737322563818E-2</v>
      </c>
      <c r="BH40" s="33">
        <f t="shared" si="9"/>
        <v>1.202776150003285E-2</v>
      </c>
      <c r="BI40" s="33">
        <f t="shared" si="9"/>
        <v>1.1726951060752517E-2</v>
      </c>
    </row>
    <row r="41" spans="1:61 16384:16384" ht="18" customHeight="1">
      <c r="A41" s="21" t="s">
        <v>92</v>
      </c>
      <c r="B41" s="29">
        <f>+Parameters!I69</f>
        <v>0.25397360434546151</v>
      </c>
    </row>
    <row r="42" spans="1:61 16384:16384" s="45" customFormat="1" ht="18" customHeight="1">
      <c r="A42" s="43" t="s">
        <v>131</v>
      </c>
      <c r="B42" s="46"/>
      <c r="C42" s="33">
        <f>+Data!H75</f>
        <v>-1.7272563727421478E-2</v>
      </c>
      <c r="D42" s="33">
        <f>+Data!I75</f>
        <v>-1.5795307354679329E-2</v>
      </c>
      <c r="E42" s="33">
        <f>+Data!J75</f>
        <v>-1.4465776619211397E-2</v>
      </c>
      <c r="F42" s="33">
        <f>+Data!K75</f>
        <v>-1.3269198957290257E-2</v>
      </c>
      <c r="G42" s="33">
        <f>+Data!L75</f>
        <v>-1.2192279061561232E-2</v>
      </c>
      <c r="H42" s="33">
        <f>+Data!M75</f>
        <v>-1.1223051155405108E-2</v>
      </c>
      <c r="I42" s="33">
        <f>+Data!N75</f>
        <v>-1.0350746039864599E-2</v>
      </c>
      <c r="J42" s="33">
        <f>+Data!O75</f>
        <v>-9.5656714358781387E-3</v>
      </c>
      <c r="K42" s="33">
        <f>+Data!P75</f>
        <v>-8.8591042922903252E-3</v>
      </c>
      <c r="L42" s="33">
        <f>+Data!Q75</f>
        <v>-8.2231938630612927E-3</v>
      </c>
      <c r="M42" s="33">
        <f>+Data!R75</f>
        <v>-7.6508744767551633E-3</v>
      </c>
      <c r="N42" s="33">
        <f>+Data!S75</f>
        <v>-7.135787029079646E-3</v>
      </c>
      <c r="O42" s="33">
        <f>+Data!T75</f>
        <v>-6.6722083261716806E-3</v>
      </c>
      <c r="P42" s="33">
        <f>+Data!U75</f>
        <v>-6.2549874935545124E-3</v>
      </c>
      <c r="Q42" s="33">
        <f>+Data!V75</f>
        <v>-5.8794887441990613E-3</v>
      </c>
      <c r="R42" s="33">
        <f>+Data!W75</f>
        <v>-5.5415398697791548E-3</v>
      </c>
      <c r="S42" s="33">
        <f>+Data!X75</f>
        <v>-5.237385882801239E-3</v>
      </c>
      <c r="T42" s="33">
        <f>+Data!Y75</f>
        <v>-4.9636472945211157E-3</v>
      </c>
      <c r="U42" s="33">
        <f>+Data!Z75</f>
        <v>-4.7172825650690043E-3</v>
      </c>
      <c r="V42" s="33">
        <f>+Data!AA75</f>
        <v>-4.4955543085621035E-3</v>
      </c>
      <c r="W42" s="33">
        <f>+Data!AB75</f>
        <v>-4.2959988777058929E-3</v>
      </c>
      <c r="X42" s="33">
        <f>+Data!AC75</f>
        <v>-4.1163989899353041E-3</v>
      </c>
      <c r="Y42" s="33">
        <f>+Data!AD75</f>
        <v>-3.9547590909417736E-3</v>
      </c>
      <c r="Z42" s="33">
        <f>+Data!AE75</f>
        <v>-3.8092831818475961E-3</v>
      </c>
      <c r="AA42" s="33">
        <f>+Data!AF75</f>
        <v>-3.6783548636628366E-3</v>
      </c>
      <c r="AB42" s="33">
        <f>+Data!AG75</f>
        <v>-3.5605193772965532E-3</v>
      </c>
      <c r="AC42" s="33">
        <f>+Data!AH75</f>
        <v>-3.4544674395668978E-3</v>
      </c>
      <c r="AD42" s="33">
        <f>+Data!AI75</f>
        <v>-3.3590206956102082E-3</v>
      </c>
      <c r="AE42" s="33">
        <f>+Data!AJ75</f>
        <v>-3.2731186260491875E-3</v>
      </c>
      <c r="AF42" s="33">
        <f>+Data!AK75</f>
        <v>-3.1958067634442686E-3</v>
      </c>
      <c r="AG42" s="33">
        <f>+Data!AL75</f>
        <v>-3.1262260870998418E-3</v>
      </c>
      <c r="AH42" s="33">
        <f>+Data!AM75</f>
        <v>-3.0636034783898579E-3</v>
      </c>
      <c r="AI42" s="33">
        <f>+Data!AN75</f>
        <v>-3.0072431305508719E-3</v>
      </c>
      <c r="AJ42" s="33">
        <f>+Data!AO75</f>
        <v>-2.9565188174957846E-3</v>
      </c>
      <c r="AK42" s="33">
        <f>+Data!AP75</f>
        <v>-2.910866935746206E-3</v>
      </c>
      <c r="AL42" s="33">
        <f>+Data!AQ75</f>
        <v>-2.8697802421715855E-3</v>
      </c>
      <c r="AM42" s="33">
        <f>+Data!AR75</f>
        <v>-2.8328022179544268E-3</v>
      </c>
      <c r="AN42" s="33">
        <f>+Data!AS75</f>
        <v>-2.799521996158984E-3</v>
      </c>
      <c r="AO42" s="33">
        <f>+Data!AT75</f>
        <v>-2.7695697965430858E-3</v>
      </c>
      <c r="AP42" s="33">
        <f>+Data!AU75</f>
        <v>-2.7426128168887773E-3</v>
      </c>
      <c r="AQ42" s="33">
        <f>+Data!AV75</f>
        <v>-2.7183515351998995E-3</v>
      </c>
      <c r="AR42" s="33">
        <f>+Data!AW75</f>
        <v>-2.6965163816799094E-3</v>
      </c>
      <c r="AS42" s="33">
        <f>+Data!AX75</f>
        <v>-2.6768647435119184E-3</v>
      </c>
      <c r="AT42" s="33">
        <f>+Data!AY75</f>
        <v>-2.6591782691607266E-3</v>
      </c>
      <c r="AU42" s="33">
        <f>+Data!AZ75</f>
        <v>-2.6432604422446538E-3</v>
      </c>
      <c r="AV42" s="33">
        <f>+Data!BA75</f>
        <v>-2.6289343980201883E-3</v>
      </c>
      <c r="AW42" s="33">
        <f>+Data!BB75</f>
        <v>-2.6160409582181693E-3</v>
      </c>
      <c r="AX42" s="33">
        <f>+Data!BC75</f>
        <v>-2.6044368623963526E-3</v>
      </c>
      <c r="AY42" s="33">
        <f>+Data!BD75</f>
        <v>-2.5939931761567174E-3</v>
      </c>
      <c r="AZ42" s="33">
        <f>+Data!BE75</f>
        <v>-2.5845938585410456E-3</v>
      </c>
      <c r="BA42" s="33">
        <f>+Data!BF75</f>
        <v>-2.5761344726869411E-3</v>
      </c>
      <c r="BB42" s="33">
        <f>+Data!BG75</f>
        <v>-2.5685210254182472E-3</v>
      </c>
      <c r="BC42" s="33">
        <f>+Data!BH75</f>
        <v>-2.5616689228764224E-3</v>
      </c>
      <c r="BD42" s="33">
        <f>+Data!BI75</f>
        <v>-2.5555020305887801E-3</v>
      </c>
      <c r="BE42" s="33">
        <f>+Data!BJ75</f>
        <v>-2.5499518275299022E-3</v>
      </c>
      <c r="BF42" s="33">
        <f>+Data!BK75</f>
        <v>-2.5449566447769121E-3</v>
      </c>
      <c r="BG42" s="33">
        <f>+Data!BL75</f>
        <v>-2.5404609802992207E-3</v>
      </c>
      <c r="BH42" s="33">
        <f>+Data!BM75</f>
        <v>-2.5364148822692987E-3</v>
      </c>
      <c r="BI42" s="33">
        <f>+Data!BN75</f>
        <v>-2.5327733940423689E-3</v>
      </c>
    </row>
    <row r="43" spans="1:61 16384:16384" ht="18" customHeight="1">
      <c r="A43" s="21" t="s">
        <v>169</v>
      </c>
      <c r="B43" s="29">
        <f>+B44</f>
        <v>0</v>
      </c>
      <c r="C43" s="23">
        <f>+B43*(1-Parameters!$I$71)</f>
        <v>0</v>
      </c>
      <c r="D43" s="23">
        <f>+C43*(1-Parameters!$I$71)</f>
        <v>0</v>
      </c>
      <c r="E43" s="23">
        <f>+D43*(1-Parameters!$I$71)</f>
        <v>0</v>
      </c>
      <c r="F43" s="23">
        <f>+E43*(1-Parameters!$I$71)</f>
        <v>0</v>
      </c>
      <c r="G43" s="23">
        <f>+F43*(1-Parameters!$I$71)</f>
        <v>0</v>
      </c>
      <c r="H43" s="23">
        <f>+G43*(1-Parameters!$I$71)</f>
        <v>0</v>
      </c>
      <c r="I43" s="23">
        <f>+H43*(1-Parameters!$I$71)</f>
        <v>0</v>
      </c>
      <c r="J43" s="23">
        <f>+I43*(1-Parameters!$I$71)</f>
        <v>0</v>
      </c>
      <c r="K43" s="23">
        <f>+J43*(1-Parameters!$I$71)</f>
        <v>0</v>
      </c>
      <c r="L43" s="23">
        <f>+K43*(1-Parameters!$I$71)</f>
        <v>0</v>
      </c>
      <c r="M43" s="23">
        <f>+L43*(1-Parameters!$I$71)</f>
        <v>0</v>
      </c>
      <c r="N43" s="23">
        <f>+M43*(1-Parameters!$I$71)</f>
        <v>0</v>
      </c>
      <c r="O43" s="23">
        <f>+N43*(1-Parameters!$I$71)</f>
        <v>0</v>
      </c>
      <c r="P43" s="23">
        <f>+O43*(1-Parameters!$I$71)</f>
        <v>0</v>
      </c>
      <c r="Q43" s="23">
        <f>+P43*(1-Parameters!$I$71)</f>
        <v>0</v>
      </c>
      <c r="R43" s="23">
        <f>+Q43*(1-Parameters!$I$71)</f>
        <v>0</v>
      </c>
      <c r="S43" s="23">
        <f>+R43*(1-Parameters!$I$71)</f>
        <v>0</v>
      </c>
      <c r="T43" s="23">
        <f>+S43*(1-Parameters!$I$71)</f>
        <v>0</v>
      </c>
      <c r="U43" s="23">
        <f>+T43*(1-Parameters!$I$71)</f>
        <v>0</v>
      </c>
      <c r="V43" s="23">
        <f>+U43*(1-Parameters!$I$71)</f>
        <v>0</v>
      </c>
      <c r="W43" s="23">
        <f>+V43*(1-Parameters!$I$71)</f>
        <v>0</v>
      </c>
      <c r="X43" s="23">
        <f>+W43*(1-Parameters!$I$71)</f>
        <v>0</v>
      </c>
      <c r="Y43" s="23">
        <f>+X43*(1-Parameters!$I$71)</f>
        <v>0</v>
      </c>
      <c r="Z43" s="23">
        <f>+Y43*(1-Parameters!$I$71)</f>
        <v>0</v>
      </c>
      <c r="AA43" s="23">
        <f>+Z43*(1-Parameters!$I$71)</f>
        <v>0</v>
      </c>
      <c r="AB43" s="23">
        <f>+AA43*(1-Parameters!$I$71)</f>
        <v>0</v>
      </c>
      <c r="AC43" s="23">
        <f>+AB43*(1-Parameters!$I$71)</f>
        <v>0</v>
      </c>
      <c r="AD43" s="23">
        <f>+AC43*(1-Parameters!$I$71)</f>
        <v>0</v>
      </c>
      <c r="AE43" s="23">
        <f>+AD43*(1-Parameters!$I$71)</f>
        <v>0</v>
      </c>
      <c r="AF43" s="23">
        <f>+AE43*(1-Parameters!$I$71)</f>
        <v>0</v>
      </c>
      <c r="AG43" s="23">
        <f>+AF43*(1-Parameters!$I$71)</f>
        <v>0</v>
      </c>
      <c r="AH43" s="23">
        <f>+AG43*(1-Parameters!$I$71)</f>
        <v>0</v>
      </c>
      <c r="AI43" s="23">
        <f>+AH43*(1-Parameters!$I$71)</f>
        <v>0</v>
      </c>
      <c r="AJ43" s="23">
        <f>+AI43*(1-Parameters!$I$71)</f>
        <v>0</v>
      </c>
      <c r="AK43" s="23">
        <f>+AJ43*(1-Parameters!$I$71)</f>
        <v>0</v>
      </c>
      <c r="AL43" s="23">
        <f>+AK43*(1-Parameters!$I$71)</f>
        <v>0</v>
      </c>
      <c r="AM43" s="23">
        <f>+AL43*(1-Parameters!$I$71)</f>
        <v>0</v>
      </c>
      <c r="AN43" s="23">
        <f>+AM43*(1-Parameters!$I$71)</f>
        <v>0</v>
      </c>
      <c r="AO43" s="23">
        <f>+AN43*(1-Parameters!$I$71)</f>
        <v>0</v>
      </c>
      <c r="AP43" s="23">
        <f>+AO43*(1-Parameters!$I$71)</f>
        <v>0</v>
      </c>
      <c r="AQ43" s="23">
        <f>+AP43*(1-Parameters!$I$71)</f>
        <v>0</v>
      </c>
      <c r="AR43" s="23">
        <f>+AQ43*(1-Parameters!$I$71)</f>
        <v>0</v>
      </c>
      <c r="AS43" s="23">
        <f>+AR43*(1-Parameters!$I$71)</f>
        <v>0</v>
      </c>
      <c r="AT43" s="23">
        <f>+AS43*(1-Parameters!$I$71)</f>
        <v>0</v>
      </c>
      <c r="AU43" s="23">
        <f>+AT43*(1-Parameters!$I$71)</f>
        <v>0</v>
      </c>
      <c r="AV43" s="23">
        <f>+AU43*(1-Parameters!$I$71)</f>
        <v>0</v>
      </c>
      <c r="AW43" s="23">
        <f>+AV43*(1-Parameters!$I$71)</f>
        <v>0</v>
      </c>
      <c r="AX43" s="23">
        <f>+AW43*(1-Parameters!$I$71)</f>
        <v>0</v>
      </c>
      <c r="AY43" s="23">
        <f>+AX43*(1-Parameters!$I$71)</f>
        <v>0</v>
      </c>
      <c r="AZ43" s="23">
        <f>+AY43*(1-Parameters!$I$71)</f>
        <v>0</v>
      </c>
      <c r="BA43" s="23">
        <f>+AZ43*(1-Parameters!$I$71)</f>
        <v>0</v>
      </c>
      <c r="BB43" s="23">
        <f>+BA43*(1-Parameters!$I$71)</f>
        <v>0</v>
      </c>
      <c r="BC43" s="23">
        <f>+BB43*(1-Parameters!$I$71)</f>
        <v>0</v>
      </c>
      <c r="BD43" s="23">
        <f>+BC43*(1-Parameters!$I$71)</f>
        <v>0</v>
      </c>
      <c r="BE43" s="23">
        <f>+BD43*(1-Parameters!$I$71)</f>
        <v>0</v>
      </c>
      <c r="BF43" s="23">
        <f>+BE43*(1-Parameters!$I$71)</f>
        <v>0</v>
      </c>
      <c r="BG43" s="23">
        <f>+BF43*(1-Parameters!$I$71)</f>
        <v>0</v>
      </c>
      <c r="BH43" s="23">
        <f>+BG43*(1-Parameters!$I$71)</f>
        <v>0</v>
      </c>
      <c r="BI43" s="23">
        <f>+BH43*(1-Parameters!$I$71)</f>
        <v>0</v>
      </c>
    </row>
    <row r="44" spans="1:61 16384:16384" ht="18" customHeight="1">
      <c r="A44" s="21" t="s">
        <v>23</v>
      </c>
      <c r="B44" s="29">
        <f>+Parameters!I70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+Copen!V227</f>
        <v>0</v>
      </c>
      <c r="C46" s="48">
        <f>+Copen!W227</f>
        <v>1</v>
      </c>
      <c r="D46" s="48">
        <f>+Copen!X227</f>
        <v>1</v>
      </c>
      <c r="E46" s="48">
        <f>+Copen!Y227</f>
        <v>1</v>
      </c>
      <c r="F46" s="48">
        <f>+Copen!Z227</f>
        <v>1</v>
      </c>
      <c r="G46" s="48">
        <f>+Copen!AA227</f>
        <v>1</v>
      </c>
      <c r="H46" s="48">
        <f>+Copen!AB227</f>
        <v>1</v>
      </c>
      <c r="I46" s="48">
        <f>+Copen!AC227</f>
        <v>1</v>
      </c>
      <c r="J46" s="48">
        <f>+Copen!AD227</f>
        <v>1</v>
      </c>
      <c r="K46" s="48">
        <f>+Copen!AE227</f>
        <v>1</v>
      </c>
      <c r="L46" s="48">
        <f>+Copen!AF227</f>
        <v>1</v>
      </c>
      <c r="M46" s="48">
        <f>+Copen!AG227</f>
        <v>1</v>
      </c>
      <c r="N46" s="48">
        <f>+Copen!AH227</f>
        <v>1</v>
      </c>
      <c r="O46" s="48">
        <f>+Copen!AI227</f>
        <v>1</v>
      </c>
      <c r="P46" s="48">
        <f>+Copen!AJ227</f>
        <v>1</v>
      </c>
      <c r="Q46" s="48">
        <f>+Copen!AK227</f>
        <v>1</v>
      </c>
      <c r="R46" s="48">
        <f>+Copen!AL227</f>
        <v>1</v>
      </c>
      <c r="S46" s="48">
        <f>+Copen!AM227</f>
        <v>1</v>
      </c>
      <c r="T46" s="48">
        <f>+Copen!AN227</f>
        <v>1</v>
      </c>
      <c r="U46" s="48">
        <f>+Copen!AO227</f>
        <v>1</v>
      </c>
      <c r="V46" s="48">
        <f>+Copen!AP227</f>
        <v>1</v>
      </c>
      <c r="W46" s="48">
        <f>+Copen!AQ227</f>
        <v>1</v>
      </c>
      <c r="X46" s="48">
        <f>+Copen!AR227</f>
        <v>1</v>
      </c>
      <c r="Y46" s="48">
        <f>+Copen!AS227</f>
        <v>1</v>
      </c>
      <c r="Z46" s="48">
        <f>+Copen!AT227</f>
        <v>1</v>
      </c>
      <c r="AA46" s="48">
        <f>+Copen!AU227</f>
        <v>1</v>
      </c>
      <c r="AB46" s="48">
        <f>+Copen!AV227</f>
        <v>1</v>
      </c>
      <c r="AC46" s="48">
        <f>+Copen!AW227</f>
        <v>1</v>
      </c>
      <c r="AD46" s="48">
        <f>+Copen!AX227</f>
        <v>1</v>
      </c>
      <c r="AE46" s="48">
        <f>+Copen!AY227</f>
        <v>1</v>
      </c>
      <c r="AF46" s="48">
        <f>+Copen!AZ227</f>
        <v>1</v>
      </c>
      <c r="AG46" s="48">
        <f>+Copen!BA227</f>
        <v>1</v>
      </c>
      <c r="AH46" s="48">
        <f>+Copen!BB227</f>
        <v>1</v>
      </c>
      <c r="AI46" s="48">
        <f>+Copen!BC227</f>
        <v>1</v>
      </c>
      <c r="AJ46" s="48">
        <f>+Copen!BD227</f>
        <v>1</v>
      </c>
      <c r="AK46" s="48">
        <f>+Copen!BE227</f>
        <v>1</v>
      </c>
      <c r="AL46" s="48">
        <f>+Copen!BF227</f>
        <v>1</v>
      </c>
      <c r="AM46" s="48">
        <f>+Copen!BG227</f>
        <v>1</v>
      </c>
      <c r="AN46" s="48">
        <f>+Copen!BH227</f>
        <v>1</v>
      </c>
      <c r="AO46" s="48">
        <f>+Copen!BI227</f>
        <v>1</v>
      </c>
      <c r="AP46" s="48">
        <f>+Copen!BJ227</f>
        <v>1</v>
      </c>
      <c r="AQ46" s="48">
        <f>+Copen!BK227</f>
        <v>1</v>
      </c>
      <c r="AR46" s="48">
        <f>+Copen!BL227</f>
        <v>1</v>
      </c>
      <c r="AS46" s="48">
        <f>+Copen!BM227</f>
        <v>1</v>
      </c>
      <c r="AT46" s="48">
        <f>+Copen!BN227</f>
        <v>1</v>
      </c>
      <c r="AU46" s="48">
        <f>+Copen!BO227</f>
        <v>1</v>
      </c>
      <c r="AV46" s="48">
        <f>+Copen!BP227</f>
        <v>1</v>
      </c>
      <c r="AW46" s="48">
        <f>+Copen!BQ227</f>
        <v>1</v>
      </c>
      <c r="AX46" s="48">
        <f>+Copen!BR227</f>
        <v>1</v>
      </c>
      <c r="AY46" s="48">
        <f>+Copen!BS227</f>
        <v>1</v>
      </c>
      <c r="AZ46" s="48">
        <f>+Copen!BT227</f>
        <v>1</v>
      </c>
      <c r="BA46" s="48">
        <f>+Copen!BU227</f>
        <v>1</v>
      </c>
      <c r="BB46" s="48">
        <f>+Copen!BV227</f>
        <v>1</v>
      </c>
      <c r="BC46" s="48">
        <f>+Copen!BW227</f>
        <v>1</v>
      </c>
      <c r="BD46" s="48">
        <f>+Copen!BX227</f>
        <v>1</v>
      </c>
      <c r="BE46" s="48">
        <f>+Copen!BY227</f>
        <v>1</v>
      </c>
      <c r="BF46" s="48">
        <f>+Copen!BZ227</f>
        <v>1</v>
      </c>
      <c r="BG46" s="48">
        <f>+Copen!CA227</f>
        <v>1</v>
      </c>
      <c r="BH46" s="48">
        <f>+Copen!CB227</f>
        <v>1</v>
      </c>
      <c r="BI46" s="48">
        <f>+Copen!CC227</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+Parameters!D134</f>
        <v>0</v>
      </c>
      <c r="C48" s="226">
        <f>+Parameters!E134</f>
        <v>4.240403499744141E-5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1.2562195666911277E-4</v>
      </c>
      <c r="D50" s="44">
        <f>100*$B$49*(Global!C135*$B$48+Global!C135^2*$C$48)*(C61/$B61)^(1/$C$49)</f>
        <v>1.9006729285970481E-4</v>
      </c>
      <c r="E50" s="44">
        <f>100*$B$49*(Global!D135*$B$48+Global!D135^2*$C$48)*(D61/$B61)^(1/$C$49)</f>
        <v>3.2268717029839127E-4</v>
      </c>
      <c r="F50" s="44">
        <f>100*$B$49*(Global!E135*$B$48+Global!E135^2*$C$48)*(E61/$B61)^(1/$C$49)</f>
        <v>5.1962313442752042E-4</v>
      </c>
      <c r="G50" s="44">
        <f>100*$B$49*(Global!F135*$B$48+Global!F135^2*$C$48)*(F61/$B61)^(1/$C$49)</f>
        <v>8.0327755322797474E-4</v>
      </c>
      <c r="H50" s="44">
        <f>100*$B$49*(Global!G135*$B$48+Global!G135^2*$C$48)*(G61/$B61)^(1/$C$49)</f>
        <v>1.1970059952526467E-3</v>
      </c>
      <c r="I50" s="44">
        <f>100*$B$49*(Global!H135*$B$48+Global!H135^2*$C$48)*(H61/$B61)^(1/$C$49)</f>
        <v>1.7234005293614899E-3</v>
      </c>
      <c r="J50" s="44">
        <f>100*$B$49*(Global!I135*$B$48+Global!I135^2*$C$48)*(I61/$B61)^(1/$C$49)</f>
        <v>2.4023336808293599E-3</v>
      </c>
      <c r="K50" s="44">
        <f>100*$B$49*(Global!J135*$B$48+Global!J135^2*$C$48)*(J61/$B61)^(1/$C$49)</f>
        <v>3.5736824955633502E-3</v>
      </c>
      <c r="L50" s="44">
        <f>100*$B$49*(Global!K135*$B$48+Global!K135^2*$C$48)*(K61/$B61)^(1/$C$49)</f>
        <v>5.1812471580772405E-3</v>
      </c>
      <c r="M50" s="44">
        <f>100*$B$49*(Global!L135*$B$48+Global!L135^2*$C$48)*(L61/$B61)^(1/$C$49)</f>
        <v>7.3679972771595803E-3</v>
      </c>
      <c r="N50" s="44">
        <f>100*$B$49*(Global!M135*$B$48+Global!M135^2*$C$48)*(M61/$B61)^(1/$C$49)</f>
        <v>1.0150290476727955E-2</v>
      </c>
      <c r="O50" s="44">
        <f>100*$B$49*(Global!N135*$B$48+Global!N135^2*$C$48)*(N61/$B61)^(1/$C$49)</f>
        <v>1.3714942511802976E-2</v>
      </c>
      <c r="P50" s="44">
        <f>100*$B$49*(Global!O135*$B$48+Global!O135^2*$C$48)*(O61/$B61)^(1/$C$49)</f>
        <v>1.8139843775656778E-2</v>
      </c>
      <c r="Q50" s="44">
        <f>100*$B$49*(Global!P135*$B$48+Global!P135^2*$C$48)*(P61/$B61)^(1/$C$49)</f>
        <v>2.3540012913552955E-2</v>
      </c>
      <c r="R50" s="44">
        <f>100*$B$49*(Global!Q135*$B$48+Global!Q135^2*$C$48)*(Q61/$B61)^(1/$C$49)</f>
        <v>3.0032724918743533E-2</v>
      </c>
      <c r="S50" s="44">
        <f>100*$B$49*(Global!R135*$B$48+Global!R135^2*$C$48)*(R61/$B61)^(1/$C$49)</f>
        <v>3.7737198129602731E-2</v>
      </c>
      <c r="T50" s="44">
        <f>100*$B$49*(Global!S135*$B$48+Global!S135^2*$C$48)*(S61/$B61)^(1/$C$49)</f>
        <v>4.6774295722618806E-2</v>
      </c>
      <c r="U50" s="44">
        <f>100*$B$49*(Global!T135*$B$48+Global!T135^2*$C$48)*(T61/$B61)^(1/$C$49)</f>
        <v>5.7266177994960588E-2</v>
      </c>
      <c r="V50" s="44">
        <f>100*$B$49*(Global!U135*$B$48+Global!U135^2*$C$48)*(U61/$B61)^(1/$C$49)</f>
        <v>6.9335825318959474E-2</v>
      </c>
      <c r="W50" s="44">
        <f>100*$B$49*(Global!V135*$B$48+Global!V135^2*$C$48)*(V61/$B61)^(1/$C$49)</f>
        <v>8.308383318596399E-2</v>
      </c>
      <c r="X50" s="44">
        <f>100*$B$49*(Global!W135*$B$48+Global!W135^2*$C$48)*(W61/$B61)^(1/$C$49)</f>
        <v>9.8616309311715944E-2</v>
      </c>
      <c r="Y50" s="44">
        <f>100*$B$49*(Global!X135*$B$48+Global!X135^2*$C$48)*(X61/$B61)^(1/$C$49)</f>
        <v>0.11606787756757371</v>
      </c>
      <c r="Z50" s="44">
        <f>100*$B$49*(Global!Y135*$B$48+Global!Y135^2*$C$48)*(Y61/$B61)^(1/$C$49)</f>
        <v>0.13555840424216256</v>
      </c>
      <c r="AA50" s="44">
        <f>100*$B$49*(Global!Z135*$B$48+Global!Z135^2*$C$48)*(Z61/$B61)^(1/$C$49)</f>
        <v>0.15720203750363348</v>
      </c>
      <c r="AB50" s="44">
        <f>100*$B$49*(Global!AA135*$B$48+Global!AA135^2*$C$48)*(AA61/$B61)^(1/$C$49)</f>
        <v>0.18108960510989872</v>
      </c>
      <c r="AC50" s="44">
        <f>100*$B$49*(Global!AB135*$B$48+Global!AB135^2*$C$48)*(AB61/$B61)^(1/$C$49)</f>
        <v>0.20707904755358844</v>
      </c>
      <c r="AD50" s="44">
        <f>100*$B$49*(Global!AC135*$B$48+Global!AC135^2*$C$48)*(AC61/$B61)^(1/$C$49)</f>
        <v>0.23483421427664131</v>
      </c>
      <c r="AE50" s="44">
        <f>100*$B$49*(Global!AD135*$B$48+Global!AD135^2*$C$48)*(AD61/$B61)^(1/$C$49)</f>
        <v>0.26412542177616732</v>
      </c>
      <c r="AF50" s="44">
        <f>100*$B$49*(Global!AE135*$B$48+Global!AE135^2*$C$48)*(AE61/$B61)^(1/$C$49)</f>
        <v>0.2947588315459771</v>
      </c>
      <c r="AG50" s="44">
        <f>100*$B$49*(Global!AF135*$B$48+Global!AF135^2*$C$48)*(AF61/$B61)^(1/$C$49)</f>
        <v>0.32643465123114551</v>
      </c>
      <c r="AH50" s="44">
        <f>100*$B$49*(Global!AG135*$B$48+Global!AG135^2*$C$48)*(AG61/$B61)^(1/$C$49)</f>
        <v>0.35896996871104603</v>
      </c>
      <c r="AI50" s="44">
        <f>100*$B$49*(Global!AH135*$B$48+Global!AH135^2*$C$48)*(AH61/$B61)^(1/$C$49)</f>
        <v>0.3924063831680738</v>
      </c>
      <c r="AJ50" s="44">
        <f>100*$B$49*(Global!AI135*$B$48+Global!AI135^2*$C$48)*(AI61/$B61)^(1/$C$49)</f>
        <v>0.42671378382408126</v>
      </c>
      <c r="AK50" s="44">
        <f>100*$B$49*(Global!AJ135*$B$48+Global!AJ135^2*$C$48)*(AJ61/$B61)^(1/$C$49)</f>
        <v>0.46187615605864452</v>
      </c>
      <c r="AL50" s="44">
        <f>100*$B$49*(Global!AK135*$B$48+Global!AK135^2*$C$48)*(AK61/$B61)^(1/$C$49)</f>
        <v>0.49788878863691277</v>
      </c>
      <c r="AM50" s="44">
        <f>100*$B$49*(Global!AL135*$B$48+Global!AL135^2*$C$48)*(AL61/$B61)^(1/$C$49)</f>
        <v>0.53475553472113002</v>
      </c>
      <c r="AN50" s="44">
        <f>100*$B$49*(Global!AM135*$B$48+Global!AM135^2*$C$48)*(AM61/$B61)^(1/$C$49)</f>
        <v>0.57248638686971731</v>
      </c>
      <c r="AO50" s="44">
        <f>100*$B$49*(Global!AN135*$B$48+Global!AN135^2*$C$48)*(AN61/$B61)^(1/$C$49)</f>
        <v>0.61109545640319363</v>
      </c>
      <c r="AP50" s="44">
        <f>100*$B$49*(Global!AO135*$B$48+Global!AO135^2*$C$48)*(AO61/$B61)^(1/$C$49)</f>
        <v>0.65059936591498235</v>
      </c>
      <c r="AQ50" s="44">
        <f>100*$B$49*(Global!AP135*$B$48+Global!AP135^2*$C$48)*(AP61/$B61)^(1/$C$49)</f>
        <v>0.69101602033814857</v>
      </c>
      <c r="AR50" s="44">
        <f>100*$B$49*(Global!AQ135*$B$48+Global!AQ135^2*$C$48)*(AQ61/$B61)^(1/$C$49)</f>
        <v>0.73236370270011764</v>
      </c>
      <c r="AS50" s="44">
        <f>100*$B$49*(Global!AR135*$B$48+Global!AR135^2*$C$48)*(AR61/$B61)^(1/$C$49)</f>
        <v>0.77466043580625199</v>
      </c>
      <c r="AT50" s="44">
        <f>100*$B$49*(Global!AS135*$B$48+Global!AS135^2*$C$48)*(AS61/$B61)^(1/$C$49)</f>
        <v>0.8179235540967229</v>
      </c>
      <c r="AU50" s="44">
        <f>100*$B$49*(Global!AT135*$B$48+Global!AT135^2*$C$48)*(AT61/$B61)^(1/$C$49)</f>
        <v>0.86216943667855717</v>
      </c>
      <c r="AV50" s="44">
        <f>100*$B$49*(Global!AU135*$B$48+Global!AU135^2*$C$48)*(AU61/$B61)^(1/$C$49)</f>
        <v>0.90741336056006439</v>
      </c>
      <c r="AW50" s="44">
        <f>100*$B$49*(Global!AV135*$B$48+Global!AV135^2*$C$48)*(AV61/$B61)^(1/$C$49)</f>
        <v>0.95366944102653994</v>
      </c>
      <c r="AX50" s="44">
        <f>100*$B$49*(Global!AW135*$B$48+Global!AW135^2*$C$48)*(AW61/$B61)^(1/$C$49)</f>
        <v>1.0009506332113323</v>
      </c>
      <c r="AY50" s="44">
        <f>100*$B$49*(Global!AX135*$B$48+Global!AX135^2*$C$48)*(AX61/$B61)^(1/$C$49)</f>
        <v>1.0492687749699896</v>
      </c>
      <c r="AZ50" s="44">
        <f>100*$B$49*(Global!AY135*$B$48+Global!AY135^2*$C$48)*(AY61/$B61)^(1/$C$49)</f>
        <v>1.0986346561254694</v>
      </c>
      <c r="BA50" s="44">
        <f>100*$B$49*(Global!AZ135*$B$48+Global!AZ135^2*$C$48)*(AZ61/$B61)^(1/$C$49)</f>
        <v>1.149058103105848</v>
      </c>
      <c r="BB50" s="44">
        <f>100*$B$49*(Global!BA135*$B$48+Global!BA135^2*$C$48)*(BA61/$B61)^(1/$C$49)</f>
        <v>1.2005480710791083</v>
      </c>
      <c r="BC50" s="44">
        <f>100*$B$49*(Global!BB135*$B$48+Global!BB135^2*$C$48)*(BB61/$B61)^(1/$C$49)</f>
        <v>1.2531127380503491</v>
      </c>
      <c r="BD50" s="44">
        <f>100*$B$49*(Global!BC135*$B$48+Global!BC135^2*$C$48)*(BC61/$B61)^(1/$C$49)</f>
        <v>1.3067595971649977</v>
      </c>
      <c r="BE50" s="44">
        <f>100*$B$49*(Global!BD135*$B$48+Global!BD135^2*$C$48)*(BD61/$B61)^(1/$C$49)</f>
        <v>1.3614955447800832</v>
      </c>
      <c r="BF50" s="44">
        <f>100*$B$49*(Global!BE135*$B$48+Global!BE135^2*$C$48)*(BE61/$B61)^(1/$C$49)</f>
        <v>1.4173269628274079</v>
      </c>
      <c r="BG50" s="44">
        <f>100*$B$49*(Global!BF135*$B$48+Global!BF135^2*$C$48)*(BF61/$B61)^(1/$C$49)</f>
        <v>1.4742597946815261</v>
      </c>
      <c r="BH50" s="44">
        <f>100*$B$49*(Global!BG135*$B$48+Global!BG135^2*$C$48)*(BG61/$B61)^(1/$C$49)</f>
        <v>1.5322996142286405</v>
      </c>
      <c r="BI50" s="44">
        <f>100*$B$49*(Global!BH135*$B$48+Global!BH135^2*$C$48)*(BH61/$B61)^(1/$C$49)</f>
        <v>1.5914516881622649</v>
      </c>
      <c r="BJ50" s="44">
        <f>100*$B$49*(Global!BI135*$B$48+Global!BI135^2*$C$48)*(BI61/$B61)^(1/$C$49)</f>
        <v>1.6517210317482212</v>
      </c>
      <c r="BK50" s="44">
        <f>100*$B$49*(Global!BJ80*$B$48+Global!BJ80^2*$C$48)*(BJ61/$B61)^(1/$C$49)</f>
        <v>1.6979227338863649</v>
      </c>
      <c r="BL50" s="44">
        <f>100*$B$49*(Global!BK80*$B$48+Global!BK80^2*$C$48)*(BK61/$B61)^(1/$C$49)</f>
        <v>1.7436495645858141</v>
      </c>
      <c r="BM50" s="44">
        <f>100*$B$49*(Global!BL80*$B$48+Global!BL80^2*$C$48)*(BL61/$B61)^(1/$C$49)</f>
        <v>1.7890865746011724</v>
      </c>
      <c r="BN50" s="44">
        <f>100*$B$49*(Global!BM80*$B$48+Global!BM80^2*$C$48)*(BM61/$B61)^(1/$C$49)</f>
        <v>1.8343579833127597</v>
      </c>
      <c r="BO50" s="44">
        <f>100*$B$49*(Global!BN80*$B$48+Global!BN80^2*$C$48)*(BN61/$B61)^(1/$C$49)</f>
        <v>1.8795461886749043</v>
      </c>
      <c r="BP50" s="44">
        <f>100*$B$49*(Global!BO80*$B$48+Global!BO80^2*$C$48)*(BO61/$B61)^(1/$C$49)</f>
        <v>1.924704895806941</v>
      </c>
      <c r="BQ50" s="44">
        <f>100*$B$49*(Global!BP80*$B$48+Global!BP80^2*$C$48)*(BP61/$B61)^(1/$C$49)</f>
        <v>1.9698681657698842</v>
      </c>
      <c r="BR50" s="44">
        <f>100*$B$49*(Global!BQ80*$B$48+Global!BQ80^2*$C$48)*(BQ61/$B61)^(1/$C$49)</f>
        <v>2.0150566433958184</v>
      </c>
      <c r="BS50" s="44">
        <f>100*$B$49*(Global!BR80*$B$48+Global!BR80^2*$C$48)*(BR61/$B61)^(1/$C$49)</f>
        <v>2.060281838956274</v>
      </c>
      <c r="BT50" s="44">
        <f>100*$B$49*(Global!BS80*$B$48+Global!BS80^2*$C$48)*(BS61/$B61)^(1/$C$49)</f>
        <v>2.1055490692860674</v>
      </c>
      <c r="BU50" s="44">
        <f>100*$B$49*(Global!BT80*$B$48+Global!BT80^2*$C$48)*(BT61/$B61)^(1/$C$49)</f>
        <v>2.1508594765537632</v>
      </c>
      <c r="BV50" s="44">
        <f>100*$B$49*(Global!BU80*$B$48+Global!BU80^2*$C$48)*(BU61/$B61)^(1/$C$49)</f>
        <v>2.1962114129272572</v>
      </c>
      <c r="BW50" s="44">
        <f>100*$B$49*(Global!BV80*$B$48+Global!BV80^2*$C$48)*(BV61/$B61)^(1/$C$49)</f>
        <v>2.2416013895600022</v>
      </c>
      <c r="BX50" s="44">
        <f>100*$B$49*(Global!BW80*$B$48+Global!BW80^2*$C$48)*(BW61/$B61)^(1/$C$49)</f>
        <v>2.2870247263619103</v>
      </c>
      <c r="BY50" s="44">
        <f>100*$B$49*(Global!BX80*$B$48+Global!BX80^2*$C$48)*(BX61/$B61)^(1/$C$49)</f>
        <v>2.3324759963404951</v>
      </c>
      <c r="BZ50" s="44">
        <f>100*$B$49*(Global!BY80*$B$48+Global!BY80^2*$C$48)*(BY61/$B61)^(1/$C$49)</f>
        <v>2.37794932893337</v>
      </c>
      <c r="CA50" s="44">
        <f>100*$B$49*(Global!BZ80*$B$48+Global!BZ80^2*$C$48)*(BZ61/$B61)^(1/$C$49)</f>
        <v>2.4234386165659276</v>
      </c>
      <c r="CB50" s="44">
        <f>100*$B$49*(Global!CA80*$B$48+Global!CA80^2*$C$48)*(CA61/$B61)^(1/$C$49)</f>
        <v>2.4689376547984594</v>
      </c>
      <c r="CC50" s="44">
        <f>100*$B$49*(Global!CB80*$B$48+Global!CB80^2*$C$48)*(CB61/$B61)^(1/$C$49)</f>
        <v>2.5144402369027019</v>
      </c>
      <c r="CD50" s="44">
        <f>100*$B$49*(Global!CC80*$B$48+Global!CC80^2*$C$48)*(CC61/$B61)^(1/$C$49)</f>
        <v>2.5599402171697716</v>
      </c>
      <c r="CE50" s="44">
        <f>100*$B$49*(Global!CD80*$B$48+Global!CD80^2*$C$48)*(CD61/$B61)^(1/$C$49)</f>
        <v>2.6054315527648155</v>
      </c>
      <c r="CF50" s="44">
        <f>100*$B$49*(Global!CE80*$B$48+Global!CE80^2*$C$48)*(CE61/$B61)^(1/$C$49)</f>
        <v>2.6509083308652639</v>
      </c>
      <c r="CG50" s="44">
        <f>100*$B$49*(Global!CF80*$B$48+Global!CF80^2*$C$48)*(CF61/$B61)^(1/$C$49)</f>
        <v>2.6963647857077446</v>
      </c>
      <c r="CH50" s="44">
        <f>100*$B$49*(Global!CG80*$B$48+Global!CG80^2*$C$48)*(CG61/$B61)^(1/$C$49)</f>
        <v>2.7417953087200155</v>
      </c>
      <c r="CI50" s="44">
        <f>100*$B$49*(Global!CH80*$B$48+Global!CH80^2*$C$48)*(CH61/$B61)^(1/$C$49)</f>
        <v>2.7871944539203275</v>
      </c>
      <c r="CJ50" s="44">
        <f>100*$B$49*(Global!CI80*$B$48+Global!CI80^2*$C$48)*(CI61/$B61)^(1/$C$49)</f>
        <v>2.8325569400847761</v>
      </c>
      <c r="CK50" s="44">
        <f>100*$B$49*(Global!CJ80*$B$48+Global!CJ80^2*$C$48)*(CJ61/$B61)^(1/$C$49)</f>
        <v>2.8778776507151274</v>
      </c>
      <c r="CL50" s="44">
        <f>100*$B$49*(Global!CK80*$B$48+Global!CK80^2*$C$48)*(CK61/$B61)^(1/$C$49)</f>
        <v>2.9231516325182776</v>
      </c>
      <c r="CM50" s="44">
        <f>100*$B$49*(Global!CL80*$B$48+Global!CL80^2*$C$48)*(CL61/$B61)^(1/$C$49)</f>
        <v>2.9683740928877453</v>
      </c>
      <c r="CN50" s="44">
        <f>100*$B$49*(Global!CM80*$B$48+Global!CM80^2*$C$48)*(CM61/$B61)^(1/$C$49)</f>
        <v>3.0135403967258045</v>
      </c>
      <c r="CO50" s="44">
        <f>100*$B$49*(Global!CN80*$B$48+Global!CN80^2*$C$48)*(CN61/$B61)^(1/$C$49)</f>
        <v>3.0586460628404115</v>
      </c>
      <c r="CP50" s="44">
        <f>100*$B$49*(Global!CO80*$B$48+Global!CO80^2*$C$48)*(CO61/$B61)^(1/$C$49)</f>
        <v>3.1036867600791163</v>
      </c>
      <c r="CQ50" s="44">
        <f>100*$B$49*(Global!CP80*$B$48+Global!CP80^2*$C$48)*(CP61/$B61)^(1/$C$49)</f>
        <v>3.148658303312398</v>
      </c>
      <c r="CR50" s="44">
        <f>100*$B$49*(Global!CQ80*$B$48+Global!CQ80^2*$C$48)*(CQ61/$B61)^(1/$C$49)</f>
        <v>3.1935566493446075</v>
      </c>
      <c r="CS50" s="44">
        <f>100*$B$49*(Global!CR80*$B$48+Global!CR80^2*$C$48)*(CR61/$B61)^(1/$C$49)</f>
        <v>3.2383778928067577</v>
      </c>
      <c r="CT50" s="44">
        <f>100*$B$49*(Global!CS80*$B$48+Global!CS80^2*$C$48)*(CS61/$B61)^(1/$C$49)</f>
        <v>3.2831182620689323</v>
      </c>
      <c r="CU50" s="44">
        <f>100*$B$49*(Global!CT80*$B$48+Global!CT80^2*$C$48)*(CT61/$B61)^(1/$C$49)</f>
        <v>3.3277741151984528</v>
      </c>
      <c r="CV50" s="44">
        <f>100*$B$49*(Global!CU80*$B$48+Global!CU80^2*$C$48)*(CU61/$B61)^(1/$C$49)</f>
        <v>3.3723419359819045</v>
      </c>
      <c r="CW50" s="44"/>
      <c r="CX50" s="29"/>
      <c r="CY50" s="29"/>
      <c r="CZ50" s="29"/>
      <c r="DA50" s="29"/>
    </row>
    <row r="51" spans="1:105" ht="18" customHeight="1">
      <c r="A51" s="51" t="s">
        <v>195</v>
      </c>
    </row>
    <row r="52" spans="1:105" ht="18" customHeight="1">
      <c r="A52" s="23" t="s">
        <v>120</v>
      </c>
      <c r="B52" s="138">
        <f>+Data!B237/1000</f>
        <v>2.9680666810329152E-2</v>
      </c>
      <c r="C52" s="116">
        <f>+B95-B92</f>
        <v>0</v>
      </c>
    </row>
    <row r="53" spans="1:105" ht="18" customHeight="1">
      <c r="A53" s="21" t="s">
        <v>121</v>
      </c>
      <c r="B53" s="138">
        <f>+Data!O172</f>
        <v>-90.960117330759886</v>
      </c>
      <c r="C53" s="116">
        <f>+Data!Q172</f>
        <v>-34.076238157336846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143.15</v>
      </c>
      <c r="C56" s="29">
        <f>B56*EXP(B58)</f>
        <v>137.96372459314105</v>
      </c>
      <c r="D56" s="29">
        <f>C56*EXP(C58)</f>
        <v>132.32651218830762</v>
      </c>
      <c r="E56" s="29">
        <f t="shared" ref="E56:BI56" si="10">D56*EXP(D58)</f>
        <v>125.36948417964659</v>
      </c>
      <c r="F56" s="29">
        <f t="shared" si="10"/>
        <v>119.08136271565274</v>
      </c>
      <c r="G56" s="29">
        <f t="shared" si="10"/>
        <v>113.28947562516088</v>
      </c>
      <c r="H56" s="29">
        <f t="shared" si="10"/>
        <v>107.90661026901763</v>
      </c>
      <c r="I56" s="29">
        <f t="shared" si="10"/>
        <v>102.77950776535891</v>
      </c>
      <c r="J56" s="29">
        <f t="shared" si="10"/>
        <v>97.896015732064228</v>
      </c>
      <c r="K56" s="29">
        <f t="shared" si="10"/>
        <v>93.244559198430593</v>
      </c>
      <c r="L56" s="29">
        <f t="shared" si="10"/>
        <v>91.397876887626765</v>
      </c>
      <c r="M56" s="29">
        <f t="shared" si="10"/>
        <v>92.194038330465446</v>
      </c>
      <c r="N56" s="29">
        <f t="shared" si="10"/>
        <v>92.997135088047187</v>
      </c>
      <c r="O56" s="29">
        <f t="shared" si="10"/>
        <v>93.807227573484198</v>
      </c>
      <c r="P56" s="29">
        <f t="shared" si="10"/>
        <v>94.624376726143709</v>
      </c>
      <c r="Q56" s="29">
        <f t="shared" si="10"/>
        <v>95.448644016232123</v>
      </c>
      <c r="R56" s="29">
        <f t="shared" si="10"/>
        <v>96.280091449419132</v>
      </c>
      <c r="S56" s="29">
        <f t="shared" si="10"/>
        <v>97.118781571502126</v>
      </c>
      <c r="T56" s="29">
        <f t="shared" si="10"/>
        <v>97.964777473111198</v>
      </c>
      <c r="U56" s="29">
        <f t="shared" si="10"/>
        <v>98.818142794455127</v>
      </c>
      <c r="V56" s="29">
        <f t="shared" si="10"/>
        <v>99.520861263790053</v>
      </c>
      <c r="W56" s="29">
        <f t="shared" si="10"/>
        <v>100.06962479452285</v>
      </c>
      <c r="X56" s="29">
        <f t="shared" si="10"/>
        <v>100.62141423770092</v>
      </c>
      <c r="Y56" s="29">
        <f t="shared" si="10"/>
        <v>101.17624627837277</v>
      </c>
      <c r="Z56" s="29">
        <f t="shared" si="10"/>
        <v>101.73413769358918</v>
      </c>
      <c r="AA56" s="29">
        <f t="shared" si="10"/>
        <v>102.2951053529105</v>
      </c>
      <c r="AB56" s="29">
        <f t="shared" si="10"/>
        <v>102.8591662189168</v>
      </c>
      <c r="AC56" s="29">
        <f t="shared" si="10"/>
        <v>103.42633734772075</v>
      </c>
      <c r="AD56" s="29">
        <f t="shared" si="10"/>
        <v>103.99663588948334</v>
      </c>
      <c r="AE56" s="29">
        <f t="shared" si="10"/>
        <v>104.57007908893253</v>
      </c>
      <c r="AF56" s="29">
        <f t="shared" si="10"/>
        <v>104.85798535025349</v>
      </c>
      <c r="AG56" s="29">
        <f t="shared" si="10"/>
        <v>104.85798535025349</v>
      </c>
      <c r="AH56" s="29">
        <f t="shared" si="10"/>
        <v>104.85798535025349</v>
      </c>
      <c r="AI56" s="29">
        <f t="shared" si="10"/>
        <v>104.85798535025349</v>
      </c>
      <c r="AJ56" s="29">
        <f t="shared" si="10"/>
        <v>104.85798535025349</v>
      </c>
      <c r="AK56" s="29">
        <f t="shared" si="10"/>
        <v>104.85798535025349</v>
      </c>
      <c r="AL56" s="29">
        <f t="shared" si="10"/>
        <v>104.85798535025349</v>
      </c>
      <c r="AM56" s="29">
        <f t="shared" si="10"/>
        <v>104.85798535025349</v>
      </c>
      <c r="AN56" s="29">
        <f t="shared" si="10"/>
        <v>104.85798535025349</v>
      </c>
      <c r="AO56" s="29">
        <f t="shared" si="10"/>
        <v>104.85798535025349</v>
      </c>
      <c r="AP56" s="29">
        <f t="shared" si="10"/>
        <v>104.85798535025349</v>
      </c>
      <c r="AQ56" s="29">
        <f t="shared" si="10"/>
        <v>104.85798535025349</v>
      </c>
      <c r="AR56" s="29">
        <f t="shared" si="10"/>
        <v>104.85798535025349</v>
      </c>
      <c r="AS56" s="29">
        <f t="shared" si="10"/>
        <v>104.85798535025349</v>
      </c>
      <c r="AT56" s="29">
        <f t="shared" si="10"/>
        <v>104.85798535025349</v>
      </c>
      <c r="AU56" s="29">
        <f t="shared" si="10"/>
        <v>104.85798535025349</v>
      </c>
      <c r="AV56" s="29">
        <f t="shared" si="10"/>
        <v>104.85798535025349</v>
      </c>
      <c r="AW56" s="29">
        <f t="shared" si="10"/>
        <v>104.85798535025349</v>
      </c>
      <c r="AX56" s="29">
        <f t="shared" si="10"/>
        <v>104.85798535025349</v>
      </c>
      <c r="AY56" s="29">
        <f t="shared" si="10"/>
        <v>104.85798535025349</v>
      </c>
      <c r="AZ56" s="29">
        <f t="shared" si="10"/>
        <v>104.85798535025349</v>
      </c>
      <c r="BA56" s="29">
        <f t="shared" si="10"/>
        <v>104.85798535025349</v>
      </c>
      <c r="BB56" s="29">
        <f t="shared" si="10"/>
        <v>104.85798535025349</v>
      </c>
      <c r="BC56" s="29">
        <f t="shared" si="10"/>
        <v>104.85798535025349</v>
      </c>
      <c r="BD56" s="29">
        <f t="shared" si="10"/>
        <v>104.85798535025349</v>
      </c>
      <c r="BE56" s="29">
        <f t="shared" si="10"/>
        <v>104.85798535025349</v>
      </c>
      <c r="BF56" s="29">
        <f t="shared" si="10"/>
        <v>104.85798535025349</v>
      </c>
      <c r="BG56" s="29">
        <f t="shared" si="10"/>
        <v>104.85798535025349</v>
      </c>
      <c r="BH56" s="29">
        <f t="shared" si="10"/>
        <v>104.85798535025349</v>
      </c>
      <c r="BI56" s="29">
        <f t="shared" si="10"/>
        <v>104.85798535025349</v>
      </c>
    </row>
    <row r="57" spans="1:105" s="6" customFormat="1" ht="12.9">
      <c r="A57" s="5" t="s">
        <v>113</v>
      </c>
      <c r="B57" s="3">
        <f>Parameters!I48</f>
        <v>143.15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+Data!B41*10</f>
        <v>-3.690224620914332E-2</v>
      </c>
      <c r="C58" s="29">
        <f>+Data!C41*10</f>
        <v>-4.1718339820915065E-2</v>
      </c>
      <c r="D58" s="29">
        <f>+Data!D41*10</f>
        <v>-5.4007194778846038E-2</v>
      </c>
      <c r="E58" s="29">
        <f>+Data!E41*10</f>
        <v>-5.1458270954325779E-2</v>
      </c>
      <c r="F58" s="29">
        <f>+Data!F41*10</f>
        <v>-4.9860705512785958E-2</v>
      </c>
      <c r="G58" s="29">
        <f>+Data!G41*10</f>
        <v>-4.8680140960981923E-2</v>
      </c>
      <c r="H58" s="29">
        <f>+Data!H41*10</f>
        <v>-4.8680140960981923E-2</v>
      </c>
      <c r="I58" s="29">
        <f>+Data!I41*10</f>
        <v>-4.8680140960981923E-2</v>
      </c>
      <c r="J58" s="29">
        <f>+Data!J41*10</f>
        <v>-4.8680140960981923E-2</v>
      </c>
      <c r="K58" s="29">
        <f>+Data!K41*10</f>
        <v>-2.0003461034451282E-2</v>
      </c>
      <c r="L58" s="29">
        <f>+Data!L41*10</f>
        <v>8.6732188920793565E-3</v>
      </c>
      <c r="M58" s="29">
        <f>+Data!M41*10</f>
        <v>8.6732188920793565E-3</v>
      </c>
      <c r="N58" s="29">
        <f>+Data!N41*10</f>
        <v>8.6732188920793565E-3</v>
      </c>
      <c r="O58" s="29">
        <f>+Data!O41*10</f>
        <v>8.6732188920793565E-3</v>
      </c>
      <c r="P58" s="29">
        <f>+Data!P41*10</f>
        <v>8.6732188920793565E-3</v>
      </c>
      <c r="Q58" s="29">
        <f>+Data!Q41*10</f>
        <v>8.6732188920793565E-3</v>
      </c>
      <c r="R58" s="29">
        <f>+Data!R41*10</f>
        <v>8.6732188920793565E-3</v>
      </c>
      <c r="S58" s="29">
        <f>+Data!S41*10</f>
        <v>8.6732188920793565E-3</v>
      </c>
      <c r="T58" s="29">
        <f>+Data!T41*10</f>
        <v>8.6732188920793565E-3</v>
      </c>
      <c r="U58" s="29">
        <f>+Data!U41*10</f>
        <v>7.0860637129338839E-3</v>
      </c>
      <c r="V58" s="29">
        <f>+Data!V41*10</f>
        <v>5.4989085337884096E-3</v>
      </c>
      <c r="W58" s="29">
        <f>+Data!W41*10</f>
        <v>5.4989085337884096E-3</v>
      </c>
      <c r="X58" s="29">
        <f>+Data!X41*10</f>
        <v>5.4989085337884096E-3</v>
      </c>
      <c r="Y58" s="29">
        <f>+Data!Y41*10</f>
        <v>5.4989085337884096E-3</v>
      </c>
      <c r="Z58" s="29">
        <f>+Data!Z41*10</f>
        <v>5.4989085337884096E-3</v>
      </c>
      <c r="AA58" s="29">
        <f>+Data!AA41*10</f>
        <v>5.4989085337884096E-3</v>
      </c>
      <c r="AB58" s="29">
        <f>+Data!AB41*10</f>
        <v>5.4989085337884096E-3</v>
      </c>
      <c r="AC58" s="29">
        <f>+Data!AC41*10</f>
        <v>5.4989085337884096E-3</v>
      </c>
      <c r="AD58" s="29">
        <f>+Data!AD41*10</f>
        <v>5.4989085337884096E-3</v>
      </c>
      <c r="AE58" s="29">
        <f>+Data!AE41*10</f>
        <v>2.7494542668942048E-3</v>
      </c>
      <c r="AF58" s="29">
        <f>+Data!AF39*10</f>
        <v>0</v>
      </c>
      <c r="AG58" s="29">
        <f>+Data!AG39*10</f>
        <v>0</v>
      </c>
      <c r="AH58" s="29">
        <f>+Data!AH39*10</f>
        <v>0</v>
      </c>
      <c r="AI58" s="29">
        <f>+Data!AI39*10</f>
        <v>0</v>
      </c>
      <c r="AJ58" s="29">
        <f>+Data!AJ39*10</f>
        <v>0</v>
      </c>
      <c r="AK58" s="29">
        <f>+Data!AK39*10</f>
        <v>0</v>
      </c>
      <c r="AL58" s="29">
        <f>+Data!AL39*10</f>
        <v>0</v>
      </c>
      <c r="AM58" s="29">
        <f>+Data!AM39*10</f>
        <v>0</v>
      </c>
      <c r="AN58" s="29">
        <f>+Data!AN39*10</f>
        <v>0</v>
      </c>
      <c r="AO58" s="29">
        <f>+Data!AO39*10</f>
        <v>0</v>
      </c>
      <c r="AP58" s="29">
        <f>+Data!AP39*10</f>
        <v>0</v>
      </c>
      <c r="AQ58" s="29">
        <f>+Data!AQ39*10</f>
        <v>0</v>
      </c>
      <c r="AR58" s="29">
        <f>+Data!AR39*10</f>
        <v>0</v>
      </c>
      <c r="AS58" s="29">
        <f>+Data!AS39*10</f>
        <v>0</v>
      </c>
      <c r="AT58" s="29">
        <f>+Data!AT39*10</f>
        <v>0</v>
      </c>
      <c r="AU58" s="29">
        <f>+Data!AU39*10</f>
        <v>0</v>
      </c>
      <c r="AV58" s="29">
        <f>+Data!AV39*10</f>
        <v>0</v>
      </c>
      <c r="AW58" s="29">
        <f>+Data!AW39*10</f>
        <v>0</v>
      </c>
      <c r="AX58" s="29">
        <f>+Data!AX39*10</f>
        <v>0</v>
      </c>
      <c r="AY58" s="29">
        <f>+Data!AY39*10</f>
        <v>0</v>
      </c>
      <c r="AZ58" s="29">
        <f>+Data!AZ39*10</f>
        <v>0</v>
      </c>
      <c r="BA58" s="29">
        <f>+Data!BA39*10</f>
        <v>0</v>
      </c>
      <c r="BB58" s="29">
        <f>+Data!BB39*10</f>
        <v>0</v>
      </c>
      <c r="BC58" s="29">
        <f>+Data!BC39*10</f>
        <v>0</v>
      </c>
      <c r="BD58" s="29">
        <f>+Data!BD39*10</f>
        <v>0</v>
      </c>
      <c r="BE58" s="29">
        <f>+Data!BE39*10</f>
        <v>0</v>
      </c>
      <c r="BF58" s="29">
        <f>+Data!BF39*10</f>
        <v>0</v>
      </c>
      <c r="BG58" s="29">
        <f>+Data!BG39*10</f>
        <v>0</v>
      </c>
      <c r="BH58" s="29">
        <f>+Data!BH39*10</f>
        <v>0</v>
      </c>
      <c r="BI58" s="29">
        <f>+Data!BI39*10</f>
        <v>0</v>
      </c>
    </row>
    <row r="59" spans="1:105" s="6" customFormat="1" ht="12.9">
      <c r="A59" s="5" t="s">
        <v>129</v>
      </c>
      <c r="B59" s="3">
        <f>+BI56</f>
        <v>104.85798535025349</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1.6979566948188103</v>
      </c>
      <c r="C61" s="45">
        <f t="shared" si="11"/>
        <v>2.2469588661298912</v>
      </c>
      <c r="D61" s="45">
        <f t="shared" si="11"/>
        <v>2.7568681567379163</v>
      </c>
      <c r="E61" s="45">
        <f t="shared" si="11"/>
        <v>3.2281653498704395</v>
      </c>
      <c r="F61" s="45">
        <f t="shared" si="11"/>
        <v>3.7024679259307409</v>
      </c>
      <c r="G61" s="45">
        <f t="shared" si="11"/>
        <v>4.187169871531931</v>
      </c>
      <c r="H61" s="45">
        <f t="shared" si="11"/>
        <v>4.6753717862986566</v>
      </c>
      <c r="I61" s="45">
        <f t="shared" si="11"/>
        <v>5.1515268464259858</v>
      </c>
      <c r="J61" s="45">
        <f t="shared" si="11"/>
        <v>5.6132637065690973</v>
      </c>
      <c r="K61" s="45">
        <f t="shared" si="11"/>
        <v>6.0584404547996371</v>
      </c>
      <c r="L61" s="45">
        <f t="shared" si="11"/>
        <v>6.6733495605995881</v>
      </c>
      <c r="M61" s="45">
        <f t="shared" si="11"/>
        <v>7.4974662701726853</v>
      </c>
      <c r="N61" s="45">
        <f t="shared" si="11"/>
        <v>8.4326184480750523</v>
      </c>
      <c r="O61" s="45">
        <f t="shared" si="11"/>
        <v>9.3744750296403012</v>
      </c>
      <c r="P61" s="45">
        <f t="shared" si="11"/>
        <v>10.333898009900794</v>
      </c>
      <c r="Q61" s="45">
        <f t="shared" si="11"/>
        <v>11.316693150664547</v>
      </c>
      <c r="R61" s="45">
        <f t="shared" si="11"/>
        <v>12.325878963354269</v>
      </c>
      <c r="S61" s="45">
        <f t="shared" si="11"/>
        <v>13.362996654265912</v>
      </c>
      <c r="T61" s="45">
        <f t="shared" si="11"/>
        <v>14.428867180327119</v>
      </c>
      <c r="U61" s="45">
        <f t="shared" si="11"/>
        <v>15.52402592754229</v>
      </c>
      <c r="V61" s="45">
        <f t="shared" si="11"/>
        <v>16.630482205614378</v>
      </c>
      <c r="W61" s="45">
        <f t="shared" si="11"/>
        <v>17.741049843379667</v>
      </c>
      <c r="X61" s="45">
        <f t="shared" si="11"/>
        <v>18.870543702573329</v>
      </c>
      <c r="Y61" s="45">
        <f t="shared" si="11"/>
        <v>20.021730532806004</v>
      </c>
      <c r="Z61" s="45">
        <f t="shared" si="11"/>
        <v>21.196669448764062</v>
      </c>
      <c r="AA61" s="45">
        <f t="shared" si="11"/>
        <v>22.397130890334239</v>
      </c>
      <c r="AB61" s="45">
        <f t="shared" si="11"/>
        <v>23.625009956091642</v>
      </c>
      <c r="AC61" s="45">
        <f t="shared" si="11"/>
        <v>24.882259468788931</v>
      </c>
      <c r="AD61" s="45">
        <f t="shared" si="11"/>
        <v>26.182549177313888</v>
      </c>
      <c r="AE61" s="45">
        <f t="shared" si="11"/>
        <v>27.526132440348</v>
      </c>
      <c r="AF61" s="45">
        <f t="shared" si="11"/>
        <v>28.857494926991077</v>
      </c>
      <c r="AG61" s="45">
        <f t="shared" si="11"/>
        <v>30.157262980347863</v>
      </c>
      <c r="AH61" s="45">
        <f t="shared" si="11"/>
        <v>31.47052012658963</v>
      </c>
      <c r="AI61" s="45">
        <f t="shared" si="11"/>
        <v>32.804313022616071</v>
      </c>
      <c r="AJ61" s="45">
        <f t="shared" si="11"/>
        <v>34.163029197842015</v>
      </c>
      <c r="AK61" s="45">
        <f t="shared" si="11"/>
        <v>35.54970495684217</v>
      </c>
      <c r="AL61" s="45">
        <f t="shared" si="11"/>
        <v>36.966717347926675</v>
      </c>
      <c r="AM61" s="45">
        <f t="shared" si="11"/>
        <v>38.416145807802366</v>
      </c>
      <c r="AN61" s="45">
        <f t="shared" si="11"/>
        <v>39.899956008414456</v>
      </c>
      <c r="AO61" s="45">
        <f t="shared" si="11"/>
        <v>41.420089679821025</v>
      </c>
      <c r="AP61" s="45">
        <f t="shared" si="11"/>
        <v>42.978505919337678</v>
      </c>
      <c r="AQ61" s="45">
        <f t="shared" si="11"/>
        <v>44.577198356807607</v>
      </c>
      <c r="AR61" s="45">
        <f t="shared" si="11"/>
        <v>46.218200977821027</v>
      </c>
      <c r="AS61" s="45">
        <f t="shared" si="11"/>
        <v>47.903589152575883</v>
      </c>
      <c r="AT61" s="45">
        <f t="shared" si="11"/>
        <v>49.635479088442878</v>
      </c>
      <c r="AU61" s="45">
        <f t="shared" si="11"/>
        <v>51.416027187553027</v>
      </c>
      <c r="AV61" s="45">
        <f t="shared" si="11"/>
        <v>53.247429910641273</v>
      </c>
      <c r="AW61" s="45">
        <f t="shared" si="11"/>
        <v>55.131924321633228</v>
      </c>
      <c r="AX61" s="45">
        <f t="shared" si="11"/>
        <v>57.071789295477515</v>
      </c>
      <c r="AY61" s="45">
        <f t="shared" si="11"/>
        <v>59.069347297601418</v>
      </c>
      <c r="AZ61" s="45">
        <f t="shared" si="11"/>
        <v>61.126966625629201</v>
      </c>
      <c r="BA61" s="45">
        <f t="shared" si="11"/>
        <v>63.247064011057972</v>
      </c>
      <c r="BB61" s="45">
        <f t="shared" si="11"/>
        <v>65.432107494733387</v>
      </c>
      <c r="BC61" s="45">
        <f t="shared" si="11"/>
        <v>67.684619507802068</v>
      </c>
      <c r="BD61" s="45">
        <f t="shared" si="11"/>
        <v>70.007180106168022</v>
      </c>
      <c r="BE61" s="45">
        <f t="shared" si="11"/>
        <v>72.402430320251</v>
      </c>
      <c r="BF61" s="45">
        <f t="shared" si="11"/>
        <v>74.873075592910411</v>
      </c>
      <c r="BG61" s="45">
        <f t="shared" si="11"/>
        <v>77.421889287028506</v>
      </c>
      <c r="BH61" s="45">
        <f t="shared" si="11"/>
        <v>80.051716250845999</v>
      </c>
      <c r="BI61" s="45">
        <f t="shared" si="11"/>
        <v>82.765476434110539</v>
      </c>
      <c r="BJ61" s="45">
        <f>+BI61</f>
        <v>82.765476434110539</v>
      </c>
      <c r="BK61" s="45">
        <f t="shared" ref="BK61:CV61" si="12">+BJ61</f>
        <v>82.765476434110539</v>
      </c>
      <c r="BL61" s="45">
        <f t="shared" si="12"/>
        <v>82.765476434110539</v>
      </c>
      <c r="BM61" s="45">
        <f t="shared" si="12"/>
        <v>82.765476434110539</v>
      </c>
      <c r="BN61" s="45">
        <f t="shared" si="12"/>
        <v>82.765476434110539</v>
      </c>
      <c r="BO61" s="45">
        <f t="shared" si="12"/>
        <v>82.765476434110539</v>
      </c>
      <c r="BP61" s="45">
        <f t="shared" si="12"/>
        <v>82.765476434110539</v>
      </c>
      <c r="BQ61" s="45">
        <f t="shared" si="12"/>
        <v>82.765476434110539</v>
      </c>
      <c r="BR61" s="45">
        <f t="shared" si="12"/>
        <v>82.765476434110539</v>
      </c>
      <c r="BS61" s="45">
        <f t="shared" si="12"/>
        <v>82.765476434110539</v>
      </c>
      <c r="BT61" s="45">
        <f t="shared" si="12"/>
        <v>82.765476434110539</v>
      </c>
      <c r="BU61" s="45">
        <f t="shared" si="12"/>
        <v>82.765476434110539</v>
      </c>
      <c r="BV61" s="45">
        <f t="shared" si="12"/>
        <v>82.765476434110539</v>
      </c>
      <c r="BW61" s="45">
        <f t="shared" si="12"/>
        <v>82.765476434110539</v>
      </c>
      <c r="BX61" s="45">
        <f t="shared" si="12"/>
        <v>82.765476434110539</v>
      </c>
      <c r="BY61" s="45">
        <f t="shared" si="12"/>
        <v>82.765476434110539</v>
      </c>
      <c r="BZ61" s="45">
        <f t="shared" si="12"/>
        <v>82.765476434110539</v>
      </c>
      <c r="CA61" s="45">
        <f t="shared" si="12"/>
        <v>82.765476434110539</v>
      </c>
      <c r="CB61" s="45">
        <f t="shared" si="12"/>
        <v>82.765476434110539</v>
      </c>
      <c r="CC61" s="45">
        <f t="shared" si="12"/>
        <v>82.765476434110539</v>
      </c>
      <c r="CD61" s="45">
        <f t="shared" si="12"/>
        <v>82.765476434110539</v>
      </c>
      <c r="CE61" s="45">
        <f t="shared" si="12"/>
        <v>82.765476434110539</v>
      </c>
      <c r="CF61" s="45">
        <f t="shared" si="12"/>
        <v>82.765476434110539</v>
      </c>
      <c r="CG61" s="45">
        <f t="shared" si="12"/>
        <v>82.765476434110539</v>
      </c>
      <c r="CH61" s="45">
        <f t="shared" si="12"/>
        <v>82.765476434110539</v>
      </c>
      <c r="CI61" s="45">
        <f t="shared" si="12"/>
        <v>82.765476434110539</v>
      </c>
      <c r="CJ61" s="45">
        <f t="shared" si="12"/>
        <v>82.765476434110539</v>
      </c>
      <c r="CK61" s="45">
        <f t="shared" si="12"/>
        <v>82.765476434110539</v>
      </c>
      <c r="CL61" s="45">
        <f t="shared" si="12"/>
        <v>82.765476434110539</v>
      </c>
      <c r="CM61" s="45">
        <f t="shared" si="12"/>
        <v>82.765476434110539</v>
      </c>
      <c r="CN61" s="45">
        <f t="shared" si="12"/>
        <v>82.765476434110539</v>
      </c>
      <c r="CO61" s="45">
        <f t="shared" si="12"/>
        <v>82.765476434110539</v>
      </c>
      <c r="CP61" s="45">
        <f t="shared" si="12"/>
        <v>82.765476434110539</v>
      </c>
      <c r="CQ61" s="45">
        <f t="shared" si="12"/>
        <v>82.765476434110539</v>
      </c>
      <c r="CR61" s="45">
        <f t="shared" si="12"/>
        <v>82.765476434110539</v>
      </c>
      <c r="CS61" s="45">
        <f t="shared" si="12"/>
        <v>82.765476434110539</v>
      </c>
      <c r="CT61" s="45">
        <f t="shared" si="12"/>
        <v>82.765476434110539</v>
      </c>
      <c r="CU61" s="45">
        <f t="shared" si="12"/>
        <v>82.765476434110539</v>
      </c>
      <c r="CV61" s="45">
        <f t="shared" si="12"/>
        <v>82.765476434110539</v>
      </c>
    </row>
    <row r="62" spans="1:105" s="64" customFormat="1" ht="18" customHeight="1">
      <c r="A62" s="580" t="s">
        <v>1128</v>
      </c>
      <c r="B62" s="64">
        <f>($B24*B81+$B25*B81^$B$26+$B$29*(B81/$B$27)^$B$28)*Parameters!$B$116*0.01</f>
        <v>7.9263761422380735E-4</v>
      </c>
      <c r="C62" s="64">
        <f>($B24*C81+$B25*C81^$B$26+$B$29*(C81/$B$27)^$B$28)*Parameters!$B$116*0.01</f>
        <v>1.1050212871251918E-3</v>
      </c>
      <c r="D62" s="64">
        <f>($B24*D81+$B25*D81^$B$26+$B$29*(D81/$B$27)^$B$28)*Parameters!$B$116*0.01</f>
        <v>1.740456757759249E-3</v>
      </c>
      <c r="E62" s="64">
        <f>($B24*E81+$B25*E81^$B$26+$B$29*(E81/$B$27)^$B$28)*Parameters!$B$116*0.01</f>
        <v>2.6593813222883355E-3</v>
      </c>
      <c r="F62" s="64">
        <f>($B24*F81+$B25*F81^$B$26+$B$29*(F81/$B$27)^$B$28)*Parameters!$B$116*0.01</f>
        <v>3.8612508108828532E-3</v>
      </c>
      <c r="G62" s="64">
        <f>($B24*G81+$B25*G81^$B$26+$B$29*(G81/$B$27)^$B$28)*Parameters!$B$116*0.01</f>
        <v>5.3233856758682996E-3</v>
      </c>
      <c r="H62" s="64">
        <f>($B24*H81+$B25*H81^$B$26+$B$29*(H81/$B$27)^$B$28)*Parameters!$B$116*0.01</f>
        <v>7.0085881011257211E-3</v>
      </c>
      <c r="I62" s="64">
        <f>($B24*I81+$B25*I81^$B$26+$B$29*(I81/$B$27)^$B$28)*Parameters!$B$116*0.01</f>
        <v>8.8783755298273755E-3</v>
      </c>
      <c r="J62" s="64">
        <f>($B24*J81+$B25*J81^$B$26+$B$29*(J81/$B$27)^$B$28)*Parameters!$B$116*0.01</f>
        <v>1.0900505055011842E-2</v>
      </c>
      <c r="K62" s="64">
        <f>($B24*K81+$B25*K81^$B$26+$B$29*(K81/$B$27)^$B$28)*Parameters!$B$116*0.01</f>
        <v>1.3050115261333338E-2</v>
      </c>
      <c r="L62" s="64">
        <f>($B24*L81+$B25*L81^$B$26+$B$29*(L81/$B$27)^$B$28)*Parameters!$B$116*0.01</f>
        <v>1.5308916841282884E-2</v>
      </c>
      <c r="M62" s="64">
        <f>($B24*M81+$B25*M81^$B$26+$B$29*(M81/$B$27)^$B$28)*Parameters!$B$116*0.01</f>
        <v>1.7595789289807387E-2</v>
      </c>
      <c r="N62" s="64">
        <f>($B24*N81+$B25*N81^$B$26+$B$29*(N81/$B$27)^$B$28)*Parameters!$B$116*0.01</f>
        <v>1.9909780012827359E-2</v>
      </c>
      <c r="O62" s="64">
        <f>($B24*O81+$B25*O81^$B$26+$B$29*(O81/$B$27)^$B$28)*Parameters!$B$116*0.01</f>
        <v>2.2249366299048563E-2</v>
      </c>
      <c r="P62" s="64">
        <f>($B24*P81+$B25*P81^$B$26+$B$29*(P81/$B$27)^$B$28)*Parameters!$B$116*0.01</f>
        <v>2.4610384252532449E-2</v>
      </c>
      <c r="Q62" s="64">
        <f>($B24*Q81+$B25*Q81^$B$26+$B$29*(Q81/$B$27)^$B$28)*Parameters!$B$116*0.01</f>
        <v>2.6987524568556354E-2</v>
      </c>
      <c r="R62" s="64">
        <f>($B24*R81+$B25*R81^$B$26+$B$29*(R81/$B$27)^$B$28)*Parameters!$B$116*0.01</f>
        <v>2.9374989937959176E-2</v>
      </c>
      <c r="S62" s="64">
        <f>($B24*S81+$B25*S81^$B$26+$B$29*(S81/$B$27)^$B$28)*Parameters!$B$116*0.01</f>
        <v>3.1766703385319811E-2</v>
      </c>
      <c r="T62" s="64">
        <f>($B24*T81+$B25*T81^$B$26+$B$29*(T81/$B$27)^$B$28)*Parameters!$B$116*0.01</f>
        <v>3.4156249247853425E-2</v>
      </c>
      <c r="U62" s="64">
        <f>($B24*U81+$B25*U81^$B$26+$B$29*(U81/$B$27)^$B$28)*Parameters!$B$116*0.01</f>
        <v>3.6536615502830383E-2</v>
      </c>
      <c r="V62" s="64">
        <f>($B24*V81+$B25*V81^$B$26+$B$29*(V81/$B$27)^$B$28)*Parameters!$B$116*0.01</f>
        <v>3.8902156665254435E-2</v>
      </c>
      <c r="W62" s="64">
        <f>($B24*W81+$B25*W81^$B$26+$B$29*(W81/$B$27)^$B$28)*Parameters!$B$116*0.01</f>
        <v>4.1249900776309842E-2</v>
      </c>
      <c r="X62" s="64">
        <f>($B24*X81+$B25*X81^$B$26+$B$29*(X81/$B$27)^$B$28)*Parameters!$B$116*0.01</f>
        <v>4.3575525952612867E-2</v>
      </c>
      <c r="Y62" s="64">
        <f>($B24*Y81+$B25*Y81^$B$26+$B$29*(Y81/$B$27)^$B$28)*Parameters!$B$116*0.01</f>
        <v>4.5869041190571079E-2</v>
      </c>
      <c r="Z62" s="64">
        <f>($B24*Z81+$B25*Z81^$B$26+$B$29*(Z81/$B$27)^$B$28)*Parameters!$B$116*0.01</f>
        <v>4.8113132896754451E-2</v>
      </c>
      <c r="AA62" s="64">
        <f>($B24*AA81+$B25*AA81^$B$26+$B$29*(AA81/$B$27)^$B$28)*Parameters!$B$116*0.01</f>
        <v>5.023858710084645E-2</v>
      </c>
      <c r="AB62" s="64">
        <f>($B24*AB81+$B25*AB81^$B$26+$B$29*(AB81/$B$27)^$B$28)*Parameters!$B$116*0.01</f>
        <v>5.1559533705069528E-2</v>
      </c>
      <c r="AC62" s="64">
        <f>($B24*AC81+$B25*AC81^$B$26+$B$29*(AC81/$B$27)^$B$28)*Parameters!$B$116*0.01</f>
        <v>5.1694923267420208E-2</v>
      </c>
      <c r="AD62" s="64">
        <f>($B24*AD81+$B25*AD81^$B$26+$B$29*(AD81/$B$27)^$B$28)*Parameters!$B$116*0.01</f>
        <v>5.1117632713971323E-2</v>
      </c>
      <c r="AE62" s="64">
        <f>($B24*AE81+$B25*AE81^$B$26+$B$29*(AE81/$B$27)^$B$28)*Parameters!$B$116*0.01</f>
        <v>5.0152280316870537E-2</v>
      </c>
      <c r="AF62" s="64">
        <f>($B24*AF81+$B25*AF81^$B$26+$B$29*(AF81/$B$27)^$B$28)*Parameters!$B$116*0.01</f>
        <v>4.9011260860782911E-2</v>
      </c>
      <c r="AG62" s="64">
        <f>($B24*AG81+$B25*AG81^$B$26+$B$29*(AG81/$B$27)^$B$28)*Parameters!$B$116*0.01</f>
        <v>4.7827472167440703E-2</v>
      </c>
      <c r="AH62" s="64">
        <f>($B24*AH81+$B25*AH81^$B$26+$B$29*(AH81/$B$27)^$B$28)*Parameters!$B$116*0.01</f>
        <v>4.6679802777603412E-2</v>
      </c>
      <c r="AI62" s="64">
        <f>($B24*AI81+$B25*AI81^$B$26+$B$29*(AI81/$B$27)^$B$28)*Parameters!$B$116*0.01</f>
        <v>4.561157847562073E-2</v>
      </c>
      <c r="AJ62" s="64">
        <f>($B24*AJ81+$B25*AJ81^$B$26+$B$29*(AJ81/$B$27)^$B$28)*Parameters!$B$116*0.01</f>
        <v>4.4643360571513017E-2</v>
      </c>
      <c r="AK62" s="64">
        <f>($B24*AK81+$B25*AK81^$B$26+$B$29*(AK81/$B$27)^$B$28)*Parameters!$B$116*0.01</f>
        <v>4.3781582478990749E-2</v>
      </c>
      <c r="AL62" s="64">
        <f>($B24*AL81+$B25*AL81^$B$26+$B$29*(AL81/$B$27)^$B$28)*Parameters!$B$116*0.01</f>
        <v>4.3024258136331685E-2</v>
      </c>
      <c r="AM62" s="64">
        <f>($B24*AM81+$B25*AM81^$B$26+$B$29*(AM81/$B$27)^$B$28)*Parameters!$B$116*0.01</f>
        <v>4.2364687195490663E-2</v>
      </c>
      <c r="AN62" s="64">
        <f>($B24*AN81+$B25*AN81^$B$26+$B$29*(AN81/$B$27)^$B$28)*Parameters!$B$116*0.01</f>
        <v>4.1793815051590161E-2</v>
      </c>
      <c r="AO62" s="64">
        <f>($B24*AO81+$B25*AO81^$B$26+$B$29*(AO81/$B$27)^$B$28)*Parameters!$B$116*0.01</f>
        <v>4.1301701857526123E-2</v>
      </c>
      <c r="AP62" s="64">
        <f>($B24*AP81+$B25*AP81^$B$26+$B$29*(AP81/$B$27)^$B$28)*Parameters!$B$116*0.01</f>
        <v>4.0878408052524788E-2</v>
      </c>
      <c r="AQ62" s="64">
        <f>($B24*AQ81+$B25*AQ81^$B$26+$B$29*(AQ81/$B$27)^$B$28)*Parameters!$B$116*0.01</f>
        <v>4.0514502089252342E-2</v>
      </c>
      <c r="AR62" s="64">
        <f>($B24*AR81+$B25*AR81^$B$26+$B$29*(AR81/$B$27)^$B$28)*Parameters!$B$116*0.01</f>
        <v>4.0201326747686547E-2</v>
      </c>
      <c r="AS62" s="64">
        <f>($B24*AS81+$B25*AS81^$B$26+$B$29*(AS81/$B$27)^$B$28)*Parameters!$B$116*0.01</f>
        <v>3.9931113870322624E-2</v>
      </c>
      <c r="AT62" s="64">
        <f>($B24*AT81+$B25*AT81^$B$26+$B$29*(AT81/$B$27)^$B$28)*Parameters!$B$116*0.01</f>
        <v>3.9697006323408925E-2</v>
      </c>
      <c r="AU62" s="64">
        <f>($B24*AU81+$B25*AU81^$B$26+$B$29*(AU81/$B$27)^$B$28)*Parameters!$B$116*0.01</f>
        <v>3.9493025406733322E-2</v>
      </c>
      <c r="AV62" s="64">
        <f>($B24*AV81+$B25*AV81^$B$26+$B$29*(AV81/$B$27)^$B$28)*Parameters!$B$116*0.01</f>
        <v>3.9314008325665888E-2</v>
      </c>
      <c r="AW62" s="64">
        <f>($B24*AW81+$B25*AW81^$B$26+$B$29*(AW81/$B$27)^$B$28)*Parameters!$B$116*0.01</f>
        <v>3.915553136393244E-2</v>
      </c>
      <c r="AX62" s="64">
        <f>($B24*AX81+$B25*AX81^$B$26+$B$29*(AX81/$B$27)^$B$28)*Parameters!$B$116*0.01</f>
        <v>3.901382849315161E-2</v>
      </c>
      <c r="AY62" s="64">
        <f>($B24*AY81+$B25*AY81^$B$26+$B$29*(AY81/$B$27)^$B$28)*Parameters!$B$116*0.01</f>
        <v>3.8885711289524734E-2</v>
      </c>
      <c r="AZ62" s="64">
        <f>($B24*AZ81+$B25*AZ81^$B$26+$B$29*(AZ81/$B$27)^$B$28)*Parameters!$B$116*0.01</f>
        <v>3.8768493512843824E-2</v>
      </c>
      <c r="BA62" s="64">
        <f>($B24*BA81+$B25*BA81^$B$26+$B$29*(BA81/$B$27)^$B$28)*Parameters!$B$116*0.01</f>
        <v>3.8659922083274845E-2</v>
      </c>
      <c r="BB62" s="64">
        <f>($B24*BB81+$B25*BB81^$B$26+$B$29*(BB81/$B$27)^$B$28)*Parameters!$B$116*0.01</f>
        <v>3.8558115165163817E-2</v>
      </c>
      <c r="BC62" s="64">
        <f>($B24*BC81+$B25*BC81^$B$26+$B$29*(BC81/$B$27)^$B$28)*Parameters!$B$116*0.01</f>
        <v>3.8461507433401008E-2</v>
      </c>
      <c r="BD62" s="64">
        <f>($B24*BD81+$B25*BD81^$B$26+$B$29*(BD81/$B$27)^$B$28)*Parameters!$B$116*0.01</f>
        <v>3.8368802222553636E-2</v>
      </c>
      <c r="BE62" s="64">
        <f>($B24*BE81+$B25*BE81^$B$26+$B$29*(BE81/$B$27)^$B$28)*Parameters!$B$116*0.01</f>
        <v>3.8278930052379152E-2</v>
      </c>
      <c r="BF62" s="64">
        <f>($B24*BF81+$B25*BF81^$B$26+$B$29*(BF81/$B$27)^$B$28)*Parameters!$B$116*0.01</f>
        <v>3.8191012925471418E-2</v>
      </c>
      <c r="BG62" s="64">
        <f>($B24*BG81+$B25*BG81^$B$26+$B$29*(BG81/$B$27)^$B$28)*Parameters!$B$116*0.01</f>
        <v>3.8104333763564355E-2</v>
      </c>
      <c r="BH62" s="64">
        <f>($B24*BH81+$B25*BH81^$B$26+$B$29*(BH81/$B$27)^$B$28)*Parameters!$B$116*0.01</f>
        <v>3.8018310361702799E-2</v>
      </c>
      <c r="BI62" s="64">
        <f>($B24*BI81+$B25*BI81^$B$26+$B$29*(BI81/$B$27)^$B$28)*Parameters!$B$116*0.01</f>
        <v>3.793247327639955E-2</v>
      </c>
      <c r="BJ62" s="64">
        <f>($B24*BJ81+$B25*BJ81^$B$26+$B$29*(BJ81/$B$27)^$B$28)*Parameters!$B$116*0.01</f>
        <v>3.7027383912932976E-2</v>
      </c>
      <c r="BK62" s="64">
        <f>($B24*BK81+$B25*BK81^$B$26+$B$29*(BK81/$B$27)^$B$28)*Parameters!$B$116*0.01</f>
        <v>3.6383728706153556E-2</v>
      </c>
      <c r="BL62" s="64">
        <f>($B24*BL81+$B25*BL81^$B$26+$B$29*(BL81/$B$27)^$B$28)*Parameters!$B$116*0.01</f>
        <v>3.5914184043574611E-2</v>
      </c>
      <c r="BM62" s="64">
        <f>($B24*BM81+$B25*BM81^$B$26+$B$29*(BM81/$B$27)^$B$28)*Parameters!$B$116*0.01</f>
        <v>3.5561088359084815E-2</v>
      </c>
      <c r="BN62" s="64">
        <f>($B24*BN81+$B25*BN81^$B$26+$B$29*(BN81/$B$27)^$B$28)*Parameters!$B$116*0.01</f>
        <v>3.5286085062773961E-2</v>
      </c>
      <c r="BO62" s="64">
        <f>($B24*BO81+$B25*BO81^$B$26+$B$29*(BO81/$B$27)^$B$28)*Parameters!$B$116*0.01</f>
        <v>3.5063526712975981E-2</v>
      </c>
      <c r="BP62" s="64">
        <f>($B24*BP81+$B25*BP81^$B$26+$B$29*(BP81/$B$27)^$B$28)*Parameters!$B$116*0.01</f>
        <v>3.487620215775919E-2</v>
      </c>
      <c r="BQ62" s="64">
        <f>($B24*BQ81+$B25*BQ81^$B$26+$B$29*(BQ81/$B$27)^$B$28)*Parameters!$B$116*0.01</f>
        <v>3.4712533244478767E-2</v>
      </c>
      <c r="BR62" s="64">
        <f>($B24*BR81+$B25*BR81^$B$26+$B$29*(BR81/$B$27)^$B$28)*Parameters!$B$116*0.01</f>
        <v>3.4564718722821623E-2</v>
      </c>
      <c r="BS62" s="64">
        <f>($B24*BS81+$B25*BS81^$B$26+$B$29*(BS81/$B$27)^$B$28)*Parameters!$B$116*0.01</f>
        <v>3.4427497235497283E-2</v>
      </c>
      <c r="BT62" s="64">
        <f>($B24*BT81+$B25*BT81^$B$26+$B$29*(BT81/$B$27)^$B$28)*Parameters!$B$116*0.01</f>
        <v>3.4297319082420875E-2</v>
      </c>
      <c r="BU62" s="64">
        <f>($B24*BU81+$B25*BU81^$B$26+$B$29*(BU81/$B$27)^$B$28)*Parameters!$B$116*0.01</f>
        <v>3.4171789860834301E-2</v>
      </c>
      <c r="BV62" s="64">
        <f>($B24*BV81+$B25*BV81^$B$26+$B$29*(BV81/$B$27)^$B$28)*Parameters!$B$116*0.01</f>
        <v>3.4049295861955702E-2</v>
      </c>
      <c r="BW62" s="64">
        <f>($B24*BW81+$B25*BW81^$B$26+$B$29*(BW81/$B$27)^$B$28)*Parameters!$B$116*0.01</f>
        <v>3.392875141672292E-2</v>
      </c>
      <c r="BX62" s="64">
        <f>($B24*BX81+$B25*BX81^$B$26+$B$29*(BX81/$B$27)^$B$28)*Parameters!$B$116*0.01</f>
        <v>3.3809428271768256E-2</v>
      </c>
      <c r="BY62" s="64">
        <f>($B24*BY81+$B25*BY81^$B$26+$B$29*(BY81/$B$27)^$B$28)*Parameters!$B$116*0.01</f>
        <v>3.3690840244289505E-2</v>
      </c>
      <c r="BZ62" s="64">
        <f>($B24*BZ81+$B25*BZ81^$B$26+$B$29*(BZ81/$B$27)^$B$28)*Parameters!$B$116*0.01</f>
        <v>3.3572665178130519E-2</v>
      </c>
      <c r="CA62" s="64">
        <f>($B24*CA81+$B25*CA81^$B$26+$B$29*(CA81/$B$27)^$B$28)*Parameters!$B$116*0.01</f>
        <v>3.3454692095621276E-2</v>
      </c>
      <c r="CB62" s="64">
        <f>($B24*CB81+$B25*CB81^$B$26+$B$29*(CB81/$B$27)^$B$28)*Parameters!$B$116*0.01</f>
        <v>3.3336785382355121E-2</v>
      </c>
      <c r="CC62" s="64">
        <f>($B24*CC81+$B25*CC81^$B$26+$B$29*(CC81/$B$27)^$B$28)*Parameters!$B$116*0.01</f>
        <v>3.3218860494946337E-2</v>
      </c>
      <c r="CD62" s="64">
        <f>($B24*CD81+$B25*CD81^$B$26+$B$29*(CD81/$B$27)^$B$28)*Parameters!$B$116*0.01</f>
        <v>3.3100867469573816E-2</v>
      </c>
      <c r="CE62" s="64">
        <f>($B24*CE81+$B25*CE81^$B$26+$B$29*(CE81/$B$27)^$B$28)*Parameters!$B$116*0.01</f>
        <v>3.2982779715200077E-2</v>
      </c>
      <c r="CF62" s="64">
        <f>($B24*CF81+$B25*CF81^$B$26+$B$29*(CF81/$B$27)^$B$28)*Parameters!$B$116*0.01</f>
        <v>3.2864586389669062E-2</v>
      </c>
      <c r="CG62" s="64">
        <f>($B24*CG81+$B25*CG81^$B$26+$B$29*(CG81/$B$27)^$B$28)*Parameters!$B$116*0.01</f>
        <v>3.2746287207024015E-2</v>
      </c>
      <c r="CH62" s="64">
        <f>($B24*CH81+$B25*CH81^$B$26+$B$29*(CH81/$B$27)^$B$28)*Parameters!$B$116*0.01</f>
        <v>3.2627888896237786E-2</v>
      </c>
      <c r="CI62" s="64">
        <f>($B24*CI81+$B25*CI81^$B$26+$B$29*(CI81/$B$27)^$B$28)*Parameters!$B$116*0.01</f>
        <v>3.2509402783000955E-2</v>
      </c>
      <c r="CJ62" s="64">
        <f>($B24*CJ81+$B25*CJ81^$B$26+$B$29*(CJ81/$B$27)^$B$28)*Parameters!$B$116*0.01</f>
        <v>3.2390843136325446E-2</v>
      </c>
      <c r="CK62" s="64">
        <f>($B24*CK81+$B25*CK81^$B$26+$B$29*(CK81/$B$27)^$B$28)*Parameters!$B$116*0.01</f>
        <v>3.2272226036855083E-2</v>
      </c>
      <c r="CL62" s="64">
        <f>($B24*CL81+$B25*CL81^$B$26+$B$29*(CL81/$B$27)^$B$28)*Parameters!$B$116*0.01</f>
        <v>3.2153568601738625E-2</v>
      </c>
      <c r="CM62" s="64">
        <f>($B24*CM81+$B25*CM81^$B$26+$B$29*(CM81/$B$27)^$B$28)*Parameters!$B$116*0.01</f>
        <v>3.2034888453744623E-2</v>
      </c>
      <c r="CN62" s="64">
        <f>($B24*CN81+$B25*CN81^$B$26+$B$29*(CN81/$B$27)^$B$28)*Parameters!$B$116*0.01</f>
        <v>3.1916203358113043E-2</v>
      </c>
      <c r="CO62" s="64">
        <f>($B24*CO81+$B25*CO81^$B$26+$B$29*(CO81/$B$27)^$B$28)*Parameters!$B$116*0.01</f>
        <v>3.1797530974940896E-2</v>
      </c>
      <c r="CP62" s="64">
        <f>($B24*CP81+$B25*CP81^$B$26+$B$29*(CP81/$B$27)^$B$28)*Parameters!$B$116*0.01</f>
        <v>3.1678888691407635E-2</v>
      </c>
      <c r="CQ62" s="64">
        <f>($B24*CQ81+$B25*CQ81^$B$26+$B$29*(CQ81/$B$27)^$B$28)*Parameters!$B$116*0.01</f>
        <v>3.1560293509371347E-2</v>
      </c>
      <c r="CR62" s="64">
        <f>($B24*CR81+$B25*CR81^$B$26+$B$29*(CR81/$B$27)^$B$28)*Parameters!$B$116*0.01</f>
        <v>3.1441761971513056E-2</v>
      </c>
      <c r="CS62" s="64">
        <f>($B24*CS81+$B25*CS81^$B$26+$B$29*(CS81/$B$27)^$B$28)*Parameters!$B$116*0.01</f>
        <v>3.1323310114422298E-2</v>
      </c>
      <c r="CT62" s="64">
        <f>($B24*CT81+$B25*CT81^$B$26+$B$29*(CT81/$B$27)^$B$28)*Parameters!$B$116*0.01</f>
        <v>3.1204953440583567E-2</v>
      </c>
      <c r="CU62" s="64">
        <f>($B24*CU81+$B25*CU81^$B$26+$B$29*(CU81/$B$27)^$B$28)*Parameters!$B$116*0.01</f>
        <v>3.1086706903668042E-2</v>
      </c>
      <c r="CV62" s="64">
        <f>($B24*CV81+$B25*CV81^$B$26+$B$29*(CV81/$B$27)^$B$28)*Parameters!$B$116*0.01</f>
        <v>3.0968584903215256E-2</v>
      </c>
    </row>
    <row r="63" spans="1:105" s="64" customFormat="1" ht="18" customHeight="1">
      <c r="A63" s="580" t="s">
        <v>1129</v>
      </c>
      <c r="B63" s="64">
        <f t="shared" ref="B63:BM63" si="13">+B62+B50/100</f>
        <v>7.9263761422380735E-4</v>
      </c>
      <c r="C63" s="64">
        <f t="shared" si="13"/>
        <v>1.1062775066918828E-3</v>
      </c>
      <c r="D63" s="64">
        <f t="shared" si="13"/>
        <v>1.742357430687846E-3</v>
      </c>
      <c r="E63" s="64">
        <f t="shared" si="13"/>
        <v>2.6626081939913194E-3</v>
      </c>
      <c r="F63" s="64">
        <f t="shared" si="13"/>
        <v>3.8664470422271283E-3</v>
      </c>
      <c r="G63" s="64">
        <f t="shared" si="13"/>
        <v>5.3314184514005793E-3</v>
      </c>
      <c r="H63" s="64">
        <f t="shared" si="13"/>
        <v>7.0205581610782476E-3</v>
      </c>
      <c r="I63" s="64">
        <f t="shared" si="13"/>
        <v>8.8956095351209897E-3</v>
      </c>
      <c r="J63" s="64">
        <f t="shared" si="13"/>
        <v>1.0924528391820135E-2</v>
      </c>
      <c r="K63" s="64">
        <f t="shared" si="13"/>
        <v>1.3085852086288971E-2</v>
      </c>
      <c r="L63" s="64">
        <f t="shared" si="13"/>
        <v>1.5360729312863657E-2</v>
      </c>
      <c r="M63" s="64">
        <f t="shared" si="13"/>
        <v>1.7669469262578983E-2</v>
      </c>
      <c r="N63" s="64">
        <f t="shared" si="13"/>
        <v>2.0011282917594637E-2</v>
      </c>
      <c r="O63" s="64">
        <f t="shared" si="13"/>
        <v>2.2386515724166594E-2</v>
      </c>
      <c r="P63" s="64">
        <f t="shared" si="13"/>
        <v>2.4791782690289015E-2</v>
      </c>
      <c r="Q63" s="64">
        <f t="shared" si="13"/>
        <v>2.7222924697691882E-2</v>
      </c>
      <c r="R63" s="64">
        <f t="shared" si="13"/>
        <v>2.967531718714661E-2</v>
      </c>
      <c r="S63" s="64">
        <f t="shared" si="13"/>
        <v>3.2144075366615836E-2</v>
      </c>
      <c r="T63" s="64">
        <f t="shared" si="13"/>
        <v>3.4623992205079612E-2</v>
      </c>
      <c r="U63" s="64">
        <f t="shared" si="13"/>
        <v>3.710927728277999E-2</v>
      </c>
      <c r="V63" s="64">
        <f t="shared" si="13"/>
        <v>3.9595514918444027E-2</v>
      </c>
      <c r="W63" s="64">
        <f t="shared" si="13"/>
        <v>4.2080739108169479E-2</v>
      </c>
      <c r="X63" s="64">
        <f t="shared" si="13"/>
        <v>4.4561689045730025E-2</v>
      </c>
      <c r="Y63" s="64">
        <f t="shared" si="13"/>
        <v>4.7029719966246816E-2</v>
      </c>
      <c r="Z63" s="64">
        <f t="shared" si="13"/>
        <v>4.946871693917608E-2</v>
      </c>
      <c r="AA63" s="64">
        <f t="shared" si="13"/>
        <v>5.1810607475882786E-2</v>
      </c>
      <c r="AB63" s="64">
        <f t="shared" si="13"/>
        <v>5.3370429756168514E-2</v>
      </c>
      <c r="AC63" s="64">
        <f t="shared" si="13"/>
        <v>5.3765713742956092E-2</v>
      </c>
      <c r="AD63" s="64">
        <f t="shared" si="13"/>
        <v>5.3465974856737736E-2</v>
      </c>
      <c r="AE63" s="64">
        <f t="shared" si="13"/>
        <v>5.279353453463221E-2</v>
      </c>
      <c r="AF63" s="64">
        <f t="shared" si="13"/>
        <v>5.1958849176242682E-2</v>
      </c>
      <c r="AG63" s="64">
        <f t="shared" si="13"/>
        <v>5.1091818679752155E-2</v>
      </c>
      <c r="AH63" s="64">
        <f t="shared" si="13"/>
        <v>5.0269502464713872E-2</v>
      </c>
      <c r="AI63" s="64">
        <f t="shared" si="13"/>
        <v>4.9535642307301467E-2</v>
      </c>
      <c r="AJ63" s="64">
        <f t="shared" si="13"/>
        <v>4.8910498409753832E-2</v>
      </c>
      <c r="AK63" s="64">
        <f t="shared" si="13"/>
        <v>4.8400344039577194E-2</v>
      </c>
      <c r="AL63" s="64">
        <f t="shared" si="13"/>
        <v>4.800314602270081E-2</v>
      </c>
      <c r="AM63" s="64">
        <f t="shared" si="13"/>
        <v>4.7712242542701962E-2</v>
      </c>
      <c r="AN63" s="64">
        <f t="shared" si="13"/>
        <v>4.7518678920287334E-2</v>
      </c>
      <c r="AO63" s="64">
        <f t="shared" si="13"/>
        <v>4.7412656421558057E-2</v>
      </c>
      <c r="AP63" s="64">
        <f t="shared" si="13"/>
        <v>4.7384401711674615E-2</v>
      </c>
      <c r="AQ63" s="64">
        <f t="shared" si="13"/>
        <v>4.7424662292633826E-2</v>
      </c>
      <c r="AR63" s="64">
        <f t="shared" si="13"/>
        <v>4.752496377468772E-2</v>
      </c>
      <c r="AS63" s="64">
        <f t="shared" si="13"/>
        <v>4.7677718228385145E-2</v>
      </c>
      <c r="AT63" s="64">
        <f t="shared" si="13"/>
        <v>4.7876241864376154E-2</v>
      </c>
      <c r="AU63" s="64">
        <f t="shared" si="13"/>
        <v>4.8114719773518895E-2</v>
      </c>
      <c r="AV63" s="64">
        <f t="shared" si="13"/>
        <v>4.8388141931266532E-2</v>
      </c>
      <c r="AW63" s="64">
        <f t="shared" si="13"/>
        <v>4.8692225774197836E-2</v>
      </c>
      <c r="AX63" s="64">
        <f t="shared" si="13"/>
        <v>4.9023334825264935E-2</v>
      </c>
      <c r="AY63" s="64">
        <f t="shared" si="13"/>
        <v>4.9378399039224627E-2</v>
      </c>
      <c r="AZ63" s="64">
        <f t="shared" si="13"/>
        <v>4.9754840074098521E-2</v>
      </c>
      <c r="BA63" s="64">
        <f t="shared" si="13"/>
        <v>5.0150503114333327E-2</v>
      </c>
      <c r="BB63" s="64">
        <f t="shared" si="13"/>
        <v>5.0563595875954902E-2</v>
      </c>
      <c r="BC63" s="64">
        <f t="shared" si="13"/>
        <v>5.0992634813904501E-2</v>
      </c>
      <c r="BD63" s="64">
        <f t="shared" si="13"/>
        <v>5.1436398194203613E-2</v>
      </c>
      <c r="BE63" s="64">
        <f t="shared" si="13"/>
        <v>5.1893885500179981E-2</v>
      </c>
      <c r="BF63" s="64">
        <f t="shared" si="13"/>
        <v>5.2364282553745499E-2</v>
      </c>
      <c r="BG63" s="64">
        <f t="shared" si="13"/>
        <v>5.2846931710379616E-2</v>
      </c>
      <c r="BH63" s="64">
        <f t="shared" si="13"/>
        <v>5.3341306503989203E-2</v>
      </c>
      <c r="BI63" s="64">
        <f t="shared" si="13"/>
        <v>5.3846990158022204E-2</v>
      </c>
      <c r="BJ63" s="64">
        <f t="shared" si="13"/>
        <v>5.3544594230415188E-2</v>
      </c>
      <c r="BK63" s="64">
        <f t="shared" si="13"/>
        <v>5.3362956045017201E-2</v>
      </c>
      <c r="BL63" s="64">
        <f t="shared" si="13"/>
        <v>5.3350679689432752E-2</v>
      </c>
      <c r="BM63" s="64">
        <f t="shared" si="13"/>
        <v>5.3451954105096539E-2</v>
      </c>
      <c r="BN63" s="64">
        <f t="shared" ref="BN63:CV63" si="14">+BN62+BN50/100</f>
        <v>5.3629664895901555E-2</v>
      </c>
      <c r="BO63" s="64">
        <f t="shared" si="14"/>
        <v>5.3858988599725023E-2</v>
      </c>
      <c r="BP63" s="64">
        <f t="shared" si="14"/>
        <v>5.4123251115828601E-2</v>
      </c>
      <c r="BQ63" s="64">
        <f t="shared" si="14"/>
        <v>5.441121490217761E-2</v>
      </c>
      <c r="BR63" s="64">
        <f t="shared" si="14"/>
        <v>5.4715285156779807E-2</v>
      </c>
      <c r="BS63" s="64">
        <f t="shared" si="14"/>
        <v>5.5030315625060028E-2</v>
      </c>
      <c r="BT63" s="64">
        <f t="shared" si="14"/>
        <v>5.535280977528155E-2</v>
      </c>
      <c r="BU63" s="64">
        <f t="shared" si="14"/>
        <v>5.5680384626371933E-2</v>
      </c>
      <c r="BV63" s="64">
        <f t="shared" si="14"/>
        <v>5.6011409991228278E-2</v>
      </c>
      <c r="BW63" s="64">
        <f t="shared" si="14"/>
        <v>5.6344765312322943E-2</v>
      </c>
      <c r="BX63" s="64">
        <f t="shared" si="14"/>
        <v>5.6679675535387358E-2</v>
      </c>
      <c r="BY63" s="64">
        <f t="shared" si="14"/>
        <v>5.7015600207694458E-2</v>
      </c>
      <c r="BZ63" s="64">
        <f t="shared" si="14"/>
        <v>5.735215846746422E-2</v>
      </c>
      <c r="CA63" s="64">
        <f t="shared" si="14"/>
        <v>5.7689078261280551E-2</v>
      </c>
      <c r="CB63" s="64">
        <f t="shared" si="14"/>
        <v>5.8026161930339715E-2</v>
      </c>
      <c r="CC63" s="64">
        <f t="shared" si="14"/>
        <v>5.8363262863973357E-2</v>
      </c>
      <c r="CD63" s="64">
        <f t="shared" si="14"/>
        <v>5.8700269641271535E-2</v>
      </c>
      <c r="CE63" s="64">
        <f t="shared" si="14"/>
        <v>5.9037095242848232E-2</v>
      </c>
      <c r="CF63" s="64">
        <f t="shared" si="14"/>
        <v>5.9373669698321696E-2</v>
      </c>
      <c r="CG63" s="64">
        <f t="shared" si="14"/>
        <v>5.9709935064101466E-2</v>
      </c>
      <c r="CH63" s="64">
        <f t="shared" si="14"/>
        <v>6.0045841983437945E-2</v>
      </c>
      <c r="CI63" s="64">
        <f t="shared" si="14"/>
        <v>6.038134732220423E-2</v>
      </c>
      <c r="CJ63" s="64">
        <f t="shared" si="14"/>
        <v>6.0716412537173206E-2</v>
      </c>
      <c r="CK63" s="64">
        <f t="shared" si="14"/>
        <v>6.1051002544006361E-2</v>
      </c>
      <c r="CL63" s="64">
        <f t="shared" si="14"/>
        <v>6.13850849269214E-2</v>
      </c>
      <c r="CM63" s="64">
        <f t="shared" si="14"/>
        <v>6.1718629382622077E-2</v>
      </c>
      <c r="CN63" s="64">
        <f t="shared" si="14"/>
        <v>6.2051607325371086E-2</v>
      </c>
      <c r="CO63" s="64">
        <f t="shared" si="14"/>
        <v>6.2383991603345013E-2</v>
      </c>
      <c r="CP63" s="64">
        <f t="shared" si="14"/>
        <v>6.2715756292198804E-2</v>
      </c>
      <c r="CQ63" s="64">
        <f t="shared" si="14"/>
        <v>6.3046876542495328E-2</v>
      </c>
      <c r="CR63" s="64">
        <f t="shared" si="14"/>
        <v>6.3377328464959137E-2</v>
      </c>
      <c r="CS63" s="64">
        <f t="shared" si="14"/>
        <v>6.3707089042489867E-2</v>
      </c>
      <c r="CT63" s="64">
        <f t="shared" si="14"/>
        <v>6.4036136061272883E-2</v>
      </c>
      <c r="CU63" s="64">
        <f t="shared" si="14"/>
        <v>6.4364448055652571E-2</v>
      </c>
      <c r="CV63" s="64">
        <f t="shared" si="14"/>
        <v>6.46920042630343E-2</v>
      </c>
    </row>
    <row r="64" spans="1:105" s="147" customFormat="1" ht="18" customHeight="1">
      <c r="A64" s="576" t="s">
        <v>1133</v>
      </c>
      <c r="B64" s="147">
        <f>+B61-B65</f>
        <v>1.3447984058363449E-3</v>
      </c>
      <c r="C64" s="147">
        <f>+C63*C61/(1+C63^Parameters!$B$125)</f>
        <v>2.485760052061396E-3</v>
      </c>
      <c r="D64" s="147">
        <f>+D63*D61/(1+D63^Parameters!$B$125)</f>
        <v>4.8034497183190141E-3</v>
      </c>
      <c r="E64" s="147">
        <f>+E63*E61/(1+E63^Parameters!$B$125)</f>
        <v>8.5953395121238872E-3</v>
      </c>
      <c r="F64" s="147">
        <f>+F63*F61/(1+F63^Parameters!$B$125)</f>
        <v>1.4315396161155724E-2</v>
      </c>
      <c r="G64" s="147">
        <f>+G63*G61/(1+G63^Parameters!$B$125)</f>
        <v>2.232355471223393E-2</v>
      </c>
      <c r="H64" s="147">
        <f>+H63*H61/(1+H63^Parameters!$B$125)</f>
        <v>3.2823719550374018E-2</v>
      </c>
      <c r="I64" s="147">
        <f>+I63*I61/(1+I63^Parameters!$B$125)</f>
        <v>4.5825971335498761E-2</v>
      </c>
      <c r="J64" s="147">
        <f>+J63*J61/(1+J63^Parameters!$B$125)</f>
        <v>6.1322258733187626E-2</v>
      </c>
      <c r="K64" s="147">
        <f>+K63*K61/(1+K63^Parameters!$B$125)</f>
        <v>7.9279855665097335E-2</v>
      </c>
      <c r="L64" s="147">
        <f>+L63*L61/(1+L63^Parameters!$B$125)</f>
        <v>0.1025075162104879</v>
      </c>
      <c r="M64" s="147">
        <f>+M63*M61/(1+M63^Parameters!$B$125)</f>
        <v>0.13247624980803896</v>
      </c>
      <c r="N64" s="147">
        <f>+N63*N61/(1+N63^Parameters!$B$125)</f>
        <v>0.16874751350055769</v>
      </c>
      <c r="O64" s="147">
        <f>+O63*O61/(1+O63^Parameters!$B$125)</f>
        <v>0.20986183265684971</v>
      </c>
      <c r="P64" s="147">
        <f>+P63*P61/(1+P63^Parameters!$B$125)</f>
        <v>0.25619575380507059</v>
      </c>
      <c r="Q64" s="147">
        <f>+Q63*Q61/(1+Q63^Parameters!$B$125)</f>
        <v>0.30807348546742641</v>
      </c>
      <c r="R64" s="147">
        <f>+R63*R61/(1+R63^Parameters!$B$125)</f>
        <v>0.36577436784791562</v>
      </c>
      <c r="S64" s="147">
        <f>+S63*S61/(1+S63^Parameters!$B$125)</f>
        <v>0.4295411715785582</v>
      </c>
      <c r="T64" s="147">
        <f>+T63*T61/(1+T63^Parameters!$B$125)</f>
        <v>0.49958498477977398</v>
      </c>
      <c r="U64" s="147">
        <f>+U63*U61/(1+U63^Parameters!$B$125)</f>
        <v>0.57608538269022991</v>
      </c>
      <c r="V64" s="147">
        <f>+V63*V61/(1+V63^Parameters!$B$125)</f>
        <v>0.65849250627331568</v>
      </c>
      <c r="W64" s="147">
        <f>+W63*W61/(1+W63^Parameters!$B$125)</f>
        <v>0.74655648996427793</v>
      </c>
      <c r="X64" s="147">
        <f>+X63*X61/(1+X63^Parameters!$B$125)</f>
        <v>0.84090330059790563</v>
      </c>
      <c r="Y64" s="147">
        <f>+Y63*Y61/(1+Y63^Parameters!$B$125)</f>
        <v>0.94161638019747029</v>
      </c>
      <c r="Z64" s="147">
        <f>+Z63*Z61/(1+Z63^Parameters!$B$125)</f>
        <v>1.0485720410140988</v>
      </c>
      <c r="AA64" s="147">
        <f>+AA63*AA61/(1+AA63^Parameters!$B$125)</f>
        <v>1.1604089571449145</v>
      </c>
      <c r="AB64" s="147">
        <f>+AB63*AB61/(1+AB63^Parameters!$B$125)</f>
        <v>1.2608769343501345</v>
      </c>
      <c r="AC64" s="147">
        <f>+AC63*AC61/(1+AC63^Parameters!$B$125)</f>
        <v>1.3378124398765943</v>
      </c>
      <c r="AD64" s="147">
        <f>+AD63*AD61/(1+AD63^Parameters!$B$125)</f>
        <v>1.3998755159992964</v>
      </c>
      <c r="AE64" s="147">
        <f>+AE63*AE61/(1+AE63^Parameters!$B$125)</f>
        <v>1.453201823594128</v>
      </c>
      <c r="AF64" s="147">
        <f>+AF63*AF61/(1+AF63^Parameters!$B$125)</f>
        <v>1.4994022265155025</v>
      </c>
      <c r="AG64" s="147">
        <f>+AG63*AG61/(1+AG63^Parameters!$B$125)</f>
        <v>1.5407894120693484</v>
      </c>
      <c r="AH64" s="147">
        <f>+AH63*AH61/(1+AH63^Parameters!$B$125)</f>
        <v>1.5820073890692619</v>
      </c>
      <c r="AI64" s="147">
        <f>+AI63*AI61/(1+AI63^Parameters!$B$125)</f>
        <v>1.6249827160249164</v>
      </c>
      <c r="AJ64" s="147">
        <f>+AJ63*AJ61/(1+AJ63^Parameters!$B$125)</f>
        <v>1.6709307852532946</v>
      </c>
      <c r="AK64" s="147">
        <f>+AK63*AK61/(1+AK63^Parameters!$B$125)</f>
        <v>1.7206179504165022</v>
      </c>
      <c r="AL64" s="147">
        <f>+AL63*AL61/(1+AL63^Parameters!$B$125)</f>
        <v>1.774518730832316</v>
      </c>
      <c r="AM64" s="147">
        <f>+AM63*AM61/(1+AM63^Parameters!$B$125)</f>
        <v>1.8329204663375578</v>
      </c>
      <c r="AN64" s="147">
        <f>+AN63*AN61/(1+AN63^Parameters!$B$125)</f>
        <v>1.8959931984973248</v>
      </c>
      <c r="AO64" s="147">
        <f>+AO63*AO61/(1+AO63^Parameters!$B$125)</f>
        <v>1.9638364809393638</v>
      </c>
      <c r="AP64" s="147">
        <f>+AP63*AP61/(1+AP63^Parameters!$B$125)</f>
        <v>2.0365107894493657</v>
      </c>
      <c r="AQ64" s="147">
        <f>+AQ63*AQ61/(1+AQ63^Parameters!$B$125)</f>
        <v>2.1140585780232306</v>
      </c>
      <c r="AR64" s="147">
        <f>+AR63*AR61/(1+AR63^Parameters!$B$125)</f>
        <v>2.1965183272020519</v>
      </c>
      <c r="AS64" s="147">
        <f>+AS63*AS61/(1+AS63^Parameters!$B$125)</f>
        <v>2.2839338257447017</v>
      </c>
      <c r="AT64" s="147">
        <f>+AT63*AT61/(1+AT63^Parameters!$B$125)</f>
        <v>2.3763602018923256</v>
      </c>
      <c r="AU64" s="147">
        <f>+AU63*AU61/(1+AU63^Parameters!$B$125)</f>
        <v>2.4738677399965785</v>
      </c>
      <c r="AV64" s="147">
        <f>+AV63*AV61/(1+AV63^Parameters!$B$125)</f>
        <v>2.5765441959910955</v>
      </c>
      <c r="AW64" s="147">
        <f>+AW63*AW61/(1+AW63^Parameters!$B$125)</f>
        <v>2.6844961064347532</v>
      </c>
      <c r="AX64" s="147">
        <f>+AX63*AX61/(1+AX63^Parameters!$B$125)</f>
        <v>2.7978494357089412</v>
      </c>
      <c r="AY64" s="147">
        <f>+AY63*AY61/(1+AY63^Parameters!$B$125)</f>
        <v>2.9167498018472564</v>
      </c>
      <c r="AZ64" s="147">
        <f>+AZ63*AZ61/(1+AZ63^Parameters!$B$125)</f>
        <v>3.0413624486726558</v>
      </c>
      <c r="BA64" s="147">
        <f>+BA63*BA61/(1+BA63^Parameters!$B$125)</f>
        <v>3.1718720806586833</v>
      </c>
      <c r="BB64" s="147">
        <f>+BB63*BB61/(1+BB63^Parameters!$B$125)</f>
        <v>3.3084826406753773</v>
      </c>
      <c r="BC64" s="147">
        <f>+BC63*BC61/(1+BC63^Parameters!$B$125)</f>
        <v>3.4514170850790178</v>
      </c>
      <c r="BD64" s="147">
        <f>+BD63*BD61/(1+BD63^Parameters!$B$125)</f>
        <v>3.6009171923937213</v>
      </c>
      <c r="BE64" s="147">
        <f>+BE63*BE61/(1+BE63^Parameters!$B$125)</f>
        <v>3.7572434289733323</v>
      </c>
      <c r="BF64" s="147">
        <f>+BF63*BF61/(1+BF63^Parameters!$B$125)</f>
        <v>3.9206748860144991</v>
      </c>
      <c r="BG64" s="147">
        <f>+BG63*BG61/(1+BG63^Parameters!$B$125)</f>
        <v>4.0915092960394714</v>
      </c>
      <c r="BH64" s="147">
        <f>+BH63*BH61/(1+BH63^Parameters!$B$125)</f>
        <v>4.2700631327059533</v>
      </c>
      <c r="BI64" s="147">
        <f>+BI63*BI61/(1+BI63^Parameters!$B$125)</f>
        <v>4.4566717949706556</v>
      </c>
      <c r="BJ64" s="147">
        <f>+BJ63*BJ61/(1+BJ63^Parameters!$B$125)</f>
        <v>4.4316438519505814</v>
      </c>
      <c r="BK64" s="147">
        <f>+BK63*BK61/(1+BK63^Parameters!$B$125)</f>
        <v>4.4166104809975204</v>
      </c>
      <c r="BL64" s="147">
        <f>+BL63*BL61/(1+BL63^Parameters!$B$125)</f>
        <v>4.4155944225787023</v>
      </c>
      <c r="BM64" s="147">
        <f>+BM63*BM61/(1+BM63^Parameters!$B$125)</f>
        <v>4.4239764478416834</v>
      </c>
      <c r="BN64" s="147">
        <f>+BN63*BN61/(1+BN63^Parameters!$B$125)</f>
        <v>4.4386847661101125</v>
      </c>
      <c r="BO64" s="147">
        <f>+BO63*BO61/(1+BO63^Parameters!$B$125)</f>
        <v>4.4576648517146538</v>
      </c>
      <c r="BP64" s="147">
        <f>+BP63*BP61/(1+BP63^Parameters!$B$125)</f>
        <v>4.4795366647635939</v>
      </c>
      <c r="BQ64" s="147">
        <f>+BQ63*BQ61/(1+BQ63^Parameters!$B$125)</f>
        <v>4.503370124736481</v>
      </c>
      <c r="BR64" s="147">
        <f>+BR63*BR61/(1+BR63^Parameters!$B$125)</f>
        <v>4.5285366442280086</v>
      </c>
      <c r="BS64" s="147">
        <f>+BS63*BS61/(1+BS63^Parameters!$B$125)</f>
        <v>4.5546102910264104</v>
      </c>
      <c r="BT64" s="147">
        <f>+BT63*BT61/(1+BT63^Parameters!$B$125)</f>
        <v>4.5813016730166316</v>
      </c>
      <c r="BU64" s="147">
        <f>+BU63*BU61/(1+BU63^Parameters!$B$125)</f>
        <v>4.6084135616348769</v>
      </c>
      <c r="BV64" s="147">
        <f>+BV63*BV61/(1+BV63^Parameters!$B$125)</f>
        <v>4.6358110336688982</v>
      </c>
      <c r="BW64" s="147">
        <f>+BW63*BW61/(1+BW63^Parameters!$B$125)</f>
        <v>4.6634013456410495</v>
      </c>
      <c r="BX64" s="147">
        <f>+BX63*BX61/(1+BX63^Parameters!$B$125)</f>
        <v>4.6911203498155292</v>
      </c>
      <c r="BY64" s="147">
        <f>+BY63*BY61/(1+BY63^Parameters!$B$125)</f>
        <v>4.71892331536489</v>
      </c>
      <c r="BZ64" s="147">
        <f>+BZ63*BZ61/(1+BZ63^Parameters!$B$125)</f>
        <v>4.7467787200824549</v>
      </c>
      <c r="CA64" s="147">
        <f>+CA63*CA61/(1+CA63^Parameters!$B$125)</f>
        <v>4.7746640473376241</v>
      </c>
      <c r="CB64" s="147">
        <f>+CB63*CB61/(1+CB63^Parameters!$B$125)</f>
        <v>4.8025629378053356</v>
      </c>
      <c r="CC64" s="147">
        <f>+CC63*CC61/(1+CC63^Parameters!$B$125)</f>
        <v>4.8304632571837702</v>
      </c>
      <c r="CD64" s="147">
        <f>+CD63*CD61/(1+CD63^Parameters!$B$125)</f>
        <v>4.858355783668233</v>
      </c>
      <c r="CE64" s="147">
        <f>+CE63*CE61/(1+CE63^Parameters!$B$125)</f>
        <v>4.8862333150577824</v>
      </c>
      <c r="CF64" s="147">
        <f>+CF63*CF61/(1+CF63^Parameters!$B$125)</f>
        <v>4.914090060220432</v>
      </c>
      <c r="CG64" s="147">
        <f>+CG63*CG61/(1+CG63^Parameters!$B$125)</f>
        <v>4.9419212234273138</v>
      </c>
      <c r="CH64" s="147">
        <f>+CH63*CH61/(1+CH63^Parameters!$B$125)</f>
        <v>4.9697227196435305</v>
      </c>
      <c r="CI64" s="147">
        <f>+CI63*CI61/(1+CI63^Parameters!$B$125)</f>
        <v>4.997490978852519</v>
      </c>
      <c r="CJ64" s="147">
        <f>+CJ63*CJ61/(1+CJ63^Parameters!$B$125)</f>
        <v>5.0252228110057215</v>
      </c>
      <c r="CK64" s="147">
        <f>+CK63*CK61/(1+CK63^Parameters!$B$125)</f>
        <v>5.0529153123311454</v>
      </c>
      <c r="CL64" s="147">
        <f>+CL63*CL61/(1+CL63^Parameters!$B$125)</f>
        <v>5.0805657999211284</v>
      </c>
      <c r="CM64" s="147">
        <f>+CM63*CM61/(1+CM63^Parameters!$B$125)</f>
        <v>5.1081717657089127</v>
      </c>
      <c r="CN64" s="147">
        <f>+CN63*CN61/(1+CN63^Parameters!$B$125)</f>
        <v>5.1357308437823352</v>
      </c>
      <c r="CO64" s="147">
        <f>+CO63*CO61/(1+CO63^Parameters!$B$125)</f>
        <v>5.1632407869077914</v>
      </c>
      <c r="CP64" s="147">
        <f>+CP63*CP61/(1+CP63^Parameters!$B$125)</f>
        <v>5.1906994494445131</v>
      </c>
      <c r="CQ64" s="147">
        <f>+CQ63*CQ61/(1+CQ63^Parameters!$B$125)</f>
        <v>5.2181047747169957</v>
      </c>
      <c r="CR64" s="147">
        <f>+CR63*CR61/(1+CR63^Parameters!$B$125)</f>
        <v>5.2454547855179738</v>
      </c>
      <c r="CS64" s="147">
        <f>+CS63*CS61/(1+CS63^Parameters!$B$125)</f>
        <v>5.2727475768261707</v>
      </c>
      <c r="CT64" s="147">
        <f>+CT63*CT61/(1+CT63^Parameters!$B$125)</f>
        <v>5.2999813101046316</v>
      </c>
      <c r="CU64" s="147">
        <f>+CU63*CU61/(1+CU63^Parameters!$B$125)</f>
        <v>5.3271542087381434</v>
      </c>
      <c r="CV64" s="147">
        <f>+CV63*CV61/(1+CV63^Parameters!$B$125)</f>
        <v>5.3542645543006691</v>
      </c>
    </row>
    <row r="65" spans="1:237" s="45" customFormat="1" ht="18" customHeight="1">
      <c r="A65" s="572" t="s">
        <v>21</v>
      </c>
      <c r="B65" s="45">
        <f>+B61/(1+B63)</f>
        <v>1.6966118964129739</v>
      </c>
      <c r="C65" s="45">
        <f t="shared" ref="C65:BN65" si="15">+C61-C64</f>
        <v>2.2444731060778298</v>
      </c>
      <c r="D65" s="45">
        <f t="shared" si="15"/>
        <v>2.7520647070195974</v>
      </c>
      <c r="E65" s="45">
        <f t="shared" si="15"/>
        <v>3.2195700103583156</v>
      </c>
      <c r="F65" s="45">
        <f t="shared" si="15"/>
        <v>3.6881525297695852</v>
      </c>
      <c r="G65" s="45">
        <f t="shared" si="15"/>
        <v>4.1648463168196974</v>
      </c>
      <c r="H65" s="45">
        <f t="shared" si="15"/>
        <v>4.6425480667482821</v>
      </c>
      <c r="I65" s="45">
        <f t="shared" si="15"/>
        <v>5.1057008750904869</v>
      </c>
      <c r="J65" s="45">
        <f t="shared" si="15"/>
        <v>5.5519414478359099</v>
      </c>
      <c r="K65" s="45">
        <f t="shared" si="15"/>
        <v>5.9791605991345396</v>
      </c>
      <c r="L65" s="45">
        <f t="shared" si="15"/>
        <v>6.5708420443891002</v>
      </c>
      <c r="M65" s="45">
        <f t="shared" si="15"/>
        <v>7.3649900203646466</v>
      </c>
      <c r="N65" s="45">
        <f t="shared" si="15"/>
        <v>8.263870934574495</v>
      </c>
      <c r="O65" s="45">
        <f t="shared" si="15"/>
        <v>9.164613196983451</v>
      </c>
      <c r="P65" s="45">
        <f t="shared" si="15"/>
        <v>10.077702256095725</v>
      </c>
      <c r="Q65" s="45">
        <f t="shared" si="15"/>
        <v>11.00861966519712</v>
      </c>
      <c r="R65" s="45">
        <f t="shared" si="15"/>
        <v>11.960104595506353</v>
      </c>
      <c r="S65" s="45">
        <f t="shared" si="15"/>
        <v>12.933455482687354</v>
      </c>
      <c r="T65" s="45">
        <f t="shared" si="15"/>
        <v>13.929282195547344</v>
      </c>
      <c r="U65" s="45">
        <f t="shared" si="15"/>
        <v>14.947940544852059</v>
      </c>
      <c r="V65" s="45">
        <f t="shared" si="15"/>
        <v>15.971989699341062</v>
      </c>
      <c r="W65" s="45">
        <f t="shared" si="15"/>
        <v>16.99449335341539</v>
      </c>
      <c r="X65" s="45">
        <f t="shared" si="15"/>
        <v>18.029640401975424</v>
      </c>
      <c r="Y65" s="45">
        <f t="shared" si="15"/>
        <v>19.080114152608534</v>
      </c>
      <c r="Z65" s="45">
        <f t="shared" si="15"/>
        <v>20.148097407749965</v>
      </c>
      <c r="AA65" s="45">
        <f t="shared" si="15"/>
        <v>21.236721933189326</v>
      </c>
      <c r="AB65" s="45">
        <f t="shared" si="15"/>
        <v>22.364133021741509</v>
      </c>
      <c r="AC65" s="45">
        <f t="shared" si="15"/>
        <v>23.544447028912337</v>
      </c>
      <c r="AD65" s="45">
        <f t="shared" si="15"/>
        <v>24.78267366131459</v>
      </c>
      <c r="AE65" s="45">
        <f t="shared" si="15"/>
        <v>26.072930616753872</v>
      </c>
      <c r="AF65" s="45">
        <f t="shared" si="15"/>
        <v>27.358092700475574</v>
      </c>
      <c r="AG65" s="45">
        <f t="shared" si="15"/>
        <v>28.616473568278515</v>
      </c>
      <c r="AH65" s="45">
        <f t="shared" si="15"/>
        <v>29.888512737520369</v>
      </c>
      <c r="AI65" s="45">
        <f t="shared" si="15"/>
        <v>31.179330306591154</v>
      </c>
      <c r="AJ65" s="45">
        <f t="shared" si="15"/>
        <v>32.492098412588717</v>
      </c>
      <c r="AK65" s="45">
        <f t="shared" si="15"/>
        <v>33.829087006425667</v>
      </c>
      <c r="AL65" s="45">
        <f t="shared" si="15"/>
        <v>35.192198617094363</v>
      </c>
      <c r="AM65" s="45">
        <f t="shared" si="15"/>
        <v>36.583225341464811</v>
      </c>
      <c r="AN65" s="45">
        <f t="shared" si="15"/>
        <v>38.003962809917134</v>
      </c>
      <c r="AO65" s="45">
        <f t="shared" si="15"/>
        <v>39.456253198881662</v>
      </c>
      <c r="AP65" s="45">
        <f t="shared" si="15"/>
        <v>40.941995129888312</v>
      </c>
      <c r="AQ65" s="45">
        <f t="shared" si="15"/>
        <v>42.463139778784374</v>
      </c>
      <c r="AR65" s="45">
        <f t="shared" si="15"/>
        <v>44.021682650618978</v>
      </c>
      <c r="AS65" s="45">
        <f t="shared" si="15"/>
        <v>45.619655326831179</v>
      </c>
      <c r="AT65" s="45">
        <f t="shared" si="15"/>
        <v>47.259118886550553</v>
      </c>
      <c r="AU65" s="45">
        <f t="shared" si="15"/>
        <v>48.942159447556449</v>
      </c>
      <c r="AV65" s="45">
        <f t="shared" si="15"/>
        <v>50.670885714650176</v>
      </c>
      <c r="AW65" s="45">
        <f t="shared" si="15"/>
        <v>52.447428215198478</v>
      </c>
      <c r="AX65" s="45">
        <f t="shared" si="15"/>
        <v>54.273939859768575</v>
      </c>
      <c r="AY65" s="45">
        <f t="shared" si="15"/>
        <v>56.152597495754165</v>
      </c>
      <c r="AZ65" s="45">
        <f t="shared" si="15"/>
        <v>58.085604176956544</v>
      </c>
      <c r="BA65" s="45">
        <f t="shared" si="15"/>
        <v>60.075191930399292</v>
      </c>
      <c r="BB65" s="45">
        <f t="shared" si="15"/>
        <v>62.123624854058008</v>
      </c>
      <c r="BC65" s="45">
        <f t="shared" si="15"/>
        <v>64.233202422723053</v>
      </c>
      <c r="BD65" s="45">
        <f t="shared" si="15"/>
        <v>66.406262913774299</v>
      </c>
      <c r="BE65" s="45">
        <f t="shared" si="15"/>
        <v>68.64518689127766</v>
      </c>
      <c r="BF65" s="45">
        <f t="shared" si="15"/>
        <v>70.952400706895915</v>
      </c>
      <c r="BG65" s="45">
        <f t="shared" si="15"/>
        <v>73.33037999098903</v>
      </c>
      <c r="BH65" s="45">
        <f t="shared" si="15"/>
        <v>75.781653118140042</v>
      </c>
      <c r="BI65" s="45">
        <f t="shared" si="15"/>
        <v>78.308804639139879</v>
      </c>
      <c r="BJ65" s="45">
        <f t="shared" si="15"/>
        <v>78.333832582159957</v>
      </c>
      <c r="BK65" s="45">
        <f t="shared" si="15"/>
        <v>78.34886595311302</v>
      </c>
      <c r="BL65" s="45">
        <f t="shared" si="15"/>
        <v>78.349882011531832</v>
      </c>
      <c r="BM65" s="45">
        <f t="shared" si="15"/>
        <v>78.341499986268857</v>
      </c>
      <c r="BN65" s="45">
        <f t="shared" si="15"/>
        <v>78.326791668000425</v>
      </c>
      <c r="BO65" s="45">
        <f t="shared" ref="BO65:CV65" si="16">+BO61-BO64</f>
        <v>78.307811582395885</v>
      </c>
      <c r="BP65" s="45">
        <f t="shared" si="16"/>
        <v>78.285939769346939</v>
      </c>
      <c r="BQ65" s="45">
        <f t="shared" si="16"/>
        <v>78.262106309374062</v>
      </c>
      <c r="BR65" s="45">
        <f t="shared" si="16"/>
        <v>78.236939789882527</v>
      </c>
      <c r="BS65" s="45">
        <f t="shared" si="16"/>
        <v>78.210866143084132</v>
      </c>
      <c r="BT65" s="45">
        <f t="shared" si="16"/>
        <v>78.184174761093914</v>
      </c>
      <c r="BU65" s="45">
        <f t="shared" si="16"/>
        <v>78.157062872475663</v>
      </c>
      <c r="BV65" s="45">
        <f t="shared" si="16"/>
        <v>78.129665400441638</v>
      </c>
      <c r="BW65" s="45">
        <f t="shared" si="16"/>
        <v>78.102075088469491</v>
      </c>
      <c r="BX65" s="45">
        <f t="shared" si="16"/>
        <v>78.074356084295005</v>
      </c>
      <c r="BY65" s="45">
        <f t="shared" si="16"/>
        <v>78.046553118745649</v>
      </c>
      <c r="BZ65" s="45">
        <f t="shared" si="16"/>
        <v>78.018697714028079</v>
      </c>
      <c r="CA65" s="45">
        <f t="shared" si="16"/>
        <v>77.990812386772916</v>
      </c>
      <c r="CB65" s="45">
        <f t="shared" si="16"/>
        <v>77.962913496305205</v>
      </c>
      <c r="CC65" s="45">
        <f t="shared" si="16"/>
        <v>77.935013176926773</v>
      </c>
      <c r="CD65" s="45">
        <f t="shared" si="16"/>
        <v>77.907120650442309</v>
      </c>
      <c r="CE65" s="45">
        <f t="shared" si="16"/>
        <v>77.879243119052759</v>
      </c>
      <c r="CF65" s="45">
        <f t="shared" si="16"/>
        <v>77.851386373890108</v>
      </c>
      <c r="CG65" s="45">
        <f t="shared" si="16"/>
        <v>77.823555210683224</v>
      </c>
      <c r="CH65" s="45">
        <f t="shared" si="16"/>
        <v>77.795753714467011</v>
      </c>
      <c r="CI65" s="45">
        <f t="shared" si="16"/>
        <v>77.767985455258014</v>
      </c>
      <c r="CJ65" s="45">
        <f t="shared" si="16"/>
        <v>77.74025362310482</v>
      </c>
      <c r="CK65" s="45">
        <f t="shared" si="16"/>
        <v>77.712561121779387</v>
      </c>
      <c r="CL65" s="45">
        <f t="shared" si="16"/>
        <v>77.684910634189407</v>
      </c>
      <c r="CM65" s="45">
        <f t="shared" si="16"/>
        <v>77.657304668401622</v>
      </c>
      <c r="CN65" s="45">
        <f t="shared" si="16"/>
        <v>77.629745590328199</v>
      </c>
      <c r="CO65" s="45">
        <f t="shared" si="16"/>
        <v>77.602235647202747</v>
      </c>
      <c r="CP65" s="45">
        <f t="shared" si="16"/>
        <v>77.57477698466603</v>
      </c>
      <c r="CQ65" s="45">
        <f t="shared" si="16"/>
        <v>77.547371659393548</v>
      </c>
      <c r="CR65" s="45">
        <f t="shared" si="16"/>
        <v>77.520021648592561</v>
      </c>
      <c r="CS65" s="45">
        <f t="shared" si="16"/>
        <v>77.492728857284362</v>
      </c>
      <c r="CT65" s="45">
        <f t="shared" si="16"/>
        <v>77.465495124005912</v>
      </c>
      <c r="CU65" s="45">
        <f t="shared" si="16"/>
        <v>77.438322225372389</v>
      </c>
      <c r="CV65" s="45">
        <f t="shared" si="16"/>
        <v>77.411211879809869</v>
      </c>
    </row>
    <row r="66" spans="1:237" s="33" customFormat="1" ht="18" customHeight="1">
      <c r="A66" s="23" t="s">
        <v>159</v>
      </c>
      <c r="B66" s="33">
        <f t="shared" ref="B66:AG66" si="17">(B31*(B103)^$B38)</f>
        <v>4.9179613254244632E-11</v>
      </c>
      <c r="C66" s="33">
        <f t="shared" si="17"/>
        <v>3.7423529187001109E-11</v>
      </c>
      <c r="D66" s="33">
        <f t="shared" si="17"/>
        <v>3.2779046361121846E-11</v>
      </c>
      <c r="E66" s="33">
        <f t="shared" si="17"/>
        <v>2.9091090647943924E-11</v>
      </c>
      <c r="F66" s="33">
        <f t="shared" si="17"/>
        <v>2.6124975183682559E-11</v>
      </c>
      <c r="G66" s="33">
        <f t="shared" si="17"/>
        <v>2.3711648635320124E-11</v>
      </c>
      <c r="H66" s="33">
        <f t="shared" si="17"/>
        <v>2.1727402953445602E-11</v>
      </c>
      <c r="I66" s="33">
        <f t="shared" si="17"/>
        <v>2.0080578462653436E-11</v>
      </c>
      <c r="J66" s="33">
        <f t="shared" si="17"/>
        <v>1.8703711357956443E-11</v>
      </c>
      <c r="K66" s="33">
        <f t="shared" si="17"/>
        <v>1.755354488155134E-11</v>
      </c>
      <c r="L66" s="33">
        <f t="shared" si="17"/>
        <v>1.6632723619067263E-11</v>
      </c>
      <c r="M66" s="33">
        <f t="shared" si="17"/>
        <v>1.6081891148539663E-11</v>
      </c>
      <c r="N66" s="33">
        <f t="shared" si="17"/>
        <v>1.6498996782777518E-11</v>
      </c>
      <c r="O66" s="33">
        <f t="shared" si="17"/>
        <v>2.006005191873085E-11</v>
      </c>
      <c r="P66" s="33">
        <f t="shared" si="17"/>
        <v>3.5021726816785027E-11</v>
      </c>
      <c r="Q66" s="33">
        <f t="shared" si="17"/>
        <v>9.6574829528826593E-11</v>
      </c>
      <c r="R66" s="33">
        <f t="shared" si="17"/>
        <v>3.6042888559418334E-10</v>
      </c>
      <c r="S66" s="33">
        <f t="shared" si="17"/>
        <v>1.4807742402011651E-9</v>
      </c>
      <c r="T66" s="33">
        <f t="shared" si="17"/>
        <v>5.9947049326059562E-9</v>
      </c>
      <c r="U66" s="33">
        <f t="shared" si="17"/>
        <v>2.2969033920708792E-8</v>
      </c>
      <c r="V66" s="33">
        <f t="shared" si="17"/>
        <v>8.2343291080812073E-8</v>
      </c>
      <c r="W66" s="33">
        <f t="shared" si="17"/>
        <v>2.767702484876517E-7</v>
      </c>
      <c r="X66" s="33">
        <f t="shared" si="17"/>
        <v>8.7603093831864665E-7</v>
      </c>
      <c r="Y66" s="33">
        <f t="shared" si="17"/>
        <v>2.6125910960107371E-6</v>
      </c>
      <c r="Z66" s="33">
        <f t="shared" si="17"/>
        <v>7.3282399087415688E-6</v>
      </c>
      <c r="AA66" s="33">
        <f t="shared" si="17"/>
        <v>2.7734246923458476E-5</v>
      </c>
      <c r="AB66" s="33">
        <f t="shared" si="17"/>
        <v>7.1880035596756544E-4</v>
      </c>
      <c r="AC66" s="33">
        <f t="shared" si="17"/>
        <v>3.4719681007724067E-4</v>
      </c>
      <c r="AD66" s="33">
        <f t="shared" si="17"/>
        <v>1.6786404698681829E-4</v>
      </c>
      <c r="AE66" s="33">
        <f t="shared" si="17"/>
        <v>8.1229301731976797E-5</v>
      </c>
      <c r="AF66" s="33">
        <f t="shared" si="17"/>
        <v>3.9337206160083775E-5</v>
      </c>
      <c r="AG66" s="33">
        <f t="shared" si="17"/>
        <v>1.9063230047663072E-5</v>
      </c>
      <c r="AH66" s="33">
        <f t="shared" ref="AH66:BI66" si="18">(AH31*(AH103)^$B38)</f>
        <v>9.2440318314049943E-6</v>
      </c>
      <c r="AI66" s="33">
        <f t="shared" si="18"/>
        <v>4.4850898287066554E-6</v>
      </c>
      <c r="AJ66" s="33">
        <f t="shared" si="18"/>
        <v>2.1772141685985959E-6</v>
      </c>
      <c r="AK66" s="33">
        <f t="shared" si="18"/>
        <v>1.0573759344164164E-6</v>
      </c>
      <c r="AL66" s="33">
        <f t="shared" si="18"/>
        <v>5.137314208472213E-7</v>
      </c>
      <c r="AM66" s="33">
        <f t="shared" si="18"/>
        <v>2.4969131092335395E-7</v>
      </c>
      <c r="AN66" s="33">
        <f t="shared" si="18"/>
        <v>1.2139904330731431E-7</v>
      </c>
      <c r="AO66" s="33">
        <f t="shared" si="18"/>
        <v>5.9041472433267117E-8</v>
      </c>
      <c r="AP66" s="33">
        <f t="shared" si="18"/>
        <v>2.8722098551147983E-8</v>
      </c>
      <c r="AQ66" s="33">
        <f t="shared" si="18"/>
        <v>1.3975923720549623E-8</v>
      </c>
      <c r="AR66" s="33">
        <f t="shared" si="18"/>
        <v>6.8020481853112319E-9</v>
      </c>
      <c r="AS66" s="33">
        <f t="shared" si="18"/>
        <v>3.3111909972041894E-9</v>
      </c>
      <c r="AT66" s="33">
        <f t="shared" si="18"/>
        <v>1.6121504633971251E-9</v>
      </c>
      <c r="AU66" s="33">
        <f t="shared" si="18"/>
        <v>7.8504769453383333E-10</v>
      </c>
      <c r="AV66" s="33">
        <f t="shared" si="18"/>
        <v>3.8233911437299537E-10</v>
      </c>
      <c r="AW66" s="33">
        <f t="shared" si="18"/>
        <v>1.8623333162472209E-10</v>
      </c>
      <c r="AX66" s="33">
        <f t="shared" si="18"/>
        <v>9.0722809592832394E-11</v>
      </c>
      <c r="AY66" s="33">
        <f t="shared" si="18"/>
        <v>4.419986333528522E-11</v>
      </c>
      <c r="AZ66" s="33">
        <f t="shared" si="18"/>
        <v>2.1536056521507021E-11</v>
      </c>
      <c r="BA66" s="33">
        <f t="shared" si="18"/>
        <v>1.0494171970997798E-11</v>
      </c>
      <c r="BB66" s="33">
        <f t="shared" si="18"/>
        <v>5.1140295845842981E-12</v>
      </c>
      <c r="BC66" s="33">
        <f t="shared" si="18"/>
        <v>2.4923443961584112E-12</v>
      </c>
      <c r="BD66" s="33">
        <f t="shared" si="18"/>
        <v>1.2147297100936482E-12</v>
      </c>
      <c r="BE66" s="33">
        <f t="shared" si="18"/>
        <v>5.9207313811311422E-13</v>
      </c>
      <c r="BF66" s="33">
        <f t="shared" si="18"/>
        <v>2.8859762714504714E-13</v>
      </c>
      <c r="BG66" s="33">
        <f t="shared" si="18"/>
        <v>1.406791314987502E-13</v>
      </c>
      <c r="BH66" s="33">
        <f t="shared" si="18"/>
        <v>6.8577898574689104E-14</v>
      </c>
      <c r="BI66" s="33">
        <f t="shared" si="18"/>
        <v>3.3431393714966516E-14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 t="shared" ref="B67:AG67" si="19">+B61*B66</f>
        <v>8.3504853573644571E-11</v>
      </c>
      <c r="C67" s="23">
        <f t="shared" si="19"/>
        <v>8.4089130708602894E-11</v>
      </c>
      <c r="D67" s="23">
        <f t="shared" si="19"/>
        <v>9.0367509121212692E-11</v>
      </c>
      <c r="E67" s="23">
        <f t="shared" si="19"/>
        <v>9.3910850819632565E-11</v>
      </c>
      <c r="F67" s="23">
        <f t="shared" si="19"/>
        <v>9.6726882683321246E-11</v>
      </c>
      <c r="G67" s="23">
        <f t="shared" si="19"/>
        <v>9.9284700770163652E-11</v>
      </c>
      <c r="H67" s="23">
        <f t="shared" si="19"/>
        <v>1.0158368675808167E-10</v>
      </c>
      <c r="I67" s="23">
        <f t="shared" si="19"/>
        <v>1.0344563904212263E-10</v>
      </c>
      <c r="J67" s="23">
        <f t="shared" si="19"/>
        <v>1.049888641437611E-10</v>
      </c>
      <c r="K67" s="23">
        <f t="shared" si="19"/>
        <v>1.0634710643553175E-10</v>
      </c>
      <c r="L67" s="23">
        <f t="shared" si="19"/>
        <v>1.1099597885487692E-10</v>
      </c>
      <c r="M67" s="23">
        <f t="shared" si="19"/>
        <v>1.2057343644676479E-10</v>
      </c>
      <c r="N67" s="23">
        <f t="shared" si="19"/>
        <v>1.3912974464518063E-10</v>
      </c>
      <c r="O67" s="23">
        <f t="shared" si="19"/>
        <v>1.8805245580543035E-10</v>
      </c>
      <c r="P67" s="23">
        <f t="shared" si="19"/>
        <v>3.6191095305526406E-10</v>
      </c>
      <c r="Q67" s="23">
        <f t="shared" si="19"/>
        <v>1.0929077118554681E-9</v>
      </c>
      <c r="R67" s="23">
        <f t="shared" si="19"/>
        <v>4.4426028187305665E-9</v>
      </c>
      <c r="S67" s="23">
        <f t="shared" si="19"/>
        <v>1.9787581217531316E-8</v>
      </c>
      <c r="T67" s="23">
        <f t="shared" si="19"/>
        <v>8.6496801257823174E-8</v>
      </c>
      <c r="U67" s="23">
        <f t="shared" si="19"/>
        <v>3.5657187811568162E-7</v>
      </c>
      <c r="V67" s="23">
        <f t="shared" si="19"/>
        <v>1.3694086370711703E-6</v>
      </c>
      <c r="W67" s="23">
        <f t="shared" si="19"/>
        <v>4.9101947735840051E-6</v>
      </c>
      <c r="X67" s="23">
        <f t="shared" si="19"/>
        <v>1.6531180106348341E-5</v>
      </c>
      <c r="Y67" s="23">
        <f t="shared" si="19"/>
        <v>5.2308594916735274E-5</v>
      </c>
      <c r="Z67" s="23">
        <f t="shared" si="19"/>
        <v>1.5533427898683594E-4</v>
      </c>
      <c r="AA67" s="23">
        <f t="shared" si="19"/>
        <v>6.2116755848954915E-4</v>
      </c>
      <c r="AB67" s="23">
        <f t="shared" si="19"/>
        <v>1.698166556617595E-2</v>
      </c>
      <c r="AC67" s="23">
        <f t="shared" si="19"/>
        <v>8.6390411150777339E-3</v>
      </c>
      <c r="AD67" s="23">
        <f t="shared" si="19"/>
        <v>4.395108665335299E-3</v>
      </c>
      <c r="AE67" s="23">
        <f t="shared" si="19"/>
        <v>2.2359285175113826E-3</v>
      </c>
      <c r="AF67" s="23">
        <f t="shared" si="19"/>
        <v>1.1351732272066196E-3</v>
      </c>
      <c r="AG67" s="23">
        <f t="shared" si="19"/>
        <v>5.7489484180224461E-4</v>
      </c>
      <c r="AH67" s="23">
        <f t="shared" ref="AH67:BI67" si="20">+AH61*AH66</f>
        <v>2.9091448980106605E-4</v>
      </c>
      <c r="AI67" s="23">
        <f t="shared" si="20"/>
        <v>1.4713029067544463E-4</v>
      </c>
      <c r="AJ67" s="23">
        <f t="shared" si="20"/>
        <v>7.4380231211789151E-5</v>
      </c>
      <c r="AK67" s="23">
        <f t="shared" si="20"/>
        <v>3.7589402496968903E-5</v>
      </c>
      <c r="AL67" s="23">
        <f t="shared" si="20"/>
        <v>1.8990964227207996E-5</v>
      </c>
      <c r="AM67" s="23">
        <f t="shared" si="20"/>
        <v>9.5921778073728807E-6</v>
      </c>
      <c r="AN67" s="23">
        <f t="shared" si="20"/>
        <v>4.8438164874254421E-6</v>
      </c>
      <c r="AO67" s="23">
        <f t="shared" si="20"/>
        <v>2.445503083014605E-6</v>
      </c>
      <c r="AP67" s="23">
        <f t="shared" si="20"/>
        <v>1.2344328825963138E-6</v>
      </c>
      <c r="AQ67" s="23">
        <f t="shared" si="20"/>
        <v>6.2300752391055309E-7</v>
      </c>
      <c r="AR67" s="23">
        <f t="shared" si="20"/>
        <v>3.1437843008953732E-7</v>
      </c>
      <c r="AS67" s="23">
        <f t="shared" si="20"/>
        <v>1.5861793313577752E-7</v>
      </c>
      <c r="AT67" s="23">
        <f t="shared" si="20"/>
        <v>8.0019860613371503E-8</v>
      </c>
      <c r="AU67" s="23">
        <f t="shared" si="20"/>
        <v>4.0364033605677398E-8</v>
      </c>
      <c r="AV67" s="23">
        <f t="shared" si="20"/>
        <v>2.0358575194672729E-8</v>
      </c>
      <c r="AW67" s="23">
        <f t="shared" si="20"/>
        <v>1.0267401945299803E-8</v>
      </c>
      <c r="AX67" s="23">
        <f t="shared" si="20"/>
        <v>5.1777130733758566E-9</v>
      </c>
      <c r="AY67" s="23">
        <f t="shared" si="20"/>
        <v>2.610857077858482E-9</v>
      </c>
      <c r="AZ67" s="23">
        <f t="shared" si="20"/>
        <v>1.3164338082378238E-9</v>
      </c>
      <c r="BA67" s="23">
        <f t="shared" si="20"/>
        <v>6.6372556639274813E-10</v>
      </c>
      <c r="BB67" s="23">
        <f t="shared" si="20"/>
        <v>3.3462173350976651E-10</v>
      </c>
      <c r="BC67" s="23">
        <f t="shared" si="20"/>
        <v>1.6869338213638478E-10</v>
      </c>
      <c r="BD67" s="23">
        <f t="shared" si="20"/>
        <v>8.5039801594839297E-11</v>
      </c>
      <c r="BE67" s="23">
        <f t="shared" si="20"/>
        <v>4.2867534126727102E-11</v>
      </c>
      <c r="BF67" s="23">
        <f t="shared" si="20"/>
        <v>2.1608191953165687E-11</v>
      </c>
      <c r="BG67" s="23">
        <f t="shared" si="20"/>
        <v>1.0891644143891562E-11</v>
      </c>
      <c r="BH67" s="23">
        <f t="shared" si="20"/>
        <v>5.4897784777803083E-12</v>
      </c>
      <c r="BI67" s="23">
        <f t="shared" si="20"/>
        <v>2.7669652286755326E-12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 t="shared" ref="B68:AG68" si="21">+B65-B67</f>
        <v>1.6966118963294692</v>
      </c>
      <c r="C68" s="23">
        <f t="shared" si="21"/>
        <v>2.2444731059937406</v>
      </c>
      <c r="D68" s="23">
        <f t="shared" si="21"/>
        <v>2.7520647069292297</v>
      </c>
      <c r="E68" s="23">
        <f t="shared" si="21"/>
        <v>3.2195700102644049</v>
      </c>
      <c r="F68" s="23">
        <f t="shared" si="21"/>
        <v>3.6881525296728581</v>
      </c>
      <c r="G68" s="23">
        <f t="shared" si="21"/>
        <v>4.1648463167204124</v>
      </c>
      <c r="H68" s="23">
        <f t="shared" si="21"/>
        <v>4.6425480666466985</v>
      </c>
      <c r="I68" s="23">
        <f t="shared" si="21"/>
        <v>5.1057008749870416</v>
      </c>
      <c r="J68" s="23">
        <f t="shared" si="21"/>
        <v>5.551941447730921</v>
      </c>
      <c r="K68" s="23">
        <f t="shared" si="21"/>
        <v>5.9791605990281926</v>
      </c>
      <c r="L68" s="23">
        <f t="shared" si="21"/>
        <v>6.5708420442781046</v>
      </c>
      <c r="M68" s="23">
        <f t="shared" si="21"/>
        <v>7.3649900202440728</v>
      </c>
      <c r="N68" s="23">
        <f t="shared" si="21"/>
        <v>8.2638709344353654</v>
      </c>
      <c r="O68" s="23">
        <f t="shared" si="21"/>
        <v>9.1646131967953988</v>
      </c>
      <c r="P68" s="23">
        <f t="shared" si="21"/>
        <v>10.077702255733813</v>
      </c>
      <c r="Q68" s="23">
        <f t="shared" si="21"/>
        <v>11.008619664104213</v>
      </c>
      <c r="R68" s="23">
        <f t="shared" si="21"/>
        <v>11.96010459106375</v>
      </c>
      <c r="S68" s="23">
        <f t="shared" si="21"/>
        <v>12.933455462899772</v>
      </c>
      <c r="T68" s="23">
        <f t="shared" si="21"/>
        <v>13.929282109050543</v>
      </c>
      <c r="U68" s="23">
        <f t="shared" si="21"/>
        <v>14.947940188280182</v>
      </c>
      <c r="V68" s="23">
        <f t="shared" si="21"/>
        <v>15.971988329932426</v>
      </c>
      <c r="W68" s="23">
        <f t="shared" si="21"/>
        <v>16.994488443220614</v>
      </c>
      <c r="X68" s="23">
        <f t="shared" si="21"/>
        <v>18.029623870795319</v>
      </c>
      <c r="Y68" s="23">
        <f t="shared" si="21"/>
        <v>19.080061844013617</v>
      </c>
      <c r="Z68" s="23">
        <f t="shared" si="21"/>
        <v>20.147942073470979</v>
      </c>
      <c r="AA68" s="23">
        <f t="shared" si="21"/>
        <v>21.236100765630837</v>
      </c>
      <c r="AB68" s="23">
        <f t="shared" si="21"/>
        <v>22.347151356175331</v>
      </c>
      <c r="AC68" s="23">
        <f t="shared" si="21"/>
        <v>23.535807987797259</v>
      </c>
      <c r="AD68" s="23">
        <f t="shared" si="21"/>
        <v>24.778278552649255</v>
      </c>
      <c r="AE68" s="23">
        <f t="shared" si="21"/>
        <v>26.070694688236362</v>
      </c>
      <c r="AF68" s="23">
        <f t="shared" si="21"/>
        <v>27.356957527248365</v>
      </c>
      <c r="AG68" s="23">
        <f t="shared" si="21"/>
        <v>28.615898673436714</v>
      </c>
      <c r="AH68" s="23">
        <f t="shared" ref="AH68:BI68" si="22">+AH65-AH67</f>
        <v>29.888221823030566</v>
      </c>
      <c r="AI68" s="23">
        <f t="shared" si="22"/>
        <v>31.17918317630048</v>
      </c>
      <c r="AJ68" s="23">
        <f t="shared" si="22"/>
        <v>32.492024032357506</v>
      </c>
      <c r="AK68" s="23">
        <f t="shared" si="22"/>
        <v>33.829049417023171</v>
      </c>
      <c r="AL68" s="23">
        <f t="shared" si="22"/>
        <v>35.192179626130134</v>
      </c>
      <c r="AM68" s="23">
        <f t="shared" si="22"/>
        <v>36.583215749287007</v>
      </c>
      <c r="AN68" s="23">
        <f t="shared" si="22"/>
        <v>38.00395796610065</v>
      </c>
      <c r="AO68" s="23">
        <f t="shared" si="22"/>
        <v>39.456250753378576</v>
      </c>
      <c r="AP68" s="23">
        <f t="shared" si="22"/>
        <v>40.941993895455433</v>
      </c>
      <c r="AQ68" s="23">
        <f t="shared" si="22"/>
        <v>42.463139155776851</v>
      </c>
      <c r="AR68" s="23">
        <f t="shared" si="22"/>
        <v>44.021682336240545</v>
      </c>
      <c r="AS68" s="23">
        <f t="shared" si="22"/>
        <v>45.619655168213242</v>
      </c>
      <c r="AT68" s="23">
        <f t="shared" si="22"/>
        <v>47.259118806530694</v>
      </c>
      <c r="AU68" s="23">
        <f t="shared" si="22"/>
        <v>48.942159407192413</v>
      </c>
      <c r="AV68" s="23">
        <f t="shared" si="22"/>
        <v>50.670885694291599</v>
      </c>
      <c r="AW68" s="23">
        <f t="shared" si="22"/>
        <v>52.447428204931079</v>
      </c>
      <c r="AX68" s="23">
        <f t="shared" si="22"/>
        <v>54.273939854590864</v>
      </c>
      <c r="AY68" s="23">
        <f t="shared" si="22"/>
        <v>56.152597493143311</v>
      </c>
      <c r="AZ68" s="23">
        <f t="shared" si="22"/>
        <v>58.085604175640107</v>
      </c>
      <c r="BA68" s="23">
        <f t="shared" si="22"/>
        <v>60.075191929735567</v>
      </c>
      <c r="BB68" s="23">
        <f t="shared" si="22"/>
        <v>62.123624853723385</v>
      </c>
      <c r="BC68" s="23">
        <f t="shared" si="22"/>
        <v>64.233202422554356</v>
      </c>
      <c r="BD68" s="23">
        <f t="shared" si="22"/>
        <v>66.406262913689261</v>
      </c>
      <c r="BE68" s="23">
        <f t="shared" si="22"/>
        <v>68.645186891234786</v>
      </c>
      <c r="BF68" s="23">
        <f t="shared" si="22"/>
        <v>70.9524007068743</v>
      </c>
      <c r="BG68" s="23">
        <f t="shared" si="22"/>
        <v>73.330379990978145</v>
      </c>
      <c r="BH68" s="23">
        <f t="shared" si="22"/>
        <v>75.781653118134557</v>
      </c>
      <c r="BI68" s="23">
        <f t="shared" si="22"/>
        <v>78.308804639137108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3">+B71+B43</f>
        <v>0.43100236821563387</v>
      </c>
      <c r="C70" s="45">
        <f t="shared" si="23"/>
        <v>0.42305073907611485</v>
      </c>
      <c r="D70" s="45">
        <f t="shared" si="23"/>
        <v>0.44320939329804349</v>
      </c>
      <c r="E70" s="45">
        <f t="shared" si="23"/>
        <v>0.44907441009379195</v>
      </c>
      <c r="F70" s="45">
        <f t="shared" si="23"/>
        <v>0.45104509609266963</v>
      </c>
      <c r="G70" s="45">
        <f t="shared" si="23"/>
        <v>0.45153585782783329</v>
      </c>
      <c r="H70" s="45">
        <f t="shared" si="23"/>
        <v>0.45065064798637416</v>
      </c>
      <c r="I70" s="45">
        <f t="shared" si="23"/>
        <v>0.44771356039635307</v>
      </c>
      <c r="J70" s="45">
        <f t="shared" si="23"/>
        <v>0.44333249231418942</v>
      </c>
      <c r="K70" s="45">
        <f t="shared" si="23"/>
        <v>0.43791839304944841</v>
      </c>
      <c r="L70" s="45">
        <f t="shared" si="23"/>
        <v>0.44427888760300321</v>
      </c>
      <c r="M70" s="45">
        <f t="shared" si="23"/>
        <v>0.46236990711141535</v>
      </c>
      <c r="N70" s="45">
        <f t="shared" si="23"/>
        <v>0.48420713860522552</v>
      </c>
      <c r="O70" s="45">
        <f t="shared" si="23"/>
        <v>0.50350171176537062</v>
      </c>
      <c r="P70" s="45">
        <f t="shared" si="23"/>
        <v>0.52126134489655129</v>
      </c>
      <c r="Q70" s="45">
        <f t="shared" si="23"/>
        <v>0.53795978382588672</v>
      </c>
      <c r="R70" s="45">
        <f t="shared" si="23"/>
        <v>0.55376782279765469</v>
      </c>
      <c r="S70" s="45">
        <f t="shared" si="23"/>
        <v>0.56865797419609676</v>
      </c>
      <c r="T70" s="45">
        <f t="shared" si="23"/>
        <v>0.58242735971531867</v>
      </c>
      <c r="U70" s="45">
        <f t="shared" si="23"/>
        <v>0.59468199959240697</v>
      </c>
      <c r="V70" s="45">
        <f t="shared" si="23"/>
        <v>0.60412806687781795</v>
      </c>
      <c r="W70" s="45">
        <f t="shared" si="23"/>
        <v>0.60967604038157885</v>
      </c>
      <c r="X70" s="45">
        <f t="shared" si="23"/>
        <v>0.61061104628830087</v>
      </c>
      <c r="Y70" s="45">
        <f t="shared" si="23"/>
        <v>0.60530534752531195</v>
      </c>
      <c r="Z70" s="45">
        <f t="shared" si="23"/>
        <v>0.5916545776586174</v>
      </c>
      <c r="AA70" s="45">
        <f t="shared" si="23"/>
        <v>0.51703036590895834</v>
      </c>
      <c r="AB70" s="45">
        <f t="shared" si="23"/>
        <v>0</v>
      </c>
      <c r="AC70" s="45">
        <f t="shared" si="23"/>
        <v>0</v>
      </c>
      <c r="AD70" s="45">
        <f t="shared" si="23"/>
        <v>0</v>
      </c>
      <c r="AE70" s="45">
        <f t="shared" si="23"/>
        <v>0</v>
      </c>
      <c r="AF70" s="45">
        <f t="shared" si="23"/>
        <v>0</v>
      </c>
      <c r="AG70" s="45">
        <f t="shared" si="23"/>
        <v>0</v>
      </c>
      <c r="AH70" s="45">
        <f t="shared" ref="AH70:BI70" si="24">+AH71+AH43</f>
        <v>0</v>
      </c>
      <c r="AI70" s="45">
        <f t="shared" si="24"/>
        <v>0</v>
      </c>
      <c r="AJ70" s="45">
        <f t="shared" si="24"/>
        <v>0</v>
      </c>
      <c r="AK70" s="45">
        <f t="shared" si="24"/>
        <v>0</v>
      </c>
      <c r="AL70" s="45">
        <f t="shared" si="24"/>
        <v>0</v>
      </c>
      <c r="AM70" s="45">
        <f t="shared" si="24"/>
        <v>0</v>
      </c>
      <c r="AN70" s="45">
        <f t="shared" si="24"/>
        <v>0</v>
      </c>
      <c r="AO70" s="45">
        <f t="shared" si="24"/>
        <v>0</v>
      </c>
      <c r="AP70" s="45">
        <f t="shared" si="24"/>
        <v>0</v>
      </c>
      <c r="AQ70" s="45">
        <f t="shared" si="24"/>
        <v>0</v>
      </c>
      <c r="AR70" s="45">
        <f t="shared" si="24"/>
        <v>0</v>
      </c>
      <c r="AS70" s="45">
        <f t="shared" si="24"/>
        <v>0</v>
      </c>
      <c r="AT70" s="45">
        <f t="shared" si="24"/>
        <v>0</v>
      </c>
      <c r="AU70" s="45">
        <f t="shared" si="24"/>
        <v>0</v>
      </c>
      <c r="AV70" s="45">
        <f t="shared" si="24"/>
        <v>0</v>
      </c>
      <c r="AW70" s="45">
        <f t="shared" si="24"/>
        <v>0</v>
      </c>
      <c r="AX70" s="45">
        <f t="shared" si="24"/>
        <v>0</v>
      </c>
      <c r="AY70" s="45">
        <f t="shared" si="24"/>
        <v>0</v>
      </c>
      <c r="AZ70" s="45">
        <f t="shared" si="24"/>
        <v>0</v>
      </c>
      <c r="BA70" s="45">
        <f t="shared" si="24"/>
        <v>0</v>
      </c>
      <c r="BB70" s="45">
        <f t="shared" si="24"/>
        <v>0</v>
      </c>
      <c r="BC70" s="45">
        <f t="shared" si="24"/>
        <v>0</v>
      </c>
      <c r="BD70" s="45">
        <f t="shared" si="24"/>
        <v>0</v>
      </c>
      <c r="BE70" s="45">
        <f t="shared" si="24"/>
        <v>0</v>
      </c>
      <c r="BF70" s="45">
        <f t="shared" si="24"/>
        <v>0</v>
      </c>
      <c r="BG70" s="45">
        <f t="shared" si="24"/>
        <v>0</v>
      </c>
      <c r="BH70" s="45">
        <f t="shared" si="24"/>
        <v>0</v>
      </c>
      <c r="BI70" s="45">
        <f t="shared" si="24"/>
        <v>0</v>
      </c>
    </row>
    <row r="71" spans="1:237" s="45" customFormat="1" ht="18" customHeight="1">
      <c r="A71" s="43" t="s">
        <v>1</v>
      </c>
      <c r="B71" s="46">
        <f t="shared" ref="B71:AG71" si="25">+B102</f>
        <v>0.43100236821563387</v>
      </c>
      <c r="C71" s="46">
        <f t="shared" si="25"/>
        <v>0.42305073907611485</v>
      </c>
      <c r="D71" s="46">
        <f t="shared" si="25"/>
        <v>0.44320939329804349</v>
      </c>
      <c r="E71" s="46">
        <f t="shared" si="25"/>
        <v>0.44907441009379195</v>
      </c>
      <c r="F71" s="46">
        <f t="shared" si="25"/>
        <v>0.45104509609266963</v>
      </c>
      <c r="G71" s="46">
        <f t="shared" si="25"/>
        <v>0.45153585782783329</v>
      </c>
      <c r="H71" s="46">
        <f t="shared" si="25"/>
        <v>0.45065064798637416</v>
      </c>
      <c r="I71" s="46">
        <f t="shared" si="25"/>
        <v>0.44771356039635307</v>
      </c>
      <c r="J71" s="46">
        <f t="shared" si="25"/>
        <v>0.44333249231418942</v>
      </c>
      <c r="K71" s="46">
        <f t="shared" si="25"/>
        <v>0.43791839304944841</v>
      </c>
      <c r="L71" s="46">
        <f t="shared" si="25"/>
        <v>0.44427888760300321</v>
      </c>
      <c r="M71" s="46">
        <f t="shared" si="25"/>
        <v>0.46236990711141535</v>
      </c>
      <c r="N71" s="46">
        <f t="shared" si="25"/>
        <v>0.48420713860522552</v>
      </c>
      <c r="O71" s="46">
        <f t="shared" si="25"/>
        <v>0.50350171176537062</v>
      </c>
      <c r="P71" s="46">
        <f t="shared" si="25"/>
        <v>0.52126134489655129</v>
      </c>
      <c r="Q71" s="46">
        <f t="shared" si="25"/>
        <v>0.53795978382588672</v>
      </c>
      <c r="R71" s="46">
        <f t="shared" si="25"/>
        <v>0.55376782279765469</v>
      </c>
      <c r="S71" s="46">
        <f t="shared" si="25"/>
        <v>0.56865797419609676</v>
      </c>
      <c r="T71" s="46">
        <f t="shared" si="25"/>
        <v>0.58242735971531867</v>
      </c>
      <c r="U71" s="46">
        <f t="shared" si="25"/>
        <v>0.59468199959240697</v>
      </c>
      <c r="V71" s="46">
        <f t="shared" si="25"/>
        <v>0.60412806687781795</v>
      </c>
      <c r="W71" s="46">
        <f t="shared" si="25"/>
        <v>0.60967604038157885</v>
      </c>
      <c r="X71" s="46">
        <f t="shared" si="25"/>
        <v>0.61061104628830087</v>
      </c>
      <c r="Y71" s="46">
        <f t="shared" si="25"/>
        <v>0.60530534752531195</v>
      </c>
      <c r="Z71" s="46">
        <f t="shared" si="25"/>
        <v>0.5916545776586174</v>
      </c>
      <c r="AA71" s="46">
        <f t="shared" si="25"/>
        <v>0.51703036590895834</v>
      </c>
      <c r="AB71" s="46">
        <f t="shared" si="25"/>
        <v>0</v>
      </c>
      <c r="AC71" s="46">
        <f t="shared" si="25"/>
        <v>0</v>
      </c>
      <c r="AD71" s="46">
        <f t="shared" si="25"/>
        <v>0</v>
      </c>
      <c r="AE71" s="46">
        <f t="shared" si="25"/>
        <v>0</v>
      </c>
      <c r="AF71" s="46">
        <f t="shared" si="25"/>
        <v>0</v>
      </c>
      <c r="AG71" s="46">
        <f t="shared" si="25"/>
        <v>0</v>
      </c>
      <c r="AH71" s="46">
        <f t="shared" ref="AH71:BI71" si="26">+AH102</f>
        <v>0</v>
      </c>
      <c r="AI71" s="46">
        <f t="shared" si="26"/>
        <v>0</v>
      </c>
      <c r="AJ71" s="46">
        <f t="shared" si="26"/>
        <v>0</v>
      </c>
      <c r="AK71" s="46">
        <f t="shared" si="26"/>
        <v>0</v>
      </c>
      <c r="AL71" s="46">
        <f t="shared" si="26"/>
        <v>0</v>
      </c>
      <c r="AM71" s="46">
        <f t="shared" si="26"/>
        <v>0</v>
      </c>
      <c r="AN71" s="46">
        <f t="shared" si="26"/>
        <v>0</v>
      </c>
      <c r="AO71" s="46">
        <f t="shared" si="26"/>
        <v>0</v>
      </c>
      <c r="AP71" s="46">
        <f t="shared" si="26"/>
        <v>0</v>
      </c>
      <c r="AQ71" s="46">
        <f t="shared" si="26"/>
        <v>0</v>
      </c>
      <c r="AR71" s="46">
        <f t="shared" si="26"/>
        <v>0</v>
      </c>
      <c r="AS71" s="46">
        <f t="shared" si="26"/>
        <v>0</v>
      </c>
      <c r="AT71" s="46">
        <f t="shared" si="26"/>
        <v>0</v>
      </c>
      <c r="AU71" s="46">
        <f t="shared" si="26"/>
        <v>0</v>
      </c>
      <c r="AV71" s="46">
        <f t="shared" si="26"/>
        <v>0</v>
      </c>
      <c r="AW71" s="46">
        <f t="shared" si="26"/>
        <v>0</v>
      </c>
      <c r="AX71" s="46">
        <f t="shared" si="26"/>
        <v>0</v>
      </c>
      <c r="AY71" s="46">
        <f t="shared" si="26"/>
        <v>0</v>
      </c>
      <c r="AZ71" s="46">
        <f t="shared" si="26"/>
        <v>0</v>
      </c>
      <c r="BA71" s="46">
        <f t="shared" si="26"/>
        <v>0</v>
      </c>
      <c r="BB71" s="46">
        <f t="shared" si="26"/>
        <v>0</v>
      </c>
      <c r="BC71" s="46">
        <f t="shared" si="26"/>
        <v>0</v>
      </c>
      <c r="BD71" s="46">
        <f t="shared" si="26"/>
        <v>0</v>
      </c>
      <c r="BE71" s="46">
        <f t="shared" si="26"/>
        <v>0</v>
      </c>
      <c r="BF71" s="46">
        <f t="shared" si="26"/>
        <v>0</v>
      </c>
      <c r="BG71" s="46">
        <f t="shared" si="26"/>
        <v>0</v>
      </c>
      <c r="BH71" s="46">
        <f t="shared" si="26"/>
        <v>0</v>
      </c>
      <c r="BI71" s="46">
        <f t="shared" si="26"/>
        <v>0</v>
      </c>
    </row>
    <row r="72" spans="1:237" ht="18" customHeight="1">
      <c r="A72" s="30" t="s">
        <v>33</v>
      </c>
    </row>
    <row r="73" spans="1:237" s="45" customFormat="1" ht="18" customHeight="1">
      <c r="A73" s="43" t="s">
        <v>34</v>
      </c>
      <c r="B73" s="46">
        <f t="shared" ref="B73:AG73" si="27">(B97)*B68</f>
        <v>0.3243390976944992</v>
      </c>
      <c r="C73" s="45">
        <f t="shared" si="27"/>
        <v>0.42427620800248228</v>
      </c>
      <c r="D73" s="45">
        <f t="shared" si="27"/>
        <v>0.50949995469183151</v>
      </c>
      <c r="E73" s="45">
        <f t="shared" si="27"/>
        <v>0.59743587106150065</v>
      </c>
      <c r="F73" s="45">
        <f t="shared" si="27"/>
        <v>0.69290770199428353</v>
      </c>
      <c r="G73" s="45">
        <f t="shared" si="27"/>
        <v>0.79086762176639447</v>
      </c>
      <c r="H73" s="45">
        <f t="shared" si="27"/>
        <v>0.8850931156848405</v>
      </c>
      <c r="I73" s="45">
        <f t="shared" si="27"/>
        <v>0.97867810347304174</v>
      </c>
      <c r="J73" s="45">
        <f t="shared" si="27"/>
        <v>1.0719721785803524</v>
      </c>
      <c r="K73" s="45">
        <f t="shared" si="27"/>
        <v>1.2145755752069629</v>
      </c>
      <c r="L73" s="45">
        <f t="shared" si="27"/>
        <v>1.3957776746212547</v>
      </c>
      <c r="M73" s="45">
        <f t="shared" si="27"/>
        <v>1.6367455085200819</v>
      </c>
      <c r="N73" s="45">
        <f t="shared" si="27"/>
        <v>1.8365067159287876</v>
      </c>
      <c r="O73" s="45">
        <f t="shared" si="27"/>
        <v>2.0366815767500035</v>
      </c>
      <c r="P73" s="45">
        <f t="shared" si="27"/>
        <v>2.2396003060338692</v>
      </c>
      <c r="Q73" s="45">
        <f t="shared" si="27"/>
        <v>2.446481086967081</v>
      </c>
      <c r="R73" s="45">
        <f t="shared" si="27"/>
        <v>2.6579326539542647</v>
      </c>
      <c r="S73" s="45">
        <f t="shared" si="27"/>
        <v>2.874243560460954</v>
      </c>
      <c r="T73" s="45">
        <f t="shared" si="27"/>
        <v>3.0955493308519202</v>
      </c>
      <c r="U73" s="45">
        <f t="shared" si="27"/>
        <v>3.3219290043224827</v>
      </c>
      <c r="V73" s="45">
        <f t="shared" si="27"/>
        <v>3.5495065287659036</v>
      </c>
      <c r="W73" s="45">
        <f t="shared" si="27"/>
        <v>3.7767400298684968</v>
      </c>
      <c r="X73" s="45">
        <f t="shared" si="27"/>
        <v>4.0067815176554369</v>
      </c>
      <c r="Y73" s="45">
        <f t="shared" si="27"/>
        <v>4.2402237395618023</v>
      </c>
      <c r="Z73" s="45">
        <f t="shared" si="27"/>
        <v>4.4775422103808316</v>
      </c>
      <c r="AA73" s="45">
        <f t="shared" si="27"/>
        <v>4.7193672294309881</v>
      </c>
      <c r="AB73" s="45">
        <f t="shared" si="27"/>
        <v>4.9662795889608411</v>
      </c>
      <c r="AC73" s="45">
        <f t="shared" si="27"/>
        <v>5.2304385895341134</v>
      </c>
      <c r="AD73" s="45">
        <f t="shared" si="27"/>
        <v>5.5065568342160685</v>
      </c>
      <c r="AE73" s="45">
        <f t="shared" si="27"/>
        <v>5.7937746443212585</v>
      </c>
      <c r="AF73" s="45">
        <f t="shared" si="27"/>
        <v>6.079624987463939</v>
      </c>
      <c r="AG73" s="45">
        <f t="shared" si="27"/>
        <v>6.3594035426080797</v>
      </c>
      <c r="AH73" s="45">
        <f t="shared" ref="AH73:BI73" si="28">(AH97)*AH68</f>
        <v>6.642156023570009</v>
      </c>
      <c r="AI73" s="45">
        <f t="shared" si="28"/>
        <v>6.9290505327043901</v>
      </c>
      <c r="AJ73" s="45">
        <f t="shared" si="28"/>
        <v>7.2208073943765241</v>
      </c>
      <c r="AK73" s="45">
        <f t="shared" si="28"/>
        <v>7.5179388619160203</v>
      </c>
      <c r="AL73" s="45">
        <f t="shared" si="28"/>
        <v>7.8208716888650409</v>
      </c>
      <c r="AM73" s="45">
        <f t="shared" si="28"/>
        <v>8.1300061371817467</v>
      </c>
      <c r="AN73" s="45">
        <f t="shared" si="28"/>
        <v>8.4457422665916724</v>
      </c>
      <c r="AO73" s="45">
        <f t="shared" si="28"/>
        <v>8.7684899811302568</v>
      </c>
      <c r="AP73" s="45">
        <f t="shared" si="28"/>
        <v>9.0986714760032434</v>
      </c>
      <c r="AQ73" s="45">
        <f t="shared" si="28"/>
        <v>9.4367204979020105</v>
      </c>
      <c r="AR73" s="45">
        <f t="shared" si="28"/>
        <v>9.7830805803253149</v>
      </c>
      <c r="AS73" s="45">
        <f t="shared" si="28"/>
        <v>10.138203241493802</v>
      </c>
      <c r="AT73" s="45">
        <f t="shared" si="28"/>
        <v>10.502546538500626</v>
      </c>
      <c r="AU73" s="45">
        <f t="shared" si="28"/>
        <v>10.876574084528274</v>
      </c>
      <c r="AV73" s="45">
        <f t="shared" si="28"/>
        <v>11.26075450813955</v>
      </c>
      <c r="AW73" s="45">
        <f t="shared" si="28"/>
        <v>11.655561285472807</v>
      </c>
      <c r="AX73" s="45">
        <f t="shared" si="28"/>
        <v>12.061472865885403</v>
      </c>
      <c r="AY73" s="45">
        <f t="shared" si="28"/>
        <v>12.47897301775197</v>
      </c>
      <c r="AZ73" s="45">
        <f t="shared" si="28"/>
        <v>12.908551333108749</v>
      </c>
      <c r="BA73" s="45">
        <f t="shared" si="28"/>
        <v>13.350703842666988</v>
      </c>
      <c r="BB73" s="45">
        <f t="shared" si="28"/>
        <v>13.80593370429966</v>
      </c>
      <c r="BC73" s="45">
        <f t="shared" si="28"/>
        <v>14.274751937748452</v>
      </c>
      <c r="BD73" s="45">
        <f t="shared" si="28"/>
        <v>14.757678185962108</v>
      </c>
      <c r="BE73" s="45">
        <f t="shared" si="28"/>
        <v>15.255241489387211</v>
      </c>
      <c r="BF73" s="45">
        <f t="shared" si="28"/>
        <v>15.767981063991321</v>
      </c>
      <c r="BG73" s="45">
        <f t="shared" si="28"/>
        <v>16.296447077103689</v>
      </c>
      <c r="BH73" s="45">
        <f t="shared" si="28"/>
        <v>16.841201417571387</v>
      </c>
      <c r="BI73" s="45">
        <f t="shared" si="28"/>
        <v>17.402818458460946</v>
      </c>
    </row>
    <row r="74" spans="1:237" s="45" customFormat="1" ht="18" customHeight="1">
      <c r="A74" s="43" t="s">
        <v>35</v>
      </c>
      <c r="B74" s="44">
        <f>+B11</f>
        <v>2.7871074321283404</v>
      </c>
      <c r="C74" s="45">
        <f t="shared" ref="C74:AH74" si="29">+B74*(1-$B$8)^10+10*B73</f>
        <v>4.2151952487706188</v>
      </c>
      <c r="D74" s="45">
        <f t="shared" si="29"/>
        <v>5.7125097840830943</v>
      </c>
      <c r="E74" s="45">
        <f t="shared" si="29"/>
        <v>7.0868285474883965</v>
      </c>
      <c r="F74" s="45">
        <f t="shared" si="29"/>
        <v>8.44538303380941</v>
      </c>
      <c r="G74" s="45">
        <f t="shared" si="29"/>
        <v>9.8738000022185073</v>
      </c>
      <c r="H74" s="45">
        <f t="shared" si="29"/>
        <v>11.351457400296871</v>
      </c>
      <c r="I74" s="45">
        <f t="shared" si="29"/>
        <v>12.808939616045521</v>
      </c>
      <c r="J74" s="45">
        <f t="shared" si="29"/>
        <v>14.252982119388264</v>
      </c>
      <c r="K74" s="45">
        <f t="shared" si="29"/>
        <v>15.689429357965018</v>
      </c>
      <c r="L74" s="45">
        <f t="shared" si="29"/>
        <v>17.616321506664018</v>
      </c>
      <c r="M74" s="45">
        <f t="shared" si="29"/>
        <v>20.100208249456241</v>
      </c>
      <c r="N74" s="45">
        <f t="shared" si="29"/>
        <v>23.375964343306379</v>
      </c>
      <c r="O74" s="45">
        <f t="shared" si="29"/>
        <v>26.515761942345168</v>
      </c>
      <c r="P74" s="45">
        <f t="shared" si="29"/>
        <v>29.612290279619899</v>
      </c>
      <c r="Q74" s="45">
        <f t="shared" si="29"/>
        <v>32.721170242824954</v>
      </c>
      <c r="R74" s="45">
        <f t="shared" si="29"/>
        <v>35.873977468185558</v>
      </c>
      <c r="S74" s="45">
        <f t="shared" si="29"/>
        <v>39.087809043332143</v>
      </c>
      <c r="T74" s="45">
        <f t="shared" si="29"/>
        <v>42.371511888765269</v>
      </c>
      <c r="U74" s="45">
        <f t="shared" si="29"/>
        <v>45.729525978572489</v>
      </c>
      <c r="V74" s="45">
        <f t="shared" si="29"/>
        <v>49.164189827945918</v>
      </c>
      <c r="W74" s="45">
        <f t="shared" si="29"/>
        <v>52.637558305647516</v>
      </c>
      <c r="X74" s="45">
        <f t="shared" si="29"/>
        <v>56.120982019370956</v>
      </c>
      <c r="Y74" s="45">
        <f t="shared" si="29"/>
        <v>59.635991643948792</v>
      </c>
      <c r="Z74" s="45">
        <f t="shared" si="29"/>
        <v>63.19602193584673</v>
      </c>
      <c r="AA74" s="45">
        <f t="shared" si="29"/>
        <v>66.810512452924741</v>
      </c>
      <c r="AB74" s="45">
        <f t="shared" si="29"/>
        <v>70.489057558677302</v>
      </c>
      <c r="AC74" s="45">
        <f t="shared" si="29"/>
        <v>74.240810523287138</v>
      </c>
      <c r="AD74" s="45">
        <f t="shared" si="29"/>
        <v>78.190555900360565</v>
      </c>
      <c r="AE74" s="45">
        <f t="shared" si="29"/>
        <v>82.328929404050271</v>
      </c>
      <c r="AF74" s="45">
        <f t="shared" si="29"/>
        <v>86.644069122919873</v>
      </c>
      <c r="AG74" s="45">
        <f t="shared" si="29"/>
        <v>91.007168740335672</v>
      </c>
      <c r="AH74" s="45">
        <f t="shared" si="29"/>
        <v>95.326273060378526</v>
      </c>
      <c r="AI74" s="45">
        <f t="shared" ref="AI74:BI74" si="30">+AH74*(1-$B$8)^10+10*AH73</f>
        <v>99.659776426939544</v>
      </c>
      <c r="AJ74" s="45">
        <f t="shared" si="30"/>
        <v>104.03972071230395</v>
      </c>
      <c r="AK74" s="45">
        <f t="shared" si="30"/>
        <v>108.48448147017106</v>
      </c>
      <c r="AL74" s="45">
        <f t="shared" si="30"/>
        <v>113.00558839323682</v>
      </c>
      <c r="AM74" s="45">
        <f t="shared" si="30"/>
        <v>117.61132917218691</v>
      </c>
      <c r="AN74" s="45">
        <f t="shared" si="30"/>
        <v>122.30859616566323</v>
      </c>
      <c r="AO74" s="45">
        <f t="shared" si="30"/>
        <v>127.10379318778104</v>
      </c>
      <c r="AP74" s="45">
        <f t="shared" si="30"/>
        <v>132.00325215081108</v>
      </c>
      <c r="AQ74" s="45">
        <f t="shared" si="30"/>
        <v>137.01340280810425</v>
      </c>
      <c r="AR74" s="45">
        <f t="shared" si="30"/>
        <v>142.14082454294288</v>
      </c>
      <c r="AS74" s="45">
        <f t="shared" si="30"/>
        <v>147.39224677941431</v>
      </c>
      <c r="AT74" s="45">
        <f t="shared" si="30"/>
        <v>152.77453110481846</v>
      </c>
      <c r="AU74" s="45">
        <f t="shared" si="30"/>
        <v>158.29465057764332</v>
      </c>
      <c r="AV74" s="45">
        <f t="shared" si="30"/>
        <v>163.95967268486999</v>
      </c>
      <c r="AW74" s="45">
        <f t="shared" si="30"/>
        <v>169.77674799246256</v>
      </c>
      <c r="AX74" s="45">
        <f t="shared" si="30"/>
        <v>175.75310450999075</v>
      </c>
      <c r="AY74" s="45">
        <f t="shared" si="30"/>
        <v>181.89604698212992</v>
      </c>
      <c r="AZ74" s="45">
        <f t="shared" si="30"/>
        <v>188.21296009960508</v>
      </c>
      <c r="BA74" s="45">
        <f t="shared" si="30"/>
        <v>194.71131466522138</v>
      </c>
      <c r="BB74" s="45">
        <f t="shared" si="30"/>
        <v>201.39867589395953</v>
      </c>
      <c r="BC74" s="45">
        <f t="shared" si="30"/>
        <v>208.2827131919079</v>
      </c>
      <c r="BD74" s="45">
        <f t="shared" si="30"/>
        <v>215.37121091303467</v>
      </c>
      <c r="BE74" s="45">
        <f t="shared" si="30"/>
        <v>222.67207972322615</v>
      </c>
      <c r="BF74" s="45">
        <f t="shared" si="30"/>
        <v>230.19336830558947</v>
      </c>
      <c r="BG74" s="45">
        <f t="shared" si="30"/>
        <v>237.94327522207098</v>
      </c>
      <c r="BH74" s="45">
        <f t="shared" si="30"/>
        <v>245.93016080775362</v>
      </c>
      <c r="BI74" s="45">
        <f t="shared" si="30"/>
        <v>254.16255901970359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31">+C14</f>
        <v>1.4999999999999999E-2</v>
      </c>
      <c r="D76" s="23">
        <f t="shared" si="31"/>
        <v>1.4999999999999999E-2</v>
      </c>
      <c r="E76" s="23">
        <f t="shared" si="31"/>
        <v>1.4999999999999999E-2</v>
      </c>
      <c r="F76" s="23">
        <f t="shared" si="31"/>
        <v>1.4999999999999999E-2</v>
      </c>
      <c r="G76" s="23">
        <f t="shared" si="31"/>
        <v>1.4999999999999999E-2</v>
      </c>
      <c r="H76" s="23">
        <f t="shared" si="31"/>
        <v>1.4999999999999999E-2</v>
      </c>
      <c r="I76" s="23">
        <f t="shared" si="31"/>
        <v>1.4999999999999999E-2</v>
      </c>
      <c r="J76" s="23">
        <f t="shared" si="31"/>
        <v>1.4999999999999999E-2</v>
      </c>
      <c r="K76" s="23">
        <f t="shared" si="31"/>
        <v>1.4999999999999999E-2</v>
      </c>
      <c r="L76" s="23">
        <f t="shared" si="31"/>
        <v>1.4999999999999999E-2</v>
      </c>
      <c r="M76" s="23">
        <f t="shared" si="31"/>
        <v>1.4999999999999999E-2</v>
      </c>
      <c r="N76" s="23">
        <f t="shared" si="31"/>
        <v>1.4999999999999999E-2</v>
      </c>
      <c r="O76" s="23">
        <f t="shared" si="31"/>
        <v>1.4999999999999999E-2</v>
      </c>
      <c r="P76" s="23">
        <f t="shared" si="31"/>
        <v>1.4999999999999999E-2</v>
      </c>
      <c r="Q76" s="23">
        <f t="shared" si="31"/>
        <v>1.4999999999999999E-2</v>
      </c>
      <c r="R76" s="23">
        <f t="shared" si="31"/>
        <v>1.4999999999999999E-2</v>
      </c>
      <c r="S76" s="23">
        <f t="shared" si="31"/>
        <v>1.4999999999999999E-2</v>
      </c>
      <c r="T76" s="23">
        <f t="shared" si="31"/>
        <v>1.4999999999999999E-2</v>
      </c>
      <c r="U76" s="23">
        <f t="shared" si="31"/>
        <v>1.4999999999999999E-2</v>
      </c>
      <c r="V76" s="23">
        <f t="shared" si="31"/>
        <v>1.4999999999999999E-2</v>
      </c>
      <c r="W76" s="23">
        <f t="shared" si="31"/>
        <v>1.4999999999999999E-2</v>
      </c>
      <c r="X76" s="23">
        <f t="shared" si="31"/>
        <v>1.4999999999999999E-2</v>
      </c>
      <c r="Y76" s="23">
        <f t="shared" si="31"/>
        <v>1.4999999999999999E-2</v>
      </c>
      <c r="Z76" s="23">
        <f t="shared" si="31"/>
        <v>1.4999999999999999E-2</v>
      </c>
      <c r="AA76" s="23">
        <f t="shared" si="31"/>
        <v>1.4999999999999999E-2</v>
      </c>
      <c r="AB76" s="23">
        <f t="shared" si="31"/>
        <v>1.4999999999999999E-2</v>
      </c>
      <c r="AC76" s="23">
        <f t="shared" si="31"/>
        <v>1.4999999999999999E-2</v>
      </c>
      <c r="AD76" s="23">
        <f t="shared" si="31"/>
        <v>1.4999999999999999E-2</v>
      </c>
      <c r="AE76" s="23">
        <f t="shared" si="31"/>
        <v>1.4999999999999999E-2</v>
      </c>
      <c r="AF76" s="23">
        <f t="shared" si="31"/>
        <v>1.4999999999999999E-2</v>
      </c>
      <c r="AG76" s="23">
        <f t="shared" si="31"/>
        <v>1.4999999999999999E-2</v>
      </c>
      <c r="AH76" s="23">
        <f t="shared" si="31"/>
        <v>1.4999999999999999E-2</v>
      </c>
      <c r="AI76" s="23">
        <f t="shared" si="31"/>
        <v>1.4999999999999999E-2</v>
      </c>
      <c r="AJ76" s="23">
        <f t="shared" si="31"/>
        <v>1.4999999999999999E-2</v>
      </c>
      <c r="AK76" s="23">
        <f t="shared" si="31"/>
        <v>1.4999999999999999E-2</v>
      </c>
      <c r="AL76" s="23">
        <f t="shared" si="31"/>
        <v>1.4999999999999999E-2</v>
      </c>
      <c r="AM76" s="23">
        <f t="shared" si="31"/>
        <v>1.4999999999999999E-2</v>
      </c>
      <c r="AN76" s="23">
        <f t="shared" si="31"/>
        <v>1.4999999999999999E-2</v>
      </c>
      <c r="AO76" s="23">
        <f t="shared" si="31"/>
        <v>1.4999999999999999E-2</v>
      </c>
      <c r="AP76" s="23">
        <f t="shared" si="31"/>
        <v>1.4999999999999999E-2</v>
      </c>
      <c r="AQ76" s="23">
        <f t="shared" si="31"/>
        <v>1.4999999999999999E-2</v>
      </c>
      <c r="AR76" s="23">
        <f t="shared" si="31"/>
        <v>1.4999999999999999E-2</v>
      </c>
      <c r="AS76" s="23">
        <f t="shared" si="31"/>
        <v>1.4999999999999999E-2</v>
      </c>
      <c r="AT76" s="23">
        <f t="shared" si="31"/>
        <v>1.4999999999999999E-2</v>
      </c>
      <c r="AU76" s="23">
        <f t="shared" si="31"/>
        <v>1.4999999999999999E-2</v>
      </c>
      <c r="AV76" s="23">
        <f t="shared" si="31"/>
        <v>1.4999999999999999E-2</v>
      </c>
      <c r="AW76" s="23">
        <f t="shared" si="31"/>
        <v>1.4999999999999999E-2</v>
      </c>
      <c r="AX76" s="23">
        <f t="shared" si="31"/>
        <v>1.4999999999999999E-2</v>
      </c>
      <c r="AY76" s="23">
        <f t="shared" si="31"/>
        <v>1.4999999999999999E-2</v>
      </c>
      <c r="AZ76" s="23">
        <f t="shared" si="31"/>
        <v>1.4999999999999999E-2</v>
      </c>
      <c r="BA76" s="23">
        <f t="shared" si="31"/>
        <v>1.4999999999999999E-2</v>
      </c>
      <c r="BB76" s="23">
        <f t="shared" si="31"/>
        <v>1.4999999999999999E-2</v>
      </c>
      <c r="BC76" s="23">
        <f t="shared" si="31"/>
        <v>1.4999999999999999E-2</v>
      </c>
      <c r="BD76" s="23">
        <f t="shared" si="31"/>
        <v>1.4999999999999999E-2</v>
      </c>
      <c r="BE76" s="23">
        <f t="shared" si="31"/>
        <v>1.4999999999999999E-2</v>
      </c>
      <c r="BF76" s="23">
        <f t="shared" si="31"/>
        <v>1.4999999999999999E-2</v>
      </c>
      <c r="BG76" s="23">
        <f t="shared" si="31"/>
        <v>1.4999999999999999E-2</v>
      </c>
      <c r="BH76" s="23">
        <f t="shared" si="31"/>
        <v>1.4999999999999999E-2</v>
      </c>
      <c r="BI76" s="23">
        <f t="shared" si="31"/>
        <v>1.4999999999999999E-2</v>
      </c>
    </row>
    <row r="77" spans="1:237" s="37" customFormat="1" ht="18" customHeight="1">
      <c r="A77" s="35" t="s">
        <v>71</v>
      </c>
      <c r="B77" s="29">
        <f t="shared" ref="B77:AG77" si="32">+$B$7*B61/B74</f>
        <v>0.18276547311154631</v>
      </c>
      <c r="C77" s="23">
        <f t="shared" si="32"/>
        <v>0.15991849014243603</v>
      </c>
      <c r="D77" s="23">
        <f t="shared" si="32"/>
        <v>0.14478057426279314</v>
      </c>
      <c r="E77" s="23">
        <f t="shared" si="32"/>
        <v>0.13665486592085743</v>
      </c>
      <c r="F77" s="23">
        <f t="shared" si="32"/>
        <v>0.13152042640725639</v>
      </c>
      <c r="G77" s="23">
        <f t="shared" si="32"/>
        <v>0.12722062034650686</v>
      </c>
      <c r="H77" s="23">
        <f t="shared" si="32"/>
        <v>0.12356224284054618</v>
      </c>
      <c r="I77" s="23">
        <f t="shared" si="32"/>
        <v>0.12065464435415318</v>
      </c>
      <c r="J77" s="23">
        <f t="shared" si="32"/>
        <v>0.11814924749537295</v>
      </c>
      <c r="K77" s="23">
        <f t="shared" si="32"/>
        <v>0.11584437489545715</v>
      </c>
      <c r="L77" s="23">
        <f t="shared" si="32"/>
        <v>0.11364488706808312</v>
      </c>
      <c r="M77" s="23">
        <f t="shared" si="32"/>
        <v>0.11190132227175571</v>
      </c>
      <c r="N77" s="23">
        <f t="shared" si="32"/>
        <v>0.10822165439976428</v>
      </c>
      <c r="O77" s="23">
        <f t="shared" si="32"/>
        <v>0.10606304714181465</v>
      </c>
      <c r="P77" s="23">
        <f t="shared" si="32"/>
        <v>0.10469198341959628</v>
      </c>
      <c r="Q77" s="23">
        <f t="shared" si="32"/>
        <v>0.10375570066733221</v>
      </c>
      <c r="R77" s="23">
        <f t="shared" si="32"/>
        <v>0.10307649025775303</v>
      </c>
      <c r="S77" s="23">
        <f t="shared" si="32"/>
        <v>0.10256136361686505</v>
      </c>
      <c r="T77" s="23">
        <f t="shared" si="32"/>
        <v>0.1021596813788906</v>
      </c>
      <c r="U77" s="23">
        <f t="shared" si="32"/>
        <v>0.10184246782800498</v>
      </c>
      <c r="V77" s="23">
        <f t="shared" si="32"/>
        <v>0.10147924086910068</v>
      </c>
      <c r="W77" s="23">
        <f t="shared" si="32"/>
        <v>0.10111249693819604</v>
      </c>
      <c r="X77" s="23">
        <f t="shared" si="32"/>
        <v>0.10087427031868344</v>
      </c>
      <c r="Y77" s="23">
        <f t="shared" si="32"/>
        <v>0.1007196995348576</v>
      </c>
      <c r="Z77" s="23">
        <f t="shared" si="32"/>
        <v>0.10062343546061397</v>
      </c>
      <c r="AA77" s="23">
        <f t="shared" si="32"/>
        <v>0.10057009025091126</v>
      </c>
      <c r="AB77" s="23">
        <f t="shared" si="32"/>
        <v>0.10054756344171055</v>
      </c>
      <c r="AC77" s="23">
        <f t="shared" si="32"/>
        <v>0.10054682576903212</v>
      </c>
      <c r="AD77" s="23">
        <f t="shared" si="32"/>
        <v>0.10045669406934021</v>
      </c>
      <c r="AE77" s="23">
        <f t="shared" si="32"/>
        <v>0.10030301367793742</v>
      </c>
      <c r="AF77" s="23">
        <f t="shared" si="32"/>
        <v>9.991738114025428E-2</v>
      </c>
      <c r="AG77" s="23">
        <f t="shared" si="32"/>
        <v>9.9411716893622257E-2</v>
      </c>
      <c r="AH77" s="23">
        <f t="shared" ref="AH77:BI77" si="33">+$B$7*AH61/AH74</f>
        <v>9.9040440110324812E-2</v>
      </c>
      <c r="AI77" s="23">
        <f t="shared" si="33"/>
        <v>9.8748906124623531E-2</v>
      </c>
      <c r="AJ77" s="23">
        <f t="shared" si="33"/>
        <v>9.8509575854143439E-2</v>
      </c>
      <c r="AK77" s="23">
        <f t="shared" si="33"/>
        <v>9.8308175902422315E-2</v>
      </c>
      <c r="AL77" s="23">
        <f t="shared" si="33"/>
        <v>9.8136874132162114E-2</v>
      </c>
      <c r="AM77" s="23">
        <f t="shared" si="33"/>
        <v>9.7990931855450353E-2</v>
      </c>
      <c r="AN77" s="23">
        <f t="shared" si="33"/>
        <v>9.7867093383292192E-2</v>
      </c>
      <c r="AO77" s="23">
        <f t="shared" si="33"/>
        <v>9.7762832975317265E-2</v>
      </c>
      <c r="AP77" s="23">
        <f t="shared" si="33"/>
        <v>9.7676016050503647E-2</v>
      </c>
      <c r="AQ77" s="23">
        <f t="shared" si="33"/>
        <v>9.7604754228111684E-2</v>
      </c>
      <c r="AR77" s="23">
        <f t="shared" si="33"/>
        <v>9.7547346710074437E-2</v>
      </c>
      <c r="AS77" s="23">
        <f t="shared" si="33"/>
        <v>9.7502257138941423E-2</v>
      </c>
      <c r="AT77" s="23">
        <f t="shared" si="33"/>
        <v>9.746810295438843E-2</v>
      </c>
      <c r="AU77" s="23">
        <f t="shared" si="33"/>
        <v>9.7443647653147059E-2</v>
      </c>
      <c r="AV77" s="23">
        <f t="shared" si="33"/>
        <v>9.7427792527341794E-2</v>
      </c>
      <c r="AW77" s="23">
        <f t="shared" si="33"/>
        <v>9.7419567120135081E-2</v>
      </c>
      <c r="AX77" s="23">
        <f t="shared" si="33"/>
        <v>9.7418118652179905E-2</v>
      </c>
      <c r="AY77" s="23">
        <f t="shared" si="33"/>
        <v>9.742270095084242E-2</v>
      </c>
      <c r="AZ77" s="23">
        <f t="shared" si="33"/>
        <v>9.74326633935515E-2</v>
      </c>
      <c r="BA77" s="23">
        <f t="shared" si="33"/>
        <v>9.7447440257597301E-2</v>
      </c>
      <c r="BB77" s="23">
        <f t="shared" si="33"/>
        <v>9.7466540737116927E-2</v>
      </c>
      <c r="BC77" s="23">
        <f t="shared" si="33"/>
        <v>9.7489539775831552E-2</v>
      </c>
      <c r="BD77" s="23">
        <f t="shared" si="33"/>
        <v>9.7516069779311973E-2</v>
      </c>
      <c r="BE77" s="23">
        <f t="shared" si="33"/>
        <v>9.7545813211397811E-2</v>
      </c>
      <c r="BF77" s="23">
        <f t="shared" si="33"/>
        <v>9.7578496041007406E-2</v>
      </c>
      <c r="BG77" s="23">
        <f t="shared" si="33"/>
        <v>9.7613881982717698E-2</v>
      </c>
      <c r="BH77" s="23">
        <f t="shared" si="33"/>
        <v>9.7651767462661881E-2</v>
      </c>
      <c r="BI77" s="23">
        <f t="shared" si="33"/>
        <v>9.7691977236931571E-2</v>
      </c>
    </row>
    <row r="78" spans="1:237" s="37" customFormat="1" ht="18" customHeight="1">
      <c r="A78" s="35" t="s">
        <v>72</v>
      </c>
      <c r="B78" s="29">
        <f t="shared" ref="B78:AG78" si="34">+$B$7*B61/B74*(1-(1-$B$8)^10)/$B$8/10</f>
        <v>0.11903909304287381</v>
      </c>
      <c r="C78" s="23">
        <f t="shared" si="34"/>
        <v>0.10415836045642417</v>
      </c>
      <c r="D78" s="23">
        <f t="shared" si="34"/>
        <v>9.4298709472060205E-2</v>
      </c>
      <c r="E78" s="23">
        <f t="shared" si="34"/>
        <v>8.9006260439498192E-2</v>
      </c>
      <c r="F78" s="23">
        <f t="shared" si="34"/>
        <v>8.5662089286287352E-2</v>
      </c>
      <c r="G78" s="23">
        <f t="shared" si="34"/>
        <v>8.2861532895532511E-2</v>
      </c>
      <c r="H78" s="23">
        <f t="shared" si="34"/>
        <v>8.047875275164712E-2</v>
      </c>
      <c r="I78" s="23">
        <f t="shared" si="34"/>
        <v>7.8584971169926757E-2</v>
      </c>
      <c r="J78" s="23">
        <f t="shared" si="34"/>
        <v>7.6953152179697462E-2</v>
      </c>
      <c r="K78" s="23">
        <f t="shared" si="34"/>
        <v>7.5451938962549536E-2</v>
      </c>
      <c r="L78" s="23">
        <f t="shared" si="34"/>
        <v>7.4019365119843222E-2</v>
      </c>
      <c r="M78" s="23">
        <f t="shared" si="34"/>
        <v>7.2883743776912507E-2</v>
      </c>
      <c r="N78" s="23">
        <f t="shared" si="34"/>
        <v>7.0487096758613157E-2</v>
      </c>
      <c r="O78" s="23">
        <f t="shared" si="34"/>
        <v>6.9081149312153936E-2</v>
      </c>
      <c r="P78" s="23">
        <f t="shared" si="34"/>
        <v>6.818814594987635E-2</v>
      </c>
      <c r="Q78" s="23">
        <f t="shared" si="34"/>
        <v>6.7578324807164275E-2</v>
      </c>
      <c r="R78" s="23">
        <f t="shared" si="34"/>
        <v>6.7135940423696833E-2</v>
      </c>
      <c r="S78" s="23">
        <f t="shared" si="34"/>
        <v>6.6800427336407633E-2</v>
      </c>
      <c r="T78" s="23">
        <f t="shared" si="34"/>
        <v>6.6538803034585994E-2</v>
      </c>
      <c r="U78" s="23">
        <f t="shared" si="34"/>
        <v>6.6332195009801753E-2</v>
      </c>
      <c r="V78" s="23">
        <f t="shared" si="34"/>
        <v>6.6095617460330464E-2</v>
      </c>
      <c r="W78" s="23">
        <f t="shared" si="34"/>
        <v>6.5856749231169812E-2</v>
      </c>
      <c r="X78" s="23">
        <f t="shared" si="34"/>
        <v>6.5701587097739156E-2</v>
      </c>
      <c r="Y78" s="23">
        <f t="shared" si="34"/>
        <v>6.5600911813702728E-2</v>
      </c>
      <c r="Z78" s="23">
        <f t="shared" si="34"/>
        <v>6.5538212946704047E-2</v>
      </c>
      <c r="AA78" s="23">
        <f t="shared" si="34"/>
        <v>6.5503468061507281E-2</v>
      </c>
      <c r="AB78" s="23">
        <f t="shared" si="34"/>
        <v>6.5488795864999116E-2</v>
      </c>
      <c r="AC78" s="23">
        <f t="shared" si="34"/>
        <v>6.5488315402879499E-2</v>
      </c>
      <c r="AD78" s="23">
        <f t="shared" si="34"/>
        <v>6.5429610683639727E-2</v>
      </c>
      <c r="AE78" s="23">
        <f t="shared" si="34"/>
        <v>6.5329515331385229E-2</v>
      </c>
      <c r="AF78" s="23">
        <f t="shared" si="34"/>
        <v>6.5078344545393241E-2</v>
      </c>
      <c r="AG78" s="23">
        <f t="shared" si="34"/>
        <v>6.4748994519491204E-2</v>
      </c>
      <c r="AH78" s="23">
        <f t="shared" ref="AH78:BI78" si="35">+$B$7*AH61/AH74*(1-(1-$B$8)^10)/$B$8/10</f>
        <v>6.4507173945839269E-2</v>
      </c>
      <c r="AI78" s="23">
        <f t="shared" si="35"/>
        <v>6.4317291575508445E-2</v>
      </c>
      <c r="AJ78" s="23">
        <f t="shared" si="35"/>
        <v>6.4161410610408059E-2</v>
      </c>
      <c r="AK78" s="23">
        <f t="shared" si="35"/>
        <v>6.403023447968928E-2</v>
      </c>
      <c r="AL78" s="23">
        <f t="shared" si="35"/>
        <v>6.3918661943469762E-2</v>
      </c>
      <c r="AM78" s="23">
        <f t="shared" si="35"/>
        <v>6.3823606592146503E-2</v>
      </c>
      <c r="AN78" s="23">
        <f t="shared" si="35"/>
        <v>6.3742947925284815E-2</v>
      </c>
      <c r="AO78" s="23">
        <f t="shared" si="35"/>
        <v>6.3675040873726788E-2</v>
      </c>
      <c r="AP78" s="23">
        <f t="shared" si="35"/>
        <v>6.3618495138831457E-2</v>
      </c>
      <c r="AQ78" s="23">
        <f t="shared" si="35"/>
        <v>6.357208077750981E-2</v>
      </c>
      <c r="AR78" s="23">
        <f t="shared" si="35"/>
        <v>6.3534690023311802E-2</v>
      </c>
      <c r="AS78" s="23">
        <f t="shared" si="35"/>
        <v>6.3505322213506216E-2</v>
      </c>
      <c r="AT78" s="23">
        <f t="shared" si="35"/>
        <v>6.3483076856746062E-2</v>
      </c>
      <c r="AU78" s="23">
        <f t="shared" si="35"/>
        <v>6.3467148591793698E-2</v>
      </c>
      <c r="AV78" s="23">
        <f t="shared" si="35"/>
        <v>6.3456821806521804E-2</v>
      </c>
      <c r="AW78" s="23">
        <f t="shared" si="35"/>
        <v>6.3451464421469123E-2</v>
      </c>
      <c r="AX78" s="23">
        <f t="shared" si="35"/>
        <v>6.3450521003061089E-2</v>
      </c>
      <c r="AY78" s="23">
        <f t="shared" si="35"/>
        <v>6.3453505552973882E-2</v>
      </c>
      <c r="AZ78" s="23">
        <f t="shared" si="35"/>
        <v>6.3459994306699574E-2</v>
      </c>
      <c r="BA78" s="23">
        <f t="shared" si="35"/>
        <v>6.3469618796840321E-2</v>
      </c>
      <c r="BB78" s="23">
        <f t="shared" si="35"/>
        <v>6.3482059350955883E-2</v>
      </c>
      <c r="BC78" s="23">
        <f t="shared" si="35"/>
        <v>6.3497039120727683E-2</v>
      </c>
      <c r="BD78" s="23">
        <f t="shared" si="35"/>
        <v>6.3514318683978693E-2</v>
      </c>
      <c r="BE78" s="23">
        <f t="shared" si="35"/>
        <v>6.3533691222561639E-2</v>
      </c>
      <c r="BF78" s="23">
        <f t="shared" si="35"/>
        <v>6.35549782541249E-2</v>
      </c>
      <c r="BG78" s="23">
        <f t="shared" si="35"/>
        <v>6.3578025880878186E-2</v>
      </c>
      <c r="BH78" s="23">
        <f t="shared" si="35"/>
        <v>6.3602701510772991E-2</v>
      </c>
      <c r="BI78" s="23">
        <f t="shared" si="35"/>
        <v>6.3628891003673554E-2</v>
      </c>
    </row>
    <row r="79" spans="1:237" s="37" customFormat="1" ht="18" customHeight="1">
      <c r="A79" s="35" t="s">
        <v>70</v>
      </c>
      <c r="B79" s="29">
        <f>+C134</f>
        <v>6.4808957256479838E-2</v>
      </c>
      <c r="C79" s="23">
        <f t="shared" ref="C79:BI79" si="36">+D134</f>
        <v>5.3847433622728813E-2</v>
      </c>
      <c r="D79" s="23">
        <f t="shared" si="36"/>
        <v>4.7540404881547538E-2</v>
      </c>
      <c r="E79" s="23">
        <f t="shared" si="36"/>
        <v>4.3481759971065959E-2</v>
      </c>
      <c r="F79" s="23">
        <f t="shared" si="36"/>
        <v>4.1047817431948852E-2</v>
      </c>
      <c r="G79" s="23">
        <f t="shared" si="36"/>
        <v>3.908239502968347E-2</v>
      </c>
      <c r="H79" s="23">
        <f t="shared" si="36"/>
        <v>3.6928311180005835E-2</v>
      </c>
      <c r="I79" s="23">
        <f t="shared" si="36"/>
        <v>3.510163648310427E-2</v>
      </c>
      <c r="J79" s="23">
        <f t="shared" si="36"/>
        <v>3.1928903109710305E-2</v>
      </c>
      <c r="K79" s="23">
        <f t="shared" si="36"/>
        <v>3.0748597102545627E-2</v>
      </c>
      <c r="L79" s="23">
        <f t="shared" si="36"/>
        <v>2.92405810894798E-2</v>
      </c>
      <c r="M79" s="23">
        <f t="shared" si="36"/>
        <v>3.1342078073510082E-2</v>
      </c>
      <c r="N79" s="23">
        <f t="shared" si="36"/>
        <v>2.9533836610848629E-2</v>
      </c>
      <c r="O79" s="23">
        <f t="shared" si="36"/>
        <v>2.8224955225068404E-2</v>
      </c>
      <c r="P79" s="23">
        <f t="shared" si="36"/>
        <v>2.7204076549598222E-2</v>
      </c>
      <c r="Q79" s="23">
        <f t="shared" si="36"/>
        <v>2.6363854532766684E-2</v>
      </c>
      <c r="R79" s="23">
        <f t="shared" si="36"/>
        <v>2.5647136203654775E-2</v>
      </c>
      <c r="S79" s="23">
        <f t="shared" si="36"/>
        <v>2.5021929658627817E-2</v>
      </c>
      <c r="T79" s="23">
        <f t="shared" si="36"/>
        <v>2.4469244847072025E-2</v>
      </c>
      <c r="U79" s="23">
        <f t="shared" si="36"/>
        <v>2.4049786612141855E-2</v>
      </c>
      <c r="V79" s="23">
        <f t="shared" si="36"/>
        <v>2.3646927473907065E-2</v>
      </c>
      <c r="W79" s="23">
        <f t="shared" si="36"/>
        <v>2.3197819507979833E-2</v>
      </c>
      <c r="X79" s="23">
        <f t="shared" si="36"/>
        <v>2.2814290171677243E-2</v>
      </c>
      <c r="Y79" s="23">
        <f t="shared" si="36"/>
        <v>2.2481497115577342E-2</v>
      </c>
      <c r="Z79" s="23">
        <f t="shared" si="36"/>
        <v>2.2196602110282848E-2</v>
      </c>
      <c r="AA79" s="23">
        <f t="shared" si="36"/>
        <v>2.1950662092292683E-2</v>
      </c>
      <c r="AB79" s="23">
        <f t="shared" si="36"/>
        <v>2.2077579638140055E-2</v>
      </c>
      <c r="AC79" s="23">
        <f t="shared" si="36"/>
        <v>2.2019361235662505E-2</v>
      </c>
      <c r="AD79" s="23">
        <f t="shared" si="36"/>
        <v>2.192739452933945E-2</v>
      </c>
      <c r="AE79" s="23">
        <f t="shared" si="36"/>
        <v>2.1937204260811249E-2</v>
      </c>
      <c r="AF79" s="23">
        <f t="shared" si="36"/>
        <v>2.1873133837964076E-2</v>
      </c>
      <c r="AG79" s="23">
        <f t="shared" si="36"/>
        <v>2.1644839186850007E-2</v>
      </c>
      <c r="AH79" s="23">
        <f t="shared" si="36"/>
        <v>2.1458532621210891E-2</v>
      </c>
      <c r="AI79" s="23">
        <f t="shared" si="36"/>
        <v>2.1298859901971445E-2</v>
      </c>
      <c r="AJ79" s="23">
        <f t="shared" si="36"/>
        <v>2.1158123408928864E-2</v>
      </c>
      <c r="AK79" s="23">
        <f t="shared" si="36"/>
        <v>2.1032339671633427E-2</v>
      </c>
      <c r="AL79" s="23">
        <f t="shared" si="36"/>
        <v>2.0919265014547328E-2</v>
      </c>
      <c r="AM79" s="23">
        <f t="shared" si="36"/>
        <v>2.081744889809678E-2</v>
      </c>
      <c r="AN79" s="23">
        <f t="shared" si="36"/>
        <v>2.0725795155080551E-2</v>
      </c>
      <c r="AO79" s="23">
        <f t="shared" si="36"/>
        <v>2.0643369072362416E-2</v>
      </c>
      <c r="AP79" s="23">
        <f t="shared" si="36"/>
        <v>2.056931959293995E-2</v>
      </c>
      <c r="AQ79" s="23">
        <f t="shared" si="36"/>
        <v>2.0502852628554447E-2</v>
      </c>
      <c r="AR79" s="23">
        <f t="shared" si="36"/>
        <v>2.0443225036983481E-2</v>
      </c>
      <c r="AS79" s="23">
        <f t="shared" si="36"/>
        <v>2.0389745431482753E-2</v>
      </c>
      <c r="AT79" s="23">
        <f t="shared" si="36"/>
        <v>2.0341776013559354E-2</v>
      </c>
      <c r="AU79" s="23">
        <f t="shared" si="36"/>
        <v>2.0298733352383191E-2</v>
      </c>
      <c r="AV79" s="23">
        <f t="shared" si="36"/>
        <v>2.0260087665955329E-2</v>
      </c>
      <c r="AW79" s="23">
        <f t="shared" si="36"/>
        <v>2.0225360793997949E-2</v>
      </c>
      <c r="AX79" s="23">
        <f t="shared" si="36"/>
        <v>2.019412323642622E-2</v>
      </c>
      <c r="AY79" s="23">
        <f t="shared" si="36"/>
        <v>2.0165990627637242E-2</v>
      </c>
      <c r="AZ79" s="23">
        <f t="shared" si="36"/>
        <v>2.0140619948211924E-2</v>
      </c>
      <c r="BA79" s="23">
        <f t="shared" si="36"/>
        <v>2.0117705695337884E-2</v>
      </c>
      <c r="BB79" s="23">
        <f t="shared" si="36"/>
        <v>2.0096976162125468E-2</v>
      </c>
      <c r="BC79" s="23">
        <f t="shared" si="36"/>
        <v>2.007818991985566E-2</v>
      </c>
      <c r="BD79" s="23">
        <f t="shared" si="36"/>
        <v>2.0061132555829086E-2</v>
      </c>
      <c r="BE79" s="23">
        <f t="shared" si="36"/>
        <v>2.0045613690508279E-2</v>
      </c>
      <c r="BF79" s="23">
        <f t="shared" si="36"/>
        <v>2.0031464278156053E-2</v>
      </c>
      <c r="BG79" s="23">
        <f t="shared" si="36"/>
        <v>2.0018534182769887E-2</v>
      </c>
      <c r="BH79" s="23">
        <f t="shared" si="36"/>
        <v>1.4999999999999902E-2</v>
      </c>
      <c r="BI79" s="23">
        <f t="shared" si="36"/>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1.3722727986349699</v>
      </c>
      <c r="C84" s="396">
        <f t="shared" ref="C84:BH84" si="37">C68-C73</f>
        <v>1.8201968979912584</v>
      </c>
      <c r="D84" s="396">
        <f>D68-D73</f>
        <v>2.2425647522373984</v>
      </c>
      <c r="E84" s="396">
        <f>E68-E73</f>
        <v>2.6221341392029043</v>
      </c>
      <c r="F84" s="396">
        <f t="shared" si="37"/>
        <v>2.9952448276785746</v>
      </c>
      <c r="G84" s="396">
        <f t="shared" si="37"/>
        <v>3.373978694954018</v>
      </c>
      <c r="H84" s="396">
        <f t="shared" si="37"/>
        <v>3.7574549509618578</v>
      </c>
      <c r="I84" s="396">
        <f t="shared" si="37"/>
        <v>4.1270227715139995</v>
      </c>
      <c r="J84" s="396">
        <f>J68-J73</f>
        <v>4.479969269150569</v>
      </c>
      <c r="K84" s="396">
        <f t="shared" si="37"/>
        <v>4.7645850238212297</v>
      </c>
      <c r="L84" s="396">
        <f>L68-L73</f>
        <v>5.1750643696568499</v>
      </c>
      <c r="M84" s="396">
        <f t="shared" si="37"/>
        <v>5.7282445117239913</v>
      </c>
      <c r="N84" s="396">
        <f t="shared" si="37"/>
        <v>6.427364218506578</v>
      </c>
      <c r="O84" s="396">
        <f t="shared" si="37"/>
        <v>7.1279316200453948</v>
      </c>
      <c r="P84" s="396">
        <f t="shared" si="37"/>
        <v>7.8381019496999436</v>
      </c>
      <c r="Q84" s="396">
        <f t="shared" si="37"/>
        <v>8.5621385771371319</v>
      </c>
      <c r="R84" s="396">
        <f t="shared" si="37"/>
        <v>9.3021719371094846</v>
      </c>
      <c r="S84" s="396">
        <f t="shared" si="37"/>
        <v>10.059211902438818</v>
      </c>
      <c r="T84" s="396">
        <f t="shared" si="37"/>
        <v>10.833732778198623</v>
      </c>
      <c r="U84" s="396">
        <f t="shared" si="37"/>
        <v>11.626011183957699</v>
      </c>
      <c r="V84" s="396">
        <f t="shared" si="37"/>
        <v>12.422481801166523</v>
      </c>
      <c r="W84" s="396">
        <f t="shared" si="37"/>
        <v>13.217748413352117</v>
      </c>
      <c r="X84" s="396">
        <f t="shared" si="37"/>
        <v>14.022842353139882</v>
      </c>
      <c r="Y84" s="396">
        <f t="shared" si="37"/>
        <v>14.839838104451815</v>
      </c>
      <c r="Z84" s="396">
        <f t="shared" si="37"/>
        <v>15.670399863090147</v>
      </c>
      <c r="AA84" s="396">
        <f t="shared" si="37"/>
        <v>16.516733536199851</v>
      </c>
      <c r="AB84" s="396">
        <f t="shared" si="37"/>
        <v>17.38087176721449</v>
      </c>
      <c r="AC84" s="396">
        <f t="shared" si="37"/>
        <v>18.305369398263146</v>
      </c>
      <c r="AD84" s="396">
        <f t="shared" si="37"/>
        <v>19.271721718433184</v>
      </c>
      <c r="AE84" s="396">
        <f t="shared" si="37"/>
        <v>20.276920043915105</v>
      </c>
      <c r="AF84" s="396">
        <f t="shared" si="37"/>
        <v>21.277332539784425</v>
      </c>
      <c r="AG84" s="396">
        <f t="shared" si="37"/>
        <v>22.256495130828633</v>
      </c>
      <c r="AH84" s="396">
        <f t="shared" si="37"/>
        <v>23.246065799460556</v>
      </c>
      <c r="AI84" s="396">
        <f t="shared" si="37"/>
        <v>24.250132643596089</v>
      </c>
      <c r="AJ84" s="396">
        <f t="shared" si="37"/>
        <v>25.271216637980981</v>
      </c>
      <c r="AK84" s="396">
        <f t="shared" si="37"/>
        <v>26.311110555107149</v>
      </c>
      <c r="AL84" s="396">
        <f t="shared" si="37"/>
        <v>27.371307937265094</v>
      </c>
      <c r="AM84" s="396">
        <f t="shared" si="37"/>
        <v>28.453209612105262</v>
      </c>
      <c r="AN84" s="396">
        <f t="shared" si="37"/>
        <v>29.558215699508978</v>
      </c>
      <c r="AO84" s="396">
        <f t="shared" si="37"/>
        <v>30.687760772248318</v>
      </c>
      <c r="AP84" s="396">
        <f t="shared" si="37"/>
        <v>31.843322419452189</v>
      </c>
      <c r="AQ84" s="396">
        <f t="shared" si="37"/>
        <v>33.026418657874842</v>
      </c>
      <c r="AR84" s="396">
        <f t="shared" si="37"/>
        <v>34.238601755915226</v>
      </c>
      <c r="AS84" s="396">
        <f t="shared" si="37"/>
        <v>35.481451926719444</v>
      </c>
      <c r="AT84" s="396">
        <f t="shared" si="37"/>
        <v>36.756572268030069</v>
      </c>
      <c r="AU84" s="396">
        <f t="shared" si="37"/>
        <v>38.065585322664141</v>
      </c>
      <c r="AV84" s="396">
        <f t="shared" si="37"/>
        <v>39.41013118615205</v>
      </c>
      <c r="AW84" s="396">
        <f t="shared" si="37"/>
        <v>40.791866919458272</v>
      </c>
      <c r="AX84" s="396">
        <f t="shared" si="37"/>
        <v>42.212466988705458</v>
      </c>
      <c r="AY84" s="396">
        <f t="shared" si="37"/>
        <v>43.673624475391343</v>
      </c>
      <c r="AZ84" s="396">
        <f t="shared" si="37"/>
        <v>45.17705284253136</v>
      </c>
      <c r="BA84" s="396">
        <f t="shared" si="37"/>
        <v>46.724488087068579</v>
      </c>
      <c r="BB84" s="396">
        <f t="shared" si="37"/>
        <v>48.317691149423723</v>
      </c>
      <c r="BC84" s="396">
        <f t="shared" si="37"/>
        <v>49.958450484805908</v>
      </c>
      <c r="BD84" s="396">
        <f t="shared" si="37"/>
        <v>51.648584727727155</v>
      </c>
      <c r="BE84" s="396">
        <f t="shared" si="37"/>
        <v>53.389945401847577</v>
      </c>
      <c r="BF84" s="396">
        <f t="shared" si="37"/>
        <v>55.184419642882979</v>
      </c>
      <c r="BG84" s="396">
        <f t="shared" si="37"/>
        <v>57.033932913874452</v>
      </c>
      <c r="BH84" s="396">
        <f t="shared" si="37"/>
        <v>58.940451700563173</v>
      </c>
      <c r="BI84" s="396">
        <f>+BH84</f>
        <v>58.940451700563173</v>
      </c>
    </row>
    <row r="85" spans="1:103" s="396" customFormat="1" ht="18" customHeight="1">
      <c r="A85" s="426" t="s">
        <v>970</v>
      </c>
      <c r="B85" s="398">
        <f>+C85/C84*B84</f>
        <v>0.10766560842966641</v>
      </c>
      <c r="C85" s="398">
        <f>+(C74-B74)/10</f>
        <v>0.14280878166422784</v>
      </c>
      <c r="D85" s="398">
        <f t="shared" ref="D85:BI85" si="38">+(D74-C74)/10</f>
        <v>0.14973145353124756</v>
      </c>
      <c r="E85" s="398">
        <f t="shared" si="38"/>
        <v>0.13743187634053022</v>
      </c>
      <c r="F85" s="398">
        <f t="shared" si="38"/>
        <v>0.13585544863210136</v>
      </c>
      <c r="G85" s="398">
        <f t="shared" si="38"/>
        <v>0.14284169684090972</v>
      </c>
      <c r="H85" s="398">
        <f t="shared" si="38"/>
        <v>0.14776573980783639</v>
      </c>
      <c r="I85" s="398">
        <f t="shared" si="38"/>
        <v>0.14574822157486497</v>
      </c>
      <c r="J85" s="398">
        <f t="shared" si="38"/>
        <v>0.14440425033427431</v>
      </c>
      <c r="K85" s="398">
        <f t="shared" si="38"/>
        <v>0.1436447238576754</v>
      </c>
      <c r="L85" s="398">
        <f t="shared" si="38"/>
        <v>0.19268921486990004</v>
      </c>
      <c r="M85" s="398">
        <f t="shared" si="38"/>
        <v>0.24838867427922223</v>
      </c>
      <c r="N85" s="398">
        <f t="shared" si="38"/>
        <v>0.32757560938501379</v>
      </c>
      <c r="O85" s="398">
        <f t="shared" si="38"/>
        <v>0.313979759903879</v>
      </c>
      <c r="P85" s="398">
        <f t="shared" si="38"/>
        <v>0.30965283372747299</v>
      </c>
      <c r="Q85" s="398">
        <f t="shared" si="38"/>
        <v>0.31088799632050551</v>
      </c>
      <c r="R85" s="398">
        <f t="shared" si="38"/>
        <v>0.31528072253606043</v>
      </c>
      <c r="S85" s="398">
        <f t="shared" si="38"/>
        <v>0.32138315751465851</v>
      </c>
      <c r="T85" s="398">
        <f t="shared" si="38"/>
        <v>0.32837028454331263</v>
      </c>
      <c r="U85" s="398">
        <f t="shared" si="38"/>
        <v>0.33580140898072203</v>
      </c>
      <c r="V85" s="398">
        <f t="shared" si="38"/>
        <v>0.34346638493734288</v>
      </c>
      <c r="W85" s="398">
        <f t="shared" si="38"/>
        <v>0.34733684777015983</v>
      </c>
      <c r="X85" s="398">
        <f t="shared" si="38"/>
        <v>0.34834237137234397</v>
      </c>
      <c r="Y85" s="398">
        <f t="shared" si="38"/>
        <v>0.35150096245778356</v>
      </c>
      <c r="Z85" s="398">
        <f t="shared" si="38"/>
        <v>0.35600302918979382</v>
      </c>
      <c r="AA85" s="398">
        <f t="shared" si="38"/>
        <v>0.36144905170780106</v>
      </c>
      <c r="AB85" s="398">
        <f t="shared" si="38"/>
        <v>0.3678545105752562</v>
      </c>
      <c r="AC85" s="398">
        <f t="shared" si="38"/>
        <v>0.37517529646098352</v>
      </c>
      <c r="AD85" s="398">
        <f t="shared" si="38"/>
        <v>0.3949745377073427</v>
      </c>
      <c r="AE85" s="398">
        <f t="shared" si="38"/>
        <v>0.41383735036897062</v>
      </c>
      <c r="AF85" s="398">
        <f t="shared" si="38"/>
        <v>0.43151397188696022</v>
      </c>
      <c r="AG85" s="398">
        <f t="shared" si="38"/>
        <v>0.43630996174157988</v>
      </c>
      <c r="AH85" s="398">
        <f t="shared" si="38"/>
        <v>0.43191043200428536</v>
      </c>
      <c r="AI85" s="398">
        <f t="shared" si="38"/>
        <v>0.43335033665610184</v>
      </c>
      <c r="AJ85" s="398">
        <f t="shared" si="38"/>
        <v>0.43799442853644022</v>
      </c>
      <c r="AK85" s="398">
        <f t="shared" si="38"/>
        <v>0.44447607578671156</v>
      </c>
      <c r="AL85" s="398">
        <f t="shared" si="38"/>
        <v>0.45211069230657586</v>
      </c>
      <c r="AM85" s="398">
        <f t="shared" si="38"/>
        <v>0.46057407789500926</v>
      </c>
      <c r="AN85" s="398">
        <f t="shared" si="38"/>
        <v>0.46972669934763189</v>
      </c>
      <c r="AO85" s="398">
        <f t="shared" si="38"/>
        <v>0.47951970221178042</v>
      </c>
      <c r="AP85" s="398">
        <f t="shared" si="38"/>
        <v>0.48994589630300422</v>
      </c>
      <c r="AQ85" s="398">
        <f t="shared" si="38"/>
        <v>0.50101506572931664</v>
      </c>
      <c r="AR85" s="398">
        <f t="shared" si="38"/>
        <v>0.51274217348386342</v>
      </c>
      <c r="AS85" s="398">
        <f t="shared" si="38"/>
        <v>0.52514222364714269</v>
      </c>
      <c r="AT85" s="398">
        <f t="shared" si="38"/>
        <v>0.53822843254041575</v>
      </c>
      <c r="AU85" s="398">
        <f t="shared" si="38"/>
        <v>0.55201194728248593</v>
      </c>
      <c r="AV85" s="398">
        <f t="shared" si="38"/>
        <v>0.56650221072266616</v>
      </c>
      <c r="AW85" s="398">
        <f t="shared" si="38"/>
        <v>0.58170753075925741</v>
      </c>
      <c r="AX85" s="398">
        <f t="shared" si="38"/>
        <v>0.59763565175281885</v>
      </c>
      <c r="AY85" s="398">
        <f t="shared" si="38"/>
        <v>0.61429424721391679</v>
      </c>
      <c r="AZ85" s="398">
        <f t="shared" si="38"/>
        <v>0.63169131174751669</v>
      </c>
      <c r="BA85" s="398">
        <f t="shared" si="38"/>
        <v>0.64983545656162955</v>
      </c>
      <c r="BB85" s="398">
        <f t="shared" si="38"/>
        <v>0.66873612287381545</v>
      </c>
      <c r="BC85" s="398">
        <f t="shared" si="38"/>
        <v>0.68840372979483677</v>
      </c>
      <c r="BD85" s="398">
        <f t="shared" si="38"/>
        <v>0.70884977211267708</v>
      </c>
      <c r="BE85" s="398">
        <f t="shared" si="38"/>
        <v>0.73008688101914743</v>
      </c>
      <c r="BF85" s="398">
        <f t="shared" si="38"/>
        <v>0.75212885823633258</v>
      </c>
      <c r="BG85" s="398">
        <f t="shared" si="38"/>
        <v>0.77499069164815071</v>
      </c>
      <c r="BH85" s="398">
        <f t="shared" si="38"/>
        <v>0.79868855856826426</v>
      </c>
      <c r="BI85" s="398">
        <f t="shared" si="38"/>
        <v>0.82323982119499706</v>
      </c>
    </row>
    <row r="86" spans="1:103" s="396" customFormat="1" ht="19.5" customHeight="1">
      <c r="A86" s="426" t="s">
        <v>973</v>
      </c>
      <c r="B86" s="398">
        <f t="shared" ref="B86:AG86" si="39">+(1-$B$98)*(1-$B$99)*B46*B123*(B120-B124)/1000</f>
        <v>0</v>
      </c>
      <c r="C86" s="398">
        <f t="shared" si="39"/>
        <v>0</v>
      </c>
      <c r="D86" s="398">
        <f t="shared" si="39"/>
        <v>0</v>
      </c>
      <c r="E86" s="398">
        <f t="shared" si="39"/>
        <v>0</v>
      </c>
      <c r="F86" s="398">
        <f t="shared" si="39"/>
        <v>0</v>
      </c>
      <c r="G86" s="398">
        <f t="shared" si="39"/>
        <v>0</v>
      </c>
      <c r="H86" s="398">
        <f t="shared" si="39"/>
        <v>0</v>
      </c>
      <c r="I86" s="398">
        <f t="shared" si="39"/>
        <v>0</v>
      </c>
      <c r="J86" s="398">
        <f t="shared" si="39"/>
        <v>0</v>
      </c>
      <c r="K86" s="398">
        <f t="shared" si="39"/>
        <v>0</v>
      </c>
      <c r="L86" s="398">
        <f t="shared" si="39"/>
        <v>0</v>
      </c>
      <c r="M86" s="398">
        <f t="shared" si="39"/>
        <v>0</v>
      </c>
      <c r="N86" s="398">
        <f t="shared" si="39"/>
        <v>0</v>
      </c>
      <c r="O86" s="398">
        <f t="shared" si="39"/>
        <v>0</v>
      </c>
      <c r="P86" s="398">
        <f t="shared" si="39"/>
        <v>0</v>
      </c>
      <c r="Q86" s="398">
        <f t="shared" si="39"/>
        <v>0</v>
      </c>
      <c r="R86" s="398">
        <f t="shared" si="39"/>
        <v>0</v>
      </c>
      <c r="S86" s="398">
        <f t="shared" si="39"/>
        <v>0</v>
      </c>
      <c r="T86" s="398">
        <f t="shared" si="39"/>
        <v>0</v>
      </c>
      <c r="U86" s="398">
        <f t="shared" si="39"/>
        <v>0</v>
      </c>
      <c r="V86" s="398">
        <f t="shared" si="39"/>
        <v>0</v>
      </c>
      <c r="W86" s="398">
        <f t="shared" si="39"/>
        <v>0</v>
      </c>
      <c r="X86" s="398">
        <f t="shared" si="39"/>
        <v>0</v>
      </c>
      <c r="Y86" s="398">
        <f t="shared" si="39"/>
        <v>0</v>
      </c>
      <c r="Z86" s="398">
        <f t="shared" si="39"/>
        <v>0</v>
      </c>
      <c r="AA86" s="398">
        <f t="shared" si="39"/>
        <v>0</v>
      </c>
      <c r="AB86" s="398">
        <f t="shared" si="39"/>
        <v>0</v>
      </c>
      <c r="AC86" s="398">
        <f t="shared" si="39"/>
        <v>0</v>
      </c>
      <c r="AD86" s="398">
        <f t="shared" si="39"/>
        <v>0</v>
      </c>
      <c r="AE86" s="398">
        <f t="shared" si="39"/>
        <v>0</v>
      </c>
      <c r="AF86" s="398">
        <f t="shared" si="39"/>
        <v>0</v>
      </c>
      <c r="AG86" s="398">
        <f t="shared" si="39"/>
        <v>0</v>
      </c>
      <c r="AH86" s="398">
        <f t="shared" ref="AH86:BI86" si="40">+(1-$B$98)*(1-$B$99)*AH46*AH123*(AH120-AH124)/1000</f>
        <v>0</v>
      </c>
      <c r="AI86" s="398">
        <f t="shared" si="40"/>
        <v>0</v>
      </c>
      <c r="AJ86" s="398">
        <f t="shared" si="40"/>
        <v>0</v>
      </c>
      <c r="AK86" s="398">
        <f t="shared" si="40"/>
        <v>0</v>
      </c>
      <c r="AL86" s="398">
        <f t="shared" si="40"/>
        <v>0</v>
      </c>
      <c r="AM86" s="398">
        <f t="shared" si="40"/>
        <v>0</v>
      </c>
      <c r="AN86" s="398">
        <f t="shared" si="40"/>
        <v>0</v>
      </c>
      <c r="AO86" s="398">
        <f t="shared" si="40"/>
        <v>0</v>
      </c>
      <c r="AP86" s="398">
        <f t="shared" si="40"/>
        <v>0</v>
      </c>
      <c r="AQ86" s="398">
        <f t="shared" si="40"/>
        <v>0</v>
      </c>
      <c r="AR86" s="398">
        <f t="shared" si="40"/>
        <v>0</v>
      </c>
      <c r="AS86" s="398">
        <f t="shared" si="40"/>
        <v>0</v>
      </c>
      <c r="AT86" s="398">
        <f t="shared" si="40"/>
        <v>0</v>
      </c>
      <c r="AU86" s="398">
        <f t="shared" si="40"/>
        <v>0</v>
      </c>
      <c r="AV86" s="398">
        <f t="shared" si="40"/>
        <v>0</v>
      </c>
      <c r="AW86" s="398">
        <f t="shared" si="40"/>
        <v>0</v>
      </c>
      <c r="AX86" s="398">
        <f t="shared" si="40"/>
        <v>0</v>
      </c>
      <c r="AY86" s="398">
        <f t="shared" si="40"/>
        <v>0</v>
      </c>
      <c r="AZ86" s="398">
        <f t="shared" si="40"/>
        <v>0</v>
      </c>
      <c r="BA86" s="398">
        <f t="shared" si="40"/>
        <v>0</v>
      </c>
      <c r="BB86" s="398">
        <f t="shared" si="40"/>
        <v>0</v>
      </c>
      <c r="BC86" s="398">
        <f t="shared" si="40"/>
        <v>0</v>
      </c>
      <c r="BD86" s="398">
        <f t="shared" si="40"/>
        <v>0</v>
      </c>
      <c r="BE86" s="398">
        <f t="shared" si="40"/>
        <v>0</v>
      </c>
      <c r="BF86" s="398">
        <f t="shared" si="40"/>
        <v>0</v>
      </c>
      <c r="BG86" s="398">
        <f t="shared" si="40"/>
        <v>0</v>
      </c>
      <c r="BH86" s="398">
        <f t="shared" si="40"/>
        <v>0</v>
      </c>
      <c r="BI86" s="398">
        <f t="shared" si="40"/>
        <v>0</v>
      </c>
    </row>
    <row r="87" spans="1:103" s="396" customFormat="1" ht="18" customHeight="1">
      <c r="A87" s="425" t="s">
        <v>972</v>
      </c>
      <c r="B87" s="398">
        <f>+SUM(B84:B86)</f>
        <v>1.4799384070646362</v>
      </c>
      <c r="C87" s="398">
        <f>+SUM(C84:C86)</f>
        <v>1.9630056796554862</v>
      </c>
      <c r="D87" s="398">
        <f t="shared" ref="D87:BI87" si="41">+SUM(D84:D86)</f>
        <v>2.3922962057686461</v>
      </c>
      <c r="E87" s="398">
        <f t="shared" si="41"/>
        <v>2.7595660155434345</v>
      </c>
      <c r="F87" s="398">
        <f t="shared" si="41"/>
        <v>3.1311002763106761</v>
      </c>
      <c r="G87" s="398">
        <f t="shared" si="41"/>
        <v>3.5168203917949277</v>
      </c>
      <c r="H87" s="398">
        <f t="shared" si="41"/>
        <v>3.9052206907696942</v>
      </c>
      <c r="I87" s="398">
        <f t="shared" si="41"/>
        <v>4.2727709930888649</v>
      </c>
      <c r="J87" s="398">
        <f t="shared" si="41"/>
        <v>4.624373519484843</v>
      </c>
      <c r="K87" s="398">
        <f t="shared" si="41"/>
        <v>4.908229747678905</v>
      </c>
      <c r="L87" s="398">
        <f t="shared" si="41"/>
        <v>5.3677535845267501</v>
      </c>
      <c r="M87" s="398">
        <f t="shared" si="41"/>
        <v>5.9766331860032134</v>
      </c>
      <c r="N87" s="398">
        <f t="shared" si="41"/>
        <v>6.754939827891592</v>
      </c>
      <c r="O87" s="398">
        <f t="shared" si="41"/>
        <v>7.441911379949274</v>
      </c>
      <c r="P87" s="398">
        <f t="shared" si="41"/>
        <v>8.1477547834274162</v>
      </c>
      <c r="Q87" s="398">
        <f t="shared" si="41"/>
        <v>8.8730265734576381</v>
      </c>
      <c r="R87" s="398">
        <f t="shared" si="41"/>
        <v>9.6174526596455454</v>
      </c>
      <c r="S87" s="398">
        <f t="shared" si="41"/>
        <v>10.380595059953476</v>
      </c>
      <c r="T87" s="398">
        <f t="shared" si="41"/>
        <v>11.162103062741936</v>
      </c>
      <c r="U87" s="398">
        <f t="shared" si="41"/>
        <v>11.96181259293842</v>
      </c>
      <c r="V87" s="398">
        <f t="shared" si="41"/>
        <v>12.765948186103866</v>
      </c>
      <c r="W87" s="398">
        <f t="shared" si="41"/>
        <v>13.565085261122277</v>
      </c>
      <c r="X87" s="398">
        <f t="shared" si="41"/>
        <v>14.371184724512226</v>
      </c>
      <c r="Y87" s="398">
        <f t="shared" si="41"/>
        <v>15.191339066909599</v>
      </c>
      <c r="Z87" s="398">
        <f t="shared" si="41"/>
        <v>16.02640289227994</v>
      </c>
      <c r="AA87" s="398">
        <f t="shared" si="41"/>
        <v>16.878182587907652</v>
      </c>
      <c r="AB87" s="398">
        <f t="shared" si="41"/>
        <v>17.748726277789746</v>
      </c>
      <c r="AC87" s="398">
        <f t="shared" si="41"/>
        <v>18.68054469472413</v>
      </c>
      <c r="AD87" s="398">
        <f t="shared" si="41"/>
        <v>19.666696256140526</v>
      </c>
      <c r="AE87" s="398">
        <f t="shared" si="41"/>
        <v>20.690757394284077</v>
      </c>
      <c r="AF87" s="398">
        <f t="shared" si="41"/>
        <v>21.708846511671386</v>
      </c>
      <c r="AG87" s="398">
        <f t="shared" si="41"/>
        <v>22.692805092570211</v>
      </c>
      <c r="AH87" s="398">
        <f t="shared" si="41"/>
        <v>23.677976231464843</v>
      </c>
      <c r="AI87" s="398">
        <f t="shared" si="41"/>
        <v>24.68348298025219</v>
      </c>
      <c r="AJ87" s="398">
        <f t="shared" si="41"/>
        <v>25.709211066517422</v>
      </c>
      <c r="AK87" s="398">
        <f t="shared" si="41"/>
        <v>26.755586630893859</v>
      </c>
      <c r="AL87" s="398">
        <f t="shared" si="41"/>
        <v>27.82341862957167</v>
      </c>
      <c r="AM87" s="398">
        <f t="shared" si="41"/>
        <v>28.913783690000272</v>
      </c>
      <c r="AN87" s="398">
        <f t="shared" si="41"/>
        <v>30.027942398856609</v>
      </c>
      <c r="AO87" s="398">
        <f t="shared" si="41"/>
        <v>31.1672804744601</v>
      </c>
      <c r="AP87" s="398">
        <f t="shared" si="41"/>
        <v>32.333268315755191</v>
      </c>
      <c r="AQ87" s="398">
        <f t="shared" si="41"/>
        <v>33.527433723604162</v>
      </c>
      <c r="AR87" s="398">
        <f t="shared" si="41"/>
        <v>34.751343929399091</v>
      </c>
      <c r="AS87" s="398">
        <f t="shared" si="41"/>
        <v>36.006594150366588</v>
      </c>
      <c r="AT87" s="398">
        <f t="shared" si="41"/>
        <v>37.294800700570484</v>
      </c>
      <c r="AU87" s="398">
        <f t="shared" si="41"/>
        <v>38.617597269946629</v>
      </c>
      <c r="AV87" s="398">
        <f t="shared" si="41"/>
        <v>39.976633396874718</v>
      </c>
      <c r="AW87" s="398">
        <f t="shared" si="41"/>
        <v>41.373574450217532</v>
      </c>
      <c r="AX87" s="398">
        <f t="shared" si="41"/>
        <v>42.810102640458275</v>
      </c>
      <c r="AY87" s="398">
        <f t="shared" si="41"/>
        <v>44.287918722605262</v>
      </c>
      <c r="AZ87" s="398">
        <f t="shared" si="41"/>
        <v>45.808744154278877</v>
      </c>
      <c r="BA87" s="398">
        <f t="shared" si="41"/>
        <v>47.374323543630211</v>
      </c>
      <c r="BB87" s="398">
        <f t="shared" si="41"/>
        <v>48.98642727229754</v>
      </c>
      <c r="BC87" s="398">
        <f t="shared" si="41"/>
        <v>50.646854214600744</v>
      </c>
      <c r="BD87" s="398">
        <f t="shared" si="41"/>
        <v>52.357434499839833</v>
      </c>
      <c r="BE87" s="398">
        <f t="shared" si="41"/>
        <v>54.120032282866724</v>
      </c>
      <c r="BF87" s="398">
        <f t="shared" si="41"/>
        <v>55.936548501119312</v>
      </c>
      <c r="BG87" s="398">
        <f t="shared" si="41"/>
        <v>57.808923605522601</v>
      </c>
      <c r="BH87" s="398">
        <f t="shared" si="41"/>
        <v>59.739140259131439</v>
      </c>
      <c r="BI87" s="398">
        <f t="shared" si="41"/>
        <v>59.763691521758169</v>
      </c>
    </row>
    <row r="88" spans="1:103" ht="18" customHeight="1">
      <c r="A88" s="21" t="s">
        <v>153</v>
      </c>
      <c r="B88" s="29">
        <f t="shared" ref="B88:AG88" si="42">(B84/B56)*1000</f>
        <v>9.5862577620326217</v>
      </c>
      <c r="C88" s="23">
        <f t="shared" si="42"/>
        <v>13.193300654639984</v>
      </c>
      <c r="D88" s="23">
        <f t="shared" si="42"/>
        <v>16.947206687093139</v>
      </c>
      <c r="E88" s="23">
        <f t="shared" si="42"/>
        <v>20.915250280886145</v>
      </c>
      <c r="F88" s="23">
        <f t="shared" si="42"/>
        <v>25.15292703553234</v>
      </c>
      <c r="G88" s="23">
        <f t="shared" si="42"/>
        <v>29.781925252416642</v>
      </c>
      <c r="H88" s="23">
        <f t="shared" si="42"/>
        <v>34.821360263234084</v>
      </c>
      <c r="I88" s="23">
        <f t="shared" si="42"/>
        <v>40.154140268270311</v>
      </c>
      <c r="J88" s="23">
        <f t="shared" si="42"/>
        <v>45.762529104473337</v>
      </c>
      <c r="K88" s="23">
        <f t="shared" si="42"/>
        <v>51.097726932054854</v>
      </c>
      <c r="L88" s="23">
        <f t="shared" si="42"/>
        <v>56.621275525027407</v>
      </c>
      <c r="M88" s="23">
        <f t="shared" si="42"/>
        <v>62.13248291816172</v>
      </c>
      <c r="N88" s="23">
        <f t="shared" si="42"/>
        <v>69.113572288235787</v>
      </c>
      <c r="O88" s="23">
        <f t="shared" si="42"/>
        <v>75.984887352754413</v>
      </c>
      <c r="P88" s="23">
        <f t="shared" si="42"/>
        <v>82.833855512565393</v>
      </c>
      <c r="Q88" s="23">
        <f t="shared" si="42"/>
        <v>89.704140539503555</v>
      </c>
      <c r="R88" s="23">
        <f t="shared" si="42"/>
        <v>96.615736411056403</v>
      </c>
      <c r="S88" s="23">
        <f t="shared" si="42"/>
        <v>103.57638079543746</v>
      </c>
      <c r="T88" s="23">
        <f t="shared" si="42"/>
        <v>110.58804049416845</v>
      </c>
      <c r="U88" s="23">
        <f t="shared" si="42"/>
        <v>117.65057362128502</v>
      </c>
      <c r="V88" s="23">
        <f t="shared" si="42"/>
        <v>124.82289284293356</v>
      </c>
      <c r="W88" s="23">
        <f t="shared" si="42"/>
        <v>132.08551986172301</v>
      </c>
      <c r="X88" s="23">
        <f t="shared" si="42"/>
        <v>139.36240570037418</v>
      </c>
      <c r="Y88" s="23">
        <f t="shared" si="42"/>
        <v>146.67314365095146</v>
      </c>
      <c r="Z88" s="23">
        <f t="shared" si="42"/>
        <v>154.03285680060986</v>
      </c>
      <c r="AA88" s="23">
        <f t="shared" si="42"/>
        <v>161.46162105428556</v>
      </c>
      <c r="AB88" s="23">
        <f t="shared" si="42"/>
        <v>168.97737368609916</v>
      </c>
      <c r="AC88" s="23">
        <f t="shared" si="42"/>
        <v>176.98943874150976</v>
      </c>
      <c r="AD88" s="23">
        <f t="shared" si="42"/>
        <v>185.31101081878396</v>
      </c>
      <c r="AE88" s="23">
        <f t="shared" si="42"/>
        <v>193.90747545165786</v>
      </c>
      <c r="AF88" s="23">
        <f t="shared" si="42"/>
        <v>202.91570993580021</v>
      </c>
      <c r="AG88" s="23">
        <f t="shared" si="42"/>
        <v>212.25369776546853</v>
      </c>
      <c r="AH88" s="23">
        <f t="shared" ref="AH88:BI88" si="43">(AH84/AH56)*1000</f>
        <v>221.69094439314784</v>
      </c>
      <c r="AI88" s="23">
        <f t="shared" si="43"/>
        <v>231.26643681541481</v>
      </c>
      <c r="AJ88" s="23">
        <f t="shared" si="43"/>
        <v>241.00421683258946</v>
      </c>
      <c r="AK88" s="23">
        <f t="shared" si="43"/>
        <v>250.92138159264704</v>
      </c>
      <c r="AL88" s="23">
        <f t="shared" si="43"/>
        <v>261.03217457247212</v>
      </c>
      <c r="AM88" s="23">
        <f t="shared" si="43"/>
        <v>271.34995505648897</v>
      </c>
      <c r="AN88" s="23">
        <f t="shared" si="43"/>
        <v>281.88807557933427</v>
      </c>
      <c r="AO88" s="23">
        <f t="shared" si="43"/>
        <v>292.66021724280756</v>
      </c>
      <c r="AP88" s="23">
        <f t="shared" si="43"/>
        <v>303.68047138314785</v>
      </c>
      <c r="AQ88" s="23">
        <f t="shared" si="43"/>
        <v>314.9633148830568</v>
      </c>
      <c r="AR88" s="23">
        <f t="shared" si="43"/>
        <v>326.52355127317406</v>
      </c>
      <c r="AS88" s="23">
        <f t="shared" si="43"/>
        <v>338.37625058503636</v>
      </c>
      <c r="AT88" s="23">
        <f t="shared" si="43"/>
        <v>350.53670109389731</v>
      </c>
      <c r="AU88" s="23">
        <f t="shared" si="43"/>
        <v>363.02037651701005</v>
      </c>
      <c r="AV88" s="23">
        <f t="shared" si="43"/>
        <v>375.84291796673148</v>
      </c>
      <c r="AW88" s="23">
        <f t="shared" si="43"/>
        <v>389.02012834981161</v>
      </c>
      <c r="AX88" s="23">
        <f t="shared" si="43"/>
        <v>402.56797656091351</v>
      </c>
      <c r="AY88" s="23">
        <f t="shared" si="43"/>
        <v>416.50260902409912</v>
      </c>
      <c r="AZ88" s="23">
        <f t="shared" si="43"/>
        <v>430.84036653601555</v>
      </c>
      <c r="BA88" s="23">
        <f t="shared" si="43"/>
        <v>445.59780479280045</v>
      </c>
      <c r="BB88" s="23">
        <f t="shared" si="43"/>
        <v>460.7917173692573</v>
      </c>
      <c r="BC88" s="23">
        <f t="shared" si="43"/>
        <v>476.4391602406954</v>
      </c>
      <c r="BD88" s="23">
        <f t="shared" si="43"/>
        <v>492.55747719362699</v>
      </c>
      <c r="BE88" s="23">
        <f t="shared" si="43"/>
        <v>509.16432566877</v>
      </c>
      <c r="BF88" s="23">
        <f t="shared" si="43"/>
        <v>526.27770272862278</v>
      </c>
      <c r="BG88" s="23">
        <f t="shared" si="43"/>
        <v>543.91597095219777</v>
      </c>
      <c r="BH88" s="23">
        <f t="shared" si="43"/>
        <v>562.09788414002446</v>
      </c>
      <c r="BI88" s="23">
        <f t="shared" si="43"/>
        <v>562.09788414002446</v>
      </c>
    </row>
    <row r="89" spans="1:103" ht="18" customHeight="1">
      <c r="A89" s="21" t="s">
        <v>166</v>
      </c>
      <c r="C89" s="23">
        <f>+LN(C88/B88)/10</f>
        <v>3.1937858479228851E-2</v>
      </c>
      <c r="D89" s="23">
        <f>+LN(D88/C88)/10</f>
        <v>2.5039384843057049E-2</v>
      </c>
      <c r="E89" s="23">
        <f>+LN(E88/D88)/10</f>
        <v>2.1037554837186813E-2</v>
      </c>
      <c r="F89" s="23">
        <f>+LN(F88/E88)/10</f>
        <v>1.844957015001868E-2</v>
      </c>
    </row>
    <row r="90" spans="1:103" s="33" customFormat="1" ht="18" customHeight="1">
      <c r="A90" s="32" t="s">
        <v>5</v>
      </c>
      <c r="B90" s="44">
        <f t="shared" ref="B90:AG90" si="44">+(1/(1-$B$18))*(B88)^(1-$B$18)+1</f>
        <v>0.35404026983002213</v>
      </c>
      <c r="C90" s="33">
        <f t="shared" si="44"/>
        <v>0.44937837226231558</v>
      </c>
      <c r="D90" s="33">
        <f t="shared" si="44"/>
        <v>0.51417379938930674</v>
      </c>
      <c r="E90" s="33">
        <f t="shared" si="44"/>
        <v>0.56268088282673046</v>
      </c>
      <c r="F90" s="33">
        <f t="shared" si="44"/>
        <v>0.60121783194083056</v>
      </c>
      <c r="G90" s="33">
        <f t="shared" si="44"/>
        <v>0.63351718806394297</v>
      </c>
      <c r="H90" s="33">
        <f t="shared" si="44"/>
        <v>0.66107224927289943</v>
      </c>
      <c r="I90" s="33">
        <f t="shared" si="44"/>
        <v>0.68437977159184782</v>
      </c>
      <c r="J90" s="33">
        <f t="shared" si="44"/>
        <v>0.70435197196196053</v>
      </c>
      <c r="K90" s="33">
        <f t="shared" si="44"/>
        <v>0.72021192186455063</v>
      </c>
      <c r="L90" s="33">
        <f t="shared" si="44"/>
        <v>0.73420906106345774</v>
      </c>
      <c r="M90" s="33">
        <f t="shared" si="44"/>
        <v>0.74627068843167699</v>
      </c>
      <c r="N90" s="33">
        <f t="shared" si="44"/>
        <v>0.75942620167601538</v>
      </c>
      <c r="O90" s="33">
        <f t="shared" si="44"/>
        <v>0.77056145299642909</v>
      </c>
      <c r="P90" s="33">
        <f t="shared" si="44"/>
        <v>0.78025143000416031</v>
      </c>
      <c r="Q90" s="33">
        <f t="shared" si="44"/>
        <v>0.78883411791762481</v>
      </c>
      <c r="R90" s="33">
        <f t="shared" si="44"/>
        <v>0.79652734056956198</v>
      </c>
      <c r="S90" s="33">
        <f t="shared" si="44"/>
        <v>0.80348322435084885</v>
      </c>
      <c r="T90" s="33">
        <f t="shared" si="44"/>
        <v>0.80981515181408892</v>
      </c>
      <c r="U90" s="33">
        <f t="shared" si="44"/>
        <v>0.81561186520333029</v>
      </c>
      <c r="V90" s="33">
        <f t="shared" si="44"/>
        <v>0.82098769940906324</v>
      </c>
      <c r="W90" s="33">
        <f t="shared" si="44"/>
        <v>0.82597870717765665</v>
      </c>
      <c r="X90" s="33">
        <f t="shared" si="44"/>
        <v>0.83058292538090217</v>
      </c>
      <c r="Y90" s="33">
        <f t="shared" si="44"/>
        <v>0.83485908160601607</v>
      </c>
      <c r="Z90" s="33">
        <f t="shared" si="44"/>
        <v>0.83885259714848215</v>
      </c>
      <c r="AA90" s="33">
        <f t="shared" si="44"/>
        <v>0.84260340191030525</v>
      </c>
      <c r="AB90" s="33">
        <f t="shared" si="44"/>
        <v>0.84614354638774592</v>
      </c>
      <c r="AC90" s="33">
        <f t="shared" si="44"/>
        <v>0.84966630926764808</v>
      </c>
      <c r="AD90" s="33">
        <f t="shared" si="44"/>
        <v>0.85308051979651223</v>
      </c>
      <c r="AE90" s="33">
        <f t="shared" si="44"/>
        <v>0.85637411439746547</v>
      </c>
      <c r="AF90" s="33">
        <f t="shared" si="44"/>
        <v>0.85959836678198243</v>
      </c>
      <c r="AG90" s="33">
        <f t="shared" si="44"/>
        <v>0.86272155119897009</v>
      </c>
      <c r="AH90" s="33">
        <f t="shared" ref="AH90:BI90" si="45">+(1/(1-$B$18))*(AH88)^(1-$B$18)+1</f>
        <v>0.86567525680995894</v>
      </c>
      <c r="AI90" s="33">
        <f t="shared" si="45"/>
        <v>0.86848548397498682</v>
      </c>
      <c r="AJ90" s="33">
        <f t="shared" si="45"/>
        <v>0.87116980180075065</v>
      </c>
      <c r="AK90" s="33">
        <f t="shared" si="45"/>
        <v>0.87374134441666351</v>
      </c>
      <c r="AL90" s="33">
        <f t="shared" si="45"/>
        <v>0.87621073765946311</v>
      </c>
      <c r="AM90" s="33">
        <f t="shared" si="45"/>
        <v>0.87858702001008093</v>
      </c>
      <c r="AN90" s="33">
        <f t="shared" si="45"/>
        <v>0.88087809136741579</v>
      </c>
      <c r="AO90" s="33">
        <f t="shared" si="45"/>
        <v>0.88309094491667939</v>
      </c>
      <c r="AP90" s="33">
        <f t="shared" si="45"/>
        <v>0.88523180187243022</v>
      </c>
      <c r="AQ90" s="33">
        <f t="shared" si="45"/>
        <v>0.88730620364655888</v>
      </c>
      <c r="AR90" s="33">
        <f t="shared" si="45"/>
        <v>0.88931908519308467</v>
      </c>
      <c r="AS90" s="33">
        <f t="shared" si="45"/>
        <v>0.89127483917745831</v>
      </c>
      <c r="AT90" s="33">
        <f t="shared" si="45"/>
        <v>0.89317737446104095</v>
      </c>
      <c r="AU90" s="33">
        <f t="shared" si="45"/>
        <v>0.89503016991250994</v>
      </c>
      <c r="AV90" s="33">
        <f t="shared" si="45"/>
        <v>0.8968363237080329</v>
      </c>
      <c r="AW90" s="33">
        <f t="shared" si="45"/>
        <v>0.89859859810182852</v>
      </c>
      <c r="AX90" s="33">
        <f t="shared" si="45"/>
        <v>0.90031945970595983</v>
      </c>
      <c r="AY90" s="33">
        <f t="shared" si="45"/>
        <v>0.90200111543003225</v>
      </c>
      <c r="AZ90" s="33">
        <f t="shared" si="45"/>
        <v>0.90364554432930722</v>
      </c>
      <c r="BA90" s="33">
        <f t="shared" si="45"/>
        <v>0.9052545256746638</v>
      </c>
      <c r="BB90" s="33">
        <f t="shared" si="45"/>
        <v>0.90682966359054651</v>
      </c>
      <c r="BC90" s="33">
        <f t="shared" si="45"/>
        <v>0.90837240861455282</v>
      </c>
      <c r="BD90" s="33">
        <f t="shared" si="45"/>
        <v>0.90988407652241754</v>
      </c>
      <c r="BE90" s="33">
        <f t="shared" si="45"/>
        <v>0.91136586474143733</v>
      </c>
      <c r="BF90" s="33">
        <f t="shared" si="45"/>
        <v>0.91281886664879708</v>
      </c>
      <c r="BG90" s="33">
        <f t="shared" si="45"/>
        <v>0.91424408402226298</v>
      </c>
      <c r="BH90" s="33">
        <f t="shared" si="45"/>
        <v>0.91564243788155864</v>
      </c>
      <c r="BI90" s="33">
        <f t="shared" si="45"/>
        <v>0.91564243788155864</v>
      </c>
    </row>
    <row r="91" spans="1:103" ht="18" customHeight="1">
      <c r="A91" s="28" t="s">
        <v>115</v>
      </c>
      <c r="B91" s="29">
        <f t="shared" ref="B91:BH91" si="46">B$17*B$56*B90</f>
        <v>50.680864626167669</v>
      </c>
      <c r="C91" s="29">
        <f t="shared" si="46"/>
        <v>53.421570919376016</v>
      </c>
      <c r="D91" s="29">
        <f t="shared" si="46"/>
        <v>50.51681524804804</v>
      </c>
      <c r="E91" s="29">
        <f t="shared" si="46"/>
        <v>45.130768794184426</v>
      </c>
      <c r="F91" s="29">
        <f t="shared" si="46"/>
        <v>39.466985767248765</v>
      </c>
      <c r="G91" s="29">
        <f t="shared" si="46"/>
        <v>34.091480075050583</v>
      </c>
      <c r="H91" s="29">
        <f t="shared" si="46"/>
        <v>29.196745324237543</v>
      </c>
      <c r="I91" s="29">
        <f t="shared" si="46"/>
        <v>24.807370931000857</v>
      </c>
      <c r="J91" s="29">
        <f t="shared" si="46"/>
        <v>20.954213844310349</v>
      </c>
      <c r="K91" s="29">
        <f t="shared" si="46"/>
        <v>17.584904086454429</v>
      </c>
      <c r="L91" s="29">
        <f t="shared" si="46"/>
        <v>15.140897607868148</v>
      </c>
      <c r="M91" s="36">
        <f t="shared" si="46"/>
        <v>13.376256101472132</v>
      </c>
      <c r="N91" s="29">
        <f t="shared" si="46"/>
        <v>11.831234895022961</v>
      </c>
      <c r="O91" s="29">
        <f t="shared" si="46"/>
        <v>10.434174324084774</v>
      </c>
      <c r="P91" s="29">
        <f t="shared" si="46"/>
        <v>9.1831502545763435</v>
      </c>
      <c r="Q91" s="29">
        <f t="shared" si="46"/>
        <v>8.0695461867456153</v>
      </c>
      <c r="R91" s="29">
        <f t="shared" si="46"/>
        <v>7.0822364416085879</v>
      </c>
      <c r="S91" s="29">
        <f t="shared" si="46"/>
        <v>6.2094460275647823</v>
      </c>
      <c r="T91" s="29">
        <f t="shared" si="46"/>
        <v>5.4396160898313104</v>
      </c>
      <c r="U91" s="29">
        <f t="shared" si="46"/>
        <v>4.761811452224503</v>
      </c>
      <c r="V91" s="29">
        <f t="shared" si="46"/>
        <v>4.1595114700373239</v>
      </c>
      <c r="W91" s="29">
        <f t="shared" si="46"/>
        <v>3.625786694554574</v>
      </c>
      <c r="X91" s="29">
        <f t="shared" si="46"/>
        <v>3.1589599592569408</v>
      </c>
      <c r="Y91" s="29">
        <f t="shared" si="46"/>
        <v>2.7510724081267295</v>
      </c>
      <c r="Z91" s="29">
        <f t="shared" si="46"/>
        <v>2.3949818249291783</v>
      </c>
      <c r="AA91" s="29">
        <f t="shared" si="46"/>
        <v>2.0843348974109479</v>
      </c>
      <c r="AB91" s="29">
        <f t="shared" si="46"/>
        <v>1.813493741676802</v>
      </c>
      <c r="AC91" s="29">
        <f t="shared" si="46"/>
        <v>1.5777861374592843</v>
      </c>
      <c r="AD91" s="29">
        <f t="shared" si="46"/>
        <v>1.3725162214187425</v>
      </c>
      <c r="AE91" s="29">
        <f t="shared" si="46"/>
        <v>1.193764653545528</v>
      </c>
      <c r="AF91" s="29">
        <f t="shared" si="46"/>
        <v>1.0353433925036282</v>
      </c>
      <c r="AG91" s="29">
        <f t="shared" si="46"/>
        <v>0.895362825740733</v>
      </c>
      <c r="AH91" s="29">
        <f t="shared" si="46"/>
        <v>0.77414621367129766</v>
      </c>
      <c r="AI91" s="29">
        <f t="shared" si="46"/>
        <v>0.66922187904206043</v>
      </c>
      <c r="AJ91" s="29">
        <f t="shared" si="46"/>
        <v>0.57842886504198632</v>
      </c>
      <c r="AK91" s="29">
        <f t="shared" si="46"/>
        <v>0.49988442846854819</v>
      </c>
      <c r="AL91" s="29">
        <f t="shared" si="46"/>
        <v>0.43195138472861888</v>
      </c>
      <c r="AM91" s="29">
        <f t="shared" si="46"/>
        <v>0.37320775535653961</v>
      </c>
      <c r="AN91" s="29">
        <f t="shared" si="46"/>
        <v>0.32241947258527109</v>
      </c>
      <c r="AO91" s="29">
        <f t="shared" si="46"/>
        <v>0.27851620163733221</v>
      </c>
      <c r="AP91" s="29">
        <f t="shared" si="46"/>
        <v>0.24057008250274739</v>
      </c>
      <c r="AQ91" s="29">
        <f t="shared" si="46"/>
        <v>0.20777711178228336</v>
      </c>
      <c r="AR91" s="29">
        <f t="shared" si="46"/>
        <v>0.1794408745401247</v>
      </c>
      <c r="AS91" s="29">
        <f t="shared" si="46"/>
        <v>0.15495835188145876</v>
      </c>
      <c r="AT91" s="29">
        <f t="shared" si="46"/>
        <v>0.13380755429720767</v>
      </c>
      <c r="AU91" s="29">
        <f t="shared" si="46"/>
        <v>0.11553675669533869</v>
      </c>
      <c r="AV91" s="29">
        <f t="shared" si="46"/>
        <v>9.9755135854083493E-2</v>
      </c>
      <c r="AW91" s="29">
        <f t="shared" si="46"/>
        <v>8.6124633913477674E-2</v>
      </c>
      <c r="AX91" s="29">
        <f t="shared" si="46"/>
        <v>7.435289226139534E-2</v>
      </c>
      <c r="AY91" s="29">
        <f t="shared" si="46"/>
        <v>6.4187118808024121E-2</v>
      </c>
      <c r="AZ91" s="29">
        <f t="shared" si="46"/>
        <v>5.5408768303084728E-2</v>
      </c>
      <c r="BA91" s="29">
        <f t="shared" si="46"/>
        <v>4.7828930183770817E-2</v>
      </c>
      <c r="BB91" s="29">
        <f t="shared" si="46"/>
        <v>4.1284331603979256E-2</v>
      </c>
      <c r="BC91" s="29">
        <f t="shared" si="46"/>
        <v>3.563387493966734E-2</v>
      </c>
      <c r="BD91" s="29">
        <f t="shared" si="46"/>
        <v>3.0755639337776169E-2</v>
      </c>
      <c r="BE91" s="29">
        <f t="shared" si="46"/>
        <v>2.6544284916005183E-2</v>
      </c>
      <c r="BF91" s="29">
        <f t="shared" si="46"/>
        <v>2.2908806157905321E-2</v>
      </c>
      <c r="BG91" s="29">
        <f t="shared" si="46"/>
        <v>1.9770588002888126E-2</v>
      </c>
      <c r="BH91" s="29">
        <f t="shared" si="46"/>
        <v>1.7061724214619555E-2</v>
      </c>
      <c r="BI91" s="29">
        <f>BI$17*BI$56*BI90/(1-(BJ17/BI17))</f>
        <v>0.10627654499686817</v>
      </c>
    </row>
    <row r="92" spans="1:103" ht="18" customHeight="1">
      <c r="A92" s="57" t="s">
        <v>62</v>
      </c>
      <c r="B92" s="200">
        <f>SUM(B91:AO91)*10*B52+B53</f>
        <v>53.694779841061916</v>
      </c>
      <c r="C92" s="180">
        <v>40.363692962961636</v>
      </c>
      <c r="D92" s="201">
        <f>+B92-C92</f>
        <v>13.33108687810028</v>
      </c>
      <c r="I92" s="33"/>
    </row>
    <row r="93" spans="1:103" s="33" customFormat="1" ht="18" customHeight="1">
      <c r="A93" s="32" t="s">
        <v>270</v>
      </c>
      <c r="B93" s="33">
        <f>+B90*Data!B362</f>
        <v>0.35404026983002213</v>
      </c>
      <c r="C93" s="33">
        <f>+C90*Data!C362</f>
        <v>0.43567548383236204</v>
      </c>
      <c r="D93" s="33">
        <f>+D90*Data!D362</f>
        <v>0.47371162512272197</v>
      </c>
      <c r="E93" s="33">
        <f>+E90*Data!E362</f>
        <v>0.48709107917895816</v>
      </c>
      <c r="F93" s="33">
        <f>+F90*Data!F362</f>
        <v>0.48626809260689552</v>
      </c>
      <c r="G93" s="33">
        <f>+G90*Data!G362</f>
        <v>0.48158480606411391</v>
      </c>
      <c r="H93" s="33">
        <f>+H90*Data!H362</f>
        <v>0.47576799140331555</v>
      </c>
      <c r="I93" s="33">
        <f>+I90*Data!I362</f>
        <v>0.46692906373253495</v>
      </c>
      <c r="J93" s="33">
        <f>+J90*Data!J362</f>
        <v>0.45655366473415071</v>
      </c>
      <c r="K93" s="33">
        <f>+K90*Data!K362</f>
        <v>0.43823075530825556</v>
      </c>
      <c r="L93" s="33">
        <f>+L90*Data!L362</f>
        <v>0.42236615454502763</v>
      </c>
      <c r="M93" s="33">
        <f>+M90*Data!M362</f>
        <v>0.40827738823368942</v>
      </c>
      <c r="N93" s="33">
        <f>+N90*Data!N362</f>
        <v>0.41042261223057674</v>
      </c>
      <c r="O93" s="33">
        <f>+O90*Data!O362</f>
        <v>0.40865553088787177</v>
      </c>
      <c r="P93" s="33">
        <f>+P90*Data!P362</f>
        <v>0.40552244807828103</v>
      </c>
      <c r="Q93" s="33">
        <f>+Q90*Data!Q362</f>
        <v>0.40229308554872079</v>
      </c>
      <c r="R93" s="33">
        <f>+R90*Data!R362</f>
        <v>0.39958593513985813</v>
      </c>
      <c r="S93" s="33">
        <f>+S90*Data!S362</f>
        <v>0.3976903738661467</v>
      </c>
      <c r="T93" s="33">
        <f>+T90*Data!T362</f>
        <v>0.39673090777067083</v>
      </c>
      <c r="U93" s="33">
        <f>+U90*Data!U362</f>
        <v>0.39675107270449156</v>
      </c>
      <c r="V93" s="33">
        <f>+V90*Data!V362</f>
        <v>0.39878847498002545</v>
      </c>
      <c r="W93" s="33">
        <f>+W90*Data!W362</f>
        <v>0.40186161323603775</v>
      </c>
      <c r="X93" s="33">
        <f>+X90*Data!X362</f>
        <v>0.404592497069654</v>
      </c>
      <c r="Y93" s="33">
        <f>+Y90*Data!Y362</f>
        <v>0.40717912675700618</v>
      </c>
      <c r="Z93" s="33">
        <f>+Z90*Data!Z362</f>
        <v>0.41010431253152091</v>
      </c>
      <c r="AA93" s="33">
        <f>+AA90*Data!AA362</f>
        <v>0.41358967540472297</v>
      </c>
      <c r="AB93" s="33">
        <f>+AB90*Data!AB362</f>
        <v>0.41751459547333786</v>
      </c>
      <c r="AC93" s="33">
        <f>+AC90*Data!AC362</f>
        <v>0.42162844049231629</v>
      </c>
      <c r="AD93" s="33">
        <f>+AD90*Data!AD362</f>
        <v>0.42589061085634083</v>
      </c>
      <c r="AE93" s="33">
        <f>+AE90*Data!AE362</f>
        <v>0.43036129285659491</v>
      </c>
      <c r="AF93" s="33">
        <f>+AF90*Data!AF362</f>
        <v>0.4351428493998889</v>
      </c>
      <c r="AG93" s="33">
        <f>+AG90*Data!AG362</f>
        <v>0.4402195587811803</v>
      </c>
      <c r="AH93" s="33">
        <f>+AH90*Data!AH362</f>
        <v>0.44553834693457767</v>
      </c>
      <c r="AI93" s="33">
        <f>+AI90*Data!AI362</f>
        <v>0.45115471943487578</v>
      </c>
      <c r="AJ93" s="33">
        <f>+AJ90*Data!AJ362</f>
        <v>0.45709552668510128</v>
      </c>
      <c r="AK93" s="33">
        <f>+AK90*Data!AK362</f>
        <v>0.46337237984555762</v>
      </c>
      <c r="AL93" s="33">
        <f>+AL90*Data!AL362</f>
        <v>0.46998688189314747</v>
      </c>
      <c r="AM93" s="33">
        <f>+AM90*Data!AM362</f>
        <v>0.47693414330204065</v>
      </c>
      <c r="AN93" s="33">
        <f>+AN90*Data!AN362</f>
        <v>0.48420511111604647</v>
      </c>
      <c r="AO93" s="33">
        <f>+AO90*Data!AO362</f>
        <v>0.4917880737395614</v>
      </c>
      <c r="AP93" s="33">
        <f>+AP90*Data!AP362</f>
        <v>0.49966961273186922</v>
      </c>
      <c r="AQ93" s="33">
        <f>+AQ90*Data!AQ362</f>
        <v>0.50783519582368852</v>
      </c>
      <c r="AR93" s="33">
        <f>+AR90*Data!AR362</f>
        <v>0.51626954515478207</v>
      </c>
      <c r="AS93" s="33">
        <f>+AS90*Data!AS362</f>
        <v>0.52495687034815242</v>
      </c>
      <c r="AT93" s="33">
        <f>+AT90*Data!AT362</f>
        <v>0.53388102437686347</v>
      </c>
      <c r="AU93" s="33">
        <f>+AU90*Data!AU362</f>
        <v>0.54302561776402136</v>
      </c>
      <c r="AV93" s="33">
        <f>+AV90*Data!AV362</f>
        <v>0.55237411028668848</v>
      </c>
      <c r="AW93" s="33">
        <f>+AW90*Data!AW362</f>
        <v>0.56190988616041049</v>
      </c>
      <c r="AX93" s="33">
        <f>+AX90*Data!AX362</f>
        <v>0.57161630589623191</v>
      </c>
      <c r="AY93" s="33">
        <f>+AY90*Data!AY362</f>
        <v>0.58147671270333556</v>
      </c>
      <c r="AZ93" s="33">
        <f>+AZ90*Data!AZ362</f>
        <v>0.59147435021181638</v>
      </c>
      <c r="BA93" s="33">
        <f>+BA90*Data!BA362</f>
        <v>0.60159211822531145</v>
      </c>
      <c r="BB93" s="33">
        <f>+BB90*Data!BB362</f>
        <v>0.61181205245772607</v>
      </c>
      <c r="BC93" s="33">
        <f>+BC90*Data!BC362</f>
        <v>0.62211436575358159</v>
      </c>
      <c r="BD93" s="33">
        <f>+BD90*Data!BD362</f>
        <v>0.63247584575446114</v>
      </c>
      <c r="BE93" s="33">
        <f>+BE90*Data!BE362</f>
        <v>0.64286739999251707</v>
      </c>
      <c r="BF93" s="33">
        <f>+BF90*Data!BF362</f>
        <v>0.65325063294974528</v>
      </c>
      <c r="BG93" s="33">
        <f>+BG90*Data!BG362</f>
        <v>0.66357361095956524</v>
      </c>
      <c r="BH93" s="33">
        <f>+BH90*Data!BH362</f>
        <v>0.67376647923374844</v>
      </c>
      <c r="BI93" s="33">
        <f>+BI90*Data!BI362</f>
        <v>0.67343871912890407</v>
      </c>
    </row>
    <row r="94" spans="1:103" ht="18" customHeight="1">
      <c r="A94" s="21" t="s">
        <v>271</v>
      </c>
      <c r="B94" s="29">
        <f>B$17*B$56*B93</f>
        <v>50.680864626167669</v>
      </c>
      <c r="C94" s="29">
        <f t="shared" ref="C94:BH94" si="47">C$17*C$56*C93</f>
        <v>51.792587703348538</v>
      </c>
      <c r="D94" s="29">
        <f t="shared" si="47"/>
        <v>46.541466476120917</v>
      </c>
      <c r="E94" s="29">
        <f t="shared" si="47"/>
        <v>39.067961160686224</v>
      </c>
      <c r="F94" s="29">
        <f t="shared" si="47"/>
        <v>31.921102253454624</v>
      </c>
      <c r="G94" s="29">
        <f t="shared" si="47"/>
        <v>25.915538093853144</v>
      </c>
      <c r="H94" s="29">
        <f t="shared" si="47"/>
        <v>21.012645582544035</v>
      </c>
      <c r="I94" s="29">
        <f t="shared" si="47"/>
        <v>16.925226260758045</v>
      </c>
      <c r="J94" s="29">
        <f t="shared" si="47"/>
        <v>13.582304732667987</v>
      </c>
      <c r="K94" s="29">
        <f t="shared" si="47"/>
        <v>10.699969780949361</v>
      </c>
      <c r="L94" s="29">
        <f t="shared" si="47"/>
        <v>8.7100569008675812</v>
      </c>
      <c r="M94" s="29">
        <f t="shared" si="47"/>
        <v>7.318018770013615</v>
      </c>
      <c r="N94" s="29">
        <f t="shared" si="47"/>
        <v>6.39404634816702</v>
      </c>
      <c r="O94" s="29">
        <f t="shared" si="47"/>
        <v>5.5336054395199854</v>
      </c>
      <c r="P94" s="29">
        <f t="shared" si="47"/>
        <v>4.7727866032704771</v>
      </c>
      <c r="Q94" s="29">
        <f t="shared" si="47"/>
        <v>4.1153425805332748</v>
      </c>
      <c r="R94" s="29">
        <f t="shared" si="47"/>
        <v>3.5528749953242866</v>
      </c>
      <c r="S94" s="29">
        <f t="shared" si="47"/>
        <v>3.0734144004051958</v>
      </c>
      <c r="T94" s="29">
        <f t="shared" si="47"/>
        <v>2.6648844793881485</v>
      </c>
      <c r="U94" s="29">
        <f t="shared" si="47"/>
        <v>2.3163638027943811</v>
      </c>
      <c r="V94" s="29">
        <f t="shared" si="47"/>
        <v>2.0204507777547298</v>
      </c>
      <c r="W94" s="29">
        <f t="shared" si="47"/>
        <v>1.7640460676065193</v>
      </c>
      <c r="X94" s="29">
        <f t="shared" si="47"/>
        <v>1.5387885531991767</v>
      </c>
      <c r="Y94" s="29">
        <f t="shared" si="47"/>
        <v>1.3417584901052406</v>
      </c>
      <c r="Z94" s="29">
        <f t="shared" si="47"/>
        <v>1.170876001548832</v>
      </c>
      <c r="AA94" s="29">
        <f t="shared" si="47"/>
        <v>1.0230903313474828</v>
      </c>
      <c r="AB94" s="29">
        <f t="shared" si="47"/>
        <v>0.89483647211161343</v>
      </c>
      <c r="AC94" s="29">
        <f t="shared" si="47"/>
        <v>0.78294208127510967</v>
      </c>
      <c r="AD94" s="29">
        <f t="shared" si="47"/>
        <v>0.68521289419397058</v>
      </c>
      <c r="AE94" s="29">
        <f t="shared" si="47"/>
        <v>0.59991315831379011</v>
      </c>
      <c r="AF94" s="29">
        <f t="shared" si="47"/>
        <v>0.52410787564425543</v>
      </c>
      <c r="AG94" s="29">
        <f t="shared" si="47"/>
        <v>0.45687537021519448</v>
      </c>
      <c r="AH94" s="29">
        <f t="shared" si="47"/>
        <v>0.39843096081524088</v>
      </c>
      <c r="AI94" s="29">
        <f t="shared" si="47"/>
        <v>0.34764266605473493</v>
      </c>
      <c r="AJ94" s="29">
        <f t="shared" si="47"/>
        <v>0.30349679955585013</v>
      </c>
      <c r="AK94" s="29">
        <f t="shared" si="47"/>
        <v>0.26510435696716705</v>
      </c>
      <c r="AL94" s="29">
        <f t="shared" si="47"/>
        <v>0.23169253207318119</v>
      </c>
      <c r="AM94" s="29">
        <f t="shared" si="47"/>
        <v>0.20259293276675824</v>
      </c>
      <c r="AN94" s="29">
        <f t="shared" si="47"/>
        <v>0.17722901509195504</v>
      </c>
      <c r="AO94" s="29">
        <f t="shared" si="47"/>
        <v>0.1551040094985984</v>
      </c>
      <c r="AP94" s="29">
        <f t="shared" si="47"/>
        <v>0.13578992497192763</v>
      </c>
      <c r="AQ94" s="29">
        <f t="shared" si="47"/>
        <v>0.1189178322162016</v>
      </c>
      <c r="AR94" s="29">
        <f t="shared" si="47"/>
        <v>0.10416942605127268</v>
      </c>
      <c r="AS94" s="29">
        <f t="shared" si="47"/>
        <v>9.1269772086320228E-2</v>
      </c>
      <c r="AT94" s="29">
        <f t="shared" si="47"/>
        <v>7.9981105881306677E-2</v>
      </c>
      <c r="AU94" s="29">
        <f t="shared" si="47"/>
        <v>7.0097546192292678E-2</v>
      </c>
      <c r="AV94" s="29">
        <f t="shared" si="47"/>
        <v>6.1440591730387739E-2</v>
      </c>
      <c r="AW94" s="29">
        <f t="shared" si="47"/>
        <v>5.3855284595542251E-2</v>
      </c>
      <c r="AX94" s="29">
        <f t="shared" si="47"/>
        <v>4.7206938769312028E-2</v>
      </c>
      <c r="AY94" s="29">
        <f t="shared" si="47"/>
        <v>4.1378346660463146E-2</v>
      </c>
      <c r="AZ94" s="29">
        <f t="shared" si="47"/>
        <v>3.6267389834172652E-2</v>
      </c>
      <c r="BA94" s="29">
        <f t="shared" si="47"/>
        <v>3.1784991519662423E-2</v>
      </c>
      <c r="BB94" s="29">
        <f t="shared" si="47"/>
        <v>2.7853358427829916E-2</v>
      </c>
      <c r="BC94" s="29">
        <f t="shared" si="47"/>
        <v>2.440446814236101E-2</v>
      </c>
      <c r="BD94" s="29">
        <f t="shared" si="47"/>
        <v>2.1378766266825527E-2</v>
      </c>
      <c r="BE94" s="29">
        <f t="shared" si="47"/>
        <v>1.8724044962397379E-2</v>
      </c>
      <c r="BF94" s="29">
        <f t="shared" si="47"/>
        <v>1.6394481610262843E-2</v>
      </c>
      <c r="BG94" s="29">
        <f t="shared" si="47"/>
        <v>1.4349822658027572E-2</v>
      </c>
      <c r="BH94" s="29">
        <f t="shared" si="47"/>
        <v>1.2554701899070786E-2</v>
      </c>
      <c r="BI94" s="29">
        <f>BI$17*BI$56*BI93/(1-(BJ17/BI17))</f>
        <v>7.8164507645280379E-2</v>
      </c>
    </row>
    <row r="95" spans="1:103" ht="39" customHeight="1">
      <c r="A95" s="57" t="s">
        <v>62</v>
      </c>
      <c r="B95" s="197">
        <f>SUM(B94:BI94)*10*B52+B53-C53</f>
        <v>53.694779841061916</v>
      </c>
      <c r="C95" s="85">
        <v>53.694779841061916</v>
      </c>
      <c r="D95" s="189">
        <f>+B95-C95</f>
        <v>0</v>
      </c>
      <c r="I95" s="33"/>
    </row>
    <row r="96" spans="1:103" ht="21.75" customHeight="1">
      <c r="A96" s="58" t="s">
        <v>61</v>
      </c>
      <c r="C96" s="59"/>
      <c r="D96" s="59"/>
    </row>
    <row r="97" spans="1:61" s="401" customFormat="1" ht="18" customHeight="1">
      <c r="A97" s="174" t="s">
        <v>191</v>
      </c>
      <c r="B97" s="400">
        <f>+Controls!B31</f>
        <v>0.19116870416633872</v>
      </c>
      <c r="C97" s="400">
        <f>+Controls!C31</f>
        <v>0.18903154012827164</v>
      </c>
      <c r="D97" s="400">
        <f>+Controls!D31</f>
        <v>0.18513371193962028</v>
      </c>
      <c r="E97" s="400">
        <f>+Controls!E31</f>
        <v>0.185563870068611</v>
      </c>
      <c r="F97" s="400">
        <f>+Controls!F31</f>
        <v>0.1878739277780751</v>
      </c>
      <c r="G97" s="400">
        <f>+Controls!G31</f>
        <v>0.18989118964398169</v>
      </c>
      <c r="H97" s="400">
        <f>+Controls!H31</f>
        <v>0.19064813179718809</v>
      </c>
      <c r="I97" s="400">
        <f>+Controls!I31</f>
        <v>0.19168340007296758</v>
      </c>
      <c r="J97" s="400">
        <f>+Controls!J31</f>
        <v>0.19308059868291075</v>
      </c>
      <c r="K97" s="400">
        <f>+Controls!K31</f>
        <v>0.20313479711589796</v>
      </c>
      <c r="L97" s="400">
        <f>+Controls!L31</f>
        <v>0.21241990984042894</v>
      </c>
      <c r="M97" s="400">
        <f>+Controls!M31</f>
        <v>0.22223322828967537</v>
      </c>
      <c r="N97" s="400">
        <f>+Controls!N31</f>
        <v>0.22223322828967537</v>
      </c>
      <c r="O97" s="400">
        <f>+Controls!O31</f>
        <v>0.22223322828967537</v>
      </c>
      <c r="P97" s="400">
        <f>+Controls!P31</f>
        <v>0.22223322828967537</v>
      </c>
      <c r="Q97" s="400">
        <f>+Controls!Q31</f>
        <v>0.22223322828967537</v>
      </c>
      <c r="R97" s="400">
        <f>+Controls!R31</f>
        <v>0.22223322828967537</v>
      </c>
      <c r="S97" s="400">
        <f>+Controls!S31</f>
        <v>0.22223322828967537</v>
      </c>
      <c r="T97" s="400">
        <f>+Controls!T31</f>
        <v>0.22223322828967537</v>
      </c>
      <c r="U97" s="400">
        <f>+Controls!U31</f>
        <v>0.22223322828967537</v>
      </c>
      <c r="V97" s="400">
        <f>+Controls!V31</f>
        <v>0.22223322828967537</v>
      </c>
      <c r="W97" s="400">
        <f>+Controls!W31</f>
        <v>0.22223322828967537</v>
      </c>
      <c r="X97" s="400">
        <f>+Controls!X31</f>
        <v>0.22223322828967537</v>
      </c>
      <c r="Y97" s="400">
        <f>+Controls!Y31</f>
        <v>0.22223322828967537</v>
      </c>
      <c r="Z97" s="400">
        <f>+Controls!Z31</f>
        <v>0.22223322828967537</v>
      </c>
      <c r="AA97" s="400">
        <f>+Controls!AA31</f>
        <v>0.22223322828967537</v>
      </c>
      <c r="AB97" s="400">
        <f>+Controls!AB31</f>
        <v>0.22223322828967537</v>
      </c>
      <c r="AC97" s="400">
        <f>+Controls!AC31</f>
        <v>0.22223322828967537</v>
      </c>
      <c r="AD97" s="400">
        <f>+Controls!AD31</f>
        <v>0.22223322828967537</v>
      </c>
      <c r="AE97" s="400">
        <f>+Controls!AE31</f>
        <v>0.22223322828967537</v>
      </c>
      <c r="AF97" s="400">
        <f>+Controls!AF31</f>
        <v>0.22223322828967537</v>
      </c>
      <c r="AG97" s="400">
        <f>+Controls!AG31</f>
        <v>0.22223322828967537</v>
      </c>
      <c r="AH97" s="400">
        <f>+Controls!AH31</f>
        <v>0.22223322828967537</v>
      </c>
      <c r="AI97" s="400">
        <f>+Controls!AI31</f>
        <v>0.22223322828967537</v>
      </c>
      <c r="AJ97" s="400">
        <f>+Controls!AJ31</f>
        <v>0.22223322828967537</v>
      </c>
      <c r="AK97" s="400">
        <f>+Controls!AK31</f>
        <v>0.22223322828967537</v>
      </c>
      <c r="AL97" s="400">
        <f>+Controls!AL31</f>
        <v>0.22223322828967537</v>
      </c>
      <c r="AM97" s="400">
        <f>+Controls!AM31</f>
        <v>0.22223322828967537</v>
      </c>
      <c r="AN97" s="400">
        <f>+Controls!AN31</f>
        <v>0.22223322828967537</v>
      </c>
      <c r="AO97" s="400">
        <f>+Controls!AO31</f>
        <v>0.22223322828967537</v>
      </c>
      <c r="AP97" s="400">
        <f>+Controls!AP31</f>
        <v>0.22223322828967537</v>
      </c>
      <c r="AQ97" s="400">
        <f>+Controls!AQ31</f>
        <v>0.22223322828967537</v>
      </c>
      <c r="AR97" s="400">
        <f>+Controls!AR31</f>
        <v>0.22223322828967537</v>
      </c>
      <c r="AS97" s="400">
        <f>+Controls!AS31</f>
        <v>0.22223322828967537</v>
      </c>
      <c r="AT97" s="400">
        <f>+Controls!AT31</f>
        <v>0.22223322828967537</v>
      </c>
      <c r="AU97" s="400">
        <f>+Controls!AU31</f>
        <v>0.22223322828967537</v>
      </c>
      <c r="AV97" s="400">
        <f>+Controls!AV31</f>
        <v>0.22223322828967537</v>
      </c>
      <c r="AW97" s="400">
        <f>+Controls!AW31</f>
        <v>0.22223322828967537</v>
      </c>
      <c r="AX97" s="400">
        <f>+Controls!AX31</f>
        <v>0.22223322828967537</v>
      </c>
      <c r="AY97" s="400">
        <f>+Controls!AY31</f>
        <v>0.22223322828967537</v>
      </c>
      <c r="AZ97" s="400">
        <f>+Controls!AZ31</f>
        <v>0.22223322828967537</v>
      </c>
      <c r="BA97" s="400">
        <f>+Controls!BA31</f>
        <v>0.22223322828967537</v>
      </c>
      <c r="BB97" s="400">
        <f>+Controls!BB31</f>
        <v>0.22223322828967537</v>
      </c>
      <c r="BC97" s="400">
        <f>+Controls!BC31</f>
        <v>0.22223322828967537</v>
      </c>
      <c r="BD97" s="400">
        <f>+Controls!BD31</f>
        <v>0.22223322828967537</v>
      </c>
      <c r="BE97" s="400">
        <f>+Controls!BE31</f>
        <v>0.22223322828967537</v>
      </c>
      <c r="BF97" s="400">
        <f>+Controls!BF31</f>
        <v>0.22223322828967537</v>
      </c>
      <c r="BG97" s="400">
        <f>+Controls!BG31</f>
        <v>0.22223322828967537</v>
      </c>
      <c r="BH97" s="400">
        <f>+Controls!BH31</f>
        <v>0.22223322828967537</v>
      </c>
      <c r="BI97" s="400">
        <f>+Controls!BI31</f>
        <v>0.22223322828967537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8">+B$36*1000*B103^($B$38-1)</f>
        <v>1.0000000000000015E-3</v>
      </c>
      <c r="C101" s="478">
        <f t="shared" si="48"/>
        <v>1.0000000000000002E-3</v>
      </c>
      <c r="D101" s="478">
        <f t="shared" si="48"/>
        <v>1.0000000000000523E-3</v>
      </c>
      <c r="E101" s="478">
        <f t="shared" si="48"/>
        <v>1.0000000000215505E-3</v>
      </c>
      <c r="F101" s="478">
        <f t="shared" si="48"/>
        <v>1.0000000017689812E-3</v>
      </c>
      <c r="G101" s="478">
        <f t="shared" si="48"/>
        <v>1.0000000576642805E-3</v>
      </c>
      <c r="H101" s="478">
        <f t="shared" si="48"/>
        <v>1.0000010087449875E-3</v>
      </c>
      <c r="I101" s="478">
        <f t="shared" si="48"/>
        <v>1.0000113920947292E-3</v>
      </c>
      <c r="J101" s="478">
        <f t="shared" si="48"/>
        <v>1.0000940394660196E-3</v>
      </c>
      <c r="K101" s="478">
        <f t="shared" si="48"/>
        <v>1.0006133774100501E-3</v>
      </c>
      <c r="L101" s="478">
        <f t="shared" si="48"/>
        <v>1.0033295900328683E-3</v>
      </c>
      <c r="M101" s="478">
        <f t="shared" si="48"/>
        <v>1.0155894218064887E-3</v>
      </c>
      <c r="N101" s="478">
        <f t="shared" si="48"/>
        <v>1.0645397255263118E-3</v>
      </c>
      <c r="O101" s="478">
        <f t="shared" si="48"/>
        <v>1.2410303223762528E-3</v>
      </c>
      <c r="P101" s="478">
        <f t="shared" si="48"/>
        <v>1.8210025266551045E-3</v>
      </c>
      <c r="Q101" s="478">
        <f t="shared" si="48"/>
        <v>3.5766183309002223E-3</v>
      </c>
      <c r="R101" s="478">
        <f t="shared" si="48"/>
        <v>8.516183859247935E-3</v>
      </c>
      <c r="S101" s="478">
        <f t="shared" si="48"/>
        <v>2.1530289584171892E-2</v>
      </c>
      <c r="T101" s="478">
        <f t="shared" si="48"/>
        <v>5.3833188353047248E-2</v>
      </c>
      <c r="U101" s="478">
        <f t="shared" si="48"/>
        <v>0.12973744072668425</v>
      </c>
      <c r="V101" s="478">
        <f t="shared" si="48"/>
        <v>0.29919990110504918</v>
      </c>
      <c r="W101" s="478">
        <f t="shared" si="48"/>
        <v>0.66126843802292667</v>
      </c>
      <c r="X101" s="478">
        <f t="shared" si="48"/>
        <v>1.4047386546896174</v>
      </c>
      <c r="Y101" s="478">
        <f t="shared" si="48"/>
        <v>2.8696110898540983</v>
      </c>
      <c r="Z101" s="478">
        <f t="shared" si="48"/>
        <v>5.6313004966981159</v>
      </c>
      <c r="AA101" s="478">
        <f t="shared" si="48"/>
        <v>10.591311161020183</v>
      </c>
      <c r="AB101" s="478">
        <f t="shared" si="48"/>
        <v>68.567333040025176</v>
      </c>
      <c r="AC101" s="478">
        <f t="shared" si="48"/>
        <v>34.283666520012588</v>
      </c>
      <c r="AD101" s="478">
        <f t="shared" si="48"/>
        <v>17.141833260006294</v>
      </c>
      <c r="AE101" s="478">
        <f t="shared" si="48"/>
        <v>8.570916630003147</v>
      </c>
      <c r="AF101" s="478">
        <f t="shared" si="48"/>
        <v>4.2854583150015735</v>
      </c>
      <c r="AG101" s="478">
        <f t="shared" si="48"/>
        <v>2.1427291575007867</v>
      </c>
      <c r="AH101" s="478">
        <f t="shared" ref="AH101:BI101" si="49">+AH$36*1000*AH103^($B$38-1)</f>
        <v>1.0713645787503934</v>
      </c>
      <c r="AI101" s="478">
        <f t="shared" si="49"/>
        <v>0.53568228937519669</v>
      </c>
      <c r="AJ101" s="478">
        <f t="shared" si="49"/>
        <v>0.26784114468759834</v>
      </c>
      <c r="AK101" s="478">
        <f t="shared" si="49"/>
        <v>0.13392057234379917</v>
      </c>
      <c r="AL101" s="478">
        <f t="shared" si="49"/>
        <v>6.6960286171899586E-2</v>
      </c>
      <c r="AM101" s="478">
        <f t="shared" si="49"/>
        <v>3.3480143085949793E-2</v>
      </c>
      <c r="AN101" s="478">
        <f t="shared" si="49"/>
        <v>1.6740071542974896E-2</v>
      </c>
      <c r="AO101" s="478">
        <f t="shared" si="49"/>
        <v>8.3700357714874482E-3</v>
      </c>
      <c r="AP101" s="478">
        <f t="shared" si="49"/>
        <v>4.1850178857437241E-3</v>
      </c>
      <c r="AQ101" s="478">
        <f t="shared" si="49"/>
        <v>2.0925089428718621E-3</v>
      </c>
      <c r="AR101" s="478">
        <f t="shared" si="49"/>
        <v>1.046254471435931E-3</v>
      </c>
      <c r="AS101" s="478">
        <f t="shared" si="49"/>
        <v>5.2312723571796551E-4</v>
      </c>
      <c r="AT101" s="478">
        <f t="shared" si="49"/>
        <v>2.6156361785898276E-4</v>
      </c>
      <c r="AU101" s="478">
        <f t="shared" si="49"/>
        <v>1.3078180892949138E-4</v>
      </c>
      <c r="AV101" s="478">
        <f t="shared" si="49"/>
        <v>6.5390904464745689E-5</v>
      </c>
      <c r="AW101" s="478">
        <f t="shared" si="49"/>
        <v>3.2695452232372845E-5</v>
      </c>
      <c r="AX101" s="478">
        <f t="shared" si="49"/>
        <v>1.6347726116186422E-5</v>
      </c>
      <c r="AY101" s="478">
        <f t="shared" si="49"/>
        <v>8.1738630580932111E-6</v>
      </c>
      <c r="AZ101" s="478">
        <f t="shared" si="49"/>
        <v>4.0869315290466056E-6</v>
      </c>
      <c r="BA101" s="478">
        <f t="shared" si="49"/>
        <v>2.0434657645233028E-6</v>
      </c>
      <c r="BB101" s="478">
        <f t="shared" si="49"/>
        <v>1.0217328822616514E-6</v>
      </c>
      <c r="BC101" s="478">
        <f t="shared" si="49"/>
        <v>5.108664411308257E-7</v>
      </c>
      <c r="BD101" s="478">
        <f t="shared" si="49"/>
        <v>2.5543322056541285E-7</v>
      </c>
      <c r="BE101" s="478">
        <f t="shared" si="49"/>
        <v>1.2771661028270642E-7</v>
      </c>
      <c r="BF101" s="478">
        <f t="shared" si="49"/>
        <v>6.3858305141353212E-8</v>
      </c>
      <c r="BG101" s="478">
        <f t="shared" si="49"/>
        <v>3.1929152570676606E-8</v>
      </c>
      <c r="BH101" s="478">
        <f t="shared" si="49"/>
        <v>1.5964576285338303E-8</v>
      </c>
      <c r="BI101" s="478">
        <f t="shared" si="49"/>
        <v>7.9822881426691515E-9</v>
      </c>
    </row>
    <row r="102" spans="1:61" s="482" customFormat="1" ht="18" customHeight="1">
      <c r="A102" s="635" t="s">
        <v>955</v>
      </c>
      <c r="B102" s="480">
        <f>+B119*(1-MIN(B103,1))</f>
        <v>0.43100236821563387</v>
      </c>
      <c r="C102" s="480">
        <f>+C119*(1-MIN(C103,1))</f>
        <v>0.42305073907611485</v>
      </c>
      <c r="D102" s="480">
        <f t="shared" ref="D102:BI102" si="50">+D119*(1-MIN(D103,1))</f>
        <v>0.44320939329804349</v>
      </c>
      <c r="E102" s="480">
        <f t="shared" si="50"/>
        <v>0.44907441009379195</v>
      </c>
      <c r="F102" s="480">
        <f t="shared" si="50"/>
        <v>0.45104509609266963</v>
      </c>
      <c r="G102" s="480">
        <f t="shared" si="50"/>
        <v>0.45153585782783329</v>
      </c>
      <c r="H102" s="480">
        <f t="shared" si="50"/>
        <v>0.45065064798637416</v>
      </c>
      <c r="I102" s="480">
        <f t="shared" si="50"/>
        <v>0.44771356039635307</v>
      </c>
      <c r="J102" s="480">
        <f t="shared" si="50"/>
        <v>0.44333249231418942</v>
      </c>
      <c r="K102" s="480">
        <f t="shared" si="50"/>
        <v>0.43791839304944841</v>
      </c>
      <c r="L102" s="480">
        <f t="shared" si="50"/>
        <v>0.44427888760300321</v>
      </c>
      <c r="M102" s="480">
        <f t="shared" si="50"/>
        <v>0.46236990711141535</v>
      </c>
      <c r="N102" s="480">
        <f t="shared" si="50"/>
        <v>0.48420713860522552</v>
      </c>
      <c r="O102" s="480">
        <f t="shared" si="50"/>
        <v>0.50350171176537062</v>
      </c>
      <c r="P102" s="480">
        <f t="shared" si="50"/>
        <v>0.52126134489655129</v>
      </c>
      <c r="Q102" s="480">
        <f t="shared" si="50"/>
        <v>0.53795978382588672</v>
      </c>
      <c r="R102" s="480">
        <f t="shared" si="50"/>
        <v>0.55376782279765469</v>
      </c>
      <c r="S102" s="480">
        <f t="shared" si="50"/>
        <v>0.56865797419609676</v>
      </c>
      <c r="T102" s="480">
        <f t="shared" si="50"/>
        <v>0.58242735971531867</v>
      </c>
      <c r="U102" s="480">
        <f t="shared" si="50"/>
        <v>0.59468199959240697</v>
      </c>
      <c r="V102" s="480">
        <f t="shared" si="50"/>
        <v>0.60412806687781795</v>
      </c>
      <c r="W102" s="480">
        <f t="shared" si="50"/>
        <v>0.60967604038157885</v>
      </c>
      <c r="X102" s="480">
        <f t="shared" si="50"/>
        <v>0.61061104628830087</v>
      </c>
      <c r="Y102" s="480">
        <f t="shared" si="50"/>
        <v>0.60530534752531195</v>
      </c>
      <c r="Z102" s="480">
        <f t="shared" si="50"/>
        <v>0.5916545776586174</v>
      </c>
      <c r="AA102" s="480">
        <f t="shared" si="50"/>
        <v>0.51703036590895834</v>
      </c>
      <c r="AB102" s="480">
        <f t="shared" si="50"/>
        <v>0</v>
      </c>
      <c r="AC102" s="480">
        <f t="shared" si="50"/>
        <v>0</v>
      </c>
      <c r="AD102" s="480">
        <f t="shared" si="50"/>
        <v>0</v>
      </c>
      <c r="AE102" s="480">
        <f t="shared" si="50"/>
        <v>0</v>
      </c>
      <c r="AF102" s="480">
        <f t="shared" si="50"/>
        <v>0</v>
      </c>
      <c r="AG102" s="480">
        <f t="shared" si="50"/>
        <v>0</v>
      </c>
      <c r="AH102" s="480">
        <f t="shared" si="50"/>
        <v>0</v>
      </c>
      <c r="AI102" s="480">
        <f t="shared" si="50"/>
        <v>0</v>
      </c>
      <c r="AJ102" s="480">
        <f t="shared" si="50"/>
        <v>0</v>
      </c>
      <c r="AK102" s="480">
        <f t="shared" si="50"/>
        <v>0</v>
      </c>
      <c r="AL102" s="480">
        <f t="shared" si="50"/>
        <v>0</v>
      </c>
      <c r="AM102" s="480">
        <f t="shared" si="50"/>
        <v>0</v>
      </c>
      <c r="AN102" s="480">
        <f t="shared" si="50"/>
        <v>0</v>
      </c>
      <c r="AO102" s="480">
        <f t="shared" si="50"/>
        <v>0</v>
      </c>
      <c r="AP102" s="480">
        <f t="shared" si="50"/>
        <v>0</v>
      </c>
      <c r="AQ102" s="480">
        <f t="shared" si="50"/>
        <v>0</v>
      </c>
      <c r="AR102" s="480">
        <f t="shared" si="50"/>
        <v>0</v>
      </c>
      <c r="AS102" s="480">
        <f t="shared" si="50"/>
        <v>0</v>
      </c>
      <c r="AT102" s="480">
        <f t="shared" si="50"/>
        <v>0</v>
      </c>
      <c r="AU102" s="480">
        <f t="shared" si="50"/>
        <v>0</v>
      </c>
      <c r="AV102" s="480">
        <f t="shared" si="50"/>
        <v>0</v>
      </c>
      <c r="AW102" s="480">
        <f t="shared" si="50"/>
        <v>0</v>
      </c>
      <c r="AX102" s="480">
        <f t="shared" si="50"/>
        <v>0</v>
      </c>
      <c r="AY102" s="480">
        <f t="shared" si="50"/>
        <v>0</v>
      </c>
      <c r="AZ102" s="480">
        <f t="shared" si="50"/>
        <v>0</v>
      </c>
      <c r="BA102" s="480">
        <f t="shared" si="50"/>
        <v>0</v>
      </c>
      <c r="BB102" s="480">
        <f t="shared" si="50"/>
        <v>0</v>
      </c>
      <c r="BC102" s="480">
        <f t="shared" si="50"/>
        <v>0</v>
      </c>
      <c r="BD102" s="480">
        <f t="shared" si="50"/>
        <v>0</v>
      </c>
      <c r="BE102" s="480">
        <f t="shared" si="50"/>
        <v>0</v>
      </c>
      <c r="BF102" s="480">
        <f t="shared" si="50"/>
        <v>0</v>
      </c>
      <c r="BG102" s="480">
        <f t="shared" si="50"/>
        <v>0</v>
      </c>
      <c r="BH102" s="480">
        <f t="shared" si="50"/>
        <v>0</v>
      </c>
      <c r="BI102" s="480">
        <f t="shared" si="50"/>
        <v>0</v>
      </c>
    </row>
    <row r="103" spans="1:61" s="484" customFormat="1" ht="18" customHeight="1">
      <c r="A103" s="636" t="s">
        <v>956</v>
      </c>
      <c r="B103" s="483">
        <f>+IF($B$98=1,B109,IF($B$99=1,B114,B122))</f>
        <v>5.4219381367119363E-4</v>
      </c>
      <c r="C103" s="483">
        <f>+IF($B$98&gt;0,C109,IF($B$99&gt;0,C114,C122))</f>
        <v>5.5624202325005984E-4</v>
      </c>
      <c r="D103" s="483">
        <f t="shared" ref="D103:BI103" si="51">+IF($B$98&gt;0,D109,IF($B$99&gt;0,D114,D122))</f>
        <v>5.7057602358639959E-4</v>
      </c>
      <c r="E103" s="483">
        <f t="shared" si="51"/>
        <v>5.8519590271929184E-4</v>
      </c>
      <c r="F103" s="483">
        <f t="shared" si="51"/>
        <v>6.0010128651084111E-4</v>
      </c>
      <c r="G103" s="483">
        <f t="shared" si="51"/>
        <v>6.152913264290573E-4</v>
      </c>
      <c r="H103" s="483">
        <f t="shared" si="51"/>
        <v>6.3076493123040542E-4</v>
      </c>
      <c r="I103" s="483">
        <f t="shared" si="51"/>
        <v>6.4652325363202259E-4</v>
      </c>
      <c r="J103" s="483">
        <f t="shared" si="51"/>
        <v>6.6258715743691405E-4</v>
      </c>
      <c r="K103" s="483">
        <f t="shared" si="51"/>
        <v>6.790929025178987E-4</v>
      </c>
      <c r="L103" s="483">
        <f t="shared" si="51"/>
        <v>6.9672804112588923E-4</v>
      </c>
      <c r="M103" s="483">
        <f t="shared" si="51"/>
        <v>7.184388592795767E-4</v>
      </c>
      <c r="N103" s="483">
        <f t="shared" si="51"/>
        <v>7.5519109382389581E-4</v>
      </c>
      <c r="O103" s="483">
        <f t="shared" si="51"/>
        <v>8.419530738895015E-4</v>
      </c>
      <c r="P103" s="483">
        <f t="shared" si="51"/>
        <v>1.0664249571628564E-3</v>
      </c>
      <c r="Q103" s="483">
        <f t="shared" si="51"/>
        <v>1.5879211740742779E-3</v>
      </c>
      <c r="R103" s="483">
        <f t="shared" si="51"/>
        <v>2.6307449753743052E-3</v>
      </c>
      <c r="S103" s="483">
        <f t="shared" si="51"/>
        <v>4.5049382979870317E-3</v>
      </c>
      <c r="T103" s="483">
        <f t="shared" si="51"/>
        <v>7.66521644757191E-3</v>
      </c>
      <c r="U103" s="483">
        <f t="shared" si="51"/>
        <v>1.2775297258703296E-2</v>
      </c>
      <c r="V103" s="483">
        <f t="shared" si="51"/>
        <v>2.0772287797938358E-2</v>
      </c>
      <c r="W103" s="483">
        <f t="shared" si="51"/>
        <v>3.2977402961890674E-2</v>
      </c>
      <c r="X103" s="483">
        <f t="shared" si="51"/>
        <v>5.1200717454647597E-2</v>
      </c>
      <c r="Y103" s="483">
        <f t="shared" si="51"/>
        <v>7.7763506679702707E-2</v>
      </c>
      <c r="Z103" s="483">
        <f t="shared" si="51"/>
        <v>0.11546807316250192</v>
      </c>
      <c r="AA103" s="483">
        <f t="shared" si="51"/>
        <v>0.24105296931235395</v>
      </c>
      <c r="AB103" s="483">
        <f t="shared" si="51"/>
        <v>1</v>
      </c>
      <c r="AC103" s="483">
        <f t="shared" si="51"/>
        <v>1</v>
      </c>
      <c r="AD103" s="483">
        <f t="shared" si="51"/>
        <v>1</v>
      </c>
      <c r="AE103" s="483">
        <f t="shared" si="51"/>
        <v>1</v>
      </c>
      <c r="AF103" s="483">
        <f t="shared" si="51"/>
        <v>1</v>
      </c>
      <c r="AG103" s="483">
        <f t="shared" si="51"/>
        <v>1</v>
      </c>
      <c r="AH103" s="483">
        <f t="shared" si="51"/>
        <v>1</v>
      </c>
      <c r="AI103" s="483">
        <f t="shared" si="51"/>
        <v>1</v>
      </c>
      <c r="AJ103" s="483">
        <f t="shared" si="51"/>
        <v>1</v>
      </c>
      <c r="AK103" s="483">
        <f t="shared" si="51"/>
        <v>1</v>
      </c>
      <c r="AL103" s="483">
        <f t="shared" si="51"/>
        <v>1</v>
      </c>
      <c r="AM103" s="483">
        <f t="shared" si="51"/>
        <v>1</v>
      </c>
      <c r="AN103" s="483">
        <f t="shared" si="51"/>
        <v>1</v>
      </c>
      <c r="AO103" s="483">
        <f t="shared" si="51"/>
        <v>1</v>
      </c>
      <c r="AP103" s="483">
        <f t="shared" si="51"/>
        <v>1</v>
      </c>
      <c r="AQ103" s="483">
        <f t="shared" si="51"/>
        <v>1</v>
      </c>
      <c r="AR103" s="483">
        <f t="shared" si="51"/>
        <v>1</v>
      </c>
      <c r="AS103" s="483">
        <f t="shared" si="51"/>
        <v>1</v>
      </c>
      <c r="AT103" s="483">
        <f t="shared" si="51"/>
        <v>1</v>
      </c>
      <c r="AU103" s="483">
        <f t="shared" si="51"/>
        <v>1</v>
      </c>
      <c r="AV103" s="483">
        <f t="shared" si="51"/>
        <v>1</v>
      </c>
      <c r="AW103" s="483">
        <f t="shared" si="51"/>
        <v>1</v>
      </c>
      <c r="AX103" s="483">
        <f t="shared" si="51"/>
        <v>1</v>
      </c>
      <c r="AY103" s="483">
        <f t="shared" si="51"/>
        <v>1</v>
      </c>
      <c r="AZ103" s="483">
        <f t="shared" si="51"/>
        <v>1</v>
      </c>
      <c r="BA103" s="483">
        <f t="shared" si="51"/>
        <v>1</v>
      </c>
      <c r="BB103" s="483">
        <f t="shared" si="51"/>
        <v>1</v>
      </c>
      <c r="BC103" s="483">
        <f t="shared" si="51"/>
        <v>1</v>
      </c>
      <c r="BD103" s="483">
        <f t="shared" si="51"/>
        <v>1</v>
      </c>
      <c r="BE103" s="483">
        <f t="shared" si="51"/>
        <v>1</v>
      </c>
      <c r="BF103" s="483">
        <f t="shared" si="51"/>
        <v>1</v>
      </c>
      <c r="BG103" s="483">
        <f t="shared" si="51"/>
        <v>1</v>
      </c>
      <c r="BH103" s="483">
        <f t="shared" si="51"/>
        <v>1</v>
      </c>
      <c r="BI103" s="483">
        <f t="shared" si="51"/>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52">+MIN(B107+B108,B36*1000)</f>
        <v>1E-3</v>
      </c>
      <c r="C106" s="388">
        <f t="shared" si="52"/>
        <v>1E-3</v>
      </c>
      <c r="D106" s="388">
        <f t="shared" si="52"/>
        <v>1.0000000000000521E-3</v>
      </c>
      <c r="E106" s="388">
        <f t="shared" si="52"/>
        <v>1.0000000000215492E-3</v>
      </c>
      <c r="F106" s="388">
        <f t="shared" si="52"/>
        <v>1.0000000017689817E-3</v>
      </c>
      <c r="G106" s="388">
        <f t="shared" si="52"/>
        <v>1.0000000576642783E-3</v>
      </c>
      <c r="H106" s="388">
        <f t="shared" si="52"/>
        <v>1.0000010087449862E-3</v>
      </c>
      <c r="I106" s="388">
        <f t="shared" si="52"/>
        <v>1.0000113920947279E-3</v>
      </c>
      <c r="J106" s="388">
        <f t="shared" si="52"/>
        <v>1.0000940394660177E-3</v>
      </c>
      <c r="K106" s="388">
        <f t="shared" si="52"/>
        <v>1.0006133774100503E-3</v>
      </c>
      <c r="L106" s="388">
        <f t="shared" si="52"/>
        <v>1.003329590032867E-3</v>
      </c>
      <c r="M106" s="465">
        <f t="shared" si="52"/>
        <v>1.0155894218064868E-3</v>
      </c>
      <c r="N106" s="388">
        <f t="shared" si="52"/>
        <v>1.0645397255263094E-3</v>
      </c>
      <c r="O106" s="388">
        <f t="shared" si="52"/>
        <v>1.2410303223762509E-3</v>
      </c>
      <c r="P106" s="388">
        <f t="shared" si="52"/>
        <v>1.8210025266551045E-3</v>
      </c>
      <c r="Q106" s="388">
        <f t="shared" si="52"/>
        <v>3.5766183309002253E-3</v>
      </c>
      <c r="R106" s="388">
        <f t="shared" si="52"/>
        <v>8.5161838592479212E-3</v>
      </c>
      <c r="S106" s="388">
        <f t="shared" si="52"/>
        <v>2.1530289584171879E-2</v>
      </c>
      <c r="T106" s="388">
        <f t="shared" si="52"/>
        <v>5.3833188353047248E-2</v>
      </c>
      <c r="U106" s="388">
        <f t="shared" si="52"/>
        <v>0.12973744072668422</v>
      </c>
      <c r="V106" s="388">
        <f t="shared" si="52"/>
        <v>0.29919990110504918</v>
      </c>
      <c r="W106" s="388">
        <f t="shared" si="52"/>
        <v>0.66126843802292679</v>
      </c>
      <c r="X106" s="388">
        <f t="shared" si="52"/>
        <v>1.4047386546896174</v>
      </c>
      <c r="Y106" s="388">
        <f t="shared" si="52"/>
        <v>2.8696110898540979</v>
      </c>
      <c r="Z106" s="388">
        <f t="shared" si="52"/>
        <v>5.6313004966981142</v>
      </c>
      <c r="AA106" s="388">
        <f t="shared" si="52"/>
        <v>10.591311161020183</v>
      </c>
      <c r="AB106" s="388">
        <f t="shared" si="52"/>
        <v>68.567333040025176</v>
      </c>
      <c r="AC106" s="388">
        <f t="shared" si="52"/>
        <v>34.283666520012588</v>
      </c>
      <c r="AD106" s="388">
        <f t="shared" si="52"/>
        <v>17.141833260006294</v>
      </c>
      <c r="AE106" s="388">
        <f t="shared" si="52"/>
        <v>8.570916630003147</v>
      </c>
      <c r="AF106" s="388">
        <f t="shared" si="52"/>
        <v>4.2854583150015735</v>
      </c>
      <c r="AG106" s="388">
        <f t="shared" si="52"/>
        <v>2.1427291575007867</v>
      </c>
      <c r="AH106" s="388">
        <f t="shared" si="52"/>
        <v>1.0713645787503934</v>
      </c>
      <c r="AI106" s="388">
        <f t="shared" si="52"/>
        <v>0.53568228937519669</v>
      </c>
      <c r="AJ106" s="388">
        <f t="shared" si="52"/>
        <v>0.26784114468759834</v>
      </c>
      <c r="AK106" s="388">
        <f t="shared" si="52"/>
        <v>0.13392057234379917</v>
      </c>
      <c r="AL106" s="388">
        <f t="shared" si="52"/>
        <v>6.6960286171899586E-2</v>
      </c>
      <c r="AM106" s="388">
        <f t="shared" si="52"/>
        <v>3.3480143085949793E-2</v>
      </c>
      <c r="AN106" s="388">
        <f t="shared" si="52"/>
        <v>1.6740071542974896E-2</v>
      </c>
      <c r="AO106" s="388">
        <f t="shared" si="52"/>
        <v>8.3700357714874482E-3</v>
      </c>
      <c r="AP106" s="388">
        <f t="shared" si="52"/>
        <v>4.1850178857437241E-3</v>
      </c>
      <c r="AQ106" s="388">
        <f t="shared" si="52"/>
        <v>2.0925089428718621E-3</v>
      </c>
      <c r="AR106" s="388">
        <f t="shared" si="52"/>
        <v>1.046254471435931E-3</v>
      </c>
      <c r="AS106" s="388">
        <f t="shared" si="52"/>
        <v>5.2312723571796551E-4</v>
      </c>
      <c r="AT106" s="388">
        <f t="shared" si="52"/>
        <v>2.6156361785898276E-4</v>
      </c>
      <c r="AU106" s="388">
        <f t="shared" si="52"/>
        <v>1.3078180892949138E-4</v>
      </c>
      <c r="AV106" s="388">
        <f t="shared" si="52"/>
        <v>6.5390904464745689E-5</v>
      </c>
      <c r="AW106" s="388">
        <f t="shared" si="52"/>
        <v>3.2695452232372845E-5</v>
      </c>
      <c r="AX106" s="388">
        <f t="shared" si="52"/>
        <v>1.6347726116186422E-5</v>
      </c>
      <c r="AY106" s="388">
        <f t="shared" si="52"/>
        <v>8.1738630580932111E-6</v>
      </c>
      <c r="AZ106" s="388">
        <f t="shared" si="52"/>
        <v>4.0869315290466056E-6</v>
      </c>
      <c r="BA106" s="388">
        <f t="shared" si="52"/>
        <v>2.0434657645233028E-6</v>
      </c>
      <c r="BB106" s="388">
        <f t="shared" si="52"/>
        <v>1.0217328822616514E-6</v>
      </c>
      <c r="BC106" s="388">
        <f t="shared" si="52"/>
        <v>5.108664411308257E-7</v>
      </c>
      <c r="BD106" s="388">
        <f t="shared" si="52"/>
        <v>2.5543322056541285E-7</v>
      </c>
      <c r="BE106" s="388">
        <f t="shared" si="52"/>
        <v>1.2771661028270642E-7</v>
      </c>
      <c r="BF106" s="388">
        <f t="shared" si="52"/>
        <v>6.3858305141353212E-8</v>
      </c>
      <c r="BG106" s="388">
        <f t="shared" si="52"/>
        <v>3.1929152570676606E-8</v>
      </c>
      <c r="BH106" s="388">
        <f t="shared" si="52"/>
        <v>1.5964576285338303E-8</v>
      </c>
      <c r="BI106" s="388">
        <f t="shared" si="52"/>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+Controls!B14</f>
        <v>1E-3</v>
      </c>
      <c r="C108" s="388">
        <f>+Controls!C14</f>
        <v>1E-3</v>
      </c>
      <c r="D108" s="388">
        <f>+Controls!D14</f>
        <v>1E-3</v>
      </c>
      <c r="E108" s="388">
        <f>+Controls!E14</f>
        <v>1E-3</v>
      </c>
      <c r="F108" s="388">
        <f>+Controls!F14</f>
        <v>1E-3</v>
      </c>
      <c r="G108" s="388">
        <f>+Controls!G14</f>
        <v>1E-3</v>
      </c>
      <c r="H108" s="388">
        <f>+Controls!H14</f>
        <v>1E-3</v>
      </c>
      <c r="I108" s="388">
        <f>+Controls!I14</f>
        <v>1E-3</v>
      </c>
      <c r="J108" s="388">
        <f>+Controls!J14</f>
        <v>1E-3</v>
      </c>
      <c r="K108" s="388">
        <f>+Controls!K14</f>
        <v>1E-3</v>
      </c>
      <c r="L108" s="388">
        <f>+Controls!L14</f>
        <v>1E-3</v>
      </c>
      <c r="M108" s="388">
        <f>+Controls!M14</f>
        <v>1E-3</v>
      </c>
      <c r="N108" s="388">
        <f>+Controls!N14</f>
        <v>1E-3</v>
      </c>
      <c r="O108" s="388">
        <f>+Controls!O14</f>
        <v>1E-3</v>
      </c>
      <c r="P108" s="388">
        <f>+Controls!P14</f>
        <v>1E-3</v>
      </c>
      <c r="Q108" s="388">
        <f>+Controls!Q14</f>
        <v>1E-3</v>
      </c>
      <c r="R108" s="388">
        <f>+Controls!R14</f>
        <v>1E-3</v>
      </c>
      <c r="S108" s="388">
        <f>+Controls!S14</f>
        <v>1E-3</v>
      </c>
      <c r="T108" s="388">
        <f>+Controls!T14</f>
        <v>1E-3</v>
      </c>
      <c r="U108" s="388">
        <f>+Controls!U14</f>
        <v>1E-3</v>
      </c>
      <c r="V108" s="388">
        <f>+Controls!V14</f>
        <v>1E-3</v>
      </c>
      <c r="W108" s="388">
        <f>+Controls!W14</f>
        <v>1E-3</v>
      </c>
      <c r="X108" s="388">
        <f>+Controls!X14</f>
        <v>1E-3</v>
      </c>
      <c r="Y108" s="388">
        <f>+Controls!Y14</f>
        <v>1E-3</v>
      </c>
      <c r="Z108" s="388">
        <f>+Controls!Z14</f>
        <v>1E-3</v>
      </c>
      <c r="AA108" s="388">
        <f>+Controls!AA14</f>
        <v>1E-3</v>
      </c>
      <c r="AB108" s="388">
        <f>+Controls!AB14</f>
        <v>1200</v>
      </c>
      <c r="AC108" s="388">
        <f>+Controls!AC14</f>
        <v>1200</v>
      </c>
      <c r="AD108" s="388">
        <f>+Controls!AD14</f>
        <v>1200</v>
      </c>
      <c r="AE108" s="388">
        <f>+Controls!AE14</f>
        <v>1200</v>
      </c>
      <c r="AF108" s="388">
        <f>+Controls!AF14</f>
        <v>1200</v>
      </c>
      <c r="AG108" s="388">
        <f>+Controls!AG14</f>
        <v>1200</v>
      </c>
      <c r="AH108" s="388">
        <f>+Controls!AH14</f>
        <v>1200</v>
      </c>
      <c r="AI108" s="388">
        <f>+Controls!AI14</f>
        <v>1200</v>
      </c>
      <c r="AJ108" s="388">
        <f>+Controls!AJ14</f>
        <v>1200</v>
      </c>
      <c r="AK108" s="388">
        <f>+Controls!AK14</f>
        <v>1200</v>
      </c>
      <c r="AL108" s="388">
        <f>+Controls!AL14</f>
        <v>1200</v>
      </c>
      <c r="AM108" s="388">
        <f>+Controls!AM14</f>
        <v>1200</v>
      </c>
      <c r="AN108" s="388">
        <f>+Controls!AN14</f>
        <v>1200</v>
      </c>
      <c r="AO108" s="388">
        <f>+Controls!AO14</f>
        <v>1200</v>
      </c>
      <c r="AP108" s="388">
        <f>+Controls!AP14</f>
        <v>1200</v>
      </c>
      <c r="AQ108" s="388">
        <f>+Controls!AQ14</f>
        <v>1200</v>
      </c>
      <c r="AR108" s="388">
        <f>+Controls!AR14</f>
        <v>1200</v>
      </c>
      <c r="AS108" s="388">
        <f>+Controls!AS14</f>
        <v>1200</v>
      </c>
      <c r="AT108" s="388">
        <f>+Controls!AT14</f>
        <v>1200</v>
      </c>
      <c r="AU108" s="388">
        <f>+Controls!AU14</f>
        <v>1200</v>
      </c>
      <c r="AV108" s="388">
        <f>+Controls!AV14</f>
        <v>1200</v>
      </c>
      <c r="AW108" s="388">
        <f>+Controls!AW14</f>
        <v>1200</v>
      </c>
      <c r="AX108" s="388">
        <f>+Controls!AX14</f>
        <v>1200</v>
      </c>
      <c r="AY108" s="388">
        <f>+Controls!AY14</f>
        <v>1200</v>
      </c>
      <c r="AZ108" s="388">
        <f>+Controls!AZ14</f>
        <v>1200</v>
      </c>
      <c r="BA108" s="388">
        <f>+Controls!BA14</f>
        <v>1200</v>
      </c>
      <c r="BB108" s="388">
        <f>+Controls!BB14</f>
        <v>1200</v>
      </c>
      <c r="BC108" s="388">
        <f>+Controls!BC14</f>
        <v>1200</v>
      </c>
      <c r="BD108" s="388">
        <f>+Controls!BD14</f>
        <v>1200</v>
      </c>
      <c r="BE108" s="388">
        <f>+Controls!BE14</f>
        <v>1200</v>
      </c>
      <c r="BF108" s="388">
        <f>+Controls!BF14</f>
        <v>1200</v>
      </c>
      <c r="BG108" s="388">
        <f>+Controls!BG14</f>
        <v>1200</v>
      </c>
      <c r="BH108" s="388">
        <f>+Controls!BH14</f>
        <v>1200</v>
      </c>
      <c r="BI108" s="388">
        <f>+Controls!BI14</f>
        <v>1200</v>
      </c>
    </row>
    <row r="109" spans="1:61" ht="18" customHeight="1">
      <c r="A109" s="387" t="s">
        <v>193</v>
      </c>
      <c r="B109" s="390">
        <f>+(B106/(1000*B$36))^(1/($B$38-1))</f>
        <v>5.4219381367119363E-4</v>
      </c>
      <c r="C109" s="390">
        <f t="shared" ref="C109:BI109" si="53">+(C106/(1000*C$36))^(1/($B$38-1))</f>
        <v>5.5624202325005984E-4</v>
      </c>
      <c r="D109" s="390">
        <f t="shared" si="53"/>
        <v>5.7057602358639959E-4</v>
      </c>
      <c r="E109" s="390">
        <f t="shared" si="53"/>
        <v>5.8519590271929184E-4</v>
      </c>
      <c r="F109" s="390">
        <f t="shared" si="53"/>
        <v>6.0010128651084111E-4</v>
      </c>
      <c r="G109" s="390">
        <f t="shared" si="53"/>
        <v>6.152913264290573E-4</v>
      </c>
      <c r="H109" s="390">
        <f t="shared" si="53"/>
        <v>6.3076493123040542E-4</v>
      </c>
      <c r="I109" s="390">
        <f t="shared" si="53"/>
        <v>6.4652325363202259E-4</v>
      </c>
      <c r="J109" s="390">
        <f t="shared" si="53"/>
        <v>6.6258715743691405E-4</v>
      </c>
      <c r="K109" s="390">
        <f t="shared" si="53"/>
        <v>6.790929025178987E-4</v>
      </c>
      <c r="L109" s="390">
        <f t="shared" si="53"/>
        <v>6.9672804112588923E-4</v>
      </c>
      <c r="M109" s="390">
        <f t="shared" si="53"/>
        <v>7.184388592795767E-4</v>
      </c>
      <c r="N109" s="390">
        <f t="shared" si="53"/>
        <v>7.5519109382389581E-4</v>
      </c>
      <c r="O109" s="390">
        <f t="shared" si="53"/>
        <v>8.419530738895015E-4</v>
      </c>
      <c r="P109" s="390">
        <f t="shared" si="53"/>
        <v>1.0664249571628564E-3</v>
      </c>
      <c r="Q109" s="390">
        <f t="shared" si="53"/>
        <v>1.5879211740742779E-3</v>
      </c>
      <c r="R109" s="390">
        <f t="shared" si="53"/>
        <v>2.6307449753743052E-3</v>
      </c>
      <c r="S109" s="390">
        <f t="shared" si="53"/>
        <v>4.5049382979870317E-3</v>
      </c>
      <c r="T109" s="390">
        <f t="shared" si="53"/>
        <v>7.66521644757191E-3</v>
      </c>
      <c r="U109" s="390">
        <f t="shared" si="53"/>
        <v>1.2775297258703296E-2</v>
      </c>
      <c r="V109" s="390">
        <f t="shared" si="53"/>
        <v>2.0772287797938358E-2</v>
      </c>
      <c r="W109" s="390">
        <f t="shared" si="53"/>
        <v>3.2977402961890674E-2</v>
      </c>
      <c r="X109" s="390">
        <f t="shared" si="53"/>
        <v>5.1200717454647597E-2</v>
      </c>
      <c r="Y109" s="390">
        <f t="shared" si="53"/>
        <v>7.7763506679702707E-2</v>
      </c>
      <c r="Z109" s="390">
        <f t="shared" si="53"/>
        <v>0.11546807316250192</v>
      </c>
      <c r="AA109" s="390">
        <f t="shared" si="53"/>
        <v>0.24105296931235395</v>
      </c>
      <c r="AB109" s="390">
        <f t="shared" si="53"/>
        <v>1</v>
      </c>
      <c r="AC109" s="390">
        <f t="shared" si="53"/>
        <v>1</v>
      </c>
      <c r="AD109" s="390">
        <f t="shared" si="53"/>
        <v>1</v>
      </c>
      <c r="AE109" s="390">
        <f t="shared" si="53"/>
        <v>1</v>
      </c>
      <c r="AF109" s="390">
        <f t="shared" si="53"/>
        <v>1</v>
      </c>
      <c r="AG109" s="390">
        <f t="shared" si="53"/>
        <v>1</v>
      </c>
      <c r="AH109" s="390">
        <f t="shared" si="53"/>
        <v>1</v>
      </c>
      <c r="AI109" s="390">
        <f t="shared" si="53"/>
        <v>1</v>
      </c>
      <c r="AJ109" s="390">
        <f t="shared" si="53"/>
        <v>1</v>
      </c>
      <c r="AK109" s="390">
        <f t="shared" si="53"/>
        <v>1</v>
      </c>
      <c r="AL109" s="390">
        <f t="shared" si="53"/>
        <v>1</v>
      </c>
      <c r="AM109" s="390">
        <f t="shared" si="53"/>
        <v>1</v>
      </c>
      <c r="AN109" s="390">
        <f t="shared" si="53"/>
        <v>1</v>
      </c>
      <c r="AO109" s="390">
        <f t="shared" si="53"/>
        <v>1</v>
      </c>
      <c r="AP109" s="390">
        <f t="shared" si="53"/>
        <v>1</v>
      </c>
      <c r="AQ109" s="390">
        <f t="shared" si="53"/>
        <v>1</v>
      </c>
      <c r="AR109" s="390">
        <f t="shared" si="53"/>
        <v>1</v>
      </c>
      <c r="AS109" s="390">
        <f t="shared" si="53"/>
        <v>1</v>
      </c>
      <c r="AT109" s="390">
        <f t="shared" si="53"/>
        <v>1</v>
      </c>
      <c r="AU109" s="390">
        <f t="shared" si="53"/>
        <v>1</v>
      </c>
      <c r="AV109" s="390">
        <f t="shared" si="53"/>
        <v>1</v>
      </c>
      <c r="AW109" s="390">
        <f t="shared" si="53"/>
        <v>1</v>
      </c>
      <c r="AX109" s="390">
        <f t="shared" si="53"/>
        <v>1</v>
      </c>
      <c r="AY109" s="390">
        <f t="shared" si="53"/>
        <v>1</v>
      </c>
      <c r="AZ109" s="390">
        <f t="shared" si="53"/>
        <v>1</v>
      </c>
      <c r="BA109" s="390">
        <f t="shared" si="53"/>
        <v>1</v>
      </c>
      <c r="BB109" s="390">
        <f t="shared" si="53"/>
        <v>1</v>
      </c>
      <c r="BC109" s="390">
        <f t="shared" si="53"/>
        <v>1</v>
      </c>
      <c r="BD109" s="390">
        <f t="shared" si="53"/>
        <v>1</v>
      </c>
      <c r="BE109" s="390">
        <f t="shared" si="53"/>
        <v>1</v>
      </c>
      <c r="BF109" s="390">
        <f t="shared" si="53"/>
        <v>1</v>
      </c>
      <c r="BG109" s="390">
        <f t="shared" si="53"/>
        <v>1</v>
      </c>
      <c r="BH109" s="390">
        <f t="shared" si="53"/>
        <v>1</v>
      </c>
      <c r="BI109" s="390">
        <f t="shared" si="53"/>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0.43123618180564005</v>
      </c>
      <c r="C112" s="470">
        <f>+C40*C61</f>
        <v>0.42328618864209894</v>
      </c>
      <c r="D112" s="470">
        <f t="shared" ref="D112:BI112" si="54">+D40*D61</f>
        <v>0.44346242232358285</v>
      </c>
      <c r="E112" s="470">
        <f t="shared" si="54"/>
        <v>0.44933736047608125</v>
      </c>
      <c r="F112" s="470">
        <f t="shared" si="54"/>
        <v>0.45131593136370385</v>
      </c>
      <c r="G112" s="470">
        <f t="shared" si="54"/>
        <v>0.45181385497395921</v>
      </c>
      <c r="H112" s="470">
        <f t="shared" si="54"/>
        <v>0.45093508202237537</v>
      </c>
      <c r="I112" s="470">
        <f t="shared" si="54"/>
        <v>0.44800320488601353</v>
      </c>
      <c r="J112" s="470">
        <f t="shared" si="54"/>
        <v>0.4436264334917206</v>
      </c>
      <c r="K112" s="470">
        <f t="shared" si="54"/>
        <v>0.4382159824128749</v>
      </c>
      <c r="L112" s="470">
        <f t="shared" si="54"/>
        <v>0.44458864497872602</v>
      </c>
      <c r="M112" s="470">
        <f t="shared" si="54"/>
        <v>0.46270233044588688</v>
      </c>
      <c r="N112" s="470">
        <f t="shared" si="54"/>
        <v>0.48457308388248038</v>
      </c>
      <c r="O112" s="470">
        <f t="shared" si="54"/>
        <v>0.50392599380486747</v>
      </c>
      <c r="P112" s="470">
        <f t="shared" si="54"/>
        <v>0.52181782444763469</v>
      </c>
      <c r="Q112" s="470">
        <f t="shared" si="54"/>
        <v>0.5388153801769866</v>
      </c>
      <c r="R112" s="470">
        <f t="shared" si="54"/>
        <v>0.55522848735093788</v>
      </c>
      <c r="S112" s="470">
        <f t="shared" si="54"/>
        <v>0.57123133611919041</v>
      </c>
      <c r="T112" s="470">
        <f t="shared" si="54"/>
        <v>0.58692627666472119</v>
      </c>
      <c r="U112" s="470">
        <f t="shared" si="54"/>
        <v>0.60237755187963937</v>
      </c>
      <c r="V112" s="470">
        <f t="shared" si="54"/>
        <v>0.61694339258360098</v>
      </c>
      <c r="W112" s="470">
        <f t="shared" si="54"/>
        <v>0.63046721167525333</v>
      </c>
      <c r="X112" s="470">
        <f t="shared" si="54"/>
        <v>0.64356187606951931</v>
      </c>
      <c r="Y112" s="470">
        <f t="shared" si="54"/>
        <v>0.65634503937927169</v>
      </c>
      <c r="Z112" s="470">
        <f t="shared" si="54"/>
        <v>0.66889001935066761</v>
      </c>
      <c r="AA112" s="470">
        <f t="shared" si="54"/>
        <v>0.68124697113644617</v>
      </c>
      <c r="AB112" s="470">
        <f t="shared" si="54"/>
        <v>0.69345942852315434</v>
      </c>
      <c r="AC112" s="470">
        <f t="shared" si="54"/>
        <v>0.70556383192262984</v>
      </c>
      <c r="AD112" s="470">
        <f t="shared" si="54"/>
        <v>0.71791062696022978</v>
      </c>
      <c r="AE112" s="470">
        <f t="shared" si="54"/>
        <v>0.73044694275944344</v>
      </c>
      <c r="AF112" s="470">
        <f t="shared" si="54"/>
        <v>0.74169080703737233</v>
      </c>
      <c r="AG112" s="470">
        <f t="shared" si="54"/>
        <v>0.75124079560470247</v>
      </c>
      <c r="AH112" s="470">
        <f t="shared" si="54"/>
        <v>0.76030194352053648</v>
      </c>
      <c r="AI112" s="470">
        <f t="shared" si="54"/>
        <v>0.76904691841081396</v>
      </c>
      <c r="AJ112" s="470">
        <f t="shared" si="54"/>
        <v>0.77756779166965961</v>
      </c>
      <c r="AK112" s="470">
        <f t="shared" si="54"/>
        <v>0.78591604821786176</v>
      </c>
      <c r="AL112" s="470">
        <f t="shared" si="54"/>
        <v>0.79412294773760339</v>
      </c>
      <c r="AM112" s="470">
        <f t="shared" si="54"/>
        <v>0.80220976928606025</v>
      </c>
      <c r="AN112" s="470">
        <f t="shared" si="54"/>
        <v>0.81019284355943666</v>
      </c>
      <c r="AO112" s="470">
        <f t="shared" si="54"/>
        <v>0.8180859460322274</v>
      </c>
      <c r="AP112" s="470">
        <f t="shared" si="54"/>
        <v>0.82590138576084859</v>
      </c>
      <c r="AQ112" s="470">
        <f t="shared" si="54"/>
        <v>0.83365047155087402</v>
      </c>
      <c r="AR112" s="470">
        <f t="shared" si="54"/>
        <v>0.84134369628317374</v>
      </c>
      <c r="AS112" s="470">
        <f t="shared" si="54"/>
        <v>0.84899080463786403</v>
      </c>
      <c r="AT112" s="470">
        <f t="shared" si="54"/>
        <v>0.85660082067772769</v>
      </c>
      <c r="AU112" s="470">
        <f t="shared" si="54"/>
        <v>0.86418206798797992</v>
      </c>
      <c r="AV112" s="470">
        <f t="shared" si="54"/>
        <v>0.87174219429578781</v>
      </c>
      <c r="AW112" s="470">
        <f t="shared" si="54"/>
        <v>0.87928820321911272</v>
      </c>
      <c r="AX112" s="470">
        <f t="shared" si="54"/>
        <v>0.88682649210142139</v>
      </c>
      <c r="AY112" s="470">
        <f t="shared" si="54"/>
        <v>0.89436289378074185</v>
      </c>
      <c r="AZ112" s="470">
        <f t="shared" si="54"/>
        <v>0.9019027201382489</v>
      </c>
      <c r="BA112" s="470">
        <f t="shared" si="54"/>
        <v>0.90945080566751135</v>
      </c>
      <c r="BB112" s="470">
        <f t="shared" si="54"/>
        <v>0.91701154978333066</v>
      </c>
      <c r="BC112" s="470">
        <f t="shared" si="54"/>
        <v>0.92458895702040711</v>
      </c>
      <c r="BD112" s="470">
        <f t="shared" si="54"/>
        <v>0.93218667461687132</v>
      </c>
      <c r="BE112" s="470">
        <f t="shared" si="54"/>
        <v>0.93980802723425028</v>
      </c>
      <c r="BF112" s="470">
        <f t="shared" si="54"/>
        <v>0.94745604874632938</v>
      </c>
      <c r="BG112" s="470">
        <f t="shared" si="54"/>
        <v>0.95513351115068845</v>
      </c>
      <c r="BH112" s="470">
        <f t="shared" si="54"/>
        <v>0.96284295073347959</v>
      </c>
      <c r="BI112" s="470">
        <f t="shared" si="54"/>
        <v>0.97058669166268008</v>
      </c>
    </row>
    <row r="113" spans="1:61" ht="18" customHeight="1">
      <c r="A113" s="397" t="s">
        <v>949</v>
      </c>
      <c r="B113" s="398">
        <f>+Controls!B73</f>
        <v>0.43123618180564005</v>
      </c>
      <c r="C113" s="398">
        <f>+Controls!C73</f>
        <v>0.65</v>
      </c>
      <c r="D113" s="398">
        <f>+Controls!D73</f>
        <v>0.62712759012947861</v>
      </c>
      <c r="E113" s="398">
        <f>+Controls!E73</f>
        <v>0.4936746036508568</v>
      </c>
      <c r="F113" s="398">
        <f>+Controls!F73</f>
        <v>0.35491890991154296</v>
      </c>
      <c r="G113" s="398">
        <f>+Controls!G73</f>
        <v>0.2499071981512217</v>
      </c>
      <c r="H113" s="398">
        <f>+Controls!H73</f>
        <v>0.20301783905531562</v>
      </c>
      <c r="I113" s="398">
        <f>+Controls!I73</f>
        <v>0.16829209311917059</v>
      </c>
      <c r="J113" s="398">
        <f>+Controls!J73</f>
        <v>0.14260930513491779</v>
      </c>
      <c r="K113" s="398">
        <f>+Controls!K73</f>
        <v>0.12359594599234115</v>
      </c>
      <c r="L113" s="398">
        <f>+Controls!L73</f>
        <v>0.11008121525189475</v>
      </c>
      <c r="M113" s="398">
        <f>+Controls!M73</f>
        <v>9.9348296764835003E-2</v>
      </c>
      <c r="N113" s="398">
        <f>+Controls!N73</f>
        <v>8.9661837830263574E-2</v>
      </c>
      <c r="O113" s="398">
        <f>+Controls!O73</f>
        <v>8.0919808641812876E-2</v>
      </c>
      <c r="P113" s="398">
        <f>+Controls!P73</f>
        <v>7.3030127299236108E-2</v>
      </c>
      <c r="Q113" s="398">
        <f>+Controls!Q73</f>
        <v>6.5909689887560574E-2</v>
      </c>
      <c r="R113" s="398">
        <f>+Controls!R73</f>
        <v>5.9483495123523418E-2</v>
      </c>
      <c r="S113" s="398">
        <f>+Controls!S73</f>
        <v>5.3683854348979883E-2</v>
      </c>
      <c r="T113" s="398">
        <f>+Controls!T73</f>
        <v>4.8449678549954335E-2</v>
      </c>
      <c r="U113" s="398">
        <f>+Controls!U73</f>
        <v>4.3725834891333783E-2</v>
      </c>
      <c r="V113" s="398">
        <f>+Controls!V73</f>
        <v>3.9462565989428731E-2</v>
      </c>
      <c r="W113" s="398">
        <f>+Controls!W73</f>
        <v>3.7489437689957293E-2</v>
      </c>
      <c r="X113" s="398">
        <f>+Controls!X73</f>
        <v>3.5614965805459427E-2</v>
      </c>
      <c r="Y113" s="398">
        <f>+Controls!Y73</f>
        <v>3.3834217515186456E-2</v>
      </c>
      <c r="Z113" s="398">
        <f>+Controls!Z73</f>
        <v>3.2142506639427131E-2</v>
      </c>
      <c r="AA113" s="398">
        <f>+Controls!AA73</f>
        <v>3.0535381307455773E-2</v>
      </c>
      <c r="AB113" s="398">
        <f>+Controls!AB73</f>
        <v>2.9008612242082982E-2</v>
      </c>
      <c r="AC113" s="398">
        <f>+Controls!AC73</f>
        <v>2.7558181629978831E-2</v>
      </c>
      <c r="AD113" s="398">
        <f>+Controls!AD73</f>
        <v>2.6180272548479887E-2</v>
      </c>
      <c r="AE113" s="398">
        <f>+Controls!AE73</f>
        <v>2.4871258921055892E-2</v>
      </c>
      <c r="AF113" s="398">
        <f>+Controls!AF73</f>
        <v>2.3627695975003096E-2</v>
      </c>
      <c r="AG113" s="398">
        <f>+Controls!AG73</f>
        <v>2.2446311176252939E-2</v>
      </c>
      <c r="AH113" s="398">
        <f>+Controls!AH73</f>
        <v>2.1323995617440292E-2</v>
      </c>
      <c r="AI113" s="398">
        <f>+Controls!AI73</f>
        <v>2.0257795836568275E-2</v>
      </c>
      <c r="AJ113" s="398">
        <f>+Controls!AJ73</f>
        <v>1.924490604473986E-2</v>
      </c>
      <c r="AK113" s="398">
        <f>+Controls!AK73</f>
        <v>1.8282660742502867E-2</v>
      </c>
      <c r="AL113" s="398">
        <f>+Controls!AL73</f>
        <v>1.7368527705377723E-2</v>
      </c>
      <c r="AM113" s="398">
        <f>+Controls!AM73</f>
        <v>1.6500101320108835E-2</v>
      </c>
      <c r="AN113" s="398">
        <f>+Controls!AN73</f>
        <v>1.5675096254103394E-2</v>
      </c>
      <c r="AO113" s="398">
        <f>+Controls!AO73</f>
        <v>1.4891341441398224E-2</v>
      </c>
      <c r="AP113" s="398">
        <f>+Controls!AP73</f>
        <v>1.4146774369328312E-2</v>
      </c>
      <c r="AQ113" s="398">
        <f>+Controls!AQ73</f>
        <v>1.3439435650861895E-2</v>
      </c>
      <c r="AR113" s="398">
        <f>+Controls!AR73</f>
        <v>1.27674638683188E-2</v>
      </c>
      <c r="AS113" s="398">
        <f>+Controls!AS73</f>
        <v>1.212909067490286E-2</v>
      </c>
      <c r="AT113" s="398">
        <f>+Controls!AT73</f>
        <v>1.1522636141157717E-2</v>
      </c>
      <c r="AU113" s="398">
        <f>+Controls!AU73</f>
        <v>1.094650433409983E-2</v>
      </c>
      <c r="AV113" s="398">
        <f>+Controls!AV73</f>
        <v>1.0399179117394838E-2</v>
      </c>
      <c r="AW113" s="398">
        <f>+Controls!AW73</f>
        <v>9.8792201615250964E-3</v>
      </c>
      <c r="AX113" s="398">
        <f>+Controls!AX73</f>
        <v>9.3852591534488404E-3</v>
      </c>
      <c r="AY113" s="398">
        <f>+Controls!AY73</f>
        <v>8.9159961957763975E-3</v>
      </c>
      <c r="AZ113" s="398">
        <f>+Controls!AZ73</f>
        <v>8.470196385987578E-3</v>
      </c>
      <c r="BA113" s="398">
        <f>+Controls!BA73</f>
        <v>8.0466865666881989E-3</v>
      </c>
      <c r="BB113" s="398">
        <f>+Controls!BB73</f>
        <v>7.6443522383537882E-3</v>
      </c>
      <c r="BC113" s="398">
        <f>+Controls!BC73</f>
        <v>7.2621346264360983E-3</v>
      </c>
      <c r="BD113" s="398">
        <f>+Controls!BD73</f>
        <v>6.8990278951142929E-3</v>
      </c>
      <c r="BE113" s="398">
        <f>+Controls!BE73</f>
        <v>6.5540765003585782E-3</v>
      </c>
      <c r="BF113" s="398">
        <f>+Controls!BF73</f>
        <v>6.2263726753406488E-3</v>
      </c>
      <c r="BG113" s="398">
        <f>+Controls!BG73</f>
        <v>5.9150540415736164E-3</v>
      </c>
      <c r="BH113" s="398">
        <f>+Controls!BH73</f>
        <v>5.6193013394949349E-3</v>
      </c>
      <c r="BI113" s="398">
        <f>+Controls!BI73</f>
        <v>5.3383362725201878E-3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55">IF(1-(F113/F112)&lt;0,0,1-(F113/F112))</f>
        <v>0.21359100078937165</v>
      </c>
      <c r="G114" s="398">
        <f t="shared" si="55"/>
        <v>0.44688017996786444</v>
      </c>
      <c r="H114" s="398">
        <f t="shared" si="55"/>
        <v>0.54978477579342144</v>
      </c>
      <c r="I114" s="398">
        <f t="shared" si="55"/>
        <v>0.62435069373668983</v>
      </c>
      <c r="J114" s="398">
        <f t="shared" si="55"/>
        <v>0.67853740361578496</v>
      </c>
      <c r="K114" s="398">
        <f t="shared" si="55"/>
        <v>0.7179565534971919</v>
      </c>
      <c r="L114" s="398">
        <f t="shared" si="55"/>
        <v>0.75239760057937999</v>
      </c>
      <c r="M114" s="398">
        <f t="shared" si="55"/>
        <v>0.78528680270726703</v>
      </c>
      <c r="N114" s="398">
        <f t="shared" si="55"/>
        <v>0.81496735825300493</v>
      </c>
      <c r="O114" s="398">
        <f t="shared" si="55"/>
        <v>0.83942124511015592</v>
      </c>
      <c r="P114" s="398">
        <f t="shared" si="55"/>
        <v>0.86004669852636506</v>
      </c>
      <c r="Q114" s="398">
        <f t="shared" si="55"/>
        <v>0.87767667310107034</v>
      </c>
      <c r="R114" s="398">
        <f t="shared" si="55"/>
        <v>0.89286663692757129</v>
      </c>
      <c r="S114" s="398">
        <f t="shared" si="55"/>
        <v>0.90602081686607883</v>
      </c>
      <c r="T114" s="398">
        <f t="shared" si="55"/>
        <v>0.91745184961682846</v>
      </c>
      <c r="U114" s="398">
        <f t="shared" si="55"/>
        <v>0.92741124772180983</v>
      </c>
      <c r="V114" s="398">
        <f t="shared" si="55"/>
        <v>0.93603535354488587</v>
      </c>
      <c r="W114" s="398">
        <f t="shared" si="55"/>
        <v>0.94053705411524602</v>
      </c>
      <c r="X114" s="398">
        <f t="shared" si="55"/>
        <v>0.94465960907601654</v>
      </c>
      <c r="Y114" s="398">
        <f t="shared" si="55"/>
        <v>0.94845056260776395</v>
      </c>
      <c r="Z114" s="398">
        <f t="shared" si="55"/>
        <v>0.95194649985863178</v>
      </c>
      <c r="AA114" s="398">
        <f t="shared" si="55"/>
        <v>0.95517722265022753</v>
      </c>
      <c r="AB114" s="398">
        <f t="shared" si="55"/>
        <v>0.95816826327697069</v>
      </c>
      <c r="AC114" s="398">
        <f t="shared" si="55"/>
        <v>0.96094161806043255</v>
      </c>
      <c r="AD114" s="398">
        <f t="shared" si="55"/>
        <v>0.96353268559440031</v>
      </c>
      <c r="AE114" s="398">
        <f t="shared" si="55"/>
        <v>0.96595062903939533</v>
      </c>
      <c r="AF114" s="398">
        <f t="shared" si="55"/>
        <v>0.96814346928556105</v>
      </c>
      <c r="AG114" s="398">
        <f t="shared" si="55"/>
        <v>0.97012101671317641</v>
      </c>
      <c r="AH114" s="398">
        <f t="shared" si="55"/>
        <v>0.97195325383662612</v>
      </c>
      <c r="AI114" s="398">
        <f t="shared" si="55"/>
        <v>0.9736585696508222</v>
      </c>
      <c r="AJ114" s="398">
        <f t="shared" si="55"/>
        <v>0.97524986727727547</v>
      </c>
      <c r="AK114" s="398">
        <f t="shared" si="55"/>
        <v>0.97673713269507534</v>
      </c>
      <c r="AL114" s="398">
        <f t="shared" si="55"/>
        <v>0.97812866665689568</v>
      </c>
      <c r="AM114" s="398">
        <f t="shared" si="55"/>
        <v>0.97943168738172637</v>
      </c>
      <c r="AN114" s="398">
        <f t="shared" si="55"/>
        <v>0.98065263550682857</v>
      </c>
      <c r="AO114" s="398">
        <f t="shared" si="55"/>
        <v>0.98179733863706831</v>
      </c>
      <c r="AP114" s="398">
        <f t="shared" si="55"/>
        <v>0.9828711095377376</v>
      </c>
      <c r="AQ114" s="398">
        <f t="shared" si="55"/>
        <v>0.98387881239260866</v>
      </c>
      <c r="AR114" s="398">
        <f t="shared" si="55"/>
        <v>0.98482491290453356</v>
      </c>
      <c r="AS114" s="398">
        <f t="shared" si="55"/>
        <v>0.98571351938249019</v>
      </c>
      <c r="AT114" s="398">
        <f t="shared" si="55"/>
        <v>0.98654841804606119</v>
      </c>
      <c r="AU114" s="398">
        <f t="shared" si="55"/>
        <v>0.98733310405342489</v>
      </c>
      <c r="AV114" s="398">
        <f t="shared" si="55"/>
        <v>0.98807080902422584</v>
      </c>
      <c r="AW114" s="398">
        <f t="shared" si="55"/>
        <v>0.98876452552717431</v>
      </c>
      <c r="AX114" s="398">
        <f t="shared" si="55"/>
        <v>0.98941702888102767</v>
      </c>
      <c r="AY114" s="398">
        <f t="shared" si="55"/>
        <v>0.99003089656583831</v>
      </c>
      <c r="AZ114" s="398">
        <f t="shared" si="55"/>
        <v>0.99060852551294087</v>
      </c>
      <c r="BA114" s="398">
        <f t="shared" si="55"/>
        <v>0.99115214751964276</v>
      </c>
      <c r="BB114" s="398">
        <f t="shared" si="55"/>
        <v>0.99166384301248989</v>
      </c>
      <c r="BC114" s="398">
        <f t="shared" si="55"/>
        <v>0.99214555336044774</v>
      </c>
      <c r="BD114" s="398">
        <f t="shared" si="55"/>
        <v>0.99259909191691698</v>
      </c>
      <c r="BE114" s="398">
        <f t="shared" si="55"/>
        <v>0.99302615394800731</v>
      </c>
      <c r="BF114" s="398">
        <f t="shared" si="55"/>
        <v>0.99342832558451721</v>
      </c>
      <c r="BG114" s="398">
        <f t="shared" si="55"/>
        <v>0.99380709191697447</v>
      </c>
      <c r="BH114" s="398">
        <f t="shared" si="55"/>
        <v>0.99416384433700822</v>
      </c>
      <c r="BI114" s="398">
        <f t="shared" si="55"/>
        <v>0.99449988721422167</v>
      </c>
    </row>
    <row r="115" spans="1:61" s="40" customFormat="1" ht="18" customHeight="1">
      <c r="A115" s="397" t="s">
        <v>952</v>
      </c>
      <c r="B115" s="399">
        <f t="shared" ref="B115:BI115" si="56">+B$36*1000*B114^($B$38-1)</f>
        <v>0</v>
      </c>
      <c r="C115" s="399">
        <f t="shared" si="56"/>
        <v>0</v>
      </c>
      <c r="D115" s="399">
        <f t="shared" si="56"/>
        <v>0</v>
      </c>
      <c r="E115" s="399">
        <f t="shared" si="56"/>
        <v>0</v>
      </c>
      <c r="F115" s="399">
        <f t="shared" si="56"/>
        <v>39.124167347870397</v>
      </c>
      <c r="G115" s="399">
        <f t="shared" si="56"/>
        <v>141.25328788544542</v>
      </c>
      <c r="H115" s="399">
        <f t="shared" si="56"/>
        <v>196.14883980244451</v>
      </c>
      <c r="I115" s="399">
        <f t="shared" si="56"/>
        <v>235.89837827433496</v>
      </c>
      <c r="J115" s="399">
        <f t="shared" si="56"/>
        <v>262.20214523301826</v>
      </c>
      <c r="K115" s="399">
        <f t="shared" si="56"/>
        <v>277.82444498986843</v>
      </c>
      <c r="L115" s="399">
        <f t="shared" si="56"/>
        <v>289.42432041276606</v>
      </c>
      <c r="M115" s="399">
        <f t="shared" si="56"/>
        <v>299.41078531865543</v>
      </c>
      <c r="N115" s="399">
        <f t="shared" si="56"/>
        <v>306.69868317585878</v>
      </c>
      <c r="O115" s="399">
        <f t="shared" si="56"/>
        <v>310.04741767201091</v>
      </c>
      <c r="P115" s="399">
        <f t="shared" si="56"/>
        <v>310.58156041548489</v>
      </c>
      <c r="Q115" s="399">
        <f t="shared" si="56"/>
        <v>309.01723826940366</v>
      </c>
      <c r="R115" s="399">
        <f t="shared" si="56"/>
        <v>305.85751192953512</v>
      </c>
      <c r="S115" s="399">
        <f t="shared" si="56"/>
        <v>301.48010903899296</v>
      </c>
      <c r="T115" s="399">
        <f t="shared" si="56"/>
        <v>296.18021652323409</v>
      </c>
      <c r="U115" s="399">
        <f t="shared" si="56"/>
        <v>290.19354425695605</v>
      </c>
      <c r="V115" s="399">
        <f t="shared" si="56"/>
        <v>283.67149893713116</v>
      </c>
      <c r="W115" s="399">
        <f t="shared" si="56"/>
        <v>275.21038676913184</v>
      </c>
      <c r="X115" s="399">
        <f t="shared" si="56"/>
        <v>266.92808647883646</v>
      </c>
      <c r="Y115" s="399">
        <f t="shared" si="56"/>
        <v>258.85287541010069</v>
      </c>
      <c r="Z115" s="399">
        <f t="shared" si="56"/>
        <v>251.00352668422909</v>
      </c>
      <c r="AA115" s="399">
        <f t="shared" si="56"/>
        <v>126.26947567760594</v>
      </c>
      <c r="AB115" s="399">
        <f t="shared" si="56"/>
        <v>63.491043536202945</v>
      </c>
      <c r="AC115" s="399">
        <f t="shared" si="56"/>
        <v>31.91110679016451</v>
      </c>
      <c r="AD115" s="399">
        <f t="shared" si="56"/>
        <v>16.033077039320336</v>
      </c>
      <c r="AE115" s="399">
        <f t="shared" si="56"/>
        <v>8.052785741148778</v>
      </c>
      <c r="AF115" s="399">
        <f t="shared" si="56"/>
        <v>4.0428606424398508</v>
      </c>
      <c r="AG115" s="399">
        <f t="shared" si="56"/>
        <v>2.0288686113613181</v>
      </c>
      <c r="AH115" s="399">
        <f t="shared" si="56"/>
        <v>1.0178855851493962</v>
      </c>
      <c r="AI115" s="399">
        <f t="shared" si="56"/>
        <v>0.51055123516612688</v>
      </c>
      <c r="AJ115" s="399">
        <f t="shared" si="56"/>
        <v>0.25602708534976376</v>
      </c>
      <c r="AK115" s="399">
        <f t="shared" si="56"/>
        <v>0.12836515639663676</v>
      </c>
      <c r="AL115" s="399">
        <f t="shared" si="56"/>
        <v>6.4347262867934921E-2</v>
      </c>
      <c r="AM115" s="399">
        <f t="shared" si="56"/>
        <v>3.225082111756946E-2</v>
      </c>
      <c r="AN115" s="399">
        <f t="shared" si="56"/>
        <v>1.6161611747398767E-2</v>
      </c>
      <c r="AO115" s="399">
        <f t="shared" si="56"/>
        <v>8.0977925169094193E-3</v>
      </c>
      <c r="AP115" s="399">
        <f t="shared" si="56"/>
        <v>4.0568704905207522E-3</v>
      </c>
      <c r="AQ115" s="399">
        <f t="shared" si="56"/>
        <v>2.0321802091161074E-3</v>
      </c>
      <c r="AR115" s="399">
        <f t="shared" si="56"/>
        <v>1.0178495159551793E-3</v>
      </c>
      <c r="AS115" s="399">
        <f t="shared" si="56"/>
        <v>5.097516203709546E-4</v>
      </c>
      <c r="AT115" s="399">
        <f t="shared" si="56"/>
        <v>2.5526452517027283E-4</v>
      </c>
      <c r="AU115" s="399">
        <f t="shared" si="56"/>
        <v>1.2781505098049794E-4</v>
      </c>
      <c r="AV115" s="399">
        <f t="shared" si="56"/>
        <v>6.399350070889982E-5</v>
      </c>
      <c r="AW115" s="399">
        <f t="shared" si="56"/>
        <v>3.2037198096085588E-5</v>
      </c>
      <c r="AX115" s="399">
        <f t="shared" si="56"/>
        <v>1.6037631797340643E-5</v>
      </c>
      <c r="AY115" s="399">
        <f t="shared" si="56"/>
        <v>8.0277733797921305E-6</v>
      </c>
      <c r="AZ115" s="399">
        <f t="shared" si="56"/>
        <v>4.0181030641584144E-6</v>
      </c>
      <c r="BA115" s="399">
        <f t="shared" si="56"/>
        <v>2.0110365017154519E-6</v>
      </c>
      <c r="BB115" s="399">
        <f t="shared" si="56"/>
        <v>1.0064528457430126E-6</v>
      </c>
      <c r="BC115" s="399">
        <f t="shared" si="56"/>
        <v>5.0366651318815367E-7</v>
      </c>
      <c r="BD115" s="399">
        <f t="shared" si="56"/>
        <v>2.5204051101902836E-7</v>
      </c>
      <c r="BE115" s="399">
        <f t="shared" si="56"/>
        <v>1.261178678399579E-7</v>
      </c>
      <c r="BF115" s="399">
        <f t="shared" si="56"/>
        <v>6.3104910877427943E-8</v>
      </c>
      <c r="BG115" s="399">
        <f t="shared" si="56"/>
        <v>3.1574112858973317E-8</v>
      </c>
      <c r="BH115" s="399">
        <f t="shared" si="56"/>
        <v>1.5797258794494467E-8</v>
      </c>
      <c r="BI115" s="399">
        <f t="shared" si="56"/>
        <v>7.9034357947593075E-9</v>
      </c>
    </row>
    <row r="116" spans="1:61" s="394" customFormat="1" ht="18" customHeight="1">
      <c r="A116" s="397" t="s">
        <v>969</v>
      </c>
      <c r="B116" s="398">
        <f t="shared" ref="B116:AG116" si="57">+B112*(1-B103)</f>
        <v>0.43100236821563387</v>
      </c>
      <c r="C116" s="398">
        <f t="shared" si="57"/>
        <v>0.42305073907611485</v>
      </c>
      <c r="D116" s="398">
        <f t="shared" si="57"/>
        <v>0.44320939329804349</v>
      </c>
      <c r="E116" s="398">
        <f t="shared" si="57"/>
        <v>0.44907441009379195</v>
      </c>
      <c r="F116" s="398">
        <f t="shared" si="57"/>
        <v>0.45104509609266963</v>
      </c>
      <c r="G116" s="398">
        <f t="shared" si="57"/>
        <v>0.45153585782783329</v>
      </c>
      <c r="H116" s="398">
        <f t="shared" si="57"/>
        <v>0.45065064798637416</v>
      </c>
      <c r="I116" s="398">
        <f t="shared" si="57"/>
        <v>0.44771356039635307</v>
      </c>
      <c r="J116" s="398">
        <f t="shared" si="57"/>
        <v>0.44333249231418942</v>
      </c>
      <c r="K116" s="398">
        <f t="shared" si="57"/>
        <v>0.43791839304944841</v>
      </c>
      <c r="L116" s="398">
        <f t="shared" si="57"/>
        <v>0.44427888760300321</v>
      </c>
      <c r="M116" s="398">
        <f t="shared" si="57"/>
        <v>0.46236990711141535</v>
      </c>
      <c r="N116" s="398">
        <f t="shared" si="57"/>
        <v>0.48420713860522552</v>
      </c>
      <c r="O116" s="398">
        <f t="shared" si="57"/>
        <v>0.50350171176537062</v>
      </c>
      <c r="P116" s="398">
        <f t="shared" si="57"/>
        <v>0.52126134489655129</v>
      </c>
      <c r="Q116" s="398">
        <f t="shared" si="57"/>
        <v>0.53795978382588672</v>
      </c>
      <c r="R116" s="398">
        <f t="shared" si="57"/>
        <v>0.55376782279765469</v>
      </c>
      <c r="S116" s="398">
        <f t="shared" si="57"/>
        <v>0.56865797419609676</v>
      </c>
      <c r="T116" s="398">
        <f t="shared" si="57"/>
        <v>0.58242735971531867</v>
      </c>
      <c r="U116" s="398">
        <f t="shared" si="57"/>
        <v>0.59468199959240697</v>
      </c>
      <c r="V116" s="398">
        <f t="shared" si="57"/>
        <v>0.60412806687781795</v>
      </c>
      <c r="W116" s="398">
        <f t="shared" si="57"/>
        <v>0.60967604038157885</v>
      </c>
      <c r="X116" s="398">
        <f t="shared" si="57"/>
        <v>0.61061104628830087</v>
      </c>
      <c r="Y116" s="398">
        <f t="shared" si="57"/>
        <v>0.60530534752531195</v>
      </c>
      <c r="Z116" s="398">
        <f t="shared" si="57"/>
        <v>0.5916545776586174</v>
      </c>
      <c r="AA116" s="398">
        <f t="shared" si="57"/>
        <v>0.51703036590895834</v>
      </c>
      <c r="AB116" s="398">
        <f t="shared" si="57"/>
        <v>0</v>
      </c>
      <c r="AC116" s="398">
        <f t="shared" si="57"/>
        <v>0</v>
      </c>
      <c r="AD116" s="398">
        <f t="shared" si="57"/>
        <v>0</v>
      </c>
      <c r="AE116" s="398">
        <f t="shared" si="57"/>
        <v>0</v>
      </c>
      <c r="AF116" s="398">
        <f t="shared" si="57"/>
        <v>0</v>
      </c>
      <c r="AG116" s="398">
        <f t="shared" si="57"/>
        <v>0</v>
      </c>
      <c r="AH116" s="398">
        <f t="shared" ref="AH116:BI116" si="58">+AH112*(1-AH103)</f>
        <v>0</v>
      </c>
      <c r="AI116" s="398">
        <f t="shared" si="58"/>
        <v>0</v>
      </c>
      <c r="AJ116" s="398">
        <f t="shared" si="58"/>
        <v>0</v>
      </c>
      <c r="AK116" s="398">
        <f t="shared" si="58"/>
        <v>0</v>
      </c>
      <c r="AL116" s="398">
        <f t="shared" si="58"/>
        <v>0</v>
      </c>
      <c r="AM116" s="398">
        <f t="shared" si="58"/>
        <v>0</v>
      </c>
      <c r="AN116" s="398">
        <f t="shared" si="58"/>
        <v>0</v>
      </c>
      <c r="AO116" s="398">
        <f t="shared" si="58"/>
        <v>0</v>
      </c>
      <c r="AP116" s="398">
        <f t="shared" si="58"/>
        <v>0</v>
      </c>
      <c r="AQ116" s="398">
        <f t="shared" si="58"/>
        <v>0</v>
      </c>
      <c r="AR116" s="398">
        <f t="shared" si="58"/>
        <v>0</v>
      </c>
      <c r="AS116" s="398">
        <f t="shared" si="58"/>
        <v>0</v>
      </c>
      <c r="AT116" s="398">
        <f t="shared" si="58"/>
        <v>0</v>
      </c>
      <c r="AU116" s="398">
        <f t="shared" si="58"/>
        <v>0</v>
      </c>
      <c r="AV116" s="398">
        <f t="shared" si="58"/>
        <v>0</v>
      </c>
      <c r="AW116" s="398">
        <f t="shared" si="58"/>
        <v>0</v>
      </c>
      <c r="AX116" s="398">
        <f t="shared" si="58"/>
        <v>0</v>
      </c>
      <c r="AY116" s="398">
        <f t="shared" si="58"/>
        <v>0</v>
      </c>
      <c r="AZ116" s="398">
        <f t="shared" si="58"/>
        <v>0</v>
      </c>
      <c r="BA116" s="398">
        <f t="shared" si="58"/>
        <v>0</v>
      </c>
      <c r="BB116" s="398">
        <f t="shared" si="58"/>
        <v>0</v>
      </c>
      <c r="BC116" s="398">
        <f t="shared" si="58"/>
        <v>0</v>
      </c>
      <c r="BD116" s="398">
        <f t="shared" si="58"/>
        <v>0</v>
      </c>
      <c r="BE116" s="398">
        <f t="shared" si="58"/>
        <v>0</v>
      </c>
      <c r="BF116" s="398">
        <f t="shared" si="58"/>
        <v>0</v>
      </c>
      <c r="BG116" s="398">
        <f t="shared" si="58"/>
        <v>0</v>
      </c>
      <c r="BH116" s="398">
        <f t="shared" si="58"/>
        <v>0</v>
      </c>
      <c r="BI116" s="398">
        <f t="shared" si="5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0.43123618180564005</v>
      </c>
      <c r="C119" s="420">
        <f t="shared" ref="C119:BI120" si="59">+C112</f>
        <v>0.42328618864209894</v>
      </c>
      <c r="D119" s="420">
        <f t="shared" si="59"/>
        <v>0.44346242232358285</v>
      </c>
      <c r="E119" s="420">
        <f t="shared" si="59"/>
        <v>0.44933736047608125</v>
      </c>
      <c r="F119" s="420">
        <f t="shared" si="59"/>
        <v>0.45131593136370385</v>
      </c>
      <c r="G119" s="420">
        <f t="shared" si="59"/>
        <v>0.45181385497395921</v>
      </c>
      <c r="H119" s="420">
        <f t="shared" si="59"/>
        <v>0.45093508202237537</v>
      </c>
      <c r="I119" s="420">
        <f t="shared" si="59"/>
        <v>0.44800320488601353</v>
      </c>
      <c r="J119" s="420">
        <f t="shared" si="59"/>
        <v>0.4436264334917206</v>
      </c>
      <c r="K119" s="420">
        <f t="shared" si="59"/>
        <v>0.4382159824128749</v>
      </c>
      <c r="L119" s="420">
        <f t="shared" si="59"/>
        <v>0.44458864497872602</v>
      </c>
      <c r="M119" s="420">
        <f t="shared" si="59"/>
        <v>0.46270233044588688</v>
      </c>
      <c r="N119" s="420">
        <f t="shared" si="59"/>
        <v>0.48457308388248038</v>
      </c>
      <c r="O119" s="420">
        <f t="shared" si="59"/>
        <v>0.50392599380486747</v>
      </c>
      <c r="P119" s="420">
        <f t="shared" si="59"/>
        <v>0.52181782444763469</v>
      </c>
      <c r="Q119" s="420">
        <f t="shared" si="59"/>
        <v>0.5388153801769866</v>
      </c>
      <c r="R119" s="420">
        <f t="shared" si="59"/>
        <v>0.55522848735093788</v>
      </c>
      <c r="S119" s="420">
        <f t="shared" si="59"/>
        <v>0.57123133611919041</v>
      </c>
      <c r="T119" s="420">
        <f t="shared" si="59"/>
        <v>0.58692627666472119</v>
      </c>
      <c r="U119" s="420">
        <f t="shared" si="59"/>
        <v>0.60237755187963937</v>
      </c>
      <c r="V119" s="420">
        <f t="shared" si="59"/>
        <v>0.61694339258360098</v>
      </c>
      <c r="W119" s="420">
        <f t="shared" si="59"/>
        <v>0.63046721167525333</v>
      </c>
      <c r="X119" s="420">
        <f t="shared" si="59"/>
        <v>0.64356187606951931</v>
      </c>
      <c r="Y119" s="420">
        <f t="shared" si="59"/>
        <v>0.65634503937927169</v>
      </c>
      <c r="Z119" s="420">
        <f t="shared" si="59"/>
        <v>0.66889001935066761</v>
      </c>
      <c r="AA119" s="420">
        <f t="shared" si="59"/>
        <v>0.68124697113644617</v>
      </c>
      <c r="AB119" s="420">
        <f t="shared" si="59"/>
        <v>0.69345942852315434</v>
      </c>
      <c r="AC119" s="420">
        <f t="shared" si="59"/>
        <v>0.70556383192262984</v>
      </c>
      <c r="AD119" s="420">
        <f t="shared" si="59"/>
        <v>0.71791062696022978</v>
      </c>
      <c r="AE119" s="420">
        <f t="shared" si="59"/>
        <v>0.73044694275944344</v>
      </c>
      <c r="AF119" s="420">
        <f t="shared" si="59"/>
        <v>0.74169080703737233</v>
      </c>
      <c r="AG119" s="420">
        <f t="shared" si="59"/>
        <v>0.75124079560470247</v>
      </c>
      <c r="AH119" s="420">
        <f t="shared" si="59"/>
        <v>0.76030194352053648</v>
      </c>
      <c r="AI119" s="420">
        <f t="shared" si="59"/>
        <v>0.76904691841081396</v>
      </c>
      <c r="AJ119" s="420">
        <f t="shared" si="59"/>
        <v>0.77756779166965961</v>
      </c>
      <c r="AK119" s="420">
        <f t="shared" si="59"/>
        <v>0.78591604821786176</v>
      </c>
      <c r="AL119" s="420">
        <f t="shared" si="59"/>
        <v>0.79412294773760339</v>
      </c>
      <c r="AM119" s="420">
        <f t="shared" si="59"/>
        <v>0.80220976928606025</v>
      </c>
      <c r="AN119" s="420">
        <f t="shared" si="59"/>
        <v>0.81019284355943666</v>
      </c>
      <c r="AO119" s="420">
        <f t="shared" si="59"/>
        <v>0.8180859460322274</v>
      </c>
      <c r="AP119" s="420">
        <f t="shared" si="59"/>
        <v>0.82590138576084859</v>
      </c>
      <c r="AQ119" s="420">
        <f t="shared" si="59"/>
        <v>0.83365047155087402</v>
      </c>
      <c r="AR119" s="420">
        <f t="shared" si="59"/>
        <v>0.84134369628317374</v>
      </c>
      <c r="AS119" s="420">
        <f t="shared" si="59"/>
        <v>0.84899080463786403</v>
      </c>
      <c r="AT119" s="420">
        <f t="shared" si="59"/>
        <v>0.85660082067772769</v>
      </c>
      <c r="AU119" s="420">
        <f t="shared" si="59"/>
        <v>0.86418206798797992</v>
      </c>
      <c r="AV119" s="420">
        <f t="shared" si="59"/>
        <v>0.87174219429578781</v>
      </c>
      <c r="AW119" s="420">
        <f t="shared" si="59"/>
        <v>0.87928820321911272</v>
      </c>
      <c r="AX119" s="420">
        <f t="shared" si="59"/>
        <v>0.88682649210142139</v>
      </c>
      <c r="AY119" s="420">
        <f t="shared" si="59"/>
        <v>0.89436289378074185</v>
      </c>
      <c r="AZ119" s="420">
        <f t="shared" si="59"/>
        <v>0.9019027201382489</v>
      </c>
      <c r="BA119" s="420">
        <f t="shared" si="59"/>
        <v>0.90945080566751135</v>
      </c>
      <c r="BB119" s="420">
        <f t="shared" si="59"/>
        <v>0.91701154978333066</v>
      </c>
      <c r="BC119" s="420">
        <f t="shared" si="59"/>
        <v>0.92458895702040711</v>
      </c>
      <c r="BD119" s="420">
        <f t="shared" si="59"/>
        <v>0.93218667461687132</v>
      </c>
      <c r="BE119" s="420">
        <f t="shared" si="59"/>
        <v>0.93980802723425028</v>
      </c>
      <c r="BF119" s="420">
        <f t="shared" si="59"/>
        <v>0.94745604874632938</v>
      </c>
      <c r="BG119" s="420">
        <f t="shared" si="59"/>
        <v>0.95513351115068845</v>
      </c>
      <c r="BH119" s="420">
        <f t="shared" si="59"/>
        <v>0.96284295073347959</v>
      </c>
      <c r="BI119" s="420">
        <f t="shared" si="59"/>
        <v>0.97058669166268008</v>
      </c>
    </row>
    <row r="120" spans="1:61" s="416" customFormat="1" ht="18" customHeight="1">
      <c r="A120" s="418" t="s">
        <v>949</v>
      </c>
      <c r="B120" s="420">
        <f>+B113</f>
        <v>0.43123618180564005</v>
      </c>
      <c r="C120" s="420">
        <f t="shared" si="59"/>
        <v>0.65</v>
      </c>
      <c r="D120" s="420">
        <f t="shared" si="59"/>
        <v>0.62712759012947861</v>
      </c>
      <c r="E120" s="420">
        <f t="shared" si="59"/>
        <v>0.4936746036508568</v>
      </c>
      <c r="F120" s="420">
        <f t="shared" si="59"/>
        <v>0.35491890991154296</v>
      </c>
      <c r="G120" s="420">
        <f t="shared" si="59"/>
        <v>0.2499071981512217</v>
      </c>
      <c r="H120" s="420">
        <f t="shared" si="59"/>
        <v>0.20301783905531562</v>
      </c>
      <c r="I120" s="420">
        <f t="shared" si="59"/>
        <v>0.16829209311917059</v>
      </c>
      <c r="J120" s="420">
        <f t="shared" si="59"/>
        <v>0.14260930513491779</v>
      </c>
      <c r="K120" s="420">
        <f t="shared" si="59"/>
        <v>0.12359594599234115</v>
      </c>
      <c r="L120" s="420">
        <f t="shared" si="59"/>
        <v>0.11008121525189475</v>
      </c>
      <c r="M120" s="420">
        <f t="shared" si="59"/>
        <v>9.9348296764835003E-2</v>
      </c>
      <c r="N120" s="420">
        <f t="shared" si="59"/>
        <v>8.9661837830263574E-2</v>
      </c>
      <c r="O120" s="420">
        <f t="shared" si="59"/>
        <v>8.0919808641812876E-2</v>
      </c>
      <c r="P120" s="420">
        <f t="shared" si="59"/>
        <v>7.3030127299236108E-2</v>
      </c>
      <c r="Q120" s="420">
        <f t="shared" si="59"/>
        <v>6.5909689887560574E-2</v>
      </c>
      <c r="R120" s="420">
        <f t="shared" si="59"/>
        <v>5.9483495123523418E-2</v>
      </c>
      <c r="S120" s="420">
        <f t="shared" si="59"/>
        <v>5.3683854348979883E-2</v>
      </c>
      <c r="T120" s="420">
        <f t="shared" si="59"/>
        <v>4.8449678549954335E-2</v>
      </c>
      <c r="U120" s="420">
        <f t="shared" si="59"/>
        <v>4.3725834891333783E-2</v>
      </c>
      <c r="V120" s="420">
        <f t="shared" si="59"/>
        <v>3.9462565989428731E-2</v>
      </c>
      <c r="W120" s="420">
        <f t="shared" si="59"/>
        <v>3.7489437689957293E-2</v>
      </c>
      <c r="X120" s="420">
        <f t="shared" si="59"/>
        <v>3.5614965805459427E-2</v>
      </c>
      <c r="Y120" s="420">
        <f t="shared" si="59"/>
        <v>3.3834217515186456E-2</v>
      </c>
      <c r="Z120" s="420">
        <f t="shared" si="59"/>
        <v>3.2142506639427131E-2</v>
      </c>
      <c r="AA120" s="420">
        <f t="shared" si="59"/>
        <v>3.0535381307455773E-2</v>
      </c>
      <c r="AB120" s="420">
        <f t="shared" si="59"/>
        <v>2.9008612242082982E-2</v>
      </c>
      <c r="AC120" s="420">
        <f t="shared" si="59"/>
        <v>2.7558181629978831E-2</v>
      </c>
      <c r="AD120" s="420">
        <f t="shared" si="59"/>
        <v>2.6180272548479887E-2</v>
      </c>
      <c r="AE120" s="420">
        <f t="shared" si="59"/>
        <v>2.4871258921055892E-2</v>
      </c>
      <c r="AF120" s="420">
        <f t="shared" si="59"/>
        <v>2.3627695975003096E-2</v>
      </c>
      <c r="AG120" s="420">
        <f t="shared" si="59"/>
        <v>2.2446311176252939E-2</v>
      </c>
      <c r="AH120" s="420">
        <f t="shared" si="59"/>
        <v>2.1323995617440292E-2</v>
      </c>
      <c r="AI120" s="420">
        <f t="shared" si="59"/>
        <v>2.0257795836568275E-2</v>
      </c>
      <c r="AJ120" s="420">
        <f t="shared" si="59"/>
        <v>1.924490604473986E-2</v>
      </c>
      <c r="AK120" s="420">
        <f t="shared" si="59"/>
        <v>1.8282660742502867E-2</v>
      </c>
      <c r="AL120" s="420">
        <f t="shared" si="59"/>
        <v>1.7368527705377723E-2</v>
      </c>
      <c r="AM120" s="420">
        <f t="shared" si="59"/>
        <v>1.6500101320108835E-2</v>
      </c>
      <c r="AN120" s="420">
        <f t="shared" si="59"/>
        <v>1.5675096254103394E-2</v>
      </c>
      <c r="AO120" s="420">
        <f t="shared" si="59"/>
        <v>1.4891341441398224E-2</v>
      </c>
      <c r="AP120" s="420">
        <f t="shared" si="59"/>
        <v>1.4146774369328312E-2</v>
      </c>
      <c r="AQ120" s="420">
        <f t="shared" si="59"/>
        <v>1.3439435650861895E-2</v>
      </c>
      <c r="AR120" s="420">
        <f t="shared" si="59"/>
        <v>1.27674638683188E-2</v>
      </c>
      <c r="AS120" s="420">
        <f t="shared" si="59"/>
        <v>1.212909067490286E-2</v>
      </c>
      <c r="AT120" s="420">
        <f t="shared" si="59"/>
        <v>1.1522636141157717E-2</v>
      </c>
      <c r="AU120" s="420">
        <f t="shared" si="59"/>
        <v>1.094650433409983E-2</v>
      </c>
      <c r="AV120" s="420">
        <f t="shared" si="59"/>
        <v>1.0399179117394838E-2</v>
      </c>
      <c r="AW120" s="420">
        <f t="shared" si="59"/>
        <v>9.8792201615250964E-3</v>
      </c>
      <c r="AX120" s="420">
        <f t="shared" si="59"/>
        <v>9.3852591534488404E-3</v>
      </c>
      <c r="AY120" s="420">
        <f t="shared" si="59"/>
        <v>8.9159961957763975E-3</v>
      </c>
      <c r="AZ120" s="420">
        <f t="shared" si="59"/>
        <v>8.470196385987578E-3</v>
      </c>
      <c r="BA120" s="420">
        <f t="shared" si="59"/>
        <v>8.0466865666881989E-3</v>
      </c>
      <c r="BB120" s="420">
        <f t="shared" si="59"/>
        <v>7.6443522383537882E-3</v>
      </c>
      <c r="BC120" s="420">
        <f t="shared" si="59"/>
        <v>7.2621346264360983E-3</v>
      </c>
      <c r="BD120" s="420">
        <f t="shared" si="59"/>
        <v>6.8990278951142929E-3</v>
      </c>
      <c r="BE120" s="420">
        <f t="shared" si="59"/>
        <v>6.5540765003585782E-3</v>
      </c>
      <c r="BF120" s="420">
        <f t="shared" si="59"/>
        <v>6.2263726753406488E-3</v>
      </c>
      <c r="BG120" s="420">
        <f t="shared" si="59"/>
        <v>5.9150540415736164E-3</v>
      </c>
      <c r="BH120" s="420">
        <f t="shared" si="59"/>
        <v>5.6193013394949349E-3</v>
      </c>
      <c r="BI120" s="420">
        <f t="shared" si="59"/>
        <v>5.3383362725201878E-3</v>
      </c>
    </row>
    <row r="121" spans="1:61" s="417" customFormat="1" ht="18" customHeight="1">
      <c r="A121" s="419" t="s">
        <v>965</v>
      </c>
      <c r="B121" s="420">
        <f>+B119*(1-B122)</f>
        <v>0.43123618180564005</v>
      </c>
      <c r="C121" s="420">
        <f t="shared" ref="C121:BI121" si="60">+C119*(1-C122)</f>
        <v>0.38402345881846517</v>
      </c>
      <c r="D121" s="420">
        <f t="shared" si="60"/>
        <v>0.34245757947010114</v>
      </c>
      <c r="E121" s="420">
        <f t="shared" si="60"/>
        <v>0.28263303410327223</v>
      </c>
      <c r="F121" s="420">
        <f t="shared" si="60"/>
        <v>0.19097005925707414</v>
      </c>
      <c r="G121" s="420">
        <f t="shared" si="60"/>
        <v>0.12302316356537123</v>
      </c>
      <c r="H121" s="420">
        <f t="shared" si="60"/>
        <v>8.4763146542613993E-2</v>
      </c>
      <c r="I121" s="420">
        <f t="shared" si="60"/>
        <v>8.6292774432029568E-2</v>
      </c>
      <c r="J121" s="420">
        <f t="shared" si="60"/>
        <v>6.1125404471971748E-2</v>
      </c>
      <c r="K121" s="420">
        <f t="shared" si="60"/>
        <v>4.2472668160456667E-2</v>
      </c>
      <c r="L121" s="420">
        <f t="shared" si="60"/>
        <v>3.0056081622503849E-2</v>
      </c>
      <c r="M121" s="420">
        <f t="shared" si="60"/>
        <v>2.0826985856753563E-2</v>
      </c>
      <c r="N121" s="420">
        <f t="shared" si="60"/>
        <v>1.2445763055930443E-2</v>
      </c>
      <c r="O121" s="420">
        <f t="shared" si="60"/>
        <v>4.2614851327779672E-3</v>
      </c>
      <c r="P121" s="420">
        <f t="shared" si="60"/>
        <v>-3.162788615153486E-3</v>
      </c>
      <c r="Q121" s="420">
        <f t="shared" si="60"/>
        <v>-1.0017928724022164E-2</v>
      </c>
      <c r="R121" s="420">
        <f t="shared" si="60"/>
        <v>-1.6208443978873485E-2</v>
      </c>
      <c r="S121" s="420">
        <f t="shared" si="60"/>
        <v>-2.1627568773559317E-2</v>
      </c>
      <c r="T121" s="420">
        <f t="shared" si="60"/>
        <v>-2.6973552374484254E-2</v>
      </c>
      <c r="U121" s="420">
        <f t="shared" si="60"/>
        <v>-3.2189201295879065E-2</v>
      </c>
      <c r="V121" s="420">
        <f t="shared" si="60"/>
        <v>-3.7174016809939738E-2</v>
      </c>
      <c r="W121" s="420">
        <f t="shared" si="60"/>
        <v>-1.3764015327202953E-2</v>
      </c>
      <c r="X121" s="420">
        <f t="shared" si="60"/>
        <v>9.9537908298831038E-3</v>
      </c>
      <c r="Y121" s="420">
        <f t="shared" si="60"/>
        <v>3.391154556690798E-2</v>
      </c>
      <c r="Z121" s="420">
        <f t="shared" si="60"/>
        <v>5.8057687159480363E-2</v>
      </c>
      <c r="AA121" s="420">
        <f t="shared" si="60"/>
        <v>0</v>
      </c>
      <c r="AB121" s="420">
        <f t="shared" si="60"/>
        <v>0</v>
      </c>
      <c r="AC121" s="420">
        <f t="shared" si="60"/>
        <v>0</v>
      </c>
      <c r="AD121" s="420">
        <f t="shared" si="60"/>
        <v>0</v>
      </c>
      <c r="AE121" s="420">
        <f t="shared" si="60"/>
        <v>0</v>
      </c>
      <c r="AF121" s="420">
        <f t="shared" si="60"/>
        <v>0</v>
      </c>
      <c r="AG121" s="420">
        <f t="shared" si="60"/>
        <v>0</v>
      </c>
      <c r="AH121" s="420">
        <f t="shared" si="60"/>
        <v>0</v>
      </c>
      <c r="AI121" s="420">
        <f t="shared" si="60"/>
        <v>0</v>
      </c>
      <c r="AJ121" s="420">
        <f t="shared" si="60"/>
        <v>0</v>
      </c>
      <c r="AK121" s="420">
        <f t="shared" si="60"/>
        <v>0</v>
      </c>
      <c r="AL121" s="420">
        <f t="shared" si="60"/>
        <v>0</v>
      </c>
      <c r="AM121" s="420">
        <f t="shared" si="60"/>
        <v>0</v>
      </c>
      <c r="AN121" s="420">
        <f t="shared" si="60"/>
        <v>0</v>
      </c>
      <c r="AO121" s="420">
        <f t="shared" si="60"/>
        <v>0</v>
      </c>
      <c r="AP121" s="420">
        <f t="shared" si="60"/>
        <v>0</v>
      </c>
      <c r="AQ121" s="420">
        <f t="shared" si="60"/>
        <v>0</v>
      </c>
      <c r="AR121" s="420">
        <f t="shared" si="60"/>
        <v>0</v>
      </c>
      <c r="AS121" s="420">
        <f t="shared" si="60"/>
        <v>0</v>
      </c>
      <c r="AT121" s="420">
        <f t="shared" si="60"/>
        <v>0</v>
      </c>
      <c r="AU121" s="420">
        <f t="shared" si="60"/>
        <v>0</v>
      </c>
      <c r="AV121" s="420">
        <f t="shared" si="60"/>
        <v>0</v>
      </c>
      <c r="AW121" s="420">
        <f t="shared" si="60"/>
        <v>0</v>
      </c>
      <c r="AX121" s="420">
        <f t="shared" si="60"/>
        <v>0</v>
      </c>
      <c r="AY121" s="420">
        <f t="shared" si="60"/>
        <v>0</v>
      </c>
      <c r="AZ121" s="420">
        <f t="shared" si="60"/>
        <v>0</v>
      </c>
      <c r="BA121" s="420">
        <f t="shared" si="60"/>
        <v>0</v>
      </c>
      <c r="BB121" s="420">
        <f t="shared" si="60"/>
        <v>0</v>
      </c>
      <c r="BC121" s="420">
        <f t="shared" si="60"/>
        <v>0</v>
      </c>
      <c r="BD121" s="420">
        <f t="shared" si="60"/>
        <v>0</v>
      </c>
      <c r="BE121" s="420">
        <f t="shared" si="60"/>
        <v>0</v>
      </c>
      <c r="BF121" s="420">
        <f t="shared" si="60"/>
        <v>0</v>
      </c>
      <c r="BG121" s="420">
        <f t="shared" si="60"/>
        <v>0</v>
      </c>
      <c r="BH121" s="420">
        <f t="shared" si="60"/>
        <v>0</v>
      </c>
      <c r="BI121" s="420">
        <f t="shared" si="60"/>
        <v>0</v>
      </c>
    </row>
    <row r="122" spans="1:61" s="416" customFormat="1" ht="18" customHeight="1">
      <c r="A122" s="418" t="s">
        <v>951</v>
      </c>
      <c r="B122" s="421">
        <f t="shared" ref="B122:L122" si="61">+(B123/(1000*B$36))^(1/($B$38-1))</f>
        <v>0</v>
      </c>
      <c r="C122" s="421">
        <f t="shared" si="61"/>
        <v>9.275693579700417E-2</v>
      </c>
      <c r="D122" s="421">
        <f t="shared" si="61"/>
        <v>0.22776415265188169</v>
      </c>
      <c r="E122" s="421">
        <f t="shared" si="61"/>
        <v>0.371000368623216</v>
      </c>
      <c r="F122" s="421">
        <f t="shared" si="61"/>
        <v>0.57685947695213025</v>
      </c>
      <c r="G122" s="421">
        <f t="shared" si="61"/>
        <v>0.7277127245855225</v>
      </c>
      <c r="H122" s="421">
        <f t="shared" si="61"/>
        <v>0.8120280503294085</v>
      </c>
      <c r="I122" s="421">
        <f t="shared" si="61"/>
        <v>0.80738357786082082</v>
      </c>
      <c r="J122" s="421">
        <f t="shared" si="61"/>
        <v>0.862214241854656</v>
      </c>
      <c r="K122" s="421">
        <f t="shared" si="61"/>
        <v>0.90307823113480123</v>
      </c>
      <c r="L122" s="421">
        <f t="shared" si="61"/>
        <v>0.93239575062934399</v>
      </c>
      <c r="M122" s="421">
        <f t="shared" ref="M122:BI122" si="62">+(M123/(1000*M$36))^(1/($B$38-1))</f>
        <v>0.9549883705217489</v>
      </c>
      <c r="N122" s="421">
        <f t="shared" si="62"/>
        <v>0.97431602482702317</v>
      </c>
      <c r="O122" s="421">
        <f t="shared" si="62"/>
        <v>0.99154343061249561</v>
      </c>
      <c r="P122" s="421">
        <f t="shared" si="62"/>
        <v>1.0060610973159099</v>
      </c>
      <c r="Q122" s="421">
        <f t="shared" si="62"/>
        <v>1.0185925069932702</v>
      </c>
      <c r="R122" s="421">
        <f t="shared" si="62"/>
        <v>1.0291923853839091</v>
      </c>
      <c r="S122" s="421">
        <f t="shared" si="62"/>
        <v>1.0378613136325676</v>
      </c>
      <c r="T122" s="421">
        <f t="shared" si="62"/>
        <v>1.0459573092003389</v>
      </c>
      <c r="U122" s="421">
        <f t="shared" si="62"/>
        <v>1.0534369204088647</v>
      </c>
      <c r="V122" s="421">
        <f t="shared" si="62"/>
        <v>1.0602551502403883</v>
      </c>
      <c r="W122" s="421">
        <f t="shared" si="62"/>
        <v>1.0218314530435766</v>
      </c>
      <c r="X122" s="421">
        <f t="shared" si="62"/>
        <v>0.98453328079240066</v>
      </c>
      <c r="Y122" s="421">
        <f t="shared" si="62"/>
        <v>0.94833274644845444</v>
      </c>
      <c r="Z122" s="421">
        <f t="shared" si="62"/>
        <v>0.91320293997533331</v>
      </c>
      <c r="AA122" s="421">
        <f t="shared" si="62"/>
        <v>1</v>
      </c>
      <c r="AB122" s="421">
        <f t="shared" si="62"/>
        <v>1</v>
      </c>
      <c r="AC122" s="421">
        <f t="shared" si="62"/>
        <v>1</v>
      </c>
      <c r="AD122" s="421">
        <f t="shared" si="62"/>
        <v>1</v>
      </c>
      <c r="AE122" s="421">
        <f t="shared" si="62"/>
        <v>1</v>
      </c>
      <c r="AF122" s="421">
        <f t="shared" si="62"/>
        <v>1</v>
      </c>
      <c r="AG122" s="421">
        <f t="shared" si="62"/>
        <v>1</v>
      </c>
      <c r="AH122" s="421">
        <f t="shared" si="62"/>
        <v>1</v>
      </c>
      <c r="AI122" s="421">
        <f t="shared" si="62"/>
        <v>1</v>
      </c>
      <c r="AJ122" s="421">
        <f t="shared" si="62"/>
        <v>1</v>
      </c>
      <c r="AK122" s="421">
        <f t="shared" si="62"/>
        <v>1</v>
      </c>
      <c r="AL122" s="421">
        <f t="shared" si="62"/>
        <v>1</v>
      </c>
      <c r="AM122" s="421">
        <f t="shared" si="62"/>
        <v>1</v>
      </c>
      <c r="AN122" s="421">
        <f t="shared" si="62"/>
        <v>1</v>
      </c>
      <c r="AO122" s="421">
        <f t="shared" si="62"/>
        <v>1</v>
      </c>
      <c r="AP122" s="421">
        <f t="shared" si="62"/>
        <v>1</v>
      </c>
      <c r="AQ122" s="421">
        <f t="shared" si="62"/>
        <v>1</v>
      </c>
      <c r="AR122" s="421">
        <f t="shared" si="62"/>
        <v>1</v>
      </c>
      <c r="AS122" s="421">
        <f t="shared" si="62"/>
        <v>1</v>
      </c>
      <c r="AT122" s="421">
        <f t="shared" si="62"/>
        <v>1</v>
      </c>
      <c r="AU122" s="421">
        <f t="shared" si="62"/>
        <v>1</v>
      </c>
      <c r="AV122" s="421">
        <f t="shared" si="62"/>
        <v>1</v>
      </c>
      <c r="AW122" s="421">
        <f t="shared" si="62"/>
        <v>1</v>
      </c>
      <c r="AX122" s="421">
        <f t="shared" si="62"/>
        <v>1</v>
      </c>
      <c r="AY122" s="421">
        <f t="shared" si="62"/>
        <v>1</v>
      </c>
      <c r="AZ122" s="421">
        <f t="shared" si="62"/>
        <v>1</v>
      </c>
      <c r="BA122" s="421">
        <f t="shared" si="62"/>
        <v>1</v>
      </c>
      <c r="BB122" s="421">
        <f t="shared" si="62"/>
        <v>1</v>
      </c>
      <c r="BC122" s="421">
        <f t="shared" si="62"/>
        <v>1</v>
      </c>
      <c r="BD122" s="421">
        <f t="shared" si="62"/>
        <v>1</v>
      </c>
      <c r="BE122" s="421">
        <f t="shared" si="62"/>
        <v>1</v>
      </c>
      <c r="BF122" s="421">
        <f t="shared" si="62"/>
        <v>1</v>
      </c>
      <c r="BG122" s="421">
        <f t="shared" si="62"/>
        <v>1</v>
      </c>
      <c r="BH122" s="421">
        <f t="shared" si="62"/>
        <v>1</v>
      </c>
      <c r="BI122" s="421">
        <f t="shared" si="6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0.43123618180564005</v>
      </c>
      <c r="C124" s="420">
        <f t="shared" ref="C124:BI124" si="63">+C119*(1-C122)</f>
        <v>0.38402345881846517</v>
      </c>
      <c r="D124" s="420">
        <f t="shared" si="63"/>
        <v>0.34245757947010114</v>
      </c>
      <c r="E124" s="420">
        <f t="shared" si="63"/>
        <v>0.28263303410327223</v>
      </c>
      <c r="F124" s="420">
        <f t="shared" si="63"/>
        <v>0.19097005925707414</v>
      </c>
      <c r="G124" s="420">
        <f t="shared" si="63"/>
        <v>0.12302316356537123</v>
      </c>
      <c r="H124" s="420">
        <f t="shared" si="63"/>
        <v>8.4763146542613993E-2</v>
      </c>
      <c r="I124" s="420">
        <f t="shared" si="63"/>
        <v>8.6292774432029568E-2</v>
      </c>
      <c r="J124" s="420">
        <f t="shared" si="63"/>
        <v>6.1125404471971748E-2</v>
      </c>
      <c r="K124" s="420">
        <f t="shared" si="63"/>
        <v>4.2472668160456667E-2</v>
      </c>
      <c r="L124" s="420">
        <f t="shared" si="63"/>
        <v>3.0056081622503849E-2</v>
      </c>
      <c r="M124" s="420">
        <f t="shared" si="63"/>
        <v>2.0826985856753563E-2</v>
      </c>
      <c r="N124" s="420">
        <f t="shared" si="63"/>
        <v>1.2445763055930443E-2</v>
      </c>
      <c r="O124" s="420">
        <f t="shared" si="63"/>
        <v>4.2614851327779672E-3</v>
      </c>
      <c r="P124" s="420">
        <f t="shared" si="63"/>
        <v>-3.162788615153486E-3</v>
      </c>
      <c r="Q124" s="420">
        <f t="shared" si="63"/>
        <v>-1.0017928724022164E-2</v>
      </c>
      <c r="R124" s="420">
        <f t="shared" si="63"/>
        <v>-1.6208443978873485E-2</v>
      </c>
      <c r="S124" s="420">
        <f t="shared" si="63"/>
        <v>-2.1627568773559317E-2</v>
      </c>
      <c r="T124" s="420">
        <f t="shared" si="63"/>
        <v>-2.6973552374484254E-2</v>
      </c>
      <c r="U124" s="420">
        <f t="shared" si="63"/>
        <v>-3.2189201295879065E-2</v>
      </c>
      <c r="V124" s="420">
        <f t="shared" si="63"/>
        <v>-3.7174016809939738E-2</v>
      </c>
      <c r="W124" s="420">
        <f t="shared" si="63"/>
        <v>-1.3764015327202953E-2</v>
      </c>
      <c r="X124" s="420">
        <f t="shared" si="63"/>
        <v>9.9537908298831038E-3</v>
      </c>
      <c r="Y124" s="420">
        <f t="shared" si="63"/>
        <v>3.391154556690798E-2</v>
      </c>
      <c r="Z124" s="420">
        <f t="shared" si="63"/>
        <v>5.8057687159480363E-2</v>
      </c>
      <c r="AA124" s="420">
        <f t="shared" si="63"/>
        <v>0</v>
      </c>
      <c r="AB124" s="420">
        <f t="shared" si="63"/>
        <v>0</v>
      </c>
      <c r="AC124" s="420">
        <f t="shared" si="63"/>
        <v>0</v>
      </c>
      <c r="AD124" s="420">
        <f t="shared" si="63"/>
        <v>0</v>
      </c>
      <c r="AE124" s="420">
        <f t="shared" si="63"/>
        <v>0</v>
      </c>
      <c r="AF124" s="420">
        <f t="shared" si="63"/>
        <v>0</v>
      </c>
      <c r="AG124" s="420">
        <f t="shared" si="63"/>
        <v>0</v>
      </c>
      <c r="AH124" s="420">
        <f t="shared" si="63"/>
        <v>0</v>
      </c>
      <c r="AI124" s="420">
        <f t="shared" si="63"/>
        <v>0</v>
      </c>
      <c r="AJ124" s="420">
        <f t="shared" si="63"/>
        <v>0</v>
      </c>
      <c r="AK124" s="420">
        <f t="shared" si="63"/>
        <v>0</v>
      </c>
      <c r="AL124" s="420">
        <f t="shared" si="63"/>
        <v>0</v>
      </c>
      <c r="AM124" s="420">
        <f t="shared" si="63"/>
        <v>0</v>
      </c>
      <c r="AN124" s="420">
        <f t="shared" si="63"/>
        <v>0</v>
      </c>
      <c r="AO124" s="420">
        <f t="shared" si="63"/>
        <v>0</v>
      </c>
      <c r="AP124" s="420">
        <f t="shared" si="63"/>
        <v>0</v>
      </c>
      <c r="AQ124" s="420">
        <f t="shared" si="63"/>
        <v>0</v>
      </c>
      <c r="AR124" s="420">
        <f t="shared" si="63"/>
        <v>0</v>
      </c>
      <c r="AS124" s="420">
        <f t="shared" si="63"/>
        <v>0</v>
      </c>
      <c r="AT124" s="420">
        <f t="shared" si="63"/>
        <v>0</v>
      </c>
      <c r="AU124" s="420">
        <f t="shared" si="63"/>
        <v>0</v>
      </c>
      <c r="AV124" s="420">
        <f t="shared" si="63"/>
        <v>0</v>
      </c>
      <c r="AW124" s="420">
        <f t="shared" si="63"/>
        <v>0</v>
      </c>
      <c r="AX124" s="420">
        <f t="shared" si="63"/>
        <v>0</v>
      </c>
      <c r="AY124" s="420">
        <f t="shared" si="63"/>
        <v>0</v>
      </c>
      <c r="AZ124" s="420">
        <f t="shared" si="63"/>
        <v>0</v>
      </c>
      <c r="BA124" s="420">
        <f t="shared" si="63"/>
        <v>0</v>
      </c>
      <c r="BB124" s="420">
        <f t="shared" si="63"/>
        <v>0</v>
      </c>
      <c r="BC124" s="420">
        <f t="shared" si="63"/>
        <v>0</v>
      </c>
      <c r="BD124" s="420">
        <f t="shared" si="63"/>
        <v>0</v>
      </c>
      <c r="BE124" s="420">
        <f t="shared" si="63"/>
        <v>0</v>
      </c>
      <c r="BF124" s="420">
        <f t="shared" si="63"/>
        <v>0</v>
      </c>
      <c r="BG124" s="420">
        <f t="shared" si="63"/>
        <v>0</v>
      </c>
      <c r="BH124" s="420">
        <f t="shared" si="63"/>
        <v>0</v>
      </c>
      <c r="BI124" s="420">
        <f t="shared" si="63"/>
        <v>0</v>
      </c>
    </row>
    <row r="126" spans="1:61" ht="26.25" customHeight="1">
      <c r="A126" s="51" t="s">
        <v>165</v>
      </c>
      <c r="B126" s="23"/>
    </row>
    <row r="127" spans="1:61" ht="18" customHeight="1">
      <c r="A127" s="23" t="s">
        <v>7</v>
      </c>
      <c r="B127" s="23"/>
    </row>
    <row r="128" spans="1:61" ht="18" customHeight="1">
      <c r="A128" s="23" t="s">
        <v>8</v>
      </c>
      <c r="B128" s="23"/>
      <c r="C128" s="23">
        <f t="shared" ref="C128:AH128" si="64">+$B$7*C61/C74</f>
        <v>0.15991849014243603</v>
      </c>
      <c r="D128" s="23">
        <f t="shared" si="64"/>
        <v>0.14478057426279314</v>
      </c>
      <c r="E128" s="23">
        <f t="shared" si="64"/>
        <v>0.13665486592085743</v>
      </c>
      <c r="F128" s="23">
        <f t="shared" si="64"/>
        <v>0.13152042640725639</v>
      </c>
      <c r="G128" s="23">
        <f t="shared" si="64"/>
        <v>0.12722062034650686</v>
      </c>
      <c r="H128" s="23">
        <f t="shared" si="64"/>
        <v>0.12356224284054618</v>
      </c>
      <c r="I128" s="23">
        <f t="shared" si="64"/>
        <v>0.12065464435415318</v>
      </c>
      <c r="J128" s="23">
        <f t="shared" si="64"/>
        <v>0.11814924749537295</v>
      </c>
      <c r="K128" s="23">
        <f t="shared" si="64"/>
        <v>0.11584437489545715</v>
      </c>
      <c r="L128" s="23">
        <f t="shared" si="64"/>
        <v>0.11364488706808312</v>
      </c>
      <c r="M128" s="23">
        <f t="shared" si="64"/>
        <v>0.11190132227175571</v>
      </c>
      <c r="N128" s="23">
        <f t="shared" si="64"/>
        <v>0.10822165439976428</v>
      </c>
      <c r="O128" s="23">
        <f t="shared" si="64"/>
        <v>0.10606304714181465</v>
      </c>
      <c r="P128" s="23">
        <f t="shared" si="64"/>
        <v>0.10469198341959628</v>
      </c>
      <c r="Q128" s="23">
        <f t="shared" si="64"/>
        <v>0.10375570066733221</v>
      </c>
      <c r="R128" s="23">
        <f t="shared" si="64"/>
        <v>0.10307649025775303</v>
      </c>
      <c r="S128" s="23">
        <f t="shared" si="64"/>
        <v>0.10256136361686505</v>
      </c>
      <c r="T128" s="23">
        <f t="shared" si="64"/>
        <v>0.1021596813788906</v>
      </c>
      <c r="U128" s="23">
        <f t="shared" si="64"/>
        <v>0.10184246782800498</v>
      </c>
      <c r="V128" s="23">
        <f t="shared" si="64"/>
        <v>0.10147924086910068</v>
      </c>
      <c r="W128" s="23">
        <f t="shared" si="64"/>
        <v>0.10111249693819604</v>
      </c>
      <c r="X128" s="23">
        <f t="shared" si="64"/>
        <v>0.10087427031868344</v>
      </c>
      <c r="Y128" s="23">
        <f t="shared" si="64"/>
        <v>0.1007196995348576</v>
      </c>
      <c r="Z128" s="23">
        <f t="shared" si="64"/>
        <v>0.10062343546061397</v>
      </c>
      <c r="AA128" s="23">
        <f t="shared" si="64"/>
        <v>0.10057009025091126</v>
      </c>
      <c r="AB128" s="23">
        <f t="shared" si="64"/>
        <v>0.10054756344171055</v>
      </c>
      <c r="AC128" s="23">
        <f t="shared" si="64"/>
        <v>0.10054682576903212</v>
      </c>
      <c r="AD128" s="23">
        <f t="shared" si="64"/>
        <v>0.10045669406934021</v>
      </c>
      <c r="AE128" s="23">
        <f t="shared" si="64"/>
        <v>0.10030301367793742</v>
      </c>
      <c r="AF128" s="23">
        <f t="shared" si="64"/>
        <v>9.991738114025428E-2</v>
      </c>
      <c r="AG128" s="23">
        <f t="shared" si="64"/>
        <v>9.9411716893622257E-2</v>
      </c>
      <c r="AH128" s="23">
        <f t="shared" si="64"/>
        <v>9.9040440110324812E-2</v>
      </c>
      <c r="AI128" s="23">
        <f t="shared" ref="AI128:BI128" si="65">+$B$7*AI61/AI74</f>
        <v>9.8748906124623531E-2</v>
      </c>
      <c r="AJ128" s="23">
        <f t="shared" si="65"/>
        <v>9.8509575854143439E-2</v>
      </c>
      <c r="AK128" s="23">
        <f t="shared" si="65"/>
        <v>9.8308175902422315E-2</v>
      </c>
      <c r="AL128" s="23">
        <f t="shared" si="65"/>
        <v>9.8136874132162114E-2</v>
      </c>
      <c r="AM128" s="23">
        <f t="shared" si="65"/>
        <v>9.7990931855450353E-2</v>
      </c>
      <c r="AN128" s="23">
        <f t="shared" si="65"/>
        <v>9.7867093383292192E-2</v>
      </c>
      <c r="AO128" s="23">
        <f t="shared" si="65"/>
        <v>9.7762832975317265E-2</v>
      </c>
      <c r="AP128" s="23">
        <f t="shared" si="65"/>
        <v>9.7676016050503647E-2</v>
      </c>
      <c r="AQ128" s="23">
        <f t="shared" si="65"/>
        <v>9.7604754228111684E-2</v>
      </c>
      <c r="AR128" s="23">
        <f t="shared" si="65"/>
        <v>9.7547346710074437E-2</v>
      </c>
      <c r="AS128" s="23">
        <f t="shared" si="65"/>
        <v>9.7502257138941423E-2</v>
      </c>
      <c r="AT128" s="23">
        <f t="shared" si="65"/>
        <v>9.746810295438843E-2</v>
      </c>
      <c r="AU128" s="23">
        <f t="shared" si="65"/>
        <v>9.7443647653147059E-2</v>
      </c>
      <c r="AV128" s="23">
        <f t="shared" si="65"/>
        <v>9.7427792527341794E-2</v>
      </c>
      <c r="AW128" s="23">
        <f t="shared" si="65"/>
        <v>9.7419567120135081E-2</v>
      </c>
      <c r="AX128" s="23">
        <f t="shared" si="65"/>
        <v>9.7418118652179905E-2</v>
      </c>
      <c r="AY128" s="23">
        <f t="shared" si="65"/>
        <v>9.742270095084242E-2</v>
      </c>
      <c r="AZ128" s="23">
        <f t="shared" si="65"/>
        <v>9.74326633935515E-2</v>
      </c>
      <c r="BA128" s="23">
        <f t="shared" si="65"/>
        <v>9.7447440257597301E-2</v>
      </c>
      <c r="BB128" s="23">
        <f t="shared" si="65"/>
        <v>9.7466540737116927E-2</v>
      </c>
      <c r="BC128" s="23">
        <f t="shared" si="65"/>
        <v>9.7489539775831552E-2</v>
      </c>
      <c r="BD128" s="23">
        <f t="shared" si="65"/>
        <v>9.7516069779311973E-2</v>
      </c>
      <c r="BE128" s="23">
        <f t="shared" si="65"/>
        <v>9.7545813211397811E-2</v>
      </c>
      <c r="BF128" s="23">
        <f t="shared" si="65"/>
        <v>9.7578496041007406E-2</v>
      </c>
      <c r="BG128" s="23">
        <f t="shared" si="65"/>
        <v>9.7613881982717698E-2</v>
      </c>
      <c r="BH128" s="23">
        <f t="shared" si="65"/>
        <v>9.7651767462661881E-2</v>
      </c>
      <c r="BI128" s="23">
        <f t="shared" si="65"/>
        <v>9.7691977236931571E-2</v>
      </c>
    </row>
    <row r="129" spans="1:61" ht="18" customHeight="1">
      <c r="A129" s="23" t="s">
        <v>11</v>
      </c>
      <c r="B129" s="23"/>
      <c r="C129" s="23">
        <f>+$B$14+LN(D56/C56)/10+$B$18*LN(D88/C88)/10</f>
        <v>4.8387243282494052E-2</v>
      </c>
      <c r="D129" s="23">
        <f t="shared" ref="D129:BH129" si="66">+$B$14+LN(E56/D56)/10+$B$18*LN(E88/D88)/10</f>
        <v>4.115561277789561E-2</v>
      </c>
      <c r="E129" s="23">
        <f t="shared" si="66"/>
        <v>3.7528528129595437E-2</v>
      </c>
      <c r="F129" s="23">
        <f t="shared" si="66"/>
        <v>3.5353039665378387E-2</v>
      </c>
      <c r="G129" s="23">
        <f t="shared" si="66"/>
        <v>3.3581384625221325E-2</v>
      </c>
      <c r="H129" s="23">
        <f t="shared" si="66"/>
        <v>3.150616929392798E-2</v>
      </c>
      <c r="I129" s="23">
        <f t="shared" si="66"/>
        <v>2.9742994806812147E-2</v>
      </c>
      <c r="J129" s="23">
        <f t="shared" si="66"/>
        <v>2.6673145760784337E-2</v>
      </c>
      <c r="K129" s="23">
        <f t="shared" si="66"/>
        <v>2.8396372961439268E-2</v>
      </c>
      <c r="L129" s="23">
        <f t="shared" si="66"/>
        <v>2.9799939784619065E-2</v>
      </c>
      <c r="M129" s="23">
        <f t="shared" si="66"/>
        <v>3.1839651905148592E-2</v>
      </c>
      <c r="N129" s="23">
        <f t="shared" si="66"/>
        <v>3.0084823374419593E-2</v>
      </c>
      <c r="O129" s="23">
        <f t="shared" si="66"/>
        <v>2.88126805290175E-2</v>
      </c>
      <c r="P129" s="23">
        <f t="shared" si="66"/>
        <v>2.7819331944722945E-2</v>
      </c>
      <c r="Q129" s="23">
        <f t="shared" si="66"/>
        <v>2.7001027323775163E-2</v>
      </c>
      <c r="R129" s="23">
        <f t="shared" si="66"/>
        <v>2.630247516056302E-2</v>
      </c>
      <c r="S129" s="23">
        <f t="shared" si="66"/>
        <v>2.5692716545868917E-2</v>
      </c>
      <c r="T129" s="23">
        <f t="shared" si="66"/>
        <v>2.5153377970686661E-2</v>
      </c>
      <c r="U129" s="23">
        <f t="shared" si="66"/>
        <v>2.4585139051377679E-2</v>
      </c>
      <c r="V129" s="23">
        <f t="shared" si="66"/>
        <v>2.403294813189466E-2</v>
      </c>
      <c r="W129" s="23">
        <f t="shared" si="66"/>
        <v>2.3594118588230913E-2</v>
      </c>
      <c r="X129" s="23">
        <f t="shared" si="66"/>
        <v>2.3219214315689862E-2</v>
      </c>
      <c r="Y129" s="23">
        <f t="shared" si="66"/>
        <v>2.2893791400231567E-2</v>
      </c>
      <c r="Z129" s="23">
        <f t="shared" si="66"/>
        <v>2.2615121611333347E-2</v>
      </c>
      <c r="AA129" s="23">
        <f t="shared" si="66"/>
        <v>2.2374493136581304E-2</v>
      </c>
      <c r="AB129" s="23">
        <f t="shared" si="66"/>
        <v>2.2498676886511235E-2</v>
      </c>
      <c r="AC129" s="23">
        <f t="shared" si="66"/>
        <v>2.244171441929237E-2</v>
      </c>
      <c r="AD129" s="23">
        <f t="shared" si="66"/>
        <v>2.2351725082607771E-2</v>
      </c>
      <c r="AE129" s="23">
        <f t="shared" si="66"/>
        <v>2.2086378854884278E-2</v>
      </c>
      <c r="AF129" s="23">
        <f t="shared" si="66"/>
        <v>2.1748736394450057E-2</v>
      </c>
      <c r="AG129" s="23">
        <f t="shared" si="66"/>
        <v>2.1525303417517676E-2</v>
      </c>
      <c r="AH129" s="23">
        <f t="shared" si="66"/>
        <v>2.1342927362809731E-2</v>
      </c>
      <c r="AI129" s="23">
        <f t="shared" si="66"/>
        <v>2.11865967871387E-2</v>
      </c>
      <c r="AJ129" s="23">
        <f t="shared" si="66"/>
        <v>2.1048785812987851E-2</v>
      </c>
      <c r="AK129" s="23">
        <f t="shared" si="66"/>
        <v>2.0925600694138111E-2</v>
      </c>
      <c r="AL129" s="23">
        <f t="shared" si="66"/>
        <v>2.0814849139652501E-2</v>
      </c>
      <c r="AM129" s="23">
        <f t="shared" si="66"/>
        <v>2.0715114324834173E-2</v>
      </c>
      <c r="AN129" s="23">
        <f t="shared" si="66"/>
        <v>2.0625325638412753E-2</v>
      </c>
      <c r="AO129" s="23">
        <f t="shared" si="66"/>
        <v>2.0544569953251018E-2</v>
      </c>
      <c r="AP129" s="23">
        <f t="shared" si="66"/>
        <v>2.0472015554715062E-2</v>
      </c>
      <c r="AQ129" s="23">
        <f t="shared" si="66"/>
        <v>2.040688609450925E-2</v>
      </c>
      <c r="AR129" s="23">
        <f t="shared" si="66"/>
        <v>2.0348454769702949E-2</v>
      </c>
      <c r="AS129" s="23">
        <f t="shared" si="66"/>
        <v>2.0296045183728115E-2</v>
      </c>
      <c r="AT129" s="23">
        <f t="shared" si="66"/>
        <v>2.0249033200595571E-2</v>
      </c>
      <c r="AU129" s="23">
        <f t="shared" si="66"/>
        <v>2.0206847758343721E-2</v>
      </c>
      <c r="AV129" s="23">
        <f t="shared" si="66"/>
        <v>2.0168970206337154E-2</v>
      </c>
      <c r="AW129" s="23">
        <f t="shared" si="66"/>
        <v>2.0134932353249854E-2</v>
      </c>
      <c r="AX129" s="23">
        <f t="shared" si="66"/>
        <v>2.0104313592922741E-2</v>
      </c>
      <c r="AY129" s="23">
        <f t="shared" si="66"/>
        <v>2.007673747182601E-2</v>
      </c>
      <c r="AZ129" s="23">
        <f t="shared" si="66"/>
        <v>2.0051867994566881E-2</v>
      </c>
      <c r="BA129" s="23">
        <f t="shared" si="66"/>
        <v>2.0029405885149287E-2</v>
      </c>
      <c r="BB129" s="23">
        <f t="shared" si="66"/>
        <v>2.0009084951869874E-2</v>
      </c>
      <c r="BC129" s="23">
        <f t="shared" si="66"/>
        <v>1.9990668648620105E-2</v>
      </c>
      <c r="BD129" s="23">
        <f t="shared" si="66"/>
        <v>1.9973946884729907E-2</v>
      </c>
      <c r="BE129" s="23">
        <f t="shared" si="66"/>
        <v>1.9958733106970723E-2</v>
      </c>
      <c r="BF129" s="23">
        <f t="shared" si="66"/>
        <v>1.9944861658185584E-2</v>
      </c>
      <c r="BG129" s="23">
        <f t="shared" si="66"/>
        <v>1.9932185404764165E-2</v>
      </c>
      <c r="BH129" s="23">
        <f t="shared" si="66"/>
        <v>1.4999999999999999E-2</v>
      </c>
      <c r="BI129" s="23" t="e">
        <f>+$B$14/100+LN(BJ56/BI56)/10+$B$18*LN(BJ88/BI88)/10</f>
        <v>#NUM!</v>
      </c>
    </row>
    <row r="130" spans="1:61" ht="18" customHeight="1">
      <c r="A130" s="23" t="s">
        <v>12</v>
      </c>
      <c r="B130" s="23"/>
      <c r="C130" s="23">
        <f>+$B$14+LN(C56/B56)/10+$B$18*LN(C88/B88)/10</f>
        <v>5.9216563097928963E-2</v>
      </c>
      <c r="D130" s="23">
        <f t="shared" ref="D130:BH130" si="67">+$B$14+LN(D56/C56)/10+$B$18*LN(D88/C88)/10</f>
        <v>4.8387243282494052E-2</v>
      </c>
      <c r="E130" s="23">
        <f t="shared" si="67"/>
        <v>4.115561277789561E-2</v>
      </c>
      <c r="F130" s="23">
        <f t="shared" si="67"/>
        <v>3.7528528129595437E-2</v>
      </c>
      <c r="G130" s="23">
        <f t="shared" si="67"/>
        <v>3.5353039665378387E-2</v>
      </c>
      <c r="H130" s="23">
        <f t="shared" si="67"/>
        <v>3.3581384625221325E-2</v>
      </c>
      <c r="I130" s="23">
        <f t="shared" si="67"/>
        <v>3.150616929392798E-2</v>
      </c>
      <c r="J130" s="23">
        <f t="shared" si="67"/>
        <v>2.9742994806812147E-2</v>
      </c>
      <c r="K130" s="23">
        <f t="shared" si="67"/>
        <v>2.6673145760784337E-2</v>
      </c>
      <c r="L130" s="23">
        <f t="shared" si="67"/>
        <v>2.8396372961439268E-2</v>
      </c>
      <c r="M130" s="23">
        <f t="shared" si="67"/>
        <v>2.9799939784619065E-2</v>
      </c>
      <c r="N130" s="23">
        <f t="shared" si="67"/>
        <v>3.1839651905148592E-2</v>
      </c>
      <c r="O130" s="23">
        <f t="shared" si="67"/>
        <v>3.0084823374419593E-2</v>
      </c>
      <c r="P130" s="23">
        <f t="shared" si="67"/>
        <v>2.88126805290175E-2</v>
      </c>
      <c r="Q130" s="23">
        <f t="shared" si="67"/>
        <v>2.7819331944722945E-2</v>
      </c>
      <c r="R130" s="23">
        <f t="shared" si="67"/>
        <v>2.7001027323775163E-2</v>
      </c>
      <c r="S130" s="23">
        <f t="shared" si="67"/>
        <v>2.630247516056302E-2</v>
      </c>
      <c r="T130" s="23">
        <f t="shared" si="67"/>
        <v>2.5692716545868917E-2</v>
      </c>
      <c r="U130" s="23">
        <f t="shared" si="67"/>
        <v>2.5153377970686661E-2</v>
      </c>
      <c r="V130" s="23">
        <f t="shared" si="67"/>
        <v>2.4585139051377679E-2</v>
      </c>
      <c r="W130" s="23">
        <f t="shared" si="67"/>
        <v>2.403294813189466E-2</v>
      </c>
      <c r="X130" s="23">
        <f t="shared" si="67"/>
        <v>2.3594118588230913E-2</v>
      </c>
      <c r="Y130" s="23">
        <f t="shared" si="67"/>
        <v>2.3219214315689862E-2</v>
      </c>
      <c r="Z130" s="23">
        <f t="shared" si="67"/>
        <v>2.2893791400231567E-2</v>
      </c>
      <c r="AA130" s="23">
        <f t="shared" si="67"/>
        <v>2.2615121611333347E-2</v>
      </c>
      <c r="AB130" s="23">
        <f t="shared" si="67"/>
        <v>2.2374493136581304E-2</v>
      </c>
      <c r="AC130" s="23">
        <f t="shared" si="67"/>
        <v>2.2498676886511235E-2</v>
      </c>
      <c r="AD130" s="23">
        <f t="shared" si="67"/>
        <v>2.244171441929237E-2</v>
      </c>
      <c r="AE130" s="23">
        <f t="shared" si="67"/>
        <v>2.2351725082607771E-2</v>
      </c>
      <c r="AF130" s="23">
        <f t="shared" si="67"/>
        <v>2.2086378854884278E-2</v>
      </c>
      <c r="AG130" s="23">
        <f t="shared" si="67"/>
        <v>2.1748736394450057E-2</v>
      </c>
      <c r="AH130" s="23">
        <f t="shared" si="67"/>
        <v>2.1525303417517676E-2</v>
      </c>
      <c r="AI130" s="23">
        <f t="shared" si="67"/>
        <v>2.1342927362809731E-2</v>
      </c>
      <c r="AJ130" s="23">
        <f t="shared" si="67"/>
        <v>2.11865967871387E-2</v>
      </c>
      <c r="AK130" s="23">
        <f t="shared" si="67"/>
        <v>2.1048785812987851E-2</v>
      </c>
      <c r="AL130" s="23">
        <f t="shared" si="67"/>
        <v>2.0925600694138111E-2</v>
      </c>
      <c r="AM130" s="23">
        <f t="shared" si="67"/>
        <v>2.0814849139652501E-2</v>
      </c>
      <c r="AN130" s="23">
        <f t="shared" si="67"/>
        <v>2.0715114324834173E-2</v>
      </c>
      <c r="AO130" s="23">
        <f t="shared" si="67"/>
        <v>2.0625325638412753E-2</v>
      </c>
      <c r="AP130" s="23">
        <f t="shared" si="67"/>
        <v>2.0544569953251018E-2</v>
      </c>
      <c r="AQ130" s="23">
        <f t="shared" si="67"/>
        <v>2.0472015554715062E-2</v>
      </c>
      <c r="AR130" s="23">
        <f t="shared" si="67"/>
        <v>2.040688609450925E-2</v>
      </c>
      <c r="AS130" s="23">
        <f t="shared" si="67"/>
        <v>2.0348454769702949E-2</v>
      </c>
      <c r="AT130" s="23">
        <f t="shared" si="67"/>
        <v>2.0296045183728115E-2</v>
      </c>
      <c r="AU130" s="23">
        <f t="shared" si="67"/>
        <v>2.0249033200595571E-2</v>
      </c>
      <c r="AV130" s="23">
        <f t="shared" si="67"/>
        <v>2.0206847758343721E-2</v>
      </c>
      <c r="AW130" s="23">
        <f t="shared" si="67"/>
        <v>2.0168970206337154E-2</v>
      </c>
      <c r="AX130" s="23">
        <f t="shared" si="67"/>
        <v>2.0134932353249854E-2</v>
      </c>
      <c r="AY130" s="23">
        <f t="shared" si="67"/>
        <v>2.0104313592922741E-2</v>
      </c>
      <c r="AZ130" s="23">
        <f t="shared" si="67"/>
        <v>2.007673747182601E-2</v>
      </c>
      <c r="BA130" s="23">
        <f t="shared" si="67"/>
        <v>2.0051867994566881E-2</v>
      </c>
      <c r="BB130" s="23">
        <f t="shared" si="67"/>
        <v>2.0029405885149287E-2</v>
      </c>
      <c r="BC130" s="23">
        <f t="shared" si="67"/>
        <v>2.0009084951869874E-2</v>
      </c>
      <c r="BD130" s="23">
        <f t="shared" si="67"/>
        <v>1.9990668648620105E-2</v>
      </c>
      <c r="BE130" s="23">
        <f t="shared" si="67"/>
        <v>1.9973946884729907E-2</v>
      </c>
      <c r="BF130" s="23">
        <f t="shared" si="67"/>
        <v>1.9958733106970723E-2</v>
      </c>
      <c r="BG130" s="23">
        <f t="shared" si="67"/>
        <v>1.9944861658185584E-2</v>
      </c>
      <c r="BH130" s="23">
        <f t="shared" si="67"/>
        <v>1.9932185404764165E-2</v>
      </c>
      <c r="BI130" s="23">
        <f>+$B$14/100+LN(BI56/BH56)/10+$B$18*LN(BI88/BH88)/10</f>
        <v>1.4999999999999999E-4</v>
      </c>
    </row>
    <row r="131" spans="1:61" ht="18" customHeight="1">
      <c r="A131" s="23" t="s">
        <v>88</v>
      </c>
      <c r="B131" s="23"/>
      <c r="C131" s="23">
        <f t="shared" ref="C131:BB131" si="68">+AVERAGE(C129:C130)</f>
        <v>5.3801903190211511E-2</v>
      </c>
      <c r="D131" s="23">
        <f t="shared" si="68"/>
        <v>4.4771428030194835E-2</v>
      </c>
      <c r="E131" s="23">
        <f t="shared" si="68"/>
        <v>3.934207045374552E-2</v>
      </c>
      <c r="F131" s="23">
        <f t="shared" si="68"/>
        <v>3.6440783897486909E-2</v>
      </c>
      <c r="G131" s="23">
        <f t="shared" si="68"/>
        <v>3.4467212145299853E-2</v>
      </c>
      <c r="H131" s="23">
        <f t="shared" si="68"/>
        <v>3.2543776959574652E-2</v>
      </c>
      <c r="I131" s="23">
        <f t="shared" si="68"/>
        <v>3.0624582050370063E-2</v>
      </c>
      <c r="J131" s="23">
        <f t="shared" si="68"/>
        <v>2.8208070283798244E-2</v>
      </c>
      <c r="K131" s="23">
        <f t="shared" si="68"/>
        <v>2.7534759361111803E-2</v>
      </c>
      <c r="L131" s="23">
        <f t="shared" si="68"/>
        <v>2.9098156373029167E-2</v>
      </c>
      <c r="M131" s="23">
        <f t="shared" si="68"/>
        <v>3.0819795844883827E-2</v>
      </c>
      <c r="N131" s="23">
        <f t="shared" si="68"/>
        <v>3.096223763978409E-2</v>
      </c>
      <c r="O131" s="23">
        <f t="shared" si="68"/>
        <v>2.9448751951718546E-2</v>
      </c>
      <c r="P131" s="23">
        <f t="shared" si="68"/>
        <v>2.8316006236870223E-2</v>
      </c>
      <c r="Q131" s="23">
        <f t="shared" si="68"/>
        <v>2.7410179634249056E-2</v>
      </c>
      <c r="R131" s="23">
        <f t="shared" si="68"/>
        <v>2.6651751242169092E-2</v>
      </c>
      <c r="S131" s="23">
        <f t="shared" si="68"/>
        <v>2.5997595853215968E-2</v>
      </c>
      <c r="T131" s="23">
        <f t="shared" si="68"/>
        <v>2.5423047258277789E-2</v>
      </c>
      <c r="U131" s="23">
        <f t="shared" si="68"/>
        <v>2.486925851103217E-2</v>
      </c>
      <c r="V131" s="23">
        <f t="shared" si="68"/>
        <v>2.430904359163617E-2</v>
      </c>
      <c r="W131" s="23">
        <f t="shared" si="68"/>
        <v>2.3813533360062786E-2</v>
      </c>
      <c r="X131" s="23">
        <f t="shared" si="68"/>
        <v>2.3406666451960385E-2</v>
      </c>
      <c r="Y131" s="23">
        <f t="shared" si="68"/>
        <v>2.3056502857960716E-2</v>
      </c>
      <c r="Z131" s="23">
        <f t="shared" si="68"/>
        <v>2.2754456505782457E-2</v>
      </c>
      <c r="AA131" s="23">
        <f t="shared" si="68"/>
        <v>2.2494807373957326E-2</v>
      </c>
      <c r="AB131" s="23">
        <f t="shared" si="68"/>
        <v>2.2436585011546269E-2</v>
      </c>
      <c r="AC131" s="23">
        <f t="shared" si="68"/>
        <v>2.24701956529018E-2</v>
      </c>
      <c r="AD131" s="23">
        <f t="shared" si="68"/>
        <v>2.2396719750950068E-2</v>
      </c>
      <c r="AE131" s="23">
        <f t="shared" si="68"/>
        <v>2.2219051968746024E-2</v>
      </c>
      <c r="AF131" s="23">
        <f t="shared" si="68"/>
        <v>2.1917557624667169E-2</v>
      </c>
      <c r="AG131" s="23">
        <f t="shared" si="68"/>
        <v>2.1637019905983865E-2</v>
      </c>
      <c r="AH131" s="23">
        <f t="shared" si="68"/>
        <v>2.1434115390163704E-2</v>
      </c>
      <c r="AI131" s="23">
        <f t="shared" si="68"/>
        <v>2.1264762074974214E-2</v>
      </c>
      <c r="AJ131" s="23">
        <f t="shared" si="68"/>
        <v>2.1117691300063274E-2</v>
      </c>
      <c r="AK131" s="23">
        <f t="shared" si="68"/>
        <v>2.0987193253562981E-2</v>
      </c>
      <c r="AL131" s="23">
        <f t="shared" si="68"/>
        <v>2.0870224916895306E-2</v>
      </c>
      <c r="AM131" s="23">
        <f t="shared" si="68"/>
        <v>2.0764981732243337E-2</v>
      </c>
      <c r="AN131" s="23">
        <f t="shared" si="68"/>
        <v>2.0670219981623463E-2</v>
      </c>
      <c r="AO131" s="23">
        <f t="shared" si="68"/>
        <v>2.0584947795831886E-2</v>
      </c>
      <c r="AP131" s="23">
        <f t="shared" si="68"/>
        <v>2.050829275398304E-2</v>
      </c>
      <c r="AQ131" s="23">
        <f t="shared" si="68"/>
        <v>2.0439450824612154E-2</v>
      </c>
      <c r="AR131" s="23">
        <f t="shared" si="68"/>
        <v>2.0377670432106101E-2</v>
      </c>
      <c r="AS131" s="23">
        <f t="shared" si="68"/>
        <v>2.0322249976715532E-2</v>
      </c>
      <c r="AT131" s="23">
        <f t="shared" si="68"/>
        <v>2.0272539192161841E-2</v>
      </c>
      <c r="AU131" s="23">
        <f t="shared" si="68"/>
        <v>2.0227940479469644E-2</v>
      </c>
      <c r="AV131" s="23">
        <f t="shared" si="68"/>
        <v>2.0187908982340436E-2</v>
      </c>
      <c r="AW131" s="23">
        <f t="shared" si="68"/>
        <v>2.0151951279793502E-2</v>
      </c>
      <c r="AX131" s="23">
        <f t="shared" si="68"/>
        <v>2.0119622973086296E-2</v>
      </c>
      <c r="AY131" s="23">
        <f t="shared" si="68"/>
        <v>2.0090525532374375E-2</v>
      </c>
      <c r="AZ131" s="23">
        <f t="shared" si="68"/>
        <v>2.0064302733196447E-2</v>
      </c>
      <c r="BA131" s="23">
        <f t="shared" si="68"/>
        <v>2.0040636939858084E-2</v>
      </c>
      <c r="BB131" s="23">
        <f t="shared" si="68"/>
        <v>2.0019245418509579E-2</v>
      </c>
      <c r="BC131" s="23">
        <f>+AVERAGE(BC129:BC130)</f>
        <v>1.9999876800244988E-2</v>
      </c>
      <c r="BD131" s="23">
        <f>+AVERAGE(BD129:BD130)</f>
        <v>1.9982307766675006E-2</v>
      </c>
      <c r="BE131" s="23">
        <f>+AVERAGE(BE129:BE130)</f>
        <v>1.9966339995850315E-2</v>
      </c>
      <c r="BF131" s="23">
        <f>+AVERAGE(BF129:BF130)</f>
        <v>1.9951797382578153E-2</v>
      </c>
      <c r="BG131" s="23">
        <f>+AVERAGE(BG129:BG130)</f>
        <v>1.9938523531474874E-2</v>
      </c>
      <c r="BH131" s="23" t="e">
        <f>+$B$14/100+LN(BH58/BG58)/10+$B$18*LN(BI90/BH90)/10</f>
        <v>#DIV/0!</v>
      </c>
      <c r="BI131" s="23" t="e">
        <f>+BH131</f>
        <v>#DIV/0!</v>
      </c>
    </row>
    <row r="132" spans="1:61" ht="18" customHeight="1">
      <c r="A132" s="23" t="s">
        <v>13</v>
      </c>
      <c r="B132" s="23">
        <f t="shared" ref="B132:AG132" si="69">+B88^-$B$18</f>
        <v>3.3691965426194216E-2</v>
      </c>
      <c r="C132" s="23">
        <f t="shared" si="69"/>
        <v>2.086747062586022E-2</v>
      </c>
      <c r="D132" s="23">
        <f t="shared" si="69"/>
        <v>1.433351848422002E-2</v>
      </c>
      <c r="E132" s="23">
        <f t="shared" si="69"/>
        <v>1.0454551375197338E-2</v>
      </c>
      <c r="F132" s="23">
        <f t="shared" si="69"/>
        <v>7.9271523249725365E-3</v>
      </c>
      <c r="G132" s="23">
        <f t="shared" si="69"/>
        <v>6.1527723414442287E-3</v>
      </c>
      <c r="H132" s="23">
        <f t="shared" si="69"/>
        <v>4.8666644290308687E-3</v>
      </c>
      <c r="I132" s="23">
        <f t="shared" si="69"/>
        <v>3.9301081569607715E-3</v>
      </c>
      <c r="J132" s="23">
        <f t="shared" si="69"/>
        <v>3.2302413549204351E-3</v>
      </c>
      <c r="K132" s="23">
        <f t="shared" si="69"/>
        <v>2.737774211634565E-3</v>
      </c>
      <c r="L132" s="23">
        <f t="shared" si="69"/>
        <v>2.3470942368567691E-3</v>
      </c>
      <c r="M132" s="23">
        <f t="shared" si="69"/>
        <v>2.0418410761286051E-3</v>
      </c>
      <c r="N132" s="23">
        <f t="shared" si="69"/>
        <v>1.7404236994195584E-3</v>
      </c>
      <c r="O132" s="23">
        <f t="shared" si="69"/>
        <v>1.5097643426015672E-3</v>
      </c>
      <c r="P132" s="23">
        <f t="shared" si="69"/>
        <v>1.3264417588440345E-3</v>
      </c>
      <c r="Q132" s="23">
        <f t="shared" si="69"/>
        <v>1.1770130164135664E-3</v>
      </c>
      <c r="R132" s="23">
        <f t="shared" si="69"/>
        <v>1.0529995784783635E-3</v>
      </c>
      <c r="S132" s="23">
        <f t="shared" si="69"/>
        <v>9.4865631594750512E-4</v>
      </c>
      <c r="T132" s="23">
        <f t="shared" si="69"/>
        <v>8.5987981763697161E-4</v>
      </c>
      <c r="U132" s="23">
        <f t="shared" si="69"/>
        <v>7.8362616144232137E-4</v>
      </c>
      <c r="V132" s="23">
        <f t="shared" si="69"/>
        <v>7.1706518136937668E-4</v>
      </c>
      <c r="W132" s="23">
        <f t="shared" si="69"/>
        <v>6.5874477764300734E-4</v>
      </c>
      <c r="X132" s="23">
        <f t="shared" si="69"/>
        <v>6.0782918380205208E-4</v>
      </c>
      <c r="Y132" s="23">
        <f t="shared" si="69"/>
        <v>5.6295554279173774E-4</v>
      </c>
      <c r="Z132" s="23">
        <f t="shared" si="69"/>
        <v>5.2309424819705047E-4</v>
      </c>
      <c r="AA132" s="23">
        <f t="shared" si="69"/>
        <v>4.8741179811633337E-4</v>
      </c>
      <c r="AB132" s="23">
        <f t="shared" si="69"/>
        <v>4.5525755980225336E-4</v>
      </c>
      <c r="AC132" s="23">
        <f t="shared" si="69"/>
        <v>4.2469678360840463E-4</v>
      </c>
      <c r="AD132" s="23">
        <f t="shared" si="69"/>
        <v>3.9641325022818136E-4</v>
      </c>
      <c r="AE132" s="23">
        <f t="shared" si="69"/>
        <v>3.7034643782555296E-4</v>
      </c>
      <c r="AF132" s="23">
        <f t="shared" si="69"/>
        <v>3.4596048098601824E-4</v>
      </c>
      <c r="AG132" s="23">
        <f t="shared" si="69"/>
        <v>3.2338293807422115E-4</v>
      </c>
      <c r="AH132" s="23">
        <f t="shared" ref="AH132:BI132" si="70">+AH88^-$B$18</f>
        <v>3.0295496182250215E-4</v>
      </c>
      <c r="AI132" s="23">
        <f t="shared" si="70"/>
        <v>2.8433550029134018E-4</v>
      </c>
      <c r="AJ132" s="23">
        <f t="shared" si="70"/>
        <v>2.6727789225517931E-4</v>
      </c>
      <c r="AK132" s="23">
        <f t="shared" si="70"/>
        <v>2.5159006933157303E-4</v>
      </c>
      <c r="AL132" s="23">
        <f t="shared" si="70"/>
        <v>2.3711495056746046E-4</v>
      </c>
      <c r="AM132" s="23">
        <f t="shared" si="70"/>
        <v>2.2372028763491725E-4</v>
      </c>
      <c r="AN132" s="23">
        <f t="shared" si="70"/>
        <v>2.1129291898524936E-4</v>
      </c>
      <c r="AO132" s="23">
        <f t="shared" si="70"/>
        <v>1.9973513343346923E-4</v>
      </c>
      <c r="AP132" s="23">
        <f t="shared" si="70"/>
        <v>1.8896209822917592E-4</v>
      </c>
      <c r="AQ132" s="23">
        <f t="shared" si="70"/>
        <v>1.7889987663370155E-4</v>
      </c>
      <c r="AR132" s="23">
        <f t="shared" si="70"/>
        <v>1.6948381575440815E-4</v>
      </c>
      <c r="AS132" s="23">
        <f t="shared" si="70"/>
        <v>1.6065719836212057E-4</v>
      </c>
      <c r="AT132" s="23">
        <f t="shared" si="70"/>
        <v>1.5237010162645539E-4</v>
      </c>
      <c r="AU132" s="23">
        <f t="shared" si="70"/>
        <v>1.4457842710458908E-4</v>
      </c>
      <c r="AV132" s="23">
        <f t="shared" si="70"/>
        <v>1.3724307597715455E-4</v>
      </c>
      <c r="AW132" s="23">
        <f t="shared" si="70"/>
        <v>1.3032924842257799E-4</v>
      </c>
      <c r="AX132" s="23">
        <f t="shared" si="70"/>
        <v>1.2380584907125273E-4</v>
      </c>
      <c r="AY132" s="23">
        <f t="shared" si="70"/>
        <v>1.1764498282446203E-4</v>
      </c>
      <c r="AZ132" s="23">
        <f t="shared" si="70"/>
        <v>1.1182152736219773E-4</v>
      </c>
      <c r="BA132" s="23">
        <f t="shared" si="70"/>
        <v>1.0631277051442404E-4</v>
      </c>
      <c r="BB132" s="23">
        <f t="shared" si="70"/>
        <v>1.0109810235021111E-4</v>
      </c>
      <c r="BC132" s="23">
        <f t="shared" si="70"/>
        <v>9.6158753343404094E-5</v>
      </c>
      <c r="BD132" s="23">
        <f t="shared" si="70"/>
        <v>9.147757129890985E-5</v>
      </c>
      <c r="BE132" s="23">
        <f t="shared" si="70"/>
        <v>8.703883087463441E-5</v>
      </c>
      <c r="BF132" s="23">
        <f t="shared" si="70"/>
        <v>8.2828070521693994E-5</v>
      </c>
      <c r="BG132" s="23">
        <f t="shared" si="70"/>
        <v>7.883195250509905E-5</v>
      </c>
      <c r="BH132" s="23">
        <f t="shared" si="70"/>
        <v>7.5038142375774238E-5</v>
      </c>
      <c r="BI132" s="23">
        <f t="shared" si="70"/>
        <v>7.5038142375774238E-5</v>
      </c>
    </row>
    <row r="133" spans="1:61" ht="18" customHeight="1">
      <c r="A133" s="23" t="s">
        <v>14</v>
      </c>
      <c r="B133" s="23">
        <f t="shared" ref="B133:AG133" si="71">+B17*B132/$B132</f>
        <v>1</v>
      </c>
      <c r="C133" s="23">
        <f t="shared" si="71"/>
        <v>0.53368259820335628</v>
      </c>
      <c r="D133" s="23">
        <f t="shared" si="71"/>
        <v>0.3158679919374221</v>
      </c>
      <c r="E133" s="23">
        <f t="shared" si="71"/>
        <v>0.19851703831378442</v>
      </c>
      <c r="F133" s="23">
        <f t="shared" si="71"/>
        <v>0.12970274490482037</v>
      </c>
      <c r="G133" s="23">
        <f t="shared" si="71"/>
        <v>8.6744587719983779E-2</v>
      </c>
      <c r="H133" s="23">
        <f t="shared" si="71"/>
        <v>5.9121101929918991E-2</v>
      </c>
      <c r="I133" s="23">
        <f t="shared" si="71"/>
        <v>4.1139139042295166E-2</v>
      </c>
      <c r="J133" s="23">
        <f t="shared" si="71"/>
        <v>2.9135685902366152E-2</v>
      </c>
      <c r="K133" s="23">
        <f t="shared" si="71"/>
        <v>2.1277837094768048E-2</v>
      </c>
      <c r="L133" s="23">
        <f t="shared" si="71"/>
        <v>1.5718096681619942E-2</v>
      </c>
      <c r="M133" s="23">
        <f t="shared" si="71"/>
        <v>1.1782323496297228E-2</v>
      </c>
      <c r="N133" s="23">
        <f t="shared" si="71"/>
        <v>8.6537346087939247E-3</v>
      </c>
      <c r="O133" s="23">
        <f t="shared" si="71"/>
        <v>6.4684068043600572E-3</v>
      </c>
      <c r="P133" s="23">
        <f t="shared" si="71"/>
        <v>4.8968401185177333E-3</v>
      </c>
      <c r="Q133" s="23">
        <f t="shared" si="71"/>
        <v>3.7441098476367223E-3</v>
      </c>
      <c r="R133" s="23">
        <f t="shared" si="71"/>
        <v>2.8862576106522941E-3</v>
      </c>
      <c r="S133" s="23">
        <f t="shared" si="71"/>
        <v>2.2405537853115972E-3</v>
      </c>
      <c r="T133" s="23">
        <f t="shared" si="71"/>
        <v>1.7499426034923041E-3</v>
      </c>
      <c r="U133" s="23">
        <f t="shared" si="71"/>
        <v>1.3741512992507473E-3</v>
      </c>
      <c r="V133" s="23">
        <f t="shared" si="71"/>
        <v>1.0834873338596139E-3</v>
      </c>
      <c r="W133" s="23">
        <f t="shared" si="71"/>
        <v>8.5767345044946949E-4</v>
      </c>
      <c r="X133" s="23">
        <f t="shared" si="71"/>
        <v>6.81908190588317E-4</v>
      </c>
      <c r="Y133" s="23">
        <f t="shared" si="71"/>
        <v>5.4419937143097082E-4</v>
      </c>
      <c r="Z133" s="23">
        <f t="shared" si="71"/>
        <v>4.3571595030427661E-4</v>
      </c>
      <c r="AA133" s="23">
        <f t="shared" si="71"/>
        <v>3.4983167435752457E-4</v>
      </c>
      <c r="AB133" s="23">
        <f t="shared" si="71"/>
        <v>2.8155278987084209E-4</v>
      </c>
      <c r="AC133" s="23">
        <f t="shared" si="71"/>
        <v>2.2631910566673721E-4</v>
      </c>
      <c r="AD133" s="23">
        <f t="shared" si="71"/>
        <v>1.8202455849461883E-4</v>
      </c>
      <c r="AE133" s="23">
        <f t="shared" si="71"/>
        <v>1.4653102012746695E-4</v>
      </c>
      <c r="AF133" s="23">
        <f t="shared" si="71"/>
        <v>1.1794715536979175E-4</v>
      </c>
      <c r="AG133" s="23">
        <f t="shared" si="71"/>
        <v>9.4998699252324935E-5</v>
      </c>
      <c r="AH133" s="23">
        <f t="shared" ref="AH133:BI133" si="72">+AH17*AH132/$B132</f>
        <v>7.6686374070289369E-5</v>
      </c>
      <c r="AI133" s="23">
        <f t="shared" si="72"/>
        <v>6.2017006247495589E-5</v>
      </c>
      <c r="AJ133" s="23">
        <f t="shared" si="72"/>
        <v>5.0232214748639989E-5</v>
      </c>
      <c r="AK133" s="23">
        <f t="shared" si="72"/>
        <v>4.0742939703721558E-5</v>
      </c>
      <c r="AL133" s="23">
        <f t="shared" si="72"/>
        <v>3.3086999272100811E-5</v>
      </c>
      <c r="AM133" s="23">
        <f t="shared" si="72"/>
        <v>2.6899449390900219E-5</v>
      </c>
      <c r="AN133" s="23">
        <f t="shared" si="72"/>
        <v>2.1890845800800917E-5</v>
      </c>
      <c r="AO133" s="23">
        <f t="shared" si="72"/>
        <v>1.7830833327274363E-5</v>
      </c>
      <c r="AP133" s="23">
        <f t="shared" si="72"/>
        <v>1.4535549573945914E-5</v>
      </c>
      <c r="AQ133" s="23">
        <f t="shared" si="72"/>
        <v>1.1857861474600255E-5</v>
      </c>
      <c r="AR133" s="23">
        <f t="shared" si="72"/>
        <v>9.6797500271525881E-6</v>
      </c>
      <c r="AS133" s="23">
        <f t="shared" si="72"/>
        <v>7.9063434425559093E-6</v>
      </c>
      <c r="AT133" s="23">
        <f t="shared" si="72"/>
        <v>6.4612243513201276E-6</v>
      </c>
      <c r="AU133" s="23">
        <f t="shared" si="72"/>
        <v>5.2827266265037611E-6</v>
      </c>
      <c r="AV133" s="23">
        <f t="shared" si="72"/>
        <v>4.3210039385512434E-6</v>
      </c>
      <c r="AW133" s="23">
        <f t="shared" si="72"/>
        <v>3.5357022695382847E-6</v>
      </c>
      <c r="AX133" s="23">
        <f t="shared" si="72"/>
        <v>2.8941066885816356E-6</v>
      </c>
      <c r="AY133" s="23">
        <f t="shared" si="72"/>
        <v>2.3696617705214635E-6</v>
      </c>
      <c r="AZ133" s="23">
        <f t="shared" si="72"/>
        <v>1.9407873329036595E-6</v>
      </c>
      <c r="BA133" s="23">
        <f t="shared" si="72"/>
        <v>1.5899283106330817E-6</v>
      </c>
      <c r="BB133" s="23">
        <f t="shared" si="72"/>
        <v>1.3027908144515177E-6</v>
      </c>
      <c r="BC133" s="23">
        <f t="shared" si="72"/>
        <v>1.0677266577227376E-6</v>
      </c>
      <c r="BD133" s="23">
        <f t="shared" si="72"/>
        <v>8.7523658868372918E-7</v>
      </c>
      <c r="BE133" s="23">
        <f t="shared" si="72"/>
        <v>7.175686647766306E-7</v>
      </c>
      <c r="BF133" s="23">
        <f t="shared" si="72"/>
        <v>5.8839305595449354E-7</v>
      </c>
      <c r="BG133" s="23">
        <f t="shared" si="72"/>
        <v>4.825383722351517E-7</v>
      </c>
      <c r="BH133" s="23">
        <f t="shared" si="72"/>
        <v>3.9577761157759455E-7</v>
      </c>
      <c r="BI133" s="23">
        <f t="shared" si="72"/>
        <v>3.4102859894568399E-7</v>
      </c>
    </row>
    <row r="134" spans="1:61" ht="18" customHeight="1">
      <c r="A134" s="23" t="s">
        <v>15</v>
      </c>
      <c r="B134" s="23"/>
      <c r="C134" s="23">
        <f>+(C133/B133)^-0.1-1</f>
        <v>6.4808957256479838E-2</v>
      </c>
      <c r="D134" s="23">
        <f t="shared" ref="D134:BI134" si="73">+(D133/C133)^-0.1-1</f>
        <v>5.3847433622728813E-2</v>
      </c>
      <c r="E134" s="23">
        <f t="shared" si="73"/>
        <v>4.7540404881547538E-2</v>
      </c>
      <c r="F134" s="23">
        <f t="shared" si="73"/>
        <v>4.3481759971065959E-2</v>
      </c>
      <c r="G134" s="23">
        <f t="shared" si="73"/>
        <v>4.1047817431948852E-2</v>
      </c>
      <c r="H134" s="23">
        <f t="shared" si="73"/>
        <v>3.908239502968347E-2</v>
      </c>
      <c r="I134" s="23">
        <f t="shared" si="73"/>
        <v>3.6928311180005835E-2</v>
      </c>
      <c r="J134" s="23">
        <f t="shared" si="73"/>
        <v>3.510163648310427E-2</v>
      </c>
      <c r="K134" s="23">
        <f t="shared" si="73"/>
        <v>3.1928903109710305E-2</v>
      </c>
      <c r="L134" s="23">
        <f t="shared" si="73"/>
        <v>3.0748597102545627E-2</v>
      </c>
      <c r="M134" s="23">
        <f t="shared" si="73"/>
        <v>2.92405810894798E-2</v>
      </c>
      <c r="N134" s="23">
        <f t="shared" si="73"/>
        <v>3.1342078073510082E-2</v>
      </c>
      <c r="O134" s="23">
        <f t="shared" si="73"/>
        <v>2.9533836610848629E-2</v>
      </c>
      <c r="P134" s="23">
        <f t="shared" si="73"/>
        <v>2.8224955225068404E-2</v>
      </c>
      <c r="Q134" s="23">
        <f t="shared" si="73"/>
        <v>2.7204076549598222E-2</v>
      </c>
      <c r="R134" s="23">
        <f t="shared" si="73"/>
        <v>2.6363854532766684E-2</v>
      </c>
      <c r="S134" s="23">
        <f t="shared" si="73"/>
        <v>2.5647136203654775E-2</v>
      </c>
      <c r="T134" s="23">
        <f t="shared" si="73"/>
        <v>2.5021929658627817E-2</v>
      </c>
      <c r="U134" s="23">
        <f t="shared" si="73"/>
        <v>2.4469244847072025E-2</v>
      </c>
      <c r="V134" s="23">
        <f t="shared" si="73"/>
        <v>2.4049786612141855E-2</v>
      </c>
      <c r="W134" s="23">
        <f t="shared" si="73"/>
        <v>2.3646927473907065E-2</v>
      </c>
      <c r="X134" s="23">
        <f t="shared" si="73"/>
        <v>2.3197819507979833E-2</v>
      </c>
      <c r="Y134" s="23">
        <f t="shared" si="73"/>
        <v>2.2814290171677243E-2</v>
      </c>
      <c r="Z134" s="23">
        <f t="shared" si="73"/>
        <v>2.2481497115577342E-2</v>
      </c>
      <c r="AA134" s="23">
        <f t="shared" si="73"/>
        <v>2.2196602110282848E-2</v>
      </c>
      <c r="AB134" s="23">
        <f t="shared" si="73"/>
        <v>2.1950662092292683E-2</v>
      </c>
      <c r="AC134" s="23">
        <f t="shared" si="73"/>
        <v>2.2077579638140055E-2</v>
      </c>
      <c r="AD134" s="23">
        <f t="shared" si="73"/>
        <v>2.2019361235662505E-2</v>
      </c>
      <c r="AE134" s="23">
        <f t="shared" si="73"/>
        <v>2.192739452933945E-2</v>
      </c>
      <c r="AF134" s="23">
        <f t="shared" si="73"/>
        <v>2.1937204260811249E-2</v>
      </c>
      <c r="AG134" s="23">
        <f t="shared" si="73"/>
        <v>2.1873133837964076E-2</v>
      </c>
      <c r="AH134" s="23">
        <f t="shared" si="73"/>
        <v>2.1644839186850007E-2</v>
      </c>
      <c r="AI134" s="23">
        <f t="shared" si="73"/>
        <v>2.1458532621210891E-2</v>
      </c>
      <c r="AJ134" s="23">
        <f t="shared" si="73"/>
        <v>2.1298859901971445E-2</v>
      </c>
      <c r="AK134" s="23">
        <f t="shared" si="73"/>
        <v>2.1158123408928864E-2</v>
      </c>
      <c r="AL134" s="23">
        <f t="shared" si="73"/>
        <v>2.1032339671633427E-2</v>
      </c>
      <c r="AM134" s="23">
        <f t="shared" si="73"/>
        <v>2.0919265014547328E-2</v>
      </c>
      <c r="AN134" s="23">
        <f t="shared" si="73"/>
        <v>2.081744889809678E-2</v>
      </c>
      <c r="AO134" s="23">
        <f t="shared" si="73"/>
        <v>2.0725795155080551E-2</v>
      </c>
      <c r="AP134" s="23">
        <f t="shared" si="73"/>
        <v>2.0643369072362416E-2</v>
      </c>
      <c r="AQ134" s="23">
        <f t="shared" si="73"/>
        <v>2.056931959293995E-2</v>
      </c>
      <c r="AR134" s="23">
        <f t="shared" si="73"/>
        <v>2.0502852628554447E-2</v>
      </c>
      <c r="AS134" s="23">
        <f t="shared" si="73"/>
        <v>2.0443225036983481E-2</v>
      </c>
      <c r="AT134" s="23">
        <f t="shared" si="73"/>
        <v>2.0389745431482753E-2</v>
      </c>
      <c r="AU134" s="23">
        <f t="shared" si="73"/>
        <v>2.0341776013559354E-2</v>
      </c>
      <c r="AV134" s="23">
        <f t="shared" si="73"/>
        <v>2.0298733352383191E-2</v>
      </c>
      <c r="AW134" s="23">
        <f t="shared" si="73"/>
        <v>2.0260087665955329E-2</v>
      </c>
      <c r="AX134" s="23">
        <f t="shared" si="73"/>
        <v>2.0225360793997949E-2</v>
      </c>
      <c r="AY134" s="23">
        <f t="shared" si="73"/>
        <v>2.019412323642622E-2</v>
      </c>
      <c r="AZ134" s="23">
        <f t="shared" si="73"/>
        <v>2.0165990627637242E-2</v>
      </c>
      <c r="BA134" s="23">
        <f t="shared" si="73"/>
        <v>2.0140619948211924E-2</v>
      </c>
      <c r="BB134" s="23">
        <f t="shared" si="73"/>
        <v>2.0117705695337884E-2</v>
      </c>
      <c r="BC134" s="23">
        <f t="shared" si="73"/>
        <v>2.0096976162125468E-2</v>
      </c>
      <c r="BD134" s="23">
        <f t="shared" si="73"/>
        <v>2.007818991985566E-2</v>
      </c>
      <c r="BE134" s="23">
        <f t="shared" si="73"/>
        <v>2.0061132555829086E-2</v>
      </c>
      <c r="BF134" s="23">
        <f t="shared" si="73"/>
        <v>2.0045613690508279E-2</v>
      </c>
      <c r="BG134" s="23">
        <f t="shared" si="73"/>
        <v>2.0031464278156053E-2</v>
      </c>
      <c r="BH134" s="23">
        <f t="shared" si="73"/>
        <v>2.0018534182769887E-2</v>
      </c>
      <c r="BI134" s="23">
        <f t="shared" si="73"/>
        <v>1.4999999999999902E-2</v>
      </c>
    </row>
    <row r="135" spans="1:61" ht="18" customHeight="1">
      <c r="A135" s="23" t="s">
        <v>206</v>
      </c>
      <c r="B135" s="23"/>
      <c r="C135" s="23">
        <f t="shared" ref="C135:K135" si="74">+LN(C56/B56)/10</f>
        <v>-3.6902246209143202E-3</v>
      </c>
      <c r="D135" s="23">
        <f t="shared" si="74"/>
        <v>-4.1718339820915181E-3</v>
      </c>
      <c r="E135" s="23">
        <f t="shared" si="74"/>
        <v>-5.4007194778846034E-3</v>
      </c>
      <c r="F135" s="23">
        <f t="shared" si="74"/>
        <v>-5.145827095432578E-3</v>
      </c>
      <c r="G135" s="23">
        <f t="shared" si="74"/>
        <v>-4.9860705512785979E-3</v>
      </c>
      <c r="H135" s="23">
        <f t="shared" si="74"/>
        <v>-4.8680140960981923E-3</v>
      </c>
      <c r="I135" s="23">
        <f t="shared" si="74"/>
        <v>-4.8680140960981923E-3</v>
      </c>
      <c r="J135" s="23">
        <f t="shared" si="74"/>
        <v>-4.8680140960981801E-3</v>
      </c>
      <c r="K135" s="23">
        <f t="shared" si="74"/>
        <v>-4.8680140960981923E-3</v>
      </c>
    </row>
    <row r="136" spans="1:61" ht="18" customHeight="1">
      <c r="A136" s="23" t="s">
        <v>207</v>
      </c>
      <c r="B136" s="23"/>
      <c r="C136" s="23">
        <f>+C134+C135</f>
        <v>6.1118732635565519E-2</v>
      </c>
      <c r="D136" s="23">
        <f t="shared" ref="D136:K136" si="75">+D134+D135</f>
        <v>4.9675599640637294E-2</v>
      </c>
      <c r="E136" s="23">
        <f t="shared" si="75"/>
        <v>4.2139685403662933E-2</v>
      </c>
      <c r="F136" s="23">
        <f t="shared" si="75"/>
        <v>3.8335932875633381E-2</v>
      </c>
      <c r="G136" s="23">
        <f t="shared" si="75"/>
        <v>3.6061746880670251E-2</v>
      </c>
      <c r="H136" s="23">
        <f t="shared" si="75"/>
        <v>3.4214380933585281E-2</v>
      </c>
      <c r="I136" s="23">
        <f t="shared" si="75"/>
        <v>3.2060297083907646E-2</v>
      </c>
      <c r="J136" s="23">
        <f t="shared" si="75"/>
        <v>3.0233622387006089E-2</v>
      </c>
      <c r="K136" s="23">
        <f t="shared" si="75"/>
        <v>2.7060889013612113E-2</v>
      </c>
    </row>
    <row r="137" spans="1:61" ht="18" customHeight="1">
      <c r="A137" s="23" t="s">
        <v>208</v>
      </c>
      <c r="B137" s="23"/>
      <c r="C137" s="23">
        <f>+C136-C129</f>
        <v>1.2731489353071467E-2</v>
      </c>
      <c r="D137" s="23">
        <f t="shared" ref="D137:K137" si="76">+D136-D129</f>
        <v>8.5199868627416839E-3</v>
      </c>
      <c r="E137" s="23">
        <f t="shared" si="76"/>
        <v>4.6111572740674955E-3</v>
      </c>
      <c r="F137" s="23">
        <f t="shared" si="76"/>
        <v>2.9828932102549943E-3</v>
      </c>
      <c r="G137" s="23">
        <f t="shared" si="76"/>
        <v>2.4803622554489257E-3</v>
      </c>
      <c r="H137" s="23">
        <f t="shared" si="76"/>
        <v>2.7082116396573014E-3</v>
      </c>
      <c r="I137" s="23">
        <f t="shared" si="76"/>
        <v>2.3173022770954996E-3</v>
      </c>
      <c r="J137" s="23">
        <f t="shared" si="76"/>
        <v>3.5604766262217515E-3</v>
      </c>
      <c r="K137" s="23">
        <f t="shared" si="76"/>
        <v>-1.3354839478271555E-3</v>
      </c>
    </row>
    <row r="138" spans="1:61" ht="18" customHeight="1">
      <c r="A138" s="23"/>
      <c r="B138" s="23" t="s">
        <v>28</v>
      </c>
    </row>
    <row r="139" spans="1:61" ht="18" customHeight="1">
      <c r="A139" s="23" t="s">
        <v>209</v>
      </c>
      <c r="B139" s="23">
        <f t="shared" ref="B139:AG139" si="77">+$B$7*B68/B74-(1-(1-0.1)^10)/10</f>
        <v>0.11748856505991008</v>
      </c>
      <c r="C139" s="23">
        <f t="shared" si="77"/>
        <v>9.4609419917902629E-2</v>
      </c>
      <c r="D139" s="23">
        <f t="shared" si="77"/>
        <v>7.9396158758661364E-2</v>
      </c>
      <c r="E139" s="23">
        <f t="shared" si="77"/>
        <v>7.1158851561132372E-2</v>
      </c>
      <c r="F139" s="23">
        <f t="shared" si="77"/>
        <v>6.5879753650145659E-2</v>
      </c>
      <c r="G139" s="23">
        <f t="shared" si="77"/>
        <v>6.1410197990776252E-2</v>
      </c>
      <c r="H139" s="23">
        <f t="shared" si="77"/>
        <v>5.7562610935486161E-2</v>
      </c>
      <c r="I139" s="23">
        <f t="shared" si="77"/>
        <v>5.4449191756956963E-2</v>
      </c>
      <c r="J139" s="23">
        <f t="shared" si="77"/>
        <v>5.1726366694427747E-2</v>
      </c>
      <c r="K139" s="23">
        <f t="shared" si="77"/>
        <v>4.9196296548513124E-2</v>
      </c>
      <c r="L139" s="23">
        <f t="shared" si="77"/>
        <v>4.676706272814915E-2</v>
      </c>
      <c r="M139" s="23">
        <f t="shared" si="77"/>
        <v>4.4791929305633416E-2</v>
      </c>
      <c r="N139" s="23">
        <f t="shared" si="77"/>
        <v>4.0923844263974912E-2</v>
      </c>
      <c r="O139" s="23">
        <f t="shared" si="77"/>
        <v>3.8556509077093779E-2</v>
      </c>
      <c r="P139" s="23">
        <f t="shared" si="77"/>
        <v>3.6964326523575827E-2</v>
      </c>
      <c r="Q139" s="23">
        <f t="shared" si="77"/>
        <v>3.5799011041088999E-2</v>
      </c>
      <c r="R139" s="23">
        <f t="shared" si="77"/>
        <v>3.4885506687664658E-2</v>
      </c>
      <c r="S139" s="23">
        <f t="shared" si="77"/>
        <v>3.4132467273191427E-2</v>
      </c>
      <c r="T139" s="23">
        <f t="shared" si="77"/>
        <v>3.3490348764737374E-2</v>
      </c>
      <c r="U139" s="23">
        <f t="shared" si="77"/>
        <v>3.2931009120989868E-2</v>
      </c>
      <c r="V139" s="23">
        <f t="shared" si="77"/>
        <v>3.2328953727221221E-2</v>
      </c>
      <c r="W139" s="23">
        <f t="shared" si="77"/>
        <v>3.1725424359033416E-2</v>
      </c>
      <c r="X139" s="23">
        <f t="shared" si="77"/>
        <v>3.1246898093045844E-2</v>
      </c>
      <c r="Y139" s="23">
        <f t="shared" si="77"/>
        <v>3.0850461141258806E-2</v>
      </c>
      <c r="Z139" s="23">
        <f t="shared" si="77"/>
        <v>3.0512829831690388E-2</v>
      </c>
      <c r="AA139" s="23">
        <f t="shared" si="77"/>
        <v>3.022454755539182E-2</v>
      </c>
      <c r="AB139" s="23">
        <f t="shared" si="77"/>
        <v>2.9976867155498285E-2</v>
      </c>
      <c r="AC139" s="23">
        <f t="shared" si="77"/>
        <v>2.9973788389802178E-2</v>
      </c>
      <c r="AD139" s="23">
        <f t="shared" si="77"/>
        <v>2.993665993282553E-2</v>
      </c>
      <c r="AE139" s="23">
        <f t="shared" si="77"/>
        <v>2.9867359527641787E-2</v>
      </c>
      <c r="AF139" s="23">
        <f t="shared" si="77"/>
        <v>2.9589702542882512E-2</v>
      </c>
      <c r="AG139" s="23">
        <f t="shared" si="77"/>
        <v>2.91985403810225E-2</v>
      </c>
      <c r="AH139" s="23">
        <f t="shared" ref="AH139:BI139" si="78">+$B$7*AH68/AH74-(1-(1-0.1)^10)/10</f>
        <v>2.8928654939112036E-2</v>
      </c>
      <c r="AI139" s="23">
        <f t="shared" si="78"/>
        <v>2.8724716744882875E-2</v>
      </c>
      <c r="AJ139" s="23">
        <f t="shared" si="78"/>
        <v>2.8559052934539933E-2</v>
      </c>
      <c r="AK139" s="23">
        <f t="shared" si="78"/>
        <v>2.841776642814281E-2</v>
      </c>
      <c r="AL139" s="23">
        <f t="shared" si="78"/>
        <v>2.8293789026989077E-2</v>
      </c>
      <c r="AM139" s="23">
        <f t="shared" si="78"/>
        <v>2.8183384290293823E-2</v>
      </c>
      <c r="AN139" s="23">
        <f t="shared" si="78"/>
        <v>2.8084410524978551E-2</v>
      </c>
      <c r="AO139" s="23">
        <f t="shared" si="78"/>
        <v>2.7995475602599074E-2</v>
      </c>
      <c r="AP139" s="23">
        <f t="shared" si="78"/>
        <v>2.7915537672910745E-2</v>
      </c>
      <c r="AQ139" s="23">
        <f t="shared" si="78"/>
        <v>2.7843724366571634E-2</v>
      </c>
      <c r="AR139" s="23">
        <f t="shared" si="78"/>
        <v>2.7779255937839781E-2</v>
      </c>
      <c r="AS139" s="23">
        <f t="shared" si="78"/>
        <v>2.7721415683591114E-2</v>
      </c>
      <c r="AT139" s="23">
        <f t="shared" si="78"/>
        <v>2.7669540336149281E-2</v>
      </c>
      <c r="AU139" s="23">
        <f t="shared" si="78"/>
        <v>2.7623017786108789E-2</v>
      </c>
      <c r="AV139" s="23">
        <f t="shared" si="78"/>
        <v>2.758128664722867E-2</v>
      </c>
      <c r="AW139" s="23">
        <f t="shared" si="78"/>
        <v>2.754383555495446E-2</v>
      </c>
      <c r="AX139" s="23">
        <f t="shared" si="78"/>
        <v>2.7510201604609055E-2</v>
      </c>
      <c r="AY139" s="23">
        <f t="shared" si="78"/>
        <v>2.7479967953507045E-2</v>
      </c>
      <c r="AZ139" s="23">
        <f t="shared" si="78"/>
        <v>2.7452760816313995E-2</v>
      </c>
      <c r="BA139" s="23">
        <f t="shared" si="78"/>
        <v>2.7428246110452748E-2</v>
      </c>
      <c r="BB139" s="23">
        <f t="shared" si="78"/>
        <v>2.7406125969360151E-2</v>
      </c>
      <c r="BC139" s="23">
        <f t="shared" si="78"/>
        <v>2.7386135285624585E-2</v>
      </c>
      <c r="BD139" s="23">
        <f t="shared" si="78"/>
        <v>2.7368038393691757E-2</v>
      </c>
      <c r="BE139" s="23">
        <f t="shared" si="78"/>
        <v>2.7351625959526546E-2</v>
      </c>
      <c r="BF139" s="23">
        <f t="shared" si="78"/>
        <v>2.7336712113119208E-2</v>
      </c>
      <c r="BG139" s="23">
        <f t="shared" si="78"/>
        <v>2.7323131837579118E-2</v>
      </c>
      <c r="BH139" s="23">
        <f t="shared" si="78"/>
        <v>2.7310738613774047E-2</v>
      </c>
      <c r="BI139" s="23">
        <f t="shared" si="78"/>
        <v>2.7299402310134613E-2</v>
      </c>
    </row>
    <row r="140" spans="1:61" ht="18" customHeight="1">
      <c r="A140" s="23" t="s">
        <v>94</v>
      </c>
      <c r="B140" s="23">
        <v>1</v>
      </c>
      <c r="C140" s="23">
        <f t="shared" ref="C140:AH140" si="79">+B140/(1+C131)^10</f>
        <v>0.59212065948144843</v>
      </c>
      <c r="D140" s="23">
        <f t="shared" si="79"/>
        <v>0.38211786474328213</v>
      </c>
      <c r="E140" s="23">
        <f t="shared" si="79"/>
        <v>0.25978392387740951</v>
      </c>
      <c r="F140" s="23">
        <f t="shared" si="79"/>
        <v>0.18162153049582552</v>
      </c>
      <c r="G140" s="23">
        <f t="shared" si="79"/>
        <v>0.12941959316593257</v>
      </c>
      <c r="H140" s="23">
        <f t="shared" si="79"/>
        <v>9.3954004307738037E-2</v>
      </c>
      <c r="I140" s="23">
        <f t="shared" si="79"/>
        <v>6.9488082192855502E-2</v>
      </c>
      <c r="J140" s="23">
        <f t="shared" si="79"/>
        <v>5.2613869469100301E-2</v>
      </c>
      <c r="K140" s="23">
        <f t="shared" si="79"/>
        <v>4.0099136656864605E-2</v>
      </c>
      <c r="L140" s="23">
        <f t="shared" si="79"/>
        <v>3.0100036388926239E-2</v>
      </c>
      <c r="M140" s="23">
        <f t="shared" si="79"/>
        <v>2.2219767954453195E-2</v>
      </c>
      <c r="N140" s="23">
        <f t="shared" si="79"/>
        <v>1.637992609775013E-2</v>
      </c>
      <c r="O140" s="23">
        <f t="shared" si="79"/>
        <v>1.2253626080077167E-2</v>
      </c>
      <c r="P140" s="23">
        <f t="shared" si="79"/>
        <v>9.2682697450762359E-3</v>
      </c>
      <c r="Q140" s="23">
        <f t="shared" si="79"/>
        <v>7.0722893516775541E-3</v>
      </c>
      <c r="R140" s="23">
        <f t="shared" si="79"/>
        <v>5.4366139836464558E-3</v>
      </c>
      <c r="S140" s="23">
        <f t="shared" si="79"/>
        <v>4.205959307535834E-3</v>
      </c>
      <c r="T140" s="23">
        <f t="shared" si="79"/>
        <v>3.2721584304635344E-3</v>
      </c>
      <c r="U140" s="23">
        <f t="shared" si="79"/>
        <v>2.559467732316527E-3</v>
      </c>
      <c r="V140" s="23">
        <f t="shared" si="79"/>
        <v>2.0129805917142507E-3</v>
      </c>
      <c r="W140" s="23">
        <f t="shared" si="79"/>
        <v>1.5908562098580349E-3</v>
      </c>
      <c r="X140" s="23">
        <f t="shared" si="79"/>
        <v>1.2622591026092722E-3</v>
      </c>
      <c r="Y140" s="23">
        <f t="shared" si="79"/>
        <v>1.0049681752601837E-3</v>
      </c>
      <c r="Z140" s="23">
        <f t="shared" si="79"/>
        <v>8.0248791977446823E-4</v>
      </c>
      <c r="AA140" s="23">
        <f t="shared" si="79"/>
        <v>6.4243233500746357E-4</v>
      </c>
      <c r="AB140" s="23">
        <f t="shared" si="79"/>
        <v>5.1459265237908827E-4</v>
      </c>
      <c r="AC140" s="23">
        <f t="shared" si="79"/>
        <v>4.1205672478444486E-4</v>
      </c>
      <c r="AD140" s="23">
        <f t="shared" si="79"/>
        <v>3.3018894751764418E-4</v>
      </c>
      <c r="AE140" s="23">
        <f t="shared" si="79"/>
        <v>2.6504695661183446E-4</v>
      </c>
      <c r="AF140" s="23">
        <f t="shared" si="79"/>
        <v>2.1338516020378515E-4</v>
      </c>
      <c r="AG140" s="23">
        <f t="shared" si="79"/>
        <v>1.7226537643051982E-4</v>
      </c>
      <c r="AH140" s="23">
        <f t="shared" si="79"/>
        <v>1.3934596826951979E-4</v>
      </c>
      <c r="AI140" s="23">
        <f t="shared" ref="AI140:BG140" si="80">+AH140/(1+AI131)^10</f>
        <v>1.1290441786254478E-4</v>
      </c>
      <c r="AJ140" s="23">
        <f t="shared" si="80"/>
        <v>9.161211928955644E-5</v>
      </c>
      <c r="AK140" s="23">
        <f t="shared" si="80"/>
        <v>7.443033683642063E-5</v>
      </c>
      <c r="AL140" s="23">
        <f t="shared" si="80"/>
        <v>6.054030608350266E-5</v>
      </c>
      <c r="AM140" s="23">
        <f t="shared" si="80"/>
        <v>4.9293196848334857E-5</v>
      </c>
      <c r="AN140" s="23">
        <f t="shared" si="80"/>
        <v>4.0172841280880308E-5</v>
      </c>
      <c r="AO140" s="23">
        <f t="shared" si="80"/>
        <v>3.2767322900526372E-5</v>
      </c>
      <c r="AP140" s="23">
        <f t="shared" si="80"/>
        <v>2.6747030872059266E-5</v>
      </c>
      <c r="AQ140" s="23">
        <f t="shared" si="80"/>
        <v>2.1847571805623554E-5</v>
      </c>
      <c r="AR140" s="23">
        <f t="shared" si="80"/>
        <v>1.7856392122870571E-5</v>
      </c>
      <c r="AS140" s="23">
        <f t="shared" si="80"/>
        <v>1.4602262153652094E-5</v>
      </c>
      <c r="AT140" s="23">
        <f t="shared" si="80"/>
        <v>1.1946980753216848E-5</v>
      </c>
      <c r="AU140" s="23">
        <f t="shared" si="80"/>
        <v>9.7788105493984811E-6</v>
      </c>
      <c r="AV140" s="23">
        <f t="shared" si="80"/>
        <v>8.0072670269305114E-6</v>
      </c>
      <c r="AW140" s="23">
        <f t="shared" si="80"/>
        <v>6.5589703203920358E-6</v>
      </c>
      <c r="AX140" s="23">
        <f t="shared" si="80"/>
        <v>5.3743339434516044E-6</v>
      </c>
      <c r="AY140" s="23">
        <f t="shared" si="80"/>
        <v>4.4049147669360582E-6</v>
      </c>
      <c r="AZ140" s="23">
        <f t="shared" si="80"/>
        <v>3.6112870703767666E-6</v>
      </c>
      <c r="BA140" s="23">
        <f t="shared" si="80"/>
        <v>2.9613331978006498E-6</v>
      </c>
      <c r="BB140" s="23">
        <f t="shared" si="80"/>
        <v>2.4288663353734201E-6</v>
      </c>
      <c r="BC140" s="23">
        <f t="shared" si="80"/>
        <v>1.9925187754916192E-6</v>
      </c>
      <c r="BD140" s="23">
        <f t="shared" si="80"/>
        <v>1.6348429366610793E-6</v>
      </c>
      <c r="BE140" s="23">
        <f t="shared" si="80"/>
        <v>1.341583280451432E-6</v>
      </c>
      <c r="BF140" s="23">
        <f t="shared" si="80"/>
        <v>1.101085797886565E-6</v>
      </c>
      <c r="BG140" s="23">
        <f t="shared" si="80"/>
        <v>9.0381845544346744E-7</v>
      </c>
      <c r="BH140" s="23">
        <f>+BG140</f>
        <v>9.0381845544346744E-7</v>
      </c>
      <c r="BI140" s="23">
        <f>+BH140</f>
        <v>9.0381845544346744E-7</v>
      </c>
    </row>
    <row r="141" spans="1:61" ht="18" customHeight="1">
      <c r="A141" s="23" t="s">
        <v>208</v>
      </c>
      <c r="B141" s="23">
        <f t="shared" ref="B141:K141" si="81">+B139-C131</f>
        <v>6.3686661869698569E-2</v>
      </c>
      <c r="C141" s="23">
        <f t="shared" si="81"/>
        <v>4.9837991887707794E-2</v>
      </c>
      <c r="D141" s="23">
        <f t="shared" si="81"/>
        <v>4.0054088304915844E-2</v>
      </c>
      <c r="E141" s="23">
        <f t="shared" si="81"/>
        <v>3.4718067663645463E-2</v>
      </c>
      <c r="F141" s="23">
        <f t="shared" si="81"/>
        <v>3.1412541504845806E-2</v>
      </c>
      <c r="G141" s="23">
        <f t="shared" si="81"/>
        <v>2.88664210312016E-2</v>
      </c>
      <c r="H141" s="23">
        <f t="shared" si="81"/>
        <v>2.6938028885116098E-2</v>
      </c>
      <c r="I141" s="23">
        <f t="shared" si="81"/>
        <v>2.624112147315872E-2</v>
      </c>
      <c r="J141" s="23">
        <f t="shared" si="81"/>
        <v>2.4191607333315945E-2</v>
      </c>
      <c r="K141" s="23">
        <f t="shared" si="81"/>
        <v>2.0098140175483958E-2</v>
      </c>
    </row>
    <row r="142" spans="1:61" ht="18" customHeight="1">
      <c r="A142" s="23" t="s">
        <v>13</v>
      </c>
      <c r="B142" s="23"/>
      <c r="C142" s="23">
        <f>+EXP(C128-0.1)</f>
        <v>1.0617499999269437</v>
      </c>
      <c r="D142" s="23">
        <f>+EXP(D128-0.1)</f>
        <v>1.0457983596544695</v>
      </c>
    </row>
    <row r="143" spans="1:61" ht="18" customHeight="1">
      <c r="A143" s="23" t="s">
        <v>149</v>
      </c>
      <c r="B143" s="23"/>
    </row>
    <row r="144" spans="1:61" ht="18" customHeight="1">
      <c r="A144" s="23" t="s">
        <v>152</v>
      </c>
      <c r="B144" s="23">
        <f>+SUMPRODUCT(B140:U140*B84:U84)*10</f>
        <v>68.023515954629431</v>
      </c>
    </row>
    <row r="145" spans="1:74" ht="18" customHeight="1">
      <c r="A145" s="23" t="s">
        <v>150</v>
      </c>
      <c r="B145" s="23">
        <f>+SUMPRODUCT(B140:AE140*B84:AE84)*10</f>
        <v>69.324101280012854</v>
      </c>
    </row>
    <row r="146" spans="1:74" ht="18" customHeight="1">
      <c r="A146" s="23" t="s">
        <v>151</v>
      </c>
      <c r="B146" s="23">
        <f>+SUMPRODUCT(B140:BI140*B84:BI84)*10</f>
        <v>69.616975264090655</v>
      </c>
    </row>
    <row r="147" spans="1:74" ht="18" customHeight="1">
      <c r="A147" s="23"/>
      <c r="B147" s="23"/>
    </row>
    <row r="148" spans="1:74" s="64" customFormat="1" ht="18" customHeight="1">
      <c r="A148" s="23" t="s">
        <v>69</v>
      </c>
      <c r="B148" s="23">
        <v>1</v>
      </c>
      <c r="C148" s="23">
        <f t="shared" ref="C148:AH148" si="82">+B148/(1+B79)^10</f>
        <v>0.53368259820335606</v>
      </c>
      <c r="D148" s="23">
        <f t="shared" si="82"/>
        <v>0.31586799193742204</v>
      </c>
      <c r="E148" s="23">
        <f t="shared" si="82"/>
        <v>0.19851703831378439</v>
      </c>
      <c r="F148" s="23">
        <f t="shared" si="82"/>
        <v>0.12970274490482037</v>
      </c>
      <c r="G148" s="23">
        <f t="shared" si="82"/>
        <v>8.6744587719983737E-2</v>
      </c>
      <c r="H148" s="23">
        <f t="shared" si="82"/>
        <v>5.9121101929918971E-2</v>
      </c>
      <c r="I148" s="23">
        <f t="shared" si="82"/>
        <v>4.1139139042295166E-2</v>
      </c>
      <c r="J148" s="23">
        <f t="shared" si="82"/>
        <v>2.9135685902366117E-2</v>
      </c>
      <c r="K148" s="23">
        <f t="shared" si="82"/>
        <v>2.1277837094768041E-2</v>
      </c>
      <c r="L148" s="23">
        <f t="shared" si="82"/>
        <v>1.5718096681619931E-2</v>
      </c>
      <c r="M148" s="23">
        <f t="shared" si="82"/>
        <v>1.1782323496297221E-2</v>
      </c>
      <c r="N148" s="23">
        <f t="shared" si="82"/>
        <v>8.6537346087939317E-3</v>
      </c>
      <c r="O148" s="23">
        <f t="shared" si="82"/>
        <v>6.4684068043600598E-3</v>
      </c>
      <c r="P148" s="23">
        <f t="shared" si="82"/>
        <v>4.8968401185177386E-3</v>
      </c>
      <c r="Q148" s="23">
        <f t="shared" si="82"/>
        <v>3.7441098476367258E-3</v>
      </c>
      <c r="R148" s="23">
        <f t="shared" si="82"/>
        <v>2.8862576106522949E-3</v>
      </c>
      <c r="S148" s="23">
        <f t="shared" si="82"/>
        <v>2.2405537853115963E-3</v>
      </c>
      <c r="T148" s="23">
        <f t="shared" si="82"/>
        <v>1.7499426034923036E-3</v>
      </c>
      <c r="U148" s="23">
        <f t="shared" si="82"/>
        <v>1.3741512992507486E-3</v>
      </c>
      <c r="V148" s="23">
        <f t="shared" si="82"/>
        <v>1.083487333859615E-3</v>
      </c>
      <c r="W148" s="23">
        <f t="shared" si="82"/>
        <v>8.5767345044946959E-4</v>
      </c>
      <c r="X148" s="23">
        <f t="shared" si="82"/>
        <v>6.8190819058831711E-4</v>
      </c>
      <c r="Y148" s="23">
        <f t="shared" si="82"/>
        <v>5.441993714309706E-4</v>
      </c>
      <c r="Z148" s="23">
        <f t="shared" si="82"/>
        <v>4.3571595030427601E-4</v>
      </c>
      <c r="AA148" s="23">
        <f t="shared" si="82"/>
        <v>3.4983167435752457E-4</v>
      </c>
      <c r="AB148" s="23">
        <f t="shared" si="82"/>
        <v>2.8155278987084231E-4</v>
      </c>
      <c r="AC148" s="23">
        <f t="shared" si="82"/>
        <v>2.2631910566673711E-4</v>
      </c>
      <c r="AD148" s="23">
        <f t="shared" si="82"/>
        <v>1.8202455849461872E-4</v>
      </c>
      <c r="AE148" s="23">
        <f t="shared" si="82"/>
        <v>1.4653102012746663E-4</v>
      </c>
      <c r="AF148" s="23">
        <f t="shared" si="82"/>
        <v>1.1794715536979131E-4</v>
      </c>
      <c r="AG148" s="23">
        <f t="shared" si="82"/>
        <v>9.4998699252324704E-5</v>
      </c>
      <c r="AH148" s="23">
        <f t="shared" si="82"/>
        <v>7.6686374070289207E-5</v>
      </c>
      <c r="AI148" s="23">
        <f t="shared" ref="AI148:BI148" si="83">+AH148/(1+AH79)^10</f>
        <v>6.2017006247495535E-5</v>
      </c>
      <c r="AJ148" s="23">
        <f t="shared" si="83"/>
        <v>5.0232214748639901E-5</v>
      </c>
      <c r="AK148" s="23">
        <f t="shared" si="83"/>
        <v>4.074293970372147E-5</v>
      </c>
      <c r="AL148" s="23">
        <f t="shared" si="83"/>
        <v>3.3086999272100689E-5</v>
      </c>
      <c r="AM148" s="23">
        <f t="shared" si="83"/>
        <v>2.6899449390900107E-5</v>
      </c>
      <c r="AN148" s="23">
        <f t="shared" si="83"/>
        <v>2.1890845800800842E-5</v>
      </c>
      <c r="AO148" s="23">
        <f t="shared" si="83"/>
        <v>1.7830833327274272E-5</v>
      </c>
      <c r="AP148" s="23">
        <f t="shared" si="83"/>
        <v>1.4535549573945867E-5</v>
      </c>
      <c r="AQ148" s="23">
        <f t="shared" si="83"/>
        <v>1.1857861474600208E-5</v>
      </c>
      <c r="AR148" s="23">
        <f t="shared" si="83"/>
        <v>9.6797500271525559E-6</v>
      </c>
      <c r="AS148" s="23">
        <f t="shared" si="83"/>
        <v>7.9063434425558805E-6</v>
      </c>
      <c r="AT148" s="23">
        <f t="shared" si="83"/>
        <v>6.4612243513200954E-6</v>
      </c>
      <c r="AU148" s="23">
        <f t="shared" si="83"/>
        <v>5.282726626503734E-6</v>
      </c>
      <c r="AV148" s="23">
        <f t="shared" si="83"/>
        <v>4.3210039385512248E-6</v>
      </c>
      <c r="AW148" s="23">
        <f t="shared" si="83"/>
        <v>3.5357022695382712E-6</v>
      </c>
      <c r="AX148" s="23">
        <f t="shared" si="83"/>
        <v>2.8941066885816208E-6</v>
      </c>
      <c r="AY148" s="23">
        <f t="shared" si="83"/>
        <v>2.3696617705214542E-6</v>
      </c>
      <c r="AZ148" s="23">
        <f t="shared" si="83"/>
        <v>1.940787332903654E-6</v>
      </c>
      <c r="BA148" s="23">
        <f t="shared" si="83"/>
        <v>1.5899283106330796E-6</v>
      </c>
      <c r="BB148" s="23">
        <f t="shared" si="83"/>
        <v>1.3027908144515153E-6</v>
      </c>
      <c r="BC148" s="23">
        <f t="shared" si="83"/>
        <v>1.0677266577227361E-6</v>
      </c>
      <c r="BD148" s="23">
        <f t="shared" si="83"/>
        <v>8.7523658868372834E-7</v>
      </c>
      <c r="BE148" s="23">
        <f t="shared" si="83"/>
        <v>7.1756866477662911E-7</v>
      </c>
      <c r="BF148" s="23">
        <f t="shared" si="83"/>
        <v>5.8839305595449227E-7</v>
      </c>
      <c r="BG148" s="23">
        <f t="shared" si="83"/>
        <v>4.8253837223515032E-7</v>
      </c>
      <c r="BH148" s="23">
        <f t="shared" si="83"/>
        <v>3.9577761157759339E-7</v>
      </c>
      <c r="BI148" s="23">
        <f t="shared" si="83"/>
        <v>3.4102859894568293E-7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52.828946415405234</v>
      </c>
    </row>
    <row r="152" spans="1:74" ht="18" customHeight="1">
      <c r="A152" s="23" t="s">
        <v>150</v>
      </c>
      <c r="B152" s="23">
        <f>+SUMPRODUCT(B148:AE148*B84:AE84)*10</f>
        <v>53.534504086403054</v>
      </c>
    </row>
    <row r="153" spans="1:74" ht="18" customHeight="1">
      <c r="A153" s="23" t="s">
        <v>151</v>
      </c>
      <c r="B153" s="23">
        <f>+SUMPRODUCT(B148:BI148*B84:BI84)*10</f>
        <v>53.694779841061909</v>
      </c>
    </row>
    <row r="154" spans="1:74" ht="18" customHeight="1">
      <c r="A154" s="23" t="s">
        <v>151</v>
      </c>
      <c r="B154" s="23">
        <f>+SUMPRODUCT(B149:BI149*B84:BI84)*10</f>
        <v>0</v>
      </c>
    </row>
    <row r="155" spans="1:74" ht="18" customHeight="1">
      <c r="A155" s="21" t="s">
        <v>228</v>
      </c>
      <c r="B155" s="29">
        <f>+B63*B61</f>
        <v>1.3458643436365231E-3</v>
      </c>
      <c r="C155" s="29">
        <f t="shared" ref="C155:BI155" si="84">+C63*C61</f>
        <v>2.485760052061396E-3</v>
      </c>
      <c r="D155" s="29">
        <f t="shared" si="84"/>
        <v>4.8034497183190141E-3</v>
      </c>
      <c r="E155" s="29">
        <f t="shared" si="84"/>
        <v>8.5953395121238872E-3</v>
      </c>
      <c r="F155" s="29">
        <f t="shared" si="84"/>
        <v>1.4315396161155724E-2</v>
      </c>
      <c r="G155" s="29">
        <f t="shared" si="84"/>
        <v>2.232355471223393E-2</v>
      </c>
      <c r="H155" s="29">
        <f t="shared" si="84"/>
        <v>3.2823719550374018E-2</v>
      </c>
      <c r="I155" s="29">
        <f t="shared" si="84"/>
        <v>4.5825971335498761E-2</v>
      </c>
      <c r="J155" s="29">
        <f t="shared" si="84"/>
        <v>6.1322258733187626E-2</v>
      </c>
      <c r="K155" s="29">
        <f t="shared" si="84"/>
        <v>7.9279855665097335E-2</v>
      </c>
      <c r="L155" s="29">
        <f t="shared" si="84"/>
        <v>0.1025075162104879</v>
      </c>
      <c r="M155" s="29">
        <f t="shared" si="84"/>
        <v>0.13247624980803896</v>
      </c>
      <c r="N155" s="29">
        <f t="shared" si="84"/>
        <v>0.16874751350055769</v>
      </c>
      <c r="O155" s="29">
        <f t="shared" si="84"/>
        <v>0.20986183265684971</v>
      </c>
      <c r="P155" s="29">
        <f t="shared" si="84"/>
        <v>0.25619575380507059</v>
      </c>
      <c r="Q155" s="29">
        <f t="shared" si="84"/>
        <v>0.30807348546742647</v>
      </c>
      <c r="R155" s="29">
        <f t="shared" si="84"/>
        <v>0.36577436784791578</v>
      </c>
      <c r="S155" s="29">
        <f t="shared" si="84"/>
        <v>0.4295411715785587</v>
      </c>
      <c r="T155" s="29">
        <f t="shared" si="84"/>
        <v>0.4995849847797752</v>
      </c>
      <c r="U155" s="29">
        <f t="shared" si="84"/>
        <v>0.57608538269023268</v>
      </c>
      <c r="V155" s="29">
        <f t="shared" si="84"/>
        <v>0.65849250627332201</v>
      </c>
      <c r="W155" s="29">
        <f t="shared" si="84"/>
        <v>0.7465564899642908</v>
      </c>
      <c r="X155" s="29">
        <f t="shared" si="84"/>
        <v>0.84090330059793161</v>
      </c>
      <c r="Y155" s="29">
        <f t="shared" si="84"/>
        <v>0.94161638019752003</v>
      </c>
      <c r="Z155" s="29">
        <f t="shared" si="84"/>
        <v>1.0485720410141908</v>
      </c>
      <c r="AA155" s="29">
        <f t="shared" si="84"/>
        <v>1.1604089571450764</v>
      </c>
      <c r="AB155" s="29">
        <f t="shared" si="84"/>
        <v>1.2608769343503707</v>
      </c>
      <c r="AC155" s="29">
        <f t="shared" si="84"/>
        <v>1.3378124398768643</v>
      </c>
      <c r="AD155" s="29">
        <f t="shared" si="84"/>
        <v>1.3998755159995637</v>
      </c>
      <c r="AE155" s="29">
        <f t="shared" si="84"/>
        <v>1.4532018235943722</v>
      </c>
      <c r="AF155" s="29">
        <f t="shared" si="84"/>
        <v>1.4994022265157176</v>
      </c>
      <c r="AG155" s="29">
        <f t="shared" si="84"/>
        <v>1.5407894120695351</v>
      </c>
      <c r="AH155" s="29">
        <f t="shared" si="84"/>
        <v>1.5820073890694248</v>
      </c>
      <c r="AI155" s="29">
        <f t="shared" si="84"/>
        <v>1.6249827160250612</v>
      </c>
      <c r="AJ155" s="29">
        <f t="shared" si="84"/>
        <v>1.6709307852534256</v>
      </c>
      <c r="AK155" s="29">
        <f t="shared" si="84"/>
        <v>1.7206179504166237</v>
      </c>
      <c r="AL155" s="29">
        <f t="shared" si="84"/>
        <v>1.7745187308324315</v>
      </c>
      <c r="AM155" s="29">
        <f t="shared" si="84"/>
        <v>1.8329204663376697</v>
      </c>
      <c r="AN155" s="29">
        <f t="shared" si="84"/>
        <v>1.8959931984974361</v>
      </c>
      <c r="AO155" s="29">
        <f t="shared" si="84"/>
        <v>1.9638364809394768</v>
      </c>
      <c r="AP155" s="29">
        <f t="shared" si="84"/>
        <v>2.0365107894494821</v>
      </c>
      <c r="AQ155" s="29">
        <f t="shared" si="84"/>
        <v>2.1140585780233523</v>
      </c>
      <c r="AR155" s="29">
        <f t="shared" si="84"/>
        <v>2.1965183272021811</v>
      </c>
      <c r="AS155" s="29">
        <f t="shared" si="84"/>
        <v>2.2839338257448403</v>
      </c>
      <c r="AT155" s="29">
        <f t="shared" si="84"/>
        <v>2.3763602018924761</v>
      </c>
      <c r="AU155" s="29">
        <f t="shared" si="84"/>
        <v>2.4738677399967428</v>
      </c>
      <c r="AV155" s="29">
        <f t="shared" si="84"/>
        <v>2.5765441959912767</v>
      </c>
      <c r="AW155" s="29">
        <f t="shared" si="84"/>
        <v>2.684496106434954</v>
      </c>
      <c r="AX155" s="29">
        <f t="shared" si="84"/>
        <v>2.7978494357091654</v>
      </c>
      <c r="AY155" s="29">
        <f t="shared" si="84"/>
        <v>2.9167498018475078</v>
      </c>
      <c r="AZ155" s="29">
        <f t="shared" si="84"/>
        <v>3.0413624486729387</v>
      </c>
      <c r="BA155" s="29">
        <f t="shared" si="84"/>
        <v>3.1718720806590022</v>
      </c>
      <c r="BB155" s="29">
        <f t="shared" si="84"/>
        <v>3.3084826406757388</v>
      </c>
      <c r="BC155" s="29">
        <f t="shared" si="84"/>
        <v>3.4514170850794277</v>
      </c>
      <c r="BD155" s="29">
        <f t="shared" si="84"/>
        <v>3.6009171923941881</v>
      </c>
      <c r="BE155" s="29">
        <f t="shared" si="84"/>
        <v>3.7572434289738648</v>
      </c>
      <c r="BF155" s="29">
        <f t="shared" si="84"/>
        <v>3.9206748860151066</v>
      </c>
      <c r="BG155" s="29">
        <f t="shared" si="84"/>
        <v>4.0915092960401669</v>
      </c>
      <c r="BH155" s="29">
        <f t="shared" si="84"/>
        <v>4.27006313270675</v>
      </c>
      <c r="BI155" s="29">
        <f t="shared" si="84"/>
        <v>4.4566717949715686</v>
      </c>
    </row>
    <row r="160" spans="1:74" ht="18" customHeight="1">
      <c r="A160" s="21" t="s">
        <v>1311</v>
      </c>
      <c r="B160" s="41">
        <v>7.1132129583974688</v>
      </c>
    </row>
    <row r="164" spans="1:2" ht="18" customHeight="1">
      <c r="A164" s="617" t="s">
        <v>1781</v>
      </c>
    </row>
    <row r="165" spans="1:2" ht="18" customHeight="1">
      <c r="A165" s="21" t="s">
        <v>1782</v>
      </c>
      <c r="B165" s="716">
        <v>-2.6216697438987517E-3</v>
      </c>
    </row>
    <row r="166" spans="1:2" ht="18" customHeight="1">
      <c r="A166" s="21" t="s">
        <v>1783</v>
      </c>
      <c r="B166" s="716">
        <v>1.2662708969464536E-2</v>
      </c>
    </row>
    <row r="167" spans="1:2" ht="18" customHeight="1">
      <c r="A167" s="21" t="s">
        <v>1784</v>
      </c>
      <c r="B167" s="716">
        <v>-9.0194587977590059E-4</v>
      </c>
    </row>
  </sheetData>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50.15234375" style="21" customWidth="1"/>
    <col min="2" max="2" width="14.3828125" style="29" customWidth="1"/>
    <col min="3" max="3" width="14.3828125" style="23" customWidth="1"/>
    <col min="4" max="16384" width="11.69140625" style="23"/>
  </cols>
  <sheetData>
    <row r="1" spans="1:61" ht="18" customHeight="1">
      <c r="A1" s="21" t="s">
        <v>53</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+Parameters!J35</f>
        <v>0.3</v>
      </c>
    </row>
    <row r="8" spans="1:61" ht="18" customHeight="1">
      <c r="A8" s="21" t="s">
        <v>108</v>
      </c>
      <c r="B8" s="31">
        <f>+Parameters!J36</f>
        <v>0.1</v>
      </c>
    </row>
    <row r="9" spans="1:61" ht="18" customHeight="1">
      <c r="A9" s="23" t="s">
        <v>49</v>
      </c>
      <c r="B9" s="29">
        <f>Parameters!J37</f>
        <v>0.80733505428693619</v>
      </c>
    </row>
    <row r="10" spans="1:61" ht="18" customHeight="1">
      <c r="A10" s="23" t="str">
        <f>+Parameters!A38</f>
        <v>Initial real interest rate (percent per decade annualized)</v>
      </c>
      <c r="B10" s="29">
        <f>+Parameters!J38</f>
        <v>7.7765473111546274E-2</v>
      </c>
    </row>
    <row r="11" spans="1:61" ht="18" customHeight="1">
      <c r="A11" s="23" t="s">
        <v>38</v>
      </c>
      <c r="B11" s="29">
        <f>+Parameters!J39</f>
        <v>1.3624722059165122</v>
      </c>
    </row>
    <row r="12" spans="1:61" ht="18" customHeight="1">
      <c r="A12" s="23" t="s">
        <v>162</v>
      </c>
      <c r="B12" s="29">
        <f>+Parameters!J40</f>
        <v>2.7019694302576234</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+Parameters!J43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+Parameters!J45</f>
        <v>1.5</v>
      </c>
    </row>
    <row r="19" spans="1:103" ht="18" customHeight="1">
      <c r="A19" s="34" t="s">
        <v>42</v>
      </c>
      <c r="C19" s="23">
        <f t="shared" ref="C19:BI19" si="5">+LN(C20/B20)/10</f>
        <v>1.7288753787895773E-2</v>
      </c>
      <c r="D19" s="23">
        <f t="shared" si="5"/>
        <v>2.0146309376965661E-2</v>
      </c>
      <c r="E19" s="23">
        <f t="shared" si="5"/>
        <v>1.8398812208278149E-2</v>
      </c>
      <c r="F19" s="23">
        <f t="shared" si="5"/>
        <v>1.6822626173704381E-2</v>
      </c>
      <c r="G19" s="23">
        <f t="shared" si="5"/>
        <v>1.5400947384246275E-2</v>
      </c>
      <c r="H19" s="23">
        <f t="shared" si="5"/>
        <v>1.4118621200285428E-2</v>
      </c>
      <c r="I19" s="23">
        <f t="shared" si="5"/>
        <v>1.2961980269962512E-2</v>
      </c>
      <c r="J19" s="23">
        <f t="shared" si="5"/>
        <v>1.1918698481721186E-2</v>
      </c>
      <c r="K19" s="23">
        <f t="shared" si="5"/>
        <v>1.0977659266437158E-2</v>
      </c>
      <c r="L19" s="23">
        <f t="shared" si="5"/>
        <v>1.012883683845393E-2</v>
      </c>
      <c r="M19" s="23">
        <f t="shared" si="5"/>
        <v>9.3631891036070267E-3</v>
      </c>
      <c r="N19" s="23">
        <f t="shared" si="5"/>
        <v>8.6725610874174713E-3</v>
      </c>
      <c r="O19" s="23">
        <f t="shared" si="5"/>
        <v>8.0495978494261981E-3</v>
      </c>
      <c r="P19" s="23">
        <f t="shared" si="5"/>
        <v>7.4876659513317097E-3</v>
      </c>
      <c r="Q19" s="23">
        <f t="shared" si="5"/>
        <v>6.9807826382786414E-3</v>
      </c>
      <c r="R19" s="23">
        <f t="shared" si="5"/>
        <v>6.5235519753078872E-3</v>
      </c>
      <c r="S19" s="23">
        <f t="shared" si="5"/>
        <v>6.1111072555105009E-3</v>
      </c>
      <c r="T19" s="23">
        <f t="shared" si="5"/>
        <v>5.7390590636252105E-3</v>
      </c>
      <c r="U19" s="23">
        <f t="shared" si="5"/>
        <v>5.4034484394076239E-3</v>
      </c>
      <c r="V19" s="23">
        <f t="shared" si="5"/>
        <v>5.1007046397267544E-3</v>
      </c>
      <c r="W19" s="23">
        <f t="shared" si="5"/>
        <v>4.8276070475985183E-3</v>
      </c>
      <c r="X19" s="23">
        <f t="shared" si="5"/>
        <v>4.5812508207766691E-3</v>
      </c>
      <c r="Y19" s="23">
        <f t="shared" si="5"/>
        <v>4.359015912562267E-3</v>
      </c>
      <c r="Z19" s="23">
        <f t="shared" si="5"/>
        <v>4.1585391335981691E-3</v>
      </c>
      <c r="AA19" s="23">
        <f t="shared" si="5"/>
        <v>3.9776889559681328E-3</v>
      </c>
      <c r="AB19" s="23">
        <f t="shared" si="5"/>
        <v>3.8145427902714795E-3</v>
      </c>
      <c r="AC19" s="23">
        <f t="shared" si="5"/>
        <v>3.6673664928134593E-3</v>
      </c>
      <c r="AD19" s="23">
        <f t="shared" si="5"/>
        <v>3.5345958839115227E-3</v>
      </c>
      <c r="AE19" s="23">
        <f t="shared" si="5"/>
        <v>3.4148200798390324E-3</v>
      </c>
      <c r="AF19" s="23">
        <f t="shared" si="5"/>
        <v>3.3067664603285843E-3</v>
      </c>
      <c r="AG19" s="23">
        <f t="shared" si="5"/>
        <v>3.2092871110520884E-3</v>
      </c>
      <c r="AH19" s="23">
        <f t="shared" si="5"/>
        <v>3.1213465962704858E-3</v>
      </c>
      <c r="AI19" s="23">
        <f t="shared" si="5"/>
        <v>3.0420109310715119E-3</v>
      </c>
      <c r="AJ19" s="23">
        <f t="shared" si="5"/>
        <v>2.9704376354376841E-3</v>
      </c>
      <c r="AK19" s="23">
        <f t="shared" si="5"/>
        <v>2.9058667639567802E-3</v>
      </c>
      <c r="AL19" s="23">
        <f t="shared" si="5"/>
        <v>2.8476128154122848E-3</v>
      </c>
      <c r="AM19" s="23">
        <f t="shared" si="5"/>
        <v>2.7950574358988653E-3</v>
      </c>
      <c r="AN19" s="23">
        <f t="shared" si="5"/>
        <v>2.7476428375862423E-3</v>
      </c>
      <c r="AO19" s="23">
        <f t="shared" si="5"/>
        <v>2.7048658629030093E-3</v>
      </c>
      <c r="AP19" s="23">
        <f t="shared" si="5"/>
        <v>2.6662726308072883E-3</v>
      </c>
      <c r="AQ19" s="23">
        <f t="shared" si="5"/>
        <v>2.6314537080293632E-3</v>
      </c>
      <c r="AR19" s="23">
        <f t="shared" si="5"/>
        <v>2.6000397537788906E-3</v>
      </c>
      <c r="AS19" s="23">
        <f t="shared" si="5"/>
        <v>2.5716975914658936E-3</v>
      </c>
      <c r="AT19" s="23">
        <f t="shared" si="5"/>
        <v>2.5461266655441364E-3</v>
      </c>
      <c r="AU19" s="23">
        <f t="shared" si="5"/>
        <v>2.5230558456986927E-3</v>
      </c>
      <c r="AV19" s="23">
        <f t="shared" si="5"/>
        <v>2.5022405443059339E-3</v>
      </c>
      <c r="AW19" s="23">
        <f t="shared" si="5"/>
        <v>2.4834601164394816E-3</v>
      </c>
      <c r="AX19" s="23">
        <f t="shared" si="5"/>
        <v>2.4665155147103523E-3</v>
      </c>
      <c r="AY19" s="23">
        <f t="shared" si="5"/>
        <v>2.4512271739502442E-3</v>
      </c>
      <c r="AZ19" s="23">
        <f t="shared" si="5"/>
        <v>2.4374331031970621E-3</v>
      </c>
      <c r="BA19" s="23">
        <f t="shared" si="5"/>
        <v>2.424987164656243E-3</v>
      </c>
      <c r="BB19" s="23">
        <f t="shared" si="5"/>
        <v>2.4137575213032175E-3</v>
      </c>
      <c r="BC19" s="23">
        <f t="shared" si="5"/>
        <v>2.403625236593339E-3</v>
      </c>
      <c r="BD19" s="23">
        <f t="shared" si="5"/>
        <v>2.3944830113661027E-3</v>
      </c>
      <c r="BE19" s="23">
        <f t="shared" si="5"/>
        <v>2.3862340444940179E-3</v>
      </c>
      <c r="BF19" s="23">
        <f t="shared" si="5"/>
        <v>2.3787910051458294E-3</v>
      </c>
      <c r="BG19" s="23">
        <f t="shared" si="5"/>
        <v>2.3720751057237444E-3</v>
      </c>
      <c r="BH19" s="23">
        <f t="shared" si="5"/>
        <v>2.366015265606528E-3</v>
      </c>
      <c r="BI19" s="23">
        <f t="shared" si="5"/>
        <v>2.3605473567992036E-3</v>
      </c>
    </row>
    <row r="20" spans="1:103" s="37" customFormat="1" ht="18" customHeight="1">
      <c r="A20" s="35" t="s">
        <v>189</v>
      </c>
      <c r="B20" s="36">
        <f>+B21</f>
        <v>2.7019694302576234</v>
      </c>
      <c r="C20" s="37">
        <f>+B20*EXP(C22*10)</f>
        <v>3.2119186331119081</v>
      </c>
      <c r="D20" s="37">
        <f>+C20*EXP(D22*10)</f>
        <v>3.9287902630056402</v>
      </c>
      <c r="E20" s="37">
        <f>+D20*EXP(E22*10)</f>
        <v>4.7224119690078874</v>
      </c>
      <c r="F20" s="37">
        <f>+E20*EXP(F22*10)</f>
        <v>5.5875781208168345</v>
      </c>
      <c r="G20" s="37">
        <f t="shared" ref="G20:BI20" si="6">+F20*EXP(G22*10)</f>
        <v>6.5179207065568914</v>
      </c>
      <c r="H20" s="37">
        <f t="shared" si="6"/>
        <v>7.5062921867099144</v>
      </c>
      <c r="I20" s="37">
        <f t="shared" si="6"/>
        <v>8.5451291430441199</v>
      </c>
      <c r="J20" s="37">
        <f t="shared" si="6"/>
        <v>9.6267763073406449</v>
      </c>
      <c r="K20" s="37">
        <f t="shared" si="6"/>
        <v>10.7437587784391</v>
      </c>
      <c r="L20" s="37">
        <f t="shared" si="6"/>
        <v>11.888997297997374</v>
      </c>
      <c r="M20" s="37">
        <f t="shared" si="6"/>
        <v>13.055966947753934</v>
      </c>
      <c r="N20" s="37">
        <f t="shared" si="6"/>
        <v>14.238803484910861</v>
      </c>
      <c r="O20" s="37">
        <f t="shared" si="6"/>
        <v>15.432363897151845</v>
      </c>
      <c r="P20" s="37">
        <f t="shared" si="6"/>
        <v>16.632248899232927</v>
      </c>
      <c r="Q20" s="37">
        <f t="shared" si="6"/>
        <v>17.83479531060982</v>
      </c>
      <c r="R20" s="37">
        <f t="shared" si="6"/>
        <v>19.037045836150057</v>
      </c>
      <c r="S20" s="37">
        <f t="shared" si="6"/>
        <v>20.236702966054484</v>
      </c>
      <c r="T20" s="37">
        <f t="shared" si="6"/>
        <v>21.432072710540766</v>
      </c>
      <c r="U20" s="37">
        <f t="shared" si="6"/>
        <v>22.622002830853692</v>
      </c>
      <c r="V20" s="37">
        <f t="shared" si="6"/>
        <v>23.805819215493258</v>
      </c>
      <c r="W20" s="37">
        <f t="shared" si="6"/>
        <v>24.983263136239678</v>
      </c>
      <c r="X20" s="37">
        <f t="shared" si="6"/>
        <v>26.154431331220845</v>
      </c>
      <c r="Y20" s="37">
        <f t="shared" si="6"/>
        <v>27.319720210494506</v>
      </c>
      <c r="Z20" s="37">
        <f t="shared" si="6"/>
        <v>28.479774958913207</v>
      </c>
      <c r="AA20" s="37">
        <f t="shared" si="6"/>
        <v>29.63544390921642</v>
      </c>
      <c r="AB20" s="37">
        <f t="shared" si="6"/>
        <v>30.787738259372944</v>
      </c>
      <c r="AC20" s="37">
        <f t="shared" si="6"/>
        <v>31.937796995079474</v>
      </c>
      <c r="AD20" s="37">
        <f t="shared" si="6"/>
        <v>33.086856734477948</v>
      </c>
      <c r="AE20" s="37">
        <f t="shared" si="6"/>
        <v>34.23622612259998</v>
      </c>
      <c r="AF20" s="37">
        <f t="shared" si="6"/>
        <v>35.387264354795974</v>
      </c>
      <c r="AG20" s="37">
        <f t="shared" si="6"/>
        <v>36.541363390604175</v>
      </c>
      <c r="AH20" s="37">
        <f t="shared" si="6"/>
        <v>37.699933423351169</v>
      </c>
      <c r="AI20" s="37">
        <f t="shared" si="6"/>
        <v>38.864391189288241</v>
      </c>
      <c r="AJ20" s="37">
        <f t="shared" si="6"/>
        <v>40.036150727891417</v>
      </c>
      <c r="AK20" s="37">
        <f t="shared" si="6"/>
        <v>41.216616238060311</v>
      </c>
      <c r="AL20" s="37">
        <f t="shared" si="6"/>
        <v>42.407176710395255</v>
      </c>
      <c r="AM20" s="37">
        <f t="shared" si="6"/>
        <v>43.60920205143465</v>
      </c>
      <c r="AN20" s="37">
        <f t="shared" si="6"/>
        <v>44.824040450280648</v>
      </c>
      <c r="AO20" s="37">
        <f t="shared" si="6"/>
        <v>46.053016770527243</v>
      </c>
      <c r="AP20" s="37">
        <f t="shared" si="6"/>
        <v>47.297431780303803</v>
      </c>
      <c r="AQ20" s="37">
        <f t="shared" si="6"/>
        <v>48.558562060304389</v>
      </c>
      <c r="AR20" s="37">
        <f t="shared" si="6"/>
        <v>49.837660453828711</v>
      </c>
      <c r="AS20" s="37">
        <f t="shared" si="6"/>
        <v>51.135956944182126</v>
      </c>
      <c r="AT20" s="37">
        <f t="shared" si="6"/>
        <v>52.454659863423117</v>
      </c>
      <c r="AU20" s="37">
        <f t="shared" si="6"/>
        <v>53.794957352609657</v>
      </c>
      <c r="AV20" s="37">
        <f t="shared" si="6"/>
        <v>55.158019007606953</v>
      </c>
      <c r="AW20" s="37">
        <f t="shared" si="6"/>
        <v>56.544997656414566</v>
      </c>
      <c r="AX20" s="37">
        <f t="shared" si="6"/>
        <v>57.957031224080687</v>
      </c>
      <c r="AY20" s="37">
        <f t="shared" si="6"/>
        <v>59.395244649816419</v>
      </c>
      <c r="AZ20" s="37">
        <f t="shared" si="6"/>
        <v>60.860751828104505</v>
      </c>
      <c r="BA20" s="37">
        <f t="shared" si="6"/>
        <v>62.354657551604063</v>
      </c>
      <c r="BB20" s="37">
        <f t="shared" si="6"/>
        <v>63.878059438648371</v>
      </c>
      <c r="BC20" s="37">
        <f t="shared" si="6"/>
        <v>65.432049832267452</v>
      </c>
      <c r="BD20" s="37">
        <f t="shared" si="6"/>
        <v>67.017717661068829</v>
      </c>
      <c r="BE20" s="37">
        <f t="shared" si="6"/>
        <v>68.63615025509236</v>
      </c>
      <c r="BF20" s="37">
        <f t="shared" si="6"/>
        <v>70.288435112016927</v>
      </c>
      <c r="BG20" s="37">
        <f t="shared" si="6"/>
        <v>71.975661610921378</v>
      </c>
      <c r="BH20" s="37">
        <f t="shared" si="6"/>
        <v>73.698922672261887</v>
      </c>
      <c r="BI20" s="37">
        <f t="shared" si="6"/>
        <v>75.459316363885264</v>
      </c>
    </row>
    <row r="21" spans="1:103" ht="18" customHeight="1">
      <c r="A21" s="21" t="s">
        <v>190</v>
      </c>
      <c r="B21" s="29">
        <f>+Parameters!J40</f>
        <v>2.7019694302576234</v>
      </c>
    </row>
    <row r="22" spans="1:103" ht="18" customHeight="1">
      <c r="A22" s="21" t="s">
        <v>144</v>
      </c>
      <c r="C22" s="23">
        <f>+Data!C58</f>
        <v>1.7288753787895766E-2</v>
      </c>
      <c r="D22" s="23">
        <f>+Data!D58</f>
        <v>2.0146309376965658E-2</v>
      </c>
      <c r="E22" s="23">
        <f>+Data!E58</f>
        <v>1.8398812208278152E-2</v>
      </c>
      <c r="F22" s="23">
        <f>+Data!F58</f>
        <v>1.6822626173704381E-2</v>
      </c>
      <c r="G22" s="23">
        <f>+Data!G58</f>
        <v>1.5400947384246268E-2</v>
      </c>
      <c r="H22" s="23">
        <f>+Data!H58</f>
        <v>1.411862120028543E-2</v>
      </c>
      <c r="I22" s="23">
        <f>+Data!I58</f>
        <v>1.29619802699625E-2</v>
      </c>
      <c r="J22" s="23">
        <f>+Data!J58</f>
        <v>1.1918698481721189E-2</v>
      </c>
      <c r="K22" s="23">
        <f>+Data!K58</f>
        <v>1.0977659266437156E-2</v>
      </c>
      <c r="L22" s="23">
        <f>+Data!L58</f>
        <v>1.0128836838453935E-2</v>
      </c>
      <c r="M22" s="23">
        <f>+Data!M58</f>
        <v>9.3631891036070197E-3</v>
      </c>
      <c r="N22" s="23">
        <f>+Data!N58</f>
        <v>8.6725610874174661E-3</v>
      </c>
      <c r="O22" s="23">
        <f>+Data!O58</f>
        <v>8.0495978494261981E-3</v>
      </c>
      <c r="P22" s="23">
        <f>+Data!P58</f>
        <v>7.4876659513317114E-3</v>
      </c>
      <c r="Q22" s="23">
        <f>+Data!Q58</f>
        <v>6.9807826382786336E-3</v>
      </c>
      <c r="R22" s="23">
        <f>+Data!R58</f>
        <v>6.5235519753078846E-3</v>
      </c>
      <c r="S22" s="23">
        <f>+Data!S58</f>
        <v>6.1111072555104949E-3</v>
      </c>
      <c r="T22" s="23">
        <f>+Data!T58</f>
        <v>5.7390590636252105E-3</v>
      </c>
      <c r="U22" s="23">
        <f>+Data!U58</f>
        <v>5.4034484394076335E-3</v>
      </c>
      <c r="V22" s="23">
        <f>+Data!V58</f>
        <v>5.1007046397267474E-3</v>
      </c>
      <c r="W22" s="23">
        <f>+Data!W58</f>
        <v>4.8276070475985148E-3</v>
      </c>
      <c r="X22" s="23">
        <f>+Data!X58</f>
        <v>4.5812508207766691E-3</v>
      </c>
      <c r="Y22" s="23">
        <f>+Data!Y58</f>
        <v>4.3590159125622679E-3</v>
      </c>
      <c r="Z22" s="23">
        <f>+Data!Z58</f>
        <v>4.1585391335981605E-3</v>
      </c>
      <c r="AA22" s="23">
        <f>+Data!AA58</f>
        <v>3.977688955968138E-3</v>
      </c>
      <c r="AB22" s="23">
        <f>+Data!AB58</f>
        <v>3.8145427902714843E-3</v>
      </c>
      <c r="AC22" s="23">
        <f>+Data!AC58</f>
        <v>3.6673664928134671E-3</v>
      </c>
      <c r="AD22" s="23">
        <f>+Data!AD58</f>
        <v>3.5345958839115214E-3</v>
      </c>
      <c r="AE22" s="23">
        <f>+Data!AE58</f>
        <v>3.4148200798390272E-3</v>
      </c>
      <c r="AF22" s="23">
        <f>+Data!AF58</f>
        <v>3.306766460328593E-3</v>
      </c>
      <c r="AG22" s="23">
        <f>+Data!AG58</f>
        <v>3.2092871110520828E-3</v>
      </c>
      <c r="AH22" s="23">
        <f>+Data!AH58</f>
        <v>3.1213465962704884E-3</v>
      </c>
      <c r="AI22" s="23">
        <f>+Data!AI58</f>
        <v>3.0420109310715024E-3</v>
      </c>
      <c r="AJ22" s="23">
        <f>+Data!AJ58</f>
        <v>2.9704376354376732E-3</v>
      </c>
      <c r="AK22" s="23">
        <f>+Data!AK58</f>
        <v>2.9058667639567867E-3</v>
      </c>
      <c r="AL22" s="23">
        <f>+Data!AL58</f>
        <v>2.8476128154122844E-3</v>
      </c>
      <c r="AM22" s="23">
        <f>+Data!AM58</f>
        <v>2.7950574358988713E-3</v>
      </c>
      <c r="AN22" s="23">
        <f>+Data!AN58</f>
        <v>2.7476428375862458E-3</v>
      </c>
      <c r="AO22" s="23">
        <f>+Data!AO58</f>
        <v>2.7048658629030063E-3</v>
      </c>
      <c r="AP22" s="23">
        <f>+Data!AP58</f>
        <v>2.6662726308072783E-3</v>
      </c>
      <c r="AQ22" s="23">
        <f>+Data!AQ58</f>
        <v>2.6314537080293723E-3</v>
      </c>
      <c r="AR22" s="23">
        <f>+Data!AR58</f>
        <v>2.6000397537788867E-3</v>
      </c>
      <c r="AS22" s="23">
        <f>+Data!AS58</f>
        <v>2.5716975914658888E-3</v>
      </c>
      <c r="AT22" s="23">
        <f>+Data!AT58</f>
        <v>2.5461266655441329E-3</v>
      </c>
      <c r="AU22" s="23">
        <f>+Data!AU58</f>
        <v>2.5230558456986987E-3</v>
      </c>
      <c r="AV22" s="23">
        <f>+Data!AV58</f>
        <v>2.5022405443059438E-3</v>
      </c>
      <c r="AW22" s="23">
        <f>+Data!AW58</f>
        <v>2.4834601164394859E-3</v>
      </c>
      <c r="AX22" s="23">
        <f>+Data!AX58</f>
        <v>2.4665155147103536E-3</v>
      </c>
      <c r="AY22" s="23">
        <f>+Data!AY58</f>
        <v>2.4512271739502343E-3</v>
      </c>
      <c r="AZ22" s="23">
        <f>+Data!AZ58</f>
        <v>2.4374331031970682E-3</v>
      </c>
      <c r="BA22" s="23">
        <f>+Data!BA58</f>
        <v>2.4249871646562361E-3</v>
      </c>
      <c r="BB22" s="23">
        <f>+Data!BB58</f>
        <v>2.4137575213032279E-3</v>
      </c>
      <c r="BC22" s="23">
        <f>+Data!BC58</f>
        <v>2.4036252365933438E-3</v>
      </c>
      <c r="BD22" s="23">
        <f>+Data!BD58</f>
        <v>2.3944830113661096E-3</v>
      </c>
      <c r="BE22" s="23">
        <f>+Data!BE58</f>
        <v>2.3862340444940145E-3</v>
      </c>
      <c r="BF22" s="23">
        <f>+Data!BF58</f>
        <v>2.3787910051458233E-3</v>
      </c>
      <c r="BG22" s="23">
        <f>+Data!BG58</f>
        <v>2.3720751057237479E-3</v>
      </c>
      <c r="BH22" s="23">
        <f>+Data!BH58</f>
        <v>2.3660152656065346E-3</v>
      </c>
      <c r="BI22" s="23">
        <f>+Data!BI58</f>
        <v>2.3605473567992088E-3</v>
      </c>
    </row>
    <row r="23" spans="1:103" ht="18" customHeight="1">
      <c r="A23" s="30" t="s">
        <v>111</v>
      </c>
    </row>
    <row r="24" spans="1:103" ht="18" customHeight="1">
      <c r="A24" s="21" t="s">
        <v>181</v>
      </c>
      <c r="B24" s="29">
        <f>+Parameters!J51</f>
        <v>0</v>
      </c>
    </row>
    <row r="25" spans="1:103" ht="18" customHeight="1">
      <c r="A25" s="21" t="s">
        <v>182</v>
      </c>
      <c r="B25" s="29">
        <f>+Parameters!J52</f>
        <v>0.13047243886221116</v>
      </c>
    </row>
    <row r="26" spans="1:103" ht="18" customHeight="1">
      <c r="A26" s="21" t="s">
        <v>47</v>
      </c>
      <c r="B26" s="29">
        <f>+Parameters!J53</f>
        <v>2</v>
      </c>
    </row>
    <row r="27" spans="1:103" ht="18" customHeight="1">
      <c r="A27" s="21" t="str">
        <f>+Parameters!A54</f>
        <v>Threshold for catastrophic damages</v>
      </c>
      <c r="B27" s="29">
        <f>+Parameters!J54</f>
        <v>4</v>
      </c>
    </row>
    <row r="28" spans="1:103" ht="18" customHeight="1">
      <c r="A28" s="21" t="str">
        <f>+Parameters!A55</f>
        <v>Exponent for catastrophic damages</v>
      </c>
      <c r="B28" s="29">
        <f>+Parameters!J55</f>
        <v>6</v>
      </c>
    </row>
    <row r="29" spans="1:103" ht="18" customHeight="1">
      <c r="A29" s="21" t="str">
        <f>+Parameters!A56</f>
        <v>Damage rate at threshold for catastrophic damages</v>
      </c>
      <c r="B29" s="29">
        <f>+Parameters!J56</f>
        <v>0</v>
      </c>
    </row>
    <row r="30" spans="1:103" ht="18" customHeight="1">
      <c r="A30" s="30" t="s">
        <v>110</v>
      </c>
    </row>
    <row r="31" spans="1:103" s="33" customFormat="1" ht="18" customHeight="1">
      <c r="A31" s="32" t="s">
        <v>80</v>
      </c>
      <c r="B31" s="23">
        <f>+B36*B40/$B38</f>
        <v>8.5837842437543957E-2</v>
      </c>
      <c r="C31" s="23">
        <f>+C36*C40/$B38</f>
        <v>5.5066895261985764E-2</v>
      </c>
      <c r="D31" s="23">
        <f>+D36*D40/$B38</f>
        <v>4.2277091469580759E-2</v>
      </c>
      <c r="E31" s="23">
        <f>+E36*E40/$B38</f>
        <v>3.3100534652848436E-2</v>
      </c>
      <c r="F31" s="23">
        <f>+F36*F40/$B38</f>
        <v>2.6378157244726641E-2</v>
      </c>
      <c r="G31" s="23">
        <f t="shared" ref="G31:BI31" si="7">+G36*G40/$B38</f>
        <v>2.1359040140519786E-2</v>
      </c>
      <c r="H31" s="23">
        <f t="shared" si="7"/>
        <v>1.75457078999567E-2</v>
      </c>
      <c r="I31" s="23">
        <f t="shared" si="7"/>
        <v>1.4601725329615114E-2</v>
      </c>
      <c r="J31" s="23">
        <f t="shared" si="7"/>
        <v>1.2295188072428279E-2</v>
      </c>
      <c r="K31" s="23">
        <f t="shared" si="7"/>
        <v>1.0463398004793418E-2</v>
      </c>
      <c r="L31" s="23">
        <f t="shared" si="7"/>
        <v>8.9903261689258402E-3</v>
      </c>
      <c r="M31" s="23">
        <f t="shared" si="7"/>
        <v>7.7919580079810532E-3</v>
      </c>
      <c r="N31" s="23">
        <f t="shared" si="7"/>
        <v>6.8065933761237421E-3</v>
      </c>
      <c r="O31" s="23">
        <f t="shared" si="7"/>
        <v>5.9883186761717144E-3</v>
      </c>
      <c r="P31" s="23">
        <f t="shared" si="7"/>
        <v>5.3025449971857552E-3</v>
      </c>
      <c r="Q31" s="23">
        <f t="shared" si="7"/>
        <v>4.7229136698162246E-3</v>
      </c>
      <c r="R31" s="23">
        <f t="shared" si="7"/>
        <v>4.2291206595931564E-3</v>
      </c>
      <c r="S31" s="23">
        <f t="shared" si="7"/>
        <v>3.8053672172741987E-3</v>
      </c>
      <c r="T31" s="23">
        <f t="shared" si="7"/>
        <v>3.4392431246884725E-3</v>
      </c>
      <c r="U31" s="23">
        <f t="shared" si="7"/>
        <v>3.1209125581592068E-3</v>
      </c>
      <c r="V31" s="23">
        <f t="shared" si="7"/>
        <v>2.8425141823359762E-3</v>
      </c>
      <c r="W31" s="23">
        <f t="shared" si="7"/>
        <v>2.5977146200043487E-3</v>
      </c>
      <c r="X31" s="23">
        <f t="shared" si="7"/>
        <v>2.3813729051683197E-3</v>
      </c>
      <c r="Y31" s="23">
        <f t="shared" si="7"/>
        <v>2.1892860573807715E-3</v>
      </c>
      <c r="Z31" s="23">
        <f t="shared" si="7"/>
        <v>2.0179945190127798E-3</v>
      </c>
      <c r="AA31" s="23">
        <f t="shared" si="7"/>
        <v>9.6735155258585693E-4</v>
      </c>
      <c r="AB31" s="23">
        <f t="shared" si="7"/>
        <v>4.645083367481035E-4</v>
      </c>
      <c r="AC31" s="23">
        <f t="shared" si="7"/>
        <v>2.2339478931923673E-4</v>
      </c>
      <c r="AD31" s="23">
        <f t="shared" si="7"/>
        <v>1.0758602867794862E-4</v>
      </c>
      <c r="AE31" s="23">
        <f t="shared" si="7"/>
        <v>5.1877817243273846E-5</v>
      </c>
      <c r="AF31" s="23">
        <f t="shared" si="7"/>
        <v>2.5043567529330084E-5</v>
      </c>
      <c r="AG31" s="23">
        <f t="shared" si="7"/>
        <v>1.2101815017150463E-5</v>
      </c>
      <c r="AH31" s="23">
        <f t="shared" si="7"/>
        <v>5.8532983029964821E-6</v>
      </c>
      <c r="AI31" s="23">
        <f t="shared" si="7"/>
        <v>2.8333945533082288E-6</v>
      </c>
      <c r="AJ31" s="23">
        <f t="shared" si="7"/>
        <v>1.3725686532227611E-6</v>
      </c>
      <c r="AK31" s="23">
        <f t="shared" si="7"/>
        <v>6.6534923186184827E-7</v>
      </c>
      <c r="AL31" s="23">
        <f t="shared" si="7"/>
        <v>3.2271930775513161E-7</v>
      </c>
      <c r="AM31" s="23">
        <f t="shared" si="7"/>
        <v>1.5661522330299482E-7</v>
      </c>
      <c r="AN31" s="23">
        <f t="shared" si="7"/>
        <v>7.604197018262987E-8</v>
      </c>
      <c r="AO31" s="23">
        <f t="shared" si="7"/>
        <v>3.6937038545591902E-8</v>
      </c>
      <c r="AP31" s="23">
        <f t="shared" si="7"/>
        <v>1.7949038029302406E-8</v>
      </c>
      <c r="AQ31" s="23">
        <f t="shared" si="7"/>
        <v>8.7251647582209221E-9</v>
      </c>
      <c r="AR31" s="23">
        <f t="shared" si="7"/>
        <v>4.2427174837349024E-9</v>
      </c>
      <c r="AS31" s="23">
        <f t="shared" si="7"/>
        <v>2.0636631412806313E-9</v>
      </c>
      <c r="AT31" s="23">
        <f t="shared" si="7"/>
        <v>1.0040267781437974E-9</v>
      </c>
      <c r="AU31" s="23">
        <f t="shared" si="7"/>
        <v>4.8859880430383404E-10</v>
      </c>
      <c r="AV31" s="23">
        <f t="shared" si="7"/>
        <v>2.37820921510909E-10</v>
      </c>
      <c r="AW31" s="23">
        <f t="shared" si="7"/>
        <v>1.1577884527338941E-10</v>
      </c>
      <c r="AX31" s="23">
        <f t="shared" si="7"/>
        <v>5.6374372214574301E-11</v>
      </c>
      <c r="AY31" s="23">
        <f t="shared" si="7"/>
        <v>2.745365913462807E-11</v>
      </c>
      <c r="AZ31" s="23">
        <f t="shared" si="7"/>
        <v>1.33714396362539E-11</v>
      </c>
      <c r="BA31" s="23">
        <f t="shared" si="7"/>
        <v>6.5134273009874425E-12</v>
      </c>
      <c r="BB31" s="23">
        <f t="shared" si="7"/>
        <v>3.1731389955179604E-12</v>
      </c>
      <c r="BC31" s="23">
        <f t="shared" si="7"/>
        <v>1.5460087015574186E-12</v>
      </c>
      <c r="BD31" s="23">
        <f t="shared" si="7"/>
        <v>7.533100338605219E-13</v>
      </c>
      <c r="BE31" s="23">
        <f t="shared" si="7"/>
        <v>3.6708839299687481E-13</v>
      </c>
      <c r="BF31" s="23">
        <f t="shared" si="7"/>
        <v>1.7889538102218912E-13</v>
      </c>
      <c r="BG31" s="23">
        <f t="shared" si="7"/>
        <v>8.7187860163185899E-14</v>
      </c>
      <c r="BH31" s="23">
        <f t="shared" si="7"/>
        <v>4.2495063795816217E-14</v>
      </c>
      <c r="BI31" s="23">
        <f t="shared" si="7"/>
        <v>2.0713046002349374E-14</v>
      </c>
    </row>
    <row r="32" spans="1:103" s="33" customFormat="1" ht="18" customHeight="1">
      <c r="A32" s="32" t="s">
        <v>116</v>
      </c>
      <c r="B32" s="29">
        <f>+Parameters!J58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+Parameters!J60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+Parameters!J61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+Parameters!J65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+Parameters!J64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0.3179179349538665</v>
      </c>
      <c r="C40" s="33">
        <f>+B40*EXP(C42*10)*Data!G93</f>
        <v>0.21356174233851372</v>
      </c>
      <c r="D40" s="33">
        <f>+C40*EXP(D42*10)</f>
        <v>0.17164354097857659</v>
      </c>
      <c r="E40" s="33">
        <f>+D40*EXP(E42*10)</f>
        <v>0.14064857556992161</v>
      </c>
      <c r="F40" s="33">
        <f>+E40*EXP(F42*10)</f>
        <v>0.11727533642687157</v>
      </c>
      <c r="G40" s="33">
        <f t="shared" ref="G40:BI40" si="9">+F40*EXP(G42*10)</f>
        <v>9.9331081872470056E-2</v>
      </c>
      <c r="H40" s="33">
        <f t="shared" si="9"/>
        <v>8.5327704003581556E-2</v>
      </c>
      <c r="I40" s="33">
        <f t="shared" si="9"/>
        <v>7.4235002643490325E-2</v>
      </c>
      <c r="J40" s="33">
        <f t="shared" si="9"/>
        <v>6.5326560649480031E-2</v>
      </c>
      <c r="K40" s="33">
        <f t="shared" si="9"/>
        <v>5.8081392033113369E-2</v>
      </c>
      <c r="L40" s="33">
        <f t="shared" si="9"/>
        <v>5.2119924840818038E-2</v>
      </c>
      <c r="M40" s="33">
        <f t="shared" si="9"/>
        <v>4.7161556766492051E-2</v>
      </c>
      <c r="N40" s="33">
        <f t="shared" si="9"/>
        <v>4.2996025584018605E-2</v>
      </c>
      <c r="O40" s="33">
        <f t="shared" si="9"/>
        <v>3.9463785203734177E-2</v>
      </c>
      <c r="P40" s="33">
        <f t="shared" si="9"/>
        <v>3.6442350923124478E-2</v>
      </c>
      <c r="Q40" s="33">
        <f t="shared" si="9"/>
        <v>3.3836663479681776E-2</v>
      </c>
      <c r="R40" s="33">
        <f t="shared" si="9"/>
        <v>3.1572198716300057E-2</v>
      </c>
      <c r="S40" s="33">
        <f t="shared" si="9"/>
        <v>2.9589979024823285E-2</v>
      </c>
      <c r="T40" s="33">
        <f t="shared" si="9"/>
        <v>2.7842919248793063E-2</v>
      </c>
      <c r="U40" s="33">
        <f t="shared" si="9"/>
        <v>2.6293120459684814E-2</v>
      </c>
      <c r="V40" s="33">
        <f t="shared" si="9"/>
        <v>2.4909844808954727E-2</v>
      </c>
      <c r="W40" s="33">
        <f t="shared" si="9"/>
        <v>2.3667985105703202E-2</v>
      </c>
      <c r="X40" s="33">
        <f t="shared" si="9"/>
        <v>2.2546897474618046E-2</v>
      </c>
      <c r="Y40" s="33">
        <f t="shared" si="9"/>
        <v>2.1529503090295495E-2</v>
      </c>
      <c r="Z40" s="33">
        <f t="shared" si="9"/>
        <v>2.0601591175849927E-2</v>
      </c>
      <c r="AA40" s="33">
        <f t="shared" si="9"/>
        <v>1.975127387307964E-2</v>
      </c>
      <c r="AB40" s="33">
        <f t="shared" si="9"/>
        <v>1.8968556676040908E-2</v>
      </c>
      <c r="AC40" s="33">
        <f t="shared" si="9"/>
        <v>1.8244997504241071E-2</v>
      </c>
      <c r="AD40" s="33">
        <f t="shared" si="9"/>
        <v>1.7573434283781237E-2</v>
      </c>
      <c r="AE40" s="33">
        <f t="shared" si="9"/>
        <v>1.6947765863534414E-2</v>
      </c>
      <c r="AF40" s="33">
        <f t="shared" si="9"/>
        <v>1.636277474375538E-2</v>
      </c>
      <c r="AG40" s="33">
        <f t="shared" si="9"/>
        <v>1.5813982802914676E-2</v>
      </c>
      <c r="AH40" s="33">
        <f t="shared" si="9"/>
        <v>1.5297533233277183E-2</v>
      </c>
      <c r="AI40" s="33">
        <f t="shared" si="9"/>
        <v>1.4810093420330239E-2</v>
      </c>
      <c r="AJ40" s="33">
        <f t="shared" si="9"/>
        <v>1.4348774657106218E-2</v>
      </c>
      <c r="AK40" s="33">
        <f t="shared" si="9"/>
        <v>1.3911065466704864E-2</v>
      </c>
      <c r="AL40" s="33">
        <f t="shared" si="9"/>
        <v>1.3494775984000758E-2</v>
      </c>
      <c r="AM40" s="33">
        <f t="shared" si="9"/>
        <v>1.3097991371261939E-2</v>
      </c>
      <c r="AN40" s="33">
        <f t="shared" si="9"/>
        <v>1.2719032649577662E-2</v>
      </c>
      <c r="AO40" s="33">
        <f t="shared" si="9"/>
        <v>1.2356423646356505E-2</v>
      </c>
      <c r="AP40" s="33">
        <f t="shared" si="9"/>
        <v>1.2008863009462491E-2</v>
      </c>
      <c r="AQ40" s="33">
        <f t="shared" si="9"/>
        <v>1.1675200436414393E-2</v>
      </c>
      <c r="AR40" s="33">
        <f t="shared" si="9"/>
        <v>1.1354416424288794E-2</v>
      </c>
      <c r="AS40" s="33">
        <f t="shared" si="9"/>
        <v>1.1045604971523619E-2</v>
      </c>
      <c r="AT40" s="33">
        <f t="shared" si="9"/>
        <v>1.0747958763585693E-2</v>
      </c>
      <c r="AU40" s="33">
        <f t="shared" si="9"/>
        <v>1.0460756455726262E-2</v>
      </c>
      <c r="AV40" s="33">
        <f t="shared" si="9"/>
        <v>1.0183351731884244E-2</v>
      </c>
      <c r="AW40" s="33">
        <f t="shared" si="9"/>
        <v>9.9151638723781986E-3</v>
      </c>
      <c r="AX40" s="33">
        <f t="shared" si="9"/>
        <v>9.655669606827906E-3</v>
      </c>
      <c r="AY40" s="33">
        <f t="shared" si="9"/>
        <v>9.4043960647036805E-3</v>
      </c>
      <c r="AZ40" s="33">
        <f t="shared" si="9"/>
        <v>9.1609146655424606E-3</v>
      </c>
      <c r="BA40" s="33">
        <f t="shared" si="9"/>
        <v>8.9248358154017243E-3</v>
      </c>
      <c r="BB40" s="33">
        <f t="shared" si="9"/>
        <v>8.6958042965040051E-3</v>
      </c>
      <c r="BC40" s="33">
        <f t="shared" si="9"/>
        <v>8.4734952540212391E-3</v>
      </c>
      <c r="BD40" s="33">
        <f t="shared" si="9"/>
        <v>8.2576106981719216E-3</v>
      </c>
      <c r="BE40" s="33">
        <f t="shared" si="9"/>
        <v>8.0478764517478429E-3</v>
      </c>
      <c r="BF40" s="33">
        <f t="shared" si="9"/>
        <v>7.8440394832488807E-3</v>
      </c>
      <c r="BG40" s="33">
        <f t="shared" si="9"/>
        <v>7.6458655743066369E-3</v>
      </c>
      <c r="BH40" s="33">
        <f t="shared" si="9"/>
        <v>7.4531372772831464E-3</v>
      </c>
      <c r="BI40" s="33">
        <f t="shared" si="9"/>
        <v>7.2656521250540973E-3</v>
      </c>
    </row>
    <row r="41" spans="1:61 16384:16384" ht="18" customHeight="1">
      <c r="A41" s="21" t="s">
        <v>92</v>
      </c>
      <c r="B41" s="29">
        <f>+Parameters!J69</f>
        <v>0.3179179349538665</v>
      </c>
    </row>
    <row r="42" spans="1:61 16384:16384" s="45" customFormat="1" ht="18" customHeight="1">
      <c r="A42" s="43" t="s">
        <v>131</v>
      </c>
      <c r="B42" s="46"/>
      <c r="C42" s="33">
        <f>+Data!H76</f>
        <v>-2.4000676885237972E-2</v>
      </c>
      <c r="D42" s="33">
        <f>+Data!I76</f>
        <v>-2.1850609196714176E-2</v>
      </c>
      <c r="E42" s="33">
        <f>+Data!J76</f>
        <v>-1.9915548277042758E-2</v>
      </c>
      <c r="F42" s="33">
        <f>+Data!K76</f>
        <v>-1.8173993449338482E-2</v>
      </c>
      <c r="G42" s="33">
        <f>+Data!L76</f>
        <v>-1.6606594104404637E-2</v>
      </c>
      <c r="H42" s="33">
        <f>+Data!M76</f>
        <v>-1.5195934693964174E-2</v>
      </c>
      <c r="I42" s="33">
        <f>+Data!N76</f>
        <v>-1.3926341224567757E-2</v>
      </c>
      <c r="J42" s="33">
        <f>+Data!O76</f>
        <v>-1.2783707102110981E-2</v>
      </c>
      <c r="K42" s="33">
        <f>+Data!P76</f>
        <v>-1.1755336391899884E-2</v>
      </c>
      <c r="L42" s="33">
        <f>+Data!Q76</f>
        <v>-1.0829802752709896E-2</v>
      </c>
      <c r="M42" s="33">
        <f>+Data!R76</f>
        <v>-9.9968224774389051E-3</v>
      </c>
      <c r="N42" s="33">
        <f>+Data!S76</f>
        <v>-9.2471402296950139E-3</v>
      </c>
      <c r="O42" s="33">
        <f>+Data!T76</f>
        <v>-8.5724262067255128E-3</v>
      </c>
      <c r="P42" s="33">
        <f>+Data!U76</f>
        <v>-7.965183586052962E-3</v>
      </c>
      <c r="Q42" s="33">
        <f>+Data!V76</f>
        <v>-7.4186652274476662E-3</v>
      </c>
      <c r="R42" s="33">
        <f>+Data!W76</f>
        <v>-6.9267987047028998E-3</v>
      </c>
      <c r="S42" s="33">
        <f>+Data!X76</f>
        <v>-6.4841188342326089E-3</v>
      </c>
      <c r="T42" s="33">
        <f>+Data!Y76</f>
        <v>-6.0857069508093477E-3</v>
      </c>
      <c r="U42" s="33">
        <f>+Data!Z76</f>
        <v>-5.7271362557284131E-3</v>
      </c>
      <c r="V42" s="33">
        <f>+Data!AA76</f>
        <v>-5.4044226301555717E-3</v>
      </c>
      <c r="W42" s="33">
        <f>+Data!AB76</f>
        <v>-5.1139803671400152E-3</v>
      </c>
      <c r="X42" s="33">
        <f>+Data!AC76</f>
        <v>-4.8525823304260141E-3</v>
      </c>
      <c r="Y42" s="33">
        <f>+Data!AD76</f>
        <v>-4.6173240973834129E-3</v>
      </c>
      <c r="Z42" s="33">
        <f>+Data!AE76</f>
        <v>-4.4055916876450715E-3</v>
      </c>
      <c r="AA42" s="33">
        <f>+Data!AF76</f>
        <v>-4.215032518880564E-3</v>
      </c>
      <c r="AB42" s="33">
        <f>+Data!AG76</f>
        <v>-4.0435292669925077E-3</v>
      </c>
      <c r="AC42" s="33">
        <f>+Data!AH76</f>
        <v>-3.8891763402932569E-3</v>
      </c>
      <c r="AD42" s="33">
        <f>+Data!AI76</f>
        <v>-3.7502587062639313E-3</v>
      </c>
      <c r="AE42" s="33">
        <f>+Data!AJ76</f>
        <v>-3.6252328356375383E-3</v>
      </c>
      <c r="AF42" s="33">
        <f>+Data!AK76</f>
        <v>-3.5127095520737844E-3</v>
      </c>
      <c r="AG42" s="33">
        <f>+Data!AL76</f>
        <v>-3.4114385968664058E-3</v>
      </c>
      <c r="AH42" s="33">
        <f>+Data!AM76</f>
        <v>-3.3202947371797653E-3</v>
      </c>
      <c r="AI42" s="33">
        <f>+Data!AN76</f>
        <v>-3.2382652634617886E-3</v>
      </c>
      <c r="AJ42" s="33">
        <f>+Data!AO76</f>
        <v>-3.1644387371156098E-3</v>
      </c>
      <c r="AK42" s="33">
        <f>+Data!AP76</f>
        <v>-3.097994863404049E-3</v>
      </c>
      <c r="AL42" s="33">
        <f>+Data!AQ76</f>
        <v>-3.0381953770636442E-3</v>
      </c>
      <c r="AM42" s="33">
        <f>+Data!AR76</f>
        <v>-2.9843758393572799E-3</v>
      </c>
      <c r="AN42" s="33">
        <f>+Data!AS76</f>
        <v>-2.9359382554215519E-3</v>
      </c>
      <c r="AO42" s="33">
        <f>+Data!AT76</f>
        <v>-2.8923444298793967E-3</v>
      </c>
      <c r="AP42" s="33">
        <f>+Data!AU76</f>
        <v>-2.853109986891457E-3</v>
      </c>
      <c r="AQ42" s="33">
        <f>+Data!AV76</f>
        <v>-2.8177989882023115E-3</v>
      </c>
      <c r="AR42" s="33">
        <f>+Data!AW76</f>
        <v>-2.7860190893820806E-3</v>
      </c>
      <c r="AS42" s="33">
        <f>+Data!AX76</f>
        <v>-2.7574171804438724E-3</v>
      </c>
      <c r="AT42" s="33">
        <f>+Data!AY76</f>
        <v>-2.7316754623994853E-3</v>
      </c>
      <c r="AU42" s="33">
        <f>+Data!AZ76</f>
        <v>-2.7085079161595369E-3</v>
      </c>
      <c r="AV42" s="33">
        <f>+Data!BA76</f>
        <v>-2.6876571245435833E-3</v>
      </c>
      <c r="AW42" s="33">
        <f>+Data!BB76</f>
        <v>-2.6688914120892252E-3</v>
      </c>
      <c r="AX42" s="33">
        <f>+Data!BC76</f>
        <v>-2.6520022708803027E-3</v>
      </c>
      <c r="AY42" s="33">
        <f>+Data!BD76</f>
        <v>-2.6368020437922725E-3</v>
      </c>
      <c r="AZ42" s="33">
        <f>+Data!BE76</f>
        <v>-2.6231218394130451E-3</v>
      </c>
      <c r="BA42" s="33">
        <f>+Data!BF76</f>
        <v>-2.6108096554717406E-3</v>
      </c>
      <c r="BB42" s="33">
        <f>+Data!BG76</f>
        <v>-2.5997286899245666E-3</v>
      </c>
      <c r="BC42" s="33">
        <f>+Data!BH76</f>
        <v>-2.5897558209321101E-3</v>
      </c>
      <c r="BD42" s="33">
        <f>+Data!BI76</f>
        <v>-2.5807802388388991E-3</v>
      </c>
      <c r="BE42" s="33">
        <f>+Data!BJ76</f>
        <v>-2.5727022149550091E-3</v>
      </c>
      <c r="BF42" s="33">
        <f>+Data!BK76</f>
        <v>-2.5654319934595082E-3</v>
      </c>
      <c r="BG42" s="33">
        <f>+Data!BL76</f>
        <v>-2.5588887941135575E-3</v>
      </c>
      <c r="BH42" s="33">
        <f>+Data!BM76</f>
        <v>-2.5529999147022018E-3</v>
      </c>
      <c r="BI42" s="33">
        <f>+Data!BN76</f>
        <v>-2.5476999232319818E-3</v>
      </c>
    </row>
    <row r="43" spans="1:61 16384:16384" ht="18" customHeight="1">
      <c r="A43" s="21" t="s">
        <v>169</v>
      </c>
      <c r="B43" s="29">
        <f>+B44</f>
        <v>0</v>
      </c>
      <c r="C43" s="23">
        <f>+B43*(1-Parameters!$J$71)</f>
        <v>0</v>
      </c>
      <c r="D43" s="23">
        <f>+C43*(1-Parameters!$J$71)</f>
        <v>0</v>
      </c>
      <c r="E43" s="23">
        <f>+D43*(1-Parameters!$J$71)</f>
        <v>0</v>
      </c>
      <c r="F43" s="23">
        <f>+E43*(1-Parameters!$J$71)</f>
        <v>0</v>
      </c>
      <c r="G43" s="23">
        <f>+F43*(1-Parameters!$J$71)</f>
        <v>0</v>
      </c>
      <c r="H43" s="23">
        <f>+G43*(1-Parameters!$J$71)</f>
        <v>0</v>
      </c>
      <c r="I43" s="23">
        <f>+H43*(1-Parameters!$J$71)</f>
        <v>0</v>
      </c>
      <c r="J43" s="23">
        <f>+I43*(1-Parameters!$J$71)</f>
        <v>0</v>
      </c>
      <c r="K43" s="23">
        <f>+J43*(1-Parameters!$J$71)</f>
        <v>0</v>
      </c>
      <c r="L43" s="23">
        <f>+K43*(1-Parameters!$J$71)</f>
        <v>0</v>
      </c>
      <c r="M43" s="23">
        <f>+L43*(1-Parameters!$J$71)</f>
        <v>0</v>
      </c>
      <c r="N43" s="23">
        <f>+M43*(1-Parameters!$J$71)</f>
        <v>0</v>
      </c>
      <c r="O43" s="23">
        <f>+N43*(1-Parameters!$J$71)</f>
        <v>0</v>
      </c>
      <c r="P43" s="23">
        <f>+O43*(1-Parameters!$J$71)</f>
        <v>0</v>
      </c>
      <c r="Q43" s="23">
        <f>+P43*(1-Parameters!$J$71)</f>
        <v>0</v>
      </c>
      <c r="R43" s="23">
        <f>+Q43*(1-Parameters!$J$71)</f>
        <v>0</v>
      </c>
      <c r="S43" s="23">
        <f>+R43*(1-Parameters!$J$71)</f>
        <v>0</v>
      </c>
      <c r="T43" s="23">
        <f>+S43*(1-Parameters!$J$71)</f>
        <v>0</v>
      </c>
      <c r="U43" s="23">
        <f>+T43*(1-Parameters!$J$71)</f>
        <v>0</v>
      </c>
      <c r="V43" s="23">
        <f>+U43*(1-Parameters!$J$71)</f>
        <v>0</v>
      </c>
      <c r="W43" s="23">
        <f>+V43*(1-Parameters!$J$71)</f>
        <v>0</v>
      </c>
      <c r="X43" s="23">
        <f>+W43*(1-Parameters!$J$71)</f>
        <v>0</v>
      </c>
      <c r="Y43" s="23">
        <f>+X43*(1-Parameters!$J$71)</f>
        <v>0</v>
      </c>
      <c r="Z43" s="23">
        <f>+Y43*(1-Parameters!$J$71)</f>
        <v>0</v>
      </c>
      <c r="AA43" s="23">
        <f>+Z43*(1-Parameters!$J$71)</f>
        <v>0</v>
      </c>
      <c r="AB43" s="23">
        <f>+AA43*(1-Parameters!$J$71)</f>
        <v>0</v>
      </c>
      <c r="AC43" s="23">
        <f>+AB43*(1-Parameters!$J$71)</f>
        <v>0</v>
      </c>
      <c r="AD43" s="23">
        <f>+AC43*(1-Parameters!$J$71)</f>
        <v>0</v>
      </c>
      <c r="AE43" s="23">
        <f>+AD43*(1-Parameters!$J$71)</f>
        <v>0</v>
      </c>
      <c r="AF43" s="23">
        <f>+AE43*(1-Parameters!$J$71)</f>
        <v>0</v>
      </c>
      <c r="AG43" s="23">
        <f>+AF43*(1-Parameters!$J$71)</f>
        <v>0</v>
      </c>
      <c r="AH43" s="23">
        <f>+AG43*(1-Parameters!$J$71)</f>
        <v>0</v>
      </c>
      <c r="AI43" s="23">
        <f>+AH43*(1-Parameters!$J$71)</f>
        <v>0</v>
      </c>
      <c r="AJ43" s="23">
        <f>+AI43*(1-Parameters!$J$71)</f>
        <v>0</v>
      </c>
      <c r="AK43" s="23">
        <f>+AJ43*(1-Parameters!$J$71)</f>
        <v>0</v>
      </c>
      <c r="AL43" s="23">
        <f>+AK43*(1-Parameters!$J$71)</f>
        <v>0</v>
      </c>
      <c r="AM43" s="23">
        <f>+AL43*(1-Parameters!$J$71)</f>
        <v>0</v>
      </c>
      <c r="AN43" s="23">
        <f>+AM43*(1-Parameters!$J$71)</f>
        <v>0</v>
      </c>
      <c r="AO43" s="23">
        <f>+AN43*(1-Parameters!$J$71)</f>
        <v>0</v>
      </c>
      <c r="AP43" s="23">
        <f>+AO43*(1-Parameters!$J$71)</f>
        <v>0</v>
      </c>
      <c r="AQ43" s="23">
        <f>+AP43*(1-Parameters!$J$71)</f>
        <v>0</v>
      </c>
      <c r="AR43" s="23">
        <f>+AQ43*(1-Parameters!$J$71)</f>
        <v>0</v>
      </c>
      <c r="AS43" s="23">
        <f>+AR43*(1-Parameters!$J$71)</f>
        <v>0</v>
      </c>
      <c r="AT43" s="23">
        <f>+AS43*(1-Parameters!$J$71)</f>
        <v>0</v>
      </c>
      <c r="AU43" s="23">
        <f>+AT43*(1-Parameters!$J$71)</f>
        <v>0</v>
      </c>
      <c r="AV43" s="23">
        <f>+AU43*(1-Parameters!$J$71)</f>
        <v>0</v>
      </c>
      <c r="AW43" s="23">
        <f>+AV43*(1-Parameters!$J$71)</f>
        <v>0</v>
      </c>
      <c r="AX43" s="23">
        <f>+AW43*(1-Parameters!$J$71)</f>
        <v>0</v>
      </c>
      <c r="AY43" s="23">
        <f>+AX43*(1-Parameters!$J$71)</f>
        <v>0</v>
      </c>
      <c r="AZ43" s="23">
        <f>+AY43*(1-Parameters!$J$71)</f>
        <v>0</v>
      </c>
      <c r="BA43" s="23">
        <f>+AZ43*(1-Parameters!$J$71)</f>
        <v>0</v>
      </c>
      <c r="BB43" s="23">
        <f>+BA43*(1-Parameters!$J$71)</f>
        <v>0</v>
      </c>
      <c r="BC43" s="23">
        <f>+BB43*(1-Parameters!$J$71)</f>
        <v>0</v>
      </c>
      <c r="BD43" s="23">
        <f>+BC43*(1-Parameters!$J$71)</f>
        <v>0</v>
      </c>
      <c r="BE43" s="23">
        <f>+BD43*(1-Parameters!$J$71)</f>
        <v>0</v>
      </c>
      <c r="BF43" s="23">
        <f>+BE43*(1-Parameters!$J$71)</f>
        <v>0</v>
      </c>
      <c r="BG43" s="23">
        <f>+BF43*(1-Parameters!$J$71)</f>
        <v>0</v>
      </c>
      <c r="BH43" s="23">
        <f>+BG43*(1-Parameters!$J$71)</f>
        <v>0</v>
      </c>
      <c r="BI43" s="23">
        <f>+BH43*(1-Parameters!$J$71)</f>
        <v>0</v>
      </c>
    </row>
    <row r="44" spans="1:61 16384:16384" ht="18" customHeight="1">
      <c r="A44" s="21" t="s">
        <v>23</v>
      </c>
      <c r="B44" s="29">
        <f>+Parameters!J70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+Copen!V228</f>
        <v>0</v>
      </c>
      <c r="C46" s="48">
        <f>+Copen!W228</f>
        <v>0</v>
      </c>
      <c r="D46" s="48">
        <f>+Copen!X228</f>
        <v>1</v>
      </c>
      <c r="E46" s="48">
        <f>+Copen!Y228</f>
        <v>1</v>
      </c>
      <c r="F46" s="48">
        <f>+Copen!Z228</f>
        <v>1</v>
      </c>
      <c r="G46" s="48">
        <f>+Copen!AA228</f>
        <v>1</v>
      </c>
      <c r="H46" s="48">
        <f>+Copen!AB228</f>
        <v>1</v>
      </c>
      <c r="I46" s="48">
        <f>+Copen!AC228</f>
        <v>1</v>
      </c>
      <c r="J46" s="48">
        <f>+Copen!AD228</f>
        <v>1</v>
      </c>
      <c r="K46" s="48">
        <f>+Copen!AE228</f>
        <v>1</v>
      </c>
      <c r="L46" s="48">
        <f>+Copen!AF228</f>
        <v>1</v>
      </c>
      <c r="M46" s="48">
        <f>+Copen!AG228</f>
        <v>1</v>
      </c>
      <c r="N46" s="48">
        <f>+Copen!AH228</f>
        <v>1</v>
      </c>
      <c r="O46" s="48">
        <f>+Copen!AI228</f>
        <v>1</v>
      </c>
      <c r="P46" s="48">
        <f>+Copen!AJ228</f>
        <v>1</v>
      </c>
      <c r="Q46" s="48">
        <f>+Copen!AK228</f>
        <v>1</v>
      </c>
      <c r="R46" s="48">
        <f>+Copen!AL228</f>
        <v>1</v>
      </c>
      <c r="S46" s="48">
        <f>+Copen!AM228</f>
        <v>1</v>
      </c>
      <c r="T46" s="48">
        <f>+Copen!AN228</f>
        <v>1</v>
      </c>
      <c r="U46" s="48">
        <f>+Copen!AO228</f>
        <v>1</v>
      </c>
      <c r="V46" s="48">
        <f>+Copen!AP228</f>
        <v>1</v>
      </c>
      <c r="W46" s="48">
        <f>+Copen!AQ228</f>
        <v>1</v>
      </c>
      <c r="X46" s="48">
        <f>+Copen!AR228</f>
        <v>1</v>
      </c>
      <c r="Y46" s="48">
        <f>+Copen!AS228</f>
        <v>1</v>
      </c>
      <c r="Z46" s="48">
        <f>+Copen!AT228</f>
        <v>1</v>
      </c>
      <c r="AA46" s="48">
        <f>+Copen!AU228</f>
        <v>1</v>
      </c>
      <c r="AB46" s="48">
        <f>+Copen!AV228</f>
        <v>1</v>
      </c>
      <c r="AC46" s="48">
        <f>+Copen!AW228</f>
        <v>1</v>
      </c>
      <c r="AD46" s="48">
        <f>+Copen!AX228</f>
        <v>1</v>
      </c>
      <c r="AE46" s="48">
        <f>+Copen!AY228</f>
        <v>1</v>
      </c>
      <c r="AF46" s="48">
        <f>+Copen!AZ228</f>
        <v>1</v>
      </c>
      <c r="AG46" s="48">
        <f>+Copen!BA228</f>
        <v>1</v>
      </c>
      <c r="AH46" s="48">
        <f>+Copen!BB228</f>
        <v>1</v>
      </c>
      <c r="AI46" s="48">
        <f>+Copen!BC228</f>
        <v>1</v>
      </c>
      <c r="AJ46" s="48">
        <f>+Copen!BD228</f>
        <v>1</v>
      </c>
      <c r="AK46" s="48">
        <f>+Copen!BE228</f>
        <v>1</v>
      </c>
      <c r="AL46" s="48">
        <f>+Copen!BF228</f>
        <v>1</v>
      </c>
      <c r="AM46" s="48">
        <f>+Copen!BG228</f>
        <v>1</v>
      </c>
      <c r="AN46" s="48">
        <f>+Copen!BH228</f>
        <v>1</v>
      </c>
      <c r="AO46" s="48">
        <f>+Copen!BI228</f>
        <v>1</v>
      </c>
      <c r="AP46" s="48">
        <f>+Copen!BJ228</f>
        <v>1</v>
      </c>
      <c r="AQ46" s="48">
        <f>+Copen!BK228</f>
        <v>1</v>
      </c>
      <c r="AR46" s="48">
        <f>+Copen!BL228</f>
        <v>1</v>
      </c>
      <c r="AS46" s="48">
        <f>+Copen!BM228</f>
        <v>1</v>
      </c>
      <c r="AT46" s="48">
        <f>+Copen!BN228</f>
        <v>1</v>
      </c>
      <c r="AU46" s="48">
        <f>+Copen!BO228</f>
        <v>1</v>
      </c>
      <c r="AV46" s="48">
        <f>+Copen!BP228</f>
        <v>1</v>
      </c>
      <c r="AW46" s="48">
        <f>+Copen!BQ228</f>
        <v>1</v>
      </c>
      <c r="AX46" s="48">
        <f>+Copen!BR228</f>
        <v>1</v>
      </c>
      <c r="AY46" s="48">
        <f>+Copen!BS228</f>
        <v>1</v>
      </c>
      <c r="AZ46" s="48">
        <f>+Copen!BT228</f>
        <v>1</v>
      </c>
      <c r="BA46" s="48">
        <f>+Copen!BU228</f>
        <v>1</v>
      </c>
      <c r="BB46" s="48">
        <f>+Copen!BV228</f>
        <v>1</v>
      </c>
      <c r="BC46" s="48">
        <f>+Copen!BW228</f>
        <v>1</v>
      </c>
      <c r="BD46" s="48">
        <f>+Copen!BX228</f>
        <v>1</v>
      </c>
      <c r="BE46" s="48">
        <f>+Copen!BY228</f>
        <v>1</v>
      </c>
      <c r="BF46" s="48">
        <f>+Copen!BZ228</f>
        <v>1</v>
      </c>
      <c r="BG46" s="48">
        <f>+Copen!CA228</f>
        <v>1</v>
      </c>
      <c r="BH46" s="48">
        <f>+Copen!CB228</f>
        <v>1</v>
      </c>
      <c r="BI46" s="48">
        <f>+Copen!CC228</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+Parameters!D135</f>
        <v>1.110010173036769E-4</v>
      </c>
      <c r="C48" s="226">
        <f>+Parameters!E135</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2.7019116353731196E-3</v>
      </c>
      <c r="D50" s="44">
        <f>100*$B$49*(Global!C135*$B$48+Global!C135^2*$C$48)*(C61/$B61)^(1/$C$49)</f>
        <v>3.4617563633918469E-3</v>
      </c>
      <c r="E50" s="44">
        <f>100*$B$49*(Global!D135*$B$48+Global!D135^2*$C$48)*(D61/$B61)^(1/$C$49)</f>
        <v>4.7868363134154863E-3</v>
      </c>
      <c r="F50" s="44">
        <f>100*$B$49*(Global!E135*$B$48+Global!E135^2*$C$48)*(E61/$B61)^(1/$C$49)</f>
        <v>6.3854848516499601E-3</v>
      </c>
      <c r="G50" s="44">
        <f>100*$B$49*(Global!F135*$B$48+Global!F135^2*$C$48)*(F61/$B61)^(1/$C$49)</f>
        <v>8.2844321991912464E-3</v>
      </c>
      <c r="H50" s="44">
        <f>100*$B$49*(Global!G135*$B$48+Global!G135^2*$C$48)*(G61/$B61)^(1/$C$49)</f>
        <v>1.0482138217615124E-2</v>
      </c>
      <c r="I50" s="44">
        <f>100*$B$49*(Global!H135*$B$48+Global!H135^2*$C$48)*(H61/$B61)^(1/$C$49)</f>
        <v>1.2981307112701793E-2</v>
      </c>
      <c r="J50" s="44">
        <f>100*$B$49*(Global!I135*$B$48+Global!I135^2*$C$48)*(I61/$B61)^(1/$C$49)</f>
        <v>1.5770561571159438E-2</v>
      </c>
      <c r="K50" s="44">
        <f>100*$B$49*(Global!J135*$B$48+Global!J135^2*$C$48)*(J61/$B61)^(1/$C$49)</f>
        <v>1.9740109253618635E-2</v>
      </c>
      <c r="L50" s="44">
        <f>100*$B$49*(Global!K135*$B$48+Global!K135^2*$C$48)*(K61/$B61)^(1/$C$49)</f>
        <v>2.4337032789776912E-2</v>
      </c>
      <c r="M50" s="44">
        <f>100*$B$49*(Global!L135*$B$48+Global!L135^2*$C$48)*(L61/$B61)^(1/$C$49)</f>
        <v>2.9671420378810154E-2</v>
      </c>
      <c r="N50" s="44">
        <f>100*$B$49*(Global!M135*$B$48+Global!M135^2*$C$48)*(M61/$B61)^(1/$C$49)</f>
        <v>3.555986660209743E-2</v>
      </c>
      <c r="O50" s="44">
        <f>100*$B$49*(Global!N135*$B$48+Global!N135^2*$C$48)*(N61/$B61)^(1/$C$49)</f>
        <v>4.2141355906711052E-2</v>
      </c>
      <c r="P50" s="44">
        <f>100*$B$49*(Global!O135*$B$48+Global!O135^2*$C$48)*(O61/$B61)^(1/$C$49)</f>
        <v>4.932478769742521E-2</v>
      </c>
      <c r="Q50" s="44">
        <f>100*$B$49*(Global!P135*$B$48+Global!P135^2*$C$48)*(P61/$B61)^(1/$C$49)</f>
        <v>5.7099997625731549E-2</v>
      </c>
      <c r="R50" s="44">
        <f>100*$B$49*(Global!Q135*$B$48+Global!Q135^2*$C$48)*(Q61/$B61)^(1/$C$49)</f>
        <v>6.5454395333507803E-2</v>
      </c>
      <c r="S50" s="44">
        <f>100*$B$49*(Global!R135*$B$48+Global!R135^2*$C$48)*(R61/$B61)^(1/$C$49)</f>
        <v>7.4374168887390527E-2</v>
      </c>
      <c r="T50" s="44">
        <f>100*$B$49*(Global!S135*$B$48+Global!S135^2*$C$48)*(S61/$B61)^(1/$C$49)</f>
        <v>8.3845021118416366E-2</v>
      </c>
      <c r="U50" s="44">
        <f>100*$B$49*(Global!T135*$B$48+Global!T135^2*$C$48)*(T61/$B61)^(1/$C$49)</f>
        <v>9.3852572827577502E-2</v>
      </c>
      <c r="V50" s="44">
        <f>100*$B$49*(Global!U135*$B$48+Global!U135^2*$C$48)*(U61/$B61)^(1/$C$49)</f>
        <v>0.10438251358149045</v>
      </c>
      <c r="W50" s="44">
        <f>100*$B$49*(Global!V135*$B$48+Global!V135^2*$C$48)*(V61/$B61)^(1/$C$49)</f>
        <v>0.11547490781314176</v>
      </c>
      <c r="X50" s="44">
        <f>100*$B$49*(Global!W135*$B$48+Global!W135^2*$C$48)*(W61/$B61)^(1/$C$49)</f>
        <v>0.12714502904799299</v>
      </c>
      <c r="Y50" s="44">
        <f>100*$B$49*(Global!X135*$B$48+Global!X135^2*$C$48)*(X61/$B61)^(1/$C$49)</f>
        <v>0.1393433605446886</v>
      </c>
      <c r="Z50" s="44">
        <f>100*$B$49*(Global!Y135*$B$48+Global!Y135^2*$C$48)*(Y61/$B61)^(1/$C$49)</f>
        <v>0.15205355301221407</v>
      </c>
      <c r="AA50" s="44">
        <f>100*$B$49*(Global!Z135*$B$48+Global!Z135^2*$C$48)*(Z61/$B61)^(1/$C$49)</f>
        <v>0.16525989363324145</v>
      </c>
      <c r="AB50" s="44">
        <f>100*$B$49*(Global!AA135*$B$48+Global!AA135^2*$C$48)*(AA61/$B61)^(1/$C$49)</f>
        <v>0.17893842993414588</v>
      </c>
      <c r="AC50" s="44">
        <f>100*$B$49*(Global!AB135*$B$48+Global!AB135^2*$C$48)*(AB61/$B61)^(1/$C$49)</f>
        <v>0.19296212738954135</v>
      </c>
      <c r="AD50" s="44">
        <f>100*$B$49*(Global!AC135*$B$48+Global!AC135^2*$C$48)*(AC61/$B61)^(1/$C$49)</f>
        <v>0.20714944412589242</v>
      </c>
      <c r="AE50" s="44">
        <f>100*$B$49*(Global!AD135*$B$48+Global!AD135^2*$C$48)*(AD61/$B61)^(1/$C$49)</f>
        <v>0.2214063082871775</v>
      </c>
      <c r="AF50" s="44">
        <f>100*$B$49*(Global!AE135*$B$48+Global!AE135^2*$C$48)*(AE61/$B61)^(1/$C$49)</f>
        <v>0.23566414988291409</v>
      </c>
      <c r="AG50" s="44">
        <f>100*$B$49*(Global!AF135*$B$48+Global!AF135^2*$C$48)*(AF61/$B61)^(1/$C$49)</f>
        <v>0.24976690735853088</v>
      </c>
      <c r="AH50" s="44">
        <f>100*$B$49*(Global!AG135*$B$48+Global!AG135^2*$C$48)*(AG61/$B61)^(1/$C$49)</f>
        <v>0.26365098331381498</v>
      </c>
      <c r="AI50" s="44">
        <f>100*$B$49*(Global!AH135*$B$48+Global!AH135^2*$C$48)*(AH61/$B61)^(1/$C$49)</f>
        <v>0.27740367808375282</v>
      </c>
      <c r="AJ50" s="44">
        <f>100*$B$49*(Global!AI135*$B$48+Global!AI135^2*$C$48)*(AI61/$B61)^(1/$C$49)</f>
        <v>0.29104257906321912</v>
      </c>
      <c r="AK50" s="44">
        <f>100*$B$49*(Global!AJ135*$B$48+Global!AJ135^2*$C$48)*(AJ61/$B61)^(1/$C$49)</f>
        <v>0.30458503052628561</v>
      </c>
      <c r="AL50" s="44">
        <f>100*$B$49*(Global!AK135*$B$48+Global!AK135^2*$C$48)*(AK61/$B61)^(1/$C$49)</f>
        <v>0.31804832928946758</v>
      </c>
      <c r="AM50" s="44">
        <f>100*$B$49*(Global!AL135*$B$48+Global!AL135^2*$C$48)*(AL61/$B61)^(1/$C$49)</f>
        <v>0.33144952409521844</v>
      </c>
      <c r="AN50" s="44">
        <f>100*$B$49*(Global!AM135*$B$48+Global!AM135^2*$C$48)*(AM61/$B61)^(1/$C$49)</f>
        <v>0.34480511638522249</v>
      </c>
      <c r="AO50" s="44">
        <f>100*$B$49*(Global!AN135*$B$48+Global!AN135^2*$C$48)*(AN61/$B61)^(1/$C$49)</f>
        <v>0.35813078876838828</v>
      </c>
      <c r="AP50" s="44">
        <f>100*$B$49*(Global!AO135*$B$48+Global!AO135^2*$C$48)*(AO61/$B61)^(1/$C$49)</f>
        <v>0.3714412074679575</v>
      </c>
      <c r="AQ50" s="44">
        <f>100*$B$49*(Global!AP135*$B$48+Global!AP135^2*$C$48)*(AP61/$B61)^(1/$C$49)</f>
        <v>0.38474990572254159</v>
      </c>
      <c r="AR50" s="44">
        <f>100*$B$49*(Global!AQ135*$B$48+Global!AQ135^2*$C$48)*(AQ61/$B61)^(1/$C$49)</f>
        <v>0.39806923789522086</v>
      </c>
      <c r="AS50" s="44">
        <f>100*$B$49*(Global!AR135*$B$48+Global!AR135^2*$C$48)*(AR61/$B61)^(1/$C$49)</f>
        <v>0.4114103883424019</v>
      </c>
      <c r="AT50" s="44">
        <f>100*$B$49*(Global!AS135*$B$48+Global!AS135^2*$C$48)*(AS61/$B61)^(1/$C$49)</f>
        <v>0.42478341897598604</v>
      </c>
      <c r="AU50" s="44">
        <f>100*$B$49*(Global!AT135*$B$48+Global!AT135^2*$C$48)*(AT61/$B61)^(1/$C$49)</f>
        <v>0.43819734169288399</v>
      </c>
      <c r="AV50" s="44">
        <f>100*$B$49*(Global!AU135*$B$48+Global!AU135^2*$C$48)*(AU61/$B61)^(1/$C$49)</f>
        <v>0.45166020477979607</v>
      </c>
      <c r="AW50" s="44">
        <f>100*$B$49*(Global!AV135*$B$48+Global!AV135^2*$C$48)*(AV61/$B61)^(1/$C$49)</f>
        <v>0.46517918523715923</v>
      </c>
      <c r="AX50" s="44">
        <f>100*$B$49*(Global!AW135*$B$48+Global!AW135^2*$C$48)*(AW61/$B61)^(1/$C$49)</f>
        <v>0.47876068138332523</v>
      </c>
      <c r="AY50" s="44">
        <f>100*$B$49*(Global!AX135*$B$48+Global!AX135^2*$C$48)*(AX61/$B61)^(1/$C$49)</f>
        <v>0.49241040201668895</v>
      </c>
      <c r="AZ50" s="44">
        <f>100*$B$49*(Global!AY135*$B$48+Global!AY135^2*$C$48)*(AY61/$B61)^(1/$C$49)</f>
        <v>0.50613344985905595</v>
      </c>
      <c r="BA50" s="44">
        <f>100*$B$49*(Global!AZ135*$B$48+Global!AZ135^2*$C$48)*(AZ61/$B61)^(1/$C$49)</f>
        <v>0.51993439805068542</v>
      </c>
      <c r="BB50" s="44">
        <f>100*$B$49*(Global!BA135*$B$48+Global!BA135^2*$C$48)*(BA61/$B61)^(1/$C$49)</f>
        <v>0.53381735919790829</v>
      </c>
      <c r="BC50" s="44">
        <f>100*$B$49*(Global!BB135*$B$48+Global!BB135^2*$C$48)*(BB61/$B61)^(1/$C$49)</f>
        <v>0.54778604696343569</v>
      </c>
      <c r="BD50" s="44">
        <f>100*$B$49*(Global!BC135*$B$48+Global!BC135^2*$C$48)*(BC61/$B61)^(1/$C$49)</f>
        <v>0.56184383050082076</v>
      </c>
      <c r="BE50" s="44">
        <f>100*$B$49*(Global!BD135*$B$48+Global!BD135^2*$C$48)*(BD61/$B61)^(1/$C$49)</f>
        <v>0.57599378221838404</v>
      </c>
      <c r="BF50" s="44">
        <f>100*$B$49*(Global!BE135*$B$48+Global!BE135^2*$C$48)*(BE61/$B61)^(1/$C$49)</f>
        <v>0.59023871945287398</v>
      </c>
      <c r="BG50" s="44">
        <f>100*$B$49*(Global!BF135*$B$48+Global!BF135^2*$C$48)*(BF61/$B61)^(1/$C$49)</f>
        <v>0.60458124066794128</v>
      </c>
      <c r="BH50" s="44">
        <f>100*$B$49*(Global!BG135*$B$48+Global!BG135^2*$C$48)*(BG61/$B61)^(1/$C$49)</f>
        <v>0.61902375678810151</v>
      </c>
      <c r="BI50" s="44">
        <f>100*$B$49*(Global!BH135*$B$48+Global!BH135^2*$C$48)*(BH61/$B61)^(1/$C$49)</f>
        <v>0.63356851825015748</v>
      </c>
      <c r="BJ50" s="44">
        <f>100*$B$49*(Global!BI135*$B$48+Global!BI135^2*$C$48)*(BI61/$B61)^(1/$C$49)</f>
        <v>0.64821763831146528</v>
      </c>
      <c r="BK50" s="44">
        <f>100*$B$49*(Global!BJ80*$B$48+Global!BJ80^2*$C$48)*(BJ61/$B61)^(1/$C$49)</f>
        <v>0.657221037173915</v>
      </c>
      <c r="BL50" s="44">
        <f>100*$B$49*(Global!BK80*$B$48+Global!BK80^2*$C$48)*(BK61/$B61)^(1/$C$49)</f>
        <v>0.66601206660723233</v>
      </c>
      <c r="BM50" s="44">
        <f>100*$B$49*(Global!BL80*$B$48+Global!BL80^2*$C$48)*(BL61/$B61)^(1/$C$49)</f>
        <v>0.67463391976984155</v>
      </c>
      <c r="BN50" s="44">
        <f>100*$B$49*(Global!BM80*$B$48+Global!BM80^2*$C$48)*(BM61/$B61)^(1/$C$49)</f>
        <v>0.6831161326929398</v>
      </c>
      <c r="BO50" s="44">
        <f>100*$B$49*(Global!BN80*$B$48+Global!BN80^2*$C$48)*(BN61/$B61)^(1/$C$49)</f>
        <v>0.69147900144919217</v>
      </c>
      <c r="BP50" s="44">
        <f>100*$B$49*(Global!BO80*$B$48+Global!BO80^2*$C$48)*(BO61/$B61)^(1/$C$49)</f>
        <v>0.6997365675771301</v>
      </c>
      <c r="BQ50" s="44">
        <f>100*$B$49*(Global!BP80*$B$48+Global!BP80^2*$C$48)*(BP61/$B61)^(1/$C$49)</f>
        <v>0.70789863632858541</v>
      </c>
      <c r="BR50" s="44">
        <f>100*$B$49*(Global!BQ80*$B$48+Global!BQ80^2*$C$48)*(BQ61/$B61)^(1/$C$49)</f>
        <v>0.71597214141170329</v>
      </c>
      <c r="BS50" s="44">
        <f>100*$B$49*(Global!BR80*$B$48+Global!BR80^2*$C$48)*(BR61/$B61)^(1/$C$49)</f>
        <v>0.72396206808186359</v>
      </c>
      <c r="BT50" s="44">
        <f>100*$B$49*(Global!BS80*$B$48+Global!BS80^2*$C$48)*(BS61/$B61)^(1/$C$49)</f>
        <v>0.73187207769666673</v>
      </c>
      <c r="BU50" s="44">
        <f>100*$B$49*(Global!BT80*$B$48+Global!BT80^2*$C$48)*(BT61/$B61)^(1/$C$49)</f>
        <v>0.73970493043458674</v>
      </c>
      <c r="BV50" s="44">
        <f>100*$B$49*(Global!BU80*$B$48+Global!BU80^2*$C$48)*(BU61/$B61)^(1/$C$49)</f>
        <v>0.74746277152523166</v>
      </c>
      <c r="BW50" s="44">
        <f>100*$B$49*(Global!BV80*$B$48+Global!BV80^2*$C$48)*(BV61/$B61)^(1/$C$49)</f>
        <v>0.75514732515918359</v>
      </c>
      <c r="BX50" s="44">
        <f>100*$B$49*(Global!BW80*$B$48+Global!BW80^2*$C$48)*(BW61/$B61)^(1/$C$49)</f>
        <v>0.76276002593489667</v>
      </c>
      <c r="BY50" s="44">
        <f>100*$B$49*(Global!BX80*$B$48+Global!BX80^2*$C$48)*(BX61/$B61)^(1/$C$49)</f>
        <v>0.77030210802984089</v>
      </c>
      <c r="BZ50" s="44">
        <f>100*$B$49*(Global!BY80*$B$48+Global!BY80^2*$C$48)*(BY61/$B61)^(1/$C$49)</f>
        <v>0.77777466574754484</v>
      </c>
      <c r="CA50" s="44">
        <f>100*$B$49*(Global!BZ80*$B$48+Global!BZ80^2*$C$48)*(BZ61/$B61)^(1/$C$49)</f>
        <v>0.78517869467468371</v>
      </c>
      <c r="CB50" s="44">
        <f>100*$B$49*(Global!CA80*$B$48+Global!CA80^2*$C$48)*(CA61/$B61)^(1/$C$49)</f>
        <v>0.79251511969602151</v>
      </c>
      <c r="CC50" s="44">
        <f>100*$B$49*(Global!CB80*$B$48+Global!CB80^2*$C$48)*(CB61/$B61)^(1/$C$49)</f>
        <v>0.79978481409587121</v>
      </c>
      <c r="CD50" s="44">
        <f>100*$B$49*(Global!CC80*$B$48+Global!CC80^2*$C$48)*(CC61/$B61)^(1/$C$49)</f>
        <v>0.80698861260926513</v>
      </c>
      <c r="CE50" s="44">
        <f>100*$B$49*(Global!CD80*$B$48+Global!CD80^2*$C$48)*(CD61/$B61)^(1/$C$49)</f>
        <v>0.8141273203624122</v>
      </c>
      <c r="CF50" s="44">
        <f>100*$B$49*(Global!CE80*$B$48+Global!CE80^2*$C$48)*(CE61/$B61)^(1/$C$49)</f>
        <v>0.82120171901710026</v>
      </c>
      <c r="CG50" s="44">
        <f>100*$B$49*(Global!CF80*$B$48+Global!CF80^2*$C$48)*(CF61/$B61)^(1/$C$49)</f>
        <v>0.82821257101074364</v>
      </c>
      <c r="CH50" s="44">
        <f>100*$B$49*(Global!CG80*$B$48+Global!CG80^2*$C$48)*(CG61/$B61)^(1/$C$49)</f>
        <v>0.83516062249741496</v>
      </c>
      <c r="CI50" s="44">
        <f>100*$B$49*(Global!CH80*$B$48+Global!CH80^2*$C$48)*(CH61/$B61)^(1/$C$49)</f>
        <v>0.84204660540119114</v>
      </c>
      <c r="CJ50" s="44">
        <f>100*$B$49*(Global!CI80*$B$48+Global!CI80^2*$C$48)*(CI61/$B61)^(1/$C$49)</f>
        <v>0.84887123886167215</v>
      </c>
      <c r="CK50" s="44">
        <f>100*$B$49*(Global!CJ80*$B$48+Global!CJ80^2*$C$48)*(CJ61/$B61)^(1/$C$49)</f>
        <v>0.85563523026233423</v>
      </c>
      <c r="CL50" s="44">
        <f>100*$B$49*(Global!CK80*$B$48+Global!CK80^2*$C$48)*(CK61/$B61)^(1/$C$49)</f>
        <v>0.86233927597184445</v>
      </c>
      <c r="CM50" s="44">
        <f>100*$B$49*(Global!CL80*$B$48+Global!CL80^2*$C$48)*(CL61/$B61)^(1/$C$49)</f>
        <v>0.86898406188731714</v>
      </c>
      <c r="CN50" s="44">
        <f>100*$B$49*(Global!CM80*$B$48+Global!CM80^2*$C$48)*(CM61/$B61)^(1/$C$49)</f>
        <v>0.8755702638405003</v>
      </c>
      <c r="CO50" s="44">
        <f>100*$B$49*(Global!CN80*$B$48+Global!CN80^2*$C$48)*(CN61/$B61)^(1/$C$49)</f>
        <v>0.88209854790880615</v>
      </c>
      <c r="CP50" s="44">
        <f>100*$B$49*(Global!CO80*$B$48+Global!CO80^2*$C$48)*(CO61/$B61)^(1/$C$49)</f>
        <v>0.8885695706600818</v>
      </c>
      <c r="CQ50" s="44">
        <f>100*$B$49*(Global!CP80*$B$48+Global!CP80^2*$C$48)*(CP61/$B61)^(1/$C$49)</f>
        <v>0.89498397935110185</v>
      </c>
      <c r="CR50" s="44">
        <f>100*$B$49*(Global!CQ80*$B$48+Global!CQ80^2*$C$48)*(CQ61/$B61)^(1/$C$49)</f>
        <v>0.90134241209366317</v>
      </c>
      <c r="CS50" s="44">
        <f>100*$B$49*(Global!CR80*$B$48+Global!CR80^2*$C$48)*(CR61/$B61)^(1/$C$49)</f>
        <v>0.90764549799795802</v>
      </c>
      <c r="CT50" s="44">
        <f>100*$B$49*(Global!CS80*$B$48+Global!CS80^2*$C$48)*(CS61/$B61)^(1/$C$49)</f>
        <v>0.91389385729999695</v>
      </c>
      <c r="CU50" s="44">
        <f>100*$B$49*(Global!CT80*$B$48+Global!CT80^2*$C$48)*(CT61/$B61)^(1/$C$49)</f>
        <v>0.92008810147785236</v>
      </c>
      <c r="CV50" s="44">
        <f>100*$B$49*(Global!CU80*$B$48+Global!CU80^2*$C$48)*(CU61/$B61)^(1/$C$49)</f>
        <v>0.92622883336008355</v>
      </c>
      <c r="CW50" s="44"/>
      <c r="CX50" s="29"/>
      <c r="CY50" s="29"/>
      <c r="CZ50" s="29"/>
      <c r="DA50" s="29"/>
    </row>
    <row r="51" spans="1:105" ht="18" customHeight="1">
      <c r="A51" s="51" t="s">
        <v>195</v>
      </c>
    </row>
    <row r="52" spans="1:105" ht="18" customHeight="1">
      <c r="A52" s="23" t="s">
        <v>120</v>
      </c>
      <c r="B52" s="138">
        <f>+Data!B238/1000</f>
        <v>8.4964425453158739E-3</v>
      </c>
      <c r="C52" s="116">
        <f>+B95-B92</f>
        <v>0</v>
      </c>
    </row>
    <row r="53" spans="1:105" ht="18" customHeight="1">
      <c r="A53" s="21" t="s">
        <v>121</v>
      </c>
      <c r="B53" s="138">
        <f>+Data!O173</f>
        <v>-10.465429163627888</v>
      </c>
      <c r="C53" s="116">
        <f>+Data!Q173</f>
        <v>6.4007131154632475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155.94246849385479</v>
      </c>
      <c r="C56" s="29">
        <f>B56*EXP(B58)</f>
        <v>157.7308776678519</v>
      </c>
      <c r="D56" s="29">
        <f>C56*EXP(C58)</f>
        <v>159.22861094864402</v>
      </c>
      <c r="E56" s="29">
        <f t="shared" ref="E56:BI56" si="10">D56*EXP(D58)</f>
        <v>157.78711196871717</v>
      </c>
      <c r="F56" s="29">
        <f t="shared" si="10"/>
        <v>154.93737936993875</v>
      </c>
      <c r="G56" s="29">
        <f t="shared" si="10"/>
        <v>150.41724029517886</v>
      </c>
      <c r="H56" s="29">
        <f t="shared" si="10"/>
        <v>145.53831861087627</v>
      </c>
      <c r="I56" s="29">
        <f t="shared" si="10"/>
        <v>140.81764924362753</v>
      </c>
      <c r="J56" s="29">
        <f t="shared" si="10"/>
        <v>136.25009913381959</v>
      </c>
      <c r="K56" s="29">
        <f t="shared" si="10"/>
        <v>131.83070171735417</v>
      </c>
      <c r="L56" s="29">
        <f t="shared" si="10"/>
        <v>129.67510617919314</v>
      </c>
      <c r="M56" s="29">
        <f t="shared" si="10"/>
        <v>129.67521371498509</v>
      </c>
      <c r="N56" s="29">
        <f t="shared" si="10"/>
        <v>129.6753212508662</v>
      </c>
      <c r="O56" s="29">
        <f t="shared" si="10"/>
        <v>129.67542878683651</v>
      </c>
      <c r="P56" s="29">
        <f t="shared" si="10"/>
        <v>129.67553632289597</v>
      </c>
      <c r="Q56" s="29">
        <f t="shared" si="10"/>
        <v>129.67564385904461</v>
      </c>
      <c r="R56" s="29">
        <f t="shared" si="10"/>
        <v>129.67575139528245</v>
      </c>
      <c r="S56" s="29">
        <f t="shared" si="10"/>
        <v>129.67585893160944</v>
      </c>
      <c r="T56" s="29">
        <f t="shared" si="10"/>
        <v>129.67596646802562</v>
      </c>
      <c r="U56" s="29">
        <f t="shared" si="10"/>
        <v>129.67607400453099</v>
      </c>
      <c r="V56" s="29">
        <f t="shared" si="10"/>
        <v>130.02299251384741</v>
      </c>
      <c r="W56" s="29">
        <f t="shared" si="10"/>
        <v>130.71950791554798</v>
      </c>
      <c r="X56" s="29">
        <f t="shared" si="10"/>
        <v>131.4197544550683</v>
      </c>
      <c r="Y56" s="29">
        <f t="shared" si="10"/>
        <v>132.12375211960375</v>
      </c>
      <c r="Z56" s="29">
        <f t="shared" si="10"/>
        <v>132.83152100341843</v>
      </c>
      <c r="AA56" s="29">
        <f t="shared" si="10"/>
        <v>133.54308130841864</v>
      </c>
      <c r="AB56" s="29">
        <f t="shared" si="10"/>
        <v>134.2584533447295</v>
      </c>
      <c r="AC56" s="29">
        <f t="shared" si="10"/>
        <v>134.97765753127476</v>
      </c>
      <c r="AD56" s="29">
        <f t="shared" si="10"/>
        <v>135.70071439635947</v>
      </c>
      <c r="AE56" s="29">
        <f t="shared" si="10"/>
        <v>136.42764457825609</v>
      </c>
      <c r="AF56" s="29">
        <f t="shared" si="10"/>
        <v>136.79256864268308</v>
      </c>
      <c r="AG56" s="29">
        <f t="shared" si="10"/>
        <v>136.79256864268308</v>
      </c>
      <c r="AH56" s="29">
        <f t="shared" si="10"/>
        <v>136.79256864268308</v>
      </c>
      <c r="AI56" s="29">
        <f t="shared" si="10"/>
        <v>136.79256864268308</v>
      </c>
      <c r="AJ56" s="29">
        <f t="shared" si="10"/>
        <v>136.79256864268308</v>
      </c>
      <c r="AK56" s="29">
        <f t="shared" si="10"/>
        <v>136.79256864268308</v>
      </c>
      <c r="AL56" s="29">
        <f t="shared" si="10"/>
        <v>136.79256864268308</v>
      </c>
      <c r="AM56" s="29">
        <f t="shared" si="10"/>
        <v>136.79256864268308</v>
      </c>
      <c r="AN56" s="29">
        <f t="shared" si="10"/>
        <v>136.79256864268308</v>
      </c>
      <c r="AO56" s="29">
        <f t="shared" si="10"/>
        <v>136.79256864268308</v>
      </c>
      <c r="AP56" s="29">
        <f t="shared" si="10"/>
        <v>136.79256864268308</v>
      </c>
      <c r="AQ56" s="29">
        <f t="shared" si="10"/>
        <v>136.79256864268308</v>
      </c>
      <c r="AR56" s="29">
        <f t="shared" si="10"/>
        <v>136.79256864268308</v>
      </c>
      <c r="AS56" s="29">
        <f t="shared" si="10"/>
        <v>136.79256864268308</v>
      </c>
      <c r="AT56" s="29">
        <f t="shared" si="10"/>
        <v>136.79256864268308</v>
      </c>
      <c r="AU56" s="29">
        <f t="shared" si="10"/>
        <v>136.79256864268308</v>
      </c>
      <c r="AV56" s="29">
        <f t="shared" si="10"/>
        <v>136.79256864268308</v>
      </c>
      <c r="AW56" s="29">
        <f t="shared" si="10"/>
        <v>136.79256864268308</v>
      </c>
      <c r="AX56" s="29">
        <f t="shared" si="10"/>
        <v>136.79256864268308</v>
      </c>
      <c r="AY56" s="29">
        <f t="shared" si="10"/>
        <v>136.79256864268308</v>
      </c>
      <c r="AZ56" s="29">
        <f t="shared" si="10"/>
        <v>136.79256864268308</v>
      </c>
      <c r="BA56" s="29">
        <f t="shared" si="10"/>
        <v>136.79256864268308</v>
      </c>
      <c r="BB56" s="29">
        <f t="shared" si="10"/>
        <v>136.79256864268308</v>
      </c>
      <c r="BC56" s="29">
        <f t="shared" si="10"/>
        <v>136.79256864268308</v>
      </c>
      <c r="BD56" s="29">
        <f t="shared" si="10"/>
        <v>136.79256864268308</v>
      </c>
      <c r="BE56" s="29">
        <f t="shared" si="10"/>
        <v>136.79256864268308</v>
      </c>
      <c r="BF56" s="29">
        <f t="shared" si="10"/>
        <v>136.79256864268308</v>
      </c>
      <c r="BG56" s="29">
        <f t="shared" si="10"/>
        <v>136.79256864268308</v>
      </c>
      <c r="BH56" s="29">
        <f t="shared" si="10"/>
        <v>136.79256864268308</v>
      </c>
      <c r="BI56" s="29">
        <f t="shared" si="10"/>
        <v>136.79256864268308</v>
      </c>
    </row>
    <row r="57" spans="1:105" s="6" customFormat="1" ht="12.9">
      <c r="A57" s="5" t="s">
        <v>113</v>
      </c>
      <c r="B57" s="3">
        <f>Parameters!J48</f>
        <v>155.94246849385479</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+Data!B42*10</f>
        <v>1.1403127329362234E-2</v>
      </c>
      <c r="C58" s="29">
        <f>+Data!C42*10</f>
        <v>9.4506994247554547E-3</v>
      </c>
      <c r="D58" s="29">
        <f>+Data!D42*10</f>
        <v>-9.0942424029197694E-3</v>
      </c>
      <c r="E58" s="29">
        <f>+Data!E42*10</f>
        <v>-1.8225700651584489E-2</v>
      </c>
      <c r="F58" s="29">
        <f>+Data!F42*10</f>
        <v>-2.9607996654239951E-2</v>
      </c>
      <c r="G58" s="29">
        <f>+Data!G42*10</f>
        <v>-3.2973624479236859E-2</v>
      </c>
      <c r="H58" s="29">
        <f>+Data!H42*10</f>
        <v>-3.2973624479236859E-2</v>
      </c>
      <c r="I58" s="29">
        <f>+Data!I42*10</f>
        <v>-3.2973624479236859E-2</v>
      </c>
      <c r="J58" s="29">
        <f>+Data!J42*10</f>
        <v>-3.2973624479236859E-2</v>
      </c>
      <c r="K58" s="29">
        <f>+Data!K42*10</f>
        <v>-1.6486397604340623E-2</v>
      </c>
      <c r="L58" s="29">
        <f>+Data!L42*10</f>
        <v>8.2927055561628779E-7</v>
      </c>
      <c r="M58" s="29">
        <f>+Data!M42*10</f>
        <v>8.2927055561628779E-7</v>
      </c>
      <c r="N58" s="29">
        <f>+Data!N42*10</f>
        <v>8.2927055561628779E-7</v>
      </c>
      <c r="O58" s="29">
        <f>+Data!O42*10</f>
        <v>8.2927055561628779E-7</v>
      </c>
      <c r="P58" s="29">
        <f>+Data!P42*10</f>
        <v>8.2927055561628779E-7</v>
      </c>
      <c r="Q58" s="29">
        <f>+Data!Q42*10</f>
        <v>8.2927055561628779E-7</v>
      </c>
      <c r="R58" s="29">
        <f>+Data!R42*10</f>
        <v>8.2927055561628779E-7</v>
      </c>
      <c r="S58" s="29">
        <f>+Data!S42*10</f>
        <v>8.2927055561628779E-7</v>
      </c>
      <c r="T58" s="29">
        <f>+Data!T42*10</f>
        <v>8.2927055561628779E-7</v>
      </c>
      <c r="U58" s="29">
        <f>+Data!U42*10</f>
        <v>2.6716978256804448E-3</v>
      </c>
      <c r="V58" s="29">
        <f>+Data!V42*10</f>
        <v>5.3425663808052727E-3</v>
      </c>
      <c r="W58" s="29">
        <f>+Data!W42*10</f>
        <v>5.3425663808052727E-3</v>
      </c>
      <c r="X58" s="29">
        <f>+Data!X42*10</f>
        <v>5.3425663808052727E-3</v>
      </c>
      <c r="Y58" s="29">
        <f>+Data!Y42*10</f>
        <v>5.3425663808052727E-3</v>
      </c>
      <c r="Z58" s="29">
        <f>+Data!Z42*10</f>
        <v>5.3425663808052727E-3</v>
      </c>
      <c r="AA58" s="29">
        <f>+Data!AA42*10</f>
        <v>5.3425663808052727E-3</v>
      </c>
      <c r="AB58" s="29">
        <f>+Data!AB42*10</f>
        <v>5.3425663808052727E-3</v>
      </c>
      <c r="AC58" s="29">
        <f>+Data!AC42*10</f>
        <v>5.3425663808052727E-3</v>
      </c>
      <c r="AD58" s="29">
        <f>+Data!AD42*10</f>
        <v>5.3425663808052727E-3</v>
      </c>
      <c r="AE58" s="29">
        <f>+Data!AE42*10</f>
        <v>2.6712831904026364E-3</v>
      </c>
      <c r="AF58" s="29">
        <f>+Data!AF40*10</f>
        <v>0</v>
      </c>
      <c r="AG58" s="29">
        <f>+Data!AG40*10</f>
        <v>0</v>
      </c>
      <c r="AH58" s="29">
        <f>+Data!AH40*10</f>
        <v>0</v>
      </c>
      <c r="AI58" s="29">
        <f>+Data!AI40*10</f>
        <v>0</v>
      </c>
      <c r="AJ58" s="29">
        <f>+Data!AJ40*10</f>
        <v>0</v>
      </c>
      <c r="AK58" s="29">
        <f>+Data!AK40*10</f>
        <v>0</v>
      </c>
      <c r="AL58" s="29">
        <f>+Data!AL40*10</f>
        <v>0</v>
      </c>
      <c r="AM58" s="29">
        <f>+Data!AM40*10</f>
        <v>0</v>
      </c>
      <c r="AN58" s="29">
        <f>+Data!AN40*10</f>
        <v>0</v>
      </c>
      <c r="AO58" s="29">
        <f>+Data!AO40*10</f>
        <v>0</v>
      </c>
      <c r="AP58" s="29">
        <f>+Data!AP40*10</f>
        <v>0</v>
      </c>
      <c r="AQ58" s="29">
        <f>+Data!AQ40*10</f>
        <v>0</v>
      </c>
      <c r="AR58" s="29">
        <f>+Data!AR40*10</f>
        <v>0</v>
      </c>
      <c r="AS58" s="29">
        <f>+Data!AS40*10</f>
        <v>0</v>
      </c>
      <c r="AT58" s="29">
        <f>+Data!AT40*10</f>
        <v>0</v>
      </c>
      <c r="AU58" s="29">
        <f>+Data!AU40*10</f>
        <v>0</v>
      </c>
      <c r="AV58" s="29">
        <f>+Data!AV40*10</f>
        <v>0</v>
      </c>
      <c r="AW58" s="29">
        <f>+Data!AW40*10</f>
        <v>0</v>
      </c>
      <c r="AX58" s="29">
        <f>+Data!AX40*10</f>
        <v>0</v>
      </c>
      <c r="AY58" s="29">
        <f>+Data!AY40*10</f>
        <v>0</v>
      </c>
      <c r="AZ58" s="29">
        <f>+Data!AZ40*10</f>
        <v>0</v>
      </c>
      <c r="BA58" s="29">
        <f>+Data!BA40*10</f>
        <v>0</v>
      </c>
      <c r="BB58" s="29">
        <f>+Data!BB40*10</f>
        <v>0</v>
      </c>
      <c r="BC58" s="29">
        <f>+Data!BC40*10</f>
        <v>0</v>
      </c>
      <c r="BD58" s="29">
        <f>+Data!BD40*10</f>
        <v>0</v>
      </c>
      <c r="BE58" s="29">
        <f>+Data!BE40*10</f>
        <v>0</v>
      </c>
      <c r="BF58" s="29">
        <f>+Data!BF40*10</f>
        <v>0</v>
      </c>
      <c r="BG58" s="29">
        <f>+Data!BG40*10</f>
        <v>0</v>
      </c>
      <c r="BH58" s="29">
        <f>+Data!BH40*10</f>
        <v>0</v>
      </c>
      <c r="BI58" s="29">
        <f>+Data!BI40*10</f>
        <v>0</v>
      </c>
    </row>
    <row r="59" spans="1:105" s="6" customFormat="1" ht="12.9">
      <c r="A59" s="5" t="s">
        <v>129</v>
      </c>
      <c r="B59" s="3">
        <f>+BI56</f>
        <v>136.79256864268308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0.8073350542869363</v>
      </c>
      <c r="C61" s="45">
        <f t="shared" si="11"/>
        <v>1.0932156136130002</v>
      </c>
      <c r="D61" s="45">
        <f t="shared" si="11"/>
        <v>1.5359460281478345</v>
      </c>
      <c r="E61" s="45">
        <f t="shared" si="11"/>
        <v>2.0296141925726361</v>
      </c>
      <c r="F61" s="45">
        <f t="shared" si="11"/>
        <v>2.5769288522129168</v>
      </c>
      <c r="G61" s="45">
        <f t="shared" si="11"/>
        <v>3.163036570410128</v>
      </c>
      <c r="H61" s="45">
        <f t="shared" si="11"/>
        <v>3.7926815274469683</v>
      </c>
      <c r="I61" s="45">
        <f t="shared" si="11"/>
        <v>4.4630011914335057</v>
      </c>
      <c r="J61" s="45">
        <f t="shared" si="11"/>
        <v>5.1678636541461787</v>
      </c>
      <c r="K61" s="45">
        <f t="shared" si="11"/>
        <v>5.9009149826442702</v>
      </c>
      <c r="L61" s="45">
        <f t="shared" si="11"/>
        <v>6.7664895646484764</v>
      </c>
      <c r="M61" s="45">
        <f t="shared" si="11"/>
        <v>7.7961081843977027</v>
      </c>
      <c r="N61" s="45">
        <f t="shared" si="11"/>
        <v>8.9323207179440285</v>
      </c>
      <c r="O61" s="45">
        <f t="shared" si="11"/>
        <v>10.104255932219953</v>
      </c>
      <c r="P61" s="45">
        <f t="shared" si="11"/>
        <v>11.313581215925643</v>
      </c>
      <c r="Q61" s="45">
        <f t="shared" si="11"/>
        <v>12.559218049276414</v>
      </c>
      <c r="R61" s="45">
        <f t="shared" si="11"/>
        <v>13.838696793246966</v>
      </c>
      <c r="S61" s="45">
        <f t="shared" si="11"/>
        <v>15.148986395915415</v>
      </c>
      <c r="T61" s="45">
        <f t="shared" si="11"/>
        <v>16.486994647375909</v>
      </c>
      <c r="U61" s="45">
        <f t="shared" si="11"/>
        <v>17.849861456385028</v>
      </c>
      <c r="V61" s="45">
        <f t="shared" si="11"/>
        <v>19.271118134627507</v>
      </c>
      <c r="W61" s="45">
        <f t="shared" si="11"/>
        <v>20.764752320644355</v>
      </c>
      <c r="X61" s="45">
        <f t="shared" si="11"/>
        <v>22.30233257144554</v>
      </c>
      <c r="Y61" s="45">
        <f t="shared" si="11"/>
        <v>23.879281063259125</v>
      </c>
      <c r="Z61" s="45">
        <f t="shared" si="11"/>
        <v>25.493202399644659</v>
      </c>
      <c r="AA61" s="45">
        <f t="shared" si="11"/>
        <v>27.143177470515678</v>
      </c>
      <c r="AB61" s="45">
        <f t="shared" si="11"/>
        <v>28.829628279632395</v>
      </c>
      <c r="AC61" s="45">
        <f t="shared" si="11"/>
        <v>30.555845009656192</v>
      </c>
      <c r="AD61" s="45">
        <f t="shared" si="11"/>
        <v>32.335722213408452</v>
      </c>
      <c r="AE61" s="45">
        <f t="shared" si="11"/>
        <v>34.170400990705872</v>
      </c>
      <c r="AF61" s="45">
        <f t="shared" si="11"/>
        <v>35.99261818569331</v>
      </c>
      <c r="AG61" s="45">
        <f t="shared" si="11"/>
        <v>37.77759922830159</v>
      </c>
      <c r="AH61" s="45">
        <f t="shared" si="11"/>
        <v>39.579084112772797</v>
      </c>
      <c r="AI61" s="45">
        <f t="shared" si="11"/>
        <v>41.405239120144984</v>
      </c>
      <c r="AJ61" s="45">
        <f t="shared" si="11"/>
        <v>43.261180628300338</v>
      </c>
      <c r="AK61" s="45">
        <f t="shared" si="11"/>
        <v>45.150527297038394</v>
      </c>
      <c r="AL61" s="45">
        <f t="shared" si="11"/>
        <v>47.076212245560129</v>
      </c>
      <c r="AM61" s="45">
        <f t="shared" si="11"/>
        <v>49.040898603466658</v>
      </c>
      <c r="AN61" s="45">
        <f t="shared" si="11"/>
        <v>51.047183145292117</v>
      </c>
      <c r="AO61" s="45">
        <f t="shared" si="11"/>
        <v>53.097689309007016</v>
      </c>
      <c r="AP61" s="45">
        <f t="shared" si="11"/>
        <v>55.195104413946098</v>
      </c>
      <c r="AQ61" s="45">
        <f t="shared" si="11"/>
        <v>57.342190213451154</v>
      </c>
      <c r="AR61" s="45">
        <f t="shared" si="11"/>
        <v>59.541781891073128</v>
      </c>
      <c r="AS61" s="45">
        <f t="shared" si="11"/>
        <v>61.796783057217574</v>
      </c>
      <c r="AT61" s="45">
        <f t="shared" si="11"/>
        <v>64.110160312495879</v>
      </c>
      <c r="AU61" s="45">
        <f t="shared" si="11"/>
        <v>66.484938889004042</v>
      </c>
      <c r="AV61" s="45">
        <f t="shared" si="11"/>
        <v>68.924199862170269</v>
      </c>
      <c r="AW61" s="45">
        <f t="shared" si="11"/>
        <v>71.431078951596163</v>
      </c>
      <c r="AX61" s="45">
        <f t="shared" si="11"/>
        <v>74.008766733430747</v>
      </c>
      <c r="AY61" s="45">
        <f t="shared" si="11"/>
        <v>76.660510027635112</v>
      </c>
      <c r="AZ61" s="45">
        <f t="shared" si="11"/>
        <v>79.389614227107231</v>
      </c>
      <c r="BA61" s="45">
        <f t="shared" si="11"/>
        <v>82.199446364548635</v>
      </c>
      <c r="BB61" s="45">
        <f t="shared" si="11"/>
        <v>85.093438748930325</v>
      </c>
      <c r="BC61" s="45">
        <f t="shared" si="11"/>
        <v>88.075093038207143</v>
      </c>
      <c r="BD61" s="45">
        <f t="shared" si="11"/>
        <v>91.147984645307744</v>
      </c>
      <c r="BE61" s="45">
        <f t="shared" si="11"/>
        <v>94.315767399581105</v>
      </c>
      <c r="BF61" s="45">
        <f t="shared" si="11"/>
        <v>97.582178406068323</v>
      </c>
      <c r="BG61" s="45">
        <f t="shared" si="11"/>
        <v>100.95104306085916</v>
      </c>
      <c r="BH61" s="45">
        <f t="shared" si="11"/>
        <v>104.42628019313811</v>
      </c>
      <c r="BI61" s="45">
        <f t="shared" si="11"/>
        <v>108.01190731403207</v>
      </c>
      <c r="BJ61" s="45">
        <f>+BI61</f>
        <v>108.01190731403207</v>
      </c>
      <c r="BK61" s="45">
        <f t="shared" ref="BK61:CV61" si="12">+BJ61</f>
        <v>108.01190731403207</v>
      </c>
      <c r="BL61" s="45">
        <f t="shared" si="12"/>
        <v>108.01190731403207</v>
      </c>
      <c r="BM61" s="45">
        <f t="shared" si="12"/>
        <v>108.01190731403207</v>
      </c>
      <c r="BN61" s="45">
        <f t="shared" si="12"/>
        <v>108.01190731403207</v>
      </c>
      <c r="BO61" s="45">
        <f t="shared" si="12"/>
        <v>108.01190731403207</v>
      </c>
      <c r="BP61" s="45">
        <f t="shared" si="12"/>
        <v>108.01190731403207</v>
      </c>
      <c r="BQ61" s="45">
        <f t="shared" si="12"/>
        <v>108.01190731403207</v>
      </c>
      <c r="BR61" s="45">
        <f t="shared" si="12"/>
        <v>108.01190731403207</v>
      </c>
      <c r="BS61" s="45">
        <f t="shared" si="12"/>
        <v>108.01190731403207</v>
      </c>
      <c r="BT61" s="45">
        <f t="shared" si="12"/>
        <v>108.01190731403207</v>
      </c>
      <c r="BU61" s="45">
        <f t="shared" si="12"/>
        <v>108.01190731403207</v>
      </c>
      <c r="BV61" s="45">
        <f t="shared" si="12"/>
        <v>108.01190731403207</v>
      </c>
      <c r="BW61" s="45">
        <f t="shared" si="12"/>
        <v>108.01190731403207</v>
      </c>
      <c r="BX61" s="45">
        <f t="shared" si="12"/>
        <v>108.01190731403207</v>
      </c>
      <c r="BY61" s="45">
        <f t="shared" si="12"/>
        <v>108.01190731403207</v>
      </c>
      <c r="BZ61" s="45">
        <f t="shared" si="12"/>
        <v>108.01190731403207</v>
      </c>
      <c r="CA61" s="45">
        <f t="shared" si="12"/>
        <v>108.01190731403207</v>
      </c>
      <c r="CB61" s="45">
        <f t="shared" si="12"/>
        <v>108.01190731403207</v>
      </c>
      <c r="CC61" s="45">
        <f t="shared" si="12"/>
        <v>108.01190731403207</v>
      </c>
      <c r="CD61" s="45">
        <f t="shared" si="12"/>
        <v>108.01190731403207</v>
      </c>
      <c r="CE61" s="45">
        <f t="shared" si="12"/>
        <v>108.01190731403207</v>
      </c>
      <c r="CF61" s="45">
        <f t="shared" si="12"/>
        <v>108.01190731403207</v>
      </c>
      <c r="CG61" s="45">
        <f t="shared" si="12"/>
        <v>108.01190731403207</v>
      </c>
      <c r="CH61" s="45">
        <f t="shared" si="12"/>
        <v>108.01190731403207</v>
      </c>
      <c r="CI61" s="45">
        <f t="shared" si="12"/>
        <v>108.01190731403207</v>
      </c>
      <c r="CJ61" s="45">
        <f t="shared" si="12"/>
        <v>108.01190731403207</v>
      </c>
      <c r="CK61" s="45">
        <f t="shared" si="12"/>
        <v>108.01190731403207</v>
      </c>
      <c r="CL61" s="45">
        <f t="shared" si="12"/>
        <v>108.01190731403207</v>
      </c>
      <c r="CM61" s="45">
        <f t="shared" si="12"/>
        <v>108.01190731403207</v>
      </c>
      <c r="CN61" s="45">
        <f t="shared" si="12"/>
        <v>108.01190731403207</v>
      </c>
      <c r="CO61" s="45">
        <f t="shared" si="12"/>
        <v>108.01190731403207</v>
      </c>
      <c r="CP61" s="45">
        <f t="shared" si="12"/>
        <v>108.01190731403207</v>
      </c>
      <c r="CQ61" s="45">
        <f t="shared" si="12"/>
        <v>108.01190731403207</v>
      </c>
      <c r="CR61" s="45">
        <f t="shared" si="12"/>
        <v>108.01190731403207</v>
      </c>
      <c r="CS61" s="45">
        <f t="shared" si="12"/>
        <v>108.01190731403207</v>
      </c>
      <c r="CT61" s="45">
        <f t="shared" si="12"/>
        <v>108.01190731403207</v>
      </c>
      <c r="CU61" s="45">
        <f t="shared" si="12"/>
        <v>108.01190731403207</v>
      </c>
      <c r="CV61" s="45">
        <f t="shared" si="12"/>
        <v>108.01190731403207</v>
      </c>
    </row>
    <row r="62" spans="1:105" s="64" customFormat="1" ht="18" customHeight="1">
      <c r="A62" s="580" t="s">
        <v>1128</v>
      </c>
      <c r="B62" s="64">
        <f>($B24*B81+$B25*B81^$B$26+$B$29*(B81/$B$27)^$B$28)*Parameters!$B$116*0.01</f>
        <v>8.9882463132177264E-4</v>
      </c>
      <c r="C62" s="64">
        <f>($B24*C81+$B25*C81^$B$26+$B$29*(C81/$B$27)^$B$28)*Parameters!$B$116*0.01</f>
        <v>1.2530573028326757E-3</v>
      </c>
      <c r="D62" s="64">
        <f>($B24*D81+$B25*D81^$B$26+$B$29*(D81/$B$27)^$B$28)*Parameters!$B$116*0.01</f>
        <v>1.9736199437827002E-3</v>
      </c>
      <c r="E62" s="64">
        <f>($B24*E81+$B25*E81^$B$26+$B$29*(E81/$B$27)^$B$28)*Parameters!$B$116*0.01</f>
        <v>3.0156497668742946E-3</v>
      </c>
      <c r="F62" s="64">
        <f>($B24*F81+$B25*F81^$B$26+$B$29*(F81/$B$27)^$B$28)*Parameters!$B$116*0.01</f>
        <v>4.3785297016610278E-3</v>
      </c>
      <c r="G62" s="64">
        <f>($B24*G81+$B25*G81^$B$26+$B$29*(G81/$B$27)^$B$28)*Parameters!$B$116*0.01</f>
        <v>6.0365418971208545E-3</v>
      </c>
      <c r="H62" s="64">
        <f>($B24*H81+$B25*H81^$B$26+$B$29*(H81/$B$27)^$B$28)*Parameters!$B$116*0.01</f>
        <v>7.9475052697937938E-3</v>
      </c>
      <c r="I62" s="64">
        <f>($B24*I81+$B25*I81^$B$26+$B$29*(I81/$B$27)^$B$28)*Parameters!$B$116*0.01</f>
        <v>1.0067781883083958E-2</v>
      </c>
      <c r="J62" s="64">
        <f>($B24*J81+$B25*J81^$B$26+$B$29*(J81/$B$27)^$B$28)*Parameters!$B$116*0.01</f>
        <v>1.2360809355340155E-2</v>
      </c>
      <c r="K62" s="64">
        <f>($B24*K81+$B25*K81^$B$26+$B$29*(K81/$B$27)^$B$28)*Parameters!$B$116*0.01</f>
        <v>1.4798395670335404E-2</v>
      </c>
      <c r="L62" s="64">
        <f>($B24*L81+$B25*L81^$B$26+$B$29*(L81/$B$27)^$B$28)*Parameters!$B$116*0.01</f>
        <v>1.7359801363043208E-2</v>
      </c>
      <c r="M62" s="64">
        <f>($B24*M81+$B25*M81^$B$26+$B$29*(M81/$B$27)^$B$28)*Parameters!$B$116*0.01</f>
        <v>1.9953038484950177E-2</v>
      </c>
      <c r="N62" s="64">
        <f>($B24*N81+$B25*N81^$B$26+$B$29*(N81/$B$27)^$B$28)*Parameters!$B$116*0.01</f>
        <v>2.2577026826125671E-2</v>
      </c>
      <c r="O62" s="64">
        <f>($B24*O81+$B25*O81^$B$26+$B$29*(O81/$B$27)^$B$28)*Parameters!$B$116*0.01</f>
        <v>2.5230039682722812E-2</v>
      </c>
      <c r="P62" s="64">
        <f>($B24*P81+$B25*P81^$B$26+$B$29*(P81/$B$27)^$B$28)*Parameters!$B$116*0.01</f>
        <v>2.7907355335554093E-2</v>
      </c>
      <c r="Q62" s="64">
        <f>($B24*Q81+$B25*Q81^$B$26+$B$29*(Q81/$B$27)^$B$28)*Parameters!$B$116*0.01</f>
        <v>3.0602953210053921E-2</v>
      </c>
      <c r="R62" s="64">
        <f>($B24*R81+$B25*R81^$B$26+$B$29*(R81/$B$27)^$B$28)*Parameters!$B$116*0.01</f>
        <v>3.3310259350891533E-2</v>
      </c>
      <c r="S62" s="64">
        <f>($B24*S81+$B25*S81^$B$26+$B$29*(S81/$B$27)^$B$28)*Parameters!$B$116*0.01</f>
        <v>3.6022382670520242E-2</v>
      </c>
      <c r="T62" s="64">
        <f>($B24*T81+$B25*T81^$B$26+$B$29*(T81/$B$27)^$B$28)*Parameters!$B$116*0.01</f>
        <v>3.8732048021213279E-2</v>
      </c>
      <c r="U62" s="64">
        <f>($B24*U81+$B25*U81^$B$26+$B$29*(U81/$B$27)^$B$28)*Parameters!$B$116*0.01</f>
        <v>4.1431304002946617E-2</v>
      </c>
      <c r="V62" s="64">
        <f>($B24*V81+$B25*V81^$B$26+$B$29*(V81/$B$27)^$B$28)*Parameters!$B$116*0.01</f>
        <v>4.4113748823931251E-2</v>
      </c>
      <c r="W62" s="64">
        <f>($B24*W81+$B25*W81^$B$26+$B$29*(W81/$B$27)^$B$28)*Parameters!$B$116*0.01</f>
        <v>4.6776012381942782E-2</v>
      </c>
      <c r="X62" s="64">
        <f>($B24*X81+$B25*X81^$B$26+$B$29*(X81/$B$27)^$B$28)*Parameters!$B$116*0.01</f>
        <v>4.9413193805297455E-2</v>
      </c>
      <c r="Y62" s="64">
        <f>($B24*Y81+$B25*Y81^$B$26+$B$29*(Y81/$B$27)^$B$28)*Parameters!$B$116*0.01</f>
        <v>5.2013963628979573E-2</v>
      </c>
      <c r="Z62" s="64">
        <f>($B24*Z81+$B25*Z81^$B$26+$B$29*(Z81/$B$27)^$B$28)*Parameters!$B$116*0.01</f>
        <v>5.4558688815201921E-2</v>
      </c>
      <c r="AA62" s="64">
        <f>($B24*AA81+$B25*AA81^$B$26+$B$29*(AA81/$B$27)^$B$28)*Parameters!$B$116*0.01</f>
        <v>5.6968883028928552E-2</v>
      </c>
      <c r="AB62" s="64">
        <f>($B24*AB81+$B25*AB81^$B$26+$B$29*(AB81/$B$27)^$B$28)*Parameters!$B$116*0.01</f>
        <v>5.8466792443307297E-2</v>
      </c>
      <c r="AC62" s="64">
        <f>($B24*AC81+$B25*AC81^$B$26+$B$29*(AC81/$B$27)^$B$28)*Parameters!$B$116*0.01</f>
        <v>5.8620319693693766E-2</v>
      </c>
      <c r="AD62" s="64">
        <f>($B24*AD81+$B25*AD81^$B$26+$B$29*(AD81/$B$27)^$B$28)*Parameters!$B$116*0.01</f>
        <v>5.7965691450524465E-2</v>
      </c>
      <c r="AE62" s="64">
        <f>($B24*AE81+$B25*AE81^$B$26+$B$29*(AE81/$B$27)^$B$28)*Parameters!$B$116*0.01</f>
        <v>5.6871014013005448E-2</v>
      </c>
      <c r="AF62" s="64">
        <f>($B24*AF81+$B25*AF81^$B$26+$B$29*(AF81/$B$27)^$B$28)*Parameters!$B$116*0.01</f>
        <v>5.5577135986597082E-2</v>
      </c>
      <c r="AG62" s="64">
        <f>($B24*AG81+$B25*AG81^$B$26+$B$29*(AG81/$B$27)^$B$28)*Parameters!$B$116*0.01</f>
        <v>5.4234759070888726E-2</v>
      </c>
      <c r="AH62" s="64">
        <f>($B24*AH81+$B25*AH81^$B$26+$B$29*(AH81/$B$27)^$B$28)*Parameters!$B$116*0.01</f>
        <v>5.2933340241289095E-2</v>
      </c>
      <c r="AI62" s="64">
        <f>($B24*AI81+$B25*AI81^$B$26+$B$29*(AI81/$B$27)^$B$28)*Parameters!$B$116*0.01</f>
        <v>5.1722009492951131E-2</v>
      </c>
      <c r="AJ62" s="64">
        <f>($B24*AJ81+$B25*AJ81^$B$26+$B$29*(AJ81/$B$27)^$B$28)*Parameters!$B$116*0.01</f>
        <v>5.0624082666010234E-2</v>
      </c>
      <c r="AK62" s="64">
        <f>($B24*AK81+$B25*AK81^$B$26+$B$29*(AK81/$B$27)^$B$28)*Parameters!$B$116*0.01</f>
        <v>4.9646855037151071E-2</v>
      </c>
      <c r="AL62" s="64">
        <f>($B24*AL81+$B25*AL81^$B$26+$B$29*(AL81/$B$27)^$B$28)*Parameters!$B$116*0.01</f>
        <v>4.8788074478587601E-2</v>
      </c>
      <c r="AM62" s="64">
        <f>($B24*AM81+$B25*AM81^$B$26+$B$29*(AM81/$B$27)^$B$28)*Parameters!$B$116*0.01</f>
        <v>4.8040143018998054E-2</v>
      </c>
      <c r="AN62" s="64">
        <f>($B24*AN81+$B25*AN81^$B$26+$B$29*(AN81/$B$27)^$B$28)*Parameters!$B$116*0.01</f>
        <v>4.7392793038293822E-2</v>
      </c>
      <c r="AO62" s="64">
        <f>($B24*AO81+$B25*AO81^$B$26+$B$29*(AO81/$B$27)^$B$28)*Parameters!$B$116*0.01</f>
        <v>4.6834753081211621E-2</v>
      </c>
      <c r="AP62" s="64">
        <f>($B24*AP81+$B25*AP81^$B$26+$B$29*(AP81/$B$27)^$B$28)*Parameters!$B$116*0.01</f>
        <v>4.6354752017177224E-2</v>
      </c>
      <c r="AQ62" s="64">
        <f>($B24*AQ81+$B25*AQ81^$B$26+$B$29*(AQ81/$B$27)^$B$28)*Parameters!$B$116*0.01</f>
        <v>4.5942094785922247E-2</v>
      </c>
      <c r="AR62" s="64">
        <f>($B24*AR81+$B25*AR81^$B$26+$B$29*(AR81/$B$27)^$B$28)*Parameters!$B$116*0.01</f>
        <v>4.5586964388536801E-2</v>
      </c>
      <c r="AS62" s="64">
        <f>($B24*AS81+$B25*AS81^$B$26+$B$29*(AS81/$B$27)^$B$28)*Parameters!$B$116*0.01</f>
        <v>4.528055199336823E-2</v>
      </c>
      <c r="AT62" s="64">
        <f>($B24*AT81+$B25*AT81^$B$26+$B$29*(AT81/$B$27)^$B$28)*Parameters!$B$116*0.01</f>
        <v>4.5015081839330166E-2</v>
      </c>
      <c r="AU62" s="64">
        <f>($B24*AU81+$B25*AU81^$B$26+$B$29*(AU81/$B$27)^$B$28)*Parameters!$B$116*0.01</f>
        <v>4.4783774279686835E-2</v>
      </c>
      <c r="AV62" s="64">
        <f>($B24*AV81+$B25*AV81^$B$26+$B$29*(AV81/$B$27)^$B$28)*Parameters!$B$116*0.01</f>
        <v>4.4580774877433761E-2</v>
      </c>
      <c r="AW62" s="64">
        <f>($B24*AW81+$B25*AW81^$B$26+$B$29*(AW81/$B$27)^$B$28)*Parameters!$B$116*0.01</f>
        <v>4.4401067285784135E-2</v>
      </c>
      <c r="AX62" s="64">
        <f>($B24*AX81+$B25*AX81^$B$26+$B$29*(AX81/$B$27)^$B$28)*Parameters!$B$116*0.01</f>
        <v>4.4240380954097075E-2</v>
      </c>
      <c r="AY62" s="64">
        <f>($B24*AY81+$B25*AY81^$B$26+$B$29*(AY81/$B$27)^$B$28)*Parameters!$B$116*0.01</f>
        <v>4.4095100316073506E-2</v>
      </c>
      <c r="AZ62" s="64">
        <f>($B24*AZ81+$B25*AZ81^$B$26+$B$29*(AZ81/$B$27)^$B$28)*Parameters!$B$116*0.01</f>
        <v>4.3962179264865578E-2</v>
      </c>
      <c r="BA62" s="64">
        <f>($B24*BA81+$B25*BA81^$B$26+$B$29*(BA81/$B$27)^$B$28)*Parameters!$B$116*0.01</f>
        <v>4.3839062883049687E-2</v>
      </c>
      <c r="BB62" s="64">
        <f>($B24*BB81+$B25*BB81^$B$26+$B$29*(BB81/$B$27)^$B$28)*Parameters!$B$116*0.01</f>
        <v>4.372361723172672E-2</v>
      </c>
      <c r="BC62" s="64">
        <f>($B24*BC81+$B25*BC81^$B$26+$B$29*(BC81/$B$27)^$B$28)*Parameters!$B$116*0.01</f>
        <v>4.3614067284403604E-2</v>
      </c>
      <c r="BD62" s="64">
        <f>($B24*BD81+$B25*BD81^$B$26+$B$29*(BD81/$B$27)^$B$28)*Parameters!$B$116*0.01</f>
        <v>4.3508942665704937E-2</v>
      </c>
      <c r="BE62" s="64">
        <f>($B24*BE81+$B25*BE81^$B$26+$B$29*(BE81/$B$27)^$B$28)*Parameters!$B$116*0.01</f>
        <v>4.340703062068766E-2</v>
      </c>
      <c r="BF62" s="64">
        <f>($B24*BF81+$B25*BF81^$B$26+$B$29*(BF81/$B$27)^$B$28)*Parameters!$B$116*0.01</f>
        <v>4.3307335529561945E-2</v>
      </c>
      <c r="BG62" s="64">
        <f>($B24*BG81+$B25*BG81^$B$26+$B$29*(BG81/$B$27)^$B$28)*Parameters!$B$116*0.01</f>
        <v>4.3209044249478426E-2</v>
      </c>
      <c r="BH62" s="64">
        <f>($B24*BH81+$B25*BH81^$B$26+$B$29*(BH81/$B$27)^$B$28)*Parameters!$B$116*0.01</f>
        <v>4.3111496579426242E-2</v>
      </c>
      <c r="BI62" s="64">
        <f>($B24*BI81+$B25*BI81^$B$26+$B$29*(BI81/$B$27)^$B$28)*Parameters!$B$116*0.01</f>
        <v>4.3014160186140168E-2</v>
      </c>
      <c r="BJ62" s="64">
        <f>($B24*BJ81+$B25*BJ81^$B$26+$B$29*(BJ81/$B$27)^$B$28)*Parameters!$B$116*0.01</f>
        <v>4.1987819019845975E-2</v>
      </c>
      <c r="BK62" s="64">
        <f>($B24*BK81+$B25*BK81^$B$26+$B$29*(BK81/$B$27)^$B$28)*Parameters!$B$116*0.01</f>
        <v>4.1257935472118583E-2</v>
      </c>
      <c r="BL62" s="64">
        <f>($B24*BL81+$B25*BL81^$B$26+$B$29*(BL81/$B$27)^$B$28)*Parameters!$B$116*0.01</f>
        <v>4.072548747740045E-2</v>
      </c>
      <c r="BM62" s="64">
        <f>($B24*BM81+$B25*BM81^$B$26+$B$29*(BM81/$B$27)^$B$28)*Parameters!$B$116*0.01</f>
        <v>4.0325088741915718E-2</v>
      </c>
      <c r="BN62" s="64">
        <f>($B24*BN81+$B25*BN81^$B$26+$B$29*(BN81/$B$27)^$B$28)*Parameters!$B$116*0.01</f>
        <v>4.0013244171353761E-2</v>
      </c>
      <c r="BO62" s="64">
        <f>($B24*BO81+$B25*BO81^$B$26+$B$29*(BO81/$B$27)^$B$28)*Parameters!$B$116*0.01</f>
        <v>3.9760870421843224E-2</v>
      </c>
      <c r="BP62" s="64">
        <f>($B24*BP81+$B25*BP81^$B$26+$B$29*(BP81/$B$27)^$B$28)*Parameters!$B$116*0.01</f>
        <v>3.9548450620841072E-2</v>
      </c>
      <c r="BQ62" s="64">
        <f>($B24*BQ81+$B25*BQ81^$B$26+$B$29*(BQ81/$B$27)^$B$28)*Parameters!$B$116*0.01</f>
        <v>3.9362855529215035E-2</v>
      </c>
      <c r="BR62" s="64">
        <f>($B24*BR81+$B25*BR81^$B$26+$B$29*(BR81/$B$27)^$B$28)*Parameters!$B$116*0.01</f>
        <v>3.9195238789170986E-2</v>
      </c>
      <c r="BS62" s="64">
        <f>($B24*BS81+$B25*BS81^$B$26+$B$29*(BS81/$B$27)^$B$28)*Parameters!$B$116*0.01</f>
        <v>3.9039634196933071E-2</v>
      </c>
      <c r="BT62" s="64">
        <f>($B24*BT81+$B25*BT81^$B$26+$B$29*(BT81/$B$27)^$B$28)*Parameters!$B$116*0.01</f>
        <v>3.8892016510937148E-2</v>
      </c>
      <c r="BU62" s="64">
        <f>($B24*BU81+$B25*BU81^$B$26+$B$29*(BU81/$B$27)^$B$28)*Parameters!$B$116*0.01</f>
        <v>3.8749670558274843E-2</v>
      </c>
      <c r="BV62" s="64">
        <f>($B24*BV81+$B25*BV81^$B$26+$B$29*(BV81/$B$27)^$B$28)*Parameters!$B$116*0.01</f>
        <v>3.8610766446981803E-2</v>
      </c>
      <c r="BW62" s="64">
        <f>($B24*BW81+$B25*BW81^$B$26+$B$29*(BW81/$B$27)^$B$28)*Parameters!$B$116*0.01</f>
        <v>3.847407306453321E-2</v>
      </c>
      <c r="BX62" s="64">
        <f>($B24*BX81+$B25*BX81^$B$26+$B$29*(BX81/$B$27)^$B$28)*Parameters!$B$116*0.01</f>
        <v>3.8338764595886976E-2</v>
      </c>
      <c r="BY62" s="64">
        <f>($B24*BY81+$B25*BY81^$B$26+$B$29*(BY81/$B$27)^$B$28)*Parameters!$B$116*0.01</f>
        <v>3.8204289725952689E-2</v>
      </c>
      <c r="BZ62" s="64">
        <f>($B24*BZ81+$B25*BZ81^$B$26+$B$29*(BZ81/$B$27)^$B$28)*Parameters!$B$116*0.01</f>
        <v>3.8070283140388621E-2</v>
      </c>
      <c r="CA62" s="64">
        <f>($B24*CA81+$B25*CA81^$B$26+$B$29*(CA81/$B$27)^$B$28)*Parameters!$B$116*0.01</f>
        <v>3.7936505597550088E-2</v>
      </c>
      <c r="CB62" s="64">
        <f>($B24*CB81+$B25*CB81^$B$26+$B$29*(CB81/$B$27)^$B$28)*Parameters!$B$116*0.01</f>
        <v>3.7802803315220741E-2</v>
      </c>
      <c r="CC62" s="64">
        <f>($B24*CC81+$B25*CC81^$B$26+$B$29*(CC81/$B$27)^$B$28)*Parameters!$B$116*0.01</f>
        <v>3.7669080424019494E-2</v>
      </c>
      <c r="CD62" s="64">
        <f>($B24*CD81+$B25*CD81^$B$26+$B$29*(CD81/$B$27)^$B$28)*Parameters!$B$116*0.01</f>
        <v>3.7535280266638806E-2</v>
      </c>
      <c r="CE62" s="64">
        <f>($B24*CE81+$B25*CE81^$B$26+$B$29*(CE81/$B$27)^$B$28)*Parameters!$B$116*0.01</f>
        <v>3.740137268972861E-2</v>
      </c>
      <c r="CF62" s="64">
        <f>($B24*CF81+$B25*CF81^$B$26+$B$29*(CF81/$B$27)^$B$28)*Parameters!$B$116*0.01</f>
        <v>3.726734539864536E-2</v>
      </c>
      <c r="CG62" s="64">
        <f>($B24*CG81+$B25*CG81^$B$26+$B$29*(CG81/$B$27)^$B$28)*Parameters!$B$116*0.01</f>
        <v>3.713319806912363E-2</v>
      </c>
      <c r="CH62" s="64">
        <f>($B24*CH81+$B25*CH81^$B$26+$B$29*(CH81/$B$27)^$B$28)*Parameters!$B$116*0.01</f>
        <v>3.6998938331594303E-2</v>
      </c>
      <c r="CI62" s="64">
        <f>($B24*CI81+$B25*CI81^$B$26+$B$29*(CI81/$B$27)^$B$28)*Parameters!$B$116*0.01</f>
        <v>3.6864579029012967E-2</v>
      </c>
      <c r="CJ62" s="64">
        <f>($B24*CJ81+$B25*CJ81^$B$26+$B$29*(CJ81/$B$27)^$B$28)*Parameters!$B$116*0.01</f>
        <v>3.6730136341963468E-2</v>
      </c>
      <c r="CK62" s="64">
        <f>($B24*CK81+$B25*CK81^$B$26+$B$29*(CK81/$B$27)^$B$28)*Parameters!$B$116*0.01</f>
        <v>3.6595628505359849E-2</v>
      </c>
      <c r="CL62" s="64">
        <f>($B24*CL81+$B25*CL81^$B$26+$B$29*(CL81/$B$27)^$B$28)*Parameters!$B$116*0.01</f>
        <v>3.6461074929478157E-2</v>
      </c>
      <c r="CM62" s="64">
        <f>($B24*CM81+$B25*CM81^$B$26+$B$29*(CM81/$B$27)^$B$28)*Parameters!$B$116*0.01</f>
        <v>3.6326495597950502E-2</v>
      </c>
      <c r="CN62" s="64">
        <f>($B24*CN81+$B25*CN81^$B$26+$B$29*(CN81/$B$27)^$B$28)*Parameters!$B$116*0.01</f>
        <v>3.6191910655966747E-2</v>
      </c>
      <c r="CO62" s="64">
        <f>($B24*CO81+$B25*CO81^$B$26+$B$29*(CO81/$B$27)^$B$28)*Parameters!$B$116*0.01</f>
        <v>3.6057340129488226E-2</v>
      </c>
      <c r="CP62" s="64">
        <f>($B24*CP81+$B25*CP81^$B$26+$B$29*(CP81/$B$27)^$B$28)*Parameters!$B$116*0.01</f>
        <v>3.5922803734996796E-2</v>
      </c>
      <c r="CQ62" s="64">
        <f>($B24*CQ81+$B25*CQ81^$B$26+$B$29*(CQ81/$B$27)^$B$28)*Parameters!$B$116*0.01</f>
        <v>3.5788320752032775E-2</v>
      </c>
      <c r="CR62" s="64">
        <f>($B24*CR81+$B25*CR81^$B$26+$B$29*(CR81/$B$27)^$B$28)*Parameters!$B$116*0.01</f>
        <v>3.5653909939444978E-2</v>
      </c>
      <c r="CS62" s="64">
        <f>($B24*CS81+$B25*CS81^$B$26+$B$29*(CS81/$B$27)^$B$28)*Parameters!$B$116*0.01</f>
        <v>3.5519589482191319E-2</v>
      </c>
      <c r="CT62" s="64">
        <f>($B24*CT81+$B25*CT81^$B$26+$B$29*(CT81/$B$27)^$B$28)*Parameters!$B$116*0.01</f>
        <v>3.5385376959572466E-2</v>
      </c>
      <c r="CU62" s="64">
        <f>($B24*CU81+$B25*CU81^$B$26+$B$29*(CU81/$B$27)^$B$28)*Parameters!$B$116*0.01</f>
        <v>3.525128932855303E-2</v>
      </c>
      <c r="CV62" s="64">
        <f>($B24*CV81+$B25*CV81^$B$26+$B$29*(CV81/$B$27)^$B$28)*Parameters!$B$116*0.01</f>
        <v>3.5117342917730818E-2</v>
      </c>
    </row>
    <row r="63" spans="1:105" s="64" customFormat="1" ht="18" customHeight="1">
      <c r="A63" s="580" t="s">
        <v>1129</v>
      </c>
      <c r="B63" s="64">
        <f t="shared" ref="B63:BM63" si="13">+B62+B50/100</f>
        <v>8.9882463132177264E-4</v>
      </c>
      <c r="C63" s="64">
        <f t="shared" si="13"/>
        <v>1.2800764191864069E-3</v>
      </c>
      <c r="D63" s="64">
        <f t="shared" si="13"/>
        <v>2.0082375074166187E-3</v>
      </c>
      <c r="E63" s="64">
        <f t="shared" si="13"/>
        <v>3.0635181300084496E-3</v>
      </c>
      <c r="F63" s="64">
        <f t="shared" si="13"/>
        <v>4.4423845501775274E-3</v>
      </c>
      <c r="G63" s="64">
        <f t="shared" si="13"/>
        <v>6.1193862191127671E-3</v>
      </c>
      <c r="H63" s="64">
        <f t="shared" si="13"/>
        <v>8.0523266519699453E-3</v>
      </c>
      <c r="I63" s="64">
        <f t="shared" si="13"/>
        <v>1.0197594954210977E-2</v>
      </c>
      <c r="J63" s="64">
        <f t="shared" si="13"/>
        <v>1.2518514971051749E-2</v>
      </c>
      <c r="K63" s="64">
        <f t="shared" si="13"/>
        <v>1.4995796762871591E-2</v>
      </c>
      <c r="L63" s="64">
        <f t="shared" si="13"/>
        <v>1.7603171690940975E-2</v>
      </c>
      <c r="M63" s="64">
        <f t="shared" si="13"/>
        <v>2.0249752688738278E-2</v>
      </c>
      <c r="N63" s="64">
        <f t="shared" si="13"/>
        <v>2.2932625492146645E-2</v>
      </c>
      <c r="O63" s="64">
        <f t="shared" si="13"/>
        <v>2.5651453241789923E-2</v>
      </c>
      <c r="P63" s="64">
        <f t="shared" si="13"/>
        <v>2.8400603212528346E-2</v>
      </c>
      <c r="Q63" s="64">
        <f t="shared" si="13"/>
        <v>3.1173953186311238E-2</v>
      </c>
      <c r="R63" s="64">
        <f t="shared" si="13"/>
        <v>3.3964803304226611E-2</v>
      </c>
      <c r="S63" s="64">
        <f t="shared" si="13"/>
        <v>3.6766124359394151E-2</v>
      </c>
      <c r="T63" s="64">
        <f t="shared" si="13"/>
        <v>3.9570498232397444E-2</v>
      </c>
      <c r="U63" s="64">
        <f t="shared" si="13"/>
        <v>4.2369829731222393E-2</v>
      </c>
      <c r="V63" s="64">
        <f t="shared" si="13"/>
        <v>4.5157573959746157E-2</v>
      </c>
      <c r="W63" s="64">
        <f t="shared" si="13"/>
        <v>4.7930761460074196E-2</v>
      </c>
      <c r="X63" s="64">
        <f t="shared" si="13"/>
        <v>5.0684644095777387E-2</v>
      </c>
      <c r="Y63" s="64">
        <f t="shared" si="13"/>
        <v>5.340739723442646E-2</v>
      </c>
      <c r="Z63" s="64">
        <f t="shared" si="13"/>
        <v>5.6079224345324065E-2</v>
      </c>
      <c r="AA63" s="64">
        <f t="shared" si="13"/>
        <v>5.8621481965260964E-2</v>
      </c>
      <c r="AB63" s="64">
        <f t="shared" si="13"/>
        <v>6.0256176742648757E-2</v>
      </c>
      <c r="AC63" s="64">
        <f t="shared" si="13"/>
        <v>6.0549940967589179E-2</v>
      </c>
      <c r="AD63" s="64">
        <f t="shared" si="13"/>
        <v>6.003718589178339E-2</v>
      </c>
      <c r="AE63" s="64">
        <f t="shared" si="13"/>
        <v>5.9085077095877223E-2</v>
      </c>
      <c r="AF63" s="64">
        <f t="shared" si="13"/>
        <v>5.7933777485426219E-2</v>
      </c>
      <c r="AG63" s="64">
        <f t="shared" si="13"/>
        <v>5.6732428144474031E-2</v>
      </c>
      <c r="AH63" s="64">
        <f t="shared" si="13"/>
        <v>5.5569850074427246E-2</v>
      </c>
      <c r="AI63" s="64">
        <f t="shared" si="13"/>
        <v>5.4496046273788658E-2</v>
      </c>
      <c r="AJ63" s="64">
        <f t="shared" si="13"/>
        <v>5.3534508456642427E-2</v>
      </c>
      <c r="AK63" s="64">
        <f t="shared" si="13"/>
        <v>5.2692705342413923E-2</v>
      </c>
      <c r="AL63" s="64">
        <f t="shared" si="13"/>
        <v>5.1968557771482279E-2</v>
      </c>
      <c r="AM63" s="64">
        <f t="shared" si="13"/>
        <v>5.1354638259950236E-2</v>
      </c>
      <c r="AN63" s="64">
        <f t="shared" si="13"/>
        <v>5.0840844202146046E-2</v>
      </c>
      <c r="AO63" s="64">
        <f t="shared" si="13"/>
        <v>5.0416060968895504E-2</v>
      </c>
      <c r="AP63" s="64">
        <f t="shared" si="13"/>
        <v>5.0069164091856799E-2</v>
      </c>
      <c r="AQ63" s="64">
        <f t="shared" si="13"/>
        <v>4.9789593843147663E-2</v>
      </c>
      <c r="AR63" s="64">
        <f t="shared" si="13"/>
        <v>4.9567656767489011E-2</v>
      </c>
      <c r="AS63" s="64">
        <f t="shared" si="13"/>
        <v>4.9394655876792246E-2</v>
      </c>
      <c r="AT63" s="64">
        <f t="shared" si="13"/>
        <v>4.9262916029090026E-2</v>
      </c>
      <c r="AU63" s="64">
        <f t="shared" si="13"/>
        <v>4.9165747696615678E-2</v>
      </c>
      <c r="AV63" s="64">
        <f t="shared" si="13"/>
        <v>4.9097376925231723E-2</v>
      </c>
      <c r="AW63" s="64">
        <f t="shared" si="13"/>
        <v>4.9052859138155727E-2</v>
      </c>
      <c r="AX63" s="64">
        <f t="shared" si="13"/>
        <v>4.9027987767930326E-2</v>
      </c>
      <c r="AY63" s="64">
        <f t="shared" si="13"/>
        <v>4.9019204336240393E-2</v>
      </c>
      <c r="AZ63" s="64">
        <f t="shared" si="13"/>
        <v>4.9023513763456136E-2</v>
      </c>
      <c r="BA63" s="64">
        <f t="shared" si="13"/>
        <v>4.9038406863556538E-2</v>
      </c>
      <c r="BB63" s="64">
        <f t="shared" si="13"/>
        <v>4.9061790823705806E-2</v>
      </c>
      <c r="BC63" s="64">
        <f t="shared" si="13"/>
        <v>4.9091927754037964E-2</v>
      </c>
      <c r="BD63" s="64">
        <f t="shared" si="13"/>
        <v>4.9127380970713147E-2</v>
      </c>
      <c r="BE63" s="64">
        <f t="shared" si="13"/>
        <v>4.9166968442871502E-2</v>
      </c>
      <c r="BF63" s="64">
        <f t="shared" si="13"/>
        <v>4.9209722724090688E-2</v>
      </c>
      <c r="BG63" s="64">
        <f t="shared" si="13"/>
        <v>4.9254856656157836E-2</v>
      </c>
      <c r="BH63" s="64">
        <f t="shared" si="13"/>
        <v>4.9301734147307257E-2</v>
      </c>
      <c r="BI63" s="64">
        <f t="shared" si="13"/>
        <v>4.9349845368641745E-2</v>
      </c>
      <c r="BJ63" s="64">
        <f t="shared" si="13"/>
        <v>4.8469995402960625E-2</v>
      </c>
      <c r="BK63" s="64">
        <f t="shared" si="13"/>
        <v>4.7830145843857731E-2</v>
      </c>
      <c r="BL63" s="64">
        <f t="shared" si="13"/>
        <v>4.7385608143472771E-2</v>
      </c>
      <c r="BM63" s="64">
        <f t="shared" si="13"/>
        <v>4.7071427939614136E-2</v>
      </c>
      <c r="BN63" s="64">
        <f t="shared" ref="BN63:CV63" si="14">+BN62+BN50/100</f>
        <v>4.6844405498283156E-2</v>
      </c>
      <c r="BO63" s="64">
        <f t="shared" si="14"/>
        <v>4.6675660436335142E-2</v>
      </c>
      <c r="BP63" s="64">
        <f t="shared" si="14"/>
        <v>4.654581629661237E-2</v>
      </c>
      <c r="BQ63" s="64">
        <f t="shared" si="14"/>
        <v>4.644184189250089E-2</v>
      </c>
      <c r="BR63" s="64">
        <f t="shared" si="14"/>
        <v>4.6354960203288019E-2</v>
      </c>
      <c r="BS63" s="64">
        <f t="shared" si="14"/>
        <v>4.627925487775171E-2</v>
      </c>
      <c r="BT63" s="64">
        <f t="shared" si="14"/>
        <v>4.6210737287903814E-2</v>
      </c>
      <c r="BU63" s="64">
        <f t="shared" si="14"/>
        <v>4.6146719862620714E-2</v>
      </c>
      <c r="BV63" s="64">
        <f t="shared" si="14"/>
        <v>4.6085394162234117E-2</v>
      </c>
      <c r="BW63" s="64">
        <f t="shared" si="14"/>
        <v>4.6025546316125043E-2</v>
      </c>
      <c r="BX63" s="64">
        <f t="shared" si="14"/>
        <v>4.596636485523594E-2</v>
      </c>
      <c r="BY63" s="64">
        <f t="shared" si="14"/>
        <v>4.59073108062511E-2</v>
      </c>
      <c r="BZ63" s="64">
        <f t="shared" si="14"/>
        <v>4.5848029797864072E-2</v>
      </c>
      <c r="CA63" s="64">
        <f t="shared" si="14"/>
        <v>4.5788292544296921E-2</v>
      </c>
      <c r="CB63" s="64">
        <f t="shared" si="14"/>
        <v>4.5727954512180959E-2</v>
      </c>
      <c r="CC63" s="64">
        <f t="shared" si="14"/>
        <v>4.5666928564978206E-2</v>
      </c>
      <c r="CD63" s="64">
        <f t="shared" si="14"/>
        <v>4.5605166392731461E-2</v>
      </c>
      <c r="CE63" s="64">
        <f t="shared" si="14"/>
        <v>4.5542645893352732E-2</v>
      </c>
      <c r="CF63" s="64">
        <f t="shared" si="14"/>
        <v>4.5479362588816366E-2</v>
      </c>
      <c r="CG63" s="64">
        <f t="shared" si="14"/>
        <v>4.5415323779231062E-2</v>
      </c>
      <c r="CH63" s="64">
        <f t="shared" si="14"/>
        <v>4.5350544556568451E-2</v>
      </c>
      <c r="CI63" s="64">
        <f t="shared" si="14"/>
        <v>4.5285045083024875E-2</v>
      </c>
      <c r="CJ63" s="64">
        <f t="shared" si="14"/>
        <v>4.5218848730580186E-2</v>
      </c>
      <c r="CK63" s="64">
        <f t="shared" si="14"/>
        <v>4.5151980807983189E-2</v>
      </c>
      <c r="CL63" s="64">
        <f t="shared" si="14"/>
        <v>4.5084467689196606E-2</v>
      </c>
      <c r="CM63" s="64">
        <f t="shared" si="14"/>
        <v>4.5016336216823674E-2</v>
      </c>
      <c r="CN63" s="64">
        <f t="shared" si="14"/>
        <v>4.4947613294371747E-2</v>
      </c>
      <c r="CO63" s="64">
        <f t="shared" si="14"/>
        <v>4.4878325608576283E-2</v>
      </c>
      <c r="CP63" s="64">
        <f t="shared" si="14"/>
        <v>4.4808499441597614E-2</v>
      </c>
      <c r="CQ63" s="64">
        <f t="shared" si="14"/>
        <v>4.473816054554379E-2</v>
      </c>
      <c r="CR63" s="64">
        <f t="shared" si="14"/>
        <v>4.4667334060381605E-2</v>
      </c>
      <c r="CS63" s="64">
        <f t="shared" si="14"/>
        <v>4.45960444621709E-2</v>
      </c>
      <c r="CT63" s="64">
        <f t="shared" si="14"/>
        <v>4.4524315532572439E-2</v>
      </c>
      <c r="CU63" s="64">
        <f t="shared" si="14"/>
        <v>4.4452170343331557E-2</v>
      </c>
      <c r="CV63" s="64">
        <f t="shared" si="14"/>
        <v>4.4379631251331653E-2</v>
      </c>
    </row>
    <row r="64" spans="1:105" s="147" customFormat="1" ht="18" customHeight="1">
      <c r="A64" s="576" t="s">
        <v>1133</v>
      </c>
      <c r="B64" s="147">
        <f>+B61-B65</f>
        <v>7.2500098378058819E-4</v>
      </c>
      <c r="C64" s="147">
        <f>+C63*C61/(1+C63^Parameters!$B$125)</f>
        <v>1.3993995280724E-3</v>
      </c>
      <c r="D64" s="147">
        <f>+D63*D61/(1+D63^Parameters!$B$125)</f>
        <v>3.0845444230940627E-3</v>
      </c>
      <c r="E64" s="147">
        <f>+E63*E61/(1+E63^Parameters!$B$125)</f>
        <v>6.2177598758687315E-3</v>
      </c>
      <c r="F64" s="147">
        <f>+F63*F61/(1+F63^Parameters!$B$125)</f>
        <v>1.1447708919977371E-2</v>
      </c>
      <c r="G64" s="147">
        <f>+G63*G61/(1+G63^Parameters!$B$125)</f>
        <v>1.9355842399517448E-2</v>
      </c>
      <c r="H64" s="147">
        <f>+H63*H61/(1+H63^Parameters!$B$125)</f>
        <v>3.0539910545895305E-2</v>
      </c>
      <c r="I64" s="147">
        <f>+I63*I61/(1+I63^Parameters!$B$125)</f>
        <v>4.5511878430399895E-2</v>
      </c>
      <c r="J64" s="147">
        <f>+J63*J61/(1+J63^Parameters!$B$125)</f>
        <v>6.4693978522783135E-2</v>
      </c>
      <c r="K64" s="147">
        <f>+K63*K61/(1+K63^Parameters!$B$125)</f>
        <v>8.8488921794717415E-2</v>
      </c>
      <c r="L64" s="147">
        <f>+L63*L61/(1+L63^Parameters!$B$125)</f>
        <v>0.11911167755146758</v>
      </c>
      <c r="M64" s="147">
        <f>+M63*M61/(1+M63^Parameters!$B$125)</f>
        <v>0.15786926266870188</v>
      </c>
      <c r="N64" s="147">
        <f>+N63*N61/(1+N63^Parameters!$B$125)</f>
        <v>0.20484156580035284</v>
      </c>
      <c r="O64" s="147">
        <f>+O63*O61/(1+O63^Parameters!$B$125)</f>
        <v>0.25918884858841851</v>
      </c>
      <c r="P64" s="147">
        <f>+P63*P61/(1+P63^Parameters!$B$125)</f>
        <v>0.32131253102621798</v>
      </c>
      <c r="Q64" s="147">
        <f>+Q63*Q61/(1+Q63^Parameters!$B$125)</f>
        <v>0.39152047552481772</v>
      </c>
      <c r="R64" s="147">
        <f>+R63*R61/(1+R63^Parameters!$B$125)</f>
        <v>0.47002861456946382</v>
      </c>
      <c r="S64" s="147">
        <f>+S63*S61/(1+S63^Parameters!$B$125)</f>
        <v>0.5569695177509939</v>
      </c>
      <c r="T64" s="147">
        <f>+T63*T61/(1+T63^Parameters!$B$125)</f>
        <v>0.65239859255152843</v>
      </c>
      <c r="U64" s="147">
        <f>+U63*U61/(1+U63^Parameters!$B$125)</f>
        <v>0.75629559063292895</v>
      </c>
      <c r="V64" s="147">
        <f>+V63*V61/(1+V63^Parameters!$B$125)</f>
        <v>0.87023694245141625</v>
      </c>
      <c r="W64" s="147">
        <f>+W63*W61/(1+W63^Parameters!$B$125)</f>
        <v>0.99527039025826303</v>
      </c>
      <c r="X64" s="147">
        <f>+X63*X61/(1+X63^Parameters!$B$125)</f>
        <v>1.1303857888892543</v>
      </c>
      <c r="Y64" s="147">
        <f>+Y63*Y61/(1+Y63^Parameters!$B$125)</f>
        <v>1.2753302494177567</v>
      </c>
      <c r="Z64" s="147">
        <f>+Z63*Z61/(1+Z63^Parameters!$B$125)</f>
        <v>1.429639016649987</v>
      </c>
      <c r="AA64" s="147">
        <f>+AA63*AA61/(1+AA63^Parameters!$B$125)</f>
        <v>1.5911732885669501</v>
      </c>
      <c r="AB64" s="147">
        <f>+AB63*AB61/(1+AB63^Parameters!$B$125)</f>
        <v>1.7371631770412981</v>
      </c>
      <c r="AC64" s="147">
        <f>+AC63*AC61/(1+AC63^Parameters!$B$125)</f>
        <v>1.8501546115482614</v>
      </c>
      <c r="AD64" s="147">
        <f>+AD63*AD61/(1+AD63^Parameters!$B$125)</f>
        <v>1.9413457654702917</v>
      </c>
      <c r="AE64" s="147">
        <f>+AE63*AE61/(1+AE63^Parameters!$B$125)</f>
        <v>2.0189607769318489</v>
      </c>
      <c r="AF64" s="147">
        <f>+AF63*AF61/(1+AF63^Parameters!$B$125)</f>
        <v>2.0851883330869732</v>
      </c>
      <c r="AG64" s="147">
        <f>+AG63*AG61/(1+AG63^Parameters!$B$125)</f>
        <v>2.1432149336896171</v>
      </c>
      <c r="AH64" s="147">
        <f>+AH63*AH61/(1+AH63^Parameters!$B$125)</f>
        <v>2.1994037702293121</v>
      </c>
      <c r="AI64" s="147">
        <f>+AI63*AI61/(1+AI63^Parameters!$B$125)</f>
        <v>2.2564218270681846</v>
      </c>
      <c r="AJ64" s="147">
        <f>+AJ63*AJ61/(1+AJ63^Parameters!$B$125)</f>
        <v>2.315966040189632</v>
      </c>
      <c r="AK64" s="147">
        <f>+AK63*AK61/(1+AK63^Parameters!$B$125)</f>
        <v>2.379103430917068</v>
      </c>
      <c r="AL64" s="147">
        <f>+AL63*AL61/(1+AL63^Parameters!$B$125)</f>
        <v>2.446482855745602</v>
      </c>
      <c r="AM64" s="147">
        <f>+AM63*AM61/(1+AM63^Parameters!$B$125)</f>
        <v>2.5184776077236073</v>
      </c>
      <c r="AN64" s="147">
        <f>+AN63*AN61/(1+AN63^Parameters!$B$125)</f>
        <v>2.5952818852479123</v>
      </c>
      <c r="AO64" s="147">
        <f>+AO63*AO61/(1+AO63^Parameters!$B$125)</f>
        <v>2.6769763415100845</v>
      </c>
      <c r="AP64" s="147">
        <f>+AP63*AP61/(1+AP63^Parameters!$B$125)</f>
        <v>2.7635727399687631</v>
      </c>
      <c r="AQ64" s="147">
        <f>+AQ63*AQ61/(1+AQ63^Parameters!$B$125)</f>
        <v>2.8550443608039826</v>
      </c>
      <c r="AR64" s="147">
        <f>+AR63*AR61/(1+AR63^Parameters!$B$125)</f>
        <v>2.9513466081011415</v>
      </c>
      <c r="AS64" s="147">
        <f>+AS63*AS61/(1+AS63^Parameters!$B$125)</f>
        <v>3.0524308334037835</v>
      </c>
      <c r="AT64" s="147">
        <f>+AT63*AT61/(1+AT63^Parameters!$B$125)</f>
        <v>3.1582534440857191</v>
      </c>
      <c r="AU64" s="147">
        <f>+AU63*AU61/(1+AU63^Parameters!$B$125)</f>
        <v>3.2687817310414147</v>
      </c>
      <c r="AV64" s="147">
        <f>+AV63*AV61/(1+AV63^Parameters!$B$125)</f>
        <v>3.3839974199027023</v>
      </c>
      <c r="AW64" s="147">
        <f>+AW63*AW61/(1+AW63^Parameters!$B$125)</f>
        <v>3.5038986538988448</v>
      </c>
      <c r="AX64" s="147">
        <f>+AX63*AX61/(1+AX63^Parameters!$B$125)</f>
        <v>3.6285009101259607</v>
      </c>
      <c r="AY64" s="147">
        <f>+AY63*AY61/(1+AY63^Parameters!$B$125)</f>
        <v>3.75783720556475</v>
      </c>
      <c r="AZ64" s="147">
        <f>+AZ63*AZ61/(1+AZ63^Parameters!$B$125)</f>
        <v>3.8919578457377528</v>
      </c>
      <c r="BA64" s="147">
        <f>+BA63*BA61/(1+BA63^Parameters!$B$125)</f>
        <v>4.0309298947835055</v>
      </c>
      <c r="BB64" s="147">
        <f>+BB63*BB61/(1+BB63^Parameters!$B$125)</f>
        <v>4.1748364923695043</v>
      </c>
      <c r="BC64" s="147">
        <f>+BC63*BC61/(1+BC63^Parameters!$B$125)</f>
        <v>4.3237761043614853</v>
      </c>
      <c r="BD64" s="147">
        <f>+BD63*BD61/(1+BD63^Parameters!$B$125)</f>
        <v>4.4778617663823788</v>
      </c>
      <c r="BE64" s="147">
        <f>+BE63*BE61/(1+BE63^Parameters!$B$125)</f>
        <v>4.6372203594000299</v>
      </c>
      <c r="BF64" s="147">
        <f>+BF63*BF61/(1+BF63^Parameters!$B$125)</f>
        <v>4.8019919421749719</v>
      </c>
      <c r="BG64" s="147">
        <f>+BG63*BG61/(1+BG63^Parameters!$B$125)</f>
        <v>4.9723291552518178</v>
      </c>
      <c r="BH64" s="147">
        <f>+BH63*BH61/(1+BH63^Parameters!$B$125)</f>
        <v>5.1483967040738756</v>
      </c>
      <c r="BI64" s="147">
        <f>+BI63*BI61/(1+BI63^Parameters!$B$125)</f>
        <v>5.3303709239190908</v>
      </c>
      <c r="BJ64" s="147">
        <f>+BJ63*BJ61/(1+BJ63^Parameters!$B$125)</f>
        <v>5.2353366509757695</v>
      </c>
      <c r="BK64" s="147">
        <f>+BK63*BK61/(1+BK63^Parameters!$B$125)</f>
        <v>5.1662252797030739</v>
      </c>
      <c r="BL64" s="147">
        <f>+BL63*BL61/(1+BL63^Parameters!$B$125)</f>
        <v>5.1182099148115325</v>
      </c>
      <c r="BM64" s="147">
        <f>+BM63*BM61/(1+BM63^Parameters!$B$125)</f>
        <v>5.08427471175247</v>
      </c>
      <c r="BN64" s="147">
        <f>+BN63*BN61/(1+BN63^Parameters!$B$125)</f>
        <v>5.0597535848612374</v>
      </c>
      <c r="BO64" s="147">
        <f>+BO63*BO61/(1+BO63^Parameters!$B$125)</f>
        <v>5.041527108870417</v>
      </c>
      <c r="BP64" s="147">
        <f>+BP63*BP61/(1+BP63^Parameters!$B$125)</f>
        <v>5.0275023956854188</v>
      </c>
      <c r="BQ64" s="147">
        <f>+BQ63*BQ61/(1+BQ63^Parameters!$B$125)</f>
        <v>5.0162719219855045</v>
      </c>
      <c r="BR64" s="147">
        <f>+BR63*BR61/(1+BR63^Parameters!$B$125)</f>
        <v>5.0068876650229619</v>
      </c>
      <c r="BS64" s="147">
        <f>+BS63*BS61/(1+BS63^Parameters!$B$125)</f>
        <v>4.9987105884179588</v>
      </c>
      <c r="BT64" s="147">
        <f>+BT63*BT61/(1+BT63^Parameters!$B$125)</f>
        <v>4.9913098728539307</v>
      </c>
      <c r="BU64" s="147">
        <f>+BU63*BU61/(1+BU63^Parameters!$B$125)</f>
        <v>4.9843952286477737</v>
      </c>
      <c r="BV64" s="147">
        <f>+BV63*BV61/(1+BV63^Parameters!$B$125)</f>
        <v>4.97777132278165</v>
      </c>
      <c r="BW64" s="147">
        <f>+BW63*BW61/(1+BW63^Parameters!$B$125)</f>
        <v>4.9713070427747761</v>
      </c>
      <c r="BX64" s="147">
        <f>+BX63*BX61/(1+BX63^Parameters!$B$125)</f>
        <v>4.9649147403065159</v>
      </c>
      <c r="BY64" s="147">
        <f>+BY63*BY61/(1+BY63^Parameters!$B$125)</f>
        <v>4.9585361998410509</v>
      </c>
      <c r="BZ64" s="147">
        <f>+BZ63*BZ61/(1+BZ63^Parameters!$B$125)</f>
        <v>4.9521331450576715</v>
      </c>
      <c r="CA64" s="147">
        <f>+CA63*CA61/(1+CA63^Parameters!$B$125)</f>
        <v>4.9456808103621848</v>
      </c>
      <c r="CB64" s="147">
        <f>+CB63*CB61/(1+CB63^Parameters!$B$125)</f>
        <v>4.9391635844297674</v>
      </c>
      <c r="CC64" s="147">
        <f>+CC63*CC61/(1+CC63^Parameters!$B$125)</f>
        <v>4.9325720554767551</v>
      </c>
      <c r="CD64" s="147">
        <f>+CD63*CD61/(1+CD63^Parameters!$B$125)</f>
        <v>4.9259010054525287</v>
      </c>
      <c r="CE64" s="147">
        <f>+CE63*CE61/(1+CE63^Parameters!$B$125)</f>
        <v>4.9191480470684095</v>
      </c>
      <c r="CF64" s="147">
        <f>+CF63*CF61/(1+CF63^Parameters!$B$125)</f>
        <v>4.9123126966443058</v>
      </c>
      <c r="CG64" s="147">
        <f>+CG63*CG61/(1+CG63^Parameters!$B$125)</f>
        <v>4.9053957426788797</v>
      </c>
      <c r="CH64" s="147">
        <f>+CH63*CH61/(1+CH63^Parameters!$B$125)</f>
        <v>4.8983988152847733</v>
      </c>
      <c r="CI64" s="147">
        <f>+CI63*CI61/(1+CI63^Parameters!$B$125)</f>
        <v>4.8913240922192696</v>
      </c>
      <c r="CJ64" s="147">
        <f>+CJ63*CJ61/(1+CJ63^Parameters!$B$125)</f>
        <v>4.8841740979344888</v>
      </c>
      <c r="CK64" s="147">
        <f>+CK63*CK61/(1+CK63^Parameters!$B$125)</f>
        <v>4.8769515660766629</v>
      </c>
      <c r="CL64" s="147">
        <f>+CL63*CL61/(1+CL63^Parameters!$B$125)</f>
        <v>4.8696593453478085</v>
      </c>
      <c r="CM64" s="147">
        <f>+CM63*CM61/(1+CM63^Parameters!$B$125)</f>
        <v>4.8623003350686975</v>
      </c>
      <c r="CN64" s="147">
        <f>+CN63*CN61/(1+CN63^Parameters!$B$125)</f>
        <v>4.8548774411384734</v>
      </c>
      <c r="CO64" s="147">
        <f>+CO63*CO61/(1+CO63^Parameters!$B$125)</f>
        <v>4.8473935460423325</v>
      </c>
      <c r="CP64" s="147">
        <f>+CP63*CP61/(1+CP63^Parameters!$B$125)</f>
        <v>4.8398514885665413</v>
      </c>
      <c r="CQ64" s="147">
        <f>+CQ63*CQ61/(1+CQ63^Parameters!$B$125)</f>
        <v>4.8322540502454068</v>
      </c>
      <c r="CR64" s="147">
        <f>+CR63*CR61/(1+CR63^Parameters!$B$125)</f>
        <v>4.8246039464946939</v>
      </c>
      <c r="CS64" s="147">
        <f>+CS63*CS61/(1+CS63^Parameters!$B$125)</f>
        <v>4.8169038210203068</v>
      </c>
      <c r="CT64" s="147">
        <f>+CT63*CT61/(1+CT63^Parameters!$B$125)</f>
        <v>4.8091562425247858</v>
      </c>
      <c r="CU64" s="147">
        <f>+CU63*CU61/(1+CU63^Parameters!$B$125)</f>
        <v>4.801363703031349</v>
      </c>
      <c r="CV64" s="147">
        <f>+CV63*CV61/(1+CV63^Parameters!$B$125)</f>
        <v>4.7935286173496143</v>
      </c>
    </row>
    <row r="65" spans="1:237" s="45" customFormat="1" ht="18" customHeight="1">
      <c r="A65" s="572" t="s">
        <v>21</v>
      </c>
      <c r="B65" s="45">
        <f>+B61/(1+B63)</f>
        <v>0.80661005330315572</v>
      </c>
      <c r="C65" s="45">
        <f t="shared" ref="C65:BN65" si="15">+C61-C64</f>
        <v>1.0918162140849279</v>
      </c>
      <c r="D65" s="45">
        <f t="shared" si="15"/>
        <v>1.5328614837247405</v>
      </c>
      <c r="E65" s="45">
        <f t="shared" si="15"/>
        <v>2.0233964326967673</v>
      </c>
      <c r="F65" s="45">
        <f t="shared" si="15"/>
        <v>2.5654811432929394</v>
      </c>
      <c r="G65" s="45">
        <f t="shared" si="15"/>
        <v>3.1436807280106107</v>
      </c>
      <c r="H65" s="45">
        <f t="shared" si="15"/>
        <v>3.7621416169010731</v>
      </c>
      <c r="I65" s="45">
        <f t="shared" si="15"/>
        <v>4.4174893130031059</v>
      </c>
      <c r="J65" s="45">
        <f t="shared" si="15"/>
        <v>5.1031696756233957</v>
      </c>
      <c r="K65" s="45">
        <f t="shared" si="15"/>
        <v>5.8124260608495524</v>
      </c>
      <c r="L65" s="45">
        <f t="shared" si="15"/>
        <v>6.6473778870970088</v>
      </c>
      <c r="M65" s="45">
        <f t="shared" si="15"/>
        <v>7.638238921729001</v>
      </c>
      <c r="N65" s="45">
        <f t="shared" si="15"/>
        <v>8.7274791521436761</v>
      </c>
      <c r="O65" s="45">
        <f t="shared" si="15"/>
        <v>9.8450670836315339</v>
      </c>
      <c r="P65" s="45">
        <f t="shared" si="15"/>
        <v>10.992268684899425</v>
      </c>
      <c r="Q65" s="45">
        <f t="shared" si="15"/>
        <v>12.167697573751596</v>
      </c>
      <c r="R65" s="45">
        <f t="shared" si="15"/>
        <v>13.368668178677503</v>
      </c>
      <c r="S65" s="45">
        <f t="shared" si="15"/>
        <v>14.59201687816442</v>
      </c>
      <c r="T65" s="45">
        <f t="shared" si="15"/>
        <v>15.834596054824381</v>
      </c>
      <c r="U65" s="45">
        <f t="shared" si="15"/>
        <v>17.093565865752097</v>
      </c>
      <c r="V65" s="45">
        <f t="shared" si="15"/>
        <v>18.40088119217609</v>
      </c>
      <c r="W65" s="45">
        <f t="shared" si="15"/>
        <v>19.769481930386092</v>
      </c>
      <c r="X65" s="45">
        <f t="shared" si="15"/>
        <v>21.171946782556287</v>
      </c>
      <c r="Y65" s="45">
        <f t="shared" si="15"/>
        <v>22.603950813841369</v>
      </c>
      <c r="Z65" s="45">
        <f t="shared" si="15"/>
        <v>24.063563382994673</v>
      </c>
      <c r="AA65" s="45">
        <f t="shared" si="15"/>
        <v>25.552004181948728</v>
      </c>
      <c r="AB65" s="45">
        <f t="shared" si="15"/>
        <v>27.092465102591095</v>
      </c>
      <c r="AC65" s="45">
        <f t="shared" si="15"/>
        <v>28.705690398107929</v>
      </c>
      <c r="AD65" s="45">
        <f t="shared" si="15"/>
        <v>30.394376447938161</v>
      </c>
      <c r="AE65" s="45">
        <f t="shared" si="15"/>
        <v>32.151440213774023</v>
      </c>
      <c r="AF65" s="45">
        <f t="shared" si="15"/>
        <v>33.907429852606334</v>
      </c>
      <c r="AG65" s="45">
        <f t="shared" si="15"/>
        <v>35.634384294611969</v>
      </c>
      <c r="AH65" s="45">
        <f t="shared" si="15"/>
        <v>37.379680342543487</v>
      </c>
      <c r="AI65" s="45">
        <f t="shared" si="15"/>
        <v>39.148817293076796</v>
      </c>
      <c r="AJ65" s="45">
        <f t="shared" si="15"/>
        <v>40.945214588110709</v>
      </c>
      <c r="AK65" s="45">
        <f t="shared" si="15"/>
        <v>42.771423866121324</v>
      </c>
      <c r="AL65" s="45">
        <f t="shared" si="15"/>
        <v>44.629729389814528</v>
      </c>
      <c r="AM65" s="45">
        <f t="shared" si="15"/>
        <v>46.522420995743047</v>
      </c>
      <c r="AN65" s="45">
        <f t="shared" si="15"/>
        <v>48.451901260044203</v>
      </c>
      <c r="AO65" s="45">
        <f t="shared" si="15"/>
        <v>50.420712967496932</v>
      </c>
      <c r="AP65" s="45">
        <f t="shared" si="15"/>
        <v>52.431531673977332</v>
      </c>
      <c r="AQ65" s="45">
        <f t="shared" si="15"/>
        <v>54.487145852647174</v>
      </c>
      <c r="AR65" s="45">
        <f t="shared" si="15"/>
        <v>56.590435282971988</v>
      </c>
      <c r="AS65" s="45">
        <f t="shared" si="15"/>
        <v>58.744352223813792</v>
      </c>
      <c r="AT65" s="45">
        <f t="shared" si="15"/>
        <v>60.951906868410163</v>
      </c>
      <c r="AU65" s="45">
        <f t="shared" si="15"/>
        <v>63.216157157962627</v>
      </c>
      <c r="AV65" s="45">
        <f t="shared" si="15"/>
        <v>65.540202442267571</v>
      </c>
      <c r="AW65" s="45">
        <f t="shared" si="15"/>
        <v>67.927180297697319</v>
      </c>
      <c r="AX65" s="45">
        <f t="shared" si="15"/>
        <v>70.380265823304782</v>
      </c>
      <c r="AY65" s="45">
        <f t="shared" si="15"/>
        <v>72.902672822070357</v>
      </c>
      <c r="AZ65" s="45">
        <f t="shared" si="15"/>
        <v>75.497656381369481</v>
      </c>
      <c r="BA65" s="45">
        <f t="shared" si="15"/>
        <v>78.168516469765123</v>
      </c>
      <c r="BB65" s="45">
        <f t="shared" si="15"/>
        <v>80.918602256560817</v>
      </c>
      <c r="BC65" s="45">
        <f t="shared" si="15"/>
        <v>83.751316933845658</v>
      </c>
      <c r="BD65" s="45">
        <f t="shared" si="15"/>
        <v>86.670122878925369</v>
      </c>
      <c r="BE65" s="45">
        <f t="shared" si="15"/>
        <v>89.678547040181073</v>
      </c>
      <c r="BF65" s="45">
        <f t="shared" si="15"/>
        <v>92.780186463893358</v>
      </c>
      <c r="BG65" s="45">
        <f t="shared" si="15"/>
        <v>95.97871390560735</v>
      </c>
      <c r="BH65" s="45">
        <f t="shared" si="15"/>
        <v>99.277883489064237</v>
      </c>
      <c r="BI65" s="45">
        <f t="shared" si="15"/>
        <v>102.68153639011298</v>
      </c>
      <c r="BJ65" s="45">
        <f t="shared" si="15"/>
        <v>102.7765706630563</v>
      </c>
      <c r="BK65" s="45">
        <f t="shared" si="15"/>
        <v>102.845682034329</v>
      </c>
      <c r="BL65" s="45">
        <f t="shared" si="15"/>
        <v>102.89369739922054</v>
      </c>
      <c r="BM65" s="45">
        <f t="shared" si="15"/>
        <v>102.9276326022796</v>
      </c>
      <c r="BN65" s="45">
        <f t="shared" si="15"/>
        <v>102.95215372917083</v>
      </c>
      <c r="BO65" s="45">
        <f t="shared" ref="BO65:CV65" si="16">+BO61-BO64</f>
        <v>102.97038020516166</v>
      </c>
      <c r="BP65" s="45">
        <f t="shared" si="16"/>
        <v>102.98440491834666</v>
      </c>
      <c r="BQ65" s="45">
        <f t="shared" si="16"/>
        <v>102.99563539204657</v>
      </c>
      <c r="BR65" s="45">
        <f t="shared" si="16"/>
        <v>103.00501964900911</v>
      </c>
      <c r="BS65" s="45">
        <f t="shared" si="16"/>
        <v>103.01319672561411</v>
      </c>
      <c r="BT65" s="45">
        <f t="shared" si="16"/>
        <v>103.02059744117814</v>
      </c>
      <c r="BU65" s="45">
        <f t="shared" si="16"/>
        <v>103.0275120853843</v>
      </c>
      <c r="BV65" s="45">
        <f t="shared" si="16"/>
        <v>103.03413599125042</v>
      </c>
      <c r="BW65" s="45">
        <f t="shared" si="16"/>
        <v>103.04060027125729</v>
      </c>
      <c r="BX65" s="45">
        <f t="shared" si="16"/>
        <v>103.04699257372556</v>
      </c>
      <c r="BY65" s="45">
        <f t="shared" si="16"/>
        <v>103.05337111419102</v>
      </c>
      <c r="BZ65" s="45">
        <f t="shared" si="16"/>
        <v>103.0597741689744</v>
      </c>
      <c r="CA65" s="45">
        <f t="shared" si="16"/>
        <v>103.06622650366988</v>
      </c>
      <c r="CB65" s="45">
        <f t="shared" si="16"/>
        <v>103.07274372960231</v>
      </c>
      <c r="CC65" s="45">
        <f t="shared" si="16"/>
        <v>103.07933525855532</v>
      </c>
      <c r="CD65" s="45">
        <f t="shared" si="16"/>
        <v>103.08600630857954</v>
      </c>
      <c r="CE65" s="45">
        <f t="shared" si="16"/>
        <v>103.09275926696367</v>
      </c>
      <c r="CF65" s="45">
        <f t="shared" si="16"/>
        <v>103.09959461738777</v>
      </c>
      <c r="CG65" s="45">
        <f t="shared" si="16"/>
        <v>103.1065115713532</v>
      </c>
      <c r="CH65" s="45">
        <f t="shared" si="16"/>
        <v>103.11350849874729</v>
      </c>
      <c r="CI65" s="45">
        <f t="shared" si="16"/>
        <v>103.12058322181281</v>
      </c>
      <c r="CJ65" s="45">
        <f t="shared" si="16"/>
        <v>103.12773321609758</v>
      </c>
      <c r="CK65" s="45">
        <f t="shared" si="16"/>
        <v>103.13495574795542</v>
      </c>
      <c r="CL65" s="45">
        <f t="shared" si="16"/>
        <v>103.14224796868426</v>
      </c>
      <c r="CM65" s="45">
        <f t="shared" si="16"/>
        <v>103.14960697896338</v>
      </c>
      <c r="CN65" s="45">
        <f t="shared" si="16"/>
        <v>103.1570298728936</v>
      </c>
      <c r="CO65" s="45">
        <f t="shared" si="16"/>
        <v>103.16451376798975</v>
      </c>
      <c r="CP65" s="45">
        <f t="shared" si="16"/>
        <v>103.17205582546553</v>
      </c>
      <c r="CQ65" s="45">
        <f t="shared" si="16"/>
        <v>103.17965326378666</v>
      </c>
      <c r="CR65" s="45">
        <f t="shared" si="16"/>
        <v>103.18730336753738</v>
      </c>
      <c r="CS65" s="45">
        <f t="shared" si="16"/>
        <v>103.19500349301177</v>
      </c>
      <c r="CT65" s="45">
        <f t="shared" si="16"/>
        <v>103.20275107150729</v>
      </c>
      <c r="CU65" s="45">
        <f t="shared" si="16"/>
        <v>103.21054361100073</v>
      </c>
      <c r="CV65" s="45">
        <f t="shared" si="16"/>
        <v>103.21837869668246</v>
      </c>
    </row>
    <row r="66" spans="1:237" s="33" customFormat="1" ht="18" customHeight="1">
      <c r="A66" s="23" t="s">
        <v>159</v>
      </c>
      <c r="B66" s="33">
        <f t="shared" ref="B66:AG66" si="17">(B31*(B103)^$B38)</f>
        <v>6.1561834852538497E-11</v>
      </c>
      <c r="C66" s="33">
        <f t="shared" si="17"/>
        <v>4.2425719873993962E-11</v>
      </c>
      <c r="D66" s="33">
        <f t="shared" si="17"/>
        <v>3.4977031816375182E-11</v>
      </c>
      <c r="E66" s="33">
        <f t="shared" si="17"/>
        <v>2.9395346481641665E-11</v>
      </c>
      <c r="F66" s="33">
        <f t="shared" si="17"/>
        <v>2.5134671567947507E-11</v>
      </c>
      <c r="G66" s="33">
        <f t="shared" si="17"/>
        <v>2.1827698801873235E-11</v>
      </c>
      <c r="H66" s="33">
        <f t="shared" si="17"/>
        <v>1.9222063442950398E-11</v>
      </c>
      <c r="I66" s="33">
        <f t="shared" si="17"/>
        <v>1.7141143643611608E-11</v>
      </c>
      <c r="J66" s="33">
        <f t="shared" si="17"/>
        <v>1.5460218064610503E-11</v>
      </c>
      <c r="K66" s="33">
        <f t="shared" si="17"/>
        <v>1.4095305119770267E-11</v>
      </c>
      <c r="L66" s="33">
        <f t="shared" si="17"/>
        <v>1.3012257827291194E-11</v>
      </c>
      <c r="M66" s="33">
        <f t="shared" si="17"/>
        <v>1.2289609525059758E-11</v>
      </c>
      <c r="N66" s="33">
        <f t="shared" si="17"/>
        <v>1.2344940854603751E-11</v>
      </c>
      <c r="O66" s="33">
        <f t="shared" si="17"/>
        <v>1.4726888102965996E-11</v>
      </c>
      <c r="P66" s="33">
        <f t="shared" si="17"/>
        <v>2.5274885862941401E-11</v>
      </c>
      <c r="Q66" s="33">
        <f t="shared" si="17"/>
        <v>6.8632692794061338E-11</v>
      </c>
      <c r="R66" s="33">
        <f t="shared" si="17"/>
        <v>2.5262165433867896E-10</v>
      </c>
      <c r="S66" s="33">
        <f t="shared" si="17"/>
        <v>1.0250034901036456E-9</v>
      </c>
      <c r="T66" s="33">
        <f t="shared" si="17"/>
        <v>4.1032810225946252E-9</v>
      </c>
      <c r="U66" s="33">
        <f t="shared" si="17"/>
        <v>1.5563971988293741E-8</v>
      </c>
      <c r="V66" s="33">
        <f t="shared" si="17"/>
        <v>5.5291550310043445E-8</v>
      </c>
      <c r="W66" s="33">
        <f t="shared" si="17"/>
        <v>1.8433062753332949E-7</v>
      </c>
      <c r="X66" s="33">
        <f t="shared" si="17"/>
        <v>5.7916237249581643E-7</v>
      </c>
      <c r="Y66" s="33">
        <f t="shared" si="17"/>
        <v>1.7158323569778676E-6</v>
      </c>
      <c r="Z66" s="33">
        <f t="shared" si="17"/>
        <v>4.7842443730716376E-6</v>
      </c>
      <c r="AA66" s="33">
        <f t="shared" si="17"/>
        <v>1.800940200634226E-5</v>
      </c>
      <c r="AB66" s="33">
        <f t="shared" si="17"/>
        <v>4.645083367481035E-4</v>
      </c>
      <c r="AC66" s="33">
        <f t="shared" si="17"/>
        <v>2.2339478931923673E-4</v>
      </c>
      <c r="AD66" s="33">
        <f t="shared" si="17"/>
        <v>1.0758602867794862E-4</v>
      </c>
      <c r="AE66" s="33">
        <f t="shared" si="17"/>
        <v>5.1877817243273846E-5</v>
      </c>
      <c r="AF66" s="33">
        <f t="shared" si="17"/>
        <v>2.5043567529330084E-5</v>
      </c>
      <c r="AG66" s="33">
        <f t="shared" si="17"/>
        <v>1.2101815017150463E-5</v>
      </c>
      <c r="AH66" s="33">
        <f t="shared" ref="AH66:BI66" si="18">(AH31*(AH103)^$B38)</f>
        <v>5.8532983029964821E-6</v>
      </c>
      <c r="AI66" s="33">
        <f t="shared" si="18"/>
        <v>2.8333945533082288E-6</v>
      </c>
      <c r="AJ66" s="33">
        <f t="shared" si="18"/>
        <v>1.3725686532227611E-6</v>
      </c>
      <c r="AK66" s="33">
        <f t="shared" si="18"/>
        <v>6.6534923186184827E-7</v>
      </c>
      <c r="AL66" s="33">
        <f t="shared" si="18"/>
        <v>3.2271930775513161E-7</v>
      </c>
      <c r="AM66" s="33">
        <f t="shared" si="18"/>
        <v>1.5661522330299482E-7</v>
      </c>
      <c r="AN66" s="33">
        <f t="shared" si="18"/>
        <v>7.604197018262987E-8</v>
      </c>
      <c r="AO66" s="33">
        <f t="shared" si="18"/>
        <v>3.6937038545591902E-8</v>
      </c>
      <c r="AP66" s="33">
        <f t="shared" si="18"/>
        <v>1.7949038029302406E-8</v>
      </c>
      <c r="AQ66" s="33">
        <f t="shared" si="18"/>
        <v>8.7251647582209221E-9</v>
      </c>
      <c r="AR66" s="33">
        <f t="shared" si="18"/>
        <v>4.2427174837349024E-9</v>
      </c>
      <c r="AS66" s="33">
        <f t="shared" si="18"/>
        <v>2.0636631412806313E-9</v>
      </c>
      <c r="AT66" s="33">
        <f t="shared" si="18"/>
        <v>1.0040267781437974E-9</v>
      </c>
      <c r="AU66" s="33">
        <f t="shared" si="18"/>
        <v>4.8859880430383404E-10</v>
      </c>
      <c r="AV66" s="33">
        <f t="shared" si="18"/>
        <v>2.37820921510909E-10</v>
      </c>
      <c r="AW66" s="33">
        <f t="shared" si="18"/>
        <v>1.1577884527338941E-10</v>
      </c>
      <c r="AX66" s="33">
        <f t="shared" si="18"/>
        <v>5.6374372214574301E-11</v>
      </c>
      <c r="AY66" s="33">
        <f t="shared" si="18"/>
        <v>2.745365913462807E-11</v>
      </c>
      <c r="AZ66" s="33">
        <f t="shared" si="18"/>
        <v>1.33714396362539E-11</v>
      </c>
      <c r="BA66" s="33">
        <f t="shared" si="18"/>
        <v>6.5134273009874425E-12</v>
      </c>
      <c r="BB66" s="33">
        <f t="shared" si="18"/>
        <v>3.1731389955179604E-12</v>
      </c>
      <c r="BC66" s="33">
        <f t="shared" si="18"/>
        <v>1.5460087015574186E-12</v>
      </c>
      <c r="BD66" s="33">
        <f t="shared" si="18"/>
        <v>7.533100338605219E-13</v>
      </c>
      <c r="BE66" s="33">
        <f t="shared" si="18"/>
        <v>3.6708839299687481E-13</v>
      </c>
      <c r="BF66" s="33">
        <f t="shared" si="18"/>
        <v>1.7889538102218912E-13</v>
      </c>
      <c r="BG66" s="33">
        <f t="shared" si="18"/>
        <v>8.7187860163185899E-14</v>
      </c>
      <c r="BH66" s="33">
        <f t="shared" si="18"/>
        <v>4.2495063795816217E-14</v>
      </c>
      <c r="BI66" s="33">
        <f t="shared" si="18"/>
        <v>2.0713046002349374E-14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4.9701027282677573E-11</v>
      </c>
      <c r="C67" s="23">
        <f>+C61*C66</f>
        <v>4.6380459385021568E-11</v>
      </c>
      <c r="D67" s="23">
        <f t="shared" ref="D67:BI67" si="19">+D61*D66</f>
        <v>5.3722833094761898E-11</v>
      </c>
      <c r="E67" s="23">
        <f t="shared" si="19"/>
        <v>5.9661212414730025E-11</v>
      </c>
      <c r="F67" s="23">
        <f t="shared" si="19"/>
        <v>6.4770260354339599E-11</v>
      </c>
      <c r="G67" s="23">
        <f t="shared" si="19"/>
        <v>6.9041809558222376E-11</v>
      </c>
      <c r="H67" s="23">
        <f t="shared" si="19"/>
        <v>7.2903164939491648E-11</v>
      </c>
      <c r="I67" s="23">
        <f t="shared" si="19"/>
        <v>7.6500944503971469E-11</v>
      </c>
      <c r="J67" s="23">
        <f t="shared" si="19"/>
        <v>7.9896299021274794E-11</v>
      </c>
      <c r="K67" s="23">
        <f t="shared" si="19"/>
        <v>8.3175197166194857E-11</v>
      </c>
      <c r="L67" s="23">
        <f t="shared" si="19"/>
        <v>8.8047306800881327E-11</v>
      </c>
      <c r="M67" s="23">
        <f t="shared" si="19"/>
        <v>9.5811125401370341E-11</v>
      </c>
      <c r="N67" s="23">
        <f t="shared" si="19"/>
        <v>1.1026897095737075E-10</v>
      </c>
      <c r="O67" s="23">
        <f t="shared" si="19"/>
        <v>1.4880424647753362E-10</v>
      </c>
      <c r="P67" s="23">
        <f t="shared" si="19"/>
        <v>2.8594947393363843E-10</v>
      </c>
      <c r="Q67" s="23">
        <f t="shared" si="19"/>
        <v>8.6197295410961845E-10</v>
      </c>
      <c r="R67" s="23">
        <f t="shared" si="19"/>
        <v>3.4959544778014199E-9</v>
      </c>
      <c r="S67" s="23">
        <f t="shared" si="19"/>
        <v>1.5527763927345947E-8</v>
      </c>
      <c r="T67" s="23">
        <f t="shared" si="19"/>
        <v>6.765077225619673E-8</v>
      </c>
      <c r="U67" s="23">
        <f t="shared" si="19"/>
        <v>2.7781474370210071E-7</v>
      </c>
      <c r="V67" s="23">
        <f t="shared" si="19"/>
        <v>1.0655299978715474E-6</v>
      </c>
      <c r="W67" s="23">
        <f t="shared" si="19"/>
        <v>3.8275798258385334E-6</v>
      </c>
      <c r="X67" s="23">
        <f t="shared" si="19"/>
        <v>1.2916671844269121E-5</v>
      </c>
      <c r="Y67" s="23">
        <f t="shared" si="19"/>
        <v>4.0972843109708865E-5</v>
      </c>
      <c r="Z67" s="23">
        <f t="shared" si="19"/>
        <v>1.2196571013207633E-4</v>
      </c>
      <c r="AA67" s="23">
        <f t="shared" si="19"/>
        <v>4.8883239479600906E-4</v>
      </c>
      <c r="AB67" s="23">
        <f t="shared" si="19"/>
        <v>1.3391602681238133E-2</v>
      </c>
      <c r="AC67" s="23">
        <f t="shared" si="19"/>
        <v>6.8260165584033963E-3</v>
      </c>
      <c r="AD67" s="23">
        <f t="shared" si="19"/>
        <v>3.4788719373739421E-3</v>
      </c>
      <c r="AE67" s="23">
        <f t="shared" si="19"/>
        <v>1.7726858177252228E-3</v>
      </c>
      <c r="AF67" s="23">
        <f t="shared" si="19"/>
        <v>9.0138356409080441E-4</v>
      </c>
      <c r="AG67" s="23">
        <f t="shared" si="19"/>
        <v>4.5717751765295193E-4</v>
      </c>
      <c r="AH67" s="23">
        <f t="shared" si="19"/>
        <v>2.3166818587144804E-4</v>
      </c>
      <c r="AI67" s="23">
        <f t="shared" si="19"/>
        <v>1.1731737900144359E-4</v>
      </c>
      <c r="AJ67" s="23">
        <f t="shared" si="19"/>
        <v>5.9378940431812793E-5</v>
      </c>
      <c r="AK67" s="23">
        <f t="shared" si="19"/>
        <v>3.0040868655241908E-5</v>
      </c>
      <c r="AL67" s="23">
        <f t="shared" si="19"/>
        <v>1.5192402627620815E-5</v>
      </c>
      <c r="AM67" s="23">
        <f t="shared" si="19"/>
        <v>7.6805512857614572E-6</v>
      </c>
      <c r="AN67" s="23">
        <f t="shared" si="19"/>
        <v>3.8817283786415494E-6</v>
      </c>
      <c r="AO67" s="23">
        <f t="shared" si="19"/>
        <v>1.9612713966886553E-6</v>
      </c>
      <c r="AP67" s="23">
        <f t="shared" si="19"/>
        <v>9.9069902815723554E-7</v>
      </c>
      <c r="AQ67" s="23">
        <f t="shared" si="19"/>
        <v>5.0032005720960467E-7</v>
      </c>
      <c r="AR67" s="23">
        <f t="shared" si="19"/>
        <v>2.5261895904198618E-7</v>
      </c>
      <c r="AS67" s="23">
        <f t="shared" si="19"/>
        <v>1.2752774344489532E-7</v>
      </c>
      <c r="AT67" s="23">
        <f t="shared" si="19"/>
        <v>6.4368317704837592E-8</v>
      </c>
      <c r="AU67" s="23">
        <f t="shared" si="19"/>
        <v>3.2484461645380852E-8</v>
      </c>
      <c r="AV67" s="23">
        <f t="shared" si="19"/>
        <v>1.6391616725623399E-8</v>
      </c>
      <c r="AW67" s="23">
        <f t="shared" si="19"/>
        <v>8.2702078376481154E-9</v>
      </c>
      <c r="AX67" s="23">
        <f t="shared" si="19"/>
        <v>4.1721977629720294E-9</v>
      </c>
      <c r="AY67" s="23">
        <f t="shared" si="19"/>
        <v>2.1046115113854313E-9</v>
      </c>
      <c r="AZ67" s="23">
        <f t="shared" si="19"/>
        <v>1.0615534343832482E-9</v>
      </c>
      <c r="BA67" s="23">
        <f t="shared" si="19"/>
        <v>5.3540011807690408E-10</v>
      </c>
      <c r="BB67" s="23">
        <f t="shared" si="19"/>
        <v>2.7001330875694988E-10</v>
      </c>
      <c r="BC67" s="23">
        <f t="shared" si="19"/>
        <v>1.3616486022754747E-10</v>
      </c>
      <c r="BD67" s="23">
        <f t="shared" si="19"/>
        <v>6.866269139947511E-11</v>
      </c>
      <c r="BE67" s="23">
        <f t="shared" si="19"/>
        <v>3.4622223488979259E-11</v>
      </c>
      <c r="BF67" s="23">
        <f t="shared" si="19"/>
        <v>1.7457000986928828E-11</v>
      </c>
      <c r="BG67" s="23">
        <f t="shared" si="19"/>
        <v>8.801705425717947E-12</v>
      </c>
      <c r="BH67" s="23">
        <f t="shared" si="19"/>
        <v>4.4376014387671834E-12</v>
      </c>
      <c r="BI67" s="23">
        <f t="shared" si="19"/>
        <v>2.2372556049970433E-12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0.8066100532534547</v>
      </c>
      <c r="C68" s="23">
        <f>+C65-C67</f>
        <v>1.0918162140385475</v>
      </c>
      <c r="D68" s="23">
        <f>+D65-D67</f>
        <v>1.5328614836710177</v>
      </c>
      <c r="E68" s="23">
        <f>+E65-E67</f>
        <v>2.0233964326371061</v>
      </c>
      <c r="F68" s="23">
        <f>+F65-F67</f>
        <v>2.565481143228169</v>
      </c>
      <c r="G68" s="23">
        <f t="shared" ref="G68:BI68" si="20">+G65-G67</f>
        <v>3.1436807279415691</v>
      </c>
      <c r="H68" s="23">
        <f t="shared" si="20"/>
        <v>3.7621416168281701</v>
      </c>
      <c r="I68" s="23">
        <f t="shared" si="20"/>
        <v>4.4174893129266053</v>
      </c>
      <c r="J68" s="23">
        <f t="shared" si="20"/>
        <v>5.1031696755434997</v>
      </c>
      <c r="K68" s="23">
        <f t="shared" si="20"/>
        <v>5.8124260607663771</v>
      </c>
      <c r="L68" s="23">
        <f t="shared" si="20"/>
        <v>6.6473778870089619</v>
      </c>
      <c r="M68" s="23">
        <f t="shared" si="20"/>
        <v>7.6382389216331896</v>
      </c>
      <c r="N68" s="23">
        <f t="shared" si="20"/>
        <v>8.727479152033407</v>
      </c>
      <c r="O68" s="23">
        <f t="shared" si="20"/>
        <v>9.8450670834827303</v>
      </c>
      <c r="P68" s="23">
        <f t="shared" si="20"/>
        <v>10.992268684613476</v>
      </c>
      <c r="Q68" s="23">
        <f t="shared" si="20"/>
        <v>12.167697572889622</v>
      </c>
      <c r="R68" s="23">
        <f t="shared" si="20"/>
        <v>13.368668175181549</v>
      </c>
      <c r="S68" s="23">
        <f t="shared" si="20"/>
        <v>14.592016862636656</v>
      </c>
      <c r="T68" s="23">
        <f t="shared" si="20"/>
        <v>15.834595987173609</v>
      </c>
      <c r="U68" s="23">
        <f t="shared" si="20"/>
        <v>17.093565587937352</v>
      </c>
      <c r="V68" s="23">
        <f t="shared" si="20"/>
        <v>18.400880126646094</v>
      </c>
      <c r="W68" s="23">
        <f t="shared" si="20"/>
        <v>19.769478102806268</v>
      </c>
      <c r="X68" s="23">
        <f t="shared" si="20"/>
        <v>21.171933865884441</v>
      </c>
      <c r="Y68" s="23">
        <f t="shared" si="20"/>
        <v>22.603909840998259</v>
      </c>
      <c r="Z68" s="23">
        <f t="shared" si="20"/>
        <v>24.06344141728454</v>
      </c>
      <c r="AA68" s="23">
        <f t="shared" si="20"/>
        <v>25.551515349553931</v>
      </c>
      <c r="AB68" s="23">
        <f t="shared" si="20"/>
        <v>27.079073499909857</v>
      </c>
      <c r="AC68" s="23">
        <f t="shared" si="20"/>
        <v>28.698864381549527</v>
      </c>
      <c r="AD68" s="23">
        <f t="shared" si="20"/>
        <v>30.390897576000786</v>
      </c>
      <c r="AE68" s="23">
        <f t="shared" si="20"/>
        <v>32.149667527956296</v>
      </c>
      <c r="AF68" s="23">
        <f t="shared" si="20"/>
        <v>33.906528469042243</v>
      </c>
      <c r="AG68" s="23">
        <f t="shared" si="20"/>
        <v>35.633927117094316</v>
      </c>
      <c r="AH68" s="23">
        <f t="shared" si="20"/>
        <v>37.379448674357619</v>
      </c>
      <c r="AI68" s="23">
        <f t="shared" si="20"/>
        <v>39.148699975697795</v>
      </c>
      <c r="AJ68" s="23">
        <f t="shared" si="20"/>
        <v>40.945155209170274</v>
      </c>
      <c r="AK68" s="23">
        <f t="shared" si="20"/>
        <v>42.771393825252666</v>
      </c>
      <c r="AL68" s="23">
        <f t="shared" si="20"/>
        <v>44.6297141974119</v>
      </c>
      <c r="AM68" s="23">
        <f t="shared" si="20"/>
        <v>46.522413315191763</v>
      </c>
      <c r="AN68" s="23">
        <f t="shared" si="20"/>
        <v>48.451897378315827</v>
      </c>
      <c r="AO68" s="23">
        <f t="shared" si="20"/>
        <v>50.420711006225538</v>
      </c>
      <c r="AP68" s="23">
        <f t="shared" si="20"/>
        <v>52.431530683278304</v>
      </c>
      <c r="AQ68" s="23">
        <f t="shared" si="20"/>
        <v>54.487145352327119</v>
      </c>
      <c r="AR68" s="23">
        <f t="shared" si="20"/>
        <v>56.590435030353028</v>
      </c>
      <c r="AS68" s="23">
        <f t="shared" si="20"/>
        <v>58.74435209628605</v>
      </c>
      <c r="AT68" s="23">
        <f t="shared" si="20"/>
        <v>60.951906804041847</v>
      </c>
      <c r="AU68" s="23">
        <f t="shared" si="20"/>
        <v>63.216157125478162</v>
      </c>
      <c r="AV68" s="23">
        <f t="shared" si="20"/>
        <v>65.540202425875961</v>
      </c>
      <c r="AW68" s="23">
        <f t="shared" si="20"/>
        <v>67.927180289427113</v>
      </c>
      <c r="AX68" s="23">
        <f t="shared" si="20"/>
        <v>70.380265819132589</v>
      </c>
      <c r="AY68" s="23">
        <f t="shared" si="20"/>
        <v>72.902672819965744</v>
      </c>
      <c r="AZ68" s="23">
        <f t="shared" si="20"/>
        <v>75.49765638030793</v>
      </c>
      <c r="BA68" s="23">
        <f t="shared" si="20"/>
        <v>78.168516469229729</v>
      </c>
      <c r="BB68" s="23">
        <f t="shared" si="20"/>
        <v>80.918602256290811</v>
      </c>
      <c r="BC68" s="23">
        <f t="shared" si="20"/>
        <v>83.751316933709489</v>
      </c>
      <c r="BD68" s="23">
        <f t="shared" si="20"/>
        <v>86.670122878856702</v>
      </c>
      <c r="BE68" s="23">
        <f t="shared" si="20"/>
        <v>89.678547040146455</v>
      </c>
      <c r="BF68" s="23">
        <f t="shared" si="20"/>
        <v>92.780186463875907</v>
      </c>
      <c r="BG68" s="23">
        <f t="shared" si="20"/>
        <v>95.978713905598553</v>
      </c>
      <c r="BH68" s="23">
        <f t="shared" si="20"/>
        <v>99.277883489059803</v>
      </c>
      <c r="BI68" s="23">
        <f t="shared" si="20"/>
        <v>102.68153639011075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0.25652713039837899</v>
      </c>
      <c r="C70" s="45">
        <f t="shared" si="21"/>
        <v>0.23333916590858167</v>
      </c>
      <c r="D70" s="45">
        <f t="shared" si="21"/>
        <v>0.26348479109060952</v>
      </c>
      <c r="E70" s="45">
        <f t="shared" si="21"/>
        <v>0.28529529374708018</v>
      </c>
      <c r="F70" s="45">
        <f t="shared" si="21"/>
        <v>0.30202884136271047</v>
      </c>
      <c r="G70" s="45">
        <f t="shared" si="21"/>
        <v>0.31399452748540979</v>
      </c>
      <c r="H70" s="45">
        <f t="shared" si="21"/>
        <v>0.32341667809792968</v>
      </c>
      <c r="I70" s="45">
        <f t="shared" si="21"/>
        <v>0.33109670503954469</v>
      </c>
      <c r="J70" s="45">
        <f t="shared" si="21"/>
        <v>0.33737506982912091</v>
      </c>
      <c r="K70" s="45">
        <f t="shared" si="21"/>
        <v>0.34250060867120535</v>
      </c>
      <c r="L70" s="45">
        <f t="shared" si="21"/>
        <v>0.35242321321460329</v>
      </c>
      <c r="M70" s="45">
        <f t="shared" si="21"/>
        <v>0.36741244554003444</v>
      </c>
      <c r="N70" s="45">
        <f t="shared" si="21"/>
        <v>0.38376425573394241</v>
      </c>
      <c r="O70" s="45">
        <f t="shared" si="21"/>
        <v>0.39841645512417045</v>
      </c>
      <c r="P70" s="45">
        <f t="shared" si="21"/>
        <v>0.41185381679329564</v>
      </c>
      <c r="Q70" s="45">
        <f t="shared" si="21"/>
        <v>0.42428722848823153</v>
      </c>
      <c r="R70" s="45">
        <f t="shared" si="21"/>
        <v>0.43576866507390893</v>
      </c>
      <c r="S70" s="45">
        <f t="shared" si="21"/>
        <v>0.44623881421629341</v>
      </c>
      <c r="T70" s="45">
        <f t="shared" si="21"/>
        <v>0.45552737320809678</v>
      </c>
      <c r="U70" s="45">
        <f t="shared" si="21"/>
        <v>0.46333274562784854</v>
      </c>
      <c r="V70" s="45">
        <f t="shared" si="21"/>
        <v>0.47006902131946204</v>
      </c>
      <c r="W70" s="45">
        <f t="shared" si="21"/>
        <v>0.47525277918015102</v>
      </c>
      <c r="X70" s="45">
        <f t="shared" si="21"/>
        <v>0.47710220677851062</v>
      </c>
      <c r="Y70" s="45">
        <f t="shared" si="21"/>
        <v>0.47413013247824243</v>
      </c>
      <c r="Z70" s="45">
        <f t="shared" si="21"/>
        <v>0.46455663996188779</v>
      </c>
      <c r="AA70" s="45">
        <f t="shared" si="21"/>
        <v>0.40688086249080119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0.25652713039837899</v>
      </c>
      <c r="C71" s="46">
        <f t="shared" si="23"/>
        <v>0.23333916590858167</v>
      </c>
      <c r="D71" s="46">
        <f t="shared" si="23"/>
        <v>0.26348479109060952</v>
      </c>
      <c r="E71" s="46">
        <f t="shared" si="23"/>
        <v>0.28529529374708018</v>
      </c>
      <c r="F71" s="46">
        <f t="shared" si="23"/>
        <v>0.30202884136271047</v>
      </c>
      <c r="G71" s="46">
        <f t="shared" si="23"/>
        <v>0.31399452748540979</v>
      </c>
      <c r="H71" s="46">
        <f t="shared" si="23"/>
        <v>0.32341667809792968</v>
      </c>
      <c r="I71" s="46">
        <f t="shared" si="23"/>
        <v>0.33109670503954469</v>
      </c>
      <c r="J71" s="46">
        <f t="shared" si="23"/>
        <v>0.33737506982912091</v>
      </c>
      <c r="K71" s="46">
        <f t="shared" si="23"/>
        <v>0.34250060867120535</v>
      </c>
      <c r="L71" s="46">
        <f t="shared" si="23"/>
        <v>0.35242321321460329</v>
      </c>
      <c r="M71" s="46">
        <f t="shared" si="23"/>
        <v>0.36741244554003444</v>
      </c>
      <c r="N71" s="46">
        <f t="shared" si="23"/>
        <v>0.38376425573394241</v>
      </c>
      <c r="O71" s="46">
        <f t="shared" si="23"/>
        <v>0.39841645512417045</v>
      </c>
      <c r="P71" s="46">
        <f t="shared" si="23"/>
        <v>0.41185381679329564</v>
      </c>
      <c r="Q71" s="46">
        <f t="shared" si="23"/>
        <v>0.42428722848823153</v>
      </c>
      <c r="R71" s="46">
        <f t="shared" si="23"/>
        <v>0.43576866507390893</v>
      </c>
      <c r="S71" s="46">
        <f t="shared" si="23"/>
        <v>0.44623881421629341</v>
      </c>
      <c r="T71" s="46">
        <f t="shared" si="23"/>
        <v>0.45552737320809678</v>
      </c>
      <c r="U71" s="46">
        <f t="shared" si="23"/>
        <v>0.46333274562784854</v>
      </c>
      <c r="V71" s="46">
        <f t="shared" si="23"/>
        <v>0.47006902131946204</v>
      </c>
      <c r="W71" s="46">
        <f t="shared" si="23"/>
        <v>0.47525277918015102</v>
      </c>
      <c r="X71" s="46">
        <f t="shared" si="23"/>
        <v>0.47710220677851062</v>
      </c>
      <c r="Y71" s="46">
        <f t="shared" si="23"/>
        <v>0.47413013247824243</v>
      </c>
      <c r="Z71" s="46">
        <f t="shared" si="23"/>
        <v>0.46455663996188779</v>
      </c>
      <c r="AA71" s="46">
        <f t="shared" si="23"/>
        <v>0.40688086249080119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0.15729447686905682</v>
      </c>
      <c r="C73" s="45">
        <f>(C97)*C68</f>
        <v>0.24652736077341414</v>
      </c>
      <c r="D73" s="45">
        <f>(D97)*D68</f>
        <v>0.33445500232980707</v>
      </c>
      <c r="E73" s="45">
        <f>(E97)*E68</f>
        <v>0.4325317428628499</v>
      </c>
      <c r="F73" s="45">
        <f>(F97)*F68</f>
        <v>0.54141905490207731</v>
      </c>
      <c r="G73" s="45">
        <f t="shared" ref="G73:BI73" si="25">(G97)*G68</f>
        <v>0.66187951987145777</v>
      </c>
      <c r="H73" s="45">
        <f t="shared" si="25"/>
        <v>0.79062019805085737</v>
      </c>
      <c r="I73" s="45">
        <f t="shared" si="25"/>
        <v>0.92839705577643916</v>
      </c>
      <c r="J73" s="45">
        <f t="shared" si="25"/>
        <v>1.0751231015025182</v>
      </c>
      <c r="K73" s="45">
        <f t="shared" si="25"/>
        <v>1.2601005395740847</v>
      </c>
      <c r="L73" s="45">
        <f t="shared" si="25"/>
        <v>1.4806339391369114</v>
      </c>
      <c r="M73" s="45">
        <f t="shared" si="25"/>
        <v>1.7484615415268234</v>
      </c>
      <c r="N73" s="45">
        <f t="shared" si="25"/>
        <v>1.997798420338593</v>
      </c>
      <c r="O73" s="45">
        <f t="shared" si="25"/>
        <v>2.2536243427091707</v>
      </c>
      <c r="P73" s="45">
        <f t="shared" si="25"/>
        <v>2.5162291002369992</v>
      </c>
      <c r="Q73" s="45">
        <f t="shared" si="25"/>
        <v>2.7852953374987992</v>
      </c>
      <c r="R73" s="45">
        <f t="shared" si="25"/>
        <v>3.0602083026673137</v>
      </c>
      <c r="S73" s="45">
        <f t="shared" si="25"/>
        <v>3.3402438126635396</v>
      </c>
      <c r="T73" s="45">
        <f t="shared" si="25"/>
        <v>3.6246813425506503</v>
      </c>
      <c r="U73" s="45">
        <f t="shared" si="25"/>
        <v>3.912870799763402</v>
      </c>
      <c r="V73" s="45">
        <f t="shared" si="25"/>
        <v>4.2121268477952665</v>
      </c>
      <c r="W73" s="45">
        <f t="shared" si="25"/>
        <v>4.5254112254742846</v>
      </c>
      <c r="X73" s="45">
        <f t="shared" si="25"/>
        <v>4.8464459548920606</v>
      </c>
      <c r="Y73" s="45">
        <f t="shared" si="25"/>
        <v>5.1742381261719732</v>
      </c>
      <c r="Z73" s="45">
        <f t="shared" si="25"/>
        <v>5.5083380222295499</v>
      </c>
      <c r="AA73" s="45">
        <f t="shared" si="25"/>
        <v>5.8489715201098837</v>
      </c>
      <c r="AB73" s="45">
        <f t="shared" si="25"/>
        <v>6.1986433103937237</v>
      </c>
      <c r="AC73" s="45">
        <f t="shared" si="25"/>
        <v>6.5694280018546749</v>
      </c>
      <c r="AD73" s="45">
        <f t="shared" si="25"/>
        <v>6.9567496080309104</v>
      </c>
      <c r="AE73" s="45">
        <f t="shared" si="25"/>
        <v>7.359347857828741</v>
      </c>
      <c r="AF73" s="45">
        <f t="shared" si="25"/>
        <v>7.7615091178803697</v>
      </c>
      <c r="AG73" s="45">
        <f t="shared" si="25"/>
        <v>8.1569261942499427</v>
      </c>
      <c r="AH73" s="45">
        <f t="shared" si="25"/>
        <v>8.5564917674263743</v>
      </c>
      <c r="AI73" s="45">
        <f t="shared" si="25"/>
        <v>8.9614892923045506</v>
      </c>
      <c r="AJ73" s="45">
        <f t="shared" si="25"/>
        <v>9.3727140417563017</v>
      </c>
      <c r="AK73" s="45">
        <f t="shared" si="25"/>
        <v>9.7907564751800109</v>
      </c>
      <c r="AL73" s="45">
        <f t="shared" si="25"/>
        <v>10.216142710920002</v>
      </c>
      <c r="AM73" s="45">
        <f t="shared" si="25"/>
        <v>10.649398550528153</v>
      </c>
      <c r="AN73" s="45">
        <f t="shared" si="25"/>
        <v>11.091074794748069</v>
      </c>
      <c r="AO73" s="45">
        <f t="shared" si="25"/>
        <v>11.541753929840899</v>
      </c>
      <c r="AP73" s="45">
        <f t="shared" si="25"/>
        <v>12.002048627132249</v>
      </c>
      <c r="AQ73" s="45">
        <f t="shared" si="25"/>
        <v>12.47259730070814</v>
      </c>
      <c r="AR73" s="45">
        <f t="shared" si="25"/>
        <v>12.954059212341079</v>
      </c>
      <c r="AS73" s="45">
        <f t="shared" si="25"/>
        <v>13.44711018810408</v>
      </c>
      <c r="AT73" s="45">
        <f t="shared" si="25"/>
        <v>13.952439302174552</v>
      </c>
      <c r="AU73" s="45">
        <f t="shared" si="25"/>
        <v>14.470746551795733</v>
      </c>
      <c r="AV73" s="45">
        <f t="shared" si="25"/>
        <v>15.002741409537476</v>
      </c>
      <c r="AW73" s="45">
        <f t="shared" si="25"/>
        <v>15.549142096621861</v>
      </c>
      <c r="AX73" s="45">
        <f t="shared" si="25"/>
        <v>16.110675422663576</v>
      </c>
      <c r="AY73" s="45">
        <f t="shared" si="25"/>
        <v>16.688077056506653</v>
      </c>
      <c r="AZ73" s="45">
        <f t="shared" si="25"/>
        <v>17.282092117138266</v>
      </c>
      <c r="BA73" s="45">
        <f t="shared" si="25"/>
        <v>17.893475997138729</v>
      </c>
      <c r="BB73" s="45">
        <f t="shared" si="25"/>
        <v>18.522995351522543</v>
      </c>
      <c r="BC73" s="45">
        <f t="shared" si="25"/>
        <v>19.171429201576306</v>
      </c>
      <c r="BD73" s="45">
        <f t="shared" si="25"/>
        <v>19.839570116600022</v>
      </c>
      <c r="BE73" s="45">
        <f t="shared" si="25"/>
        <v>20.528225446785807</v>
      </c>
      <c r="BF73" s="45">
        <f t="shared" si="25"/>
        <v>21.238218588361274</v>
      </c>
      <c r="BG73" s="45">
        <f t="shared" si="25"/>
        <v>21.970390268083289</v>
      </c>
      <c r="BH73" s="45">
        <f t="shared" si="25"/>
        <v>22.725599838619171</v>
      </c>
      <c r="BI73" s="45">
        <f t="shared" si="25"/>
        <v>23.504726579645663</v>
      </c>
    </row>
    <row r="74" spans="1:237" s="45" customFormat="1" ht="18" customHeight="1">
      <c r="A74" s="43" t="s">
        <v>35</v>
      </c>
      <c r="B74" s="44">
        <f>+B11</f>
        <v>1.3624722059165122</v>
      </c>
      <c r="C74" s="45">
        <f t="shared" ref="C74:BI74" si="26">+B74*(1-$B$8)^10+10*B73</f>
        <v>2.0480094521291439</v>
      </c>
      <c r="D74" s="45">
        <f t="shared" si="26"/>
        <v>3.1793703488125873</v>
      </c>
      <c r="E74" s="45">
        <f t="shared" si="26"/>
        <v>4.4531279170222371</v>
      </c>
      <c r="F74" s="45">
        <f t="shared" si="26"/>
        <v>5.8780271243015756</v>
      </c>
      <c r="G74" s="45">
        <f t="shared" si="26"/>
        <v>7.4637318775877368</v>
      </c>
      <c r="H74" s="45">
        <f t="shared" si="26"/>
        <v>9.2212375871165158</v>
      </c>
      <c r="I74" s="45">
        <f t="shared" si="26"/>
        <v>11.121448718175849</v>
      </c>
      <c r="J74" s="45">
        <f t="shared" si="26"/>
        <v>13.161779948470093</v>
      </c>
      <c r="K74" s="45">
        <f t="shared" si="26"/>
        <v>15.340459916397194</v>
      </c>
      <c r="L74" s="45">
        <f t="shared" si="26"/>
        <v>17.949893029806798</v>
      </c>
      <c r="M74" s="45">
        <f t="shared" si="26"/>
        <v>21.065080092964013</v>
      </c>
      <c r="N74" s="45">
        <f t="shared" si="26"/>
        <v>24.829554682664494</v>
      </c>
      <c r="O74" s="45">
        <f t="shared" si="26"/>
        <v>28.635514598515037</v>
      </c>
      <c r="P74" s="45">
        <f t="shared" si="26"/>
        <v>32.520829988762713</v>
      </c>
      <c r="Q74" s="45">
        <f t="shared" si="26"/>
        <v>36.501603273609078</v>
      </c>
      <c r="R74" s="45">
        <f t="shared" si="26"/>
        <v>40.580275465579064</v>
      </c>
      <c r="S74" s="45">
        <f t="shared" si="26"/>
        <v>44.751550174839551</v>
      </c>
      <c r="T74" s="45">
        <f t="shared" si="26"/>
        <v>49.006338833655342</v>
      </c>
      <c r="U74" s="45">
        <f t="shared" si="26"/>
        <v>53.334267205037506</v>
      </c>
      <c r="V74" s="45">
        <f t="shared" si="26"/>
        <v>57.725217090563092</v>
      </c>
      <c r="W74" s="45">
        <f t="shared" si="26"/>
        <v>62.248807127524074</v>
      </c>
      <c r="X74" s="45">
        <f t="shared" si="26"/>
        <v>66.958929222053712</v>
      </c>
      <c r="Y74" s="45">
        <f t="shared" si="26"/>
        <v>71.811594540832616</v>
      </c>
      <c r="Z74" s="45">
        <f t="shared" si="26"/>
        <v>76.781536027310935</v>
      </c>
      <c r="AA74" s="45">
        <f t="shared" si="26"/>
        <v>81.855446432780241</v>
      </c>
      <c r="AB74" s="45">
        <f t="shared" si="26"/>
        <v>87.030944576969773</v>
      </c>
      <c r="AC74" s="45">
        <f t="shared" si="26"/>
        <v>92.332247099464624</v>
      </c>
      <c r="AD74" s="45">
        <f t="shared" si="26"/>
        <v>97.888543908115835</v>
      </c>
      <c r="AE74" s="45">
        <f t="shared" si="26"/>
        <v>103.6991208738513</v>
      </c>
      <c r="AF74" s="45">
        <f t="shared" si="26"/>
        <v>109.75112628432325</v>
      </c>
      <c r="AG74" s="45">
        <f t="shared" si="26"/>
        <v>115.88294269083966</v>
      </c>
      <c r="AH74" s="45">
        <f t="shared" si="26"/>
        <v>121.97514563413911</v>
      </c>
      <c r="AI74" s="45">
        <f t="shared" si="26"/>
        <v>128.09502118494572</v>
      </c>
      <c r="AJ74" s="45">
        <f t="shared" si="26"/>
        <v>134.27886509438883</v>
      </c>
      <c r="AK74" s="45">
        <f t="shared" si="26"/>
        <v>140.54728563707289</v>
      </c>
      <c r="AL74" s="45">
        <f t="shared" si="26"/>
        <v>146.91337306802384</v>
      </c>
      <c r="AM74" s="45">
        <f t="shared" si="26"/>
        <v>153.38695286038796</v>
      </c>
      <c r="AN74" s="45">
        <f t="shared" si="26"/>
        <v>159.97670896033387</v>
      </c>
      <c r="AO74" s="45">
        <f t="shared" si="26"/>
        <v>166.69117728010161</v>
      </c>
      <c r="AP74" s="45">
        <f t="shared" si="26"/>
        <v>173.53915897086742</v>
      </c>
      <c r="AQ74" s="45">
        <f t="shared" si="26"/>
        <v>180.52984951755047</v>
      </c>
      <c r="AR74" s="45">
        <f t="shared" si="26"/>
        <v>187.67283932834866</v>
      </c>
      <c r="AS74" s="45">
        <f t="shared" si="26"/>
        <v>194.97806498955737</v>
      </c>
      <c r="AT74" s="45">
        <f t="shared" si="26"/>
        <v>202.45574943531611</v>
      </c>
      <c r="AU74" s="45">
        <f t="shared" si="26"/>
        <v>210.11634792412804</v>
      </c>
      <c r="AV74" s="45">
        <f t="shared" si="26"/>
        <v>217.97050595165121</v>
      </c>
      <c r="AW74" s="45">
        <f t="shared" si="26"/>
        <v>226.02903009840429</v>
      </c>
      <c r="AX74" s="45">
        <f t="shared" si="26"/>
        <v>234.30287059824622</v>
      </c>
      <c r="AY74" s="45">
        <f t="shared" si="26"/>
        <v>242.80311365778442</v>
      </c>
      <c r="AZ74" s="45">
        <f t="shared" si="26"/>
        <v>251.54098148668584</v>
      </c>
      <c r="BA74" s="45">
        <f t="shared" si="26"/>
        <v>260.52783821738331</v>
      </c>
      <c r="BB74" s="45">
        <f t="shared" si="26"/>
        <v>269.77520020364966</v>
      </c>
      <c r="BC74" s="45">
        <f t="shared" si="26"/>
        <v>279.29474949989924</v>
      </c>
      <c r="BD74" s="45">
        <f t="shared" si="26"/>
        <v>289.0983495995082</v>
      </c>
      <c r="BE74" s="45">
        <f t="shared" si="26"/>
        <v>299.19806273984125</v>
      </c>
      <c r="BF74" s="45">
        <f t="shared" si="26"/>
        <v>309.60616826492787</v>
      </c>
      <c r="BG74" s="45">
        <f t="shared" si="26"/>
        <v>320.33518167956595</v>
      </c>
      <c r="BH74" s="45">
        <f t="shared" si="26"/>
        <v>331.39787413801412</v>
      </c>
      <c r="BI74" s="45">
        <f t="shared" si="26"/>
        <v>342.80729219309069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0.16013826681460999</v>
      </c>
      <c r="D77" s="23">
        <f t="shared" si="28"/>
        <v>0.14492926519757007</v>
      </c>
      <c r="E77" s="23">
        <f t="shared" si="28"/>
        <v>0.13673181393337241</v>
      </c>
      <c r="F77" s="23">
        <f t="shared" si="28"/>
        <v>0.13152008987296598</v>
      </c>
      <c r="G77" s="23">
        <f t="shared" si="28"/>
        <v>0.12713626195126995</v>
      </c>
      <c r="H77" s="23">
        <f t="shared" si="28"/>
        <v>0.12338956105238823</v>
      </c>
      <c r="I77" s="23">
        <f t="shared" si="28"/>
        <v>0.12038902407038744</v>
      </c>
      <c r="J77" s="23">
        <f t="shared" si="28"/>
        <v>0.11779251000348666</v>
      </c>
      <c r="K77" s="23">
        <f t="shared" si="28"/>
        <v>0.11539904960092236</v>
      </c>
      <c r="L77" s="23">
        <f t="shared" si="28"/>
        <v>0.11308963602310626</v>
      </c>
      <c r="M77" s="23">
        <f t="shared" si="28"/>
        <v>0.11102888975487488</v>
      </c>
      <c r="N77" s="23">
        <f t="shared" si="28"/>
        <v>0.10792365185889216</v>
      </c>
      <c r="O77" s="23">
        <f t="shared" si="28"/>
        <v>0.10585724832139666</v>
      </c>
      <c r="P77" s="23">
        <f t="shared" si="28"/>
        <v>0.10436616672915437</v>
      </c>
      <c r="Q77" s="23">
        <f t="shared" si="28"/>
        <v>0.10322191566601803</v>
      </c>
      <c r="R77" s="23">
        <f t="shared" si="28"/>
        <v>0.10230608319787185</v>
      </c>
      <c r="S77" s="23">
        <f t="shared" si="28"/>
        <v>0.10155393279157884</v>
      </c>
      <c r="T77" s="23">
        <f t="shared" si="28"/>
        <v>0.10092772714569764</v>
      </c>
      <c r="U77" s="23">
        <f t="shared" si="28"/>
        <v>0.10040371261367445</v>
      </c>
      <c r="V77" s="23">
        <f t="shared" si="28"/>
        <v>0.10015268424747741</v>
      </c>
      <c r="W77" s="23">
        <f t="shared" si="28"/>
        <v>0.10007301318130624</v>
      </c>
      <c r="X77" s="23">
        <f t="shared" si="28"/>
        <v>9.9922442744648912E-2</v>
      </c>
      <c r="Y77" s="23">
        <f t="shared" si="28"/>
        <v>9.9758045546591442E-2</v>
      </c>
      <c r="Z77" s="23">
        <f t="shared" si="28"/>
        <v>9.9606768965562809E-2</v>
      </c>
      <c r="AA77" s="23">
        <f t="shared" si="28"/>
        <v>9.9479675403660567E-2</v>
      </c>
      <c r="AB77" s="23">
        <f t="shared" si="28"/>
        <v>9.9377164362966106E-2</v>
      </c>
      <c r="AC77" s="23">
        <f t="shared" si="28"/>
        <v>9.9280086761259045E-2</v>
      </c>
      <c r="AD77" s="23">
        <f t="shared" si="28"/>
        <v>9.9099611422642259E-2</v>
      </c>
      <c r="AE77" s="23">
        <f t="shared" si="28"/>
        <v>9.8854457114271224E-2</v>
      </c>
      <c r="AF77" s="23">
        <f t="shared" si="28"/>
        <v>9.8384279244069492E-2</v>
      </c>
      <c r="AG77" s="23">
        <f t="shared" si="28"/>
        <v>9.7799378453187591E-2</v>
      </c>
      <c r="AH77" s="23">
        <f t="shared" si="28"/>
        <v>9.7345448305072996E-2</v>
      </c>
      <c r="AI77" s="23">
        <f t="shared" si="28"/>
        <v>9.6971542071951591E-2</v>
      </c>
      <c r="AJ77" s="23">
        <f t="shared" si="28"/>
        <v>9.6652248135752475E-2</v>
      </c>
      <c r="AK77" s="23">
        <f t="shared" si="28"/>
        <v>9.6374384803762023E-2</v>
      </c>
      <c r="AL77" s="23">
        <f t="shared" si="28"/>
        <v>9.6130552166472066E-2</v>
      </c>
      <c r="AM77" s="23">
        <f t="shared" si="28"/>
        <v>9.5916043096775191E-2</v>
      </c>
      <c r="AN77" s="23">
        <f t="shared" si="28"/>
        <v>9.5727403339599712E-2</v>
      </c>
      <c r="AO77" s="23">
        <f t="shared" si="28"/>
        <v>9.5561787088077804E-2</v>
      </c>
      <c r="AP77" s="23">
        <f t="shared" si="28"/>
        <v>9.5416685331312243E-2</v>
      </c>
      <c r="AQ77" s="23">
        <f t="shared" si="28"/>
        <v>9.5289821101650921E-2</v>
      </c>
      <c r="AR77" s="23">
        <f t="shared" si="28"/>
        <v>9.5179113990330813E-2</v>
      </c>
      <c r="AS77" s="23">
        <f t="shared" si="28"/>
        <v>9.5082669520585222E-2</v>
      </c>
      <c r="AT77" s="23">
        <f t="shared" si="28"/>
        <v>9.4998774534153965E-2</v>
      </c>
      <c r="AU77" s="23">
        <f t="shared" si="28"/>
        <v>9.4925891601273335E-2</v>
      </c>
      <c r="AV77" s="23">
        <f t="shared" si="28"/>
        <v>9.4862650652550104E-2</v>
      </c>
      <c r="AW77" s="23">
        <f t="shared" si="28"/>
        <v>9.4807838073495923E-2</v>
      </c>
      <c r="AX77" s="23">
        <f t="shared" si="28"/>
        <v>9.4760384127344152E-2</v>
      </c>
      <c r="AY77" s="23">
        <f t="shared" si="28"/>
        <v>9.4719349607291156E-2</v>
      </c>
      <c r="AZ77" s="23">
        <f t="shared" si="28"/>
        <v>9.4683912447852181E-2</v>
      </c>
      <c r="BA77" s="23">
        <f t="shared" si="28"/>
        <v>9.4653354812657409E-2</v>
      </c>
      <c r="BB77" s="23">
        <f t="shared" si="28"/>
        <v>9.4627050986926642E-2</v>
      </c>
      <c r="BC77" s="23">
        <f t="shared" si="28"/>
        <v>9.460445625552899E-2</v>
      </c>
      <c r="BD77" s="23">
        <f t="shared" si="28"/>
        <v>9.4585096841517349E-2</v>
      </c>
      <c r="BE77" s="23">
        <f t="shared" si="28"/>
        <v>9.4568560908354443E-2</v>
      </c>
      <c r="BF77" s="23">
        <f t="shared" si="28"/>
        <v>9.4554490583567366E-2</v>
      </c>
      <c r="BG77" s="23">
        <f t="shared" si="28"/>
        <v>9.4542574935001705E-2</v>
      </c>
      <c r="BH77" s="23">
        <f t="shared" si="28"/>
        <v>9.4532543817389139E-2</v>
      </c>
      <c r="BI77" s="23">
        <f t="shared" si="28"/>
        <v>9.452416250223139E-2</v>
      </c>
    </row>
    <row r="78" spans="1:237" s="37" customFormat="1" ht="18" customHeight="1">
      <c r="A78" s="35" t="s">
        <v>72</v>
      </c>
      <c r="B78" s="29">
        <f t="shared" ref="B78:BI78" si="29">+$B$7*B61/B74*(1-(1-$B$8)^10)/$B$8/10</f>
        <v>0.1157824852433738</v>
      </c>
      <c r="C78" s="23">
        <f t="shared" si="29"/>
        <v>0.10430150574137416</v>
      </c>
      <c r="D78" s="23">
        <f t="shared" si="29"/>
        <v>9.4395555083642085E-2</v>
      </c>
      <c r="E78" s="23">
        <f t="shared" si="29"/>
        <v>8.9056378339040648E-2</v>
      </c>
      <c r="F78" s="23">
        <f t="shared" si="29"/>
        <v>8.5661870094248374E-2</v>
      </c>
      <c r="G78" s="23">
        <f t="shared" si="29"/>
        <v>8.2806588453956137E-2</v>
      </c>
      <c r="H78" s="23">
        <f t="shared" si="29"/>
        <v>8.0366281380017751E-2</v>
      </c>
      <c r="I78" s="23">
        <f t="shared" si="29"/>
        <v>7.8411966952363382E-2</v>
      </c>
      <c r="J78" s="23">
        <f t="shared" si="29"/>
        <v>7.6720801360007265E-2</v>
      </c>
      <c r="K78" s="23">
        <f t="shared" si="29"/>
        <v>7.5161888997050202E-2</v>
      </c>
      <c r="L78" s="23">
        <f t="shared" si="29"/>
        <v>7.3657718143092771E-2</v>
      </c>
      <c r="M78" s="23">
        <f t="shared" si="29"/>
        <v>7.2315509669110212E-2</v>
      </c>
      <c r="N78" s="23">
        <f t="shared" si="29"/>
        <v>7.0293001278838155E-2</v>
      </c>
      <c r="O78" s="23">
        <f t="shared" si="29"/>
        <v>6.8947108103413715E-2</v>
      </c>
      <c r="P78" s="23">
        <f t="shared" si="29"/>
        <v>6.7975934514816289E-2</v>
      </c>
      <c r="Q78" s="23">
        <f t="shared" si="29"/>
        <v>6.7230659127457099E-2</v>
      </c>
      <c r="R78" s="23">
        <f t="shared" si="29"/>
        <v>6.6634157695697055E-2</v>
      </c>
      <c r="S78" s="23">
        <f t="shared" si="29"/>
        <v>6.6144265919790862E-2</v>
      </c>
      <c r="T78" s="23">
        <f t="shared" si="29"/>
        <v>6.573640468169735E-2</v>
      </c>
      <c r="U78" s="23">
        <f t="shared" si="29"/>
        <v>6.5395102719289736E-2</v>
      </c>
      <c r="V78" s="23">
        <f t="shared" si="29"/>
        <v>6.5231602532239114E-2</v>
      </c>
      <c r="W78" s="23">
        <f t="shared" si="29"/>
        <v>6.5179711049141623E-2</v>
      </c>
      <c r="X78" s="23">
        <f t="shared" si="29"/>
        <v>6.5081641277463145E-2</v>
      </c>
      <c r="Y78" s="23">
        <f t="shared" si="29"/>
        <v>6.4974565837981169E-2</v>
      </c>
      <c r="Z78" s="23">
        <f t="shared" si="29"/>
        <v>6.4876036139249263E-2</v>
      </c>
      <c r="AA78" s="23">
        <f t="shared" si="29"/>
        <v>6.4793257362257842E-2</v>
      </c>
      <c r="AB78" s="23">
        <f t="shared" si="29"/>
        <v>6.4726489711325746E-2</v>
      </c>
      <c r="AC78" s="23">
        <f t="shared" si="29"/>
        <v>6.466326097635057E-2</v>
      </c>
      <c r="AD78" s="23">
        <f t="shared" si="29"/>
        <v>6.4545713497279195E-2</v>
      </c>
      <c r="AE78" s="23">
        <f t="shared" si="29"/>
        <v>6.4386039210734769E-2</v>
      </c>
      <c r="AF78" s="23">
        <f t="shared" si="29"/>
        <v>6.4079802226884502E-2</v>
      </c>
      <c r="AG78" s="23">
        <f t="shared" si="29"/>
        <v>6.3698843731380572E-2</v>
      </c>
      <c r="AH78" s="23">
        <f t="shared" si="29"/>
        <v>6.3403189239224944E-2</v>
      </c>
      <c r="AI78" s="23">
        <f t="shared" si="29"/>
        <v>6.3159656048211971E-2</v>
      </c>
      <c r="AJ78" s="23">
        <f t="shared" si="29"/>
        <v>6.2951693023620151E-2</v>
      </c>
      <c r="AK78" s="23">
        <f t="shared" si="29"/>
        <v>6.2770714644789116E-2</v>
      </c>
      <c r="AL78" s="23">
        <f t="shared" si="29"/>
        <v>6.2611901191114899E-2</v>
      </c>
      <c r="AM78" s="23">
        <f t="shared" si="29"/>
        <v>6.2472186809227226E-2</v>
      </c>
      <c r="AN78" s="23">
        <f t="shared" si="29"/>
        <v>6.2349321668324541E-2</v>
      </c>
      <c r="AO78" s="23">
        <f t="shared" si="29"/>
        <v>6.2241452233038494E-2</v>
      </c>
      <c r="AP78" s="23">
        <f t="shared" si="29"/>
        <v>6.2146944330477717E-2</v>
      </c>
      <c r="AQ78" s="23">
        <f t="shared" si="29"/>
        <v>6.2064314922519202E-2</v>
      </c>
      <c r="AR78" s="23">
        <f t="shared" si="29"/>
        <v>6.1992208994082164E-2</v>
      </c>
      <c r="AS78" s="23">
        <f t="shared" si="29"/>
        <v>6.1929392631603727E-2</v>
      </c>
      <c r="AT78" s="23">
        <f t="shared" si="29"/>
        <v>6.1874750018173538E-2</v>
      </c>
      <c r="AU78" s="23">
        <f t="shared" si="29"/>
        <v>6.1827279792639633E-2</v>
      </c>
      <c r="AV78" s="23">
        <f t="shared" si="29"/>
        <v>6.1786089599267666E-2</v>
      </c>
      <c r="AW78" s="23">
        <f t="shared" si="29"/>
        <v>6.1750388984775952E-2</v>
      </c>
      <c r="AX78" s="23">
        <f t="shared" si="29"/>
        <v>6.1719481206544982E-2</v>
      </c>
      <c r="AY78" s="23">
        <f t="shared" si="29"/>
        <v>6.1692754538934316E-2</v>
      </c>
      <c r="AZ78" s="23">
        <f t="shared" si="29"/>
        <v>6.1669673552970095E-2</v>
      </c>
      <c r="BA78" s="23">
        <f t="shared" si="29"/>
        <v>6.1649770706348174E-2</v>
      </c>
      <c r="BB78" s="23">
        <f t="shared" si="29"/>
        <v>6.1632638457541876E-2</v>
      </c>
      <c r="BC78" s="23">
        <f t="shared" si="29"/>
        <v>6.1617922021842443E-2</v>
      </c>
      <c r="BD78" s="23">
        <f t="shared" si="29"/>
        <v>6.1605312818109624E-2</v>
      </c>
      <c r="BE78" s="23">
        <f t="shared" si="29"/>
        <v>6.1594542608327564E-2</v>
      </c>
      <c r="BF78" s="23">
        <f t="shared" si="29"/>
        <v>6.1585378302438945E-2</v>
      </c>
      <c r="BG78" s="23">
        <f t="shared" si="29"/>
        <v>6.1577617383627936E-2</v>
      </c>
      <c r="BH78" s="23">
        <f t="shared" si="29"/>
        <v>6.1571083900456978E-2</v>
      </c>
      <c r="BI78" s="23">
        <f t="shared" si="29"/>
        <v>6.1565624969194412E-2</v>
      </c>
    </row>
    <row r="79" spans="1:237" s="37" customFormat="1" ht="18" customHeight="1">
      <c r="A79" s="35" t="s">
        <v>70</v>
      </c>
      <c r="B79" s="29">
        <f>+C134</f>
        <v>5.4157718693883972E-2</v>
      </c>
      <c r="C79" s="23">
        <f t="shared" ref="C79:BI79" si="30">+D134</f>
        <v>6.8046682375851431E-2</v>
      </c>
      <c r="D79" s="23">
        <f t="shared" si="30"/>
        <v>6.0505299634910692E-2</v>
      </c>
      <c r="E79" s="23">
        <f t="shared" si="30"/>
        <v>5.5217362881403664E-2</v>
      </c>
      <c r="F79" s="23">
        <f t="shared" si="30"/>
        <v>5.117810132738021E-2</v>
      </c>
      <c r="G79" s="23">
        <f t="shared" si="30"/>
        <v>4.7962790715730064E-2</v>
      </c>
      <c r="H79" s="23">
        <f t="shared" si="30"/>
        <v>4.4898534162358894E-2</v>
      </c>
      <c r="I79" s="23">
        <f t="shared" si="30"/>
        <v>4.2248758023696098E-2</v>
      </c>
      <c r="J79" s="23">
        <f t="shared" si="30"/>
        <v>3.8926695252402999E-2</v>
      </c>
      <c r="K79" s="23">
        <f t="shared" si="30"/>
        <v>3.7021067816608966E-2</v>
      </c>
      <c r="L79" s="23">
        <f t="shared" si="30"/>
        <v>3.5138065344411551E-2</v>
      </c>
      <c r="M79" s="23">
        <f t="shared" si="30"/>
        <v>3.5500529750055243E-2</v>
      </c>
      <c r="N79" s="23">
        <f t="shared" si="30"/>
        <v>3.3511865872128066E-2</v>
      </c>
      <c r="O79" s="23">
        <f t="shared" si="30"/>
        <v>3.1920610224415613E-2</v>
      </c>
      <c r="P79" s="23">
        <f t="shared" si="30"/>
        <v>3.0585787524896491E-2</v>
      </c>
      <c r="Q79" s="23">
        <f t="shared" si="30"/>
        <v>2.9432674496254307E-2</v>
      </c>
      <c r="R79" s="23">
        <f t="shared" si="30"/>
        <v>2.8418937183957604E-2</v>
      </c>
      <c r="S79" s="23">
        <f t="shared" si="30"/>
        <v>2.7518708105973566E-2</v>
      </c>
      <c r="T79" s="23">
        <f t="shared" si="30"/>
        <v>2.6714840656550942E-2</v>
      </c>
      <c r="U79" s="23">
        <f t="shared" si="30"/>
        <v>2.5871315704599995E-2</v>
      </c>
      <c r="V79" s="23">
        <f t="shared" si="30"/>
        <v>2.5159631824057227E-2</v>
      </c>
      <c r="W79" s="23">
        <f t="shared" si="30"/>
        <v>2.4667127643007491E-2</v>
      </c>
      <c r="X79" s="23">
        <f t="shared" si="30"/>
        <v>2.4192192460953832E-2</v>
      </c>
      <c r="Y79" s="23">
        <f t="shared" si="30"/>
        <v>2.3750509469094849E-2</v>
      </c>
      <c r="Z79" s="23">
        <f t="shared" si="30"/>
        <v>2.3356243923889464E-2</v>
      </c>
      <c r="AA79" s="23">
        <f t="shared" si="30"/>
        <v>2.3058754683063176E-2</v>
      </c>
      <c r="AB79" s="23">
        <f t="shared" si="30"/>
        <v>2.306362078754054E-2</v>
      </c>
      <c r="AC79" s="23">
        <f t="shared" si="30"/>
        <v>2.2939213936786329E-2</v>
      </c>
      <c r="AD79" s="23">
        <f t="shared" si="30"/>
        <v>2.2781700476282696E-2</v>
      </c>
      <c r="AE79" s="23">
        <f t="shared" si="30"/>
        <v>2.2723063362345419E-2</v>
      </c>
      <c r="AF79" s="23">
        <f t="shared" si="30"/>
        <v>2.2593661293565326E-2</v>
      </c>
      <c r="AG79" s="23">
        <f t="shared" si="30"/>
        <v>2.2307207932973805E-2</v>
      </c>
      <c r="AH79" s="23">
        <f t="shared" si="30"/>
        <v>2.206545624286127E-2</v>
      </c>
      <c r="AI79" s="23">
        <f t="shared" si="30"/>
        <v>2.1853928185924243E-2</v>
      </c>
      <c r="AJ79" s="23">
        <f t="shared" si="30"/>
        <v>2.1665373594466963E-2</v>
      </c>
      <c r="AK79" s="23">
        <f t="shared" si="30"/>
        <v>2.149594654671394E-2</v>
      </c>
      <c r="AL79" s="23">
        <f t="shared" si="30"/>
        <v>2.1343340968410063E-2</v>
      </c>
      <c r="AM79" s="23">
        <f t="shared" si="30"/>
        <v>2.1205923481424138E-2</v>
      </c>
      <c r="AN79" s="23">
        <f t="shared" si="30"/>
        <v>2.1082348950553831E-2</v>
      </c>
      <c r="AO79" s="23">
        <f t="shared" si="30"/>
        <v>2.0971403165639391E-2</v>
      </c>
      <c r="AP79" s="23">
        <f t="shared" si="30"/>
        <v>2.0871947554636172E-2</v>
      </c>
      <c r="AQ79" s="23">
        <f t="shared" si="30"/>
        <v>2.0782906185706773E-2</v>
      </c>
      <c r="AR79" s="23">
        <f t="shared" si="30"/>
        <v>2.0703267640974854E-2</v>
      </c>
      <c r="AS79" s="23">
        <f t="shared" si="30"/>
        <v>2.0632089995174852E-2</v>
      </c>
      <c r="AT79" s="23">
        <f t="shared" si="30"/>
        <v>2.0568504465177329E-2</v>
      </c>
      <c r="AU79" s="23">
        <f t="shared" si="30"/>
        <v>2.0511716554054926E-2</v>
      </c>
      <c r="AV79" s="23">
        <f t="shared" si="30"/>
        <v>2.0461004827874385E-2</v>
      </c>
      <c r="AW79" s="23">
        <f t="shared" si="30"/>
        <v>2.041571788933827E-2</v>
      </c>
      <c r="AX79" s="23">
        <f t="shared" si="30"/>
        <v>2.0375270160045478E-2</v>
      </c>
      <c r="AY79" s="23">
        <f t="shared" si="30"/>
        <v>2.0339136991110562E-2</v>
      </c>
      <c r="AZ79" s="23">
        <f t="shared" si="30"/>
        <v>2.0306849496032342E-2</v>
      </c>
      <c r="BA79" s="23">
        <f t="shared" si="30"/>
        <v>2.0277989382504247E-2</v>
      </c>
      <c r="BB79" s="23">
        <f t="shared" si="30"/>
        <v>2.0252183964947656E-2</v>
      </c>
      <c r="BC79" s="23">
        <f t="shared" si="30"/>
        <v>2.0229101468189237E-2</v>
      </c>
      <c r="BD79" s="23">
        <f t="shared" si="30"/>
        <v>2.020844668169941E-2</v>
      </c>
      <c r="BE79" s="23">
        <f t="shared" si="30"/>
        <v>2.0189956988770019E-2</v>
      </c>
      <c r="BF79" s="23">
        <f t="shared" si="30"/>
        <v>2.0173398771899054E-2</v>
      </c>
      <c r="BG79" s="23">
        <f t="shared" si="30"/>
        <v>2.0158564181105509E-2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0.64931557638439785</v>
      </c>
      <c r="C84" s="396">
        <f t="shared" ref="C84:BH84" si="31">C68-C73</f>
        <v>0.84528885326513326</v>
      </c>
      <c r="D84" s="396">
        <f>D68-D73</f>
        <v>1.1984064813412107</v>
      </c>
      <c r="E84" s="396">
        <f>E68-E73</f>
        <v>1.5908646897742562</v>
      </c>
      <c r="F84" s="396">
        <f t="shared" si="31"/>
        <v>2.0240620883260916</v>
      </c>
      <c r="G84" s="396">
        <f t="shared" si="31"/>
        <v>2.4818012080701113</v>
      </c>
      <c r="H84" s="396">
        <f t="shared" si="31"/>
        <v>2.9715214187773125</v>
      </c>
      <c r="I84" s="396">
        <f t="shared" si="31"/>
        <v>3.4890922571501664</v>
      </c>
      <c r="J84" s="396">
        <f>J68-J73</f>
        <v>4.0280465740409817</v>
      </c>
      <c r="K84" s="396">
        <f t="shared" si="31"/>
        <v>4.5523255211922926</v>
      </c>
      <c r="L84" s="396">
        <f>L68-L73</f>
        <v>5.1667439478720505</v>
      </c>
      <c r="M84" s="396">
        <f t="shared" si="31"/>
        <v>5.8897773801063664</v>
      </c>
      <c r="N84" s="396">
        <f t="shared" si="31"/>
        <v>6.7296807316948142</v>
      </c>
      <c r="O84" s="396">
        <f t="shared" si="31"/>
        <v>7.5914427407735596</v>
      </c>
      <c r="P84" s="396">
        <f t="shared" si="31"/>
        <v>8.4760395843764762</v>
      </c>
      <c r="Q84" s="396">
        <f t="shared" si="31"/>
        <v>9.3824022353908241</v>
      </c>
      <c r="R84" s="396">
        <f t="shared" si="31"/>
        <v>10.308459872514234</v>
      </c>
      <c r="S84" s="396">
        <f t="shared" si="31"/>
        <v>11.251773049973117</v>
      </c>
      <c r="T84" s="396">
        <f t="shared" si="31"/>
        <v>12.209914644622959</v>
      </c>
      <c r="U84" s="396">
        <f t="shared" si="31"/>
        <v>13.18069478817395</v>
      </c>
      <c r="V84" s="396">
        <f t="shared" si="31"/>
        <v>14.188753278850827</v>
      </c>
      <c r="W84" s="396">
        <f t="shared" si="31"/>
        <v>15.244066877331983</v>
      </c>
      <c r="X84" s="396">
        <f t="shared" si="31"/>
        <v>16.325487910992379</v>
      </c>
      <c r="Y84" s="396">
        <f t="shared" si="31"/>
        <v>17.429671714826284</v>
      </c>
      <c r="Z84" s="396">
        <f t="shared" si="31"/>
        <v>18.555103395054992</v>
      </c>
      <c r="AA84" s="396">
        <f t="shared" si="31"/>
        <v>19.702543829444046</v>
      </c>
      <c r="AB84" s="396">
        <f t="shared" si="31"/>
        <v>20.880430189516133</v>
      </c>
      <c r="AC84" s="396">
        <f t="shared" si="31"/>
        <v>22.129436379694852</v>
      </c>
      <c r="AD84" s="396">
        <f t="shared" si="31"/>
        <v>23.434147967969874</v>
      </c>
      <c r="AE84" s="396">
        <f t="shared" si="31"/>
        <v>24.790319670127555</v>
      </c>
      <c r="AF84" s="396">
        <f t="shared" si="31"/>
        <v>26.145019351161874</v>
      </c>
      <c r="AG84" s="396">
        <f t="shared" si="31"/>
        <v>27.477000922844375</v>
      </c>
      <c r="AH84" s="396">
        <f t="shared" si="31"/>
        <v>28.822956906931246</v>
      </c>
      <c r="AI84" s="396">
        <f t="shared" si="31"/>
        <v>30.187210683393246</v>
      </c>
      <c r="AJ84" s="396">
        <f t="shared" si="31"/>
        <v>31.57244116741397</v>
      </c>
      <c r="AK84" s="396">
        <f t="shared" si="31"/>
        <v>32.980637350072655</v>
      </c>
      <c r="AL84" s="396">
        <f t="shared" si="31"/>
        <v>34.413571486491897</v>
      </c>
      <c r="AM84" s="396">
        <f t="shared" si="31"/>
        <v>35.873014764663608</v>
      </c>
      <c r="AN84" s="396">
        <f t="shared" si="31"/>
        <v>37.36082258356776</v>
      </c>
      <c r="AO84" s="396">
        <f t="shared" si="31"/>
        <v>38.878957076384637</v>
      </c>
      <c r="AP84" s="396">
        <f t="shared" si="31"/>
        <v>40.429482056146057</v>
      </c>
      <c r="AQ84" s="396">
        <f t="shared" si="31"/>
        <v>42.014548051618981</v>
      </c>
      <c r="AR84" s="396">
        <f t="shared" si="31"/>
        <v>43.636375818011949</v>
      </c>
      <c r="AS84" s="396">
        <f t="shared" si="31"/>
        <v>45.297241908181974</v>
      </c>
      <c r="AT84" s="396">
        <f t="shared" si="31"/>
        <v>46.999467501867294</v>
      </c>
      <c r="AU84" s="396">
        <f t="shared" si="31"/>
        <v>48.745410573682427</v>
      </c>
      <c r="AV84" s="396">
        <f t="shared" si="31"/>
        <v>50.537461016338483</v>
      </c>
      <c r="AW84" s="396">
        <f t="shared" si="31"/>
        <v>52.378038192805249</v>
      </c>
      <c r="AX84" s="396">
        <f t="shared" si="31"/>
        <v>54.269590396469013</v>
      </c>
      <c r="AY84" s="396">
        <f t="shared" si="31"/>
        <v>56.214595763459087</v>
      </c>
      <c r="AZ84" s="396">
        <f t="shared" si="31"/>
        <v>58.215564263169668</v>
      </c>
      <c r="BA84" s="396">
        <f t="shared" si="31"/>
        <v>60.275040472091</v>
      </c>
      <c r="BB84" s="396">
        <f t="shared" si="31"/>
        <v>62.395606904768272</v>
      </c>
      <c r="BC84" s="396">
        <f t="shared" si="31"/>
        <v>64.579887732133187</v>
      </c>
      <c r="BD84" s="396">
        <f t="shared" si="31"/>
        <v>66.830552762256673</v>
      </c>
      <c r="BE84" s="396">
        <f t="shared" si="31"/>
        <v>69.150321593360644</v>
      </c>
      <c r="BF84" s="396">
        <f t="shared" si="31"/>
        <v>71.541967875514629</v>
      </c>
      <c r="BG84" s="396">
        <f t="shared" si="31"/>
        <v>74.008323637515261</v>
      </c>
      <c r="BH84" s="396">
        <f t="shared" si="31"/>
        <v>76.552283650440629</v>
      </c>
      <c r="BI84" s="396">
        <f>+BH84</f>
        <v>76.552283650440629</v>
      </c>
    </row>
    <row r="85" spans="1:103" s="396" customFormat="1" ht="18" customHeight="1">
      <c r="A85" s="426" t="s">
        <v>970</v>
      </c>
      <c r="B85" s="398">
        <f>+C85/C84*B84</f>
        <v>5.2660106712410212E-2</v>
      </c>
      <c r="C85" s="398">
        <f>+(C74-B74)/10</f>
        <v>6.8553724621263162E-2</v>
      </c>
      <c r="D85" s="398">
        <f t="shared" ref="D85:BI85" si="32">+(D74-C74)/10</f>
        <v>0.11313608966834435</v>
      </c>
      <c r="E85" s="398">
        <f t="shared" si="32"/>
        <v>0.12737575682096497</v>
      </c>
      <c r="F85" s="398">
        <f t="shared" si="32"/>
        <v>0.14248992072793384</v>
      </c>
      <c r="G85" s="398">
        <f t="shared" si="32"/>
        <v>0.15857047532861612</v>
      </c>
      <c r="H85" s="398">
        <f t="shared" si="32"/>
        <v>0.17575057095287788</v>
      </c>
      <c r="I85" s="398">
        <f t="shared" si="32"/>
        <v>0.19002111310593328</v>
      </c>
      <c r="J85" s="398">
        <f t="shared" si="32"/>
        <v>0.20403312302942442</v>
      </c>
      <c r="K85" s="398">
        <f t="shared" si="32"/>
        <v>0.2178679967927101</v>
      </c>
      <c r="L85" s="398">
        <f t="shared" si="32"/>
        <v>0.26094331134096044</v>
      </c>
      <c r="M85" s="398">
        <f t="shared" si="32"/>
        <v>0.31151870631572154</v>
      </c>
      <c r="N85" s="398">
        <f t="shared" si="32"/>
        <v>0.37644745897004805</v>
      </c>
      <c r="O85" s="398">
        <f t="shared" si="32"/>
        <v>0.38059599158505436</v>
      </c>
      <c r="P85" s="398">
        <f t="shared" si="32"/>
        <v>0.38853153902476761</v>
      </c>
      <c r="Q85" s="398">
        <f t="shared" si="32"/>
        <v>0.39807732848463645</v>
      </c>
      <c r="R85" s="398">
        <f t="shared" si="32"/>
        <v>0.40786721919699859</v>
      </c>
      <c r="S85" s="398">
        <f t="shared" si="32"/>
        <v>0.41712747092604874</v>
      </c>
      <c r="T85" s="398">
        <f t="shared" si="32"/>
        <v>0.42547886588157907</v>
      </c>
      <c r="U85" s="398">
        <f t="shared" si="32"/>
        <v>0.43279283713821642</v>
      </c>
      <c r="V85" s="398">
        <f t="shared" si="32"/>
        <v>0.43909498855255863</v>
      </c>
      <c r="W85" s="398">
        <f t="shared" si="32"/>
        <v>0.45235900369609822</v>
      </c>
      <c r="X85" s="398">
        <f t="shared" si="32"/>
        <v>0.47101220945296374</v>
      </c>
      <c r="Y85" s="398">
        <f t="shared" si="32"/>
        <v>0.48526653187789037</v>
      </c>
      <c r="Z85" s="398">
        <f t="shared" si="32"/>
        <v>0.49699414864783192</v>
      </c>
      <c r="AA85" s="398">
        <f t="shared" si="32"/>
        <v>0.50739104054693063</v>
      </c>
      <c r="AB85" s="398">
        <f t="shared" si="32"/>
        <v>0.5175498144189532</v>
      </c>
      <c r="AC85" s="398">
        <f t="shared" si="32"/>
        <v>0.53013025224948507</v>
      </c>
      <c r="AD85" s="398">
        <f t="shared" si="32"/>
        <v>0.5556296808651211</v>
      </c>
      <c r="AE85" s="398">
        <f t="shared" si="32"/>
        <v>0.58105769657354644</v>
      </c>
      <c r="AF85" s="398">
        <f t="shared" si="32"/>
        <v>0.6052005410471949</v>
      </c>
      <c r="AG85" s="398">
        <f t="shared" si="32"/>
        <v>0.61318164065164071</v>
      </c>
      <c r="AH85" s="398">
        <f t="shared" si="32"/>
        <v>0.60922029432994551</v>
      </c>
      <c r="AI85" s="398">
        <f t="shared" si="32"/>
        <v>0.61198755508066116</v>
      </c>
      <c r="AJ85" s="398">
        <f t="shared" si="32"/>
        <v>0.61838439094431119</v>
      </c>
      <c r="AK85" s="398">
        <f t="shared" si="32"/>
        <v>0.62684205426840545</v>
      </c>
      <c r="AL85" s="398">
        <f t="shared" si="32"/>
        <v>0.63660874309509552</v>
      </c>
      <c r="AM85" s="398">
        <f t="shared" si="32"/>
        <v>0.64735797923641203</v>
      </c>
      <c r="AN85" s="398">
        <f t="shared" si="32"/>
        <v>0.65897560999459015</v>
      </c>
      <c r="AO85" s="398">
        <f t="shared" si="32"/>
        <v>0.67144683197677468</v>
      </c>
      <c r="AP85" s="398">
        <f t="shared" si="32"/>
        <v>0.68479816907658064</v>
      </c>
      <c r="AQ85" s="398">
        <f t="shared" si="32"/>
        <v>0.69906905466830549</v>
      </c>
      <c r="AR85" s="398">
        <f t="shared" si="32"/>
        <v>0.71429898107981837</v>
      </c>
      <c r="AS85" s="398">
        <f t="shared" si="32"/>
        <v>0.73052256612087096</v>
      </c>
      <c r="AT85" s="398">
        <f t="shared" si="32"/>
        <v>0.74776844457587399</v>
      </c>
      <c r="AU85" s="398">
        <f t="shared" si="32"/>
        <v>0.76605984888119283</v>
      </c>
      <c r="AV85" s="398">
        <f t="shared" si="32"/>
        <v>0.78541580275231693</v>
      </c>
      <c r="AW85" s="398">
        <f t="shared" si="32"/>
        <v>0.80585241467530866</v>
      </c>
      <c r="AX85" s="398">
        <f t="shared" si="32"/>
        <v>0.82738404998419246</v>
      </c>
      <c r="AY85" s="398">
        <f t="shared" si="32"/>
        <v>0.85002430595382061</v>
      </c>
      <c r="AZ85" s="398">
        <f t="shared" si="32"/>
        <v>0.87378678289014144</v>
      </c>
      <c r="BA85" s="398">
        <f t="shared" si="32"/>
        <v>0.89868567306974678</v>
      </c>
      <c r="BB85" s="398">
        <f t="shared" si="32"/>
        <v>0.92473619862663559</v>
      </c>
      <c r="BC85" s="398">
        <f t="shared" si="32"/>
        <v>0.95195492962495787</v>
      </c>
      <c r="BD85" s="398">
        <f t="shared" si="32"/>
        <v>0.98036000996089567</v>
      </c>
      <c r="BE85" s="398">
        <f t="shared" si="32"/>
        <v>1.0099713140333051</v>
      </c>
      <c r="BF85" s="398">
        <f t="shared" si="32"/>
        <v>1.0408105525086626</v>
      </c>
      <c r="BG85" s="398">
        <f t="shared" si="32"/>
        <v>1.0729013414638076</v>
      </c>
      <c r="BH85" s="398">
        <f t="shared" si="32"/>
        <v>1.1062692458448169</v>
      </c>
      <c r="BI85" s="398">
        <f t="shared" si="32"/>
        <v>1.1409418055076572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0.70197568309680802</v>
      </c>
      <c r="C87" s="398">
        <f>+SUM(C84:C86)</f>
        <v>0.91384257788639645</v>
      </c>
      <c r="D87" s="398">
        <f t="shared" ref="D87:BI87" si="35">+SUM(D84:D86)</f>
        <v>1.3115425710095552</v>
      </c>
      <c r="E87" s="398">
        <f t="shared" si="35"/>
        <v>1.7182404465952212</v>
      </c>
      <c r="F87" s="398">
        <f t="shared" si="35"/>
        <v>2.1665520090540253</v>
      </c>
      <c r="G87" s="398">
        <f t="shared" si="35"/>
        <v>2.6403716833987274</v>
      </c>
      <c r="H87" s="398">
        <f t="shared" si="35"/>
        <v>3.1472719897301902</v>
      </c>
      <c r="I87" s="398">
        <f t="shared" si="35"/>
        <v>3.6791133702560996</v>
      </c>
      <c r="J87" s="398">
        <f t="shared" si="35"/>
        <v>4.2320796970704064</v>
      </c>
      <c r="K87" s="398">
        <f t="shared" si="35"/>
        <v>4.7701935179850024</v>
      </c>
      <c r="L87" s="398">
        <f t="shared" si="35"/>
        <v>5.4276872592130108</v>
      </c>
      <c r="M87" s="398">
        <f t="shared" si="35"/>
        <v>6.2012960864220883</v>
      </c>
      <c r="N87" s="398">
        <f t="shared" si="35"/>
        <v>7.1061281906648626</v>
      </c>
      <c r="O87" s="398">
        <f t="shared" si="35"/>
        <v>7.9720387323586142</v>
      </c>
      <c r="P87" s="398">
        <f t="shared" si="35"/>
        <v>8.8645711234012445</v>
      </c>
      <c r="Q87" s="398">
        <f t="shared" si="35"/>
        <v>9.7804795638754598</v>
      </c>
      <c r="R87" s="398">
        <f t="shared" si="35"/>
        <v>10.716327091711232</v>
      </c>
      <c r="S87" s="398">
        <f t="shared" si="35"/>
        <v>11.668900520899166</v>
      </c>
      <c r="T87" s="398">
        <f t="shared" si="35"/>
        <v>12.635393510504539</v>
      </c>
      <c r="U87" s="398">
        <f t="shared" si="35"/>
        <v>13.613487625312166</v>
      </c>
      <c r="V87" s="398">
        <f t="shared" si="35"/>
        <v>14.627848267403385</v>
      </c>
      <c r="W87" s="398">
        <f t="shared" si="35"/>
        <v>15.696425881028082</v>
      </c>
      <c r="X87" s="398">
        <f t="shared" si="35"/>
        <v>16.796500120445344</v>
      </c>
      <c r="Y87" s="398">
        <f t="shared" si="35"/>
        <v>17.914938246704175</v>
      </c>
      <c r="Z87" s="398">
        <f t="shared" si="35"/>
        <v>19.052097543702825</v>
      </c>
      <c r="AA87" s="398">
        <f t="shared" si="35"/>
        <v>20.209934869990978</v>
      </c>
      <c r="AB87" s="398">
        <f t="shared" si="35"/>
        <v>21.397980003935086</v>
      </c>
      <c r="AC87" s="398">
        <f t="shared" si="35"/>
        <v>22.659566631944337</v>
      </c>
      <c r="AD87" s="398">
        <f t="shared" si="35"/>
        <v>23.989777648834995</v>
      </c>
      <c r="AE87" s="398">
        <f t="shared" si="35"/>
        <v>25.3713773667011</v>
      </c>
      <c r="AF87" s="398">
        <f t="shared" si="35"/>
        <v>26.750219892209071</v>
      </c>
      <c r="AG87" s="398">
        <f t="shared" si="35"/>
        <v>28.090182563496015</v>
      </c>
      <c r="AH87" s="398">
        <f t="shared" si="35"/>
        <v>29.43217720126119</v>
      </c>
      <c r="AI87" s="398">
        <f t="shared" si="35"/>
        <v>30.799198238473906</v>
      </c>
      <c r="AJ87" s="398">
        <f t="shared" si="35"/>
        <v>32.190825558358284</v>
      </c>
      <c r="AK87" s="398">
        <f t="shared" si="35"/>
        <v>33.607479404341063</v>
      </c>
      <c r="AL87" s="398">
        <f t="shared" si="35"/>
        <v>35.050180229586992</v>
      </c>
      <c r="AM87" s="398">
        <f t="shared" si="35"/>
        <v>36.520372743900019</v>
      </c>
      <c r="AN87" s="398">
        <f t="shared" si="35"/>
        <v>38.019798193562352</v>
      </c>
      <c r="AO87" s="398">
        <f t="shared" si="35"/>
        <v>39.55040390836141</v>
      </c>
      <c r="AP87" s="398">
        <f t="shared" si="35"/>
        <v>41.114280225222636</v>
      </c>
      <c r="AQ87" s="398">
        <f t="shared" si="35"/>
        <v>42.713617106287288</v>
      </c>
      <c r="AR87" s="398">
        <f t="shared" si="35"/>
        <v>44.35067479909177</v>
      </c>
      <c r="AS87" s="398">
        <f t="shared" si="35"/>
        <v>46.027764474302842</v>
      </c>
      <c r="AT87" s="398">
        <f t="shared" si="35"/>
        <v>47.747235946443169</v>
      </c>
      <c r="AU87" s="398">
        <f t="shared" si="35"/>
        <v>49.511470422563619</v>
      </c>
      <c r="AV87" s="398">
        <f t="shared" si="35"/>
        <v>51.322876819090801</v>
      </c>
      <c r="AW87" s="398">
        <f t="shared" si="35"/>
        <v>53.183890607480556</v>
      </c>
      <c r="AX87" s="398">
        <f t="shared" si="35"/>
        <v>55.096974446453203</v>
      </c>
      <c r="AY87" s="398">
        <f t="shared" si="35"/>
        <v>57.064620069412911</v>
      </c>
      <c r="AZ87" s="398">
        <f t="shared" si="35"/>
        <v>59.089351046059811</v>
      </c>
      <c r="BA87" s="398">
        <f t="shared" si="35"/>
        <v>61.173726145160749</v>
      </c>
      <c r="BB87" s="398">
        <f t="shared" si="35"/>
        <v>63.320343103394904</v>
      </c>
      <c r="BC87" s="398">
        <f t="shared" si="35"/>
        <v>65.531842661758148</v>
      </c>
      <c r="BD87" s="398">
        <f t="shared" si="35"/>
        <v>67.810912772217563</v>
      </c>
      <c r="BE87" s="398">
        <f t="shared" si="35"/>
        <v>70.160292907393952</v>
      </c>
      <c r="BF87" s="398">
        <f t="shared" si="35"/>
        <v>72.582778428023289</v>
      </c>
      <c r="BG87" s="398">
        <f t="shared" si="35"/>
        <v>75.081224978979066</v>
      </c>
      <c r="BH87" s="398">
        <f t="shared" si="35"/>
        <v>77.658552896285443</v>
      </c>
      <c r="BI87" s="398">
        <f t="shared" si="35"/>
        <v>77.69322545594828</v>
      </c>
    </row>
    <row r="88" spans="1:103" ht="18" customHeight="1">
      <c r="A88" s="21" t="s">
        <v>153</v>
      </c>
      <c r="B88" s="29">
        <f t="shared" ref="B88:AG88" si="36">(B84/B56)*1000</f>
        <v>4.1638149162040827</v>
      </c>
      <c r="C88" s="23">
        <f t="shared" si="36"/>
        <v>5.3590575654129946</v>
      </c>
      <c r="D88" s="23">
        <f t="shared" si="36"/>
        <v>7.5263262940083839</v>
      </c>
      <c r="E88" s="23">
        <f t="shared" si="36"/>
        <v>10.08234874144639</v>
      </c>
      <c r="F88" s="23">
        <f t="shared" si="36"/>
        <v>13.063742891205788</v>
      </c>
      <c r="G88" s="23">
        <f t="shared" si="36"/>
        <v>16.499446494296954</v>
      </c>
      <c r="H88" s="23">
        <f t="shared" si="36"/>
        <v>20.417450518459177</v>
      </c>
      <c r="I88" s="23">
        <f t="shared" si="36"/>
        <v>24.777378942846251</v>
      </c>
      <c r="J88" s="23">
        <f t="shared" si="36"/>
        <v>29.563623069989767</v>
      </c>
      <c r="K88" s="23">
        <f t="shared" si="36"/>
        <v>34.531603502744808</v>
      </c>
      <c r="L88" s="23">
        <f t="shared" si="36"/>
        <v>39.843761074175042</v>
      </c>
      <c r="M88" s="23">
        <f t="shared" si="36"/>
        <v>45.419453813676284</v>
      </c>
      <c r="N88" s="23">
        <f t="shared" si="36"/>
        <v>51.896387583846924</v>
      </c>
      <c r="O88" s="23">
        <f t="shared" si="36"/>
        <v>58.541874985835214</v>
      </c>
      <c r="P88" s="23">
        <f t="shared" si="36"/>
        <v>65.363443442955074</v>
      </c>
      <c r="Q88" s="23">
        <f t="shared" si="36"/>
        <v>72.352848662847961</v>
      </c>
      <c r="R88" s="23">
        <f t="shared" si="36"/>
        <v>79.49412100255816</v>
      </c>
      <c r="S88" s="23">
        <f t="shared" si="36"/>
        <v>86.76844821137648</v>
      </c>
      <c r="T88" s="23">
        <f t="shared" si="36"/>
        <v>94.157113127308548</v>
      </c>
      <c r="U88" s="23">
        <f t="shared" si="36"/>
        <v>101.64322824666489</v>
      </c>
      <c r="V88" s="23">
        <f t="shared" si="36"/>
        <v>109.12495555230147</v>
      </c>
      <c r="W88" s="23">
        <f t="shared" si="36"/>
        <v>116.61661767561498</v>
      </c>
      <c r="X88" s="23">
        <f t="shared" si="36"/>
        <v>124.22400253817226</v>
      </c>
      <c r="Y88" s="23">
        <f t="shared" si="36"/>
        <v>131.91929108286482</v>
      </c>
      <c r="Z88" s="23">
        <f t="shared" si="36"/>
        <v>139.68900796202939</v>
      </c>
      <c r="AA88" s="23">
        <f t="shared" si="36"/>
        <v>147.53698683903281</v>
      </c>
      <c r="AB88" s="23">
        <f t="shared" si="36"/>
        <v>155.52413773084643</v>
      </c>
      <c r="AC88" s="23">
        <f t="shared" si="36"/>
        <v>163.94888446310006</v>
      </c>
      <c r="AD88" s="23">
        <f t="shared" si="36"/>
        <v>172.6899380906911</v>
      </c>
      <c r="AE88" s="23">
        <f t="shared" si="36"/>
        <v>181.71038389442845</v>
      </c>
      <c r="AF88" s="23">
        <f t="shared" si="36"/>
        <v>191.12894516554829</v>
      </c>
      <c r="AG88" s="23">
        <f t="shared" si="36"/>
        <v>200.8661815147083</v>
      </c>
      <c r="AH88" s="23">
        <f t="shared" ref="AH88:BI88" si="37">(AH84/AH56)*1000</f>
        <v>210.70557555081749</v>
      </c>
      <c r="AI88" s="23">
        <f t="shared" si="37"/>
        <v>220.67873264552472</v>
      </c>
      <c r="AJ88" s="23">
        <f t="shared" si="37"/>
        <v>230.80523657600571</v>
      </c>
      <c r="AK88" s="23">
        <f t="shared" si="37"/>
        <v>241.09962754059859</v>
      </c>
      <c r="AL88" s="23">
        <f t="shared" si="37"/>
        <v>251.57486132440314</v>
      </c>
      <c r="AM88" s="23">
        <f t="shared" si="37"/>
        <v>262.2438859114327</v>
      </c>
      <c r="AN88" s="23">
        <f t="shared" si="37"/>
        <v>273.12026489654016</v>
      </c>
      <c r="AO88" s="23">
        <f t="shared" si="37"/>
        <v>284.21834213772723</v>
      </c>
      <c r="AP88" s="23">
        <f t="shared" si="37"/>
        <v>295.55320480714283</v>
      </c>
      <c r="AQ88" s="23">
        <f t="shared" si="37"/>
        <v>307.14057399832518</v>
      </c>
      <c r="AR88" s="23">
        <f t="shared" si="37"/>
        <v>318.99668418388183</v>
      </c>
      <c r="AS88" s="23">
        <f t="shared" si="37"/>
        <v>331.13817773612573</v>
      </c>
      <c r="AT88" s="23">
        <f t="shared" si="37"/>
        <v>343.58202326498429</v>
      </c>
      <c r="AU88" s="23">
        <f t="shared" si="37"/>
        <v>356.34545836339026</v>
      </c>
      <c r="AV88" s="23">
        <f t="shared" si="37"/>
        <v>369.44595395637151</v>
      </c>
      <c r="AW88" s="23">
        <f t="shared" si="37"/>
        <v>382.90119640652648</v>
      </c>
      <c r="AX88" s="23">
        <f t="shared" si="37"/>
        <v>396.72908356759518</v>
      </c>
      <c r="AY88" s="23">
        <f t="shared" si="37"/>
        <v>410.94773145387495</v>
      </c>
      <c r="AZ88" s="23">
        <f t="shared" si="37"/>
        <v>425.57548879160964</v>
      </c>
      <c r="BA88" s="23">
        <f t="shared" si="37"/>
        <v>440.63095729663428</v>
      </c>
      <c r="BB88" s="23">
        <f t="shared" si="37"/>
        <v>456.13301602481283</v>
      </c>
      <c r="BC88" s="23">
        <f t="shared" si="37"/>
        <v>472.10084855430131</v>
      </c>
      <c r="BD88" s="23">
        <f t="shared" si="37"/>
        <v>488.55397208619775</v>
      </c>
      <c r="BE88" s="23">
        <f t="shared" si="37"/>
        <v>505.51226780446478</v>
      </c>
      <c r="BF88" s="23">
        <f t="shared" si="37"/>
        <v>522.99601203037537</v>
      </c>
      <c r="BG88" s="23">
        <f t="shared" si="37"/>
        <v>541.02590785346661</v>
      </c>
      <c r="BH88" s="23">
        <f t="shared" si="37"/>
        <v>559.62311703060004</v>
      </c>
      <c r="BI88" s="23">
        <f t="shared" si="37"/>
        <v>559.62311703060004</v>
      </c>
    </row>
    <row r="89" spans="1:103" ht="18" customHeight="1">
      <c r="A89" s="21" t="s">
        <v>166</v>
      </c>
      <c r="C89" s="23">
        <f>+LN(C88/B88)/10</f>
        <v>2.5235643106818972E-2</v>
      </c>
      <c r="D89" s="23">
        <f>+LN(D88/C88)/10</f>
        <v>3.3961891452495216E-2</v>
      </c>
      <c r="E89" s="23">
        <f>+LN(E88/D88)/10</f>
        <v>2.9237919876481926E-2</v>
      </c>
      <c r="F89" s="23">
        <f>+LN(F88/E88)/10</f>
        <v>2.5905442919987039E-2</v>
      </c>
    </row>
    <row r="90" spans="1:103" s="33" customFormat="1" ht="18" customHeight="1">
      <c r="A90" s="32" t="s">
        <v>5</v>
      </c>
      <c r="B90" s="44">
        <f t="shared" ref="B90:BI90" si="38">+(1/(1-$B$18))*(B88)^(1-$B$18)+1</f>
        <v>1.9868634667667417E-2</v>
      </c>
      <c r="C90" s="33">
        <f t="shared" si="38"/>
        <v>0.13605561855487003</v>
      </c>
      <c r="D90" s="33">
        <f t="shared" si="38"/>
        <v>0.27098162595514752</v>
      </c>
      <c r="E90" s="33">
        <f t="shared" si="38"/>
        <v>0.37013259009984345</v>
      </c>
      <c r="F90" s="33">
        <f t="shared" si="38"/>
        <v>0.44665475356098183</v>
      </c>
      <c r="G90" s="33">
        <f t="shared" si="38"/>
        <v>0.50762577746976545</v>
      </c>
      <c r="H90" s="33">
        <f t="shared" si="38"/>
        <v>0.55738182844283823</v>
      </c>
      <c r="I90" s="33">
        <f t="shared" si="38"/>
        <v>0.59820704815201642</v>
      </c>
      <c r="J90" s="33">
        <f t="shared" si="38"/>
        <v>0.63216659497342143</v>
      </c>
      <c r="K90" s="33">
        <f t="shared" si="38"/>
        <v>0.65965323824246491</v>
      </c>
      <c r="L90" s="33">
        <f t="shared" si="38"/>
        <v>0.68315283027972495</v>
      </c>
      <c r="M90" s="33">
        <f t="shared" si="38"/>
        <v>0.70323748567916344</v>
      </c>
      <c r="N90" s="33">
        <f t="shared" si="38"/>
        <v>0.72237317179175986</v>
      </c>
      <c r="O90" s="33">
        <f t="shared" si="38"/>
        <v>0.73860535775457381</v>
      </c>
      <c r="P90" s="33">
        <f t="shared" si="38"/>
        <v>0.75262116840134063</v>
      </c>
      <c r="Q90" s="33">
        <f t="shared" si="38"/>
        <v>0.76487317563736679</v>
      </c>
      <c r="R90" s="33">
        <f t="shared" si="38"/>
        <v>0.77568284412188082</v>
      </c>
      <c r="S90" s="33">
        <f t="shared" si="38"/>
        <v>0.78529157784091663</v>
      </c>
      <c r="T90" s="33">
        <f t="shared" si="38"/>
        <v>0.79388792836587718</v>
      </c>
      <c r="U90" s="33">
        <f t="shared" si="38"/>
        <v>0.80162325013963365</v>
      </c>
      <c r="V90" s="33">
        <f t="shared" si="38"/>
        <v>0.80854445204439085</v>
      </c>
      <c r="W90" s="33">
        <f t="shared" si="38"/>
        <v>0.81479625038065151</v>
      </c>
      <c r="X90" s="33">
        <f t="shared" si="38"/>
        <v>0.820556704492995</v>
      </c>
      <c r="Y90" s="33">
        <f t="shared" si="38"/>
        <v>0.82586910137318226</v>
      </c>
      <c r="Z90" s="33">
        <f t="shared" si="38"/>
        <v>0.8307810955192938</v>
      </c>
      <c r="AA90" s="33">
        <f t="shared" si="38"/>
        <v>0.835343249305184</v>
      </c>
      <c r="AB90" s="33">
        <f t="shared" si="38"/>
        <v>0.83962705863448128</v>
      </c>
      <c r="AC90" s="33">
        <f t="shared" si="38"/>
        <v>0.84380189429353392</v>
      </c>
      <c r="AD90" s="33">
        <f t="shared" si="38"/>
        <v>0.84780636889398431</v>
      </c>
      <c r="AE90" s="33">
        <f t="shared" si="38"/>
        <v>0.85163204090258227</v>
      </c>
      <c r="AF90" s="33">
        <f t="shared" si="38"/>
        <v>0.85533390314705593</v>
      </c>
      <c r="AG90" s="33">
        <f t="shared" si="38"/>
        <v>0.85888389402315746</v>
      </c>
      <c r="AH90" s="33">
        <f t="shared" si="38"/>
        <v>0.86221815950463632</v>
      </c>
      <c r="AI90" s="33">
        <f t="shared" si="38"/>
        <v>0.86536754811863981</v>
      </c>
      <c r="AJ90" s="33">
        <f t="shared" si="38"/>
        <v>0.86835415191099163</v>
      </c>
      <c r="AK90" s="33">
        <f t="shared" si="38"/>
        <v>0.87119529540447438</v>
      </c>
      <c r="AL90" s="33">
        <f t="shared" si="38"/>
        <v>0.87390543299270207</v>
      </c>
      <c r="AM90" s="33">
        <f t="shared" si="38"/>
        <v>0.876497056100772</v>
      </c>
      <c r="AN90" s="33">
        <f t="shared" si="38"/>
        <v>0.87898114679464012</v>
      </c>
      <c r="AO90" s="33">
        <f t="shared" si="38"/>
        <v>0.88136742839307269</v>
      </c>
      <c r="AP90" s="33">
        <f t="shared" si="38"/>
        <v>0.88366452720325706</v>
      </c>
      <c r="AQ90" s="33">
        <f t="shared" si="38"/>
        <v>0.88588009541291757</v>
      </c>
      <c r="AR90" s="33">
        <f t="shared" si="38"/>
        <v>0.88802091582917853</v>
      </c>
      <c r="AS90" s="33">
        <f t="shared" si="38"/>
        <v>0.89009299625635774</v>
      </c>
      <c r="AT90" s="33">
        <f t="shared" si="38"/>
        <v>0.89210165600406877</v>
      </c>
      <c r="AU90" s="33">
        <f t="shared" si="38"/>
        <v>0.89405160509511228</v>
      </c>
      <c r="AV90" s="33">
        <f t="shared" si="38"/>
        <v>0.89594701623177275</v>
      </c>
      <c r="AW90" s="33">
        <f t="shared" si="38"/>
        <v>0.89779158959173933</v>
      </c>
      <c r="AX90" s="33">
        <f t="shared" si="38"/>
        <v>0.89958861068193141</v>
      </c>
      <c r="AY90" s="33">
        <f t="shared" si="38"/>
        <v>0.90134100163354991</v>
      </c>
      <c r="AZ90" s="33">
        <f t="shared" si="38"/>
        <v>0.90305136642970762</v>
      </c>
      <c r="BA90" s="33">
        <f t="shared" si="38"/>
        <v>0.9047220306138718</v>
      </c>
      <c r="BB90" s="33">
        <f t="shared" si="38"/>
        <v>0.9063550760427973</v>
      </c>
      <c r="BC90" s="33">
        <f t="shared" si="38"/>
        <v>0.90795237123399319</v>
      </c>
      <c r="BD90" s="33">
        <f t="shared" si="38"/>
        <v>0.90951559782586222</v>
      </c>
      <c r="BE90" s="33">
        <f t="shared" si="38"/>
        <v>0.91104627362673818</v>
      </c>
      <c r="BF90" s="33">
        <f t="shared" si="38"/>
        <v>0.91254577268288617</v>
      </c>
      <c r="BG90" s="33">
        <f t="shared" si="38"/>
        <v>0.91401534274891572</v>
      </c>
      <c r="BH90" s="33">
        <f t="shared" si="38"/>
        <v>0.91545612049931568</v>
      </c>
      <c r="BI90" s="33">
        <f t="shared" si="38"/>
        <v>0.91545612049931568</v>
      </c>
    </row>
    <row r="91" spans="1:103" ht="18" customHeight="1">
      <c r="A91" s="28" t="s">
        <v>115</v>
      </c>
      <c r="B91" s="29">
        <f t="shared" ref="B91:BH91" si="39">B$17*B$56*B90</f>
        <v>3.0983639356786372</v>
      </c>
      <c r="C91" s="29">
        <f t="shared" si="39"/>
        <v>18.49152710835234</v>
      </c>
      <c r="D91" s="29">
        <f t="shared" si="39"/>
        <v>32.036134315575772</v>
      </c>
      <c r="E91" s="29">
        <f t="shared" si="39"/>
        <v>37.363502955091725</v>
      </c>
      <c r="F91" s="29">
        <f t="shared" si="39"/>
        <v>38.149291467578472</v>
      </c>
      <c r="G91" s="29">
        <f t="shared" si="39"/>
        <v>36.269299821378532</v>
      </c>
      <c r="H91" s="29">
        <f t="shared" si="39"/>
        <v>33.202258324438368</v>
      </c>
      <c r="I91" s="29">
        <f t="shared" si="39"/>
        <v>29.708837499680545</v>
      </c>
      <c r="J91" s="29">
        <f t="shared" si="39"/>
        <v>26.174897523610891</v>
      </c>
      <c r="K91" s="29">
        <f t="shared" si="39"/>
        <v>22.771333302347188</v>
      </c>
      <c r="L91" s="29">
        <f t="shared" si="39"/>
        <v>19.98804227402999</v>
      </c>
      <c r="M91" s="36">
        <f t="shared" si="39"/>
        <v>17.729412210012974</v>
      </c>
      <c r="N91" s="29">
        <f t="shared" si="39"/>
        <v>15.692562643822246</v>
      </c>
      <c r="O91" s="29">
        <f t="shared" si="39"/>
        <v>13.825621207226252</v>
      </c>
      <c r="P91" s="29">
        <f t="shared" si="39"/>
        <v>12.13915808599296</v>
      </c>
      <c r="Q91" s="29">
        <f t="shared" si="39"/>
        <v>10.630201723211902</v>
      </c>
      <c r="R91" s="29">
        <f t="shared" si="39"/>
        <v>9.2891547829170289</v>
      </c>
      <c r="S91" s="29">
        <f t="shared" si="39"/>
        <v>8.1033181551421709</v>
      </c>
      <c r="T91" s="29">
        <f t="shared" si="39"/>
        <v>7.0588034100961004</v>
      </c>
      <c r="U91" s="29">
        <f t="shared" si="39"/>
        <v>6.1416085351783032</v>
      </c>
      <c r="V91" s="29">
        <f t="shared" si="39"/>
        <v>5.3519938887637313</v>
      </c>
      <c r="W91" s="29">
        <f t="shared" si="39"/>
        <v>4.6721906259076995</v>
      </c>
      <c r="X91" s="29">
        <f t="shared" si="39"/>
        <v>4.0760542434615932</v>
      </c>
      <c r="Y91" s="29">
        <f t="shared" si="39"/>
        <v>3.5538770522858689</v>
      </c>
      <c r="Z91" s="29">
        <f t="shared" si="39"/>
        <v>3.096974371037827</v>
      </c>
      <c r="AA91" s="29">
        <f t="shared" si="39"/>
        <v>2.6975890972960288</v>
      </c>
      <c r="AB91" s="29">
        <f t="shared" si="39"/>
        <v>2.3488597242401674</v>
      </c>
      <c r="AC91" s="29">
        <f t="shared" si="39"/>
        <v>2.0448948239115077</v>
      </c>
      <c r="AD91" s="29">
        <f t="shared" si="39"/>
        <v>1.7798646556693529</v>
      </c>
      <c r="AE91" s="29">
        <f t="shared" si="39"/>
        <v>1.5488241842266928</v>
      </c>
      <c r="AF91" s="29">
        <f t="shared" si="39"/>
        <v>1.3439574421256704</v>
      </c>
      <c r="AG91" s="29">
        <f t="shared" si="39"/>
        <v>1.1628504525556675</v>
      </c>
      <c r="AH91" s="29">
        <f t="shared" si="39"/>
        <v>1.0058799472818789</v>
      </c>
      <c r="AI91" s="29">
        <f t="shared" si="39"/>
        <v>0.86989967228861176</v>
      </c>
      <c r="AJ91" s="29">
        <f t="shared" si="39"/>
        <v>0.75215097889965055</v>
      </c>
      <c r="AK91" s="29">
        <f t="shared" si="39"/>
        <v>0.65022436456531241</v>
      </c>
      <c r="AL91" s="29">
        <f t="shared" si="39"/>
        <v>0.56201995295359553</v>
      </c>
      <c r="AM91" s="29">
        <f t="shared" si="39"/>
        <v>0.48571032344137793</v>
      </c>
      <c r="AN91" s="29">
        <f t="shared" si="39"/>
        <v>0.41970680420874801</v>
      </c>
      <c r="AO91" s="29">
        <f t="shared" si="39"/>
        <v>0.36262941072451882</v>
      </c>
      <c r="AP91" s="29">
        <f t="shared" si="39"/>
        <v>0.31328025707163404</v>
      </c>
      <c r="AQ91" s="29">
        <f t="shared" si="39"/>
        <v>0.27062014738186979</v>
      </c>
      <c r="AR91" s="29">
        <f t="shared" si="39"/>
        <v>0.23374802761599561</v>
      </c>
      <c r="AS91" s="29">
        <f t="shared" si="39"/>
        <v>0.20188298675268629</v>
      </c>
      <c r="AT91" s="29">
        <f t="shared" si="39"/>
        <v>0.17434851816560482</v>
      </c>
      <c r="AU91" s="29">
        <f t="shared" si="39"/>
        <v>0.15055877749213609</v>
      </c>
      <c r="AV91" s="29">
        <f t="shared" si="39"/>
        <v>0.13000659908464973</v>
      </c>
      <c r="AW91" s="29">
        <f t="shared" si="39"/>
        <v>0.11225305781552466</v>
      </c>
      <c r="AX91" s="29">
        <f t="shared" si="39"/>
        <v>9.6918386058685926E-2</v>
      </c>
      <c r="AY91" s="29">
        <f t="shared" si="39"/>
        <v>8.3674076909055914E-2</v>
      </c>
      <c r="AZ91" s="29">
        <f t="shared" si="39"/>
        <v>7.2236024087538112E-2</v>
      </c>
      <c r="BA91" s="29">
        <f t="shared" si="39"/>
        <v>6.2358566544060919E-2</v>
      </c>
      <c r="BB91" s="29">
        <f t="shared" si="39"/>
        <v>5.3829321586308439E-2</v>
      </c>
      <c r="BC91" s="29">
        <f t="shared" si="39"/>
        <v>4.6464704523769829E-2</v>
      </c>
      <c r="BD91" s="29">
        <f t="shared" si="39"/>
        <v>4.0106045438018281E-2</v>
      </c>
      <c r="BE91" s="29">
        <f t="shared" si="39"/>
        <v>3.4616224891586285E-2</v>
      </c>
      <c r="BF91" s="29">
        <f t="shared" si="39"/>
        <v>2.9876760293322417E-2</v>
      </c>
      <c r="BG91" s="29">
        <f t="shared" si="39"/>
        <v>2.5785283370337767E-2</v>
      </c>
      <c r="BH91" s="29">
        <f t="shared" si="39"/>
        <v>2.2253356873881948E-2</v>
      </c>
      <c r="BI91" s="29">
        <f>BI$17*BI$56*BI90/(1-(BJ17/BI17))</f>
        <v>0.13861494028323304</v>
      </c>
    </row>
    <row r="92" spans="1:103" ht="18" customHeight="1">
      <c r="A92" s="57" t="s">
        <v>62</v>
      </c>
      <c r="B92" s="200">
        <f>SUM(B91:AO91)*10*B52+B53</f>
        <v>26.634243139209183</v>
      </c>
      <c r="C92" s="180">
        <v>29.076506020496197</v>
      </c>
      <c r="D92" s="201">
        <f>+B92-C92</f>
        <v>-2.4422628812870144</v>
      </c>
      <c r="I92" s="33"/>
    </row>
    <row r="93" spans="1:103" s="33" customFormat="1" ht="18" customHeight="1">
      <c r="A93" s="32" t="s">
        <v>270</v>
      </c>
      <c r="B93" s="33">
        <f>+B90*Data!B363</f>
        <v>1.9868634667667417E-2</v>
      </c>
      <c r="C93" s="33">
        <f>+C90*Data!C363</f>
        <v>0.11929065114767844</v>
      </c>
      <c r="D93" s="33">
        <f>+D90*Data!D363</f>
        <v>0.25811179307403709</v>
      </c>
      <c r="E93" s="33">
        <f>+E90*Data!E363</f>
        <v>0.37461903834635257</v>
      </c>
      <c r="F93" s="33">
        <f>+F90*Data!F363</f>
        <v>0.47235775460317841</v>
      </c>
      <c r="G93" s="33">
        <f>+G90*Data!G363</f>
        <v>0.55586519182725214</v>
      </c>
      <c r="H93" s="33">
        <f>+H90*Data!H363</f>
        <v>0.62917187010197895</v>
      </c>
      <c r="I93" s="33">
        <f>+I90*Data!I363</f>
        <v>0.69108162183036848</v>
      </c>
      <c r="J93" s="33">
        <f>+J90*Data!J363</f>
        <v>0.7432614832158404</v>
      </c>
      <c r="K93" s="33">
        <f>+K90*Data!K363</f>
        <v>0.77896424097920403</v>
      </c>
      <c r="L93" s="33">
        <f>+L90*Data!L363</f>
        <v>0.81039133377456418</v>
      </c>
      <c r="M93" s="33">
        <f>+M90*Data!M363</f>
        <v>0.84000579561031175</v>
      </c>
      <c r="N93" s="33">
        <f>+N90*Data!N363</f>
        <v>0.88736954880167784</v>
      </c>
      <c r="O93" s="33">
        <f>+O90*Data!O363</f>
        <v>0.92535460309289275</v>
      </c>
      <c r="P93" s="33">
        <f>+P90*Data!P363</f>
        <v>0.95781989926985067</v>
      </c>
      <c r="Q93" s="33">
        <f>+Q90*Data!Q363</f>
        <v>0.98706910523540536</v>
      </c>
      <c r="R93" s="33">
        <f>+R90*Data!R363</f>
        <v>1.0145207529959681</v>
      </c>
      <c r="S93" s="33">
        <f>+S90*Data!S363</f>
        <v>1.0410878591388821</v>
      </c>
      <c r="T93" s="33">
        <f>+T90*Data!T363</f>
        <v>1.0673904727428754</v>
      </c>
      <c r="U93" s="33">
        <f>+U90*Data!U363</f>
        <v>1.0938757880089029</v>
      </c>
      <c r="V93" s="33">
        <f>+V90*Data!V363</f>
        <v>1.1214789676934882</v>
      </c>
      <c r="W93" s="33">
        <f>+W90*Data!W363</f>
        <v>1.1488175694019793</v>
      </c>
      <c r="X93" s="33">
        <f>+X90*Data!X363</f>
        <v>1.1750863414864734</v>
      </c>
      <c r="Y93" s="33">
        <f>+Y90*Data!Y363</f>
        <v>1.2002083397727246</v>
      </c>
      <c r="Z93" s="33">
        <f>+Z90*Data!Z363</f>
        <v>1.225335769150101</v>
      </c>
      <c r="AA93" s="33">
        <f>+AA90*Data!AA363</f>
        <v>1.2511096625140927</v>
      </c>
      <c r="AB93" s="33">
        <f>+AB90*Data!AB363</f>
        <v>1.2779222744420362</v>
      </c>
      <c r="AC93" s="33">
        <f>+AC90*Data!AC363</f>
        <v>1.3040678725000621</v>
      </c>
      <c r="AD93" s="33">
        <f>+AD90*Data!AD363</f>
        <v>1.3301173471316652</v>
      </c>
      <c r="AE93" s="33">
        <f>+AE90*Data!AE363</f>
        <v>1.3562382352326927</v>
      </c>
      <c r="AF93" s="33">
        <f>+AF90*Data!AF363</f>
        <v>1.382689521303534</v>
      </c>
      <c r="AG93" s="33">
        <f>+AG90*Data!AG363</f>
        <v>1.409441362916489</v>
      </c>
      <c r="AH93" s="33">
        <f>+AH90*Data!AH363</f>
        <v>1.43640163336677</v>
      </c>
      <c r="AI93" s="33">
        <f>+AI90*Data!AI363</f>
        <v>1.46376676530832</v>
      </c>
      <c r="AJ93" s="33">
        <f>+AJ90*Data!AJ363</f>
        <v>1.4916574348781502</v>
      </c>
      <c r="AK93" s="33">
        <f>+AK90*Data!AK363</f>
        <v>1.5201540853016982</v>
      </c>
      <c r="AL93" s="33">
        <f>+AL90*Data!AL363</f>
        <v>1.5493086091041295</v>
      </c>
      <c r="AM93" s="33">
        <f>+AM90*Data!AM363</f>
        <v>1.5791524133594299</v>
      </c>
      <c r="AN93" s="33">
        <f>+AN90*Data!AN363</f>
        <v>1.6097019858480224</v>
      </c>
      <c r="AO93" s="33">
        <f>+AO90*Data!AO363</f>
        <v>1.6409626766118606</v>
      </c>
      <c r="AP93" s="33">
        <f>+AP90*Data!AP363</f>
        <v>1.6729312491193151</v>
      </c>
      <c r="AQ93" s="33">
        <f>+AQ90*Data!AQ363</f>
        <v>1.7055976130458368</v>
      </c>
      <c r="AR93" s="33">
        <f>+AR90*Data!AR363</f>
        <v>1.7389460326277284</v>
      </c>
      <c r="AS93" s="33">
        <f>+AS90*Data!AS363</f>
        <v>1.7729560127616413</v>
      </c>
      <c r="AT93" s="33">
        <f>+AT90*Data!AT363</f>
        <v>1.8076029962220372</v>
      </c>
      <c r="AU93" s="33">
        <f>+AU90*Data!AU363</f>
        <v>1.8428589540379496</v>
      </c>
      <c r="AV93" s="33">
        <f>+AV90*Data!AV363</f>
        <v>1.8786929110313679</v>
      </c>
      <c r="AW93" s="33">
        <f>+AW90*Data!AW363</f>
        <v>1.9150714132317128</v>
      </c>
      <c r="AX93" s="33">
        <f>+AX90*Data!AX363</f>
        <v>1.9519589060027802</v>
      </c>
      <c r="AY93" s="33">
        <f>+AY90*Data!AY363</f>
        <v>1.9893179424560401</v>
      </c>
      <c r="AZ93" s="33">
        <f>+AZ90*Data!AZ363</f>
        <v>2.0271090706244581</v>
      </c>
      <c r="BA93" s="33">
        <f>+BA90*Data!BA363</f>
        <v>2.0652901442153713</v>
      </c>
      <c r="BB93" s="33">
        <f>+BB90*Data!BB363</f>
        <v>2.1038146595119844</v>
      </c>
      <c r="BC93" s="33">
        <f>+BC90*Data!BC363</f>
        <v>2.1426285501607296</v>
      </c>
      <c r="BD93" s="33">
        <f>+BD90*Data!BD363</f>
        <v>2.181664718933586</v>
      </c>
      <c r="BE93" s="33">
        <f>+BE90*Data!BE363</f>
        <v>2.2208345642453389</v>
      </c>
      <c r="BF93" s="33">
        <f>+BF90*Data!BF363</f>
        <v>2.2600160751961331</v>
      </c>
      <c r="BG93" s="33">
        <f>+BG90*Data!BG363</f>
        <v>2.2990390048037144</v>
      </c>
      <c r="BH93" s="33">
        <f>+BH90*Data!BH363</f>
        <v>2.33766940085648</v>
      </c>
      <c r="BI93" s="33">
        <f>+BI90*Data!BI363</f>
        <v>2.3365322193677427</v>
      </c>
    </row>
    <row r="94" spans="1:103" ht="18" customHeight="1">
      <c r="A94" s="21" t="s">
        <v>271</v>
      </c>
      <c r="B94" s="29">
        <f>B$17*B$56*B93</f>
        <v>3.0983639356786372</v>
      </c>
      <c r="C94" s="29">
        <f t="shared" ref="C94:BH94" si="40">C$17*C$56*C93</f>
        <v>16.212974759147425</v>
      </c>
      <c r="D94" s="29">
        <f t="shared" si="40"/>
        <v>30.514630068396624</v>
      </c>
      <c r="E94" s="29">
        <f t="shared" si="40"/>
        <v>37.816393153901544</v>
      </c>
      <c r="F94" s="29">
        <f t="shared" si="40"/>
        <v>40.344614075325786</v>
      </c>
      <c r="G94" s="29">
        <f t="shared" si="40"/>
        <v>39.715952572663618</v>
      </c>
      <c r="H94" s="29">
        <f t="shared" si="40"/>
        <v>37.478665244534845</v>
      </c>
      <c r="I94" s="29">
        <f t="shared" si="40"/>
        <v>34.321280007313959</v>
      </c>
      <c r="J94" s="29">
        <f t="shared" si="40"/>
        <v>30.774788340784774</v>
      </c>
      <c r="K94" s="29">
        <f t="shared" si="40"/>
        <v>26.889967840084299</v>
      </c>
      <c r="L94" s="29">
        <f t="shared" si="40"/>
        <v>23.710852857567783</v>
      </c>
      <c r="M94" s="29">
        <f t="shared" si="40"/>
        <v>21.177495956137978</v>
      </c>
      <c r="N94" s="29">
        <f t="shared" si="40"/>
        <v>19.276881778777952</v>
      </c>
      <c r="O94" s="29">
        <f t="shared" si="40"/>
        <v>17.321296265192579</v>
      </c>
      <c r="P94" s="29">
        <f t="shared" si="40"/>
        <v>15.448844203842965</v>
      </c>
      <c r="Q94" s="29">
        <f t="shared" si="40"/>
        <v>13.718279105106623</v>
      </c>
      <c r="R94" s="29">
        <f t="shared" si="40"/>
        <v>12.149347347922408</v>
      </c>
      <c r="S94" s="29">
        <f t="shared" si="40"/>
        <v>10.742845572408783</v>
      </c>
      <c r="T94" s="29">
        <f t="shared" si="40"/>
        <v>9.49063367723749</v>
      </c>
      <c r="U94" s="29">
        <f t="shared" si="40"/>
        <v>8.3806911474812438</v>
      </c>
      <c r="V94" s="29">
        <f t="shared" si="40"/>
        <v>7.4233996242213722</v>
      </c>
      <c r="W94" s="29">
        <f t="shared" si="40"/>
        <v>6.5875299206770306</v>
      </c>
      <c r="X94" s="29">
        <f t="shared" si="40"/>
        <v>5.8371537791640673</v>
      </c>
      <c r="Y94" s="29">
        <f t="shared" si="40"/>
        <v>5.1647323644731209</v>
      </c>
      <c r="Z94" s="29">
        <f t="shared" si="40"/>
        <v>4.5677898708103868</v>
      </c>
      <c r="AA94" s="29">
        <f t="shared" si="40"/>
        <v>4.0402311120930801</v>
      </c>
      <c r="AB94" s="29">
        <f t="shared" si="40"/>
        <v>3.5749921709621977</v>
      </c>
      <c r="AC94" s="29">
        <f t="shared" si="40"/>
        <v>3.1603172030531241</v>
      </c>
      <c r="AD94" s="29">
        <f t="shared" si="40"/>
        <v>2.7924169255071667</v>
      </c>
      <c r="AE94" s="29">
        <f t="shared" si="40"/>
        <v>2.4665283566304996</v>
      </c>
      <c r="AF94" s="29">
        <f t="shared" si="40"/>
        <v>2.1725736177039803</v>
      </c>
      <c r="AG94" s="29">
        <f t="shared" si="40"/>
        <v>1.9082550483522349</v>
      </c>
      <c r="AH94" s="29">
        <f t="shared" si="40"/>
        <v>1.6757332043164905</v>
      </c>
      <c r="AI94" s="29">
        <f t="shared" si="40"/>
        <v>1.4714328405507742</v>
      </c>
      <c r="AJ94" s="29">
        <f t="shared" si="40"/>
        <v>1.2920438018951801</v>
      </c>
      <c r="AK94" s="29">
        <f t="shared" si="40"/>
        <v>1.1345805347786591</v>
      </c>
      <c r="AL94" s="29">
        <f t="shared" si="40"/>
        <v>0.99638052210916395</v>
      </c>
      <c r="AM94" s="29">
        <f t="shared" si="40"/>
        <v>0.87508637264362588</v>
      </c>
      <c r="AN94" s="29">
        <f t="shared" si="40"/>
        <v>0.76862044046388689</v>
      </c>
      <c r="AO94" s="29">
        <f t="shared" si="40"/>
        <v>0.67515693145776468</v>
      </c>
      <c r="AP94" s="29">
        <f t="shared" si="40"/>
        <v>0.59309422937458067</v>
      </c>
      <c r="AQ94" s="29">
        <f t="shared" si="40"/>
        <v>0.52102883878600714</v>
      </c>
      <c r="AR94" s="29">
        <f t="shared" si="40"/>
        <v>0.45773156691681194</v>
      </c>
      <c r="AS94" s="29">
        <f t="shared" si="40"/>
        <v>0.4021261337218362</v>
      </c>
      <c r="AT94" s="29">
        <f t="shared" si="40"/>
        <v>0.35327017016722384</v>
      </c>
      <c r="AU94" s="29">
        <f t="shared" si="40"/>
        <v>0.31033845208618949</v>
      </c>
      <c r="AV94" s="29">
        <f t="shared" si="40"/>
        <v>0.27260816952645045</v>
      </c>
      <c r="AW94" s="29">
        <f t="shared" si="40"/>
        <v>0.23944601905673274</v>
      </c>
      <c r="AX94" s="29">
        <f t="shared" si="40"/>
        <v>0.21029691191761488</v>
      </c>
      <c r="AY94" s="29">
        <f t="shared" si="40"/>
        <v>0.18467410470838141</v>
      </c>
      <c r="AZ94" s="29">
        <f t="shared" si="40"/>
        <v>0.16215057647564426</v>
      </c>
      <c r="BA94" s="29">
        <f t="shared" si="40"/>
        <v>0.14235149419702076</v>
      </c>
      <c r="BB94" s="29">
        <f t="shared" si="40"/>
        <v>0.12494762688294712</v>
      </c>
      <c r="BC94" s="29">
        <f t="shared" si="40"/>
        <v>0.10964958696247998</v>
      </c>
      <c r="BD94" s="29">
        <f t="shared" si="40"/>
        <v>9.6202796914346397E-2</v>
      </c>
      <c r="BE94" s="29">
        <f t="shared" si="40"/>
        <v>8.4383099902147971E-2</v>
      </c>
      <c r="BF94" s="29">
        <f t="shared" si="40"/>
        <v>7.3992955267521018E-2</v>
      </c>
      <c r="BG94" s="29">
        <f t="shared" si="40"/>
        <v>6.4858180651577946E-2</v>
      </c>
      <c r="BH94" s="29">
        <f t="shared" si="40"/>
        <v>5.6825215611687997E-2</v>
      </c>
      <c r="BI94" s="29">
        <f>BI$17*BI$56*BI93/(1-(BJ17/BI17))</f>
        <v>0.3537889657462307</v>
      </c>
    </row>
    <row r="95" spans="1:103" ht="39" customHeight="1">
      <c r="A95" s="57" t="s">
        <v>62</v>
      </c>
      <c r="B95" s="197">
        <f>SUM(B94:BI94)*10*B52+B53-C53</f>
        <v>26.634243139209183</v>
      </c>
      <c r="C95" s="85">
        <v>26.634243139209183</v>
      </c>
      <c r="D95" s="189">
        <f>+B95-C95</f>
        <v>0</v>
      </c>
      <c r="I95" s="33"/>
    </row>
    <row r="96" spans="1:103" ht="21.75" customHeight="1">
      <c r="A96" s="58" t="s">
        <v>61</v>
      </c>
      <c r="C96" s="59"/>
      <c r="D96" s="59"/>
    </row>
    <row r="97" spans="1:61" s="401" customFormat="1" ht="18" customHeight="1">
      <c r="A97" s="174" t="s">
        <v>191</v>
      </c>
      <c r="B97" s="400">
        <f>+Controls!B32</f>
        <v>0.1950068390972948</v>
      </c>
      <c r="C97" s="400">
        <f>+Controls!C32</f>
        <v>0.22579565828348314</v>
      </c>
      <c r="D97" s="400">
        <f>+Controls!D32</f>
        <v>0.21818997077859106</v>
      </c>
      <c r="E97" s="400">
        <f>+Controls!E32</f>
        <v>0.2137651998818286</v>
      </c>
      <c r="F97" s="400">
        <f>+Controls!F32</f>
        <v>0.2110399666476615</v>
      </c>
      <c r="G97" s="400">
        <f>+Controls!G32</f>
        <v>0.21054285633670111</v>
      </c>
      <c r="H97" s="400">
        <f>+Controls!H32</f>
        <v>0.21015163132466624</v>
      </c>
      <c r="I97" s="400">
        <f>+Controls!I32</f>
        <v>0.21016396192736281</v>
      </c>
      <c r="J97" s="400">
        <f>+Controls!J32</f>
        <v>0.21067751414477806</v>
      </c>
      <c r="K97" s="400">
        <f>+Controls!K32</f>
        <v>0.21679424846015824</v>
      </c>
      <c r="L97" s="400">
        <f>+Controls!L32</f>
        <v>0.22273954697694098</v>
      </c>
      <c r="M97" s="400">
        <f>+Controls!M32</f>
        <v>0.22890898798344628</v>
      </c>
      <c r="N97" s="400">
        <f>+Controls!N32</f>
        <v>0.22890898798344628</v>
      </c>
      <c r="O97" s="400">
        <f>+Controls!O32</f>
        <v>0.22890898798344628</v>
      </c>
      <c r="P97" s="400">
        <f>+Controls!P32</f>
        <v>0.22890898798344628</v>
      </c>
      <c r="Q97" s="400">
        <f>+Controls!Q32</f>
        <v>0.22890898798344628</v>
      </c>
      <c r="R97" s="400">
        <f>+Controls!R32</f>
        <v>0.22890898798344628</v>
      </c>
      <c r="S97" s="400">
        <f>+Controls!S32</f>
        <v>0.22890898798344628</v>
      </c>
      <c r="T97" s="400">
        <f>+Controls!T32</f>
        <v>0.22890898798344628</v>
      </c>
      <c r="U97" s="400">
        <f>+Controls!U32</f>
        <v>0.22890898798344628</v>
      </c>
      <c r="V97" s="400">
        <f>+Controls!V32</f>
        <v>0.22890898798344628</v>
      </c>
      <c r="W97" s="400">
        <f>+Controls!W32</f>
        <v>0.22890898798344628</v>
      </c>
      <c r="X97" s="400">
        <f>+Controls!X32</f>
        <v>0.22890898798344628</v>
      </c>
      <c r="Y97" s="400">
        <f>+Controls!Y32</f>
        <v>0.22890898798344628</v>
      </c>
      <c r="Z97" s="400">
        <f>+Controls!Z32</f>
        <v>0.22890898798344628</v>
      </c>
      <c r="AA97" s="400">
        <f>+Controls!AA32</f>
        <v>0.22890898798344628</v>
      </c>
      <c r="AB97" s="400">
        <f>+Controls!AB32</f>
        <v>0.22890898798344628</v>
      </c>
      <c r="AC97" s="400">
        <f>+Controls!AC32</f>
        <v>0.22890898798344628</v>
      </c>
      <c r="AD97" s="400">
        <f>+Controls!AD32</f>
        <v>0.22890898798344628</v>
      </c>
      <c r="AE97" s="400">
        <f>+Controls!AE32</f>
        <v>0.22890898798344628</v>
      </c>
      <c r="AF97" s="400">
        <f>+Controls!AF32</f>
        <v>0.22890898798344628</v>
      </c>
      <c r="AG97" s="400">
        <f>+Controls!AG32</f>
        <v>0.22890898798344628</v>
      </c>
      <c r="AH97" s="400">
        <f>+Controls!AH32</f>
        <v>0.22890898798344628</v>
      </c>
      <c r="AI97" s="400">
        <f>+Controls!AI32</f>
        <v>0.22890898798344628</v>
      </c>
      <c r="AJ97" s="400">
        <f>+Controls!AJ32</f>
        <v>0.22890898798344628</v>
      </c>
      <c r="AK97" s="400">
        <f>+Controls!AK32</f>
        <v>0.22890898798344628</v>
      </c>
      <c r="AL97" s="400">
        <f>+Controls!AL32</f>
        <v>0.22890898798344628</v>
      </c>
      <c r="AM97" s="400">
        <f>+Controls!AM32</f>
        <v>0.22890898798344628</v>
      </c>
      <c r="AN97" s="400">
        <f>+Controls!AN32</f>
        <v>0.22890898798344628</v>
      </c>
      <c r="AO97" s="400">
        <f>+Controls!AO32</f>
        <v>0.22890898798344628</v>
      </c>
      <c r="AP97" s="400">
        <f>+Controls!AP32</f>
        <v>0.22890898798344628</v>
      </c>
      <c r="AQ97" s="400">
        <f>+Controls!AQ32</f>
        <v>0.22890898798344628</v>
      </c>
      <c r="AR97" s="400">
        <f>+Controls!AR32</f>
        <v>0.22890898798344628</v>
      </c>
      <c r="AS97" s="400">
        <f>+Controls!AS32</f>
        <v>0.22890898798344628</v>
      </c>
      <c r="AT97" s="400">
        <f>+Controls!AT32</f>
        <v>0.22890898798344628</v>
      </c>
      <c r="AU97" s="400">
        <f>+Controls!AU32</f>
        <v>0.22890898798344628</v>
      </c>
      <c r="AV97" s="400">
        <f>+Controls!AV32</f>
        <v>0.22890898798344628</v>
      </c>
      <c r="AW97" s="400">
        <f>+Controls!AW32</f>
        <v>0.22890898798344628</v>
      </c>
      <c r="AX97" s="400">
        <f>+Controls!AX32</f>
        <v>0.22890898798344628</v>
      </c>
      <c r="AY97" s="400">
        <f>+Controls!AY32</f>
        <v>0.22890898798344628</v>
      </c>
      <c r="AZ97" s="400">
        <f>+Controls!AZ32</f>
        <v>0.22890898798344628</v>
      </c>
      <c r="BA97" s="400">
        <f>+Controls!BA32</f>
        <v>0.22890898798344628</v>
      </c>
      <c r="BB97" s="400">
        <f>+Controls!BB32</f>
        <v>0.22890898798344628</v>
      </c>
      <c r="BC97" s="400">
        <f>+Controls!BC32</f>
        <v>0.22890898798344628</v>
      </c>
      <c r="BD97" s="400">
        <f>+Controls!BD32</f>
        <v>0.22890898798344628</v>
      </c>
      <c r="BE97" s="400">
        <f>+Controls!BE32</f>
        <v>0.22890898798344628</v>
      </c>
      <c r="BF97" s="400">
        <f>+Controls!BF32</f>
        <v>0.22890898798344628</v>
      </c>
      <c r="BG97" s="400">
        <f>+Controls!BG32</f>
        <v>0.22890898798344628</v>
      </c>
      <c r="BH97" s="400">
        <f>+Controls!BH32</f>
        <v>0.22890898798344628</v>
      </c>
      <c r="BI97" s="400">
        <f>+Controls!BI32</f>
        <v>0.22890898798344628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1.0000000000000015E-3</v>
      </c>
      <c r="C101" s="478">
        <f t="shared" si="41"/>
        <v>1.0000000000000002E-3</v>
      </c>
      <c r="D101" s="478">
        <f t="shared" si="41"/>
        <v>1.0000000000000523E-3</v>
      </c>
      <c r="E101" s="478">
        <f t="shared" si="41"/>
        <v>1.0000000000215505E-3</v>
      </c>
      <c r="F101" s="478">
        <f t="shared" si="41"/>
        <v>1.0000000017689812E-3</v>
      </c>
      <c r="G101" s="478">
        <f t="shared" si="41"/>
        <v>1.0000000576642805E-3</v>
      </c>
      <c r="H101" s="478">
        <f t="shared" si="41"/>
        <v>1.0000010087449875E-3</v>
      </c>
      <c r="I101" s="478">
        <f t="shared" si="41"/>
        <v>1.0000113920947292E-3</v>
      </c>
      <c r="J101" s="478">
        <f t="shared" si="41"/>
        <v>1.0000940394660196E-3</v>
      </c>
      <c r="K101" s="478">
        <f t="shared" si="41"/>
        <v>1.0006133774100501E-3</v>
      </c>
      <c r="L101" s="478">
        <f t="shared" si="41"/>
        <v>1.0033295900328683E-3</v>
      </c>
      <c r="M101" s="478">
        <f t="shared" si="41"/>
        <v>1.0155894218064887E-3</v>
      </c>
      <c r="N101" s="478">
        <f t="shared" si="41"/>
        <v>1.0645397255263118E-3</v>
      </c>
      <c r="O101" s="478">
        <f t="shared" si="41"/>
        <v>1.2410303223762528E-3</v>
      </c>
      <c r="P101" s="478">
        <f t="shared" si="41"/>
        <v>1.8210025266551045E-3</v>
      </c>
      <c r="Q101" s="478">
        <f t="shared" si="41"/>
        <v>3.5766183309002223E-3</v>
      </c>
      <c r="R101" s="478">
        <f t="shared" si="41"/>
        <v>8.516183859247935E-3</v>
      </c>
      <c r="S101" s="478">
        <f t="shared" si="41"/>
        <v>2.1530289584171892E-2</v>
      </c>
      <c r="T101" s="478">
        <f t="shared" si="41"/>
        <v>5.3833188353047248E-2</v>
      </c>
      <c r="U101" s="478">
        <f t="shared" si="41"/>
        <v>0.12973744072668425</v>
      </c>
      <c r="V101" s="478">
        <f t="shared" si="41"/>
        <v>0.29919990110504918</v>
      </c>
      <c r="W101" s="478">
        <f t="shared" si="41"/>
        <v>0.66126843802292667</v>
      </c>
      <c r="X101" s="478">
        <f t="shared" si="41"/>
        <v>1.4047386546896174</v>
      </c>
      <c r="Y101" s="478">
        <f t="shared" si="41"/>
        <v>2.8696110898540983</v>
      </c>
      <c r="Z101" s="478">
        <f t="shared" si="41"/>
        <v>5.6313004966981159</v>
      </c>
      <c r="AA101" s="478">
        <f t="shared" si="41"/>
        <v>10.591311161020183</v>
      </c>
      <c r="AB101" s="478">
        <f t="shared" si="41"/>
        <v>68.567333040025176</v>
      </c>
      <c r="AC101" s="478">
        <f t="shared" si="41"/>
        <v>34.283666520012588</v>
      </c>
      <c r="AD101" s="478">
        <f t="shared" si="41"/>
        <v>17.141833260006294</v>
      </c>
      <c r="AE101" s="478">
        <f t="shared" si="41"/>
        <v>8.570916630003147</v>
      </c>
      <c r="AF101" s="478">
        <f t="shared" si="41"/>
        <v>4.2854583150015735</v>
      </c>
      <c r="AG101" s="478">
        <f t="shared" si="41"/>
        <v>2.1427291575007867</v>
      </c>
      <c r="AH101" s="478">
        <f t="shared" ref="AH101:BI101" si="42">+AH$36*1000*AH103^($B$38-1)</f>
        <v>1.0713645787503934</v>
      </c>
      <c r="AI101" s="478">
        <f t="shared" si="42"/>
        <v>0.53568228937519669</v>
      </c>
      <c r="AJ101" s="478">
        <f t="shared" si="42"/>
        <v>0.26784114468759834</v>
      </c>
      <c r="AK101" s="478">
        <f t="shared" si="42"/>
        <v>0.13392057234379917</v>
      </c>
      <c r="AL101" s="478">
        <f t="shared" si="42"/>
        <v>6.6960286171899586E-2</v>
      </c>
      <c r="AM101" s="478">
        <f t="shared" si="42"/>
        <v>3.3480143085949793E-2</v>
      </c>
      <c r="AN101" s="478">
        <f t="shared" si="42"/>
        <v>1.6740071542974896E-2</v>
      </c>
      <c r="AO101" s="478">
        <f t="shared" si="42"/>
        <v>8.3700357714874482E-3</v>
      </c>
      <c r="AP101" s="478">
        <f t="shared" si="42"/>
        <v>4.1850178857437241E-3</v>
      </c>
      <c r="AQ101" s="478">
        <f t="shared" si="42"/>
        <v>2.0925089428718621E-3</v>
      </c>
      <c r="AR101" s="478">
        <f t="shared" si="42"/>
        <v>1.046254471435931E-3</v>
      </c>
      <c r="AS101" s="478">
        <f t="shared" si="42"/>
        <v>5.2312723571796551E-4</v>
      </c>
      <c r="AT101" s="478">
        <f t="shared" si="42"/>
        <v>2.6156361785898276E-4</v>
      </c>
      <c r="AU101" s="478">
        <f t="shared" si="42"/>
        <v>1.3078180892949138E-4</v>
      </c>
      <c r="AV101" s="478">
        <f t="shared" si="42"/>
        <v>6.5390904464745689E-5</v>
      </c>
      <c r="AW101" s="478">
        <f t="shared" si="42"/>
        <v>3.2695452232372845E-5</v>
      </c>
      <c r="AX101" s="478">
        <f t="shared" si="42"/>
        <v>1.6347726116186422E-5</v>
      </c>
      <c r="AY101" s="478">
        <f t="shared" si="42"/>
        <v>8.1738630580932111E-6</v>
      </c>
      <c r="AZ101" s="478">
        <f t="shared" si="42"/>
        <v>4.0869315290466056E-6</v>
      </c>
      <c r="BA101" s="478">
        <f t="shared" si="42"/>
        <v>2.0434657645233028E-6</v>
      </c>
      <c r="BB101" s="478">
        <f t="shared" si="42"/>
        <v>1.0217328822616514E-6</v>
      </c>
      <c r="BC101" s="478">
        <f t="shared" si="42"/>
        <v>5.108664411308257E-7</v>
      </c>
      <c r="BD101" s="478">
        <f t="shared" si="42"/>
        <v>2.5543322056541285E-7</v>
      </c>
      <c r="BE101" s="478">
        <f t="shared" si="42"/>
        <v>1.2771661028270642E-7</v>
      </c>
      <c r="BF101" s="478">
        <f t="shared" si="42"/>
        <v>6.3858305141353212E-8</v>
      </c>
      <c r="BG101" s="478">
        <f t="shared" si="42"/>
        <v>3.1929152570676606E-8</v>
      </c>
      <c r="BH101" s="478">
        <f t="shared" si="42"/>
        <v>1.5964576285338303E-8</v>
      </c>
      <c r="BI101" s="478">
        <f t="shared" si="42"/>
        <v>7.9822881426691515E-9</v>
      </c>
    </row>
    <row r="102" spans="1:61" s="482" customFormat="1" ht="18" customHeight="1">
      <c r="A102" s="635" t="s">
        <v>955</v>
      </c>
      <c r="B102" s="480">
        <f>+B119*(1-MIN(B103,1))</f>
        <v>0.25652713039837899</v>
      </c>
      <c r="C102" s="480">
        <f>+C119*(1-MIN(C103,1))</f>
        <v>0.23333916590858167</v>
      </c>
      <c r="D102" s="480">
        <f t="shared" ref="D102:BI102" si="43">+D119*(1-MIN(D103,1))</f>
        <v>0.26348479109060952</v>
      </c>
      <c r="E102" s="480">
        <f t="shared" si="43"/>
        <v>0.28529529374708018</v>
      </c>
      <c r="F102" s="480">
        <f t="shared" si="43"/>
        <v>0.30202884136271047</v>
      </c>
      <c r="G102" s="480">
        <f t="shared" si="43"/>
        <v>0.31399452748540979</v>
      </c>
      <c r="H102" s="480">
        <f t="shared" si="43"/>
        <v>0.32341667809792968</v>
      </c>
      <c r="I102" s="480">
        <f t="shared" si="43"/>
        <v>0.33109670503954469</v>
      </c>
      <c r="J102" s="480">
        <f t="shared" si="43"/>
        <v>0.33737506982912091</v>
      </c>
      <c r="K102" s="480">
        <f t="shared" si="43"/>
        <v>0.34250060867120535</v>
      </c>
      <c r="L102" s="480">
        <f t="shared" si="43"/>
        <v>0.35242321321460329</v>
      </c>
      <c r="M102" s="480">
        <f t="shared" si="43"/>
        <v>0.36741244554003444</v>
      </c>
      <c r="N102" s="480">
        <f t="shared" si="43"/>
        <v>0.38376425573394241</v>
      </c>
      <c r="O102" s="480">
        <f t="shared" si="43"/>
        <v>0.39841645512417045</v>
      </c>
      <c r="P102" s="480">
        <f t="shared" si="43"/>
        <v>0.41185381679329564</v>
      </c>
      <c r="Q102" s="480">
        <f t="shared" si="43"/>
        <v>0.42428722848823153</v>
      </c>
      <c r="R102" s="480">
        <f t="shared" si="43"/>
        <v>0.43576866507390893</v>
      </c>
      <c r="S102" s="480">
        <f t="shared" si="43"/>
        <v>0.44623881421629341</v>
      </c>
      <c r="T102" s="480">
        <f t="shared" si="43"/>
        <v>0.45552737320809678</v>
      </c>
      <c r="U102" s="480">
        <f t="shared" si="43"/>
        <v>0.46333274562784854</v>
      </c>
      <c r="V102" s="480">
        <f t="shared" si="43"/>
        <v>0.47006902131946204</v>
      </c>
      <c r="W102" s="480">
        <f t="shared" si="43"/>
        <v>0.47525277918015102</v>
      </c>
      <c r="X102" s="480">
        <f t="shared" si="43"/>
        <v>0.47710220677851062</v>
      </c>
      <c r="Y102" s="480">
        <f t="shared" si="43"/>
        <v>0.47413013247824243</v>
      </c>
      <c r="Z102" s="480">
        <f t="shared" si="43"/>
        <v>0.46455663996188779</v>
      </c>
      <c r="AA102" s="480">
        <f t="shared" si="43"/>
        <v>0.40688086249080119</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5.4219381367119363E-4</v>
      </c>
      <c r="C103" s="483">
        <f>+IF($B$98&gt;0,C109,IF($B$99&gt;0,C114,C122))</f>
        <v>5.5624202325005984E-4</v>
      </c>
      <c r="D103" s="483">
        <f t="shared" ref="D103:BI103" si="44">+IF($B$98&gt;0,D109,IF($B$99&gt;0,D114,D122))</f>
        <v>5.7057602358639959E-4</v>
      </c>
      <c r="E103" s="483">
        <f t="shared" si="44"/>
        <v>5.8519590271929184E-4</v>
      </c>
      <c r="F103" s="483">
        <f t="shared" si="44"/>
        <v>6.0010128651084111E-4</v>
      </c>
      <c r="G103" s="483">
        <f t="shared" si="44"/>
        <v>6.152913264290573E-4</v>
      </c>
      <c r="H103" s="483">
        <f t="shared" si="44"/>
        <v>6.3076493123040542E-4</v>
      </c>
      <c r="I103" s="483">
        <f t="shared" si="44"/>
        <v>6.4652325363202259E-4</v>
      </c>
      <c r="J103" s="483">
        <f t="shared" si="44"/>
        <v>6.6258715743691405E-4</v>
      </c>
      <c r="K103" s="483">
        <f t="shared" si="44"/>
        <v>6.790929025178987E-4</v>
      </c>
      <c r="L103" s="483">
        <f t="shared" si="44"/>
        <v>6.9672804112588923E-4</v>
      </c>
      <c r="M103" s="483">
        <f t="shared" si="44"/>
        <v>7.184388592795767E-4</v>
      </c>
      <c r="N103" s="483">
        <f t="shared" si="44"/>
        <v>7.5519109382389581E-4</v>
      </c>
      <c r="O103" s="483">
        <f t="shared" si="44"/>
        <v>8.419530738895015E-4</v>
      </c>
      <c r="P103" s="483">
        <f t="shared" si="44"/>
        <v>1.0664249571628564E-3</v>
      </c>
      <c r="Q103" s="483">
        <f t="shared" si="44"/>
        <v>1.5879211740742779E-3</v>
      </c>
      <c r="R103" s="483">
        <f t="shared" si="44"/>
        <v>2.6307449753743052E-3</v>
      </c>
      <c r="S103" s="483">
        <f t="shared" si="44"/>
        <v>4.5049382979870317E-3</v>
      </c>
      <c r="T103" s="483">
        <f t="shared" si="44"/>
        <v>7.66521644757191E-3</v>
      </c>
      <c r="U103" s="483">
        <f t="shared" si="44"/>
        <v>1.2775297258703296E-2</v>
      </c>
      <c r="V103" s="483">
        <f t="shared" si="44"/>
        <v>2.0772287797938358E-2</v>
      </c>
      <c r="W103" s="483">
        <f t="shared" si="44"/>
        <v>3.2977402961890674E-2</v>
      </c>
      <c r="X103" s="483">
        <f t="shared" si="44"/>
        <v>5.1200717454647597E-2</v>
      </c>
      <c r="Y103" s="483">
        <f t="shared" si="44"/>
        <v>7.7763506679702707E-2</v>
      </c>
      <c r="Z103" s="483">
        <f t="shared" si="44"/>
        <v>0.11546807316250192</v>
      </c>
      <c r="AA103" s="483">
        <f t="shared" si="44"/>
        <v>0.24105296931235395</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68.567333040025176</v>
      </c>
      <c r="AC106" s="388">
        <f t="shared" si="45"/>
        <v>34.283666520012588</v>
      </c>
      <c r="AD106" s="388">
        <f t="shared" si="45"/>
        <v>17.141833260006294</v>
      </c>
      <c r="AE106" s="388">
        <f t="shared" si="45"/>
        <v>8.570916630003147</v>
      </c>
      <c r="AF106" s="388">
        <f t="shared" si="45"/>
        <v>4.2854583150015735</v>
      </c>
      <c r="AG106" s="388">
        <f t="shared" si="45"/>
        <v>2.1427291575007867</v>
      </c>
      <c r="AH106" s="388">
        <f t="shared" si="45"/>
        <v>1.0713645787503934</v>
      </c>
      <c r="AI106" s="388">
        <f t="shared" si="45"/>
        <v>0.53568228937519669</v>
      </c>
      <c r="AJ106" s="388">
        <f t="shared" si="45"/>
        <v>0.26784114468759834</v>
      </c>
      <c r="AK106" s="388">
        <f t="shared" si="45"/>
        <v>0.13392057234379917</v>
      </c>
      <c r="AL106" s="388">
        <f t="shared" si="45"/>
        <v>6.6960286171899586E-2</v>
      </c>
      <c r="AM106" s="388">
        <f t="shared" si="45"/>
        <v>3.3480143085949793E-2</v>
      </c>
      <c r="AN106" s="388">
        <f t="shared" si="45"/>
        <v>1.6740071542974896E-2</v>
      </c>
      <c r="AO106" s="388">
        <f t="shared" si="45"/>
        <v>8.3700357714874482E-3</v>
      </c>
      <c r="AP106" s="388">
        <f t="shared" si="45"/>
        <v>4.1850178857437241E-3</v>
      </c>
      <c r="AQ106" s="388">
        <f t="shared" si="45"/>
        <v>2.0925089428718621E-3</v>
      </c>
      <c r="AR106" s="388">
        <f t="shared" si="45"/>
        <v>1.046254471435931E-3</v>
      </c>
      <c r="AS106" s="388">
        <f t="shared" si="45"/>
        <v>5.2312723571796551E-4</v>
      </c>
      <c r="AT106" s="388">
        <f t="shared" si="45"/>
        <v>2.6156361785898276E-4</v>
      </c>
      <c r="AU106" s="388">
        <f t="shared" si="45"/>
        <v>1.3078180892949138E-4</v>
      </c>
      <c r="AV106" s="388">
        <f t="shared" si="45"/>
        <v>6.5390904464745689E-5</v>
      </c>
      <c r="AW106" s="388">
        <f t="shared" si="45"/>
        <v>3.2695452232372845E-5</v>
      </c>
      <c r="AX106" s="388">
        <f t="shared" si="45"/>
        <v>1.6347726116186422E-5</v>
      </c>
      <c r="AY106" s="388">
        <f t="shared" si="45"/>
        <v>8.1738630580932111E-6</v>
      </c>
      <c r="AZ106" s="388">
        <f t="shared" si="45"/>
        <v>4.0869315290466056E-6</v>
      </c>
      <c r="BA106" s="388">
        <f t="shared" si="45"/>
        <v>2.0434657645233028E-6</v>
      </c>
      <c r="BB106" s="388">
        <f t="shared" si="45"/>
        <v>1.0217328822616514E-6</v>
      </c>
      <c r="BC106" s="388">
        <f t="shared" si="45"/>
        <v>5.108664411308257E-7</v>
      </c>
      <c r="BD106" s="388">
        <f t="shared" si="45"/>
        <v>2.5543322056541285E-7</v>
      </c>
      <c r="BE106" s="388">
        <f t="shared" si="45"/>
        <v>1.2771661028270642E-7</v>
      </c>
      <c r="BF106" s="388">
        <f t="shared" si="45"/>
        <v>6.3858305141353212E-8</v>
      </c>
      <c r="BG106" s="388">
        <f t="shared" si="45"/>
        <v>3.1929152570676606E-8</v>
      </c>
      <c r="BH106" s="388">
        <f t="shared" si="45"/>
        <v>1.5964576285338303E-8</v>
      </c>
      <c r="BI106" s="388">
        <f t="shared" si="45"/>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+Controls!B15</f>
        <v>1E-3</v>
      </c>
      <c r="C108" s="388">
        <f>+Controls!C15</f>
        <v>1E-3</v>
      </c>
      <c r="D108" s="388">
        <f>+Controls!D15</f>
        <v>1E-3</v>
      </c>
      <c r="E108" s="388">
        <f>+Controls!E15</f>
        <v>1E-3</v>
      </c>
      <c r="F108" s="388">
        <f>+Controls!F15</f>
        <v>1E-3</v>
      </c>
      <c r="G108" s="388">
        <f>+Controls!G15</f>
        <v>1E-3</v>
      </c>
      <c r="H108" s="388">
        <f>+Controls!H15</f>
        <v>1E-3</v>
      </c>
      <c r="I108" s="388">
        <f>+Controls!I15</f>
        <v>1E-3</v>
      </c>
      <c r="J108" s="388">
        <f>+Controls!J15</f>
        <v>1E-3</v>
      </c>
      <c r="K108" s="388">
        <f>+Controls!K15</f>
        <v>1E-3</v>
      </c>
      <c r="L108" s="388">
        <f>+Controls!L15</f>
        <v>1E-3</v>
      </c>
      <c r="M108" s="388">
        <f>+Controls!M15</f>
        <v>1E-3</v>
      </c>
      <c r="N108" s="388">
        <f>+Controls!N15</f>
        <v>1E-3</v>
      </c>
      <c r="O108" s="388">
        <f>+Controls!O15</f>
        <v>1E-3</v>
      </c>
      <c r="P108" s="388">
        <f>+Controls!P15</f>
        <v>1E-3</v>
      </c>
      <c r="Q108" s="388">
        <f>+Controls!Q15</f>
        <v>1E-3</v>
      </c>
      <c r="R108" s="388">
        <f>+Controls!R15</f>
        <v>1E-3</v>
      </c>
      <c r="S108" s="388">
        <f>+Controls!S15</f>
        <v>1E-3</v>
      </c>
      <c r="T108" s="388">
        <f>+Controls!T15</f>
        <v>1E-3</v>
      </c>
      <c r="U108" s="388">
        <f>+Controls!U15</f>
        <v>1E-3</v>
      </c>
      <c r="V108" s="388">
        <f>+Controls!V15</f>
        <v>1E-3</v>
      </c>
      <c r="W108" s="388">
        <f>+Controls!W15</f>
        <v>1E-3</v>
      </c>
      <c r="X108" s="388">
        <f>+Controls!X15</f>
        <v>1E-3</v>
      </c>
      <c r="Y108" s="388">
        <f>+Controls!Y15</f>
        <v>1E-3</v>
      </c>
      <c r="Z108" s="388">
        <f>+Controls!Z15</f>
        <v>1E-3</v>
      </c>
      <c r="AA108" s="388">
        <f>+Controls!AA15</f>
        <v>1E-3</v>
      </c>
      <c r="AB108" s="388">
        <f>+Controls!AB15</f>
        <v>1200</v>
      </c>
      <c r="AC108" s="388">
        <f>+Controls!AC15</f>
        <v>1200</v>
      </c>
      <c r="AD108" s="388">
        <f>+Controls!AD15</f>
        <v>1200</v>
      </c>
      <c r="AE108" s="388">
        <f>+Controls!AE15</f>
        <v>1200</v>
      </c>
      <c r="AF108" s="388">
        <f>+Controls!AF15</f>
        <v>1200</v>
      </c>
      <c r="AG108" s="388">
        <f>+Controls!AG15</f>
        <v>1200</v>
      </c>
      <c r="AH108" s="388">
        <f>+Controls!AH15</f>
        <v>1200</v>
      </c>
      <c r="AI108" s="388">
        <f>+Controls!AI15</f>
        <v>1200</v>
      </c>
      <c r="AJ108" s="388">
        <f>+Controls!AJ15</f>
        <v>1200</v>
      </c>
      <c r="AK108" s="388">
        <f>+Controls!AK15</f>
        <v>1200</v>
      </c>
      <c r="AL108" s="388">
        <f>+Controls!AL15</f>
        <v>1200</v>
      </c>
      <c r="AM108" s="388">
        <f>+Controls!AM15</f>
        <v>1200</v>
      </c>
      <c r="AN108" s="388">
        <f>+Controls!AN15</f>
        <v>1200</v>
      </c>
      <c r="AO108" s="388">
        <f>+Controls!AO15</f>
        <v>1200</v>
      </c>
      <c r="AP108" s="388">
        <f>+Controls!AP15</f>
        <v>1200</v>
      </c>
      <c r="AQ108" s="388">
        <f>+Controls!AQ15</f>
        <v>1200</v>
      </c>
      <c r="AR108" s="388">
        <f>+Controls!AR15</f>
        <v>1200</v>
      </c>
      <c r="AS108" s="388">
        <f>+Controls!AS15</f>
        <v>1200</v>
      </c>
      <c r="AT108" s="388">
        <f>+Controls!AT15</f>
        <v>1200</v>
      </c>
      <c r="AU108" s="388">
        <f>+Controls!AU15</f>
        <v>1200</v>
      </c>
      <c r="AV108" s="388">
        <f>+Controls!AV15</f>
        <v>1200</v>
      </c>
      <c r="AW108" s="388">
        <f>+Controls!AW15</f>
        <v>1200</v>
      </c>
      <c r="AX108" s="388">
        <f>+Controls!AX15</f>
        <v>1200</v>
      </c>
      <c r="AY108" s="388">
        <f>+Controls!AY15</f>
        <v>1200</v>
      </c>
      <c r="AZ108" s="388">
        <f>+Controls!AZ15</f>
        <v>1200</v>
      </c>
      <c r="BA108" s="388">
        <f>+Controls!BA15</f>
        <v>1200</v>
      </c>
      <c r="BB108" s="388">
        <f>+Controls!BB15</f>
        <v>1200</v>
      </c>
      <c r="BC108" s="388">
        <f>+Controls!BC15</f>
        <v>1200</v>
      </c>
      <c r="BD108" s="388">
        <f>+Controls!BD15</f>
        <v>1200</v>
      </c>
      <c r="BE108" s="388">
        <f>+Controls!BE15</f>
        <v>1200</v>
      </c>
      <c r="BF108" s="388">
        <f>+Controls!BF15</f>
        <v>1200</v>
      </c>
      <c r="BG108" s="388">
        <f>+Controls!BG15</f>
        <v>1200</v>
      </c>
      <c r="BH108" s="388">
        <f>+Controls!BH15</f>
        <v>1200</v>
      </c>
      <c r="BI108" s="388">
        <f>+Controls!BI15</f>
        <v>1200</v>
      </c>
    </row>
    <row r="109" spans="1:61" ht="18" customHeight="1">
      <c r="A109" s="387" t="s">
        <v>193</v>
      </c>
      <c r="B109" s="390">
        <f>+(B106/(1000*B$36))^(1/($B$38-1))</f>
        <v>5.4219381367119363E-4</v>
      </c>
      <c r="C109" s="390">
        <f t="shared" ref="C109:BI109" si="46">+(C106/(1000*C$36))^(1/($B$38-1))</f>
        <v>5.5624202325005984E-4</v>
      </c>
      <c r="D109" s="390">
        <f t="shared" si="46"/>
        <v>5.7057602358639959E-4</v>
      </c>
      <c r="E109" s="390">
        <f t="shared" si="46"/>
        <v>5.8519590271929184E-4</v>
      </c>
      <c r="F109" s="390">
        <f t="shared" si="46"/>
        <v>6.0010128651084111E-4</v>
      </c>
      <c r="G109" s="390">
        <f t="shared" si="46"/>
        <v>6.152913264290573E-4</v>
      </c>
      <c r="H109" s="390">
        <f t="shared" si="46"/>
        <v>6.3076493123040542E-4</v>
      </c>
      <c r="I109" s="390">
        <f t="shared" si="46"/>
        <v>6.4652325363202259E-4</v>
      </c>
      <c r="J109" s="390">
        <f t="shared" si="46"/>
        <v>6.6258715743691405E-4</v>
      </c>
      <c r="K109" s="390">
        <f t="shared" si="46"/>
        <v>6.790929025178987E-4</v>
      </c>
      <c r="L109" s="390">
        <f t="shared" si="46"/>
        <v>6.9672804112588923E-4</v>
      </c>
      <c r="M109" s="390">
        <f t="shared" si="46"/>
        <v>7.184388592795767E-4</v>
      </c>
      <c r="N109" s="390">
        <f t="shared" si="46"/>
        <v>7.5519109382389581E-4</v>
      </c>
      <c r="O109" s="390">
        <f t="shared" si="46"/>
        <v>8.419530738895015E-4</v>
      </c>
      <c r="P109" s="390">
        <f t="shared" si="46"/>
        <v>1.0664249571628564E-3</v>
      </c>
      <c r="Q109" s="390">
        <f t="shared" si="46"/>
        <v>1.5879211740742779E-3</v>
      </c>
      <c r="R109" s="390">
        <f t="shared" si="46"/>
        <v>2.6307449753743052E-3</v>
      </c>
      <c r="S109" s="390">
        <f t="shared" si="46"/>
        <v>4.5049382979870317E-3</v>
      </c>
      <c r="T109" s="390">
        <f t="shared" si="46"/>
        <v>7.66521644757191E-3</v>
      </c>
      <c r="U109" s="390">
        <f t="shared" si="46"/>
        <v>1.2775297258703296E-2</v>
      </c>
      <c r="V109" s="390">
        <f t="shared" si="46"/>
        <v>2.0772287797938358E-2</v>
      </c>
      <c r="W109" s="390">
        <f t="shared" si="46"/>
        <v>3.2977402961890674E-2</v>
      </c>
      <c r="X109" s="390">
        <f t="shared" si="46"/>
        <v>5.1200717454647597E-2</v>
      </c>
      <c r="Y109" s="390">
        <f t="shared" si="46"/>
        <v>7.7763506679702707E-2</v>
      </c>
      <c r="Z109" s="390">
        <f t="shared" si="46"/>
        <v>0.11546807316250192</v>
      </c>
      <c r="AA109" s="390">
        <f t="shared" si="46"/>
        <v>0.24105296931235395</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0.25666629327477047</v>
      </c>
      <c r="C112" s="470">
        <f>+C40*C61</f>
        <v>0.23346903119485973</v>
      </c>
      <c r="D112" s="470">
        <f t="shared" ref="D112:BI112" si="47">+D40*D61</f>
        <v>0.2636352150232748</v>
      </c>
      <c r="E112" s="470">
        <f t="shared" si="47"/>
        <v>0.28546234514183783</v>
      </c>
      <c r="F112" s="470">
        <f t="shared" si="47"/>
        <v>0.30221019809138183</v>
      </c>
      <c r="G112" s="470">
        <f t="shared" si="47"/>
        <v>0.31418784454102533</v>
      </c>
      <c r="H112" s="470">
        <f t="shared" si="47"/>
        <v>0.32362080675384647</v>
      </c>
      <c r="I112" s="470">
        <f t="shared" si="47"/>
        <v>0.33131090524396678</v>
      </c>
      <c r="J112" s="470">
        <f t="shared" si="47"/>
        <v>0.33759875843082382</v>
      </c>
      <c r="K112" s="470">
        <f t="shared" si="47"/>
        <v>0.3427333564610342</v>
      </c>
      <c r="L112" s="470">
        <f t="shared" si="47"/>
        <v>0.35266892754565815</v>
      </c>
      <c r="M112" s="470">
        <f t="shared" si="47"/>
        <v>0.36767659869618552</v>
      </c>
      <c r="N112" s="470">
        <f t="shared" si="47"/>
        <v>0.38405429011338088</v>
      </c>
      <c r="O112" s="470">
        <f t="shared" si="47"/>
        <v>0.39875218575268506</v>
      </c>
      <c r="P112" s="470">
        <f t="shared" si="47"/>
        <v>0.41229349686803163</v>
      </c>
      <c r="Q112" s="470">
        <f t="shared" si="47"/>
        <v>0.42496203470131144</v>
      </c>
      <c r="R112" s="470">
        <f t="shared" si="47"/>
        <v>0.43691808513101754</v>
      </c>
      <c r="S112" s="470">
        <f t="shared" si="47"/>
        <v>0.44825818970247039</v>
      </c>
      <c r="T112" s="470">
        <f t="shared" si="47"/>
        <v>0.4590460606221709</v>
      </c>
      <c r="U112" s="470">
        <f t="shared" si="47"/>
        <v>0.46932855746141655</v>
      </c>
      <c r="V112" s="470">
        <f t="shared" si="47"/>
        <v>0.48004056202860429</v>
      </c>
      <c r="W112" s="470">
        <f t="shared" si="47"/>
        <v>0.49145984864862657</v>
      </c>
      <c r="X112" s="470">
        <f t="shared" si="47"/>
        <v>0.50284840593321722</v>
      </c>
      <c r="Y112" s="470">
        <f t="shared" si="47"/>
        <v>0.51410905544547203</v>
      </c>
      <c r="Z112" s="470">
        <f t="shared" si="47"/>
        <v>0.52520053360067565</v>
      </c>
      <c r="AA112" s="470">
        <f t="shared" si="47"/>
        <v>0.53611233200576025</v>
      </c>
      <c r="AB112" s="470">
        <f t="shared" si="47"/>
        <v>0.54685643797139882</v>
      </c>
      <c r="AC112" s="470">
        <f t="shared" si="47"/>
        <v>0.5574913159411542</v>
      </c>
      <c r="AD112" s="470">
        <f t="shared" si="47"/>
        <v>0.56824968933593856</v>
      </c>
      <c r="AE112" s="470">
        <f t="shared" si="47"/>
        <v>0.57911195545356753</v>
      </c>
      <c r="AF112" s="470">
        <f t="shared" si="47"/>
        <v>0.58893910381049308</v>
      </c>
      <c r="AG112" s="470">
        <f t="shared" si="47"/>
        <v>0.59741430453176414</v>
      </c>
      <c r="AH112" s="470">
        <f t="shared" si="47"/>
        <v>0.60546235455781483</v>
      </c>
      <c r="AI112" s="470">
        <f t="shared" si="47"/>
        <v>0.61321545946045941</v>
      </c>
      <c r="AJ112" s="470">
        <f t="shared" si="47"/>
        <v>0.62074493223585037</v>
      </c>
      <c r="AK112" s="470">
        <f t="shared" si="47"/>
        <v>0.62809194108534616</v>
      </c>
      <c r="AL112" s="470">
        <f t="shared" si="47"/>
        <v>0.63528293842910721</v>
      </c>
      <c r="AM112" s="470">
        <f t="shared" si="47"/>
        <v>0.64233726674713798</v>
      </c>
      <c r="AN112" s="470">
        <f t="shared" si="47"/>
        <v>0.64927078909394098</v>
      </c>
      <c r="AO112" s="470">
        <f t="shared" si="47"/>
        <v>0.6560975437447053</v>
      </c>
      <c r="AP112" s="470">
        <f t="shared" si="47"/>
        <v>0.66283044770005717</v>
      </c>
      <c r="AQ112" s="470">
        <f t="shared" si="47"/>
        <v>0.66948156420504201</v>
      </c>
      <c r="AR112" s="470">
        <f t="shared" si="47"/>
        <v>0.6760621862354218</v>
      </c>
      <c r="AS112" s="470">
        <f t="shared" si="47"/>
        <v>0.68258285416096898</v>
      </c>
      <c r="AT112" s="470">
        <f t="shared" si="47"/>
        <v>0.68905335936557377</v>
      </c>
      <c r="AU112" s="470">
        <f t="shared" si="47"/>
        <v>0.69548275369171508</v>
      </c>
      <c r="AV112" s="470">
        <f t="shared" si="47"/>
        <v>0.70187937003516743</v>
      </c>
      <c r="AW112" s="470">
        <f t="shared" si="47"/>
        <v>0.70825085338586102</v>
      </c>
      <c r="AX112" s="470">
        <f t="shared" si="47"/>
        <v>0.71460419958680343</v>
      </c>
      <c r="AY112" s="470">
        <f t="shared" si="47"/>
        <v>0.72094579882206866</v>
      </c>
      <c r="AZ112" s="470">
        <f t="shared" si="47"/>
        <v>0.72728148126486503</v>
      </c>
      <c r="BA112" s="470">
        <f t="shared" si="47"/>
        <v>0.73361656292051669</v>
      </c>
      <c r="BB112" s="470">
        <f t="shared" si="47"/>
        <v>0.73995589027724873</v>
      </c>
      <c r="BC112" s="470">
        <f t="shared" si="47"/>
        <v>0.74630388285672733</v>
      </c>
      <c r="BD112" s="470">
        <f t="shared" si="47"/>
        <v>0.75266457312390322</v>
      </c>
      <c r="BE112" s="470">
        <f t="shared" si="47"/>
        <v>0.75904164348361569</v>
      </c>
      <c r="BF112" s="470">
        <f t="shared" si="47"/>
        <v>0.76543846027863627</v>
      </c>
      <c r="BG112" s="470">
        <f t="shared" si="47"/>
        <v>0.77185810482937001</v>
      </c>
      <c r="BH112" s="470">
        <f t="shared" si="47"/>
        <v>0.77830340163549239</v>
      </c>
      <c r="BI112" s="470">
        <f t="shared" si="47"/>
        <v>0.78477694390734332</v>
      </c>
    </row>
    <row r="113" spans="1:61" ht="18" customHeight="1">
      <c r="A113" s="397" t="s">
        <v>949</v>
      </c>
      <c r="B113" s="398">
        <f>+Controls!B74</f>
        <v>0.25666629327477047</v>
      </c>
      <c r="C113" s="398">
        <f>+Controls!C74</f>
        <v>0.49278319473092996</v>
      </c>
      <c r="D113" s="398">
        <f>+Controls!D74</f>
        <v>0.47544298056602108</v>
      </c>
      <c r="E113" s="398">
        <f>+Controls!E74</f>
        <v>0.37426853591476134</v>
      </c>
      <c r="F113" s="398">
        <f>+Controls!F74</f>
        <v>0.26907396045635273</v>
      </c>
      <c r="G113" s="398">
        <f>+Controls!G74</f>
        <v>0.18946164229417631</v>
      </c>
      <c r="H113" s="398">
        <f>+Controls!H74</f>
        <v>0.15391350664161263</v>
      </c>
      <c r="I113" s="398">
        <f>+Controls!I74</f>
        <v>0.12758694660803085</v>
      </c>
      <c r="J113" s="398">
        <f>+Controls!J74</f>
        <v>0.10811610612729665</v>
      </c>
      <c r="K113" s="398">
        <f>+Controls!K74</f>
        <v>9.3701546341380559E-2</v>
      </c>
      <c r="L113" s="398">
        <f>+Controls!L74</f>
        <v>8.3455650664141345E-2</v>
      </c>
      <c r="M113" s="398">
        <f>+Controls!M74</f>
        <v>7.5318724724387554E-2</v>
      </c>
      <c r="N113" s="398">
        <f>+Controls!N74</f>
        <v>6.797514906375976E-2</v>
      </c>
      <c r="O113" s="398">
        <f>+Controls!O74</f>
        <v>6.1347572030043179E-2</v>
      </c>
      <c r="P113" s="398">
        <f>+Controls!P74</f>
        <v>5.5366183757113961E-2</v>
      </c>
      <c r="Q113" s="398">
        <f>+Controls!Q74</f>
        <v>4.9967980840795345E-2</v>
      </c>
      <c r="R113" s="398">
        <f>+Controls!R74</f>
        <v>4.5096102708817788E-2</v>
      </c>
      <c r="S113" s="398">
        <f>+Controls!S74</f>
        <v>4.069923269470805E-2</v>
      </c>
      <c r="T113" s="398">
        <f>+Controls!T74</f>
        <v>3.6731057506974009E-2</v>
      </c>
      <c r="U113" s="398">
        <f>+Controls!U74</f>
        <v>3.3149779400044044E-2</v>
      </c>
      <c r="V113" s="398">
        <f>+Controls!V74</f>
        <v>2.9917675908539748E-2</v>
      </c>
      <c r="W113" s="398">
        <f>+Controls!W74</f>
        <v>2.842179211311276E-2</v>
      </c>
      <c r="X113" s="398">
        <f>+Controls!X74</f>
        <v>2.7000702507457119E-2</v>
      </c>
      <c r="Y113" s="398">
        <f>+Controls!Y74</f>
        <v>2.5650667382084262E-2</v>
      </c>
      <c r="Z113" s="398">
        <f>+Controls!Z74</f>
        <v>2.4368134012980047E-2</v>
      </c>
      <c r="AA113" s="398">
        <f>+Controls!AA74</f>
        <v>2.3149727312331045E-2</v>
      </c>
      <c r="AB113" s="398">
        <f>+Controls!AB74</f>
        <v>2.1992240946714491E-2</v>
      </c>
      <c r="AC113" s="398">
        <f>+Controls!AC74</f>
        <v>2.0892628899378766E-2</v>
      </c>
      <c r="AD113" s="398">
        <f>+Controls!AD74</f>
        <v>1.9847997454409825E-2</v>
      </c>
      <c r="AE113" s="398">
        <f>+Controls!AE74</f>
        <v>1.8855597581689334E-2</v>
      </c>
      <c r="AF113" s="398">
        <f>+Controls!AF74</f>
        <v>1.7912817702604868E-2</v>
      </c>
      <c r="AG113" s="398">
        <f>+Controls!AG74</f>
        <v>1.7017176817474625E-2</v>
      </c>
      <c r="AH113" s="398">
        <f>+Controls!AH74</f>
        <v>1.6166317976600893E-2</v>
      </c>
      <c r="AI113" s="398">
        <f>+Controls!AI74</f>
        <v>1.5358002077770848E-2</v>
      </c>
      <c r="AJ113" s="398">
        <f>+Controls!AJ74</f>
        <v>1.4590101973882304E-2</v>
      </c>
      <c r="AK113" s="398">
        <f>+Controls!AK74</f>
        <v>1.3860596875188189E-2</v>
      </c>
      <c r="AL113" s="398">
        <f>+Controls!AL74</f>
        <v>1.3167567031428778E-2</v>
      </c>
      <c r="AM113" s="398">
        <f>+Controls!AM74</f>
        <v>1.2509188679857338E-2</v>
      </c>
      <c r="AN113" s="398">
        <f>+Controls!AN74</f>
        <v>1.188372924586447E-2</v>
      </c>
      <c r="AO113" s="398">
        <f>+Controls!AO74</f>
        <v>1.1289542783571246E-2</v>
      </c>
      <c r="AP113" s="398">
        <f>+Controls!AP74</f>
        <v>1.0725065644392682E-2</v>
      </c>
      <c r="AQ113" s="398">
        <f>+Controls!AQ74</f>
        <v>1.0188812362173047E-2</v>
      </c>
      <c r="AR113" s="398">
        <f>+Controls!AR74</f>
        <v>9.6793717440643943E-3</v>
      </c>
      <c r="AS113" s="398">
        <f>+Controls!AS74</f>
        <v>9.1954031568611747E-3</v>
      </c>
      <c r="AT113" s="398">
        <f>+Controls!AT74</f>
        <v>8.7356329990181149E-3</v>
      </c>
      <c r="AU113" s="398">
        <f>+Controls!AU74</f>
        <v>8.2988513490672086E-3</v>
      </c>
      <c r="AV113" s="398">
        <f>+Controls!AV74</f>
        <v>7.8839087816138485E-3</v>
      </c>
      <c r="AW113" s="398">
        <f>+Controls!AW74</f>
        <v>7.4897133425331558E-3</v>
      </c>
      <c r="AX113" s="398">
        <f>+Controls!AX74</f>
        <v>7.1152276754064972E-3</v>
      </c>
      <c r="AY113" s="398">
        <f>+Controls!AY74</f>
        <v>6.7594662916361722E-3</v>
      </c>
      <c r="AZ113" s="398">
        <f>+Controls!AZ74</f>
        <v>6.4214929770543636E-3</v>
      </c>
      <c r="BA113" s="398">
        <f>+Controls!BA74</f>
        <v>6.1004183282016454E-3</v>
      </c>
      <c r="BB113" s="398">
        <f>+Controls!BB74</f>
        <v>5.7953974117915625E-3</v>
      </c>
      <c r="BC113" s="398">
        <f>+Controls!BC74</f>
        <v>5.5056275412019842E-3</v>
      </c>
      <c r="BD113" s="398">
        <f>+Controls!BD74</f>
        <v>5.2303461641418844E-3</v>
      </c>
      <c r="BE113" s="398">
        <f>+Controls!BE74</f>
        <v>4.9688288559347898E-3</v>
      </c>
      <c r="BF113" s="398">
        <f>+Controls!BF74</f>
        <v>4.7203874131380502E-3</v>
      </c>
      <c r="BG113" s="398">
        <f>+Controls!BG74</f>
        <v>4.4843680424811478E-3</v>
      </c>
      <c r="BH113" s="398">
        <f>+Controls!BH74</f>
        <v>4.2601496403570898E-3</v>
      </c>
      <c r="BI113" s="398">
        <f>+Controls!BI74</f>
        <v>4.0471421583392351E-3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8">IF(1-(F113/F112)&lt;0,0,1-(F113/F112))</f>
        <v>0.10964632512172678</v>
      </c>
      <c r="G114" s="398">
        <f t="shared" si="48"/>
        <v>0.3969797190246257</v>
      </c>
      <c r="H114" s="398">
        <f t="shared" si="48"/>
        <v>0.52440169658595892</v>
      </c>
      <c r="I114" s="398">
        <f t="shared" si="48"/>
        <v>0.61490266517463432</v>
      </c>
      <c r="J114" s="398">
        <f t="shared" si="48"/>
        <v>0.67974969271265739</v>
      </c>
      <c r="K114" s="398">
        <f t="shared" si="48"/>
        <v>0.72660511568259445</v>
      </c>
      <c r="L114" s="398">
        <f t="shared" si="48"/>
        <v>0.76335978549361483</v>
      </c>
      <c r="M114" s="398">
        <f t="shared" si="48"/>
        <v>0.79514952816830187</v>
      </c>
      <c r="N114" s="398">
        <f t="shared" si="48"/>
        <v>0.82300640608989928</v>
      </c>
      <c r="O114" s="398">
        <f t="shared" si="48"/>
        <v>0.84615113290415334</v>
      </c>
      <c r="P114" s="398">
        <f t="shared" si="48"/>
        <v>0.86571172192212442</v>
      </c>
      <c r="Q114" s="398">
        <f t="shared" si="48"/>
        <v>0.88241777674112509</v>
      </c>
      <c r="R114" s="398">
        <f t="shared" si="48"/>
        <v>0.89678590966246008</v>
      </c>
      <c r="S114" s="398">
        <f t="shared" si="48"/>
        <v>0.90920582461254751</v>
      </c>
      <c r="T114" s="398">
        <f t="shared" si="48"/>
        <v>0.91998393917771493</v>
      </c>
      <c r="U114" s="398">
        <f t="shared" si="48"/>
        <v>0.92936764901042856</v>
      </c>
      <c r="V114" s="398">
        <f t="shared" si="48"/>
        <v>0.93767677509977365</v>
      </c>
      <c r="W114" s="398">
        <f t="shared" si="48"/>
        <v>0.94216863861561728</v>
      </c>
      <c r="X114" s="398">
        <f t="shared" si="48"/>
        <v>0.94630448821380364</v>
      </c>
      <c r="Y114" s="398">
        <f t="shared" si="48"/>
        <v>0.95010656375259106</v>
      </c>
      <c r="Z114" s="398">
        <f t="shared" si="48"/>
        <v>0.95360222914109261</v>
      </c>
      <c r="AA114" s="398">
        <f t="shared" si="48"/>
        <v>0.95681925982616212</v>
      </c>
      <c r="AB114" s="398">
        <f t="shared" si="48"/>
        <v>0.95978425155184022</v>
      </c>
      <c r="AC114" s="398">
        <f t="shared" si="48"/>
        <v>0.96252384870944951</v>
      </c>
      <c r="AD114" s="398">
        <f t="shared" si="48"/>
        <v>0.96507169677892057</v>
      </c>
      <c r="AE114" s="398">
        <f t="shared" si="48"/>
        <v>0.96744049677420074</v>
      </c>
      <c r="AF114" s="398">
        <f t="shared" si="48"/>
        <v>0.96958460121478229</v>
      </c>
      <c r="AG114" s="398">
        <f t="shared" si="48"/>
        <v>0.97151528396894982</v>
      </c>
      <c r="AH114" s="398">
        <f t="shared" si="48"/>
        <v>0.97329921859731872</v>
      </c>
      <c r="AI114" s="398">
        <f t="shared" si="48"/>
        <v>0.97495496592456476</v>
      </c>
      <c r="AJ114" s="398">
        <f t="shared" si="48"/>
        <v>0.97649581782112904</v>
      </c>
      <c r="AK114" s="398">
        <f t="shared" si="48"/>
        <v>0.97793221665726682</v>
      </c>
      <c r="AL114" s="398">
        <f t="shared" si="48"/>
        <v>0.97927290938429923</v>
      </c>
      <c r="AM114" s="398">
        <f t="shared" si="48"/>
        <v>0.98052551311057323</v>
      </c>
      <c r="AN114" s="398">
        <f t="shared" si="48"/>
        <v>0.9816968059467942</v>
      </c>
      <c r="AO114" s="398">
        <f t="shared" si="48"/>
        <v>0.98279288972926848</v>
      </c>
      <c r="AP114" s="398">
        <f t="shared" si="48"/>
        <v>0.98381929242748667</v>
      </c>
      <c r="AQ114" s="398">
        <f t="shared" si="48"/>
        <v>0.98478104117135556</v>
      </c>
      <c r="AR114" s="398">
        <f t="shared" si="48"/>
        <v>0.9856827198131537</v>
      </c>
      <c r="AS114" s="398">
        <f t="shared" si="48"/>
        <v>0.98652851723302637</v>
      </c>
      <c r="AT114" s="398">
        <f t="shared" si="48"/>
        <v>0.98732226919688604</v>
      </c>
      <c r="AU114" s="398">
        <f t="shared" si="48"/>
        <v>0.98806749512476655</v>
      </c>
      <c r="AV114" s="398">
        <f t="shared" si="48"/>
        <v>0.98876743053265859</v>
      </c>
      <c r="AW114" s="398">
        <f t="shared" si="48"/>
        <v>0.98942505567522032</v>
      </c>
      <c r="AX114" s="398">
        <f t="shared" si="48"/>
        <v>0.990043120821959</v>
      </c>
      <c r="AY114" s="398">
        <f t="shared" si="48"/>
        <v>0.99062416855375224</v>
      </c>
      <c r="AZ114" s="398">
        <f t="shared" si="48"/>
        <v>0.99117055343429572</v>
      </c>
      <c r="BA114" s="398">
        <f t="shared" si="48"/>
        <v>0.99168445938036631</v>
      </c>
      <c r="BB114" s="398">
        <f t="shared" si="48"/>
        <v>0.99216791502312374</v>
      </c>
      <c r="BC114" s="398">
        <f t="shared" si="48"/>
        <v>0.99262280732062202</v>
      </c>
      <c r="BD114" s="398">
        <f t="shared" si="48"/>
        <v>0.99305089365049615</v>
      </c>
      <c r="BE114" s="398">
        <f t="shared" si="48"/>
        <v>0.99345381258249499</v>
      </c>
      <c r="BF114" s="398">
        <f t="shared" si="48"/>
        <v>0.99383309350379423</v>
      </c>
      <c r="BG114" s="398">
        <f t="shared" si="48"/>
        <v>0.99419016524614656</v>
      </c>
      <c r="BH114" s="398">
        <f t="shared" si="48"/>
        <v>0.99452636384293713</v>
      </c>
      <c r="BI114" s="398">
        <f t="shared" si="48"/>
        <v>0.99484293952598957</v>
      </c>
    </row>
    <row r="115" spans="1:61" ht="18" customHeight="1">
      <c r="A115" s="397" t="s">
        <v>952</v>
      </c>
      <c r="B115" s="399">
        <f t="shared" ref="B115:BI115" si="49">+B$36*1000*B114^($B$38-1)</f>
        <v>0</v>
      </c>
      <c r="C115" s="399">
        <f t="shared" si="49"/>
        <v>0</v>
      </c>
      <c r="D115" s="399">
        <f t="shared" si="49"/>
        <v>0</v>
      </c>
      <c r="E115" s="399">
        <f t="shared" si="49"/>
        <v>0</v>
      </c>
      <c r="F115" s="399">
        <f t="shared" si="49"/>
        <v>11.781080992751859</v>
      </c>
      <c r="G115" s="399">
        <f t="shared" si="49"/>
        <v>114.1399225793364</v>
      </c>
      <c r="H115" s="399">
        <f t="shared" si="49"/>
        <v>180.14998282872929</v>
      </c>
      <c r="I115" s="399">
        <f t="shared" si="49"/>
        <v>229.51176536583313</v>
      </c>
      <c r="J115" s="399">
        <f t="shared" si="49"/>
        <v>263.04596825941724</v>
      </c>
      <c r="K115" s="399">
        <f t="shared" si="49"/>
        <v>283.8775002043721</v>
      </c>
      <c r="L115" s="399">
        <f t="shared" si="49"/>
        <v>297.05878315144628</v>
      </c>
      <c r="M115" s="399">
        <f t="shared" si="49"/>
        <v>306.21351334035364</v>
      </c>
      <c r="N115" s="399">
        <f t="shared" si="49"/>
        <v>312.1657945477059</v>
      </c>
      <c r="O115" s="399">
        <f t="shared" si="49"/>
        <v>314.53609377546729</v>
      </c>
      <c r="P115" s="399">
        <f t="shared" si="49"/>
        <v>314.27363189529308</v>
      </c>
      <c r="Q115" s="399">
        <f t="shared" si="49"/>
        <v>312.02842133073551</v>
      </c>
      <c r="R115" s="399">
        <f t="shared" si="49"/>
        <v>308.27838599140671</v>
      </c>
      <c r="S115" s="399">
        <f t="shared" si="49"/>
        <v>303.3904619210237</v>
      </c>
      <c r="T115" s="399">
        <f t="shared" si="49"/>
        <v>297.65321883187664</v>
      </c>
      <c r="U115" s="399">
        <f t="shared" si="49"/>
        <v>291.29638319176212</v>
      </c>
      <c r="V115" s="399">
        <f t="shared" si="49"/>
        <v>284.56752486336723</v>
      </c>
      <c r="W115" s="399">
        <f t="shared" si="49"/>
        <v>276.07033479156007</v>
      </c>
      <c r="X115" s="399">
        <f t="shared" si="49"/>
        <v>267.76528368067267</v>
      </c>
      <c r="Y115" s="399">
        <f t="shared" si="49"/>
        <v>259.6669695043791</v>
      </c>
      <c r="Z115" s="399">
        <f t="shared" si="49"/>
        <v>251.78990426904389</v>
      </c>
      <c r="AA115" s="399">
        <f t="shared" si="49"/>
        <v>126.6604681623747</v>
      </c>
      <c r="AB115" s="399">
        <f t="shared" si="49"/>
        <v>63.683917783341982</v>
      </c>
      <c r="AC115" s="399">
        <f t="shared" si="49"/>
        <v>32.005746428174348</v>
      </c>
      <c r="AD115" s="399">
        <f t="shared" si="49"/>
        <v>16.079202642985241</v>
      </c>
      <c r="AE115" s="399">
        <f t="shared" si="49"/>
        <v>8.0751564251960399</v>
      </c>
      <c r="AF115" s="399">
        <f t="shared" si="49"/>
        <v>4.0536995068150645</v>
      </c>
      <c r="AG115" s="399">
        <f t="shared" si="49"/>
        <v>2.0341202654961732</v>
      </c>
      <c r="AH115" s="399">
        <f t="shared" si="49"/>
        <v>1.0204242201129001</v>
      </c>
      <c r="AI115" s="399">
        <f t="shared" si="49"/>
        <v>0.51177549651191423</v>
      </c>
      <c r="AJ115" s="399">
        <f t="shared" si="49"/>
        <v>0.25661615301256946</v>
      </c>
      <c r="AK115" s="399">
        <f t="shared" si="49"/>
        <v>0.1286480042334251</v>
      </c>
      <c r="AL115" s="399">
        <f t="shared" si="49"/>
        <v>6.448282172964892E-2</v>
      </c>
      <c r="AM115" s="399">
        <f t="shared" si="49"/>
        <v>3.2315681755403725E-2</v>
      </c>
      <c r="AN115" s="399">
        <f t="shared" si="49"/>
        <v>1.6192600085534501E-2</v>
      </c>
      <c r="AO115" s="399">
        <f t="shared" si="49"/>
        <v>8.1125787298561292E-3</v>
      </c>
      <c r="AP115" s="399">
        <f t="shared" si="49"/>
        <v>4.0639178550625583E-3</v>
      </c>
      <c r="AQ115" s="399">
        <f t="shared" si="49"/>
        <v>2.0355358003613802E-3</v>
      </c>
      <c r="AR115" s="399">
        <f t="shared" si="49"/>
        <v>1.0194459018073952E-3</v>
      </c>
      <c r="AS115" s="399">
        <f t="shared" si="49"/>
        <v>5.1051051323701782E-4</v>
      </c>
      <c r="AT115" s="399">
        <f t="shared" si="49"/>
        <v>2.5562505253445215E-4</v>
      </c>
      <c r="AU115" s="399">
        <f t="shared" si="49"/>
        <v>1.2798622875670346E-4</v>
      </c>
      <c r="AV115" s="399">
        <f t="shared" si="49"/>
        <v>6.4074735045391846E-5</v>
      </c>
      <c r="AW115" s="399">
        <f t="shared" si="49"/>
        <v>3.207573198390597E-5</v>
      </c>
      <c r="AX115" s="399">
        <f t="shared" si="49"/>
        <v>1.6055903599511582E-5</v>
      </c>
      <c r="AY115" s="399">
        <f t="shared" si="49"/>
        <v>8.0364345542633591E-6</v>
      </c>
      <c r="AZ115" s="399">
        <f t="shared" si="49"/>
        <v>4.0222074478434252E-6</v>
      </c>
      <c r="BA115" s="399">
        <f t="shared" si="49"/>
        <v>2.0129810178875352E-6</v>
      </c>
      <c r="BB115" s="399">
        <f t="shared" si="49"/>
        <v>1.007373893887948E-6</v>
      </c>
      <c r="BC115" s="399">
        <f t="shared" si="49"/>
        <v>5.0410270075880972E-7</v>
      </c>
      <c r="BD115" s="399">
        <f t="shared" si="49"/>
        <v>2.5224704710267599E-7</v>
      </c>
      <c r="BE115" s="399">
        <f t="shared" si="49"/>
        <v>1.2621565019392819E-7</v>
      </c>
      <c r="BF115" s="399">
        <f t="shared" si="49"/>
        <v>6.3151199683706322E-8</v>
      </c>
      <c r="BG115" s="399">
        <f t="shared" si="49"/>
        <v>3.1596023265773254E-8</v>
      </c>
      <c r="BH115" s="399">
        <f t="shared" si="49"/>
        <v>1.5807629086667067E-8</v>
      </c>
      <c r="BI115" s="399">
        <f t="shared" si="49"/>
        <v>7.9083437881037854E-9</v>
      </c>
    </row>
    <row r="116" spans="1:61" s="394" customFormat="1" ht="18" customHeight="1">
      <c r="A116" s="397" t="s">
        <v>969</v>
      </c>
      <c r="B116" s="398">
        <f t="shared" ref="B116:AG116" si="50">+B112*(1-B103)</f>
        <v>0.25652713039837899</v>
      </c>
      <c r="C116" s="398">
        <f t="shared" si="50"/>
        <v>0.23333916590858167</v>
      </c>
      <c r="D116" s="398">
        <f t="shared" si="50"/>
        <v>0.26348479109060952</v>
      </c>
      <c r="E116" s="398">
        <f t="shared" si="50"/>
        <v>0.28529529374708018</v>
      </c>
      <c r="F116" s="398">
        <f t="shared" si="50"/>
        <v>0.30202884136271047</v>
      </c>
      <c r="G116" s="398">
        <f t="shared" si="50"/>
        <v>0.31399452748540979</v>
      </c>
      <c r="H116" s="398">
        <f t="shared" si="50"/>
        <v>0.32341667809792968</v>
      </c>
      <c r="I116" s="398">
        <f t="shared" si="50"/>
        <v>0.33109670503954469</v>
      </c>
      <c r="J116" s="398">
        <f t="shared" si="50"/>
        <v>0.33737506982912091</v>
      </c>
      <c r="K116" s="398">
        <f t="shared" si="50"/>
        <v>0.34250060867120535</v>
      </c>
      <c r="L116" s="398">
        <f t="shared" si="50"/>
        <v>0.35242321321460329</v>
      </c>
      <c r="M116" s="398">
        <f t="shared" si="50"/>
        <v>0.36741244554003444</v>
      </c>
      <c r="N116" s="398">
        <f t="shared" si="50"/>
        <v>0.38376425573394241</v>
      </c>
      <c r="O116" s="398">
        <f t="shared" si="50"/>
        <v>0.39841645512417045</v>
      </c>
      <c r="P116" s="398">
        <f t="shared" si="50"/>
        <v>0.41185381679329564</v>
      </c>
      <c r="Q116" s="398">
        <f t="shared" si="50"/>
        <v>0.42428722848823153</v>
      </c>
      <c r="R116" s="398">
        <f t="shared" si="50"/>
        <v>0.43576866507390893</v>
      </c>
      <c r="S116" s="398">
        <f t="shared" si="50"/>
        <v>0.44623881421629341</v>
      </c>
      <c r="T116" s="398">
        <f t="shared" si="50"/>
        <v>0.45552737320809678</v>
      </c>
      <c r="U116" s="398">
        <f t="shared" si="50"/>
        <v>0.46333274562784854</v>
      </c>
      <c r="V116" s="398">
        <f t="shared" si="50"/>
        <v>0.47006902131946204</v>
      </c>
      <c r="W116" s="398">
        <f t="shared" si="50"/>
        <v>0.47525277918015102</v>
      </c>
      <c r="X116" s="398">
        <f t="shared" si="50"/>
        <v>0.47710220677851062</v>
      </c>
      <c r="Y116" s="398">
        <f t="shared" si="50"/>
        <v>0.47413013247824243</v>
      </c>
      <c r="Z116" s="398">
        <f t="shared" si="50"/>
        <v>0.46455663996188779</v>
      </c>
      <c r="AA116" s="398">
        <f t="shared" si="50"/>
        <v>0.40688086249080119</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0.25666629327477047</v>
      </c>
      <c r="C119" s="420">
        <f t="shared" ref="C119:BI120" si="52">+C112</f>
        <v>0.23346903119485973</v>
      </c>
      <c r="D119" s="420">
        <f t="shared" si="52"/>
        <v>0.2636352150232748</v>
      </c>
      <c r="E119" s="420">
        <f t="shared" si="52"/>
        <v>0.28546234514183783</v>
      </c>
      <c r="F119" s="420">
        <f t="shared" si="52"/>
        <v>0.30221019809138183</v>
      </c>
      <c r="G119" s="420">
        <f t="shared" si="52"/>
        <v>0.31418784454102533</v>
      </c>
      <c r="H119" s="420">
        <f t="shared" si="52"/>
        <v>0.32362080675384647</v>
      </c>
      <c r="I119" s="420">
        <f t="shared" si="52"/>
        <v>0.33131090524396678</v>
      </c>
      <c r="J119" s="420">
        <f t="shared" si="52"/>
        <v>0.33759875843082382</v>
      </c>
      <c r="K119" s="420">
        <f t="shared" si="52"/>
        <v>0.3427333564610342</v>
      </c>
      <c r="L119" s="420">
        <f t="shared" si="52"/>
        <v>0.35266892754565815</v>
      </c>
      <c r="M119" s="420">
        <f t="shared" si="52"/>
        <v>0.36767659869618552</v>
      </c>
      <c r="N119" s="420">
        <f t="shared" si="52"/>
        <v>0.38405429011338088</v>
      </c>
      <c r="O119" s="420">
        <f t="shared" si="52"/>
        <v>0.39875218575268506</v>
      </c>
      <c r="P119" s="420">
        <f t="shared" si="52"/>
        <v>0.41229349686803163</v>
      </c>
      <c r="Q119" s="420">
        <f t="shared" si="52"/>
        <v>0.42496203470131144</v>
      </c>
      <c r="R119" s="420">
        <f t="shared" si="52"/>
        <v>0.43691808513101754</v>
      </c>
      <c r="S119" s="420">
        <f t="shared" si="52"/>
        <v>0.44825818970247039</v>
      </c>
      <c r="T119" s="420">
        <f t="shared" si="52"/>
        <v>0.4590460606221709</v>
      </c>
      <c r="U119" s="420">
        <f t="shared" si="52"/>
        <v>0.46932855746141655</v>
      </c>
      <c r="V119" s="420">
        <f t="shared" si="52"/>
        <v>0.48004056202860429</v>
      </c>
      <c r="W119" s="420">
        <f t="shared" si="52"/>
        <v>0.49145984864862657</v>
      </c>
      <c r="X119" s="420">
        <f t="shared" si="52"/>
        <v>0.50284840593321722</v>
      </c>
      <c r="Y119" s="420">
        <f t="shared" si="52"/>
        <v>0.51410905544547203</v>
      </c>
      <c r="Z119" s="420">
        <f t="shared" si="52"/>
        <v>0.52520053360067565</v>
      </c>
      <c r="AA119" s="420">
        <f t="shared" si="52"/>
        <v>0.53611233200576025</v>
      </c>
      <c r="AB119" s="420">
        <f t="shared" si="52"/>
        <v>0.54685643797139882</v>
      </c>
      <c r="AC119" s="420">
        <f t="shared" si="52"/>
        <v>0.5574913159411542</v>
      </c>
      <c r="AD119" s="420">
        <f t="shared" si="52"/>
        <v>0.56824968933593856</v>
      </c>
      <c r="AE119" s="420">
        <f t="shared" si="52"/>
        <v>0.57911195545356753</v>
      </c>
      <c r="AF119" s="420">
        <f t="shared" si="52"/>
        <v>0.58893910381049308</v>
      </c>
      <c r="AG119" s="420">
        <f t="shared" si="52"/>
        <v>0.59741430453176414</v>
      </c>
      <c r="AH119" s="420">
        <f t="shared" si="52"/>
        <v>0.60546235455781483</v>
      </c>
      <c r="AI119" s="420">
        <f t="shared" si="52"/>
        <v>0.61321545946045941</v>
      </c>
      <c r="AJ119" s="420">
        <f t="shared" si="52"/>
        <v>0.62074493223585037</v>
      </c>
      <c r="AK119" s="420">
        <f t="shared" si="52"/>
        <v>0.62809194108534616</v>
      </c>
      <c r="AL119" s="420">
        <f t="shared" si="52"/>
        <v>0.63528293842910721</v>
      </c>
      <c r="AM119" s="420">
        <f t="shared" si="52"/>
        <v>0.64233726674713798</v>
      </c>
      <c r="AN119" s="420">
        <f t="shared" si="52"/>
        <v>0.64927078909394098</v>
      </c>
      <c r="AO119" s="420">
        <f t="shared" si="52"/>
        <v>0.6560975437447053</v>
      </c>
      <c r="AP119" s="420">
        <f t="shared" si="52"/>
        <v>0.66283044770005717</v>
      </c>
      <c r="AQ119" s="420">
        <f t="shared" si="52"/>
        <v>0.66948156420504201</v>
      </c>
      <c r="AR119" s="420">
        <f t="shared" si="52"/>
        <v>0.6760621862354218</v>
      </c>
      <c r="AS119" s="420">
        <f t="shared" si="52"/>
        <v>0.68258285416096898</v>
      </c>
      <c r="AT119" s="420">
        <f t="shared" si="52"/>
        <v>0.68905335936557377</v>
      </c>
      <c r="AU119" s="420">
        <f t="shared" si="52"/>
        <v>0.69548275369171508</v>
      </c>
      <c r="AV119" s="420">
        <f t="shared" si="52"/>
        <v>0.70187937003516743</v>
      </c>
      <c r="AW119" s="420">
        <f t="shared" si="52"/>
        <v>0.70825085338586102</v>
      </c>
      <c r="AX119" s="420">
        <f t="shared" si="52"/>
        <v>0.71460419958680343</v>
      </c>
      <c r="AY119" s="420">
        <f t="shared" si="52"/>
        <v>0.72094579882206866</v>
      </c>
      <c r="AZ119" s="420">
        <f t="shared" si="52"/>
        <v>0.72728148126486503</v>
      </c>
      <c r="BA119" s="420">
        <f t="shared" si="52"/>
        <v>0.73361656292051669</v>
      </c>
      <c r="BB119" s="420">
        <f t="shared" si="52"/>
        <v>0.73995589027724873</v>
      </c>
      <c r="BC119" s="420">
        <f t="shared" si="52"/>
        <v>0.74630388285672733</v>
      </c>
      <c r="BD119" s="420">
        <f t="shared" si="52"/>
        <v>0.75266457312390322</v>
      </c>
      <c r="BE119" s="420">
        <f t="shared" si="52"/>
        <v>0.75904164348361569</v>
      </c>
      <c r="BF119" s="420">
        <f t="shared" si="52"/>
        <v>0.76543846027863627</v>
      </c>
      <c r="BG119" s="420">
        <f t="shared" si="52"/>
        <v>0.77185810482937001</v>
      </c>
      <c r="BH119" s="420">
        <f t="shared" si="52"/>
        <v>0.77830340163549239</v>
      </c>
      <c r="BI119" s="420">
        <f t="shared" si="52"/>
        <v>0.78477694390734332</v>
      </c>
    </row>
    <row r="120" spans="1:61" s="416" customFormat="1" ht="18" customHeight="1">
      <c r="A120" s="418" t="s">
        <v>949</v>
      </c>
      <c r="B120" s="420">
        <f>+B113</f>
        <v>0.25666629327477047</v>
      </c>
      <c r="C120" s="420">
        <f t="shared" si="52"/>
        <v>0.49278319473092996</v>
      </c>
      <c r="D120" s="420">
        <f t="shared" si="52"/>
        <v>0.47544298056602108</v>
      </c>
      <c r="E120" s="420">
        <f t="shared" si="52"/>
        <v>0.37426853591476134</v>
      </c>
      <c r="F120" s="420">
        <f t="shared" si="52"/>
        <v>0.26907396045635273</v>
      </c>
      <c r="G120" s="420">
        <f t="shared" si="52"/>
        <v>0.18946164229417631</v>
      </c>
      <c r="H120" s="420">
        <f t="shared" si="52"/>
        <v>0.15391350664161263</v>
      </c>
      <c r="I120" s="420">
        <f t="shared" si="52"/>
        <v>0.12758694660803085</v>
      </c>
      <c r="J120" s="420">
        <f t="shared" si="52"/>
        <v>0.10811610612729665</v>
      </c>
      <c r="K120" s="420">
        <f t="shared" si="52"/>
        <v>9.3701546341380559E-2</v>
      </c>
      <c r="L120" s="420">
        <f t="shared" si="52"/>
        <v>8.3455650664141345E-2</v>
      </c>
      <c r="M120" s="420">
        <f t="shared" si="52"/>
        <v>7.5318724724387554E-2</v>
      </c>
      <c r="N120" s="420">
        <f t="shared" si="52"/>
        <v>6.797514906375976E-2</v>
      </c>
      <c r="O120" s="420">
        <f t="shared" si="52"/>
        <v>6.1347572030043179E-2</v>
      </c>
      <c r="P120" s="420">
        <f t="shared" si="52"/>
        <v>5.5366183757113961E-2</v>
      </c>
      <c r="Q120" s="420">
        <f t="shared" si="52"/>
        <v>4.9967980840795345E-2</v>
      </c>
      <c r="R120" s="420">
        <f t="shared" si="52"/>
        <v>4.5096102708817788E-2</v>
      </c>
      <c r="S120" s="420">
        <f t="shared" si="52"/>
        <v>4.069923269470805E-2</v>
      </c>
      <c r="T120" s="420">
        <f t="shared" si="52"/>
        <v>3.6731057506974009E-2</v>
      </c>
      <c r="U120" s="420">
        <f t="shared" si="52"/>
        <v>3.3149779400044044E-2</v>
      </c>
      <c r="V120" s="420">
        <f t="shared" si="52"/>
        <v>2.9917675908539748E-2</v>
      </c>
      <c r="W120" s="420">
        <f t="shared" si="52"/>
        <v>2.842179211311276E-2</v>
      </c>
      <c r="X120" s="420">
        <f t="shared" si="52"/>
        <v>2.7000702507457119E-2</v>
      </c>
      <c r="Y120" s="420">
        <f t="shared" si="52"/>
        <v>2.5650667382084262E-2</v>
      </c>
      <c r="Z120" s="420">
        <f t="shared" si="52"/>
        <v>2.4368134012980047E-2</v>
      </c>
      <c r="AA120" s="420">
        <f t="shared" si="52"/>
        <v>2.3149727312331045E-2</v>
      </c>
      <c r="AB120" s="420">
        <f t="shared" si="52"/>
        <v>2.1992240946714491E-2</v>
      </c>
      <c r="AC120" s="420">
        <f t="shared" si="52"/>
        <v>2.0892628899378766E-2</v>
      </c>
      <c r="AD120" s="420">
        <f t="shared" si="52"/>
        <v>1.9847997454409825E-2</v>
      </c>
      <c r="AE120" s="420">
        <f t="shared" si="52"/>
        <v>1.8855597581689334E-2</v>
      </c>
      <c r="AF120" s="420">
        <f t="shared" si="52"/>
        <v>1.7912817702604868E-2</v>
      </c>
      <c r="AG120" s="420">
        <f t="shared" si="52"/>
        <v>1.7017176817474625E-2</v>
      </c>
      <c r="AH120" s="420">
        <f t="shared" si="52"/>
        <v>1.6166317976600893E-2</v>
      </c>
      <c r="AI120" s="420">
        <f t="shared" si="52"/>
        <v>1.5358002077770848E-2</v>
      </c>
      <c r="AJ120" s="420">
        <f t="shared" si="52"/>
        <v>1.4590101973882304E-2</v>
      </c>
      <c r="AK120" s="420">
        <f t="shared" si="52"/>
        <v>1.3860596875188189E-2</v>
      </c>
      <c r="AL120" s="420">
        <f t="shared" si="52"/>
        <v>1.3167567031428778E-2</v>
      </c>
      <c r="AM120" s="420">
        <f t="shared" si="52"/>
        <v>1.2509188679857338E-2</v>
      </c>
      <c r="AN120" s="420">
        <f t="shared" si="52"/>
        <v>1.188372924586447E-2</v>
      </c>
      <c r="AO120" s="420">
        <f t="shared" si="52"/>
        <v>1.1289542783571246E-2</v>
      </c>
      <c r="AP120" s="420">
        <f t="shared" si="52"/>
        <v>1.0725065644392682E-2</v>
      </c>
      <c r="AQ120" s="420">
        <f t="shared" si="52"/>
        <v>1.0188812362173047E-2</v>
      </c>
      <c r="AR120" s="420">
        <f t="shared" si="52"/>
        <v>9.6793717440643943E-3</v>
      </c>
      <c r="AS120" s="420">
        <f t="shared" si="52"/>
        <v>9.1954031568611747E-3</v>
      </c>
      <c r="AT120" s="420">
        <f t="shared" si="52"/>
        <v>8.7356329990181149E-3</v>
      </c>
      <c r="AU120" s="420">
        <f t="shared" si="52"/>
        <v>8.2988513490672086E-3</v>
      </c>
      <c r="AV120" s="420">
        <f t="shared" si="52"/>
        <v>7.8839087816138485E-3</v>
      </c>
      <c r="AW120" s="420">
        <f t="shared" si="52"/>
        <v>7.4897133425331558E-3</v>
      </c>
      <c r="AX120" s="420">
        <f t="shared" si="52"/>
        <v>7.1152276754064972E-3</v>
      </c>
      <c r="AY120" s="420">
        <f t="shared" si="52"/>
        <v>6.7594662916361722E-3</v>
      </c>
      <c r="AZ120" s="420">
        <f t="shared" si="52"/>
        <v>6.4214929770543636E-3</v>
      </c>
      <c r="BA120" s="420">
        <f t="shared" si="52"/>
        <v>6.1004183282016454E-3</v>
      </c>
      <c r="BB120" s="420">
        <f t="shared" si="52"/>
        <v>5.7953974117915625E-3</v>
      </c>
      <c r="BC120" s="420">
        <f t="shared" si="52"/>
        <v>5.5056275412019842E-3</v>
      </c>
      <c r="BD120" s="420">
        <f t="shared" si="52"/>
        <v>5.2303461641418844E-3</v>
      </c>
      <c r="BE120" s="420">
        <f t="shared" si="52"/>
        <v>4.9688288559347898E-3</v>
      </c>
      <c r="BF120" s="420">
        <f t="shared" si="52"/>
        <v>4.7203874131380502E-3</v>
      </c>
      <c r="BG120" s="420">
        <f t="shared" si="52"/>
        <v>4.4843680424811478E-3</v>
      </c>
      <c r="BH120" s="420">
        <f t="shared" si="52"/>
        <v>4.2601496403570898E-3</v>
      </c>
      <c r="BI120" s="420">
        <f t="shared" si="52"/>
        <v>4.0471421583392351E-3</v>
      </c>
    </row>
    <row r="121" spans="1:61" s="417" customFormat="1" ht="18" customHeight="1">
      <c r="A121" s="419" t="s">
        <v>965</v>
      </c>
      <c r="B121" s="420">
        <f>+B119*(1-B122)</f>
        <v>0.25666629327477047</v>
      </c>
      <c r="C121" s="420">
        <f t="shared" ref="C121:BI121" si="53">+C119*(1-C122)</f>
        <v>0.23346903119485973</v>
      </c>
      <c r="D121" s="420">
        <f t="shared" si="53"/>
        <v>0.203588563664302</v>
      </c>
      <c r="E121" s="420">
        <f t="shared" si="53"/>
        <v>0.17955570986616828</v>
      </c>
      <c r="F121" s="420">
        <f t="shared" si="53"/>
        <v>0.12787738129078763</v>
      </c>
      <c r="G121" s="420">
        <f t="shared" si="53"/>
        <v>8.55493521584232E-2</v>
      </c>
      <c r="H121" s="420">
        <f t="shared" si="53"/>
        <v>6.0831633999490244E-2</v>
      </c>
      <c r="I121" s="420">
        <f t="shared" si="53"/>
        <v>6.3815921183785498E-2</v>
      </c>
      <c r="J121" s="420">
        <f t="shared" si="53"/>
        <v>4.65163008793179E-2</v>
      </c>
      <c r="K121" s="420">
        <f t="shared" si="53"/>
        <v>3.3218323157310131E-2</v>
      </c>
      <c r="L121" s="420">
        <f t="shared" si="53"/>
        <v>2.3841918123078492E-2</v>
      </c>
      <c r="M121" s="420">
        <f t="shared" si="53"/>
        <v>1.6549722828336326E-2</v>
      </c>
      <c r="N121" s="420">
        <f t="shared" si="53"/>
        <v>9.8640408523473135E-3</v>
      </c>
      <c r="O121" s="420">
        <f t="shared" si="53"/>
        <v>3.3720755272366194E-3</v>
      </c>
      <c r="P121" s="420">
        <f t="shared" si="53"/>
        <v>-2.4989510072339206E-3</v>
      </c>
      <c r="Q121" s="420">
        <f t="shared" si="53"/>
        <v>-7.9011096020584655E-3</v>
      </c>
      <c r="R121" s="420">
        <f t="shared" si="53"/>
        <v>-1.2754681122344274E-2</v>
      </c>
      <c r="S121" s="420">
        <f t="shared" si="53"/>
        <v>-1.6971643908692224E-2</v>
      </c>
      <c r="T121" s="420">
        <f t="shared" si="53"/>
        <v>-2.1096521745210629E-2</v>
      </c>
      <c r="U121" s="420">
        <f t="shared" si="53"/>
        <v>-2.5079472770673007E-2</v>
      </c>
      <c r="V121" s="420">
        <f t="shared" si="53"/>
        <v>-2.892491618651399E-2</v>
      </c>
      <c r="W121" s="420">
        <f t="shared" si="53"/>
        <v>-1.0729282608575747E-2</v>
      </c>
      <c r="X121" s="420">
        <f t="shared" si="53"/>
        <v>7.7774150985580031E-3</v>
      </c>
      <c r="Y121" s="420">
        <f t="shared" si="53"/>
        <v>2.6562602920846796E-2</v>
      </c>
      <c r="Z121" s="420">
        <f t="shared" si="53"/>
        <v>4.5585862239924821E-2</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0.22776415265188169</v>
      </c>
      <c r="E122" s="421">
        <f t="shared" si="54"/>
        <v>0.371000368623216</v>
      </c>
      <c r="F122" s="421">
        <f t="shared" si="54"/>
        <v>0.57685947695213025</v>
      </c>
      <c r="G122" s="421">
        <f t="shared" si="54"/>
        <v>0.7277127245855225</v>
      </c>
      <c r="H122" s="421">
        <f t="shared" si="54"/>
        <v>0.8120280503294085</v>
      </c>
      <c r="I122" s="421">
        <f t="shared" si="54"/>
        <v>0.80738357786082082</v>
      </c>
      <c r="J122" s="421">
        <f t="shared" si="54"/>
        <v>0.862214241854656</v>
      </c>
      <c r="K122" s="421">
        <f t="shared" si="54"/>
        <v>0.90307823113480123</v>
      </c>
      <c r="L122" s="421">
        <f t="shared" si="54"/>
        <v>0.93239575062934399</v>
      </c>
      <c r="M122" s="421">
        <f t="shared" ref="M122:BI122" si="55">+(M123/(1000*M$36))^(1/($B$38-1))</f>
        <v>0.9549883705217489</v>
      </c>
      <c r="N122" s="421">
        <f t="shared" si="55"/>
        <v>0.97431602482702317</v>
      </c>
      <c r="O122" s="421">
        <f t="shared" si="55"/>
        <v>0.99154343061249561</v>
      </c>
      <c r="P122" s="421">
        <f t="shared" si="55"/>
        <v>1.0060610973159099</v>
      </c>
      <c r="Q122" s="421">
        <f t="shared" si="55"/>
        <v>1.0185925069932702</v>
      </c>
      <c r="R122" s="421">
        <f t="shared" si="55"/>
        <v>1.0291923853839091</v>
      </c>
      <c r="S122" s="421">
        <f t="shared" si="55"/>
        <v>1.0378613136325676</v>
      </c>
      <c r="T122" s="421">
        <f t="shared" si="55"/>
        <v>1.0459573092003389</v>
      </c>
      <c r="U122" s="421">
        <f t="shared" si="55"/>
        <v>1.0534369204088647</v>
      </c>
      <c r="V122" s="421">
        <f t="shared" si="55"/>
        <v>1.0602551502403883</v>
      </c>
      <c r="W122" s="421">
        <f t="shared" si="55"/>
        <v>1.0218314530435766</v>
      </c>
      <c r="X122" s="421">
        <f t="shared" si="55"/>
        <v>0.98453328079240066</v>
      </c>
      <c r="Y122" s="421">
        <f t="shared" si="55"/>
        <v>0.94833274644845444</v>
      </c>
      <c r="Z122" s="421">
        <f t="shared" si="55"/>
        <v>0.91320293997533331</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0.25666629327477047</v>
      </c>
      <c r="C124" s="420">
        <f t="shared" ref="C124:BI124" si="56">+C119*(1-C122)</f>
        <v>0.23346903119485973</v>
      </c>
      <c r="D124" s="420">
        <f t="shared" si="56"/>
        <v>0.203588563664302</v>
      </c>
      <c r="E124" s="420">
        <f t="shared" si="56"/>
        <v>0.17955570986616828</v>
      </c>
      <c r="F124" s="420">
        <f t="shared" si="56"/>
        <v>0.12787738129078763</v>
      </c>
      <c r="G124" s="420">
        <f t="shared" si="56"/>
        <v>8.55493521584232E-2</v>
      </c>
      <c r="H124" s="420">
        <f t="shared" si="56"/>
        <v>6.0831633999490244E-2</v>
      </c>
      <c r="I124" s="420">
        <f t="shared" si="56"/>
        <v>6.3815921183785498E-2</v>
      </c>
      <c r="J124" s="420">
        <f t="shared" si="56"/>
        <v>4.65163008793179E-2</v>
      </c>
      <c r="K124" s="420">
        <f t="shared" si="56"/>
        <v>3.3218323157310131E-2</v>
      </c>
      <c r="L124" s="420">
        <f t="shared" si="56"/>
        <v>2.3841918123078492E-2</v>
      </c>
      <c r="M124" s="420">
        <f t="shared" si="56"/>
        <v>1.6549722828336326E-2</v>
      </c>
      <c r="N124" s="420">
        <f t="shared" si="56"/>
        <v>9.8640408523473135E-3</v>
      </c>
      <c r="O124" s="420">
        <f t="shared" si="56"/>
        <v>3.3720755272366194E-3</v>
      </c>
      <c r="P124" s="420">
        <f t="shared" si="56"/>
        <v>-2.4989510072339206E-3</v>
      </c>
      <c r="Q124" s="420">
        <f t="shared" si="56"/>
        <v>-7.9011096020584655E-3</v>
      </c>
      <c r="R124" s="420">
        <f t="shared" si="56"/>
        <v>-1.2754681122344274E-2</v>
      </c>
      <c r="S124" s="420">
        <f t="shared" si="56"/>
        <v>-1.6971643908692224E-2</v>
      </c>
      <c r="T124" s="420">
        <f t="shared" si="56"/>
        <v>-2.1096521745210629E-2</v>
      </c>
      <c r="U124" s="420">
        <f t="shared" si="56"/>
        <v>-2.5079472770673007E-2</v>
      </c>
      <c r="V124" s="420">
        <f t="shared" si="56"/>
        <v>-2.892491618651399E-2</v>
      </c>
      <c r="W124" s="420">
        <f t="shared" si="56"/>
        <v>-1.0729282608575747E-2</v>
      </c>
      <c r="X124" s="420">
        <f t="shared" si="56"/>
        <v>7.7774150985580031E-3</v>
      </c>
      <c r="Y124" s="420">
        <f t="shared" si="56"/>
        <v>2.6562602920846796E-2</v>
      </c>
      <c r="Z124" s="420">
        <f t="shared" si="56"/>
        <v>4.5585862239924821E-2</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0.16013826681460999</v>
      </c>
      <c r="D128" s="23">
        <f t="shared" si="57"/>
        <v>0.14492926519757007</v>
      </c>
      <c r="E128" s="23">
        <f t="shared" si="57"/>
        <v>0.13673181393337241</v>
      </c>
      <c r="F128" s="23">
        <f t="shared" si="57"/>
        <v>0.13152008987296598</v>
      </c>
      <c r="G128" s="23">
        <f t="shared" si="57"/>
        <v>0.12713626195126995</v>
      </c>
      <c r="H128" s="23">
        <f t="shared" si="57"/>
        <v>0.12338956105238823</v>
      </c>
      <c r="I128" s="23">
        <f t="shared" si="57"/>
        <v>0.12038902407038744</v>
      </c>
      <c r="J128" s="23">
        <f t="shared" si="57"/>
        <v>0.11779251000348666</v>
      </c>
      <c r="K128" s="23">
        <f t="shared" si="57"/>
        <v>0.11539904960092236</v>
      </c>
      <c r="L128" s="23">
        <f t="shared" si="57"/>
        <v>0.11308963602310626</v>
      </c>
      <c r="M128" s="23">
        <f t="shared" si="57"/>
        <v>0.11102888975487488</v>
      </c>
      <c r="N128" s="23">
        <f t="shared" si="57"/>
        <v>0.10792365185889216</v>
      </c>
      <c r="O128" s="23">
        <f t="shared" si="57"/>
        <v>0.10585724832139666</v>
      </c>
      <c r="P128" s="23">
        <f t="shared" si="57"/>
        <v>0.10436616672915437</v>
      </c>
      <c r="Q128" s="23">
        <f t="shared" si="57"/>
        <v>0.10322191566601803</v>
      </c>
      <c r="R128" s="23">
        <f t="shared" si="57"/>
        <v>0.10230608319787185</v>
      </c>
      <c r="S128" s="23">
        <f t="shared" si="57"/>
        <v>0.10155393279157884</v>
      </c>
      <c r="T128" s="23">
        <f t="shared" si="57"/>
        <v>0.10092772714569764</v>
      </c>
      <c r="U128" s="23">
        <f t="shared" si="57"/>
        <v>0.10040371261367445</v>
      </c>
      <c r="V128" s="23">
        <f t="shared" si="57"/>
        <v>0.10015268424747741</v>
      </c>
      <c r="W128" s="23">
        <f t="shared" si="57"/>
        <v>0.10007301318130624</v>
      </c>
      <c r="X128" s="23">
        <f t="shared" si="57"/>
        <v>9.9922442744648912E-2</v>
      </c>
      <c r="Y128" s="23">
        <f t="shared" si="57"/>
        <v>9.9758045546591442E-2</v>
      </c>
      <c r="Z128" s="23">
        <f t="shared" si="57"/>
        <v>9.9606768965562809E-2</v>
      </c>
      <c r="AA128" s="23">
        <f t="shared" si="57"/>
        <v>9.9479675403660567E-2</v>
      </c>
      <c r="AB128" s="23">
        <f t="shared" si="57"/>
        <v>9.9377164362966106E-2</v>
      </c>
      <c r="AC128" s="23">
        <f t="shared" si="57"/>
        <v>9.9280086761259045E-2</v>
      </c>
      <c r="AD128" s="23">
        <f t="shared" si="57"/>
        <v>9.9099611422642259E-2</v>
      </c>
      <c r="AE128" s="23">
        <f t="shared" si="57"/>
        <v>9.8854457114271224E-2</v>
      </c>
      <c r="AF128" s="23">
        <f t="shared" si="57"/>
        <v>9.8384279244069492E-2</v>
      </c>
      <c r="AG128" s="23">
        <f t="shared" si="57"/>
        <v>9.7799378453187591E-2</v>
      </c>
      <c r="AH128" s="23">
        <f t="shared" si="57"/>
        <v>9.7345448305072996E-2</v>
      </c>
      <c r="AI128" s="23">
        <f t="shared" si="57"/>
        <v>9.6971542071951591E-2</v>
      </c>
      <c r="AJ128" s="23">
        <f t="shared" si="57"/>
        <v>9.6652248135752475E-2</v>
      </c>
      <c r="AK128" s="23">
        <f t="shared" si="57"/>
        <v>9.6374384803762023E-2</v>
      </c>
      <c r="AL128" s="23">
        <f t="shared" si="57"/>
        <v>9.6130552166472066E-2</v>
      </c>
      <c r="AM128" s="23">
        <f t="shared" si="57"/>
        <v>9.5916043096775191E-2</v>
      </c>
      <c r="AN128" s="23">
        <f t="shared" si="57"/>
        <v>9.5727403339599712E-2</v>
      </c>
      <c r="AO128" s="23">
        <f t="shared" si="57"/>
        <v>9.5561787088077804E-2</v>
      </c>
      <c r="AP128" s="23">
        <f t="shared" si="57"/>
        <v>9.5416685331312243E-2</v>
      </c>
      <c r="AQ128" s="23">
        <f t="shared" si="57"/>
        <v>9.5289821101650921E-2</v>
      </c>
      <c r="AR128" s="23">
        <f t="shared" si="57"/>
        <v>9.5179113990330813E-2</v>
      </c>
      <c r="AS128" s="23">
        <f t="shared" si="57"/>
        <v>9.5082669520585222E-2</v>
      </c>
      <c r="AT128" s="23">
        <f t="shared" si="57"/>
        <v>9.4998774534153965E-2</v>
      </c>
      <c r="AU128" s="23">
        <f t="shared" si="57"/>
        <v>9.4925891601273335E-2</v>
      </c>
      <c r="AV128" s="23">
        <f t="shared" si="57"/>
        <v>9.4862650652550104E-2</v>
      </c>
      <c r="AW128" s="23">
        <f t="shared" si="57"/>
        <v>9.4807838073495923E-2</v>
      </c>
      <c r="AX128" s="23">
        <f t="shared" si="57"/>
        <v>9.4760384127344152E-2</v>
      </c>
      <c r="AY128" s="23">
        <f t="shared" si="57"/>
        <v>9.4719349607291156E-2</v>
      </c>
      <c r="AZ128" s="23">
        <f t="shared" si="57"/>
        <v>9.4683912447852181E-2</v>
      </c>
      <c r="BA128" s="23">
        <f t="shared" si="57"/>
        <v>9.4653354812657409E-2</v>
      </c>
      <c r="BB128" s="23">
        <f t="shared" si="57"/>
        <v>9.4627050986926642E-2</v>
      </c>
      <c r="BC128" s="23">
        <f t="shared" si="57"/>
        <v>9.460445625552899E-2</v>
      </c>
      <c r="BD128" s="23">
        <f t="shared" si="57"/>
        <v>9.4585096841517349E-2</v>
      </c>
      <c r="BE128" s="23">
        <f t="shared" si="57"/>
        <v>9.4568560908354443E-2</v>
      </c>
      <c r="BF128" s="23">
        <f t="shared" si="57"/>
        <v>9.4554490583567366E-2</v>
      </c>
      <c r="BG128" s="23">
        <f t="shared" si="57"/>
        <v>9.4542574935001705E-2</v>
      </c>
      <c r="BH128" s="23">
        <f t="shared" si="57"/>
        <v>9.4532543817389139E-2</v>
      </c>
      <c r="BI128" s="23">
        <f t="shared" si="57"/>
        <v>9.452416250223139E-2</v>
      </c>
    </row>
    <row r="129" spans="1:61" ht="18" customHeight="1">
      <c r="A129" s="23" t="s">
        <v>11</v>
      </c>
      <c r="B129" s="23"/>
      <c r="C129" s="23">
        <f>+$B$14+LN(D56/C56)/10+$B$18*LN(D88/C88)/10</f>
        <v>6.6887907121218365E-2</v>
      </c>
      <c r="D129" s="23">
        <f t="shared" ref="D129:BH129" si="58">+$B$14+LN(E56/D56)/10+$B$18*LN(E88/D88)/10</f>
        <v>5.7947455574430914E-2</v>
      </c>
      <c r="E129" s="23">
        <f t="shared" si="58"/>
        <v>5.2035594314822103E-2</v>
      </c>
      <c r="F129" s="23">
        <f t="shared" si="58"/>
        <v>4.7062124301439093E-2</v>
      </c>
      <c r="G129" s="23">
        <f t="shared" si="58"/>
        <v>4.3662105284614984E-2</v>
      </c>
      <c r="H129" s="23">
        <f t="shared" si="58"/>
        <v>4.0733809265579901E-2</v>
      </c>
      <c r="I129" s="23">
        <f t="shared" si="58"/>
        <v>3.8194671206446089E-2</v>
      </c>
      <c r="J129" s="23">
        <f t="shared" si="58"/>
        <v>3.5002181512605701E-2</v>
      </c>
      <c r="K129" s="23">
        <f t="shared" si="58"/>
        <v>3.4814992906999E-2</v>
      </c>
      <c r="L129" s="23">
        <f t="shared" si="58"/>
        <v>3.4646284722150297E-2</v>
      </c>
      <c r="M129" s="23">
        <f t="shared" si="58"/>
        <v>3.4996383875333908E-2</v>
      </c>
      <c r="N129" s="23">
        <f t="shared" si="58"/>
        <v>3.3074051757326806E-2</v>
      </c>
      <c r="O129" s="23">
        <f t="shared" si="58"/>
        <v>3.153320645644303E-2</v>
      </c>
      <c r="P129" s="23">
        <f t="shared" si="58"/>
        <v>3.0238836763977386E-2</v>
      </c>
      <c r="Q129" s="23">
        <f t="shared" si="58"/>
        <v>2.9119319468053736E-2</v>
      </c>
      <c r="R129" s="23">
        <f t="shared" si="58"/>
        <v>2.8134080893469398E-2</v>
      </c>
      <c r="S129" s="23">
        <f t="shared" si="58"/>
        <v>2.7258345058212199E-2</v>
      </c>
      <c r="T129" s="23">
        <f t="shared" si="58"/>
        <v>2.6475700367261878E-2</v>
      </c>
      <c r="U129" s="23">
        <f t="shared" si="58"/>
        <v>2.5920872881373014E-2</v>
      </c>
      <c r="V129" s="23">
        <f t="shared" si="58"/>
        <v>2.549398297367534E-2</v>
      </c>
      <c r="W129" s="23">
        <f t="shared" si="58"/>
        <v>2.5013450471840962E-2</v>
      </c>
      <c r="X129" s="23">
        <f t="shared" si="58"/>
        <v>2.4549841100616605E-2</v>
      </c>
      <c r="Y129" s="23">
        <f t="shared" si="58"/>
        <v>2.4118497979257712E-2</v>
      </c>
      <c r="Z129" s="23">
        <f t="shared" si="58"/>
        <v>2.3733305023954591E-2</v>
      </c>
      <c r="AA129" s="23">
        <f t="shared" si="58"/>
        <v>2.3442563172351421E-2</v>
      </c>
      <c r="AB129" s="23">
        <f t="shared" si="58"/>
        <v>2.3447319588229106E-2</v>
      </c>
      <c r="AC129" s="23">
        <f t="shared" si="58"/>
        <v>2.3325709931784649E-2</v>
      </c>
      <c r="AD129" s="23">
        <f t="shared" si="58"/>
        <v>2.3171716823824545E-2</v>
      </c>
      <c r="AE129" s="23">
        <f t="shared" si="58"/>
        <v>2.2847255845393967E-2</v>
      </c>
      <c r="AF129" s="23">
        <f t="shared" si="58"/>
        <v>2.245359253312456E-2</v>
      </c>
      <c r="AG129" s="23">
        <f t="shared" si="58"/>
        <v>2.2173428964536914E-2</v>
      </c>
      <c r="AH129" s="23">
        <f t="shared" si="58"/>
        <v>2.1936924441192766E-2</v>
      </c>
      <c r="AI129" s="23">
        <f t="shared" si="58"/>
        <v>2.172994166163339E-2</v>
      </c>
      <c r="AJ129" s="23">
        <f t="shared" si="58"/>
        <v>2.154540257572584E-2</v>
      </c>
      <c r="AK129" s="23">
        <f t="shared" si="58"/>
        <v>2.1379554635603547E-2</v>
      </c>
      <c r="AL129" s="23">
        <f t="shared" si="58"/>
        <v>2.1230149266791416E-2</v>
      </c>
      <c r="AM129" s="23">
        <f t="shared" si="58"/>
        <v>2.1095594385217666E-2</v>
      </c>
      <c r="AN129" s="23">
        <f t="shared" si="58"/>
        <v>2.0974578627854693E-2</v>
      </c>
      <c r="AO129" s="23">
        <f t="shared" si="58"/>
        <v>2.0865917643873331E-2</v>
      </c>
      <c r="AP129" s="23">
        <f t="shared" si="58"/>
        <v>2.0768500169563484E-2</v>
      </c>
      <c r="AQ129" s="23">
        <f t="shared" si="58"/>
        <v>2.0681275466698006E-2</v>
      </c>
      <c r="AR129" s="23">
        <f t="shared" si="58"/>
        <v>2.0603255301003473E-2</v>
      </c>
      <c r="AS129" s="23">
        <f t="shared" si="58"/>
        <v>2.0533518943807217E-2</v>
      </c>
      <c r="AT129" s="23">
        <f t="shared" si="58"/>
        <v>2.0471216855329689E-2</v>
      </c>
      <c r="AU129" s="23">
        <f t="shared" si="58"/>
        <v>2.0415571897770379E-2</v>
      </c>
      <c r="AV129" s="23">
        <f t="shared" si="58"/>
        <v>2.0365878214302913E-2</v>
      </c>
      <c r="AW129" s="23">
        <f t="shared" si="58"/>
        <v>2.0321498327914512E-2</v>
      </c>
      <c r="AX129" s="23">
        <f t="shared" si="58"/>
        <v>2.0281859061046983E-2</v>
      </c>
      <c r="AY129" s="23">
        <f t="shared" si="58"/>
        <v>2.0246446786980662E-2</v>
      </c>
      <c r="AZ129" s="23">
        <f t="shared" si="58"/>
        <v>2.0214802400551006E-2</v>
      </c>
      <c r="BA129" s="23">
        <f t="shared" si="58"/>
        <v>2.0186516280826714E-2</v>
      </c>
      <c r="BB129" s="23">
        <f t="shared" si="58"/>
        <v>2.0161223425180667E-2</v>
      </c>
      <c r="BC129" s="23">
        <f t="shared" si="58"/>
        <v>2.0138598864079305E-2</v>
      </c>
      <c r="BD129" s="23">
        <f t="shared" si="58"/>
        <v>2.0118353415735063E-2</v>
      </c>
      <c r="BE129" s="23">
        <f t="shared" si="58"/>
        <v>2.0100229805270844E-2</v>
      </c>
      <c r="BF129" s="23">
        <f t="shared" si="58"/>
        <v>2.0083999150250612E-2</v>
      </c>
      <c r="BG129" s="23">
        <f t="shared" si="58"/>
        <v>2.0069457800055576E-2</v>
      </c>
      <c r="BH129" s="23">
        <f t="shared" si="58"/>
        <v>1.4999999999999999E-2</v>
      </c>
      <c r="BI129" s="23" t="e">
        <f>+$B$14/100+LN(BJ56/BI56)/10+$B$18*LN(BJ88/BI88)/10</f>
        <v>#NUM!</v>
      </c>
    </row>
    <row r="130" spans="1:61" ht="18" customHeight="1">
      <c r="A130" s="23" t="s">
        <v>12</v>
      </c>
      <c r="B130" s="23"/>
      <c r="C130" s="23">
        <f>+$B$14+LN(C56/B56)/10+$B$18*LN(C88/B88)/10</f>
        <v>5.3993777393164681E-2</v>
      </c>
      <c r="D130" s="23">
        <f t="shared" ref="D130:BH130" si="59">+$B$14+LN(D56/C56)/10+$B$18*LN(D88/C88)/10</f>
        <v>6.6887907121218365E-2</v>
      </c>
      <c r="E130" s="23">
        <f t="shared" si="59"/>
        <v>5.7947455574430914E-2</v>
      </c>
      <c r="F130" s="23">
        <f t="shared" si="59"/>
        <v>5.2035594314822103E-2</v>
      </c>
      <c r="G130" s="23">
        <f t="shared" si="59"/>
        <v>4.7062124301439093E-2</v>
      </c>
      <c r="H130" s="23">
        <f t="shared" si="59"/>
        <v>4.3662105284614984E-2</v>
      </c>
      <c r="I130" s="23">
        <f t="shared" si="59"/>
        <v>4.0733809265579901E-2</v>
      </c>
      <c r="J130" s="23">
        <f t="shared" si="59"/>
        <v>3.8194671206446089E-2</v>
      </c>
      <c r="K130" s="23">
        <f t="shared" si="59"/>
        <v>3.5002181512605701E-2</v>
      </c>
      <c r="L130" s="23">
        <f t="shared" si="59"/>
        <v>3.4814992906999E-2</v>
      </c>
      <c r="M130" s="23">
        <f t="shared" si="59"/>
        <v>3.4646284722150297E-2</v>
      </c>
      <c r="N130" s="23">
        <f t="shared" si="59"/>
        <v>3.4996383875333908E-2</v>
      </c>
      <c r="O130" s="23">
        <f t="shared" si="59"/>
        <v>3.3074051757326806E-2</v>
      </c>
      <c r="P130" s="23">
        <f t="shared" si="59"/>
        <v>3.153320645644303E-2</v>
      </c>
      <c r="Q130" s="23">
        <f t="shared" si="59"/>
        <v>3.0238836763977386E-2</v>
      </c>
      <c r="R130" s="23">
        <f t="shared" si="59"/>
        <v>2.9119319468053736E-2</v>
      </c>
      <c r="S130" s="23">
        <f t="shared" si="59"/>
        <v>2.8134080893469398E-2</v>
      </c>
      <c r="T130" s="23">
        <f t="shared" si="59"/>
        <v>2.7258345058212199E-2</v>
      </c>
      <c r="U130" s="23">
        <f t="shared" si="59"/>
        <v>2.6475700367261878E-2</v>
      </c>
      <c r="V130" s="23">
        <f t="shared" si="59"/>
        <v>2.5920872881373014E-2</v>
      </c>
      <c r="W130" s="23">
        <f t="shared" si="59"/>
        <v>2.549398297367534E-2</v>
      </c>
      <c r="X130" s="23">
        <f t="shared" si="59"/>
        <v>2.5013450471840962E-2</v>
      </c>
      <c r="Y130" s="23">
        <f t="shared" si="59"/>
        <v>2.4549841100616605E-2</v>
      </c>
      <c r="Z130" s="23">
        <f t="shared" si="59"/>
        <v>2.4118497979257712E-2</v>
      </c>
      <c r="AA130" s="23">
        <f t="shared" si="59"/>
        <v>2.3733305023954591E-2</v>
      </c>
      <c r="AB130" s="23">
        <f t="shared" si="59"/>
        <v>2.3442563172351421E-2</v>
      </c>
      <c r="AC130" s="23">
        <f t="shared" si="59"/>
        <v>2.3447319588229106E-2</v>
      </c>
      <c r="AD130" s="23">
        <f t="shared" si="59"/>
        <v>2.3325709931784649E-2</v>
      </c>
      <c r="AE130" s="23">
        <f t="shared" si="59"/>
        <v>2.3171716823824545E-2</v>
      </c>
      <c r="AF130" s="23">
        <f t="shared" si="59"/>
        <v>2.2847255845393967E-2</v>
      </c>
      <c r="AG130" s="23">
        <f t="shared" si="59"/>
        <v>2.245359253312456E-2</v>
      </c>
      <c r="AH130" s="23">
        <f t="shared" si="59"/>
        <v>2.2173428964536914E-2</v>
      </c>
      <c r="AI130" s="23">
        <f t="shared" si="59"/>
        <v>2.1936924441192766E-2</v>
      </c>
      <c r="AJ130" s="23">
        <f t="shared" si="59"/>
        <v>2.172994166163339E-2</v>
      </c>
      <c r="AK130" s="23">
        <f t="shared" si="59"/>
        <v>2.154540257572584E-2</v>
      </c>
      <c r="AL130" s="23">
        <f t="shared" si="59"/>
        <v>2.1379554635603547E-2</v>
      </c>
      <c r="AM130" s="23">
        <f t="shared" si="59"/>
        <v>2.1230149266791416E-2</v>
      </c>
      <c r="AN130" s="23">
        <f t="shared" si="59"/>
        <v>2.1095594385217666E-2</v>
      </c>
      <c r="AO130" s="23">
        <f t="shared" si="59"/>
        <v>2.0974578627854693E-2</v>
      </c>
      <c r="AP130" s="23">
        <f t="shared" si="59"/>
        <v>2.0865917643873331E-2</v>
      </c>
      <c r="AQ130" s="23">
        <f t="shared" si="59"/>
        <v>2.0768500169563484E-2</v>
      </c>
      <c r="AR130" s="23">
        <f t="shared" si="59"/>
        <v>2.0681275466698006E-2</v>
      </c>
      <c r="AS130" s="23">
        <f t="shared" si="59"/>
        <v>2.0603255301003473E-2</v>
      </c>
      <c r="AT130" s="23">
        <f t="shared" si="59"/>
        <v>2.0533518943807217E-2</v>
      </c>
      <c r="AU130" s="23">
        <f t="shared" si="59"/>
        <v>2.0471216855329689E-2</v>
      </c>
      <c r="AV130" s="23">
        <f t="shared" si="59"/>
        <v>2.0415571897770379E-2</v>
      </c>
      <c r="AW130" s="23">
        <f t="shared" si="59"/>
        <v>2.0365878214302913E-2</v>
      </c>
      <c r="AX130" s="23">
        <f t="shared" si="59"/>
        <v>2.0321498327914512E-2</v>
      </c>
      <c r="AY130" s="23">
        <f t="shared" si="59"/>
        <v>2.0281859061046983E-2</v>
      </c>
      <c r="AZ130" s="23">
        <f t="shared" si="59"/>
        <v>2.0246446786980662E-2</v>
      </c>
      <c r="BA130" s="23">
        <f t="shared" si="59"/>
        <v>2.0214802400551006E-2</v>
      </c>
      <c r="BB130" s="23">
        <f t="shared" si="59"/>
        <v>2.0186516280826714E-2</v>
      </c>
      <c r="BC130" s="23">
        <f t="shared" si="59"/>
        <v>2.0161223425180667E-2</v>
      </c>
      <c r="BD130" s="23">
        <f t="shared" si="59"/>
        <v>2.0138598864079305E-2</v>
      </c>
      <c r="BE130" s="23">
        <f t="shared" si="59"/>
        <v>2.0118353415735063E-2</v>
      </c>
      <c r="BF130" s="23">
        <f t="shared" si="59"/>
        <v>2.0100229805270844E-2</v>
      </c>
      <c r="BG130" s="23">
        <f t="shared" si="59"/>
        <v>2.0083999150250612E-2</v>
      </c>
      <c r="BH130" s="23">
        <f t="shared" si="59"/>
        <v>2.0069457800055576E-2</v>
      </c>
      <c r="BI130" s="23">
        <f>+$B$14/100+LN(BI56/BH56)/10+$B$18*LN(BI88/BH88)/10</f>
        <v>1.4999999999999999E-4</v>
      </c>
    </row>
    <row r="131" spans="1:61" ht="18" customHeight="1">
      <c r="A131" s="23" t="s">
        <v>88</v>
      </c>
      <c r="B131" s="23"/>
      <c r="C131" s="23">
        <f t="shared" ref="C131:BB131" si="60">+AVERAGE(C129:C130)</f>
        <v>6.0440842257191527E-2</v>
      </c>
      <c r="D131" s="23">
        <f t="shared" si="60"/>
        <v>6.241768134782464E-2</v>
      </c>
      <c r="E131" s="23">
        <f t="shared" si="60"/>
        <v>5.4991524944626509E-2</v>
      </c>
      <c r="F131" s="23">
        <f t="shared" si="60"/>
        <v>4.9548859308130598E-2</v>
      </c>
      <c r="G131" s="23">
        <f t="shared" si="60"/>
        <v>4.5362114793027042E-2</v>
      </c>
      <c r="H131" s="23">
        <f t="shared" si="60"/>
        <v>4.2197957275097439E-2</v>
      </c>
      <c r="I131" s="23">
        <f t="shared" si="60"/>
        <v>3.9464240236012998E-2</v>
      </c>
      <c r="J131" s="23">
        <f t="shared" si="60"/>
        <v>3.6598426359525899E-2</v>
      </c>
      <c r="K131" s="23">
        <f t="shared" si="60"/>
        <v>3.4908587209802347E-2</v>
      </c>
      <c r="L131" s="23">
        <f t="shared" si="60"/>
        <v>3.4730638814574652E-2</v>
      </c>
      <c r="M131" s="23">
        <f t="shared" si="60"/>
        <v>3.4821334298742103E-2</v>
      </c>
      <c r="N131" s="23">
        <f t="shared" si="60"/>
        <v>3.4035217816330357E-2</v>
      </c>
      <c r="O131" s="23">
        <f t="shared" si="60"/>
        <v>3.2303629106884918E-2</v>
      </c>
      <c r="P131" s="23">
        <f t="shared" si="60"/>
        <v>3.0886021610210208E-2</v>
      </c>
      <c r="Q131" s="23">
        <f t="shared" si="60"/>
        <v>2.9679078116015563E-2</v>
      </c>
      <c r="R131" s="23">
        <f t="shared" si="60"/>
        <v>2.8626700180761567E-2</v>
      </c>
      <c r="S131" s="23">
        <f t="shared" si="60"/>
        <v>2.7696212975840798E-2</v>
      </c>
      <c r="T131" s="23">
        <f t="shared" si="60"/>
        <v>2.686702271273704E-2</v>
      </c>
      <c r="U131" s="23">
        <f t="shared" si="60"/>
        <v>2.6198286624317446E-2</v>
      </c>
      <c r="V131" s="23">
        <f t="shared" si="60"/>
        <v>2.5707427927524177E-2</v>
      </c>
      <c r="W131" s="23">
        <f t="shared" si="60"/>
        <v>2.5253716722758151E-2</v>
      </c>
      <c r="X131" s="23">
        <f t="shared" si="60"/>
        <v>2.4781645786228781E-2</v>
      </c>
      <c r="Y131" s="23">
        <f t="shared" si="60"/>
        <v>2.433416953993716E-2</v>
      </c>
      <c r="Z131" s="23">
        <f t="shared" si="60"/>
        <v>2.3925901501606152E-2</v>
      </c>
      <c r="AA131" s="23">
        <f t="shared" si="60"/>
        <v>2.3587934098153004E-2</v>
      </c>
      <c r="AB131" s="23">
        <f t="shared" si="60"/>
        <v>2.3444941380290261E-2</v>
      </c>
      <c r="AC131" s="23">
        <f t="shared" si="60"/>
        <v>2.3386514760006877E-2</v>
      </c>
      <c r="AD131" s="23">
        <f t="shared" si="60"/>
        <v>2.3248713377804597E-2</v>
      </c>
      <c r="AE131" s="23">
        <f t="shared" si="60"/>
        <v>2.3009486334609256E-2</v>
      </c>
      <c r="AF131" s="23">
        <f t="shared" si="60"/>
        <v>2.2650424189259263E-2</v>
      </c>
      <c r="AG131" s="23">
        <f t="shared" si="60"/>
        <v>2.2313510748830735E-2</v>
      </c>
      <c r="AH131" s="23">
        <f t="shared" si="60"/>
        <v>2.2055176702864839E-2</v>
      </c>
      <c r="AI131" s="23">
        <f t="shared" si="60"/>
        <v>2.1833433051413078E-2</v>
      </c>
      <c r="AJ131" s="23">
        <f t="shared" si="60"/>
        <v>2.1637672118679615E-2</v>
      </c>
      <c r="AK131" s="23">
        <f t="shared" si="60"/>
        <v>2.1462478605664692E-2</v>
      </c>
      <c r="AL131" s="23">
        <f t="shared" si="60"/>
        <v>2.1304851951197482E-2</v>
      </c>
      <c r="AM131" s="23">
        <f t="shared" si="60"/>
        <v>2.1162871826004542E-2</v>
      </c>
      <c r="AN131" s="23">
        <f t="shared" si="60"/>
        <v>2.1035086506536179E-2</v>
      </c>
      <c r="AO131" s="23">
        <f t="shared" si="60"/>
        <v>2.092024813586401E-2</v>
      </c>
      <c r="AP131" s="23">
        <f t="shared" si="60"/>
        <v>2.0817208906718405E-2</v>
      </c>
      <c r="AQ131" s="23">
        <f t="shared" si="60"/>
        <v>2.0724887818130745E-2</v>
      </c>
      <c r="AR131" s="23">
        <f t="shared" si="60"/>
        <v>2.0642265383850739E-2</v>
      </c>
      <c r="AS131" s="23">
        <f t="shared" si="60"/>
        <v>2.0568387122405343E-2</v>
      </c>
      <c r="AT131" s="23">
        <f t="shared" si="60"/>
        <v>2.0502367899568455E-2</v>
      </c>
      <c r="AU131" s="23">
        <f t="shared" si="60"/>
        <v>2.0443394376550034E-2</v>
      </c>
      <c r="AV131" s="23">
        <f t="shared" si="60"/>
        <v>2.0390725056036646E-2</v>
      </c>
      <c r="AW131" s="23">
        <f t="shared" si="60"/>
        <v>2.0343688271108711E-2</v>
      </c>
      <c r="AX131" s="23">
        <f t="shared" si="60"/>
        <v>2.0301678694480747E-2</v>
      </c>
      <c r="AY131" s="23">
        <f t="shared" si="60"/>
        <v>2.0264152924013824E-2</v>
      </c>
      <c r="AZ131" s="23">
        <f t="shared" si="60"/>
        <v>2.0230624593765834E-2</v>
      </c>
      <c r="BA131" s="23">
        <f t="shared" si="60"/>
        <v>2.0200659340688862E-2</v>
      </c>
      <c r="BB131" s="23">
        <f t="shared" si="60"/>
        <v>2.0173869853003693E-2</v>
      </c>
      <c r="BC131" s="23">
        <f>+AVERAGE(BC129:BC130)</f>
        <v>2.0149911144629988E-2</v>
      </c>
      <c r="BD131" s="23">
        <f>+AVERAGE(BD129:BD130)</f>
        <v>2.0128476139907182E-2</v>
      </c>
      <c r="BE131" s="23">
        <f>+AVERAGE(BE129:BE130)</f>
        <v>2.0109291610502955E-2</v>
      </c>
      <c r="BF131" s="23">
        <f>+AVERAGE(BF129:BF130)</f>
        <v>2.0092114477760728E-2</v>
      </c>
      <c r="BG131" s="23">
        <f>+AVERAGE(BG129:BG130)</f>
        <v>2.0076728475153093E-2</v>
      </c>
      <c r="BH131" s="23" t="e">
        <f>+$B$14/100+LN(BH58/BG58)/10+$B$18*LN(BI90/BH90)/10</f>
        <v>#DIV/0!</v>
      </c>
      <c r="BI131" s="23" t="e">
        <f>+BH131</f>
        <v>#DIV/0!</v>
      </c>
    </row>
    <row r="132" spans="1:61" ht="18" customHeight="1">
      <c r="A132" s="23" t="s">
        <v>13</v>
      </c>
      <c r="B132" s="23">
        <f t="shared" ref="B132:BI132" si="61">+B88^-$B$18</f>
        <v>0.1176963175666155</v>
      </c>
      <c r="C132" s="23">
        <f t="shared" si="61"/>
        <v>8.0605999366471656E-2</v>
      </c>
      <c r="D132" s="23">
        <f t="shared" si="61"/>
        <v>4.8431222987582595E-2</v>
      </c>
      <c r="E132" s="23">
        <f t="shared" si="61"/>
        <v>3.1236144774029959E-2</v>
      </c>
      <c r="F132" s="23">
        <f t="shared" si="61"/>
        <v>2.1178664148829719E-2</v>
      </c>
      <c r="G132" s="23">
        <f t="shared" si="61"/>
        <v>1.4920931520352027E-2</v>
      </c>
      <c r="H132" s="23">
        <f t="shared" si="61"/>
        <v>1.0839212544117491E-2</v>
      </c>
      <c r="I132" s="23">
        <f t="shared" si="61"/>
        <v>8.1080600327983789E-3</v>
      </c>
      <c r="J132" s="23">
        <f t="shared" si="61"/>
        <v>6.2210474703279671E-3</v>
      </c>
      <c r="K132" s="23">
        <f t="shared" si="61"/>
        <v>4.9280474584749876E-3</v>
      </c>
      <c r="L132" s="23">
        <f t="shared" si="61"/>
        <v>3.9761202403861577E-3</v>
      </c>
      <c r="M132" s="23">
        <f t="shared" si="61"/>
        <v>3.2669097644617462E-3</v>
      </c>
      <c r="N132" s="23">
        <f t="shared" si="61"/>
        <v>2.6748184327829135E-3</v>
      </c>
      <c r="O132" s="23">
        <f t="shared" si="61"/>
        <v>2.2325441601304466E-3</v>
      </c>
      <c r="P132" s="23">
        <f t="shared" si="61"/>
        <v>1.8923332260987384E-3</v>
      </c>
      <c r="Q132" s="23">
        <f t="shared" si="61"/>
        <v>1.624862245979316E-3</v>
      </c>
      <c r="R132" s="23">
        <f t="shared" si="61"/>
        <v>1.4109040583699282E-3</v>
      </c>
      <c r="S132" s="23">
        <f t="shared" si="61"/>
        <v>1.2372494068122123E-3</v>
      </c>
      <c r="T132" s="23">
        <f t="shared" si="61"/>
        <v>1.0945114223895203E-3</v>
      </c>
      <c r="U132" s="23">
        <f t="shared" si="61"/>
        <v>9.7584833383563662E-4</v>
      </c>
      <c r="V132" s="23">
        <f t="shared" si="61"/>
        <v>8.7723081758254724E-4</v>
      </c>
      <c r="W132" s="23">
        <f t="shared" si="61"/>
        <v>7.940710051054557E-4</v>
      </c>
      <c r="X132" s="23">
        <f t="shared" si="61"/>
        <v>7.2225693843613143E-4</v>
      </c>
      <c r="Y132" s="23">
        <f t="shared" si="61"/>
        <v>6.5999027586282949E-4</v>
      </c>
      <c r="Z132" s="23">
        <f t="shared" si="61"/>
        <v>6.056987122662642E-4</v>
      </c>
      <c r="AA132" s="23">
        <f t="shared" si="61"/>
        <v>5.5801854918747053E-4</v>
      </c>
      <c r="AB132" s="23">
        <f t="shared" si="61"/>
        <v>5.1558858870853839E-4</v>
      </c>
      <c r="AC132" s="23">
        <f t="shared" si="61"/>
        <v>4.7636220953251322E-4</v>
      </c>
      <c r="AD132" s="23">
        <f t="shared" si="61"/>
        <v>4.4065575791129322E-4</v>
      </c>
      <c r="AE132" s="23">
        <f t="shared" si="61"/>
        <v>4.0825393661492063E-4</v>
      </c>
      <c r="AF132" s="23">
        <f t="shared" si="61"/>
        <v>3.7845156506158723E-4</v>
      </c>
      <c r="AG132" s="23">
        <f t="shared" si="61"/>
        <v>3.5126895157936111E-4</v>
      </c>
      <c r="AH132" s="23">
        <f t="shared" si="61"/>
        <v>3.2695347556698542E-4</v>
      </c>
      <c r="AI132" s="23">
        <f t="shared" si="61"/>
        <v>3.0504174613332525E-4</v>
      </c>
      <c r="AJ132" s="23">
        <f t="shared" si="61"/>
        <v>2.8518817432822093E-4</v>
      </c>
      <c r="AK132" s="23">
        <f t="shared" si="61"/>
        <v>2.6711925254599634E-4</v>
      </c>
      <c r="AL132" s="23">
        <f t="shared" si="61"/>
        <v>2.5061042733657733E-4</v>
      </c>
      <c r="AM132" s="23">
        <f t="shared" si="61"/>
        <v>2.3547344768399755E-4</v>
      </c>
      <c r="AN132" s="23">
        <f t="shared" si="61"/>
        <v>2.2154865229645731E-4</v>
      </c>
      <c r="AO132" s="23">
        <f t="shared" si="61"/>
        <v>2.086997107833387E-4</v>
      </c>
      <c r="AP132" s="23">
        <f t="shared" si="61"/>
        <v>1.9680969602859695E-4</v>
      </c>
      <c r="AQ132" s="23">
        <f t="shared" si="61"/>
        <v>1.8577796984208385E-4</v>
      </c>
      <c r="AR132" s="23">
        <f t="shared" si="61"/>
        <v>1.7551763031222064E-4</v>
      </c>
      <c r="AS132" s="23">
        <f t="shared" si="61"/>
        <v>1.6595338612877174E-4</v>
      </c>
      <c r="AT132" s="23">
        <f t="shared" si="61"/>
        <v>1.5701977503158781E-4</v>
      </c>
      <c r="AU132" s="23">
        <f t="shared" si="61"/>
        <v>1.4865966777222766E-4</v>
      </c>
      <c r="AV132" s="23">
        <f t="shared" si="61"/>
        <v>1.4082301166643032E-4</v>
      </c>
      <c r="AW132" s="23">
        <f t="shared" si="61"/>
        <v>1.3346577572422355E-4</v>
      </c>
      <c r="AX132" s="23">
        <f t="shared" si="61"/>
        <v>1.2654906518967153E-4</v>
      </c>
      <c r="AY132" s="23">
        <f t="shared" si="61"/>
        <v>1.2003837813802807E-4</v>
      </c>
      <c r="AZ132" s="23">
        <f t="shared" si="61"/>
        <v>1.1390298093244395E-4</v>
      </c>
      <c r="BA132" s="23">
        <f t="shared" si="61"/>
        <v>1.0811538296205858E-4</v>
      </c>
      <c r="BB132" s="23">
        <f t="shared" si="61"/>
        <v>1.0265089422085215E-4</v>
      </c>
      <c r="BC132" s="23">
        <f t="shared" si="61"/>
        <v>9.7487251980038882E-5</v>
      </c>
      <c r="BD132" s="23">
        <f t="shared" si="61"/>
        <v>9.2604305096278289E-5</v>
      </c>
      <c r="BE132" s="23">
        <f t="shared" si="61"/>
        <v>8.7983746427761981E-5</v>
      </c>
      <c r="BF132" s="23">
        <f t="shared" si="61"/>
        <v>8.3608885445989427E-5</v>
      </c>
      <c r="BG132" s="23">
        <f t="shared" si="61"/>
        <v>7.9464454477079001E-5</v>
      </c>
      <c r="BH132" s="23">
        <f t="shared" si="61"/>
        <v>7.5536443123793806E-5</v>
      </c>
      <c r="BI132" s="23">
        <f t="shared" si="61"/>
        <v>7.5536443123793806E-5</v>
      </c>
    </row>
    <row r="133" spans="1:61" ht="18" customHeight="1">
      <c r="A133" s="23" t="s">
        <v>14</v>
      </c>
      <c r="B133" s="23">
        <f t="shared" ref="B133:AG133" si="62">+B17*B132/$B132</f>
        <v>1</v>
      </c>
      <c r="C133" s="23">
        <f t="shared" si="62"/>
        <v>0.59012507587585583</v>
      </c>
      <c r="D133" s="23">
        <f t="shared" si="62"/>
        <v>0.30552145666177533</v>
      </c>
      <c r="E133" s="23">
        <f t="shared" si="62"/>
        <v>0.16979045984368774</v>
      </c>
      <c r="F133" s="23">
        <f t="shared" si="62"/>
        <v>9.9195963098912765E-2</v>
      </c>
      <c r="G133" s="23">
        <f t="shared" si="62"/>
        <v>6.0218640924346922E-2</v>
      </c>
      <c r="H133" s="23">
        <f t="shared" si="62"/>
        <v>3.769400834665515E-2</v>
      </c>
      <c r="I133" s="23">
        <f t="shared" si="62"/>
        <v>2.4295795482243514E-2</v>
      </c>
      <c r="J133" s="23">
        <f t="shared" si="62"/>
        <v>1.6062652366660764E-2</v>
      </c>
      <c r="K133" s="23">
        <f t="shared" si="62"/>
        <v>1.09639792286039E-2</v>
      </c>
      <c r="L133" s="23">
        <f t="shared" si="62"/>
        <v>7.6224118267662561E-3</v>
      </c>
      <c r="M133" s="23">
        <f t="shared" si="62"/>
        <v>5.3964681291543259E-3</v>
      </c>
      <c r="N133" s="23">
        <f t="shared" si="62"/>
        <v>3.8072058790236023E-3</v>
      </c>
      <c r="O133" s="23">
        <f t="shared" si="62"/>
        <v>2.7381150392203806E-3</v>
      </c>
      <c r="P133" s="23">
        <f t="shared" si="62"/>
        <v>1.9998104109419245E-3</v>
      </c>
      <c r="Q133" s="23">
        <f t="shared" si="62"/>
        <v>1.4796102643977139E-3</v>
      </c>
      <c r="R133" s="23">
        <f t="shared" si="62"/>
        <v>1.1070515587923452E-3</v>
      </c>
      <c r="S133" s="23">
        <f t="shared" si="62"/>
        <v>8.3650241066014698E-4</v>
      </c>
      <c r="T133" s="23">
        <f t="shared" si="62"/>
        <v>6.3763158017841122E-4</v>
      </c>
      <c r="U133" s="23">
        <f t="shared" si="62"/>
        <v>4.89859373312907E-4</v>
      </c>
      <c r="V133" s="23">
        <f t="shared" si="62"/>
        <v>3.7943951400611618E-4</v>
      </c>
      <c r="W133" s="23">
        <f t="shared" si="62"/>
        <v>2.9595630123309348E-4</v>
      </c>
      <c r="X133" s="23">
        <f t="shared" si="62"/>
        <v>2.3195276439272154E-4</v>
      </c>
      <c r="Y133" s="23">
        <f t="shared" si="62"/>
        <v>1.8263539340183639E-4</v>
      </c>
      <c r="Z133" s="23">
        <f t="shared" si="62"/>
        <v>1.4442541877557916E-4</v>
      </c>
      <c r="AA133" s="23">
        <f t="shared" si="62"/>
        <v>1.146503007467026E-4</v>
      </c>
      <c r="AB133" s="23">
        <f t="shared" si="62"/>
        <v>9.1278698049667998E-5</v>
      </c>
      <c r="AC133" s="23">
        <f t="shared" si="62"/>
        <v>7.2667968402293144E-5</v>
      </c>
      <c r="AD133" s="23">
        <f t="shared" si="62"/>
        <v>5.7922159402198491E-5</v>
      </c>
      <c r="AE133" s="23">
        <f t="shared" si="62"/>
        <v>4.6239726200820644E-5</v>
      </c>
      <c r="AF133" s="23">
        <f t="shared" si="62"/>
        <v>3.6934715302509386E-5</v>
      </c>
      <c r="AG133" s="23">
        <f t="shared" si="62"/>
        <v>2.9539544364109944E-5</v>
      </c>
      <c r="AH133" s="23">
        <f t="shared" ref="AH133:BI133" si="63">+AH17*AH132/$B132</f>
        <v>2.3691336624205704E-5</v>
      </c>
      <c r="AI133" s="23">
        <f t="shared" si="63"/>
        <v>1.9045942155673744E-5</v>
      </c>
      <c r="AJ133" s="23">
        <f t="shared" si="63"/>
        <v>1.5343140897948357E-5</v>
      </c>
      <c r="AK133" s="23">
        <f t="shared" si="63"/>
        <v>1.2383047206567494E-5</v>
      </c>
      <c r="AL133" s="23">
        <f t="shared" si="63"/>
        <v>1.0010621758554074E-5</v>
      </c>
      <c r="AM133" s="23">
        <f t="shared" si="63"/>
        <v>8.1048211436439534E-6</v>
      </c>
      <c r="AN133" s="23">
        <f t="shared" si="63"/>
        <v>6.5706779686285706E-6</v>
      </c>
      <c r="AO133" s="23">
        <f t="shared" si="63"/>
        <v>5.3333795946379309E-6</v>
      </c>
      <c r="AP133" s="23">
        <f t="shared" si="63"/>
        <v>4.3337785514255338E-6</v>
      </c>
      <c r="AQ133" s="23">
        <f t="shared" si="63"/>
        <v>3.5249585577176771E-6</v>
      </c>
      <c r="AR133" s="23">
        <f t="shared" si="63"/>
        <v>2.8695918293389058E-6</v>
      </c>
      <c r="AS133" s="23">
        <f t="shared" si="63"/>
        <v>2.337895397688871E-6</v>
      </c>
      <c r="AT133" s="23">
        <f t="shared" si="63"/>
        <v>1.9060438430017806E-6</v>
      </c>
      <c r="AU133" s="23">
        <f t="shared" si="63"/>
        <v>1.5549315324777327E-6</v>
      </c>
      <c r="AV133" s="23">
        <f t="shared" si="63"/>
        <v>1.2692036673063664E-6</v>
      </c>
      <c r="AW133" s="23">
        <f t="shared" si="63"/>
        <v>1.0364949317465495E-6</v>
      </c>
      <c r="AX133" s="23">
        <f t="shared" si="63"/>
        <v>8.4682912585655844E-7</v>
      </c>
      <c r="AY133" s="23">
        <f t="shared" si="63"/>
        <v>6.9214413280006858E-7</v>
      </c>
      <c r="AZ133" s="23">
        <f t="shared" si="63"/>
        <v>5.6591485018435019E-7</v>
      </c>
      <c r="BA133" s="23">
        <f t="shared" si="63"/>
        <v>4.628529849566304E-7</v>
      </c>
      <c r="BB133" s="23">
        <f t="shared" si="63"/>
        <v>3.7866737788420351E-7</v>
      </c>
      <c r="BC133" s="23">
        <f t="shared" si="63"/>
        <v>3.0987216133547525E-7</v>
      </c>
      <c r="BD133" s="23">
        <f t="shared" si="63"/>
        <v>2.5363284167689803E-7</v>
      </c>
      <c r="BE133" s="23">
        <f t="shared" si="63"/>
        <v>2.0764254277605922E-7</v>
      </c>
      <c r="BF133" s="23">
        <f t="shared" si="63"/>
        <v>1.7002230494015133E-7</v>
      </c>
      <c r="BG133" s="23">
        <f t="shared" si="63"/>
        <v>1.3924062025857954E-7</v>
      </c>
      <c r="BH133" s="23">
        <f t="shared" si="63"/>
        <v>1.1404838801334103E-7</v>
      </c>
      <c r="BI133" s="23">
        <f t="shared" si="63"/>
        <v>9.8271758781833159E-8</v>
      </c>
    </row>
    <row r="134" spans="1:61" ht="18" customHeight="1">
      <c r="A134" s="23" t="s">
        <v>15</v>
      </c>
      <c r="B134" s="23"/>
      <c r="C134" s="23">
        <f>+(C133/B133)^-0.1-1</f>
        <v>5.4157718693883972E-2</v>
      </c>
      <c r="D134" s="23">
        <f t="shared" ref="D134:BI134" si="64">+(D133/C133)^-0.1-1</f>
        <v>6.8046682375851431E-2</v>
      </c>
      <c r="E134" s="23">
        <f t="shared" si="64"/>
        <v>6.0505299634910692E-2</v>
      </c>
      <c r="F134" s="23">
        <f t="shared" si="64"/>
        <v>5.5217362881403664E-2</v>
      </c>
      <c r="G134" s="23">
        <f t="shared" si="64"/>
        <v>5.117810132738021E-2</v>
      </c>
      <c r="H134" s="23">
        <f t="shared" si="64"/>
        <v>4.7962790715730064E-2</v>
      </c>
      <c r="I134" s="23">
        <f t="shared" si="64"/>
        <v>4.4898534162358894E-2</v>
      </c>
      <c r="J134" s="23">
        <f t="shared" si="64"/>
        <v>4.2248758023696098E-2</v>
      </c>
      <c r="K134" s="23">
        <f t="shared" si="64"/>
        <v>3.8926695252402999E-2</v>
      </c>
      <c r="L134" s="23">
        <f t="shared" si="64"/>
        <v>3.7021067816608966E-2</v>
      </c>
      <c r="M134" s="23">
        <f t="shared" si="64"/>
        <v>3.5138065344411551E-2</v>
      </c>
      <c r="N134" s="23">
        <f t="shared" si="64"/>
        <v>3.5500529750055243E-2</v>
      </c>
      <c r="O134" s="23">
        <f t="shared" si="64"/>
        <v>3.3511865872128066E-2</v>
      </c>
      <c r="P134" s="23">
        <f t="shared" si="64"/>
        <v>3.1920610224415613E-2</v>
      </c>
      <c r="Q134" s="23">
        <f t="shared" si="64"/>
        <v>3.0585787524896491E-2</v>
      </c>
      <c r="R134" s="23">
        <f t="shared" si="64"/>
        <v>2.9432674496254307E-2</v>
      </c>
      <c r="S134" s="23">
        <f t="shared" si="64"/>
        <v>2.8418937183957604E-2</v>
      </c>
      <c r="T134" s="23">
        <f t="shared" si="64"/>
        <v>2.7518708105973566E-2</v>
      </c>
      <c r="U134" s="23">
        <f t="shared" si="64"/>
        <v>2.6714840656550942E-2</v>
      </c>
      <c r="V134" s="23">
        <f t="shared" si="64"/>
        <v>2.5871315704599995E-2</v>
      </c>
      <c r="W134" s="23">
        <f t="shared" si="64"/>
        <v>2.5159631824057227E-2</v>
      </c>
      <c r="X134" s="23">
        <f t="shared" si="64"/>
        <v>2.4667127643007491E-2</v>
      </c>
      <c r="Y134" s="23">
        <f t="shared" si="64"/>
        <v>2.4192192460953832E-2</v>
      </c>
      <c r="Z134" s="23">
        <f t="shared" si="64"/>
        <v>2.3750509469094849E-2</v>
      </c>
      <c r="AA134" s="23">
        <f t="shared" si="64"/>
        <v>2.3356243923889464E-2</v>
      </c>
      <c r="AB134" s="23">
        <f t="shared" si="64"/>
        <v>2.3058754683063176E-2</v>
      </c>
      <c r="AC134" s="23">
        <f t="shared" si="64"/>
        <v>2.306362078754054E-2</v>
      </c>
      <c r="AD134" s="23">
        <f t="shared" si="64"/>
        <v>2.2939213936786329E-2</v>
      </c>
      <c r="AE134" s="23">
        <f t="shared" si="64"/>
        <v>2.2781700476282696E-2</v>
      </c>
      <c r="AF134" s="23">
        <f t="shared" si="64"/>
        <v>2.2723063362345419E-2</v>
      </c>
      <c r="AG134" s="23">
        <f t="shared" si="64"/>
        <v>2.2593661293565326E-2</v>
      </c>
      <c r="AH134" s="23">
        <f t="shared" si="64"/>
        <v>2.2307207932973805E-2</v>
      </c>
      <c r="AI134" s="23">
        <f t="shared" si="64"/>
        <v>2.206545624286127E-2</v>
      </c>
      <c r="AJ134" s="23">
        <f t="shared" si="64"/>
        <v>2.1853928185924243E-2</v>
      </c>
      <c r="AK134" s="23">
        <f t="shared" si="64"/>
        <v>2.1665373594466963E-2</v>
      </c>
      <c r="AL134" s="23">
        <f t="shared" si="64"/>
        <v>2.149594654671394E-2</v>
      </c>
      <c r="AM134" s="23">
        <f t="shared" si="64"/>
        <v>2.1343340968410063E-2</v>
      </c>
      <c r="AN134" s="23">
        <f t="shared" si="64"/>
        <v>2.1205923481424138E-2</v>
      </c>
      <c r="AO134" s="23">
        <f t="shared" si="64"/>
        <v>2.1082348950553831E-2</v>
      </c>
      <c r="AP134" s="23">
        <f t="shared" si="64"/>
        <v>2.0971403165639391E-2</v>
      </c>
      <c r="AQ134" s="23">
        <f t="shared" si="64"/>
        <v>2.0871947554636172E-2</v>
      </c>
      <c r="AR134" s="23">
        <f t="shared" si="64"/>
        <v>2.0782906185706773E-2</v>
      </c>
      <c r="AS134" s="23">
        <f t="shared" si="64"/>
        <v>2.0703267640974854E-2</v>
      </c>
      <c r="AT134" s="23">
        <f t="shared" si="64"/>
        <v>2.0632089995174852E-2</v>
      </c>
      <c r="AU134" s="23">
        <f t="shared" si="64"/>
        <v>2.0568504465177329E-2</v>
      </c>
      <c r="AV134" s="23">
        <f t="shared" si="64"/>
        <v>2.0511716554054926E-2</v>
      </c>
      <c r="AW134" s="23">
        <f t="shared" si="64"/>
        <v>2.0461004827874385E-2</v>
      </c>
      <c r="AX134" s="23">
        <f t="shared" si="64"/>
        <v>2.041571788933827E-2</v>
      </c>
      <c r="AY134" s="23">
        <f t="shared" si="64"/>
        <v>2.0375270160045478E-2</v>
      </c>
      <c r="AZ134" s="23">
        <f t="shared" si="64"/>
        <v>2.0339136991110562E-2</v>
      </c>
      <c r="BA134" s="23">
        <f t="shared" si="64"/>
        <v>2.0306849496032342E-2</v>
      </c>
      <c r="BB134" s="23">
        <f t="shared" si="64"/>
        <v>2.0277989382504247E-2</v>
      </c>
      <c r="BC134" s="23">
        <f t="shared" si="64"/>
        <v>2.0252183964947656E-2</v>
      </c>
      <c r="BD134" s="23">
        <f t="shared" si="64"/>
        <v>2.0229101468189237E-2</v>
      </c>
      <c r="BE134" s="23">
        <f t="shared" si="64"/>
        <v>2.020844668169941E-2</v>
      </c>
      <c r="BF134" s="23">
        <f t="shared" si="64"/>
        <v>2.0189956988770019E-2</v>
      </c>
      <c r="BG134" s="23">
        <f t="shared" si="64"/>
        <v>2.0173398771899054E-2</v>
      </c>
      <c r="BH134" s="23">
        <f t="shared" si="64"/>
        <v>2.0158564181105509E-2</v>
      </c>
      <c r="BI134" s="23">
        <f t="shared" si="64"/>
        <v>1.4999999999999902E-2</v>
      </c>
    </row>
    <row r="135" spans="1:61" ht="18" customHeight="1">
      <c r="A135" s="23" t="s">
        <v>206</v>
      </c>
      <c r="B135" s="23"/>
      <c r="C135" s="23">
        <f>+LN(C56/B56)/10</f>
        <v>1.1403127329362235E-3</v>
      </c>
      <c r="D135" s="23">
        <f t="shared" ref="D135:K135" si="65">+LN(D56/C56)/10</f>
        <v>9.4506994247554551E-4</v>
      </c>
      <c r="E135" s="23">
        <f t="shared" si="65"/>
        <v>-9.0942424029197689E-4</v>
      </c>
      <c r="F135" s="23">
        <f t="shared" si="65"/>
        <v>-1.8225700651584489E-3</v>
      </c>
      <c r="G135" s="23">
        <f t="shared" si="65"/>
        <v>-2.9607996654239825E-3</v>
      </c>
      <c r="H135" s="23">
        <f t="shared" si="65"/>
        <v>-3.2973624479236872E-3</v>
      </c>
      <c r="I135" s="23">
        <f t="shared" si="65"/>
        <v>-3.2973624479236989E-3</v>
      </c>
      <c r="J135" s="23">
        <f t="shared" si="65"/>
        <v>-3.2973624479236872E-3</v>
      </c>
      <c r="K135" s="23">
        <f t="shared" si="65"/>
        <v>-3.2973624479236989E-3</v>
      </c>
    </row>
    <row r="136" spans="1:61" ht="18" customHeight="1">
      <c r="A136" s="23" t="s">
        <v>207</v>
      </c>
      <c r="B136" s="23"/>
      <c r="C136" s="23">
        <f>+C134+C135</f>
        <v>5.5298031426820195E-2</v>
      </c>
      <c r="D136" s="23">
        <f t="shared" ref="D136:K136" si="66">+D134+D135</f>
        <v>6.8991752318326979E-2</v>
      </c>
      <c r="E136" s="23">
        <f t="shared" si="66"/>
        <v>5.9595875394618712E-2</v>
      </c>
      <c r="F136" s="23">
        <f t="shared" si="66"/>
        <v>5.3394792816245214E-2</v>
      </c>
      <c r="G136" s="23">
        <f t="shared" si="66"/>
        <v>4.821730166195623E-2</v>
      </c>
      <c r="H136" s="23">
        <f t="shared" si="66"/>
        <v>4.4665428267806374E-2</v>
      </c>
      <c r="I136" s="23">
        <f t="shared" si="66"/>
        <v>4.1601171714435198E-2</v>
      </c>
      <c r="J136" s="23">
        <f t="shared" si="66"/>
        <v>3.8951395575772409E-2</v>
      </c>
      <c r="K136" s="23">
        <f t="shared" si="66"/>
        <v>3.5629332804479302E-2</v>
      </c>
    </row>
    <row r="137" spans="1:61" ht="18" customHeight="1">
      <c r="A137" s="23" t="s">
        <v>208</v>
      </c>
      <c r="B137" s="23"/>
      <c r="C137" s="23">
        <f>+C136-C129</f>
        <v>-1.158987569439817E-2</v>
      </c>
      <c r="D137" s="23">
        <f t="shared" ref="D137:K137" si="67">+D136-D129</f>
        <v>1.1044296743896065E-2</v>
      </c>
      <c r="E137" s="23">
        <f t="shared" si="67"/>
        <v>7.5602810797966088E-3</v>
      </c>
      <c r="F137" s="23">
        <f t="shared" si="67"/>
        <v>6.332668514806121E-3</v>
      </c>
      <c r="G137" s="23">
        <f t="shared" si="67"/>
        <v>4.555196377341246E-3</v>
      </c>
      <c r="H137" s="23">
        <f t="shared" si="67"/>
        <v>3.9316190022264733E-3</v>
      </c>
      <c r="I137" s="23">
        <f t="shared" si="67"/>
        <v>3.4065005079891089E-3</v>
      </c>
      <c r="J137" s="23">
        <f t="shared" si="67"/>
        <v>3.9492140631667075E-3</v>
      </c>
      <c r="K137" s="23">
        <f t="shared" si="67"/>
        <v>8.1433989748030261E-4</v>
      </c>
    </row>
    <row r="138" spans="1:61" ht="18" customHeight="1">
      <c r="A138" s="23"/>
      <c r="B138" s="23" t="s">
        <v>28</v>
      </c>
    </row>
    <row r="139" spans="1:61" ht="18" customHeight="1">
      <c r="A139" s="23" t="s">
        <v>209</v>
      </c>
      <c r="B139" s="23">
        <f t="shared" ref="B139:BI139" si="68">+$B$7*B68/B74-(1-(1-0.1)^10)/10</f>
        <v>0.11247368060999031</v>
      </c>
      <c r="C139" s="23">
        <f t="shared" si="68"/>
        <v>9.4801121598657265E-2</v>
      </c>
      <c r="D139" s="23">
        <f t="shared" si="68"/>
        <v>7.9506056816208828E-2</v>
      </c>
      <c r="E139" s="23">
        <f t="shared" si="68"/>
        <v>7.1180777548419324E-2</v>
      </c>
      <c r="F139" s="23">
        <f t="shared" si="68"/>
        <v>6.5803671064370642E-2</v>
      </c>
      <c r="G139" s="23">
        <f t="shared" si="68"/>
        <v>6.1226110069160775E-2</v>
      </c>
      <c r="H139" s="23">
        <f t="shared" si="68"/>
        <v>5.7263832008979429E-2</v>
      </c>
      <c r="I139" s="23">
        <f t="shared" si="68"/>
        <v>5.4029189573921277E-2</v>
      </c>
      <c r="J139" s="23">
        <f t="shared" si="68"/>
        <v>5.1185766711709185E-2</v>
      </c>
      <c r="K139" s="23">
        <f t="shared" si="68"/>
        <v>4.8536392914851817E-2</v>
      </c>
      <c r="L139" s="23">
        <f t="shared" si="68"/>
        <v>4.5966743752253958E-2</v>
      </c>
      <c r="M139" s="23">
        <f t="shared" si="68"/>
        <v>4.3648426204668994E-2</v>
      </c>
      <c r="N139" s="23">
        <f t="shared" si="68"/>
        <v>4.031652317773507E-2</v>
      </c>
      <c r="O139" s="23">
        <f t="shared" si="68"/>
        <v>3.800970007421689E-2</v>
      </c>
      <c r="P139" s="23">
        <f t="shared" si="68"/>
        <v>3.6269948646429254E-2</v>
      </c>
      <c r="Q139" s="23">
        <f t="shared" si="68"/>
        <v>3.4871924502159826E-2</v>
      </c>
      <c r="R139" s="23">
        <f t="shared" si="68"/>
        <v>3.3699121189385589E-2</v>
      </c>
      <c r="S139" s="23">
        <f t="shared" si="68"/>
        <v>3.2688032175285001E-2</v>
      </c>
      <c r="T139" s="23">
        <f t="shared" si="68"/>
        <v>3.1801810292944155E-2</v>
      </c>
      <c r="U139" s="23">
        <f t="shared" si="68"/>
        <v>3.1017466853169987E-2</v>
      </c>
      <c r="V139" s="23">
        <f t="shared" si="68"/>
        <v>3.0497870473707847E-2</v>
      </c>
      <c r="W139" s="23">
        <f t="shared" si="68"/>
        <v>3.0144263021401191E-2</v>
      </c>
      <c r="X139" s="23">
        <f t="shared" si="68"/>
        <v>2.9725695435637273E-2</v>
      </c>
      <c r="Y139" s="23">
        <f t="shared" si="68"/>
        <v>2.9297900822673223E-2</v>
      </c>
      <c r="Z139" s="23">
        <f t="shared" si="68"/>
        <v>2.8888266089307946E-2</v>
      </c>
      <c r="AA139" s="23">
        <f t="shared" si="68"/>
        <v>2.8514081846611861E-2</v>
      </c>
      <c r="AB139" s="23">
        <f t="shared" si="68"/>
        <v>2.8210758871602765E-2</v>
      </c>
      <c r="AC139" s="23">
        <f t="shared" si="68"/>
        <v>2.8114348724546059E-2</v>
      </c>
      <c r="AD139" s="23">
        <f t="shared" si="68"/>
        <v>2.8007131906224753E-2</v>
      </c>
      <c r="AE139" s="23">
        <f t="shared" si="68"/>
        <v>2.7876349550946602E-2</v>
      </c>
      <c r="AF139" s="23">
        <f t="shared" si="68"/>
        <v>2.7549886418940892E-2</v>
      </c>
      <c r="AG139" s="23">
        <f t="shared" si="68"/>
        <v>2.7117642702532987E-2</v>
      </c>
      <c r="AH139" s="23">
        <f t="shared" si="68"/>
        <v>2.6803250555386363E-2</v>
      </c>
      <c r="AI139" s="23">
        <f t="shared" si="68"/>
        <v>2.6554545679319974E-2</v>
      </c>
      <c r="AJ139" s="23">
        <f t="shared" si="68"/>
        <v>2.6345728888730505E-2</v>
      </c>
      <c r="AK139" s="23">
        <f t="shared" si="68"/>
        <v>2.6163937630118927E-2</v>
      </c>
      <c r="AL139" s="23">
        <f t="shared" si="68"/>
        <v>2.6002598999419757E-2</v>
      </c>
      <c r="AM139" s="23">
        <f t="shared" si="68"/>
        <v>2.5858138388302643E-2</v>
      </c>
      <c r="AN139" s="23">
        <f t="shared" si="68"/>
        <v>2.5728378071235361E-2</v>
      </c>
      <c r="AO139" s="23">
        <f t="shared" si="68"/>
        <v>2.5611778684179798E-2</v>
      </c>
      <c r="AP139" s="23">
        <f t="shared" si="68"/>
        <v>2.5507093953720472E-2</v>
      </c>
      <c r="AQ139" s="23">
        <f t="shared" si="68"/>
        <v>2.541322279019459E-2</v>
      </c>
      <c r="AR139" s="23">
        <f t="shared" si="68"/>
        <v>2.5329151942806744E-2</v>
      </c>
      <c r="AS139" s="23">
        <f t="shared" si="68"/>
        <v>2.5253937593550976E-2</v>
      </c>
      <c r="AT139" s="23">
        <f t="shared" si="68"/>
        <v>2.5186701796030581E-2</v>
      </c>
      <c r="AU139" s="23">
        <f t="shared" si="68"/>
        <v>2.512663312854857E-2</v>
      </c>
      <c r="AV139" s="23">
        <f t="shared" si="68"/>
        <v>2.5072987324775364E-2</v>
      </c>
      <c r="AW139" s="23">
        <f t="shared" si="68"/>
        <v>2.5025086546307293E-2</v>
      </c>
      <c r="AX139" s="23">
        <f t="shared" si="68"/>
        <v>2.4982317178122687E-2</v>
      </c>
      <c r="AY139" s="23">
        <f t="shared" si="68"/>
        <v>2.494412646169554E-2</v>
      </c>
      <c r="AZ139" s="23">
        <f t="shared" si="68"/>
        <v>2.4910018371521361E-2</v>
      </c>
      <c r="BA139" s="23">
        <f t="shared" si="68"/>
        <v>2.487954909773761E-2</v>
      </c>
      <c r="BB139" s="23">
        <f t="shared" si="68"/>
        <v>2.4852322414842018E-2</v>
      </c>
      <c r="BC139" s="23">
        <f t="shared" si="68"/>
        <v>2.4827985133676636E-2</v>
      </c>
      <c r="BD139" s="23">
        <f t="shared" si="68"/>
        <v>2.4806222764761479E-2</v>
      </c>
      <c r="BE139" s="23">
        <f t="shared" si="68"/>
        <v>2.4786755468451285E-2</v>
      </c>
      <c r="BF139" s="23">
        <f t="shared" si="68"/>
        <v>2.4769334329615866E-2</v>
      </c>
      <c r="BG139" s="23">
        <f t="shared" si="68"/>
        <v>2.4753737968666312E-2</v>
      </c>
      <c r="BH139" s="23">
        <f t="shared" si="68"/>
        <v>2.4739769483831955E-2</v>
      </c>
      <c r="BI139" s="23">
        <f t="shared" si="68"/>
        <v>2.4727253709144373E-2</v>
      </c>
    </row>
    <row r="140" spans="1:61" ht="18" customHeight="1">
      <c r="A140" s="23" t="s">
        <v>94</v>
      </c>
      <c r="B140" s="23">
        <v>1</v>
      </c>
      <c r="C140" s="23">
        <f t="shared" ref="C140:AH140" si="69">+B140/(1+C131)^10</f>
        <v>0.55607777808093972</v>
      </c>
      <c r="D140" s="23">
        <f t="shared" si="69"/>
        <v>0.30351673491648606</v>
      </c>
      <c r="E140" s="23">
        <f t="shared" si="69"/>
        <v>0.17770225269894238</v>
      </c>
      <c r="F140" s="23">
        <f t="shared" si="69"/>
        <v>0.10956360757221194</v>
      </c>
      <c r="G140" s="23">
        <f t="shared" si="69"/>
        <v>7.0307030745710625E-2</v>
      </c>
      <c r="H140" s="23">
        <f t="shared" si="69"/>
        <v>4.6504671487154543E-2</v>
      </c>
      <c r="I140" s="23">
        <f t="shared" si="69"/>
        <v>3.1579194494182256E-2</v>
      </c>
      <c r="J140" s="23">
        <f t="shared" si="69"/>
        <v>2.2044263619422227E-2</v>
      </c>
      <c r="K140" s="23">
        <f t="shared" si="69"/>
        <v>1.5641402451822203E-2</v>
      </c>
      <c r="L140" s="23">
        <f t="shared" si="69"/>
        <v>1.1117383862748421E-2</v>
      </c>
      <c r="M140" s="23">
        <f t="shared" si="69"/>
        <v>7.8949405492385518E-3</v>
      </c>
      <c r="N140" s="23">
        <f t="shared" si="69"/>
        <v>5.649311981748068E-3</v>
      </c>
      <c r="O140" s="23">
        <f t="shared" si="69"/>
        <v>4.1107495503342611E-3</v>
      </c>
      <c r="P140" s="23">
        <f t="shared" si="69"/>
        <v>3.0325956652016411E-3</v>
      </c>
      <c r="Q140" s="23">
        <f t="shared" si="69"/>
        <v>2.2635788382075837E-3</v>
      </c>
      <c r="R140" s="23">
        <f t="shared" si="69"/>
        <v>1.7069377905410917E-3</v>
      </c>
      <c r="S140" s="23">
        <f t="shared" si="69"/>
        <v>1.2988832963434854E-3</v>
      </c>
      <c r="T140" s="23">
        <f t="shared" si="69"/>
        <v>9.963870223614218E-4</v>
      </c>
      <c r="U140" s="23">
        <f t="shared" si="69"/>
        <v>7.693345034029247E-4</v>
      </c>
      <c r="V140" s="23">
        <f t="shared" si="69"/>
        <v>5.9687062338953845E-4</v>
      </c>
      <c r="W140" s="23">
        <f t="shared" si="69"/>
        <v>4.6512178474046253E-4</v>
      </c>
      <c r="X140" s="23">
        <f t="shared" si="69"/>
        <v>3.6412734669543034E-4</v>
      </c>
      <c r="Y140" s="23">
        <f t="shared" si="69"/>
        <v>2.8631011793067181E-4</v>
      </c>
      <c r="Z140" s="23">
        <f t="shared" si="69"/>
        <v>2.2602235943847807E-4</v>
      </c>
      <c r="AA140" s="23">
        <f t="shared" si="69"/>
        <v>1.7901928808943833E-4</v>
      </c>
      <c r="AB140" s="23">
        <f t="shared" si="69"/>
        <v>1.4198909409503924E-4</v>
      </c>
      <c r="AC140" s="23">
        <f t="shared" si="69"/>
        <v>1.126829190673939E-4</v>
      </c>
      <c r="AD140" s="23">
        <f t="shared" si="69"/>
        <v>8.9545964069381764E-5</v>
      </c>
      <c r="AE140" s="23">
        <f t="shared" si="69"/>
        <v>7.1326252589575911E-5</v>
      </c>
      <c r="AF140" s="23">
        <f t="shared" si="69"/>
        <v>5.7013457491065408E-5</v>
      </c>
      <c r="AG140" s="23">
        <f t="shared" si="69"/>
        <v>4.5723174455640576E-5</v>
      </c>
      <c r="AH140" s="23">
        <f t="shared" si="69"/>
        <v>3.6761477004739428E-5</v>
      </c>
      <c r="AI140" s="23">
        <f t="shared" ref="AI140:BG140" si="70">+AH140/(1+AI131)^10</f>
        <v>2.9620464922528821E-5</v>
      </c>
      <c r="AJ140" s="23">
        <f t="shared" si="70"/>
        <v>2.3912384349092165E-5</v>
      </c>
      <c r="AK140" s="23">
        <f t="shared" si="70"/>
        <v>1.933742754371077E-5</v>
      </c>
      <c r="AL140" s="23">
        <f t="shared" si="70"/>
        <v>1.5661910869776267E-5</v>
      </c>
      <c r="AM140" s="23">
        <f t="shared" si="70"/>
        <v>1.2702657482731676E-5</v>
      </c>
      <c r="AN140" s="23">
        <f t="shared" si="70"/>
        <v>1.0315443980477613E-5</v>
      </c>
      <c r="AO140" s="23">
        <f t="shared" si="70"/>
        <v>8.3862875857884681E-6</v>
      </c>
      <c r="AP140" s="23">
        <f t="shared" si="70"/>
        <v>6.8247999173823522E-6</v>
      </c>
      <c r="AQ140" s="23">
        <f t="shared" si="70"/>
        <v>5.5590794739940383E-6</v>
      </c>
      <c r="AR140" s="23">
        <f t="shared" si="70"/>
        <v>4.5317651503637096E-6</v>
      </c>
      <c r="AS140" s="23">
        <f t="shared" si="70"/>
        <v>3.6969730040433921E-6</v>
      </c>
      <c r="AT140" s="23">
        <f t="shared" si="70"/>
        <v>3.017908801881176E-6</v>
      </c>
      <c r="AU140" s="23">
        <f t="shared" si="70"/>
        <v>2.4650000054839968E-6</v>
      </c>
      <c r="AV140" s="23">
        <f t="shared" si="70"/>
        <v>2.0144287016725174E-6</v>
      </c>
      <c r="AW140" s="23">
        <f t="shared" si="70"/>
        <v>1.6469752671712536E-6</v>
      </c>
      <c r="AX140" s="23">
        <f t="shared" si="70"/>
        <v>1.3471038130206057E-6</v>
      </c>
      <c r="AY140" s="23">
        <f t="shared" si="70"/>
        <v>1.1022364939599928E-6</v>
      </c>
      <c r="AZ140" s="23">
        <f t="shared" si="70"/>
        <v>9.0217591448312948E-7</v>
      </c>
      <c r="BA140" s="23">
        <f t="shared" si="70"/>
        <v>7.3864409414817558E-7</v>
      </c>
      <c r="BB140" s="23">
        <f t="shared" si="70"/>
        <v>6.0491349611042531E-7</v>
      </c>
      <c r="BC140" s="23">
        <f t="shared" si="70"/>
        <v>4.9551101525051232E-7</v>
      </c>
      <c r="BD140" s="23">
        <f t="shared" si="70"/>
        <v>4.0597996880158188E-7</v>
      </c>
      <c r="BE140" s="23">
        <f t="shared" si="70"/>
        <v>3.3268833424330951E-7</v>
      </c>
      <c r="BF140" s="23">
        <f t="shared" si="70"/>
        <v>2.726739620378134E-7</v>
      </c>
      <c r="BG140" s="23">
        <f t="shared" si="70"/>
        <v>2.2351942400881585E-7</v>
      </c>
      <c r="BH140" s="23">
        <f>+BG140</f>
        <v>2.2351942400881585E-7</v>
      </c>
      <c r="BI140" s="23">
        <f>+BH140</f>
        <v>2.2351942400881585E-7</v>
      </c>
    </row>
    <row r="141" spans="1:61" ht="18" customHeight="1">
      <c r="A141" s="23" t="s">
        <v>208</v>
      </c>
      <c r="B141" s="23">
        <f t="shared" ref="B141:K141" si="71">+B139-C131</f>
        <v>5.2032838352798788E-2</v>
      </c>
      <c r="C141" s="23">
        <f t="shared" si="71"/>
        <v>3.2383440250832625E-2</v>
      </c>
      <c r="D141" s="23">
        <f t="shared" si="71"/>
        <v>2.4514531871582319E-2</v>
      </c>
      <c r="E141" s="23">
        <f t="shared" si="71"/>
        <v>2.1631918240288726E-2</v>
      </c>
      <c r="F141" s="23">
        <f t="shared" si="71"/>
        <v>2.04415562713436E-2</v>
      </c>
      <c r="G141" s="23">
        <f t="shared" si="71"/>
        <v>1.9028152794063335E-2</v>
      </c>
      <c r="H141" s="23">
        <f t="shared" si="71"/>
        <v>1.779959177296643E-2</v>
      </c>
      <c r="I141" s="23">
        <f t="shared" si="71"/>
        <v>1.7430763214395378E-2</v>
      </c>
      <c r="J141" s="23">
        <f t="shared" si="71"/>
        <v>1.6277179501906838E-2</v>
      </c>
      <c r="K141" s="23">
        <f t="shared" si="71"/>
        <v>1.3805754100277165E-2</v>
      </c>
    </row>
    <row r="142" spans="1:61" ht="18" customHeight="1">
      <c r="A142" s="23" t="s">
        <v>13</v>
      </c>
      <c r="B142" s="23"/>
      <c r="C142" s="23">
        <f>+EXP(C128-0.1)</f>
        <v>1.0619833734526973</v>
      </c>
      <c r="D142" s="23">
        <f>+EXP(D128-0.1)</f>
        <v>1.0459538719515027</v>
      </c>
    </row>
    <row r="143" spans="1:61" ht="18" customHeight="1">
      <c r="A143" s="23" t="s">
        <v>149</v>
      </c>
      <c r="B143" s="23"/>
    </row>
    <row r="144" spans="1:61" ht="18" customHeight="1">
      <c r="A144" s="23" t="s">
        <v>152</v>
      </c>
      <c r="B144" s="23">
        <f>+SUMPRODUCT(B140:U140*B84:U84)*10</f>
        <v>28.450463453692972</v>
      </c>
    </row>
    <row r="145" spans="1:74" ht="18" customHeight="1">
      <c r="A145" s="23" t="s">
        <v>150</v>
      </c>
      <c r="B145" s="23">
        <f>+SUMPRODUCT(B140:AE140*B84:AE84)*10</f>
        <v>28.885864313862374</v>
      </c>
    </row>
    <row r="146" spans="1:74" ht="18" customHeight="1">
      <c r="A146" s="23" t="s">
        <v>151</v>
      </c>
      <c r="B146" s="23">
        <f>+SUMPRODUCT(B140:BI140*B84:BI84)*10</f>
        <v>28.98132989238611</v>
      </c>
    </row>
    <row r="147" spans="1:74" ht="18" customHeight="1">
      <c r="A147" s="23"/>
      <c r="B147" s="23"/>
    </row>
    <row r="148" spans="1:74" s="64" customFormat="1" ht="18" customHeight="1">
      <c r="A148" s="23" t="s">
        <v>69</v>
      </c>
      <c r="B148" s="23">
        <v>1</v>
      </c>
      <c r="C148" s="23">
        <f t="shared" ref="C148:AH148" si="72">+B148/(1+B79)^10</f>
        <v>0.59012507587585628</v>
      </c>
      <c r="D148" s="23">
        <f t="shared" si="72"/>
        <v>0.30552145666177516</v>
      </c>
      <c r="E148" s="23">
        <f t="shared" si="72"/>
        <v>0.16979045984368754</v>
      </c>
      <c r="F148" s="23">
        <f t="shared" si="72"/>
        <v>9.9195963098912751E-2</v>
      </c>
      <c r="G148" s="23">
        <f t="shared" si="72"/>
        <v>6.021864092434695E-2</v>
      </c>
      <c r="H148" s="23">
        <f t="shared" si="72"/>
        <v>3.7694008346655157E-2</v>
      </c>
      <c r="I148" s="23">
        <f t="shared" si="72"/>
        <v>2.4295795482243525E-2</v>
      </c>
      <c r="J148" s="23">
        <f t="shared" si="72"/>
        <v>1.6062652366660785E-2</v>
      </c>
      <c r="K148" s="23">
        <f t="shared" si="72"/>
        <v>1.0963979228603912E-2</v>
      </c>
      <c r="L148" s="23">
        <f t="shared" si="72"/>
        <v>7.6224118267662622E-3</v>
      </c>
      <c r="M148" s="23">
        <f t="shared" si="72"/>
        <v>5.3964681291543311E-3</v>
      </c>
      <c r="N148" s="23">
        <f t="shared" si="72"/>
        <v>3.8072058790236105E-3</v>
      </c>
      <c r="O148" s="23">
        <f t="shared" si="72"/>
        <v>2.7381150392203888E-3</v>
      </c>
      <c r="P148" s="23">
        <f t="shared" si="72"/>
        <v>1.9998104109419288E-3</v>
      </c>
      <c r="Q148" s="23">
        <f t="shared" si="72"/>
        <v>1.4796102643977174E-3</v>
      </c>
      <c r="R148" s="23">
        <f t="shared" si="72"/>
        <v>1.1070515587923474E-3</v>
      </c>
      <c r="S148" s="23">
        <f t="shared" si="72"/>
        <v>8.3650241066014839E-4</v>
      </c>
      <c r="T148" s="23">
        <f t="shared" si="72"/>
        <v>6.3763158017841187E-4</v>
      </c>
      <c r="U148" s="23">
        <f t="shared" si="72"/>
        <v>4.89859373312907E-4</v>
      </c>
      <c r="V148" s="23">
        <f t="shared" si="72"/>
        <v>3.7943951400611596E-4</v>
      </c>
      <c r="W148" s="23">
        <f t="shared" si="72"/>
        <v>2.9595630123309364E-4</v>
      </c>
      <c r="X148" s="23">
        <f t="shared" si="72"/>
        <v>2.3195276439272187E-4</v>
      </c>
      <c r="Y148" s="23">
        <f t="shared" si="72"/>
        <v>1.8263539340183683E-4</v>
      </c>
      <c r="Z148" s="23">
        <f t="shared" si="72"/>
        <v>1.4442541877557932E-4</v>
      </c>
      <c r="AA148" s="23">
        <f t="shared" si="72"/>
        <v>1.146503007467027E-4</v>
      </c>
      <c r="AB148" s="23">
        <f t="shared" si="72"/>
        <v>9.1278698049668079E-5</v>
      </c>
      <c r="AC148" s="23">
        <f t="shared" si="72"/>
        <v>7.2667968402293225E-5</v>
      </c>
      <c r="AD148" s="23">
        <f t="shared" si="72"/>
        <v>5.7922159402198498E-5</v>
      </c>
      <c r="AE148" s="23">
        <f t="shared" si="72"/>
        <v>4.623972620082061E-5</v>
      </c>
      <c r="AF148" s="23">
        <f t="shared" si="72"/>
        <v>3.6934715302509426E-5</v>
      </c>
      <c r="AG148" s="23">
        <f t="shared" si="72"/>
        <v>2.9539544364110009E-5</v>
      </c>
      <c r="AH148" s="23">
        <f t="shared" si="72"/>
        <v>2.3691336624205741E-5</v>
      </c>
      <c r="AI148" s="23">
        <f t="shared" ref="AI148:BI148" si="73">+AH148/(1+AH79)^10</f>
        <v>1.9045942155673768E-5</v>
      </c>
      <c r="AJ148" s="23">
        <f t="shared" si="73"/>
        <v>1.5343140897948387E-5</v>
      </c>
      <c r="AK148" s="23">
        <f t="shared" si="73"/>
        <v>1.2383047206567506E-5</v>
      </c>
      <c r="AL148" s="23">
        <f t="shared" si="73"/>
        <v>1.0010621758554074E-5</v>
      </c>
      <c r="AM148" s="23">
        <f t="shared" si="73"/>
        <v>8.1048211436439484E-6</v>
      </c>
      <c r="AN148" s="23">
        <f t="shared" si="73"/>
        <v>6.5706779686285647E-6</v>
      </c>
      <c r="AO148" s="23">
        <f t="shared" si="73"/>
        <v>5.3333795946379301E-6</v>
      </c>
      <c r="AP148" s="23">
        <f t="shared" si="73"/>
        <v>4.3337785514255313E-6</v>
      </c>
      <c r="AQ148" s="23">
        <f t="shared" si="73"/>
        <v>3.5249585577176741E-6</v>
      </c>
      <c r="AR148" s="23">
        <f t="shared" si="73"/>
        <v>2.8695918293389033E-6</v>
      </c>
      <c r="AS148" s="23">
        <f t="shared" si="73"/>
        <v>2.337895397688871E-6</v>
      </c>
      <c r="AT148" s="23">
        <f t="shared" si="73"/>
        <v>1.9060438430017806E-6</v>
      </c>
      <c r="AU148" s="23">
        <f t="shared" si="73"/>
        <v>1.5549315324777312E-6</v>
      </c>
      <c r="AV148" s="23">
        <f t="shared" si="73"/>
        <v>1.2692036673063664E-6</v>
      </c>
      <c r="AW148" s="23">
        <f t="shared" si="73"/>
        <v>1.0364949317465487E-6</v>
      </c>
      <c r="AX148" s="23">
        <f t="shared" si="73"/>
        <v>8.4682912585655907E-7</v>
      </c>
      <c r="AY148" s="23">
        <f t="shared" si="73"/>
        <v>6.9214413280006911E-7</v>
      </c>
      <c r="AZ148" s="23">
        <f t="shared" si="73"/>
        <v>5.6591485018435146E-7</v>
      </c>
      <c r="BA148" s="23">
        <f t="shared" si="73"/>
        <v>4.6285298495663146E-7</v>
      </c>
      <c r="BB148" s="23">
        <f t="shared" si="73"/>
        <v>3.786673778842043E-7</v>
      </c>
      <c r="BC148" s="23">
        <f t="shared" si="73"/>
        <v>3.0987216133547599E-7</v>
      </c>
      <c r="BD148" s="23">
        <f t="shared" si="73"/>
        <v>2.5363284167689845E-7</v>
      </c>
      <c r="BE148" s="23">
        <f t="shared" si="73"/>
        <v>2.076425427760598E-7</v>
      </c>
      <c r="BF148" s="23">
        <f t="shared" si="73"/>
        <v>1.7002230494015199E-7</v>
      </c>
      <c r="BG148" s="23">
        <f t="shared" si="73"/>
        <v>1.3924062025857991E-7</v>
      </c>
      <c r="BH148" s="23">
        <f t="shared" si="73"/>
        <v>1.1404838801334124E-7</v>
      </c>
      <c r="BI148" s="23">
        <f t="shared" si="73"/>
        <v>9.8271758781833331E-8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26.294888759447204</v>
      </c>
    </row>
    <row r="152" spans="1:74" ht="18" customHeight="1">
      <c r="A152" s="23" t="s">
        <v>150</v>
      </c>
      <c r="B152" s="23">
        <f>+SUMPRODUCT(B148:AE148*B84:AE84)*10</f>
        <v>26.573106691113075</v>
      </c>
    </row>
    <row r="153" spans="1:74" ht="18" customHeight="1">
      <c r="A153" s="23" t="s">
        <v>151</v>
      </c>
      <c r="B153" s="23">
        <f>+SUMPRODUCT(B148:BI148*B84:BI84)*10</f>
        <v>26.634243139209183</v>
      </c>
    </row>
    <row r="154" spans="1:74" ht="18" customHeight="1">
      <c r="A154" s="23" t="s">
        <v>151</v>
      </c>
      <c r="B154" s="23">
        <f>+SUMPRODUCT(B149:BI149*B84:BI84)*10</f>
        <v>0</v>
      </c>
    </row>
    <row r="155" spans="1:74" ht="18" customHeight="1">
      <c r="A155" s="21" t="s">
        <v>228</v>
      </c>
      <c r="B155" s="29">
        <f>+B63*B61</f>
        <v>7.2565263252259878E-4</v>
      </c>
      <c r="C155" s="29">
        <f t="shared" ref="C155:BI155" si="74">+C63*C61</f>
        <v>1.3993995280724E-3</v>
      </c>
      <c r="D155" s="29">
        <f t="shared" si="74"/>
        <v>3.0845444230940627E-3</v>
      </c>
      <c r="E155" s="29">
        <f t="shared" si="74"/>
        <v>6.2177598758687315E-3</v>
      </c>
      <c r="F155" s="29">
        <f t="shared" si="74"/>
        <v>1.1447708919977371E-2</v>
      </c>
      <c r="G155" s="29">
        <f t="shared" si="74"/>
        <v>1.9355842399517448E-2</v>
      </c>
      <c r="H155" s="29">
        <f t="shared" si="74"/>
        <v>3.0539910545895305E-2</v>
      </c>
      <c r="I155" s="29">
        <f t="shared" si="74"/>
        <v>4.5511878430399895E-2</v>
      </c>
      <c r="J155" s="29">
        <f t="shared" si="74"/>
        <v>6.4693978522783135E-2</v>
      </c>
      <c r="K155" s="29">
        <f t="shared" si="74"/>
        <v>8.8488921794717415E-2</v>
      </c>
      <c r="L155" s="29">
        <f t="shared" si="74"/>
        <v>0.11911167755146758</v>
      </c>
      <c r="M155" s="29">
        <f t="shared" si="74"/>
        <v>0.15786926266870188</v>
      </c>
      <c r="N155" s="29">
        <f t="shared" si="74"/>
        <v>0.20484156580035284</v>
      </c>
      <c r="O155" s="29">
        <f t="shared" si="74"/>
        <v>0.25918884858841856</v>
      </c>
      <c r="P155" s="29">
        <f t="shared" si="74"/>
        <v>0.32131253102621815</v>
      </c>
      <c r="Q155" s="29">
        <f t="shared" si="74"/>
        <v>0.39152047552481806</v>
      </c>
      <c r="R155" s="29">
        <f t="shared" si="74"/>
        <v>0.47002861456946476</v>
      </c>
      <c r="S155" s="29">
        <f t="shared" si="74"/>
        <v>0.55696951775099635</v>
      </c>
      <c r="T155" s="29">
        <f t="shared" si="74"/>
        <v>0.65239859255153454</v>
      </c>
      <c r="U155" s="29">
        <f t="shared" si="74"/>
        <v>0.75629559063294305</v>
      </c>
      <c r="V155" s="29">
        <f t="shared" si="74"/>
        <v>0.870236942451447</v>
      </c>
      <c r="W155" s="29">
        <f t="shared" si="74"/>
        <v>0.99527039025832664</v>
      </c>
      <c r="X155" s="29">
        <f t="shared" si="74"/>
        <v>1.1303857888893809</v>
      </c>
      <c r="Y155" s="29">
        <f t="shared" si="74"/>
        <v>1.2753302494179974</v>
      </c>
      <c r="Z155" s="29">
        <f t="shared" si="74"/>
        <v>1.4296390166504267</v>
      </c>
      <c r="AA155" s="29">
        <f t="shared" si="74"/>
        <v>1.5911732885677126</v>
      </c>
      <c r="AB155" s="29">
        <f t="shared" si="74"/>
        <v>1.7371631770423943</v>
      </c>
      <c r="AC155" s="29">
        <f t="shared" si="74"/>
        <v>1.8501546115494869</v>
      </c>
      <c r="AD155" s="29">
        <f t="shared" si="74"/>
        <v>1.9413457654714728</v>
      </c>
      <c r="AE155" s="29">
        <f t="shared" si="74"/>
        <v>2.0189607769328957</v>
      </c>
      <c r="AF155" s="29">
        <f t="shared" si="74"/>
        <v>2.0851883330878613</v>
      </c>
      <c r="AG155" s="29">
        <f t="shared" si="74"/>
        <v>2.1432149336903574</v>
      </c>
      <c r="AH155" s="29">
        <f t="shared" si="74"/>
        <v>2.1994037702299298</v>
      </c>
      <c r="AI155" s="29">
        <f t="shared" si="74"/>
        <v>2.2564218270687055</v>
      </c>
      <c r="AJ155" s="29">
        <f t="shared" si="74"/>
        <v>2.3159660401900801</v>
      </c>
      <c r="AK155" s="29">
        <f t="shared" si="74"/>
        <v>2.3791034309174606</v>
      </c>
      <c r="AL155" s="29">
        <f t="shared" si="74"/>
        <v>2.4464828557459533</v>
      </c>
      <c r="AM155" s="29">
        <f t="shared" si="74"/>
        <v>2.5184776077239288</v>
      </c>
      <c r="AN155" s="29">
        <f t="shared" si="74"/>
        <v>2.595281885248212</v>
      </c>
      <c r="AO155" s="29">
        <f t="shared" si="74"/>
        <v>2.6769763415103687</v>
      </c>
      <c r="AP155" s="29">
        <f t="shared" si="74"/>
        <v>2.7635727399690366</v>
      </c>
      <c r="AQ155" s="29">
        <f t="shared" si="74"/>
        <v>2.8550443608042499</v>
      </c>
      <c r="AR155" s="29">
        <f t="shared" si="74"/>
        <v>2.9513466081014057</v>
      </c>
      <c r="AS155" s="29">
        <f t="shared" si="74"/>
        <v>3.0524308334040473</v>
      </c>
      <c r="AT155" s="29">
        <f t="shared" si="74"/>
        <v>3.1582534440859846</v>
      </c>
      <c r="AU155" s="29">
        <f t="shared" si="74"/>
        <v>3.2687817310416847</v>
      </c>
      <c r="AV155" s="29">
        <f t="shared" si="74"/>
        <v>3.3839974199029781</v>
      </c>
      <c r="AW155" s="29">
        <f t="shared" si="74"/>
        <v>3.5038986538991272</v>
      </c>
      <c r="AX155" s="29">
        <f t="shared" si="74"/>
        <v>3.6285009101262515</v>
      </c>
      <c r="AY155" s="29">
        <f t="shared" si="74"/>
        <v>3.7578372055650511</v>
      </c>
      <c r="AZ155" s="29">
        <f t="shared" si="74"/>
        <v>3.8919578457380646</v>
      </c>
      <c r="BA155" s="29">
        <f t="shared" si="74"/>
        <v>4.0309298947838297</v>
      </c>
      <c r="BB155" s="29">
        <f t="shared" si="74"/>
        <v>4.1748364923698418</v>
      </c>
      <c r="BC155" s="29">
        <f t="shared" si="74"/>
        <v>4.323776104361837</v>
      </c>
      <c r="BD155" s="29">
        <f t="shared" si="74"/>
        <v>4.4778617663827456</v>
      </c>
      <c r="BE155" s="29">
        <f t="shared" si="74"/>
        <v>4.6372203594004127</v>
      </c>
      <c r="BF155" s="29">
        <f t="shared" si="74"/>
        <v>4.8019919421753716</v>
      </c>
      <c r="BG155" s="29">
        <f t="shared" si="74"/>
        <v>4.9723291552522353</v>
      </c>
      <c r="BH155" s="29">
        <f t="shared" si="74"/>
        <v>5.1483967040743126</v>
      </c>
      <c r="BI155" s="29">
        <f t="shared" si="74"/>
        <v>5.3303709239195474</v>
      </c>
    </row>
    <row r="160" spans="1:74" ht="18" customHeight="1">
      <c r="A160" s="21" t="s">
        <v>1311</v>
      </c>
      <c r="B160" s="29">
        <v>13</v>
      </c>
    </row>
    <row r="164" spans="1:2" ht="18" customHeight="1">
      <c r="A164" s="617" t="s">
        <v>1781</v>
      </c>
    </row>
    <row r="165" spans="1:2" ht="18" customHeight="1">
      <c r="A165" s="21" t="s">
        <v>1782</v>
      </c>
      <c r="B165" s="718">
        <v>-3.8031679006729577E-4</v>
      </c>
    </row>
    <row r="166" spans="1:2" ht="18" customHeight="1">
      <c r="A166" s="21" t="s">
        <v>1783</v>
      </c>
      <c r="B166" s="718">
        <v>3.1857635791401905E-3</v>
      </c>
    </row>
    <row r="167" spans="1:2" ht="18" customHeight="1">
      <c r="A167" s="21" t="s">
        <v>1784</v>
      </c>
      <c r="B167" s="718">
        <v>-6.1911017965209417E-4</v>
      </c>
    </row>
  </sheetData>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XFD167"/>
  <sheetViews>
    <sheetView zoomScale="85" zoomScaleNormal="85" workbookViewId="0">
      <pane xSplit="1" ySplit="3" topLeftCell="B152" activePane="bottomRight" state="frozen"/>
      <selection pane="topRight" activeCell="J1" sqref="J1"/>
      <selection pane="bottomLeft" activeCell="A4" sqref="A4"/>
      <selection pane="bottomRight" activeCell="B165" sqref="B165:B167"/>
    </sheetView>
  </sheetViews>
  <sheetFormatPr defaultColWidth="11.69140625" defaultRowHeight="18" customHeight="1"/>
  <cols>
    <col min="1" max="1" width="63.69140625" style="21" customWidth="1"/>
    <col min="2" max="2" width="11.69140625" style="29" customWidth="1"/>
    <col min="3" max="3" width="12.69140625" style="23" bestFit="1" customWidth="1"/>
    <col min="4" max="4" width="12.15234375" style="23" bestFit="1" customWidth="1"/>
    <col min="5" max="7" width="11.84375" style="23" bestFit="1" customWidth="1"/>
    <col min="8" max="8" width="13.53515625" style="23" bestFit="1" customWidth="1"/>
    <col min="9" max="10" width="11.84375" style="23" bestFit="1" customWidth="1"/>
    <col min="11" max="16384" width="11.69140625" style="23"/>
  </cols>
  <sheetData>
    <row r="1" spans="1:61" ht="18" customHeight="1">
      <c r="A1" s="21" t="s">
        <v>54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+Parameters!K35</f>
        <v>0.3</v>
      </c>
    </row>
    <row r="8" spans="1:61" ht="18" customHeight="1">
      <c r="A8" s="21" t="s">
        <v>108</v>
      </c>
      <c r="B8" s="31">
        <f>+Parameters!K36</f>
        <v>0.1</v>
      </c>
    </row>
    <row r="9" spans="1:61" ht="18" customHeight="1">
      <c r="A9" s="23" t="s">
        <v>49</v>
      </c>
      <c r="B9" s="29">
        <f>Parameters!K37</f>
        <v>5.3332327426145003</v>
      </c>
    </row>
    <row r="10" spans="1:61" ht="18" customHeight="1">
      <c r="A10" s="23" t="str">
        <f>+Parameters!A38</f>
        <v>Initial real interest rate (percent per decade annualized)</v>
      </c>
      <c r="B10" s="29">
        <f>+Parameters!K38</f>
        <v>7.2765473111546269E-2</v>
      </c>
    </row>
    <row r="11" spans="1:61" ht="18" customHeight="1">
      <c r="A11" s="23" t="s">
        <v>38</v>
      </c>
      <c r="B11" s="29">
        <f>+Parameters!K39</f>
        <v>9.2609350350421433</v>
      </c>
    </row>
    <row r="12" spans="1:61" ht="18" customHeight="1">
      <c r="A12" s="23" t="s">
        <v>162</v>
      </c>
      <c r="B12" s="29">
        <f>+Parameters!K40</f>
        <v>2.2708227004455939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+Parameters!K43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+Parameters!K45</f>
        <v>1.5</v>
      </c>
    </row>
    <row r="19" spans="1:103" ht="18" customHeight="1">
      <c r="A19" s="34" t="s">
        <v>42</v>
      </c>
      <c r="C19" s="23">
        <f t="shared" ref="C19:BI19" si="5">+LN(C20/B20)/10</f>
        <v>4.9979154503310093E-2</v>
      </c>
      <c r="D19" s="23">
        <f t="shared" si="5"/>
        <v>1.8530066413148538E-2</v>
      </c>
      <c r="E19" s="23">
        <f t="shared" si="5"/>
        <v>1.6944193540842759E-2</v>
      </c>
      <c r="F19" s="23">
        <f t="shared" si="5"/>
        <v>1.5513469373012531E-2</v>
      </c>
      <c r="G19" s="23">
        <f t="shared" si="5"/>
        <v>1.4222706263623607E-2</v>
      </c>
      <c r="H19" s="23">
        <f t="shared" si="5"/>
        <v>1.3058204191725042E-2</v>
      </c>
      <c r="I19" s="23">
        <f t="shared" si="5"/>
        <v>1.2007604962258129E-2</v>
      </c>
      <c r="J19" s="23">
        <f t="shared" si="5"/>
        <v>1.1059760704787269E-2</v>
      </c>
      <c r="K19" s="23">
        <f t="shared" si="5"/>
        <v>1.020461526719663E-2</v>
      </c>
      <c r="L19" s="23">
        <f t="shared" si="5"/>
        <v>9.4330972391374543E-3</v>
      </c>
      <c r="M19" s="23">
        <f t="shared" si="5"/>
        <v>8.7370234642221815E-3</v>
      </c>
      <c r="N19" s="23">
        <f t="shared" si="5"/>
        <v>8.1090120119711225E-3</v>
      </c>
      <c r="O19" s="23">
        <f t="shared" si="5"/>
        <v>7.5424036815244858E-3</v>
      </c>
      <c r="P19" s="23">
        <f t="shared" si="5"/>
        <v>7.0311912002201538E-3</v>
      </c>
      <c r="Q19" s="23">
        <f t="shared" si="5"/>
        <v>6.5699553622782462E-3</v>
      </c>
      <c r="R19" s="23">
        <f t="shared" si="5"/>
        <v>6.1538074269075344E-3</v>
      </c>
      <c r="S19" s="23">
        <f t="shared" si="5"/>
        <v>5.7783371619501665E-3</v>
      </c>
      <c r="T19" s="23">
        <f t="shared" si="5"/>
        <v>5.4395659794209249E-3</v>
      </c>
      <c r="U19" s="23">
        <f t="shared" si="5"/>
        <v>5.1339046636237774E-3</v>
      </c>
      <c r="V19" s="23">
        <f t="shared" si="5"/>
        <v>4.8581152415212896E-3</v>
      </c>
      <c r="W19" s="23">
        <f t="shared" si="5"/>
        <v>4.6092765892135996E-3</v>
      </c>
      <c r="X19" s="23">
        <f t="shared" si="5"/>
        <v>4.3847534082302308E-3</v>
      </c>
      <c r="Y19" s="23">
        <f t="shared" si="5"/>
        <v>4.182168241270481E-3</v>
      </c>
      <c r="Z19" s="23">
        <f t="shared" si="5"/>
        <v>3.9993762294355754E-3</v>
      </c>
      <c r="AA19" s="23">
        <f t="shared" si="5"/>
        <v>3.8344423422217817E-3</v>
      </c>
      <c r="AB19" s="23">
        <f t="shared" si="5"/>
        <v>3.6856208378997835E-3</v>
      </c>
      <c r="AC19" s="23">
        <f t="shared" si="5"/>
        <v>3.5513367356789184E-3</v>
      </c>
      <c r="AD19" s="23">
        <f t="shared" si="5"/>
        <v>3.4301691024904478E-3</v>
      </c>
      <c r="AE19" s="23">
        <f t="shared" si="5"/>
        <v>3.3208359765600575E-3</v>
      </c>
      <c r="AF19" s="23">
        <f t="shared" si="5"/>
        <v>3.2221807673775116E-3</v>
      </c>
      <c r="AG19" s="23">
        <f t="shared" si="5"/>
        <v>3.1331599873961023E-3</v>
      </c>
      <c r="AH19" s="23">
        <f t="shared" si="5"/>
        <v>3.0528321849801203E-3</v>
      </c>
      <c r="AI19" s="23">
        <f t="shared" si="5"/>
        <v>2.9803479609101617E-3</v>
      </c>
      <c r="AJ19" s="23">
        <f t="shared" si="5"/>
        <v>2.9149409622924887E-3</v>
      </c>
      <c r="AK19" s="23">
        <f t="shared" si="5"/>
        <v>2.8559197581260907E-3</v>
      </c>
      <c r="AL19" s="23">
        <f t="shared" si="5"/>
        <v>2.802660510164679E-3</v>
      </c>
      <c r="AM19" s="23">
        <f t="shared" si="5"/>
        <v>2.7546003611760269E-3</v>
      </c>
      <c r="AN19" s="23">
        <f t="shared" si="5"/>
        <v>2.7112314703356894E-3</v>
      </c>
      <c r="AO19" s="23">
        <f t="shared" si="5"/>
        <v>2.6720956323774952E-3</v>
      </c>
      <c r="AP19" s="23">
        <f t="shared" si="5"/>
        <v>2.6367794233343026E-3</v>
      </c>
      <c r="AQ19" s="23">
        <f t="shared" si="5"/>
        <v>2.6049098213036977E-3</v>
      </c>
      <c r="AR19" s="23">
        <f t="shared" si="5"/>
        <v>2.5761502557258087E-3</v>
      </c>
      <c r="AS19" s="23">
        <f t="shared" si="5"/>
        <v>2.5501970432180972E-3</v>
      </c>
      <c r="AT19" s="23">
        <f t="shared" si="5"/>
        <v>2.5267761721211178E-3</v>
      </c>
      <c r="AU19" s="23">
        <f t="shared" si="5"/>
        <v>2.5056404016179919E-3</v>
      </c>
      <c r="AV19" s="23">
        <f t="shared" si="5"/>
        <v>2.486566644633315E-3</v>
      </c>
      <c r="AW19" s="23">
        <f t="shared" si="5"/>
        <v>2.4693536067341027E-3</v>
      </c>
      <c r="AX19" s="23">
        <f t="shared" si="5"/>
        <v>2.4538196559755225E-3</v>
      </c>
      <c r="AY19" s="23">
        <f t="shared" si="5"/>
        <v>2.4398009010888873E-3</v>
      </c>
      <c r="AZ19" s="23">
        <f t="shared" si="5"/>
        <v>2.4271494576218462E-3</v>
      </c>
      <c r="BA19" s="23">
        <f t="shared" si="5"/>
        <v>2.4157318836385516E-3</v>
      </c>
      <c r="BB19" s="23">
        <f t="shared" si="5"/>
        <v>2.4054277683873038E-3</v>
      </c>
      <c r="BC19" s="23">
        <f t="shared" si="5"/>
        <v>2.3961284589690281E-3</v>
      </c>
      <c r="BD19" s="23">
        <f t="shared" si="5"/>
        <v>2.3877359115042165E-3</v>
      </c>
      <c r="BE19" s="23">
        <f t="shared" si="5"/>
        <v>2.3801616546182984E-3</v>
      </c>
      <c r="BF19" s="23">
        <f t="shared" si="5"/>
        <v>2.3733258542576897E-3</v>
      </c>
      <c r="BG19" s="23">
        <f t="shared" si="5"/>
        <v>2.3671564699244219E-3</v>
      </c>
      <c r="BH19" s="23">
        <f t="shared" si="5"/>
        <v>2.3615884933871492E-3</v>
      </c>
      <c r="BI19" s="23">
        <f t="shared" si="5"/>
        <v>2.3565632618017755E-3</v>
      </c>
    </row>
    <row r="20" spans="1:103" s="37" customFormat="1" ht="18" customHeight="1">
      <c r="A20" s="35" t="s">
        <v>189</v>
      </c>
      <c r="B20" s="36">
        <f>+B21</f>
        <v>2.2708227004455939</v>
      </c>
      <c r="C20" s="37">
        <f>+B20*EXP(C22*10)</f>
        <v>3.7431733238094518</v>
      </c>
      <c r="D20" s="37">
        <f>+C20*EXP(D22*10)</f>
        <v>4.5052095190961978</v>
      </c>
      <c r="E20" s="37">
        <f>+D20*EXP(E22*10)</f>
        <v>5.337067439606213</v>
      </c>
      <c r="F20" s="37">
        <f>+E20*EXP(F22*10)</f>
        <v>6.2327087350638388</v>
      </c>
      <c r="G20" s="37">
        <f t="shared" ref="G20:BI20" si="6">+F20*EXP(G22*10)</f>
        <v>7.1853058744472369</v>
      </c>
      <c r="H20" s="37">
        <f t="shared" si="6"/>
        <v>8.1875944092391943</v>
      </c>
      <c r="I20" s="37">
        <f t="shared" si="6"/>
        <v>9.232188996218138</v>
      </c>
      <c r="J20" s="37">
        <f t="shared" si="6"/>
        <v>10.311850712481952</v>
      </c>
      <c r="K20" s="37">
        <f t="shared" si="6"/>
        <v>11.419700079437959</v>
      </c>
      <c r="L20" s="37">
        <f t="shared" si="6"/>
        <v>12.54937562730875</v>
      </c>
      <c r="M20" s="37">
        <f t="shared" si="6"/>
        <v>13.695141681743333</v>
      </c>
      <c r="N20" s="37">
        <f t="shared" si="6"/>
        <v>14.851951463375393</v>
      </c>
      <c r="O20" s="37">
        <f t="shared" si="6"/>
        <v>16.015472802516634</v>
      </c>
      <c r="P20" s="37">
        <f t="shared" si="6"/>
        <v>17.182084069869884</v>
      </c>
      <c r="Q20" s="37">
        <f t="shared" si="6"/>
        <v>18.348847587003515</v>
      </c>
      <c r="R20" s="37">
        <f t="shared" si="6"/>
        <v>19.513467047029689</v>
      </c>
      <c r="S20" s="37">
        <f t="shared" si="6"/>
        <v>20.674234536956348</v>
      </c>
      <c r="T20" s="37">
        <f t="shared" si="6"/>
        <v>21.829971748750502</v>
      </c>
      <c r="U20" s="37">
        <f t="shared" si="6"/>
        <v>22.979968991468557</v>
      </c>
      <c r="V20" s="37">
        <f t="shared" si="6"/>
        <v>24.123924730240908</v>
      </c>
      <c r="W20" s="37">
        <f t="shared" si="6"/>
        <v>25.261887609735282</v>
      </c>
      <c r="X20" s="37">
        <f t="shared" si="6"/>
        <v>26.394202280282308</v>
      </c>
      <c r="Y20" s="37">
        <f t="shared" si="6"/>
        <v>27.52145983124311</v>
      </c>
      <c r="Z20" s="37">
        <f t="shared" si="6"/>
        <v>28.644453237635954</v>
      </c>
      <c r="AA20" s="37">
        <f t="shared" si="6"/>
        <v>29.764137927684612</v>
      </c>
      <c r="AB20" s="37">
        <f t="shared" si="6"/>
        <v>30.881597364608691</v>
      </c>
      <c r="AC20" s="37">
        <f t="shared" si="6"/>
        <v>31.998013389806228</v>
      </c>
      <c r="AD20" s="37">
        <f t="shared" si="6"/>
        <v>33.114640982097001</v>
      </c>
      <c r="AE20" s="37">
        <f t="shared" si="6"/>
        <v>34.232787036275383</v>
      </c>
      <c r="AF20" s="37">
        <f t="shared" si="6"/>
        <v>35.353792743248924</v>
      </c>
      <c r="AG20" s="37">
        <f t="shared" si="6"/>
        <v>36.479019154856758</v>
      </c>
      <c r="AH20" s="37">
        <f t="shared" si="6"/>
        <v>37.609835532199241</v>
      </c>
      <c r="AI20" s="37">
        <f t="shared" si="6"/>
        <v>38.74761010164675</v>
      </c>
      <c r="AJ20" s="37">
        <f t="shared" si="6"/>
        <v>39.893702873615524</v>
      </c>
      <c r="AK20" s="37">
        <f t="shared" si="6"/>
        <v>41.049460212753196</v>
      </c>
      <c r="AL20" s="37">
        <f t="shared" si="6"/>
        <v>42.216210882265194</v>
      </c>
      <c r="AM20" s="37">
        <f t="shared" si="6"/>
        <v>43.395263318298362</v>
      </c>
      <c r="AN20" s="37">
        <f t="shared" si="6"/>
        <v>44.587903921646912</v>
      </c>
      <c r="AO20" s="37">
        <f t="shared" si="6"/>
        <v>45.795396183003213</v>
      </c>
      <c r="AP20" s="37">
        <f t="shared" si="6"/>
        <v>47.018980484260375</v>
      </c>
      <c r="AQ20" s="37">
        <f t="shared" si="6"/>
        <v>48.259874441899036</v>
      </c>
      <c r="AR20" s="37">
        <f t="shared" si="6"/>
        <v>49.519273679303311</v>
      </c>
      <c r="AS20" s="37">
        <f t="shared" si="6"/>
        <v>50.798352933083592</v>
      </c>
      <c r="AT20" s="37">
        <f t="shared" si="6"/>
        <v>52.098267414321207</v>
      </c>
      <c r="AU20" s="37">
        <f t="shared" si="6"/>
        <v>53.4201543593053</v>
      </c>
      <c r="AV20" s="37">
        <f t="shared" si="6"/>
        <v>54.765134716026914</v>
      </c>
      <c r="AW20" s="37">
        <f t="shared" si="6"/>
        <v>56.134314922650681</v>
      </c>
      <c r="AX20" s="37">
        <f t="shared" si="6"/>
        <v>57.528788742610693</v>
      </c>
      <c r="AY20" s="37">
        <f t="shared" si="6"/>
        <v>58.949639128071396</v>
      </c>
      <c r="AZ20" s="37">
        <f t="shared" si="6"/>
        <v>60.39794008943506</v>
      </c>
      <c r="BA20" s="37">
        <f t="shared" si="6"/>
        <v>61.874758553527684</v>
      </c>
      <c r="BB20" s="37">
        <f t="shared" si="6"/>
        <v>63.381156197197029</v>
      </c>
      <c r="BC20" s="37">
        <f t="shared" si="6"/>
        <v>64.918191246438397</v>
      </c>
      <c r="BD20" s="37">
        <f t="shared" si="6"/>
        <v>66.486920233934711</v>
      </c>
      <c r="BE20" s="37">
        <f t="shared" si="6"/>
        <v>68.08839971015405</v>
      </c>
      <c r="BF20" s="37">
        <f t="shared" si="6"/>
        <v>69.723687904972905</v>
      </c>
      <c r="BG20" s="37">
        <f t="shared" si="6"/>
        <v>71.393846338257305</v>
      </c>
      <c r="BH20" s="37">
        <f t="shared" si="6"/>
        <v>73.099941378997528</v>
      </c>
      <c r="BI20" s="37">
        <f t="shared" si="6"/>
        <v>74.843045753506587</v>
      </c>
    </row>
    <row r="21" spans="1:103" ht="18" customHeight="1">
      <c r="A21" s="21" t="s">
        <v>190</v>
      </c>
      <c r="B21" s="29">
        <f>+Parameters!K40</f>
        <v>2.2708227004455939</v>
      </c>
    </row>
    <row r="22" spans="1:103" ht="18" customHeight="1">
      <c r="A22" s="21" t="s">
        <v>144</v>
      </c>
      <c r="C22" s="23">
        <f>+Data!C59</f>
        <v>4.99791545033101E-2</v>
      </c>
      <c r="D22" s="23">
        <f>+Data!D59</f>
        <v>1.8530066413148531E-2</v>
      </c>
      <c r="E22" s="23">
        <f>+Data!E59</f>
        <v>1.6944193540842756E-2</v>
      </c>
      <c r="F22" s="23">
        <f>+Data!F59</f>
        <v>1.5513469373012533E-2</v>
      </c>
      <c r="G22" s="23">
        <f>+Data!G59</f>
        <v>1.4222706263623609E-2</v>
      </c>
      <c r="H22" s="23">
        <f>+Data!H59</f>
        <v>1.3058204191725037E-2</v>
      </c>
      <c r="I22" s="23">
        <f>+Data!I59</f>
        <v>1.2007604962258129E-2</v>
      </c>
      <c r="J22" s="23">
        <f>+Data!J59</f>
        <v>1.1059760704787267E-2</v>
      </c>
      <c r="K22" s="23">
        <f>+Data!K59</f>
        <v>1.0204615267196628E-2</v>
      </c>
      <c r="L22" s="23">
        <f>+Data!L59</f>
        <v>9.4330972391374526E-3</v>
      </c>
      <c r="M22" s="23">
        <f>+Data!M59</f>
        <v>8.7370234642221867E-3</v>
      </c>
      <c r="N22" s="23">
        <f>+Data!N59</f>
        <v>8.1090120119711277E-3</v>
      </c>
      <c r="O22" s="23">
        <f>+Data!O59</f>
        <v>7.5424036815244849E-3</v>
      </c>
      <c r="P22" s="23">
        <f>+Data!P59</f>
        <v>7.0311912002201547E-3</v>
      </c>
      <c r="Q22" s="23">
        <f>+Data!Q59</f>
        <v>6.5699553622782418E-3</v>
      </c>
      <c r="R22" s="23">
        <f>+Data!R59</f>
        <v>6.1538074269075326E-3</v>
      </c>
      <c r="S22" s="23">
        <f>+Data!S59</f>
        <v>5.7783371619501769E-3</v>
      </c>
      <c r="T22" s="23">
        <f>+Data!T59</f>
        <v>5.4395659794209275E-3</v>
      </c>
      <c r="U22" s="23">
        <f>+Data!U59</f>
        <v>5.1339046636237696E-3</v>
      </c>
      <c r="V22" s="23">
        <f>+Data!V59</f>
        <v>4.8581152415212835E-3</v>
      </c>
      <c r="W22" s="23">
        <f>+Data!W59</f>
        <v>4.6092765892136031E-3</v>
      </c>
      <c r="X22" s="23">
        <f>+Data!X59</f>
        <v>4.3847534082302308E-3</v>
      </c>
      <c r="Y22" s="23">
        <f>+Data!Y59</f>
        <v>4.1821682412704871E-3</v>
      </c>
      <c r="Z22" s="23">
        <f>+Data!Z59</f>
        <v>3.9993762294355658E-3</v>
      </c>
      <c r="AA22" s="23">
        <f>+Data!AA59</f>
        <v>3.8344423422217726E-3</v>
      </c>
      <c r="AB22" s="23">
        <f>+Data!AB59</f>
        <v>3.6856208378997783E-3</v>
      </c>
      <c r="AC22" s="23">
        <f>+Data!AC59</f>
        <v>3.5513367356789119E-3</v>
      </c>
      <c r="AD22" s="23">
        <f>+Data!AD59</f>
        <v>3.4301691024904422E-3</v>
      </c>
      <c r="AE22" s="23">
        <f>+Data!AE59</f>
        <v>3.3208359765600475E-3</v>
      </c>
      <c r="AF22" s="23">
        <f>+Data!AF59</f>
        <v>3.2221807673775168E-3</v>
      </c>
      <c r="AG22" s="23">
        <f>+Data!AG59</f>
        <v>3.1331599873961058E-3</v>
      </c>
      <c r="AH22" s="23">
        <f>+Data!AH59</f>
        <v>3.0528321849801203E-3</v>
      </c>
      <c r="AI22" s="23">
        <f>+Data!AI59</f>
        <v>2.9803479609101669E-3</v>
      </c>
      <c r="AJ22" s="23">
        <f>+Data!AJ59</f>
        <v>2.9149409622924866E-3</v>
      </c>
      <c r="AK22" s="23">
        <f>+Data!AK59</f>
        <v>2.8559197581260977E-3</v>
      </c>
      <c r="AL22" s="23">
        <f>+Data!AL59</f>
        <v>2.802660510164669E-3</v>
      </c>
      <c r="AM22" s="23">
        <f>+Data!AM59</f>
        <v>2.7546003611760217E-3</v>
      </c>
      <c r="AN22" s="23">
        <f>+Data!AN59</f>
        <v>2.7112314703356972E-3</v>
      </c>
      <c r="AO22" s="23">
        <f>+Data!AO59</f>
        <v>2.672095632377503E-3</v>
      </c>
      <c r="AP22" s="23">
        <f>+Data!AP59</f>
        <v>2.6367794233343104E-3</v>
      </c>
      <c r="AQ22" s="23">
        <f>+Data!AQ59</f>
        <v>2.6049098213036977E-3</v>
      </c>
      <c r="AR22" s="23">
        <f>+Data!AR59</f>
        <v>2.5761502557258118E-3</v>
      </c>
      <c r="AS22" s="23">
        <f>+Data!AS59</f>
        <v>2.5501970432181033E-3</v>
      </c>
      <c r="AT22" s="23">
        <f>+Data!AT59</f>
        <v>2.5267761721211213E-3</v>
      </c>
      <c r="AU22" s="23">
        <f>+Data!AU59</f>
        <v>2.5056404016179827E-3</v>
      </c>
      <c r="AV22" s="23">
        <f>+Data!AV59</f>
        <v>2.4865666446333137E-3</v>
      </c>
      <c r="AW22" s="23">
        <f>+Data!AW59</f>
        <v>2.4693536067340988E-3</v>
      </c>
      <c r="AX22" s="23">
        <f>+Data!AX59</f>
        <v>2.4538196559755238E-3</v>
      </c>
      <c r="AY22" s="23">
        <f>+Data!AY59</f>
        <v>2.4398009010888812E-3</v>
      </c>
      <c r="AZ22" s="23">
        <f>+Data!AZ59</f>
        <v>2.4271494576218514E-3</v>
      </c>
      <c r="BA22" s="23">
        <f>+Data!BA59</f>
        <v>2.4157318836385568E-3</v>
      </c>
      <c r="BB22" s="23">
        <f>+Data!BB59</f>
        <v>2.405427768387296E-3</v>
      </c>
      <c r="BC22" s="23">
        <f>+Data!BC59</f>
        <v>2.3961284589690177E-3</v>
      </c>
      <c r="BD22" s="23">
        <f>+Data!BD59</f>
        <v>2.3877359115042169E-3</v>
      </c>
      <c r="BE22" s="23">
        <f>+Data!BE59</f>
        <v>2.3801616546183001E-3</v>
      </c>
      <c r="BF22" s="23">
        <f>+Data!BF59</f>
        <v>2.3733258542576936E-3</v>
      </c>
      <c r="BG22" s="23">
        <f>+Data!BG59</f>
        <v>2.3671564699244236E-3</v>
      </c>
      <c r="BH22" s="23">
        <f>+Data!BH59</f>
        <v>2.3615884933871432E-3</v>
      </c>
      <c r="BI22" s="23">
        <f>+Data!BI59</f>
        <v>2.3565632618017746E-3</v>
      </c>
    </row>
    <row r="23" spans="1:103" ht="18" customHeight="1">
      <c r="A23" s="30" t="s">
        <v>111</v>
      </c>
    </row>
    <row r="24" spans="1:103" ht="18" customHeight="1">
      <c r="A24" s="21" t="s">
        <v>181</v>
      </c>
      <c r="B24" s="29">
        <f>+Parameters!K51</f>
        <v>7.8458281280446962E-2</v>
      </c>
    </row>
    <row r="25" spans="1:103" ht="18" customHeight="1">
      <c r="A25" s="21" t="s">
        <v>182</v>
      </c>
      <c r="B25" s="29">
        <f>+Parameters!K52</f>
        <v>0.12589302830091467</v>
      </c>
    </row>
    <row r="26" spans="1:103" ht="18" customHeight="1">
      <c r="A26" s="21" t="s">
        <v>47</v>
      </c>
      <c r="B26" s="29">
        <f>+Parameters!K53</f>
        <v>2</v>
      </c>
    </row>
    <row r="27" spans="1:103" ht="18" customHeight="1">
      <c r="A27" s="21" t="str">
        <f>+Parameters!A54</f>
        <v>Threshold for catastrophic damages</v>
      </c>
      <c r="B27" s="29">
        <f>+Parameters!K54</f>
        <v>4</v>
      </c>
    </row>
    <row r="28" spans="1:103" ht="18" customHeight="1">
      <c r="A28" s="21" t="str">
        <f>+Parameters!A55</f>
        <v>Exponent for catastrophic damages</v>
      </c>
      <c r="B28" s="29">
        <f>+Parameters!K55</f>
        <v>6</v>
      </c>
    </row>
    <row r="29" spans="1:103" ht="18" customHeight="1">
      <c r="A29" s="21" t="str">
        <f>+Parameters!A56</f>
        <v>Damage rate at threshold for catastrophic damages</v>
      </c>
      <c r="B29" s="29">
        <f>+Parameters!K56</f>
        <v>0</v>
      </c>
    </row>
    <row r="30" spans="1:103" ht="18" customHeight="1">
      <c r="A30" s="30" t="s">
        <v>110</v>
      </c>
    </row>
    <row r="31" spans="1:103" s="33" customFormat="1" ht="18" customHeight="1">
      <c r="A31" s="32" t="s">
        <v>80</v>
      </c>
      <c r="B31" s="33">
        <f>+B36*B40/$B38</f>
        <v>9.4545556075092851E-2</v>
      </c>
      <c r="C31" s="33">
        <f>+C36*C40/$B38</f>
        <v>7.1639102243249222E-2</v>
      </c>
      <c r="D31" s="33">
        <f>+D36*D40/$B38</f>
        <v>5.4575797813431838E-2</v>
      </c>
      <c r="E31" s="33">
        <f>+E36*E40/$B38</f>
        <v>4.2432820815345142E-2</v>
      </c>
      <c r="F31" s="33">
        <f>+F36*F40/$B38</f>
        <v>3.360361964336904E-2</v>
      </c>
      <c r="G31" s="33">
        <f t="shared" ref="G31:BI31" si="7">+G36*G40/$B38</f>
        <v>2.7056435514153883E-2</v>
      </c>
      <c r="H31" s="33">
        <f t="shared" si="7"/>
        <v>2.2113233987380472E-2</v>
      </c>
      <c r="I31" s="33">
        <f t="shared" si="7"/>
        <v>1.8318875318041331E-2</v>
      </c>
      <c r="J31" s="33">
        <f t="shared" si="7"/>
        <v>1.5361787293485855E-2</v>
      </c>
      <c r="K31" s="33">
        <f t="shared" si="7"/>
        <v>1.3024769955722803E-2</v>
      </c>
      <c r="L31" s="33">
        <f t="shared" si="7"/>
        <v>1.1153840637078499E-2</v>
      </c>
      <c r="M31" s="33">
        <f t="shared" si="7"/>
        <v>9.6381147776283139E-3</v>
      </c>
      <c r="N31" s="33">
        <f t="shared" si="7"/>
        <v>8.3965745924991612E-3</v>
      </c>
      <c r="O31" s="33">
        <f t="shared" si="7"/>
        <v>7.3692181902584005E-3</v>
      </c>
      <c r="P31" s="33">
        <f t="shared" si="7"/>
        <v>6.5110439269672558E-3</v>
      </c>
      <c r="Q31" s="33">
        <f t="shared" si="7"/>
        <v>5.7879003582837572E-3</v>
      </c>
      <c r="R31" s="33">
        <f t="shared" si="7"/>
        <v>5.1735829080167897E-3</v>
      </c>
      <c r="S31" s="33">
        <f t="shared" si="7"/>
        <v>4.6477758837637773E-3</v>
      </c>
      <c r="T31" s="33">
        <f t="shared" si="7"/>
        <v>4.1945755898297491E-3</v>
      </c>
      <c r="U31" s="33">
        <f t="shared" si="7"/>
        <v>3.8014180777785861E-3</v>
      </c>
      <c r="V31" s="33">
        <f t="shared" si="7"/>
        <v>3.4582921106844802E-3</v>
      </c>
      <c r="W31" s="33">
        <f t="shared" si="7"/>
        <v>3.1571554883244052E-3</v>
      </c>
      <c r="X31" s="33">
        <f t="shared" si="7"/>
        <v>2.8914979558941982E-3</v>
      </c>
      <c r="Y31" s="33">
        <f t="shared" si="7"/>
        <v>2.6560108631488734E-3</v>
      </c>
      <c r="Z31" s="33">
        <f t="shared" si="7"/>
        <v>2.4463353262056584E-3</v>
      </c>
      <c r="AA31" s="33">
        <f t="shared" si="7"/>
        <v>1.171877293296921E-3</v>
      </c>
      <c r="AB31" s="33">
        <f t="shared" si="7"/>
        <v>5.6237103061248508E-4</v>
      </c>
      <c r="AC31" s="33">
        <f t="shared" si="7"/>
        <v>2.7030926172828102E-4</v>
      </c>
      <c r="AD31" s="33">
        <f t="shared" si="7"/>
        <v>1.301147038669279E-4</v>
      </c>
      <c r="AE31" s="33">
        <f t="shared" si="7"/>
        <v>6.2712851465904828E-5</v>
      </c>
      <c r="AF31" s="33">
        <f t="shared" si="7"/>
        <v>3.0261814552224201E-5</v>
      </c>
      <c r="AG31" s="33">
        <f t="shared" si="7"/>
        <v>1.4618095862096681E-5</v>
      </c>
      <c r="AH31" s="33">
        <f t="shared" si="7"/>
        <v>7.0680290499373687E-6</v>
      </c>
      <c r="AI31" s="33">
        <f t="shared" si="7"/>
        <v>3.4203957510330295E-6</v>
      </c>
      <c r="AJ31" s="33">
        <f t="shared" si="7"/>
        <v>1.6564863126133739E-6</v>
      </c>
      <c r="AK31" s="33">
        <f t="shared" si="7"/>
        <v>8.0278538984839657E-7</v>
      </c>
      <c r="AL31" s="33">
        <f t="shared" si="7"/>
        <v>3.8929710287710653E-7</v>
      </c>
      <c r="AM31" s="33">
        <f t="shared" si="7"/>
        <v>1.8888869950900702E-7</v>
      </c>
      <c r="AN31" s="33">
        <f t="shared" si="7"/>
        <v>9.1695825585212261E-8</v>
      </c>
      <c r="AO31" s="33">
        <f t="shared" si="7"/>
        <v>4.4533831230369565E-8</v>
      </c>
      <c r="AP31" s="33">
        <f t="shared" si="7"/>
        <v>2.1637534218065226E-8</v>
      </c>
      <c r="AQ31" s="33">
        <f t="shared" si="7"/>
        <v>1.0516832808782432E-8</v>
      </c>
      <c r="AR31" s="33">
        <f t="shared" si="7"/>
        <v>5.1133523011569534E-9</v>
      </c>
      <c r="AS31" s="33">
        <f t="shared" si="7"/>
        <v>2.486884706803258E-9</v>
      </c>
      <c r="AT31" s="33">
        <f t="shared" si="7"/>
        <v>1.2098230595516698E-9</v>
      </c>
      <c r="AU31" s="33">
        <f t="shared" si="7"/>
        <v>5.8869820010800062E-10</v>
      </c>
      <c r="AV31" s="33">
        <f t="shared" si="7"/>
        <v>2.8652184378554874E-10</v>
      </c>
      <c r="AW31" s="33">
        <f t="shared" si="7"/>
        <v>1.3947858335682517E-10</v>
      </c>
      <c r="AX31" s="33">
        <f t="shared" si="7"/>
        <v>6.7909980133680532E-11</v>
      </c>
      <c r="AY31" s="33">
        <f t="shared" si="7"/>
        <v>3.3069553849974533E-11</v>
      </c>
      <c r="AZ31" s="33">
        <f t="shared" si="7"/>
        <v>1.6105894839520669E-11</v>
      </c>
      <c r="BA31" s="33">
        <f t="shared" si="7"/>
        <v>7.8450730943082332E-12</v>
      </c>
      <c r="BB31" s="33">
        <f t="shared" si="7"/>
        <v>3.8217227737019044E-12</v>
      </c>
      <c r="BC31" s="33">
        <f t="shared" si="7"/>
        <v>1.8619431293671463E-12</v>
      </c>
      <c r="BD31" s="33">
        <f t="shared" si="7"/>
        <v>9.0722327694771027E-13</v>
      </c>
      <c r="BE31" s="33">
        <f t="shared" si="7"/>
        <v>4.4207753314363868E-13</v>
      </c>
      <c r="BF31" s="33">
        <f t="shared" si="7"/>
        <v>2.154346433317775E-13</v>
      </c>
      <c r="BG31" s="33">
        <f t="shared" si="7"/>
        <v>1.0499344705949769E-13</v>
      </c>
      <c r="BH31" s="33">
        <f t="shared" si="7"/>
        <v>5.1172359902199861E-14</v>
      </c>
      <c r="BI31" s="33">
        <f t="shared" si="7"/>
        <v>2.4942078175549253E-14</v>
      </c>
    </row>
    <row r="32" spans="1:103" s="33" customFormat="1" ht="18" customHeight="1">
      <c r="A32" s="32" t="s">
        <v>116</v>
      </c>
      <c r="B32" s="29">
        <f>+Parameters!K58</f>
        <v>0.8819999999999999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+Parameters!K60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+Parameters!K61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+Parameters!K65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0.8819999999999999</v>
      </c>
      <c r="C36" s="23">
        <f>+IF(C4&gt;$B$37,0,$B$33*$B$32+(B36-$B$33*$B$32)*(1-$B$34))</f>
        <v>0.84230999999999989</v>
      </c>
      <c r="D36" s="23">
        <f t="shared" ref="D36:K36" si="8">+IF(D4&gt;$B$37,0,$B$33*$B$32+(C36-$B$33*$B$32)*(1-$B$34))</f>
        <v>0.80460449999999972</v>
      </c>
      <c r="E36" s="23">
        <f t="shared" si="8"/>
        <v>0.76878427499999957</v>
      </c>
      <c r="F36" s="23">
        <f t="shared" si="8"/>
        <v>0.73475506124999956</v>
      </c>
      <c r="G36" s="23">
        <f t="shared" si="8"/>
        <v>0.70242730818749943</v>
      </c>
      <c r="H36" s="23">
        <f t="shared" si="8"/>
        <v>0.6717159427781243</v>
      </c>
      <c r="I36" s="23">
        <f t="shared" si="8"/>
        <v>0.64254014563921791</v>
      </c>
      <c r="J36" s="23">
        <f t="shared" si="8"/>
        <v>0.61482313835725688</v>
      </c>
      <c r="K36" s="23">
        <f t="shared" si="8"/>
        <v>0.58849198143939385</v>
      </c>
      <c r="L36" s="23">
        <f>+IF(L4&gt;$B$37,J36*Parameters!$B$105,$B$33*$B$32+(K36-$B$33*$B$32)*(1-$B$34))</f>
        <v>0.56347738236742406</v>
      </c>
      <c r="M36" s="23">
        <f>+IF(M4&gt;$B$37,K36*Parameters!$B$105,$B$33*$B$32+(L36-$B$33*$B$32)*(1-$B$34))</f>
        <v>0.53971351324905281</v>
      </c>
      <c r="N36" s="23">
        <f>+IF(N4&gt;$B$37,L36*Parameters!$B$105,$B$33*$B$32+(M36-$B$33*$B$32)*(1-$B$34))</f>
        <v>0.51713783758660015</v>
      </c>
      <c r="O36" s="23">
        <f>+IF(O4&gt;$B$37,M36*Parameters!$B$105,$B$33*$B$32+(N36-$B$33*$B$32)*(1-$B$34))</f>
        <v>0.49569094570727013</v>
      </c>
      <c r="P36" s="23">
        <f>+IF(P4&gt;$B$37,N36*Parameters!$B$105,$B$33*$B$32+(O36-$B$33*$B$32)*(1-$B$34))</f>
        <v>0.47531639842190659</v>
      </c>
      <c r="Q36" s="23">
        <f>+IF(Q4&gt;$B$37,O36*Parameters!$B$105,$B$33*$B$32+(P36-$B$33*$B$32)*(1-$B$34))</f>
        <v>0.45596057850081123</v>
      </c>
      <c r="R36" s="23">
        <f>+IF(R4&gt;$B$37,P36*Parameters!$B$105,$B$33*$B$32+(Q36-$B$33*$B$32)*(1-$B$34))</f>
        <v>0.43757254957577063</v>
      </c>
      <c r="S36" s="23">
        <f>+IF(S4&gt;$B$37,Q36*Parameters!$B$105,$B$33*$B$32+(R36-$B$33*$B$32)*(1-$B$34))</f>
        <v>0.42010392209698211</v>
      </c>
      <c r="T36" s="23">
        <f>+IF(T4&gt;$B$37,R36*Parameters!$B$105,$B$33*$B$32+(S36-$B$33*$B$32)*(1-$B$34))</f>
        <v>0.403508725992133</v>
      </c>
      <c r="U36" s="23">
        <f>+IF(U4&gt;$B$37,S36*Parameters!$B$105,$B$33*$B$32+(T36-$B$33*$B$32)*(1-$B$34))</f>
        <v>0.38774328969252636</v>
      </c>
      <c r="V36" s="23">
        <f>+IF(V4&gt;$B$37,T36*Parameters!$B$105,$B$33*$B$32+(U36-$B$33*$B$32)*(1-$B$34))</f>
        <v>0.37276612520790003</v>
      </c>
      <c r="W36" s="23">
        <f>+IF(W4&gt;$B$37,U36*Parameters!$B$105,$B$33*$B$32+(V36-$B$33*$B$32)*(1-$B$34))</f>
        <v>0.35853781894750503</v>
      </c>
      <c r="X36" s="23">
        <f>+IF(X4&gt;$B$37,V36*Parameters!$B$105,$B$33*$B$32+(W36-$B$33*$B$32)*(1-$B$34))</f>
        <v>0.34502092800012979</v>
      </c>
      <c r="Y36" s="23">
        <f>+IF(Y4&gt;$B$37,W36*Parameters!$B$105,$B$33*$B$32+(X36-$B$33*$B$32)*(1-$B$34))</f>
        <v>0.33217988160012329</v>
      </c>
      <c r="Z36" s="23">
        <f>+IF(Z4&gt;$B$37,Y36*Parameters!$B$105,$B$33*$B$32+(Y36-$B$33*$B$32)*(1-$B$34))</f>
        <v>0.31998088752011711</v>
      </c>
      <c r="AA36" s="23">
        <f>+IF(AA4&gt;$B$37,Z36*Parameters!$B$105,$B$33*$B$32+(Z36-$B$33*$B$32)*(1-$B$34))</f>
        <v>0.15999044376005855</v>
      </c>
      <c r="AB36" s="23">
        <f>+IF(AB4&gt;$B$37,AA36*Parameters!$B$105,$B$33*$B$32+(AA36-$B$33*$B$32)*(1-$B$34))</f>
        <v>7.9995221880029277E-2</v>
      </c>
      <c r="AC36" s="23">
        <f>+IF(AC4&gt;$B$37,AB36*Parameters!$B$105,$B$33*$B$32+(AB36-$B$33*$B$32)*(1-$B$34))</f>
        <v>3.9997610940014638E-2</v>
      </c>
      <c r="AD36" s="23">
        <f>+IF(AD4&gt;$B$37,AC36*Parameters!$B$105,$B$33*$B$32+(AC36-$B$33*$B$32)*(1-$B$34))</f>
        <v>1.9998805470007319E-2</v>
      </c>
      <c r="AE36" s="23">
        <f>+IF(AE4&gt;$B$37,AD36*Parameters!$B$105,$B$33*$B$32+(AD36-$B$33*$B$32)*(1-$B$34))</f>
        <v>9.9994027350036596E-3</v>
      </c>
      <c r="AF36" s="23">
        <f>+IF(AF4&gt;$B$37,AE36*Parameters!$B$105,$B$33*$B$32+(AE36-$B$33*$B$32)*(1-$B$34))</f>
        <v>4.9997013675018298E-3</v>
      </c>
      <c r="AG36" s="23">
        <f>+IF(AG4&gt;$B$37,AF36*Parameters!$B$105,$B$33*$B$32+(AF36-$B$33*$B$32)*(1-$B$34))</f>
        <v>2.4998506837509149E-3</v>
      </c>
      <c r="AH36" s="23">
        <f>+IF(AH4&gt;$B$37,AG36*Parameters!$B$105,$B$33*$B$32+(AG36-$B$33*$B$32)*(1-$B$34))</f>
        <v>1.2499253418754575E-3</v>
      </c>
      <c r="AI36" s="23">
        <f>+IF(AI4&gt;$B$37,AH36*Parameters!$B$105,$B$33*$B$32+(AH36-$B$33*$B$32)*(1-$B$34))</f>
        <v>6.2496267093772873E-4</v>
      </c>
      <c r="AJ36" s="23">
        <f>+IF(AJ4&gt;$B$37,AI36*Parameters!$B$105,$B$33*$B$32+(AI36-$B$33*$B$32)*(1-$B$34))</f>
        <v>3.1248133546886436E-4</v>
      </c>
      <c r="AK36" s="23">
        <f>+IF(AK4&gt;$B$37,AJ36*Parameters!$B$105,$B$33*$B$32+(AJ36-$B$33*$B$32)*(1-$B$34))</f>
        <v>1.5624066773443218E-4</v>
      </c>
      <c r="AL36" s="23">
        <f>+IF(AL4&gt;$B$37,AK36*Parameters!$B$105,$B$33*$B$32+(AK36-$B$33*$B$32)*(1-$B$34))</f>
        <v>7.8120333867216091E-5</v>
      </c>
      <c r="AM36" s="23">
        <f>+IF(AM4&gt;$B$37,AL36*Parameters!$B$105,$B$33*$B$32+(AL36-$B$33*$B$32)*(1-$B$34))</f>
        <v>3.9060166933608045E-5</v>
      </c>
      <c r="AN36" s="23">
        <f>+IF(AN4&gt;$B$37,AM36*Parameters!$B$105,$B$33*$B$32+(AM36-$B$33*$B$32)*(1-$B$34))</f>
        <v>1.9530083466804023E-5</v>
      </c>
      <c r="AO36" s="23">
        <f>+IF(AO4&gt;$B$37,AN36*Parameters!$B$105,$B$33*$B$32+(AN36-$B$33*$B$32)*(1-$B$34))</f>
        <v>9.7650417334020113E-6</v>
      </c>
      <c r="AP36" s="23">
        <f>+IF(AP4&gt;$B$37,AO36*Parameters!$B$105,$B$33*$B$32+(AO36-$B$33*$B$32)*(1-$B$34))</f>
        <v>4.8825208667010057E-6</v>
      </c>
      <c r="AQ36" s="23">
        <f>+IF(AQ4&gt;$B$37,AP36*Parameters!$B$105,$B$33*$B$32+(AP36-$B$33*$B$32)*(1-$B$34))</f>
        <v>2.4412604333505028E-6</v>
      </c>
      <c r="AR36" s="23">
        <f>+IF(AR4&gt;$B$37,AQ36*Parameters!$B$105,$B$33*$B$32+(AQ36-$B$33*$B$32)*(1-$B$34))</f>
        <v>1.2206302166752514E-6</v>
      </c>
      <c r="AS36" s="23">
        <f>+IF(AS4&gt;$B$37,AR36*Parameters!$B$105,$B$33*$B$32+(AR36-$B$33*$B$32)*(1-$B$34))</f>
        <v>6.1031510833762571E-7</v>
      </c>
      <c r="AT36" s="23">
        <f>+IF(AT4&gt;$B$37,AS36*Parameters!$B$105,$B$33*$B$32+(AS36-$B$33*$B$32)*(1-$B$34))</f>
        <v>3.0515755416881285E-7</v>
      </c>
      <c r="AU36" s="23">
        <f>+IF(AU4&gt;$B$37,AT36*Parameters!$B$105,$B$33*$B$32+(AT36-$B$33*$B$32)*(1-$B$34))</f>
        <v>1.5257877708440643E-7</v>
      </c>
      <c r="AV36" s="23">
        <f>+IF(AV4&gt;$B$37,AU36*Parameters!$B$105,$B$33*$B$32+(AU36-$B$33*$B$32)*(1-$B$34))</f>
        <v>7.6289388542203214E-8</v>
      </c>
      <c r="AW36" s="23">
        <f>+IF(AW4&gt;$B$37,AV36*Parameters!$B$105,$B$33*$B$32+(AV36-$B$33*$B$32)*(1-$B$34))</f>
        <v>3.8144694271101607E-8</v>
      </c>
      <c r="AX36" s="23">
        <f>+IF(AX4&gt;$B$37,AW36*Parameters!$B$105,$B$33*$B$32+(AW36-$B$33*$B$32)*(1-$B$34))</f>
        <v>1.9072347135550803E-8</v>
      </c>
      <c r="AY36" s="23">
        <f>+IF(AY4&gt;$B$37,AX36*Parameters!$B$105,$B$33*$B$32+(AX36-$B$33*$B$32)*(1-$B$34))</f>
        <v>9.5361735677754017E-9</v>
      </c>
      <c r="AZ36" s="23">
        <f>+IF(AZ4&gt;$B$37,AY36*Parameters!$B$105,$B$33*$B$32+(AY36-$B$33*$B$32)*(1-$B$34))</f>
        <v>4.7680867838877009E-9</v>
      </c>
      <c r="BA36" s="23">
        <f>+IF(BA4&gt;$B$37,AZ36*Parameters!$B$105,$B$33*$B$32+(AZ36-$B$33*$B$32)*(1-$B$34))</f>
        <v>2.3840433919438504E-9</v>
      </c>
      <c r="BB36" s="23">
        <f>+IF(BB4&gt;$B$37,BA36*Parameters!$B$105,$B$33*$B$32+(BA36-$B$33*$B$32)*(1-$B$34))</f>
        <v>1.1920216959719252E-9</v>
      </c>
      <c r="BC36" s="23">
        <f>+IF(BC4&gt;$B$37,BB36*Parameters!$B$105,$B$33*$B$32+(BB36-$B$33*$B$32)*(1-$B$34))</f>
        <v>5.9601084798596261E-10</v>
      </c>
      <c r="BD36" s="23">
        <f>+IF(BD4&gt;$B$37,BC36*Parameters!$B$105,$B$33*$B$32+(BC36-$B$33*$B$32)*(1-$B$34))</f>
        <v>2.980054239929813E-10</v>
      </c>
      <c r="BE36" s="23">
        <f>+IF(BE4&gt;$B$37,BD36*Parameters!$B$105,$B$33*$B$32+(BD36-$B$33*$B$32)*(1-$B$34))</f>
        <v>1.4900271199649065E-10</v>
      </c>
      <c r="BF36" s="23">
        <f>+IF(BF4&gt;$B$37,BE36*Parameters!$B$105,$B$33*$B$32+(BE36-$B$33*$B$32)*(1-$B$34))</f>
        <v>7.4501355998245326E-11</v>
      </c>
      <c r="BG36" s="23">
        <f>+IF(BG4&gt;$B$37,BF36*Parameters!$B$105,$B$33*$B$32+(BF36-$B$33*$B$32)*(1-$B$34))</f>
        <v>3.7250677999122663E-11</v>
      </c>
      <c r="BH36" s="23">
        <f>+IF(BH4&gt;$B$37,BG36*Parameters!$B$105,$B$33*$B$32+(BG36-$B$33*$B$32)*(1-$B$34))</f>
        <v>1.8625338999561331E-11</v>
      </c>
      <c r="BI36" s="23">
        <f>+IF(BI4&gt;$B$37,BH36*Parameters!$B$105,$B$33*$B$32+(BH36-$B$33*$B$32)*(1-$B$34))</f>
        <v>9.3126694997806657E-12</v>
      </c>
    </row>
    <row r="37" spans="1:61 16384:16384" s="33" customFormat="1" ht="18" customHeight="1">
      <c r="A37" s="32" t="s">
        <v>73</v>
      </c>
      <c r="B37" s="29">
        <f>+Parameters!K64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0.30014462246061224</v>
      </c>
      <c r="C40" s="33">
        <f>+B40*EXP(C42*10)*Data!G94</f>
        <v>0.23814211665669149</v>
      </c>
      <c r="D40" s="33">
        <f>+C40*EXP(D42*10)</f>
        <v>0.18992217154839328</v>
      </c>
      <c r="E40" s="33">
        <f>+D40*EXP(E42*10)</f>
        <v>0.15454517235406051</v>
      </c>
      <c r="F40" s="33">
        <f>+E40*EXP(F42*10)</f>
        <v>0.12805646393420247</v>
      </c>
      <c r="G40" s="33">
        <f t="shared" ref="G40:BI40" si="9">+F40*EXP(G42*10)</f>
        <v>0.10785175712361218</v>
      </c>
      <c r="H40" s="33">
        <f t="shared" si="9"/>
        <v>9.2177438737846437E-2</v>
      </c>
      <c r="I40" s="33">
        <f t="shared" si="9"/>
        <v>7.9828243011163272E-2</v>
      </c>
      <c r="J40" s="33">
        <f t="shared" si="9"/>
        <v>6.995996366806663E-2</v>
      </c>
      <c r="K40" s="33">
        <f t="shared" si="9"/>
        <v>6.1970862860056937E-2</v>
      </c>
      <c r="L40" s="33">
        <f t="shared" si="9"/>
        <v>5.5425035256260385E-2</v>
      </c>
      <c r="M40" s="33">
        <f t="shared" si="9"/>
        <v>5.000193753700985E-2</v>
      </c>
      <c r="N40" s="33">
        <f t="shared" si="9"/>
        <v>4.5462557852500182E-2</v>
      </c>
      <c r="O40" s="33">
        <f t="shared" si="9"/>
        <v>4.162636237642476E-2</v>
      </c>
      <c r="P40" s="33">
        <f t="shared" si="9"/>
        <v>3.835534194914509E-2</v>
      </c>
      <c r="Q40" s="33">
        <f t="shared" si="9"/>
        <v>3.5542811741488489E-2</v>
      </c>
      <c r="R40" s="33">
        <f t="shared" si="9"/>
        <v>3.3105440815451768E-2</v>
      </c>
      <c r="S40" s="33">
        <f t="shared" si="9"/>
        <v>3.097750768328774E-2</v>
      </c>
      <c r="T40" s="33">
        <f t="shared" si="9"/>
        <v>2.9106710450054255E-2</v>
      </c>
      <c r="U40" s="33">
        <f t="shared" si="9"/>
        <v>2.74510762680652E-2</v>
      </c>
      <c r="V40" s="33">
        <f t="shared" si="9"/>
        <v>2.5976657359935793E-2</v>
      </c>
      <c r="W40" s="33">
        <f t="shared" si="9"/>
        <v>2.4655796125659591E-2</v>
      </c>
      <c r="X40" s="33">
        <f t="shared" si="9"/>
        <v>2.3465806330741506E-2</v>
      </c>
      <c r="Y40" s="33">
        <f t="shared" si="9"/>
        <v>2.238796154960784E-2</v>
      </c>
      <c r="Z40" s="33">
        <f t="shared" si="9"/>
        <v>2.1406712652314905E-2</v>
      </c>
      <c r="AA40" s="33">
        <f t="shared" si="9"/>
        <v>2.0509077568109983E-2</v>
      </c>
      <c r="AB40" s="33">
        <f t="shared" si="9"/>
        <v>1.968416173751579E-2</v>
      </c>
      <c r="AC40" s="33">
        <f t="shared" si="9"/>
        <v>1.8922778512303558E-2</v>
      </c>
      <c r="AD40" s="33">
        <f t="shared" si="9"/>
        <v>1.8217146587768913E-2</v>
      </c>
      <c r="AE40" s="33">
        <f t="shared" si="9"/>
        <v>1.756064724644469E-2</v>
      </c>
      <c r="AF40" s="33">
        <f t="shared" si="9"/>
        <v>1.6947628371765295E-2</v>
      </c>
      <c r="AG40" s="33">
        <f t="shared" si="9"/>
        <v>1.6373245282176634E-2</v>
      </c>
      <c r="AH40" s="33">
        <f t="shared" si="9"/>
        <v>1.5833330741282431E-2</v>
      </c>
      <c r="AI40" s="33">
        <f t="shared" si="9"/>
        <v>1.5324288230723375E-2</v>
      </c>
      <c r="AJ40" s="33">
        <f t="shared" si="9"/>
        <v>1.4843003881681737E-2</v>
      </c>
      <c r="AK40" s="33">
        <f t="shared" si="9"/>
        <v>1.4386773457702921E-2</v>
      </c>
      <c r="AL40" s="33">
        <f t="shared" si="9"/>
        <v>1.3953241545391553E-2</v>
      </c>
      <c r="AM40" s="33">
        <f t="shared" si="9"/>
        <v>1.3540350698556664E-2</v>
      </c>
      <c r="AN40" s="33">
        <f t="shared" si="9"/>
        <v>1.314629873830281E-2</v>
      </c>
      <c r="AO40" s="33">
        <f t="shared" si="9"/>
        <v>1.2769502768073966E-2</v>
      </c>
      <c r="AP40" s="33">
        <f t="shared" si="9"/>
        <v>1.2408568742383773E-2</v>
      </c>
      <c r="AQ40" s="33">
        <f t="shared" si="9"/>
        <v>1.2062265648641244E-2</v>
      </c>
      <c r="AR40" s="33">
        <f t="shared" si="9"/>
        <v>1.1729503536490453E-2</v>
      </c>
      <c r="AS40" s="33">
        <f t="shared" si="9"/>
        <v>1.1409314768588433E-2</v>
      </c>
      <c r="AT40" s="33">
        <f t="shared" si="9"/>
        <v>1.1100837978504412E-2</v>
      </c>
      <c r="AU40" s="33">
        <f t="shared" si="9"/>
        <v>1.0803304311388821E-2</v>
      </c>
      <c r="AV40" s="33">
        <f t="shared" si="9"/>
        <v>1.0516025595823545E-2</v>
      </c>
      <c r="AW40" s="33">
        <f t="shared" si="9"/>
        <v>1.0238384154385093E-2</v>
      </c>
      <c r="AX40" s="33">
        <f t="shared" si="9"/>
        <v>9.9698240087015937E-3</v>
      </c>
      <c r="AY40" s="33">
        <f t="shared" si="9"/>
        <v>9.7098432743322211E-3</v>
      </c>
      <c r="AZ40" s="33">
        <f t="shared" si="9"/>
        <v>9.457987573348663E-3</v>
      </c>
      <c r="BA40" s="33">
        <f t="shared" si="9"/>
        <v>9.2138443193992021E-3</v>
      </c>
      <c r="BB40" s="33">
        <f t="shared" si="9"/>
        <v>8.9770377523542659E-3</v>
      </c>
      <c r="BC40" s="33">
        <f t="shared" si="9"/>
        <v>8.7472246182183546E-3</v>
      </c>
      <c r="BD40" s="33">
        <f t="shared" si="9"/>
        <v>8.5240904055270371E-3</v>
      </c>
      <c r="BE40" s="33">
        <f t="shared" si="9"/>
        <v>8.3073460624753029E-3</v>
      </c>
      <c r="BF40" s="33">
        <f t="shared" si="9"/>
        <v>8.0967251299853393E-3</v>
      </c>
      <c r="BG40" s="33">
        <f t="shared" si="9"/>
        <v>7.8919812351742284E-3</v>
      </c>
      <c r="BH40" s="33">
        <f t="shared" si="9"/>
        <v>7.6928858975148975E-3</v>
      </c>
      <c r="BI40" s="33">
        <f t="shared" si="9"/>
        <v>7.4992266066333333E-3</v>
      </c>
    </row>
    <row r="41" spans="1:61 16384:16384" ht="18" customHeight="1">
      <c r="A41" s="21" t="s">
        <v>92</v>
      </c>
      <c r="B41" s="29">
        <f>+Parameters!K69</f>
        <v>0.30014462246061224</v>
      </c>
    </row>
    <row r="42" spans="1:61 16384:16384" s="45" customFormat="1" ht="18" customHeight="1">
      <c r="A42" s="43" t="s">
        <v>131</v>
      </c>
      <c r="B42" s="46"/>
      <c r="C42" s="33">
        <f>+Data!H77</f>
        <v>-2.4861473273139131E-2</v>
      </c>
      <c r="D42" s="33">
        <f>+Data!I77</f>
        <v>-2.2625325945825218E-2</v>
      </c>
      <c r="E42" s="33">
        <f>+Data!J77</f>
        <v>-2.0612793351242695E-2</v>
      </c>
      <c r="F42" s="33">
        <f>+Data!K77</f>
        <v>-1.8801514016118428E-2</v>
      </c>
      <c r="G42" s="33">
        <f>+Data!L77</f>
        <v>-1.7171362614506587E-2</v>
      </c>
      <c r="H42" s="33">
        <f>+Data!M77</f>
        <v>-1.5704226353055926E-2</v>
      </c>
      <c r="I42" s="33">
        <f>+Data!N77</f>
        <v>-1.4383803717750334E-2</v>
      </c>
      <c r="J42" s="33">
        <f>+Data!O77</f>
        <v>-1.31954233459753E-2</v>
      </c>
      <c r="K42" s="33">
        <f>+Data!P77</f>
        <v>-1.212588101137777E-2</v>
      </c>
      <c r="L42" s="33">
        <f>+Data!Q77</f>
        <v>-1.1163292910239993E-2</v>
      </c>
      <c r="M42" s="33">
        <f>+Data!R77</f>
        <v>-1.0296963619215994E-2</v>
      </c>
      <c r="N42" s="33">
        <f>+Data!S77</f>
        <v>-9.5172672572943935E-3</v>
      </c>
      <c r="O42" s="33">
        <f>+Data!T77</f>
        <v>-8.8155405315649537E-3</v>
      </c>
      <c r="P42" s="33">
        <f>+Data!U77</f>
        <v>-8.1839864784084577E-3</v>
      </c>
      <c r="Q42" s="33">
        <f>+Data!V77</f>
        <v>-7.6155878305676113E-3</v>
      </c>
      <c r="R42" s="33">
        <f>+Data!W77</f>
        <v>-7.1040290475108507E-3</v>
      </c>
      <c r="S42" s="33">
        <f>+Data!X77</f>
        <v>-6.6436261427597655E-3</v>
      </c>
      <c r="T42" s="33">
        <f>+Data!Y77</f>
        <v>-6.2292635284837885E-3</v>
      </c>
      <c r="U42" s="33">
        <f>+Data!Z77</f>
        <v>-5.8563371756354095E-3</v>
      </c>
      <c r="V42" s="33">
        <f>+Data!AA77</f>
        <v>-5.5207034580718687E-3</v>
      </c>
      <c r="W42" s="33">
        <f>+Data!AB77</f>
        <v>-5.2186331122646822E-3</v>
      </c>
      <c r="X42" s="33">
        <f>+Data!AC77</f>
        <v>-4.9467698010382142E-3</v>
      </c>
      <c r="Y42" s="33">
        <f>+Data!AD77</f>
        <v>-4.7020928209343931E-3</v>
      </c>
      <c r="Z42" s="33">
        <f>+Data!AE77</f>
        <v>-4.4818835388409535E-3</v>
      </c>
      <c r="AA42" s="33">
        <f>+Data!AF77</f>
        <v>-4.2836951849568577E-3</v>
      </c>
      <c r="AB42" s="33">
        <f>+Data!AG77</f>
        <v>-4.1053256664611718E-3</v>
      </c>
      <c r="AC42" s="33">
        <f>+Data!AH77</f>
        <v>-3.9447930998150549E-3</v>
      </c>
      <c r="AD42" s="33">
        <f>+Data!AI77</f>
        <v>-3.8003137898335497E-3</v>
      </c>
      <c r="AE42" s="33">
        <f>+Data!AJ77</f>
        <v>-3.6702824108501945E-3</v>
      </c>
      <c r="AF42" s="33">
        <f>+Data!AK77</f>
        <v>-3.5532541697651751E-3</v>
      </c>
      <c r="AG42" s="33">
        <f>+Data!AL77</f>
        <v>-3.4479287527886576E-3</v>
      </c>
      <c r="AH42" s="33">
        <f>+Data!AM77</f>
        <v>-3.353135877509792E-3</v>
      </c>
      <c r="AI42" s="33">
        <f>+Data!AN77</f>
        <v>-3.267822289758813E-3</v>
      </c>
      <c r="AJ42" s="33">
        <f>+Data!AO77</f>
        <v>-3.1910400607829317E-3</v>
      </c>
      <c r="AK42" s="33">
        <f>+Data!AP77</f>
        <v>-3.1219360547046385E-3</v>
      </c>
      <c r="AL42" s="33">
        <f>+Data!AQ77</f>
        <v>-3.0597424492341749E-3</v>
      </c>
      <c r="AM42" s="33">
        <f>+Data!AR77</f>
        <v>-3.0037682043107575E-3</v>
      </c>
      <c r="AN42" s="33">
        <f>+Data!AS77</f>
        <v>-2.9533913838796816E-3</v>
      </c>
      <c r="AO42" s="33">
        <f>+Data!AT77</f>
        <v>-2.9080522454917133E-3</v>
      </c>
      <c r="AP42" s="33">
        <f>+Data!AU77</f>
        <v>-2.8672470209425418E-3</v>
      </c>
      <c r="AQ42" s="33">
        <f>+Data!AV77</f>
        <v>-2.8305223188482874E-3</v>
      </c>
      <c r="AR42" s="33">
        <f>+Data!AW77</f>
        <v>-2.7974700869634588E-3</v>
      </c>
      <c r="AS42" s="33">
        <f>+Data!AX77</f>
        <v>-2.767723078267113E-3</v>
      </c>
      <c r="AT42" s="33">
        <f>+Data!AY77</f>
        <v>-2.7409507704404018E-3</v>
      </c>
      <c r="AU42" s="33">
        <f>+Data!AZ77</f>
        <v>-2.7168556933963618E-3</v>
      </c>
      <c r="AV42" s="33">
        <f>+Data!BA77</f>
        <v>-2.6951701240567256E-3</v>
      </c>
      <c r="AW42" s="33">
        <f>+Data!BB77</f>
        <v>-2.675653111651053E-3</v>
      </c>
      <c r="AX42" s="33">
        <f>+Data!BC77</f>
        <v>-2.6580878004859479E-3</v>
      </c>
      <c r="AY42" s="33">
        <f>+Data!BD77</f>
        <v>-2.6422790204373532E-3</v>
      </c>
      <c r="AZ42" s="33">
        <f>+Data!BE77</f>
        <v>-2.628051118393618E-3</v>
      </c>
      <c r="BA42" s="33">
        <f>+Data!BF77</f>
        <v>-2.6152460065542562E-3</v>
      </c>
      <c r="BB42" s="33">
        <f>+Data!BG77</f>
        <v>-2.6037214058988304E-3</v>
      </c>
      <c r="BC42" s="33">
        <f>+Data!BH77</f>
        <v>-2.5933492653089476E-3</v>
      </c>
      <c r="BD42" s="33">
        <f>+Data!BI77</f>
        <v>-2.5840143387780528E-3</v>
      </c>
      <c r="BE42" s="33">
        <f>+Data!BJ77</f>
        <v>-2.5756129049002477E-3</v>
      </c>
      <c r="BF42" s="33">
        <f>+Data!BK77</f>
        <v>-2.5680516144102228E-3</v>
      </c>
      <c r="BG42" s="33">
        <f>+Data!BL77</f>
        <v>-2.5612464529692004E-3</v>
      </c>
      <c r="BH42" s="33">
        <f>+Data!BM77</f>
        <v>-2.5551218076722802E-3</v>
      </c>
      <c r="BI42" s="33">
        <f>+Data!BN77</f>
        <v>-2.5496096269050522E-3</v>
      </c>
    </row>
    <row r="43" spans="1:61 16384:16384" ht="18" customHeight="1">
      <c r="A43" s="21" t="s">
        <v>169</v>
      </c>
      <c r="B43" s="29">
        <f>+B44</f>
        <v>0</v>
      </c>
      <c r="C43" s="23">
        <f>+B43*(1-Parameters!$K$71)</f>
        <v>0</v>
      </c>
      <c r="D43" s="23">
        <f>+C43*(1-Parameters!$K$71)</f>
        <v>0</v>
      </c>
      <c r="E43" s="23">
        <f>+D43*(1-Parameters!$K$71)</f>
        <v>0</v>
      </c>
      <c r="F43" s="23">
        <f>+E43*(1-Parameters!$K$71)</f>
        <v>0</v>
      </c>
      <c r="G43" s="23">
        <f>+F43*(1-Parameters!$K$71)</f>
        <v>0</v>
      </c>
      <c r="H43" s="23">
        <f>+G43*(1-Parameters!$K$71)</f>
        <v>0</v>
      </c>
      <c r="I43" s="23">
        <f>+H43*(1-Parameters!$K$71)</f>
        <v>0</v>
      </c>
      <c r="J43" s="23">
        <f>+I43*(1-Parameters!$K$71)</f>
        <v>0</v>
      </c>
      <c r="K43" s="23">
        <f>+J43*(1-Parameters!$K$71)</f>
        <v>0</v>
      </c>
      <c r="L43" s="23">
        <f>+K43*(1-Parameters!$K$71)</f>
        <v>0</v>
      </c>
      <c r="M43" s="23">
        <f>+L43*(1-Parameters!$K$71)</f>
        <v>0</v>
      </c>
      <c r="N43" s="23">
        <f>+M43*(1-Parameters!$K$71)</f>
        <v>0</v>
      </c>
      <c r="O43" s="23">
        <f>+N43*(1-Parameters!$K$71)</f>
        <v>0</v>
      </c>
      <c r="P43" s="23">
        <f>+O43*(1-Parameters!$K$71)</f>
        <v>0</v>
      </c>
      <c r="Q43" s="23">
        <f>+P43*(1-Parameters!$K$71)</f>
        <v>0</v>
      </c>
      <c r="R43" s="23">
        <f>+Q43*(1-Parameters!$K$71)</f>
        <v>0</v>
      </c>
      <c r="S43" s="23">
        <f>+R43*(1-Parameters!$K$71)</f>
        <v>0</v>
      </c>
      <c r="T43" s="23">
        <f>+S43*(1-Parameters!$K$71)</f>
        <v>0</v>
      </c>
      <c r="U43" s="23">
        <f>+T43*(1-Parameters!$K$71)</f>
        <v>0</v>
      </c>
      <c r="V43" s="23">
        <f>+U43*(1-Parameters!$K$71)</f>
        <v>0</v>
      </c>
      <c r="W43" s="23">
        <f>+V43*(1-Parameters!$K$71)</f>
        <v>0</v>
      </c>
      <c r="X43" s="23">
        <f>+W43*(1-Parameters!$K$71)</f>
        <v>0</v>
      </c>
      <c r="Y43" s="23">
        <f>+X43*(1-Parameters!$K$71)</f>
        <v>0</v>
      </c>
      <c r="Z43" s="23">
        <f>+Y43*(1-Parameters!$K$71)</f>
        <v>0</v>
      </c>
      <c r="AA43" s="23">
        <f>+Z43*(1-Parameters!$K$71)</f>
        <v>0</v>
      </c>
      <c r="AB43" s="23">
        <f>+AA43*(1-Parameters!$K$71)</f>
        <v>0</v>
      </c>
      <c r="AC43" s="23">
        <f>+AB43*(1-Parameters!$K$71)</f>
        <v>0</v>
      </c>
      <c r="AD43" s="23">
        <f>+AC43*(1-Parameters!$K$71)</f>
        <v>0</v>
      </c>
      <c r="AE43" s="23">
        <f>+AD43*(1-Parameters!$K$71)</f>
        <v>0</v>
      </c>
      <c r="AF43" s="23">
        <f>+AE43*(1-Parameters!$K$71)</f>
        <v>0</v>
      </c>
      <c r="AG43" s="23">
        <f>+AF43*(1-Parameters!$K$71)</f>
        <v>0</v>
      </c>
      <c r="AH43" s="23">
        <f>+AG43*(1-Parameters!$K$71)</f>
        <v>0</v>
      </c>
      <c r="AI43" s="23">
        <f>+AH43*(1-Parameters!$K$71)</f>
        <v>0</v>
      </c>
      <c r="AJ43" s="23">
        <f>+AI43*(1-Parameters!$K$71)</f>
        <v>0</v>
      </c>
      <c r="AK43" s="23">
        <f>+AJ43*(1-Parameters!$K$71)</f>
        <v>0</v>
      </c>
      <c r="AL43" s="23">
        <f>+AK43*(1-Parameters!$K$71)</f>
        <v>0</v>
      </c>
      <c r="AM43" s="23">
        <f>+AL43*(1-Parameters!$K$71)</f>
        <v>0</v>
      </c>
      <c r="AN43" s="23">
        <f>+AM43*(1-Parameters!$K$71)</f>
        <v>0</v>
      </c>
      <c r="AO43" s="23">
        <f>+AN43*(1-Parameters!$K$71)</f>
        <v>0</v>
      </c>
      <c r="AP43" s="23">
        <f>+AO43*(1-Parameters!$K$71)</f>
        <v>0</v>
      </c>
      <c r="AQ43" s="23">
        <f>+AP43*(1-Parameters!$K$71)</f>
        <v>0</v>
      </c>
      <c r="AR43" s="23">
        <f>+AQ43*(1-Parameters!$K$71)</f>
        <v>0</v>
      </c>
      <c r="AS43" s="23">
        <f>+AR43*(1-Parameters!$K$71)</f>
        <v>0</v>
      </c>
      <c r="AT43" s="23">
        <f>+AS43*(1-Parameters!$K$71)</f>
        <v>0</v>
      </c>
      <c r="AU43" s="23">
        <f>+AT43*(1-Parameters!$K$71)</f>
        <v>0</v>
      </c>
      <c r="AV43" s="23">
        <f>+AU43*(1-Parameters!$K$71)</f>
        <v>0</v>
      </c>
      <c r="AW43" s="23">
        <f>+AV43*(1-Parameters!$K$71)</f>
        <v>0</v>
      </c>
      <c r="AX43" s="23">
        <f>+AW43*(1-Parameters!$K$71)</f>
        <v>0</v>
      </c>
      <c r="AY43" s="23">
        <f>+AX43*(1-Parameters!$K$71)</f>
        <v>0</v>
      </c>
      <c r="AZ43" s="23">
        <f>+AY43*(1-Parameters!$K$71)</f>
        <v>0</v>
      </c>
      <c r="BA43" s="23">
        <f>+AZ43*(1-Parameters!$K$71)</f>
        <v>0</v>
      </c>
      <c r="BB43" s="23">
        <f>+BA43*(1-Parameters!$K$71)</f>
        <v>0</v>
      </c>
      <c r="BC43" s="23">
        <f>+BB43*(1-Parameters!$K$71)</f>
        <v>0</v>
      </c>
      <c r="BD43" s="23">
        <f>+BC43*(1-Parameters!$K$71)</f>
        <v>0</v>
      </c>
      <c r="BE43" s="23">
        <f>+BD43*(1-Parameters!$K$71)</f>
        <v>0</v>
      </c>
      <c r="BF43" s="23">
        <f>+BE43*(1-Parameters!$K$71)</f>
        <v>0</v>
      </c>
      <c r="BG43" s="23">
        <f>+BF43*(1-Parameters!$K$71)</f>
        <v>0</v>
      </c>
      <c r="BH43" s="23">
        <f>+BG43*(1-Parameters!$K$71)</f>
        <v>0</v>
      </c>
      <c r="BI43" s="23">
        <f>+BH43*(1-Parameters!$K$71)</f>
        <v>0</v>
      </c>
    </row>
    <row r="44" spans="1:61 16384:16384" ht="18" customHeight="1">
      <c r="A44" s="21" t="s">
        <v>23</v>
      </c>
      <c r="B44" s="29">
        <f>+Parameters!K70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+Copen!V229</f>
        <v>0</v>
      </c>
      <c r="C46" s="48">
        <f>+Copen!W229</f>
        <v>0</v>
      </c>
      <c r="D46" s="48">
        <f>+Copen!X229</f>
        <v>0</v>
      </c>
      <c r="E46" s="48">
        <f>+Copen!Y229</f>
        <v>1</v>
      </c>
      <c r="F46" s="48">
        <f>+Copen!Z229</f>
        <v>1</v>
      </c>
      <c r="G46" s="48">
        <f>+Copen!AA229</f>
        <v>1</v>
      </c>
      <c r="H46" s="48">
        <f>+Copen!AB229</f>
        <v>1</v>
      </c>
      <c r="I46" s="48">
        <f>+Copen!AC229</f>
        <v>1</v>
      </c>
      <c r="J46" s="48">
        <f>+Copen!AD229</f>
        <v>1</v>
      </c>
      <c r="K46" s="48">
        <f>+Copen!AE229</f>
        <v>1</v>
      </c>
      <c r="L46" s="48">
        <f>+Copen!AF229</f>
        <v>1</v>
      </c>
      <c r="M46" s="48">
        <f>+Copen!AG229</f>
        <v>1</v>
      </c>
      <c r="N46" s="48">
        <f>+Copen!AH229</f>
        <v>1</v>
      </c>
      <c r="O46" s="48">
        <f>+Copen!AI229</f>
        <v>1</v>
      </c>
      <c r="P46" s="48">
        <f>+Copen!AJ229</f>
        <v>1</v>
      </c>
      <c r="Q46" s="48">
        <f>+Copen!AK229</f>
        <v>1</v>
      </c>
      <c r="R46" s="48">
        <f>+Copen!AL229</f>
        <v>1</v>
      </c>
      <c r="S46" s="48">
        <f>+Copen!AM229</f>
        <v>1</v>
      </c>
      <c r="T46" s="48">
        <f>+Copen!AN229</f>
        <v>1</v>
      </c>
      <c r="U46" s="48">
        <f>+Copen!AO229</f>
        <v>1</v>
      </c>
      <c r="V46" s="48">
        <f>+Copen!AP229</f>
        <v>1</v>
      </c>
      <c r="W46" s="48">
        <f>+Copen!AQ229</f>
        <v>1</v>
      </c>
      <c r="X46" s="48">
        <f>+Copen!AR229</f>
        <v>1</v>
      </c>
      <c r="Y46" s="48">
        <f>+Copen!AS229</f>
        <v>1</v>
      </c>
      <c r="Z46" s="48">
        <f>+Copen!AT229</f>
        <v>1</v>
      </c>
      <c r="AA46" s="48">
        <f>+Copen!AU229</f>
        <v>1</v>
      </c>
      <c r="AB46" s="48">
        <f>+Copen!AV229</f>
        <v>1</v>
      </c>
      <c r="AC46" s="48">
        <f>+Copen!AW229</f>
        <v>1</v>
      </c>
      <c r="AD46" s="48">
        <f>+Copen!AX229</f>
        <v>1</v>
      </c>
      <c r="AE46" s="48">
        <f>+Copen!AY229</f>
        <v>1</v>
      </c>
      <c r="AF46" s="48">
        <f>+Copen!AZ229</f>
        <v>1</v>
      </c>
      <c r="AG46" s="48">
        <f>+Copen!BA229</f>
        <v>1</v>
      </c>
      <c r="AH46" s="48">
        <f>+Copen!BB229</f>
        <v>1</v>
      </c>
      <c r="AI46" s="48">
        <f>+Copen!BC229</f>
        <v>1</v>
      </c>
      <c r="AJ46" s="48">
        <f>+Copen!BD229</f>
        <v>1</v>
      </c>
      <c r="AK46" s="48">
        <f>+Copen!BE229</f>
        <v>1</v>
      </c>
      <c r="AL46" s="48">
        <f>+Copen!BF229</f>
        <v>1</v>
      </c>
      <c r="AM46" s="48">
        <f>+Copen!BG229</f>
        <v>1</v>
      </c>
      <c r="AN46" s="48">
        <f>+Copen!BH229</f>
        <v>1</v>
      </c>
      <c r="AO46" s="48">
        <f>+Copen!BI229</f>
        <v>1</v>
      </c>
      <c r="AP46" s="48">
        <f>+Copen!BJ229</f>
        <v>1</v>
      </c>
      <c r="AQ46" s="48">
        <f>+Copen!BK229</f>
        <v>1</v>
      </c>
      <c r="AR46" s="48">
        <f>+Copen!BL229</f>
        <v>1</v>
      </c>
      <c r="AS46" s="48">
        <f>+Copen!BM229</f>
        <v>1</v>
      </c>
      <c r="AT46" s="48">
        <f>+Copen!BN229</f>
        <v>1</v>
      </c>
      <c r="AU46" s="48">
        <f>+Copen!BO229</f>
        <v>1</v>
      </c>
      <c r="AV46" s="48">
        <f>+Copen!BP229</f>
        <v>1</v>
      </c>
      <c r="AW46" s="48">
        <f>+Copen!BQ229</f>
        <v>1</v>
      </c>
      <c r="AX46" s="48">
        <f>+Copen!BR229</f>
        <v>1</v>
      </c>
      <c r="AY46" s="48">
        <f>+Copen!BS229</f>
        <v>1</v>
      </c>
      <c r="AZ46" s="48">
        <f>+Copen!BT229</f>
        <v>1</v>
      </c>
      <c r="BA46" s="48">
        <f>+Copen!BU229</f>
        <v>1</v>
      </c>
      <c r="BB46" s="48">
        <f>+Copen!BV229</f>
        <v>1</v>
      </c>
      <c r="BC46" s="48">
        <f>+Copen!BW229</f>
        <v>1</v>
      </c>
      <c r="BD46" s="48">
        <f>+Copen!BX229</f>
        <v>1</v>
      </c>
      <c r="BE46" s="48">
        <f>+Copen!BY229</f>
        <v>1</v>
      </c>
      <c r="BF46" s="48">
        <f>+Copen!BZ229</f>
        <v>1</v>
      </c>
      <c r="BG46" s="48">
        <f>+Copen!CA229</f>
        <v>1</v>
      </c>
      <c r="BH46" s="48">
        <f>+Copen!CB229</f>
        <v>1</v>
      </c>
      <c r="BI46" s="48">
        <f>+Copen!CC229</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+Parameters!D136</f>
        <v>1.1718037733455092E-2</v>
      </c>
      <c r="C48" s="226">
        <f>+Parameters!E136</f>
        <v>6.4042260888583457E-7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0.28523444074435106</v>
      </c>
      <c r="D50" s="44">
        <f>100*$B$49*(Global!C135*$B$48+Global!C135^2*$C$48)*(C61/$B61)^(1/$C$49)</f>
        <v>0.41440305200649341</v>
      </c>
      <c r="E50" s="44">
        <f>100*$B$49*(Global!D135*$B$48+Global!D135^2*$C$48)*(D61/$B61)^(1/$C$49)</f>
        <v>0.57399908695764013</v>
      </c>
      <c r="F50" s="44">
        <f>100*$B$49*(Global!E135*$B$48+Global!E135^2*$C$48)*(E61/$B61)^(1/$C$49)</f>
        <v>0.76448411549824524</v>
      </c>
      <c r="G50" s="44">
        <f>100*$B$49*(Global!F135*$B$48+Global!F135^2*$C$48)*(F61/$B61)^(1/$C$49)</f>
        <v>0.98767119710776474</v>
      </c>
      <c r="H50" s="44">
        <f>100*$B$49*(Global!G135*$B$48+Global!G135^2*$C$48)*(G61/$B61)^(1/$C$49)</f>
        <v>1.2430045256490063</v>
      </c>
      <c r="I50" s="44">
        <f>100*$B$49*(Global!H135*$B$48+Global!H135^2*$C$48)*(H61/$B61)^(1/$C$49)</f>
        <v>1.5328640569283567</v>
      </c>
      <c r="J50" s="44">
        <f>100*$B$49*(Global!I135*$B$48+Global!I135^2*$C$48)*(I61/$B61)^(1/$C$49)</f>
        <v>1.8549766001412575</v>
      </c>
      <c r="K50" s="44">
        <f>100*$B$49*(Global!J135*$B$48+Global!J135^2*$C$48)*(J61/$B61)^(1/$C$49)</f>
        <v>2.3134743672264677</v>
      </c>
      <c r="L50" s="44">
        <f>100*$B$49*(Global!K135*$B$48+Global!K135^2*$C$48)*(K61/$B61)^(1/$C$49)</f>
        <v>2.8422058619694708</v>
      </c>
      <c r="M50" s="44">
        <f>100*$B$49*(Global!L135*$B$48+Global!L135^2*$C$48)*(L61/$B61)^(1/$C$49)</f>
        <v>3.4546618495518779</v>
      </c>
      <c r="N50" s="44">
        <f>100*$B$49*(Global!M135*$B$48+Global!M135^2*$C$48)*(M61/$B61)^(1/$C$49)</f>
        <v>4.1328815626733686</v>
      </c>
      <c r="O50" s="44">
        <f>100*$B$49*(Global!N135*$B$48+Global!N135^2*$C$48)*(N61/$B61)^(1/$C$49)</f>
        <v>4.8748591502701926</v>
      </c>
      <c r="P50" s="44">
        <f>100*$B$49*(Global!O135*$B$48+Global!O135^2*$C$48)*(O61/$B61)^(1/$C$49)</f>
        <v>5.6863706944893977</v>
      </c>
      <c r="Q50" s="44">
        <f>100*$B$49*(Global!P135*$B$48+Global!P135^2*$C$48)*(P61/$B61)^(1/$C$49)</f>
        <v>6.5648111443917436</v>
      </c>
      <c r="R50" s="44">
        <f>100*$B$49*(Global!Q135*$B$48+Global!Q135^2*$C$48)*(Q61/$B61)^(1/$C$49)</f>
        <v>7.5077058335878997</v>
      </c>
      <c r="S50" s="44">
        <f>100*$B$49*(Global!R135*$B$48+Global!R135^2*$C$48)*(R61/$B61)^(1/$C$49)</f>
        <v>8.5127121136182762</v>
      </c>
      <c r="T50" s="44">
        <f>100*$B$49*(Global!S135*$B$48+Global!S135^2*$C$48)*(S61/$B61)^(1/$C$49)</f>
        <v>9.5775927176575077</v>
      </c>
      <c r="U50" s="44">
        <f>100*$B$49*(Global!T135*$B$48+Global!T135^2*$C$48)*(T61/$B61)^(1/$C$49)</f>
        <v>10.70018999601554</v>
      </c>
      <c r="V50" s="44">
        <f>100*$B$49*(Global!U135*$B$48+Global!U135^2*$C$48)*(U61/$B61)^(1/$C$49)</f>
        <v>11.878396591232276</v>
      </c>
      <c r="W50" s="44">
        <f>100*$B$49*(Global!V135*$B$48+Global!V135^2*$C$48)*(V61/$B61)^(1/$C$49)</f>
        <v>13.116116644583014</v>
      </c>
      <c r="X50" s="44">
        <f>100*$B$49*(Global!W135*$B$48+Global!W135^2*$C$48)*(W61/$B61)^(1/$C$49)</f>
        <v>14.414462420343334</v>
      </c>
      <c r="Y50" s="44">
        <f>100*$B$49*(Global!X135*$B$48+Global!X135^2*$C$48)*(X61/$B61)^(1/$C$49)</f>
        <v>15.767333872895914</v>
      </c>
      <c r="Z50" s="44">
        <f>100*$B$49*(Global!Y135*$B$48+Global!Y135^2*$C$48)*(Y61/$B61)^(1/$C$49)</f>
        <v>17.17226090299831</v>
      </c>
      <c r="AA50" s="44">
        <f>100*$B$49*(Global!Z135*$B$48+Global!Z135^2*$C$48)*(Z61/$B61)^(1/$C$49)</f>
        <v>18.626849927179588</v>
      </c>
      <c r="AB50" s="44">
        <f>100*$B$49*(Global!AA135*$B$48+Global!AA135^2*$C$48)*(AA61/$B61)^(1/$C$49)</f>
        <v>20.127737054764939</v>
      </c>
      <c r="AC50" s="44">
        <f>100*$B$49*(Global!AB135*$B$48+Global!AB135^2*$C$48)*(AB61/$B61)^(1/$C$49)</f>
        <v>21.659966355677529</v>
      </c>
      <c r="AD50" s="44">
        <f>100*$B$49*(Global!AC135*$B$48+Global!AC135^2*$C$48)*(AC61/$B61)^(1/$C$49)</f>
        <v>23.202522291554342</v>
      </c>
      <c r="AE50" s="44">
        <f>100*$B$49*(Global!AD135*$B$48+Global!AD135^2*$C$48)*(AD61/$B61)^(1/$C$49)</f>
        <v>24.74555504640071</v>
      </c>
      <c r="AF50" s="44">
        <f>100*$B$49*(Global!AE135*$B$48+Global!AE135^2*$C$48)*(AE61/$B61)^(1/$C$49)</f>
        <v>26.281502029072122</v>
      </c>
      <c r="AG50" s="44">
        <f>100*$B$49*(Global!AF135*$B$48+Global!AF135^2*$C$48)*(AF61/$B61)^(1/$C$49)</f>
        <v>27.789587067416285</v>
      </c>
      <c r="AH50" s="44">
        <f>100*$B$49*(Global!AG135*$B$48+Global!AG135^2*$C$48)*(AG61/$B61)^(1/$C$49)</f>
        <v>29.261715750482839</v>
      </c>
      <c r="AI50" s="44">
        <f>100*$B$49*(Global!AH135*$B$48+Global!AH135^2*$C$48)*(AH61/$B61)^(1/$C$49)</f>
        <v>30.711010241030554</v>
      </c>
      <c r="AJ50" s="44">
        <f>100*$B$49*(Global!AI135*$B$48+Global!AI135^2*$C$48)*(AI61/$B61)^(1/$C$49)</f>
        <v>32.140305818813111</v>
      </c>
      <c r="AK50" s="44">
        <f>100*$B$49*(Global!AJ135*$B$48+Global!AJ135^2*$C$48)*(AJ61/$B61)^(1/$C$49)</f>
        <v>33.551747482642469</v>
      </c>
      <c r="AL50" s="44">
        <f>100*$B$49*(Global!AK135*$B$48+Global!AK135^2*$C$48)*(AK61/$B61)^(1/$C$49)</f>
        <v>34.947289675692609</v>
      </c>
      <c r="AM50" s="44">
        <f>100*$B$49*(Global!AL135*$B$48+Global!AL135^2*$C$48)*(AL61/$B61)^(1/$C$49)</f>
        <v>36.328749756308362</v>
      </c>
      <c r="AN50" s="44">
        <f>100*$B$49*(Global!AM135*$B$48+Global!AM135^2*$C$48)*(AM61/$B61)^(1/$C$49)</f>
        <v>37.697809415899485</v>
      </c>
      <c r="AO50" s="44">
        <f>100*$B$49*(Global!AN135*$B$48+Global!AN135^2*$C$48)*(AN61/$B61)^(1/$C$49)</f>
        <v>39.05600466978143</v>
      </c>
      <c r="AP50" s="44">
        <f>100*$B$49*(Global!AO135*$B$48+Global!AO135^2*$C$48)*(AO61/$B61)^(1/$C$49)</f>
        <v>40.404716662484269</v>
      </c>
      <c r="AQ50" s="44">
        <f>100*$B$49*(Global!AP135*$B$48+Global!AP135^2*$C$48)*(AP61/$B61)^(1/$C$49)</f>
        <v>41.745167527223643</v>
      </c>
      <c r="AR50" s="44">
        <f>100*$B$49*(Global!AQ135*$B$48+Global!AQ135^2*$C$48)*(AQ61/$B61)^(1/$C$49)</f>
        <v>43.078422001403567</v>
      </c>
      <c r="AS50" s="44">
        <f>100*$B$49*(Global!AR135*$B$48+Global!AR135^2*$C$48)*(AR61/$B61)^(1/$C$49)</f>
        <v>44.405394041831237</v>
      </c>
      <c r="AT50" s="44">
        <f>100*$B$49*(Global!AS135*$B$48+Global!AS135^2*$C$48)*(AS61/$B61)^(1/$C$49)</f>
        <v>45.726857263551807</v>
      </c>
      <c r="AU50" s="44">
        <f>100*$B$49*(Global!AT135*$B$48+Global!AT135^2*$C$48)*(AT61/$B61)^(1/$C$49)</f>
        <v>47.04345808833196</v>
      </c>
      <c r="AV50" s="44">
        <f>100*$B$49*(Global!AU135*$B$48+Global!AU135^2*$C$48)*(AU61/$B61)^(1/$C$49)</f>
        <v>48.355730741116169</v>
      </c>
      <c r="AW50" s="44">
        <f>100*$B$49*(Global!AV135*$B$48+Global!AV135^2*$C$48)*(AV61/$B61)^(1/$C$49)</f>
        <v>49.664113531517842</v>
      </c>
      <c r="AX50" s="44">
        <f>100*$B$49*(Global!AW135*$B$48+Global!AW135^2*$C$48)*(AW61/$B61)^(1/$C$49)</f>
        <v>50.968966138957263</v>
      </c>
      <c r="AY50" s="44">
        <f>100*$B$49*(Global!AX135*$B$48+Global!AX135^2*$C$48)*(AX61/$B61)^(1/$C$49)</f>
        <v>52.270587862030695</v>
      </c>
      <c r="AZ50" s="44">
        <f>100*$B$49*(Global!AY135*$B$48+Global!AY135^2*$C$48)*(AY61/$B61)^(1/$C$49)</f>
        <v>53.569236992413018</v>
      </c>
      <c r="BA50" s="44">
        <f>100*$B$49*(Global!AZ135*$B$48+Global!AZ135^2*$C$48)*(AZ61/$B61)^(1/$C$49)</f>
        <v>54.865151636651319</v>
      </c>
      <c r="BB50" s="44">
        <f>100*$B$49*(Global!BA135*$B$48+Global!BA135^2*$C$48)*(BA61/$B61)^(1/$C$49)</f>
        <v>56.158572443725994</v>
      </c>
      <c r="BC50" s="44">
        <f>100*$B$49*(Global!BB135*$B$48+Global!BB135^2*$C$48)*(BB61/$B61)^(1/$C$49)</f>
        <v>57.449767810308423</v>
      </c>
      <c r="BD50" s="44">
        <f>100*$B$49*(Global!BC135*$B$48+Global!BC135^2*$C$48)*(BC61/$B61)^(1/$C$49)</f>
        <v>58.739062236360915</v>
      </c>
      <c r="BE50" s="44">
        <f>100*$B$49*(Global!BD135*$B$48+Global!BD135^2*$C$48)*(BD61/$B61)^(1/$C$49)</f>
        <v>60.026868597289308</v>
      </c>
      <c r="BF50" s="44">
        <f>100*$B$49*(Global!BE135*$B$48+Global!BE135^2*$C$48)*(BE61/$B61)^(1/$C$49)</f>
        <v>61.313725190992351</v>
      </c>
      <c r="BG50" s="44">
        <f>100*$B$49*(Global!BF135*$B$48+Global!BF135^2*$C$48)*(BF61/$B61)^(1/$C$49)</f>
        <v>62.600338514769952</v>
      </c>
      <c r="BH50" s="44">
        <f>100*$B$49*(Global!BG135*$B$48+Global!BG135^2*$C$48)*(BG61/$B61)^(1/$C$49)</f>
        <v>63.887632834901424</v>
      </c>
      <c r="BI50" s="44">
        <f>100*$B$49*(Global!BH135*$B$48+Global!BH135^2*$C$48)*(BH61/$B61)^(1/$C$49)</f>
        <v>65.176807738606257</v>
      </c>
      <c r="BJ50" s="44">
        <f>100*$B$49*(Global!BI135*$B$48+Global!BI135^2*$C$48)*(BI61/$B61)^(1/$C$49)</f>
        <v>66.469405012235995</v>
      </c>
      <c r="BK50" s="44">
        <f>100*$B$49*(Global!BJ80*$B$48+Global!BJ80^2*$C$48)*(BJ61/$B61)^(1/$C$49)</f>
        <v>67.393068760773801</v>
      </c>
      <c r="BL50" s="44">
        <f>100*$B$49*(Global!BK80*$B$48+Global!BK80^2*$C$48)*(BK61/$B61)^(1/$C$49)</f>
        <v>68.294957015941222</v>
      </c>
      <c r="BM50" s="44">
        <f>100*$B$49*(Global!BL80*$B$48+Global!BL80^2*$C$48)*(BL61/$B61)^(1/$C$49)</f>
        <v>69.179500297388699</v>
      </c>
      <c r="BN50" s="44">
        <f>100*$B$49*(Global!BM80*$B$48+Global!BM80^2*$C$48)*(BM61/$B61)^(1/$C$49)</f>
        <v>70.049728207015164</v>
      </c>
      <c r="BO50" s="44">
        <f>100*$B$49*(Global!BN80*$B$48+Global!BN80^2*$C$48)*(BN61/$B61)^(1/$C$49)</f>
        <v>70.907722519763738</v>
      </c>
      <c r="BP50" s="44">
        <f>100*$B$49*(Global!BO80*$B$48+Global!BO80^2*$C$48)*(BO61/$B61)^(1/$C$49)</f>
        <v>71.754923418629673</v>
      </c>
      <c r="BQ50" s="44">
        <f>100*$B$49*(Global!BP80*$B$48+Global!BP80^2*$C$48)*(BP61/$B61)^(1/$C$49)</f>
        <v>72.592336523111499</v>
      </c>
      <c r="BR50" s="44">
        <f>100*$B$49*(Global!BQ80*$B$48+Global!BQ80^2*$C$48)*(BQ61/$B61)^(1/$C$49)</f>
        <v>73.420672884327928</v>
      </c>
      <c r="BS50" s="44">
        <f>100*$B$49*(Global!BR80*$B$48+Global!BR80^2*$C$48)*(BR61/$B61)^(1/$C$49)</f>
        <v>74.24044367684202</v>
      </c>
      <c r="BT50" s="44">
        <f>100*$B$49*(Global!BS80*$B$48+Global!BS80^2*$C$48)*(BS61/$B61)^(1/$C$49)</f>
        <v>75.052024267128587</v>
      </c>
      <c r="BU50" s="44">
        <f>100*$B$49*(Global!BT80*$B$48+Global!BT80^2*$C$48)*(BT61/$B61)^(1/$C$49)</f>
        <v>75.855697577679038</v>
      </c>
      <c r="BV50" s="44">
        <f>100*$B$49*(Global!BU80*$B$48+Global!BU80^2*$C$48)*(BU61/$B61)^(1/$C$49)</f>
        <v>76.651683449936357</v>
      </c>
      <c r="BW50" s="44">
        <f>100*$B$49*(Global!BV80*$B$48+Global!BV80^2*$C$48)*(BV61/$B61)^(1/$C$49)</f>
        <v>77.44015853674486</v>
      </c>
      <c r="BX50" s="44">
        <f>100*$B$49*(Global!BW80*$B$48+Global!BW80^2*$C$48)*(BW61/$B61)^(1/$C$49)</f>
        <v>78.221269787094201</v>
      </c>
      <c r="BY50" s="44">
        <f>100*$B$49*(Global!BX80*$B$48+Global!BX80^2*$C$48)*(BX61/$B61)^(1/$C$49)</f>
        <v>78.995143593986796</v>
      </c>
      <c r="BZ50" s="44">
        <f>100*$B$49*(Global!BY80*$B$48+Global!BY80^2*$C$48)*(BY61/$B61)^(1/$C$49)</f>
        <v>79.761892005854122</v>
      </c>
      <c r="CA50" s="44">
        <f>100*$B$49*(Global!BZ80*$B$48+Global!BZ80^2*$C$48)*(BZ61/$B61)^(1/$C$49)</f>
        <v>80.521616948797728</v>
      </c>
      <c r="CB50" s="44">
        <f>100*$B$49*(Global!CA80*$B$48+Global!CA80^2*$C$48)*(CA61/$B61)^(1/$C$49)</f>
        <v>81.274413100589769</v>
      </c>
      <c r="CC50" s="44">
        <f>100*$B$49*(Global!CB80*$B$48+Global!CB80^2*$C$48)*(CB61/$B61)^(1/$C$49)</f>
        <v>82.020369850237472</v>
      </c>
      <c r="CD50" s="44">
        <f>100*$B$49*(Global!CC80*$B$48+Global!CC80^2*$C$48)*(CC61/$B61)^(1/$C$49)</f>
        <v>82.759572636840844</v>
      </c>
      <c r="CE50" s="44">
        <f>100*$B$49*(Global!CD80*$B$48+Global!CD80^2*$C$48)*(CD61/$B61)^(1/$C$49)</f>
        <v>83.492103866723383</v>
      </c>
      <c r="CF50" s="44">
        <f>100*$B$49*(Global!CE80*$B$48+Global!CE80^2*$C$48)*(CE61/$B61)^(1/$C$49)</f>
        <v>84.218043543706727</v>
      </c>
      <c r="CG50" s="44">
        <f>100*$B$49*(Global!CF80*$B$48+Global!CF80^2*$C$48)*(CF61/$B61)^(1/$C$49)</f>
        <v>84.937469704010653</v>
      </c>
      <c r="CH50" s="44">
        <f>100*$B$49*(Global!CG80*$B$48+Global!CG80^2*$C$48)*(CG61/$B61)^(1/$C$49)</f>
        <v>85.650458717881591</v>
      </c>
      <c r="CI50" s="44">
        <f>100*$B$49*(Global!CH80*$B$48+Global!CH80^2*$C$48)*(CH61/$B61)^(1/$C$49)</f>
        <v>86.357085500149537</v>
      </c>
      <c r="CJ50" s="44">
        <f>100*$B$49*(Global!CI80*$B$48+Global!CI80^2*$C$48)*(CI61/$B61)^(1/$C$49)</f>
        <v>87.057423658425577</v>
      </c>
      <c r="CK50" s="44">
        <f>100*$B$49*(Global!CJ80*$B$48+Global!CJ80^2*$C$48)*(CJ61/$B61)^(1/$C$49)</f>
        <v>87.751545598500996</v>
      </c>
      <c r="CL50" s="44">
        <f>100*$B$49*(Global!CK80*$B$48+Global!CK80^2*$C$48)*(CK61/$B61)^(1/$C$49)</f>
        <v>88.439522600298673</v>
      </c>
      <c r="CM50" s="44">
        <f>100*$B$49*(Global!CL80*$B$48+Global!CL80^2*$C$48)*(CL61/$B61)^(1/$C$49)</f>
        <v>89.121424873505887</v>
      </c>
      <c r="CN50" s="44">
        <f>100*$B$49*(Global!CM80*$B$48+Global!CM80^2*$C$48)*(CM61/$B61)^(1/$C$49)</f>
        <v>89.797321599145889</v>
      </c>
      <c r="CO50" s="44">
        <f>100*$B$49*(Global!CN80*$B$48+Global!CN80^2*$C$48)*(CN61/$B61)^(1/$C$49)</f>
        <v>90.467280961388653</v>
      </c>
      <c r="CP50" s="44">
        <f>100*$B$49*(Global!CO80*$B$48+Global!CO80^2*$C$48)*(CO61/$B61)^(1/$C$49)</f>
        <v>91.13137017256534</v>
      </c>
      <c r="CQ50" s="44">
        <f>100*$B$49*(Global!CP80*$B$48+Global!CP80^2*$C$48)*(CP61/$B61)^(1/$C$49)</f>
        <v>91.78965549343657</v>
      </c>
      <c r="CR50" s="44">
        <f>100*$B$49*(Global!CQ80*$B$48+Global!CQ80^2*$C$48)*(CQ61/$B61)^(1/$C$49)</f>
        <v>92.442202250139147</v>
      </c>
      <c r="CS50" s="44">
        <f>100*$B$49*(Global!CR80*$B$48+Global!CR80^2*$C$48)*(CR61/$B61)^(1/$C$49)</f>
        <v>93.089074848803264</v>
      </c>
      <c r="CT50" s="44">
        <f>100*$B$49*(Global!CS80*$B$48+Global!CS80^2*$C$48)*(CS61/$B61)^(1/$C$49)</f>
        <v>93.730336788535453</v>
      </c>
      <c r="CU50" s="44">
        <f>100*$B$49*(Global!CT80*$B$48+Global!CT80^2*$C$48)*(CT61/$B61)^(1/$C$49)</f>
        <v>94.366050673256481</v>
      </c>
      <c r="CV50" s="44">
        <f>100*$B$49*(Global!CU80*$B$48+Global!CU80^2*$C$48)*(CU61/$B61)^(1/$C$49)</f>
        <v>94.996278222739122</v>
      </c>
      <c r="CW50" s="44"/>
      <c r="CX50" s="29"/>
      <c r="CY50" s="29"/>
      <c r="CZ50" s="29"/>
      <c r="DA50" s="29"/>
    </row>
    <row r="51" spans="1:105" ht="18" customHeight="1">
      <c r="A51" s="51" t="s">
        <v>195</v>
      </c>
    </row>
    <row r="52" spans="1:105" ht="18" customHeight="1">
      <c r="A52" s="23" t="s">
        <v>120</v>
      </c>
      <c r="B52" s="138">
        <f>+Data!B239/1000</f>
        <v>4.2517250466567388E-3</v>
      </c>
      <c r="C52" s="116">
        <f>+B95-B92</f>
        <v>0</v>
      </c>
    </row>
    <row r="53" spans="1:105" ht="18" customHeight="1">
      <c r="A53" s="21" t="s">
        <v>121</v>
      </c>
      <c r="B53" s="138">
        <f>+Data!O174</f>
        <v>-49.388505744836294</v>
      </c>
      <c r="C53" s="116">
        <f>+Data!Q174</f>
        <v>272.42355548616791</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1304.5</v>
      </c>
      <c r="C56" s="29">
        <f>B56*EXP(B58)</f>
        <v>1387.7502211844821</v>
      </c>
      <c r="D56" s="29">
        <f>C56*EXP(C58)</f>
        <v>1444.5546171355679</v>
      </c>
      <c r="E56" s="29">
        <f t="shared" ref="E56:BI56" si="10">D56*EXP(D58)</f>
        <v>1453.7111970786125</v>
      </c>
      <c r="F56" s="29">
        <f t="shared" si="10"/>
        <v>1431.7795428930247</v>
      </c>
      <c r="G56" s="29">
        <f t="shared" si="10"/>
        <v>1385.4481804592529</v>
      </c>
      <c r="H56" s="29">
        <f t="shared" si="10"/>
        <v>1340.1411957953853</v>
      </c>
      <c r="I56" s="29">
        <f t="shared" si="10"/>
        <v>1296.3158420494287</v>
      </c>
      <c r="J56" s="29">
        <f t="shared" si="10"/>
        <v>1253.9236668647941</v>
      </c>
      <c r="K56" s="29">
        <f t="shared" si="10"/>
        <v>1212.9178023758952</v>
      </c>
      <c r="L56" s="29">
        <f t="shared" si="10"/>
        <v>1193.8838632508532</v>
      </c>
      <c r="M56" s="29">
        <f t="shared" si="10"/>
        <v>1195.812902455109</v>
      </c>
      <c r="N56" s="29">
        <f t="shared" si="10"/>
        <v>1197.7450585389593</v>
      </c>
      <c r="O56" s="29">
        <f t="shared" si="10"/>
        <v>1199.6803365385581</v>
      </c>
      <c r="P56" s="29">
        <f t="shared" si="10"/>
        <v>1201.6187414981966</v>
      </c>
      <c r="Q56" s="29">
        <f t="shared" si="10"/>
        <v>1203.5602784703162</v>
      </c>
      <c r="R56" s="29">
        <f t="shared" si="10"/>
        <v>1205.5049525155223</v>
      </c>
      <c r="S56" s="29">
        <f t="shared" si="10"/>
        <v>1207.4527687025968</v>
      </c>
      <c r="T56" s="29">
        <f t="shared" si="10"/>
        <v>1209.4037321085116</v>
      </c>
      <c r="U56" s="29">
        <f t="shared" si="10"/>
        <v>1211.3578478184418</v>
      </c>
      <c r="V56" s="29">
        <f t="shared" si="10"/>
        <v>1216.4661289242617</v>
      </c>
      <c r="W56" s="29">
        <f t="shared" si="10"/>
        <v>1224.7684650996184</v>
      </c>
      <c r="X56" s="29">
        <f t="shared" si="10"/>
        <v>1233.1274644111938</v>
      </c>
      <c r="Y56" s="29">
        <f t="shared" si="10"/>
        <v>1241.5435135827893</v>
      </c>
      <c r="Z56" s="29">
        <f t="shared" si="10"/>
        <v>1250.0170019775817</v>
      </c>
      <c r="AA56" s="29">
        <f t="shared" si="10"/>
        <v>1258.5483216161374</v>
      </c>
      <c r="AB56" s="29">
        <f t="shared" si="10"/>
        <v>1267.1378671945483</v>
      </c>
      <c r="AC56" s="29">
        <f t="shared" si="10"/>
        <v>1275.7860361026928</v>
      </c>
      <c r="AD56" s="29">
        <f t="shared" si="10"/>
        <v>1284.4932284426202</v>
      </c>
      <c r="AE56" s="29">
        <f t="shared" si="10"/>
        <v>1293.2598470470614</v>
      </c>
      <c r="AF56" s="29">
        <f t="shared" si="10"/>
        <v>1297.6655678349578</v>
      </c>
      <c r="AG56" s="29">
        <f t="shared" si="10"/>
        <v>1297.6655678349578</v>
      </c>
      <c r="AH56" s="29">
        <f t="shared" si="10"/>
        <v>1297.6655678349578</v>
      </c>
      <c r="AI56" s="29">
        <f t="shared" si="10"/>
        <v>1297.6655678349578</v>
      </c>
      <c r="AJ56" s="29">
        <f t="shared" si="10"/>
        <v>1297.6655678349578</v>
      </c>
      <c r="AK56" s="29">
        <f t="shared" si="10"/>
        <v>1297.6655678349578</v>
      </c>
      <c r="AL56" s="29">
        <f t="shared" si="10"/>
        <v>1297.6655678349578</v>
      </c>
      <c r="AM56" s="29">
        <f t="shared" si="10"/>
        <v>1297.6655678349578</v>
      </c>
      <c r="AN56" s="29">
        <f t="shared" si="10"/>
        <v>1297.6655678349578</v>
      </c>
      <c r="AO56" s="29">
        <f t="shared" si="10"/>
        <v>1297.6655678349578</v>
      </c>
      <c r="AP56" s="29">
        <f t="shared" si="10"/>
        <v>1297.6655678349578</v>
      </c>
      <c r="AQ56" s="29">
        <f t="shared" si="10"/>
        <v>1297.6655678349578</v>
      </c>
      <c r="AR56" s="29">
        <f t="shared" si="10"/>
        <v>1297.6655678349578</v>
      </c>
      <c r="AS56" s="29">
        <f t="shared" si="10"/>
        <v>1297.6655678349578</v>
      </c>
      <c r="AT56" s="29">
        <f t="shared" si="10"/>
        <v>1297.6655678349578</v>
      </c>
      <c r="AU56" s="29">
        <f t="shared" si="10"/>
        <v>1297.6655678349578</v>
      </c>
      <c r="AV56" s="29">
        <f t="shared" si="10"/>
        <v>1297.6655678349578</v>
      </c>
      <c r="AW56" s="29">
        <f t="shared" si="10"/>
        <v>1297.6655678349578</v>
      </c>
      <c r="AX56" s="29">
        <f t="shared" si="10"/>
        <v>1297.6655678349578</v>
      </c>
      <c r="AY56" s="29">
        <f t="shared" si="10"/>
        <v>1297.6655678349578</v>
      </c>
      <c r="AZ56" s="29">
        <f t="shared" si="10"/>
        <v>1297.6655678349578</v>
      </c>
      <c r="BA56" s="29">
        <f t="shared" si="10"/>
        <v>1297.6655678349578</v>
      </c>
      <c r="BB56" s="29">
        <f t="shared" si="10"/>
        <v>1297.6655678349578</v>
      </c>
      <c r="BC56" s="29">
        <f t="shared" si="10"/>
        <v>1297.6655678349578</v>
      </c>
      <c r="BD56" s="29">
        <f t="shared" si="10"/>
        <v>1297.6655678349578</v>
      </c>
      <c r="BE56" s="29">
        <f t="shared" si="10"/>
        <v>1297.6655678349578</v>
      </c>
      <c r="BF56" s="29">
        <f t="shared" si="10"/>
        <v>1297.6655678349578</v>
      </c>
      <c r="BG56" s="29">
        <f t="shared" si="10"/>
        <v>1297.6655678349578</v>
      </c>
      <c r="BH56" s="29">
        <f t="shared" si="10"/>
        <v>1297.6655678349578</v>
      </c>
      <c r="BI56" s="29">
        <f t="shared" si="10"/>
        <v>1297.6655678349578</v>
      </c>
    </row>
    <row r="57" spans="1:105" s="6" customFormat="1" ht="12.9">
      <c r="A57" s="5" t="s">
        <v>113</v>
      </c>
      <c r="B57" s="3">
        <f>Parameters!K48</f>
        <v>1304.5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+Data!B43*10</f>
        <v>6.1864064376996403E-2</v>
      </c>
      <c r="C58" s="29">
        <f>+Data!C43*10</f>
        <v>4.0117160646553865E-2</v>
      </c>
      <c r="D58" s="29">
        <f>+Data!D43*10</f>
        <v>6.3186822708878035E-3</v>
      </c>
      <c r="E58" s="29">
        <f>+Data!E43*10</f>
        <v>-1.5201626695921917E-2</v>
      </c>
      <c r="F58" s="29">
        <f>+Data!F43*10</f>
        <v>-3.289442290029311E-2</v>
      </c>
      <c r="G58" s="29">
        <f>+Data!G43*10</f>
        <v>-3.3248704884521155E-2</v>
      </c>
      <c r="H58" s="29">
        <f>+Data!H43*10</f>
        <v>-3.3248704884521155E-2</v>
      </c>
      <c r="I58" s="29">
        <f>+Data!I43*10</f>
        <v>-3.3248704884521155E-2</v>
      </c>
      <c r="J58" s="29">
        <f>+Data!J43*10</f>
        <v>-3.3248704884521155E-2</v>
      </c>
      <c r="K58" s="29">
        <f>+Data!K43*10</f>
        <v>-1.5817120474196089E-2</v>
      </c>
      <c r="L58" s="29">
        <f>+Data!L43*10</f>
        <v>1.6144639361289706E-3</v>
      </c>
      <c r="M58" s="29">
        <f>+Data!M43*10</f>
        <v>1.6144639361289706E-3</v>
      </c>
      <c r="N58" s="29">
        <f>+Data!N43*10</f>
        <v>1.6144639361289706E-3</v>
      </c>
      <c r="O58" s="29">
        <f>+Data!O43*10</f>
        <v>1.6144639361289706E-3</v>
      </c>
      <c r="P58" s="29">
        <f>+Data!P43*10</f>
        <v>1.6144639361289706E-3</v>
      </c>
      <c r="Q58" s="29">
        <f>+Data!Q43*10</f>
        <v>1.6144639361289706E-3</v>
      </c>
      <c r="R58" s="29">
        <f>+Data!R43*10</f>
        <v>1.6144639361289706E-3</v>
      </c>
      <c r="S58" s="29">
        <f>+Data!S43*10</f>
        <v>1.6144639361289706E-3</v>
      </c>
      <c r="T58" s="29">
        <f>+Data!T43*10</f>
        <v>1.6144639361289706E-3</v>
      </c>
      <c r="U58" s="29">
        <f>+Data!U43*10</f>
        <v>4.2081210936156061E-3</v>
      </c>
      <c r="V58" s="29">
        <f>+Data!V43*10</f>
        <v>6.8017782511022419E-3</v>
      </c>
      <c r="W58" s="29">
        <f>+Data!W43*10</f>
        <v>6.8017782511022419E-3</v>
      </c>
      <c r="X58" s="29">
        <f>+Data!X43*10</f>
        <v>6.8017782511022419E-3</v>
      </c>
      <c r="Y58" s="29">
        <f>+Data!Y43*10</f>
        <v>6.8017782511022419E-3</v>
      </c>
      <c r="Z58" s="29">
        <f>+Data!Z43*10</f>
        <v>6.8017782511022419E-3</v>
      </c>
      <c r="AA58" s="29">
        <f>+Data!AA43*10</f>
        <v>6.8017782511022419E-3</v>
      </c>
      <c r="AB58" s="29">
        <f>+Data!AB43*10</f>
        <v>6.8017782511022419E-3</v>
      </c>
      <c r="AC58" s="29">
        <f>+Data!AC43*10</f>
        <v>6.8017782511022419E-3</v>
      </c>
      <c r="AD58" s="29">
        <f>+Data!AD43*10</f>
        <v>6.8017782511022419E-3</v>
      </c>
      <c r="AE58" s="29">
        <f>+Data!AE43*10</f>
        <v>3.400889125551121E-3</v>
      </c>
      <c r="AF58" s="29">
        <f>+Data!AF41*10</f>
        <v>0</v>
      </c>
      <c r="AG58" s="29">
        <f>+Data!AG41*10</f>
        <v>0</v>
      </c>
      <c r="AH58" s="29">
        <f>+Data!AH41*10</f>
        <v>0</v>
      </c>
      <c r="AI58" s="29">
        <f>+Data!AI41*10</f>
        <v>0</v>
      </c>
      <c r="AJ58" s="29">
        <f>+Data!AJ41*10</f>
        <v>0</v>
      </c>
      <c r="AK58" s="29">
        <f>+Data!AK41*10</f>
        <v>0</v>
      </c>
      <c r="AL58" s="29">
        <f>+Data!AL41*10</f>
        <v>0</v>
      </c>
      <c r="AM58" s="29">
        <f>+Data!AM41*10</f>
        <v>0</v>
      </c>
      <c r="AN58" s="29">
        <f>+Data!AN41*10</f>
        <v>0</v>
      </c>
      <c r="AO58" s="29">
        <f>+Data!AO41*10</f>
        <v>0</v>
      </c>
      <c r="AP58" s="29">
        <f>+Data!AP41*10</f>
        <v>0</v>
      </c>
      <c r="AQ58" s="29">
        <f>+Data!AQ41*10</f>
        <v>0</v>
      </c>
      <c r="AR58" s="29">
        <f>+Data!AR41*10</f>
        <v>0</v>
      </c>
      <c r="AS58" s="29">
        <f>+Data!AS41*10</f>
        <v>0</v>
      </c>
      <c r="AT58" s="29">
        <f>+Data!AT41*10</f>
        <v>0</v>
      </c>
      <c r="AU58" s="29">
        <f>+Data!AU41*10</f>
        <v>0</v>
      </c>
      <c r="AV58" s="29">
        <f>+Data!AV41*10</f>
        <v>0</v>
      </c>
      <c r="AW58" s="29">
        <f>+Data!AW41*10</f>
        <v>0</v>
      </c>
      <c r="AX58" s="29">
        <f>+Data!AX41*10</f>
        <v>0</v>
      </c>
      <c r="AY58" s="29">
        <f>+Data!AY41*10</f>
        <v>0</v>
      </c>
      <c r="AZ58" s="29">
        <f>+Data!AZ41*10</f>
        <v>0</v>
      </c>
      <c r="BA58" s="29">
        <f>+Data!BA41*10</f>
        <v>0</v>
      </c>
      <c r="BB58" s="29">
        <f>+Data!BB41*10</f>
        <v>0</v>
      </c>
      <c r="BC58" s="29">
        <f>+Data!BC41*10</f>
        <v>0</v>
      </c>
      <c r="BD58" s="29">
        <f>+Data!BD41*10</f>
        <v>0</v>
      </c>
      <c r="BE58" s="29">
        <f>+Data!BE41*10</f>
        <v>0</v>
      </c>
      <c r="BF58" s="29">
        <f>+Data!BF41*10</f>
        <v>0</v>
      </c>
      <c r="BG58" s="29">
        <f>+Data!BG41*10</f>
        <v>0</v>
      </c>
      <c r="BH58" s="29">
        <f>+Data!BH41*10</f>
        <v>0</v>
      </c>
      <c r="BI58" s="29">
        <f>+Data!BI41*10</f>
        <v>0</v>
      </c>
    </row>
    <row r="59" spans="1:105" s="6" customFormat="1" ht="12.9">
      <c r="A59" s="5" t="s">
        <v>129</v>
      </c>
      <c r="B59" s="3">
        <f>+BI56</f>
        <v>1297.6655678349578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5.3332327426145003</v>
      </c>
      <c r="C61" s="45">
        <f t="shared" si="11"/>
        <v>11.940510102899944</v>
      </c>
      <c r="D61" s="45">
        <f t="shared" si="11"/>
        <v>16.890169866868568</v>
      </c>
      <c r="E61" s="45">
        <f t="shared" si="11"/>
        <v>22.177630673932718</v>
      </c>
      <c r="F61" s="45">
        <f t="shared" si="11"/>
        <v>27.688503254259047</v>
      </c>
      <c r="G61" s="45">
        <f t="shared" si="11"/>
        <v>33.265086438061218</v>
      </c>
      <c r="H61" s="45">
        <f t="shared" si="11"/>
        <v>39.217014367419388</v>
      </c>
      <c r="I61" s="45">
        <f t="shared" si="11"/>
        <v>45.433178565423511</v>
      </c>
      <c r="J61" s="45">
        <f t="shared" si="11"/>
        <v>51.849375254636655</v>
      </c>
      <c r="K61" s="45">
        <f t="shared" si="11"/>
        <v>58.375776167199568</v>
      </c>
      <c r="L61" s="45">
        <f t="shared" si="11"/>
        <v>66.127585265159723</v>
      </c>
      <c r="M61" s="45">
        <f t="shared" si="11"/>
        <v>75.646341931490966</v>
      </c>
      <c r="N61" s="45">
        <f t="shared" si="11"/>
        <v>85.055961266086726</v>
      </c>
      <c r="O61" s="45">
        <f t="shared" si="11"/>
        <v>94.906718733610916</v>
      </c>
      <c r="P61" s="45">
        <f t="shared" si="11"/>
        <v>105.10986376284964</v>
      </c>
      <c r="Q61" s="45">
        <f t="shared" si="11"/>
        <v>115.5900315914942</v>
      </c>
      <c r="R61" s="45">
        <f t="shared" si="11"/>
        <v>126.28365997612103</v>
      </c>
      <c r="S61" s="45">
        <f t="shared" si="11"/>
        <v>137.13636728233777</v>
      </c>
      <c r="T61" s="45">
        <f t="shared" si="11"/>
        <v>148.10131634383708</v>
      </c>
      <c r="U61" s="45">
        <f t="shared" si="11"/>
        <v>159.13813861221297</v>
      </c>
      <c r="V61" s="45">
        <f t="shared" si="11"/>
        <v>170.52147714785477</v>
      </c>
      <c r="W61" s="45">
        <f t="shared" si="11"/>
        <v>182.35033869408468</v>
      </c>
      <c r="X61" s="45">
        <f t="shared" si="11"/>
        <v>194.35839471663755</v>
      </c>
      <c r="Y61" s="45">
        <f t="shared" si="11"/>
        <v>206.48620714058038</v>
      </c>
      <c r="Z61" s="45">
        <f t="shared" si="11"/>
        <v>218.69510281995846</v>
      </c>
      <c r="AA61" s="45">
        <f t="shared" si="11"/>
        <v>230.95811341051058</v>
      </c>
      <c r="AB61" s="45">
        <f t="shared" si="11"/>
        <v>243.2592077676276</v>
      </c>
      <c r="AC61" s="45">
        <f t="shared" si="11"/>
        <v>255.6041300238046</v>
      </c>
      <c r="AD61" s="45">
        <f t="shared" si="11"/>
        <v>268.13904088486498</v>
      </c>
      <c r="AE61" s="45">
        <f t="shared" si="11"/>
        <v>280.87082250995178</v>
      </c>
      <c r="AF61" s="45">
        <f t="shared" si="11"/>
        <v>293.09870299014517</v>
      </c>
      <c r="AG61" s="45">
        <f t="shared" si="11"/>
        <v>304.58594903410165</v>
      </c>
      <c r="AH61" s="45">
        <f t="shared" si="11"/>
        <v>315.91482202600389</v>
      </c>
      <c r="AI61" s="45">
        <f t="shared" si="11"/>
        <v>327.18180390043619</v>
      </c>
      <c r="AJ61" s="45">
        <f t="shared" si="11"/>
        <v>338.42960035678288</v>
      </c>
      <c r="AK61" s="45">
        <f t="shared" si="11"/>
        <v>349.68099998159676</v>
      </c>
      <c r="AL61" s="45">
        <f t="shared" si="11"/>
        <v>360.94899408531489</v>
      </c>
      <c r="AM61" s="45">
        <f t="shared" si="11"/>
        <v>372.24163604206603</v>
      </c>
      <c r="AN61" s="45">
        <f t="shared" si="11"/>
        <v>383.56444343486663</v>
      </c>
      <c r="AO61" s="45">
        <f t="shared" si="11"/>
        <v>394.92154913002702</v>
      </c>
      <c r="AP61" s="45">
        <f t="shared" si="11"/>
        <v>406.31622857630504</v>
      </c>
      <c r="AQ61" s="45">
        <f t="shared" si="11"/>
        <v>417.75113131509215</v>
      </c>
      <c r="AR61" s="45">
        <f t="shared" si="11"/>
        <v>429.22838609579617</v>
      </c>
      <c r="AS61" s="45">
        <f t="shared" si="11"/>
        <v>440.7496662717956</v>
      </c>
      <c r="AT61" s="45">
        <f t="shared" si="11"/>
        <v>452.31626016056595</v>
      </c>
      <c r="AU61" s="45">
        <f t="shared" si="11"/>
        <v>463.92917065288032</v>
      </c>
      <c r="AV61" s="45">
        <f t="shared" si="11"/>
        <v>475.58925925301378</v>
      </c>
      <c r="AW61" s="45">
        <f t="shared" si="11"/>
        <v>487.29744646569378</v>
      </c>
      <c r="AX61" s="45">
        <f t="shared" si="11"/>
        <v>499.05498017431739</v>
      </c>
      <c r="AY61" s="45">
        <f t="shared" si="11"/>
        <v>510.86378493353999</v>
      </c>
      <c r="AZ61" s="45">
        <f t="shared" si="11"/>
        <v>522.7269072187554</v>
      </c>
      <c r="BA61" s="45">
        <f t="shared" si="11"/>
        <v>534.64907431299514</v>
      </c>
      <c r="BB61" s="45">
        <f t="shared" si="11"/>
        <v>546.63738755565623</v>
      </c>
      <c r="BC61" s="45">
        <f t="shared" si="11"/>
        <v>558.70217414330318</v>
      </c>
      <c r="BD61" s="45">
        <f t="shared" si="11"/>
        <v>570.8580256804795</v>
      </c>
      <c r="BE61" s="45">
        <f t="shared" si="11"/>
        <v>583.12505646129841</v>
      </c>
      <c r="BF61" s="45">
        <f t="shared" si="11"/>
        <v>595.53042039943114</v>
      </c>
      <c r="BG61" s="45">
        <f t="shared" si="11"/>
        <v>608.11013318582843</v>
      </c>
      <c r="BH61" s="45">
        <f t="shared" si="11"/>
        <v>620.91125645339014</v>
      </c>
      <c r="BI61" s="45">
        <f t="shared" si="11"/>
        <v>633.99451455859298</v>
      </c>
      <c r="BJ61" s="45">
        <f>+BI61</f>
        <v>633.99451455859298</v>
      </c>
      <c r="BK61" s="45">
        <f t="shared" ref="BK61:CV61" si="12">+BJ61</f>
        <v>633.99451455859298</v>
      </c>
      <c r="BL61" s="45">
        <f t="shared" si="12"/>
        <v>633.99451455859298</v>
      </c>
      <c r="BM61" s="45">
        <f t="shared" si="12"/>
        <v>633.99451455859298</v>
      </c>
      <c r="BN61" s="45">
        <f t="shared" si="12"/>
        <v>633.99451455859298</v>
      </c>
      <c r="BO61" s="45">
        <f t="shared" si="12"/>
        <v>633.99451455859298</v>
      </c>
      <c r="BP61" s="45">
        <f t="shared" si="12"/>
        <v>633.99451455859298</v>
      </c>
      <c r="BQ61" s="45">
        <f t="shared" si="12"/>
        <v>633.99451455859298</v>
      </c>
      <c r="BR61" s="45">
        <f t="shared" si="12"/>
        <v>633.99451455859298</v>
      </c>
      <c r="BS61" s="45">
        <f t="shared" si="12"/>
        <v>633.99451455859298</v>
      </c>
      <c r="BT61" s="45">
        <f t="shared" si="12"/>
        <v>633.99451455859298</v>
      </c>
      <c r="BU61" s="45">
        <f t="shared" si="12"/>
        <v>633.99451455859298</v>
      </c>
      <c r="BV61" s="45">
        <f t="shared" si="12"/>
        <v>633.99451455859298</v>
      </c>
      <c r="BW61" s="45">
        <f t="shared" si="12"/>
        <v>633.99451455859298</v>
      </c>
      <c r="BX61" s="45">
        <f t="shared" si="12"/>
        <v>633.99451455859298</v>
      </c>
      <c r="BY61" s="45">
        <f t="shared" si="12"/>
        <v>633.99451455859298</v>
      </c>
      <c r="BZ61" s="45">
        <f t="shared" si="12"/>
        <v>633.99451455859298</v>
      </c>
      <c r="CA61" s="45">
        <f t="shared" si="12"/>
        <v>633.99451455859298</v>
      </c>
      <c r="CB61" s="45">
        <f t="shared" si="12"/>
        <v>633.99451455859298</v>
      </c>
      <c r="CC61" s="45">
        <f t="shared" si="12"/>
        <v>633.99451455859298</v>
      </c>
      <c r="CD61" s="45">
        <f t="shared" si="12"/>
        <v>633.99451455859298</v>
      </c>
      <c r="CE61" s="45">
        <f t="shared" si="12"/>
        <v>633.99451455859298</v>
      </c>
      <c r="CF61" s="45">
        <f t="shared" si="12"/>
        <v>633.99451455859298</v>
      </c>
      <c r="CG61" s="45">
        <f t="shared" si="12"/>
        <v>633.99451455859298</v>
      </c>
      <c r="CH61" s="45">
        <f t="shared" si="12"/>
        <v>633.99451455859298</v>
      </c>
      <c r="CI61" s="45">
        <f t="shared" si="12"/>
        <v>633.99451455859298</v>
      </c>
      <c r="CJ61" s="45">
        <f t="shared" si="12"/>
        <v>633.99451455859298</v>
      </c>
      <c r="CK61" s="45">
        <f t="shared" si="12"/>
        <v>633.99451455859298</v>
      </c>
      <c r="CL61" s="45">
        <f t="shared" si="12"/>
        <v>633.99451455859298</v>
      </c>
      <c r="CM61" s="45">
        <f t="shared" si="12"/>
        <v>633.99451455859298</v>
      </c>
      <c r="CN61" s="45">
        <f t="shared" si="12"/>
        <v>633.99451455859298</v>
      </c>
      <c r="CO61" s="45">
        <f t="shared" si="12"/>
        <v>633.99451455859298</v>
      </c>
      <c r="CP61" s="45">
        <f t="shared" si="12"/>
        <v>633.99451455859298</v>
      </c>
      <c r="CQ61" s="45">
        <f t="shared" si="12"/>
        <v>633.99451455859298</v>
      </c>
      <c r="CR61" s="45">
        <f t="shared" si="12"/>
        <v>633.99451455859298</v>
      </c>
      <c r="CS61" s="45">
        <f t="shared" si="12"/>
        <v>633.99451455859298</v>
      </c>
      <c r="CT61" s="45">
        <f t="shared" si="12"/>
        <v>633.99451455859298</v>
      </c>
      <c r="CU61" s="45">
        <f t="shared" si="12"/>
        <v>633.99451455859298</v>
      </c>
      <c r="CV61" s="45">
        <f t="shared" si="12"/>
        <v>633.99451455859298</v>
      </c>
    </row>
    <row r="62" spans="1:105" s="64" customFormat="1" ht="18" customHeight="1">
      <c r="A62" s="580" t="s">
        <v>1128</v>
      </c>
      <c r="B62" s="64">
        <f>($B24*B81+$B25*B81^$B$26+$B$29*(B81/$B$27)^$B$28)*Parameters!$B$116*0.01</f>
        <v>1.5184808065927108E-3</v>
      </c>
      <c r="C62" s="64">
        <f>($B24*C81+$B25*C81^$B$26+$B$29*(C81/$B$27)^$B$28)*Parameters!$B$116*0.01</f>
        <v>1.9779678003503647E-3</v>
      </c>
      <c r="D62" s="64">
        <f>($B24*D81+$B25*D81^$B$26+$B$29*(D81/$B$27)^$B$28)*Parameters!$B$116*0.01</f>
        <v>2.8693125997159329E-3</v>
      </c>
      <c r="E62" s="64">
        <f>($B24*E81+$B25*E81^$B$26+$B$29*(E81/$B$27)^$B$28)*Parameters!$B$116*0.01</f>
        <v>4.1026105348368888E-3</v>
      </c>
      <c r="F62" s="64">
        <f>($B24*F81+$B25*F81^$B$26+$B$29*(F81/$B$27)^$B$28)*Parameters!$B$116*0.01</f>
        <v>5.662136256364486E-3</v>
      </c>
      <c r="G62" s="64">
        <f>($B24*G81+$B25*G81^$B$26+$B$29*(G81/$B$27)^$B$28)*Parameters!$B$116*0.01</f>
        <v>7.5122827519274148E-3</v>
      </c>
      <c r="H62" s="64">
        <f>($B24*H81+$B25*H81^$B$26+$B$29*(H81/$B$27)^$B$28)*Parameters!$B$116*0.01</f>
        <v>9.6049571473009188E-3</v>
      </c>
      <c r="I62" s="64">
        <f>($B24*I81+$B25*I81^$B$26+$B$29*(I81/$B$27)^$B$28)*Parameters!$B$116*0.01</f>
        <v>1.189386294760552E-2</v>
      </c>
      <c r="J62" s="64">
        <f>($B24*J81+$B25*J81^$B$26+$B$29*(J81/$B$27)^$B$28)*Parameters!$B$116*0.01</f>
        <v>1.434188183404312E-2</v>
      </c>
      <c r="K62" s="64">
        <f>($B24*K81+$B25*K81^$B$26+$B$29*(K81/$B$27)^$B$28)*Parameters!$B$116*0.01</f>
        <v>1.6921319438133842E-2</v>
      </c>
      <c r="L62" s="64">
        <f>($B24*L81+$B25*L81^$B$26+$B$29*(L81/$B$27)^$B$28)*Parameters!$B$116*0.01</f>
        <v>1.9612377572267616E-2</v>
      </c>
      <c r="M62" s="64">
        <f>($B24*M81+$B25*M81^$B$26+$B$29*(M81/$B$27)^$B$28)*Parameters!$B$116*0.01</f>
        <v>2.2320914941879027E-2</v>
      </c>
      <c r="N62" s="64">
        <f>($B24*N81+$B25*N81^$B$26+$B$29*(N81/$B$27)^$B$28)*Parameters!$B$116*0.01</f>
        <v>2.504832206502694E-2</v>
      </c>
      <c r="O62" s="64">
        <f>($B24*O81+$B25*O81^$B$26+$B$29*(O81/$B$27)^$B$28)*Parameters!$B$116*0.01</f>
        <v>2.7794651654205964E-2</v>
      </c>
      <c r="P62" s="64">
        <f>($B24*P81+$B25*P81^$B$26+$B$29*(P81/$B$27)^$B$28)*Parameters!$B$116*0.01</f>
        <v>3.0556440994128728E-2</v>
      </c>
      <c r="Q62" s="64">
        <f>($B24*Q81+$B25*Q81^$B$26+$B$29*(Q81/$B$27)^$B$28)*Parameters!$B$116*0.01</f>
        <v>3.3328632798715445E-2</v>
      </c>
      <c r="R62" s="64">
        <f>($B24*R81+$B25*R81^$B$26+$B$29*(R81/$B$27)^$B$28)*Parameters!$B$116*0.01</f>
        <v>3.6105430464195204E-2</v>
      </c>
      <c r="S62" s="64">
        <f>($B24*S81+$B25*S81^$B$26+$B$29*(S81/$B$27)^$B$28)*Parameters!$B$116*0.01</f>
        <v>3.8880591557711987E-2</v>
      </c>
      <c r="T62" s="64">
        <f>($B24*T81+$B25*T81^$B$26+$B$29*(T81/$B$27)^$B$28)*Parameters!$B$116*0.01</f>
        <v>4.164739269195071E-2</v>
      </c>
      <c r="U62" s="64">
        <f>($B24*U81+$B25*U81^$B$26+$B$29*(U81/$B$27)^$B$28)*Parameters!$B$116*0.01</f>
        <v>4.4398355900070435E-2</v>
      </c>
      <c r="V62" s="64">
        <f>($B24*V81+$B25*V81^$B$26+$B$29*(V81/$B$27)^$B$28)*Parameters!$B$116*0.01</f>
        <v>4.7127531030460953E-2</v>
      </c>
      <c r="W62" s="64">
        <f>($B24*W81+$B25*W81^$B$26+$B$29*(W81/$B$27)^$B$28)*Parameters!$B$116*0.01</f>
        <v>4.9831997888537753E-2</v>
      </c>
      <c r="X62" s="64">
        <f>($B24*X81+$B25*X81^$B$26+$B$29*(X81/$B$27)^$B$28)*Parameters!$B$116*0.01</f>
        <v>5.2507229413761805E-2</v>
      </c>
      <c r="Y62" s="64">
        <f>($B24*Y81+$B25*Y81^$B$26+$B$29*(Y81/$B$27)^$B$28)*Parameters!$B$116*0.01</f>
        <v>5.5142152425393914E-2</v>
      </c>
      <c r="Z62" s="64">
        <f>($B24*Z81+$B25*Z81^$B$26+$B$29*(Z81/$B$27)^$B$28)*Parameters!$B$116*0.01</f>
        <v>5.7717293974404872E-2</v>
      </c>
      <c r="AA62" s="64">
        <f>($B24*AA81+$B25*AA81^$B$26+$B$29*(AA81/$B$27)^$B$28)*Parameters!$B$116*0.01</f>
        <v>6.0153747372508948E-2</v>
      </c>
      <c r="AB62" s="64">
        <f>($B24*AB81+$B25*AB81^$B$26+$B$29*(AB81/$B$27)^$B$28)*Parameters!$B$116*0.01</f>
        <v>6.1666797794402442E-2</v>
      </c>
      <c r="AC62" s="64">
        <f>($B24*AC81+$B25*AC81^$B$26+$B$29*(AC81/$B$27)^$B$28)*Parameters!$B$116*0.01</f>
        <v>6.1821827649718851E-2</v>
      </c>
      <c r="AD62" s="64">
        <f>($B24*AD81+$B25*AD81^$B$26+$B$29*(AD81/$B$27)^$B$28)*Parameters!$B$116*0.01</f>
        <v>6.1160729226980973E-2</v>
      </c>
      <c r="AE62" s="64">
        <f>($B24*AE81+$B25*AE81^$B$26+$B$29*(AE81/$B$27)^$B$28)*Parameters!$B$116*0.01</f>
        <v>6.0054858279114089E-2</v>
      </c>
      <c r="AF62" s="64">
        <f>($B24*AF81+$B25*AF81^$B$26+$B$29*(AF81/$B$27)^$B$28)*Parameters!$B$116*0.01</f>
        <v>5.8747129964255719E-2</v>
      </c>
      <c r="AG62" s="64">
        <f>($B24*AG81+$B25*AG81^$B$26+$B$29*(AG81/$B$27)^$B$28)*Parameters!$B$116*0.01</f>
        <v>5.7389649812781468E-2</v>
      </c>
      <c r="AH62" s="64">
        <f>($B24*AH81+$B25*AH81^$B$26+$B$29*(AH81/$B$27)^$B$28)*Parameters!$B$116*0.01</f>
        <v>5.6072849077859116E-2</v>
      </c>
      <c r="AI62" s="64">
        <f>($B24*AI81+$B25*AI81^$B$26+$B$29*(AI81/$B$27)^$B$28)*Parameters!$B$116*0.01</f>
        <v>5.4846523073266512E-2</v>
      </c>
      <c r="AJ62" s="64">
        <f>($B24*AJ81+$B25*AJ81^$B$26+$B$29*(AJ81/$B$27)^$B$28)*Parameters!$B$116*0.01</f>
        <v>5.3734420161338517E-2</v>
      </c>
      <c r="AK62" s="64">
        <f>($B24*AK81+$B25*AK81^$B$26+$B$29*(AK81/$B$27)^$B$28)*Parameters!$B$116*0.01</f>
        <v>5.274409199742397E-2</v>
      </c>
      <c r="AL62" s="64">
        <f>($B24*AL81+$B25*AL81^$B$26+$B$29*(AL81/$B$27)^$B$28)*Parameters!$B$116*0.01</f>
        <v>5.1873412205596117E-2</v>
      </c>
      <c r="AM62" s="64">
        <f>($B24*AM81+$B25*AM81^$B$26+$B$29*(AM81/$B$27)^$B$28)*Parameters!$B$116*0.01</f>
        <v>5.1114814977870522E-2</v>
      </c>
      <c r="AN62" s="64">
        <f>($B24*AN81+$B25*AN81^$B$26+$B$29*(AN81/$B$27)^$B$28)*Parameters!$B$116*0.01</f>
        <v>5.0458000877154484E-2</v>
      </c>
      <c r="AO62" s="64">
        <f>($B24*AO81+$B25*AO81^$B$26+$B$29*(AO81/$B$27)^$B$28)*Parameters!$B$116*0.01</f>
        <v>4.9891625634938909E-2</v>
      </c>
      <c r="AP62" s="64">
        <f>($B24*AP81+$B25*AP81^$B$26+$B$29*(AP81/$B$27)^$B$28)*Parameters!$B$116*0.01</f>
        <v>4.9404321563556119E-2</v>
      </c>
      <c r="AQ62" s="64">
        <f>($B24*AQ81+$B25*AQ81^$B$26+$B$29*(AQ81/$B$27)^$B$28)*Parameters!$B$116*0.01</f>
        <v>4.898528578922412E-2</v>
      </c>
      <c r="AR62" s="64">
        <f>($B24*AR81+$B25*AR81^$B$26+$B$29*(AR81/$B$27)^$B$28)*Parameters!$B$116*0.01</f>
        <v>4.8624590920436639E-2</v>
      </c>
      <c r="AS62" s="64">
        <f>($B24*AS81+$B25*AS81^$B$26+$B$29*(AS81/$B$27)^$B$28)*Parameters!$B$116*0.01</f>
        <v>4.8313320891549577E-2</v>
      </c>
      <c r="AT62" s="64">
        <f>($B24*AT81+$B25*AT81^$B$26+$B$29*(AT81/$B$27)^$B$28)*Parameters!$B$116*0.01</f>
        <v>4.8043599410010795E-2</v>
      </c>
      <c r="AU62" s="64">
        <f>($B24*AU81+$B25*AU81^$B$26+$B$29*(AU81/$B$27)^$B$28)*Parameters!$B$116*0.01</f>
        <v>4.7808554959491149E-2</v>
      </c>
      <c r="AV62" s="64">
        <f>($B24*AV81+$B25*AV81^$B$26+$B$29*(AV81/$B$27)^$B$28)*Parameters!$B$116*0.01</f>
        <v>4.7602250748732776E-2</v>
      </c>
      <c r="AW62" s="64">
        <f>($B24*AW81+$B25*AW81^$B$26+$B$29*(AW81/$B$27)^$B$28)*Parameters!$B$116*0.01</f>
        <v>4.7419597703690468E-2</v>
      </c>
      <c r="AX62" s="64">
        <f>($B24*AX81+$B25*AX81^$B$26+$B$29*(AX81/$B$27)^$B$28)*Parameters!$B$116*0.01</f>
        <v>4.7256261812216024E-2</v>
      </c>
      <c r="AY62" s="64">
        <f>($B24*AY81+$B25*AY81^$B$26+$B$29*(AY81/$B$27)^$B$28)*Parameters!$B$116*0.01</f>
        <v>4.7108572671269437E-2</v>
      </c>
      <c r="AZ62" s="64">
        <f>($B24*AZ81+$B25*AZ81^$B$26+$B$29*(AZ81/$B$27)^$B$28)*Parameters!$B$116*0.01</f>
        <v>4.6973437176101113E-2</v>
      </c>
      <c r="BA62" s="64">
        <f>($B24*BA81+$B25*BA81^$B$26+$B$29*(BA81/$B$27)^$B$28)*Parameters!$B$116*0.01</f>
        <v>4.6848260410425939E-2</v>
      </c>
      <c r="BB62" s="64">
        <f>($B24*BB81+$B25*BB81^$B$26+$B$29*(BB81/$B$27)^$B$28)*Parameters!$B$116*0.01</f>
        <v>4.6730874600956186E-2</v>
      </c>
      <c r="BC62" s="64">
        <f>($B24*BC81+$B25*BC81^$B$26+$B$29*(BC81/$B$27)^$B$28)*Parameters!$B$116*0.01</f>
        <v>4.6619476258231388E-2</v>
      </c>
      <c r="BD62" s="64">
        <f>($B24*BD81+$B25*BD81^$B$26+$B$29*(BD81/$B$27)^$B$28)*Parameters!$B$116*0.01</f>
        <v>4.651257118417558E-2</v>
      </c>
      <c r="BE62" s="64">
        <f>($B24*BE81+$B25*BE81^$B$26+$B$29*(BE81/$B$27)^$B$28)*Parameters!$B$116*0.01</f>
        <v>4.6408926781753276E-2</v>
      </c>
      <c r="BF62" s="64">
        <f>($B24*BF81+$B25*BF81^$B$26+$B$29*(BF81/$B$27)^$B$28)*Parameters!$B$116*0.01</f>
        <v>4.6307530984048197E-2</v>
      </c>
      <c r="BG62" s="64">
        <f>($B24*BG81+$B25*BG81^$B$26+$B$29*(BG81/$B$27)^$B$28)*Parameters!$B$116*0.01</f>
        <v>4.6207557082498546E-2</v>
      </c>
      <c r="BH62" s="64">
        <f>($B24*BH81+$B25*BH81^$B$26+$B$29*(BH81/$B$27)^$B$28)*Parameters!$B$116*0.01</f>
        <v>4.6108333745791076E-2</v>
      </c>
      <c r="BI62" s="64">
        <f>($B24*BI81+$B25*BI81^$B$26+$B$29*(BI81/$B$27)^$B$28)*Parameters!$B$116*0.01</f>
        <v>4.600931956139663E-2</v>
      </c>
      <c r="BJ62" s="64">
        <f>($B24*BJ81+$B25*BJ81^$B$26+$B$29*(BJ81/$B$27)^$B$28)*Parameters!$B$116*0.01</f>
        <v>4.4964932466148543E-2</v>
      </c>
      <c r="BK62" s="64">
        <f>($B24*BK81+$B25*BK81^$B$26+$B$29*(BK81/$B$27)^$B$28)*Parameters!$B$116*0.01</f>
        <v>4.4221812388347256E-2</v>
      </c>
      <c r="BL62" s="64">
        <f>($B24*BL81+$B25*BL81^$B$26+$B$29*(BL81/$B$27)^$B$28)*Parameters!$B$116*0.01</f>
        <v>4.3679491125875741E-2</v>
      </c>
      <c r="BM62" s="64">
        <f>($B24*BM81+$B25*BM81^$B$26+$B$29*(BM81/$B$27)^$B$28)*Parameters!$B$116*0.01</f>
        <v>4.3271544534043686E-2</v>
      </c>
      <c r="BN62" s="64">
        <f>($B24*BN81+$B25*BN81^$B$26+$B$29*(BN81/$B$27)^$B$28)*Parameters!$B$116*0.01</f>
        <v>4.2953747036263347E-2</v>
      </c>
      <c r="BO62" s="64">
        <f>($B24*BO81+$B25*BO81^$B$26+$B$29*(BO81/$B$27)^$B$28)*Parameters!$B$116*0.01</f>
        <v>4.269650735411485E-2</v>
      </c>
      <c r="BP62" s="64">
        <f>($B24*BP81+$B25*BP81^$B$26+$B$29*(BP81/$B$27)^$B$28)*Parameters!$B$116*0.01</f>
        <v>4.2479958164412093E-2</v>
      </c>
      <c r="BQ62" s="64">
        <f>($B24*BQ81+$B25*BQ81^$B$26+$B$29*(BQ81/$B$27)^$B$28)*Parameters!$B$116*0.01</f>
        <v>4.2290729657060898E-2</v>
      </c>
      <c r="BR62" s="64">
        <f>($B24*BR81+$B25*BR81^$B$26+$B$29*(BR81/$B$27)^$B$28)*Parameters!$B$116*0.01</f>
        <v>4.2119810886882991E-2</v>
      </c>
      <c r="BS62" s="64">
        <f>($B24*BS81+$B25*BS81^$B$26+$B$29*(BS81/$B$27)^$B$28)*Parameters!$B$116*0.01</f>
        <v>4.1961123307076548E-2</v>
      </c>
      <c r="BT62" s="64">
        <f>($B24*BT81+$B25*BT81^$B$26+$B$29*(BT81/$B$27)^$B$28)*Parameters!$B$116*0.01</f>
        <v>4.1810565123872052E-2</v>
      </c>
      <c r="BU62" s="64">
        <f>($B24*BU81+$B25*BU81^$B$26+$B$29*(BU81/$B$27)^$B$28)*Parameters!$B$116*0.01</f>
        <v>4.1665369074923596E-2</v>
      </c>
      <c r="BV62" s="64">
        <f>($B24*BV81+$B25*BV81^$B$26+$B$29*(BV81/$B$27)^$B$28)*Parameters!$B$116*0.01</f>
        <v>4.1523669875783188E-2</v>
      </c>
      <c r="BW62" s="64">
        <f>($B24*BW81+$B25*BW81^$B$26+$B$29*(BW81/$B$27)^$B$28)*Parameters!$B$116*0.01</f>
        <v>4.138421240919813E-2</v>
      </c>
      <c r="BX62" s="64">
        <f>($B24*BX81+$B25*BX81^$B$26+$B$29*(BX81/$B$27)^$B$28)*Parameters!$B$116*0.01</f>
        <v>4.1246154619614499E-2</v>
      </c>
      <c r="BY62" s="64">
        <f>($B24*BY81+$B25*BY81^$B$26+$B$29*(BY81/$B$27)^$B$28)*Parameters!$B$116*0.01</f>
        <v>4.1108934245002511E-2</v>
      </c>
      <c r="BZ62" s="64">
        <f>($B24*BZ81+$B25*BZ81^$B$26+$B$29*(BZ81/$B$27)^$B$28)*Parameters!$B$116*0.01</f>
        <v>4.0972178633889314E-2</v>
      </c>
      <c r="CA62" s="64">
        <f>($B24*CA81+$B25*CA81^$B$26+$B$29*(CA81/$B$27)^$B$28)*Parameters!$B$116*0.01</f>
        <v>4.08356436699178E-2</v>
      </c>
      <c r="CB62" s="64">
        <f>($B24*CB81+$B25*CB81^$B$26+$B$29*(CB81/$B$27)^$B$28)*Parameters!$B$116*0.01</f>
        <v>4.0699172376539069E-2</v>
      </c>
      <c r="CC62" s="64">
        <f>($B24*CC81+$B25*CC81^$B$26+$B$29*(CC81/$B$27)^$B$28)*Parameters!$B$116*0.01</f>
        <v>4.0562666837155315E-2</v>
      </c>
      <c r="CD62" s="64">
        <f>($B24*CD81+$B25*CD81^$B$26+$B$29*(CD81/$B$27)^$B$28)*Parameters!$B$116*0.01</f>
        <v>4.0426069130483855E-2</v>
      </c>
      <c r="CE62" s="64">
        <f>($B24*CE81+$B25*CE81^$B$26+$B$29*(CE81/$B$27)^$B$28)*Parameters!$B$116*0.01</f>
        <v>4.0289348373928335E-2</v>
      </c>
      <c r="CF62" s="64">
        <f>($B24*CF81+$B25*CF81^$B$26+$B$29*(CF81/$B$27)^$B$28)*Parameters!$B$116*0.01</f>
        <v>4.0152491908413961E-2</v>
      </c>
      <c r="CG62" s="64">
        <f>($B24*CG81+$B25*CG81^$B$26+$B$29*(CG81/$B$27)^$B$28)*Parameters!$B$116*0.01</f>
        <v>4.0015499293730682E-2</v>
      </c>
      <c r="CH62" s="64">
        <f>($B24*CH81+$B25*CH81^$B$26+$B$29*(CH81/$B$27)^$B$28)*Parameters!$B$116*0.01</f>
        <v>3.9878378213085833E-2</v>
      </c>
      <c r="CI62" s="64">
        <f>($B24*CI81+$B25*CI81^$B$26+$B$29*(CI81/$B$27)^$B$28)*Parameters!$B$116*0.01</f>
        <v>3.9741141676141026E-2</v>
      </c>
      <c r="CJ62" s="64">
        <f>($B24*CJ81+$B25*CJ81^$B$26+$B$29*(CJ81/$B$27)^$B$28)*Parameters!$B$116*0.01</f>
        <v>3.960380610640505E-2</v>
      </c>
      <c r="CK62" s="64">
        <f>($B24*CK81+$B25*CK81^$B$26+$B$29*(CK81/$B$27)^$B$28)*Parameters!$B$116*0.01</f>
        <v>3.9466390031926001E-2</v>
      </c>
      <c r="CL62" s="64">
        <f>($B24*CL81+$B25*CL81^$B$26+$B$29*(CL81/$B$27)^$B$28)*Parameters!$B$116*0.01</f>
        <v>3.9328913188343813E-2</v>
      </c>
      <c r="CM62" s="64">
        <f>($B24*CM81+$B25*CM81^$B$26+$B$29*(CM81/$B$27)^$B$28)*Parameters!$B$116*0.01</f>
        <v>3.9191395904429098E-2</v>
      </c>
      <c r="CN62" s="64">
        <f>($B24*CN81+$B25*CN81^$B$26+$B$29*(CN81/$B$27)^$B$28)*Parameters!$B$116*0.01</f>
        <v>3.9053858681639624E-2</v>
      </c>
      <c r="CO62" s="64">
        <f>($B24*CO81+$B25*CO81^$B$26+$B$29*(CO81/$B$27)^$B$28)*Parameters!$B$116*0.01</f>
        <v>3.8916321907324733E-2</v>
      </c>
      <c r="CP62" s="64">
        <f>($B24*CP81+$B25*CP81^$B$26+$B$29*(CP81/$B$27)^$B$28)*Parameters!$B$116*0.01</f>
        <v>3.8778805660295221E-2</v>
      </c>
      <c r="CQ62" s="64">
        <f>($B24*CQ81+$B25*CQ81^$B$26+$B$29*(CQ81/$B$27)^$B$28)*Parameters!$B$116*0.01</f>
        <v>3.8641329580457934E-2</v>
      </c>
      <c r="CR62" s="64">
        <f>($B24*CR81+$B25*CR81^$B$26+$B$29*(CR81/$B$27)^$B$28)*Parameters!$B$116*0.01</f>
        <v>3.8503912783055927E-2</v>
      </c>
      <c r="CS62" s="64">
        <f>($B24*CS81+$B25*CS81^$B$26+$B$29*(CS81/$B$27)^$B$28)*Parameters!$B$116*0.01</f>
        <v>3.8366573804088054E-2</v>
      </c>
      <c r="CT62" s="64">
        <f>($B24*CT81+$B25*CT81^$B$26+$B$29*(CT81/$B$27)^$B$28)*Parameters!$B$116*0.01</f>
        <v>3.8229330567606426E-2</v>
      </c>
      <c r="CU62" s="64">
        <f>($B24*CU81+$B25*CU81^$B$26+$B$29*(CU81/$B$27)^$B$28)*Parameters!$B$116*0.01</f>
        <v>3.809220036841806E-2</v>
      </c>
      <c r="CV62" s="64">
        <f>($B24*CV81+$B25*CV81^$B$26+$B$29*(CV81/$B$27)^$B$28)*Parameters!$B$116*0.01</f>
        <v>3.7955199865661142E-2</v>
      </c>
    </row>
    <row r="63" spans="1:105" s="64" customFormat="1" ht="18" customHeight="1">
      <c r="A63" s="580" t="s">
        <v>1129</v>
      </c>
      <c r="B63" s="64">
        <f t="shared" ref="B63:BM63" si="13">+B62+B50/100</f>
        <v>1.5184808065927108E-3</v>
      </c>
      <c r="C63" s="64">
        <f t="shared" si="13"/>
        <v>4.8303122077938757E-3</v>
      </c>
      <c r="D63" s="64">
        <f t="shared" si="13"/>
        <v>7.0133431197808667E-3</v>
      </c>
      <c r="E63" s="64">
        <f t="shared" si="13"/>
        <v>9.8426014044132905E-3</v>
      </c>
      <c r="F63" s="64">
        <f t="shared" si="13"/>
        <v>1.3306977411346938E-2</v>
      </c>
      <c r="G63" s="64">
        <f t="shared" si="13"/>
        <v>1.7388994723005063E-2</v>
      </c>
      <c r="H63" s="64">
        <f t="shared" si="13"/>
        <v>2.2035002403790981E-2</v>
      </c>
      <c r="I63" s="64">
        <f t="shared" si="13"/>
        <v>2.7222503516889089E-2</v>
      </c>
      <c r="J63" s="64">
        <f t="shared" si="13"/>
        <v>3.2891647835455694E-2</v>
      </c>
      <c r="K63" s="64">
        <f t="shared" si="13"/>
        <v>4.005606311039852E-2</v>
      </c>
      <c r="L63" s="64">
        <f t="shared" si="13"/>
        <v>4.8034436191962321E-2</v>
      </c>
      <c r="M63" s="64">
        <f t="shared" si="13"/>
        <v>5.686753343739781E-2</v>
      </c>
      <c r="N63" s="64">
        <f t="shared" si="13"/>
        <v>6.6377137691760624E-2</v>
      </c>
      <c r="O63" s="64">
        <f t="shared" si="13"/>
        <v>7.6543243156907886E-2</v>
      </c>
      <c r="P63" s="64">
        <f t="shared" si="13"/>
        <v>8.7420147939022697E-2</v>
      </c>
      <c r="Q63" s="64">
        <f t="shared" si="13"/>
        <v>9.8976744242632891E-2</v>
      </c>
      <c r="R63" s="64">
        <f t="shared" si="13"/>
        <v>0.1111824888000742</v>
      </c>
      <c r="S63" s="64">
        <f t="shared" si="13"/>
        <v>0.12400771269389474</v>
      </c>
      <c r="T63" s="64">
        <f t="shared" si="13"/>
        <v>0.1374233198685258</v>
      </c>
      <c r="U63" s="64">
        <f t="shared" si="13"/>
        <v>0.15140025586022582</v>
      </c>
      <c r="V63" s="64">
        <f t="shared" si="13"/>
        <v>0.16591149694278373</v>
      </c>
      <c r="W63" s="64">
        <f t="shared" si="13"/>
        <v>0.18099316433436791</v>
      </c>
      <c r="X63" s="64">
        <f t="shared" si="13"/>
        <v>0.19665185361719512</v>
      </c>
      <c r="Y63" s="64">
        <f t="shared" si="13"/>
        <v>0.21281549115435305</v>
      </c>
      <c r="Z63" s="64">
        <f t="shared" si="13"/>
        <v>0.22943990300438796</v>
      </c>
      <c r="AA63" s="64">
        <f t="shared" si="13"/>
        <v>0.24642224664430484</v>
      </c>
      <c r="AB63" s="64">
        <f t="shared" si="13"/>
        <v>0.26294416834205181</v>
      </c>
      <c r="AC63" s="64">
        <f t="shared" si="13"/>
        <v>0.27842149120649412</v>
      </c>
      <c r="AD63" s="64">
        <f t="shared" si="13"/>
        <v>0.29318595214252441</v>
      </c>
      <c r="AE63" s="64">
        <f t="shared" si="13"/>
        <v>0.30751040874312119</v>
      </c>
      <c r="AF63" s="64">
        <f t="shared" si="13"/>
        <v>0.32156215025497698</v>
      </c>
      <c r="AG63" s="64">
        <f t="shared" si="13"/>
        <v>0.33528552048694427</v>
      </c>
      <c r="AH63" s="64">
        <f t="shared" si="13"/>
        <v>0.34869000658268756</v>
      </c>
      <c r="AI63" s="64">
        <f t="shared" si="13"/>
        <v>0.3619566254835721</v>
      </c>
      <c r="AJ63" s="64">
        <f t="shared" si="13"/>
        <v>0.37513747834946959</v>
      </c>
      <c r="AK63" s="64">
        <f t="shared" si="13"/>
        <v>0.38826156682384866</v>
      </c>
      <c r="AL63" s="64">
        <f t="shared" si="13"/>
        <v>0.40134630896252221</v>
      </c>
      <c r="AM63" s="64">
        <f t="shared" si="13"/>
        <v>0.41440231254095411</v>
      </c>
      <c r="AN63" s="64">
        <f t="shared" si="13"/>
        <v>0.42743609503614932</v>
      </c>
      <c r="AO63" s="64">
        <f t="shared" si="13"/>
        <v>0.44045167233275323</v>
      </c>
      <c r="AP63" s="64">
        <f t="shared" si="13"/>
        <v>0.45345148818839881</v>
      </c>
      <c r="AQ63" s="64">
        <f t="shared" si="13"/>
        <v>0.46643696106146054</v>
      </c>
      <c r="AR63" s="64">
        <f t="shared" si="13"/>
        <v>0.4794088109344723</v>
      </c>
      <c r="AS63" s="64">
        <f t="shared" si="13"/>
        <v>0.49236726130986197</v>
      </c>
      <c r="AT63" s="64">
        <f t="shared" si="13"/>
        <v>0.50531217204552892</v>
      </c>
      <c r="AU63" s="64">
        <f t="shared" si="13"/>
        <v>0.51824313584281068</v>
      </c>
      <c r="AV63" s="64">
        <f t="shared" si="13"/>
        <v>0.53115955815989446</v>
      </c>
      <c r="AW63" s="64">
        <f t="shared" si="13"/>
        <v>0.54406073301886881</v>
      </c>
      <c r="AX63" s="64">
        <f t="shared" si="13"/>
        <v>0.5569459232017886</v>
      </c>
      <c r="AY63" s="64">
        <f t="shared" si="13"/>
        <v>0.56981445129157637</v>
      </c>
      <c r="AZ63" s="64">
        <f t="shared" si="13"/>
        <v>0.5826658071002313</v>
      </c>
      <c r="BA63" s="64">
        <f t="shared" si="13"/>
        <v>0.5954997767769391</v>
      </c>
      <c r="BB63" s="64">
        <f t="shared" si="13"/>
        <v>0.60831659903821611</v>
      </c>
      <c r="BC63" s="64">
        <f t="shared" si="13"/>
        <v>0.62111715436131565</v>
      </c>
      <c r="BD63" s="64">
        <f t="shared" si="13"/>
        <v>0.63390319354778479</v>
      </c>
      <c r="BE63" s="64">
        <f t="shared" si="13"/>
        <v>0.6466776127546463</v>
      </c>
      <c r="BF63" s="64">
        <f t="shared" si="13"/>
        <v>0.65944478289397168</v>
      </c>
      <c r="BG63" s="64">
        <f t="shared" si="13"/>
        <v>0.67221094223019806</v>
      </c>
      <c r="BH63" s="64">
        <f t="shared" si="13"/>
        <v>0.68498466209480524</v>
      </c>
      <c r="BI63" s="64">
        <f t="shared" si="13"/>
        <v>0.69777739694745922</v>
      </c>
      <c r="BJ63" s="64">
        <f t="shared" si="13"/>
        <v>0.70965898258850846</v>
      </c>
      <c r="BK63" s="64">
        <f t="shared" si="13"/>
        <v>0.71815249999608521</v>
      </c>
      <c r="BL63" s="64">
        <f t="shared" si="13"/>
        <v>0.72662906128528804</v>
      </c>
      <c r="BM63" s="64">
        <f t="shared" si="13"/>
        <v>0.73506654750793066</v>
      </c>
      <c r="BN63" s="64">
        <f t="shared" ref="BN63:CV63" si="14">+BN62+BN50/100</f>
        <v>0.74345102910641492</v>
      </c>
      <c r="BO63" s="64">
        <f t="shared" si="14"/>
        <v>0.75177373255175228</v>
      </c>
      <c r="BP63" s="64">
        <f t="shared" si="14"/>
        <v>0.76002919235070876</v>
      </c>
      <c r="BQ63" s="64">
        <f t="shared" si="14"/>
        <v>0.76821409488817594</v>
      </c>
      <c r="BR63" s="64">
        <f t="shared" si="14"/>
        <v>0.7763265397301623</v>
      </c>
      <c r="BS63" s="64">
        <f t="shared" si="14"/>
        <v>0.78436556007549674</v>
      </c>
      <c r="BT63" s="64">
        <f t="shared" si="14"/>
        <v>0.79233080779515797</v>
      </c>
      <c r="BU63" s="64">
        <f t="shared" si="14"/>
        <v>0.80022234485171395</v>
      </c>
      <c r="BV63" s="64">
        <f t="shared" si="14"/>
        <v>0.80804050437514674</v>
      </c>
      <c r="BW63" s="64">
        <f t="shared" si="14"/>
        <v>0.81578579777664673</v>
      </c>
      <c r="BX63" s="64">
        <f t="shared" si="14"/>
        <v>0.8234588524905565</v>
      </c>
      <c r="BY63" s="64">
        <f t="shared" si="14"/>
        <v>0.83106037018487044</v>
      </c>
      <c r="BZ63" s="64">
        <f t="shared" si="14"/>
        <v>0.83859109869243054</v>
      </c>
      <c r="CA63" s="64">
        <f t="shared" si="14"/>
        <v>0.84605181315789502</v>
      </c>
      <c r="CB63" s="64">
        <f t="shared" si="14"/>
        <v>0.85344330338243679</v>
      </c>
      <c r="CC63" s="64">
        <f t="shared" si="14"/>
        <v>0.8607663653395301</v>
      </c>
      <c r="CD63" s="64">
        <f t="shared" si="14"/>
        <v>0.86802179549889225</v>
      </c>
      <c r="CE63" s="64">
        <f t="shared" si="14"/>
        <v>0.87521038704116227</v>
      </c>
      <c r="CF63" s="64">
        <f t="shared" si="14"/>
        <v>0.88233292734548119</v>
      </c>
      <c r="CG63" s="64">
        <f t="shared" si="14"/>
        <v>0.8893901963338372</v>
      </c>
      <c r="CH63" s="64">
        <f t="shared" si="14"/>
        <v>0.89638296539190176</v>
      </c>
      <c r="CI63" s="64">
        <f t="shared" si="14"/>
        <v>0.9033119966776364</v>
      </c>
      <c r="CJ63" s="64">
        <f t="shared" si="14"/>
        <v>0.91017804269066083</v>
      </c>
      <c r="CK63" s="64">
        <f t="shared" si="14"/>
        <v>0.916981846016936</v>
      </c>
      <c r="CL63" s="64">
        <f t="shared" si="14"/>
        <v>0.92372413919133056</v>
      </c>
      <c r="CM63" s="64">
        <f t="shared" si="14"/>
        <v>0.93040564463948794</v>
      </c>
      <c r="CN63" s="64">
        <f t="shared" si="14"/>
        <v>0.93702707467309843</v>
      </c>
      <c r="CO63" s="64">
        <f t="shared" si="14"/>
        <v>0.94358913152121127</v>
      </c>
      <c r="CP63" s="64">
        <f t="shared" si="14"/>
        <v>0.95009250738594864</v>
      </c>
      <c r="CQ63" s="64">
        <f t="shared" si="14"/>
        <v>0.95653788451482369</v>
      </c>
      <c r="CR63" s="64">
        <f t="shared" si="14"/>
        <v>0.96292593528444748</v>
      </c>
      <c r="CS63" s="64">
        <f t="shared" si="14"/>
        <v>0.96925732229212069</v>
      </c>
      <c r="CT63" s="64">
        <f t="shared" si="14"/>
        <v>0.97553269845296098</v>
      </c>
      <c r="CU63" s="64">
        <f t="shared" si="14"/>
        <v>0.98175270710098295</v>
      </c>
      <c r="CV63" s="64">
        <f t="shared" si="14"/>
        <v>0.98791798209305226</v>
      </c>
    </row>
    <row r="64" spans="1:105" s="147" customFormat="1" ht="18" customHeight="1">
      <c r="A64" s="576" t="s">
        <v>1133</v>
      </c>
      <c r="B64" s="147">
        <f>+B61-B65</f>
        <v>8.0861329191144193E-3</v>
      </c>
      <c r="C64" s="147">
        <f>+C63*C61/(1+C63^Parameters!$B$125)</f>
        <v>5.7676391717323708E-2</v>
      </c>
      <c r="D64" s="147">
        <f>+D63*D61/(1+D63^Parameters!$B$125)</f>
        <v>0.11845655662773279</v>
      </c>
      <c r="E64" s="147">
        <f>+E63*E61/(1+E63^Parameters!$B$125)</f>
        <v>0.21828557881780944</v>
      </c>
      <c r="F64" s="147">
        <f>+F63*F61/(1+F63^Parameters!$B$125)</f>
        <v>0.36845028735843133</v>
      </c>
      <c r="G64" s="147">
        <f>+G63*G61/(1+G63^Parameters!$B$125)</f>
        <v>0.57844641253175377</v>
      </c>
      <c r="H64" s="147">
        <f>+H63*H61/(1+H63^Parameters!$B$125)</f>
        <v>0.86414700585559168</v>
      </c>
      <c r="I64" s="147">
        <f>+I63*I61/(1+I63^Parameters!$B$125)</f>
        <v>1.2368048632806912</v>
      </c>
      <c r="J64" s="147">
        <f>+J63*J61/(1+J63^Parameters!$B$125)</f>
        <v>1.7054113913638971</v>
      </c>
      <c r="K64" s="147">
        <f>+K63*K61/(1+K63^Parameters!$B$125)</f>
        <v>2.3383037742718189</v>
      </c>
      <c r="L64" s="147">
        <f>+L63*L61/(1+L63^Parameters!$B$125)</f>
        <v>3.1764012749476542</v>
      </c>
      <c r="M64" s="147">
        <f>+M63*M61/(1+M63^Parameters!$B$125)</f>
        <v>4.3018208792043691</v>
      </c>
      <c r="N64" s="147">
        <f>+N63*N61/(1+N63^Parameters!$B$125)</f>
        <v>5.6457712524547237</v>
      </c>
      <c r="O64" s="147">
        <f>+O63*O61/(1+O63^Parameters!$B$125)</f>
        <v>7.264468049200894</v>
      </c>
      <c r="P64" s="147">
        <f>+P63*P61/(1+P63^Parameters!$B$125)</f>
        <v>9.1887198397592993</v>
      </c>
      <c r="Q64" s="147">
        <f>+Q63*Q61/(1+Q63^Parameters!$B$125)</f>
        <v>11.440724992796925</v>
      </c>
      <c r="R64" s="147">
        <f>+R63*R61/(1+R63^Parameters!$B$125)</f>
        <v>14.040531606874726</v>
      </c>
      <c r="S64" s="147">
        <f>+S63*S61/(1+S63^Parameters!$B$125)</f>
        <v>17.005967219207825</v>
      </c>
      <c r="T64" s="147">
        <f>+T63*T61/(1+T63^Parameters!$B$125)</f>
        <v>20.352574519978436</v>
      </c>
      <c r="U64" s="147">
        <f>+U63*U61/(1+U63^Parameters!$B$125)</f>
        <v>24.093554750545241</v>
      </c>
      <c r="V64" s="147">
        <f>+V63*V61/(1+V63^Parameters!$B$125)</f>
        <v>28.291473087379103</v>
      </c>
      <c r="W64" s="147">
        <f>+W63*W61/(1+W63^Parameters!$B$125)</f>
        <v>33.0041635726256</v>
      </c>
      <c r="X64" s="147">
        <f>+X63*X61/(1+X63^Parameters!$B$125)</f>
        <v>38.220935281249815</v>
      </c>
      <c r="Y64" s="147">
        <f>+Y63*Y61/(1+Y63^Parameters!$B$125)</f>
        <v>43.943455215345068</v>
      </c>
      <c r="Z64" s="147">
        <f>+Z63*Z61/(1+Z63^Parameters!$B$125)</f>
        <v>50.177362892503155</v>
      </c>
      <c r="AA64" s="147">
        <f>+AA63*AA61/(1+AA63^Parameters!$B$125)</f>
        <v>56.913170196649219</v>
      </c>
      <c r="AB64" s="147">
        <f>+AB63*AB61/(1+AB63^Parameters!$B$125)</f>
        <v>63.963489020731338</v>
      </c>
      <c r="AC64" s="147">
        <f>+AC63*AC61/(1+AC63^Parameters!$B$125)</f>
        <v>71.165483836269232</v>
      </c>
      <c r="AD64" s="147">
        <f>+AD63*AD61/(1+AD63^Parameters!$B$125)</f>
        <v>78.614231087948852</v>
      </c>
      <c r="AE64" s="147">
        <f>+AE63*AE61/(1+AE63^Parameters!$B$125)</f>
        <v>86.370048361594584</v>
      </c>
      <c r="AF64" s="147">
        <f>+AF63*AF61/(1+AF63^Parameters!$B$125)</f>
        <v>94.248335073653294</v>
      </c>
      <c r="AG64" s="147">
        <f>+AG63*AG61/(1+AG63^Parameters!$B$125)</f>
        <v>102.12142502271912</v>
      </c>
      <c r="AH64" s="147">
        <f>+AH63*AH61/(1+AH63^Parameters!$B$125)</f>
        <v>110.15341457232158</v>
      </c>
      <c r="AI64" s="147">
        <f>+AI63*AI61/(1+AI63^Parameters!$B$125)</f>
        <v>118.42105083839866</v>
      </c>
      <c r="AJ64" s="147">
        <f>+AJ63*AJ61/(1+AJ63^Parameters!$B$125)</f>
        <v>126.95061975959533</v>
      </c>
      <c r="AK64" s="147">
        <f>+AK63*AK61/(1+AK63^Parameters!$B$125)</f>
        <v>135.75712460425447</v>
      </c>
      <c r="AL64" s="147">
        <f>+AL63*AL61/(1+AL63^Parameters!$B$125)</f>
        <v>144.84983886674743</v>
      </c>
      <c r="AM64" s="147">
        <f>+AM63*AM61/(1+AM63^Parameters!$B$125)</f>
        <v>154.23475896470728</v>
      </c>
      <c r="AN64" s="147">
        <f>+AN63*AN61/(1+AN63^Parameters!$B$125)</f>
        <v>163.91591967418896</v>
      </c>
      <c r="AO64" s="147">
        <f>+AO63*AO61/(1+AO63^Parameters!$B$125)</f>
        <v>173.8960738649497</v>
      </c>
      <c r="AP64" s="147">
        <f>+AP63*AP61/(1+AP63^Parameters!$B$125)</f>
        <v>184.17700552899245</v>
      </c>
      <c r="AQ64" s="147">
        <f>+AQ63*AQ61/(1+AQ63^Parameters!$B$125)</f>
        <v>194.75963269761169</v>
      </c>
      <c r="AR64" s="147">
        <f>+AR63*AR61/(1+AR63^Parameters!$B$125)</f>
        <v>205.6439910474619</v>
      </c>
      <c r="AS64" s="147">
        <f>+AS63*AS61/(1+AS63^Parameters!$B$125)</f>
        <v>216.82915063139603</v>
      </c>
      <c r="AT64" s="147">
        <f>+AT63*AT61/(1+AT63^Parameters!$B$125)</f>
        <v>228.31309639906462</v>
      </c>
      <c r="AU64" s="147">
        <f>+AU63*AU61/(1+AU63^Parameters!$B$125)</f>
        <v>240.0925913513191</v>
      </c>
      <c r="AV64" s="147">
        <f>+AV63*AV61/(1+AV63^Parameters!$B$125)</f>
        <v>252.16303527571222</v>
      </c>
      <c r="AW64" s="147">
        <f>+AW63*AW61/(1+AW63^Parameters!$B$125)</f>
        <v>264.51832963573497</v>
      </c>
      <c r="AX64" s="147">
        <f>+AX63*AX61/(1+AX63^Parameters!$B$125)</f>
        <v>277.15075890873862</v>
      </c>
      <c r="AY64" s="147">
        <f>+AY63*AY61/(1+AY63^Parameters!$B$125)</f>
        <v>290.05089962486545</v>
      </c>
      <c r="AZ64" s="147">
        <f>+AZ63*AZ61/(1+AZ63^Parameters!$B$125)</f>
        <v>303.20756999070824</v>
      </c>
      <c r="BA64" s="147">
        <f>+BA63*BA61/(1+BA63^Parameters!$B$125)</f>
        <v>316.60783485925583</v>
      </c>
      <c r="BB64" s="147">
        <f>+BB63*BB61/(1+BB63^Parameters!$B$125)</f>
        <v>330.23708252902799</v>
      </c>
      <c r="BC64" s="147">
        <f>+BC63*BC61/(1+BC63^Parameters!$B$125)</f>
        <v>344.0791909684811</v>
      </c>
      <c r="BD64" s="147">
        <f>+BD63*BD61/(1+BD63^Parameters!$B$125)</f>
        <v>358.11680101503885</v>
      </c>
      <c r="BE64" s="147">
        <f>+BE63*BE61/(1+BE63^Parameters!$B$125)</f>
        <v>372.33171220121932</v>
      </c>
      <c r="BF64" s="147">
        <f>+BF63*BF61/(1+BF63^Parameters!$B$125)</f>
        <v>386.70541225130131</v>
      </c>
      <c r="BG64" s="147">
        <f>+BG63*BG61/(1+BG63^Parameters!$B$125)</f>
        <v>401.21974289683288</v>
      </c>
      <c r="BH64" s="147">
        <f>+BH63*BH61/(1+BH63^Parameters!$B$125)</f>
        <v>415.85769112361129</v>
      </c>
      <c r="BI64" s="147">
        <f>+BI63*BI61/(1+BI63^Parameters!$B$125)</f>
        <v>430.6042745155903</v>
      </c>
      <c r="BJ64" s="147">
        <f>+BJ63*BJ61/(1+BJ63^Parameters!$B$125)</f>
        <v>435.80149324123039</v>
      </c>
      <c r="BK64" s="147">
        <f>+BK63*BK61/(1+BK63^Parameters!$B$125)</f>
        <v>439.27583241898651</v>
      </c>
      <c r="BL64" s="147">
        <f>+BL63*BL61/(1+BL63^Parameters!$B$125)</f>
        <v>442.52110610390361</v>
      </c>
      <c r="BM64" s="147">
        <f>+BM63*BM61/(1+BM63^Parameters!$B$125)</f>
        <v>445.51064794175909</v>
      </c>
      <c r="BN64" s="147">
        <f>+BN63*BN61/(1+BN63^Parameters!$B$125)</f>
        <v>448.22231374821649</v>
      </c>
      <c r="BO64" s="147">
        <f>+BO63*BO61/(1+BO63^Parameters!$B$125)</f>
        <v>450.63688907434482</v>
      </c>
      <c r="BP64" s="147">
        <f>+BP63*BP61/(1+BP63^Parameters!$B$125)</f>
        <v>452.73718617651525</v>
      </c>
      <c r="BQ64" s="147">
        <f>+BQ63*BQ61/(1+BQ63^Parameters!$B$125)</f>
        <v>454.50754820707283</v>
      </c>
      <c r="BR64" s="147">
        <f>+BR63*BR61/(1+BR63^Parameters!$B$125)</f>
        <v>455.93360215553901</v>
      </c>
      <c r="BS64" s="147">
        <f>+BS63*BS61/(1+BS63^Parameters!$B$125)</f>
        <v>457.002167515027</v>
      </c>
      <c r="BT64" s="147">
        <f>+BT63*BT61/(1+BT63^Parameters!$B$125)</f>
        <v>457.70126355978243</v>
      </c>
      <c r="BU64" s="147">
        <f>+BU63*BU61/(1+BU63^Parameters!$B$125)</f>
        <v>458.02017856436174</v>
      </c>
      <c r="BV64" s="147">
        <f>+BV63*BV61/(1+BV63^Parameters!$B$125)</f>
        <v>457.94957634300118</v>
      </c>
      <c r="BW64" s="147">
        <f>+BW63*BW61/(1+BW63^Parameters!$B$125)</f>
        <v>457.48162281482468</v>
      </c>
      <c r="BX64" s="147">
        <f>+BX63*BX61/(1+BX63^Parameters!$B$125)</f>
        <v>456.61011989503754</v>
      </c>
      <c r="BY64" s="147">
        <f>+BY63*BY61/(1+BY63^Parameters!$B$125)</f>
        <v>455.33063699630424</v>
      </c>
      <c r="BZ64" s="147">
        <f>+BZ63*BZ61/(1+BZ63^Parameters!$B$125)</f>
        <v>453.64063245725862</v>
      </c>
      <c r="CA64" s="147">
        <f>+CA63*CA61/(1+CA63^Parameters!$B$125)</f>
        <v>451.53955869635797</v>
      </c>
      <c r="CB64" s="147">
        <f>+CB63*CB61/(1+CB63^Parameters!$B$125)</f>
        <v>449.02894606594975</v>
      </c>
      <c r="CC64" s="147">
        <f>+CC63*CC61/(1+CC63^Parameters!$B$125)</f>
        <v>446.11246140534575</v>
      </c>
      <c r="CD64" s="147">
        <f>+CD63*CD61/(1+CD63^Parameters!$B$125)</f>
        <v>442.7959382528054</v>
      </c>
      <c r="CE64" s="147">
        <f>+CE63*CE61/(1+CE63^Parameters!$B$125)</f>
        <v>439.08737662244079</v>
      </c>
      <c r="CF64" s="147">
        <f>+CF63*CF61/(1+CF63^Parameters!$B$125)</f>
        <v>434.99691120165437</v>
      </c>
      <c r="CG64" s="147">
        <f>+CG63*CG61/(1+CG63^Parameters!$B$125)</f>
        <v>430.53674777577476</v>
      </c>
      <c r="CH64" s="147">
        <f>+CH63*CH61/(1+CH63^Parameters!$B$125)</f>
        <v>425.72106862312324</v>
      </c>
      <c r="CI64" s="147">
        <f>+CI63*CI61/(1+CI63^Parameters!$B$125)</f>
        <v>420.56590852123861</v>
      </c>
      <c r="CJ64" s="147">
        <f>+CJ63*CJ61/(1+CJ63^Parameters!$B$125)</f>
        <v>415.08900383457467</v>
      </c>
      <c r="CK64" s="147">
        <f>+CK63*CK61/(1+CK63^Parameters!$B$125)</f>
        <v>409.30961788643049</v>
      </c>
      <c r="CL64" s="147">
        <f>+CL63*CL61/(1+CL63^Parameters!$B$125)</f>
        <v>403.24834642655497</v>
      </c>
      <c r="CM64" s="147">
        <f>+CM63*CM61/(1+CM63^Parameters!$B$125)</f>
        <v>396.92690746939167</v>
      </c>
      <c r="CN64" s="147">
        <f>+CN63*CN61/(1+CN63^Parameters!$B$125)</f>
        <v>390.36792008184312</v>
      </c>
      <c r="CO64" s="147">
        <f>+CO63*CO61/(1+CO63^Parameters!$B$125)</f>
        <v>383.59467683727701</v>
      </c>
      <c r="CP64" s="147">
        <f>+CP63*CP61/(1+CP63^Parameters!$B$125)</f>
        <v>376.63091462615785</v>
      </c>
      <c r="CQ64" s="147">
        <f>+CQ63*CQ61/(1+CQ63^Parameters!$B$125)</f>
        <v>369.50058833297334</v>
      </c>
      <c r="CR64" s="147">
        <f>+CR63*CR61/(1+CR63^Parameters!$B$125)</f>
        <v>362.22765157078322</v>
      </c>
      <c r="CS64" s="147">
        <f>+CS63*CS61/(1+CS63^Parameters!$B$125)</f>
        <v>354.83584823111312</v>
      </c>
      <c r="CT64" s="147">
        <f>+CT63*CT61/(1+CT63^Parameters!$B$125)</f>
        <v>347.34851808413168</v>
      </c>
      <c r="CU64" s="147">
        <f>+CU63*CU61/(1+CU63^Parameters!$B$125)</f>
        <v>339.78841908024862</v>
      </c>
      <c r="CV64" s="147">
        <f>+CV63*CV61/(1+CV63^Parameters!$B$125)</f>
        <v>332.17756838779684</v>
      </c>
    </row>
    <row r="65" spans="1:237" s="45" customFormat="1" ht="18" customHeight="1">
      <c r="A65" s="572" t="s">
        <v>21</v>
      </c>
      <c r="B65" s="45">
        <f>+B61/(1+B63)</f>
        <v>5.3251466096953859</v>
      </c>
      <c r="C65" s="45">
        <f t="shared" ref="C65:BN65" si="15">+C61-C64</f>
        <v>11.88283371118262</v>
      </c>
      <c r="D65" s="45">
        <f t="shared" si="15"/>
        <v>16.771713310240834</v>
      </c>
      <c r="E65" s="45">
        <f t="shared" si="15"/>
        <v>21.959345095114909</v>
      </c>
      <c r="F65" s="45">
        <f t="shared" si="15"/>
        <v>27.320052966900615</v>
      </c>
      <c r="G65" s="45">
        <f t="shared" si="15"/>
        <v>32.686640025529464</v>
      </c>
      <c r="H65" s="45">
        <f t="shared" si="15"/>
        <v>38.352867361563796</v>
      </c>
      <c r="I65" s="45">
        <f t="shared" si="15"/>
        <v>44.196373702142822</v>
      </c>
      <c r="J65" s="45">
        <f t="shared" si="15"/>
        <v>50.143963863272759</v>
      </c>
      <c r="K65" s="45">
        <f t="shared" si="15"/>
        <v>56.037472392927747</v>
      </c>
      <c r="L65" s="45">
        <f t="shared" si="15"/>
        <v>62.951183990212073</v>
      </c>
      <c r="M65" s="45">
        <f t="shared" si="15"/>
        <v>71.344521052286595</v>
      </c>
      <c r="N65" s="45">
        <f t="shared" si="15"/>
        <v>79.410190013632004</v>
      </c>
      <c r="O65" s="45">
        <f t="shared" si="15"/>
        <v>87.642250684410016</v>
      </c>
      <c r="P65" s="45">
        <f t="shared" si="15"/>
        <v>95.921143923090341</v>
      </c>
      <c r="Q65" s="45">
        <f t="shared" si="15"/>
        <v>104.14930659869727</v>
      </c>
      <c r="R65" s="45">
        <f t="shared" si="15"/>
        <v>112.24312836924631</v>
      </c>
      <c r="S65" s="45">
        <f t="shared" si="15"/>
        <v>120.13040006312994</v>
      </c>
      <c r="T65" s="45">
        <f t="shared" si="15"/>
        <v>127.74874182385865</v>
      </c>
      <c r="U65" s="45">
        <f t="shared" si="15"/>
        <v>135.04458386166772</v>
      </c>
      <c r="V65" s="45">
        <f t="shared" si="15"/>
        <v>142.23000406047566</v>
      </c>
      <c r="W65" s="45">
        <f t="shared" si="15"/>
        <v>149.34617512145908</v>
      </c>
      <c r="X65" s="45">
        <f t="shared" si="15"/>
        <v>156.13745943538774</v>
      </c>
      <c r="Y65" s="45">
        <f t="shared" si="15"/>
        <v>162.54275192523531</v>
      </c>
      <c r="Z65" s="45">
        <f t="shared" si="15"/>
        <v>168.5177399274553</v>
      </c>
      <c r="AA65" s="45">
        <f t="shared" si="15"/>
        <v>174.04494321386136</v>
      </c>
      <c r="AB65" s="45">
        <f t="shared" si="15"/>
        <v>179.29571874689626</v>
      </c>
      <c r="AC65" s="45">
        <f t="shared" si="15"/>
        <v>184.43864618753537</v>
      </c>
      <c r="AD65" s="45">
        <f t="shared" si="15"/>
        <v>189.52480979691614</v>
      </c>
      <c r="AE65" s="45">
        <f t="shared" si="15"/>
        <v>194.50077414835721</v>
      </c>
      <c r="AF65" s="45">
        <f t="shared" si="15"/>
        <v>198.85036791649188</v>
      </c>
      <c r="AG65" s="45">
        <f t="shared" si="15"/>
        <v>202.46452401138254</v>
      </c>
      <c r="AH65" s="45">
        <f t="shared" si="15"/>
        <v>205.7614074536823</v>
      </c>
      <c r="AI65" s="45">
        <f t="shared" si="15"/>
        <v>208.76075306203754</v>
      </c>
      <c r="AJ65" s="45">
        <f t="shared" si="15"/>
        <v>211.47898059718756</v>
      </c>
      <c r="AK65" s="45">
        <f t="shared" si="15"/>
        <v>213.92387537734228</v>
      </c>
      <c r="AL65" s="45">
        <f t="shared" si="15"/>
        <v>216.09915521856746</v>
      </c>
      <c r="AM65" s="45">
        <f t="shared" si="15"/>
        <v>218.00687707735875</v>
      </c>
      <c r="AN65" s="45">
        <f t="shared" si="15"/>
        <v>219.64852376067768</v>
      </c>
      <c r="AO65" s="45">
        <f t="shared" si="15"/>
        <v>221.02547526507732</v>
      </c>
      <c r="AP65" s="45">
        <f t="shared" si="15"/>
        <v>222.13922304731258</v>
      </c>
      <c r="AQ65" s="45">
        <f t="shared" si="15"/>
        <v>222.99149861748046</v>
      </c>
      <c r="AR65" s="45">
        <f t="shared" si="15"/>
        <v>223.58439504833427</v>
      </c>
      <c r="AS65" s="45">
        <f t="shared" si="15"/>
        <v>223.92051564039957</v>
      </c>
      <c r="AT65" s="45">
        <f t="shared" si="15"/>
        <v>224.00316376150133</v>
      </c>
      <c r="AU65" s="45">
        <f t="shared" si="15"/>
        <v>223.83657930156122</v>
      </c>
      <c r="AV65" s="45">
        <f t="shared" si="15"/>
        <v>223.42622397730156</v>
      </c>
      <c r="AW65" s="45">
        <f t="shared" si="15"/>
        <v>222.77911682995881</v>
      </c>
      <c r="AX65" s="45">
        <f t="shared" si="15"/>
        <v>221.90422126557877</v>
      </c>
      <c r="AY65" s="45">
        <f t="shared" si="15"/>
        <v>220.81288530867454</v>
      </c>
      <c r="AZ65" s="45">
        <f t="shared" si="15"/>
        <v>219.51933722804716</v>
      </c>
      <c r="BA65" s="45">
        <f t="shared" si="15"/>
        <v>218.04123945373931</v>
      </c>
      <c r="BB65" s="45">
        <f t="shared" si="15"/>
        <v>216.40030502662825</v>
      </c>
      <c r="BC65" s="45">
        <f t="shared" si="15"/>
        <v>214.62298317482208</v>
      </c>
      <c r="BD65" s="45">
        <f t="shared" si="15"/>
        <v>212.74122466544065</v>
      </c>
      <c r="BE65" s="45">
        <f t="shared" si="15"/>
        <v>210.7933442600791</v>
      </c>
      <c r="BF65" s="45">
        <f t="shared" si="15"/>
        <v>208.82500814812983</v>
      </c>
      <c r="BG65" s="45">
        <f t="shared" si="15"/>
        <v>206.89039028899555</v>
      </c>
      <c r="BH65" s="45">
        <f t="shared" si="15"/>
        <v>205.05356532977885</v>
      </c>
      <c r="BI65" s="45">
        <f t="shared" si="15"/>
        <v>203.39024004300268</v>
      </c>
      <c r="BJ65" s="45">
        <f t="shared" si="15"/>
        <v>198.19302131736259</v>
      </c>
      <c r="BK65" s="45">
        <f t="shared" si="15"/>
        <v>194.71868213960647</v>
      </c>
      <c r="BL65" s="45">
        <f t="shared" si="15"/>
        <v>191.47340845468938</v>
      </c>
      <c r="BM65" s="45">
        <f t="shared" si="15"/>
        <v>188.48386661683389</v>
      </c>
      <c r="BN65" s="45">
        <f t="shared" si="15"/>
        <v>185.77220081037649</v>
      </c>
      <c r="BO65" s="45">
        <f t="shared" ref="BO65:CV65" si="16">+BO61-BO64</f>
        <v>183.35762548424816</v>
      </c>
      <c r="BP65" s="45">
        <f t="shared" si="16"/>
        <v>181.25732838207773</v>
      </c>
      <c r="BQ65" s="45">
        <f t="shared" si="16"/>
        <v>179.48696635152015</v>
      </c>
      <c r="BR65" s="45">
        <f t="shared" si="16"/>
        <v>178.06091240305398</v>
      </c>
      <c r="BS65" s="45">
        <f t="shared" si="16"/>
        <v>176.99234704356599</v>
      </c>
      <c r="BT65" s="45">
        <f t="shared" si="16"/>
        <v>176.29325099881055</v>
      </c>
      <c r="BU65" s="45">
        <f t="shared" si="16"/>
        <v>175.97433599423124</v>
      </c>
      <c r="BV65" s="45">
        <f t="shared" si="16"/>
        <v>176.0449382155918</v>
      </c>
      <c r="BW65" s="45">
        <f t="shared" si="16"/>
        <v>176.51289174376831</v>
      </c>
      <c r="BX65" s="45">
        <f t="shared" si="16"/>
        <v>177.38439466355544</v>
      </c>
      <c r="BY65" s="45">
        <f t="shared" si="16"/>
        <v>178.66387756228875</v>
      </c>
      <c r="BZ65" s="45">
        <f t="shared" si="16"/>
        <v>180.35388210133436</v>
      </c>
      <c r="CA65" s="45">
        <f t="shared" si="16"/>
        <v>182.45495586223501</v>
      </c>
      <c r="CB65" s="45">
        <f t="shared" si="16"/>
        <v>184.96556849264323</v>
      </c>
      <c r="CC65" s="45">
        <f t="shared" si="16"/>
        <v>187.88205315324723</v>
      </c>
      <c r="CD65" s="45">
        <f t="shared" si="16"/>
        <v>191.19857630578758</v>
      </c>
      <c r="CE65" s="45">
        <f t="shared" si="16"/>
        <v>194.9071379361522</v>
      </c>
      <c r="CF65" s="45">
        <f t="shared" si="16"/>
        <v>198.99760335693861</v>
      </c>
      <c r="CG65" s="45">
        <f t="shared" si="16"/>
        <v>203.45776678281823</v>
      </c>
      <c r="CH65" s="45">
        <f t="shared" si="16"/>
        <v>208.27344593546974</v>
      </c>
      <c r="CI65" s="45">
        <f t="shared" si="16"/>
        <v>213.42860603735437</v>
      </c>
      <c r="CJ65" s="45">
        <f t="shared" si="16"/>
        <v>218.90551072401831</v>
      </c>
      <c r="CK65" s="45">
        <f t="shared" si="16"/>
        <v>224.68489667216249</v>
      </c>
      <c r="CL65" s="45">
        <f t="shared" si="16"/>
        <v>230.74616813203801</v>
      </c>
      <c r="CM65" s="45">
        <f t="shared" si="16"/>
        <v>237.06760708920132</v>
      </c>
      <c r="CN65" s="45">
        <f t="shared" si="16"/>
        <v>243.62659447674986</v>
      </c>
      <c r="CO65" s="45">
        <f t="shared" si="16"/>
        <v>250.39983772131598</v>
      </c>
      <c r="CP65" s="45">
        <f t="shared" si="16"/>
        <v>257.36359993243514</v>
      </c>
      <c r="CQ65" s="45">
        <f t="shared" si="16"/>
        <v>264.49392622561965</v>
      </c>
      <c r="CR65" s="45">
        <f t="shared" si="16"/>
        <v>271.76686298780976</v>
      </c>
      <c r="CS65" s="45">
        <f t="shared" si="16"/>
        <v>279.15866632747986</v>
      </c>
      <c r="CT65" s="45">
        <f t="shared" si="16"/>
        <v>286.6459964744613</v>
      </c>
      <c r="CU65" s="45">
        <f t="shared" si="16"/>
        <v>294.20609547834437</v>
      </c>
      <c r="CV65" s="45">
        <f t="shared" si="16"/>
        <v>301.81694617079614</v>
      </c>
    </row>
    <row r="66" spans="1:237" s="33" customFormat="1" ht="18" customHeight="1">
      <c r="A66" s="23" t="s">
        <v>159</v>
      </c>
      <c r="B66" s="33">
        <f t="shared" ref="B66:AG66" si="17">(B31*(B103)^$B38)</f>
        <v>5.3350001077739309E-11</v>
      </c>
      <c r="C66" s="33">
        <f t="shared" si="17"/>
        <v>4.3425948523635118E-11</v>
      </c>
      <c r="D66" s="33">
        <f t="shared" si="17"/>
        <v>3.5525360450540408E-11</v>
      </c>
      <c r="E66" s="33">
        <f t="shared" si="17"/>
        <v>2.9648725396439281E-11</v>
      </c>
      <c r="F66" s="33">
        <f t="shared" si="17"/>
        <v>2.5192738090956754E-11</v>
      </c>
      <c r="G66" s="33">
        <f t="shared" si="17"/>
        <v>2.1754912999914133E-11</v>
      </c>
      <c r="H66" s="33">
        <f t="shared" si="17"/>
        <v>1.9060835011599742E-11</v>
      </c>
      <c r="I66" s="33">
        <f t="shared" si="17"/>
        <v>1.6919790285741778E-11</v>
      </c>
      <c r="J66" s="33">
        <f t="shared" si="17"/>
        <v>1.519787036908358E-11</v>
      </c>
      <c r="K66" s="33">
        <f t="shared" si="17"/>
        <v>1.380487082343483E-11</v>
      </c>
      <c r="L66" s="33">
        <f t="shared" si="17"/>
        <v>1.2701710098407208E-11</v>
      </c>
      <c r="M66" s="33">
        <f t="shared" si="17"/>
        <v>1.1960356487424778E-11</v>
      </c>
      <c r="N66" s="33">
        <f t="shared" si="17"/>
        <v>1.1981795603370371E-11</v>
      </c>
      <c r="O66" s="33">
        <f t="shared" si="17"/>
        <v>1.4258966480125721E-11</v>
      </c>
      <c r="P66" s="33">
        <f t="shared" si="17"/>
        <v>2.441833318099987E-11</v>
      </c>
      <c r="Q66" s="33">
        <f t="shared" si="17"/>
        <v>6.6176322147635087E-11</v>
      </c>
      <c r="R66" s="33">
        <f t="shared" si="17"/>
        <v>2.4314898526378269E-10</v>
      </c>
      <c r="S66" s="33">
        <f t="shared" si="17"/>
        <v>9.8499607358903543E-10</v>
      </c>
      <c r="T66" s="33">
        <f t="shared" si="17"/>
        <v>3.9374672857340925E-9</v>
      </c>
      <c r="U66" s="33">
        <f t="shared" si="17"/>
        <v>1.491574757071804E-8</v>
      </c>
      <c r="V66" s="33">
        <f t="shared" si="17"/>
        <v>5.2927130681935211E-8</v>
      </c>
      <c r="W66" s="33">
        <f t="shared" si="17"/>
        <v>1.7626357880884862E-7</v>
      </c>
      <c r="X66" s="33">
        <f t="shared" si="17"/>
        <v>5.532945209437066E-7</v>
      </c>
      <c r="Y66" s="33">
        <f t="shared" si="17"/>
        <v>1.6378070591575711E-6</v>
      </c>
      <c r="Z66" s="33">
        <f t="shared" si="17"/>
        <v>4.5632042534886972E-6</v>
      </c>
      <c r="AA66" s="33">
        <f t="shared" si="17"/>
        <v>1.7165547038335409E-5</v>
      </c>
      <c r="AB66" s="33">
        <f t="shared" si="17"/>
        <v>5.6237103061248508E-4</v>
      </c>
      <c r="AC66" s="33">
        <f t="shared" si="17"/>
        <v>2.7030926172828102E-4</v>
      </c>
      <c r="AD66" s="33">
        <f t="shared" si="17"/>
        <v>1.301147038669279E-4</v>
      </c>
      <c r="AE66" s="33">
        <f t="shared" si="17"/>
        <v>6.2712851465904828E-5</v>
      </c>
      <c r="AF66" s="33">
        <f t="shared" si="17"/>
        <v>3.0261814552224201E-5</v>
      </c>
      <c r="AG66" s="33">
        <f t="shared" si="17"/>
        <v>1.4618095862096681E-5</v>
      </c>
      <c r="AH66" s="33">
        <f t="shared" ref="AH66:BI66" si="18">(AH31*(AH103)^$B38)</f>
        <v>7.0680290499373687E-6</v>
      </c>
      <c r="AI66" s="33">
        <f t="shared" si="18"/>
        <v>3.4203957510330295E-6</v>
      </c>
      <c r="AJ66" s="33">
        <f t="shared" si="18"/>
        <v>1.6564863126133739E-6</v>
      </c>
      <c r="AK66" s="33">
        <f t="shared" si="18"/>
        <v>8.0278538984839657E-7</v>
      </c>
      <c r="AL66" s="33">
        <f t="shared" si="18"/>
        <v>3.8929710287710653E-7</v>
      </c>
      <c r="AM66" s="33">
        <f t="shared" si="18"/>
        <v>1.8888869950900702E-7</v>
      </c>
      <c r="AN66" s="33">
        <f t="shared" si="18"/>
        <v>9.1695825585212261E-8</v>
      </c>
      <c r="AO66" s="33">
        <f t="shared" si="18"/>
        <v>4.4533831230369565E-8</v>
      </c>
      <c r="AP66" s="33">
        <f t="shared" si="18"/>
        <v>2.1637534218065226E-8</v>
      </c>
      <c r="AQ66" s="33">
        <f t="shared" si="18"/>
        <v>1.0516832808782432E-8</v>
      </c>
      <c r="AR66" s="33">
        <f t="shared" si="18"/>
        <v>5.1133523011569534E-9</v>
      </c>
      <c r="AS66" s="33">
        <f t="shared" si="18"/>
        <v>2.486884706803258E-9</v>
      </c>
      <c r="AT66" s="33">
        <f t="shared" si="18"/>
        <v>1.2098230595516698E-9</v>
      </c>
      <c r="AU66" s="33">
        <f t="shared" si="18"/>
        <v>5.8869820010800062E-10</v>
      </c>
      <c r="AV66" s="33">
        <f t="shared" si="18"/>
        <v>2.8652184378554874E-10</v>
      </c>
      <c r="AW66" s="33">
        <f t="shared" si="18"/>
        <v>1.3947858335682517E-10</v>
      </c>
      <c r="AX66" s="33">
        <f t="shared" si="18"/>
        <v>6.7909980133680532E-11</v>
      </c>
      <c r="AY66" s="33">
        <f t="shared" si="18"/>
        <v>3.3069553849974533E-11</v>
      </c>
      <c r="AZ66" s="33">
        <f t="shared" si="18"/>
        <v>1.6105894839520669E-11</v>
      </c>
      <c r="BA66" s="33">
        <f t="shared" si="18"/>
        <v>7.8450730943082332E-12</v>
      </c>
      <c r="BB66" s="33">
        <f t="shared" si="18"/>
        <v>3.8217227737019044E-12</v>
      </c>
      <c r="BC66" s="33">
        <f t="shared" si="18"/>
        <v>1.8619431293671463E-12</v>
      </c>
      <c r="BD66" s="33">
        <f t="shared" si="18"/>
        <v>9.0722327694771027E-13</v>
      </c>
      <c r="BE66" s="33">
        <f t="shared" si="18"/>
        <v>4.4207753314363868E-13</v>
      </c>
      <c r="BF66" s="33">
        <f t="shared" si="18"/>
        <v>2.154346433317775E-13</v>
      </c>
      <c r="BG66" s="33">
        <f t="shared" si="18"/>
        <v>1.0499344705949769E-13</v>
      </c>
      <c r="BH66" s="33">
        <f t="shared" si="18"/>
        <v>5.1172359902199861E-14</v>
      </c>
      <c r="BI66" s="33">
        <f t="shared" si="18"/>
        <v>2.4942078175549253E-14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2.8452797256631819E-10</v>
      </c>
      <c r="C67" s="23">
        <f>+C61*C66</f>
        <v>5.1852797707447803E-10</v>
      </c>
      <c r="D67" s="23">
        <f t="shared" ref="D67:BI67" si="19">+D61*D66</f>
        <v>6.0002937259136199E-10</v>
      </c>
      <c r="E67" s="23">
        <f t="shared" si="19"/>
        <v>6.5753848179507978E-10</v>
      </c>
      <c r="F67" s="23">
        <f t="shared" si="19"/>
        <v>6.9754921061515192E-10</v>
      </c>
      <c r="G67" s="23">
        <f t="shared" si="19"/>
        <v>7.2367906139464531E-10</v>
      </c>
      <c r="H67" s="23">
        <f t="shared" si="19"/>
        <v>7.4750904050491756E-10</v>
      </c>
      <c r="I67" s="23">
        <f t="shared" si="19"/>
        <v>7.6871985334162424E-10</v>
      </c>
      <c r="J67" s="23">
        <f t="shared" si="19"/>
        <v>7.8800008383793783E-10</v>
      </c>
      <c r="K67" s="23">
        <f t="shared" si="19"/>
        <v>8.0587004920593561E-10</v>
      </c>
      <c r="L67" s="23">
        <f t="shared" si="19"/>
        <v>8.3993341754576293E-10</v>
      </c>
      <c r="M67" s="23">
        <f t="shared" si="19"/>
        <v>9.04757216470261E-10</v>
      </c>
      <c r="N67" s="23">
        <f t="shared" si="19"/>
        <v>1.0191231427384385E-9</v>
      </c>
      <c r="O67" s="23">
        <f t="shared" si="19"/>
        <v>1.3532717211612779E-9</v>
      </c>
      <c r="P67" s="23">
        <f t="shared" si="19"/>
        <v>2.5666076739707675E-9</v>
      </c>
      <c r="Q67" s="23">
        <f t="shared" si="19"/>
        <v>7.6493231676540369E-9</v>
      </c>
      <c r="R67" s="23">
        <f t="shared" si="19"/>
        <v>3.0705743778590393E-8</v>
      </c>
      <c r="S67" s="23">
        <f t="shared" si="19"/>
        <v>1.3507878331936657E-7</v>
      </c>
      <c r="T67" s="23">
        <f t="shared" si="19"/>
        <v>5.8314408807801441E-7</v>
      </c>
      <c r="U67" s="23">
        <f t="shared" si="19"/>
        <v>2.3736643044137061E-6</v>
      </c>
      <c r="V67" s="23">
        <f t="shared" si="19"/>
        <v>9.0252125050811377E-6</v>
      </c>
      <c r="W67" s="23">
        <f t="shared" si="19"/>
        <v>3.2141723295225033E-5</v>
      </c>
      <c r="X67" s="23">
        <f t="shared" si="19"/>
        <v>1.0753743489612981E-4</v>
      </c>
      <c r="Y67" s="23">
        <f t="shared" si="19"/>
        <v>3.3818456767351502E-4</v>
      </c>
      <c r="Z67" s="23">
        <f t="shared" si="19"/>
        <v>9.9795042340518249E-4</v>
      </c>
      <c r="AA67" s="23">
        <f t="shared" si="19"/>
        <v>3.964522359633323E-3</v>
      </c>
      <c r="AB67" s="23">
        <f t="shared" si="19"/>
        <v>0.13680193137825736</v>
      </c>
      <c r="AC67" s="23">
        <f t="shared" si="19"/>
        <v>6.9092163681434171E-2</v>
      </c>
      <c r="AD67" s="23">
        <f t="shared" si="19"/>
        <v>3.4888831899896278E-2</v>
      </c>
      <c r="AE67" s="23">
        <f t="shared" si="19"/>
        <v>1.7614210173173123E-2</v>
      </c>
      <c r="AF67" s="23">
        <f t="shared" si="19"/>
        <v>8.8696985953852139E-3</v>
      </c>
      <c r="AG67" s="23">
        <f t="shared" si="19"/>
        <v>4.4524666012281918E-3</v>
      </c>
      <c r="AH67" s="23">
        <f t="shared" si="19"/>
        <v>2.2328951393855894E-3</v>
      </c>
      <c r="AI67" s="23">
        <f t="shared" si="19"/>
        <v>1.1190912518763737E-3</v>
      </c>
      <c r="AJ67" s="23">
        <f t="shared" si="19"/>
        <v>5.6060400077422501E-4</v>
      </c>
      <c r="AK67" s="23">
        <f t="shared" si="19"/>
        <v>2.8071879789280332E-4</v>
      </c>
      <c r="AL67" s="23">
        <f t="shared" si="19"/>
        <v>1.4051639768381893E-4</v>
      </c>
      <c r="AM67" s="23">
        <f t="shared" si="19"/>
        <v>7.0312238535090972E-5</v>
      </c>
      <c r="AN67" s="23">
        <f t="shared" si="19"/>
        <v>3.5171258305892544E-5</v>
      </c>
      <c r="AO67" s="23">
        <f t="shared" si="19"/>
        <v>1.7587369618192725E-5</v>
      </c>
      <c r="AP67" s="23">
        <f t="shared" si="19"/>
        <v>8.7916812991750123E-6</v>
      </c>
      <c r="AQ67" s="23">
        <f t="shared" si="19"/>
        <v>4.3934188037205394E-6</v>
      </c>
      <c r="AR67" s="23">
        <f t="shared" si="19"/>
        <v>2.1947959557648246E-6</v>
      </c>
      <c r="AS67" s="23">
        <f t="shared" si="19"/>
        <v>1.0960936045799682E-6</v>
      </c>
      <c r="AT67" s="23">
        <f t="shared" si="19"/>
        <v>5.4722264175242498E-7</v>
      </c>
      <c r="AU67" s="23">
        <f t="shared" si="19"/>
        <v>2.7311426774094811E-7</v>
      </c>
      <c r="AV67" s="23">
        <f t="shared" si="19"/>
        <v>1.3626671144577684E-7</v>
      </c>
      <c r="AW67" s="23">
        <f t="shared" si="19"/>
        <v>6.7967557506433321E-8</v>
      </c>
      <c r="AX67" s="23">
        <f t="shared" si="19"/>
        <v>3.3890813789252223E-8</v>
      </c>
      <c r="AY67" s="23">
        <f t="shared" si="19"/>
        <v>1.6894037445861508E-8</v>
      </c>
      <c r="AZ67" s="23">
        <f t="shared" si="19"/>
        <v>8.4189845974531515E-9</v>
      </c>
      <c r="BA67" s="23">
        <f t="shared" si="19"/>
        <v>4.1943610677896816E-9</v>
      </c>
      <c r="BB67" s="23">
        <f t="shared" si="19"/>
        <v>2.0890965529783654E-9</v>
      </c>
      <c r="BC67" s="23">
        <f t="shared" si="19"/>
        <v>1.0402716745086103E-9</v>
      </c>
      <c r="BD67" s="23">
        <f t="shared" si="19"/>
        <v>5.1789568872974472E-10</v>
      </c>
      <c r="BE67" s="23">
        <f t="shared" si="19"/>
        <v>2.5778648647465583E-10</v>
      </c>
      <c r="BF67" s="23">
        <f t="shared" si="19"/>
        <v>1.2829788371197497E-10</v>
      </c>
      <c r="BG67" s="23">
        <f t="shared" si="19"/>
        <v>6.3847579074990368E-11</v>
      </c>
      <c r="BH67" s="23">
        <f t="shared" si="19"/>
        <v>3.1773494282559997E-11</v>
      </c>
      <c r="BI67" s="23">
        <f t="shared" si="19"/>
        <v>1.5813140744989825E-11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5.3251466094108579</v>
      </c>
      <c r="C68" s="23">
        <f>+C65-C67</f>
        <v>11.882833710664093</v>
      </c>
      <c r="D68" s="23">
        <f>+D65-D67</f>
        <v>16.771713309640806</v>
      </c>
      <c r="E68" s="23">
        <f>+E65-E67</f>
        <v>21.959345094457369</v>
      </c>
      <c r="F68" s="23">
        <f>+F65-F67</f>
        <v>27.320052966203065</v>
      </c>
      <c r="G68" s="23">
        <f t="shared" ref="G68:BI68" si="20">+G65-G67</f>
        <v>32.686640024805783</v>
      </c>
      <c r="H68" s="23">
        <f t="shared" si="20"/>
        <v>38.352867360816283</v>
      </c>
      <c r="I68" s="23">
        <f t="shared" si="20"/>
        <v>44.1963737013741</v>
      </c>
      <c r="J68" s="23">
        <f t="shared" si="20"/>
        <v>50.14396386248476</v>
      </c>
      <c r="K68" s="23">
        <f t="shared" si="20"/>
        <v>56.037472392121877</v>
      </c>
      <c r="L68" s="23">
        <f t="shared" si="20"/>
        <v>62.95118398937214</v>
      </c>
      <c r="M68" s="23">
        <f t="shared" si="20"/>
        <v>71.344521051381832</v>
      </c>
      <c r="N68" s="23">
        <f t="shared" si="20"/>
        <v>79.410190012612887</v>
      </c>
      <c r="O68" s="23">
        <f t="shared" si="20"/>
        <v>87.642250683056744</v>
      </c>
      <c r="P68" s="23">
        <f t="shared" si="20"/>
        <v>95.921143920523733</v>
      </c>
      <c r="Q68" s="23">
        <f t="shared" si="20"/>
        <v>104.14930659104795</v>
      </c>
      <c r="R68" s="23">
        <f t="shared" si="20"/>
        <v>112.24312833854056</v>
      </c>
      <c r="S68" s="23">
        <f t="shared" si="20"/>
        <v>120.13039992805116</v>
      </c>
      <c r="T68" s="23">
        <f t="shared" si="20"/>
        <v>127.74874124071457</v>
      </c>
      <c r="U68" s="23">
        <f t="shared" si="20"/>
        <v>135.04458148800342</v>
      </c>
      <c r="V68" s="23">
        <f t="shared" si="20"/>
        <v>142.22999503526316</v>
      </c>
      <c r="W68" s="23">
        <f t="shared" si="20"/>
        <v>149.34614297973579</v>
      </c>
      <c r="X68" s="23">
        <f t="shared" si="20"/>
        <v>156.13735189795284</v>
      </c>
      <c r="Y68" s="23">
        <f t="shared" si="20"/>
        <v>162.54241374066763</v>
      </c>
      <c r="Z68" s="23">
        <f t="shared" si="20"/>
        <v>168.5167419770319</v>
      </c>
      <c r="AA68" s="23">
        <f t="shared" si="20"/>
        <v>174.04097869150172</v>
      </c>
      <c r="AB68" s="23">
        <f t="shared" si="20"/>
        <v>179.15891681551801</v>
      </c>
      <c r="AC68" s="23">
        <f t="shared" si="20"/>
        <v>184.36955402385394</v>
      </c>
      <c r="AD68" s="23">
        <f t="shared" si="20"/>
        <v>189.48992096501624</v>
      </c>
      <c r="AE68" s="23">
        <f t="shared" si="20"/>
        <v>194.48315993818403</v>
      </c>
      <c r="AF68" s="23">
        <f t="shared" si="20"/>
        <v>198.84149821789649</v>
      </c>
      <c r="AG68" s="23">
        <f t="shared" si="20"/>
        <v>202.4600715447813</v>
      </c>
      <c r="AH68" s="23">
        <f t="shared" si="20"/>
        <v>205.75917455854292</v>
      </c>
      <c r="AI68" s="23">
        <f t="shared" si="20"/>
        <v>208.75963397078567</v>
      </c>
      <c r="AJ68" s="23">
        <f t="shared" si="20"/>
        <v>211.47841999318678</v>
      </c>
      <c r="AK68" s="23">
        <f t="shared" si="20"/>
        <v>213.9235946585444</v>
      </c>
      <c r="AL68" s="23">
        <f t="shared" si="20"/>
        <v>216.09901470216977</v>
      </c>
      <c r="AM68" s="23">
        <f t="shared" si="20"/>
        <v>218.00680676512022</v>
      </c>
      <c r="AN68" s="23">
        <f t="shared" si="20"/>
        <v>219.64848858941937</v>
      </c>
      <c r="AO68" s="23">
        <f t="shared" si="20"/>
        <v>221.02545767770769</v>
      </c>
      <c r="AP68" s="23">
        <f t="shared" si="20"/>
        <v>222.13921425563129</v>
      </c>
      <c r="AQ68" s="23">
        <f t="shared" si="20"/>
        <v>222.99149422406165</v>
      </c>
      <c r="AR68" s="23">
        <f t="shared" si="20"/>
        <v>223.5843928535383</v>
      </c>
      <c r="AS68" s="23">
        <f t="shared" si="20"/>
        <v>223.92051454430597</v>
      </c>
      <c r="AT68" s="23">
        <f t="shared" si="20"/>
        <v>224.00316321427869</v>
      </c>
      <c r="AU68" s="23">
        <f t="shared" si="20"/>
        <v>223.83657902844695</v>
      </c>
      <c r="AV68" s="23">
        <f t="shared" si="20"/>
        <v>223.42622384103484</v>
      </c>
      <c r="AW68" s="23">
        <f t="shared" si="20"/>
        <v>222.77911676199125</v>
      </c>
      <c r="AX68" s="23">
        <f t="shared" si="20"/>
        <v>221.90422123168796</v>
      </c>
      <c r="AY68" s="23">
        <f t="shared" si="20"/>
        <v>220.8128852917805</v>
      </c>
      <c r="AZ68" s="23">
        <f t="shared" si="20"/>
        <v>219.51933721962817</v>
      </c>
      <c r="BA68" s="23">
        <f t="shared" si="20"/>
        <v>218.04123944954495</v>
      </c>
      <c r="BB68" s="23">
        <f t="shared" si="20"/>
        <v>216.40030502453914</v>
      </c>
      <c r="BC68" s="23">
        <f t="shared" si="20"/>
        <v>214.62298317378182</v>
      </c>
      <c r="BD68" s="23">
        <f t="shared" si="20"/>
        <v>212.74122466492275</v>
      </c>
      <c r="BE68" s="23">
        <f t="shared" si="20"/>
        <v>210.79334425982131</v>
      </c>
      <c r="BF68" s="23">
        <f t="shared" si="20"/>
        <v>208.82500814800153</v>
      </c>
      <c r="BG68" s="23">
        <f t="shared" si="20"/>
        <v>206.89039028893171</v>
      </c>
      <c r="BH68" s="23">
        <f t="shared" si="20"/>
        <v>205.05356532974707</v>
      </c>
      <c r="BI68" s="23">
        <f t="shared" si="20"/>
        <v>203.39024004298687</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1.5999444497034192</v>
      </c>
      <c r="C70" s="45">
        <f t="shared" si="21"/>
        <v>2.8420864715293934</v>
      </c>
      <c r="D70" s="45">
        <f t="shared" si="21"/>
        <v>3.2061376566936595</v>
      </c>
      <c r="E70" s="45">
        <f t="shared" si="21"/>
        <v>3.4256046471586443</v>
      </c>
      <c r="F70" s="45">
        <f t="shared" si="21"/>
        <v>3.5437386805848039</v>
      </c>
      <c r="G70" s="45">
        <f t="shared" si="21"/>
        <v>3.585671721958684</v>
      </c>
      <c r="H70" s="45">
        <f t="shared" si="21"/>
        <v>3.6128309161319567</v>
      </c>
      <c r="I70" s="45">
        <f t="shared" si="21"/>
        <v>3.6246984282210888</v>
      </c>
      <c r="J70" s="45">
        <f t="shared" si="21"/>
        <v>3.6251742162607767</v>
      </c>
      <c r="K70" s="45">
        <f t="shared" si="21"/>
        <v>3.6153421662676593</v>
      </c>
      <c r="L70" s="45">
        <f t="shared" si="21"/>
        <v>3.6627797357526517</v>
      </c>
      <c r="M70" s="45">
        <f t="shared" si="21"/>
        <v>3.7799692307305106</v>
      </c>
      <c r="N70" s="45">
        <f t="shared" si="21"/>
        <v>3.8641810164868891</v>
      </c>
      <c r="O70" s="45">
        <f t="shared" si="21"/>
        <v>3.9475682280595468</v>
      </c>
      <c r="P70" s="45">
        <f t="shared" si="21"/>
        <v>4.02757831352113</v>
      </c>
      <c r="Q70" s="45">
        <f t="shared" si="21"/>
        <v>4.1024063645780497</v>
      </c>
      <c r="R70" s="45">
        <f t="shared" si="21"/>
        <v>4.1705806199302682</v>
      </c>
      <c r="S70" s="45">
        <f t="shared" si="21"/>
        <v>4.230575964217107</v>
      </c>
      <c r="T70" s="45">
        <f t="shared" si="21"/>
        <v>4.2804113362284388</v>
      </c>
      <c r="U70" s="45">
        <f t="shared" si="21"/>
        <v>4.3172846372682203</v>
      </c>
      <c r="V70" s="45">
        <f t="shared" si="21"/>
        <v>4.3451174116294391</v>
      </c>
      <c r="W70" s="45">
        <f t="shared" si="21"/>
        <v>4.3598955102225778</v>
      </c>
      <c r="X70" s="45">
        <f t="shared" si="21"/>
        <v>4.3464270990629714</v>
      </c>
      <c r="Y70" s="45">
        <f t="shared" si="21"/>
        <v>4.2928243871034946</v>
      </c>
      <c r="Z70" s="45">
        <f t="shared" si="21"/>
        <v>4.1853414702206733</v>
      </c>
      <c r="AA70" s="45">
        <f t="shared" si="21"/>
        <v>3.6886464190747481</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1.5999444497034192</v>
      </c>
      <c r="C71" s="46">
        <f t="shared" si="23"/>
        <v>2.8420864715293934</v>
      </c>
      <c r="D71" s="46">
        <f t="shared" si="23"/>
        <v>3.2061376566936595</v>
      </c>
      <c r="E71" s="46">
        <f t="shared" si="23"/>
        <v>3.4256046471586443</v>
      </c>
      <c r="F71" s="46">
        <f t="shared" si="23"/>
        <v>3.5437386805848039</v>
      </c>
      <c r="G71" s="46">
        <f t="shared" si="23"/>
        <v>3.585671721958684</v>
      </c>
      <c r="H71" s="46">
        <f t="shared" si="23"/>
        <v>3.6128309161319567</v>
      </c>
      <c r="I71" s="46">
        <f t="shared" si="23"/>
        <v>3.6246984282210888</v>
      </c>
      <c r="J71" s="46">
        <f t="shared" si="23"/>
        <v>3.6251742162607767</v>
      </c>
      <c r="K71" s="46">
        <f t="shared" si="23"/>
        <v>3.6153421662676593</v>
      </c>
      <c r="L71" s="46">
        <f t="shared" si="23"/>
        <v>3.6627797357526517</v>
      </c>
      <c r="M71" s="46">
        <f t="shared" si="23"/>
        <v>3.7799692307305106</v>
      </c>
      <c r="N71" s="46">
        <f t="shared" si="23"/>
        <v>3.8641810164868891</v>
      </c>
      <c r="O71" s="46">
        <f t="shared" si="23"/>
        <v>3.9475682280595468</v>
      </c>
      <c r="P71" s="46">
        <f t="shared" si="23"/>
        <v>4.02757831352113</v>
      </c>
      <c r="Q71" s="46">
        <f t="shared" si="23"/>
        <v>4.1024063645780497</v>
      </c>
      <c r="R71" s="46">
        <f t="shared" si="23"/>
        <v>4.1705806199302682</v>
      </c>
      <c r="S71" s="46">
        <f t="shared" si="23"/>
        <v>4.230575964217107</v>
      </c>
      <c r="T71" s="46">
        <f t="shared" si="23"/>
        <v>4.2804113362284388</v>
      </c>
      <c r="U71" s="46">
        <f t="shared" si="23"/>
        <v>4.3172846372682203</v>
      </c>
      <c r="V71" s="46">
        <f t="shared" si="23"/>
        <v>4.3451174116294391</v>
      </c>
      <c r="W71" s="46">
        <f t="shared" si="23"/>
        <v>4.3598955102225778</v>
      </c>
      <c r="X71" s="46">
        <f t="shared" si="23"/>
        <v>4.3464270990629714</v>
      </c>
      <c r="Y71" s="46">
        <f t="shared" si="23"/>
        <v>4.2928243871034946</v>
      </c>
      <c r="Z71" s="46">
        <f t="shared" si="23"/>
        <v>4.1853414702206733</v>
      </c>
      <c r="AA71" s="46">
        <f t="shared" si="23"/>
        <v>3.6886464190747481</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1.9015110294198363</v>
      </c>
      <c r="C73" s="45">
        <f>(C97)*C68</f>
        <v>2.6945633443771713</v>
      </c>
      <c r="D73" s="45">
        <f>(D97)*D68</f>
        <v>3.6086817497311623</v>
      </c>
      <c r="E73" s="45">
        <f>(E97)*E68</f>
        <v>4.5576342903426434</v>
      </c>
      <c r="F73" s="45">
        <f>(F97)*F68</f>
        <v>5.553611971824691</v>
      </c>
      <c r="G73" s="45">
        <f t="shared" ref="G73:BI73" si="25">(G97)*G68</f>
        <v>6.660181854342083</v>
      </c>
      <c r="H73" s="45">
        <f t="shared" si="25"/>
        <v>7.8018838971878237</v>
      </c>
      <c r="I73" s="45">
        <f t="shared" si="25"/>
        <v>8.9869997259190804</v>
      </c>
      <c r="J73" s="45">
        <f t="shared" si="25"/>
        <v>10.187613858187628</v>
      </c>
      <c r="K73" s="45">
        <f t="shared" si="25"/>
        <v>11.724175379739053</v>
      </c>
      <c r="L73" s="45">
        <f t="shared" si="25"/>
        <v>13.756100013402971</v>
      </c>
      <c r="M73" s="45">
        <f t="shared" si="25"/>
        <v>15.213815574203242</v>
      </c>
      <c r="N73" s="45">
        <f t="shared" si="25"/>
        <v>16.933773859021919</v>
      </c>
      <c r="O73" s="45">
        <f t="shared" si="25"/>
        <v>18.689214234682819</v>
      </c>
      <c r="P73" s="45">
        <f t="shared" si="25"/>
        <v>20.454641390366298</v>
      </c>
      <c r="Q73" s="45">
        <f t="shared" si="25"/>
        <v>22.209250539592265</v>
      </c>
      <c r="R73" s="45">
        <f t="shared" si="25"/>
        <v>23.935212246842983</v>
      </c>
      <c r="S73" s="45">
        <f t="shared" si="25"/>
        <v>25.617128301196299</v>
      </c>
      <c r="T73" s="45">
        <f t="shared" si="25"/>
        <v>27.241696495139617</v>
      </c>
      <c r="U73" s="45">
        <f t="shared" si="25"/>
        <v>28.797493161027422</v>
      </c>
      <c r="V73" s="45">
        <f t="shared" si="25"/>
        <v>30.329741957731255</v>
      </c>
      <c r="W73" s="45">
        <f t="shared" si="25"/>
        <v>31.847220256421931</v>
      </c>
      <c r="X73" s="45">
        <f t="shared" si="25"/>
        <v>33.295407145688849</v>
      </c>
      <c r="Y73" s="45">
        <f t="shared" si="25"/>
        <v>34.661250355236078</v>
      </c>
      <c r="Z73" s="45">
        <f t="shared" si="25"/>
        <v>35.935242059551264</v>
      </c>
      <c r="AA73" s="45">
        <f t="shared" si="25"/>
        <v>37.113254292637222</v>
      </c>
      <c r="AB73" s="45">
        <f t="shared" si="25"/>
        <v>38.204625649421452</v>
      </c>
      <c r="AC73" s="45">
        <f t="shared" si="25"/>
        <v>39.31576456161082</v>
      </c>
      <c r="AD73" s="45">
        <f t="shared" si="25"/>
        <v>40.407653849913522</v>
      </c>
      <c r="AE73" s="45">
        <f t="shared" si="25"/>
        <v>41.472433818104612</v>
      </c>
      <c r="AF73" s="45">
        <f t="shared" si="25"/>
        <v>42.401824804551651</v>
      </c>
      <c r="AG73" s="45">
        <f t="shared" si="25"/>
        <v>43.173465099078378</v>
      </c>
      <c r="AH73" s="45">
        <f t="shared" si="25"/>
        <v>43.876980156324606</v>
      </c>
      <c r="AI73" s="45">
        <f t="shared" si="25"/>
        <v>44.516811154739578</v>
      </c>
      <c r="AJ73" s="45">
        <f t="shared" si="25"/>
        <v>45.096576895976277</v>
      </c>
      <c r="AK73" s="45">
        <f t="shared" si="25"/>
        <v>45.617996562928326</v>
      </c>
      <c r="AL73" s="45">
        <f t="shared" si="25"/>
        <v>46.081892582586313</v>
      </c>
      <c r="AM73" s="45">
        <f t="shared" si="25"/>
        <v>46.488718449126978</v>
      </c>
      <c r="AN73" s="45">
        <f t="shared" si="25"/>
        <v>46.838797812452171</v>
      </c>
      <c r="AO73" s="45">
        <f t="shared" si="25"/>
        <v>47.132428682095409</v>
      </c>
      <c r="AP73" s="45">
        <f t="shared" si="25"/>
        <v>47.369930972690113</v>
      </c>
      <c r="AQ73" s="45">
        <f t="shared" si="25"/>
        <v>47.551674855278506</v>
      </c>
      <c r="AR73" s="45">
        <f t="shared" si="25"/>
        <v>47.678107134451828</v>
      </c>
      <c r="AS73" s="45">
        <f t="shared" si="25"/>
        <v>47.749783183831234</v>
      </c>
      <c r="AT73" s="45">
        <f t="shared" si="25"/>
        <v>47.767407545224209</v>
      </c>
      <c r="AU73" s="45">
        <f t="shared" si="25"/>
        <v>47.731884409831686</v>
      </c>
      <c r="AV73" s="45">
        <f t="shared" si="25"/>
        <v>47.644378487173526</v>
      </c>
      <c r="AW73" s="45">
        <f t="shared" si="25"/>
        <v>47.506386562744737</v>
      </c>
      <c r="AX73" s="45">
        <f t="shared" si="25"/>
        <v>47.319820039505444</v>
      </c>
      <c r="AY73" s="45">
        <f t="shared" si="25"/>
        <v>47.087098823151713</v>
      </c>
      <c r="AZ73" s="45">
        <f t="shared" si="25"/>
        <v>46.811257013352211</v>
      </c>
      <c r="BA73" s="45">
        <f t="shared" si="25"/>
        <v>46.496061024321861</v>
      </c>
      <c r="BB73" s="45">
        <f t="shared" si="25"/>
        <v>46.146141039668514</v>
      </c>
      <c r="BC73" s="45">
        <f t="shared" si="25"/>
        <v>45.767137207910373</v>
      </c>
      <c r="BD73" s="45">
        <f t="shared" si="25"/>
        <v>45.365862849528298</v>
      </c>
      <c r="BE73" s="45">
        <f t="shared" si="25"/>
        <v>44.950488370772248</v>
      </c>
      <c r="BF73" s="45">
        <f t="shared" si="25"/>
        <v>44.530751828260406</v>
      </c>
      <c r="BG73" s="45">
        <f t="shared" si="25"/>
        <v>44.118205512429782</v>
      </c>
      <c r="BH73" s="45">
        <f t="shared" si="25"/>
        <v>43.726512979361928</v>
      </c>
      <c r="BI73" s="45">
        <f t="shared" si="25"/>
        <v>43.371818270087005</v>
      </c>
    </row>
    <row r="74" spans="1:237" s="45" customFormat="1" ht="18" customHeight="1">
      <c r="A74" s="43" t="s">
        <v>35</v>
      </c>
      <c r="B74" s="44">
        <f>+B11</f>
        <v>9.2609350350421433</v>
      </c>
      <c r="C74" s="45">
        <f t="shared" ref="C74:BI74" si="26">+B74*(1-$B$8)^10+10*B73</f>
        <v>22.244198676084295</v>
      </c>
      <c r="D74" s="45">
        <f t="shared" si="26"/>
        <v>34.70170593942327</v>
      </c>
      <c r="E74" s="45">
        <f t="shared" si="26"/>
        <v>48.186554193078635</v>
      </c>
      <c r="F74" s="45">
        <f t="shared" si="26"/>
        <v>62.377955453263212</v>
      </c>
      <c r="G74" s="45">
        <f t="shared" si="26"/>
        <v>77.285967922318022</v>
      </c>
      <c r="H74" s="45">
        <f t="shared" si="26"/>
        <v>93.549769280193331</v>
      </c>
      <c r="I74" s="45">
        <f t="shared" si="26"/>
        <v>110.63762659621096</v>
      </c>
      <c r="J74" s="45">
        <f t="shared" si="26"/>
        <v>128.44695231712393</v>
      </c>
      <c r="K74" s="45">
        <f t="shared" si="26"/>
        <v>146.66282155141016</v>
      </c>
      <c r="L74" s="45">
        <f t="shared" si="26"/>
        <v>168.37991763660091</v>
      </c>
      <c r="M74" s="45">
        <f t="shared" si="26"/>
        <v>196.27144715972622</v>
      </c>
      <c r="N74" s="45">
        <f t="shared" si="26"/>
        <v>220.57377777385534</v>
      </c>
      <c r="O74" s="45">
        <f t="shared" si="26"/>
        <v>246.24705935137115</v>
      </c>
      <c r="P74" s="45">
        <f t="shared" si="26"/>
        <v>272.75318288067643</v>
      </c>
      <c r="Q74" s="45">
        <f t="shared" si="26"/>
        <v>299.64956824280733</v>
      </c>
      <c r="R74" s="45">
        <f t="shared" si="26"/>
        <v>326.57384942746324</v>
      </c>
      <c r="S74" s="45">
        <f t="shared" si="26"/>
        <v>353.22138286425002</v>
      </c>
      <c r="T74" s="45">
        <f t="shared" si="26"/>
        <v>379.33196379903461</v>
      </c>
      <c r="U74" s="45">
        <f t="shared" si="26"/>
        <v>404.68184236891329</v>
      </c>
      <c r="V74" s="45">
        <f t="shared" si="26"/>
        <v>429.07876514426107</v>
      </c>
      <c r="W74" s="45">
        <f t="shared" si="26"/>
        <v>452.90793408784782</v>
      </c>
      <c r="X74" s="45">
        <f t="shared" si="26"/>
        <v>476.39143453088377</v>
      </c>
      <c r="Y74" s="45">
        <f t="shared" si="26"/>
        <v>499.06149372611839</v>
      </c>
      <c r="Z74" s="45">
        <f t="shared" si="26"/>
        <v>520.62448669875971</v>
      </c>
      <c r="AA74" s="45">
        <f t="shared" si="26"/>
        <v>540.88295449549946</v>
      </c>
      <c r="AB74" s="45">
        <f t="shared" si="26"/>
        <v>559.72676777654237</v>
      </c>
      <c r="AC74" s="45">
        <f t="shared" si="26"/>
        <v>577.21091276475431</v>
      </c>
      <c r="AD74" s="45">
        <f t="shared" si="26"/>
        <v>594.41864628762005</v>
      </c>
      <c r="AE74" s="45">
        <f t="shared" si="26"/>
        <v>611.33750485305632</v>
      </c>
      <c r="AF74" s="45">
        <f t="shared" si="26"/>
        <v>627.884545747836</v>
      </c>
      <c r="AG74" s="45">
        <f t="shared" si="26"/>
        <v>642.94805201976919</v>
      </c>
      <c r="AH74" s="45">
        <f t="shared" si="26"/>
        <v>655.9167748343707</v>
      </c>
      <c r="AI74" s="45">
        <f t="shared" si="26"/>
        <v>667.4738394479175</v>
      </c>
      <c r="AJ74" s="45">
        <f t="shared" si="26"/>
        <v>677.90184869365362</v>
      </c>
      <c r="AK74" s="45">
        <f t="shared" si="26"/>
        <v>687.33552810317224</v>
      </c>
      <c r="AL74" s="45">
        <f t="shared" si="26"/>
        <v>695.83904539360719</v>
      </c>
      <c r="AM74" s="45">
        <f t="shared" si="26"/>
        <v>703.44299873437922</v>
      </c>
      <c r="AN74" s="45">
        <f t="shared" si="26"/>
        <v>710.16259198923944</v>
      </c>
      <c r="AO74" s="45">
        <f t="shared" si="26"/>
        <v>716.00636291670264</v>
      </c>
      <c r="AP74" s="45">
        <f t="shared" si="26"/>
        <v>720.98026854442446</v>
      </c>
      <c r="AQ74" s="45">
        <f t="shared" si="26"/>
        <v>725.08958510585023</v>
      </c>
      <c r="AR74" s="45">
        <f t="shared" si="26"/>
        <v>728.33985402024928</v>
      </c>
      <c r="AS74" s="45">
        <f t="shared" si="26"/>
        <v>730.73747550696066</v>
      </c>
      <c r="AT74" s="45">
        <f t="shared" si="26"/>
        <v>732.29023492069143</v>
      </c>
      <c r="AU74" s="45">
        <f t="shared" si="26"/>
        <v>733.00789226485142</v>
      </c>
      <c r="AV74" s="45">
        <f t="shared" si="26"/>
        <v>732.90289255421419</v>
      </c>
      <c r="AW74" s="45">
        <f t="shared" si="26"/>
        <v>731.99122219231663</v>
      </c>
      <c r="AX74" s="45">
        <f t="shared" si="26"/>
        <v>730.29342314835696</v>
      </c>
      <c r="AY74" s="45">
        <f t="shared" si="26"/>
        <v>727.8357719937128</v>
      </c>
      <c r="AZ74" s="45">
        <f t="shared" si="26"/>
        <v>724.65162985926429</v>
      </c>
      <c r="BA74" s="45">
        <f t="shared" si="26"/>
        <v>720.78297004877311</v>
      </c>
      <c r="BB74" s="45">
        <f t="shared" si="26"/>
        <v>716.28209189046993</v>
      </c>
      <c r="BC74" s="45">
        <f t="shared" si="26"/>
        <v>711.21353286861915</v>
      </c>
      <c r="BD74" s="45">
        <f t="shared" si="26"/>
        <v>705.65619729774403</v>
      </c>
      <c r="BE74" s="45">
        <f t="shared" si="26"/>
        <v>699.70573061595837</v>
      </c>
      <c r="BF74" s="45">
        <f t="shared" si="26"/>
        <v>693.47718638792571</v>
      </c>
      <c r="BG74" s="45">
        <f t="shared" si="26"/>
        <v>687.10806187728303</v>
      </c>
      <c r="BH74" s="45">
        <f t="shared" si="26"/>
        <v>680.76182231980329</v>
      </c>
      <c r="BI74" s="45">
        <f t="shared" si="26"/>
        <v>674.63210007972179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0.17276547311154625</v>
      </c>
      <c r="C77" s="23">
        <f t="shared" si="28"/>
        <v>0.1610376297673205</v>
      </c>
      <c r="D77" s="23">
        <f t="shared" si="28"/>
        <v>0.14601734476413994</v>
      </c>
      <c r="E77" s="23">
        <f t="shared" si="28"/>
        <v>0.13807356250294969</v>
      </c>
      <c r="F77" s="23">
        <f t="shared" si="28"/>
        <v>0.13316484831730999</v>
      </c>
      <c r="G77" s="23">
        <f t="shared" si="28"/>
        <v>0.1291246807111095</v>
      </c>
      <c r="H77" s="23">
        <f t="shared" si="28"/>
        <v>0.12576304998666377</v>
      </c>
      <c r="I77" s="23">
        <f t="shared" si="28"/>
        <v>0.12319455856886433</v>
      </c>
      <c r="J77" s="23">
        <f t="shared" si="28"/>
        <v>0.12109911754066043</v>
      </c>
      <c r="K77" s="23">
        <f t="shared" si="28"/>
        <v>0.11940812719207833</v>
      </c>
      <c r="L77" s="23">
        <f t="shared" si="28"/>
        <v>0.11781853713910863</v>
      </c>
      <c r="M77" s="23">
        <f t="shared" si="28"/>
        <v>0.11562508407541792</v>
      </c>
      <c r="N77" s="23">
        <f t="shared" si="28"/>
        <v>0.11568368931862456</v>
      </c>
      <c r="O77" s="23">
        <f t="shared" si="28"/>
        <v>0.11562377920402457</v>
      </c>
      <c r="P77" s="23">
        <f t="shared" si="28"/>
        <v>0.11560986675139873</v>
      </c>
      <c r="Q77" s="23">
        <f t="shared" si="28"/>
        <v>0.11572521088817098</v>
      </c>
      <c r="R77" s="23">
        <f t="shared" si="28"/>
        <v>0.1160077515675398</v>
      </c>
      <c r="S77" s="23">
        <f t="shared" si="28"/>
        <v>0.11647344181457044</v>
      </c>
      <c r="T77" s="23">
        <f t="shared" si="28"/>
        <v>0.11712800170641512</v>
      </c>
      <c r="U77" s="23">
        <f t="shared" si="28"/>
        <v>0.11797277907058198</v>
      </c>
      <c r="V77" s="23">
        <f t="shared" si="28"/>
        <v>0.11922389850067985</v>
      </c>
      <c r="W77" s="23">
        <f t="shared" si="28"/>
        <v>0.12078636184283445</v>
      </c>
      <c r="X77" s="23">
        <f t="shared" si="28"/>
        <v>0.12239413681400116</v>
      </c>
      <c r="Y77" s="23">
        <f t="shared" si="28"/>
        <v>0.12412470791859886</v>
      </c>
      <c r="Z77" s="23">
        <f t="shared" si="28"/>
        <v>0.12601891098516368</v>
      </c>
      <c r="AA77" s="23">
        <f t="shared" si="28"/>
        <v>0.12810060558809805</v>
      </c>
      <c r="AB77" s="23">
        <f t="shared" si="28"/>
        <v>0.13038104756037486</v>
      </c>
      <c r="AC77" s="23">
        <f t="shared" si="28"/>
        <v>0.13284786775747129</v>
      </c>
      <c r="AD77" s="23">
        <f t="shared" si="28"/>
        <v>0.13532837969981232</v>
      </c>
      <c r="AE77" s="23">
        <f t="shared" si="28"/>
        <v>0.1378309789340324</v>
      </c>
      <c r="AF77" s="23">
        <f t="shared" si="28"/>
        <v>0.14004104973202647</v>
      </c>
      <c r="AG77" s="23">
        <f t="shared" si="28"/>
        <v>0.14212001175395256</v>
      </c>
      <c r="AH77" s="23">
        <f t="shared" si="28"/>
        <v>0.14449157308369373</v>
      </c>
      <c r="AI77" s="23">
        <f t="shared" si="28"/>
        <v>0.14705376506039047</v>
      </c>
      <c r="AJ77" s="23">
        <f t="shared" si="28"/>
        <v>0.14976929226950103</v>
      </c>
      <c r="AK77" s="23">
        <f t="shared" si="28"/>
        <v>0.15262458538114793</v>
      </c>
      <c r="AL77" s="23">
        <f t="shared" si="28"/>
        <v>0.15561745053317944</v>
      </c>
      <c r="AM77" s="23">
        <f t="shared" si="28"/>
        <v>0.15875130040890131</v>
      </c>
      <c r="AN77" s="23">
        <f t="shared" si="28"/>
        <v>0.16203237727312389</v>
      </c>
      <c r="AO77" s="23">
        <f t="shared" si="28"/>
        <v>0.16546845234221916</v>
      </c>
      <c r="AP77" s="23">
        <f t="shared" si="28"/>
        <v>0.16906824484806376</v>
      </c>
      <c r="AQ77" s="23">
        <f t="shared" si="28"/>
        <v>0.17284117986087522</v>
      </c>
      <c r="AR77" s="23">
        <f t="shared" si="28"/>
        <v>0.17679729472164629</v>
      </c>
      <c r="AS77" s="23">
        <f t="shared" si="28"/>
        <v>0.1809471996626498</v>
      </c>
      <c r="AT77" s="23">
        <f t="shared" si="28"/>
        <v>0.18530204497792577</v>
      </c>
      <c r="AU77" s="23">
        <f t="shared" si="28"/>
        <v>0.18987346884605688</v>
      </c>
      <c r="AV77" s="23">
        <f t="shared" si="28"/>
        <v>0.19467350889920257</v>
      </c>
      <c r="AW77" s="23">
        <f t="shared" si="28"/>
        <v>0.19971446310772795</v>
      </c>
      <c r="AX77" s="23">
        <f t="shared" si="28"/>
        <v>0.20500868460084812</v>
      </c>
      <c r="AY77" s="23">
        <f t="shared" si="28"/>
        <v>0.21056829215778897</v>
      </c>
      <c r="AZ77" s="23">
        <f t="shared" si="28"/>
        <v>0.2164047739685378</v>
      </c>
      <c r="BA77" s="23">
        <f t="shared" si="28"/>
        <v>0.2225284571901652</v>
      </c>
      <c r="BB77" s="23">
        <f t="shared" si="28"/>
        <v>0.22894780998067102</v>
      </c>
      <c r="BC77" s="23">
        <f t="shared" si="28"/>
        <v>0.23566853623685655</v>
      </c>
      <c r="BD77" s="23">
        <f t="shared" si="28"/>
        <v>0.24269241644863443</v>
      </c>
      <c r="BE77" s="23">
        <f t="shared" si="28"/>
        <v>0.25001584135146376</v>
      </c>
      <c r="BF77" s="23">
        <f t="shared" si="28"/>
        <v>0.25762797915588359</v>
      </c>
      <c r="BG77" s="23">
        <f t="shared" si="28"/>
        <v>0.26550851325672686</v>
      </c>
      <c r="BH77" s="23">
        <f t="shared" si="28"/>
        <v>0.27362488733763168</v>
      </c>
      <c r="BI77" s="23">
        <f t="shared" si="28"/>
        <v>0.28192900151816375</v>
      </c>
    </row>
    <row r="78" spans="1:237" s="37" customFormat="1" ht="18" customHeight="1">
      <c r="A78" s="35" t="s">
        <v>72</v>
      </c>
      <c r="B78" s="29">
        <f t="shared" ref="B78:BI78" si="29">+$B$7*B61/B74*(1-(1-$B$8)^10)/$B$8/10</f>
        <v>0.11252587744387377</v>
      </c>
      <c r="C78" s="23">
        <f t="shared" si="29"/>
        <v>0.10488728022264984</v>
      </c>
      <c r="D78" s="23">
        <f t="shared" si="29"/>
        <v>9.5104244764235707E-2</v>
      </c>
      <c r="E78" s="23">
        <f t="shared" si="29"/>
        <v>8.993028811037132E-2</v>
      </c>
      <c r="F78" s="23">
        <f t="shared" si="29"/>
        <v>8.6733136729877217E-2</v>
      </c>
      <c r="G78" s="23">
        <f t="shared" si="29"/>
        <v>8.410168846234925E-2</v>
      </c>
      <c r="H78" s="23">
        <f t="shared" si="29"/>
        <v>8.1912185895095496E-2</v>
      </c>
      <c r="I78" s="23">
        <f t="shared" si="29"/>
        <v>8.0239272058264602E-2</v>
      </c>
      <c r="J78" s="23">
        <f t="shared" si="29"/>
        <v>7.8874466139096377E-2</v>
      </c>
      <c r="K78" s="23">
        <f t="shared" si="29"/>
        <v>7.7773087667482046E-2</v>
      </c>
      <c r="L78" s="23">
        <f t="shared" si="29"/>
        <v>7.6737753394580291E-2</v>
      </c>
      <c r="M78" s="23">
        <f t="shared" si="29"/>
        <v>7.5309110123569833E-2</v>
      </c>
      <c r="N78" s="23">
        <f t="shared" si="29"/>
        <v>7.5347280981993503E-2</v>
      </c>
      <c r="O78" s="23">
        <f t="shared" si="29"/>
        <v>7.5308260232698446E-2</v>
      </c>
      <c r="P78" s="23">
        <f t="shared" si="29"/>
        <v>7.5299198752352151E-2</v>
      </c>
      <c r="Q78" s="23">
        <f t="shared" si="29"/>
        <v>7.5374324875439963E-2</v>
      </c>
      <c r="R78" s="23">
        <f t="shared" si="29"/>
        <v>7.5558349711461664E-2</v>
      </c>
      <c r="S78" s="23">
        <f t="shared" si="29"/>
        <v>7.5861663809587879E-2</v>
      </c>
      <c r="T78" s="23">
        <f t="shared" si="29"/>
        <v>7.6287992779392133E-2</v>
      </c>
      <c r="U78" s="23">
        <f t="shared" si="29"/>
        <v>7.6838214489989509E-2</v>
      </c>
      <c r="V78" s="23">
        <f t="shared" si="29"/>
        <v>7.7653095548822049E-2</v>
      </c>
      <c r="W78" s="23">
        <f t="shared" si="29"/>
        <v>7.8670761610120737E-2</v>
      </c>
      <c r="X78" s="23">
        <f t="shared" si="29"/>
        <v>7.9717940112309232E-2</v>
      </c>
      <c r="Y78" s="23">
        <f t="shared" si="29"/>
        <v>8.084509838367368E-2</v>
      </c>
      <c r="Z78" s="23">
        <f t="shared" si="29"/>
        <v>8.2078833679756019E-2</v>
      </c>
      <c r="AA78" s="23">
        <f t="shared" si="29"/>
        <v>8.3434686255774659E-2</v>
      </c>
      <c r="AB78" s="23">
        <f t="shared" si="29"/>
        <v>8.4919987278419401E-2</v>
      </c>
      <c r="AC78" s="23">
        <f t="shared" si="29"/>
        <v>8.652668045718509E-2</v>
      </c>
      <c r="AD78" s="23">
        <f t="shared" si="29"/>
        <v>8.8142291364821226E-2</v>
      </c>
      <c r="AE78" s="23">
        <f t="shared" si="29"/>
        <v>8.977228820185798E-2</v>
      </c>
      <c r="AF78" s="23">
        <f t="shared" si="29"/>
        <v>9.121175496149693E-2</v>
      </c>
      <c r="AG78" s="23">
        <f t="shared" si="29"/>
        <v>9.2565827748590693E-2</v>
      </c>
      <c r="AH78" s="23">
        <f t="shared" si="29"/>
        <v>9.4110476773276233E-2</v>
      </c>
      <c r="AI78" s="23">
        <f t="shared" si="29"/>
        <v>9.5779287648301598E-2</v>
      </c>
      <c r="AJ78" s="23">
        <f t="shared" si="29"/>
        <v>9.7547969066090395E-2</v>
      </c>
      <c r="AK78" s="23">
        <f t="shared" si="29"/>
        <v>9.9407683029539978E-2</v>
      </c>
      <c r="AL78" s="23">
        <f t="shared" si="29"/>
        <v>0.10135700062893149</v>
      </c>
      <c r="AM78" s="23">
        <f t="shared" si="29"/>
        <v>0.10339814461847907</v>
      </c>
      <c r="AN78" s="23">
        <f t="shared" si="29"/>
        <v>0.10553518071983632</v>
      </c>
      <c r="AO78" s="23">
        <f t="shared" si="29"/>
        <v>0.10777317049377295</v>
      </c>
      <c r="AP78" s="23">
        <f t="shared" si="29"/>
        <v>0.110117792963996</v>
      </c>
      <c r="AQ78" s="23">
        <f t="shared" si="29"/>
        <v>0.11257518688194168</v>
      </c>
      <c r="AR78" s="23">
        <f t="shared" si="29"/>
        <v>0.11515188978420265</v>
      </c>
      <c r="AS78" s="23">
        <f t="shared" si="29"/>
        <v>0.11785481234381379</v>
      </c>
      <c r="AT78" s="23">
        <f t="shared" si="29"/>
        <v>0.12069121698768252</v>
      </c>
      <c r="AU78" s="23">
        <f t="shared" si="29"/>
        <v>0.12366868391243779</v>
      </c>
      <c r="AV78" s="23">
        <f t="shared" si="29"/>
        <v>0.12679505348743508</v>
      </c>
      <c r="AW78" s="23">
        <f t="shared" si="29"/>
        <v>0.13007833564591634</v>
      </c>
      <c r="AX78" s="23">
        <f t="shared" si="29"/>
        <v>0.13352657624727143</v>
      </c>
      <c r="AY78" s="23">
        <f t="shared" si="29"/>
        <v>0.13714766851369001</v>
      </c>
      <c r="AZ78" s="23">
        <f t="shared" si="29"/>
        <v>0.14094909495099489</v>
      </c>
      <c r="BA78" s="23">
        <f t="shared" si="29"/>
        <v>0.14493758185923872</v>
      </c>
      <c r="BB78" s="23">
        <f t="shared" si="29"/>
        <v>0.14911864473229941</v>
      </c>
      <c r="BC78" s="23">
        <f t="shared" si="29"/>
        <v>0.15349599864113905</v>
      </c>
      <c r="BD78" s="23">
        <f t="shared" si="29"/>
        <v>0.15807080325722495</v>
      </c>
      <c r="BE78" s="23">
        <f t="shared" si="29"/>
        <v>0.16284070778874626</v>
      </c>
      <c r="BF78" s="23">
        <f t="shared" si="29"/>
        <v>0.16779865725769474</v>
      </c>
      <c r="BG78" s="23">
        <f t="shared" si="29"/>
        <v>0.17293141902110112</v>
      </c>
      <c r="BH78" s="23">
        <f t="shared" si="29"/>
        <v>0.17821778844820796</v>
      </c>
      <c r="BI78" s="23">
        <f t="shared" si="29"/>
        <v>0.18362643704985984</v>
      </c>
    </row>
    <row r="79" spans="1:237" s="37" customFormat="1" ht="18" customHeight="1">
      <c r="A79" s="35" t="s">
        <v>70</v>
      </c>
      <c r="B79" s="29">
        <f>+C134</f>
        <v>0.16613248639477129</v>
      </c>
      <c r="C79" s="23">
        <f t="shared" ref="C79:BI79" si="30">+D134</f>
        <v>6.4807169210896465E-2</v>
      </c>
      <c r="D79" s="23">
        <f t="shared" si="30"/>
        <v>5.7401252695996163E-2</v>
      </c>
      <c r="E79" s="23">
        <f t="shared" si="30"/>
        <v>5.2048257007836884E-2</v>
      </c>
      <c r="F79" s="23">
        <f t="shared" si="30"/>
        <v>4.7738901788914712E-2</v>
      </c>
      <c r="G79" s="23">
        <f t="shared" si="30"/>
        <v>4.4897091361173702E-2</v>
      </c>
      <c r="H79" s="23">
        <f t="shared" si="30"/>
        <v>4.2022191012963672E-2</v>
      </c>
      <c r="I79" s="23">
        <f t="shared" si="30"/>
        <v>3.9611625606857048E-2</v>
      </c>
      <c r="J79" s="23">
        <f t="shared" si="30"/>
        <v>3.6034552915416906E-2</v>
      </c>
      <c r="K79" s="23">
        <f t="shared" si="30"/>
        <v>3.3485961834477385E-2</v>
      </c>
      <c r="L79" s="23">
        <f t="shared" si="30"/>
        <v>3.5029405713654205E-2</v>
      </c>
      <c r="M79" s="23">
        <f t="shared" si="30"/>
        <v>3.1188855090968692E-2</v>
      </c>
      <c r="N79" s="23">
        <f t="shared" si="30"/>
        <v>2.9879615810591842E-2</v>
      </c>
      <c r="O79" s="23">
        <f t="shared" si="30"/>
        <v>2.8586910838073409E-2</v>
      </c>
      <c r="P79" s="23">
        <f t="shared" si="30"/>
        <v>2.7358868733444952E-2</v>
      </c>
      <c r="Q79" s="23">
        <f t="shared" si="30"/>
        <v>2.6210316424785107E-2</v>
      </c>
      <c r="R79" s="23">
        <f t="shared" si="30"/>
        <v>2.5143927330251392E-2</v>
      </c>
      <c r="S79" s="23">
        <f t="shared" si="30"/>
        <v>2.4156735007270003E-2</v>
      </c>
      <c r="T79" s="23">
        <f t="shared" si="30"/>
        <v>2.3243393641102505E-2</v>
      </c>
      <c r="U79" s="23">
        <f t="shared" si="30"/>
        <v>2.2277994794912548E-2</v>
      </c>
      <c r="V79" s="23">
        <f t="shared" si="30"/>
        <v>2.1417674219357474E-2</v>
      </c>
      <c r="W79" s="23">
        <f t="shared" si="30"/>
        <v>2.0751121610240952E-2</v>
      </c>
      <c r="X79" s="23">
        <f t="shared" si="30"/>
        <v>2.0098080417037645E-2</v>
      </c>
      <c r="Y79" s="23">
        <f t="shared" si="30"/>
        <v>1.946987828485347E-2</v>
      </c>
      <c r="Z79" s="23">
        <f t="shared" si="30"/>
        <v>1.8882763795075919E-2</v>
      </c>
      <c r="AA79" s="23">
        <f t="shared" si="30"/>
        <v>1.8382628918591992E-2</v>
      </c>
      <c r="AB79" s="23">
        <f t="shared" si="30"/>
        <v>1.8334746640855215E-2</v>
      </c>
      <c r="AC79" s="23">
        <f t="shared" si="30"/>
        <v>1.8139958754801233E-2</v>
      </c>
      <c r="AD79" s="23">
        <f t="shared" si="30"/>
        <v>1.7928629495640891E-2</v>
      </c>
      <c r="AE79" s="23">
        <f t="shared" si="30"/>
        <v>1.7860468936353069E-2</v>
      </c>
      <c r="AF79" s="23">
        <f t="shared" si="30"/>
        <v>1.7749496342703175E-2</v>
      </c>
      <c r="AG79" s="23">
        <f t="shared" si="30"/>
        <v>1.7463915137153396E-2</v>
      </c>
      <c r="AH79" s="23">
        <f t="shared" si="30"/>
        <v>1.7206530990247604E-2</v>
      </c>
      <c r="AI79" s="23">
        <f t="shared" si="30"/>
        <v>1.6971943834821479E-2</v>
      </c>
      <c r="AJ79" s="23">
        <f t="shared" si="30"/>
        <v>1.6751769360508817E-2</v>
      </c>
      <c r="AK79" s="23">
        <f t="shared" si="30"/>
        <v>1.6541602608345807E-2</v>
      </c>
      <c r="AL79" s="23">
        <f t="shared" si="30"/>
        <v>1.6339096414562215E-2</v>
      </c>
      <c r="AM79" s="23">
        <f t="shared" si="30"/>
        <v>1.6142853392177692E-2</v>
      </c>
      <c r="AN79" s="23">
        <f t="shared" si="30"/>
        <v>1.5951917034151553E-2</v>
      </c>
      <c r="AO79" s="23">
        <f t="shared" si="30"/>
        <v>1.5765556223612975E-2</v>
      </c>
      <c r="AP79" s="23">
        <f t="shared" si="30"/>
        <v>1.558318626691535E-2</v>
      </c>
      <c r="AQ79" s="23">
        <f t="shared" si="30"/>
        <v>1.5404351651178816E-2</v>
      </c>
      <c r="AR79" s="23">
        <f t="shared" si="30"/>
        <v>1.5228736276286625E-2</v>
      </c>
      <c r="AS79" s="23">
        <f t="shared" si="30"/>
        <v>1.5056186395350668E-2</v>
      </c>
      <c r="AT79" s="23">
        <f t="shared" si="30"/>
        <v>1.4886740608291982E-2</v>
      </c>
      <c r="AU79" s="23">
        <f t="shared" si="30"/>
        <v>1.4720665358107787E-2</v>
      </c>
      <c r="AV79" s="23">
        <f t="shared" si="30"/>
        <v>1.4558496128116882E-2</v>
      </c>
      <c r="AW79" s="23">
        <f t="shared" si="30"/>
        <v>1.4401085212888409E-2</v>
      </c>
      <c r="AX79" s="23">
        <f t="shared" si="30"/>
        <v>1.4249657139704386E-2</v>
      </c>
      <c r="AY79" s="23">
        <f t="shared" si="30"/>
        <v>1.4105872826348342E-2</v>
      </c>
      <c r="AZ79" s="23">
        <f t="shared" si="30"/>
        <v>1.3971903495127114E-2</v>
      </c>
      <c r="BA79" s="23">
        <f t="shared" si="30"/>
        <v>1.3850515274573594E-2</v>
      </c>
      <c r="BB79" s="23">
        <f t="shared" si="30"/>
        <v>1.3745165335349085E-2</v>
      </c>
      <c r="BC79" s="23">
        <f t="shared" si="30"/>
        <v>1.3660110344924314E-2</v>
      </c>
      <c r="BD79" s="23">
        <f t="shared" si="30"/>
        <v>1.3600528005773826E-2</v>
      </c>
      <c r="BE79" s="23">
        <f t="shared" si="30"/>
        <v>1.3572652478714087E-2</v>
      </c>
      <c r="BF79" s="23">
        <f t="shared" si="30"/>
        <v>1.3583924579900097E-2</v>
      </c>
      <c r="BG79" s="23">
        <f t="shared" si="30"/>
        <v>1.364315771320701E-2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3.4236355799910214</v>
      </c>
      <c r="C84" s="396">
        <f t="shared" ref="C84:BH84" si="31">C68-C73</f>
        <v>9.1882703662869218</v>
      </c>
      <c r="D84" s="396">
        <f>D68-D73</f>
        <v>13.163031559909644</v>
      </c>
      <c r="E84" s="396">
        <f>E68-E73</f>
        <v>17.401710804114725</v>
      </c>
      <c r="F84" s="396">
        <f t="shared" si="31"/>
        <v>21.766440994378375</v>
      </c>
      <c r="G84" s="396">
        <f t="shared" si="31"/>
        <v>26.026458170463698</v>
      </c>
      <c r="H84" s="396">
        <f t="shared" si="31"/>
        <v>30.550983463628459</v>
      </c>
      <c r="I84" s="396">
        <f t="shared" si="31"/>
        <v>35.209373975455023</v>
      </c>
      <c r="J84" s="396">
        <f>J68-J73</f>
        <v>39.956350004297136</v>
      </c>
      <c r="K84" s="396">
        <f t="shared" si="31"/>
        <v>44.313297012382826</v>
      </c>
      <c r="L84" s="396">
        <f>L68-L73</f>
        <v>49.195083975969169</v>
      </c>
      <c r="M84" s="396">
        <f t="shared" si="31"/>
        <v>56.130705477178594</v>
      </c>
      <c r="N84" s="396">
        <f t="shared" si="31"/>
        <v>62.476416153590968</v>
      </c>
      <c r="O84" s="396">
        <f t="shared" si="31"/>
        <v>68.953036448373922</v>
      </c>
      <c r="P84" s="396">
        <f t="shared" si="31"/>
        <v>75.466502530157442</v>
      </c>
      <c r="Q84" s="396">
        <f t="shared" si="31"/>
        <v>81.940056051455684</v>
      </c>
      <c r="R84" s="396">
        <f t="shared" si="31"/>
        <v>88.307916091697578</v>
      </c>
      <c r="S84" s="396">
        <f t="shared" si="31"/>
        <v>94.513271626854859</v>
      </c>
      <c r="T84" s="396">
        <f t="shared" si="31"/>
        <v>100.50704474557494</v>
      </c>
      <c r="U84" s="396">
        <f t="shared" si="31"/>
        <v>106.247088326976</v>
      </c>
      <c r="V84" s="396">
        <f t="shared" si="31"/>
        <v>111.9002530775319</v>
      </c>
      <c r="W84" s="396">
        <f t="shared" si="31"/>
        <v>117.49892272331385</v>
      </c>
      <c r="X84" s="396">
        <f t="shared" si="31"/>
        <v>122.841944752264</v>
      </c>
      <c r="Y84" s="396">
        <f t="shared" si="31"/>
        <v>127.88116338543155</v>
      </c>
      <c r="Z84" s="396">
        <f t="shared" si="31"/>
        <v>132.58149991748064</v>
      </c>
      <c r="AA84" s="396">
        <f t="shared" si="31"/>
        <v>136.92772439886448</v>
      </c>
      <c r="AB84" s="396">
        <f t="shared" si="31"/>
        <v>140.95429116609657</v>
      </c>
      <c r="AC84" s="396">
        <f t="shared" si="31"/>
        <v>145.05378946224312</v>
      </c>
      <c r="AD84" s="396">
        <f t="shared" si="31"/>
        <v>149.08226711510272</v>
      </c>
      <c r="AE84" s="396">
        <f t="shared" si="31"/>
        <v>153.01072612007943</v>
      </c>
      <c r="AF84" s="396">
        <f t="shared" si="31"/>
        <v>156.43967341334485</v>
      </c>
      <c r="AG84" s="396">
        <f t="shared" si="31"/>
        <v>159.28660644570292</v>
      </c>
      <c r="AH84" s="396">
        <f t="shared" si="31"/>
        <v>161.88219440221832</v>
      </c>
      <c r="AI84" s="396">
        <f t="shared" si="31"/>
        <v>164.2428228160461</v>
      </c>
      <c r="AJ84" s="396">
        <f t="shared" si="31"/>
        <v>166.38184309721049</v>
      </c>
      <c r="AK84" s="396">
        <f t="shared" si="31"/>
        <v>168.30559809561606</v>
      </c>
      <c r="AL84" s="396">
        <f t="shared" si="31"/>
        <v>170.01712211958346</v>
      </c>
      <c r="AM84" s="396">
        <f t="shared" si="31"/>
        <v>171.51808831599323</v>
      </c>
      <c r="AN84" s="396">
        <f t="shared" si="31"/>
        <v>172.80969077696722</v>
      </c>
      <c r="AO84" s="396">
        <f t="shared" si="31"/>
        <v>173.89302899561227</v>
      </c>
      <c r="AP84" s="396">
        <f t="shared" si="31"/>
        <v>174.76928328294116</v>
      </c>
      <c r="AQ84" s="396">
        <f t="shared" si="31"/>
        <v>175.43981936878316</v>
      </c>
      <c r="AR84" s="396">
        <f t="shared" si="31"/>
        <v>175.90628571908647</v>
      </c>
      <c r="AS84" s="396">
        <f t="shared" si="31"/>
        <v>176.17073136047475</v>
      </c>
      <c r="AT84" s="396">
        <f t="shared" si="31"/>
        <v>176.23575566905447</v>
      </c>
      <c r="AU84" s="396">
        <f t="shared" si="31"/>
        <v>176.10469461861527</v>
      </c>
      <c r="AV84" s="396">
        <f t="shared" si="31"/>
        <v>175.78184535386131</v>
      </c>
      <c r="AW84" s="396">
        <f t="shared" si="31"/>
        <v>175.2727301992465</v>
      </c>
      <c r="AX84" s="396">
        <f t="shared" si="31"/>
        <v>174.5844011921825</v>
      </c>
      <c r="AY84" s="396">
        <f t="shared" si="31"/>
        <v>173.7257864686288</v>
      </c>
      <c r="AZ84" s="396">
        <f t="shared" si="31"/>
        <v>172.70808020627595</v>
      </c>
      <c r="BA84" s="396">
        <f t="shared" si="31"/>
        <v>171.54517842522307</v>
      </c>
      <c r="BB84" s="396">
        <f t="shared" si="31"/>
        <v>170.25416398487062</v>
      </c>
      <c r="BC84" s="396">
        <f t="shared" si="31"/>
        <v>168.85584596587145</v>
      </c>
      <c r="BD84" s="396">
        <f t="shared" si="31"/>
        <v>167.37536181539446</v>
      </c>
      <c r="BE84" s="396">
        <f t="shared" si="31"/>
        <v>165.84285588904908</v>
      </c>
      <c r="BF84" s="396">
        <f t="shared" si="31"/>
        <v>164.29425631974112</v>
      </c>
      <c r="BG84" s="396">
        <f t="shared" si="31"/>
        <v>162.77218477650194</v>
      </c>
      <c r="BH84" s="396">
        <f t="shared" si="31"/>
        <v>161.32705235038515</v>
      </c>
      <c r="BI84" s="396">
        <f>+BH84</f>
        <v>161.32705235038515</v>
      </c>
    </row>
    <row r="85" spans="1:103" s="396" customFormat="1" ht="18" customHeight="1">
      <c r="A85" s="426" t="s">
        <v>970</v>
      </c>
      <c r="B85" s="398">
        <f>+C85/C84*B84</f>
        <v>0.48376856115345662</v>
      </c>
      <c r="C85" s="398">
        <f>+(C74-B74)/10</f>
        <v>1.2983263641042151</v>
      </c>
      <c r="D85" s="398">
        <f t="shared" ref="D85:BI85" si="32">+(D74-C74)/10</f>
        <v>1.2457507263338976</v>
      </c>
      <c r="E85" s="398">
        <f t="shared" si="32"/>
        <v>1.3484848253655364</v>
      </c>
      <c r="F85" s="398">
        <f t="shared" si="32"/>
        <v>1.4191401260184577</v>
      </c>
      <c r="G85" s="398">
        <f t="shared" si="32"/>
        <v>1.490801246905481</v>
      </c>
      <c r="H85" s="398">
        <f t="shared" si="32"/>
        <v>1.6263801357875309</v>
      </c>
      <c r="I85" s="398">
        <f t="shared" si="32"/>
        <v>1.7087857316017634</v>
      </c>
      <c r="J85" s="398">
        <f t="shared" si="32"/>
        <v>1.7809325720912965</v>
      </c>
      <c r="K85" s="398">
        <f t="shared" si="32"/>
        <v>1.8215869234286231</v>
      </c>
      <c r="L85" s="398">
        <f t="shared" si="32"/>
        <v>2.1717096085190746</v>
      </c>
      <c r="M85" s="398">
        <f t="shared" si="32"/>
        <v>2.7891529523125316</v>
      </c>
      <c r="N85" s="398">
        <f t="shared" si="32"/>
        <v>2.430233061412912</v>
      </c>
      <c r="O85" s="398">
        <f t="shared" si="32"/>
        <v>2.567328157751581</v>
      </c>
      <c r="P85" s="398">
        <f t="shared" si="32"/>
        <v>2.6506123529305285</v>
      </c>
      <c r="Q85" s="398">
        <f t="shared" si="32"/>
        <v>2.6896385362130899</v>
      </c>
      <c r="R85" s="398">
        <f t="shared" si="32"/>
        <v>2.6924281184655912</v>
      </c>
      <c r="S85" s="398">
        <f t="shared" si="32"/>
        <v>2.6647533436786772</v>
      </c>
      <c r="T85" s="398">
        <f t="shared" si="32"/>
        <v>2.6110580934784595</v>
      </c>
      <c r="U85" s="398">
        <f t="shared" si="32"/>
        <v>2.5349878569878683</v>
      </c>
      <c r="V85" s="398">
        <f t="shared" si="32"/>
        <v>2.4396922775347774</v>
      </c>
      <c r="W85" s="398">
        <f t="shared" si="32"/>
        <v>2.3829168943586749</v>
      </c>
      <c r="X85" s="398">
        <f t="shared" si="32"/>
        <v>2.348350044303595</v>
      </c>
      <c r="Y85" s="398">
        <f t="shared" si="32"/>
        <v>2.2670059195234615</v>
      </c>
      <c r="Z85" s="398">
        <f t="shared" si="32"/>
        <v>2.1562992972641326</v>
      </c>
      <c r="AA85" s="398">
        <f t="shared" si="32"/>
        <v>2.0258467796739752</v>
      </c>
      <c r="AB85" s="398">
        <f t="shared" si="32"/>
        <v>1.8843813281042912</v>
      </c>
      <c r="AC85" s="398">
        <f t="shared" si="32"/>
        <v>1.7484144988211938</v>
      </c>
      <c r="AD85" s="398">
        <f t="shared" si="32"/>
        <v>1.7207733522865738</v>
      </c>
      <c r="AE85" s="398">
        <f t="shared" si="32"/>
        <v>1.6918858565436268</v>
      </c>
      <c r="AF85" s="398">
        <f t="shared" si="32"/>
        <v>1.6547040894779683</v>
      </c>
      <c r="AG85" s="398">
        <f t="shared" si="32"/>
        <v>1.5063506271933194</v>
      </c>
      <c r="AH85" s="398">
        <f t="shared" si="32"/>
        <v>1.2968722814601505</v>
      </c>
      <c r="AI85" s="398">
        <f t="shared" si="32"/>
        <v>1.1557064613546799</v>
      </c>
      <c r="AJ85" s="398">
        <f t="shared" si="32"/>
        <v>1.0428009245736121</v>
      </c>
      <c r="AK85" s="398">
        <f t="shared" si="32"/>
        <v>0.94336794095186183</v>
      </c>
      <c r="AL85" s="398">
        <f t="shared" si="32"/>
        <v>0.85035172904349565</v>
      </c>
      <c r="AM85" s="398">
        <f t="shared" si="32"/>
        <v>0.76039533407720228</v>
      </c>
      <c r="AN85" s="398">
        <f t="shared" si="32"/>
        <v>0.67195932548602288</v>
      </c>
      <c r="AO85" s="398">
        <f t="shared" si="32"/>
        <v>0.58437709274631966</v>
      </c>
      <c r="AP85" s="398">
        <f t="shared" si="32"/>
        <v>0.49739056277218197</v>
      </c>
      <c r="AQ85" s="398">
        <f t="shared" si="32"/>
        <v>0.41093165614257715</v>
      </c>
      <c r="AR85" s="398">
        <f t="shared" si="32"/>
        <v>0.32502689143990438</v>
      </c>
      <c r="AS85" s="398">
        <f t="shared" si="32"/>
        <v>0.23976214867113868</v>
      </c>
      <c r="AT85" s="398">
        <f t="shared" si="32"/>
        <v>0.15527594137307688</v>
      </c>
      <c r="AU85" s="398">
        <f t="shared" si="32"/>
        <v>7.1765734415998844E-2</v>
      </c>
      <c r="AV85" s="398">
        <f t="shared" si="32"/>
        <v>-1.0499971063723024E-2</v>
      </c>
      <c r="AW85" s="398">
        <f t="shared" si="32"/>
        <v>-9.1167036189756342E-2</v>
      </c>
      <c r="AX85" s="398">
        <f t="shared" si="32"/>
        <v>-0.16977990439596624</v>
      </c>
      <c r="AY85" s="398">
        <f t="shared" si="32"/>
        <v>-0.24576511546441679</v>
      </c>
      <c r="AZ85" s="398">
        <f t="shared" si="32"/>
        <v>-0.31841421344485071</v>
      </c>
      <c r="BA85" s="398">
        <f t="shared" si="32"/>
        <v>-0.38686598104911807</v>
      </c>
      <c r="BB85" s="398">
        <f t="shared" si="32"/>
        <v>-0.45008781583031804</v>
      </c>
      <c r="BC85" s="398">
        <f t="shared" si="32"/>
        <v>-0.50685590218507737</v>
      </c>
      <c r="BD85" s="398">
        <f t="shared" si="32"/>
        <v>-0.55573355708751249</v>
      </c>
      <c r="BE85" s="398">
        <f t="shared" si="32"/>
        <v>-0.59504666817856555</v>
      </c>
      <c r="BF85" s="398">
        <f t="shared" si="32"/>
        <v>-0.62285442280326608</v>
      </c>
      <c r="BG85" s="398">
        <f t="shared" si="32"/>
        <v>-0.63691245106426775</v>
      </c>
      <c r="BH85" s="398">
        <f t="shared" si="32"/>
        <v>-0.63462395574797481</v>
      </c>
      <c r="BI85" s="398">
        <f t="shared" si="32"/>
        <v>-0.61297222400814921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3.907404141144478</v>
      </c>
      <c r="C87" s="398">
        <f>+SUM(C84:C86)</f>
        <v>10.486596730391136</v>
      </c>
      <c r="D87" s="398">
        <f t="shared" ref="D87:BI87" si="35">+SUM(D84:D86)</f>
        <v>14.408782286243541</v>
      </c>
      <c r="E87" s="398">
        <f t="shared" si="35"/>
        <v>18.75019562948026</v>
      </c>
      <c r="F87" s="398">
        <f t="shared" si="35"/>
        <v>23.185581120396833</v>
      </c>
      <c r="G87" s="398">
        <f t="shared" si="35"/>
        <v>27.517259417369178</v>
      </c>
      <c r="H87" s="398">
        <f t="shared" si="35"/>
        <v>32.17736359941599</v>
      </c>
      <c r="I87" s="398">
        <f t="shared" si="35"/>
        <v>36.918159707056788</v>
      </c>
      <c r="J87" s="398">
        <f t="shared" si="35"/>
        <v>41.737282576388431</v>
      </c>
      <c r="K87" s="398">
        <f t="shared" si="35"/>
        <v>46.134883935811452</v>
      </c>
      <c r="L87" s="398">
        <f t="shared" si="35"/>
        <v>51.366793584488242</v>
      </c>
      <c r="M87" s="398">
        <f t="shared" si="35"/>
        <v>58.919858429491129</v>
      </c>
      <c r="N87" s="398">
        <f t="shared" si="35"/>
        <v>64.906649215003881</v>
      </c>
      <c r="O87" s="398">
        <f t="shared" si="35"/>
        <v>71.520364606125497</v>
      </c>
      <c r="P87" s="398">
        <f t="shared" si="35"/>
        <v>78.117114883087964</v>
      </c>
      <c r="Q87" s="398">
        <f t="shared" si="35"/>
        <v>84.62969458766878</v>
      </c>
      <c r="R87" s="398">
        <f t="shared" si="35"/>
        <v>91.000344210163163</v>
      </c>
      <c r="S87" s="398">
        <f t="shared" si="35"/>
        <v>97.178024970533542</v>
      </c>
      <c r="T87" s="398">
        <f t="shared" si="35"/>
        <v>103.11810283905341</v>
      </c>
      <c r="U87" s="398">
        <f t="shared" si="35"/>
        <v>108.78207618396387</v>
      </c>
      <c r="V87" s="398">
        <f t="shared" si="35"/>
        <v>114.33994535506667</v>
      </c>
      <c r="W87" s="398">
        <f t="shared" si="35"/>
        <v>119.88183961767253</v>
      </c>
      <c r="X87" s="398">
        <f t="shared" si="35"/>
        <v>125.1902947965676</v>
      </c>
      <c r="Y87" s="398">
        <f t="shared" si="35"/>
        <v>130.14816930495502</v>
      </c>
      <c r="Z87" s="398">
        <f t="shared" si="35"/>
        <v>134.73779921474477</v>
      </c>
      <c r="AA87" s="398">
        <f t="shared" si="35"/>
        <v>138.95357117853845</v>
      </c>
      <c r="AB87" s="398">
        <f t="shared" si="35"/>
        <v>142.83867249420086</v>
      </c>
      <c r="AC87" s="398">
        <f t="shared" si="35"/>
        <v>146.80220396106432</v>
      </c>
      <c r="AD87" s="398">
        <f t="shared" si="35"/>
        <v>150.80304046738931</v>
      </c>
      <c r="AE87" s="398">
        <f t="shared" si="35"/>
        <v>154.70261197662305</v>
      </c>
      <c r="AF87" s="398">
        <f t="shared" si="35"/>
        <v>158.09437750282282</v>
      </c>
      <c r="AG87" s="398">
        <f t="shared" si="35"/>
        <v>160.79295707289623</v>
      </c>
      <c r="AH87" s="398">
        <f t="shared" si="35"/>
        <v>163.17906668367846</v>
      </c>
      <c r="AI87" s="398">
        <f t="shared" si="35"/>
        <v>165.39852927740077</v>
      </c>
      <c r="AJ87" s="398">
        <f t="shared" si="35"/>
        <v>167.4246440217841</v>
      </c>
      <c r="AK87" s="398">
        <f t="shared" si="35"/>
        <v>169.24896603656794</v>
      </c>
      <c r="AL87" s="398">
        <f t="shared" si="35"/>
        <v>170.86747384862696</v>
      </c>
      <c r="AM87" s="398">
        <f t="shared" si="35"/>
        <v>172.27848365007043</v>
      </c>
      <c r="AN87" s="398">
        <f t="shared" si="35"/>
        <v>173.48165010245324</v>
      </c>
      <c r="AO87" s="398">
        <f t="shared" si="35"/>
        <v>174.47740608835858</v>
      </c>
      <c r="AP87" s="398">
        <f t="shared" si="35"/>
        <v>175.26667384571334</v>
      </c>
      <c r="AQ87" s="398">
        <f t="shared" si="35"/>
        <v>175.85075102492573</v>
      </c>
      <c r="AR87" s="398">
        <f t="shared" si="35"/>
        <v>176.23131261052637</v>
      </c>
      <c r="AS87" s="398">
        <f t="shared" si="35"/>
        <v>176.41049350914588</v>
      </c>
      <c r="AT87" s="398">
        <f t="shared" si="35"/>
        <v>176.39103161042755</v>
      </c>
      <c r="AU87" s="398">
        <f t="shared" si="35"/>
        <v>176.17646035303127</v>
      </c>
      <c r="AV87" s="398">
        <f t="shared" si="35"/>
        <v>175.77134538279759</v>
      </c>
      <c r="AW87" s="398">
        <f t="shared" si="35"/>
        <v>175.18156316305675</v>
      </c>
      <c r="AX87" s="398">
        <f t="shared" si="35"/>
        <v>174.41462128778653</v>
      </c>
      <c r="AY87" s="398">
        <f t="shared" si="35"/>
        <v>173.48002135316437</v>
      </c>
      <c r="AZ87" s="398">
        <f t="shared" si="35"/>
        <v>172.38966599283111</v>
      </c>
      <c r="BA87" s="398">
        <f t="shared" si="35"/>
        <v>171.15831244417396</v>
      </c>
      <c r="BB87" s="398">
        <f t="shared" si="35"/>
        <v>169.80407616904029</v>
      </c>
      <c r="BC87" s="398">
        <f t="shared" si="35"/>
        <v>168.34899006368639</v>
      </c>
      <c r="BD87" s="398">
        <f t="shared" si="35"/>
        <v>166.81962825830695</v>
      </c>
      <c r="BE87" s="398">
        <f t="shared" si="35"/>
        <v>165.24780922087052</v>
      </c>
      <c r="BF87" s="398">
        <f t="shared" si="35"/>
        <v>163.67140189693785</v>
      </c>
      <c r="BG87" s="398">
        <f t="shared" si="35"/>
        <v>162.13527232543768</v>
      </c>
      <c r="BH87" s="398">
        <f t="shared" si="35"/>
        <v>160.69242839463718</v>
      </c>
      <c r="BI87" s="398">
        <f t="shared" si="35"/>
        <v>160.71408012637698</v>
      </c>
    </row>
    <row r="88" spans="1:103" ht="18" customHeight="1">
      <c r="A88" s="21" t="s">
        <v>153</v>
      </c>
      <c r="B88" s="29">
        <f t="shared" ref="B88:AG88" si="36">(B84/B56)*1000</f>
        <v>2.6244810885327876</v>
      </c>
      <c r="C88" s="23">
        <f t="shared" si="36"/>
        <v>6.6209828152248367</v>
      </c>
      <c r="D88" s="23">
        <f t="shared" si="36"/>
        <v>9.1121729865851968</v>
      </c>
      <c r="E88" s="23">
        <f t="shared" si="36"/>
        <v>11.970541906181445</v>
      </c>
      <c r="F88" s="23">
        <f t="shared" si="36"/>
        <v>15.202369039578219</v>
      </c>
      <c r="G88" s="23">
        <f t="shared" si="36"/>
        <v>18.785587608073776</v>
      </c>
      <c r="H88" s="23">
        <f t="shared" si="36"/>
        <v>22.796839287890251</v>
      </c>
      <c r="I88" s="23">
        <f t="shared" si="36"/>
        <v>27.161107527460487</v>
      </c>
      <c r="J88" s="23">
        <f t="shared" si="36"/>
        <v>31.865057706583251</v>
      </c>
      <c r="K88" s="23">
        <f t="shared" si="36"/>
        <v>36.534460064466671</v>
      </c>
      <c r="L88" s="23">
        <f t="shared" si="36"/>
        <v>41.205920852313696</v>
      </c>
      <c r="M88" s="23">
        <f t="shared" si="36"/>
        <v>46.939371001882755</v>
      </c>
      <c r="N88" s="23">
        <f t="shared" si="36"/>
        <v>52.16169810777707</v>
      </c>
      <c r="O88" s="23">
        <f t="shared" si="36"/>
        <v>57.476174567738902</v>
      </c>
      <c r="P88" s="23">
        <f t="shared" si="36"/>
        <v>62.804032530372034</v>
      </c>
      <c r="Q88" s="23">
        <f t="shared" si="36"/>
        <v>68.081389455290662</v>
      </c>
      <c r="R88" s="23">
        <f t="shared" si="36"/>
        <v>73.253880796943889</v>
      </c>
      <c r="S88" s="23">
        <f t="shared" si="36"/>
        <v>78.274922279907472</v>
      </c>
      <c r="T88" s="23">
        <f t="shared" si="36"/>
        <v>83.104625922021825</v>
      </c>
      <c r="U88" s="23">
        <f t="shared" si="36"/>
        <v>87.709084906923636</v>
      </c>
      <c r="V88" s="23">
        <f t="shared" si="36"/>
        <v>91.987972716089416</v>
      </c>
      <c r="W88" s="23">
        <f t="shared" si="36"/>
        <v>95.935620545028399</v>
      </c>
      <c r="X88" s="23">
        <f t="shared" si="36"/>
        <v>99.61820517144983</v>
      </c>
      <c r="Y88" s="23">
        <f t="shared" si="36"/>
        <v>103.00175707607538</v>
      </c>
      <c r="Z88" s="23">
        <f t="shared" si="36"/>
        <v>106.06375729908545</v>
      </c>
      <c r="AA88" s="23">
        <f t="shared" si="36"/>
        <v>108.79814628256126</v>
      </c>
      <c r="AB88" s="23">
        <f t="shared" si="36"/>
        <v>111.23832284972298</v>
      </c>
      <c r="AC88" s="23">
        <f t="shared" si="36"/>
        <v>113.69758357393339</v>
      </c>
      <c r="AD88" s="23">
        <f t="shared" si="36"/>
        <v>116.06310085095353</v>
      </c>
      <c r="AE88" s="23">
        <f t="shared" si="36"/>
        <v>118.31398498101782</v>
      </c>
      <c r="AF88" s="23">
        <f t="shared" si="36"/>
        <v>120.55469243462386</v>
      </c>
      <c r="AG88" s="23">
        <f t="shared" si="36"/>
        <v>122.74858052329984</v>
      </c>
      <c r="AH88" s="23">
        <f t="shared" ref="AH88:BI88" si="37">(AH84/AH56)*1000</f>
        <v>124.74877843318652</v>
      </c>
      <c r="AI88" s="23">
        <f t="shared" si="37"/>
        <v>126.56791309495172</v>
      </c>
      <c r="AJ88" s="23">
        <f t="shared" si="37"/>
        <v>128.21627329975638</v>
      </c>
      <c r="AK88" s="23">
        <f t="shared" si="37"/>
        <v>129.69874694018378</v>
      </c>
      <c r="AL88" s="23">
        <f t="shared" si="37"/>
        <v>131.01767229845072</v>
      </c>
      <c r="AM88" s="23">
        <f t="shared" si="37"/>
        <v>132.1743387259294</v>
      </c>
      <c r="AN88" s="23">
        <f t="shared" si="37"/>
        <v>133.16966640741279</v>
      </c>
      <c r="AO88" s="23">
        <f t="shared" si="37"/>
        <v>134.00450262831407</v>
      </c>
      <c r="AP88" s="23">
        <f t="shared" si="37"/>
        <v>134.67975695350268</v>
      </c>
      <c r="AQ88" s="23">
        <f t="shared" si="37"/>
        <v>135.19648183429052</v>
      </c>
      <c r="AR88" s="23">
        <f t="shared" si="37"/>
        <v>135.55594760256361</v>
      </c>
      <c r="AS88" s="23">
        <f t="shared" si="37"/>
        <v>135.75973326810259</v>
      </c>
      <c r="AT88" s="23">
        <f t="shared" si="37"/>
        <v>135.80984194802096</v>
      </c>
      <c r="AU88" s="23">
        <f t="shared" si="37"/>
        <v>135.70884439234266</v>
      </c>
      <c r="AV88" s="23">
        <f t="shared" si="37"/>
        <v>135.4600520434075</v>
      </c>
      <c r="AW88" s="23">
        <f t="shared" si="37"/>
        <v>135.06772048492726</v>
      </c>
      <c r="AX88" s="23">
        <f t="shared" si="37"/>
        <v>134.5372841197146</v>
      </c>
      <c r="AY88" s="23">
        <f t="shared" si="37"/>
        <v>133.87562309946713</v>
      </c>
      <c r="AZ88" s="23">
        <f t="shared" si="37"/>
        <v>133.09136382066788</v>
      </c>
      <c r="BA88" s="23">
        <f t="shared" si="37"/>
        <v>132.19521475893922</v>
      </c>
      <c r="BB88" s="23">
        <f t="shared" si="37"/>
        <v>131.20034021471719</v>
      </c>
      <c r="BC88" s="23">
        <f t="shared" si="37"/>
        <v>130.12277596884439</v>
      </c>
      <c r="BD88" s="23">
        <f t="shared" si="37"/>
        <v>128.98189330448653</v>
      </c>
      <c r="BE88" s="23">
        <f t="shared" si="37"/>
        <v>127.80092190142908</v>
      </c>
      <c r="BF88" s="23">
        <f t="shared" si="37"/>
        <v>126.60754850254047</v>
      </c>
      <c r="BG88" s="23">
        <f t="shared" si="37"/>
        <v>125.43461798718539</v>
      </c>
      <c r="BH88" s="23">
        <f t="shared" si="37"/>
        <v>124.32097787686955</v>
      </c>
      <c r="BI88" s="23">
        <f t="shared" si="37"/>
        <v>124.32097787686955</v>
      </c>
    </row>
    <row r="89" spans="1:103" ht="18" customHeight="1">
      <c r="A89" s="21" t="s">
        <v>166</v>
      </c>
      <c r="C89" s="23">
        <f>+LN(C88/B88)/10</f>
        <v>9.2536062450065057E-2</v>
      </c>
      <c r="D89" s="23">
        <f>+LN(D88/C88)/10</f>
        <v>3.1936739000113269E-2</v>
      </c>
      <c r="E89" s="23">
        <f>+LN(E88/D88)/10</f>
        <v>2.7283758012860437E-2</v>
      </c>
      <c r="F89" s="23">
        <f>+LN(F88/E88)/10</f>
        <v>2.3900248300098386E-2</v>
      </c>
    </row>
    <row r="90" spans="1:103" s="33" customFormat="1" ht="18" customHeight="1">
      <c r="A90" s="32" t="s">
        <v>5</v>
      </c>
      <c r="B90" s="44">
        <f t="shared" ref="B90:BI90" si="38">+(1/(1-$B$18))*(B88)^(1-$B$18)+1</f>
        <v>-0.2345488288789972</v>
      </c>
      <c r="C90" s="33">
        <f t="shared" si="38"/>
        <v>0.2227356204456542</v>
      </c>
      <c r="D90" s="33">
        <f t="shared" si="38"/>
        <v>0.33744945166749007</v>
      </c>
      <c r="E90" s="33">
        <f t="shared" si="38"/>
        <v>0.42193977181539732</v>
      </c>
      <c r="F90" s="33">
        <f t="shared" si="38"/>
        <v>0.48705079598440049</v>
      </c>
      <c r="G90" s="33">
        <f t="shared" si="38"/>
        <v>0.5385574873305875</v>
      </c>
      <c r="H90" s="33">
        <f t="shared" si="38"/>
        <v>0.58111705630741506</v>
      </c>
      <c r="I90" s="33">
        <f t="shared" si="38"/>
        <v>0.61624304609276903</v>
      </c>
      <c r="J90" s="33">
        <f t="shared" si="38"/>
        <v>0.64569878552732707</v>
      </c>
      <c r="K90" s="33">
        <f t="shared" si="38"/>
        <v>0.66911380441694734</v>
      </c>
      <c r="L90" s="33">
        <f t="shared" si="38"/>
        <v>0.68843391035340762</v>
      </c>
      <c r="M90" s="33">
        <f t="shared" si="38"/>
        <v>0.70808167203418382</v>
      </c>
      <c r="N90" s="33">
        <f t="shared" si="38"/>
        <v>0.72308011981927245</v>
      </c>
      <c r="O90" s="33">
        <f t="shared" si="38"/>
        <v>0.73619315008989694</v>
      </c>
      <c r="P90" s="33">
        <f t="shared" si="38"/>
        <v>0.74763086990438932</v>
      </c>
      <c r="Q90" s="33">
        <f t="shared" si="38"/>
        <v>0.75760939069931021</v>
      </c>
      <c r="R90" s="33">
        <f t="shared" si="38"/>
        <v>0.76632369488759322</v>
      </c>
      <c r="S90" s="33">
        <f t="shared" si="38"/>
        <v>0.77394262869428554</v>
      </c>
      <c r="T90" s="33">
        <f t="shared" si="38"/>
        <v>0.78060971304443871</v>
      </c>
      <c r="U90" s="33">
        <f t="shared" si="38"/>
        <v>0.78644600233142492</v>
      </c>
      <c r="V90" s="33">
        <f t="shared" si="38"/>
        <v>0.79147195492131517</v>
      </c>
      <c r="W90" s="33">
        <f t="shared" si="38"/>
        <v>0.79580737552551262</v>
      </c>
      <c r="X90" s="33">
        <f t="shared" si="38"/>
        <v>0.79961710842678158</v>
      </c>
      <c r="Y90" s="33">
        <f t="shared" si="38"/>
        <v>0.80293582521796725</v>
      </c>
      <c r="Z90" s="33">
        <f t="shared" si="38"/>
        <v>0.80580122247321073</v>
      </c>
      <c r="AA90" s="33">
        <f t="shared" si="38"/>
        <v>0.80825711933854516</v>
      </c>
      <c r="AB90" s="33">
        <f t="shared" si="38"/>
        <v>0.81037186249966398</v>
      </c>
      <c r="AC90" s="33">
        <f t="shared" si="38"/>
        <v>0.81243388706128006</v>
      </c>
      <c r="AD90" s="33">
        <f t="shared" si="38"/>
        <v>0.81435514783806828</v>
      </c>
      <c r="AE90" s="33">
        <f t="shared" si="38"/>
        <v>0.81612954340271249</v>
      </c>
      <c r="AF90" s="33">
        <f t="shared" si="38"/>
        <v>0.81784632571594984</v>
      </c>
      <c r="AG90" s="33">
        <f t="shared" si="38"/>
        <v>0.81948148327947079</v>
      </c>
      <c r="AH90" s="33">
        <f t="shared" si="38"/>
        <v>0.82093453086834722</v>
      </c>
      <c r="AI90" s="33">
        <f t="shared" si="38"/>
        <v>0.82222602388986998</v>
      </c>
      <c r="AJ90" s="33">
        <f t="shared" si="38"/>
        <v>0.82337245977613471</v>
      </c>
      <c r="AK90" s="33">
        <f t="shared" si="38"/>
        <v>0.82438479882456206</v>
      </c>
      <c r="AL90" s="33">
        <f t="shared" si="38"/>
        <v>0.82527097400886795</v>
      </c>
      <c r="AM90" s="33">
        <f t="shared" si="38"/>
        <v>0.82603718664954884</v>
      </c>
      <c r="AN90" s="33">
        <f t="shared" si="38"/>
        <v>0.82668851648919051</v>
      </c>
      <c r="AO90" s="33">
        <f t="shared" si="38"/>
        <v>0.82722921755567613</v>
      </c>
      <c r="AP90" s="33">
        <f t="shared" si="38"/>
        <v>0.82766287893360047</v>
      </c>
      <c r="AQ90" s="33">
        <f t="shared" si="38"/>
        <v>0.82799253296336994</v>
      </c>
      <c r="AR90" s="33">
        <f t="shared" si="38"/>
        <v>0.82822074811134672</v>
      </c>
      <c r="AS90" s="33">
        <f t="shared" si="38"/>
        <v>0.82834972337860602</v>
      </c>
      <c r="AT90" s="33">
        <f t="shared" si="38"/>
        <v>0.82838139252043108</v>
      </c>
      <c r="AU90" s="33">
        <f t="shared" si="38"/>
        <v>0.82831754319569195</v>
      </c>
      <c r="AV90" s="33">
        <f t="shared" si="38"/>
        <v>0.82815995545400756</v>
      </c>
      <c r="AW90" s="33">
        <f t="shared" si="38"/>
        <v>0.82791056431261922</v>
      </c>
      <c r="AX90" s="33">
        <f t="shared" si="38"/>
        <v>0.82757165195067894</v>
      </c>
      <c r="AY90" s="33">
        <f t="shared" si="38"/>
        <v>0.82714607597922729</v>
      </c>
      <c r="AZ90" s="33">
        <f t="shared" si="38"/>
        <v>0.8266375411981316</v>
      </c>
      <c r="BA90" s="33">
        <f t="shared" si="38"/>
        <v>0.82605092314079775</v>
      </c>
      <c r="BB90" s="33">
        <f t="shared" si="38"/>
        <v>0.82539265244461335</v>
      </c>
      <c r="BC90" s="33">
        <f t="shared" si="38"/>
        <v>0.82467116954986786</v>
      </c>
      <c r="BD90" s="33">
        <f t="shared" si="38"/>
        <v>0.82389745925044444</v>
      </c>
      <c r="BE90" s="33">
        <f t="shared" si="38"/>
        <v>0.82308567395100007</v>
      </c>
      <c r="BF90" s="33">
        <f t="shared" si="38"/>
        <v>0.82225385278172136</v>
      </c>
      <c r="BG90" s="33">
        <f t="shared" si="38"/>
        <v>0.82142474049488123</v>
      </c>
      <c r="BH90" s="33">
        <f t="shared" si="38"/>
        <v>0.8206267046227449</v>
      </c>
      <c r="BI90" s="33">
        <f t="shared" si="38"/>
        <v>0.8206267046227449</v>
      </c>
    </row>
    <row r="91" spans="1:103" ht="18" customHeight="1">
      <c r="A91" s="28" t="s">
        <v>115</v>
      </c>
      <c r="B91" s="29">
        <f t="shared" ref="B91:BH91" si="39">B$17*B$56*B90</f>
        <v>-305.96894727265186</v>
      </c>
      <c r="C91" s="29">
        <f t="shared" si="39"/>
        <v>266.34255329399667</v>
      </c>
      <c r="D91" s="29">
        <f t="shared" si="39"/>
        <v>361.92772131038078</v>
      </c>
      <c r="E91" s="29">
        <f t="shared" si="39"/>
        <v>392.41656489531948</v>
      </c>
      <c r="F91" s="29">
        <f t="shared" si="39"/>
        <v>384.42243072489947</v>
      </c>
      <c r="G91" s="29">
        <f t="shared" si="39"/>
        <v>354.42164930325322</v>
      </c>
      <c r="H91" s="29">
        <f t="shared" si="39"/>
        <v>318.7510654939191</v>
      </c>
      <c r="I91" s="29">
        <f t="shared" si="39"/>
        <v>281.73441602250728</v>
      </c>
      <c r="J91" s="29">
        <f t="shared" si="39"/>
        <v>246.04678183364393</v>
      </c>
      <c r="K91" s="29">
        <f t="shared" si="39"/>
        <v>212.514005879629</v>
      </c>
      <c r="L91" s="29">
        <f t="shared" si="39"/>
        <v>185.44712791342192</v>
      </c>
      <c r="M91" s="36">
        <f t="shared" si="39"/>
        <v>164.61975115744818</v>
      </c>
      <c r="N91" s="29">
        <f t="shared" si="39"/>
        <v>145.08607742715341</v>
      </c>
      <c r="O91" s="29">
        <f t="shared" si="39"/>
        <v>127.48873750316322</v>
      </c>
      <c r="P91" s="29">
        <f t="shared" si="39"/>
        <v>111.73982932900033</v>
      </c>
      <c r="Q91" s="29">
        <f t="shared" si="39"/>
        <v>97.72526525934623</v>
      </c>
      <c r="R91" s="29">
        <f t="shared" si="39"/>
        <v>85.312858413905701</v>
      </c>
      <c r="S91" s="29">
        <f t="shared" si="39"/>
        <v>74.36211570231184</v>
      </c>
      <c r="T91" s="29">
        <f t="shared" si="39"/>
        <v>64.731795056125179</v>
      </c>
      <c r="U91" s="29">
        <f t="shared" si="39"/>
        <v>56.285086655214378</v>
      </c>
      <c r="V91" s="29">
        <f t="shared" si="39"/>
        <v>49.014784981802428</v>
      </c>
      <c r="W91" s="29">
        <f t="shared" si="39"/>
        <v>42.755607671258943</v>
      </c>
      <c r="X91" s="29">
        <f t="shared" si="39"/>
        <v>37.270116760169223</v>
      </c>
      <c r="Y91" s="29">
        <f t="shared" si="39"/>
        <v>32.467815064814964</v>
      </c>
      <c r="Z91" s="29">
        <f t="shared" si="39"/>
        <v>28.267910145321991</v>
      </c>
      <c r="AA91" s="29">
        <f t="shared" si="39"/>
        <v>24.598513948625847</v>
      </c>
      <c r="AB91" s="29">
        <f t="shared" si="39"/>
        <v>21.39622902582278</v>
      </c>
      <c r="AC91" s="29">
        <f t="shared" si="39"/>
        <v>18.609489808497681</v>
      </c>
      <c r="AD91" s="29">
        <f t="shared" si="39"/>
        <v>16.182806281428714</v>
      </c>
      <c r="AE91" s="29">
        <f t="shared" si="39"/>
        <v>14.069952813229229</v>
      </c>
      <c r="AF91" s="29">
        <f t="shared" si="39"/>
        <v>12.190508268346816</v>
      </c>
      <c r="AG91" s="29">
        <f t="shared" si="39"/>
        <v>10.525162963397365</v>
      </c>
      <c r="AH91" s="29">
        <f t="shared" si="39"/>
        <v>9.085268887750976</v>
      </c>
      <c r="AI91" s="29">
        <f t="shared" si="39"/>
        <v>7.8407942430478172</v>
      </c>
      <c r="AJ91" s="29">
        <f t="shared" si="39"/>
        <v>6.7655756279432557</v>
      </c>
      <c r="AK91" s="29">
        <f t="shared" si="39"/>
        <v>5.8368424260042939</v>
      </c>
      <c r="AL91" s="29">
        <f t="shared" si="39"/>
        <v>5.0348222425328464</v>
      </c>
      <c r="AM91" s="29">
        <f t="shared" si="39"/>
        <v>4.3423692233628346</v>
      </c>
      <c r="AN91" s="29">
        <f t="shared" si="39"/>
        <v>3.7446275781528908</v>
      </c>
      <c r="AO91" s="29">
        <f t="shared" si="39"/>
        <v>3.2287332730332055</v>
      </c>
      <c r="AP91" s="29">
        <f t="shared" si="39"/>
        <v>2.7835521284108644</v>
      </c>
      <c r="AQ91" s="29">
        <f t="shared" si="39"/>
        <v>2.3994509657956096</v>
      </c>
      <c r="AR91" s="29">
        <f t="shared" si="39"/>
        <v>2.0680981330960844</v>
      </c>
      <c r="AS91" s="29">
        <f t="shared" si="39"/>
        <v>1.7822898984268269</v>
      </c>
      <c r="AT91" s="29">
        <f t="shared" si="39"/>
        <v>1.5357995167440641</v>
      </c>
      <c r="AU91" s="29">
        <f t="shared" si="39"/>
        <v>1.323246118095222</v>
      </c>
      <c r="AV91" s="29">
        <f t="shared" si="39"/>
        <v>1.1399808963780818</v>
      </c>
      <c r="AW91" s="29">
        <f t="shared" si="39"/>
        <v>0.98198837926329696</v>
      </c>
      <c r="AX91" s="29">
        <f t="shared" si="39"/>
        <v>0.84580083065299616</v>
      </c>
      <c r="AY91" s="29">
        <f t="shared" si="39"/>
        <v>0.72842407794544028</v>
      </c>
      <c r="AZ91" s="29">
        <f t="shared" si="39"/>
        <v>0.62727326983461507</v>
      </c>
      <c r="BA91" s="29">
        <f t="shared" si="39"/>
        <v>0.5401172589917016</v>
      </c>
      <c r="BB91" s="29">
        <f t="shared" si="39"/>
        <v>0.4650304702611458</v>
      </c>
      <c r="BC91" s="29">
        <f t="shared" si="39"/>
        <v>0.4003512612952036</v>
      </c>
      <c r="BD91" s="29">
        <f t="shared" si="39"/>
        <v>0.34464591099968783</v>
      </c>
      <c r="BE91" s="29">
        <f t="shared" si="39"/>
        <v>0.29667748374027247</v>
      </c>
      <c r="BF91" s="29">
        <f t="shared" si="39"/>
        <v>0.25537891575730726</v>
      </c>
      <c r="BG91" s="29">
        <f t="shared" si="39"/>
        <v>0.21982975628274704</v>
      </c>
      <c r="BH91" s="29">
        <f t="shared" si="39"/>
        <v>0.18923607090906927</v>
      </c>
      <c r="BI91" s="29">
        <f>BI$17*BI$56*BI90/(1-(BJ17/BI17))</f>
        <v>1.1787411138532864</v>
      </c>
    </row>
    <row r="92" spans="1:103" ht="18" customHeight="1">
      <c r="A92" s="57" t="s">
        <v>62</v>
      </c>
      <c r="B92" s="200">
        <f>SUM(B91:AO91)*10*B52+B53</f>
        <v>119.77210729036307</v>
      </c>
      <c r="C92" s="180">
        <v>92.230505587145672</v>
      </c>
      <c r="D92" s="201">
        <f>+B92-C92</f>
        <v>27.541601703217395</v>
      </c>
      <c r="I92" s="33"/>
    </row>
    <row r="93" spans="1:103" s="33" customFormat="1" ht="18" customHeight="1">
      <c r="A93" s="32" t="s">
        <v>270</v>
      </c>
      <c r="B93" s="33">
        <f>+B90*Data!B364</f>
        <v>-0.2345488288789972</v>
      </c>
      <c r="C93" s="33">
        <f>+C90*Data!C364</f>
        <v>0.53592327086241054</v>
      </c>
      <c r="D93" s="33">
        <f>+D90*Data!D364</f>
        <v>0.85567147321718628</v>
      </c>
      <c r="E93" s="33">
        <f>+E90*Data!E364</f>
        <v>1.1040356050069662</v>
      </c>
      <c r="F93" s="33">
        <f>+F90*Data!F364</f>
        <v>1.2921435668016685</v>
      </c>
      <c r="G93" s="33">
        <f>+G90*Data!G364</f>
        <v>1.4317360056442772</v>
      </c>
      <c r="H93" s="33">
        <f>+H90*Data!H364</f>
        <v>1.5465421331307525</v>
      </c>
      <c r="I93" s="33">
        <f>+I90*Data!I364</f>
        <v>1.6328262401625511</v>
      </c>
      <c r="J93" s="33">
        <f>+J90*Data!J364</f>
        <v>1.6976477682480242</v>
      </c>
      <c r="K93" s="33">
        <f>+K90*Data!K364</f>
        <v>1.71831462959924</v>
      </c>
      <c r="L93" s="33">
        <f>+L90*Data!L364</f>
        <v>1.7163666573292633</v>
      </c>
      <c r="M93" s="33">
        <f>+M90*Data!M364</f>
        <v>1.7757368782147998</v>
      </c>
      <c r="N93" s="33">
        <f>+N90*Data!N364</f>
        <v>1.7886409808592767</v>
      </c>
      <c r="O93" s="33">
        <f>+O90*Data!O364</f>
        <v>1.7930454679161334</v>
      </c>
      <c r="P93" s="33">
        <f>+P90*Data!P364</f>
        <v>1.7907935219232247</v>
      </c>
      <c r="Q93" s="33">
        <f>+Q90*Data!Q364</f>
        <v>1.7833418236793928</v>
      </c>
      <c r="R93" s="33">
        <f>+R90*Data!R364</f>
        <v>1.7717579724794614</v>
      </c>
      <c r="S93" s="33">
        <f>+S90*Data!S364</f>
        <v>1.7568245258943394</v>
      </c>
      <c r="T93" s="33">
        <f>+T90*Data!T364</f>
        <v>1.7391142948398928</v>
      </c>
      <c r="U93" s="33">
        <f>+U90*Data!U364</f>
        <v>1.7190470453655469</v>
      </c>
      <c r="V93" s="33">
        <f>+V90*Data!V364</f>
        <v>1.6978728653478055</v>
      </c>
      <c r="W93" s="33">
        <f>+W90*Data!W364</f>
        <v>1.6730585217017451</v>
      </c>
      <c r="X93" s="33">
        <f>+X90*Data!X364</f>
        <v>1.6432929907507934</v>
      </c>
      <c r="Y93" s="33">
        <f>+Y90*Data!Y364</f>
        <v>1.6088023722767075</v>
      </c>
      <c r="Z93" s="33">
        <f>+Z90*Data!Z364</f>
        <v>1.5713594558276116</v>
      </c>
      <c r="AA93" s="33">
        <f>+AA90*Data!AA364</f>
        <v>1.5319083468552126</v>
      </c>
      <c r="AB93" s="33">
        <f>+AB90*Data!AB364</f>
        <v>1.4909369079752415</v>
      </c>
      <c r="AC93" s="33">
        <f>+AC90*Data!AC364</f>
        <v>1.4490515502003092</v>
      </c>
      <c r="AD93" s="33">
        <f>+AD90*Data!AD364</f>
        <v>1.4067592698556803</v>
      </c>
      <c r="AE93" s="33">
        <f>+AE90*Data!AE364</f>
        <v>1.3645817185743754</v>
      </c>
      <c r="AF93" s="33">
        <f>+AF90*Data!AF364</f>
        <v>1.3234853243293447</v>
      </c>
      <c r="AG93" s="33">
        <f>+AG90*Data!AG364</f>
        <v>1.2837726955204574</v>
      </c>
      <c r="AH93" s="33">
        <f>+AH90*Data!AH364</f>
        <v>1.2450294167448896</v>
      </c>
      <c r="AI93" s="33">
        <f>+AI90*Data!AI364</f>
        <v>1.2071998047641765</v>
      </c>
      <c r="AJ93" s="33">
        <f>+AJ90*Data!AJ364</f>
        <v>1.170271798666763</v>
      </c>
      <c r="AK93" s="33">
        <f>+AK90*Data!AK364</f>
        <v>1.1341823358619998</v>
      </c>
      <c r="AL93" s="33">
        <f>+AL90*Data!AL364</f>
        <v>1.0988438324990353</v>
      </c>
      <c r="AM93" s="33">
        <f>+AM90*Data!AM364</f>
        <v>1.0641621328868884</v>
      </c>
      <c r="AN93" s="33">
        <f>+AN90*Data!AN364</f>
        <v>1.0300465655961941</v>
      </c>
      <c r="AO93" s="33">
        <f>+AO90*Data!AO364</f>
        <v>0.99641546407804393</v>
      </c>
      <c r="AP93" s="33">
        <f>+AP90*Data!AP364</f>
        <v>0.9631991248639804</v>
      </c>
      <c r="AQ93" s="33">
        <f>+AQ90*Data!AQ364</f>
        <v>0.93034131463214575</v>
      </c>
      <c r="AR93" s="33">
        <f>+AR90*Data!AR364</f>
        <v>0.89779995910527854</v>
      </c>
      <c r="AS93" s="33">
        <f>+AS90*Data!AS364</f>
        <v>0.86554737646607771</v>
      </c>
      <c r="AT93" s="33">
        <f>+AT90*Data!AT364</f>
        <v>0.83357026075395535</v>
      </c>
      <c r="AU93" s="33">
        <f>+AU90*Data!AU364</f>
        <v>0.80186952652754551</v>
      </c>
      <c r="AV93" s="33">
        <f>+AV90*Data!AV364</f>
        <v>0.77046006807213296</v>
      </c>
      <c r="AW93" s="33">
        <f>+AW90*Data!AW364</f>
        <v>0.73937044970500732</v>
      </c>
      <c r="AX93" s="33">
        <f>+AX90*Data!AX364</f>
        <v>0.70864251970421321</v>
      </c>
      <c r="AY93" s="33">
        <f>+AY90*Data!AY364</f>
        <v>0.67833092399621098</v>
      </c>
      <c r="AZ93" s="33">
        <f>+AZ90*Data!AZ364</f>
        <v>0.64850248423031198</v>
      </c>
      <c r="BA93" s="33">
        <f>+BA90*Data!BA364</f>
        <v>0.61923539758092661</v>
      </c>
      <c r="BB93" s="33">
        <f>+BB90*Data!BB364</f>
        <v>0.59061821453177166</v>
      </c>
      <c r="BC93" s="33">
        <f>+BC90*Data!BC364</f>
        <v>0.5627485617474266</v>
      </c>
      <c r="BD93" s="33">
        <f>+BD90*Data!BD364</f>
        <v>0.53573161068193087</v>
      </c>
      <c r="BE93" s="33">
        <f>+BE90*Data!BE364</f>
        <v>0.509678364836606</v>
      </c>
      <c r="BF93" s="33">
        <f>+BF90*Data!BF364</f>
        <v>0.48470396763793089</v>
      </c>
      <c r="BG93" s="33">
        <f>+BG90*Data!BG364</f>
        <v>0.46092642792789851</v>
      </c>
      <c r="BH93" s="33">
        <f>+BH90*Data!BH364</f>
        <v>0.4384663969455812</v>
      </c>
      <c r="BI93" s="33">
        <f>+BI90*Data!BI364</f>
        <v>0.43825310080120033</v>
      </c>
    </row>
    <row r="94" spans="1:103" ht="18" customHeight="1">
      <c r="A94" s="21" t="s">
        <v>271</v>
      </c>
      <c r="B94" s="29">
        <f>B$17*B$56*B93</f>
        <v>-305.96894727265186</v>
      </c>
      <c r="C94" s="29">
        <f t="shared" ref="C94:BH94" si="40">C$17*C$56*C93</f>
        <v>640.84573471261126</v>
      </c>
      <c r="D94" s="29">
        <f t="shared" si="40"/>
        <v>917.74108673600915</v>
      </c>
      <c r="E94" s="29">
        <f t="shared" si="40"/>
        <v>1026.7860215569033</v>
      </c>
      <c r="F94" s="29">
        <f t="shared" si="40"/>
        <v>1019.8709762735886</v>
      </c>
      <c r="G94" s="29">
        <f t="shared" si="40"/>
        <v>942.21740190163075</v>
      </c>
      <c r="H94" s="29">
        <f t="shared" si="40"/>
        <v>848.30060900137391</v>
      </c>
      <c r="I94" s="29">
        <f t="shared" si="40"/>
        <v>746.49661388498782</v>
      </c>
      <c r="J94" s="29">
        <f t="shared" si="40"/>
        <v>646.89725213493728</v>
      </c>
      <c r="K94" s="29">
        <f t="shared" si="40"/>
        <v>545.74561589848508</v>
      </c>
      <c r="L94" s="29">
        <f t="shared" si="40"/>
        <v>462.34687493048591</v>
      </c>
      <c r="M94" s="29">
        <f t="shared" si="40"/>
        <v>412.83565802944821</v>
      </c>
      <c r="N94" s="29">
        <f t="shared" si="40"/>
        <v>358.89093991851155</v>
      </c>
      <c r="O94" s="29">
        <f t="shared" si="40"/>
        <v>310.50696812715898</v>
      </c>
      <c r="P94" s="29">
        <f t="shared" si="40"/>
        <v>267.64941170603441</v>
      </c>
      <c r="Q94" s="29">
        <f t="shared" si="40"/>
        <v>230.03615703111635</v>
      </c>
      <c r="R94" s="29">
        <f t="shared" si="40"/>
        <v>197.24528689148863</v>
      </c>
      <c r="S94" s="29">
        <f t="shared" si="40"/>
        <v>168.79957741004401</v>
      </c>
      <c r="T94" s="29">
        <f t="shared" si="40"/>
        <v>144.21546162127356</v>
      </c>
      <c r="U94" s="29">
        <f t="shared" si="40"/>
        <v>123.03033091395223</v>
      </c>
      <c r="V94" s="29">
        <f t="shared" si="40"/>
        <v>105.146964341564</v>
      </c>
      <c r="W94" s="29">
        <f t="shared" si="40"/>
        <v>89.886869567776486</v>
      </c>
      <c r="X94" s="29">
        <f t="shared" si="40"/>
        <v>76.593810951529733</v>
      </c>
      <c r="Y94" s="29">
        <f t="shared" si="40"/>
        <v>65.054137900418212</v>
      </c>
      <c r="Z94" s="29">
        <f t="shared" si="40"/>
        <v>55.124076092865103</v>
      </c>
      <c r="AA94" s="29">
        <f t="shared" si="40"/>
        <v>46.622130429203942</v>
      </c>
      <c r="AB94" s="29">
        <f t="shared" si="40"/>
        <v>39.365171746820806</v>
      </c>
      <c r="AC94" s="29">
        <f t="shared" si="40"/>
        <v>33.191759335620162</v>
      </c>
      <c r="AD94" s="29">
        <f t="shared" si="40"/>
        <v>27.955017917078823</v>
      </c>
      <c r="AE94" s="29">
        <f t="shared" si="40"/>
        <v>23.52518732514848</v>
      </c>
      <c r="AF94" s="29">
        <f t="shared" si="40"/>
        <v>19.727372101535988</v>
      </c>
      <c r="AG94" s="29">
        <f t="shared" si="40"/>
        <v>16.488373567929298</v>
      </c>
      <c r="AH94" s="29">
        <f t="shared" si="40"/>
        <v>13.778719981875261</v>
      </c>
      <c r="AI94" s="29">
        <f t="shared" si="40"/>
        <v>11.511926166753405</v>
      </c>
      <c r="AJ94" s="29">
        <f t="shared" si="40"/>
        <v>9.616015528721789</v>
      </c>
      <c r="AK94" s="29">
        <f t="shared" si="40"/>
        <v>8.0302834140356207</v>
      </c>
      <c r="AL94" s="29">
        <f t="shared" si="40"/>
        <v>6.703838549005761</v>
      </c>
      <c r="AM94" s="29">
        <f t="shared" si="40"/>
        <v>5.5941608552263107</v>
      </c>
      <c r="AN94" s="29">
        <f t="shared" si="40"/>
        <v>4.6657727782331104</v>
      </c>
      <c r="AO94" s="29">
        <f t="shared" si="40"/>
        <v>3.8890789812039905</v>
      </c>
      <c r="AP94" s="29">
        <f t="shared" si="40"/>
        <v>3.239380480073105</v>
      </c>
      <c r="AQ94" s="29">
        <f t="shared" si="40"/>
        <v>2.6960489099150071</v>
      </c>
      <c r="AR94" s="29">
        <f t="shared" si="40"/>
        <v>2.2418400209768059</v>
      </c>
      <c r="AS94" s="29">
        <f t="shared" si="40"/>
        <v>1.8623249361311669</v>
      </c>
      <c r="AT94" s="29">
        <f t="shared" si="40"/>
        <v>1.5454195557713153</v>
      </c>
      <c r="AU94" s="29">
        <f t="shared" si="40"/>
        <v>1.2809951291177082</v>
      </c>
      <c r="AV94" s="29">
        <f t="shared" si="40"/>
        <v>1.0605556972902508</v>
      </c>
      <c r="AW94" s="29">
        <f t="shared" si="40"/>
        <v>0.87697055802616541</v>
      </c>
      <c r="AX94" s="29">
        <f t="shared" si="40"/>
        <v>0.72425200934453537</v>
      </c>
      <c r="AY94" s="29">
        <f t="shared" si="40"/>
        <v>0.59737039466560626</v>
      </c>
      <c r="AZ94" s="29">
        <f t="shared" si="40"/>
        <v>0.49209992712092193</v>
      </c>
      <c r="BA94" s="29">
        <f t="shared" si="40"/>
        <v>0.40488996046438536</v>
      </c>
      <c r="BB94" s="29">
        <f t="shared" si="40"/>
        <v>0.33275734310821042</v>
      </c>
      <c r="BC94" s="29">
        <f t="shared" si="40"/>
        <v>0.27319628090141485</v>
      </c>
      <c r="BD94" s="29">
        <f t="shared" si="40"/>
        <v>0.22410277752620048</v>
      </c>
      <c r="BE94" s="29">
        <f t="shared" si="40"/>
        <v>0.18371124608540165</v>
      </c>
      <c r="BF94" s="29">
        <f t="shared" si="40"/>
        <v>0.15054131190735773</v>
      </c>
      <c r="BG94" s="29">
        <f t="shared" si="40"/>
        <v>0.12335316836770942</v>
      </c>
      <c r="BH94" s="29">
        <f t="shared" si="40"/>
        <v>0.10111011220599068</v>
      </c>
      <c r="BI94" s="29">
        <f>BI$17*BI$56*BI93/(1-(BJ17/BI17))</f>
        <v>0.62950297044689363</v>
      </c>
    </row>
    <row r="95" spans="1:103" ht="39" customHeight="1">
      <c r="A95" s="57" t="s">
        <v>62</v>
      </c>
      <c r="B95" s="197">
        <f>SUM(B94:BI94)*10*B52+B53-C53</f>
        <v>119.77210729036307</v>
      </c>
      <c r="C95" s="85">
        <v>119.77210729036307</v>
      </c>
      <c r="D95" s="189">
        <f>+B95-C95</f>
        <v>0</v>
      </c>
      <c r="I95" s="33"/>
    </row>
    <row r="96" spans="1:103" ht="21.75" customHeight="1">
      <c r="A96" s="58" t="s">
        <v>61</v>
      </c>
      <c r="B96" s="29">
        <f>+B153</f>
        <v>119.77210729036307</v>
      </c>
      <c r="C96" s="59"/>
      <c r="D96" s="59"/>
    </row>
    <row r="97" spans="1:61" s="401" customFormat="1" ht="18" customHeight="1">
      <c r="A97" s="174" t="s">
        <v>191</v>
      </c>
      <c r="B97" s="400">
        <f>+Controls!B33</f>
        <v>0.35708144186291391</v>
      </c>
      <c r="C97" s="400">
        <f>+Controls!C33</f>
        <v>0.2267610075161593</v>
      </c>
      <c r="D97" s="400">
        <f>+Controls!D33</f>
        <v>0.21516476481009253</v>
      </c>
      <c r="E97" s="400">
        <f>+Controls!E33</f>
        <v>0.20754873475224947</v>
      </c>
      <c r="F97" s="400">
        <f>+Controls!F33</f>
        <v>0.2032796927112448</v>
      </c>
      <c r="G97" s="400">
        <f>+Controls!G33</f>
        <v>0.20375853404594946</v>
      </c>
      <c r="H97" s="400">
        <f>+Controls!H33</f>
        <v>0.2034237446652743</v>
      </c>
      <c r="I97" s="400">
        <f>+Controls!I33</f>
        <v>0.20334246847133677</v>
      </c>
      <c r="J97" s="400">
        <f>+Controls!J33</f>
        <v>0.20316730217272469</v>
      </c>
      <c r="K97" s="400">
        <f>+Controls!K33</f>
        <v>0.20922027492066747</v>
      </c>
      <c r="L97" s="400">
        <f>+Controls!L33</f>
        <v>0.2185201157729674</v>
      </c>
      <c r="M97" s="400">
        <f>+Controls!M33</f>
        <v>0.21324434378424598</v>
      </c>
      <c r="N97" s="400">
        <f>+Controls!N33</f>
        <v>0.21324434378424598</v>
      </c>
      <c r="O97" s="400">
        <f>+Controls!O33</f>
        <v>0.21324434378424598</v>
      </c>
      <c r="P97" s="400">
        <f>+Controls!P33</f>
        <v>0.21324434378424598</v>
      </c>
      <c r="Q97" s="400">
        <f>+Controls!Q33</f>
        <v>0.21324434378424598</v>
      </c>
      <c r="R97" s="400">
        <f>+Controls!R33</f>
        <v>0.21324434378424598</v>
      </c>
      <c r="S97" s="400">
        <f>+Controls!S33</f>
        <v>0.21324434378424598</v>
      </c>
      <c r="T97" s="400">
        <f>+Controls!T33</f>
        <v>0.21324434378424598</v>
      </c>
      <c r="U97" s="400">
        <f>+Controls!U33</f>
        <v>0.21324434378424598</v>
      </c>
      <c r="V97" s="400">
        <f>+Controls!V33</f>
        <v>0.21324434378424598</v>
      </c>
      <c r="W97" s="400">
        <f>+Controls!W33</f>
        <v>0.21324434378424598</v>
      </c>
      <c r="X97" s="400">
        <f>+Controls!X33</f>
        <v>0.21324434378424598</v>
      </c>
      <c r="Y97" s="400">
        <f>+Controls!Y33</f>
        <v>0.21324434378424598</v>
      </c>
      <c r="Z97" s="400">
        <f>+Controls!Z33</f>
        <v>0.21324434378424598</v>
      </c>
      <c r="AA97" s="400">
        <f>+Controls!AA33</f>
        <v>0.21324434378424598</v>
      </c>
      <c r="AB97" s="400">
        <f>+Controls!AB33</f>
        <v>0.21324434378424598</v>
      </c>
      <c r="AC97" s="400">
        <f>+Controls!AC33</f>
        <v>0.21324434378424598</v>
      </c>
      <c r="AD97" s="400">
        <f>+Controls!AD33</f>
        <v>0.21324434378424598</v>
      </c>
      <c r="AE97" s="400">
        <f>+Controls!AE33</f>
        <v>0.21324434378424598</v>
      </c>
      <c r="AF97" s="400">
        <f>+Controls!AF33</f>
        <v>0.21324434378424598</v>
      </c>
      <c r="AG97" s="400">
        <f>+Controls!AG33</f>
        <v>0.21324434378424598</v>
      </c>
      <c r="AH97" s="400">
        <f>+Controls!AH33</f>
        <v>0.21324434378424598</v>
      </c>
      <c r="AI97" s="400">
        <f>+Controls!AI33</f>
        <v>0.21324434378424598</v>
      </c>
      <c r="AJ97" s="400">
        <f>+Controls!AJ33</f>
        <v>0.21324434378424598</v>
      </c>
      <c r="AK97" s="400">
        <f>+Controls!AK33</f>
        <v>0.21324434378424598</v>
      </c>
      <c r="AL97" s="400">
        <f>+Controls!AL33</f>
        <v>0.21324434378424598</v>
      </c>
      <c r="AM97" s="400">
        <f>+Controls!AM33</f>
        <v>0.21324434378424598</v>
      </c>
      <c r="AN97" s="400">
        <f>+Controls!AN33</f>
        <v>0.21324434378424598</v>
      </c>
      <c r="AO97" s="400">
        <f>+Controls!AO33</f>
        <v>0.21324434378424598</v>
      </c>
      <c r="AP97" s="400">
        <f>+Controls!AP33</f>
        <v>0.21324434378424598</v>
      </c>
      <c r="AQ97" s="400">
        <f>+Controls!AQ33</f>
        <v>0.21324434378424598</v>
      </c>
      <c r="AR97" s="400">
        <f>+Controls!AR33</f>
        <v>0.21324434378424598</v>
      </c>
      <c r="AS97" s="400">
        <f>+Controls!AS33</f>
        <v>0.21324434378424598</v>
      </c>
      <c r="AT97" s="400">
        <f>+Controls!AT33</f>
        <v>0.21324434378424598</v>
      </c>
      <c r="AU97" s="400">
        <f>+Controls!AU33</f>
        <v>0.21324434378424598</v>
      </c>
      <c r="AV97" s="400">
        <f>+Controls!AV33</f>
        <v>0.21324434378424598</v>
      </c>
      <c r="AW97" s="400">
        <f>+Controls!AW33</f>
        <v>0.21324434378424598</v>
      </c>
      <c r="AX97" s="400">
        <f>+Controls!AX33</f>
        <v>0.21324434378424598</v>
      </c>
      <c r="AY97" s="400">
        <f>+Controls!AY33</f>
        <v>0.21324434378424598</v>
      </c>
      <c r="AZ97" s="400">
        <f>+Controls!AZ33</f>
        <v>0.21324434378424598</v>
      </c>
      <c r="BA97" s="400">
        <f>+Controls!BA33</f>
        <v>0.21324434378424598</v>
      </c>
      <c r="BB97" s="400">
        <f>+Controls!BB33</f>
        <v>0.21324434378424598</v>
      </c>
      <c r="BC97" s="400">
        <f>+Controls!BC33</f>
        <v>0.21324434378424598</v>
      </c>
      <c r="BD97" s="400">
        <f>+Controls!BD33</f>
        <v>0.21324434378424598</v>
      </c>
      <c r="BE97" s="400">
        <f>+Controls!BE33</f>
        <v>0.21324434378424598</v>
      </c>
      <c r="BF97" s="400">
        <f>+Controls!BF33</f>
        <v>0.21324434378424598</v>
      </c>
      <c r="BG97" s="400">
        <f>+Controls!BG33</f>
        <v>0.21324434378424598</v>
      </c>
      <c r="BH97" s="400">
        <f>+Controls!BH33</f>
        <v>0.21324434378424598</v>
      </c>
      <c r="BI97" s="400">
        <f>+Controls!BI33</f>
        <v>0.21324434378424598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1">+B$36*1000*B103^($B$38-1)</f>
        <v>1.0000000000000026E-3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1.0000940394660198E-3</v>
      </c>
      <c r="K101" s="478">
        <f t="shared" si="41"/>
        <v>1.0006133774100494E-3</v>
      </c>
      <c r="L101" s="478">
        <f t="shared" si="41"/>
        <v>1.0033295900328679E-3</v>
      </c>
      <c r="M101" s="478">
        <f t="shared" si="41"/>
        <v>1.0155894218064881E-3</v>
      </c>
      <c r="N101" s="478">
        <f t="shared" si="41"/>
        <v>1.0645397255263113E-3</v>
      </c>
      <c r="O101" s="478">
        <f t="shared" si="41"/>
        <v>1.2410303223762522E-3</v>
      </c>
      <c r="P101" s="478">
        <f t="shared" si="41"/>
        <v>1.8210025266551034E-3</v>
      </c>
      <c r="Q101" s="478">
        <f t="shared" si="41"/>
        <v>3.5766183309002327E-3</v>
      </c>
      <c r="R101" s="478">
        <f t="shared" si="41"/>
        <v>8.5161838592479316E-3</v>
      </c>
      <c r="S101" s="478">
        <f t="shared" si="41"/>
        <v>2.1530289584171886E-2</v>
      </c>
      <c r="T101" s="478">
        <f t="shared" si="41"/>
        <v>5.3833188353047234E-2</v>
      </c>
      <c r="U101" s="478">
        <f t="shared" si="41"/>
        <v>0.12973744072668453</v>
      </c>
      <c r="V101" s="478">
        <f t="shared" si="41"/>
        <v>0.29919990110504907</v>
      </c>
      <c r="W101" s="478">
        <f t="shared" si="41"/>
        <v>0.66126843802292701</v>
      </c>
      <c r="X101" s="478">
        <f t="shared" si="41"/>
        <v>1.4047386546896172</v>
      </c>
      <c r="Y101" s="478">
        <f t="shared" si="41"/>
        <v>2.8696110898540983</v>
      </c>
      <c r="Z101" s="478">
        <f t="shared" si="41"/>
        <v>5.6313004966981186</v>
      </c>
      <c r="AA101" s="478">
        <f t="shared" si="41"/>
        <v>10.591311161020181</v>
      </c>
      <c r="AB101" s="478">
        <f t="shared" si="41"/>
        <v>79.995221880029277</v>
      </c>
      <c r="AC101" s="478">
        <f t="shared" si="41"/>
        <v>39.997610940014638</v>
      </c>
      <c r="AD101" s="478">
        <f t="shared" si="41"/>
        <v>19.998805470007319</v>
      </c>
      <c r="AE101" s="478">
        <f t="shared" si="41"/>
        <v>9.9994027350036596</v>
      </c>
      <c r="AF101" s="478">
        <f t="shared" si="41"/>
        <v>4.9997013675018298</v>
      </c>
      <c r="AG101" s="478">
        <f t="shared" si="41"/>
        <v>2.4998506837509149</v>
      </c>
      <c r="AH101" s="478">
        <f t="shared" ref="AH101:BI101" si="42">+AH$36*1000*AH103^($B$38-1)</f>
        <v>1.2499253418754575</v>
      </c>
      <c r="AI101" s="478">
        <f t="shared" si="42"/>
        <v>0.62496267093772873</v>
      </c>
      <c r="AJ101" s="478">
        <f t="shared" si="42"/>
        <v>0.31248133546886436</v>
      </c>
      <c r="AK101" s="478">
        <f t="shared" si="42"/>
        <v>0.15624066773443218</v>
      </c>
      <c r="AL101" s="478">
        <f t="shared" si="42"/>
        <v>7.8120333867216091E-2</v>
      </c>
      <c r="AM101" s="478">
        <f t="shared" si="42"/>
        <v>3.9060166933608045E-2</v>
      </c>
      <c r="AN101" s="478">
        <f t="shared" si="42"/>
        <v>1.9530083466804023E-2</v>
      </c>
      <c r="AO101" s="478">
        <f t="shared" si="42"/>
        <v>9.7650417334020113E-3</v>
      </c>
      <c r="AP101" s="478">
        <f t="shared" si="42"/>
        <v>4.8825208667010057E-3</v>
      </c>
      <c r="AQ101" s="478">
        <f t="shared" si="42"/>
        <v>2.4412604333505028E-3</v>
      </c>
      <c r="AR101" s="478">
        <f t="shared" si="42"/>
        <v>1.2206302166752514E-3</v>
      </c>
      <c r="AS101" s="478">
        <f t="shared" si="42"/>
        <v>6.1031510833762571E-4</v>
      </c>
      <c r="AT101" s="478">
        <f t="shared" si="42"/>
        <v>3.0515755416881285E-4</v>
      </c>
      <c r="AU101" s="478">
        <f t="shared" si="42"/>
        <v>1.5257877708440643E-4</v>
      </c>
      <c r="AV101" s="478">
        <f t="shared" si="42"/>
        <v>7.6289388542203214E-5</v>
      </c>
      <c r="AW101" s="478">
        <f t="shared" si="42"/>
        <v>3.8144694271101607E-5</v>
      </c>
      <c r="AX101" s="478">
        <f t="shared" si="42"/>
        <v>1.9072347135550803E-5</v>
      </c>
      <c r="AY101" s="478">
        <f t="shared" si="42"/>
        <v>9.5361735677754017E-6</v>
      </c>
      <c r="AZ101" s="478">
        <f t="shared" si="42"/>
        <v>4.7680867838877009E-6</v>
      </c>
      <c r="BA101" s="478">
        <f t="shared" si="42"/>
        <v>2.3840433919438504E-6</v>
      </c>
      <c r="BB101" s="478">
        <f t="shared" si="42"/>
        <v>1.1920216959719252E-6</v>
      </c>
      <c r="BC101" s="478">
        <f t="shared" si="42"/>
        <v>5.9601084798596261E-7</v>
      </c>
      <c r="BD101" s="478">
        <f t="shared" si="42"/>
        <v>2.980054239929813E-7</v>
      </c>
      <c r="BE101" s="478">
        <f t="shared" si="42"/>
        <v>1.4900271199649065E-7</v>
      </c>
      <c r="BF101" s="478">
        <f t="shared" si="42"/>
        <v>7.4501355998245326E-8</v>
      </c>
      <c r="BG101" s="478">
        <f t="shared" si="42"/>
        <v>3.7250677999122663E-8</v>
      </c>
      <c r="BH101" s="478">
        <f t="shared" si="42"/>
        <v>1.8625338999561331E-8</v>
      </c>
      <c r="BI101" s="478">
        <f t="shared" si="42"/>
        <v>9.3126694997806657E-9</v>
      </c>
    </row>
    <row r="102" spans="1:61" s="482" customFormat="1" ht="18" customHeight="1">
      <c r="A102" s="635" t="s">
        <v>955</v>
      </c>
      <c r="B102" s="480">
        <f>+B119*(1-MIN(B103,1))</f>
        <v>1.5999444497034192</v>
      </c>
      <c r="C102" s="480">
        <f>+C119*(1-MIN(C103,1))</f>
        <v>2.8420864715293934</v>
      </c>
      <c r="D102" s="480">
        <f t="shared" ref="D102:BI102" si="43">+D119*(1-MIN(D103,1))</f>
        <v>3.2061376566936595</v>
      </c>
      <c r="E102" s="480">
        <f t="shared" si="43"/>
        <v>3.4256046471586443</v>
      </c>
      <c r="F102" s="480">
        <f t="shared" si="43"/>
        <v>3.5437386805848039</v>
      </c>
      <c r="G102" s="480">
        <f t="shared" si="43"/>
        <v>3.585671721958684</v>
      </c>
      <c r="H102" s="480">
        <f t="shared" si="43"/>
        <v>3.6128309161319567</v>
      </c>
      <c r="I102" s="480">
        <f t="shared" si="43"/>
        <v>3.6246984282210888</v>
      </c>
      <c r="J102" s="480">
        <f t="shared" si="43"/>
        <v>3.6251742162607767</v>
      </c>
      <c r="K102" s="480">
        <f t="shared" si="43"/>
        <v>3.6153421662676593</v>
      </c>
      <c r="L102" s="480">
        <f t="shared" si="43"/>
        <v>3.6627797357526517</v>
      </c>
      <c r="M102" s="480">
        <f t="shared" si="43"/>
        <v>3.7799692307305106</v>
      </c>
      <c r="N102" s="480">
        <f t="shared" si="43"/>
        <v>3.8641810164868891</v>
      </c>
      <c r="O102" s="480">
        <f t="shared" si="43"/>
        <v>3.9475682280595468</v>
      </c>
      <c r="P102" s="480">
        <f t="shared" si="43"/>
        <v>4.02757831352113</v>
      </c>
      <c r="Q102" s="480">
        <f t="shared" si="43"/>
        <v>4.1024063645780497</v>
      </c>
      <c r="R102" s="480">
        <f t="shared" si="43"/>
        <v>4.1705806199302682</v>
      </c>
      <c r="S102" s="480">
        <f t="shared" si="43"/>
        <v>4.230575964217107</v>
      </c>
      <c r="T102" s="480">
        <f t="shared" si="43"/>
        <v>4.2804113362284388</v>
      </c>
      <c r="U102" s="480">
        <f t="shared" si="43"/>
        <v>4.3172846372682203</v>
      </c>
      <c r="V102" s="480">
        <f t="shared" si="43"/>
        <v>4.3451174116294391</v>
      </c>
      <c r="W102" s="480">
        <f t="shared" si="43"/>
        <v>4.3598955102225778</v>
      </c>
      <c r="X102" s="480">
        <f t="shared" si="43"/>
        <v>4.3464270990629714</v>
      </c>
      <c r="Y102" s="480">
        <f t="shared" si="43"/>
        <v>4.2928243871034946</v>
      </c>
      <c r="Z102" s="480">
        <f t="shared" si="43"/>
        <v>4.1853414702206733</v>
      </c>
      <c r="AA102" s="480">
        <f t="shared" si="43"/>
        <v>3.6886464190747481</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4.9769341790313962E-4</v>
      </c>
      <c r="C103" s="483">
        <f>+IF($B$98&gt;0,C109,IF($B$99&gt;0,C114,C122))</f>
        <v>5.1058862486499045E-4</v>
      </c>
      <c r="D103" s="483">
        <f t="shared" ref="D103:BI103" si="44">+IF($B$98&gt;0,D109,IF($B$99&gt;0,D114,D122))</f>
        <v>5.2374616639301683E-4</v>
      </c>
      <c r="E103" s="483">
        <f t="shared" si="44"/>
        <v>5.3716612330051623E-4</v>
      </c>
      <c r="F103" s="483">
        <f t="shared" si="44"/>
        <v>5.5084815215684869E-4</v>
      </c>
      <c r="G103" s="483">
        <f t="shared" si="44"/>
        <v>5.6479147407303488E-4</v>
      </c>
      <c r="H103" s="483">
        <f t="shared" si="44"/>
        <v>5.7899508736902804E-4</v>
      </c>
      <c r="I103" s="483">
        <f t="shared" si="44"/>
        <v>5.9346005015304944E-4</v>
      </c>
      <c r="J103" s="483">
        <f t="shared" si="44"/>
        <v>6.0820551383768693E-4</v>
      </c>
      <c r="K103" s="483">
        <f t="shared" si="44"/>
        <v>6.2335655480728186E-4</v>
      </c>
      <c r="L103" s="483">
        <f t="shared" si="44"/>
        <v>6.3954429466653697E-4</v>
      </c>
      <c r="M103" s="483">
        <f t="shared" si="44"/>
        <v>6.5947320388669024E-4</v>
      </c>
      <c r="N103" s="483">
        <f t="shared" si="44"/>
        <v>6.9320900972720577E-4</v>
      </c>
      <c r="O103" s="483">
        <f t="shared" si="44"/>
        <v>7.7285002612043562E-4</v>
      </c>
      <c r="P103" s="483">
        <f t="shared" si="44"/>
        <v>9.7889844643166504E-4</v>
      </c>
      <c r="Q103" s="483">
        <f t="shared" si="44"/>
        <v>1.4575930166644449E-3</v>
      </c>
      <c r="R103" s="483">
        <f t="shared" si="44"/>
        <v>2.4148273650712645E-3</v>
      </c>
      <c r="S103" s="483">
        <f t="shared" si="44"/>
        <v>4.1351968289472171E-3</v>
      </c>
      <c r="T103" s="483">
        <f t="shared" si="44"/>
        <v>7.0360960906738395E-3</v>
      </c>
      <c r="U103" s="483">
        <f t="shared" si="44"/>
        <v>1.1726768541236981E-2</v>
      </c>
      <c r="V103" s="483">
        <f t="shared" si="44"/>
        <v>1.906740846381753E-2</v>
      </c>
      <c r="W103" s="483">
        <f t="shared" si="44"/>
        <v>3.0270792435905077E-2</v>
      </c>
      <c r="X103" s="483">
        <f t="shared" si="44"/>
        <v>4.6998433819368295E-2</v>
      </c>
      <c r="Y103" s="483">
        <f t="shared" si="44"/>
        <v>7.1381090030336311E-2</v>
      </c>
      <c r="Z103" s="483">
        <f t="shared" si="44"/>
        <v>0.1059910654491272</v>
      </c>
      <c r="AA103" s="483">
        <f t="shared" si="44"/>
        <v>0.2212686186521497</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79.995221880029277</v>
      </c>
      <c r="AC106" s="388">
        <f t="shared" si="45"/>
        <v>39.997610940014638</v>
      </c>
      <c r="AD106" s="388">
        <f t="shared" si="45"/>
        <v>19.998805470007319</v>
      </c>
      <c r="AE106" s="388">
        <f t="shared" si="45"/>
        <v>9.9994027350036596</v>
      </c>
      <c r="AF106" s="388">
        <f t="shared" si="45"/>
        <v>4.9997013675018298</v>
      </c>
      <c r="AG106" s="388">
        <f t="shared" si="45"/>
        <v>2.4998506837509149</v>
      </c>
      <c r="AH106" s="388">
        <f t="shared" si="45"/>
        <v>1.2499253418754575</v>
      </c>
      <c r="AI106" s="388">
        <f t="shared" si="45"/>
        <v>0.62496267093772873</v>
      </c>
      <c r="AJ106" s="388">
        <f t="shared" si="45"/>
        <v>0.31248133546886436</v>
      </c>
      <c r="AK106" s="388">
        <f t="shared" si="45"/>
        <v>0.15624066773443218</v>
      </c>
      <c r="AL106" s="388">
        <f t="shared" si="45"/>
        <v>7.8120333867216091E-2</v>
      </c>
      <c r="AM106" s="388">
        <f t="shared" si="45"/>
        <v>3.9060166933608045E-2</v>
      </c>
      <c r="AN106" s="388">
        <f t="shared" si="45"/>
        <v>1.9530083466804023E-2</v>
      </c>
      <c r="AO106" s="388">
        <f t="shared" si="45"/>
        <v>9.7650417334020113E-3</v>
      </c>
      <c r="AP106" s="388">
        <f t="shared" si="45"/>
        <v>4.8825208667010057E-3</v>
      </c>
      <c r="AQ106" s="388">
        <f t="shared" si="45"/>
        <v>2.4412604333505028E-3</v>
      </c>
      <c r="AR106" s="388">
        <f t="shared" si="45"/>
        <v>1.2206302166752514E-3</v>
      </c>
      <c r="AS106" s="388">
        <f t="shared" si="45"/>
        <v>6.1031510833762571E-4</v>
      </c>
      <c r="AT106" s="388">
        <f t="shared" si="45"/>
        <v>3.0515755416881285E-4</v>
      </c>
      <c r="AU106" s="388">
        <f t="shared" si="45"/>
        <v>1.5257877708440643E-4</v>
      </c>
      <c r="AV106" s="388">
        <f t="shared" si="45"/>
        <v>7.6289388542203214E-5</v>
      </c>
      <c r="AW106" s="388">
        <f t="shared" si="45"/>
        <v>3.8144694271101607E-5</v>
      </c>
      <c r="AX106" s="388">
        <f t="shared" si="45"/>
        <v>1.9072347135550803E-5</v>
      </c>
      <c r="AY106" s="388">
        <f t="shared" si="45"/>
        <v>9.5361735677754017E-6</v>
      </c>
      <c r="AZ106" s="388">
        <f t="shared" si="45"/>
        <v>4.7680867838877009E-6</v>
      </c>
      <c r="BA106" s="388">
        <f t="shared" si="45"/>
        <v>2.3840433919438504E-6</v>
      </c>
      <c r="BB106" s="388">
        <f t="shared" si="45"/>
        <v>1.1920216959719252E-6</v>
      </c>
      <c r="BC106" s="388">
        <f t="shared" si="45"/>
        <v>5.9601084798596261E-7</v>
      </c>
      <c r="BD106" s="388">
        <f t="shared" si="45"/>
        <v>2.980054239929813E-7</v>
      </c>
      <c r="BE106" s="388">
        <f t="shared" si="45"/>
        <v>1.4900271199649065E-7</v>
      </c>
      <c r="BF106" s="388">
        <f t="shared" si="45"/>
        <v>7.4501355998245326E-8</v>
      </c>
      <c r="BG106" s="388">
        <f t="shared" si="45"/>
        <v>3.7250677999122663E-8</v>
      </c>
      <c r="BH106" s="388">
        <f t="shared" si="45"/>
        <v>1.8625338999561331E-8</v>
      </c>
      <c r="BI106" s="388">
        <f t="shared" si="45"/>
        <v>9.3126694997806657E-9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+Controls!B16</f>
        <v>1E-3</v>
      </c>
      <c r="C108" s="388">
        <f>+Controls!C16</f>
        <v>1E-3</v>
      </c>
      <c r="D108" s="388">
        <f>+Controls!D16</f>
        <v>1E-3</v>
      </c>
      <c r="E108" s="388">
        <f>+Controls!E16</f>
        <v>1E-3</v>
      </c>
      <c r="F108" s="388">
        <f>+Controls!F16</f>
        <v>1E-3</v>
      </c>
      <c r="G108" s="388">
        <f>+Controls!G16</f>
        <v>1E-3</v>
      </c>
      <c r="H108" s="388">
        <f>+Controls!H16</f>
        <v>1E-3</v>
      </c>
      <c r="I108" s="388">
        <f>+Controls!I16</f>
        <v>1E-3</v>
      </c>
      <c r="J108" s="388">
        <f>+Controls!J16</f>
        <v>1E-3</v>
      </c>
      <c r="K108" s="388">
        <f>+Controls!K16</f>
        <v>1E-3</v>
      </c>
      <c r="L108" s="388">
        <f>+Controls!L16</f>
        <v>1E-3</v>
      </c>
      <c r="M108" s="388">
        <f>+Controls!M16</f>
        <v>1E-3</v>
      </c>
      <c r="N108" s="388">
        <f>+Controls!N16</f>
        <v>1E-3</v>
      </c>
      <c r="O108" s="388">
        <f>+Controls!O16</f>
        <v>1E-3</v>
      </c>
      <c r="P108" s="388">
        <f>+Controls!P16</f>
        <v>1E-3</v>
      </c>
      <c r="Q108" s="388">
        <f>+Controls!Q16</f>
        <v>1E-3</v>
      </c>
      <c r="R108" s="388">
        <f>+Controls!R16</f>
        <v>1E-3</v>
      </c>
      <c r="S108" s="388">
        <f>+Controls!S16</f>
        <v>1E-3</v>
      </c>
      <c r="T108" s="388">
        <f>+Controls!T16</f>
        <v>1E-3</v>
      </c>
      <c r="U108" s="388">
        <f>+Controls!U16</f>
        <v>1E-3</v>
      </c>
      <c r="V108" s="388">
        <f>+Controls!V16</f>
        <v>1E-3</v>
      </c>
      <c r="W108" s="388">
        <f>+Controls!W16</f>
        <v>1E-3</v>
      </c>
      <c r="X108" s="388">
        <f>+Controls!X16</f>
        <v>1E-3</v>
      </c>
      <c r="Y108" s="388">
        <f>+Controls!Y16</f>
        <v>1E-3</v>
      </c>
      <c r="Z108" s="388">
        <f>+Controls!Z16</f>
        <v>1E-3</v>
      </c>
      <c r="AA108" s="388">
        <f>+Controls!AA16</f>
        <v>1E-3</v>
      </c>
      <c r="AB108" s="388">
        <f>+Controls!AB16</f>
        <v>1200</v>
      </c>
      <c r="AC108" s="388">
        <f>+Controls!AC16</f>
        <v>1200</v>
      </c>
      <c r="AD108" s="388">
        <f>+Controls!AD16</f>
        <v>1200</v>
      </c>
      <c r="AE108" s="388">
        <f>+Controls!AE16</f>
        <v>1200</v>
      </c>
      <c r="AF108" s="388">
        <f>+Controls!AF16</f>
        <v>1200</v>
      </c>
      <c r="AG108" s="388">
        <f>+Controls!AG16</f>
        <v>1200</v>
      </c>
      <c r="AH108" s="388">
        <f>+Controls!AH16</f>
        <v>1200</v>
      </c>
      <c r="AI108" s="388">
        <f>+Controls!AI16</f>
        <v>1200</v>
      </c>
      <c r="AJ108" s="388">
        <f>+Controls!AJ16</f>
        <v>1200</v>
      </c>
      <c r="AK108" s="388">
        <f>+Controls!AK16</f>
        <v>1200</v>
      </c>
      <c r="AL108" s="388">
        <f>+Controls!AL16</f>
        <v>1200</v>
      </c>
      <c r="AM108" s="388">
        <f>+Controls!AM16</f>
        <v>1200</v>
      </c>
      <c r="AN108" s="388">
        <f>+Controls!AN16</f>
        <v>1200</v>
      </c>
      <c r="AO108" s="388">
        <f>+Controls!AO16</f>
        <v>1200</v>
      </c>
      <c r="AP108" s="388">
        <f>+Controls!AP16</f>
        <v>1200</v>
      </c>
      <c r="AQ108" s="388">
        <f>+Controls!AQ16</f>
        <v>1200</v>
      </c>
      <c r="AR108" s="388">
        <f>+Controls!AR16</f>
        <v>1200</v>
      </c>
      <c r="AS108" s="388">
        <f>+Controls!AS16</f>
        <v>1200</v>
      </c>
      <c r="AT108" s="388">
        <f>+Controls!AT16</f>
        <v>1200</v>
      </c>
      <c r="AU108" s="388">
        <f>+Controls!AU16</f>
        <v>1200</v>
      </c>
      <c r="AV108" s="388">
        <f>+Controls!AV16</f>
        <v>1200</v>
      </c>
      <c r="AW108" s="388">
        <f>+Controls!AW16</f>
        <v>1200</v>
      </c>
      <c r="AX108" s="388">
        <f>+Controls!AX16</f>
        <v>1200</v>
      </c>
      <c r="AY108" s="388">
        <f>+Controls!AY16</f>
        <v>1200</v>
      </c>
      <c r="AZ108" s="388">
        <f>+Controls!AZ16</f>
        <v>1200</v>
      </c>
      <c r="BA108" s="388">
        <f>+Controls!BA16</f>
        <v>1200</v>
      </c>
      <c r="BB108" s="388">
        <f>+Controls!BB16</f>
        <v>1200</v>
      </c>
      <c r="BC108" s="388">
        <f>+Controls!BC16</f>
        <v>1200</v>
      </c>
      <c r="BD108" s="388">
        <f>+Controls!BD16</f>
        <v>1200</v>
      </c>
      <c r="BE108" s="388">
        <f>+Controls!BE16</f>
        <v>1200</v>
      </c>
      <c r="BF108" s="388">
        <f>+Controls!BF16</f>
        <v>1200</v>
      </c>
      <c r="BG108" s="388">
        <f>+Controls!BG16</f>
        <v>1200</v>
      </c>
      <c r="BH108" s="388">
        <f>+Controls!BH16</f>
        <v>1200</v>
      </c>
      <c r="BI108" s="388">
        <f>+Controls!BI16</f>
        <v>1200</v>
      </c>
    </row>
    <row r="109" spans="1:61" ht="18" customHeight="1">
      <c r="A109" s="387" t="s">
        <v>193</v>
      </c>
      <c r="B109" s="390">
        <f>+(B106/(1000*B$36))^(1/($B$38-1))</f>
        <v>4.9769341790313962E-4</v>
      </c>
      <c r="C109" s="390">
        <f t="shared" ref="C109:BI109" si="46">+(C106/(1000*C$36))^(1/($B$38-1))</f>
        <v>5.1058862486499045E-4</v>
      </c>
      <c r="D109" s="390">
        <f t="shared" si="46"/>
        <v>5.2374616639301683E-4</v>
      </c>
      <c r="E109" s="390">
        <f t="shared" si="46"/>
        <v>5.3716612330051623E-4</v>
      </c>
      <c r="F109" s="390">
        <f t="shared" si="46"/>
        <v>5.5084815215684869E-4</v>
      </c>
      <c r="G109" s="390">
        <f t="shared" si="46"/>
        <v>5.6479147407303488E-4</v>
      </c>
      <c r="H109" s="390">
        <f t="shared" si="46"/>
        <v>5.7899508736902804E-4</v>
      </c>
      <c r="I109" s="390">
        <f t="shared" si="46"/>
        <v>5.9346005015304944E-4</v>
      </c>
      <c r="J109" s="390">
        <f t="shared" si="46"/>
        <v>6.0820551383768693E-4</v>
      </c>
      <c r="K109" s="390">
        <f t="shared" si="46"/>
        <v>6.2335655480728186E-4</v>
      </c>
      <c r="L109" s="390">
        <f t="shared" si="46"/>
        <v>6.3954429466653697E-4</v>
      </c>
      <c r="M109" s="390">
        <f t="shared" si="46"/>
        <v>6.5947320388669024E-4</v>
      </c>
      <c r="N109" s="390">
        <f t="shared" si="46"/>
        <v>6.9320900972720577E-4</v>
      </c>
      <c r="O109" s="390">
        <f t="shared" si="46"/>
        <v>7.7285002612043562E-4</v>
      </c>
      <c r="P109" s="390">
        <f t="shared" si="46"/>
        <v>9.7889844643166504E-4</v>
      </c>
      <c r="Q109" s="390">
        <f t="shared" si="46"/>
        <v>1.4575930166644449E-3</v>
      </c>
      <c r="R109" s="390">
        <f t="shared" si="46"/>
        <v>2.4148273650712645E-3</v>
      </c>
      <c r="S109" s="390">
        <f t="shared" si="46"/>
        <v>4.1351968289472171E-3</v>
      </c>
      <c r="T109" s="390">
        <f t="shared" si="46"/>
        <v>7.0360960906738395E-3</v>
      </c>
      <c r="U109" s="390">
        <f t="shared" si="46"/>
        <v>1.1726768541236981E-2</v>
      </c>
      <c r="V109" s="390">
        <f t="shared" si="46"/>
        <v>1.906740846381753E-2</v>
      </c>
      <c r="W109" s="390">
        <f t="shared" si="46"/>
        <v>3.0270792435905077E-2</v>
      </c>
      <c r="X109" s="390">
        <f t="shared" si="46"/>
        <v>4.6998433819368295E-2</v>
      </c>
      <c r="Y109" s="390">
        <f t="shared" si="46"/>
        <v>7.1381090030336311E-2</v>
      </c>
      <c r="Z109" s="390">
        <f t="shared" si="46"/>
        <v>0.1059910654491272</v>
      </c>
      <c r="AA109" s="390">
        <f t="shared" si="46"/>
        <v>0.2212686186521497</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1.6007411280266048</v>
      </c>
      <c r="C112" s="470">
        <f>+C40*C61</f>
        <v>2.8435383498652018</v>
      </c>
      <c r="D112" s="470">
        <f t="shared" ref="D112:BI112" si="47">+D40*D61</f>
        <v>3.2078177389369151</v>
      </c>
      <c r="E112" s="470">
        <f t="shared" si="47"/>
        <v>3.4274457549076311</v>
      </c>
      <c r="F112" s="470">
        <f t="shared" si="47"/>
        <v>3.5456918183710715</v>
      </c>
      <c r="G112" s="470">
        <f t="shared" si="47"/>
        <v>3.5876980232137439</v>
      </c>
      <c r="H112" s="470">
        <f t="shared" si="47"/>
        <v>3.614923939334044</v>
      </c>
      <c r="I112" s="470">
        <f t="shared" si="47"/>
        <v>3.6268508192902025</v>
      </c>
      <c r="J112" s="470">
        <f t="shared" si="47"/>
        <v>3.6273804090263333</v>
      </c>
      <c r="K112" s="470">
        <f t="shared" si="47"/>
        <v>3.6175972192069046</v>
      </c>
      <c r="L112" s="470">
        <f t="shared" si="47"/>
        <v>3.6651237447328424</v>
      </c>
      <c r="M112" s="470">
        <f t="shared" si="47"/>
        <v>3.7824636641617002</v>
      </c>
      <c r="N112" s="470">
        <f t="shared" si="47"/>
        <v>3.8668615597594824</v>
      </c>
      <c r="O112" s="470">
        <f t="shared" si="47"/>
        <v>3.9506214659627084</v>
      </c>
      <c r="P112" s="470">
        <f t="shared" si="47"/>
        <v>4.0315247668521526</v>
      </c>
      <c r="Q112" s="470">
        <f t="shared" si="47"/>
        <v>4.1083947320491854</v>
      </c>
      <c r="R112" s="470">
        <f t="shared" si="47"/>
        <v>4.1806762312981096</v>
      </c>
      <c r="S112" s="470">
        <f t="shared" si="47"/>
        <v>4.2481428711467881</v>
      </c>
      <c r="T112" s="470">
        <f t="shared" si="47"/>
        <v>4.3107421320919537</v>
      </c>
      <c r="U112" s="470">
        <f t="shared" si="47"/>
        <v>4.3685131802017896</v>
      </c>
      <c r="V112" s="470">
        <f t="shared" si="47"/>
        <v>4.4295779843799448</v>
      </c>
      <c r="W112" s="470">
        <f t="shared" si="47"/>
        <v>4.4959927742863277</v>
      </c>
      <c r="X112" s="470">
        <f t="shared" si="47"/>
        <v>4.5607764491744298</v>
      </c>
      <c r="Y112" s="470">
        <f t="shared" si="47"/>
        <v>4.6228052659876733</v>
      </c>
      <c r="Z112" s="470">
        <f t="shared" si="47"/>
        <v>4.6815432245353135</v>
      </c>
      <c r="AA112" s="470">
        <f t="shared" si="47"/>
        <v>4.7367378629205037</v>
      </c>
      <c r="AB112" s="470">
        <f t="shared" si="47"/>
        <v>4.7883535898379392</v>
      </c>
      <c r="AC112" s="470">
        <f t="shared" si="47"/>
        <v>4.8367403392704942</v>
      </c>
      <c r="AD112" s="470">
        <f t="shared" si="47"/>
        <v>4.8847282137033474</v>
      </c>
      <c r="AE112" s="470">
        <f t="shared" si="47"/>
        <v>4.9322734359160396</v>
      </c>
      <c r="AF112" s="470">
        <f t="shared" si="47"/>
        <v>4.9673278945233941</v>
      </c>
      <c r="AG112" s="470">
        <f t="shared" si="47"/>
        <v>4.9870604530398976</v>
      </c>
      <c r="AH112" s="470">
        <f t="shared" si="47"/>
        <v>5.0019838632110956</v>
      </c>
      <c r="AI112" s="470">
        <f t="shared" si="47"/>
        <v>5.0138282668182974</v>
      </c>
      <c r="AJ112" s="470">
        <f t="shared" si="47"/>
        <v>5.0233118717717273</v>
      </c>
      <c r="AK112" s="470">
        <f t="shared" si="47"/>
        <v>5.0307813291982519</v>
      </c>
      <c r="AL112" s="470">
        <f t="shared" si="47"/>
        <v>5.0364085000385055</v>
      </c>
      <c r="AM112" s="470">
        <f t="shared" si="47"/>
        <v>5.0402822966140644</v>
      </c>
      <c r="AN112" s="470">
        <f t="shared" si="47"/>
        <v>5.0424527587856067</v>
      </c>
      <c r="AO112" s="470">
        <f t="shared" si="47"/>
        <v>5.0429518147879389</v>
      </c>
      <c r="AP112" s="470">
        <f t="shared" si="47"/>
        <v>5.0418028534351986</v>
      </c>
      <c r="AQ112" s="470">
        <f t="shared" si="47"/>
        <v>5.0390251209430534</v>
      </c>
      <c r="AR112" s="470">
        <f t="shared" si="47"/>
        <v>5.0346358726727312</v>
      </c>
      <c r="AS112" s="470">
        <f t="shared" si="47"/>
        <v>5.0286516766452207</v>
      </c>
      <c r="AT112" s="470">
        <f t="shared" si="47"/>
        <v>5.0210895190854927</v>
      </c>
      <c r="AU112" s="470">
        <f t="shared" si="47"/>
        <v>5.0119680094933017</v>
      </c>
      <c r="AV112" s="470">
        <f t="shared" si="47"/>
        <v>5.0013088234034528</v>
      </c>
      <c r="AW112" s="470">
        <f t="shared" si="47"/>
        <v>4.9891384543666772</v>
      </c>
      <c r="AX112" s="470">
        <f t="shared" si="47"/>
        <v>4.9754903230040073</v>
      </c>
      <c r="AY112" s="470">
        <f t="shared" si="47"/>
        <v>4.9604072862368351</v>
      </c>
      <c r="AZ112" s="470">
        <f t="shared" si="47"/>
        <v>4.9439445927299683</v>
      </c>
      <c r="BA112" s="470">
        <f t="shared" si="47"/>
        <v>4.926173336230832</v>
      </c>
      <c r="BB112" s="470">
        <f t="shared" si="47"/>
        <v>4.9071844649354359</v>
      </c>
      <c r="BC112" s="470">
        <f t="shared" si="47"/>
        <v>4.8870934119184195</v>
      </c>
      <c r="BD112" s="470">
        <f t="shared" si="47"/>
        <v>4.8660454196210825</v>
      </c>
      <c r="BE112" s="470">
        <f t="shared" si="47"/>
        <v>4.8442216417244559</v>
      </c>
      <c r="BF112" s="470">
        <f t="shared" si="47"/>
        <v>4.8218461205188081</v>
      </c>
      <c r="BG112" s="470">
        <f t="shared" si="47"/>
        <v>4.7991937600218586</v>
      </c>
      <c r="BH112" s="470">
        <f t="shared" si="47"/>
        <v>4.7765994483785406</v>
      </c>
      <c r="BI112" s="470">
        <f t="shared" si="47"/>
        <v>4.754468532037385</v>
      </c>
    </row>
    <row r="113" spans="1:61" s="40" customFormat="1" ht="18" customHeight="1">
      <c r="A113" s="397" t="s">
        <v>949</v>
      </c>
      <c r="B113" s="398">
        <f>+Controls!B75</f>
        <v>1.6007411280266048</v>
      </c>
      <c r="C113" s="398">
        <f>+Controls!C75</f>
        <v>2.843737175726925</v>
      </c>
      <c r="D113" s="398">
        <f>+Controls!D75</f>
        <v>3.2081467193314417</v>
      </c>
      <c r="E113" s="398">
        <f>+Controls!E75</f>
        <v>2.5254518937569852</v>
      </c>
      <c r="F113" s="398">
        <f>+Controls!F75</f>
        <v>1.8156304305258246</v>
      </c>
      <c r="G113" s="398">
        <f>+Controls!G75</f>
        <v>1.2784303712752059</v>
      </c>
      <c r="H113" s="398">
        <f>+Controls!H75</f>
        <v>1.0385622074075833</v>
      </c>
      <c r="I113" s="398">
        <f>+Controls!I75</f>
        <v>0.86091847165936064</v>
      </c>
      <c r="J113" s="398">
        <f>+Controls!J75</f>
        <v>0.72953507645910443</v>
      </c>
      <c r="K113" s="398">
        <f>+Controls!K75</f>
        <v>0.63226994777271706</v>
      </c>
      <c r="L113" s="398">
        <f>+Controls!L75</f>
        <v>0.56313371493904552</v>
      </c>
      <c r="M113" s="398">
        <f>+Controls!M75</f>
        <v>0.50822817773248852</v>
      </c>
      <c r="N113" s="398">
        <f>+Controls!N75</f>
        <v>0.45867593040357085</v>
      </c>
      <c r="O113" s="398">
        <f>+Controls!O75</f>
        <v>0.41395502718922267</v>
      </c>
      <c r="P113" s="398">
        <f>+Controls!P75</f>
        <v>0.37359441203827343</v>
      </c>
      <c r="Q113" s="398">
        <f>+Controls!Q75</f>
        <v>0.33716895686454174</v>
      </c>
      <c r="R113" s="398">
        <f>+Controls!R75</f>
        <v>0.30429498357024887</v>
      </c>
      <c r="S113" s="398">
        <f>+Controls!S75</f>
        <v>0.27462622267214959</v>
      </c>
      <c r="T113" s="398">
        <f>+Controls!T75</f>
        <v>0.24785016596161499</v>
      </c>
      <c r="U113" s="398">
        <f>+Controls!U75</f>
        <v>0.22368477478035753</v>
      </c>
      <c r="V113" s="398">
        <f>+Controls!V75</f>
        <v>0.20187550923927267</v>
      </c>
      <c r="W113" s="398">
        <f>+Controls!W75</f>
        <v>0.19178173377730903</v>
      </c>
      <c r="X113" s="398">
        <f>+Controls!X75</f>
        <v>0.18219264708844357</v>
      </c>
      <c r="Y113" s="398">
        <f>+Controls!Y75</f>
        <v>0.17308301473402138</v>
      </c>
      <c r="Z113" s="398">
        <f>+Controls!Z75</f>
        <v>0.16442886399732029</v>
      </c>
      <c r="AA113" s="398">
        <f>+Controls!AA75</f>
        <v>0.15620742079745426</v>
      </c>
      <c r="AB113" s="398">
        <f>+Controls!AB75</f>
        <v>0.14839704975758153</v>
      </c>
      <c r="AC113" s="398">
        <f>+Controls!AC75</f>
        <v>0.14097719726970245</v>
      </c>
      <c r="AD113" s="398">
        <f>+Controls!AD75</f>
        <v>0.13392833740621732</v>
      </c>
      <c r="AE113" s="398">
        <f>+Controls!AE75</f>
        <v>0.12723192053590646</v>
      </c>
      <c r="AF113" s="398">
        <f>+Controls!AF75</f>
        <v>0.12087032450911113</v>
      </c>
      <c r="AG113" s="398">
        <f>+Controls!AG75</f>
        <v>0.11482680828365557</v>
      </c>
      <c r="AH113" s="398">
        <f>+Controls!AH75</f>
        <v>0.10908546786947279</v>
      </c>
      <c r="AI113" s="398">
        <f>+Controls!AI75</f>
        <v>0.10363119447599915</v>
      </c>
      <c r="AJ113" s="398">
        <f>+Controls!AJ75</f>
        <v>9.8449634752199186E-2</v>
      </c>
      <c r="AK113" s="398">
        <f>+Controls!AK75</f>
        <v>9.352715301458922E-2</v>
      </c>
      <c r="AL113" s="398">
        <f>+Controls!AL75</f>
        <v>8.8850795363859758E-2</v>
      </c>
      <c r="AM113" s="398">
        <f>+Controls!AM75</f>
        <v>8.4408255595666767E-2</v>
      </c>
      <c r="AN113" s="398">
        <f>+Controls!AN75</f>
        <v>8.0187842815883426E-2</v>
      </c>
      <c r="AO113" s="398">
        <f>+Controls!AO75</f>
        <v>7.6178450675089257E-2</v>
      </c>
      <c r="AP113" s="398">
        <f>+Controls!AP75</f>
        <v>7.2369528141334794E-2</v>
      </c>
      <c r="AQ113" s="398">
        <f>+Controls!AQ75</f>
        <v>6.8751051734268057E-2</v>
      </c>
      <c r="AR113" s="398">
        <f>+Controls!AR75</f>
        <v>6.5313499147554646E-2</v>
      </c>
      <c r="AS113" s="398">
        <f>+Controls!AS75</f>
        <v>6.204782419017691E-2</v>
      </c>
      <c r="AT113" s="398">
        <f>+Controls!AT75</f>
        <v>5.894543298066806E-2</v>
      </c>
      <c r="AU113" s="398">
        <f>+Controls!AU75</f>
        <v>5.5998161331634655E-2</v>
      </c>
      <c r="AV113" s="398">
        <f>+Controls!AV75</f>
        <v>5.3198253265052918E-2</v>
      </c>
      <c r="AW113" s="398">
        <f>+Controls!AW75</f>
        <v>5.053834060180027E-2</v>
      </c>
      <c r="AX113" s="398">
        <f>+Controls!AX75</f>
        <v>4.8011423571710253E-2</v>
      </c>
      <c r="AY113" s="398">
        <f>+Controls!AY75</f>
        <v>4.5610852393124741E-2</v>
      </c>
      <c r="AZ113" s="398">
        <f>+Controls!AZ75</f>
        <v>4.3330309773468502E-2</v>
      </c>
      <c r="BA113" s="398">
        <f>+Controls!BA75</f>
        <v>4.1163794284795073E-2</v>
      </c>
      <c r="BB113" s="398">
        <f>+Controls!BB75</f>
        <v>3.910560457055532E-2</v>
      </c>
      <c r="BC113" s="398">
        <f>+Controls!BC75</f>
        <v>3.7150324342027551E-2</v>
      </c>
      <c r="BD113" s="398">
        <f>+Controls!BD75</f>
        <v>3.5292808124926169E-2</v>
      </c>
      <c r="BE113" s="398">
        <f>+Controls!BE75</f>
        <v>3.3528167718679856E-2</v>
      </c>
      <c r="BF113" s="398">
        <f>+Controls!BF75</f>
        <v>3.1851759332745859E-2</v>
      </c>
      <c r="BG113" s="398">
        <f>+Controls!BG75</f>
        <v>3.0259171366108565E-2</v>
      </c>
      <c r="BH113" s="398">
        <f>+Controls!BH75</f>
        <v>2.8746212797803136E-2</v>
      </c>
      <c r="BI113" s="398">
        <f>+Controls!BI75</f>
        <v>2.7308902157912977E-2</v>
      </c>
    </row>
    <row r="114" spans="1:61" ht="18" customHeight="1">
      <c r="A114" s="397" t="s">
        <v>951</v>
      </c>
      <c r="B114" s="398">
        <f>IF(1-(B113/B112)&lt;0,0,1-(B113/B112))</f>
        <v>0</v>
      </c>
      <c r="C114" s="398">
        <f>IF(1-(C113/C112)&lt;0,0,1-(C113/C112))</f>
        <v>0</v>
      </c>
      <c r="D114" s="398">
        <f>IF(1-(D113/D112)&lt;0,0,1-(D113/D112))</f>
        <v>0</v>
      </c>
      <c r="E114" s="398">
        <f>IF(1-(E113/E112)&lt;0,0,1-(E113/E112))</f>
        <v>0.26316794652668529</v>
      </c>
      <c r="F114" s="398">
        <f t="shared" ref="F114:BI114" si="48">IF(1-(F113/F112)&lt;0,0,1-(F113/F112))</f>
        <v>0.48793337844010809</v>
      </c>
      <c r="G114" s="398">
        <f t="shared" si="48"/>
        <v>0.64366277122453319</v>
      </c>
      <c r="H114" s="398">
        <f t="shared" si="48"/>
        <v>0.71270150497304474</v>
      </c>
      <c r="I114" s="398">
        <f t="shared" si="48"/>
        <v>0.76262644521236533</v>
      </c>
      <c r="J114" s="398">
        <f t="shared" si="48"/>
        <v>0.79888101213654417</v>
      </c>
      <c r="K114" s="398">
        <f t="shared" si="48"/>
        <v>0.82522378544084263</v>
      </c>
      <c r="L114" s="398">
        <f t="shared" si="48"/>
        <v>0.84635342374228806</v>
      </c>
      <c r="M114" s="398">
        <f t="shared" si="48"/>
        <v>0.86563567482541148</v>
      </c>
      <c r="N114" s="398">
        <f t="shared" si="48"/>
        <v>0.88138289325462682</v>
      </c>
      <c r="O114" s="398">
        <f t="shared" si="48"/>
        <v>0.89521774466226978</v>
      </c>
      <c r="P114" s="398">
        <f t="shared" si="48"/>
        <v>0.90733173336549311</v>
      </c>
      <c r="Q114" s="398">
        <f t="shared" si="48"/>
        <v>0.91793170353512532</v>
      </c>
      <c r="R114" s="398">
        <f t="shared" si="48"/>
        <v>0.92721393221216641</v>
      </c>
      <c r="S114" s="398">
        <f t="shared" si="48"/>
        <v>0.93535381671426365</v>
      </c>
      <c r="T114" s="398">
        <f t="shared" si="48"/>
        <v>0.94250406116467556</v>
      </c>
      <c r="U114" s="398">
        <f t="shared" si="48"/>
        <v>0.94879613141741159</v>
      </c>
      <c r="V114" s="398">
        <f t="shared" si="48"/>
        <v>0.95442556605817808</v>
      </c>
      <c r="W114" s="398">
        <f t="shared" si="48"/>
        <v>0.95734385186867843</v>
      </c>
      <c r="X114" s="398">
        <f t="shared" si="48"/>
        <v>0.96005227418646599</v>
      </c>
      <c r="Y114" s="398">
        <f t="shared" si="48"/>
        <v>0.96255887826219266</v>
      </c>
      <c r="Z114" s="398">
        <f t="shared" si="48"/>
        <v>0.96487720905030383</v>
      </c>
      <c r="AA114" s="398">
        <f t="shared" si="48"/>
        <v>0.96702215209748965</v>
      </c>
      <c r="AB114" s="398">
        <f t="shared" si="48"/>
        <v>0.9690087528054494</v>
      </c>
      <c r="AC114" s="398">
        <f t="shared" si="48"/>
        <v>0.97085284977465514</v>
      </c>
      <c r="AD114" s="398">
        <f t="shared" si="48"/>
        <v>0.97258223353542939</v>
      </c>
      <c r="AE114" s="398">
        <f t="shared" si="48"/>
        <v>0.97420420376343619</v>
      </c>
      <c r="AF114" s="398">
        <f t="shared" si="48"/>
        <v>0.97566693258917458</v>
      </c>
      <c r="AG114" s="398">
        <f t="shared" si="48"/>
        <v>0.97697505186373623</v>
      </c>
      <c r="AH114" s="398">
        <f t="shared" si="48"/>
        <v>0.97819155941869762</v>
      </c>
      <c r="AI114" s="398">
        <f t="shared" si="48"/>
        <v>0.97933092460269644</v>
      </c>
      <c r="AJ114" s="398">
        <f t="shared" si="48"/>
        <v>0.98040144883190861</v>
      </c>
      <c r="AK114" s="398">
        <f t="shared" si="48"/>
        <v>0.98140902040965983</v>
      </c>
      <c r="AL114" s="398">
        <f t="shared" si="48"/>
        <v>0.9823583024762228</v>
      </c>
      <c r="AM114" s="398">
        <f t="shared" si="48"/>
        <v>0.98325326824404857</v>
      </c>
      <c r="AN114" s="398">
        <f t="shared" si="48"/>
        <v>0.98409745283658434</v>
      </c>
      <c r="AO114" s="398">
        <f t="shared" si="48"/>
        <v>0.98489407524146799</v>
      </c>
      <c r="AP114" s="398">
        <f t="shared" si="48"/>
        <v>0.98564610115763918</v>
      </c>
      <c r="AQ114" s="398">
        <f t="shared" si="48"/>
        <v>0.98635627922382707</v>
      </c>
      <c r="AR114" s="398">
        <f t="shared" si="48"/>
        <v>0.98702716526093437</v>
      </c>
      <c r="AS114" s="398">
        <f t="shared" si="48"/>
        <v>0.98766114096183111</v>
      </c>
      <c r="AT114" s="398">
        <f t="shared" si="48"/>
        <v>0.98826042978190043</v>
      </c>
      <c r="AU114" s="398">
        <f t="shared" si="48"/>
        <v>0.98882711118156241</v>
      </c>
      <c r="AV114" s="398">
        <f t="shared" si="48"/>
        <v>0.98936313370289919</v>
      </c>
      <c r="AW114" s="398">
        <f t="shared" si="48"/>
        <v>0.98987032709874645</v>
      </c>
      <c r="AX114" s="398">
        <f t="shared" si="48"/>
        <v>0.99035041363667597</v>
      </c>
      <c r="AY114" s="398">
        <f t="shared" si="48"/>
        <v>0.99080501866859261</v>
      </c>
      <c r="AZ114" s="398">
        <f t="shared" si="48"/>
        <v>0.99123568054601874</v>
      </c>
      <c r="BA114" s="398">
        <f t="shared" si="48"/>
        <v>0.99164385995473503</v>
      </c>
      <c r="BB114" s="398">
        <f t="shared" si="48"/>
        <v>0.99203094873445519</v>
      </c>
      <c r="BC114" s="398">
        <f t="shared" si="48"/>
        <v>0.99239827823805715</v>
      </c>
      <c r="BD114" s="398">
        <f t="shared" si="48"/>
        <v>0.99274712727040793</v>
      </c>
      <c r="BE114" s="398">
        <f t="shared" si="48"/>
        <v>0.99307872962915367</v>
      </c>
      <c r="BF114" s="398">
        <f t="shared" si="48"/>
        <v>0.99339428124900042</v>
      </c>
      <c r="BG114" s="398">
        <f t="shared" si="48"/>
        <v>0.99369494692667493</v>
      </c>
      <c r="BH114" s="398">
        <f t="shared" si="48"/>
        <v>0.99398186657506704</v>
      </c>
      <c r="BI114" s="398">
        <f t="shared" si="48"/>
        <v>0.9942561609202174</v>
      </c>
    </row>
    <row r="115" spans="1:61" s="40" customFormat="1" ht="18" customHeight="1">
      <c r="A115" s="397" t="s">
        <v>952</v>
      </c>
      <c r="B115" s="399">
        <f t="shared" ref="B115:BI115" si="49">+B$36*1000*B114^($B$38-1)</f>
        <v>0</v>
      </c>
      <c r="C115" s="399">
        <f t="shared" si="49"/>
        <v>0</v>
      </c>
      <c r="D115" s="399">
        <f t="shared" si="49"/>
        <v>0</v>
      </c>
      <c r="E115" s="399">
        <f t="shared" si="49"/>
        <v>69.538269151763004</v>
      </c>
      <c r="F115" s="399">
        <f t="shared" si="49"/>
        <v>201.92567214380026</v>
      </c>
      <c r="G115" s="399">
        <f t="shared" si="49"/>
        <v>317.82385461662022</v>
      </c>
      <c r="H115" s="399">
        <f t="shared" si="49"/>
        <v>365.10642260732959</v>
      </c>
      <c r="I115" s="399">
        <f t="shared" si="49"/>
        <v>394.51327119723038</v>
      </c>
      <c r="J115" s="399">
        <f t="shared" si="49"/>
        <v>410.41004473219795</v>
      </c>
      <c r="K115" s="399">
        <f t="shared" si="49"/>
        <v>416.45653039256808</v>
      </c>
      <c r="L115" s="399">
        <f t="shared" si="49"/>
        <v>417.32043184804678</v>
      </c>
      <c r="M115" s="399">
        <f t="shared" si="49"/>
        <v>416.26179773466964</v>
      </c>
      <c r="N115" s="399">
        <f t="shared" si="49"/>
        <v>412.00513206054211</v>
      </c>
      <c r="O115" s="399">
        <f t="shared" si="49"/>
        <v>406.14640533772007</v>
      </c>
      <c r="P115" s="399">
        <f t="shared" si="49"/>
        <v>398.98978623851144</v>
      </c>
      <c r="Q115" s="399">
        <f t="shared" si="49"/>
        <v>390.82826222526404</v>
      </c>
      <c r="R115" s="399">
        <f t="shared" si="49"/>
        <v>381.92138535610349</v>
      </c>
      <c r="S115" s="399">
        <f t="shared" si="49"/>
        <v>372.48895278201559</v>
      </c>
      <c r="T115" s="399">
        <f t="shared" si="49"/>
        <v>362.71268587490454</v>
      </c>
      <c r="U115" s="399">
        <f t="shared" si="49"/>
        <v>352.74065748894242</v>
      </c>
      <c r="V115" s="399">
        <f t="shared" si="49"/>
        <v>342.7458104578007</v>
      </c>
      <c r="W115" s="399">
        <f t="shared" si="49"/>
        <v>331.47996694865134</v>
      </c>
      <c r="X115" s="399">
        <f t="shared" si="49"/>
        <v>320.6093799893697</v>
      </c>
      <c r="Y115" s="399">
        <f t="shared" si="49"/>
        <v>310.12906755754665</v>
      </c>
      <c r="Z115" s="399">
        <f t="shared" si="49"/>
        <v>300.03624771260917</v>
      </c>
      <c r="AA115" s="399">
        <f t="shared" si="49"/>
        <v>150.61894596003842</v>
      </c>
      <c r="AB115" s="399">
        <f t="shared" si="49"/>
        <v>75.588183241119395</v>
      </c>
      <c r="AC115" s="399">
        <f t="shared" si="49"/>
        <v>37.923655189118172</v>
      </c>
      <c r="AD115" s="399">
        <f t="shared" si="49"/>
        <v>19.022669101564304</v>
      </c>
      <c r="AE115" s="399">
        <f t="shared" si="49"/>
        <v>9.5399051986615255</v>
      </c>
      <c r="AF115" s="399">
        <f t="shared" si="49"/>
        <v>4.7828517499883487</v>
      </c>
      <c r="AG115" s="399">
        <f t="shared" si="49"/>
        <v>2.3972002902967549</v>
      </c>
      <c r="AH115" s="399">
        <f t="shared" si="49"/>
        <v>1.2012879294033869</v>
      </c>
      <c r="AI115" s="399">
        <f t="shared" si="49"/>
        <v>0.60190384978487466</v>
      </c>
      <c r="AJ115" s="399">
        <f t="shared" si="49"/>
        <v>0.30154434051372042</v>
      </c>
      <c r="AK115" s="399">
        <f t="shared" si="49"/>
        <v>0.15105119591312419</v>
      </c>
      <c r="AL115" s="399">
        <f t="shared" si="49"/>
        <v>7.565714463792865E-2</v>
      </c>
      <c r="AM115" s="399">
        <f t="shared" si="49"/>
        <v>3.7890628805753751E-2</v>
      </c>
      <c r="AN115" s="399">
        <f t="shared" si="49"/>
        <v>1.8974602790138576E-2</v>
      </c>
      <c r="AO115" s="399">
        <f t="shared" si="49"/>
        <v>9.5011297400369472E-3</v>
      </c>
      <c r="AP115" s="399">
        <f t="shared" si="49"/>
        <v>4.7570960801610624E-3</v>
      </c>
      <c r="AQ115" s="399">
        <f t="shared" si="49"/>
        <v>2.381633755156209E-3</v>
      </c>
      <c r="AR115" s="399">
        <f t="shared" si="49"/>
        <v>1.1922751899540094E-3</v>
      </c>
      <c r="AS115" s="399">
        <f t="shared" si="49"/>
        <v>5.9682699943021844E-4</v>
      </c>
      <c r="AT115" s="399">
        <f t="shared" si="49"/>
        <v>2.9873950494755926E-4</v>
      </c>
      <c r="AU115" s="399">
        <f t="shared" si="49"/>
        <v>1.4952395884401109E-4</v>
      </c>
      <c r="AV115" s="399">
        <f t="shared" si="49"/>
        <v>7.4834943672174334E-5</v>
      </c>
      <c r="AW115" s="399">
        <f t="shared" si="49"/>
        <v>3.7452006390415845E-5</v>
      </c>
      <c r="AX115" s="399">
        <f t="shared" si="49"/>
        <v>1.8742354147926836E-5</v>
      </c>
      <c r="AY115" s="399">
        <f t="shared" si="49"/>
        <v>9.3789215445244967E-6</v>
      </c>
      <c r="AZ115" s="399">
        <f t="shared" si="49"/>
        <v>4.6931303757777437E-6</v>
      </c>
      <c r="BA115" s="399">
        <f t="shared" si="49"/>
        <v>2.3483047935864817E-6</v>
      </c>
      <c r="BB115" s="399">
        <f t="shared" si="49"/>
        <v>1.1749775215801295E-6</v>
      </c>
      <c r="BC115" s="399">
        <f t="shared" si="49"/>
        <v>5.87880382695649E-7</v>
      </c>
      <c r="BD115" s="399">
        <f t="shared" si="49"/>
        <v>2.9412620467371947E-7</v>
      </c>
      <c r="BE115" s="399">
        <f t="shared" si="49"/>
        <v>1.4715153510536743E-7</v>
      </c>
      <c r="BF115" s="399">
        <f t="shared" si="49"/>
        <v>7.3617854675253333E-8</v>
      </c>
      <c r="BG115" s="399">
        <f t="shared" si="49"/>
        <v>3.6828983158384444E-8</v>
      </c>
      <c r="BH115" s="399">
        <f t="shared" si="49"/>
        <v>1.8424063290726894E-8</v>
      </c>
      <c r="BI115" s="399">
        <f t="shared" si="49"/>
        <v>9.2166079429068227E-9</v>
      </c>
    </row>
    <row r="116" spans="1:61" s="394" customFormat="1" ht="18" customHeight="1">
      <c r="A116" s="397" t="s">
        <v>969</v>
      </c>
      <c r="B116" s="398">
        <f t="shared" ref="B116:AG116" si="50">+B112*(1-B103)</f>
        <v>1.5999444497034192</v>
      </c>
      <c r="C116" s="398">
        <f t="shared" si="50"/>
        <v>2.8420864715293934</v>
      </c>
      <c r="D116" s="398">
        <f t="shared" si="50"/>
        <v>3.2061376566936595</v>
      </c>
      <c r="E116" s="398">
        <f t="shared" si="50"/>
        <v>3.4256046471586443</v>
      </c>
      <c r="F116" s="398">
        <f t="shared" si="50"/>
        <v>3.5437386805848039</v>
      </c>
      <c r="G116" s="398">
        <f t="shared" si="50"/>
        <v>3.585671721958684</v>
      </c>
      <c r="H116" s="398">
        <f t="shared" si="50"/>
        <v>3.6128309161319567</v>
      </c>
      <c r="I116" s="398">
        <f t="shared" si="50"/>
        <v>3.6246984282210888</v>
      </c>
      <c r="J116" s="398">
        <f t="shared" si="50"/>
        <v>3.6251742162607767</v>
      </c>
      <c r="K116" s="398">
        <f t="shared" si="50"/>
        <v>3.6153421662676593</v>
      </c>
      <c r="L116" s="398">
        <f t="shared" si="50"/>
        <v>3.6627797357526517</v>
      </c>
      <c r="M116" s="398">
        <f t="shared" si="50"/>
        <v>3.7799692307305106</v>
      </c>
      <c r="N116" s="398">
        <f t="shared" si="50"/>
        <v>3.8641810164868891</v>
      </c>
      <c r="O116" s="398">
        <f t="shared" si="50"/>
        <v>3.9475682280595468</v>
      </c>
      <c r="P116" s="398">
        <f t="shared" si="50"/>
        <v>4.02757831352113</v>
      </c>
      <c r="Q116" s="398">
        <f t="shared" si="50"/>
        <v>4.1024063645780497</v>
      </c>
      <c r="R116" s="398">
        <f t="shared" si="50"/>
        <v>4.1705806199302682</v>
      </c>
      <c r="S116" s="398">
        <f t="shared" si="50"/>
        <v>4.230575964217107</v>
      </c>
      <c r="T116" s="398">
        <f t="shared" si="50"/>
        <v>4.2804113362284388</v>
      </c>
      <c r="U116" s="398">
        <f t="shared" si="50"/>
        <v>4.3172846372682203</v>
      </c>
      <c r="V116" s="398">
        <f t="shared" si="50"/>
        <v>4.3451174116294391</v>
      </c>
      <c r="W116" s="398">
        <f t="shared" si="50"/>
        <v>4.3598955102225778</v>
      </c>
      <c r="X116" s="398">
        <f t="shared" si="50"/>
        <v>4.3464270990629714</v>
      </c>
      <c r="Y116" s="398">
        <f t="shared" si="50"/>
        <v>4.2928243871034946</v>
      </c>
      <c r="Z116" s="398">
        <f t="shared" si="50"/>
        <v>4.1853414702206733</v>
      </c>
      <c r="AA116" s="398">
        <f t="shared" si="50"/>
        <v>3.6886464190747481</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1.6007411280266048</v>
      </c>
      <c r="C119" s="420">
        <f t="shared" ref="C119:BI120" si="52">+C112</f>
        <v>2.8435383498652018</v>
      </c>
      <c r="D119" s="420">
        <f t="shared" si="52"/>
        <v>3.2078177389369151</v>
      </c>
      <c r="E119" s="420">
        <f t="shared" si="52"/>
        <v>3.4274457549076311</v>
      </c>
      <c r="F119" s="420">
        <f t="shared" si="52"/>
        <v>3.5456918183710715</v>
      </c>
      <c r="G119" s="420">
        <f t="shared" si="52"/>
        <v>3.5876980232137439</v>
      </c>
      <c r="H119" s="420">
        <f t="shared" si="52"/>
        <v>3.614923939334044</v>
      </c>
      <c r="I119" s="420">
        <f t="shared" si="52"/>
        <v>3.6268508192902025</v>
      </c>
      <c r="J119" s="420">
        <f t="shared" si="52"/>
        <v>3.6273804090263333</v>
      </c>
      <c r="K119" s="420">
        <f t="shared" si="52"/>
        <v>3.6175972192069046</v>
      </c>
      <c r="L119" s="420">
        <f t="shared" si="52"/>
        <v>3.6651237447328424</v>
      </c>
      <c r="M119" s="420">
        <f t="shared" si="52"/>
        <v>3.7824636641617002</v>
      </c>
      <c r="N119" s="420">
        <f t="shared" si="52"/>
        <v>3.8668615597594824</v>
      </c>
      <c r="O119" s="420">
        <f t="shared" si="52"/>
        <v>3.9506214659627084</v>
      </c>
      <c r="P119" s="420">
        <f t="shared" si="52"/>
        <v>4.0315247668521526</v>
      </c>
      <c r="Q119" s="420">
        <f t="shared" si="52"/>
        <v>4.1083947320491854</v>
      </c>
      <c r="R119" s="420">
        <f t="shared" si="52"/>
        <v>4.1806762312981096</v>
      </c>
      <c r="S119" s="420">
        <f t="shared" si="52"/>
        <v>4.2481428711467881</v>
      </c>
      <c r="T119" s="420">
        <f t="shared" si="52"/>
        <v>4.3107421320919537</v>
      </c>
      <c r="U119" s="420">
        <f t="shared" si="52"/>
        <v>4.3685131802017896</v>
      </c>
      <c r="V119" s="420">
        <f t="shared" si="52"/>
        <v>4.4295779843799448</v>
      </c>
      <c r="W119" s="420">
        <f t="shared" si="52"/>
        <v>4.4959927742863277</v>
      </c>
      <c r="X119" s="420">
        <f t="shared" si="52"/>
        <v>4.5607764491744298</v>
      </c>
      <c r="Y119" s="420">
        <f t="shared" si="52"/>
        <v>4.6228052659876733</v>
      </c>
      <c r="Z119" s="420">
        <f t="shared" si="52"/>
        <v>4.6815432245353135</v>
      </c>
      <c r="AA119" s="420">
        <f t="shared" si="52"/>
        <v>4.7367378629205037</v>
      </c>
      <c r="AB119" s="420">
        <f t="shared" si="52"/>
        <v>4.7883535898379392</v>
      </c>
      <c r="AC119" s="420">
        <f t="shared" si="52"/>
        <v>4.8367403392704942</v>
      </c>
      <c r="AD119" s="420">
        <f t="shared" si="52"/>
        <v>4.8847282137033474</v>
      </c>
      <c r="AE119" s="420">
        <f t="shared" si="52"/>
        <v>4.9322734359160396</v>
      </c>
      <c r="AF119" s="420">
        <f t="shared" si="52"/>
        <v>4.9673278945233941</v>
      </c>
      <c r="AG119" s="420">
        <f t="shared" si="52"/>
        <v>4.9870604530398976</v>
      </c>
      <c r="AH119" s="420">
        <f t="shared" si="52"/>
        <v>5.0019838632110956</v>
      </c>
      <c r="AI119" s="420">
        <f t="shared" si="52"/>
        <v>5.0138282668182974</v>
      </c>
      <c r="AJ119" s="420">
        <f t="shared" si="52"/>
        <v>5.0233118717717273</v>
      </c>
      <c r="AK119" s="420">
        <f t="shared" si="52"/>
        <v>5.0307813291982519</v>
      </c>
      <c r="AL119" s="420">
        <f t="shared" si="52"/>
        <v>5.0364085000385055</v>
      </c>
      <c r="AM119" s="420">
        <f t="shared" si="52"/>
        <v>5.0402822966140644</v>
      </c>
      <c r="AN119" s="420">
        <f t="shared" si="52"/>
        <v>5.0424527587856067</v>
      </c>
      <c r="AO119" s="420">
        <f t="shared" si="52"/>
        <v>5.0429518147879389</v>
      </c>
      <c r="AP119" s="420">
        <f t="shared" si="52"/>
        <v>5.0418028534351986</v>
      </c>
      <c r="AQ119" s="420">
        <f t="shared" si="52"/>
        <v>5.0390251209430534</v>
      </c>
      <c r="AR119" s="420">
        <f t="shared" si="52"/>
        <v>5.0346358726727312</v>
      </c>
      <c r="AS119" s="420">
        <f t="shared" si="52"/>
        <v>5.0286516766452207</v>
      </c>
      <c r="AT119" s="420">
        <f t="shared" si="52"/>
        <v>5.0210895190854927</v>
      </c>
      <c r="AU119" s="420">
        <f t="shared" si="52"/>
        <v>5.0119680094933017</v>
      </c>
      <c r="AV119" s="420">
        <f t="shared" si="52"/>
        <v>5.0013088234034528</v>
      </c>
      <c r="AW119" s="420">
        <f t="shared" si="52"/>
        <v>4.9891384543666772</v>
      </c>
      <c r="AX119" s="420">
        <f t="shared" si="52"/>
        <v>4.9754903230040073</v>
      </c>
      <c r="AY119" s="420">
        <f t="shared" si="52"/>
        <v>4.9604072862368351</v>
      </c>
      <c r="AZ119" s="420">
        <f t="shared" si="52"/>
        <v>4.9439445927299683</v>
      </c>
      <c r="BA119" s="420">
        <f t="shared" si="52"/>
        <v>4.926173336230832</v>
      </c>
      <c r="BB119" s="420">
        <f t="shared" si="52"/>
        <v>4.9071844649354359</v>
      </c>
      <c r="BC119" s="420">
        <f t="shared" si="52"/>
        <v>4.8870934119184195</v>
      </c>
      <c r="BD119" s="420">
        <f t="shared" si="52"/>
        <v>4.8660454196210825</v>
      </c>
      <c r="BE119" s="420">
        <f t="shared" si="52"/>
        <v>4.8442216417244559</v>
      </c>
      <c r="BF119" s="420">
        <f t="shared" si="52"/>
        <v>4.8218461205188081</v>
      </c>
      <c r="BG119" s="420">
        <f t="shared" si="52"/>
        <v>4.7991937600218586</v>
      </c>
      <c r="BH119" s="420">
        <f t="shared" si="52"/>
        <v>4.7765994483785406</v>
      </c>
      <c r="BI119" s="420">
        <f t="shared" si="52"/>
        <v>4.754468532037385</v>
      </c>
    </row>
    <row r="120" spans="1:61" s="416" customFormat="1" ht="18" customHeight="1">
      <c r="A120" s="418" t="s">
        <v>949</v>
      </c>
      <c r="B120" s="420">
        <f>+B113</f>
        <v>1.6007411280266048</v>
      </c>
      <c r="C120" s="420">
        <f t="shared" si="52"/>
        <v>2.843737175726925</v>
      </c>
      <c r="D120" s="420">
        <f t="shared" si="52"/>
        <v>3.2081467193314417</v>
      </c>
      <c r="E120" s="420">
        <f t="shared" si="52"/>
        <v>2.5254518937569852</v>
      </c>
      <c r="F120" s="420">
        <f t="shared" si="52"/>
        <v>1.8156304305258246</v>
      </c>
      <c r="G120" s="420">
        <f t="shared" si="52"/>
        <v>1.2784303712752059</v>
      </c>
      <c r="H120" s="420">
        <f t="shared" si="52"/>
        <v>1.0385622074075833</v>
      </c>
      <c r="I120" s="420">
        <f t="shared" si="52"/>
        <v>0.86091847165936064</v>
      </c>
      <c r="J120" s="420">
        <f t="shared" si="52"/>
        <v>0.72953507645910443</v>
      </c>
      <c r="K120" s="420">
        <f t="shared" si="52"/>
        <v>0.63226994777271706</v>
      </c>
      <c r="L120" s="420">
        <f t="shared" si="52"/>
        <v>0.56313371493904552</v>
      </c>
      <c r="M120" s="420">
        <f t="shared" si="52"/>
        <v>0.50822817773248852</v>
      </c>
      <c r="N120" s="420">
        <f t="shared" si="52"/>
        <v>0.45867593040357085</v>
      </c>
      <c r="O120" s="420">
        <f t="shared" si="52"/>
        <v>0.41395502718922267</v>
      </c>
      <c r="P120" s="420">
        <f t="shared" si="52"/>
        <v>0.37359441203827343</v>
      </c>
      <c r="Q120" s="420">
        <f t="shared" si="52"/>
        <v>0.33716895686454174</v>
      </c>
      <c r="R120" s="420">
        <f t="shared" si="52"/>
        <v>0.30429498357024887</v>
      </c>
      <c r="S120" s="420">
        <f t="shared" si="52"/>
        <v>0.27462622267214959</v>
      </c>
      <c r="T120" s="420">
        <f t="shared" si="52"/>
        <v>0.24785016596161499</v>
      </c>
      <c r="U120" s="420">
        <f t="shared" si="52"/>
        <v>0.22368477478035753</v>
      </c>
      <c r="V120" s="420">
        <f t="shared" si="52"/>
        <v>0.20187550923927267</v>
      </c>
      <c r="W120" s="420">
        <f t="shared" si="52"/>
        <v>0.19178173377730903</v>
      </c>
      <c r="X120" s="420">
        <f t="shared" si="52"/>
        <v>0.18219264708844357</v>
      </c>
      <c r="Y120" s="420">
        <f t="shared" si="52"/>
        <v>0.17308301473402138</v>
      </c>
      <c r="Z120" s="420">
        <f t="shared" si="52"/>
        <v>0.16442886399732029</v>
      </c>
      <c r="AA120" s="420">
        <f t="shared" si="52"/>
        <v>0.15620742079745426</v>
      </c>
      <c r="AB120" s="420">
        <f t="shared" si="52"/>
        <v>0.14839704975758153</v>
      </c>
      <c r="AC120" s="420">
        <f t="shared" si="52"/>
        <v>0.14097719726970245</v>
      </c>
      <c r="AD120" s="420">
        <f t="shared" si="52"/>
        <v>0.13392833740621732</v>
      </c>
      <c r="AE120" s="420">
        <f t="shared" si="52"/>
        <v>0.12723192053590646</v>
      </c>
      <c r="AF120" s="420">
        <f t="shared" si="52"/>
        <v>0.12087032450911113</v>
      </c>
      <c r="AG120" s="420">
        <f t="shared" si="52"/>
        <v>0.11482680828365557</v>
      </c>
      <c r="AH120" s="420">
        <f t="shared" si="52"/>
        <v>0.10908546786947279</v>
      </c>
      <c r="AI120" s="420">
        <f t="shared" si="52"/>
        <v>0.10363119447599915</v>
      </c>
      <c r="AJ120" s="420">
        <f t="shared" si="52"/>
        <v>9.8449634752199186E-2</v>
      </c>
      <c r="AK120" s="420">
        <f t="shared" si="52"/>
        <v>9.352715301458922E-2</v>
      </c>
      <c r="AL120" s="420">
        <f t="shared" si="52"/>
        <v>8.8850795363859758E-2</v>
      </c>
      <c r="AM120" s="420">
        <f t="shared" si="52"/>
        <v>8.4408255595666767E-2</v>
      </c>
      <c r="AN120" s="420">
        <f t="shared" si="52"/>
        <v>8.0187842815883426E-2</v>
      </c>
      <c r="AO120" s="420">
        <f t="shared" si="52"/>
        <v>7.6178450675089257E-2</v>
      </c>
      <c r="AP120" s="420">
        <f t="shared" si="52"/>
        <v>7.2369528141334794E-2</v>
      </c>
      <c r="AQ120" s="420">
        <f t="shared" si="52"/>
        <v>6.8751051734268057E-2</v>
      </c>
      <c r="AR120" s="420">
        <f t="shared" si="52"/>
        <v>6.5313499147554646E-2</v>
      </c>
      <c r="AS120" s="420">
        <f t="shared" si="52"/>
        <v>6.204782419017691E-2</v>
      </c>
      <c r="AT120" s="420">
        <f t="shared" si="52"/>
        <v>5.894543298066806E-2</v>
      </c>
      <c r="AU120" s="420">
        <f t="shared" si="52"/>
        <v>5.5998161331634655E-2</v>
      </c>
      <c r="AV120" s="420">
        <f t="shared" si="52"/>
        <v>5.3198253265052918E-2</v>
      </c>
      <c r="AW120" s="420">
        <f t="shared" si="52"/>
        <v>5.053834060180027E-2</v>
      </c>
      <c r="AX120" s="420">
        <f t="shared" si="52"/>
        <v>4.8011423571710253E-2</v>
      </c>
      <c r="AY120" s="420">
        <f t="shared" si="52"/>
        <v>4.5610852393124741E-2</v>
      </c>
      <c r="AZ120" s="420">
        <f t="shared" si="52"/>
        <v>4.3330309773468502E-2</v>
      </c>
      <c r="BA120" s="420">
        <f t="shared" si="52"/>
        <v>4.1163794284795073E-2</v>
      </c>
      <c r="BB120" s="420">
        <f t="shared" si="52"/>
        <v>3.910560457055532E-2</v>
      </c>
      <c r="BC120" s="420">
        <f t="shared" si="52"/>
        <v>3.7150324342027551E-2</v>
      </c>
      <c r="BD120" s="420">
        <f t="shared" si="52"/>
        <v>3.5292808124926169E-2</v>
      </c>
      <c r="BE120" s="420">
        <f t="shared" si="52"/>
        <v>3.3528167718679856E-2</v>
      </c>
      <c r="BF120" s="420">
        <f t="shared" si="52"/>
        <v>3.1851759332745859E-2</v>
      </c>
      <c r="BG120" s="420">
        <f t="shared" si="52"/>
        <v>3.0259171366108565E-2</v>
      </c>
      <c r="BH120" s="420">
        <f t="shared" si="52"/>
        <v>2.8746212797803136E-2</v>
      </c>
      <c r="BI120" s="420">
        <f t="shared" si="52"/>
        <v>2.7308902157912977E-2</v>
      </c>
    </row>
    <row r="121" spans="1:61" s="417" customFormat="1" ht="18" customHeight="1">
      <c r="A121" s="419" t="s">
        <v>965</v>
      </c>
      <c r="B121" s="420">
        <f>+B119*(1-B122)</f>
        <v>1.6007411280266048</v>
      </c>
      <c r="C121" s="420">
        <f t="shared" ref="C121:BI121" si="53">+C119*(1-C122)</f>
        <v>2.8435383498652018</v>
      </c>
      <c r="D121" s="420">
        <f t="shared" si="53"/>
        <v>3.2078177389369151</v>
      </c>
      <c r="E121" s="420">
        <f t="shared" si="53"/>
        <v>2.2602269647980999</v>
      </c>
      <c r="F121" s="420">
        <f t="shared" si="53"/>
        <v>1.6681986899152021</v>
      </c>
      <c r="G121" s="420">
        <f t="shared" si="53"/>
        <v>1.1911662604331588</v>
      </c>
      <c r="H121" s="420">
        <f t="shared" si="53"/>
        <v>0.92042799332498937</v>
      </c>
      <c r="I121" s="420">
        <f t="shared" si="53"/>
        <v>0.938927078614196</v>
      </c>
      <c r="J121" s="420">
        <f t="shared" si="53"/>
        <v>0.75649647867979564</v>
      </c>
      <c r="K121" s="420">
        <f t="shared" si="53"/>
        <v>0.61875978188700542</v>
      </c>
      <c r="L121" s="420">
        <f t="shared" si="53"/>
        <v>0.52825557873351936</v>
      </c>
      <c r="M121" s="420">
        <f t="shared" si="53"/>
        <v>0.46672581527144352</v>
      </c>
      <c r="N121" s="420">
        <f t="shared" si="53"/>
        <v>0.40853652509120431</v>
      </c>
      <c r="O121" s="420">
        <f t="shared" si="53"/>
        <v>0.35491277522644449</v>
      </c>
      <c r="P121" s="420">
        <f t="shared" si="53"/>
        <v>0.30845626395696712</v>
      </c>
      <c r="Q121" s="420">
        <f t="shared" si="53"/>
        <v>0.26707922167617731</v>
      </c>
      <c r="R121" s="420">
        <f t="shared" si="53"/>
        <v>0.2311005624898686</v>
      </c>
      <c r="S121" s="420">
        <f t="shared" si="53"/>
        <v>0.20102570848855117</v>
      </c>
      <c r="T121" s="420">
        <f t="shared" si="53"/>
        <v>0.17195259571082688</v>
      </c>
      <c r="U121" s="420">
        <f t="shared" si="53"/>
        <v>0.14426403655013875</v>
      </c>
      <c r="V121" s="420">
        <f t="shared" si="53"/>
        <v>0.1185575458962871</v>
      </c>
      <c r="W121" s="420">
        <f t="shared" si="53"/>
        <v>0.27890917755108369</v>
      </c>
      <c r="X121" s="420">
        <f t="shared" si="53"/>
        <v>0.43907504747275022</v>
      </c>
      <c r="Y121" s="420">
        <f t="shared" si="53"/>
        <v>0.59865966724775155</v>
      </c>
      <c r="Z121" s="420">
        <f t="shared" si="53"/>
        <v>0.75722987582861767</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v>
      </c>
      <c r="E122" s="421">
        <f t="shared" si="54"/>
        <v>0.3405506238685862</v>
      </c>
      <c r="F122" s="421">
        <f t="shared" si="54"/>
        <v>0.52951390719524227</v>
      </c>
      <c r="G122" s="421">
        <f t="shared" si="54"/>
        <v>0.66798591945981267</v>
      </c>
      <c r="H122" s="421">
        <f t="shared" si="54"/>
        <v>0.74538108995605745</v>
      </c>
      <c r="I122" s="421">
        <f t="shared" si="54"/>
        <v>0.74111781118200226</v>
      </c>
      <c r="J122" s="421">
        <f t="shared" si="54"/>
        <v>0.79144826475951124</v>
      </c>
      <c r="K122" s="421">
        <f t="shared" si="54"/>
        <v>0.8289583542905703</v>
      </c>
      <c r="L122" s="421">
        <f t="shared" si="54"/>
        <v>0.85586964710463687</v>
      </c>
      <c r="M122" s="421">
        <f t="shared" ref="M122:BI122" si="55">+(M123/(1000*M$36))^(1/($B$38-1))</f>
        <v>0.87660798444844201</v>
      </c>
      <c r="N122" s="421">
        <f t="shared" si="55"/>
        <v>0.89434932728323091</v>
      </c>
      <c r="O122" s="421">
        <f t="shared" si="55"/>
        <v>0.9101627988699349</v>
      </c>
      <c r="P122" s="421">
        <f t="shared" si="55"/>
        <v>0.92348893240266205</v>
      </c>
      <c r="Q122" s="421">
        <f t="shared" si="55"/>
        <v>0.93499183036315414</v>
      </c>
      <c r="R122" s="421">
        <f t="shared" si="55"/>
        <v>0.94472172689198863</v>
      </c>
      <c r="S122" s="421">
        <f t="shared" si="55"/>
        <v>0.95267915543662396</v>
      </c>
      <c r="T122" s="421">
        <f t="shared" si="55"/>
        <v>0.96011067457951138</v>
      </c>
      <c r="U122" s="421">
        <f t="shared" si="55"/>
        <v>0.96697639892585263</v>
      </c>
      <c r="V122" s="421">
        <f t="shared" si="55"/>
        <v>0.97323502457472078</v>
      </c>
      <c r="W122" s="421">
        <f t="shared" si="55"/>
        <v>0.93796494088108129</v>
      </c>
      <c r="X122" s="421">
        <f t="shared" si="55"/>
        <v>0.90372800500839512</v>
      </c>
      <c r="Y122" s="421">
        <f t="shared" si="55"/>
        <v>0.87049861873862722</v>
      </c>
      <c r="Z122" s="421">
        <f t="shared" si="55"/>
        <v>0.83825208066859624</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159.99044376005855</v>
      </c>
      <c r="AB123" s="415">
        <f>+MIN(Global!AB118,AB36*1000)</f>
        <v>79.995221880029277</v>
      </c>
      <c r="AC123" s="415">
        <f>+MIN(Global!AC118,AC36*1000)</f>
        <v>39.997610940014638</v>
      </c>
      <c r="AD123" s="415">
        <f>+MIN(Global!AD118,AD36*1000)</f>
        <v>19.998805470007319</v>
      </c>
      <c r="AE123" s="415">
        <f>+MIN(Global!AE118,AE36*1000)</f>
        <v>9.9994027350036596</v>
      </c>
      <c r="AF123" s="415">
        <f>+MIN(Global!AF118,AF36*1000)</f>
        <v>4.9997013675018298</v>
      </c>
      <c r="AG123" s="415">
        <f>+MIN(Global!AG118,AG36*1000)</f>
        <v>2.4998506837509149</v>
      </c>
      <c r="AH123" s="415">
        <f>+MIN(Global!AH118,AH36*1000)</f>
        <v>1.2499253418754575</v>
      </c>
      <c r="AI123" s="415">
        <f>+MIN(Global!AI118,AI36*1000)</f>
        <v>0.62496267093772873</v>
      </c>
      <c r="AJ123" s="415">
        <f>+MIN(Global!AJ118,AJ36*1000)</f>
        <v>0.31248133546886436</v>
      </c>
      <c r="AK123" s="415">
        <f>+MIN(Global!AK118,AK36*1000)</f>
        <v>0.15624066773443218</v>
      </c>
      <c r="AL123" s="415">
        <f>+MIN(Global!AL118,AL36*1000)</f>
        <v>7.8120333867216091E-2</v>
      </c>
      <c r="AM123" s="415">
        <f>+MIN(Global!AM118,AM36*1000)</f>
        <v>3.9060166933608045E-2</v>
      </c>
      <c r="AN123" s="415">
        <f>+MIN(Global!AN118,AN36*1000)</f>
        <v>1.9530083466804023E-2</v>
      </c>
      <c r="AO123" s="415">
        <f>+MIN(Global!AO118,AO36*1000)</f>
        <v>9.7650417334020113E-3</v>
      </c>
      <c r="AP123" s="415">
        <f>+MIN(Global!AP118,AP36*1000)</f>
        <v>4.8825208667010057E-3</v>
      </c>
      <c r="AQ123" s="415">
        <f>+MIN(Global!AQ118,AQ36*1000)</f>
        <v>2.4412604333505028E-3</v>
      </c>
      <c r="AR123" s="415">
        <f>+MIN(Global!AR118,AR36*1000)</f>
        <v>1.2206302166752514E-3</v>
      </c>
      <c r="AS123" s="415">
        <f>+MIN(Global!AS118,AS36*1000)</f>
        <v>6.1031510833762571E-4</v>
      </c>
      <c r="AT123" s="415">
        <f>+MIN(Global!AT118,AT36*1000)</f>
        <v>3.0515755416881285E-4</v>
      </c>
      <c r="AU123" s="415">
        <f>+MIN(Global!AU118,AU36*1000)</f>
        <v>1.5257877708440643E-4</v>
      </c>
      <c r="AV123" s="415">
        <f>+MIN(Global!AV118,AV36*1000)</f>
        <v>7.6289388542203214E-5</v>
      </c>
      <c r="AW123" s="415">
        <f>+MIN(Global!AW118,AW36*1000)</f>
        <v>3.8144694271101607E-5</v>
      </c>
      <c r="AX123" s="415">
        <f>+MIN(Global!AX118,AX36*1000)</f>
        <v>1.9072347135550803E-5</v>
      </c>
      <c r="AY123" s="415">
        <f>+MIN(Global!AY118,AY36*1000)</f>
        <v>9.5361735677754017E-6</v>
      </c>
      <c r="AZ123" s="415">
        <f>+MIN(Global!AZ118,AZ36*1000)</f>
        <v>4.7680867838877009E-6</v>
      </c>
      <c r="BA123" s="415">
        <f>+MIN(Global!BA118,BA36*1000)</f>
        <v>2.3840433919438504E-6</v>
      </c>
      <c r="BB123" s="415">
        <f>+MIN(Global!BB118,BB36*1000)</f>
        <v>1.1920216959719252E-6</v>
      </c>
      <c r="BC123" s="415">
        <f>+MIN(Global!BC118,BC36*1000)</f>
        <v>5.9601084798596261E-7</v>
      </c>
      <c r="BD123" s="415">
        <f>+MIN(Global!BD118,BD36*1000)</f>
        <v>2.980054239929813E-7</v>
      </c>
      <c r="BE123" s="415">
        <f>+MIN(Global!BE118,BE36*1000)</f>
        <v>1.4900271199649065E-7</v>
      </c>
      <c r="BF123" s="415">
        <f>+MIN(Global!BF118,BF36*1000)</f>
        <v>7.4501355998245326E-8</v>
      </c>
      <c r="BG123" s="415">
        <f>+MIN(Global!BG118,BG36*1000)</f>
        <v>3.7250677999122663E-8</v>
      </c>
      <c r="BH123" s="415">
        <f>+MIN(Global!BH118,BH36*1000)</f>
        <v>1.8625338999561331E-8</v>
      </c>
      <c r="BI123" s="415">
        <f>+MIN(Global!BI118,BI36*1000)</f>
        <v>9.3126694997806657E-9</v>
      </c>
    </row>
    <row r="124" spans="1:61" s="416" customFormat="1" ht="18" customHeight="1">
      <c r="A124" s="418" t="s">
        <v>969</v>
      </c>
      <c r="B124" s="420">
        <f>+B119*(1-B122)</f>
        <v>1.6007411280266048</v>
      </c>
      <c r="C124" s="420">
        <f t="shared" ref="C124:BI124" si="56">+C119*(1-C122)</f>
        <v>2.8435383498652018</v>
      </c>
      <c r="D124" s="420">
        <f t="shared" si="56"/>
        <v>3.2078177389369151</v>
      </c>
      <c r="E124" s="420">
        <f t="shared" si="56"/>
        <v>2.2602269647980999</v>
      </c>
      <c r="F124" s="420">
        <f t="shared" si="56"/>
        <v>1.6681986899152021</v>
      </c>
      <c r="G124" s="420">
        <f t="shared" si="56"/>
        <v>1.1911662604331588</v>
      </c>
      <c r="H124" s="420">
        <f t="shared" si="56"/>
        <v>0.92042799332498937</v>
      </c>
      <c r="I124" s="420">
        <f t="shared" si="56"/>
        <v>0.938927078614196</v>
      </c>
      <c r="J124" s="420">
        <f t="shared" si="56"/>
        <v>0.75649647867979564</v>
      </c>
      <c r="K124" s="420">
        <f t="shared" si="56"/>
        <v>0.61875978188700542</v>
      </c>
      <c r="L124" s="420">
        <f t="shared" si="56"/>
        <v>0.52825557873351936</v>
      </c>
      <c r="M124" s="420">
        <f t="shared" si="56"/>
        <v>0.46672581527144352</v>
      </c>
      <c r="N124" s="420">
        <f t="shared" si="56"/>
        <v>0.40853652509120431</v>
      </c>
      <c r="O124" s="420">
        <f t="shared" si="56"/>
        <v>0.35491277522644449</v>
      </c>
      <c r="P124" s="420">
        <f t="shared" si="56"/>
        <v>0.30845626395696712</v>
      </c>
      <c r="Q124" s="420">
        <f t="shared" si="56"/>
        <v>0.26707922167617731</v>
      </c>
      <c r="R124" s="420">
        <f t="shared" si="56"/>
        <v>0.2311005624898686</v>
      </c>
      <c r="S124" s="420">
        <f t="shared" si="56"/>
        <v>0.20102570848855117</v>
      </c>
      <c r="T124" s="420">
        <f t="shared" si="56"/>
        <v>0.17195259571082688</v>
      </c>
      <c r="U124" s="420">
        <f t="shared" si="56"/>
        <v>0.14426403655013875</v>
      </c>
      <c r="V124" s="420">
        <f t="shared" si="56"/>
        <v>0.1185575458962871</v>
      </c>
      <c r="W124" s="420">
        <f t="shared" si="56"/>
        <v>0.27890917755108369</v>
      </c>
      <c r="X124" s="420">
        <f t="shared" si="56"/>
        <v>0.43907504747275022</v>
      </c>
      <c r="Y124" s="420">
        <f t="shared" si="56"/>
        <v>0.59865966724775155</v>
      </c>
      <c r="Z124" s="420">
        <f t="shared" si="56"/>
        <v>0.75722987582861767</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0.1610376297673205</v>
      </c>
      <c r="D128" s="23">
        <f t="shared" si="57"/>
        <v>0.14601734476413994</v>
      </c>
      <c r="E128" s="23">
        <f t="shared" si="57"/>
        <v>0.13807356250294969</v>
      </c>
      <c r="F128" s="23">
        <f t="shared" si="57"/>
        <v>0.13316484831730999</v>
      </c>
      <c r="G128" s="23">
        <f t="shared" si="57"/>
        <v>0.1291246807111095</v>
      </c>
      <c r="H128" s="23">
        <f t="shared" si="57"/>
        <v>0.12576304998666377</v>
      </c>
      <c r="I128" s="23">
        <f t="shared" si="57"/>
        <v>0.12319455856886433</v>
      </c>
      <c r="J128" s="23">
        <f t="shared" si="57"/>
        <v>0.12109911754066043</v>
      </c>
      <c r="K128" s="23">
        <f t="shared" si="57"/>
        <v>0.11940812719207833</v>
      </c>
      <c r="L128" s="23">
        <f t="shared" si="57"/>
        <v>0.11781853713910863</v>
      </c>
      <c r="M128" s="23">
        <f t="shared" si="57"/>
        <v>0.11562508407541792</v>
      </c>
      <c r="N128" s="23">
        <f t="shared" si="57"/>
        <v>0.11568368931862456</v>
      </c>
      <c r="O128" s="23">
        <f t="shared" si="57"/>
        <v>0.11562377920402457</v>
      </c>
      <c r="P128" s="23">
        <f t="shared" si="57"/>
        <v>0.11560986675139873</v>
      </c>
      <c r="Q128" s="23">
        <f t="shared" si="57"/>
        <v>0.11572521088817098</v>
      </c>
      <c r="R128" s="23">
        <f t="shared" si="57"/>
        <v>0.1160077515675398</v>
      </c>
      <c r="S128" s="23">
        <f t="shared" si="57"/>
        <v>0.11647344181457044</v>
      </c>
      <c r="T128" s="23">
        <f t="shared" si="57"/>
        <v>0.11712800170641512</v>
      </c>
      <c r="U128" s="23">
        <f t="shared" si="57"/>
        <v>0.11797277907058198</v>
      </c>
      <c r="V128" s="23">
        <f t="shared" si="57"/>
        <v>0.11922389850067985</v>
      </c>
      <c r="W128" s="23">
        <f t="shared" si="57"/>
        <v>0.12078636184283445</v>
      </c>
      <c r="X128" s="23">
        <f t="shared" si="57"/>
        <v>0.12239413681400116</v>
      </c>
      <c r="Y128" s="23">
        <f t="shared" si="57"/>
        <v>0.12412470791859886</v>
      </c>
      <c r="Z128" s="23">
        <f t="shared" si="57"/>
        <v>0.12601891098516368</v>
      </c>
      <c r="AA128" s="23">
        <f t="shared" si="57"/>
        <v>0.12810060558809805</v>
      </c>
      <c r="AB128" s="23">
        <f t="shared" si="57"/>
        <v>0.13038104756037486</v>
      </c>
      <c r="AC128" s="23">
        <f t="shared" si="57"/>
        <v>0.13284786775747129</v>
      </c>
      <c r="AD128" s="23">
        <f t="shared" si="57"/>
        <v>0.13532837969981232</v>
      </c>
      <c r="AE128" s="23">
        <f t="shared" si="57"/>
        <v>0.1378309789340324</v>
      </c>
      <c r="AF128" s="23">
        <f t="shared" si="57"/>
        <v>0.14004104973202647</v>
      </c>
      <c r="AG128" s="23">
        <f t="shared" si="57"/>
        <v>0.14212001175395256</v>
      </c>
      <c r="AH128" s="23">
        <f t="shared" si="57"/>
        <v>0.14449157308369373</v>
      </c>
      <c r="AI128" s="23">
        <f t="shared" si="57"/>
        <v>0.14705376506039047</v>
      </c>
      <c r="AJ128" s="23">
        <f t="shared" si="57"/>
        <v>0.14976929226950103</v>
      </c>
      <c r="AK128" s="23">
        <f t="shared" si="57"/>
        <v>0.15262458538114793</v>
      </c>
      <c r="AL128" s="23">
        <f t="shared" si="57"/>
        <v>0.15561745053317944</v>
      </c>
      <c r="AM128" s="23">
        <f t="shared" si="57"/>
        <v>0.15875130040890131</v>
      </c>
      <c r="AN128" s="23">
        <f t="shared" si="57"/>
        <v>0.16203237727312389</v>
      </c>
      <c r="AO128" s="23">
        <f t="shared" si="57"/>
        <v>0.16546845234221916</v>
      </c>
      <c r="AP128" s="23">
        <f t="shared" si="57"/>
        <v>0.16906824484806376</v>
      </c>
      <c r="AQ128" s="23">
        <f t="shared" si="57"/>
        <v>0.17284117986087522</v>
      </c>
      <c r="AR128" s="23">
        <f t="shared" si="57"/>
        <v>0.17679729472164629</v>
      </c>
      <c r="AS128" s="23">
        <f t="shared" si="57"/>
        <v>0.1809471996626498</v>
      </c>
      <c r="AT128" s="23">
        <f t="shared" si="57"/>
        <v>0.18530204497792577</v>
      </c>
      <c r="AU128" s="23">
        <f t="shared" si="57"/>
        <v>0.18987346884605688</v>
      </c>
      <c r="AV128" s="23">
        <f t="shared" si="57"/>
        <v>0.19467350889920257</v>
      </c>
      <c r="AW128" s="23">
        <f t="shared" si="57"/>
        <v>0.19971446310772795</v>
      </c>
      <c r="AX128" s="23">
        <f t="shared" si="57"/>
        <v>0.20500868460084812</v>
      </c>
      <c r="AY128" s="23">
        <f t="shared" si="57"/>
        <v>0.21056829215778897</v>
      </c>
      <c r="AZ128" s="23">
        <f t="shared" si="57"/>
        <v>0.2164047739685378</v>
      </c>
      <c r="BA128" s="23">
        <f t="shared" si="57"/>
        <v>0.2225284571901652</v>
      </c>
      <c r="BB128" s="23">
        <f t="shared" si="57"/>
        <v>0.22894780998067102</v>
      </c>
      <c r="BC128" s="23">
        <f t="shared" si="57"/>
        <v>0.23566853623685655</v>
      </c>
      <c r="BD128" s="23">
        <f t="shared" si="57"/>
        <v>0.24269241644863443</v>
      </c>
      <c r="BE128" s="23">
        <f t="shared" si="57"/>
        <v>0.25001584135146376</v>
      </c>
      <c r="BF128" s="23">
        <f t="shared" si="57"/>
        <v>0.25762797915588359</v>
      </c>
      <c r="BG128" s="23">
        <f t="shared" si="57"/>
        <v>0.26550851325672686</v>
      </c>
      <c r="BH128" s="23">
        <f t="shared" si="57"/>
        <v>0.27362488733763168</v>
      </c>
      <c r="BI128" s="23">
        <f t="shared" si="57"/>
        <v>0.28192900151816375</v>
      </c>
    </row>
    <row r="129" spans="1:61" ht="18" customHeight="1">
      <c r="A129" s="23" t="s">
        <v>11</v>
      </c>
      <c r="B129" s="23"/>
      <c r="C129" s="23">
        <f>+$B$14+LN(D56/C56)/10+$B$18*LN(D88/C88)/10</f>
        <v>6.6916824564825284E-2</v>
      </c>
      <c r="D129" s="23">
        <f t="shared" ref="D129:BH129" si="58">+$B$14+LN(E56/D56)/10+$B$18*LN(E88/D88)/10</f>
        <v>5.6557505246379432E-2</v>
      </c>
      <c r="E129" s="23">
        <f t="shared" si="58"/>
        <v>4.9330209780555391E-2</v>
      </c>
      <c r="F129" s="23">
        <f t="shared" si="58"/>
        <v>4.3456360560271717E-2</v>
      </c>
      <c r="G129" s="23">
        <f t="shared" si="58"/>
        <v>4.07049204190362E-2</v>
      </c>
      <c r="H129" s="23">
        <f t="shared" si="58"/>
        <v>3.7949756679750792E-2</v>
      </c>
      <c r="I129" s="23">
        <f t="shared" si="58"/>
        <v>3.5633723509665725E-2</v>
      </c>
      <c r="J129" s="23">
        <f t="shared" si="58"/>
        <v>3.2187012533873793E-2</v>
      </c>
      <c r="K129" s="23">
        <f t="shared" si="58"/>
        <v>3.1467192375618055E-2</v>
      </c>
      <c r="L129" s="23">
        <f t="shared" si="58"/>
        <v>3.4702671531141406E-2</v>
      </c>
      <c r="M129" s="23">
        <f t="shared" si="58"/>
        <v>3.0985198775773867E-2</v>
      </c>
      <c r="N129" s="23">
        <f t="shared" si="58"/>
        <v>2.9714751456863905E-2</v>
      </c>
      <c r="O129" s="23">
        <f t="shared" si="58"/>
        <v>2.845876295695798E-2</v>
      </c>
      <c r="P129" s="23">
        <f t="shared" si="58"/>
        <v>2.7264137823475712E-2</v>
      </c>
      <c r="Q129" s="23">
        <f t="shared" si="58"/>
        <v>2.6145546410319544E-2</v>
      </c>
      <c r="R129" s="23">
        <f t="shared" si="58"/>
        <v>2.5105853540264924E-2</v>
      </c>
      <c r="S129" s="23">
        <f t="shared" si="58"/>
        <v>2.4142410334994813E-2</v>
      </c>
      <c r="T129" s="23">
        <f t="shared" si="58"/>
        <v>2.3250214018335581E-2</v>
      </c>
      <c r="U129" s="23">
        <f t="shared" si="58"/>
        <v>2.2565664971494669E-2</v>
      </c>
      <c r="V129" s="23">
        <f t="shared" si="58"/>
        <v>2.1983104328619545E-2</v>
      </c>
      <c r="W129" s="23">
        <f t="shared" si="58"/>
        <v>2.1330315358238892E-2</v>
      </c>
      <c r="X129" s="23">
        <f t="shared" si="58"/>
        <v>2.0690345276330842E-2</v>
      </c>
      <c r="Y129" s="23">
        <f t="shared" si="58"/>
        <v>2.0074330350846797E-2</v>
      </c>
      <c r="Z129" s="23">
        <f t="shared" si="58"/>
        <v>1.949826270298885E-2</v>
      </c>
      <c r="AA129" s="23">
        <f t="shared" si="58"/>
        <v>1.9007276218537948E-2</v>
      </c>
      <c r="AB129" s="23">
        <f t="shared" si="58"/>
        <v>1.8960257149205868E-2</v>
      </c>
      <c r="AC129" s="23">
        <f t="shared" si="58"/>
        <v>1.8768958051670268E-2</v>
      </c>
      <c r="AD129" s="23">
        <f t="shared" si="58"/>
        <v>1.8561372451520269E-2</v>
      </c>
      <c r="AE129" s="23">
        <f t="shared" si="58"/>
        <v>1.815432123980994E-2</v>
      </c>
      <c r="AF129" s="23">
        <f t="shared" si="58"/>
        <v>1.7705201033782619E-2</v>
      </c>
      <c r="AG129" s="23">
        <f t="shared" si="58"/>
        <v>1.7424560973321523E-2</v>
      </c>
      <c r="AH129" s="23">
        <f t="shared" si="58"/>
        <v>1.7171562608138177E-2</v>
      </c>
      <c r="AI129" s="23">
        <f t="shared" si="58"/>
        <v>1.6940917009072822E-2</v>
      </c>
      <c r="AJ129" s="23">
        <f t="shared" si="58"/>
        <v>1.672439352189049E-2</v>
      </c>
      <c r="AK129" s="23">
        <f t="shared" si="58"/>
        <v>1.6517668062782032E-2</v>
      </c>
      <c r="AL129" s="23">
        <f t="shared" si="58"/>
        <v>1.6318437291836473E-2</v>
      </c>
      <c r="AM129" s="23">
        <f t="shared" si="58"/>
        <v>1.6125330511219713E-2</v>
      </c>
      <c r="AN129" s="23">
        <f t="shared" si="58"/>
        <v>1.593740978885283E-2</v>
      </c>
      <c r="AO129" s="23">
        <f t="shared" si="58"/>
        <v>1.5753958286846257E-2</v>
      </c>
      <c r="AP129" s="23">
        <f t="shared" si="58"/>
        <v>1.5574402749805222E-2</v>
      </c>
      <c r="AQ129" s="23">
        <f t="shared" si="58"/>
        <v>1.5398296680359049E-2</v>
      </c>
      <c r="AR129" s="23">
        <f t="shared" si="58"/>
        <v>1.5225330548393499E-2</v>
      </c>
      <c r="AS129" s="23">
        <f t="shared" si="58"/>
        <v>1.5055354522442882E-2</v>
      </c>
      <c r="AT129" s="23">
        <f t="shared" si="58"/>
        <v>1.4888408166269079E-2</v>
      </c>
      <c r="AU129" s="23">
        <f t="shared" si="58"/>
        <v>1.4724755579993754E-2</v>
      </c>
      <c r="AV129" s="23">
        <f t="shared" si="58"/>
        <v>1.4564926184991079E-2</v>
      </c>
      <c r="AW129" s="23">
        <f t="shared" si="58"/>
        <v>1.4409762014159774E-2</v>
      </c>
      <c r="AX129" s="23">
        <f t="shared" si="58"/>
        <v>1.426047256743157E-2</v>
      </c>
      <c r="AY129" s="23">
        <f t="shared" si="58"/>
        <v>1.4118698296133669E-2</v>
      </c>
      <c r="AZ129" s="23">
        <f t="shared" si="58"/>
        <v>1.3986583706663747E-2</v>
      </c>
      <c r="BA129" s="23">
        <f t="shared" si="58"/>
        <v>1.3866860973967691E-2</v>
      </c>
      <c r="BB129" s="23">
        <f t="shared" si="58"/>
        <v>1.3762944852694928E-2</v>
      </c>
      <c r="BC129" s="23">
        <f t="shared" si="58"/>
        <v>1.3679039585706734E-2</v>
      </c>
      <c r="BD129" s="23">
        <f t="shared" si="58"/>
        <v>1.3620258452150869E-2</v>
      </c>
      <c r="BE129" s="23">
        <f t="shared" si="58"/>
        <v>1.3592756581733888E-2</v>
      </c>
      <c r="BF129" s="23">
        <f t="shared" si="58"/>
        <v>1.3603877677473029E-2</v>
      </c>
      <c r="BG129" s="23">
        <f t="shared" si="58"/>
        <v>1.3662315268250361E-2</v>
      </c>
      <c r="BH129" s="23">
        <f t="shared" si="58"/>
        <v>1.4999999999999999E-2</v>
      </c>
      <c r="BI129" s="23" t="e">
        <f>+$B$14/100+LN(BJ56/BI56)/10+$B$18*LN(BJ88/BI88)/10</f>
        <v>#NUM!</v>
      </c>
    </row>
    <row r="130" spans="1:61" ht="18" customHeight="1">
      <c r="A130" s="23" t="s">
        <v>12</v>
      </c>
      <c r="B130" s="23"/>
      <c r="C130" s="23">
        <f>+$B$14+LN(C56/B56)/10+$B$18*LN(C88/B88)/10</f>
        <v>0.15999050011279722</v>
      </c>
      <c r="D130" s="23">
        <f t="shared" ref="D130:BH130" si="59">+$B$14+LN(D56/C56)/10+$B$18*LN(D88/C88)/10</f>
        <v>6.6916824564825284E-2</v>
      </c>
      <c r="E130" s="23">
        <f t="shared" si="59"/>
        <v>5.6557505246379432E-2</v>
      </c>
      <c r="F130" s="23">
        <f t="shared" si="59"/>
        <v>4.9330209780555391E-2</v>
      </c>
      <c r="G130" s="23">
        <f t="shared" si="59"/>
        <v>4.3456360560271717E-2</v>
      </c>
      <c r="H130" s="23">
        <f t="shared" si="59"/>
        <v>4.07049204190362E-2</v>
      </c>
      <c r="I130" s="23">
        <f t="shared" si="59"/>
        <v>3.7949756679750792E-2</v>
      </c>
      <c r="J130" s="23">
        <f t="shared" si="59"/>
        <v>3.5633723509665725E-2</v>
      </c>
      <c r="K130" s="23">
        <f t="shared" si="59"/>
        <v>3.2187012533873793E-2</v>
      </c>
      <c r="L130" s="23">
        <f t="shared" si="59"/>
        <v>3.1467192375618055E-2</v>
      </c>
      <c r="M130" s="23">
        <f t="shared" si="59"/>
        <v>3.4702671531141406E-2</v>
      </c>
      <c r="N130" s="23">
        <f t="shared" si="59"/>
        <v>3.0985198775773867E-2</v>
      </c>
      <c r="O130" s="23">
        <f t="shared" si="59"/>
        <v>2.9714751456863905E-2</v>
      </c>
      <c r="P130" s="23">
        <f t="shared" si="59"/>
        <v>2.845876295695798E-2</v>
      </c>
      <c r="Q130" s="23">
        <f t="shared" si="59"/>
        <v>2.7264137823475712E-2</v>
      </c>
      <c r="R130" s="23">
        <f t="shared" si="59"/>
        <v>2.6145546410319544E-2</v>
      </c>
      <c r="S130" s="23">
        <f t="shared" si="59"/>
        <v>2.5105853540264924E-2</v>
      </c>
      <c r="T130" s="23">
        <f t="shared" si="59"/>
        <v>2.4142410334994813E-2</v>
      </c>
      <c r="U130" s="23">
        <f t="shared" si="59"/>
        <v>2.3250214018335581E-2</v>
      </c>
      <c r="V130" s="23">
        <f t="shared" si="59"/>
        <v>2.2565664971494669E-2</v>
      </c>
      <c r="W130" s="23">
        <f t="shared" si="59"/>
        <v>2.1983104328619545E-2</v>
      </c>
      <c r="X130" s="23">
        <f t="shared" si="59"/>
        <v>2.1330315358238892E-2</v>
      </c>
      <c r="Y130" s="23">
        <f t="shared" si="59"/>
        <v>2.0690345276330842E-2</v>
      </c>
      <c r="Z130" s="23">
        <f t="shared" si="59"/>
        <v>2.0074330350846797E-2</v>
      </c>
      <c r="AA130" s="23">
        <f t="shared" si="59"/>
        <v>1.949826270298885E-2</v>
      </c>
      <c r="AB130" s="23">
        <f t="shared" si="59"/>
        <v>1.9007276218537948E-2</v>
      </c>
      <c r="AC130" s="23">
        <f t="shared" si="59"/>
        <v>1.8960257149205868E-2</v>
      </c>
      <c r="AD130" s="23">
        <f t="shared" si="59"/>
        <v>1.8768958051670268E-2</v>
      </c>
      <c r="AE130" s="23">
        <f t="shared" si="59"/>
        <v>1.8561372451520269E-2</v>
      </c>
      <c r="AF130" s="23">
        <f t="shared" si="59"/>
        <v>1.815432123980994E-2</v>
      </c>
      <c r="AG130" s="23">
        <f t="shared" si="59"/>
        <v>1.7705201033782619E-2</v>
      </c>
      <c r="AH130" s="23">
        <f t="shared" si="59"/>
        <v>1.7424560973321523E-2</v>
      </c>
      <c r="AI130" s="23">
        <f t="shared" si="59"/>
        <v>1.7171562608138177E-2</v>
      </c>
      <c r="AJ130" s="23">
        <f t="shared" si="59"/>
        <v>1.6940917009072822E-2</v>
      </c>
      <c r="AK130" s="23">
        <f t="shared" si="59"/>
        <v>1.672439352189049E-2</v>
      </c>
      <c r="AL130" s="23">
        <f t="shared" si="59"/>
        <v>1.6517668062782032E-2</v>
      </c>
      <c r="AM130" s="23">
        <f t="shared" si="59"/>
        <v>1.6318437291836473E-2</v>
      </c>
      <c r="AN130" s="23">
        <f t="shared" si="59"/>
        <v>1.6125330511219713E-2</v>
      </c>
      <c r="AO130" s="23">
        <f t="shared" si="59"/>
        <v>1.593740978885283E-2</v>
      </c>
      <c r="AP130" s="23">
        <f t="shared" si="59"/>
        <v>1.5753958286846257E-2</v>
      </c>
      <c r="AQ130" s="23">
        <f t="shared" si="59"/>
        <v>1.5574402749805222E-2</v>
      </c>
      <c r="AR130" s="23">
        <f t="shared" si="59"/>
        <v>1.5398296680359049E-2</v>
      </c>
      <c r="AS130" s="23">
        <f t="shared" si="59"/>
        <v>1.5225330548393499E-2</v>
      </c>
      <c r="AT130" s="23">
        <f t="shared" si="59"/>
        <v>1.5055354522442882E-2</v>
      </c>
      <c r="AU130" s="23">
        <f t="shared" si="59"/>
        <v>1.4888408166269079E-2</v>
      </c>
      <c r="AV130" s="23">
        <f t="shared" si="59"/>
        <v>1.4724755579993754E-2</v>
      </c>
      <c r="AW130" s="23">
        <f t="shared" si="59"/>
        <v>1.4564926184991079E-2</v>
      </c>
      <c r="AX130" s="23">
        <f t="shared" si="59"/>
        <v>1.4409762014159774E-2</v>
      </c>
      <c r="AY130" s="23">
        <f t="shared" si="59"/>
        <v>1.426047256743157E-2</v>
      </c>
      <c r="AZ130" s="23">
        <f t="shared" si="59"/>
        <v>1.4118698296133669E-2</v>
      </c>
      <c r="BA130" s="23">
        <f t="shared" si="59"/>
        <v>1.3986583706663747E-2</v>
      </c>
      <c r="BB130" s="23">
        <f t="shared" si="59"/>
        <v>1.3866860973967691E-2</v>
      </c>
      <c r="BC130" s="23">
        <f t="shared" si="59"/>
        <v>1.3762944852694928E-2</v>
      </c>
      <c r="BD130" s="23">
        <f t="shared" si="59"/>
        <v>1.3679039585706734E-2</v>
      </c>
      <c r="BE130" s="23">
        <f t="shared" si="59"/>
        <v>1.3620258452150869E-2</v>
      </c>
      <c r="BF130" s="23">
        <f t="shared" si="59"/>
        <v>1.3592756581733888E-2</v>
      </c>
      <c r="BG130" s="23">
        <f t="shared" si="59"/>
        <v>1.3603877677473029E-2</v>
      </c>
      <c r="BH130" s="23">
        <f t="shared" si="59"/>
        <v>1.3662315268250361E-2</v>
      </c>
      <c r="BI130" s="23">
        <f>+$B$14/100+LN(BI56/BH56)/10+$B$18*LN(BI88/BH88)/10</f>
        <v>1.4999999999999999E-4</v>
      </c>
    </row>
    <row r="131" spans="1:61" ht="18" customHeight="1">
      <c r="A131" s="23" t="s">
        <v>1119</v>
      </c>
      <c r="B131" s="23"/>
      <c r="C131" s="23">
        <f t="shared" ref="C131:BB131" si="60">+AVERAGE(C129:C130)</f>
        <v>0.11345366233881125</v>
      </c>
      <c r="D131" s="23">
        <f t="shared" si="60"/>
        <v>6.1737164905602354E-2</v>
      </c>
      <c r="E131" s="23">
        <f t="shared" si="60"/>
        <v>5.2943857513467411E-2</v>
      </c>
      <c r="F131" s="23">
        <f t="shared" si="60"/>
        <v>4.6393285170413551E-2</v>
      </c>
      <c r="G131" s="23">
        <f t="shared" si="60"/>
        <v>4.2080640489653959E-2</v>
      </c>
      <c r="H131" s="23">
        <f t="shared" si="60"/>
        <v>3.9327338549393492E-2</v>
      </c>
      <c r="I131" s="23">
        <f t="shared" si="60"/>
        <v>3.6791740094708258E-2</v>
      </c>
      <c r="J131" s="23">
        <f t="shared" si="60"/>
        <v>3.3910368021769763E-2</v>
      </c>
      <c r="K131" s="23">
        <f t="shared" si="60"/>
        <v>3.1827102454745924E-2</v>
      </c>
      <c r="L131" s="23">
        <f t="shared" si="60"/>
        <v>3.3084931953379734E-2</v>
      </c>
      <c r="M131" s="23">
        <f t="shared" si="60"/>
        <v>3.284393515345764E-2</v>
      </c>
      <c r="N131" s="23">
        <f t="shared" si="60"/>
        <v>3.0349975116318886E-2</v>
      </c>
      <c r="O131" s="23">
        <f t="shared" si="60"/>
        <v>2.9086757206910945E-2</v>
      </c>
      <c r="P131" s="23">
        <f t="shared" si="60"/>
        <v>2.7861450390216848E-2</v>
      </c>
      <c r="Q131" s="23">
        <f t="shared" si="60"/>
        <v>2.670484211689763E-2</v>
      </c>
      <c r="R131" s="23">
        <f t="shared" si="60"/>
        <v>2.5625699975292234E-2</v>
      </c>
      <c r="S131" s="23">
        <f t="shared" si="60"/>
        <v>2.462413193762987E-2</v>
      </c>
      <c r="T131" s="23">
        <f t="shared" si="60"/>
        <v>2.3696312176665197E-2</v>
      </c>
      <c r="U131" s="23">
        <f t="shared" si="60"/>
        <v>2.2907939494915125E-2</v>
      </c>
      <c r="V131" s="23">
        <f t="shared" si="60"/>
        <v>2.2274384650057107E-2</v>
      </c>
      <c r="W131" s="23">
        <f t="shared" si="60"/>
        <v>2.1656709843429219E-2</v>
      </c>
      <c r="X131" s="23">
        <f t="shared" si="60"/>
        <v>2.1010330317284866E-2</v>
      </c>
      <c r="Y131" s="23">
        <f t="shared" si="60"/>
        <v>2.0382337813588822E-2</v>
      </c>
      <c r="Z131" s="23">
        <f t="shared" si="60"/>
        <v>1.9786296526917824E-2</v>
      </c>
      <c r="AA131" s="23">
        <f t="shared" si="60"/>
        <v>1.9252769460763399E-2</v>
      </c>
      <c r="AB131" s="23">
        <f t="shared" si="60"/>
        <v>1.898376668387191E-2</v>
      </c>
      <c r="AC131" s="23">
        <f t="shared" si="60"/>
        <v>1.8864607600438066E-2</v>
      </c>
      <c r="AD131" s="23">
        <f t="shared" si="60"/>
        <v>1.866516525159527E-2</v>
      </c>
      <c r="AE131" s="23">
        <f t="shared" si="60"/>
        <v>1.8357846845665104E-2</v>
      </c>
      <c r="AF131" s="23">
        <f t="shared" si="60"/>
        <v>1.7929761136796278E-2</v>
      </c>
      <c r="AG131" s="23">
        <f t="shared" si="60"/>
        <v>1.7564881003552073E-2</v>
      </c>
      <c r="AH131" s="23">
        <f t="shared" si="60"/>
        <v>1.729806179072985E-2</v>
      </c>
      <c r="AI131" s="23">
        <f t="shared" si="60"/>
        <v>1.7056239808605499E-2</v>
      </c>
      <c r="AJ131" s="23">
        <f t="shared" si="60"/>
        <v>1.6832655265481656E-2</v>
      </c>
      <c r="AK131" s="23">
        <f t="shared" si="60"/>
        <v>1.6621030792336261E-2</v>
      </c>
      <c r="AL131" s="23">
        <f t="shared" si="60"/>
        <v>1.6418052677309253E-2</v>
      </c>
      <c r="AM131" s="23">
        <f t="shared" si="60"/>
        <v>1.6221883901528095E-2</v>
      </c>
      <c r="AN131" s="23">
        <f t="shared" si="60"/>
        <v>1.6031370150036271E-2</v>
      </c>
      <c r="AO131" s="23">
        <f t="shared" si="60"/>
        <v>1.5845684037849542E-2</v>
      </c>
      <c r="AP131" s="23">
        <f t="shared" si="60"/>
        <v>1.566418051832574E-2</v>
      </c>
      <c r="AQ131" s="23">
        <f t="shared" si="60"/>
        <v>1.5486349715082136E-2</v>
      </c>
      <c r="AR131" s="23">
        <f t="shared" si="60"/>
        <v>1.5311813614376274E-2</v>
      </c>
      <c r="AS131" s="23">
        <f t="shared" si="60"/>
        <v>1.514034253541819E-2</v>
      </c>
      <c r="AT131" s="23">
        <f t="shared" si="60"/>
        <v>1.4971881344355981E-2</v>
      </c>
      <c r="AU131" s="23">
        <f t="shared" si="60"/>
        <v>1.4806581873131417E-2</v>
      </c>
      <c r="AV131" s="23">
        <f t="shared" si="60"/>
        <v>1.4644840882492415E-2</v>
      </c>
      <c r="AW131" s="23">
        <f t="shared" si="60"/>
        <v>1.4487344099575427E-2</v>
      </c>
      <c r="AX131" s="23">
        <f t="shared" si="60"/>
        <v>1.4335117290795672E-2</v>
      </c>
      <c r="AY131" s="23">
        <f t="shared" si="60"/>
        <v>1.4189585431782619E-2</v>
      </c>
      <c r="AZ131" s="23">
        <f t="shared" si="60"/>
        <v>1.4052641001398709E-2</v>
      </c>
      <c r="BA131" s="23">
        <f t="shared" si="60"/>
        <v>1.3926722340315719E-2</v>
      </c>
      <c r="BB131" s="23">
        <f t="shared" si="60"/>
        <v>1.381490291333131E-2</v>
      </c>
      <c r="BC131" s="23">
        <f>+AVERAGE(BC129:BC130)</f>
        <v>1.3720992219200831E-2</v>
      </c>
      <c r="BD131" s="23">
        <f>+AVERAGE(BD129:BD130)</f>
        <v>1.3649649018928801E-2</v>
      </c>
      <c r="BE131" s="23">
        <f>+AVERAGE(BE129:BE130)</f>
        <v>1.3606507516942378E-2</v>
      </c>
      <c r="BF131" s="23">
        <f>+AVERAGE(BF129:BF130)</f>
        <v>1.3598317129603459E-2</v>
      </c>
      <c r="BG131" s="23">
        <f>+AVERAGE(BG129:BG130)</f>
        <v>1.3633096472861695E-2</v>
      </c>
      <c r="BH131" s="23" t="e">
        <f>+$B$14/100+LN(BH58/BG58)/10+$B$18*LN(BI90/BH90)/10</f>
        <v>#DIV/0!</v>
      </c>
      <c r="BI131" s="23" t="e">
        <f>+BH131</f>
        <v>#DIV/0!</v>
      </c>
    </row>
    <row r="132" spans="1:61" ht="18" customHeight="1">
      <c r="A132" s="23" t="s">
        <v>13</v>
      </c>
      <c r="B132" s="23">
        <f t="shared" ref="B132:BI132" si="61">+B88^-$B$18</f>
        <v>0.2351986520827189</v>
      </c>
      <c r="C132" s="23">
        <f t="shared" si="61"/>
        <v>5.8697054594903923E-2</v>
      </c>
      <c r="D132" s="23">
        <f t="shared" si="61"/>
        <v>3.6355244205081863E-2</v>
      </c>
      <c r="E132" s="23">
        <f t="shared" si="61"/>
        <v>2.414511526358298E-2</v>
      </c>
      <c r="F132" s="23">
        <f t="shared" si="61"/>
        <v>1.6870699648198744E-2</v>
      </c>
      <c r="G132" s="23">
        <f t="shared" si="61"/>
        <v>1.2281822700906391E-2</v>
      </c>
      <c r="H132" s="23">
        <f t="shared" si="61"/>
        <v>9.1873030818596137E-3</v>
      </c>
      <c r="I132" s="23">
        <f t="shared" si="61"/>
        <v>7.0644570277416724E-3</v>
      </c>
      <c r="J132" s="23">
        <f t="shared" si="61"/>
        <v>5.5594001701662499E-3</v>
      </c>
      <c r="K132" s="23">
        <f t="shared" si="61"/>
        <v>4.5284122852669697E-3</v>
      </c>
      <c r="L132" s="23">
        <f t="shared" si="61"/>
        <v>3.7805985547960143E-3</v>
      </c>
      <c r="M132" s="23">
        <f t="shared" si="61"/>
        <v>3.1095253487110779E-3</v>
      </c>
      <c r="N132" s="23">
        <f t="shared" si="61"/>
        <v>2.6544369741237392E-3</v>
      </c>
      <c r="O132" s="23">
        <f t="shared" si="61"/>
        <v>2.2949235217384887E-3</v>
      </c>
      <c r="P132" s="23">
        <f t="shared" si="61"/>
        <v>2.0091793466730417E-3</v>
      </c>
      <c r="Q132" s="23">
        <f t="shared" si="61"/>
        <v>1.7801532198448197E-3</v>
      </c>
      <c r="R132" s="23">
        <f t="shared" si="61"/>
        <v>1.5949756010889423E-3</v>
      </c>
      <c r="S132" s="23">
        <f t="shared" si="61"/>
        <v>1.4439961402794102E-3</v>
      </c>
      <c r="T132" s="23">
        <f t="shared" si="61"/>
        <v>1.3199643492855511E-3</v>
      </c>
      <c r="U132" s="23">
        <f t="shared" si="61"/>
        <v>1.2173995310474244E-3</v>
      </c>
      <c r="V132" s="23">
        <f t="shared" si="61"/>
        <v>1.1334527706262391E-3</v>
      </c>
      <c r="W132" s="23">
        <f t="shared" si="61"/>
        <v>1.0642169369126425E-3</v>
      </c>
      <c r="X132" s="23">
        <f t="shared" si="61"/>
        <v>1.005754376061814E-3</v>
      </c>
      <c r="Y132" s="23">
        <f t="shared" si="61"/>
        <v>9.5660588894849806E-4</v>
      </c>
      <c r="Z132" s="23">
        <f t="shared" si="61"/>
        <v>9.1548132214086563E-4</v>
      </c>
      <c r="AA132" s="23">
        <f t="shared" si="61"/>
        <v>8.8118634008467673E-4</v>
      </c>
      <c r="AB132" s="23">
        <f t="shared" si="61"/>
        <v>8.5235075755553044E-4</v>
      </c>
      <c r="AC132" s="23">
        <f t="shared" si="61"/>
        <v>8.2484652286718408E-4</v>
      </c>
      <c r="AD132" s="23">
        <f t="shared" si="61"/>
        <v>7.9975828149005806E-4</v>
      </c>
      <c r="AE132" s="23">
        <f t="shared" si="61"/>
        <v>7.770444746104504E-4</v>
      </c>
      <c r="AF132" s="23">
        <f t="shared" si="61"/>
        <v>7.5548147735033592E-4</v>
      </c>
      <c r="AG132" s="23">
        <f t="shared" si="61"/>
        <v>7.3531814360274265E-4</v>
      </c>
      <c r="AH132" s="23">
        <f t="shared" si="61"/>
        <v>7.1770429891446772E-4</v>
      </c>
      <c r="AI132" s="23">
        <f t="shared" si="61"/>
        <v>7.022869057529737E-4</v>
      </c>
      <c r="AJ132" s="23">
        <f t="shared" si="61"/>
        <v>6.8878752937596489E-4</v>
      </c>
      <c r="AK132" s="23">
        <f t="shared" si="61"/>
        <v>6.770119423606712E-4</v>
      </c>
      <c r="AL132" s="23">
        <f t="shared" si="61"/>
        <v>6.6681472402100532E-4</v>
      </c>
      <c r="AM132" s="23">
        <f t="shared" si="61"/>
        <v>6.5808089159868043E-4</v>
      </c>
      <c r="AN132" s="23">
        <f t="shared" si="61"/>
        <v>6.5071681932651567E-4</v>
      </c>
      <c r="AO132" s="23">
        <f t="shared" si="61"/>
        <v>6.4464543748778049E-4</v>
      </c>
      <c r="AP132" s="23">
        <f t="shared" si="61"/>
        <v>6.3980335636445291E-4</v>
      </c>
      <c r="AQ132" s="23">
        <f t="shared" si="61"/>
        <v>6.3613884290072877E-4</v>
      </c>
      <c r="AR132" s="23">
        <f t="shared" si="61"/>
        <v>6.3361016217559386E-4</v>
      </c>
      <c r="AS132" s="23">
        <f t="shared" si="61"/>
        <v>6.3218405225654657E-4</v>
      </c>
      <c r="AT132" s="23">
        <f t="shared" si="61"/>
        <v>6.3183420663008019E-4</v>
      </c>
      <c r="AU132" s="23">
        <f t="shared" si="61"/>
        <v>6.3253967555704628E-4</v>
      </c>
      <c r="AV132" s="23">
        <f t="shared" si="61"/>
        <v>6.3428310396236652E-4</v>
      </c>
      <c r="AW132" s="23">
        <f t="shared" si="61"/>
        <v>6.3704871552409557E-4</v>
      </c>
      <c r="AX132" s="23">
        <f t="shared" si="61"/>
        <v>6.4081993767575252E-4</v>
      </c>
      <c r="AY132" s="23">
        <f t="shared" si="61"/>
        <v>6.4557654343220269E-4</v>
      </c>
      <c r="AZ132" s="23">
        <f t="shared" si="61"/>
        <v>6.5129116505058542E-4</v>
      </c>
      <c r="BA132" s="23">
        <f t="shared" si="61"/>
        <v>6.5792501330854574E-4</v>
      </c>
      <c r="BB132" s="23">
        <f t="shared" si="61"/>
        <v>6.6542261731040932E-4</v>
      </c>
      <c r="BC132" s="23">
        <f t="shared" si="61"/>
        <v>6.7370538764140501E-4</v>
      </c>
      <c r="BD132" s="23">
        <f t="shared" si="61"/>
        <v>6.8266380744555954E-4</v>
      </c>
      <c r="BE132" s="23">
        <f t="shared" si="61"/>
        <v>6.9214808241153014E-4</v>
      </c>
      <c r="BF132" s="23">
        <f t="shared" si="61"/>
        <v>7.0195714758157545E-4</v>
      </c>
      <c r="BG132" s="23">
        <f t="shared" si="61"/>
        <v>7.1182605874943667E-4</v>
      </c>
      <c r="BH132" s="23">
        <f t="shared" si="61"/>
        <v>7.2141201927687008E-4</v>
      </c>
      <c r="BI132" s="23">
        <f t="shared" si="61"/>
        <v>7.2141201927687008E-4</v>
      </c>
    </row>
    <row r="133" spans="1:61" ht="18" customHeight="1">
      <c r="A133" s="23" t="s">
        <v>14</v>
      </c>
      <c r="B133" s="23">
        <f t="shared" ref="B133:AG133" si="62">+B17*B132/$B132</f>
        <v>1</v>
      </c>
      <c r="C133" s="23">
        <f t="shared" si="62"/>
        <v>0.21504089455941633</v>
      </c>
      <c r="D133" s="23">
        <f t="shared" si="62"/>
        <v>0.11476551047614532</v>
      </c>
      <c r="E133" s="23">
        <f t="shared" si="62"/>
        <v>6.5676981881551896E-2</v>
      </c>
      <c r="F133" s="23">
        <f t="shared" si="62"/>
        <v>3.9541812754536526E-2</v>
      </c>
      <c r="G133" s="23">
        <f t="shared" si="62"/>
        <v>2.4804237595104799E-2</v>
      </c>
      <c r="H133" s="23">
        <f t="shared" si="62"/>
        <v>1.5987872647822667E-2</v>
      </c>
      <c r="I133" s="23">
        <f t="shared" si="62"/>
        <v>1.0593049502245554E-2</v>
      </c>
      <c r="J133" s="23">
        <f t="shared" si="62"/>
        <v>7.1830638621911283E-3</v>
      </c>
      <c r="K133" s="23">
        <f t="shared" si="62"/>
        <v>5.0415877318475012E-3</v>
      </c>
      <c r="L133" s="23">
        <f t="shared" si="62"/>
        <v>3.6267824923018597E-3</v>
      </c>
      <c r="M133" s="23">
        <f t="shared" si="62"/>
        <v>2.57036397438198E-3</v>
      </c>
      <c r="N133" s="23">
        <f t="shared" si="62"/>
        <v>1.8906560105811071E-3</v>
      </c>
      <c r="O133" s="23">
        <f t="shared" si="62"/>
        <v>1.4084709577182905E-3</v>
      </c>
      <c r="P133" s="23">
        <f t="shared" si="62"/>
        <v>1.0625220751925505E-3</v>
      </c>
      <c r="Q133" s="23">
        <f t="shared" si="62"/>
        <v>8.1117810208257565E-4</v>
      </c>
      <c r="R133" s="23">
        <f t="shared" si="62"/>
        <v>6.2625680142178457E-4</v>
      </c>
      <c r="S133" s="23">
        <f t="shared" si="62"/>
        <v>4.8854437980172299E-4</v>
      </c>
      <c r="T133" s="23">
        <f t="shared" si="62"/>
        <v>3.8480416869448539E-4</v>
      </c>
      <c r="U133" s="23">
        <f t="shared" si="62"/>
        <v>3.0580900822358125E-4</v>
      </c>
      <c r="V133" s="23">
        <f t="shared" si="62"/>
        <v>2.4533536159436552E-4</v>
      </c>
      <c r="W133" s="23">
        <f t="shared" si="62"/>
        <v>1.9848443965799116E-4</v>
      </c>
      <c r="X133" s="23">
        <f t="shared" si="62"/>
        <v>1.6163217147029102E-4</v>
      </c>
      <c r="Y133" s="23">
        <f t="shared" si="62"/>
        <v>1.3246724505107185E-4</v>
      </c>
      <c r="Z133" s="23">
        <f t="shared" si="62"/>
        <v>1.0923568083448169E-4</v>
      </c>
      <c r="AA133" s="23">
        <f t="shared" si="62"/>
        <v>9.0598783317551748E-5</v>
      </c>
      <c r="AB133" s="23">
        <f t="shared" si="62"/>
        <v>7.5511402770269708E-5</v>
      </c>
      <c r="AC133" s="23">
        <f t="shared" si="62"/>
        <v>6.296611702692879E-5</v>
      </c>
      <c r="AD133" s="23">
        <f t="shared" si="62"/>
        <v>5.2605613234739554E-5</v>
      </c>
      <c r="AE133" s="23">
        <f t="shared" si="62"/>
        <v>4.4041164718522792E-5</v>
      </c>
      <c r="AF133" s="23">
        <f t="shared" si="62"/>
        <v>3.6895747855110628E-5</v>
      </c>
      <c r="AG133" s="23">
        <f t="shared" si="62"/>
        <v>3.0943351902699206E-5</v>
      </c>
      <c r="AH133" s="23">
        <f t="shared" ref="AH133:BI133" si="63">+AH17*AH132/$B132</f>
        <v>2.6024188700982835E-5</v>
      </c>
      <c r="AI133" s="23">
        <f t="shared" si="63"/>
        <v>2.1942484501547769E-5</v>
      </c>
      <c r="AJ133" s="23">
        <f t="shared" si="63"/>
        <v>1.8543686748813597E-5</v>
      </c>
      <c r="AK133" s="23">
        <f t="shared" si="63"/>
        <v>1.5705317259712611E-5</v>
      </c>
      <c r="AL133" s="23">
        <f t="shared" si="63"/>
        <v>1.3328925568284296E-5</v>
      </c>
      <c r="AM133" s="23">
        <f t="shared" si="63"/>
        <v>1.133466841753137E-5</v>
      </c>
      <c r="AN133" s="23">
        <f t="shared" si="63"/>
        <v>9.657420663469674E-6</v>
      </c>
      <c r="AO133" s="23">
        <f t="shared" si="63"/>
        <v>8.2438410131318307E-6</v>
      </c>
      <c r="AP133" s="23">
        <f t="shared" si="63"/>
        <v>7.0500920246101461E-6</v>
      </c>
      <c r="AQ133" s="23">
        <f t="shared" si="63"/>
        <v>6.0400392933048928E-6</v>
      </c>
      <c r="AR133" s="23">
        <f t="shared" si="63"/>
        <v>5.1838157983787501E-6</v>
      </c>
      <c r="AS133" s="23">
        <f t="shared" si="63"/>
        <v>4.4566706457201188E-6</v>
      </c>
      <c r="AT133" s="23">
        <f t="shared" si="63"/>
        <v>3.8380419400879072E-6</v>
      </c>
      <c r="AU133" s="23">
        <f t="shared" si="63"/>
        <v>3.3108075038898538E-6</v>
      </c>
      <c r="AV133" s="23">
        <f t="shared" si="63"/>
        <v>2.8606773652261027E-6</v>
      </c>
      <c r="AW133" s="23">
        <f t="shared" si="63"/>
        <v>2.4756996699272993E-6</v>
      </c>
      <c r="AX133" s="23">
        <f t="shared" si="63"/>
        <v>2.1458576427354524E-6</v>
      </c>
      <c r="AY133" s="23">
        <f t="shared" si="63"/>
        <v>1.8627398756971374E-6</v>
      </c>
      <c r="AZ133" s="23">
        <f t="shared" si="63"/>
        <v>1.6192698655981081E-6</v>
      </c>
      <c r="BA133" s="23">
        <f t="shared" si="63"/>
        <v>1.409483584810734E-6</v>
      </c>
      <c r="BB133" s="23">
        <f t="shared" si="63"/>
        <v>1.2283461249510431E-6</v>
      </c>
      <c r="BC133" s="23">
        <f t="shared" si="63"/>
        <v>1.0716002342155989E-6</v>
      </c>
      <c r="BD133" s="23">
        <f t="shared" si="63"/>
        <v>9.3564098086243125E-7</v>
      </c>
      <c r="BE133" s="23">
        <f t="shared" si="63"/>
        <v>8.1741189722335895E-7</v>
      </c>
      <c r="BF133" s="23">
        <f t="shared" si="63"/>
        <v>7.1431885281678325E-7</v>
      </c>
      <c r="BG133" s="23">
        <f t="shared" si="63"/>
        <v>6.2415861920835636E-7</v>
      </c>
      <c r="BH133" s="23">
        <f t="shared" si="63"/>
        <v>5.4505965963700718E-7</v>
      </c>
      <c r="BI133" s="23">
        <f t="shared" si="63"/>
        <v>4.6966004804285616E-7</v>
      </c>
    </row>
    <row r="134" spans="1:61" ht="18" customHeight="1">
      <c r="A134" s="23" t="s">
        <v>1118</v>
      </c>
      <c r="B134" s="23"/>
      <c r="C134" s="23">
        <f>+(C133/B133)^-0.1-1</f>
        <v>0.16613248639477129</v>
      </c>
      <c r="D134" s="23">
        <f t="shared" ref="D134:BI134" si="64">+(D133/C133)^-0.1-1</f>
        <v>6.4807169210896465E-2</v>
      </c>
      <c r="E134" s="23">
        <f t="shared" si="64"/>
        <v>5.7401252695996163E-2</v>
      </c>
      <c r="F134" s="23">
        <f t="shared" si="64"/>
        <v>5.2048257007836884E-2</v>
      </c>
      <c r="G134" s="23">
        <f t="shared" si="64"/>
        <v>4.7738901788914712E-2</v>
      </c>
      <c r="H134" s="23">
        <f t="shared" si="64"/>
        <v>4.4897091361173702E-2</v>
      </c>
      <c r="I134" s="23">
        <f t="shared" si="64"/>
        <v>4.2022191012963672E-2</v>
      </c>
      <c r="J134" s="23">
        <f t="shared" si="64"/>
        <v>3.9611625606857048E-2</v>
      </c>
      <c r="K134" s="23">
        <f t="shared" si="64"/>
        <v>3.6034552915416906E-2</v>
      </c>
      <c r="L134" s="23">
        <f t="shared" si="64"/>
        <v>3.3485961834477385E-2</v>
      </c>
      <c r="M134" s="23">
        <f t="shared" si="64"/>
        <v>3.5029405713654205E-2</v>
      </c>
      <c r="N134" s="23">
        <f t="shared" si="64"/>
        <v>3.1188855090968692E-2</v>
      </c>
      <c r="O134" s="23">
        <f t="shared" si="64"/>
        <v>2.9879615810591842E-2</v>
      </c>
      <c r="P134" s="23">
        <f t="shared" si="64"/>
        <v>2.8586910838073409E-2</v>
      </c>
      <c r="Q134" s="23">
        <f t="shared" si="64"/>
        <v>2.7358868733444952E-2</v>
      </c>
      <c r="R134" s="23">
        <f t="shared" si="64"/>
        <v>2.6210316424785107E-2</v>
      </c>
      <c r="S134" s="23">
        <f t="shared" si="64"/>
        <v>2.5143927330251392E-2</v>
      </c>
      <c r="T134" s="23">
        <f t="shared" si="64"/>
        <v>2.4156735007270003E-2</v>
      </c>
      <c r="U134" s="23">
        <f t="shared" si="64"/>
        <v>2.3243393641102505E-2</v>
      </c>
      <c r="V134" s="23">
        <f t="shared" si="64"/>
        <v>2.2277994794912548E-2</v>
      </c>
      <c r="W134" s="23">
        <f t="shared" si="64"/>
        <v>2.1417674219357474E-2</v>
      </c>
      <c r="X134" s="23">
        <f t="shared" si="64"/>
        <v>2.0751121610240952E-2</v>
      </c>
      <c r="Y134" s="23">
        <f t="shared" si="64"/>
        <v>2.0098080417037645E-2</v>
      </c>
      <c r="Z134" s="23">
        <f t="shared" si="64"/>
        <v>1.946987828485347E-2</v>
      </c>
      <c r="AA134" s="23">
        <f t="shared" si="64"/>
        <v>1.8882763795075919E-2</v>
      </c>
      <c r="AB134" s="23">
        <f t="shared" si="64"/>
        <v>1.8382628918591992E-2</v>
      </c>
      <c r="AC134" s="23">
        <f t="shared" si="64"/>
        <v>1.8334746640855215E-2</v>
      </c>
      <c r="AD134" s="23">
        <f t="shared" si="64"/>
        <v>1.8139958754801233E-2</v>
      </c>
      <c r="AE134" s="23">
        <f t="shared" si="64"/>
        <v>1.7928629495640891E-2</v>
      </c>
      <c r="AF134" s="23">
        <f t="shared" si="64"/>
        <v>1.7860468936353069E-2</v>
      </c>
      <c r="AG134" s="23">
        <f t="shared" si="64"/>
        <v>1.7749496342703175E-2</v>
      </c>
      <c r="AH134" s="23">
        <f t="shared" si="64"/>
        <v>1.7463915137153396E-2</v>
      </c>
      <c r="AI134" s="23">
        <f t="shared" si="64"/>
        <v>1.7206530990247604E-2</v>
      </c>
      <c r="AJ134" s="23">
        <f t="shared" si="64"/>
        <v>1.6971943834821479E-2</v>
      </c>
      <c r="AK134" s="23">
        <f t="shared" si="64"/>
        <v>1.6751769360508817E-2</v>
      </c>
      <c r="AL134" s="23">
        <f t="shared" si="64"/>
        <v>1.6541602608345807E-2</v>
      </c>
      <c r="AM134" s="23">
        <f t="shared" si="64"/>
        <v>1.6339096414562215E-2</v>
      </c>
      <c r="AN134" s="23">
        <f t="shared" si="64"/>
        <v>1.6142853392177692E-2</v>
      </c>
      <c r="AO134" s="23">
        <f t="shared" si="64"/>
        <v>1.5951917034151553E-2</v>
      </c>
      <c r="AP134" s="23">
        <f t="shared" si="64"/>
        <v>1.5765556223612975E-2</v>
      </c>
      <c r="AQ134" s="23">
        <f t="shared" si="64"/>
        <v>1.558318626691535E-2</v>
      </c>
      <c r="AR134" s="23">
        <f t="shared" si="64"/>
        <v>1.5404351651178816E-2</v>
      </c>
      <c r="AS134" s="23">
        <f t="shared" si="64"/>
        <v>1.5228736276286625E-2</v>
      </c>
      <c r="AT134" s="23">
        <f t="shared" si="64"/>
        <v>1.5056186395350668E-2</v>
      </c>
      <c r="AU134" s="23">
        <f t="shared" si="64"/>
        <v>1.4886740608291982E-2</v>
      </c>
      <c r="AV134" s="23">
        <f t="shared" si="64"/>
        <v>1.4720665358107787E-2</v>
      </c>
      <c r="AW134" s="23">
        <f t="shared" si="64"/>
        <v>1.4558496128116882E-2</v>
      </c>
      <c r="AX134" s="23">
        <f t="shared" si="64"/>
        <v>1.4401085212888409E-2</v>
      </c>
      <c r="AY134" s="23">
        <f t="shared" si="64"/>
        <v>1.4249657139704386E-2</v>
      </c>
      <c r="AZ134" s="23">
        <f t="shared" si="64"/>
        <v>1.4105872826348342E-2</v>
      </c>
      <c r="BA134" s="23">
        <f t="shared" si="64"/>
        <v>1.3971903495127114E-2</v>
      </c>
      <c r="BB134" s="23">
        <f t="shared" si="64"/>
        <v>1.3850515274573594E-2</v>
      </c>
      <c r="BC134" s="23">
        <f t="shared" si="64"/>
        <v>1.3745165335349085E-2</v>
      </c>
      <c r="BD134" s="23">
        <f t="shared" si="64"/>
        <v>1.3660110344924314E-2</v>
      </c>
      <c r="BE134" s="23">
        <f t="shared" si="64"/>
        <v>1.3600528005773826E-2</v>
      </c>
      <c r="BF134" s="23">
        <f t="shared" si="64"/>
        <v>1.3572652478714087E-2</v>
      </c>
      <c r="BG134" s="23">
        <f t="shared" si="64"/>
        <v>1.3583924579900097E-2</v>
      </c>
      <c r="BH134" s="23">
        <f t="shared" si="64"/>
        <v>1.364315771320701E-2</v>
      </c>
      <c r="BI134" s="23">
        <f t="shared" si="64"/>
        <v>1.4999999999999902E-2</v>
      </c>
    </row>
    <row r="135" spans="1:61" ht="18" customHeight="1">
      <c r="A135" s="23" t="s">
        <v>206</v>
      </c>
      <c r="B135" s="23"/>
      <c r="C135" s="23">
        <f>+LN(C56/B56)/10</f>
        <v>6.1864064376996406E-3</v>
      </c>
      <c r="D135" s="23">
        <f t="shared" ref="D135:K135" si="65">+LN(D56/C56)/10</f>
        <v>4.0117160646553863E-3</v>
      </c>
      <c r="E135" s="23">
        <f t="shared" si="65"/>
        <v>6.3186822708878035E-4</v>
      </c>
      <c r="F135" s="23">
        <f t="shared" si="65"/>
        <v>-1.5201626695921916E-3</v>
      </c>
      <c r="G135" s="23">
        <f t="shared" si="65"/>
        <v>-3.2894422900293075E-3</v>
      </c>
      <c r="H135" s="23">
        <f t="shared" si="65"/>
        <v>-3.3248704884521149E-3</v>
      </c>
      <c r="I135" s="23">
        <f t="shared" si="65"/>
        <v>-3.3248704884521149E-3</v>
      </c>
      <c r="J135" s="23">
        <f t="shared" si="65"/>
        <v>-3.3248704884521149E-3</v>
      </c>
      <c r="K135" s="23">
        <f t="shared" si="65"/>
        <v>-3.3248704884521036E-3</v>
      </c>
    </row>
    <row r="136" spans="1:61" ht="18" customHeight="1">
      <c r="A136" s="23" t="s">
        <v>207</v>
      </c>
      <c r="B136" s="23"/>
      <c r="C136" s="23">
        <f>+C134+C135</f>
        <v>0.17231889283247093</v>
      </c>
      <c r="D136" s="23">
        <f t="shared" ref="D136:K136" si="66">+D134+D135</f>
        <v>6.8818885275551855E-2</v>
      </c>
      <c r="E136" s="23">
        <f t="shared" si="66"/>
        <v>5.8033120923084942E-2</v>
      </c>
      <c r="F136" s="23">
        <f t="shared" si="66"/>
        <v>5.0528094338244692E-2</v>
      </c>
      <c r="G136" s="23">
        <f t="shared" si="66"/>
        <v>4.4449459498885402E-2</v>
      </c>
      <c r="H136" s="23">
        <f t="shared" si="66"/>
        <v>4.1572220872721589E-2</v>
      </c>
      <c r="I136" s="23">
        <f t="shared" si="66"/>
        <v>3.869732052451156E-2</v>
      </c>
      <c r="J136" s="23">
        <f t="shared" si="66"/>
        <v>3.6286755118404936E-2</v>
      </c>
      <c r="K136" s="23">
        <f t="shared" si="66"/>
        <v>3.2709682426964801E-2</v>
      </c>
    </row>
    <row r="137" spans="1:61" ht="18" customHeight="1">
      <c r="A137" s="23" t="s">
        <v>208</v>
      </c>
      <c r="B137" s="23"/>
      <c r="C137" s="23">
        <f>+C136-C129</f>
        <v>0.10540206826764564</v>
      </c>
      <c r="D137" s="23">
        <f t="shared" ref="D137:K137" si="67">+D136-D129</f>
        <v>1.2261380029172424E-2</v>
      </c>
      <c r="E137" s="23">
        <f t="shared" si="67"/>
        <v>8.7029111425295513E-3</v>
      </c>
      <c r="F137" s="23">
        <f t="shared" si="67"/>
        <v>7.0717337779729744E-3</v>
      </c>
      <c r="G137" s="23">
        <f t="shared" si="67"/>
        <v>3.7445390798492018E-3</v>
      </c>
      <c r="H137" s="23">
        <f t="shared" si="67"/>
        <v>3.6224641929707979E-3</v>
      </c>
      <c r="I137" s="23">
        <f t="shared" si="67"/>
        <v>3.0635970148458341E-3</v>
      </c>
      <c r="J137" s="23">
        <f t="shared" si="67"/>
        <v>4.0997425845311422E-3</v>
      </c>
      <c r="K137" s="23">
        <f t="shared" si="67"/>
        <v>1.2424900513467452E-3</v>
      </c>
    </row>
    <row r="138" spans="1:61" ht="18" customHeight="1">
      <c r="A138" s="23"/>
      <c r="B138" s="23" t="s">
        <v>28</v>
      </c>
    </row>
    <row r="139" spans="1:61" ht="18" customHeight="1">
      <c r="A139" s="23" t="s">
        <v>209</v>
      </c>
      <c r="B139" s="23">
        <f t="shared" ref="B139:BI139" si="68">+$B$7*B68/B74-(1-(1-0.1)^10)/10</f>
        <v>0.10737137381323954</v>
      </c>
      <c r="C139" s="23">
        <f t="shared" si="68"/>
        <v>9.5127611741347998E-2</v>
      </c>
      <c r="D139" s="23">
        <f t="shared" si="68"/>
        <v>7.9861119028682384E-2</v>
      </c>
      <c r="E139" s="23">
        <f t="shared" si="68"/>
        <v>7.158240346865212E-2</v>
      </c>
      <c r="F139" s="23">
        <f t="shared" si="68"/>
        <v>6.6260670695411292E-2</v>
      </c>
      <c r="G139" s="23">
        <f t="shared" si="68"/>
        <v>6.1747176326805195E-2</v>
      </c>
      <c r="H139" s="23">
        <f t="shared" si="68"/>
        <v>5.7859704885502392E-2</v>
      </c>
      <c r="I139" s="23">
        <f t="shared" si="68"/>
        <v>5.4708738272877408E-2</v>
      </c>
      <c r="J139" s="23">
        <f t="shared" si="68"/>
        <v>5.1983812021488149E-2</v>
      </c>
      <c r="K139" s="23">
        <f t="shared" si="68"/>
        <v>4.9492951721729586E-2</v>
      </c>
      <c r="L139" s="23">
        <f t="shared" si="68"/>
        <v>4.7027034143173677E-2</v>
      </c>
      <c r="M139" s="23">
        <f t="shared" si="68"/>
        <v>4.3917614749176562E-2</v>
      </c>
      <c r="N139" s="23">
        <f t="shared" si="68"/>
        <v>4.2872781152658038E-2</v>
      </c>
      <c r="O139" s="23">
        <f t="shared" si="68"/>
        <v>4.1641404166102722E-2</v>
      </c>
      <c r="P139" s="23">
        <f t="shared" si="68"/>
        <v>4.0371079104221233E-2</v>
      </c>
      <c r="Q139" s="23">
        <f t="shared" si="68"/>
        <v>3.9138950291042918E-2</v>
      </c>
      <c r="R139" s="23">
        <f t="shared" si="68"/>
        <v>3.7977565013675815E-2</v>
      </c>
      <c r="S139" s="23">
        <f t="shared" si="68"/>
        <v>3.6897680613255435E-2</v>
      </c>
      <c r="T139" s="23">
        <f t="shared" si="68"/>
        <v>3.5899726449831221E-2</v>
      </c>
      <c r="U139" s="23">
        <f t="shared" si="68"/>
        <v>3.4979512498126794E-2</v>
      </c>
      <c r="V139" s="23">
        <f t="shared" si="68"/>
        <v>3.4311121041509962E-2</v>
      </c>
      <c r="W139" s="23">
        <f t="shared" si="68"/>
        <v>3.3792679548938512E-2</v>
      </c>
      <c r="X139" s="23">
        <f t="shared" si="68"/>
        <v>3.3192881309446254E-2</v>
      </c>
      <c r="Y139" s="23">
        <f t="shared" si="68"/>
        <v>3.257669298996349E-2</v>
      </c>
      <c r="Z139" s="23">
        <f t="shared" si="68"/>
        <v>3.1972424921426462E-2</v>
      </c>
      <c r="AA139" s="23">
        <f t="shared" si="68"/>
        <v>3.1399437718939785E-2</v>
      </c>
      <c r="AB139" s="23">
        <f t="shared" si="68"/>
        <v>3.0892687092210602E-2</v>
      </c>
      <c r="AC139" s="23">
        <f t="shared" si="68"/>
        <v>3.069220384794101E-2</v>
      </c>
      <c r="AD139" s="23">
        <f t="shared" si="68"/>
        <v>3.0502421835808077E-2</v>
      </c>
      <c r="AE139" s="23">
        <f t="shared" si="68"/>
        <v>3.0306038981334632E-2</v>
      </c>
      <c r="AF139" s="23">
        <f t="shared" si="68"/>
        <v>2.9873287079665731E-2</v>
      </c>
      <c r="AG139" s="23">
        <f t="shared" si="68"/>
        <v>2.933585160817348E-2</v>
      </c>
      <c r="AH139" s="23">
        <f t="shared" si="68"/>
        <v>2.8976966898570905E-2</v>
      </c>
      <c r="AI139" s="23">
        <f t="shared" si="68"/>
        <v>2.869607590450636E-2</v>
      </c>
      <c r="AJ139" s="23">
        <f t="shared" si="68"/>
        <v>2.8455914495741377E-2</v>
      </c>
      <c r="AK139" s="23">
        <f t="shared" si="68"/>
        <v>2.8238658951971196E-2</v>
      </c>
      <c r="AL139" s="23">
        <f t="shared" si="68"/>
        <v>2.8035516677720848E-2</v>
      </c>
      <c r="AM139" s="23">
        <f t="shared" si="68"/>
        <v>2.784203260410946E-2</v>
      </c>
      <c r="AN139" s="23">
        <f t="shared" si="68"/>
        <v>2.7655815835224307E-2</v>
      </c>
      <c r="AO139" s="23">
        <f t="shared" si="68"/>
        <v>2.7475453016718124E-2</v>
      </c>
      <c r="AP139" s="23">
        <f t="shared" si="68"/>
        <v>2.7300005033257121E-2</v>
      </c>
      <c r="AQ139" s="23">
        <f t="shared" si="68"/>
        <v>2.7128786163034324E-2</v>
      </c>
      <c r="AR139" s="23">
        <f t="shared" si="68"/>
        <v>2.6961277433727865E-2</v>
      </c>
      <c r="AS139" s="23">
        <f t="shared" si="68"/>
        <v>2.6797102621907487E-2</v>
      </c>
      <c r="AT139" s="23">
        <f t="shared" si="68"/>
        <v>2.6636033396769052E-2</v>
      </c>
      <c r="AU139" s="23">
        <f t="shared" si="68"/>
        <v>2.64780086714618E-2</v>
      </c>
      <c r="AV139" s="23">
        <f t="shared" si="68"/>
        <v>2.6323162079101889E-2</v>
      </c>
      <c r="AW139" s="23">
        <f t="shared" si="68"/>
        <v>2.6171855591491489E-2</v>
      </c>
      <c r="AX139" s="23">
        <f t="shared" si="68"/>
        <v>2.6024719122625301E-2</v>
      </c>
      <c r="AY139" s="23">
        <f t="shared" si="68"/>
        <v>2.5882696723376092E-2</v>
      </c>
      <c r="AZ139" s="23">
        <f t="shared" si="68"/>
        <v>2.5747100265420861E-2</v>
      </c>
      <c r="BA139" s="23">
        <f t="shared" si="68"/>
        <v>2.5619671609974012E-2</v>
      </c>
      <c r="BB139" s="23">
        <f t="shared" si="68"/>
        <v>2.5502654292663018E-2</v>
      </c>
      <c r="BC139" s="23">
        <f t="shared" si="68"/>
        <v>2.5398875797929432E-2</v>
      </c>
      <c r="BD139" s="23">
        <f t="shared" si="68"/>
        <v>2.5311841588253642E-2</v>
      </c>
      <c r="BE139" s="23">
        <f t="shared" si="68"/>
        <v>2.5245842232591825E-2</v>
      </c>
      <c r="BF139" s="23">
        <f t="shared" si="68"/>
        <v>2.5206075280027607E-2</v>
      </c>
      <c r="BG139" s="23">
        <f t="shared" si="68"/>
        <v>2.5198783974672775E-2</v>
      </c>
      <c r="BH139" s="23">
        <f t="shared" si="68"/>
        <v>2.5231415500096818E-2</v>
      </c>
      <c r="BI139" s="23">
        <f t="shared" si="68"/>
        <v>2.5312802092613676E-2</v>
      </c>
    </row>
    <row r="140" spans="1:61" ht="18" customHeight="1">
      <c r="A140" s="23" t="s">
        <v>94</v>
      </c>
      <c r="B140" s="23">
        <v>1</v>
      </c>
      <c r="C140" s="23">
        <f t="shared" ref="C140:AH140" si="69">+B140/(1+C131)^10</f>
        <v>0.34141179365113017</v>
      </c>
      <c r="D140" s="23">
        <f t="shared" si="69"/>
        <v>0.18754622335101864</v>
      </c>
      <c r="E140" s="23">
        <f t="shared" si="69"/>
        <v>0.11195826739085554</v>
      </c>
      <c r="F140" s="23">
        <f t="shared" si="69"/>
        <v>7.1138831643638614E-2</v>
      </c>
      <c r="G140" s="23">
        <f t="shared" si="69"/>
        <v>4.7107868128277448E-2</v>
      </c>
      <c r="H140" s="23">
        <f t="shared" si="69"/>
        <v>3.2030958820363789E-2</v>
      </c>
      <c r="I140" s="23">
        <f t="shared" si="69"/>
        <v>2.2317968128507681E-2</v>
      </c>
      <c r="J140" s="23">
        <f t="shared" si="69"/>
        <v>1.5989163689709169E-2</v>
      </c>
      <c r="K140" s="23">
        <f t="shared" si="69"/>
        <v>1.1688436935089202E-2</v>
      </c>
      <c r="L140" s="23">
        <f t="shared" si="69"/>
        <v>8.4410440371562017E-3</v>
      </c>
      <c r="M140" s="23">
        <f t="shared" si="69"/>
        <v>6.110111410382541E-3</v>
      </c>
      <c r="N140" s="23">
        <f t="shared" si="69"/>
        <v>4.5310773878113322E-3</v>
      </c>
      <c r="O140" s="23">
        <f t="shared" si="69"/>
        <v>3.4015870109561012E-3</v>
      </c>
      <c r="P140" s="23">
        <f t="shared" si="69"/>
        <v>2.5842575964988442E-3</v>
      </c>
      <c r="Q140" s="23">
        <f t="shared" si="69"/>
        <v>1.985544839744665E-3</v>
      </c>
      <c r="R140" s="23">
        <f t="shared" si="69"/>
        <v>1.541667621198744E-3</v>
      </c>
      <c r="S140" s="23">
        <f t="shared" si="69"/>
        <v>1.208773553642313E-3</v>
      </c>
      <c r="T140" s="23">
        <f t="shared" si="69"/>
        <v>9.5638677501757652E-4</v>
      </c>
      <c r="U140" s="23">
        <f t="shared" si="69"/>
        <v>7.6254954665899905E-4</v>
      </c>
      <c r="V140" s="23">
        <f t="shared" si="69"/>
        <v>6.1177718951720009E-4</v>
      </c>
      <c r="W140" s="23">
        <f t="shared" si="69"/>
        <v>4.9379122023551672E-4</v>
      </c>
      <c r="X140" s="23">
        <f t="shared" si="69"/>
        <v>4.0109015481516508E-4</v>
      </c>
      <c r="Y140" s="23">
        <f t="shared" si="69"/>
        <v>3.2780281258765166E-4</v>
      </c>
      <c r="Z140" s="23">
        <f t="shared" si="69"/>
        <v>2.6947653693786233E-4</v>
      </c>
      <c r="AA140" s="23">
        <f t="shared" si="69"/>
        <v>2.2269063614068635E-4</v>
      </c>
      <c r="AB140" s="23">
        <f t="shared" si="69"/>
        <v>1.8451399082165863E-4</v>
      </c>
      <c r="AC140" s="23">
        <f t="shared" si="69"/>
        <v>1.5306099721971211E-4</v>
      </c>
      <c r="AD140" s="23">
        <f t="shared" si="69"/>
        <v>1.272184171389018E-4</v>
      </c>
      <c r="AE140" s="23">
        <f t="shared" si="69"/>
        <v>1.0605858930512193E-4</v>
      </c>
      <c r="AF140" s="23">
        <f t="shared" si="69"/>
        <v>8.8790750400330912E-5</v>
      </c>
      <c r="AG140" s="23">
        <f t="shared" si="69"/>
        <v>7.4601339906147648E-5</v>
      </c>
      <c r="AH140" s="23">
        <f t="shared" si="69"/>
        <v>6.2844092223555178E-5</v>
      </c>
      <c r="AI140" s="23">
        <f t="shared" ref="AI140:BG140" si="70">+AH140/(1+AI131)^10</f>
        <v>5.3065806745950657E-5</v>
      </c>
      <c r="AJ140" s="23">
        <f t="shared" si="70"/>
        <v>4.4907607797269242E-5</v>
      </c>
      <c r="AK140" s="23">
        <f t="shared" si="70"/>
        <v>3.8082813346898803E-5</v>
      </c>
      <c r="AL140" s="23">
        <f t="shared" si="70"/>
        <v>3.2359762411988305E-5</v>
      </c>
      <c r="AM140" s="23">
        <f t="shared" si="70"/>
        <v>2.7549891583824947E-5</v>
      </c>
      <c r="AN140" s="23">
        <f t="shared" si="70"/>
        <v>2.3498964403060978E-5</v>
      </c>
      <c r="AO140" s="23">
        <f t="shared" si="70"/>
        <v>2.0080352188038564E-5</v>
      </c>
      <c r="AP140" s="23">
        <f t="shared" si="70"/>
        <v>1.7189765859871856E-5</v>
      </c>
      <c r="AQ140" s="23">
        <f t="shared" si="70"/>
        <v>1.4741071809325491E-5</v>
      </c>
      <c r="AR140" s="23">
        <f t="shared" si="70"/>
        <v>1.2662943453677633E-5</v>
      </c>
      <c r="AS140" s="23">
        <f t="shared" si="70"/>
        <v>1.089616808453896E-5</v>
      </c>
      <c r="AT140" s="23">
        <f t="shared" si="70"/>
        <v>9.3914723953014316E-6</v>
      </c>
      <c r="AU140" s="23">
        <f t="shared" si="70"/>
        <v>8.1077609059752759E-6</v>
      </c>
      <c r="AV140" s="23">
        <f t="shared" si="70"/>
        <v>7.0106844228656169E-6</v>
      </c>
      <c r="AW140" s="23">
        <f t="shared" si="70"/>
        <v>6.0714732129239317E-6</v>
      </c>
      <c r="AX140" s="23">
        <f t="shared" si="70"/>
        <v>5.2659831938601175E-6</v>
      </c>
      <c r="AY140" s="23">
        <f t="shared" si="70"/>
        <v>4.5739140932380261E-6</v>
      </c>
      <c r="AZ140" s="23">
        <f t="shared" si="70"/>
        <v>3.9781668933792831E-6</v>
      </c>
      <c r="BA140" s="23">
        <f t="shared" si="70"/>
        <v>3.4643144648751345E-6</v>
      </c>
      <c r="BB140" s="23">
        <f t="shared" si="70"/>
        <v>3.0201644919187156E-6</v>
      </c>
      <c r="BC140" s="23">
        <f t="shared" si="70"/>
        <v>2.6353979107965558E-6</v>
      </c>
      <c r="BD140" s="23">
        <f t="shared" si="70"/>
        <v>2.3012693536955885E-6</v>
      </c>
      <c r="BE140" s="23">
        <f t="shared" si="70"/>
        <v>2.0103586953457127E-6</v>
      </c>
      <c r="BF140" s="23">
        <f t="shared" si="70"/>
        <v>1.7563648802733451E-6</v>
      </c>
      <c r="BG140" s="23">
        <f t="shared" si="70"/>
        <v>1.5339348713498496E-6</v>
      </c>
      <c r="BH140" s="23">
        <f>+BG140</f>
        <v>1.5339348713498496E-6</v>
      </c>
      <c r="BI140" s="23">
        <f>+BH140</f>
        <v>1.5339348713498496E-6</v>
      </c>
    </row>
    <row r="141" spans="1:61" ht="18" customHeight="1">
      <c r="A141" s="23" t="s">
        <v>208</v>
      </c>
      <c r="B141" s="23">
        <f t="shared" ref="B141:K141" si="71">+B139-C131</f>
        <v>-6.0822885255717163E-3</v>
      </c>
      <c r="C141" s="23">
        <f t="shared" si="71"/>
        <v>3.3390446835745644E-2</v>
      </c>
      <c r="D141" s="23">
        <f t="shared" si="71"/>
        <v>2.6917261515214973E-2</v>
      </c>
      <c r="E141" s="23">
        <f t="shared" si="71"/>
        <v>2.5189118298238569E-2</v>
      </c>
      <c r="F141" s="23">
        <f t="shared" si="71"/>
        <v>2.4180030205757333E-2</v>
      </c>
      <c r="G141" s="23">
        <f t="shared" si="71"/>
        <v>2.2419837777411702E-2</v>
      </c>
      <c r="H141" s="23">
        <f t="shared" si="71"/>
        <v>2.1067964790794133E-2</v>
      </c>
      <c r="I141" s="23">
        <f t="shared" si="71"/>
        <v>2.0798370251107645E-2</v>
      </c>
      <c r="J141" s="23">
        <f t="shared" si="71"/>
        <v>2.0156709566742224E-2</v>
      </c>
      <c r="K141" s="23">
        <f t="shared" si="71"/>
        <v>1.6408019768349852E-2</v>
      </c>
    </row>
    <row r="142" spans="1:61" ht="18" customHeight="1">
      <c r="A142" s="23" t="s">
        <v>13</v>
      </c>
      <c r="B142" s="23"/>
      <c r="C142" s="23">
        <f>+EXP(C128-0.1)</f>
        <v>1.0629389115785628</v>
      </c>
      <c r="D142" s="23">
        <f>+EXP(D128-0.1)</f>
        <v>1.0470925723731346</v>
      </c>
    </row>
    <row r="143" spans="1:61" ht="18" customHeight="1">
      <c r="A143" s="23" t="s">
        <v>149</v>
      </c>
      <c r="B143" s="23"/>
    </row>
    <row r="144" spans="1:61" ht="18" customHeight="1">
      <c r="A144" s="23" t="s">
        <v>152</v>
      </c>
      <c r="B144" s="23">
        <f>+SUMPRODUCT(B140:U140*B84:U84)*10</f>
        <v>187.34359990219858</v>
      </c>
    </row>
    <row r="145" spans="1:74" ht="18" customHeight="1">
      <c r="A145" s="23" t="s">
        <v>150</v>
      </c>
      <c r="B145" s="23">
        <f>+SUMPRODUCT(B140:AE140*B84:AE84)*10</f>
        <v>191.01652802425266</v>
      </c>
    </row>
    <row r="146" spans="1:74" ht="18" customHeight="1">
      <c r="A146" s="23" t="s">
        <v>151</v>
      </c>
      <c r="B146" s="23">
        <f>+SUMPRODUCT(B140:BI140*B84:BI84)*10</f>
        <v>191.98799469505417</v>
      </c>
    </row>
    <row r="147" spans="1:74" ht="18" customHeight="1">
      <c r="A147" s="23"/>
      <c r="B147" s="23"/>
    </row>
    <row r="148" spans="1:74" s="64" customFormat="1" ht="18" customHeight="1">
      <c r="A148" s="23" t="s">
        <v>69</v>
      </c>
      <c r="B148" s="23">
        <v>1</v>
      </c>
      <c r="C148" s="23">
        <f t="shared" ref="C148:AH148" si="72">+B148/(1+B79)^10</f>
        <v>0.21504089455941647</v>
      </c>
      <c r="D148" s="23">
        <f t="shared" si="72"/>
        <v>0.11476551047614525</v>
      </c>
      <c r="E148" s="23">
        <f t="shared" si="72"/>
        <v>6.5676981881551855E-2</v>
      </c>
      <c r="F148" s="23">
        <f t="shared" si="72"/>
        <v>3.9541812754536533E-2</v>
      </c>
      <c r="G148" s="23">
        <f t="shared" si="72"/>
        <v>2.4804237595104799E-2</v>
      </c>
      <c r="H148" s="23">
        <f t="shared" si="72"/>
        <v>1.5987872647822671E-2</v>
      </c>
      <c r="I148" s="23">
        <f t="shared" si="72"/>
        <v>1.0593049502245553E-2</v>
      </c>
      <c r="J148" s="23">
        <f t="shared" si="72"/>
        <v>7.1830638621911361E-3</v>
      </c>
      <c r="K148" s="23">
        <f t="shared" si="72"/>
        <v>5.041587731847509E-3</v>
      </c>
      <c r="L148" s="23">
        <f t="shared" si="72"/>
        <v>3.6267824923018614E-3</v>
      </c>
      <c r="M148" s="23">
        <f t="shared" si="72"/>
        <v>2.5703639743819839E-3</v>
      </c>
      <c r="N148" s="23">
        <f t="shared" si="72"/>
        <v>1.8906560105811094E-3</v>
      </c>
      <c r="O148" s="23">
        <f t="shared" si="72"/>
        <v>1.4084709577182925E-3</v>
      </c>
      <c r="P148" s="23">
        <f t="shared" si="72"/>
        <v>1.0625220751925529E-3</v>
      </c>
      <c r="Q148" s="23">
        <f t="shared" si="72"/>
        <v>8.1117810208257695E-4</v>
      </c>
      <c r="R148" s="23">
        <f t="shared" si="72"/>
        <v>6.2625680142178576E-4</v>
      </c>
      <c r="S148" s="23">
        <f t="shared" si="72"/>
        <v>4.8854437980172354E-4</v>
      </c>
      <c r="T148" s="23">
        <f t="shared" si="72"/>
        <v>3.8480416869448621E-4</v>
      </c>
      <c r="U148" s="23">
        <f t="shared" si="72"/>
        <v>3.0580900822358158E-4</v>
      </c>
      <c r="V148" s="23">
        <f t="shared" si="72"/>
        <v>2.4533536159436557E-4</v>
      </c>
      <c r="W148" s="23">
        <f t="shared" si="72"/>
        <v>1.9848443965799135E-4</v>
      </c>
      <c r="X148" s="23">
        <f t="shared" si="72"/>
        <v>1.6163217147029102E-4</v>
      </c>
      <c r="Y148" s="23">
        <f t="shared" si="72"/>
        <v>1.3246724505107185E-4</v>
      </c>
      <c r="Z148" s="23">
        <f t="shared" si="72"/>
        <v>1.0923568083448174E-4</v>
      </c>
      <c r="AA148" s="23">
        <f t="shared" si="72"/>
        <v>9.0598783317551707E-5</v>
      </c>
      <c r="AB148" s="23">
        <f t="shared" si="72"/>
        <v>7.5511402770269721E-5</v>
      </c>
      <c r="AC148" s="23">
        <f t="shared" si="72"/>
        <v>6.2966117026928804E-5</v>
      </c>
      <c r="AD148" s="23">
        <f t="shared" si="72"/>
        <v>5.2605613234739507E-5</v>
      </c>
      <c r="AE148" s="23">
        <f t="shared" si="72"/>
        <v>4.4041164718522676E-5</v>
      </c>
      <c r="AF148" s="23">
        <f t="shared" si="72"/>
        <v>3.689574785511054E-5</v>
      </c>
      <c r="AG148" s="23">
        <f t="shared" si="72"/>
        <v>3.0943351902699172E-5</v>
      </c>
      <c r="AH148" s="23">
        <f t="shared" si="72"/>
        <v>2.6024188700982788E-5</v>
      </c>
      <c r="AI148" s="23">
        <f t="shared" ref="AI148:BI148" si="73">+AH148/(1+AH79)^10</f>
        <v>2.1942484501547742E-5</v>
      </c>
      <c r="AJ148" s="23">
        <f t="shared" si="73"/>
        <v>1.854368674881358E-5</v>
      </c>
      <c r="AK148" s="23">
        <f t="shared" si="73"/>
        <v>1.5705317259712573E-5</v>
      </c>
      <c r="AL148" s="23">
        <f t="shared" si="73"/>
        <v>1.3328925568284281E-5</v>
      </c>
      <c r="AM148" s="23">
        <f t="shared" si="73"/>
        <v>1.1334668417531363E-5</v>
      </c>
      <c r="AN148" s="23">
        <f t="shared" si="73"/>
        <v>9.6574206634696689E-6</v>
      </c>
      <c r="AO148" s="23">
        <f t="shared" si="73"/>
        <v>8.2438410131318171E-6</v>
      </c>
      <c r="AP148" s="23">
        <f t="shared" si="73"/>
        <v>7.0500920246101351E-6</v>
      </c>
      <c r="AQ148" s="23">
        <f t="shared" si="73"/>
        <v>6.0400392933048809E-6</v>
      </c>
      <c r="AR148" s="23">
        <f t="shared" si="73"/>
        <v>5.1838157983787425E-6</v>
      </c>
      <c r="AS148" s="23">
        <f t="shared" si="73"/>
        <v>4.4566706457201154E-6</v>
      </c>
      <c r="AT148" s="23">
        <f t="shared" si="73"/>
        <v>3.8380419400879038E-6</v>
      </c>
      <c r="AU148" s="23">
        <f t="shared" si="73"/>
        <v>3.3108075038898504E-6</v>
      </c>
      <c r="AV148" s="23">
        <f t="shared" si="73"/>
        <v>2.8606773652261014E-6</v>
      </c>
      <c r="AW148" s="23">
        <f t="shared" si="73"/>
        <v>2.4756996699273018E-6</v>
      </c>
      <c r="AX148" s="23">
        <f t="shared" si="73"/>
        <v>2.1458576427354562E-6</v>
      </c>
      <c r="AY148" s="23">
        <f t="shared" si="73"/>
        <v>1.86273987569714E-6</v>
      </c>
      <c r="AZ148" s="23">
        <f t="shared" si="73"/>
        <v>1.6192698655981086E-6</v>
      </c>
      <c r="BA148" s="23">
        <f t="shared" si="73"/>
        <v>1.4094835848107333E-6</v>
      </c>
      <c r="BB148" s="23">
        <f t="shared" si="73"/>
        <v>1.2283461249510426E-6</v>
      </c>
      <c r="BC148" s="23">
        <f t="shared" si="73"/>
        <v>1.0716002342155979E-6</v>
      </c>
      <c r="BD148" s="23">
        <f t="shared" si="73"/>
        <v>9.3564098086243051E-7</v>
      </c>
      <c r="BE148" s="23">
        <f t="shared" si="73"/>
        <v>8.1741189722335768E-7</v>
      </c>
      <c r="BF148" s="23">
        <f t="shared" si="73"/>
        <v>7.1431885281678315E-7</v>
      </c>
      <c r="BG148" s="23">
        <f t="shared" si="73"/>
        <v>6.2415861920835625E-7</v>
      </c>
      <c r="BH148" s="23">
        <f t="shared" si="73"/>
        <v>5.4505965963700707E-7</v>
      </c>
      <c r="BI148" s="23">
        <f t="shared" si="73"/>
        <v>4.6966004804285606E-7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117.88365574412929</v>
      </c>
    </row>
    <row r="152" spans="1:74" ht="18" customHeight="1">
      <c r="A152" s="23" t="s">
        <v>150</v>
      </c>
      <c r="B152" s="23">
        <f>+SUMPRODUCT(B148:AE148*B84:AE84)*10</f>
        <v>119.37182227441107</v>
      </c>
    </row>
    <row r="153" spans="1:74" ht="18" customHeight="1">
      <c r="A153" s="23" t="s">
        <v>151</v>
      </c>
      <c r="B153" s="23">
        <f>+SUMPRODUCT(B148:BI148*B84:BI84)*10</f>
        <v>119.77210729036307</v>
      </c>
    </row>
    <row r="154" spans="1:74" ht="18" customHeight="1">
      <c r="A154" s="23" t="s">
        <v>151</v>
      </c>
      <c r="B154" s="23">
        <f>+SUMPRODUCT(B149:BI149*B84:BI84)*10</f>
        <v>0</v>
      </c>
    </row>
    <row r="155" spans="1:74" ht="18" customHeight="1">
      <c r="A155" s="21" t="s">
        <v>228</v>
      </c>
      <c r="B155" s="29">
        <f>+B63*B61</f>
        <v>8.0984115567519221E-3</v>
      </c>
      <c r="C155" s="29">
        <f t="shared" ref="C155:BI155" si="74">+C63*C61</f>
        <v>5.7676391717323708E-2</v>
      </c>
      <c r="D155" s="29">
        <f t="shared" si="74"/>
        <v>0.11845655662773279</v>
      </c>
      <c r="E155" s="29">
        <f t="shared" si="74"/>
        <v>0.21828557881780944</v>
      </c>
      <c r="F155" s="29">
        <f t="shared" si="74"/>
        <v>0.36845028735843133</v>
      </c>
      <c r="G155" s="29">
        <f t="shared" si="74"/>
        <v>0.57844641253175377</v>
      </c>
      <c r="H155" s="29">
        <f t="shared" si="74"/>
        <v>0.86414700585559168</v>
      </c>
      <c r="I155" s="29">
        <f t="shared" si="74"/>
        <v>1.2368048632806914</v>
      </c>
      <c r="J155" s="29">
        <f t="shared" si="74"/>
        <v>1.7054113913638997</v>
      </c>
      <c r="K155" s="29">
        <f t="shared" si="74"/>
        <v>2.3383037742718438</v>
      </c>
      <c r="L155" s="29">
        <f t="shared" si="74"/>
        <v>3.1764012749478625</v>
      </c>
      <c r="M155" s="29">
        <f t="shared" si="74"/>
        <v>4.3018208792058905</v>
      </c>
      <c r="N155" s="29">
        <f t="shared" si="74"/>
        <v>5.6457712524640966</v>
      </c>
      <c r="O155" s="29">
        <f t="shared" si="74"/>
        <v>7.2644680492510449</v>
      </c>
      <c r="P155" s="29">
        <f t="shared" si="74"/>
        <v>9.1887198399988357</v>
      </c>
      <c r="Q155" s="29">
        <f t="shared" si="74"/>
        <v>11.440724993829177</v>
      </c>
      <c r="R155" s="29">
        <f t="shared" si="74"/>
        <v>14.040531610927454</v>
      </c>
      <c r="S155" s="29">
        <f t="shared" si="74"/>
        <v>17.005967233832568</v>
      </c>
      <c r="T155" s="29">
        <f t="shared" si="74"/>
        <v>20.35257456886885</v>
      </c>
      <c r="U155" s="29">
        <f t="shared" si="74"/>
        <v>24.093554903009125</v>
      </c>
      <c r="V155" s="29">
        <f t="shared" si="74"/>
        <v>28.291473534495271</v>
      </c>
      <c r="W155" s="29">
        <f t="shared" si="74"/>
        <v>33.004164817686117</v>
      </c>
      <c r="X155" s="29">
        <f t="shared" si="74"/>
        <v>38.220938587089236</v>
      </c>
      <c r="Y155" s="29">
        <f t="shared" si="74"/>
        <v>43.943463589222098</v>
      </c>
      <c r="Z155" s="29">
        <f t="shared" si="74"/>
        <v>50.177383178545924</v>
      </c>
      <c r="AA155" s="29">
        <f t="shared" si="74"/>
        <v>56.913217187348167</v>
      </c>
      <c r="AB155" s="29">
        <f t="shared" si="74"/>
        <v>63.963590078005232</v>
      </c>
      <c r="AC155" s="29">
        <f t="shared" si="74"/>
        <v>71.165683039766293</v>
      </c>
      <c r="AD155" s="29">
        <f t="shared" si="74"/>
        <v>78.614600008412424</v>
      </c>
      <c r="AE155" s="29">
        <f t="shared" si="74"/>
        <v>86.370701434051909</v>
      </c>
      <c r="AF155" s="29">
        <f t="shared" si="74"/>
        <v>94.249449170455932</v>
      </c>
      <c r="AG155" s="29">
        <f t="shared" si="74"/>
        <v>102.12325845490865</v>
      </c>
      <c r="AH155" s="29">
        <f t="shared" si="74"/>
        <v>110.15634137181587</v>
      </c>
      <c r="AI155" s="29">
        <f t="shared" si="74"/>
        <v>118.42562165942971</v>
      </c>
      <c r="AJ155" s="29">
        <f t="shared" si="74"/>
        <v>126.95762687666229</v>
      </c>
      <c r="AK155" s="29">
        <f t="shared" si="74"/>
        <v>135.76769294138495</v>
      </c>
      <c r="AL155" s="29">
        <f t="shared" si="74"/>
        <v>144.86554649987639</v>
      </c>
      <c r="AM155" s="29">
        <f t="shared" si="74"/>
        <v>154.25779479986033</v>
      </c>
      <c r="AN155" s="29">
        <f t="shared" si="74"/>
        <v>163.94928789651337</v>
      </c>
      <c r="AO155" s="29">
        <f t="shared" si="74"/>
        <v>173.94385675456198</v>
      </c>
      <c r="AP155" s="29">
        <f t="shared" si="74"/>
        <v>184.24469852302315</v>
      </c>
      <c r="AQ155" s="29">
        <f t="shared" si="74"/>
        <v>194.85456817059872</v>
      </c>
      <c r="AR155" s="29">
        <f t="shared" si="74"/>
        <v>205.77587019750823</v>
      </c>
      <c r="AS155" s="29">
        <f t="shared" si="74"/>
        <v>217.01070610547964</v>
      </c>
      <c r="AT155" s="29">
        <f t="shared" si="74"/>
        <v>228.56091187324611</v>
      </c>
      <c r="AU155" s="29">
        <f t="shared" si="74"/>
        <v>240.42810820810314</v>
      </c>
      <c r="AV155" s="29">
        <f t="shared" si="74"/>
        <v>252.6137808104223</v>
      </c>
      <c r="AW155" s="29">
        <f t="shared" si="74"/>
        <v>265.11940592234834</v>
      </c>
      <c r="AX155" s="29">
        <f t="shared" si="74"/>
        <v>277.94663666163552</v>
      </c>
      <c r="AY155" s="29">
        <f t="shared" si="74"/>
        <v>291.09756729664298</v>
      </c>
      <c r="AZ155" s="29">
        <f t="shared" si="74"/>
        <v>304.57509528762387</v>
      </c>
      <c r="BA155" s="29">
        <f t="shared" si="74"/>
        <v>318.38340440738574</v>
      </c>
      <c r="BB155" s="29">
        <f t="shared" si="74"/>
        <v>332.52859650499209</v>
      </c>
      <c r="BC155" s="29">
        <f t="shared" si="74"/>
        <v>347.01950453936871</v>
      </c>
      <c r="BD155" s="29">
        <f t="shared" si="74"/>
        <v>361.86872554123931</v>
      </c>
      <c r="BE155" s="29">
        <f t="shared" si="74"/>
        <v>377.09391944981081</v>
      </c>
      <c r="BF155" s="29">
        <f t="shared" si="74"/>
        <v>392.71942878705858</v>
      </c>
      <c r="BG155" s="29">
        <f t="shared" si="74"/>
        <v>408.77828560857694</v>
      </c>
      <c r="BH155" s="29">
        <f t="shared" si="74"/>
        <v>425.3146871925864</v>
      </c>
      <c r="BI155" s="29">
        <f t="shared" si="74"/>
        <v>442.38704204766304</v>
      </c>
    </row>
    <row r="160" spans="1:74" ht="18" customHeight="1">
      <c r="A160" s="21" t="s">
        <v>1311</v>
      </c>
      <c r="B160" s="29">
        <v>15.012957611724232</v>
      </c>
    </row>
    <row r="164" spans="1:2" ht="18" customHeight="1">
      <c r="A164" s="617" t="s">
        <v>1781</v>
      </c>
    </row>
    <row r="165" spans="1:2" ht="18" customHeight="1">
      <c r="A165" s="21" t="s">
        <v>1782</v>
      </c>
      <c r="B165" s="719">
        <v>4.2185207274165939E-4</v>
      </c>
    </row>
    <row r="166" spans="1:2" ht="18" customHeight="1">
      <c r="A166" s="21" t="s">
        <v>1783</v>
      </c>
      <c r="B166" s="719">
        <v>1.2943872250510992E-4</v>
      </c>
    </row>
    <row r="167" spans="1:2" ht="18" customHeight="1">
      <c r="A167" s="21" t="s">
        <v>1784</v>
      </c>
      <c r="B167" s="719">
        <v>-4.9138389836626112E-4</v>
      </c>
    </row>
  </sheetData>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3" width="12.69140625" style="23" bestFit="1" customWidth="1"/>
    <col min="4" max="4" width="12.15234375" style="23" bestFit="1" customWidth="1"/>
    <col min="5" max="10" width="11.84375" style="23" bestFit="1" customWidth="1"/>
    <col min="11" max="16384" width="11.69140625" style="23"/>
  </cols>
  <sheetData>
    <row r="1" spans="1:61" ht="18" customHeight="1">
      <c r="A1" s="21" t="s">
        <v>55</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+Parameters!L35</f>
        <v>0.3</v>
      </c>
    </row>
    <row r="8" spans="1:61" ht="18" customHeight="1">
      <c r="A8" s="21" t="s">
        <v>108</v>
      </c>
      <c r="B8" s="31">
        <f>+Parameters!L36</f>
        <v>0.1</v>
      </c>
    </row>
    <row r="9" spans="1:61" ht="18" customHeight="1">
      <c r="A9" s="23" t="s">
        <v>49</v>
      </c>
      <c r="B9" s="29">
        <f>Parameters!L37</f>
        <v>2.4408315128007598</v>
      </c>
    </row>
    <row r="10" spans="1:61" ht="18" customHeight="1">
      <c r="A10" s="23" t="str">
        <f>+Parameters!A38</f>
        <v>Initial real interest rate (percent per decade annualized)</v>
      </c>
      <c r="B10" s="29">
        <f>+Parameters!L38</f>
        <v>7.7765473111546274E-2</v>
      </c>
    </row>
    <row r="11" spans="1:61" ht="18" customHeight="1">
      <c r="A11" s="23" t="s">
        <v>38</v>
      </c>
      <c r="B11" s="29">
        <f>+Parameters!L39</f>
        <v>4.1191882823091737</v>
      </c>
    </row>
    <row r="12" spans="1:61" ht="18" customHeight="1">
      <c r="A12" s="23" t="s">
        <v>162</v>
      </c>
      <c r="B12" s="29">
        <f>+Parameters!L40</f>
        <v>1.4983739690273445</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+Parameters!L43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+Parameters!L45</f>
        <v>1.5</v>
      </c>
    </row>
    <row r="19" spans="1:103" ht="18" customHeight="1">
      <c r="A19" s="34" t="s">
        <v>42</v>
      </c>
      <c r="C19" s="23">
        <f t="shared" ref="C19:BI19" si="5">+LN(C20/B20)/10</f>
        <v>3.1846841296630964E-2</v>
      </c>
      <c r="D19" s="23">
        <f t="shared" si="5"/>
        <v>2.3310253990968116E-2</v>
      </c>
      <c r="E19" s="23">
        <f t="shared" si="5"/>
        <v>2.1246362360880344E-2</v>
      </c>
      <c r="F19" s="23">
        <f t="shared" si="5"/>
        <v>1.9385421311046383E-2</v>
      </c>
      <c r="G19" s="23">
        <f t="shared" si="5"/>
        <v>1.770746300785405E-2</v>
      </c>
      <c r="H19" s="23">
        <f t="shared" si="5"/>
        <v>1.6194485261532443E-2</v>
      </c>
      <c r="I19" s="23">
        <f t="shared" si="5"/>
        <v>1.4830257925084791E-2</v>
      </c>
      <c r="J19" s="23">
        <f t="shared" si="5"/>
        <v>1.3600148371331274E-2</v>
      </c>
      <c r="K19" s="23">
        <f t="shared" si="5"/>
        <v>1.2490964167086234E-2</v>
      </c>
      <c r="L19" s="23">
        <f t="shared" si="5"/>
        <v>1.1490811249038091E-2</v>
      </c>
      <c r="M19" s="23">
        <f t="shared" si="5"/>
        <v>1.0588966073132764E-2</v>
      </c>
      <c r="N19" s="23">
        <f t="shared" si="5"/>
        <v>9.775760359990655E-3</v>
      </c>
      <c r="O19" s="23">
        <f t="shared" si="5"/>
        <v>9.0424771947420421E-3</v>
      </c>
      <c r="P19" s="23">
        <f t="shared" si="5"/>
        <v>8.3812573621159878E-3</v>
      </c>
      <c r="Q19" s="23">
        <f t="shared" si="5"/>
        <v>7.7850149079844878E-3</v>
      </c>
      <c r="R19" s="23">
        <f t="shared" si="5"/>
        <v>7.2473610180431329E-3</v>
      </c>
      <c r="S19" s="23">
        <f t="shared" si="5"/>
        <v>6.7625353939722204E-3</v>
      </c>
      <c r="T19" s="23">
        <f t="shared" si="5"/>
        <v>6.32534438824076E-3</v>
      </c>
      <c r="U19" s="23">
        <f t="shared" si="5"/>
        <v>5.9311052315616248E-3</v>
      </c>
      <c r="V19" s="23">
        <f t="shared" si="5"/>
        <v>5.5755957526653615E-3</v>
      </c>
      <c r="W19" s="23">
        <f t="shared" si="5"/>
        <v>5.2550090492432412E-3</v>
      </c>
      <c r="X19" s="23">
        <f t="shared" si="5"/>
        <v>4.9659126222569199E-3</v>
      </c>
      <c r="Y19" s="23">
        <f t="shared" si="5"/>
        <v>4.7052115338945258E-3</v>
      </c>
      <c r="Z19" s="23">
        <f t="shared" si="5"/>
        <v>4.4701151927971968E-3</v>
      </c>
      <c r="AA19" s="23">
        <f t="shared" si="5"/>
        <v>4.2581074092472217E-3</v>
      </c>
      <c r="AB19" s="23">
        <f t="shared" si="5"/>
        <v>4.0669193982226862E-3</v>
      </c>
      <c r="AC19" s="23">
        <f t="shared" si="5"/>
        <v>3.8945054399695603E-3</v>
      </c>
      <c r="AD19" s="23">
        <f t="shared" si="5"/>
        <v>3.7390209363519999E-3</v>
      </c>
      <c r="AE19" s="23">
        <f t="shared" si="5"/>
        <v>3.5988026270354573E-3</v>
      </c>
      <c r="AF19" s="23">
        <f t="shared" si="5"/>
        <v>3.472350752805367E-3</v>
      </c>
      <c r="AG19" s="23">
        <f t="shared" si="5"/>
        <v>3.35831297428119E-3</v>
      </c>
      <c r="AH19" s="23">
        <f t="shared" si="5"/>
        <v>3.2554698731766911E-3</v>
      </c>
      <c r="AI19" s="23">
        <f t="shared" si="5"/>
        <v>3.1627218802870679E-3</v>
      </c>
      <c r="AJ19" s="23">
        <f t="shared" si="5"/>
        <v>3.0790774897316987E-3</v>
      </c>
      <c r="AK19" s="23">
        <f t="shared" si="5"/>
        <v>3.0036426328214037E-3</v>
      </c>
      <c r="AL19" s="23">
        <f t="shared" si="5"/>
        <v>2.9356110973904411E-3</v>
      </c>
      <c r="AM19" s="23">
        <f t="shared" si="5"/>
        <v>2.8742558896792236E-3</v>
      </c>
      <c r="AN19" s="23">
        <f t="shared" si="5"/>
        <v>2.8189214459885441E-3</v>
      </c>
      <c r="AO19" s="23">
        <f t="shared" si="5"/>
        <v>2.7690166104650934E-3</v>
      </c>
      <c r="AP19" s="23">
        <f t="shared" si="5"/>
        <v>2.7240083036131398E-3</v>
      </c>
      <c r="AQ19" s="23">
        <f t="shared" si="5"/>
        <v>2.6834158135546162E-3</v>
      </c>
      <c r="AR19" s="23">
        <f t="shared" si="5"/>
        <v>2.6468056487516404E-3</v>
      </c>
      <c r="AS19" s="23">
        <f t="shared" si="5"/>
        <v>2.6137868969413466E-3</v>
      </c>
      <c r="AT19" s="23">
        <f t="shared" si="5"/>
        <v>2.5840070404720603E-3</v>
      </c>
      <c r="AU19" s="23">
        <f t="shared" si="5"/>
        <v>2.5571481831338327E-3</v>
      </c>
      <c r="AV19" s="23">
        <f t="shared" si="5"/>
        <v>2.5329236479975778E-3</v>
      </c>
      <c r="AW19" s="23">
        <f t="shared" si="5"/>
        <v>2.5110749097619314E-3</v>
      </c>
      <c r="AX19" s="23">
        <f t="shared" si="5"/>
        <v>2.4913688287005777E-3</v>
      </c>
      <c r="AY19" s="23">
        <f t="shared" si="5"/>
        <v>2.4735951565414195E-3</v>
      </c>
      <c r="AZ19" s="23">
        <f t="shared" si="5"/>
        <v>2.4575642875291439E-3</v>
      </c>
      <c r="BA19" s="23">
        <f t="shared" si="5"/>
        <v>2.4431052305551289E-3</v>
      </c>
      <c r="BB19" s="23">
        <f t="shared" si="5"/>
        <v>2.4300637806122104E-3</v>
      </c>
      <c r="BC19" s="23">
        <f t="shared" si="5"/>
        <v>2.4183008699714351E-3</v>
      </c>
      <c r="BD19" s="23">
        <f t="shared" si="5"/>
        <v>2.4076910814063617E-3</v>
      </c>
      <c r="BE19" s="23">
        <f t="shared" si="5"/>
        <v>2.3981213075302656E-3</v>
      </c>
      <c r="BF19" s="23">
        <f t="shared" si="5"/>
        <v>2.3894895418784508E-3</v>
      </c>
      <c r="BG19" s="23">
        <f t="shared" si="5"/>
        <v>2.3817037887830924E-3</v>
      </c>
      <c r="BH19" s="23">
        <f t="shared" si="5"/>
        <v>2.3746810803599414E-3</v>
      </c>
      <c r="BI19" s="23">
        <f t="shared" si="5"/>
        <v>2.3683465900772973E-3</v>
      </c>
    </row>
    <row r="20" spans="1:103" s="37" customFormat="1" ht="18" customHeight="1">
      <c r="A20" s="35" t="s">
        <v>189</v>
      </c>
      <c r="B20" s="36">
        <f>+B21</f>
        <v>1.4983739690273445</v>
      </c>
      <c r="C20" s="37">
        <f>+B20*EXP(C22*10)</f>
        <v>2.0602944561201211</v>
      </c>
      <c r="D20" s="37">
        <f>+C20*EXP(D22*10)</f>
        <v>2.6011442707909569</v>
      </c>
      <c r="E20" s="37">
        <f>+D20*EXP(E22*10)</f>
        <v>3.2168900696287417</v>
      </c>
      <c r="F20" s="37">
        <f>+E20*EXP(F22*10)</f>
        <v>3.9050449303606047</v>
      </c>
      <c r="G20" s="37">
        <f t="shared" ref="G20:BI20" si="6">+F20*EXP(G22*10)</f>
        <v>4.6615309263748532</v>
      </c>
      <c r="H20" s="37">
        <f t="shared" si="6"/>
        <v>5.4810066084979248</v>
      </c>
      <c r="I20" s="37">
        <f t="shared" si="6"/>
        <v>6.3572211198221327</v>
      </c>
      <c r="J20" s="37">
        <f t="shared" si="6"/>
        <v>7.2833639369750873</v>
      </c>
      <c r="K20" s="37">
        <f t="shared" si="6"/>
        <v>8.2523868727269658</v>
      </c>
      <c r="L20" s="37">
        <f t="shared" si="6"/>
        <v>9.2572829613203123</v>
      </c>
      <c r="M20" s="37">
        <f t="shared" si="6"/>
        <v>10.291314114684578</v>
      </c>
      <c r="N20" s="37">
        <f t="shared" si="6"/>
        <v>11.348185385659908</v>
      </c>
      <c r="O20" s="37">
        <f t="shared" si="6"/>
        <v>12.42216808372174</v>
      </c>
      <c r="P20" s="37">
        <f t="shared" si="6"/>
        <v>13.508176905646609</v>
      </c>
      <c r="Q20" s="37">
        <f t="shared" si="6"/>
        <v>14.601807871720808</v>
      </c>
      <c r="R20" s="37">
        <f t="shared" si="6"/>
        <v>15.69934447125013</v>
      </c>
      <c r="S20" s="37">
        <f t="shared" si="6"/>
        <v>16.797739302023302</v>
      </c>
      <c r="T20" s="37">
        <f t="shared" si="6"/>
        <v>17.894577891690435</v>
      </c>
      <c r="U20" s="37">
        <f t="shared" si="6"/>
        <v>18.98803052338036</v>
      </c>
      <c r="V20" s="37">
        <f t="shared" si="6"/>
        <v>20.076796911169257</v>
      </c>
      <c r="W20" s="37">
        <f t="shared" si="6"/>
        <v>21.160047593670161</v>
      </c>
      <c r="X20" s="37">
        <f t="shared" si="6"/>
        <v>22.237365006475247</v>
      </c>
      <c r="Y20" s="37">
        <f t="shared" si="6"/>
        <v>23.308686395663599</v>
      </c>
      <c r="Z20" s="37">
        <f t="shared" si="6"/>
        <v>24.374250061558751</v>
      </c>
      <c r="AA20" s="37">
        <f t="shared" si="6"/>
        <v>25.434545875433322</v>
      </c>
      <c r="AB20" s="37">
        <f t="shared" si="6"/>
        <v>26.490270583382159</v>
      </c>
      <c r="AC20" s="37">
        <f t="shared" si="6"/>
        <v>27.54228808737799</v>
      </c>
      <c r="AD20" s="37">
        <f t="shared" si="6"/>
        <v>28.5915946576966</v>
      </c>
      <c r="AE20" s="37">
        <f t="shared" si="6"/>
        <v>29.639288867443355</v>
      </c>
      <c r="AF20" s="37">
        <f t="shared" si="6"/>
        <v>30.686545933916861</v>
      </c>
      <c r="AG20" s="37">
        <f t="shared" si="6"/>
        <v>31.734596089836838</v>
      </c>
      <c r="AH20" s="37">
        <f t="shared" si="6"/>
        <v>32.784706578862625</v>
      </c>
      <c r="AI20" s="37">
        <f t="shared" si="6"/>
        <v>33.838166865148388</v>
      </c>
      <c r="AJ20" s="37">
        <f t="shared" si="6"/>
        <v>34.896276658578643</v>
      </c>
      <c r="AK20" s="37">
        <f t="shared" si="6"/>
        <v>35.960336380087121</v>
      </c>
      <c r="AL20" s="37">
        <f t="shared" si="6"/>
        <v>37.031639720741239</v>
      </c>
      <c r="AM20" s="37">
        <f t="shared" si="6"/>
        <v>38.111467980866621</v>
      </c>
      <c r="AN20" s="37">
        <f t="shared" si="6"/>
        <v>39.201085909089194</v>
      </c>
      <c r="AO20" s="37">
        <f t="shared" si="6"/>
        <v>40.301738794197249</v>
      </c>
      <c r="AP20" s="37">
        <f t="shared" si="6"/>
        <v>41.414650594125561</v>
      </c>
      <c r="AQ20" s="37">
        <f t="shared" si="6"/>
        <v>42.541022915501976</v>
      </c>
      <c r="AR20" s="37">
        <f t="shared" si="6"/>
        <v>43.682034683732979</v>
      </c>
      <c r="AS20" s="37">
        <f t="shared" si="6"/>
        <v>44.838842367413719</v>
      </c>
      <c r="AT20" s="37">
        <f t="shared" si="6"/>
        <v>46.012580641948531</v>
      </c>
      <c r="AU20" s="37">
        <f t="shared" si="6"/>
        <v>47.204363395776674</v>
      </c>
      <c r="AV20" s="37">
        <f t="shared" si="6"/>
        <v>48.415284998690055</v>
      </c>
      <c r="AW20" s="37">
        <f t="shared" si="6"/>
        <v>49.646421765612594</v>
      </c>
      <c r="AX20" s="37">
        <f t="shared" si="6"/>
        <v>50.898833561105363</v>
      </c>
      <c r="AY20" s="37">
        <f t="shared" si="6"/>
        <v>52.173565499988861</v>
      </c>
      <c r="AZ20" s="37">
        <f t="shared" si="6"/>
        <v>53.471649708045845</v>
      </c>
      <c r="BA20" s="37">
        <f t="shared" si="6"/>
        <v>54.794107113984296</v>
      </c>
      <c r="BB20" s="37">
        <f t="shared" si="6"/>
        <v>56.141949249882437</v>
      </c>
      <c r="BC20" s="37">
        <f t="shared" si="6"/>
        <v>57.51618004237082</v>
      </c>
      <c r="BD20" s="37">
        <f t="shared" si="6"/>
        <v>58.91779758097605</v>
      </c>
      <c r="BE20" s="37">
        <f t="shared" si="6"/>
        <v>60.347795853487</v>
      </c>
      <c r="BF20" s="37">
        <f t="shared" si="6"/>
        <v>61.807166441018623</v>
      </c>
      <c r="BG20" s="37">
        <f t="shared" si="6"/>
        <v>63.29690016774034</v>
      </c>
      <c r="BH20" s="37">
        <f t="shared" si="6"/>
        <v>64.817988702087447</v>
      </c>
      <c r="BI20" s="37">
        <f t="shared" si="6"/>
        <v>66.371426107759689</v>
      </c>
    </row>
    <row r="21" spans="1:103" ht="18" customHeight="1">
      <c r="A21" s="21" t="s">
        <v>190</v>
      </c>
      <c r="B21" s="29">
        <f>+Parameters!L40</f>
        <v>1.4983739690273445</v>
      </c>
    </row>
    <row r="22" spans="1:103" ht="18" customHeight="1">
      <c r="A22" s="21" t="s">
        <v>144</v>
      </c>
      <c r="C22" s="23">
        <f>+Data!C60</f>
        <v>3.184684129663095E-2</v>
      </c>
      <c r="D22" s="23">
        <f>+Data!D60</f>
        <v>2.3310253990968109E-2</v>
      </c>
      <c r="E22" s="23">
        <f>+Data!E60</f>
        <v>2.1246362360880344E-2</v>
      </c>
      <c r="F22" s="23">
        <f>+Data!F60</f>
        <v>1.938542131104638E-2</v>
      </c>
      <c r="G22" s="23">
        <f>+Data!G60</f>
        <v>1.770746300785405E-2</v>
      </c>
      <c r="H22" s="23">
        <f>+Data!H60</f>
        <v>1.6194485261532447E-2</v>
      </c>
      <c r="I22" s="23">
        <f>+Data!I60</f>
        <v>1.48302579250848E-2</v>
      </c>
      <c r="J22" s="23">
        <f>+Data!J60</f>
        <v>1.3600148371331267E-2</v>
      </c>
      <c r="K22" s="23">
        <f>+Data!K60</f>
        <v>1.2490964167086234E-2</v>
      </c>
      <c r="L22" s="23">
        <f>+Data!L60</f>
        <v>1.1490811249038099E-2</v>
      </c>
      <c r="M22" s="23">
        <f>+Data!M60</f>
        <v>1.0588966073132767E-2</v>
      </c>
      <c r="N22" s="23">
        <f>+Data!N60</f>
        <v>9.7757603599906515E-3</v>
      </c>
      <c r="O22" s="23">
        <f>+Data!O60</f>
        <v>9.0424771947420508E-3</v>
      </c>
      <c r="P22" s="23">
        <f>+Data!P60</f>
        <v>8.3812573621159774E-3</v>
      </c>
      <c r="Q22" s="23">
        <f>+Data!Q60</f>
        <v>7.7850149079844869E-3</v>
      </c>
      <c r="R22" s="23">
        <f>+Data!R60</f>
        <v>7.2473610180431303E-3</v>
      </c>
      <c r="S22" s="23">
        <f>+Data!S60</f>
        <v>6.7625353939722264E-3</v>
      </c>
      <c r="T22" s="23">
        <f>+Data!T60</f>
        <v>6.3253443882407556E-3</v>
      </c>
      <c r="U22" s="23">
        <f>+Data!U60</f>
        <v>5.9311052315616179E-3</v>
      </c>
      <c r="V22" s="23">
        <f>+Data!V60</f>
        <v>5.5755957526653554E-3</v>
      </c>
      <c r="W22" s="23">
        <f>+Data!W60</f>
        <v>5.2550090492432394E-3</v>
      </c>
      <c r="X22" s="23">
        <f>+Data!X60</f>
        <v>4.9659126222569286E-3</v>
      </c>
      <c r="Y22" s="23">
        <f>+Data!Y60</f>
        <v>4.7052115338945232E-3</v>
      </c>
      <c r="Z22" s="23">
        <f>+Data!Z60</f>
        <v>4.4701151927971881E-3</v>
      </c>
      <c r="AA22" s="23">
        <f>+Data!AA60</f>
        <v>4.2581074092472321E-3</v>
      </c>
      <c r="AB22" s="23">
        <f>+Data!AB60</f>
        <v>4.0669193982226896E-3</v>
      </c>
      <c r="AC22" s="23">
        <f>+Data!AC60</f>
        <v>3.8945054399695668E-3</v>
      </c>
      <c r="AD22" s="23">
        <f>+Data!AD60</f>
        <v>3.7390209363520055E-3</v>
      </c>
      <c r="AE22" s="23">
        <f>+Data!AE60</f>
        <v>3.5988026270354534E-3</v>
      </c>
      <c r="AF22" s="23">
        <f>+Data!AF60</f>
        <v>3.4723507528053705E-3</v>
      </c>
      <c r="AG22" s="23">
        <f>+Data!AG60</f>
        <v>3.3583129742811931E-3</v>
      </c>
      <c r="AH22" s="23">
        <f>+Data!AH60</f>
        <v>3.2554698731766928E-3</v>
      </c>
      <c r="AI22" s="23">
        <f>+Data!AI60</f>
        <v>3.1627218802870666E-3</v>
      </c>
      <c r="AJ22" s="23">
        <f>+Data!AJ60</f>
        <v>3.0790774897316991E-3</v>
      </c>
      <c r="AK22" s="23">
        <f>+Data!AK60</f>
        <v>3.0036426328213938E-3</v>
      </c>
      <c r="AL22" s="23">
        <f>+Data!AL60</f>
        <v>2.9356110973904411E-3</v>
      </c>
      <c r="AM22" s="23">
        <f>+Data!AM60</f>
        <v>2.8742558896792231E-3</v>
      </c>
      <c r="AN22" s="23">
        <f>+Data!AN60</f>
        <v>2.8189214459885528E-3</v>
      </c>
      <c r="AO22" s="23">
        <f>+Data!AO60</f>
        <v>2.7690166104650865E-3</v>
      </c>
      <c r="AP22" s="23">
        <f>+Data!AP60</f>
        <v>2.7240083036131324E-3</v>
      </c>
      <c r="AQ22" s="23">
        <f>+Data!AQ60</f>
        <v>2.6834158135546253E-3</v>
      </c>
      <c r="AR22" s="23">
        <f>+Data!AR60</f>
        <v>2.6468056487516495E-3</v>
      </c>
      <c r="AS22" s="23">
        <f>+Data!AS60</f>
        <v>2.6137868969413522E-3</v>
      </c>
      <c r="AT22" s="23">
        <f>+Data!AT60</f>
        <v>2.5840070404720551E-3</v>
      </c>
      <c r="AU22" s="23">
        <f>+Data!AU60</f>
        <v>2.5571481831338301E-3</v>
      </c>
      <c r="AV22" s="23">
        <f>+Data!AV60</f>
        <v>2.5329236479975851E-3</v>
      </c>
      <c r="AW22" s="23">
        <f>+Data!AW60</f>
        <v>2.511074909761938E-3</v>
      </c>
      <c r="AX22" s="23">
        <f>+Data!AX60</f>
        <v>2.4913688287005673E-3</v>
      </c>
      <c r="AY22" s="23">
        <f>+Data!AY60</f>
        <v>2.4735951565414299E-3</v>
      </c>
      <c r="AZ22" s="23">
        <f>+Data!AZ60</f>
        <v>2.4575642875291417E-3</v>
      </c>
      <c r="BA22" s="23">
        <f>+Data!BA60</f>
        <v>2.4431052305551324E-3</v>
      </c>
      <c r="BB22" s="23">
        <f>+Data!BB60</f>
        <v>2.4300637806122061E-3</v>
      </c>
      <c r="BC22" s="23">
        <f>+Data!BC60</f>
        <v>2.4183008699714364E-3</v>
      </c>
      <c r="BD22" s="23">
        <f>+Data!BD60</f>
        <v>2.4076910814063712E-3</v>
      </c>
      <c r="BE22" s="23">
        <f>+Data!BE60</f>
        <v>2.3981213075302747E-3</v>
      </c>
      <c r="BF22" s="23">
        <f>+Data!BF60</f>
        <v>2.3894895418784439E-3</v>
      </c>
      <c r="BG22" s="23">
        <f>+Data!BG60</f>
        <v>2.3817037887830985E-3</v>
      </c>
      <c r="BH22" s="23">
        <f>+Data!BH60</f>
        <v>2.3746810803599444E-3</v>
      </c>
      <c r="BI22" s="23">
        <f>+Data!BI60</f>
        <v>2.3683465900772869E-3</v>
      </c>
    </row>
    <row r="23" spans="1:103" ht="18" customHeight="1">
      <c r="A23" s="30" t="s">
        <v>111</v>
      </c>
    </row>
    <row r="24" spans="1:103" ht="18" customHeight="1">
      <c r="A24" s="21" t="s">
        <v>181</v>
      </c>
      <c r="B24" s="29">
        <f>+Parameters!L51</f>
        <v>0.43852128250463729</v>
      </c>
    </row>
    <row r="25" spans="1:103" ht="18" customHeight="1">
      <c r="A25" s="21" t="s">
        <v>182</v>
      </c>
      <c r="B25" s="29">
        <f>+Parameters!L52</f>
        <v>0.16887308347047958</v>
      </c>
    </row>
    <row r="26" spans="1:103" ht="18" customHeight="1">
      <c r="A26" s="21" t="s">
        <v>47</v>
      </c>
      <c r="B26" s="29">
        <f>+Parameters!L53</f>
        <v>2</v>
      </c>
    </row>
    <row r="27" spans="1:103" ht="18" customHeight="1">
      <c r="A27" s="21" t="str">
        <f>+Parameters!A54</f>
        <v>Threshold for catastrophic damages</v>
      </c>
      <c r="B27" s="29">
        <f>+Parameters!L54</f>
        <v>4</v>
      </c>
    </row>
    <row r="28" spans="1:103" ht="18" customHeight="1">
      <c r="A28" s="21" t="str">
        <f>+Parameters!A55</f>
        <v>Exponent for catastrophic damages</v>
      </c>
      <c r="B28" s="29">
        <f>+Parameters!L55</f>
        <v>6</v>
      </c>
    </row>
    <row r="29" spans="1:103" ht="18" customHeight="1">
      <c r="A29" s="21" t="str">
        <f>+Parameters!A56</f>
        <v>Damage rate at threshold for catastrophic damages</v>
      </c>
      <c r="B29" s="29">
        <f>+Parameters!L56</f>
        <v>0</v>
      </c>
    </row>
    <row r="30" spans="1:103" ht="18" customHeight="1">
      <c r="A30" s="30" t="s">
        <v>110</v>
      </c>
    </row>
    <row r="31" spans="1:103" s="33" customFormat="1" ht="18" customHeight="1">
      <c r="A31" s="32" t="s">
        <v>80</v>
      </c>
      <c r="B31" s="33">
        <f>+B36*B40/$B38</f>
        <v>8.2164637684369005E-2</v>
      </c>
      <c r="C31" s="33">
        <f>+C36*C40/$B38</f>
        <v>7.4287974570049362E-2</v>
      </c>
      <c r="D31" s="33">
        <f>+D36*D40/$B38</f>
        <v>5.8028883138140197E-2</v>
      </c>
      <c r="E31" s="23">
        <f>+E36*E40/$B38</f>
        <v>4.6146013046581488E-2</v>
      </c>
      <c r="F31" s="23">
        <f>+F36*F40/$B38</f>
        <v>3.7293031458791773E-2</v>
      </c>
      <c r="G31" s="23">
        <f t="shared" ref="G31:BI31" si="7">+G36*G40/$B38</f>
        <v>3.0580220995443649E-2</v>
      </c>
      <c r="H31" s="23">
        <f t="shared" si="7"/>
        <v>2.5407262252653249E-2</v>
      </c>
      <c r="I31" s="23">
        <f t="shared" si="7"/>
        <v>2.1361238505450849E-2</v>
      </c>
      <c r="J31" s="23">
        <f t="shared" si="7"/>
        <v>1.8153032352845856E-2</v>
      </c>
      <c r="K31" s="23">
        <f t="shared" si="7"/>
        <v>1.5576838836838313E-2</v>
      </c>
      <c r="L31" s="23">
        <f t="shared" si="7"/>
        <v>1.3483894562361176E-2</v>
      </c>
      <c r="M31" s="23">
        <f t="shared" si="7"/>
        <v>1.1765123478252025E-2</v>
      </c>
      <c r="N31" s="23">
        <f t="shared" si="7"/>
        <v>1.033947960270705E-2</v>
      </c>
      <c r="O31" s="23">
        <f t="shared" si="7"/>
        <v>9.1459930482290439E-3</v>
      </c>
      <c r="P31" s="23">
        <f t="shared" si="7"/>
        <v>8.1382627240401476E-3</v>
      </c>
      <c r="Q31" s="23">
        <f t="shared" si="7"/>
        <v>7.2805902979255098E-3</v>
      </c>
      <c r="R31" s="23">
        <f t="shared" si="7"/>
        <v>6.5452310110501923E-3</v>
      </c>
      <c r="S31" s="23">
        <f t="shared" si="7"/>
        <v>5.9104148096940047E-3</v>
      </c>
      <c r="T31" s="23">
        <f t="shared" si="7"/>
        <v>5.3589055754483554E-3</v>
      </c>
      <c r="U31" s="23">
        <f t="shared" si="7"/>
        <v>4.8769407745068057E-3</v>
      </c>
      <c r="V31" s="23">
        <f t="shared" si="7"/>
        <v>4.4534431158825523E-3</v>
      </c>
      <c r="W31" s="23">
        <f t="shared" si="7"/>
        <v>4.0794287975473402E-3</v>
      </c>
      <c r="X31" s="23">
        <f t="shared" si="7"/>
        <v>3.7475592798034475E-3</v>
      </c>
      <c r="Y31" s="23">
        <f t="shared" si="7"/>
        <v>3.4517988580591696E-3</v>
      </c>
      <c r="Z31" s="23">
        <f t="shared" si="7"/>
        <v>3.1871509376753772E-3</v>
      </c>
      <c r="AA31" s="23">
        <f t="shared" si="7"/>
        <v>1.5301453739397805E-3</v>
      </c>
      <c r="AB31" s="23">
        <f t="shared" si="7"/>
        <v>7.3576820044991354E-4</v>
      </c>
      <c r="AC31" s="23">
        <f t="shared" si="7"/>
        <v>3.5429071138955468E-4</v>
      </c>
      <c r="AD31" s="23">
        <f t="shared" si="7"/>
        <v>1.7081574829942072E-4</v>
      </c>
      <c r="AE31" s="23">
        <f t="shared" si="7"/>
        <v>8.2449969508105345E-5</v>
      </c>
      <c r="AF31" s="23">
        <f t="shared" si="7"/>
        <v>3.9838052167975608E-5</v>
      </c>
      <c r="AG31" s="23">
        <f t="shared" si="7"/>
        <v>1.926664951864858E-5</v>
      </c>
      <c r="AH31" s="23">
        <f t="shared" si="7"/>
        <v>9.3255563883000918E-6</v>
      </c>
      <c r="AI31" s="23">
        <f t="shared" si="7"/>
        <v>4.5171833266179152E-6</v>
      </c>
      <c r="AJ31" s="23">
        <f t="shared" si="7"/>
        <v>2.1895388136167175E-6</v>
      </c>
      <c r="AK31" s="23">
        <f t="shared" si="7"/>
        <v>1.0619409083818104E-6</v>
      </c>
      <c r="AL31" s="23">
        <f t="shared" si="7"/>
        <v>5.1532895846027482E-7</v>
      </c>
      <c r="AM31" s="23">
        <f t="shared" si="7"/>
        <v>2.5019670696410218E-7</v>
      </c>
      <c r="AN31" s="23">
        <f t="shared" si="7"/>
        <v>1.2152627627539267E-7</v>
      </c>
      <c r="AO31" s="23">
        <f t="shared" si="7"/>
        <v>5.9051535684736179E-8</v>
      </c>
      <c r="AP31" s="23">
        <f t="shared" si="7"/>
        <v>2.8704326776553104E-8</v>
      </c>
      <c r="AQ31" s="23">
        <f t="shared" si="7"/>
        <v>1.3957356840350597E-8</v>
      </c>
      <c r="AR31" s="23">
        <f t="shared" si="7"/>
        <v>6.7886697366855183E-9</v>
      </c>
      <c r="AS31" s="23">
        <f t="shared" si="7"/>
        <v>3.3027773266112556E-9</v>
      </c>
      <c r="AT31" s="23">
        <f t="shared" si="7"/>
        <v>1.6072214165021972E-9</v>
      </c>
      <c r="AU31" s="23">
        <f t="shared" si="7"/>
        <v>7.8228274268499447E-10</v>
      </c>
      <c r="AV31" s="23">
        <f t="shared" si="7"/>
        <v>3.808327150701287E-10</v>
      </c>
      <c r="AW31" s="23">
        <f t="shared" si="7"/>
        <v>1.8542955774655444E-10</v>
      </c>
      <c r="AX31" s="23">
        <f t="shared" si="7"/>
        <v>9.0300565265774847E-11</v>
      </c>
      <c r="AY31" s="23">
        <f t="shared" si="7"/>
        <v>4.39806950978601E-11</v>
      </c>
      <c r="AZ31" s="23">
        <f t="shared" si="7"/>
        <v>2.1423371118344235E-11</v>
      </c>
      <c r="BA31" s="23">
        <f t="shared" si="7"/>
        <v>1.0436676579852392E-11</v>
      </c>
      <c r="BB31" s="23">
        <f t="shared" si="7"/>
        <v>5.0848771215210589E-12</v>
      </c>
      <c r="BC31" s="23">
        <f t="shared" si="7"/>
        <v>2.477639635987464E-12</v>
      </c>
      <c r="BD31" s="23">
        <f t="shared" si="7"/>
        <v>1.207344794730272E-12</v>
      </c>
      <c r="BE31" s="23">
        <f t="shared" si="7"/>
        <v>5.8837801252107708E-13</v>
      </c>
      <c r="BF31" s="23">
        <f t="shared" si="7"/>
        <v>2.8675454356686448E-13</v>
      </c>
      <c r="BG31" s="23">
        <f t="shared" si="7"/>
        <v>1.3976230607081962E-13</v>
      </c>
      <c r="BH31" s="23">
        <f t="shared" si="7"/>
        <v>6.8122895198455802E-14</v>
      </c>
      <c r="BI31" s="23">
        <f t="shared" si="7"/>
        <v>3.3206040749727009E-14</v>
      </c>
    </row>
    <row r="32" spans="1:103" s="33" customFormat="1" ht="18" customHeight="1">
      <c r="A32" s="32" t="s">
        <v>116</v>
      </c>
      <c r="B32" s="29">
        <f>+Parameters!L58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+Parameters!L60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+Parameters!L61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+Parameters!L65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+Parameters!L64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0.16598916703912928</v>
      </c>
      <c r="C40" s="33">
        <f>+B40*EXP(C42*10)*Data!G95</f>
        <v>0.15714839403469111</v>
      </c>
      <c r="D40" s="33">
        <f>+C40*EXP(D42*10)</f>
        <v>0.12850651350587861</v>
      </c>
      <c r="E40" s="33">
        <f>+D40*EXP(E42*10)</f>
        <v>0.10695302666644414</v>
      </c>
      <c r="F40" s="33">
        <f>+E40*EXP(F42*10)</f>
        <v>9.043748728364763E-2</v>
      </c>
      <c r="G40" s="33">
        <f t="shared" ref="G40:BI40" si="9">+F40*EXP(G42*10)</f>
        <v>7.7571576643707202E-2</v>
      </c>
      <c r="H40" s="33">
        <f t="shared" si="9"/>
        <v>6.7396229490646289E-2</v>
      </c>
      <c r="I40" s="33">
        <f t="shared" si="9"/>
        <v>5.9236521505285682E-2</v>
      </c>
      <c r="J40" s="33">
        <f t="shared" si="9"/>
        <v>5.260928075650817E-2</v>
      </c>
      <c r="K40" s="33">
        <f t="shared" si="9"/>
        <v>4.7163080432878278E-2</v>
      </c>
      <c r="L40" s="33">
        <f t="shared" si="9"/>
        <v>4.2638532166084347E-2</v>
      </c>
      <c r="M40" s="33">
        <f t="shared" si="9"/>
        <v>3.884155280583422E-2</v>
      </c>
      <c r="N40" s="33">
        <f t="shared" si="9"/>
        <v>3.5625072094161901E-2</v>
      </c>
      <c r="O40" s="33">
        <f t="shared" si="9"/>
        <v>3.287632514825288E-2</v>
      </c>
      <c r="P40" s="33">
        <f t="shared" si="9"/>
        <v>3.050789860869978E-2</v>
      </c>
      <c r="Q40" s="33">
        <f t="shared" si="9"/>
        <v>2.8451337196444982E-2</v>
      </c>
      <c r="R40" s="33">
        <f t="shared" si="9"/>
        <v>2.6652521121345921E-2</v>
      </c>
      <c r="S40" s="33">
        <f t="shared" si="9"/>
        <v>2.5068284336486231E-2</v>
      </c>
      <c r="T40" s="33">
        <f t="shared" si="9"/>
        <v>2.3663913005853691E-2</v>
      </c>
      <c r="U40" s="33">
        <f t="shared" si="9"/>
        <v>2.2411275642081476E-2</v>
      </c>
      <c r="V40" s="33">
        <f t="shared" si="9"/>
        <v>2.1287411540270411E-2</v>
      </c>
      <c r="W40" s="33">
        <f t="shared" si="9"/>
        <v>2.0273455180377434E-2</v>
      </c>
      <c r="X40" s="33">
        <f t="shared" si="9"/>
        <v>1.935380934976997E-2</v>
      </c>
      <c r="Y40" s="33">
        <f t="shared" si="9"/>
        <v>1.8515504116751343E-2</v>
      </c>
      <c r="Z40" s="33">
        <f t="shared" si="9"/>
        <v>1.774769591071846E-2</v>
      </c>
      <c r="AA40" s="33">
        <f t="shared" si="9"/>
        <v>1.7041273116285532E-2</v>
      </c>
      <c r="AB40" s="33">
        <f t="shared" si="9"/>
        <v>1.6388543294891339E-2</v>
      </c>
      <c r="AC40" s="33">
        <f t="shared" si="9"/>
        <v>1.578298344243494E-2</v>
      </c>
      <c r="AD40" s="33">
        <f t="shared" si="9"/>
        <v>1.5219039282983444E-2</v>
      </c>
      <c r="AE40" s="33">
        <f t="shared" si="9"/>
        <v>1.4691962975510939E-2</v>
      </c>
      <c r="AF40" s="33">
        <f t="shared" si="9"/>
        <v>1.4197681114019875E-2</v>
      </c>
      <c r="AG40" s="33">
        <f t="shared" si="9"/>
        <v>1.3732686771330029E-2</v>
      </c>
      <c r="AH40" s="33">
        <f t="shared" si="9"/>
        <v>1.3293950743739255E-2</v>
      </c>
      <c r="AI40" s="33">
        <f t="shared" si="9"/>
        <v>1.2878848219681445E-2</v>
      </c>
      <c r="AJ40" s="33">
        <f t="shared" si="9"/>
        <v>1.2485097908472055E-2</v>
      </c>
      <c r="AK40" s="33">
        <f t="shared" si="9"/>
        <v>1.2110711289249215E-2</v>
      </c>
      <c r="AL40" s="33">
        <f t="shared" si="9"/>
        <v>1.175395012216254E-2</v>
      </c>
      <c r="AM40" s="33">
        <f t="shared" si="9"/>
        <v>1.1413290738296717E-2</v>
      </c>
      <c r="AN40" s="33">
        <f t="shared" si="9"/>
        <v>1.1087393917399831E-2</v>
      </c>
      <c r="AO40" s="33">
        <f t="shared" si="9"/>
        <v>1.0775079392383818E-2</v>
      </c>
      <c r="AP40" s="33">
        <f t="shared" si="9"/>
        <v>1.0475304201182187E-2</v>
      </c>
      <c r="AQ40" s="33">
        <f t="shared" si="9"/>
        <v>1.0187144250779084E-2</v>
      </c>
      <c r="AR40" s="33">
        <f t="shared" si="9"/>
        <v>9.9097785733443591E-3</v>
      </c>
      <c r="AS40" s="33">
        <f t="shared" si="9"/>
        <v>9.6424758467509985E-3</v>
      </c>
      <c r="AT40" s="33">
        <f t="shared" si="9"/>
        <v>9.384582826178196E-3</v>
      </c>
      <c r="AU40" s="33">
        <f t="shared" si="9"/>
        <v>9.135514393771943E-3</v>
      </c>
      <c r="AV40" s="33">
        <f t="shared" si="9"/>
        <v>8.8947449823608242E-3</v>
      </c>
      <c r="AW40" s="33">
        <f t="shared" si="9"/>
        <v>8.6618011692815387E-3</v>
      </c>
      <c r="AX40" s="33">
        <f t="shared" si="9"/>
        <v>8.4362552692374779E-3</v>
      </c>
      <c r="AY40" s="33">
        <f t="shared" si="9"/>
        <v>8.2177197821966565E-3</v>
      </c>
      <c r="AZ40" s="33">
        <f t="shared" si="9"/>
        <v>8.005842574740199E-3</v>
      </c>
      <c r="BA40" s="33">
        <f t="shared" si="9"/>
        <v>7.8003026918794221E-3</v>
      </c>
      <c r="BB40" s="33">
        <f t="shared" si="9"/>
        <v>7.6008067118695311E-3</v>
      </c>
      <c r="BC40" s="33">
        <f t="shared" si="9"/>
        <v>7.4070855695227466E-3</v>
      </c>
      <c r="BD40" s="33">
        <f t="shared" si="9"/>
        <v>7.2188917844146468E-3</v>
      </c>
      <c r="BE40" s="33">
        <f t="shared" si="9"/>
        <v>7.0359970395491274E-3</v>
      </c>
      <c r="BF40" s="33">
        <f t="shared" si="9"/>
        <v>6.8581900637948957E-3</v>
      </c>
      <c r="BG40" s="33">
        <f t="shared" si="9"/>
        <v>6.685274777970188E-3</v>
      </c>
      <c r="BH40" s="33">
        <f t="shared" si="9"/>
        <v>6.517068670028596E-3</v>
      </c>
      <c r="BI40" s="33">
        <f t="shared" si="9"/>
        <v>6.3534013695484923E-3</v>
      </c>
    </row>
    <row r="41" spans="1:61 16384:16384" ht="18" customHeight="1">
      <c r="A41" s="21" t="s">
        <v>92</v>
      </c>
      <c r="B41" s="29">
        <f>+Parameters!L69</f>
        <v>0.16598916703912928</v>
      </c>
    </row>
    <row r="42" spans="1:61 16384:16384" s="45" customFormat="1" ht="18" customHeight="1">
      <c r="A42" s="43" t="s">
        <v>131</v>
      </c>
      <c r="B42" s="46"/>
      <c r="C42" s="33">
        <f>+Data!H78</f>
        <v>-2.207899467381012E-2</v>
      </c>
      <c r="D42" s="33">
        <f>+Data!I78</f>
        <v>-2.0121095206429108E-2</v>
      </c>
      <c r="E42" s="33">
        <f>+Data!J78</f>
        <v>-1.8358985685786196E-2</v>
      </c>
      <c r="F42" s="33">
        <f>+Data!K78</f>
        <v>-1.6773087117207579E-2</v>
      </c>
      <c r="G42" s="33">
        <f>+Data!L78</f>
        <v>-1.5345778405486822E-2</v>
      </c>
      <c r="H42" s="33">
        <f>+Data!M78</f>
        <v>-1.4061200564938141E-2</v>
      </c>
      <c r="I42" s="33">
        <f>+Data!N78</f>
        <v>-1.2905080508444328E-2</v>
      </c>
      <c r="J42" s="33">
        <f>+Data!O78</f>
        <v>-1.1864572457599896E-2</v>
      </c>
      <c r="K42" s="33">
        <f>+Data!P78</f>
        <v>-1.0928115211839907E-2</v>
      </c>
      <c r="L42" s="33">
        <f>+Data!Q78</f>
        <v>-1.0085303690655916E-2</v>
      </c>
      <c r="M42" s="33">
        <f>+Data!R78</f>
        <v>-9.3267733215903238E-3</v>
      </c>
      <c r="N42" s="33">
        <f>+Data!S78</f>
        <v>-8.6440959894312913E-3</v>
      </c>
      <c r="O42" s="33">
        <f>+Data!T78</f>
        <v>-8.0296863904881621E-3</v>
      </c>
      <c r="P42" s="33">
        <f>+Data!U78</f>
        <v>-7.4767177514393456E-3</v>
      </c>
      <c r="Q42" s="33">
        <f>+Data!V78</f>
        <v>-6.9790459762954105E-3</v>
      </c>
      <c r="R42" s="33">
        <f>+Data!W78</f>
        <v>-6.5311413786658685E-3</v>
      </c>
      <c r="S42" s="33">
        <f>+Data!X78</f>
        <v>-6.128027240799281E-3</v>
      </c>
      <c r="T42" s="33">
        <f>+Data!Y78</f>
        <v>-5.7652245167193524E-3</v>
      </c>
      <c r="U42" s="33">
        <f>+Data!Z78</f>
        <v>-5.4387020650474172E-3</v>
      </c>
      <c r="V42" s="33">
        <f>+Data!AA78</f>
        <v>-5.1448318585426752E-3</v>
      </c>
      <c r="W42" s="33">
        <f>+Data!AB78</f>
        <v>-4.8803486726884081E-3</v>
      </c>
      <c r="X42" s="33">
        <f>+Data!AC78</f>
        <v>-4.6423138054195673E-3</v>
      </c>
      <c r="Y42" s="33">
        <f>+Data!AD78</f>
        <v>-4.4280824248776104E-3</v>
      </c>
      <c r="Z42" s="33">
        <f>+Data!AE78</f>
        <v>-4.2352741823898496E-3</v>
      </c>
      <c r="AA42" s="33">
        <f>+Data!AF78</f>
        <v>-4.0617467641508647E-3</v>
      </c>
      <c r="AB42" s="33">
        <f>+Data!AG78</f>
        <v>-3.9055720877357782E-3</v>
      </c>
      <c r="AC42" s="33">
        <f>+Data!AH78</f>
        <v>-3.7650148789622005E-3</v>
      </c>
      <c r="AD42" s="33">
        <f>+Data!AI78</f>
        <v>-3.6385133910659803E-3</v>
      </c>
      <c r="AE42" s="33">
        <f>+Data!AJ78</f>
        <v>-3.5246620519593826E-3</v>
      </c>
      <c r="AF42" s="33">
        <f>+Data!AK78</f>
        <v>-3.4221958467634444E-3</v>
      </c>
      <c r="AG42" s="33">
        <f>+Data!AL78</f>
        <v>-3.3299762620871E-3</v>
      </c>
      <c r="AH42" s="33">
        <f>+Data!AM78</f>
        <v>-3.2469786358783901E-3</v>
      </c>
      <c r="AI42" s="33">
        <f>+Data!AN78</f>
        <v>-3.1722807722905509E-3</v>
      </c>
      <c r="AJ42" s="33">
        <f>+Data!AO78</f>
        <v>-3.1050526950614958E-3</v>
      </c>
      <c r="AK42" s="33">
        <f>+Data!AP78</f>
        <v>-3.044547425555346E-3</v>
      </c>
      <c r="AL42" s="33">
        <f>+Data!AQ78</f>
        <v>-2.9900926829998114E-3</v>
      </c>
      <c r="AM42" s="33">
        <f>+Data!AR78</f>
        <v>-2.9410834146998302E-3</v>
      </c>
      <c r="AN42" s="33">
        <f>+Data!AS78</f>
        <v>-2.8969750732298471E-3</v>
      </c>
      <c r="AO42" s="33">
        <f>+Data!AT78</f>
        <v>-2.8572775659068623E-3</v>
      </c>
      <c r="AP42" s="33">
        <f>+Data!AU78</f>
        <v>-2.8215498093161762E-3</v>
      </c>
      <c r="AQ42" s="33">
        <f>+Data!AV78</f>
        <v>-2.7893948283845586E-3</v>
      </c>
      <c r="AR42" s="33">
        <f>+Data!AW78</f>
        <v>-2.7604553455461028E-3</v>
      </c>
      <c r="AS42" s="33">
        <f>+Data!AX78</f>
        <v>-2.7344098109914924E-3</v>
      </c>
      <c r="AT42" s="33">
        <f>+Data!AY78</f>
        <v>-2.710968829892343E-3</v>
      </c>
      <c r="AU42" s="33">
        <f>+Data!AZ78</f>
        <v>-2.6898719469031088E-3</v>
      </c>
      <c r="AV42" s="33">
        <f>+Data!BA78</f>
        <v>-2.6708847522127978E-3</v>
      </c>
      <c r="AW42" s="33">
        <f>+Data!BB78</f>
        <v>-2.6537962769915182E-3</v>
      </c>
      <c r="AX42" s="33">
        <f>+Data!BC78</f>
        <v>-2.6384166492923666E-3</v>
      </c>
      <c r="AY42" s="33">
        <f>+Data!BD78</f>
        <v>-2.6245749843631298E-3</v>
      </c>
      <c r="AZ42" s="33">
        <f>+Data!BE78</f>
        <v>-2.6121174859268168E-3</v>
      </c>
      <c r="BA42" s="33">
        <f>+Data!BF78</f>
        <v>-2.6009057373341353E-3</v>
      </c>
      <c r="BB42" s="33">
        <f>+Data!BG78</f>
        <v>-2.5908151636007217E-3</v>
      </c>
      <c r="BC42" s="33">
        <f>+Data!BH78</f>
        <v>-2.5817336472406496E-3</v>
      </c>
      <c r="BD42" s="33">
        <f>+Data!BI78</f>
        <v>-2.5735602825165847E-3</v>
      </c>
      <c r="BE42" s="33">
        <f>+Data!BJ78</f>
        <v>-2.5662042542649263E-3</v>
      </c>
      <c r="BF42" s="33">
        <f>+Data!BK78</f>
        <v>-2.5595838288384335E-3</v>
      </c>
      <c r="BG42" s="33">
        <f>+Data!BL78</f>
        <v>-2.55362544595459E-3</v>
      </c>
      <c r="BH42" s="33">
        <f>+Data!BM78</f>
        <v>-2.5482629013591309E-3</v>
      </c>
      <c r="BI42" s="33">
        <f>+Data!BN78</f>
        <v>-2.5434366112232179E-3</v>
      </c>
    </row>
    <row r="43" spans="1:61 16384:16384" ht="18" customHeight="1">
      <c r="A43" s="21" t="s">
        <v>169</v>
      </c>
      <c r="B43" s="29">
        <f>+B44</f>
        <v>0</v>
      </c>
      <c r="C43" s="23">
        <f>+B43*(1-Parameters!$L$71)</f>
        <v>0</v>
      </c>
      <c r="D43" s="23">
        <f>+C43*(1-Parameters!$L$71)</f>
        <v>0</v>
      </c>
      <c r="E43" s="23">
        <f>+D43*(1-Parameters!$L$71)</f>
        <v>0</v>
      </c>
      <c r="F43" s="23">
        <f>+E43*(1-Parameters!$L$71)</f>
        <v>0</v>
      </c>
      <c r="G43" s="23">
        <f>+F43*(1-Parameters!$L$71)</f>
        <v>0</v>
      </c>
      <c r="H43" s="23">
        <f>+G43*(1-Parameters!$L$71)</f>
        <v>0</v>
      </c>
      <c r="I43" s="23">
        <f>+H43*(1-Parameters!$L$71)</f>
        <v>0</v>
      </c>
      <c r="J43" s="23">
        <f>+I43*(1-Parameters!$L$71)</f>
        <v>0</v>
      </c>
      <c r="K43" s="23">
        <f>+J43*(1-Parameters!$L$71)</f>
        <v>0</v>
      </c>
      <c r="L43" s="23">
        <f>+K43*(1-Parameters!$L$71)</f>
        <v>0</v>
      </c>
      <c r="M43" s="23">
        <f>+L43*(1-Parameters!$L$71)</f>
        <v>0</v>
      </c>
      <c r="N43" s="23">
        <f>+M43*(1-Parameters!$L$71)</f>
        <v>0</v>
      </c>
      <c r="O43" s="23">
        <f>+N43*(1-Parameters!$L$71)</f>
        <v>0</v>
      </c>
      <c r="P43" s="23">
        <f>+O43*(1-Parameters!$L$71)</f>
        <v>0</v>
      </c>
      <c r="Q43" s="23">
        <f>+P43*(1-Parameters!$L$71)</f>
        <v>0</v>
      </c>
      <c r="R43" s="23">
        <f>+Q43*(1-Parameters!$L$71)</f>
        <v>0</v>
      </c>
      <c r="S43" s="23">
        <f>+R43*(1-Parameters!$L$71)</f>
        <v>0</v>
      </c>
      <c r="T43" s="23">
        <f>+S43*(1-Parameters!$L$71)</f>
        <v>0</v>
      </c>
      <c r="U43" s="23">
        <f>+T43*(1-Parameters!$L$71)</f>
        <v>0</v>
      </c>
      <c r="V43" s="23">
        <f>+U43*(1-Parameters!$L$71)</f>
        <v>0</v>
      </c>
      <c r="W43" s="23">
        <f>+V43*(1-Parameters!$L$71)</f>
        <v>0</v>
      </c>
      <c r="X43" s="23">
        <f>+W43*(1-Parameters!$L$71)</f>
        <v>0</v>
      </c>
      <c r="Y43" s="23">
        <f>+X43*(1-Parameters!$L$71)</f>
        <v>0</v>
      </c>
      <c r="Z43" s="23">
        <f>+Y43*(1-Parameters!$L$71)</f>
        <v>0</v>
      </c>
      <c r="AA43" s="23">
        <f>+Z43*(1-Parameters!$L$71)</f>
        <v>0</v>
      </c>
      <c r="AB43" s="23">
        <f>+AA43*(1-Parameters!$L$71)</f>
        <v>0</v>
      </c>
      <c r="AC43" s="23">
        <f>+AB43*(1-Parameters!$L$71)</f>
        <v>0</v>
      </c>
      <c r="AD43" s="23">
        <f>+AC43*(1-Parameters!$L$71)</f>
        <v>0</v>
      </c>
      <c r="AE43" s="23">
        <f>+AD43*(1-Parameters!$L$71)</f>
        <v>0</v>
      </c>
      <c r="AF43" s="23">
        <f>+AE43*(1-Parameters!$L$71)</f>
        <v>0</v>
      </c>
      <c r="AG43" s="23">
        <f>+AF43*(1-Parameters!$L$71)</f>
        <v>0</v>
      </c>
      <c r="AH43" s="23">
        <f>+AG43*(1-Parameters!$L$71)</f>
        <v>0</v>
      </c>
      <c r="AI43" s="23">
        <f>+AH43*(1-Parameters!$L$71)</f>
        <v>0</v>
      </c>
      <c r="AJ43" s="23">
        <f>+AI43*(1-Parameters!$L$71)</f>
        <v>0</v>
      </c>
      <c r="AK43" s="23">
        <f>+AJ43*(1-Parameters!$L$71)</f>
        <v>0</v>
      </c>
      <c r="AL43" s="23">
        <f>+AK43*(1-Parameters!$L$71)</f>
        <v>0</v>
      </c>
      <c r="AM43" s="23">
        <f>+AL43*(1-Parameters!$L$71)</f>
        <v>0</v>
      </c>
      <c r="AN43" s="23">
        <f>+AM43*(1-Parameters!$L$71)</f>
        <v>0</v>
      </c>
      <c r="AO43" s="23">
        <f>+AN43*(1-Parameters!$L$71)</f>
        <v>0</v>
      </c>
      <c r="AP43" s="23">
        <f>+AO43*(1-Parameters!$L$71)</f>
        <v>0</v>
      </c>
      <c r="AQ43" s="23">
        <f>+AP43*(1-Parameters!$L$71)</f>
        <v>0</v>
      </c>
      <c r="AR43" s="23">
        <f>+AQ43*(1-Parameters!$L$71)</f>
        <v>0</v>
      </c>
      <c r="AS43" s="23">
        <f>+AR43*(1-Parameters!$L$71)</f>
        <v>0</v>
      </c>
      <c r="AT43" s="23">
        <f>+AS43*(1-Parameters!$L$71)</f>
        <v>0</v>
      </c>
      <c r="AU43" s="23">
        <f>+AT43*(1-Parameters!$L$71)</f>
        <v>0</v>
      </c>
      <c r="AV43" s="23">
        <f>+AU43*(1-Parameters!$L$71)</f>
        <v>0</v>
      </c>
      <c r="AW43" s="23">
        <f>+AV43*(1-Parameters!$L$71)</f>
        <v>0</v>
      </c>
      <c r="AX43" s="23">
        <f>+AW43*(1-Parameters!$L$71)</f>
        <v>0</v>
      </c>
      <c r="AY43" s="23">
        <f>+AX43*(1-Parameters!$L$71)</f>
        <v>0</v>
      </c>
      <c r="AZ43" s="23">
        <f>+AY43*(1-Parameters!$L$71)</f>
        <v>0</v>
      </c>
      <c r="BA43" s="23">
        <f>+AZ43*(1-Parameters!$L$71)</f>
        <v>0</v>
      </c>
      <c r="BB43" s="23">
        <f>+BA43*(1-Parameters!$L$71)</f>
        <v>0</v>
      </c>
      <c r="BC43" s="23">
        <f>+BB43*(1-Parameters!$L$71)</f>
        <v>0</v>
      </c>
      <c r="BD43" s="23">
        <f>+BC43*(1-Parameters!$L$71)</f>
        <v>0</v>
      </c>
      <c r="BE43" s="23">
        <f>+BD43*(1-Parameters!$L$71)</f>
        <v>0</v>
      </c>
      <c r="BF43" s="23">
        <f>+BE43*(1-Parameters!$L$71)</f>
        <v>0</v>
      </c>
      <c r="BG43" s="23">
        <f>+BF43*(1-Parameters!$L$71)</f>
        <v>0</v>
      </c>
      <c r="BH43" s="23">
        <f>+BG43*(1-Parameters!$L$71)</f>
        <v>0</v>
      </c>
      <c r="BI43" s="23">
        <f>+BH43*(1-Parameters!$L$71)</f>
        <v>0</v>
      </c>
    </row>
    <row r="44" spans="1:61 16384:16384" ht="18" customHeight="1">
      <c r="A44" s="21" t="s">
        <v>23</v>
      </c>
      <c r="B44" s="29">
        <f>+Parameters!L70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+Copen!V230</f>
        <v>0</v>
      </c>
      <c r="C46" s="48">
        <f>+Copen!W230</f>
        <v>0</v>
      </c>
      <c r="D46" s="48">
        <f>+Copen!X230</f>
        <v>0</v>
      </c>
      <c r="E46" s="48">
        <f>+Copen!Y230</f>
        <v>0</v>
      </c>
      <c r="F46" s="48">
        <f>+Copen!Z230</f>
        <v>1</v>
      </c>
      <c r="G46" s="48">
        <f>+Copen!AA230</f>
        <v>1</v>
      </c>
      <c r="H46" s="48">
        <f>+Copen!AB230</f>
        <v>1</v>
      </c>
      <c r="I46" s="48">
        <f>+Copen!AC230</f>
        <v>1</v>
      </c>
      <c r="J46" s="48">
        <f>+Copen!AD230</f>
        <v>1</v>
      </c>
      <c r="K46" s="48">
        <f>+Copen!AE230</f>
        <v>1</v>
      </c>
      <c r="L46" s="48">
        <f>+Copen!AF230</f>
        <v>1</v>
      </c>
      <c r="M46" s="48">
        <f>+Copen!AG230</f>
        <v>1</v>
      </c>
      <c r="N46" s="48">
        <f>+Copen!AH230</f>
        <v>1</v>
      </c>
      <c r="O46" s="48">
        <f>+Copen!AI230</f>
        <v>1</v>
      </c>
      <c r="P46" s="48">
        <f>+Copen!AJ230</f>
        <v>1</v>
      </c>
      <c r="Q46" s="48">
        <f>+Copen!AK230</f>
        <v>1</v>
      </c>
      <c r="R46" s="48">
        <f>+Copen!AL230</f>
        <v>1</v>
      </c>
      <c r="S46" s="48">
        <f>+Copen!AM230</f>
        <v>1</v>
      </c>
      <c r="T46" s="48">
        <f>+Copen!AN230</f>
        <v>1</v>
      </c>
      <c r="U46" s="48">
        <f>+Copen!AO230</f>
        <v>1</v>
      </c>
      <c r="V46" s="48">
        <f>+Copen!AP230</f>
        <v>1</v>
      </c>
      <c r="W46" s="48">
        <f>+Copen!AQ230</f>
        <v>1</v>
      </c>
      <c r="X46" s="48">
        <f>+Copen!AR230</f>
        <v>1</v>
      </c>
      <c r="Y46" s="48">
        <f>+Copen!AS230</f>
        <v>1</v>
      </c>
      <c r="Z46" s="48">
        <f>+Copen!AT230</f>
        <v>1</v>
      </c>
      <c r="AA46" s="48">
        <f>+Copen!AU230</f>
        <v>1</v>
      </c>
      <c r="AB46" s="48">
        <f>+Copen!AV230</f>
        <v>1</v>
      </c>
      <c r="AC46" s="48">
        <f>+Copen!AW230</f>
        <v>1</v>
      </c>
      <c r="AD46" s="48">
        <f>+Copen!AX230</f>
        <v>1</v>
      </c>
      <c r="AE46" s="48">
        <f>+Copen!AY230</f>
        <v>1</v>
      </c>
      <c r="AF46" s="48">
        <f>+Copen!AZ230</f>
        <v>1</v>
      </c>
      <c r="AG46" s="48">
        <f>+Copen!BA230</f>
        <v>1</v>
      </c>
      <c r="AH46" s="48">
        <f>+Copen!BB230</f>
        <v>1</v>
      </c>
      <c r="AI46" s="48">
        <f>+Copen!BC230</f>
        <v>1</v>
      </c>
      <c r="AJ46" s="48">
        <f>+Copen!BD230</f>
        <v>1</v>
      </c>
      <c r="AK46" s="48">
        <f>+Copen!BE230</f>
        <v>1</v>
      </c>
      <c r="AL46" s="48">
        <f>+Copen!BF230</f>
        <v>1</v>
      </c>
      <c r="AM46" s="48">
        <f>+Copen!BG230</f>
        <v>1</v>
      </c>
      <c r="AN46" s="48">
        <f>+Copen!BH230</f>
        <v>1</v>
      </c>
      <c r="AO46" s="48">
        <f>+Copen!BI230</f>
        <v>1</v>
      </c>
      <c r="AP46" s="48">
        <f>+Copen!BJ230</f>
        <v>1</v>
      </c>
      <c r="AQ46" s="48">
        <f>+Copen!BK230</f>
        <v>1</v>
      </c>
      <c r="AR46" s="48">
        <f>+Copen!BL230</f>
        <v>1</v>
      </c>
      <c r="AS46" s="48">
        <f>+Copen!BM230</f>
        <v>1</v>
      </c>
      <c r="AT46" s="48">
        <f>+Copen!BN230</f>
        <v>1</v>
      </c>
      <c r="AU46" s="48">
        <f>+Copen!BO230</f>
        <v>1</v>
      </c>
      <c r="AV46" s="48">
        <f>+Copen!BP230</f>
        <v>1</v>
      </c>
      <c r="AW46" s="48">
        <f>+Copen!BQ230</f>
        <v>1</v>
      </c>
      <c r="AX46" s="48">
        <f>+Copen!BR230</f>
        <v>1</v>
      </c>
      <c r="AY46" s="48">
        <f>+Copen!BS230</f>
        <v>1</v>
      </c>
      <c r="AZ46" s="48">
        <f>+Copen!BT230</f>
        <v>1</v>
      </c>
      <c r="BA46" s="48">
        <f>+Copen!BU230</f>
        <v>1</v>
      </c>
      <c r="BB46" s="48">
        <f>+Copen!BV230</f>
        <v>1</v>
      </c>
      <c r="BC46" s="48">
        <f>+Copen!BW230</f>
        <v>1</v>
      </c>
      <c r="BD46" s="48">
        <f>+Copen!BX230</f>
        <v>1</v>
      </c>
      <c r="BE46" s="48">
        <f>+Copen!BY230</f>
        <v>1</v>
      </c>
      <c r="BF46" s="48">
        <f>+Copen!BZ230</f>
        <v>1</v>
      </c>
      <c r="BG46" s="48">
        <f>+Copen!CA230</f>
        <v>1</v>
      </c>
      <c r="BH46" s="48">
        <f>+Copen!CB230</f>
        <v>1</v>
      </c>
      <c r="BI46" s="48">
        <f>+Copen!CC230</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+Parameters!D137</f>
        <v>0</v>
      </c>
      <c r="C48" s="226">
        <f>+Parameters!E137</f>
        <v>2.5482628812210326E-4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7.5492289652523024E-4</v>
      </c>
      <c r="D50" s="44">
        <f>100*$B$49*(Global!C135*$B$48+Global!C135^2*$C$48)*(C61/$B61)^(1/$C$49)</f>
        <v>1.2478005889858302E-3</v>
      </c>
      <c r="E50" s="44">
        <f>100*$B$49*(Global!D135*$B$48+Global!D135^2*$C$48)*(D61/$B61)^(1/$C$49)</f>
        <v>2.2673136520961167E-3</v>
      </c>
      <c r="F50" s="44">
        <f>100*$B$49*(Global!E135*$B$48+Global!E135^2*$C$48)*(E61/$B61)^(1/$C$49)</f>
        <v>3.8723481411602552E-3</v>
      </c>
      <c r="G50" s="44">
        <f>100*$B$49*(Global!F135*$B$48+Global!F135^2*$C$48)*(F61/$B61)^(1/$C$49)</f>
        <v>6.2901376971299505E-3</v>
      </c>
      <c r="H50" s="44">
        <f>100*$B$49*(Global!G135*$B$48+Global!G135^2*$C$48)*(G61/$B61)^(1/$C$49)</f>
        <v>9.7345264879982896E-3</v>
      </c>
      <c r="I50" s="44">
        <f>100*$B$49*(Global!H135*$B$48+Global!H135^2*$C$48)*(H61/$B61)^(1/$C$49)</f>
        <v>1.4454168843239067E-2</v>
      </c>
      <c r="J50" s="44">
        <f>100*$B$49*(Global!I135*$B$48+Global!I135^2*$C$48)*(I61/$B61)^(1/$C$49)</f>
        <v>2.0735113035992434E-2</v>
      </c>
      <c r="K50" s="44">
        <f>100*$B$49*(Global!J135*$B$48+Global!J135^2*$C$48)*(J61/$B61)^(1/$C$49)</f>
        <v>3.1682672712733298E-2</v>
      </c>
      <c r="L50" s="44">
        <f>100*$B$49*(Global!K135*$B$48+Global!K135^2*$C$48)*(K61/$B61)^(1/$C$49)</f>
        <v>4.7100086132695326E-2</v>
      </c>
      <c r="M50" s="44">
        <f>100*$B$49*(Global!L135*$B$48+Global!L135^2*$C$48)*(L61/$B61)^(1/$C$49)</f>
        <v>6.8072733409105121E-2</v>
      </c>
      <c r="N50" s="44">
        <f>100*$B$49*(Global!M135*$B$48+Global!M135^2*$C$48)*(M61/$B61)^(1/$C$49)</f>
        <v>9.4521522383851239E-2</v>
      </c>
      <c r="O50" s="44">
        <f>100*$B$49*(Global!N135*$B$48+Global!N135^2*$C$48)*(N61/$B61)^(1/$C$49)</f>
        <v>0.12834711351603953</v>
      </c>
      <c r="P50" s="44">
        <f>100*$B$49*(Global!O135*$B$48+Global!O135^2*$C$48)*(O61/$B61)^(1/$C$49)</f>
        <v>0.17055200596803702</v>
      </c>
      <c r="Q50" s="44">
        <f>100*$B$49*(Global!P135*$B$48+Global!P135^2*$C$48)*(P61/$B61)^(1/$C$49)</f>
        <v>0.22222811059709172</v>
      </c>
      <c r="R50" s="44">
        <f>100*$B$49*(Global!Q135*$B$48+Global!Q135^2*$C$48)*(Q61/$B61)^(1/$C$49)</f>
        <v>0.28447074876787387</v>
      </c>
      <c r="S50" s="44">
        <f>100*$B$49*(Global!R135*$B$48+Global!R135^2*$C$48)*(R61/$B61)^(1/$C$49)</f>
        <v>0.35837196391960285</v>
      </c>
      <c r="T50" s="44">
        <f>100*$B$49*(Global!S135*$B$48+Global!S135^2*$C$48)*(S61/$B61)^(1/$C$49)</f>
        <v>0.44501488222345909</v>
      </c>
      <c r="U50" s="44">
        <f>100*$B$49*(Global!T135*$B$48+Global!T135^2*$C$48)*(T61/$B61)^(1/$C$49)</f>
        <v>0.54546824893870138</v>
      </c>
      <c r="V50" s="44">
        <f>100*$B$49*(Global!U135*$B$48+Global!U135^2*$C$48)*(U61/$B61)^(1/$C$49)</f>
        <v>0.66078027107966686</v>
      </c>
      <c r="W50" s="44">
        <f>100*$B$49*(Global!V135*$B$48+Global!V135^2*$C$48)*(V61/$B61)^(1/$C$49)</f>
        <v>0.79309748715009187</v>
      </c>
      <c r="X50" s="44">
        <f>100*$B$49*(Global!W135*$B$48+Global!W135^2*$C$48)*(W61/$B61)^(1/$C$49)</f>
        <v>0.94432885584002213</v>
      </c>
      <c r="Y50" s="44">
        <f>100*$B$49*(Global!X135*$B$48+Global!X135^2*$C$48)*(X61/$B61)^(1/$C$49)</f>
        <v>1.1149836225931651</v>
      </c>
      <c r="Z50" s="44">
        <f>100*$B$49*(Global!Y135*$B$48+Global!Y135^2*$C$48)*(Y61/$B61)^(1/$C$49)</f>
        <v>1.3061516751808586</v>
      </c>
      <c r="AA50" s="44">
        <f>100*$B$49*(Global!Z135*$B$48+Global!Z135^2*$C$48)*(Z61/$B61)^(1/$C$49)</f>
        <v>1.5188884553200901</v>
      </c>
      <c r="AB50" s="44">
        <f>100*$B$49*(Global!AA135*$B$48+Global!AA135^2*$C$48)*(AA61/$B61)^(1/$C$49)</f>
        <v>1.7540341226361871</v>
      </c>
      <c r="AC50" s="44">
        <f>100*$B$49*(Global!AB135*$B$48+Global!AB135^2*$C$48)*(AB61/$B61)^(1/$C$49)</f>
        <v>2.0101757022830395</v>
      </c>
      <c r="AD50" s="44">
        <f>100*$B$49*(Global!AC135*$B$48+Global!AC135^2*$C$48)*(AC61/$B61)^(1/$C$49)</f>
        <v>2.2840522992169703</v>
      </c>
      <c r="AE50" s="44">
        <f>100*$B$49*(Global!AD135*$B$48+Global!AD135^2*$C$48)*(AD61/$B61)^(1/$C$49)</f>
        <v>2.5734923364198576</v>
      </c>
      <c r="AF50" s="44">
        <f>100*$B$49*(Global!AE135*$B$48+Global!AE135^2*$C$48)*(AE61/$B61)^(1/$C$49)</f>
        <v>2.8765736498117511</v>
      </c>
      <c r="AG50" s="44">
        <f>100*$B$49*(Global!AF135*$B$48+Global!AF135^2*$C$48)*(AF61/$B61)^(1/$C$49)</f>
        <v>3.1904276638588738</v>
      </c>
      <c r="AH50" s="44">
        <f>100*$B$49*(Global!AG135*$B$48+Global!AG135^2*$C$48)*(AG61/$B61)^(1/$C$49)</f>
        <v>3.513234404512612</v>
      </c>
      <c r="AI50" s="44">
        <f>100*$B$49*(Global!AH135*$B$48+Global!AH135^2*$C$48)*(AH61/$B61)^(1/$C$49)</f>
        <v>3.8452031286939348</v>
      </c>
      <c r="AJ50" s="44">
        <f>100*$B$49*(Global!AI135*$B$48+Global!AI135^2*$C$48)*(AI61/$B61)^(1/$C$49)</f>
        <v>4.1859309452093241</v>
      </c>
      <c r="AK50" s="44">
        <f>100*$B$49*(Global!AJ135*$B$48+Global!AJ135^2*$C$48)*(AJ61/$B61)^(1/$C$49)</f>
        <v>4.5351610497271801</v>
      </c>
      <c r="AL50" s="44">
        <f>100*$B$49*(Global!AK135*$B$48+Global!AK135^2*$C$48)*(AK61/$B61)^(1/$C$49)</f>
        <v>4.8927583195284825</v>
      </c>
      <c r="AM50" s="44">
        <f>100*$B$49*(Global!AL135*$B$48+Global!AL135^2*$C$48)*(AL61/$B61)^(1/$C$49)</f>
        <v>5.2586819266803344</v>
      </c>
      <c r="AN50" s="44">
        <f>100*$B$49*(Global!AM135*$B$48+Global!AM135^2*$C$48)*(AM61/$B61)^(1/$C$49)</f>
        <v>5.6329604330646026</v>
      </c>
      <c r="AO50" s="44">
        <f>100*$B$49*(Global!AN135*$B$48+Global!AN135^2*$C$48)*(AN61/$B61)^(1/$C$49)</f>
        <v>6.0156706125141035</v>
      </c>
      <c r="AP50" s="44">
        <f>100*$B$49*(Global!AO135*$B$48+Global!AO135^2*$C$48)*(AO61/$B61)^(1/$C$49)</f>
        <v>6.4069203008636793</v>
      </c>
      <c r="AQ50" s="44">
        <f>100*$B$49*(Global!AP135*$B$48+Global!AP135^2*$C$48)*(AP61/$B61)^(1/$C$49)</f>
        <v>6.8068350516645202</v>
      </c>
      <c r="AR50" s="44">
        <f>100*$B$49*(Global!AQ135*$B$48+Global!AQ135^2*$C$48)*(AQ61/$B61)^(1/$C$49)</f>
        <v>7.2155481224865152</v>
      </c>
      <c r="AS50" s="44">
        <f>100*$B$49*(Global!AR135*$B$48+Global!AR135^2*$C$48)*(AR61/$B61)^(1/$C$49)</f>
        <v>7.633193230603089</v>
      </c>
      <c r="AT50" s="44">
        <f>100*$B$49*(Global!AS135*$B$48+Global!AS135^2*$C$48)*(AS61/$B61)^(1/$C$49)</f>
        <v>8.0598995254296018</v>
      </c>
      <c r="AU50" s="44">
        <f>100*$B$49*(Global!AT135*$B$48+Global!AT135^2*$C$48)*(AT61/$B61)^(1/$C$49)</f>
        <v>8.49578828131534</v>
      </c>
      <c r="AV50" s="44">
        <f>100*$B$49*(Global!AU135*$B$48+Global!AU135^2*$C$48)*(AU61/$B61)^(1/$C$49)</f>
        <v>8.940970889330849</v>
      </c>
      <c r="AW50" s="44">
        <f>100*$B$49*(Global!AV135*$B$48+Global!AV135^2*$C$48)*(AV61/$B61)^(1/$C$49)</f>
        <v>9.3955478041208522</v>
      </c>
      <c r="AX50" s="44">
        <f>100*$B$49*(Global!AW135*$B$48+Global!AW135^2*$C$48)*(AW61/$B61)^(1/$C$49)</f>
        <v>9.8596081732516847</v>
      </c>
      <c r="AY50" s="44">
        <f>100*$B$49*(Global!AX135*$B$48+Global!AX135^2*$C$48)*(AX61/$B61)^(1/$C$49)</f>
        <v>10.333229938145541</v>
      </c>
      <c r="AZ50" s="44">
        <f>100*$B$49*(Global!AY135*$B$48+Global!AY135^2*$C$48)*(AY61/$B61)^(1/$C$49)</f>
        <v>10.8164802467849</v>
      </c>
      <c r="BA50" s="44">
        <f>100*$B$49*(Global!AZ135*$B$48+Global!AZ135^2*$C$48)*(AZ61/$B61)^(1/$C$49)</f>
        <v>11.309416059450092</v>
      </c>
      <c r="BB50" s="44">
        <f>100*$B$49*(Global!BA135*$B$48+Global!BA135^2*$C$48)*(BA61/$B61)^(1/$C$49)</f>
        <v>11.812084861031698</v>
      </c>
      <c r="BC50" s="44">
        <f>100*$B$49*(Global!BB135*$B$48+Global!BB135^2*$C$48)*(BB61/$B61)^(1/$C$49)</f>
        <v>12.324525418349918</v>
      </c>
      <c r="BD50" s="44">
        <f>100*$B$49*(Global!BC135*$B$48+Global!BC135^2*$C$48)*(BC61/$B61)^(1/$C$49)</f>
        <v>12.846768539794173</v>
      </c>
      <c r="BE50" s="44">
        <f>100*$B$49*(Global!BD135*$B$48+Global!BD135^2*$C$48)*(BD61/$B61)^(1/$C$49)</f>
        <v>13.378837808700826</v>
      </c>
      <c r="BF50" s="44">
        <f>100*$B$49*(Global!BE135*$B$48+Global!BE135^2*$C$48)*(BE61/$B61)^(1/$C$49)</f>
        <v>13.920750272263055</v>
      </c>
      <c r="BG50" s="44">
        <f>100*$B$49*(Global!BF135*$B$48+Global!BF135^2*$C$48)*(BF61/$B61)^(1/$C$49)</f>
        <v>14.472517075275839</v>
      </c>
      <c r="BH50" s="44">
        <f>100*$B$49*(Global!BG135*$B$48+Global!BG135^2*$C$48)*(BG61/$B61)^(1/$C$49)</f>
        <v>15.03414403335049</v>
      </c>
      <c r="BI50" s="44">
        <f>100*$B$49*(Global!BH135*$B$48+Global!BH135^2*$C$48)*(BH61/$B61)^(1/$C$49)</f>
        <v>15.605632143931956</v>
      </c>
      <c r="BJ50" s="44">
        <f>100*$B$49*(Global!BI135*$B$48+Global!BI135^2*$C$48)*(BI61/$B61)^(1/$C$49)</f>
        <v>16.186978035940154</v>
      </c>
      <c r="BK50" s="44">
        <f>100*$B$49*(Global!BJ80*$B$48+Global!BJ80^2*$C$48)*(BJ61/$B61)^(1/$C$49)</f>
        <v>16.639757847638517</v>
      </c>
      <c r="BL50" s="44">
        <f>100*$B$49*(Global!BK80*$B$48+Global!BK80^2*$C$48)*(BK61/$B61)^(1/$C$49)</f>
        <v>17.087883887059181</v>
      </c>
      <c r="BM50" s="44">
        <f>100*$B$49*(Global!BL80*$B$48+Global!BL80^2*$C$48)*(BL61/$B61)^(1/$C$49)</f>
        <v>17.533169664136764</v>
      </c>
      <c r="BN50" s="44">
        <f>100*$B$49*(Global!BM80*$B$48+Global!BM80^2*$C$48)*(BM61/$B61)^(1/$C$49)</f>
        <v>17.976832537215827</v>
      </c>
      <c r="BO50" s="44">
        <f>100*$B$49*(Global!BN80*$B$48+Global!BN80^2*$C$48)*(BN61/$B61)^(1/$C$49)</f>
        <v>18.419680011832288</v>
      </c>
      <c r="BP50" s="44">
        <f>100*$B$49*(Global!BO80*$B$48+Global!BO80^2*$C$48)*(BO61/$B61)^(1/$C$49)</f>
        <v>18.862238401794809</v>
      </c>
      <c r="BQ50" s="44">
        <f>100*$B$49*(Global!BP80*$B$48+Global!BP80^2*$C$48)*(BP61/$B61)^(1/$C$49)</f>
        <v>19.304841507809407</v>
      </c>
      <c r="BR50" s="44">
        <f>100*$B$49*(Global!BQ80*$B$48+Global!BQ80^2*$C$48)*(BQ61/$B61)^(1/$C$49)</f>
        <v>19.747691650629452</v>
      </c>
      <c r="BS50" s="44">
        <f>100*$B$49*(Global!BR80*$B$48+Global!BR80^2*$C$48)*(BR61/$B61)^(1/$C$49)</f>
        <v>20.190901631695905</v>
      </c>
      <c r="BT50" s="44">
        <f>100*$B$49*(Global!BS80*$B$48+Global!BS80^2*$C$48)*(BS61/$B61)^(1/$C$49)</f>
        <v>20.634523556350256</v>
      </c>
      <c r="BU50" s="44">
        <f>100*$B$49*(Global!BT80*$B$48+Global!BT80^2*$C$48)*(BT61/$B61)^(1/$C$49)</f>
        <v>21.078568617921825</v>
      </c>
      <c r="BV50" s="44">
        <f>100*$B$49*(Global!BU80*$B$48+Global!BU80^2*$C$48)*(BU61/$B61)^(1/$C$49)</f>
        <v>21.523020667544337</v>
      </c>
      <c r="BW50" s="44">
        <f>100*$B$49*(Global!BV80*$B$48+Global!BV80^2*$C$48)*(BV61/$B61)^(1/$C$49)</f>
        <v>21.967845514285205</v>
      </c>
      <c r="BX50" s="44">
        <f>100*$B$49*(Global!BW80*$B$48+Global!BW80^2*$C$48)*(BW61/$B61)^(1/$C$49)</f>
        <v>22.41299729294445</v>
      </c>
      <c r="BY50" s="44">
        <f>100*$B$49*(Global!BX80*$B$48+Global!BX80^2*$C$48)*(BX61/$B61)^(1/$C$49)</f>
        <v>22.858422818627947</v>
      </c>
      <c r="BZ50" s="44">
        <f>100*$B$49*(Global!BY80*$B$48+Global!BY80^2*$C$48)*(BY61/$B61)^(1/$C$49)</f>
        <v>23.304064559426507</v>
      </c>
      <c r="CA50" s="44">
        <f>100*$B$49*(Global!BZ80*$B$48+Global!BZ80^2*$C$48)*(BZ61/$B61)^(1/$C$49)</f>
        <v>23.749862660695104</v>
      </c>
      <c r="CB50" s="44">
        <f>100*$B$49*(Global!CA80*$B$48+Global!CA80^2*$C$48)*(CA61/$B61)^(1/$C$49)</f>
        <v>24.195756318504181</v>
      </c>
      <c r="CC50" s="44">
        <f>100*$B$49*(Global!CB80*$B$48+Global!CB80^2*$C$48)*(CB61/$B61)^(1/$C$49)</f>
        <v>24.641684706496161</v>
      </c>
      <c r="CD50" s="44">
        <f>100*$B$49*(Global!CC80*$B$48+Global!CC80^2*$C$48)*(CC61/$B61)^(1/$C$49)</f>
        <v>25.087587596307543</v>
      </c>
      <c r="CE50" s="44">
        <f>100*$B$49*(Global!CD80*$B$48+Global!CD80^2*$C$48)*(CD61/$B61)^(1/$C$49)</f>
        <v>25.533405767747286</v>
      </c>
      <c r="CF50" s="44">
        <f>100*$B$49*(Global!CE80*$B$48+Global!CE80^2*$C$48)*(CE61/$B61)^(1/$C$49)</f>
        <v>25.979081274753536</v>
      </c>
      <c r="CG50" s="44">
        <f>100*$B$49*(Global!CF80*$B$48+Global!CF80^2*$C$48)*(CF61/$B61)^(1/$C$49)</f>
        <v>26.424557612454553</v>
      </c>
      <c r="CH50" s="44">
        <f>100*$B$49*(Global!CG80*$B$48+Global!CG80^2*$C$48)*(CG61/$B61)^(1/$C$49)</f>
        <v>26.869779816462309</v>
      </c>
      <c r="CI50" s="44">
        <f>100*$B$49*(Global!CH80*$B$48+Global!CH80^2*$C$48)*(CH61/$B61)^(1/$C$49)</f>
        <v>27.314694515786623</v>
      </c>
      <c r="CJ50" s="44">
        <f>100*$B$49*(Global!CI80*$B$48+Global!CI80^2*$C$48)*(CI61/$B61)^(1/$C$49)</f>
        <v>27.759249954075372</v>
      </c>
      <c r="CK50" s="44">
        <f>100*$B$49*(Global!CJ80*$B$48+Global!CJ80^2*$C$48)*(CJ61/$B61)^(1/$C$49)</f>
        <v>28.203395989299146</v>
      </c>
      <c r="CL50" s="44">
        <f>100*$B$49*(Global!CK80*$B$48+Global!CK80^2*$C$48)*(CK61/$B61)^(1/$C$49)</f>
        <v>28.64708407884989</v>
      </c>
      <c r="CM50" s="44">
        <f>100*$B$49*(Global!CL80*$B$48+Global!CL80^2*$C$48)*(CL61/$B61)^(1/$C$49)</f>
        <v>29.090267254859317</v>
      </c>
      <c r="CN50" s="44">
        <f>100*$B$49*(Global!CM80*$B$48+Global!CM80^2*$C$48)*(CM61/$B61)^(1/$C$49)</f>
        <v>29.53290009305563</v>
      </c>
      <c r="CO50" s="44">
        <f>100*$B$49*(Global!CN80*$B$48+Global!CN80^2*$C$48)*(CN61/$B61)^(1/$C$49)</f>
        <v>29.974938677453157</v>
      </c>
      <c r="CP50" s="44">
        <f>100*$B$49*(Global!CO80*$B$48+Global!CO80^2*$C$48)*(CO61/$B61)^(1/$C$49)</f>
        <v>30.41634056246437</v>
      </c>
      <c r="CQ50" s="44">
        <f>100*$B$49*(Global!CP80*$B$48+Global!CP80^2*$C$48)*(CP61/$B61)^(1/$C$49)</f>
        <v>30.857064733536401</v>
      </c>
      <c r="CR50" s="44">
        <f>100*$B$49*(Global!CQ80*$B$48+Global!CQ80^2*$C$48)*(CQ61/$B61)^(1/$C$49)</f>
        <v>31.297071567077886</v>
      </c>
      <c r="CS50" s="44">
        <f>100*$B$49*(Global!CR80*$B$48+Global!CR80^2*$C$48)*(CR61/$B61)^(1/$C$49)</f>
        <v>31.736322790208131</v>
      </c>
      <c r="CT50" s="44">
        <f>100*$B$49*(Global!CS80*$B$48+Global!CS80^2*$C$48)*(CS61/$B61)^(1/$C$49)</f>
        <v>32.174781440698368</v>
      </c>
      <c r="CU50" s="44">
        <f>100*$B$49*(Global!CT80*$B$48+Global!CT80^2*$C$48)*(CT61/$B61)^(1/$C$49)</f>
        <v>32.612411827361569</v>
      </c>
      <c r="CV50" s="44">
        <f>100*$B$49*(Global!CU80*$B$48+Global!CU80^2*$C$48)*(CU61/$B61)^(1/$C$49)</f>
        <v>33.049179491068003</v>
      </c>
      <c r="CW50" s="44"/>
      <c r="CX50" s="29"/>
      <c r="CY50" s="29"/>
      <c r="CZ50" s="29"/>
      <c r="DA50" s="29"/>
    </row>
    <row r="51" spans="1:105" ht="18" customHeight="1">
      <c r="A51" s="51" t="s">
        <v>195</v>
      </c>
    </row>
    <row r="52" spans="1:105" ht="18" customHeight="1">
      <c r="A52" s="23" t="s">
        <v>120</v>
      </c>
      <c r="B52" s="138">
        <f>+Data!B240/1000</f>
        <v>1.9576620477276797E-3</v>
      </c>
      <c r="C52" s="116">
        <f>+B95-B92</f>
        <v>0</v>
      </c>
    </row>
    <row r="53" spans="1:105" ht="18" customHeight="1">
      <c r="A53" s="21" t="s">
        <v>121</v>
      </c>
      <c r="B53" s="138">
        <f>+Data!O175</f>
        <v>28.62702664604187</v>
      </c>
      <c r="C53" s="116">
        <f>+Data!Q175</f>
        <v>121.65263232935504</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1094.5830000000001</v>
      </c>
      <c r="C56" s="29">
        <f>B56*EXP(B58)</f>
        <v>1252.9435777035217</v>
      </c>
      <c r="D56" s="29">
        <f>C56*EXP(C58)</f>
        <v>1385.6545708417875</v>
      </c>
      <c r="E56" s="29">
        <f t="shared" ref="E56:BI56" si="10">D56*EXP(D58)</f>
        <v>1479.1825173993338</v>
      </c>
      <c r="F56" s="29">
        <f t="shared" si="10"/>
        <v>1543.0528292632882</v>
      </c>
      <c r="G56" s="29">
        <f t="shared" si="10"/>
        <v>1554.7444927218087</v>
      </c>
      <c r="H56" s="29">
        <f t="shared" si="10"/>
        <v>1539.6147111605594</v>
      </c>
      <c r="I56" s="29">
        <f t="shared" si="10"/>
        <v>1524.6321629814913</v>
      </c>
      <c r="J56" s="29">
        <f t="shared" si="10"/>
        <v>1509.7954154032559</v>
      </c>
      <c r="K56" s="29">
        <f t="shared" si="10"/>
        <v>1495.1030495874188</v>
      </c>
      <c r="L56" s="29">
        <f t="shared" si="10"/>
        <v>1479.5416228087806</v>
      </c>
      <c r="M56" s="29">
        <f t="shared" si="10"/>
        <v>1463.1413439062758</v>
      </c>
      <c r="N56" s="29">
        <f t="shared" si="10"/>
        <v>1446.9228572182876</v>
      </c>
      <c r="O56" s="29">
        <f t="shared" si="10"/>
        <v>1430.8841476321795</v>
      </c>
      <c r="P56" s="29">
        <f t="shared" si="10"/>
        <v>1415.0232223722394</v>
      </c>
      <c r="Q56" s="29">
        <f t="shared" si="10"/>
        <v>1399.3381107520811</v>
      </c>
      <c r="R56" s="29">
        <f t="shared" si="10"/>
        <v>1383.8268639297912</v>
      </c>
      <c r="S56" s="29">
        <f t="shared" si="10"/>
        <v>1368.4875546657893</v>
      </c>
      <c r="T56" s="29">
        <f t="shared" si="10"/>
        <v>1353.3182770833725</v>
      </c>
      <c r="U56" s="29">
        <f t="shared" si="10"/>
        <v>1338.3171464319146</v>
      </c>
      <c r="V56" s="29">
        <f t="shared" si="10"/>
        <v>1334.2245054294342</v>
      </c>
      <c r="W56" s="29">
        <f t="shared" si="10"/>
        <v>1340.9406601043167</v>
      </c>
      <c r="X56" s="29">
        <f t="shared" si="10"/>
        <v>1347.6906222332173</v>
      </c>
      <c r="Y56" s="29">
        <f t="shared" si="10"/>
        <v>1354.4745619944597</v>
      </c>
      <c r="Z56" s="29">
        <f t="shared" si="10"/>
        <v>1361.2926504230038</v>
      </c>
      <c r="AA56" s="29">
        <f t="shared" si="10"/>
        <v>1368.1450594147566</v>
      </c>
      <c r="AB56" s="29">
        <f t="shared" si="10"/>
        <v>1375.0319617309065</v>
      </c>
      <c r="AC56" s="29">
        <f t="shared" si="10"/>
        <v>1381.9535310022784</v>
      </c>
      <c r="AD56" s="29">
        <f t="shared" si="10"/>
        <v>1388.9099417337122</v>
      </c>
      <c r="AE56" s="29">
        <f t="shared" si="10"/>
        <v>1395.9013693084617</v>
      </c>
      <c r="AF56" s="29">
        <f t="shared" si="10"/>
        <v>1399.4102694606254</v>
      </c>
      <c r="AG56" s="29">
        <f t="shared" si="10"/>
        <v>1399.4102694606254</v>
      </c>
      <c r="AH56" s="29">
        <f t="shared" si="10"/>
        <v>1399.4102694606254</v>
      </c>
      <c r="AI56" s="29">
        <f t="shared" si="10"/>
        <v>1399.4102694606254</v>
      </c>
      <c r="AJ56" s="29">
        <f t="shared" si="10"/>
        <v>1399.4102694606254</v>
      </c>
      <c r="AK56" s="29">
        <f t="shared" si="10"/>
        <v>1399.4102694606254</v>
      </c>
      <c r="AL56" s="29">
        <f t="shared" si="10"/>
        <v>1399.4102694606254</v>
      </c>
      <c r="AM56" s="29">
        <f t="shared" si="10"/>
        <v>1399.4102694606254</v>
      </c>
      <c r="AN56" s="29">
        <f t="shared" si="10"/>
        <v>1399.4102694606254</v>
      </c>
      <c r="AO56" s="29">
        <f t="shared" si="10"/>
        <v>1399.4102694606254</v>
      </c>
      <c r="AP56" s="29">
        <f t="shared" si="10"/>
        <v>1399.4102694606254</v>
      </c>
      <c r="AQ56" s="29">
        <f t="shared" si="10"/>
        <v>1399.4102694606254</v>
      </c>
      <c r="AR56" s="29">
        <f t="shared" si="10"/>
        <v>1399.4102694606254</v>
      </c>
      <c r="AS56" s="29">
        <f t="shared" si="10"/>
        <v>1399.4102694606254</v>
      </c>
      <c r="AT56" s="29">
        <f t="shared" si="10"/>
        <v>1399.4102694606254</v>
      </c>
      <c r="AU56" s="29">
        <f t="shared" si="10"/>
        <v>1399.4102694606254</v>
      </c>
      <c r="AV56" s="29">
        <f t="shared" si="10"/>
        <v>1399.4102694606254</v>
      </c>
      <c r="AW56" s="29">
        <f t="shared" si="10"/>
        <v>1399.4102694606254</v>
      </c>
      <c r="AX56" s="29">
        <f t="shared" si="10"/>
        <v>1399.4102694606254</v>
      </c>
      <c r="AY56" s="29">
        <f t="shared" si="10"/>
        <v>1399.4102694606254</v>
      </c>
      <c r="AZ56" s="29">
        <f t="shared" si="10"/>
        <v>1399.4102694606254</v>
      </c>
      <c r="BA56" s="29">
        <f t="shared" si="10"/>
        <v>1399.4102694606254</v>
      </c>
      <c r="BB56" s="29">
        <f t="shared" si="10"/>
        <v>1399.4102694606254</v>
      </c>
      <c r="BC56" s="29">
        <f t="shared" si="10"/>
        <v>1399.4102694606254</v>
      </c>
      <c r="BD56" s="29">
        <f t="shared" si="10"/>
        <v>1399.4102694606254</v>
      </c>
      <c r="BE56" s="29">
        <f t="shared" si="10"/>
        <v>1399.4102694606254</v>
      </c>
      <c r="BF56" s="29">
        <f t="shared" si="10"/>
        <v>1399.4102694606254</v>
      </c>
      <c r="BG56" s="29">
        <f t="shared" si="10"/>
        <v>1399.4102694606254</v>
      </c>
      <c r="BH56" s="29">
        <f t="shared" si="10"/>
        <v>1399.4102694606254</v>
      </c>
      <c r="BI56" s="29">
        <f t="shared" si="10"/>
        <v>1399.4102694606254</v>
      </c>
    </row>
    <row r="57" spans="1:105" s="6" customFormat="1" ht="12.9">
      <c r="A57" s="5" t="s">
        <v>113</v>
      </c>
      <c r="B57" s="3">
        <f>Parameters!L48</f>
        <v>1094.5830000000001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+Data!B44*10</f>
        <v>0.13512217631474144</v>
      </c>
      <c r="C58" s="29">
        <f>+Data!C44*10</f>
        <v>0.10067699718421139</v>
      </c>
      <c r="D58" s="29">
        <f>+Data!D44*10</f>
        <v>6.5316939745763331E-2</v>
      </c>
      <c r="E58" s="29">
        <f>+Data!E44*10</f>
        <v>4.2273228749606762E-2</v>
      </c>
      <c r="F58" s="29">
        <f>+Data!F44*10</f>
        <v>7.5484079541995319E-3</v>
      </c>
      <c r="G58" s="29">
        <f>+Data!G44*10</f>
        <v>-9.7790212027657752E-3</v>
      </c>
      <c r="H58" s="29">
        <f>+Data!H44*10</f>
        <v>-9.7790212027657752E-3</v>
      </c>
      <c r="I58" s="29">
        <f>+Data!I44*10</f>
        <v>-9.7790212027657752E-3</v>
      </c>
      <c r="J58" s="29">
        <f>+Data!J44*10</f>
        <v>-9.7790212027657752E-3</v>
      </c>
      <c r="K58" s="29">
        <f>+Data!K44*10</f>
        <v>-1.0462808470786369E-2</v>
      </c>
      <c r="L58" s="29">
        <f>+Data!L44*10</f>
        <v>-1.1146595738806967E-2</v>
      </c>
      <c r="M58" s="29">
        <f>+Data!M44*10</f>
        <v>-1.1146595738806967E-2</v>
      </c>
      <c r="N58" s="29">
        <f>+Data!N44*10</f>
        <v>-1.1146595738806967E-2</v>
      </c>
      <c r="O58" s="29">
        <f>+Data!O44*10</f>
        <v>-1.1146595738806967E-2</v>
      </c>
      <c r="P58" s="29">
        <f>+Data!P44*10</f>
        <v>-1.1146595738806967E-2</v>
      </c>
      <c r="Q58" s="29">
        <f>+Data!Q44*10</f>
        <v>-1.1146595738806967E-2</v>
      </c>
      <c r="R58" s="29">
        <f>+Data!R44*10</f>
        <v>-1.1146595738806967E-2</v>
      </c>
      <c r="S58" s="29">
        <f>+Data!S44*10</f>
        <v>-1.1146595738806967E-2</v>
      </c>
      <c r="T58" s="29">
        <f>+Data!T44*10</f>
        <v>-1.1146595738806967E-2</v>
      </c>
      <c r="U58" s="29">
        <f>+Data!U44*10</f>
        <v>-3.0627355789420007E-3</v>
      </c>
      <c r="V58" s="29">
        <f>+Data!V44*10</f>
        <v>5.0211245809229661E-3</v>
      </c>
      <c r="W58" s="29">
        <f>+Data!W44*10</f>
        <v>5.0211245809229661E-3</v>
      </c>
      <c r="X58" s="29">
        <f>+Data!X44*10</f>
        <v>5.0211245809229661E-3</v>
      </c>
      <c r="Y58" s="29">
        <f>+Data!Y44*10</f>
        <v>5.0211245809229661E-3</v>
      </c>
      <c r="Z58" s="29">
        <f>+Data!Z44*10</f>
        <v>5.0211245809229661E-3</v>
      </c>
      <c r="AA58" s="29">
        <f>+Data!AA44*10</f>
        <v>5.0211245809229661E-3</v>
      </c>
      <c r="AB58" s="29">
        <f>+Data!AB44*10</f>
        <v>5.0211245809229661E-3</v>
      </c>
      <c r="AC58" s="29">
        <f>+Data!AC44*10</f>
        <v>5.0211245809229661E-3</v>
      </c>
      <c r="AD58" s="29">
        <f>+Data!AD44*10</f>
        <v>5.0211245809229661E-3</v>
      </c>
      <c r="AE58" s="29">
        <f>+Data!AE44*10</f>
        <v>2.510562290461483E-3</v>
      </c>
      <c r="AF58" s="29">
        <f>+Data!AF42*10</f>
        <v>0</v>
      </c>
      <c r="AG58" s="29">
        <f>+Data!AG42*10</f>
        <v>0</v>
      </c>
      <c r="AH58" s="29">
        <f>+Data!AH42*10</f>
        <v>0</v>
      </c>
      <c r="AI58" s="29">
        <f>+Data!AI42*10</f>
        <v>0</v>
      </c>
      <c r="AJ58" s="29">
        <f>+Data!AJ42*10</f>
        <v>0</v>
      </c>
      <c r="AK58" s="29">
        <f>+Data!AK42*10</f>
        <v>0</v>
      </c>
      <c r="AL58" s="29">
        <f>+Data!AL42*10</f>
        <v>0</v>
      </c>
      <c r="AM58" s="29">
        <f>+Data!AM42*10</f>
        <v>0</v>
      </c>
      <c r="AN58" s="29">
        <f>+Data!AN42*10</f>
        <v>0</v>
      </c>
      <c r="AO58" s="29">
        <f>+Data!AO42*10</f>
        <v>0</v>
      </c>
      <c r="AP58" s="29">
        <f>+Data!AP42*10</f>
        <v>0</v>
      </c>
      <c r="AQ58" s="29">
        <f>+Data!AQ42*10</f>
        <v>0</v>
      </c>
      <c r="AR58" s="29">
        <f>+Data!AR42*10</f>
        <v>0</v>
      </c>
      <c r="AS58" s="29">
        <f>+Data!AS42*10</f>
        <v>0</v>
      </c>
      <c r="AT58" s="29">
        <f>+Data!AT42*10</f>
        <v>0</v>
      </c>
      <c r="AU58" s="29">
        <f>+Data!AU42*10</f>
        <v>0</v>
      </c>
      <c r="AV58" s="29">
        <f>+Data!AV42*10</f>
        <v>0</v>
      </c>
      <c r="AW58" s="29">
        <f>+Data!AW42*10</f>
        <v>0</v>
      </c>
      <c r="AX58" s="29">
        <f>+Data!AX42*10</f>
        <v>0</v>
      </c>
      <c r="AY58" s="29">
        <f>+Data!AY42*10</f>
        <v>0</v>
      </c>
      <c r="AZ58" s="29">
        <f>+Data!AZ42*10</f>
        <v>0</v>
      </c>
      <c r="BA58" s="29">
        <f>+Data!BA42*10</f>
        <v>0</v>
      </c>
      <c r="BB58" s="29">
        <f>+Data!BB42*10</f>
        <v>0</v>
      </c>
      <c r="BC58" s="29">
        <f>+Data!BC42*10</f>
        <v>0</v>
      </c>
      <c r="BD58" s="29">
        <f>+Data!BD42*10</f>
        <v>0</v>
      </c>
      <c r="BE58" s="29">
        <f>+Data!BE42*10</f>
        <v>0</v>
      </c>
      <c r="BF58" s="29">
        <f>+Data!BF42*10</f>
        <v>0</v>
      </c>
      <c r="BG58" s="29">
        <f>+Data!BG42*10</f>
        <v>0</v>
      </c>
      <c r="BH58" s="29">
        <f>+Data!BH42*10</f>
        <v>0</v>
      </c>
      <c r="BI58" s="29">
        <f>+Data!BI42*10</f>
        <v>0</v>
      </c>
    </row>
    <row r="59" spans="1:105" s="6" customFormat="1" ht="12.9">
      <c r="A59" s="5" t="s">
        <v>129</v>
      </c>
      <c r="B59" s="3">
        <f>+BI56</f>
        <v>1399.4102694606254</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2.4408315128007603</v>
      </c>
      <c r="C61" s="45">
        <f t="shared" si="11"/>
        <v>4.6005454678963762</v>
      </c>
      <c r="D61" s="45">
        <f t="shared" si="11"/>
        <v>7.4062544888932544</v>
      </c>
      <c r="E61" s="45">
        <f t="shared" si="11"/>
        <v>10.973936839008354</v>
      </c>
      <c r="F61" s="45">
        <f t="shared" si="11"/>
        <v>15.343781560189754</v>
      </c>
      <c r="G61" s="45">
        <f t="shared" si="11"/>
        <v>20.186341637386924</v>
      </c>
      <c r="H61" s="45">
        <f t="shared" si="11"/>
        <v>25.498038594119784</v>
      </c>
      <c r="I61" s="45">
        <f t="shared" si="11"/>
        <v>31.513111931046723</v>
      </c>
      <c r="J61" s="45">
        <f t="shared" si="11"/>
        <v>38.220982458909852</v>
      </c>
      <c r="K61" s="45">
        <f t="shared" si="11"/>
        <v>45.600901314228196</v>
      </c>
      <c r="L61" s="45">
        <f t="shared" si="11"/>
        <v>53.592229291223646</v>
      </c>
      <c r="M61" s="45">
        <f t="shared" si="11"/>
        <v>62.142180031424964</v>
      </c>
      <c r="N61" s="45">
        <f t="shared" si="11"/>
        <v>71.284305746281348</v>
      </c>
      <c r="O61" s="45">
        <f t="shared" si="11"/>
        <v>80.742674362247342</v>
      </c>
      <c r="P61" s="45">
        <f t="shared" si="11"/>
        <v>90.468288802073459</v>
      </c>
      <c r="Q61" s="45">
        <f t="shared" si="11"/>
        <v>100.4047056214025</v>
      </c>
      <c r="R61" s="45">
        <f t="shared" si="11"/>
        <v>110.49392825935324</v>
      </c>
      <c r="S61" s="45">
        <f t="shared" si="11"/>
        <v>120.68019059611818</v>
      </c>
      <c r="T61" s="45">
        <f t="shared" si="11"/>
        <v>130.91227205085281</v>
      </c>
      <c r="U61" s="45">
        <f t="shared" si="11"/>
        <v>141.14480210005706</v>
      </c>
      <c r="V61" s="45">
        <f t="shared" si="11"/>
        <v>152.19768731988211</v>
      </c>
      <c r="W61" s="45">
        <f t="shared" si="11"/>
        <v>164.41460530384495</v>
      </c>
      <c r="X61" s="45">
        <f t="shared" si="11"/>
        <v>177.12228696703306</v>
      </c>
      <c r="Y61" s="45">
        <f t="shared" si="11"/>
        <v>190.20997310888859</v>
      </c>
      <c r="Z61" s="45">
        <f t="shared" si="11"/>
        <v>203.61111660819776</v>
      </c>
      <c r="AA61" s="45">
        <f t="shared" si="11"/>
        <v>217.28686237718384</v>
      </c>
      <c r="AB61" s="45">
        <f t="shared" si="11"/>
        <v>231.22056503010086</v>
      </c>
      <c r="AC61" s="45">
        <f t="shared" si="11"/>
        <v>245.43218798803002</v>
      </c>
      <c r="AD61" s="45">
        <f t="shared" si="11"/>
        <v>260.09119326180036</v>
      </c>
      <c r="AE61" s="45">
        <f t="shared" si="11"/>
        <v>275.19649476158469</v>
      </c>
      <c r="AF61" s="45">
        <f t="shared" si="11"/>
        <v>290.22327675932394</v>
      </c>
      <c r="AG61" s="45">
        <f t="shared" si="11"/>
        <v>304.96568789883486</v>
      </c>
      <c r="AH61" s="45">
        <f t="shared" si="11"/>
        <v>319.81573832110871</v>
      </c>
      <c r="AI61" s="45">
        <f t="shared" si="11"/>
        <v>334.82317840139092</v>
      </c>
      <c r="AJ61" s="45">
        <f t="shared" si="11"/>
        <v>350.01614205531223</v>
      </c>
      <c r="AK61" s="45">
        <f t="shared" si="11"/>
        <v>365.41358169923438</v>
      </c>
      <c r="AL61" s="45">
        <f t="shared" si="11"/>
        <v>381.03104592188595</v>
      </c>
      <c r="AM61" s="45">
        <f t="shared" si="11"/>
        <v>396.88341765863726</v>
      </c>
      <c r="AN61" s="45">
        <f t="shared" si="11"/>
        <v>412.98607494317548</v>
      </c>
      <c r="AO61" s="45">
        <f t="shared" si="11"/>
        <v>429.35526702123008</v>
      </c>
      <c r="AP61" s="45">
        <f t="shared" si="11"/>
        <v>446.00812689111893</v>
      </c>
      <c r="AQ61" s="45">
        <f t="shared" si="11"/>
        <v>462.9625369201882</v>
      </c>
      <c r="AR61" s="45">
        <f t="shared" si="11"/>
        <v>480.23695387463414</v>
      </c>
      <c r="AS61" s="45">
        <f t="shared" si="11"/>
        <v>497.85024160055247</v>
      </c>
      <c r="AT61" s="45">
        <f t="shared" si="11"/>
        <v>515.82152999883067</v>
      </c>
      <c r="AU61" s="45">
        <f t="shared" si="11"/>
        <v>534.17010460057952</v>
      </c>
      <c r="AV61" s="45">
        <f t="shared" si="11"/>
        <v>552.91532467876175</v>
      </c>
      <c r="AW61" s="45">
        <f t="shared" si="11"/>
        <v>572.07656547427052</v>
      </c>
      <c r="AX61" s="45">
        <f t="shared" si="11"/>
        <v>591.67317967335862</v>
      </c>
      <c r="AY61" s="45">
        <f t="shared" si="11"/>
        <v>611.72447366351787</v>
      </c>
      <c r="AZ61" s="45">
        <f t="shared" si="11"/>
        <v>632.24969477648744</v>
      </c>
      <c r="BA61" s="45">
        <f t="shared" si="11"/>
        <v>653.26802644627833</v>
      </c>
      <c r="BB61" s="45">
        <f t="shared" si="11"/>
        <v>674.79858885982935</v>
      </c>
      <c r="BC61" s="45">
        <f t="shared" si="11"/>
        <v>696.86044322303144</v>
      </c>
      <c r="BD61" s="45">
        <f t="shared" si="11"/>
        <v>719.47259820358067</v>
      </c>
      <c r="BE61" s="45">
        <f t="shared" si="11"/>
        <v>742.65401745612292</v>
      </c>
      <c r="BF61" s="45">
        <f t="shared" si="11"/>
        <v>766.42362740022838</v>
      </c>
      <c r="BG61" s="45">
        <f t="shared" si="11"/>
        <v>790.8003246233759</v>
      </c>
      <c r="BH61" s="45">
        <f t="shared" si="11"/>
        <v>815.80298243292191</v>
      </c>
      <c r="BI61" s="45">
        <f t="shared" si="11"/>
        <v>841.45045619421512</v>
      </c>
      <c r="BJ61" s="45">
        <f>+BI61</f>
        <v>841.45045619421512</v>
      </c>
      <c r="BK61" s="45">
        <f t="shared" ref="BK61:CV61" si="12">+BJ61</f>
        <v>841.45045619421512</v>
      </c>
      <c r="BL61" s="45">
        <f t="shared" si="12"/>
        <v>841.45045619421512</v>
      </c>
      <c r="BM61" s="45">
        <f t="shared" si="12"/>
        <v>841.45045619421512</v>
      </c>
      <c r="BN61" s="45">
        <f t="shared" si="12"/>
        <v>841.45045619421512</v>
      </c>
      <c r="BO61" s="45">
        <f t="shared" si="12"/>
        <v>841.45045619421512</v>
      </c>
      <c r="BP61" s="45">
        <f t="shared" si="12"/>
        <v>841.45045619421512</v>
      </c>
      <c r="BQ61" s="45">
        <f t="shared" si="12"/>
        <v>841.45045619421512</v>
      </c>
      <c r="BR61" s="45">
        <f t="shared" si="12"/>
        <v>841.45045619421512</v>
      </c>
      <c r="BS61" s="45">
        <f t="shared" si="12"/>
        <v>841.45045619421512</v>
      </c>
      <c r="BT61" s="45">
        <f t="shared" si="12"/>
        <v>841.45045619421512</v>
      </c>
      <c r="BU61" s="45">
        <f t="shared" si="12"/>
        <v>841.45045619421512</v>
      </c>
      <c r="BV61" s="45">
        <f t="shared" si="12"/>
        <v>841.45045619421512</v>
      </c>
      <c r="BW61" s="45">
        <f t="shared" si="12"/>
        <v>841.45045619421512</v>
      </c>
      <c r="BX61" s="45">
        <f t="shared" si="12"/>
        <v>841.45045619421512</v>
      </c>
      <c r="BY61" s="45">
        <f t="shared" si="12"/>
        <v>841.45045619421512</v>
      </c>
      <c r="BZ61" s="45">
        <f t="shared" si="12"/>
        <v>841.45045619421512</v>
      </c>
      <c r="CA61" s="45">
        <f t="shared" si="12"/>
        <v>841.45045619421512</v>
      </c>
      <c r="CB61" s="45">
        <f t="shared" si="12"/>
        <v>841.45045619421512</v>
      </c>
      <c r="CC61" s="45">
        <f t="shared" si="12"/>
        <v>841.45045619421512</v>
      </c>
      <c r="CD61" s="45">
        <f t="shared" si="12"/>
        <v>841.45045619421512</v>
      </c>
      <c r="CE61" s="45">
        <f t="shared" si="12"/>
        <v>841.45045619421512</v>
      </c>
      <c r="CF61" s="45">
        <f t="shared" si="12"/>
        <v>841.45045619421512</v>
      </c>
      <c r="CG61" s="45">
        <f t="shared" si="12"/>
        <v>841.45045619421512</v>
      </c>
      <c r="CH61" s="45">
        <f t="shared" si="12"/>
        <v>841.45045619421512</v>
      </c>
      <c r="CI61" s="45">
        <f t="shared" si="12"/>
        <v>841.45045619421512</v>
      </c>
      <c r="CJ61" s="45">
        <f t="shared" si="12"/>
        <v>841.45045619421512</v>
      </c>
      <c r="CK61" s="45">
        <f t="shared" si="12"/>
        <v>841.45045619421512</v>
      </c>
      <c r="CL61" s="45">
        <f t="shared" si="12"/>
        <v>841.45045619421512</v>
      </c>
      <c r="CM61" s="45">
        <f t="shared" si="12"/>
        <v>841.45045619421512</v>
      </c>
      <c r="CN61" s="45">
        <f t="shared" si="12"/>
        <v>841.45045619421512</v>
      </c>
      <c r="CO61" s="45">
        <f t="shared" si="12"/>
        <v>841.45045619421512</v>
      </c>
      <c r="CP61" s="45">
        <f t="shared" si="12"/>
        <v>841.45045619421512</v>
      </c>
      <c r="CQ61" s="45">
        <f t="shared" si="12"/>
        <v>841.45045619421512</v>
      </c>
      <c r="CR61" s="45">
        <f t="shared" si="12"/>
        <v>841.45045619421512</v>
      </c>
      <c r="CS61" s="45">
        <f t="shared" si="12"/>
        <v>841.45045619421512</v>
      </c>
      <c r="CT61" s="45">
        <f t="shared" si="12"/>
        <v>841.45045619421512</v>
      </c>
      <c r="CU61" s="45">
        <f t="shared" si="12"/>
        <v>841.45045619421512</v>
      </c>
      <c r="CV61" s="45">
        <f t="shared" si="12"/>
        <v>841.45045619421512</v>
      </c>
    </row>
    <row r="62" spans="1:105" s="64" customFormat="1" ht="18" customHeight="1">
      <c r="A62" s="580" t="s">
        <v>1128</v>
      </c>
      <c r="B62" s="64">
        <f>($B24*B81+$B25*B81^$B$26+$B$29*(B81/$B$27)^$B$28)*Parameters!$B$116*0.01</f>
        <v>4.8030933168166229E-3</v>
      </c>
      <c r="C62" s="64">
        <f>($B24*C81+$B25*C81^$B$26+$B$29*(C81/$B$27)^$B$28)*Parameters!$B$116*0.01</f>
        <v>5.9193656621959311E-3</v>
      </c>
      <c r="D62" s="64">
        <f>($B24*D81+$B25*D81^$B$26+$B$29*(D81/$B$27)^$B$28)*Parameters!$B$116*0.01</f>
        <v>7.9479008906900815E-3</v>
      </c>
      <c r="E62" s="64">
        <f>($B24*E81+$B25*E81^$B$26+$B$29*(E81/$B$27)^$B$28)*Parameters!$B$116*0.01</f>
        <v>1.0570081877581683E-2</v>
      </c>
      <c r="F62" s="64">
        <f>($B24*F81+$B25*F81^$B$26+$B$29*(F81/$B$27)^$B$28)*Parameters!$B$116*0.01</f>
        <v>1.37005452557295E-2</v>
      </c>
      <c r="G62" s="64">
        <f>($B24*G81+$B25*G81^$B$26+$B$29*(G81/$B$27)^$B$28)*Parameters!$B$116*0.01</f>
        <v>1.7245685923745323E-2</v>
      </c>
      <c r="H62" s="64">
        <f>($B24*H81+$B25*H81^$B$26+$B$29*(H81/$B$27)^$B$28)*Parameters!$B$116*0.01</f>
        <v>2.1109590856388846E-2</v>
      </c>
      <c r="I62" s="64">
        <f>($B24*I81+$B25*I81^$B$26+$B$29*(I81/$B$27)^$B$28)*Parameters!$B$116*0.01</f>
        <v>2.5212358657346494E-2</v>
      </c>
      <c r="J62" s="64">
        <f>($B24*J81+$B25*J81^$B$26+$B$29*(J81/$B$27)^$B$28)*Parameters!$B$116*0.01</f>
        <v>2.9496386036797554E-2</v>
      </c>
      <c r="K62" s="64">
        <f>($B24*K81+$B25*K81^$B$26+$B$29*(K81/$B$27)^$B$28)*Parameters!$B$116*0.01</f>
        <v>3.3922434415811907E-2</v>
      </c>
      <c r="L62" s="64">
        <f>($B24*L81+$B25*L81^$B$26+$B$29*(L81/$B$27)^$B$28)*Parameters!$B$116*0.01</f>
        <v>3.8464852749981612E-2</v>
      </c>
      <c r="M62" s="64">
        <f>($B24*M81+$B25*M81^$B$26+$B$29*(M81/$B$27)^$B$28)*Parameters!$B$116*0.01</f>
        <v>4.2974497961344151E-2</v>
      </c>
      <c r="N62" s="64">
        <f>($B24*N81+$B25*N81^$B$26+$B$29*(N81/$B$27)^$B$28)*Parameters!$B$116*0.01</f>
        <v>4.746356946685136E-2</v>
      </c>
      <c r="O62" s="64">
        <f>($B24*O81+$B25*O81^$B$26+$B$29*(O81/$B$27)^$B$28)*Parameters!$B$116*0.01</f>
        <v>5.1939439188859994E-2</v>
      </c>
      <c r="P62" s="64">
        <f>($B24*P81+$B25*P81^$B$26+$B$29*(P81/$B$27)^$B$28)*Parameters!$B$116*0.01</f>
        <v>5.6402106291552005E-2</v>
      </c>
      <c r="Q62" s="64">
        <f>($B24*Q81+$B25*Q81^$B$26+$B$29*(Q81/$B$27)^$B$28)*Parameters!$B$116*0.01</f>
        <v>6.0847981181170803E-2</v>
      </c>
      <c r="R62" s="64">
        <f>($B24*R81+$B25*R81^$B$26+$B$29*(R81/$B$27)^$B$28)*Parameters!$B$116*0.01</f>
        <v>6.5271610208940109E-2</v>
      </c>
      <c r="S62" s="64">
        <f>($B24*S81+$B25*S81^$B$26+$B$29*(S81/$B$27)^$B$28)*Parameters!$B$116*0.01</f>
        <v>6.9666347726007091E-2</v>
      </c>
      <c r="T62" s="64">
        <f>($B24*T81+$B25*T81^$B$26+$B$29*(T81/$B$27)^$B$28)*Parameters!$B$116*0.01</f>
        <v>7.4024434079629206E-2</v>
      </c>
      <c r="U62" s="64">
        <f>($B24*U81+$B25*U81^$B$26+$B$29*(U81/$B$27)^$B$28)*Parameters!$B$116*0.01</f>
        <v>7.8336663877913715E-2</v>
      </c>
      <c r="V62" s="64">
        <f>($B24*V81+$B25*V81^$B$26+$B$29*(V81/$B$27)^$B$28)*Parameters!$B$116*0.01</f>
        <v>8.2596019605482171E-2</v>
      </c>
      <c r="W62" s="64">
        <f>($B24*W81+$B25*W81^$B$26+$B$29*(W81/$B$27)^$B$28)*Parameters!$B$116*0.01</f>
        <v>8.6799992780118837E-2</v>
      </c>
      <c r="X62" s="64">
        <f>($B24*X81+$B25*X81^$B$26+$B$29*(X81/$B$27)^$B$28)*Parameters!$B$116*0.01</f>
        <v>9.094336799537954E-2</v>
      </c>
      <c r="Y62" s="64">
        <f>($B24*Y81+$B25*Y81^$B$26+$B$29*(Y81/$B$27)^$B$28)*Parameters!$B$116*0.01</f>
        <v>9.5010691177057641E-2</v>
      </c>
      <c r="Z62" s="64">
        <f>($B24*Z81+$B25*Z81^$B$26+$B$29*(Z81/$B$27)^$B$28)*Parameters!$B$116*0.01</f>
        <v>9.8973594162375778E-2</v>
      </c>
      <c r="AA62" s="64">
        <f>($B24*AA81+$B25*AA81^$B$26+$B$29*(AA81/$B$27)^$B$28)*Parameters!$B$116*0.01</f>
        <v>0.10271274404765081</v>
      </c>
      <c r="AB62" s="64">
        <f>($B24*AB81+$B25*AB81^$B$26+$B$29*(AB81/$B$27)^$B$28)*Parameters!$B$116*0.01</f>
        <v>0.10502999639394089</v>
      </c>
      <c r="AC62" s="64">
        <f>($B24*AC81+$B25*AC81^$B$26+$B$29*(AC81/$B$27)^$B$28)*Parameters!$B$116*0.01</f>
        <v>0.10526722632385127</v>
      </c>
      <c r="AD62" s="64">
        <f>($B24*AD81+$B25*AD81^$B$26+$B$29*(AD81/$B$27)^$B$28)*Parameters!$B$116*0.01</f>
        <v>0.10425534319315743</v>
      </c>
      <c r="AE62" s="64">
        <f>($B24*AE81+$B25*AE81^$B$26+$B$29*(AE81/$B$27)^$B$28)*Parameters!$B$116*0.01</f>
        <v>0.10256116936821787</v>
      </c>
      <c r="AF62" s="64">
        <f>($B24*AF81+$B25*AF81^$B$26+$B$29*(AF81/$B$27)^$B$28)*Parameters!$B$116*0.01</f>
        <v>0.10055523881417833</v>
      </c>
      <c r="AG62" s="64">
        <f>($B24*AG81+$B25*AG81^$B$26+$B$29*(AG81/$B$27)^$B$28)*Parameters!$B$116*0.01</f>
        <v>9.8470017921650971E-2</v>
      </c>
      <c r="AH62" s="64">
        <f>($B24*AH81+$B25*AH81^$B$26+$B$29*(AH81/$B$27)^$B$28)*Parameters!$B$116*0.01</f>
        <v>9.644428728460748E-2</v>
      </c>
      <c r="AI62" s="64">
        <f>($B24*AI81+$B25*AI81^$B$26+$B$29*(AI81/$B$27)^$B$28)*Parameters!$B$116*0.01</f>
        <v>9.4554993510176322E-2</v>
      </c>
      <c r="AJ62" s="64">
        <f>($B24*AJ81+$B25*AJ81^$B$26+$B$29*(AJ81/$B$27)^$B$28)*Parameters!$B$116*0.01</f>
        <v>9.2839306196106919E-2</v>
      </c>
      <c r="AK62" s="64">
        <f>($B24*AK81+$B25*AK81^$B$26+$B$29*(AK81/$B$27)^$B$28)*Parameters!$B$116*0.01</f>
        <v>9.130953187141129E-2</v>
      </c>
      <c r="AL62" s="64">
        <f>($B24*AL81+$B25*AL81^$B$26+$B$29*(AL81/$B$27)^$B$28)*Parameters!$B$116*0.01</f>
        <v>8.9963016607848126E-2</v>
      </c>
      <c r="AM62" s="64">
        <f>($B24*AM81+$B25*AM81^$B$26+$B$29*(AM81/$B$27)^$B$28)*Parameters!$B$116*0.01</f>
        <v>8.878861543895808E-2</v>
      </c>
      <c r="AN62" s="64">
        <f>($B24*AN81+$B25*AN81^$B$26+$B$29*(AN81/$B$27)^$B$28)*Parameters!$B$116*0.01</f>
        <v>8.7770846700628055E-2</v>
      </c>
      <c r="AO62" s="64">
        <f>($B24*AO81+$B25*AO81^$B$26+$B$29*(AO81/$B$27)^$B$28)*Parameters!$B$116*0.01</f>
        <v>8.689250338053231E-2</v>
      </c>
      <c r="AP62" s="64">
        <f>($B24*AP81+$B25*AP81^$B$26+$B$29*(AP81/$B$27)^$B$28)*Parameters!$B$116*0.01</f>
        <v>8.6136246240496345E-2</v>
      </c>
      <c r="AQ62" s="64">
        <f>($B24*AQ81+$B25*AQ81^$B$26+$B$29*(AQ81/$B$27)^$B$28)*Parameters!$B$116*0.01</f>
        <v>8.5485531757279465E-2</v>
      </c>
      <c r="AR62" s="64">
        <f>($B24*AR81+$B25*AR81^$B$26+$B$29*(AR81/$B$27)^$B$28)*Parameters!$B$116*0.01</f>
        <v>8.4925110738210421E-2</v>
      </c>
      <c r="AS62" s="64">
        <f>($B24*AS81+$B25*AS81^$B$26+$B$29*(AS81/$B$27)^$B$28)*Parameters!$B$116*0.01</f>
        <v>8.4441254312568326E-2</v>
      </c>
      <c r="AT62" s="64">
        <f>($B24*AT81+$B25*AT81^$B$26+$B$29*(AT81/$B$27)^$B$28)*Parameters!$B$116*0.01</f>
        <v>8.4021810857611498E-2</v>
      </c>
      <c r="AU62" s="64">
        <f>($B24*AU81+$B25*AU81^$B$26+$B$29*(AU81/$B$27)^$B$28)*Parameters!$B$116*0.01</f>
        <v>8.3656161866777448E-2</v>
      </c>
      <c r="AV62" s="64">
        <f>($B24*AV81+$B25*AV81^$B$26+$B$29*(AV81/$B$27)^$B$28)*Parameters!$B$116*0.01</f>
        <v>8.3335121036961404E-2</v>
      </c>
      <c r="AW62" s="64">
        <f>($B24*AW81+$B25*AW81^$B$26+$B$29*(AW81/$B$27)^$B$28)*Parameters!$B$116*0.01</f>
        <v>8.3050805041422177E-2</v>
      </c>
      <c r="AX62" s="64">
        <f>($B24*AX81+$B25*AX81^$B$26+$B$29*(AX81/$B$27)^$B$28)*Parameters!$B$116*0.01</f>
        <v>8.2796493946898905E-2</v>
      </c>
      <c r="AY62" s="64">
        <f>($B24*AY81+$B25*AY81^$B$26+$B$29*(AY81/$B$27)^$B$28)*Parameters!$B$116*0.01</f>
        <v>8.2566492276502784E-2</v>
      </c>
      <c r="AZ62" s="64">
        <f>($B24*AZ81+$B25*AZ81^$B$26+$B$29*(AZ81/$B$27)^$B$28)*Parameters!$B$116*0.01</f>
        <v>8.2355997142609175E-2</v>
      </c>
      <c r="BA62" s="64">
        <f>($B24*BA81+$B25*BA81^$B$26+$B$29*(BA81/$B$27)^$B$28)*Parameters!$B$116*0.01</f>
        <v>8.2160976891980916E-2</v>
      </c>
      <c r="BB62" s="64">
        <f>($B24*BB81+$B25*BB81^$B$26+$B$29*(BB81/$B$27)^$B$28)*Parameters!$B$116*0.01</f>
        <v>8.197806179221942E-2</v>
      </c>
      <c r="BC62" s="64">
        <f>($B24*BC81+$B25*BC81^$B$26+$B$29*(BC81/$B$27)^$B$28)*Parameters!$B$116*0.01</f>
        <v>8.1804447090006435E-2</v>
      </c>
      <c r="BD62" s="64">
        <f>($B24*BD81+$B25*BD81^$B$26+$B$29*(BD81/$B$27)^$B$28)*Parameters!$B$116*0.01</f>
        <v>8.1637808048361613E-2</v>
      </c>
      <c r="BE62" s="64">
        <f>($B24*BE81+$B25*BE81^$B$26+$B$29*(BE81/$B$27)^$B$28)*Parameters!$B$116*0.01</f>
        <v>8.1476226160680135E-2</v>
      </c>
      <c r="BF62" s="64">
        <f>($B24*BF81+$B25*BF81^$B$26+$B$29*(BF81/$B$27)^$B$28)*Parameters!$B$116*0.01</f>
        <v>8.1318125534356869E-2</v>
      </c>
      <c r="BG62" s="64">
        <f>($B24*BG81+$B25*BG81^$B$26+$B$29*(BG81/$B$27)^$B$28)*Parameters!$B$116*0.01</f>
        <v>8.116221836255097E-2</v>
      </c>
      <c r="BH62" s="64">
        <f>($B24*BH81+$B25*BH81^$B$26+$B$29*(BH81/$B$27)^$B$28)*Parameters!$B$116*0.01</f>
        <v>8.1007458409459693E-2</v>
      </c>
      <c r="BI62" s="64">
        <f>($B24*BI81+$B25*BI81^$B$26+$B$29*(BI81/$B$27)^$B$28)*Parameters!$B$116*0.01</f>
        <v>8.0853001489178664E-2</v>
      </c>
      <c r="BJ62" s="64">
        <f>($B24*BJ81+$B25*BJ81^$B$26+$B$29*(BJ81/$B$27)^$B$28)*Parameters!$B$116*0.01</f>
        <v>7.9222382767661872E-2</v>
      </c>
      <c r="BK62" s="64">
        <f>($B24*BK81+$B25*BK81^$B$26+$B$29*(BK81/$B$27)^$B$28)*Parameters!$B$116*0.01</f>
        <v>7.8060513336148218E-2</v>
      </c>
      <c r="BL62" s="64">
        <f>($B24*BL81+$B25*BL81^$B$26+$B$29*(BL81/$B$27)^$B$28)*Parameters!$B$116*0.01</f>
        <v>7.7211718559321213E-2</v>
      </c>
      <c r="BM62" s="64">
        <f>($B24*BM81+$B25*BM81^$B$26+$B$29*(BM81/$B$27)^$B$28)*Parameters!$B$116*0.01</f>
        <v>7.6572739737655951E-2</v>
      </c>
      <c r="BN62" s="64">
        <f>($B24*BN81+$B25*BN81^$B$26+$B$29*(BN81/$B$27)^$B$28)*Parameters!$B$116*0.01</f>
        <v>7.6074664838358508E-2</v>
      </c>
      <c r="BO62" s="64">
        <f>($B24*BO81+$B25*BO81^$B$26+$B$29*(BO81/$B$27)^$B$28)*Parameters!$B$116*0.01</f>
        <v>7.5671306334027355E-2</v>
      </c>
      <c r="BP62" s="64">
        <f>($B24*BP81+$B25*BP81^$B$26+$B$29*(BP81/$B$27)^$B$28)*Parameters!$B$116*0.01</f>
        <v>7.5331615684040634E-2</v>
      </c>
      <c r="BQ62" s="64">
        <f>($B24*BQ81+$B25*BQ81^$B$26+$B$29*(BQ81/$B$27)^$B$28)*Parameters!$B$116*0.01</f>
        <v>7.5034679223122125E-2</v>
      </c>
      <c r="BR62" s="64">
        <f>($B24*BR81+$B25*BR81^$B$26+$B$29*(BR81/$B$27)^$B$28)*Parameters!$B$116*0.01</f>
        <v>7.4766391586810033E-2</v>
      </c>
      <c r="BS62" s="64">
        <f>($B24*BS81+$B25*BS81^$B$26+$B$29*(BS81/$B$27)^$B$28)*Parameters!$B$116*0.01</f>
        <v>7.4517232270127257E-2</v>
      </c>
      <c r="BT62" s="64">
        <f>($B24*BT81+$B25*BT81^$B$26+$B$29*(BT81/$B$27)^$B$28)*Parameters!$B$116*0.01</f>
        <v>7.4280773804744321E-2</v>
      </c>
      <c r="BU62" s="64">
        <f>($B24*BU81+$B25*BU81^$B$26+$B$29*(BU81/$B$27)^$B$28)*Parameters!$B$116*0.01</f>
        <v>7.4052678100505143E-2</v>
      </c>
      <c r="BV62" s="64">
        <f>($B24*BV81+$B25*BV81^$B$26+$B$29*(BV81/$B$27)^$B$28)*Parameters!$B$116*0.01</f>
        <v>7.3830019896755264E-2</v>
      </c>
      <c r="BW62" s="64">
        <f>($B24*BW81+$B25*BW81^$B$26+$B$29*(BW81/$B$27)^$B$28)*Parameters!$B$116*0.01</f>
        <v>7.3610830059092539E-2</v>
      </c>
      <c r="BX62" s="64">
        <f>($B24*BX81+$B25*BX81^$B$26+$B$29*(BX81/$B$27)^$B$28)*Parameters!$B$116*0.01</f>
        <v>7.3393786942776415E-2</v>
      </c>
      <c r="BY62" s="64">
        <f>($B24*BY81+$B25*BY81^$B$26+$B$29*(BY81/$B$27)^$B$28)*Parameters!$B$116*0.01</f>
        <v>7.317800763073079E-2</v>
      </c>
      <c r="BZ62" s="64">
        <f>($B24*BZ81+$B25*BZ81^$B$26+$B$29*(BZ81/$B$27)^$B$28)*Parameters!$B$116*0.01</f>
        <v>7.2962906615022555E-2</v>
      </c>
      <c r="CA62" s="64">
        <f>($B24*CA81+$B25*CA81^$B$26+$B$29*(CA81/$B$27)^$B$28)*Parameters!$B$116*0.01</f>
        <v>7.2748100061405557E-2</v>
      </c>
      <c r="CB62" s="64">
        <f>($B24*CB81+$B25*CB81^$B$26+$B$29*(CB81/$B$27)^$B$28)*Parameters!$B$116*0.01</f>
        <v>7.2533340904471874E-2</v>
      </c>
      <c r="CC62" s="64">
        <f>($B24*CC81+$B25*CC81^$B$26+$B$29*(CC81/$B$27)^$B$28)*Parameters!$B$116*0.01</f>
        <v>7.2318474809070526E-2</v>
      </c>
      <c r="CD62" s="64">
        <f>($B24*CD81+$B25*CD81^$B$26+$B$29*(CD81/$B$27)^$B$28)*Parameters!$B$116*0.01</f>
        <v>7.2103410263148357E-2</v>
      </c>
      <c r="CE62" s="64">
        <f>($B24*CE81+$B25*CE81^$B$26+$B$29*(CE81/$B$27)^$B$28)*Parameters!$B$116*0.01</f>
        <v>7.1888098247377588E-2</v>
      </c>
      <c r="CF62" s="64">
        <f>($B24*CF81+$B25*CF81^$B$26+$B$29*(CF81/$B$27)^$B$28)*Parameters!$B$116*0.01</f>
        <v>7.1672518399769541E-2</v>
      </c>
      <c r="CG62" s="64">
        <f>($B24*CG81+$B25*CG81^$B$26+$B$29*(CG81/$B$27)^$B$28)*Parameters!$B$116*0.01</f>
        <v>7.1456669588967459E-2</v>
      </c>
      <c r="CH62" s="64">
        <f>($B24*CH81+$B25*CH81^$B$26+$B$29*(CH81/$B$27)^$B$28)*Parameters!$B$116*0.01</f>
        <v>7.1240563483066455E-2</v>
      </c>
      <c r="CI62" s="64">
        <f>($B24*CI81+$B25*CI81^$B$26+$B$29*(CI81/$B$27)^$B$28)*Parameters!$B$116*0.01</f>
        <v>7.1024220156179679E-2</v>
      </c>
      <c r="CJ62" s="64">
        <f>($B24*CJ81+$B25*CJ81^$B$26+$B$29*(CJ81/$B$27)^$B$28)*Parameters!$B$116*0.01</f>
        <v>7.0807665083142055E-2</v>
      </c>
      <c r="CK62" s="64">
        <f>($B24*CK81+$B25*CK81^$B$26+$B$29*(CK81/$B$27)^$B$28)*Parameters!$B$116*0.01</f>
        <v>7.0590927081386479E-2</v>
      </c>
      <c r="CL62" s="64">
        <f>($B24*CL81+$B25*CL81^$B$26+$B$29*(CL81/$B$27)^$B$28)*Parameters!$B$116*0.01</f>
        <v>7.0374036900356443E-2</v>
      </c>
      <c r="CM62" s="64">
        <f>($B24*CM81+$B25*CM81^$B$26+$B$29*(CM81/$B$27)^$B$28)*Parameters!$B$116*0.01</f>
        <v>7.0157026254604363E-2</v>
      </c>
      <c r="CN62" s="64">
        <f>($B24*CN81+$B25*CN81^$B$26+$B$29*(CN81/$B$27)^$B$28)*Parameters!$B$116*0.01</f>
        <v>6.9939927161688467E-2</v>
      </c>
      <c r="CO62" s="64">
        <f>($B24*CO81+$B25*CO81^$B$26+$B$29*(CO81/$B$27)^$B$28)*Parameters!$B$116*0.01</f>
        <v>6.9722771490074845E-2</v>
      </c>
      <c r="CP62" s="64">
        <f>($B24*CP81+$B25*CP81^$B$26+$B$29*(CP81/$B$27)^$B$28)*Parameters!$B$116*0.01</f>
        <v>6.9505590652211194E-2</v>
      </c>
      <c r="CQ62" s="64">
        <f>($B24*CQ81+$B25*CQ81^$B$26+$B$29*(CQ81/$B$27)^$B$28)*Parameters!$B$116*0.01</f>
        <v>6.9288415398317899E-2</v>
      </c>
      <c r="CR62" s="64">
        <f>($B24*CR81+$B25*CR81^$B$26+$B$29*(CR81/$B$27)^$B$28)*Parameters!$B$116*0.01</f>
        <v>6.9071275680325575E-2</v>
      </c>
      <c r="CS62" s="64">
        <f>($B24*CS81+$B25*CS81^$B$26+$B$29*(CS81/$B$27)^$B$28)*Parameters!$B$116*0.01</f>
        <v>6.8854200564862564E-2</v>
      </c>
      <c r="CT62" s="64">
        <f>($B24*CT81+$B25*CT81^$B$26+$B$29*(CT81/$B$27)^$B$28)*Parameters!$B$116*0.01</f>
        <v>6.8637218180675086E-2</v>
      </c>
      <c r="CU62" s="64">
        <f>($B24*CU81+$B25*CU81^$B$26+$B$29*(CU81/$B$27)^$B$28)*Parameters!$B$116*0.01</f>
        <v>6.8420355690304774E-2</v>
      </c>
      <c r="CV62" s="64">
        <f>($B24*CV81+$B25*CV81^$B$26+$B$29*(CV81/$B$27)^$B$28)*Parameters!$B$116*0.01</f>
        <v>6.8203639278903036E-2</v>
      </c>
    </row>
    <row r="63" spans="1:105" s="64" customFormat="1" ht="18" customHeight="1">
      <c r="A63" s="580" t="s">
        <v>1129</v>
      </c>
      <c r="B63" s="64">
        <f t="shared" ref="B63:BM63" si="13">+B62+B50/100</f>
        <v>4.8030933168166229E-3</v>
      </c>
      <c r="C63" s="64">
        <f t="shared" si="13"/>
        <v>5.9269148911611832E-3</v>
      </c>
      <c r="D63" s="64">
        <f t="shared" si="13"/>
        <v>7.9603788965799394E-3</v>
      </c>
      <c r="E63" s="64">
        <f t="shared" si="13"/>
        <v>1.0592755014102645E-2</v>
      </c>
      <c r="F63" s="64">
        <f t="shared" si="13"/>
        <v>1.3739268737141102E-2</v>
      </c>
      <c r="G63" s="64">
        <f t="shared" si="13"/>
        <v>1.7308587300716622E-2</v>
      </c>
      <c r="H63" s="64">
        <f t="shared" si="13"/>
        <v>2.1206936121268827E-2</v>
      </c>
      <c r="I63" s="64">
        <f t="shared" si="13"/>
        <v>2.5356900345778883E-2</v>
      </c>
      <c r="J63" s="64">
        <f t="shared" si="13"/>
        <v>2.970373716715748E-2</v>
      </c>
      <c r="K63" s="64">
        <f t="shared" si="13"/>
        <v>3.4239261142939237E-2</v>
      </c>
      <c r="L63" s="64">
        <f t="shared" si="13"/>
        <v>3.8935853611308566E-2</v>
      </c>
      <c r="M63" s="64">
        <f t="shared" si="13"/>
        <v>4.3655225295435203E-2</v>
      </c>
      <c r="N63" s="64">
        <f t="shared" si="13"/>
        <v>4.840878469068987E-2</v>
      </c>
      <c r="O63" s="64">
        <f t="shared" si="13"/>
        <v>5.3222910324020392E-2</v>
      </c>
      <c r="P63" s="64">
        <f t="shared" si="13"/>
        <v>5.8107626351232372E-2</v>
      </c>
      <c r="Q63" s="64">
        <f t="shared" si="13"/>
        <v>6.3070262287141715E-2</v>
      </c>
      <c r="R63" s="64">
        <f t="shared" si="13"/>
        <v>6.8116317696618842E-2</v>
      </c>
      <c r="S63" s="64">
        <f t="shared" si="13"/>
        <v>7.325006736520312E-2</v>
      </c>
      <c r="T63" s="64">
        <f t="shared" si="13"/>
        <v>7.8474582901863793E-2</v>
      </c>
      <c r="U63" s="64">
        <f t="shared" si="13"/>
        <v>8.3791346367300734E-2</v>
      </c>
      <c r="V63" s="64">
        <f t="shared" si="13"/>
        <v>8.9203822316278839E-2</v>
      </c>
      <c r="W63" s="64">
        <f t="shared" si="13"/>
        <v>9.4730967651619757E-2</v>
      </c>
      <c r="X63" s="64">
        <f t="shared" si="13"/>
        <v>0.10038665655377976</v>
      </c>
      <c r="Y63" s="64">
        <f t="shared" si="13"/>
        <v>0.10616052740298929</v>
      </c>
      <c r="Z63" s="64">
        <f t="shared" si="13"/>
        <v>0.11203511091418436</v>
      </c>
      <c r="AA63" s="64">
        <f t="shared" si="13"/>
        <v>0.11790162860085171</v>
      </c>
      <c r="AB63" s="64">
        <f t="shared" si="13"/>
        <v>0.12257033762030277</v>
      </c>
      <c r="AC63" s="64">
        <f t="shared" si="13"/>
        <v>0.12536898334668167</v>
      </c>
      <c r="AD63" s="64">
        <f t="shared" si="13"/>
        <v>0.12709586618532714</v>
      </c>
      <c r="AE63" s="64">
        <f t="shared" si="13"/>
        <v>0.12829609273241643</v>
      </c>
      <c r="AF63" s="64">
        <f t="shared" si="13"/>
        <v>0.12932097531229583</v>
      </c>
      <c r="AG63" s="64">
        <f t="shared" si="13"/>
        <v>0.13037429456023972</v>
      </c>
      <c r="AH63" s="64">
        <f t="shared" si="13"/>
        <v>0.1315766313297336</v>
      </c>
      <c r="AI63" s="64">
        <f t="shared" si="13"/>
        <v>0.13300702479711568</v>
      </c>
      <c r="AJ63" s="64">
        <f t="shared" si="13"/>
        <v>0.13469861564820015</v>
      </c>
      <c r="AK63" s="64">
        <f t="shared" si="13"/>
        <v>0.1366611423686831</v>
      </c>
      <c r="AL63" s="64">
        <f t="shared" si="13"/>
        <v>0.13889059980313295</v>
      </c>
      <c r="AM63" s="64">
        <f t="shared" si="13"/>
        <v>0.14137543470576142</v>
      </c>
      <c r="AN63" s="64">
        <f t="shared" si="13"/>
        <v>0.14410045103127408</v>
      </c>
      <c r="AO63" s="64">
        <f t="shared" si="13"/>
        <v>0.14704920950567335</v>
      </c>
      <c r="AP63" s="64">
        <f t="shared" si="13"/>
        <v>0.15020544924913315</v>
      </c>
      <c r="AQ63" s="64">
        <f t="shared" si="13"/>
        <v>0.15355388227392466</v>
      </c>
      <c r="AR63" s="64">
        <f t="shared" si="13"/>
        <v>0.15708059196307556</v>
      </c>
      <c r="AS63" s="64">
        <f t="shared" si="13"/>
        <v>0.16077318661859921</v>
      </c>
      <c r="AT63" s="64">
        <f t="shared" si="13"/>
        <v>0.16462080611190752</v>
      </c>
      <c r="AU63" s="64">
        <f t="shared" si="13"/>
        <v>0.16861404467993085</v>
      </c>
      <c r="AV63" s="64">
        <f t="shared" si="13"/>
        <v>0.17274482993026991</v>
      </c>
      <c r="AW63" s="64">
        <f t="shared" si="13"/>
        <v>0.17700628308263069</v>
      </c>
      <c r="AX63" s="64">
        <f t="shared" si="13"/>
        <v>0.18139257567941575</v>
      </c>
      <c r="AY63" s="64">
        <f t="shared" si="13"/>
        <v>0.1858987916579582</v>
      </c>
      <c r="AZ63" s="64">
        <f t="shared" si="13"/>
        <v>0.19052079961045817</v>
      </c>
      <c r="BA63" s="64">
        <f t="shared" si="13"/>
        <v>0.19525513748648182</v>
      </c>
      <c r="BB63" s="64">
        <f t="shared" si="13"/>
        <v>0.20009891040253641</v>
      </c>
      <c r="BC63" s="64">
        <f t="shared" si="13"/>
        <v>0.20504970127350561</v>
      </c>
      <c r="BD63" s="64">
        <f t="shared" si="13"/>
        <v>0.21010549344630336</v>
      </c>
      <c r="BE63" s="64">
        <f t="shared" si="13"/>
        <v>0.2152646042476884</v>
      </c>
      <c r="BF63" s="64">
        <f t="shared" si="13"/>
        <v>0.2205256282569874</v>
      </c>
      <c r="BG63" s="64">
        <f t="shared" si="13"/>
        <v>0.22588738911530937</v>
      </c>
      <c r="BH63" s="64">
        <f t="shared" si="13"/>
        <v>0.2313488987429646</v>
      </c>
      <c r="BI63" s="64">
        <f t="shared" si="13"/>
        <v>0.2369093229284982</v>
      </c>
      <c r="BJ63" s="64">
        <f t="shared" si="13"/>
        <v>0.24109216312706339</v>
      </c>
      <c r="BK63" s="64">
        <f t="shared" si="13"/>
        <v>0.24445809181253339</v>
      </c>
      <c r="BL63" s="64">
        <f t="shared" si="13"/>
        <v>0.24809055742991304</v>
      </c>
      <c r="BM63" s="64">
        <f t="shared" si="13"/>
        <v>0.2519044363790236</v>
      </c>
      <c r="BN63" s="64">
        <f t="shared" ref="BN63:CV63" si="14">+BN62+BN50/100</f>
        <v>0.25584299021051682</v>
      </c>
      <c r="BO63" s="64">
        <f t="shared" si="14"/>
        <v>0.25986810645235026</v>
      </c>
      <c r="BP63" s="64">
        <f t="shared" si="14"/>
        <v>0.26395399970198874</v>
      </c>
      <c r="BQ63" s="64">
        <f t="shared" si="14"/>
        <v>0.26808309430121618</v>
      </c>
      <c r="BR63" s="64">
        <f t="shared" si="14"/>
        <v>0.27224330809310454</v>
      </c>
      <c r="BS63" s="64">
        <f t="shared" si="14"/>
        <v>0.27642624858708631</v>
      </c>
      <c r="BT63" s="64">
        <f t="shared" si="14"/>
        <v>0.28062600936824689</v>
      </c>
      <c r="BU63" s="64">
        <f t="shared" si="14"/>
        <v>0.28483836427972342</v>
      </c>
      <c r="BV63" s="64">
        <f t="shared" si="14"/>
        <v>0.28906022657219865</v>
      </c>
      <c r="BW63" s="64">
        <f t="shared" si="14"/>
        <v>0.29328928520194458</v>
      </c>
      <c r="BX63" s="64">
        <f t="shared" si="14"/>
        <v>0.29752375987222091</v>
      </c>
      <c r="BY63" s="64">
        <f t="shared" si="14"/>
        <v>0.30176223581701023</v>
      </c>
      <c r="BZ63" s="64">
        <f t="shared" si="14"/>
        <v>0.30600355220928765</v>
      </c>
      <c r="CA63" s="64">
        <f t="shared" si="14"/>
        <v>0.31024672666835662</v>
      </c>
      <c r="CB63" s="64">
        <f t="shared" si="14"/>
        <v>0.31449090408951369</v>
      </c>
      <c r="CC63" s="64">
        <f t="shared" si="14"/>
        <v>0.31873532187403214</v>
      </c>
      <c r="CD63" s="64">
        <f t="shared" si="14"/>
        <v>0.32297928622622379</v>
      </c>
      <c r="CE63" s="64">
        <f t="shared" si="14"/>
        <v>0.32722215592485043</v>
      </c>
      <c r="CF63" s="64">
        <f t="shared" si="14"/>
        <v>0.33146333114730486</v>
      </c>
      <c r="CG63" s="64">
        <f t="shared" si="14"/>
        <v>0.33570224571351298</v>
      </c>
      <c r="CH63" s="64">
        <f t="shared" si="14"/>
        <v>0.33993836164768954</v>
      </c>
      <c r="CI63" s="64">
        <f t="shared" si="14"/>
        <v>0.3441711653140459</v>
      </c>
      <c r="CJ63" s="64">
        <f t="shared" si="14"/>
        <v>0.34840016462389578</v>
      </c>
      <c r="CK63" s="64">
        <f t="shared" si="14"/>
        <v>0.35262488697437794</v>
      </c>
      <c r="CL63" s="64">
        <f t="shared" si="14"/>
        <v>0.35684487768885531</v>
      </c>
      <c r="CM63" s="64">
        <f t="shared" si="14"/>
        <v>0.36105969880319749</v>
      </c>
      <c r="CN63" s="64">
        <f t="shared" si="14"/>
        <v>0.36526892809224476</v>
      </c>
      <c r="CO63" s="64">
        <f t="shared" si="14"/>
        <v>0.36947215826460639</v>
      </c>
      <c r="CP63" s="64">
        <f t="shared" si="14"/>
        <v>0.3736689962768549</v>
      </c>
      <c r="CQ63" s="64">
        <f t="shared" si="14"/>
        <v>0.37785906273368186</v>
      </c>
      <c r="CR63" s="64">
        <f t="shared" si="14"/>
        <v>0.38204199135110439</v>
      </c>
      <c r="CS63" s="64">
        <f t="shared" si="14"/>
        <v>0.3862174284669439</v>
      </c>
      <c r="CT63" s="64">
        <f t="shared" si="14"/>
        <v>0.39038503258765878</v>
      </c>
      <c r="CU63" s="64">
        <f t="shared" si="14"/>
        <v>0.39454447396392045</v>
      </c>
      <c r="CV63" s="64">
        <f t="shared" si="14"/>
        <v>0.39869543418958309</v>
      </c>
    </row>
    <row r="64" spans="1:105" s="147" customFormat="1" ht="18" customHeight="1">
      <c r="A64" s="576" t="s">
        <v>1133</v>
      </c>
      <c r="B64" s="147">
        <f>+B61-B65</f>
        <v>1.1667501428473503E-2</v>
      </c>
      <c r="C64" s="147">
        <f>+C63*C61/(1+C63^Parameters!$B$125)</f>
        <v>2.7267041441139124E-2</v>
      </c>
      <c r="D64" s="147">
        <f>+D63*D61/(1+D63^Parameters!$B$125)</f>
        <v>5.8956591936086308E-2</v>
      </c>
      <c r="E64" s="147">
        <f>+E63*E61/(1+E63^Parameters!$B$125)</f>
        <v>0.11624422447585148</v>
      </c>
      <c r="F64" s="147">
        <f>+F63*F61/(1+F63^Parameters!$B$125)</f>
        <v>0.21081233829943721</v>
      </c>
      <c r="G64" s="147">
        <f>+G63*G61/(1+G63^Parameters!$B$125)</f>
        <v>0.34939705651280251</v>
      </c>
      <c r="H64" s="147">
        <f>+H63*H61/(1+H63^Parameters!$B$125)</f>
        <v>0.5407352756831455</v>
      </c>
      <c r="I64" s="147">
        <f>+I63*I61/(1+I63^Parameters!$B$125)</f>
        <v>0.79907483882092734</v>
      </c>
      <c r="J64" s="147">
        <f>+J63*J61/(1+J63^Parameters!$B$125)</f>
        <v>1.1353060172299942</v>
      </c>
      <c r="K64" s="147">
        <f>+K63*K61/(1+K63^Parameters!$B$125)</f>
        <v>1.5613411684512566</v>
      </c>
      <c r="L64" s="147">
        <f>+L63*L61/(1+L63^Parameters!$B$125)</f>
        <v>2.0866591943867498</v>
      </c>
      <c r="M64" s="147">
        <f>+M63*M61/(1+M63^Parameters!$B$125)</f>
        <v>2.7128308696212833</v>
      </c>
      <c r="N64" s="147">
        <f>+N63*N61/(1+N63^Parameters!$B$125)</f>
        <v>3.4507866086967964</v>
      </c>
      <c r="O64" s="147">
        <f>+O63*O61/(1+O63^Parameters!$B$125)</f>
        <v>4.2973601169026869</v>
      </c>
      <c r="P64" s="147">
        <f>+P63*P61/(1+P63^Parameters!$B$125)</f>
        <v>5.2568975223439578</v>
      </c>
      <c r="Q64" s="147">
        <f>+Q63*Q61/(1+Q63^Parameters!$B$125)</f>
        <v>6.3325511183988015</v>
      </c>
      <c r="R64" s="147">
        <f>+R63*R61/(1+R63^Parameters!$B$125)</f>
        <v>7.5264395208453312</v>
      </c>
      <c r="S64" s="147">
        <f>+S63*S61/(1+S63^Parameters!$B$125)</f>
        <v>8.8398320907718961</v>
      </c>
      <c r="T64" s="147">
        <f>+T63*T61/(1+T63^Parameters!$B$125)</f>
        <v>10.273285945835003</v>
      </c>
      <c r="U64" s="147">
        <f>+U63*U61/(1+U63^Parameters!$B$125)</f>
        <v>11.826713000508226</v>
      </c>
      <c r="V64" s="147">
        <f>+V63*V61/(1+V63^Parameters!$B$125)</f>
        <v>13.576615456198192</v>
      </c>
      <c r="W64" s="147">
        <f>+W63*W61/(1+W63^Parameters!$B$125)</f>
        <v>15.575154655585896</v>
      </c>
      <c r="X64" s="147">
        <f>+X63*X61/(1+X63^Parameters!$B$125)</f>
        <v>17.780714187931537</v>
      </c>
      <c r="Y64" s="147">
        <f>+Y63*Y61/(1+Y63^Parameters!$B$125)</f>
        <v>20.192791058876661</v>
      </c>
      <c r="Z64" s="147">
        <f>+Z63*Z61/(1+Z63^Parameters!$B$125)</f>
        <v>22.811594025453182</v>
      </c>
      <c r="AA64" s="147">
        <f>+AA63*AA61/(1+AA63^Parameters!$B$125)</f>
        <v>25.618474934542181</v>
      </c>
      <c r="AB64" s="147">
        <f>+AB63*AB61/(1+AB63^Parameters!$B$125)</f>
        <v>28.340782698806329</v>
      </c>
      <c r="AC64" s="147">
        <f>+AC63*AC61/(1+AC63^Parameters!$B$125)</f>
        <v>30.769583859097349</v>
      </c>
      <c r="AD64" s="147">
        <f>+AD63*AD61/(1+AD63^Parameters!$B$125)</f>
        <v>33.056515458428237</v>
      </c>
      <c r="AE64" s="147">
        <f>+AE63*AE61/(1+AE63^Parameters!$B$125)</f>
        <v>35.306634968911197</v>
      </c>
      <c r="AF64" s="147">
        <f>+AF63*AF61/(1+AF63^Parameters!$B$125)</f>
        <v>37.531957159745069</v>
      </c>
      <c r="AG64" s="147">
        <f>+AG63*AG61/(1+AG63^Parameters!$B$125)</f>
        <v>39.759686368477972</v>
      </c>
      <c r="AH64" s="147">
        <f>+AH63*AH61/(1+AH63^Parameters!$B$125)</f>
        <v>42.080277429079622</v>
      </c>
      <c r="AI64" s="147">
        <f>+AI63*AI61/(1+AI63^Parameters!$B$125)</f>
        <v>44.533834715115127</v>
      </c>
      <c r="AJ64" s="147">
        <f>+AJ63*AJ61/(1+AJ63^Parameters!$B$125)</f>
        <v>47.146689696673725</v>
      </c>
      <c r="AK64" s="147">
        <f>+AK63*AK61/(1+AK63^Parameters!$B$125)</f>
        <v>49.93783739857971</v>
      </c>
      <c r="AL64" s="147">
        <f>+AL63*AL61/(1+AL63^Parameters!$B$125)</f>
        <v>52.921630370334377</v>
      </c>
      <c r="AM64" s="147">
        <f>+AM63*AM61/(1+AM63^Parameters!$B$125)</f>
        <v>56.109565520029676</v>
      </c>
      <c r="AN64" s="147">
        <f>+AN63*AN61/(1+AN63^Parameters!$B$125)</f>
        <v>59.511479439197878</v>
      </c>
      <c r="AO64" s="147">
        <f>+AO63*AO61/(1+AO63^Parameters!$B$125)</f>
        <v>63.136352314095234</v>
      </c>
      <c r="AP64" s="147">
        <f>+AP63*AP61/(1+AP63^Parameters!$B$125)</f>
        <v>66.992850676806427</v>
      </c>
      <c r="AQ64" s="147">
        <f>+AQ63*AQ61/(1+AQ63^Parameters!$B$125)</f>
        <v>71.089694373378819</v>
      </c>
      <c r="AR64" s="147">
        <f>+AR63*AR61/(1+AR63^Parameters!$B$125)</f>
        <v>75.435904307244343</v>
      </c>
      <c r="AS64" s="147">
        <f>+AS63*AS61/(1+AS63^Parameters!$B$125)</f>
        <v>80.040968877435589</v>
      </c>
      <c r="AT64" s="147">
        <f>+AT63*AT61/(1+AT63^Parameters!$B$125)</f>
        <v>84.91495483711455</v>
      </c>
      <c r="AU64" s="147">
        <f>+AU63*AU61/(1+AU63^Parameters!$B$125)</f>
        <v>90.068580210748294</v>
      </c>
      <c r="AV64" s="147">
        <f>+AV63*AV61/(1+AV63^Parameters!$B$125)</f>
        <v>95.513261467442376</v>
      </c>
      <c r="AW64" s="147">
        <f>+AW63*AW61/(1+AW63^Parameters!$B$125)</f>
        <v>101.261143436037</v>
      </c>
      <c r="AX64" s="147">
        <f>+AX63*AX61/(1+AX63^Parameters!$B$125)</f>
        <v>107.32511788237049</v>
      </c>
      <c r="AY64" s="147">
        <f>+AY63*AY61/(1+AY63^Parameters!$B$125)</f>
        <v>113.71883487635866</v>
      </c>
      <c r="AZ64" s="147">
        <f>+AZ63*AZ61/(1+AZ63^Parameters!$B$125)</f>
        <v>120.45670981205424</v>
      </c>
      <c r="BA64" s="147">
        <f>+BA63*BA61/(1+BA63^Parameters!$B$125)</f>
        <v>127.55392804578813</v>
      </c>
      <c r="BB64" s="147">
        <f>+BB63*BB61/(1+BB63^Parameters!$B$125)</f>
        <v>135.02644847678002</v>
      </c>
      <c r="BC64" s="147">
        <f>+BC63*BC61/(1+BC63^Parameters!$B$125)</f>
        <v>142.891006936498</v>
      </c>
      <c r="BD64" s="147">
        <f>+BD63*BD61/(1+BD63^Parameters!$B$125)</f>
        <v>151.16511992554521</v>
      </c>
      <c r="BE64" s="147">
        <f>+BE63*BE61/(1+BE63^Parameters!$B$125)</f>
        <v>159.86708900320789</v>
      </c>
      <c r="BF64" s="147">
        <f>+BF63*BF61/(1+BF63^Parameters!$B$125)</f>
        <v>169.01600596877583</v>
      </c>
      <c r="BG64" s="147">
        <f>+BG63*BG61/(1+BG63^Parameters!$B$125)</f>
        <v>178.63175885635641</v>
      </c>
      <c r="BH64" s="147">
        <f>+BH63*BH61/(1+BH63^Parameters!$B$125)</f>
        <v>188.7350386823567</v>
      </c>
      <c r="BI64" s="147">
        <f>+BI63*BI61/(1+BI63^Parameters!$B$125)</f>
        <v>199.34734682698584</v>
      </c>
      <c r="BJ64" s="147">
        <f>+BJ63*BJ61/(1+BJ63^Parameters!$B$125)</f>
        <v>202.86697604897569</v>
      </c>
      <c r="BK64" s="147">
        <f>+BK63*BK61/(1+BK63^Parameters!$B$125)</f>
        <v>205.69921610102304</v>
      </c>
      <c r="BL64" s="147">
        <f>+BL63*BL61/(1+BL63^Parameters!$B$125)</f>
        <v>208.7557283354397</v>
      </c>
      <c r="BM64" s="147">
        <f>+BM63*BM61/(1+BM63^Parameters!$B$125)</f>
        <v>211.9648848253417</v>
      </c>
      <c r="BN64" s="147">
        <f>+BN63*BN61/(1+BN63^Parameters!$B$125)</f>
        <v>215.27894216226409</v>
      </c>
      <c r="BO64" s="147">
        <f>+BO63*BO61/(1+BO63^Parameters!$B$125)</f>
        <v>218.66582960278845</v>
      </c>
      <c r="BP64" s="147">
        <f>+BP63*BP61/(1+BP63^Parameters!$B$125)</f>
        <v>222.10384884514616</v>
      </c>
      <c r="BQ64" s="147">
        <f>+BQ63*BQ61/(1+BQ63^Parameters!$B$125)</f>
        <v>225.57820949242748</v>
      </c>
      <c r="BR64" s="147">
        <f>+BR63*BR61/(1+BR63^Parameters!$B$125)</f>
        <v>229.0787434523439</v>
      </c>
      <c r="BS64" s="147">
        <f>+BS63*BS61/(1+BS63^Parameters!$B$125)</f>
        <v>232.59838707968834</v>
      </c>
      <c r="BT64" s="147">
        <f>+BT63*BT61/(1+BT63^Parameters!$B$125)</f>
        <v>236.13216839158633</v>
      </c>
      <c r="BU64" s="147">
        <f>+BU63*BU61/(1+BU63^Parameters!$B$125)</f>
        <v>239.67652898635592</v>
      </c>
      <c r="BV64" s="147">
        <f>+BV63*BV61/(1+BV63^Parameters!$B$125)</f>
        <v>243.22886891635983</v>
      </c>
      <c r="BW64" s="147">
        <f>+BW63*BW61/(1+BW63^Parameters!$B$125)</f>
        <v>246.78724061987714</v>
      </c>
      <c r="BX64" s="147">
        <f>+BX63*BX61/(1+BX63^Parameters!$B$125)</f>
        <v>250.35014276684714</v>
      </c>
      <c r="BY64" s="147">
        <f>+BY63*BY61/(1+BY63^Parameters!$B$125)</f>
        <v>253.91638120096792</v>
      </c>
      <c r="BZ64" s="147">
        <f>+BZ63*BZ61/(1+BZ63^Parameters!$B$125)</f>
        <v>257.48497500120493</v>
      </c>
      <c r="CA64" s="147">
        <f>+CA63*CA61/(1+CA63^Parameters!$B$125)</f>
        <v>261.05509291577994</v>
      </c>
      <c r="CB64" s="147">
        <f>+CB63*CB61/(1+CB63^Parameters!$B$125)</f>
        <v>264.62601025897709</v>
      </c>
      <c r="CC64" s="147">
        <f>+CC63*CC61/(1+CC63^Parameters!$B$125)</f>
        <v>268.19707960466468</v>
      </c>
      <c r="CD64" s="147">
        <f>+CD63*CD61/(1+CD63^Parameters!$B$125)</f>
        <v>271.76771078875214</v>
      </c>
      <c r="CE64" s="147">
        <f>+CE63*CE61/(1+CE63^Parameters!$B$125)</f>
        <v>275.33735719735336</v>
      </c>
      <c r="CF64" s="147">
        <f>+CF63*CF61/(1+CF63^Parameters!$B$125)</f>
        <v>278.90550630289931</v>
      </c>
      <c r="CG64" s="147">
        <f>+CG63*CG61/(1+CG63^Parameters!$B$125)</f>
        <v>282.47167307394972</v>
      </c>
      <c r="CH64" s="147">
        <f>+CH63*CH61/(1+CH63^Parameters!$B$125)</f>
        <v>286.03539533142515</v>
      </c>
      <c r="CI64" s="147">
        <f>+CI63*CI61/(1+CI63^Parameters!$B$125)</f>
        <v>289.59623042519172</v>
      </c>
      <c r="CJ64" s="147">
        <f>+CJ63*CJ61/(1+CJ63^Parameters!$B$125)</f>
        <v>293.15375280802181</v>
      </c>
      <c r="CK64" s="147">
        <f>+CK63*CK61/(1+CK63^Parameters!$B$125)</f>
        <v>296.70755222092401</v>
      </c>
      <c r="CL64" s="147">
        <f>+CL63*CL61/(1+CL63^Parameters!$B$125)</f>
        <v>300.25723229626709</v>
      </c>
      <c r="CM64" s="147">
        <f>+CM63*CM61/(1+CM63^Parameters!$B$125)</f>
        <v>303.80240944752609</v>
      </c>
      <c r="CN64" s="147">
        <f>+CN63*CN61/(1+CN63^Parameters!$B$125)</f>
        <v>307.34271195663138</v>
      </c>
      <c r="CO64" s="147">
        <f>+CO63*CO61/(1+CO63^Parameters!$B$125)</f>
        <v>310.87777919840238</v>
      </c>
      <c r="CP64" s="147">
        <f>+CP63*CP61/(1+CP63^Parameters!$B$125)</f>
        <v>314.40726096083176</v>
      </c>
      <c r="CQ64" s="147">
        <f>+CQ63*CQ61/(1+CQ63^Parameters!$B$125)</f>
        <v>317.9308168330449</v>
      </c>
      <c r="CR64" s="147">
        <f>+CR63*CR61/(1+CR63^Parameters!$B$125)</f>
        <v>321.44811564162313</v>
      </c>
      <c r="CS64" s="147">
        <f>+CS63*CS61/(1+CS63^Parameters!$B$125)</f>
        <v>324.9588349219971</v>
      </c>
      <c r="CT64" s="147">
        <f>+CT63*CT61/(1+CT63^Parameters!$B$125)</f>
        <v>328.46266041571454</v>
      </c>
      <c r="CU64" s="147">
        <f>+CU63*CU61/(1+CU63^Parameters!$B$125)</f>
        <v>331.95928558718896</v>
      </c>
      <c r="CV64" s="147">
        <f>+CV63*CV61/(1+CV63^Parameters!$B$125)</f>
        <v>335.44841115544665</v>
      </c>
    </row>
    <row r="65" spans="1:237" s="45" customFormat="1" ht="18" customHeight="1">
      <c r="A65" s="572" t="s">
        <v>21</v>
      </c>
      <c r="B65" s="45">
        <f>+B61/(1+B63)</f>
        <v>2.4291640113722868</v>
      </c>
      <c r="C65" s="45">
        <f t="shared" ref="C65:BN65" si="15">+C61-C64</f>
        <v>4.5732784264552366</v>
      </c>
      <c r="D65" s="45">
        <f t="shared" si="15"/>
        <v>7.3472978969571683</v>
      </c>
      <c r="E65" s="45">
        <f t="shared" si="15"/>
        <v>10.857692614532503</v>
      </c>
      <c r="F65" s="45">
        <f t="shared" si="15"/>
        <v>15.132969221890317</v>
      </c>
      <c r="G65" s="45">
        <f t="shared" si="15"/>
        <v>19.836944580874121</v>
      </c>
      <c r="H65" s="45">
        <f t="shared" si="15"/>
        <v>24.957303318436637</v>
      </c>
      <c r="I65" s="45">
        <f t="shared" si="15"/>
        <v>30.714037092225794</v>
      </c>
      <c r="J65" s="45">
        <f t="shared" si="15"/>
        <v>37.085676441679858</v>
      </c>
      <c r="K65" s="45">
        <f t="shared" si="15"/>
        <v>44.039560145776939</v>
      </c>
      <c r="L65" s="45">
        <f t="shared" si="15"/>
        <v>51.505570096836898</v>
      </c>
      <c r="M65" s="45">
        <f t="shared" si="15"/>
        <v>59.429349161803678</v>
      </c>
      <c r="N65" s="45">
        <f t="shared" si="15"/>
        <v>67.833519137584545</v>
      </c>
      <c r="O65" s="45">
        <f t="shared" si="15"/>
        <v>76.445314245344662</v>
      </c>
      <c r="P65" s="45">
        <f t="shared" si="15"/>
        <v>85.211391279729497</v>
      </c>
      <c r="Q65" s="45">
        <f t="shared" si="15"/>
        <v>94.072154503003702</v>
      </c>
      <c r="R65" s="45">
        <f t="shared" si="15"/>
        <v>102.96748873850791</v>
      </c>
      <c r="S65" s="45">
        <f t="shared" si="15"/>
        <v>111.84035850534629</v>
      </c>
      <c r="T65" s="45">
        <f t="shared" si="15"/>
        <v>120.63898610501781</v>
      </c>
      <c r="U65" s="45">
        <f t="shared" si="15"/>
        <v>129.31808909954884</v>
      </c>
      <c r="V65" s="45">
        <f t="shared" si="15"/>
        <v>138.62107186368391</v>
      </c>
      <c r="W65" s="45">
        <f t="shared" si="15"/>
        <v>148.83945064825906</v>
      </c>
      <c r="X65" s="45">
        <f t="shared" si="15"/>
        <v>159.34157277910151</v>
      </c>
      <c r="Y65" s="45">
        <f t="shared" si="15"/>
        <v>170.01718205001194</v>
      </c>
      <c r="Z65" s="45">
        <f t="shared" si="15"/>
        <v>180.79952258274457</v>
      </c>
      <c r="AA65" s="45">
        <f t="shared" si="15"/>
        <v>191.66838744264166</v>
      </c>
      <c r="AB65" s="45">
        <f t="shared" si="15"/>
        <v>202.87978233129454</v>
      </c>
      <c r="AC65" s="45">
        <f t="shared" si="15"/>
        <v>214.66260412893268</v>
      </c>
      <c r="AD65" s="45">
        <f t="shared" si="15"/>
        <v>227.03467780337212</v>
      </c>
      <c r="AE65" s="45">
        <f t="shared" si="15"/>
        <v>239.88985979267349</v>
      </c>
      <c r="AF65" s="45">
        <f t="shared" si="15"/>
        <v>252.69131959957886</v>
      </c>
      <c r="AG65" s="45">
        <f t="shared" si="15"/>
        <v>265.2060015303569</v>
      </c>
      <c r="AH65" s="45">
        <f t="shared" si="15"/>
        <v>277.7354608920291</v>
      </c>
      <c r="AI65" s="45">
        <f t="shared" si="15"/>
        <v>290.2893436862758</v>
      </c>
      <c r="AJ65" s="45">
        <f t="shared" si="15"/>
        <v>302.86945235863851</v>
      </c>
      <c r="AK65" s="45">
        <f t="shared" si="15"/>
        <v>315.4757443006547</v>
      </c>
      <c r="AL65" s="45">
        <f t="shared" si="15"/>
        <v>328.10941555155159</v>
      </c>
      <c r="AM65" s="45">
        <f t="shared" si="15"/>
        <v>340.77385213860759</v>
      </c>
      <c r="AN65" s="45">
        <f t="shared" si="15"/>
        <v>353.47459550397758</v>
      </c>
      <c r="AO65" s="45">
        <f t="shared" si="15"/>
        <v>366.21891470713484</v>
      </c>
      <c r="AP65" s="45">
        <f t="shared" si="15"/>
        <v>379.01527621431251</v>
      </c>
      <c r="AQ65" s="45">
        <f t="shared" si="15"/>
        <v>391.87284254680935</v>
      </c>
      <c r="AR65" s="45">
        <f t="shared" si="15"/>
        <v>404.80104956738978</v>
      </c>
      <c r="AS65" s="45">
        <f t="shared" si="15"/>
        <v>417.80927272311686</v>
      </c>
      <c r="AT65" s="45">
        <f t="shared" si="15"/>
        <v>430.90657516171609</v>
      </c>
      <c r="AU65" s="45">
        <f t="shared" si="15"/>
        <v>444.10152438983124</v>
      </c>
      <c r="AV65" s="45">
        <f t="shared" si="15"/>
        <v>457.40206321131939</v>
      </c>
      <c r="AW65" s="45">
        <f t="shared" si="15"/>
        <v>470.81542203823352</v>
      </c>
      <c r="AX65" s="45">
        <f t="shared" si="15"/>
        <v>484.34806179098814</v>
      </c>
      <c r="AY65" s="45">
        <f t="shared" si="15"/>
        <v>498.00563878715923</v>
      </c>
      <c r="AZ65" s="45">
        <f t="shared" si="15"/>
        <v>511.79298496443323</v>
      </c>
      <c r="BA65" s="45">
        <f t="shared" si="15"/>
        <v>525.71409840049023</v>
      </c>
      <c r="BB65" s="45">
        <f t="shared" si="15"/>
        <v>539.7721403830493</v>
      </c>
      <c r="BC65" s="45">
        <f t="shared" si="15"/>
        <v>553.96943628653344</v>
      </c>
      <c r="BD65" s="45">
        <f t="shared" si="15"/>
        <v>568.30747827803543</v>
      </c>
      <c r="BE65" s="45">
        <f t="shared" si="15"/>
        <v>582.78692845291505</v>
      </c>
      <c r="BF65" s="45">
        <f t="shared" si="15"/>
        <v>597.40762143145253</v>
      </c>
      <c r="BG65" s="45">
        <f t="shared" si="15"/>
        <v>612.16856576701946</v>
      </c>
      <c r="BH65" s="45">
        <f t="shared" si="15"/>
        <v>627.06794375056518</v>
      </c>
      <c r="BI65" s="45">
        <f t="shared" si="15"/>
        <v>642.10310936722931</v>
      </c>
      <c r="BJ65" s="45">
        <f t="shared" si="15"/>
        <v>638.58348014523949</v>
      </c>
      <c r="BK65" s="45">
        <f t="shared" si="15"/>
        <v>635.75124009319211</v>
      </c>
      <c r="BL65" s="45">
        <f t="shared" si="15"/>
        <v>632.69472785877542</v>
      </c>
      <c r="BM65" s="45">
        <f t="shared" si="15"/>
        <v>629.48557136887348</v>
      </c>
      <c r="BN65" s="45">
        <f t="shared" si="15"/>
        <v>626.17151403195101</v>
      </c>
      <c r="BO65" s="45">
        <f t="shared" ref="BO65:CV65" si="16">+BO61-BO64</f>
        <v>622.78462659142667</v>
      </c>
      <c r="BP65" s="45">
        <f t="shared" si="16"/>
        <v>619.34660734906902</v>
      </c>
      <c r="BQ65" s="45">
        <f t="shared" si="16"/>
        <v>615.87224670178762</v>
      </c>
      <c r="BR65" s="45">
        <f t="shared" si="16"/>
        <v>612.37171274187119</v>
      </c>
      <c r="BS65" s="45">
        <f t="shared" si="16"/>
        <v>608.85206911452678</v>
      </c>
      <c r="BT65" s="45">
        <f t="shared" si="16"/>
        <v>605.31828780262879</v>
      </c>
      <c r="BU65" s="45">
        <f t="shared" si="16"/>
        <v>601.77392720785917</v>
      </c>
      <c r="BV65" s="45">
        <f t="shared" si="16"/>
        <v>598.22158727785529</v>
      </c>
      <c r="BW65" s="45">
        <f t="shared" si="16"/>
        <v>594.66321557433798</v>
      </c>
      <c r="BX65" s="45">
        <f t="shared" si="16"/>
        <v>591.10031342736795</v>
      </c>
      <c r="BY65" s="45">
        <f t="shared" si="16"/>
        <v>587.53407499324726</v>
      </c>
      <c r="BZ65" s="45">
        <f t="shared" si="16"/>
        <v>583.96548119301019</v>
      </c>
      <c r="CA65" s="45">
        <f t="shared" si="16"/>
        <v>580.39536327843518</v>
      </c>
      <c r="CB65" s="45">
        <f t="shared" si="16"/>
        <v>576.82444593523803</v>
      </c>
      <c r="CC65" s="45">
        <f t="shared" si="16"/>
        <v>573.2533765895505</v>
      </c>
      <c r="CD65" s="45">
        <f t="shared" si="16"/>
        <v>569.68274540546304</v>
      </c>
      <c r="CE65" s="45">
        <f t="shared" si="16"/>
        <v>566.11309899686171</v>
      </c>
      <c r="CF65" s="45">
        <f t="shared" si="16"/>
        <v>562.54494989131581</v>
      </c>
      <c r="CG65" s="45">
        <f t="shared" si="16"/>
        <v>558.97878312026546</v>
      </c>
      <c r="CH65" s="45">
        <f t="shared" si="16"/>
        <v>555.41506086278991</v>
      </c>
      <c r="CI65" s="45">
        <f t="shared" si="16"/>
        <v>551.8542257690234</v>
      </c>
      <c r="CJ65" s="45">
        <f t="shared" si="16"/>
        <v>548.29670338619326</v>
      </c>
      <c r="CK65" s="45">
        <f t="shared" si="16"/>
        <v>544.74290397329105</v>
      </c>
      <c r="CL65" s="45">
        <f t="shared" si="16"/>
        <v>541.19322389794797</v>
      </c>
      <c r="CM65" s="45">
        <f t="shared" si="16"/>
        <v>537.64804674668903</v>
      </c>
      <c r="CN65" s="45">
        <f t="shared" si="16"/>
        <v>534.1077442375838</v>
      </c>
      <c r="CO65" s="45">
        <f t="shared" si="16"/>
        <v>530.5726769958128</v>
      </c>
      <c r="CP65" s="45">
        <f t="shared" si="16"/>
        <v>527.04319523338336</v>
      </c>
      <c r="CQ65" s="45">
        <f t="shared" si="16"/>
        <v>523.51963936117022</v>
      </c>
      <c r="CR65" s="45">
        <f t="shared" si="16"/>
        <v>520.00234055259193</v>
      </c>
      <c r="CS65" s="45">
        <f t="shared" si="16"/>
        <v>516.49162127221803</v>
      </c>
      <c r="CT65" s="45">
        <f t="shared" si="16"/>
        <v>512.98779577850064</v>
      </c>
      <c r="CU65" s="45">
        <f t="shared" si="16"/>
        <v>509.49117060702616</v>
      </c>
      <c r="CV65" s="45">
        <f t="shared" si="16"/>
        <v>506.00204503876847</v>
      </c>
    </row>
    <row r="66" spans="1:237" s="33" customFormat="1" ht="18" customHeight="1">
      <c r="A66" s="23" t="s">
        <v>159</v>
      </c>
      <c r="B66" s="33">
        <f t="shared" ref="B66:AG66" si="17">(B31*(B103)^$B38)</f>
        <v>2.2952554683293185E-11</v>
      </c>
      <c r="C66" s="33">
        <f t="shared" si="17"/>
        <v>2.2293100317127189E-11</v>
      </c>
      <c r="D66" s="33">
        <f t="shared" si="17"/>
        <v>1.8699732160662374E-11</v>
      </c>
      <c r="E66" s="33">
        <f t="shared" si="17"/>
        <v>1.5962138804252603E-11</v>
      </c>
      <c r="F66" s="33">
        <f t="shared" si="17"/>
        <v>1.3841073443302246E-11</v>
      </c>
      <c r="G66" s="33">
        <f t="shared" si="17"/>
        <v>1.2172510665734423E-11</v>
      </c>
      <c r="H66" s="33">
        <f t="shared" si="17"/>
        <v>1.0841772885811934E-11</v>
      </c>
      <c r="I66" s="33">
        <f t="shared" si="17"/>
        <v>9.767319008716334E-12</v>
      </c>
      <c r="J66" s="33">
        <f t="shared" si="17"/>
        <v>8.8908430633927616E-12</v>
      </c>
      <c r="K66" s="33">
        <f t="shared" si="17"/>
        <v>8.173242534408914E-12</v>
      </c>
      <c r="L66" s="33">
        <f t="shared" si="17"/>
        <v>7.6016152307792873E-12</v>
      </c>
      <c r="M66" s="33">
        <f t="shared" si="17"/>
        <v>7.227719575118912E-12</v>
      </c>
      <c r="N66" s="33">
        <f t="shared" si="17"/>
        <v>7.3041756961602502E-12</v>
      </c>
      <c r="O66" s="33">
        <f t="shared" si="17"/>
        <v>8.7609312803048929E-12</v>
      </c>
      <c r="P66" s="33">
        <f t="shared" si="17"/>
        <v>1.5109492242368302E-11</v>
      </c>
      <c r="Q66" s="33">
        <f t="shared" si="17"/>
        <v>4.1209841847196546E-11</v>
      </c>
      <c r="R66" s="33">
        <f t="shared" si="17"/>
        <v>1.5228558708199037E-10</v>
      </c>
      <c r="S66" s="33">
        <f t="shared" si="17"/>
        <v>6.200976097978608E-10</v>
      </c>
      <c r="T66" s="33">
        <f t="shared" si="17"/>
        <v>2.4903352293980991E-9</v>
      </c>
      <c r="U66" s="33">
        <f t="shared" si="17"/>
        <v>9.4732641010596859E-9</v>
      </c>
      <c r="V66" s="33">
        <f t="shared" si="17"/>
        <v>3.3741575717478708E-8</v>
      </c>
      <c r="W66" s="33">
        <f t="shared" si="17"/>
        <v>1.1275056946660574E-7</v>
      </c>
      <c r="X66" s="33">
        <f t="shared" si="17"/>
        <v>3.5500524171669273E-7</v>
      </c>
      <c r="Y66" s="33">
        <f t="shared" si="17"/>
        <v>1.0537343719850337E-6</v>
      </c>
      <c r="Z66" s="33">
        <f t="shared" si="17"/>
        <v>2.9431291994045607E-6</v>
      </c>
      <c r="AA66" s="33">
        <f t="shared" si="17"/>
        <v>1.1095860212844195E-5</v>
      </c>
      <c r="AB66" s="33">
        <f t="shared" si="17"/>
        <v>7.3576820044991354E-4</v>
      </c>
      <c r="AC66" s="33">
        <f t="shared" si="17"/>
        <v>3.5429071138955468E-4</v>
      </c>
      <c r="AD66" s="33">
        <f t="shared" si="17"/>
        <v>1.7081574829942072E-4</v>
      </c>
      <c r="AE66" s="33">
        <f t="shared" si="17"/>
        <v>8.2449969508105345E-5</v>
      </c>
      <c r="AF66" s="33">
        <f t="shared" si="17"/>
        <v>3.9838052167975608E-5</v>
      </c>
      <c r="AG66" s="33">
        <f t="shared" si="17"/>
        <v>1.926664951864858E-5</v>
      </c>
      <c r="AH66" s="33">
        <f t="shared" ref="AH66:BI66" si="18">(AH31*(AH103)^$B38)</f>
        <v>9.3255563883000918E-6</v>
      </c>
      <c r="AI66" s="33">
        <f t="shared" si="18"/>
        <v>4.5171833266179152E-6</v>
      </c>
      <c r="AJ66" s="33">
        <f t="shared" si="18"/>
        <v>2.1895388136167175E-6</v>
      </c>
      <c r="AK66" s="33">
        <f t="shared" si="18"/>
        <v>1.0619409083818104E-6</v>
      </c>
      <c r="AL66" s="33">
        <f t="shared" si="18"/>
        <v>5.1532895846027482E-7</v>
      </c>
      <c r="AM66" s="33">
        <f t="shared" si="18"/>
        <v>2.5019670696410218E-7</v>
      </c>
      <c r="AN66" s="33">
        <f t="shared" si="18"/>
        <v>1.2152627627539267E-7</v>
      </c>
      <c r="AO66" s="33">
        <f t="shared" si="18"/>
        <v>5.9051535684736179E-8</v>
      </c>
      <c r="AP66" s="33">
        <f t="shared" si="18"/>
        <v>2.8704326776553104E-8</v>
      </c>
      <c r="AQ66" s="33">
        <f t="shared" si="18"/>
        <v>1.3957356840350597E-8</v>
      </c>
      <c r="AR66" s="33">
        <f t="shared" si="18"/>
        <v>6.7886697366855183E-9</v>
      </c>
      <c r="AS66" s="33">
        <f t="shared" si="18"/>
        <v>3.3027773266112556E-9</v>
      </c>
      <c r="AT66" s="33">
        <f t="shared" si="18"/>
        <v>1.6072214165021972E-9</v>
      </c>
      <c r="AU66" s="33">
        <f t="shared" si="18"/>
        <v>7.8228274268499447E-10</v>
      </c>
      <c r="AV66" s="33">
        <f t="shared" si="18"/>
        <v>3.808327150701287E-10</v>
      </c>
      <c r="AW66" s="33">
        <f t="shared" si="18"/>
        <v>1.8542955774655444E-10</v>
      </c>
      <c r="AX66" s="33">
        <f t="shared" si="18"/>
        <v>9.0300565265774847E-11</v>
      </c>
      <c r="AY66" s="33">
        <f t="shared" si="18"/>
        <v>4.39806950978601E-11</v>
      </c>
      <c r="AZ66" s="33">
        <f t="shared" si="18"/>
        <v>2.1423371118344235E-11</v>
      </c>
      <c r="BA66" s="33">
        <f t="shared" si="18"/>
        <v>1.0436676579852392E-11</v>
      </c>
      <c r="BB66" s="33">
        <f t="shared" si="18"/>
        <v>5.0848771215210589E-12</v>
      </c>
      <c r="BC66" s="33">
        <f t="shared" si="18"/>
        <v>2.477639635987464E-12</v>
      </c>
      <c r="BD66" s="33">
        <f t="shared" si="18"/>
        <v>1.207344794730272E-12</v>
      </c>
      <c r="BE66" s="33">
        <f t="shared" si="18"/>
        <v>5.8837801252107708E-13</v>
      </c>
      <c r="BF66" s="33">
        <f t="shared" si="18"/>
        <v>2.8675454356686448E-13</v>
      </c>
      <c r="BG66" s="33">
        <f t="shared" si="18"/>
        <v>1.3976230607081962E-13</v>
      </c>
      <c r="BH66" s="33">
        <f t="shared" si="18"/>
        <v>6.8122895198455802E-14</v>
      </c>
      <c r="BI66" s="33">
        <f t="shared" si="18"/>
        <v>3.3206040749727009E-14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5.602331877026468E-11</v>
      </c>
      <c r="C67" s="23">
        <f>+C61*C66</f>
        <v>1.0256042162931876E-10</v>
      </c>
      <c r="D67" s="23">
        <f t="shared" ref="D67:BI67" si="19">+D61*D66</f>
        <v>1.3849497525600727E-10</v>
      </c>
      <c r="E67" s="23">
        <f t="shared" si="19"/>
        <v>1.7516750305335241E-10</v>
      </c>
      <c r="F67" s="23">
        <f t="shared" si="19"/>
        <v>2.123744074725731E-10</v>
      </c>
      <c r="G67" s="23">
        <f t="shared" si="19"/>
        <v>2.4571845888325119E-10</v>
      </c>
      <c r="H67" s="23">
        <f t="shared" si="19"/>
        <v>2.7644394347111409E-10</v>
      </c>
      <c r="I67" s="23">
        <f t="shared" si="19"/>
        <v>3.0779861718791815E-10</v>
      </c>
      <c r="J67" s="23">
        <f t="shared" si="19"/>
        <v>3.3981675677085508E-10</v>
      </c>
      <c r="K67" s="23">
        <f t="shared" si="19"/>
        <v>3.7270722622883325E-10</v>
      </c>
      <c r="L67" s="23">
        <f t="shared" si="19"/>
        <v>4.0738750643158151E-10</v>
      </c>
      <c r="M67" s="23">
        <f t="shared" si="19"/>
        <v>4.4914625105369378E-10</v>
      </c>
      <c r="N67" s="23">
        <f t="shared" si="19"/>
        <v>5.2067309354964473E-10</v>
      </c>
      <c r="O67" s="23">
        <f t="shared" si="19"/>
        <v>7.0738102147568461E-10</v>
      </c>
      <c r="P67" s="23">
        <f t="shared" si="19"/>
        <v>1.366929907835264E-9</v>
      </c>
      <c r="Q67" s="23">
        <f t="shared" si="19"/>
        <v>4.1376620393723233E-9</v>
      </c>
      <c r="R67" s="23">
        <f t="shared" si="19"/>
        <v>1.6826632733970934E-8</v>
      </c>
      <c r="S67" s="23">
        <f t="shared" si="19"/>
        <v>7.4833497738603157E-8</v>
      </c>
      <c r="T67" s="23">
        <f t="shared" si="19"/>
        <v>3.2601544304878686E-7</v>
      </c>
      <c r="U67" s="23">
        <f t="shared" si="19"/>
        <v>1.3371019867856443E-6</v>
      </c>
      <c r="V67" s="23">
        <f t="shared" si="19"/>
        <v>5.1353897907289511E-6</v>
      </c>
      <c r="W67" s="23">
        <f t="shared" si="19"/>
        <v>1.8537840376635734E-5</v>
      </c>
      <c r="X67" s="23">
        <f t="shared" si="19"/>
        <v>6.2879340298144988E-5</v>
      </c>
      <c r="Y67" s="23">
        <f t="shared" si="19"/>
        <v>2.0043078655918487E-4</v>
      </c>
      <c r="Z67" s="23">
        <f t="shared" si="19"/>
        <v>5.9925382261295378E-4</v>
      </c>
      <c r="AA67" s="23">
        <f t="shared" si="19"/>
        <v>2.4109846510247464E-3</v>
      </c>
      <c r="AB67" s="23">
        <f t="shared" si="19"/>
        <v>0.17012473903920952</v>
      </c>
      <c r="AC67" s="23">
        <f t="shared" si="19"/>
        <v>8.695434448017407E-2</v>
      </c>
      <c r="AD67" s="23">
        <f t="shared" si="19"/>
        <v>4.4427671803103676E-2</v>
      </c>
      <c r="AE67" s="23">
        <f t="shared" si="19"/>
        <v>2.2689942601830129E-2</v>
      </c>
      <c r="AF67" s="23">
        <f t="shared" si="19"/>
        <v>1.156193003989877E-2</v>
      </c>
      <c r="AG67" s="23">
        <f t="shared" si="19"/>
        <v>5.8756670239604198E-3</v>
      </c>
      <c r="AH67" s="23">
        <f t="shared" si="19"/>
        <v>2.9824597015793257E-3</v>
      </c>
      <c r="AI67" s="23">
        <f t="shared" si="19"/>
        <v>1.5124576788399786E-3</v>
      </c>
      <c r="AJ67" s="23">
        <f t="shared" si="19"/>
        <v>7.6637392842248883E-4</v>
      </c>
      <c r="AK67" s="23">
        <f t="shared" si="19"/>
        <v>3.8804763088473582E-4</v>
      </c>
      <c r="AL67" s="23">
        <f t="shared" si="19"/>
        <v>1.9635633203595463E-4</v>
      </c>
      <c r="AM67" s="23">
        <f t="shared" si="19"/>
        <v>9.9298924146849443E-5</v>
      </c>
      <c r="AN67" s="23">
        <f t="shared" si="19"/>
        <v>5.0188659841434362E-5</v>
      </c>
      <c r="AO67" s="23">
        <f t="shared" si="19"/>
        <v>2.5354087871933598E-5</v>
      </c>
      <c r="AP67" s="23">
        <f t="shared" si="19"/>
        <v>1.280236301928104E-5</v>
      </c>
      <c r="AQ67" s="23">
        <f t="shared" si="19"/>
        <v>6.4617333315090543E-6</v>
      </c>
      <c r="AR67" s="23">
        <f t="shared" si="19"/>
        <v>3.2601700752067681E-6</v>
      </c>
      <c r="AS67" s="23">
        <f t="shared" si="19"/>
        <v>1.6442884900062403E-6</v>
      </c>
      <c r="AT67" s="23">
        <f t="shared" si="19"/>
        <v>8.2903941010705125E-7</v>
      </c>
      <c r="AU67" s="23">
        <f t="shared" si="19"/>
        <v>4.1787205448727175E-7</v>
      </c>
      <c r="AV67" s="23">
        <f t="shared" si="19"/>
        <v>2.1056824430129456E-7</v>
      </c>
      <c r="AW67" s="23">
        <f t="shared" si="19"/>
        <v>1.0607990453306178E-7</v>
      </c>
      <c r="AX67" s="23">
        <f t="shared" si="19"/>
        <v>5.3428422577102647E-8</v>
      </c>
      <c r="AY67" s="23">
        <f t="shared" si="19"/>
        <v>2.6904067560094129E-8</v>
      </c>
      <c r="AZ67" s="23">
        <f t="shared" si="19"/>
        <v>1.354491985065656E-8</v>
      </c>
      <c r="BA67" s="23">
        <f t="shared" si="19"/>
        <v>6.8179471119782659E-9</v>
      </c>
      <c r="BB67" s="23">
        <f t="shared" si="19"/>
        <v>3.4312679061280415E-9</v>
      </c>
      <c r="BC67" s="23">
        <f t="shared" si="19"/>
        <v>1.7265690548811745E-9</v>
      </c>
      <c r="BD67" s="23">
        <f t="shared" si="19"/>
        <v>8.6865149639215752E-10</v>
      </c>
      <c r="BE67" s="23">
        <f t="shared" si="19"/>
        <v>4.3696129478162689E-10</v>
      </c>
      <c r="BF67" s="23">
        <f t="shared" si="19"/>
        <v>2.197754574540131E-10</v>
      </c>
      <c r="BG67" s="23">
        <f t="shared" si="19"/>
        <v>1.1052407701091578E-10</v>
      </c>
      <c r="BH67" s="23">
        <f t="shared" si="19"/>
        <v>5.5574861074865619E-11</v>
      </c>
      <c r="BI67" s="23">
        <f t="shared" si="19"/>
        <v>2.7941238137261488E-11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2.4291640113162636</v>
      </c>
      <c r="C68" s="23">
        <f>+C65-C67</f>
        <v>4.573278426352676</v>
      </c>
      <c r="D68" s="23">
        <f>+D65-D67</f>
        <v>7.3472978968186737</v>
      </c>
      <c r="E68" s="23">
        <f>+E65-E67</f>
        <v>10.857692614357335</v>
      </c>
      <c r="F68" s="23">
        <f>+F65-F67</f>
        <v>15.132969221677943</v>
      </c>
      <c r="G68" s="23">
        <f t="shared" ref="G68:BI68" si="20">+G65-G67</f>
        <v>19.836944580628401</v>
      </c>
      <c r="H68" s="23">
        <f t="shared" si="20"/>
        <v>24.957303318160193</v>
      </c>
      <c r="I68" s="23">
        <f t="shared" si="20"/>
        <v>30.714037091917994</v>
      </c>
      <c r="J68" s="23">
        <f t="shared" si="20"/>
        <v>37.085676441340041</v>
      </c>
      <c r="K68" s="23">
        <f t="shared" si="20"/>
        <v>44.039560145404231</v>
      </c>
      <c r="L68" s="23">
        <f t="shared" si="20"/>
        <v>51.505570096429508</v>
      </c>
      <c r="M68" s="23">
        <f t="shared" si="20"/>
        <v>59.42934916135453</v>
      </c>
      <c r="N68" s="23">
        <f t="shared" si="20"/>
        <v>67.833519137063874</v>
      </c>
      <c r="O68" s="23">
        <f t="shared" si="20"/>
        <v>76.445314244637274</v>
      </c>
      <c r="P68" s="23">
        <f t="shared" si="20"/>
        <v>85.211391278362569</v>
      </c>
      <c r="Q68" s="23">
        <f t="shared" si="20"/>
        <v>94.072154498866041</v>
      </c>
      <c r="R68" s="23">
        <f t="shared" si="20"/>
        <v>102.96748872168128</v>
      </c>
      <c r="S68" s="23">
        <f t="shared" si="20"/>
        <v>111.84035843051279</v>
      </c>
      <c r="T68" s="23">
        <f t="shared" si="20"/>
        <v>120.63898577900237</v>
      </c>
      <c r="U68" s="23">
        <f t="shared" si="20"/>
        <v>129.31808776244685</v>
      </c>
      <c r="V68" s="23">
        <f t="shared" si="20"/>
        <v>138.62106672829412</v>
      </c>
      <c r="W68" s="23">
        <f t="shared" si="20"/>
        <v>148.83943211041867</v>
      </c>
      <c r="X68" s="23">
        <f t="shared" si="20"/>
        <v>159.34150989976121</v>
      </c>
      <c r="Y68" s="23">
        <f t="shared" si="20"/>
        <v>170.01698161922539</v>
      </c>
      <c r="Z68" s="23">
        <f t="shared" si="20"/>
        <v>180.79892332892197</v>
      </c>
      <c r="AA68" s="23">
        <f t="shared" si="20"/>
        <v>191.66597645799064</v>
      </c>
      <c r="AB68" s="23">
        <f t="shared" si="20"/>
        <v>202.70965759225533</v>
      </c>
      <c r="AC68" s="23">
        <f t="shared" si="20"/>
        <v>214.57564978445251</v>
      </c>
      <c r="AD68" s="23">
        <f t="shared" si="20"/>
        <v>226.99025013156901</v>
      </c>
      <c r="AE68" s="23">
        <f t="shared" si="20"/>
        <v>239.86716985007166</v>
      </c>
      <c r="AF68" s="23">
        <f t="shared" si="20"/>
        <v>252.67975766953896</v>
      </c>
      <c r="AG68" s="23">
        <f t="shared" si="20"/>
        <v>265.20012586333291</v>
      </c>
      <c r="AH68" s="23">
        <f t="shared" si="20"/>
        <v>277.73247843232753</v>
      </c>
      <c r="AI68" s="23">
        <f t="shared" si="20"/>
        <v>290.28783122859699</v>
      </c>
      <c r="AJ68" s="23">
        <f t="shared" si="20"/>
        <v>302.86868598471011</v>
      </c>
      <c r="AK68" s="23">
        <f t="shared" si="20"/>
        <v>315.47535625302379</v>
      </c>
      <c r="AL68" s="23">
        <f t="shared" si="20"/>
        <v>328.10921919521957</v>
      </c>
      <c r="AM68" s="23">
        <f t="shared" si="20"/>
        <v>340.77375283968343</v>
      </c>
      <c r="AN68" s="23">
        <f t="shared" si="20"/>
        <v>353.47454531531776</v>
      </c>
      <c r="AO68" s="23">
        <f t="shared" si="20"/>
        <v>366.21888935304696</v>
      </c>
      <c r="AP68" s="23">
        <f t="shared" si="20"/>
        <v>379.01526341194949</v>
      </c>
      <c r="AQ68" s="23">
        <f t="shared" si="20"/>
        <v>391.87283608507602</v>
      </c>
      <c r="AR68" s="23">
        <f t="shared" si="20"/>
        <v>404.80104630721974</v>
      </c>
      <c r="AS68" s="23">
        <f t="shared" si="20"/>
        <v>417.80927107882837</v>
      </c>
      <c r="AT68" s="23">
        <f t="shared" si="20"/>
        <v>430.90657433267666</v>
      </c>
      <c r="AU68" s="23">
        <f t="shared" si="20"/>
        <v>444.10152397195918</v>
      </c>
      <c r="AV68" s="23">
        <f t="shared" si="20"/>
        <v>457.40206300075113</v>
      </c>
      <c r="AW68" s="23">
        <f t="shared" si="20"/>
        <v>470.81542193215364</v>
      </c>
      <c r="AX68" s="23">
        <f t="shared" si="20"/>
        <v>484.3480617375597</v>
      </c>
      <c r="AY68" s="23">
        <f t="shared" si="20"/>
        <v>498.00563876025518</v>
      </c>
      <c r="AZ68" s="23">
        <f t="shared" si="20"/>
        <v>511.7929849508883</v>
      </c>
      <c r="BA68" s="23">
        <f t="shared" si="20"/>
        <v>525.71409839367232</v>
      </c>
      <c r="BB68" s="23">
        <f t="shared" si="20"/>
        <v>539.77214037961801</v>
      </c>
      <c r="BC68" s="23">
        <f t="shared" si="20"/>
        <v>553.96943628480687</v>
      </c>
      <c r="BD68" s="23">
        <f t="shared" si="20"/>
        <v>568.30747827716675</v>
      </c>
      <c r="BE68" s="23">
        <f t="shared" si="20"/>
        <v>582.78692845247804</v>
      </c>
      <c r="BF68" s="23">
        <f t="shared" si="20"/>
        <v>597.40762143123277</v>
      </c>
      <c r="BG68" s="23">
        <f t="shared" si="20"/>
        <v>612.16856576690896</v>
      </c>
      <c r="BH68" s="23">
        <f t="shared" si="20"/>
        <v>627.06794375050958</v>
      </c>
      <c r="BI68" s="23">
        <f t="shared" si="20"/>
        <v>642.10310936720134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0.40499472440009932</v>
      </c>
      <c r="C70" s="45">
        <f t="shared" si="21"/>
        <v>0.72268116278293004</v>
      </c>
      <c r="D70" s="45">
        <f t="shared" si="21"/>
        <v>0.95136415657421813</v>
      </c>
      <c r="E70" s="45">
        <f t="shared" si="21"/>
        <v>1.1732052903697956</v>
      </c>
      <c r="F70" s="45">
        <f t="shared" si="21"/>
        <v>1.3870584013928566</v>
      </c>
      <c r="G70" s="45">
        <f t="shared" si="21"/>
        <v>1.5651983358354182</v>
      </c>
      <c r="H70" s="45">
        <f t="shared" si="21"/>
        <v>1.7176976183897452</v>
      </c>
      <c r="I70" s="45">
        <f t="shared" si="21"/>
        <v>1.8658653062918047</v>
      </c>
      <c r="J70" s="45">
        <f t="shared" si="21"/>
        <v>2.0098269995203122</v>
      </c>
      <c r="K70" s="45">
        <f t="shared" si="21"/>
        <v>2.1496360359774016</v>
      </c>
      <c r="L70" s="45">
        <f t="shared" si="21"/>
        <v>2.283957092877603</v>
      </c>
      <c r="M70" s="45">
        <f t="shared" si="21"/>
        <v>2.4124604621169445</v>
      </c>
      <c r="N70" s="45">
        <f t="shared" si="21"/>
        <v>2.5381390337346295</v>
      </c>
      <c r="O70" s="45">
        <f t="shared" si="21"/>
        <v>2.6529264298016351</v>
      </c>
      <c r="P70" s="45">
        <f t="shared" si="21"/>
        <v>2.7578955707465256</v>
      </c>
      <c r="Q70" s="45">
        <f t="shared" si="21"/>
        <v>2.8534089157218312</v>
      </c>
      <c r="R70" s="45">
        <f t="shared" si="21"/>
        <v>2.9394093994465629</v>
      </c>
      <c r="S70" s="45">
        <f t="shared" si="21"/>
        <v>3.0155132844817549</v>
      </c>
      <c r="T70" s="45">
        <f t="shared" si="21"/>
        <v>3.0809397311614108</v>
      </c>
      <c r="U70" s="45">
        <f t="shared" si="21"/>
        <v>3.1343776626832374</v>
      </c>
      <c r="V70" s="45">
        <f t="shared" si="21"/>
        <v>3.1918363289624714</v>
      </c>
      <c r="W70" s="45">
        <f t="shared" si="21"/>
        <v>3.2547576049415823</v>
      </c>
      <c r="X70" s="45">
        <f t="shared" si="21"/>
        <v>3.3026565191732198</v>
      </c>
      <c r="Y70" s="45">
        <f t="shared" si="21"/>
        <v>3.3262648080786428</v>
      </c>
      <c r="Z70" s="45">
        <f t="shared" si="21"/>
        <v>3.3156666886416963</v>
      </c>
      <c r="AA70" s="45">
        <f t="shared" si="21"/>
        <v>3.0654584295467795</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0.40499472440009932</v>
      </c>
      <c r="C71" s="46">
        <f t="shared" si="23"/>
        <v>0.72268116278293004</v>
      </c>
      <c r="D71" s="46">
        <f t="shared" si="23"/>
        <v>0.95136415657421813</v>
      </c>
      <c r="E71" s="46">
        <f t="shared" si="23"/>
        <v>1.1732052903697956</v>
      </c>
      <c r="F71" s="46">
        <f t="shared" si="23"/>
        <v>1.3870584013928566</v>
      </c>
      <c r="G71" s="46">
        <f t="shared" si="23"/>
        <v>1.5651983358354182</v>
      </c>
      <c r="H71" s="46">
        <f t="shared" si="23"/>
        <v>1.7176976183897452</v>
      </c>
      <c r="I71" s="46">
        <f t="shared" si="23"/>
        <v>1.8658653062918047</v>
      </c>
      <c r="J71" s="46">
        <f t="shared" si="23"/>
        <v>2.0098269995203122</v>
      </c>
      <c r="K71" s="46">
        <f t="shared" si="23"/>
        <v>2.1496360359774016</v>
      </c>
      <c r="L71" s="46">
        <f t="shared" si="23"/>
        <v>2.283957092877603</v>
      </c>
      <c r="M71" s="46">
        <f t="shared" si="23"/>
        <v>2.4124604621169445</v>
      </c>
      <c r="N71" s="46">
        <f t="shared" si="23"/>
        <v>2.5381390337346295</v>
      </c>
      <c r="O71" s="46">
        <f t="shared" si="23"/>
        <v>2.6529264298016351</v>
      </c>
      <c r="P71" s="46">
        <f t="shared" si="23"/>
        <v>2.7578955707465256</v>
      </c>
      <c r="Q71" s="46">
        <f t="shared" si="23"/>
        <v>2.8534089157218312</v>
      </c>
      <c r="R71" s="46">
        <f t="shared" si="23"/>
        <v>2.9394093994465629</v>
      </c>
      <c r="S71" s="46">
        <f t="shared" si="23"/>
        <v>3.0155132844817549</v>
      </c>
      <c r="T71" s="46">
        <f t="shared" si="23"/>
        <v>3.0809397311614108</v>
      </c>
      <c r="U71" s="46">
        <f t="shared" si="23"/>
        <v>3.1343776626832374</v>
      </c>
      <c r="V71" s="46">
        <f t="shared" si="23"/>
        <v>3.1918363289624714</v>
      </c>
      <c r="W71" s="46">
        <f t="shared" si="23"/>
        <v>3.2547576049415823</v>
      </c>
      <c r="X71" s="46">
        <f t="shared" si="23"/>
        <v>3.3026565191732198</v>
      </c>
      <c r="Y71" s="46">
        <f t="shared" si="23"/>
        <v>3.3262648080786428</v>
      </c>
      <c r="Z71" s="46">
        <f t="shared" si="23"/>
        <v>3.3156666886416963</v>
      </c>
      <c r="AA71" s="46">
        <f t="shared" si="23"/>
        <v>3.0654584295467795</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0.71623047137153284</v>
      </c>
      <c r="C73" s="45">
        <f>(C97)*C68</f>
        <v>1.2286400841123284</v>
      </c>
      <c r="D73" s="45">
        <f>(D97)*D68</f>
        <v>1.864255916504334</v>
      </c>
      <c r="E73" s="45">
        <f>(E97)*E68</f>
        <v>2.6432429454458641</v>
      </c>
      <c r="F73" s="45">
        <f>(F97)*F68</f>
        <v>3.5136268012074887</v>
      </c>
      <c r="G73" s="45">
        <f t="shared" ref="G73:BI73" si="25">(G97)*G68</f>
        <v>4.4922510712837651</v>
      </c>
      <c r="H73" s="45">
        <f t="shared" si="25"/>
        <v>5.6219639912400936</v>
      </c>
      <c r="I73" s="45">
        <f t="shared" si="25"/>
        <v>6.8965935013792876</v>
      </c>
      <c r="J73" s="45">
        <f t="shared" si="25"/>
        <v>8.3217611737822121</v>
      </c>
      <c r="K73" s="45">
        <f t="shared" si="25"/>
        <v>9.8976542797751925</v>
      </c>
      <c r="L73" s="45">
        <f t="shared" si="25"/>
        <v>11.626281298463596</v>
      </c>
      <c r="M73" s="45">
        <f t="shared" si="25"/>
        <v>13.561248201289484</v>
      </c>
      <c r="N73" s="45">
        <f t="shared" si="25"/>
        <v>15.479004942272473</v>
      </c>
      <c r="O73" s="45">
        <f t="shared" si="25"/>
        <v>17.444139889238993</v>
      </c>
      <c r="P73" s="45">
        <f t="shared" si="25"/>
        <v>19.444480597719718</v>
      </c>
      <c r="Q73" s="45">
        <f t="shared" si="25"/>
        <v>21.466427850748762</v>
      </c>
      <c r="R73" s="45">
        <f t="shared" si="25"/>
        <v>23.496263898616267</v>
      </c>
      <c r="S73" s="45">
        <f t="shared" si="25"/>
        <v>25.520973744461479</v>
      </c>
      <c r="T73" s="45">
        <f t="shared" si="25"/>
        <v>27.528742144878553</v>
      </c>
      <c r="U73" s="45">
        <f t="shared" si="25"/>
        <v>29.509235921484333</v>
      </c>
      <c r="V73" s="45">
        <f t="shared" si="25"/>
        <v>31.632092869230767</v>
      </c>
      <c r="W73" s="45">
        <f t="shared" si="25"/>
        <v>33.963832844747216</v>
      </c>
      <c r="X73" s="45">
        <f t="shared" si="25"/>
        <v>36.360313464850265</v>
      </c>
      <c r="Y73" s="45">
        <f t="shared" si="25"/>
        <v>38.796361035562057</v>
      </c>
      <c r="Z73" s="45">
        <f t="shared" si="25"/>
        <v>41.256704109823957</v>
      </c>
      <c r="AA73" s="45">
        <f t="shared" si="25"/>
        <v>43.73646885198491</v>
      </c>
      <c r="AB73" s="45">
        <f t="shared" si="25"/>
        <v>46.256538531883926</v>
      </c>
      <c r="AC73" s="45">
        <f t="shared" si="25"/>
        <v>48.96425227170711</v>
      </c>
      <c r="AD73" s="45">
        <f t="shared" si="25"/>
        <v>51.797153506582831</v>
      </c>
      <c r="AE73" s="45">
        <f t="shared" si="25"/>
        <v>54.735551904596058</v>
      </c>
      <c r="AF73" s="45">
        <f t="shared" si="25"/>
        <v>57.659270336188825</v>
      </c>
      <c r="AG73" s="45">
        <f t="shared" si="25"/>
        <v>60.516306851708705</v>
      </c>
      <c r="AH73" s="45">
        <f t="shared" si="25"/>
        <v>63.376078094916615</v>
      </c>
      <c r="AI73" s="45">
        <f t="shared" si="25"/>
        <v>66.241097785148796</v>
      </c>
      <c r="AJ73" s="45">
        <f t="shared" si="25"/>
        <v>69.111936795497044</v>
      </c>
      <c r="AK73" s="45">
        <f t="shared" si="25"/>
        <v>71.988666675816702</v>
      </c>
      <c r="AL73" s="45">
        <f t="shared" si="25"/>
        <v>74.871601682138504</v>
      </c>
      <c r="AM73" s="45">
        <f t="shared" si="25"/>
        <v>77.761535469564834</v>
      </c>
      <c r="AN73" s="45">
        <f t="shared" si="25"/>
        <v>80.65974319934341</v>
      </c>
      <c r="AO73" s="45">
        <f t="shared" si="25"/>
        <v>83.567889007722144</v>
      </c>
      <c r="AP73" s="45">
        <f t="shared" si="25"/>
        <v>86.487907603553651</v>
      </c>
      <c r="AQ73" s="45">
        <f t="shared" si="25"/>
        <v>89.421891178116695</v>
      </c>
      <c r="AR73" s="45">
        <f t="shared" si="25"/>
        <v>92.371993612267985</v>
      </c>
      <c r="AS73" s="45">
        <f t="shared" si="25"/>
        <v>95.340354653998205</v>
      </c>
      <c r="AT73" s="45">
        <f t="shared" si="25"/>
        <v>98.32904261204321</v>
      </c>
      <c r="AU73" s="45">
        <f t="shared" si="25"/>
        <v>101.34001260560636</v>
      </c>
      <c r="AV73" s="45">
        <f t="shared" si="25"/>
        <v>104.37507715747725</v>
      </c>
      <c r="AW73" s="45">
        <f t="shared" si="25"/>
        <v>107.43588620635069</v>
      </c>
      <c r="AX73" s="45">
        <f t="shared" si="25"/>
        <v>110.52391408835716</v>
      </c>
      <c r="AY73" s="45">
        <f t="shared" si="25"/>
        <v>113.64045153065919</v>
      </c>
      <c r="AZ73" s="45">
        <f t="shared" si="25"/>
        <v>116.78660114136136</v>
      </c>
      <c r="BA73" s="45">
        <f t="shared" si="25"/>
        <v>119.96327524767423</v>
      </c>
      <c r="BB73" s="45">
        <f t="shared" si="25"/>
        <v>123.17119522805203</v>
      </c>
      <c r="BC73" s="45">
        <f t="shared" si="25"/>
        <v>126.41089171260678</v>
      </c>
      <c r="BD73" s="45">
        <f t="shared" si="25"/>
        <v>129.68270520077039</v>
      </c>
      <c r="BE73" s="45">
        <f t="shared" si="25"/>
        <v>132.98678677690327</v>
      </c>
      <c r="BF73" s="45">
        <f t="shared" si="25"/>
        <v>136.32309870287463</v>
      </c>
      <c r="BG73" s="45">
        <f t="shared" si="25"/>
        <v>139.69141473941795</v>
      </c>
      <c r="BH73" s="45">
        <f t="shared" si="25"/>
        <v>143.09132010152862</v>
      </c>
      <c r="BI73" s="45">
        <f t="shared" si="25"/>
        <v>146.52221099218707</v>
      </c>
    </row>
    <row r="74" spans="1:237" s="45" customFormat="1" ht="18" customHeight="1">
      <c r="A74" s="43" t="s">
        <v>35</v>
      </c>
      <c r="B74" s="44">
        <f>+B11</f>
        <v>4.1191882823091737</v>
      </c>
      <c r="C74" s="45">
        <f t="shared" ref="C74:BI74" si="26">+B74*(1-$B$8)^10+10*B73</f>
        <v>8.5985768584690909</v>
      </c>
      <c r="D74" s="45">
        <f t="shared" si="26"/>
        <v>15.284539207214246</v>
      </c>
      <c r="E74" s="45">
        <f t="shared" si="26"/>
        <v>23.971948453462097</v>
      </c>
      <c r="F74" s="45">
        <f t="shared" si="26"/>
        <v>34.790931047369419</v>
      </c>
      <c r="G74" s="45">
        <f t="shared" si="26"/>
        <v>47.26711557929832</v>
      </c>
      <c r="H74" s="45">
        <f t="shared" si="26"/>
        <v>61.403534841053798</v>
      </c>
      <c r="I74" s="45">
        <f t="shared" si="26"/>
        <v>77.629728657405593</v>
      </c>
      <c r="J74" s="45">
        <f t="shared" si="26"/>
        <v>96.033747707443325</v>
      </c>
      <c r="K74" s="45">
        <f t="shared" si="26"/>
        <v>116.70250908541043</v>
      </c>
      <c r="L74" s="45">
        <f t="shared" si="26"/>
        <v>139.66819162140894</v>
      </c>
      <c r="M74" s="45">
        <f t="shared" si="26"/>
        <v>164.96210017077675</v>
      </c>
      <c r="N74" s="45">
        <f t="shared" si="26"/>
        <v>193.13120977606124</v>
      </c>
      <c r="O74" s="45">
        <f t="shared" si="26"/>
        <v>222.13073838206765</v>
      </c>
      <c r="P74" s="45">
        <f t="shared" si="26"/>
        <v>251.89359824971052</v>
      </c>
      <c r="Q74" s="45">
        <f t="shared" si="26"/>
        <v>282.27467288608239</v>
      </c>
      <c r="R74" s="45">
        <f t="shared" si="26"/>
        <v>313.08737112914463</v>
      </c>
      <c r="S74" s="45">
        <f t="shared" si="26"/>
        <v>344.12945516648261</v>
      </c>
      <c r="T74" s="45">
        <f t="shared" si="26"/>
        <v>375.2002590645269</v>
      </c>
      <c r="U74" s="45">
        <f t="shared" si="26"/>
        <v>406.11166250452072</v>
      </c>
      <c r="V74" s="45">
        <f t="shared" si="26"/>
        <v>436.69474020333735</v>
      </c>
      <c r="W74" s="45">
        <f t="shared" si="26"/>
        <v>468.58696950628217</v>
      </c>
      <c r="X74" s="45">
        <f t="shared" si="26"/>
        <v>503.02450202610896</v>
      </c>
      <c r="Y74" s="45">
        <f t="shared" si="26"/>
        <v>538.99693334704568</v>
      </c>
      <c r="Z74" s="45">
        <f t="shared" si="26"/>
        <v>575.90022029375223</v>
      </c>
      <c r="AA74" s="45">
        <f t="shared" si="26"/>
        <v>613.37103156351145</v>
      </c>
      <c r="AB74" s="45">
        <f t="shared" si="26"/>
        <v>651.23394300794223</v>
      </c>
      <c r="AC74" s="45">
        <f t="shared" si="26"/>
        <v>689.63662070702094</v>
      </c>
      <c r="AD74" s="45">
        <f t="shared" si="26"/>
        <v>730.10394386103053</v>
      </c>
      <c r="AE74" s="45">
        <f t="shared" si="26"/>
        <v>772.54303932215055</v>
      </c>
      <c r="AF74" s="45">
        <f t="shared" si="26"/>
        <v>816.72462090692113</v>
      </c>
      <c r="AG74" s="45">
        <f t="shared" si="26"/>
        <v>861.36697017097742</v>
      </c>
      <c r="AH74" s="45">
        <f t="shared" si="26"/>
        <v>905.50316002996681</v>
      </c>
      <c r="AI74" s="45">
        <f t="shared" si="26"/>
        <v>949.49021029403571</v>
      </c>
      <c r="AJ74" s="45">
        <f t="shared" si="26"/>
        <v>993.47774326703347</v>
      </c>
      <c r="AK74" s="45">
        <f t="shared" si="26"/>
        <v>1037.5236377513882</v>
      </c>
      <c r="AL74" s="45">
        <f t="shared" si="26"/>
        <v>1081.6487903361988</v>
      </c>
      <c r="AM74" s="45">
        <f t="shared" si="26"/>
        <v>1125.8636297718629</v>
      </c>
      <c r="AN74" s="45">
        <f t="shared" si="26"/>
        <v>1170.1797288898256</v>
      </c>
      <c r="AO74" s="45">
        <f t="shared" si="26"/>
        <v>1214.6138744993796</v>
      </c>
      <c r="AP74" s="45">
        <f t="shared" si="26"/>
        <v>1259.1885611614825</v>
      </c>
      <c r="AQ74" s="45">
        <f t="shared" si="26"/>
        <v>1303.9309793330858</v>
      </c>
      <c r="AR74" s="45">
        <f t="shared" si="26"/>
        <v>1348.8715316530929</v>
      </c>
      <c r="AS74" s="45">
        <f t="shared" si="26"/>
        <v>1394.0423576747783</v>
      </c>
      <c r="AT74" s="45">
        <f t="shared" si="26"/>
        <v>1439.4760612473501</v>
      </c>
      <c r="AU74" s="45">
        <f t="shared" si="26"/>
        <v>1485.2046937174505</v>
      </c>
      <c r="AV74" s="45">
        <f t="shared" si="26"/>
        <v>1531.2589818906627</v>
      </c>
      <c r="AW74" s="45">
        <f t="shared" si="26"/>
        <v>1577.667764769523</v>
      </c>
      <c r="AX74" s="45">
        <f t="shared" si="26"/>
        <v>1624.4575972793982</v>
      </c>
      <c r="AY74" s="45">
        <f t="shared" si="26"/>
        <v>1671.6524819115464</v>
      </c>
      <c r="AZ74" s="45">
        <f t="shared" si="26"/>
        <v>1719.2736950888038</v>
      </c>
      <c r="BA74" s="45">
        <f t="shared" si="26"/>
        <v>1767.3396815221413</v>
      </c>
      <c r="BB74" s="45">
        <f t="shared" si="26"/>
        <v>1815.8659957567136</v>
      </c>
      <c r="BC74" s="45">
        <f t="shared" si="26"/>
        <v>1864.8652751116047</v>
      </c>
      <c r="BD74" s="45">
        <f t="shared" si="26"/>
        <v>1914.3472322486398</v>
      </c>
      <c r="BE74" s="45">
        <f t="shared" si="26"/>
        <v>1964.3186587579125</v>
      </c>
      <c r="BF74" s="45">
        <f t="shared" si="26"/>
        <v>2014.7834335640662</v>
      </c>
      <c r="BG74" s="45">
        <f t="shared" si="26"/>
        <v>2065.7425317831871</v>
      </c>
      <c r="BH74" s="45">
        <f t="shared" si="26"/>
        <v>2117.1940310245664</v>
      </c>
      <c r="BI74" s="45">
        <f t="shared" si="26"/>
        <v>2169.1331131419633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0.17776547311154633</v>
      </c>
      <c r="C77" s="23">
        <f t="shared" si="28"/>
        <v>0.16051070579307936</v>
      </c>
      <c r="D77" s="23">
        <f t="shared" si="28"/>
        <v>0.14536757154047919</v>
      </c>
      <c r="E77" s="23">
        <f t="shared" si="28"/>
        <v>0.13733472930219986</v>
      </c>
      <c r="F77" s="23">
        <f t="shared" si="28"/>
        <v>0.13230845882766262</v>
      </c>
      <c r="G77" s="23">
        <f t="shared" si="28"/>
        <v>0.12812083870563901</v>
      </c>
      <c r="H77" s="23">
        <f t="shared" si="28"/>
        <v>0.12457607852767481</v>
      </c>
      <c r="I77" s="23">
        <f t="shared" si="28"/>
        <v>0.12178238598560585</v>
      </c>
      <c r="J77" s="23">
        <f t="shared" si="28"/>
        <v>0.11939859696618121</v>
      </c>
      <c r="K77" s="23">
        <f t="shared" si="28"/>
        <v>0.11722344704908061</v>
      </c>
      <c r="L77" s="23">
        <f t="shared" si="28"/>
        <v>0.11511331678832046</v>
      </c>
      <c r="M77" s="23">
        <f t="shared" si="28"/>
        <v>0.11301174021261678</v>
      </c>
      <c r="N77" s="23">
        <f t="shared" si="28"/>
        <v>0.11072934171893292</v>
      </c>
      <c r="O77" s="23">
        <f t="shared" si="28"/>
        <v>0.10904750276844026</v>
      </c>
      <c r="P77" s="23">
        <f t="shared" si="28"/>
        <v>0.10774583724718866</v>
      </c>
      <c r="Q77" s="23">
        <f t="shared" si="28"/>
        <v>0.10670957963903779</v>
      </c>
      <c r="R77" s="23">
        <f t="shared" si="28"/>
        <v>0.10587516947188765</v>
      </c>
      <c r="S77" s="23">
        <f t="shared" si="28"/>
        <v>0.10520476127601658</v>
      </c>
      <c r="T77" s="23">
        <f t="shared" si="28"/>
        <v>0.10467391923762386</v>
      </c>
      <c r="U77" s="23">
        <f t="shared" si="28"/>
        <v>0.10426551251663639</v>
      </c>
      <c r="V77" s="23">
        <f t="shared" si="28"/>
        <v>0.10455657463312788</v>
      </c>
      <c r="W77" s="23">
        <f t="shared" si="28"/>
        <v>0.10526195733339147</v>
      </c>
      <c r="X77" s="23">
        <f t="shared" si="28"/>
        <v>0.10563438933110243</v>
      </c>
      <c r="Y77" s="23">
        <f t="shared" si="28"/>
        <v>0.10586886195867323</v>
      </c>
      <c r="Z77" s="23">
        <f t="shared" si="28"/>
        <v>0.10606583020805627</v>
      </c>
      <c r="AA77" s="23">
        <f t="shared" si="28"/>
        <v>0.1062750853215106</v>
      </c>
      <c r="AB77" s="23">
        <f t="shared" si="28"/>
        <v>0.10651497860912985</v>
      </c>
      <c r="AC77" s="23">
        <f t="shared" si="28"/>
        <v>0.10676587377410918</v>
      </c>
      <c r="AD77" s="23">
        <f t="shared" si="28"/>
        <v>0.10687157443076625</v>
      </c>
      <c r="AE77" s="23">
        <f t="shared" si="28"/>
        <v>0.10686647115598218</v>
      </c>
      <c r="AF77" s="23">
        <f t="shared" si="28"/>
        <v>0.10660506711688793</v>
      </c>
      <c r="AG77" s="23">
        <f t="shared" si="28"/>
        <v>0.10621455144894883</v>
      </c>
      <c r="AH77" s="23">
        <f t="shared" si="28"/>
        <v>0.10595735689443359</v>
      </c>
      <c r="AI77" s="23">
        <f t="shared" si="28"/>
        <v>0.10579040461018667</v>
      </c>
      <c r="AJ77" s="23">
        <f t="shared" si="28"/>
        <v>0.10569420737226297</v>
      </c>
      <c r="AK77" s="23">
        <f t="shared" si="28"/>
        <v>0.10565935128702916</v>
      </c>
      <c r="AL77" s="23">
        <f t="shared" si="28"/>
        <v>0.1056806190677069</v>
      </c>
      <c r="AM77" s="23">
        <f t="shared" si="28"/>
        <v>0.10575439347100828</v>
      </c>
      <c r="AN77" s="23">
        <f t="shared" si="28"/>
        <v>0.10587760104210252</v>
      </c>
      <c r="AO77" s="23">
        <f t="shared" si="28"/>
        <v>0.10604734789437383</v>
      </c>
      <c r="AP77" s="23">
        <f t="shared" si="28"/>
        <v>0.10626084304952356</v>
      </c>
      <c r="AQ77" s="23">
        <f t="shared" si="28"/>
        <v>0.10651542395832415</v>
      </c>
      <c r="AR77" s="23">
        <f t="shared" si="28"/>
        <v>0.10680860466068676</v>
      </c>
      <c r="AS77" s="23">
        <f t="shared" si="28"/>
        <v>0.10713811646963556</v>
      </c>
      <c r="AT77" s="23">
        <f t="shared" si="28"/>
        <v>0.10750193293631896</v>
      </c>
      <c r="AU77" s="23">
        <f t="shared" si="28"/>
        <v>0.10789827964997023</v>
      </c>
      <c r="AV77" s="23">
        <f t="shared" si="28"/>
        <v>0.10832563228384874</v>
      </c>
      <c r="AW77" s="23">
        <f t="shared" si="28"/>
        <v>0.10878270664758943</v>
      </c>
      <c r="AX77" s="23">
        <f t="shared" si="28"/>
        <v>0.10926844394047805</v>
      </c>
      <c r="AY77" s="23">
        <f t="shared" si="28"/>
        <v>0.10978199361699986</v>
      </c>
      <c r="AZ77" s="23">
        <f t="shared" si="28"/>
        <v>0.11032269555147772</v>
      </c>
      <c r="BA77" s="23">
        <f t="shared" si="28"/>
        <v>0.11089006260816435</v>
      </c>
      <c r="BB77" s="23">
        <f t="shared" si="28"/>
        <v>0.11148376429263301</v>
      </c>
      <c r="BC77" s="23">
        <f t="shared" si="28"/>
        <v>0.11210361185710756</v>
      </c>
      <c r="BD77" s="23">
        <f t="shared" si="28"/>
        <v>0.11274954502770174</v>
      </c>
      <c r="BE77" s="23">
        <f t="shared" si="28"/>
        <v>0.11342162038908515</v>
      </c>
      <c r="BF77" s="23">
        <f t="shared" si="28"/>
        <v>0.11412000138066317</v>
      </c>
      <c r="BG77" s="23">
        <f t="shared" si="28"/>
        <v>0.11484494981193165</v>
      </c>
      <c r="BH77" s="23">
        <f t="shared" si="28"/>
        <v>0.11559681878162105</v>
      </c>
      <c r="BI77" s="23">
        <f t="shared" si="28"/>
        <v>0.11637604687736994</v>
      </c>
    </row>
    <row r="78" spans="1:237" s="37" customFormat="1" ht="18" customHeight="1">
      <c r="A78" s="35" t="s">
        <v>72</v>
      </c>
      <c r="B78" s="29">
        <f t="shared" ref="B78:BI78" si="29">+$B$7*B61/B74*(1-(1-$B$8)^10)/$B$8/10</f>
        <v>0.11578248524337383</v>
      </c>
      <c r="C78" s="23">
        <f t="shared" si="29"/>
        <v>0.10454408327779838</v>
      </c>
      <c r="D78" s="23">
        <f t="shared" si="29"/>
        <v>9.4681033454619729E-2</v>
      </c>
      <c r="E78" s="23">
        <f t="shared" si="29"/>
        <v>8.9449070117553015E-2</v>
      </c>
      <c r="F78" s="23">
        <f t="shared" si="29"/>
        <v>8.6175351791598104E-2</v>
      </c>
      <c r="G78" s="23">
        <f t="shared" si="29"/>
        <v>8.3447864521453058E-2</v>
      </c>
      <c r="H78" s="23">
        <f t="shared" si="29"/>
        <v>8.1139085792870019E-2</v>
      </c>
      <c r="I78" s="23">
        <f t="shared" si="29"/>
        <v>7.9319493608488681E-2</v>
      </c>
      <c r="J78" s="23">
        <f t="shared" si="29"/>
        <v>7.7766880425884533E-2</v>
      </c>
      <c r="K78" s="23">
        <f t="shared" si="29"/>
        <v>7.6350158388862222E-2</v>
      </c>
      <c r="L78" s="23">
        <f t="shared" si="29"/>
        <v>7.4975785055831717E-2</v>
      </c>
      <c r="M78" s="23">
        <f t="shared" si="29"/>
        <v>7.3606982922295089E-2</v>
      </c>
      <c r="N78" s="23">
        <f t="shared" si="29"/>
        <v>7.2120407575075512E-2</v>
      </c>
      <c r="O78" s="23">
        <f t="shared" si="29"/>
        <v>7.1024989606340044E-2</v>
      </c>
      <c r="P78" s="23">
        <f t="shared" si="29"/>
        <v>7.0177186788570406E-2</v>
      </c>
      <c r="Q78" s="23">
        <f t="shared" si="29"/>
        <v>6.9502249866771365E-2</v>
      </c>
      <c r="R78" s="23">
        <f t="shared" si="29"/>
        <v>6.8958780535106706E-2</v>
      </c>
      <c r="S78" s="23">
        <f t="shared" si="29"/>
        <v>6.8522129223202222E-2</v>
      </c>
      <c r="T78" s="23">
        <f t="shared" si="29"/>
        <v>6.8176380358695776E-2</v>
      </c>
      <c r="U78" s="23">
        <f t="shared" si="29"/>
        <v>6.7910376256108573E-2</v>
      </c>
      <c r="V78" s="23">
        <f t="shared" si="29"/>
        <v>6.8099951287849597E-2</v>
      </c>
      <c r="W78" s="23">
        <f t="shared" si="29"/>
        <v>6.8559382248511741E-2</v>
      </c>
      <c r="X78" s="23">
        <f t="shared" si="29"/>
        <v>6.8801955238217541E-2</v>
      </c>
      <c r="Y78" s="23">
        <f t="shared" si="29"/>
        <v>6.8954672315760801E-2</v>
      </c>
      <c r="Z78" s="23">
        <f t="shared" si="29"/>
        <v>6.9082961983199714E-2</v>
      </c>
      <c r="AA78" s="23">
        <f t="shared" si="29"/>
        <v>6.9219254350111864E-2</v>
      </c>
      <c r="AB78" s="23">
        <f t="shared" si="29"/>
        <v>6.9375502020413565E-2</v>
      </c>
      <c r="AC78" s="23">
        <f t="shared" si="29"/>
        <v>6.9538915450639255E-2</v>
      </c>
      <c r="AD78" s="23">
        <f t="shared" si="29"/>
        <v>6.9607760567215599E-2</v>
      </c>
      <c r="AE78" s="23">
        <f t="shared" si="29"/>
        <v>6.9604436694322647E-2</v>
      </c>
      <c r="AF78" s="23">
        <f t="shared" si="29"/>
        <v>6.9434178607815616E-2</v>
      </c>
      <c r="AG78" s="23">
        <f t="shared" si="29"/>
        <v>6.9179827333808133E-2</v>
      </c>
      <c r="AH78" s="23">
        <f t="shared" si="29"/>
        <v>6.9012310975363492E-2</v>
      </c>
      <c r="AI78" s="23">
        <f t="shared" si="29"/>
        <v>6.8903571353158916E-2</v>
      </c>
      <c r="AJ78" s="23">
        <f t="shared" si="29"/>
        <v>6.8840916018096387E-2</v>
      </c>
      <c r="AK78" s="23">
        <f t="shared" si="29"/>
        <v>6.8818213498289885E-2</v>
      </c>
      <c r="AL78" s="23">
        <f t="shared" si="29"/>
        <v>6.8832065662376513E-2</v>
      </c>
      <c r="AM78" s="23">
        <f t="shared" si="29"/>
        <v>6.8880116521815471E-2</v>
      </c>
      <c r="AN78" s="23">
        <f t="shared" si="29"/>
        <v>6.8960364269212066E-2</v>
      </c>
      <c r="AO78" s="23">
        <f t="shared" si="29"/>
        <v>6.9070924053821509E-2</v>
      </c>
      <c r="AP78" s="23">
        <f t="shared" si="29"/>
        <v>6.9209978051304744E-2</v>
      </c>
      <c r="AQ78" s="23">
        <f t="shared" si="29"/>
        <v>6.9375792085945492E-2</v>
      </c>
      <c r="AR78" s="23">
        <f t="shared" si="29"/>
        <v>6.9566746998340895E-2</v>
      </c>
      <c r="AS78" s="23">
        <f t="shared" si="29"/>
        <v>6.9781365143750898E-2</v>
      </c>
      <c r="AT78" s="23">
        <f t="shared" si="29"/>
        <v>7.0018326652348431E-2</v>
      </c>
      <c r="AU78" s="23">
        <f t="shared" si="29"/>
        <v>7.0276475812145023E-2</v>
      </c>
      <c r="AV78" s="23">
        <f t="shared" si="29"/>
        <v>7.0554819796270152E-2</v>
      </c>
      <c r="AW78" s="23">
        <f t="shared" si="29"/>
        <v>7.0852522183852032E-2</v>
      </c>
      <c r="AX78" s="23">
        <f t="shared" si="29"/>
        <v>7.1168893355157831E-2</v>
      </c>
      <c r="AY78" s="23">
        <f t="shared" si="29"/>
        <v>7.1503379331556177E-2</v>
      </c>
      <c r="AZ78" s="23">
        <f t="shared" si="29"/>
        <v>7.1855550158961251E-2</v>
      </c>
      <c r="BA78" s="23">
        <f t="shared" si="29"/>
        <v>7.2225088555358252E-2</v>
      </c>
      <c r="BB78" s="23">
        <f t="shared" si="29"/>
        <v>7.2611779262601622E-2</v>
      </c>
      <c r="BC78" s="23">
        <f t="shared" si="29"/>
        <v>7.3015499345195412E-2</v>
      </c>
      <c r="BD78" s="23">
        <f t="shared" si="29"/>
        <v>7.3436209545457959E-2</v>
      </c>
      <c r="BE78" s="23">
        <f t="shared" si="29"/>
        <v>7.3873946718204575E-2</v>
      </c>
      <c r="BF78" s="23">
        <f t="shared" si="29"/>
        <v>7.4328817315043663E-2</v>
      </c>
      <c r="BG78" s="23">
        <f t="shared" si="29"/>
        <v>7.4800991858144511E-2</v>
      </c>
      <c r="BH78" s="23">
        <f t="shared" si="29"/>
        <v>7.5290700328323024E-2</v>
      </c>
      <c r="BI78" s="23">
        <f t="shared" si="29"/>
        <v>7.5798228387164074E-2</v>
      </c>
    </row>
    <row r="79" spans="1:237" s="37" customFormat="1" ht="18" customHeight="1">
      <c r="A79" s="35" t="s">
        <v>70</v>
      </c>
      <c r="B79" s="29">
        <f>+C134</f>
        <v>9.9651111576929186E-2</v>
      </c>
      <c r="C79" s="23">
        <f t="shared" ref="C79:BI79" si="30">+D134</f>
        <v>7.6733892550906235E-2</v>
      </c>
      <c r="D79" s="23">
        <f t="shared" si="30"/>
        <v>6.7934359323802873E-2</v>
      </c>
      <c r="E79" s="23">
        <f t="shared" si="30"/>
        <v>6.2435685159974552E-2</v>
      </c>
      <c r="F79" s="23">
        <f t="shared" si="30"/>
        <v>5.7038504748019969E-2</v>
      </c>
      <c r="G79" s="23">
        <f t="shared" si="30"/>
        <v>5.2354652561802162E-2</v>
      </c>
      <c r="H79" s="23">
        <f t="shared" si="30"/>
        <v>4.8780467768977598E-2</v>
      </c>
      <c r="I79" s="23">
        <f t="shared" si="30"/>
        <v>4.5673294774643436E-2</v>
      </c>
      <c r="J79" s="23">
        <f t="shared" si="30"/>
        <v>4.2963361992524485E-2</v>
      </c>
      <c r="K79" s="23">
        <f t="shared" si="30"/>
        <v>4.0558688454756853E-2</v>
      </c>
      <c r="L79" s="23">
        <f t="shared" si="30"/>
        <v>3.8261335373722893E-2</v>
      </c>
      <c r="M79" s="23">
        <f t="shared" si="30"/>
        <v>3.7071463388606007E-2</v>
      </c>
      <c r="N79" s="23">
        <f t="shared" si="30"/>
        <v>3.5090103411778317E-2</v>
      </c>
      <c r="O79" s="23">
        <f t="shared" si="30"/>
        <v>3.3389860304143815E-2</v>
      </c>
      <c r="P79" s="23">
        <f t="shared" si="30"/>
        <v>3.1897815720546285E-2</v>
      </c>
      <c r="Q79" s="23">
        <f t="shared" si="30"/>
        <v>3.057127330272813E-2</v>
      </c>
      <c r="R79" s="23">
        <f t="shared" si="30"/>
        <v>2.9382883154542627E-2</v>
      </c>
      <c r="S79" s="23">
        <f t="shared" si="30"/>
        <v>2.8313522938192337E-2</v>
      </c>
      <c r="T79" s="23">
        <f t="shared" si="30"/>
        <v>2.7348798847655731E-2</v>
      </c>
      <c r="U79" s="23">
        <f t="shared" si="30"/>
        <v>2.6103233074473264E-2</v>
      </c>
      <c r="V79" s="23">
        <f t="shared" si="30"/>
        <v>2.5114225856566419E-2</v>
      </c>
      <c r="W79" s="23">
        <f t="shared" si="30"/>
        <v>2.4661889818604399E-2</v>
      </c>
      <c r="X79" s="23">
        <f t="shared" si="30"/>
        <v>2.4149721587510609E-2</v>
      </c>
      <c r="Y79" s="23">
        <f t="shared" si="30"/>
        <v>2.3633465969277179E-2</v>
      </c>
      <c r="Z79" s="23">
        <f t="shared" si="30"/>
        <v>2.3154746137668658E-2</v>
      </c>
      <c r="AA79" s="23">
        <f t="shared" si="30"/>
        <v>2.2794437290900582E-2</v>
      </c>
      <c r="AB79" s="23">
        <f t="shared" si="30"/>
        <v>2.2927477651685457E-2</v>
      </c>
      <c r="AC79" s="23">
        <f t="shared" si="30"/>
        <v>2.2828828878701968E-2</v>
      </c>
      <c r="AD79" s="23">
        <f t="shared" si="30"/>
        <v>2.2665220418169207E-2</v>
      </c>
      <c r="AE79" s="23">
        <f t="shared" si="30"/>
        <v>2.2568569705683661E-2</v>
      </c>
      <c r="AF79" s="23">
        <f t="shared" si="30"/>
        <v>2.2389859621935404E-2</v>
      </c>
      <c r="AG79" s="23">
        <f t="shared" si="30"/>
        <v>2.2054333174304608E-2</v>
      </c>
      <c r="AH79" s="23">
        <f t="shared" si="30"/>
        <v>2.1754046628477575E-2</v>
      </c>
      <c r="AI79" s="23">
        <f t="shared" si="30"/>
        <v>2.1480013711153489E-2</v>
      </c>
      <c r="AJ79" s="23">
        <f t="shared" si="30"/>
        <v>2.1227972716119758E-2</v>
      </c>
      <c r="AK79" s="23">
        <f t="shared" si="30"/>
        <v>2.0995884089608285E-2</v>
      </c>
      <c r="AL79" s="23">
        <f t="shared" si="30"/>
        <v>2.0782457182349612E-2</v>
      </c>
      <c r="AM79" s="23">
        <f t="shared" si="30"/>
        <v>2.0586556507906639E-2</v>
      </c>
      <c r="AN79" s="23">
        <f t="shared" si="30"/>
        <v>2.0407005970487724E-2</v>
      </c>
      <c r="AO79" s="23">
        <f t="shared" si="30"/>
        <v>2.0242559152381157E-2</v>
      </c>
      <c r="AP79" s="23">
        <f t="shared" si="30"/>
        <v>2.0091928624799138E-2</v>
      </c>
      <c r="AQ79" s="23">
        <f t="shared" si="30"/>
        <v>1.9953827881634023E-2</v>
      </c>
      <c r="AR79" s="23">
        <f t="shared" si="30"/>
        <v>1.9827008040117944E-2</v>
      </c>
      <c r="AS79" s="23">
        <f t="shared" si="30"/>
        <v>1.9710284233277475E-2</v>
      </c>
      <c r="AT79" s="23">
        <f t="shared" si="30"/>
        <v>1.9602551857657691E-2</v>
      </c>
      <c r="AU79" s="23">
        <f t="shared" si="30"/>
        <v>1.9502794612817009E-2</v>
      </c>
      <c r="AV79" s="23">
        <f t="shared" si="30"/>
        <v>1.9410086552980932E-2</v>
      </c>
      <c r="AW79" s="23">
        <f t="shared" si="30"/>
        <v>1.9323590092757525E-2</v>
      </c>
      <c r="AX79" s="23">
        <f t="shared" si="30"/>
        <v>1.924255148052012E-2</v>
      </c>
      <c r="AY79" s="23">
        <f t="shared" si="30"/>
        <v>1.9166294842421383E-2</v>
      </c>
      <c r="AZ79" s="23">
        <f t="shared" si="30"/>
        <v>1.9094215562474037E-2</v>
      </c>
      <c r="BA79" s="23">
        <f t="shared" si="30"/>
        <v>1.9025773507312715E-2</v>
      </c>
      <c r="BB79" s="23">
        <f t="shared" si="30"/>
        <v>1.8960486417954892E-2</v>
      </c>
      <c r="BC79" s="23">
        <f t="shared" si="30"/>
        <v>1.8897923660257554E-2</v>
      </c>
      <c r="BD79" s="23">
        <f t="shared" si="30"/>
        <v>1.8837700436804772E-2</v>
      </c>
      <c r="BE79" s="23">
        <f t="shared" si="30"/>
        <v>1.8779472504001804E-2</v>
      </c>
      <c r="BF79" s="23">
        <f t="shared" si="30"/>
        <v>1.8722931400381393E-2</v>
      </c>
      <c r="BG79" s="23">
        <f t="shared" si="30"/>
        <v>1.8667800168890913E-2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1.7129335399447307</v>
      </c>
      <c r="C84" s="396">
        <f t="shared" ref="C84:BH84" si="31">C68-C73</f>
        <v>3.3446383422403478</v>
      </c>
      <c r="D84" s="396">
        <f>D68-D73</f>
        <v>5.48304198031434</v>
      </c>
      <c r="E84" s="396">
        <f>E68-E73</f>
        <v>8.2144496689114703</v>
      </c>
      <c r="F84" s="396">
        <f t="shared" si="31"/>
        <v>11.619342420470455</v>
      </c>
      <c r="G84" s="396">
        <f t="shared" si="31"/>
        <v>15.344693509344637</v>
      </c>
      <c r="H84" s="396">
        <f t="shared" si="31"/>
        <v>19.335339326920099</v>
      </c>
      <c r="I84" s="396">
        <f t="shared" si="31"/>
        <v>23.817443590538709</v>
      </c>
      <c r="J84" s="396">
        <f>J68-J73</f>
        <v>28.763915267557827</v>
      </c>
      <c r="K84" s="396">
        <f t="shared" si="31"/>
        <v>34.141905865629042</v>
      </c>
      <c r="L84" s="396">
        <f>L68-L73</f>
        <v>39.879288797965913</v>
      </c>
      <c r="M84" s="396">
        <f t="shared" si="31"/>
        <v>45.86810096006505</v>
      </c>
      <c r="N84" s="396">
        <f t="shared" si="31"/>
        <v>52.354514194791399</v>
      </c>
      <c r="O84" s="396">
        <f t="shared" si="31"/>
        <v>59.001174355398277</v>
      </c>
      <c r="P84" s="396">
        <f t="shared" si="31"/>
        <v>65.766910680642852</v>
      </c>
      <c r="Q84" s="396">
        <f t="shared" si="31"/>
        <v>72.605726648117283</v>
      </c>
      <c r="R84" s="396">
        <f t="shared" si="31"/>
        <v>79.471224823065015</v>
      </c>
      <c r="S84" s="396">
        <f t="shared" si="31"/>
        <v>86.319384686051308</v>
      </c>
      <c r="T84" s="396">
        <f t="shared" si="31"/>
        <v>93.110243634123819</v>
      </c>
      <c r="U84" s="396">
        <f t="shared" si="31"/>
        <v>99.808851840962518</v>
      </c>
      <c r="V84" s="396">
        <f t="shared" si="31"/>
        <v>106.98897385906335</v>
      </c>
      <c r="W84" s="396">
        <f t="shared" si="31"/>
        <v>114.87559926567145</v>
      </c>
      <c r="X84" s="396">
        <f t="shared" si="31"/>
        <v>122.98119643491094</v>
      </c>
      <c r="Y84" s="396">
        <f t="shared" si="31"/>
        <v>131.22062058366333</v>
      </c>
      <c r="Z84" s="396">
        <f t="shared" si="31"/>
        <v>139.542219219098</v>
      </c>
      <c r="AA84" s="396">
        <f t="shared" si="31"/>
        <v>147.92950760600573</v>
      </c>
      <c r="AB84" s="396">
        <f t="shared" si="31"/>
        <v>156.45311906037139</v>
      </c>
      <c r="AC84" s="396">
        <f t="shared" si="31"/>
        <v>165.61139751274538</v>
      </c>
      <c r="AD84" s="396">
        <f t="shared" si="31"/>
        <v>175.1930966249862</v>
      </c>
      <c r="AE84" s="396">
        <f t="shared" si="31"/>
        <v>185.1316179454756</v>
      </c>
      <c r="AF84" s="396">
        <f t="shared" si="31"/>
        <v>195.02048733335013</v>
      </c>
      <c r="AG84" s="396">
        <f t="shared" si="31"/>
        <v>204.68381901162422</v>
      </c>
      <c r="AH84" s="396">
        <f t="shared" si="31"/>
        <v>214.35640033741092</v>
      </c>
      <c r="AI84" s="396">
        <f t="shared" si="31"/>
        <v>224.0467334434482</v>
      </c>
      <c r="AJ84" s="396">
        <f t="shared" si="31"/>
        <v>233.75674918921305</v>
      </c>
      <c r="AK84" s="396">
        <f t="shared" si="31"/>
        <v>243.48668957720707</v>
      </c>
      <c r="AL84" s="396">
        <f t="shared" si="31"/>
        <v>253.23761751308106</v>
      </c>
      <c r="AM84" s="396">
        <f t="shared" si="31"/>
        <v>263.01221737011861</v>
      </c>
      <c r="AN84" s="396">
        <f t="shared" si="31"/>
        <v>272.81480211597432</v>
      </c>
      <c r="AO84" s="396">
        <f t="shared" si="31"/>
        <v>282.6510003453248</v>
      </c>
      <c r="AP84" s="396">
        <f t="shared" si="31"/>
        <v>292.52735580839584</v>
      </c>
      <c r="AQ84" s="396">
        <f t="shared" si="31"/>
        <v>302.45094490695931</v>
      </c>
      <c r="AR84" s="396">
        <f t="shared" si="31"/>
        <v>312.42905269495174</v>
      </c>
      <c r="AS84" s="396">
        <f t="shared" si="31"/>
        <v>322.46891642483018</v>
      </c>
      <c r="AT84" s="396">
        <f t="shared" si="31"/>
        <v>332.57753172063343</v>
      </c>
      <c r="AU84" s="396">
        <f t="shared" si="31"/>
        <v>342.76151136635281</v>
      </c>
      <c r="AV84" s="396">
        <f t="shared" si="31"/>
        <v>353.02698584327391</v>
      </c>
      <c r="AW84" s="396">
        <f t="shared" si="31"/>
        <v>363.37953572580295</v>
      </c>
      <c r="AX84" s="396">
        <f t="shared" si="31"/>
        <v>373.82414764920253</v>
      </c>
      <c r="AY84" s="396">
        <f t="shared" si="31"/>
        <v>384.36518722959602</v>
      </c>
      <c r="AZ84" s="396">
        <f t="shared" si="31"/>
        <v>395.00638380952694</v>
      </c>
      <c r="BA84" s="396">
        <f t="shared" si="31"/>
        <v>405.75082314599808</v>
      </c>
      <c r="BB84" s="396">
        <f t="shared" si="31"/>
        <v>416.60094515156595</v>
      </c>
      <c r="BC84" s="396">
        <f t="shared" si="31"/>
        <v>427.55854457220011</v>
      </c>
      <c r="BD84" s="396">
        <f t="shared" si="31"/>
        <v>438.62477307639637</v>
      </c>
      <c r="BE84" s="396">
        <f t="shared" si="31"/>
        <v>449.80014167557476</v>
      </c>
      <c r="BF84" s="396">
        <f t="shared" si="31"/>
        <v>461.08452272835814</v>
      </c>
      <c r="BG84" s="396">
        <f t="shared" si="31"/>
        <v>472.477151027491</v>
      </c>
      <c r="BH84" s="396">
        <f t="shared" si="31"/>
        <v>483.97662364898099</v>
      </c>
      <c r="BI84" s="396">
        <f>+BH84</f>
        <v>483.97662364898099</v>
      </c>
    </row>
    <row r="85" spans="1:103" s="396" customFormat="1" ht="18" customHeight="1">
      <c r="A85" s="426" t="s">
        <v>970</v>
      </c>
      <c r="B85" s="398">
        <f>+C85/C84*B84</f>
        <v>0.22940880733341229</v>
      </c>
      <c r="C85" s="398">
        <f>+(C74-B74)/10</f>
        <v>0.44793885761599173</v>
      </c>
      <c r="D85" s="398">
        <f t="shared" ref="D85:BI85" si="32">+(D74-C74)/10</f>
        <v>0.66859623487451558</v>
      </c>
      <c r="E85" s="398">
        <f t="shared" si="32"/>
        <v>0.86874092462478514</v>
      </c>
      <c r="F85" s="398">
        <f t="shared" si="32"/>
        <v>1.0818982593907323</v>
      </c>
      <c r="G85" s="398">
        <f t="shared" si="32"/>
        <v>1.24761845319289</v>
      </c>
      <c r="H85" s="398">
        <f t="shared" si="32"/>
        <v>1.4136419261755477</v>
      </c>
      <c r="I85" s="398">
        <f t="shared" si="32"/>
        <v>1.6226193816351795</v>
      </c>
      <c r="J85" s="398">
        <f t="shared" si="32"/>
        <v>1.8404019050037732</v>
      </c>
      <c r="K85" s="398">
        <f t="shared" si="32"/>
        <v>2.0668761377967102</v>
      </c>
      <c r="L85" s="398">
        <f t="shared" si="32"/>
        <v>2.2965682535998511</v>
      </c>
      <c r="M85" s="398">
        <f t="shared" si="32"/>
        <v>2.5293908549367812</v>
      </c>
      <c r="N85" s="398">
        <f t="shared" si="32"/>
        <v>2.8169109605284488</v>
      </c>
      <c r="O85" s="398">
        <f t="shared" si="32"/>
        <v>2.8999528606006408</v>
      </c>
      <c r="P85" s="398">
        <f t="shared" si="32"/>
        <v>2.9762859867642875</v>
      </c>
      <c r="Q85" s="398">
        <f t="shared" si="32"/>
        <v>3.0381074636371865</v>
      </c>
      <c r="R85" s="398">
        <f t="shared" si="32"/>
        <v>3.0812698243062244</v>
      </c>
      <c r="S85" s="398">
        <f t="shared" si="32"/>
        <v>3.1042084037337987</v>
      </c>
      <c r="T85" s="398">
        <f t="shared" si="32"/>
        <v>3.107080389804429</v>
      </c>
      <c r="U85" s="398">
        <f t="shared" si="32"/>
        <v>3.0911403439993821</v>
      </c>
      <c r="V85" s="398">
        <f t="shared" si="32"/>
        <v>3.0583077698816625</v>
      </c>
      <c r="W85" s="398">
        <f t="shared" si="32"/>
        <v>3.1892229302944828</v>
      </c>
      <c r="X85" s="398">
        <f t="shared" si="32"/>
        <v>3.4437532519826788</v>
      </c>
      <c r="Y85" s="398">
        <f t="shared" si="32"/>
        <v>3.5972431320936722</v>
      </c>
      <c r="Z85" s="398">
        <f t="shared" si="32"/>
        <v>3.6903286946706544</v>
      </c>
      <c r="AA85" s="398">
        <f t="shared" si="32"/>
        <v>3.7470811269759223</v>
      </c>
      <c r="AB85" s="398">
        <f t="shared" si="32"/>
        <v>3.7862911444430778</v>
      </c>
      <c r="AC85" s="398">
        <f t="shared" si="32"/>
        <v>3.8402677699078707</v>
      </c>
      <c r="AD85" s="398">
        <f t="shared" si="32"/>
        <v>4.0467323154009591</v>
      </c>
      <c r="AE85" s="398">
        <f t="shared" si="32"/>
        <v>4.2439095461120022</v>
      </c>
      <c r="AF85" s="398">
        <f t="shared" si="32"/>
        <v>4.4181581584770582</v>
      </c>
      <c r="AG85" s="398">
        <f t="shared" si="32"/>
        <v>4.4642349264056289</v>
      </c>
      <c r="AH85" s="398">
        <f t="shared" si="32"/>
        <v>4.4136189858989381</v>
      </c>
      <c r="AI85" s="398">
        <f t="shared" si="32"/>
        <v>4.3987050264068897</v>
      </c>
      <c r="AJ85" s="398">
        <f t="shared" si="32"/>
        <v>4.3987532972997769</v>
      </c>
      <c r="AK85" s="398">
        <f t="shared" si="32"/>
        <v>4.404589448435468</v>
      </c>
      <c r="AL85" s="398">
        <f t="shared" si="32"/>
        <v>4.4125152584810623</v>
      </c>
      <c r="AM85" s="398">
        <f t="shared" si="32"/>
        <v>4.4214839435664093</v>
      </c>
      <c r="AN85" s="398">
        <f t="shared" si="32"/>
        <v>4.4316099117962722</v>
      </c>
      <c r="AO85" s="398">
        <f t="shared" si="32"/>
        <v>4.4434145609553983</v>
      </c>
      <c r="AP85" s="398">
        <f t="shared" si="32"/>
        <v>4.457468666210298</v>
      </c>
      <c r="AQ85" s="398">
        <f t="shared" si="32"/>
        <v>4.474241817160328</v>
      </c>
      <c r="AR85" s="398">
        <f t="shared" si="32"/>
        <v>4.4940552320007097</v>
      </c>
      <c r="AS85" s="398">
        <f t="shared" si="32"/>
        <v>4.517082602168534</v>
      </c>
      <c r="AT85" s="398">
        <f t="shared" si="32"/>
        <v>4.543370357257186</v>
      </c>
      <c r="AU85" s="398">
        <f t="shared" si="32"/>
        <v>4.5728632470100363</v>
      </c>
      <c r="AV85" s="398">
        <f t="shared" si="32"/>
        <v>4.6054288173212168</v>
      </c>
      <c r="AW85" s="398">
        <f t="shared" si="32"/>
        <v>4.6408782878860393</v>
      </c>
      <c r="AX85" s="398">
        <f t="shared" si="32"/>
        <v>4.6789832509875167</v>
      </c>
      <c r="AY85" s="398">
        <f t="shared" si="32"/>
        <v>4.719488463214816</v>
      </c>
      <c r="AZ85" s="398">
        <f t="shared" si="32"/>
        <v>4.7621213177257458</v>
      </c>
      <c r="BA85" s="398">
        <f t="shared" si="32"/>
        <v>4.8065986433337455</v>
      </c>
      <c r="BB85" s="398">
        <f t="shared" si="32"/>
        <v>4.8526314234572281</v>
      </c>
      <c r="BC85" s="398">
        <f t="shared" si="32"/>
        <v>4.8999279354891083</v>
      </c>
      <c r="BD85" s="398">
        <f t="shared" si="32"/>
        <v>4.9481957137035124</v>
      </c>
      <c r="BE85" s="398">
        <f t="shared" si="32"/>
        <v>4.9971426509272758</v>
      </c>
      <c r="BF85" s="398">
        <f t="shared" si="32"/>
        <v>5.0464774806153629</v>
      </c>
      <c r="BG85" s="398">
        <f t="shared" si="32"/>
        <v>5.0959098219120964</v>
      </c>
      <c r="BH85" s="398">
        <f t="shared" si="32"/>
        <v>5.1451499241379226</v>
      </c>
      <c r="BI85" s="398">
        <f t="shared" si="32"/>
        <v>5.1939082117396991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1.9423423472781431</v>
      </c>
      <c r="C87" s="398">
        <f>+SUM(C84:C86)</f>
        <v>3.7925771998563396</v>
      </c>
      <c r="D87" s="398">
        <f t="shared" ref="D87:BI87" si="35">+SUM(D84:D86)</f>
        <v>6.1516382151888553</v>
      </c>
      <c r="E87" s="398">
        <f t="shared" si="35"/>
        <v>9.0831905935362549</v>
      </c>
      <c r="F87" s="398">
        <f t="shared" si="35"/>
        <v>12.701240679861186</v>
      </c>
      <c r="G87" s="398">
        <f t="shared" si="35"/>
        <v>16.592311962537526</v>
      </c>
      <c r="H87" s="398">
        <f t="shared" si="35"/>
        <v>20.748981253095646</v>
      </c>
      <c r="I87" s="398">
        <f t="shared" si="35"/>
        <v>25.440062972173887</v>
      </c>
      <c r="J87" s="398">
        <f t="shared" si="35"/>
        <v>30.604317172561601</v>
      </c>
      <c r="K87" s="398">
        <f t="shared" si="35"/>
        <v>36.208782003425753</v>
      </c>
      <c r="L87" s="398">
        <f t="shared" si="35"/>
        <v>42.175857051565764</v>
      </c>
      <c r="M87" s="398">
        <f t="shared" si="35"/>
        <v>48.397491815001828</v>
      </c>
      <c r="N87" s="398">
        <f t="shared" si="35"/>
        <v>55.171425155319845</v>
      </c>
      <c r="O87" s="398">
        <f t="shared" si="35"/>
        <v>61.901127215998919</v>
      </c>
      <c r="P87" s="398">
        <f t="shared" si="35"/>
        <v>68.743196667407133</v>
      </c>
      <c r="Q87" s="398">
        <f t="shared" si="35"/>
        <v>75.643834111754472</v>
      </c>
      <c r="R87" s="398">
        <f t="shared" si="35"/>
        <v>82.552494647371233</v>
      </c>
      <c r="S87" s="398">
        <f t="shared" si="35"/>
        <v>89.423593089785101</v>
      </c>
      <c r="T87" s="398">
        <f t="shared" si="35"/>
        <v>96.217324023928242</v>
      </c>
      <c r="U87" s="398">
        <f t="shared" si="35"/>
        <v>102.8999921849619</v>
      </c>
      <c r="V87" s="398">
        <f t="shared" si="35"/>
        <v>110.04728162894502</v>
      </c>
      <c r="W87" s="398">
        <f t="shared" si="35"/>
        <v>118.06482219596593</v>
      </c>
      <c r="X87" s="398">
        <f t="shared" si="35"/>
        <v>126.42494968689363</v>
      </c>
      <c r="Y87" s="398">
        <f t="shared" si="35"/>
        <v>134.817863715757</v>
      </c>
      <c r="Z87" s="398">
        <f t="shared" si="35"/>
        <v>143.23254791376866</v>
      </c>
      <c r="AA87" s="398">
        <f t="shared" si="35"/>
        <v>151.67658873298166</v>
      </c>
      <c r="AB87" s="398">
        <f t="shared" si="35"/>
        <v>160.23941020481448</v>
      </c>
      <c r="AC87" s="398">
        <f t="shared" si="35"/>
        <v>169.45166528265327</v>
      </c>
      <c r="AD87" s="398">
        <f t="shared" si="35"/>
        <v>179.23982894038716</v>
      </c>
      <c r="AE87" s="398">
        <f t="shared" si="35"/>
        <v>189.3755274915876</v>
      </c>
      <c r="AF87" s="398">
        <f t="shared" si="35"/>
        <v>199.4386454918272</v>
      </c>
      <c r="AG87" s="398">
        <f t="shared" si="35"/>
        <v>209.14805393802985</v>
      </c>
      <c r="AH87" s="398">
        <f t="shared" si="35"/>
        <v>218.77001932330987</v>
      </c>
      <c r="AI87" s="398">
        <f t="shared" si="35"/>
        <v>228.44543846985511</v>
      </c>
      <c r="AJ87" s="398">
        <f t="shared" si="35"/>
        <v>238.15550248651283</v>
      </c>
      <c r="AK87" s="398">
        <f t="shared" si="35"/>
        <v>247.89127902564255</v>
      </c>
      <c r="AL87" s="398">
        <f t="shared" si="35"/>
        <v>257.65013277156214</v>
      </c>
      <c r="AM87" s="398">
        <f t="shared" si="35"/>
        <v>267.43370131368499</v>
      </c>
      <c r="AN87" s="398">
        <f t="shared" si="35"/>
        <v>277.24641202777059</v>
      </c>
      <c r="AO87" s="398">
        <f t="shared" si="35"/>
        <v>287.09441490628018</v>
      </c>
      <c r="AP87" s="398">
        <f t="shared" si="35"/>
        <v>296.98482447460611</v>
      </c>
      <c r="AQ87" s="398">
        <f t="shared" si="35"/>
        <v>306.92518672411961</v>
      </c>
      <c r="AR87" s="398">
        <f t="shared" si="35"/>
        <v>316.92310792695247</v>
      </c>
      <c r="AS87" s="398">
        <f t="shared" si="35"/>
        <v>326.98599902699874</v>
      </c>
      <c r="AT87" s="398">
        <f t="shared" si="35"/>
        <v>337.12090207789061</v>
      </c>
      <c r="AU87" s="398">
        <f t="shared" si="35"/>
        <v>347.33437461336285</v>
      </c>
      <c r="AV87" s="398">
        <f t="shared" si="35"/>
        <v>357.63241466059515</v>
      </c>
      <c r="AW87" s="398">
        <f t="shared" si="35"/>
        <v>368.02041401368899</v>
      </c>
      <c r="AX87" s="398">
        <f t="shared" si="35"/>
        <v>378.50313090019006</v>
      </c>
      <c r="AY87" s="398">
        <f t="shared" si="35"/>
        <v>389.08467569281083</v>
      </c>
      <c r="AZ87" s="398">
        <f t="shared" si="35"/>
        <v>399.76850512725269</v>
      </c>
      <c r="BA87" s="398">
        <f t="shared" si="35"/>
        <v>410.55742178933184</v>
      </c>
      <c r="BB87" s="398">
        <f t="shared" si="35"/>
        <v>421.45357657502319</v>
      </c>
      <c r="BC87" s="398">
        <f t="shared" si="35"/>
        <v>432.45847250768924</v>
      </c>
      <c r="BD87" s="398">
        <f t="shared" si="35"/>
        <v>443.57296879009988</v>
      </c>
      <c r="BE87" s="398">
        <f t="shared" si="35"/>
        <v>454.79728432650205</v>
      </c>
      <c r="BF87" s="398">
        <f t="shared" si="35"/>
        <v>466.13100020897349</v>
      </c>
      <c r="BG87" s="398">
        <f t="shared" si="35"/>
        <v>477.57306084940308</v>
      </c>
      <c r="BH87" s="398">
        <f t="shared" si="35"/>
        <v>489.1217735731189</v>
      </c>
      <c r="BI87" s="398">
        <f t="shared" si="35"/>
        <v>489.1705318607207</v>
      </c>
    </row>
    <row r="88" spans="1:103" ht="18" customHeight="1">
      <c r="A88" s="21" t="s">
        <v>153</v>
      </c>
      <c r="B88" s="29">
        <f t="shared" ref="B88:AG88" si="36">(B84/B56)*1000</f>
        <v>1.5649188229167919</v>
      </c>
      <c r="C88" s="23">
        <f t="shared" si="36"/>
        <v>2.6694245469302165</v>
      </c>
      <c r="D88" s="23">
        <f t="shared" si="36"/>
        <v>3.9570049388163042</v>
      </c>
      <c r="E88" s="23">
        <f t="shared" si="36"/>
        <v>5.5533712522197289</v>
      </c>
      <c r="F88" s="23">
        <f t="shared" si="36"/>
        <v>7.5301002014415594</v>
      </c>
      <c r="G88" s="23">
        <f t="shared" si="36"/>
        <v>9.8695918082858078</v>
      </c>
      <c r="H88" s="23">
        <f t="shared" si="36"/>
        <v>12.558557142095083</v>
      </c>
      <c r="I88" s="23">
        <f t="shared" si="36"/>
        <v>15.621763838408445</v>
      </c>
      <c r="J88" s="23">
        <f t="shared" si="36"/>
        <v>19.051531733440314</v>
      </c>
      <c r="K88" s="23">
        <f t="shared" si="36"/>
        <v>22.835821166340789</v>
      </c>
      <c r="L88" s="23">
        <f t="shared" si="36"/>
        <v>26.953813385971912</v>
      </c>
      <c r="M88" s="23">
        <f t="shared" si="36"/>
        <v>31.349056706720482</v>
      </c>
      <c r="N88" s="23">
        <f t="shared" si="36"/>
        <v>36.183348637841732</v>
      </c>
      <c r="O88" s="23">
        <f t="shared" si="36"/>
        <v>41.234068078141156</v>
      </c>
      <c r="P88" s="23">
        <f t="shared" si="36"/>
        <v>46.477619335735575</v>
      </c>
      <c r="Q88" s="23">
        <f t="shared" si="36"/>
        <v>51.88576376948312</v>
      </c>
      <c r="R88" s="23">
        <f t="shared" si="36"/>
        <v>57.42858943884255</v>
      </c>
      <c r="S88" s="23">
        <f t="shared" si="36"/>
        <v>63.076484979165294</v>
      </c>
      <c r="T88" s="23">
        <f t="shared" si="36"/>
        <v>68.801438073231353</v>
      </c>
      <c r="U88" s="23">
        <f t="shared" si="36"/>
        <v>74.577877229670676</v>
      </c>
      <c r="V88" s="23">
        <f t="shared" si="36"/>
        <v>80.188134323486892</v>
      </c>
      <c r="W88" s="23">
        <f t="shared" si="36"/>
        <v>85.667921544518492</v>
      </c>
      <c r="X88" s="23">
        <f t="shared" si="36"/>
        <v>91.253284994387315</v>
      </c>
      <c r="Y88" s="23">
        <f t="shared" si="36"/>
        <v>96.879354006059259</v>
      </c>
      <c r="Z88" s="23">
        <f t="shared" si="36"/>
        <v>102.50714214591336</v>
      </c>
      <c r="AA88" s="23">
        <f t="shared" si="36"/>
        <v>108.12413975261123</v>
      </c>
      <c r="AB88" s="23">
        <f t="shared" si="36"/>
        <v>113.78144175167125</v>
      </c>
      <c r="AC88" s="23">
        <f t="shared" si="36"/>
        <v>119.8386152627243</v>
      </c>
      <c r="AD88" s="23">
        <f t="shared" si="36"/>
        <v>126.13711757747284</v>
      </c>
      <c r="AE88" s="23">
        <f t="shared" si="36"/>
        <v>132.62514244626823</v>
      </c>
      <c r="AF88" s="23">
        <f t="shared" si="36"/>
        <v>139.35905115839751</v>
      </c>
      <c r="AG88" s="23">
        <f t="shared" si="36"/>
        <v>146.26433968539868</v>
      </c>
      <c r="AH88" s="23">
        <f t="shared" ref="AH88:BI88" si="37">(AH84/AH56)*1000</f>
        <v>153.17623788771414</v>
      </c>
      <c r="AI88" s="23">
        <f t="shared" si="37"/>
        <v>160.10082127652421</v>
      </c>
      <c r="AJ88" s="23">
        <f t="shared" si="37"/>
        <v>167.0394696183771</v>
      </c>
      <c r="AK88" s="23">
        <f t="shared" si="37"/>
        <v>173.9923558450476</v>
      </c>
      <c r="AL88" s="23">
        <f t="shared" si="37"/>
        <v>180.96023949480264</v>
      </c>
      <c r="AM88" s="23">
        <f t="shared" si="37"/>
        <v>187.94503878515297</v>
      </c>
      <c r="AN88" s="23">
        <f t="shared" si="37"/>
        <v>194.94983570552566</v>
      </c>
      <c r="AO88" s="23">
        <f t="shared" si="37"/>
        <v>201.97865237495148</v>
      </c>
      <c r="AP88" s="23">
        <f t="shared" si="37"/>
        <v>209.03616487046691</v>
      </c>
      <c r="AQ88" s="23">
        <f t="shared" si="37"/>
        <v>216.12742989483203</v>
      </c>
      <c r="AR88" s="23">
        <f t="shared" si="37"/>
        <v>223.25765325087349</v>
      </c>
      <c r="AS88" s="23">
        <f t="shared" si="37"/>
        <v>230.43200658311545</v>
      </c>
      <c r="AT88" s="23">
        <f t="shared" si="37"/>
        <v>237.65548887162217</v>
      </c>
      <c r="AU88" s="23">
        <f t="shared" si="37"/>
        <v>244.93282552404261</v>
      </c>
      <c r="AV88" s="23">
        <f t="shared" si="37"/>
        <v>252.26839730091527</v>
      </c>
      <c r="AW88" s="23">
        <f t="shared" si="37"/>
        <v>259.66619200662313</v>
      </c>
      <c r="AX88" s="23">
        <f t="shared" si="37"/>
        <v>267.12977302452236</v>
      </c>
      <c r="AY88" s="23">
        <f t="shared" si="37"/>
        <v>274.66225996593687</v>
      </c>
      <c r="AZ88" s="23">
        <f t="shared" si="37"/>
        <v>282.26631776953747</v>
      </c>
      <c r="BA88" s="23">
        <f t="shared" si="37"/>
        <v>289.94415147631196</v>
      </c>
      <c r="BB88" s="23">
        <f t="shared" si="37"/>
        <v>297.69750461538092</v>
      </c>
      <c r="BC88" s="23">
        <f t="shared" si="37"/>
        <v>305.52765968838713</v>
      </c>
      <c r="BD88" s="23">
        <f t="shared" si="37"/>
        <v>313.43543966234824</v>
      </c>
      <c r="BE88" s="23">
        <f t="shared" si="37"/>
        <v>321.42120969924082</v>
      </c>
      <c r="BF88" s="23">
        <f t="shared" si="37"/>
        <v>329.48487858823125</v>
      </c>
      <c r="BG88" s="23">
        <f t="shared" si="37"/>
        <v>337.62589952237369</v>
      </c>
      <c r="BH88" s="23">
        <f t="shared" si="37"/>
        <v>345.84326999080838</v>
      </c>
      <c r="BI88" s="23">
        <f t="shared" si="37"/>
        <v>345.84326999080838</v>
      </c>
    </row>
    <row r="89" spans="1:103" ht="18" customHeight="1">
      <c r="A89" s="21" t="s">
        <v>166</v>
      </c>
      <c r="C89" s="23">
        <f>+LN(C88/B88)/10</f>
        <v>5.3402897138280433E-2</v>
      </c>
      <c r="D89" s="23">
        <f>+LN(D88/C88)/10</f>
        <v>3.9362448683498898E-2</v>
      </c>
      <c r="E89" s="23">
        <f>+LN(E88/D88)/10</f>
        <v>3.3891776565418974E-2</v>
      </c>
      <c r="F89" s="23">
        <f>+LN(F88/E88)/10</f>
        <v>3.0450317250953689E-2</v>
      </c>
    </row>
    <row r="90" spans="1:103" s="33" customFormat="1" ht="18" customHeight="1">
      <c r="A90" s="32" t="s">
        <v>5</v>
      </c>
      <c r="B90" s="44">
        <f t="shared" ref="B90:BI90" si="38">+(1/(1-$B$18))*(B88)^(1-$B$18)+1</f>
        <v>-0.59876299868329408</v>
      </c>
      <c r="C90" s="33">
        <f t="shared" si="38"/>
        <v>-0.22411204350929381</v>
      </c>
      <c r="D90" s="33">
        <f t="shared" si="38"/>
        <v>-5.4181004009101752E-3</v>
      </c>
      <c r="E90" s="33">
        <f t="shared" si="38"/>
        <v>0.15130500351527154</v>
      </c>
      <c r="F90" s="33">
        <f t="shared" si="38"/>
        <v>0.27116433219998859</v>
      </c>
      <c r="G90" s="33">
        <f t="shared" si="38"/>
        <v>0.36337982149479275</v>
      </c>
      <c r="H90" s="33">
        <f t="shared" si="38"/>
        <v>0.4356349347405023</v>
      </c>
      <c r="I90" s="33">
        <f t="shared" si="38"/>
        <v>0.49398316998813496</v>
      </c>
      <c r="J90" s="33">
        <f t="shared" si="38"/>
        <v>0.5417894899741984</v>
      </c>
      <c r="K90" s="33">
        <f t="shared" si="38"/>
        <v>0.5814747359889928</v>
      </c>
      <c r="L90" s="33">
        <f t="shared" si="38"/>
        <v>0.61477018950138662</v>
      </c>
      <c r="M90" s="33">
        <f t="shared" si="38"/>
        <v>0.64279481278376016</v>
      </c>
      <c r="N90" s="33">
        <f t="shared" si="38"/>
        <v>0.66751227429937887</v>
      </c>
      <c r="O90" s="33">
        <f t="shared" si="38"/>
        <v>0.68854026922852529</v>
      </c>
      <c r="P90" s="33">
        <f t="shared" si="38"/>
        <v>0.7066351625363273</v>
      </c>
      <c r="Q90" s="33">
        <f t="shared" si="38"/>
        <v>0.72234475065358716</v>
      </c>
      <c r="R90" s="33">
        <f t="shared" si="38"/>
        <v>0.7360838780029928</v>
      </c>
      <c r="S90" s="33">
        <f t="shared" si="38"/>
        <v>0.74817650111096767</v>
      </c>
      <c r="T90" s="33">
        <f t="shared" si="38"/>
        <v>0.75888110886254823</v>
      </c>
      <c r="U90" s="33">
        <f t="shared" si="38"/>
        <v>0.76840723549502654</v>
      </c>
      <c r="V90" s="33">
        <f t="shared" si="38"/>
        <v>0.77665566512943074</v>
      </c>
      <c r="W90" s="33">
        <f t="shared" si="38"/>
        <v>0.7839168608084417</v>
      </c>
      <c r="X90" s="33">
        <f t="shared" si="38"/>
        <v>0.79063419950796798</v>
      </c>
      <c r="Y90" s="33">
        <f t="shared" si="38"/>
        <v>0.79680436301953561</v>
      </c>
      <c r="Z90" s="33">
        <f t="shared" si="38"/>
        <v>0.8024609627581385</v>
      </c>
      <c r="AA90" s="33">
        <f t="shared" si="38"/>
        <v>0.80766042013354322</v>
      </c>
      <c r="AB90" s="33">
        <f t="shared" si="38"/>
        <v>0.81250301894854371</v>
      </c>
      <c r="AC90" s="33">
        <f t="shared" si="38"/>
        <v>0.81730292066472143</v>
      </c>
      <c r="AD90" s="33">
        <f t="shared" si="38"/>
        <v>0.82192270732658268</v>
      </c>
      <c r="AE90" s="33">
        <f t="shared" si="38"/>
        <v>0.82633309524249487</v>
      </c>
      <c r="AF90" s="33">
        <f t="shared" si="38"/>
        <v>0.83058088635557992</v>
      </c>
      <c r="AG90" s="33">
        <f t="shared" si="38"/>
        <v>0.83462846095017973</v>
      </c>
      <c r="AH90" s="33">
        <f t="shared" si="38"/>
        <v>0.83840262704477719</v>
      </c>
      <c r="AI90" s="33">
        <f t="shared" si="38"/>
        <v>0.84193590984672972</v>
      </c>
      <c r="AJ90" s="33">
        <f t="shared" si="38"/>
        <v>0.84525363917869256</v>
      </c>
      <c r="AK90" s="33">
        <f t="shared" si="38"/>
        <v>0.84837706070383945</v>
      </c>
      <c r="AL90" s="33">
        <f t="shared" si="38"/>
        <v>0.85132484002087627</v>
      </c>
      <c r="AM90" s="33">
        <f t="shared" si="38"/>
        <v>0.85411368223786255</v>
      </c>
      <c r="AN90" s="33">
        <f t="shared" si="38"/>
        <v>0.85675859938188226</v>
      </c>
      <c r="AO90" s="33">
        <f t="shared" si="38"/>
        <v>0.85927305475335469</v>
      </c>
      <c r="AP90" s="33">
        <f t="shared" si="38"/>
        <v>0.8616690749387238</v>
      </c>
      <c r="AQ90" s="33">
        <f t="shared" si="38"/>
        <v>0.86395735999172263</v>
      </c>
      <c r="AR90" s="33">
        <f t="shared" si="38"/>
        <v>0.86614739800409435</v>
      </c>
      <c r="AS90" s="33">
        <f t="shared" si="38"/>
        <v>0.86824758186425177</v>
      </c>
      <c r="AT90" s="33">
        <f t="shared" si="38"/>
        <v>0.8702653241433671</v>
      </c>
      <c r="AU90" s="33">
        <f t="shared" si="38"/>
        <v>0.87220716658140218</v>
      </c>
      <c r="AV90" s="33">
        <f t="shared" si="38"/>
        <v>0.8740788818025591</v>
      </c>
      <c r="AW90" s="33">
        <f t="shared" si="38"/>
        <v>0.87588556599427614</v>
      </c>
      <c r="AX90" s="33">
        <f t="shared" si="38"/>
        <v>0.87763172213281682</v>
      </c>
      <c r="AY90" s="33">
        <f t="shared" si="38"/>
        <v>0.87932133391675149</v>
      </c>
      <c r="AZ90" s="33">
        <f t="shared" si="38"/>
        <v>0.88095793092529306</v>
      </c>
      <c r="BA90" s="33">
        <f t="shared" si="38"/>
        <v>0.8825446457108771</v>
      </c>
      <c r="BB90" s="33">
        <f t="shared" si="38"/>
        <v>0.88408426361654613</v>
      </c>
      <c r="BC90" s="33">
        <f t="shared" si="38"/>
        <v>0.88557926611852344</v>
      </c>
      <c r="BD90" s="33">
        <f t="shared" si="38"/>
        <v>0.88703186846133886</v>
      </c>
      <c r="BE90" s="33">
        <f t="shared" si="38"/>
        <v>0.88844405229639845</v>
      </c>
      <c r="BF90" s="33">
        <f t="shared" si="38"/>
        <v>0.88981759396762905</v>
      </c>
      <c r="BG90" s="33">
        <f t="shared" si="38"/>
        <v>0.89115408901771964</v>
      </c>
      <c r="BH90" s="33">
        <f t="shared" si="38"/>
        <v>0.8924549734202577</v>
      </c>
      <c r="BI90" s="33">
        <f t="shared" si="38"/>
        <v>0.8924549734202577</v>
      </c>
    </row>
    <row r="91" spans="1:103" ht="18" customHeight="1">
      <c r="A91" s="21" t="s">
        <v>115</v>
      </c>
      <c r="B91" s="29">
        <f t="shared" ref="B91:AG91" si="39">B17*B56*B90</f>
        <v>-655.39579938775614</v>
      </c>
      <c r="C91" s="29">
        <f t="shared" si="39"/>
        <v>-241.95593946029175</v>
      </c>
      <c r="D91" s="29">
        <f t="shared" si="39"/>
        <v>-5.5741824838529146</v>
      </c>
      <c r="E91" s="23">
        <f t="shared" si="39"/>
        <v>143.18376821667712</v>
      </c>
      <c r="F91" s="23">
        <f t="shared" si="39"/>
        <v>230.65967136656784</v>
      </c>
      <c r="G91" s="23">
        <f t="shared" si="39"/>
        <v>268.35996211412305</v>
      </c>
      <c r="H91" s="23">
        <f t="shared" si="39"/>
        <v>274.51887910190374</v>
      </c>
      <c r="I91" s="23">
        <f t="shared" si="39"/>
        <v>265.61602465074515</v>
      </c>
      <c r="J91" s="23">
        <f t="shared" si="39"/>
        <v>248.579493259164</v>
      </c>
      <c r="K91" s="23">
        <f t="shared" si="39"/>
        <v>227.64503101816322</v>
      </c>
      <c r="L91" s="23">
        <f t="shared" si="39"/>
        <v>205.22759821456103</v>
      </c>
      <c r="M91" s="23">
        <f t="shared" si="39"/>
        <v>182.84959315004949</v>
      </c>
      <c r="N91" s="23">
        <f t="shared" si="39"/>
        <v>161.80038972861595</v>
      </c>
      <c r="O91" s="23">
        <f t="shared" si="39"/>
        <v>142.21595595138169</v>
      </c>
      <c r="P91" s="23">
        <f t="shared" si="39"/>
        <v>124.36921602721516</v>
      </c>
      <c r="Q91" s="23">
        <f t="shared" si="39"/>
        <v>108.33301894795329</v>
      </c>
      <c r="R91" s="23">
        <f t="shared" si="39"/>
        <v>94.068085034887034</v>
      </c>
      <c r="S91" s="23">
        <f t="shared" si="39"/>
        <v>81.473755140341893</v>
      </c>
      <c r="T91" s="23">
        <f t="shared" si="39"/>
        <v>70.418388828900376</v>
      </c>
      <c r="U91" s="23">
        <f t="shared" si="39"/>
        <v>60.757858822520056</v>
      </c>
      <c r="V91" s="23">
        <f t="shared" si="39"/>
        <v>52.753220479140076</v>
      </c>
      <c r="W91" s="23">
        <f t="shared" si="39"/>
        <v>46.111653200989629</v>
      </c>
      <c r="X91" s="23">
        <f t="shared" si="39"/>
        <v>40.275088899960643</v>
      </c>
      <c r="Y91" s="23">
        <f t="shared" si="39"/>
        <v>35.150607823063865</v>
      </c>
      <c r="Z91" s="23">
        <f t="shared" si="39"/>
        <v>30.656690858402314</v>
      </c>
      <c r="AA91" s="23">
        <f t="shared" si="39"/>
        <v>26.720857114570912</v>
      </c>
      <c r="AB91" s="23">
        <f t="shared" si="39"/>
        <v>23.279132471394359</v>
      </c>
      <c r="AC91" s="23">
        <f t="shared" si="39"/>
        <v>20.278932212239805</v>
      </c>
      <c r="AD91" s="23">
        <f t="shared" si="39"/>
        <v>17.660916438232395</v>
      </c>
      <c r="AE91" s="23">
        <f t="shared" si="39"/>
        <v>15.376504791733568</v>
      </c>
      <c r="AF91" s="23">
        <f t="shared" si="39"/>
        <v>13.351015945421155</v>
      </c>
      <c r="AG91" s="23">
        <f t="shared" si="39"/>
        <v>11.560194722350998</v>
      </c>
      <c r="AH91" s="23">
        <f t="shared" ref="AH91:BI91" si="40">AH17*AH56*AH90</f>
        <v>10.006084527794522</v>
      </c>
      <c r="AI91" s="23">
        <f t="shared" si="40"/>
        <v>8.6582505193312382</v>
      </c>
      <c r="AJ91" s="23">
        <f t="shared" si="40"/>
        <v>7.4899296946793221</v>
      </c>
      <c r="AK91" s="23">
        <f t="shared" si="40"/>
        <v>6.4776754748209955</v>
      </c>
      <c r="AL91" s="23">
        <f t="shared" si="40"/>
        <v>5.6009945793022871</v>
      </c>
      <c r="AM91" s="23">
        <f t="shared" si="40"/>
        <v>4.8420035485919088</v>
      </c>
      <c r="AN91" s="23">
        <f t="shared" si="40"/>
        <v>4.1851157508626535</v>
      </c>
      <c r="AO91" s="23">
        <f t="shared" si="40"/>
        <v>3.6167606813947333</v>
      </c>
      <c r="AP91" s="23">
        <f t="shared" si="40"/>
        <v>3.1251341411871372</v>
      </c>
      <c r="AQ91" s="23">
        <f t="shared" si="40"/>
        <v>2.6999768666438073</v>
      </c>
      <c r="AR91" s="23">
        <f t="shared" si="40"/>
        <v>2.3323789703887439</v>
      </c>
      <c r="AS91" s="23">
        <f t="shared" si="40"/>
        <v>2.0146076182029931</v>
      </c>
      <c r="AT91" s="23">
        <f t="shared" si="40"/>
        <v>1.7399555204865924</v>
      </c>
      <c r="AU91" s="23">
        <f t="shared" si="40"/>
        <v>1.5026079948797832</v>
      </c>
      <c r="AV91" s="23">
        <f t="shared" si="40"/>
        <v>1.2975265392783455</v>
      </c>
      <c r="AW91" s="23">
        <f t="shared" si="40"/>
        <v>1.1203470346633653</v>
      </c>
      <c r="AX91" s="23">
        <f t="shared" si="40"/>
        <v>0.9672908719593396</v>
      </c>
      <c r="AY91" s="23">
        <f t="shared" si="40"/>
        <v>0.83508746452446569</v>
      </c>
      <c r="AZ91" s="23">
        <f t="shared" si="40"/>
        <v>0.72090676623014138</v>
      </c>
      <c r="BA91" s="23">
        <f t="shared" si="40"/>
        <v>0.62230056314409499</v>
      </c>
      <c r="BB91" s="23">
        <f t="shared" si="40"/>
        <v>0.53715144376672219</v>
      </c>
      <c r="BC91" s="23">
        <f t="shared" si="40"/>
        <v>0.46362847819261943</v>
      </c>
      <c r="BD91" s="23">
        <f t="shared" si="40"/>
        <v>0.40014875047418091</v>
      </c>
      <c r="BE91" s="23">
        <f t="shared" si="40"/>
        <v>0.3453439911549489</v>
      </c>
      <c r="BF91" s="23">
        <f t="shared" si="40"/>
        <v>0.2980316489455665</v>
      </c>
      <c r="BG91" s="23">
        <f t="shared" si="40"/>
        <v>0.25718982251188327</v>
      </c>
      <c r="BH91" s="23">
        <f t="shared" si="40"/>
        <v>0.2219355460957525</v>
      </c>
      <c r="BI91" s="23">
        <f t="shared" si="40"/>
        <v>0.19123458762507836</v>
      </c>
    </row>
    <row r="92" spans="1:103" ht="18" customHeight="1">
      <c r="A92" s="57" t="s">
        <v>62</v>
      </c>
      <c r="B92" s="200">
        <f>SUM(B91:AO91)*10*B52+B53</f>
        <v>75.047156066029544</v>
      </c>
      <c r="C92" s="180">
        <v>53.984410488885032</v>
      </c>
      <c r="D92" s="201">
        <f>+B92-C92</f>
        <v>21.062745577144511</v>
      </c>
      <c r="I92" s="33"/>
    </row>
    <row r="93" spans="1:103" s="33" customFormat="1" ht="18" customHeight="1">
      <c r="A93" s="32" t="s">
        <v>270</v>
      </c>
      <c r="B93" s="33">
        <f>+B90*Data!B365</f>
        <v>-0.59876299868329408</v>
      </c>
      <c r="C93" s="33">
        <f>+C90*Data!C365</f>
        <v>-0.29981155617856087</v>
      </c>
      <c r="D93" s="33">
        <f>+D90*Data!D365</f>
        <v>-8.5386611653377967E-3</v>
      </c>
      <c r="E93" s="33">
        <f>+E90*Data!E365</f>
        <v>0.27169253162208817</v>
      </c>
      <c r="F93" s="33">
        <f>+F90*Data!F365</f>
        <v>0.54466661047106901</v>
      </c>
      <c r="G93" s="33">
        <f>+G90*Data!G365</f>
        <v>0.79897050418085847</v>
      </c>
      <c r="H93" s="33">
        <f>+H90*Data!H365</f>
        <v>1.0295464514469652</v>
      </c>
      <c r="I93" s="33">
        <f>+I90*Data!I365</f>
        <v>1.2399421748087769</v>
      </c>
      <c r="J93" s="33">
        <f>+J90*Data!J365</f>
        <v>1.4302054450455062</v>
      </c>
      <c r="K93" s="33">
        <f>+K90*Data!K365</f>
        <v>1.6026249804328425</v>
      </c>
      <c r="L93" s="33">
        <f>+L90*Data!L365</f>
        <v>1.7610794727645904</v>
      </c>
      <c r="M93" s="33">
        <f>+M90*Data!M365</f>
        <v>1.9108468998329882</v>
      </c>
      <c r="N93" s="33">
        <f>+N90*Data!N365</f>
        <v>2.071853364410952</v>
      </c>
      <c r="O93" s="33">
        <f>+O90*Data!O365</f>
        <v>2.2131396454646657</v>
      </c>
      <c r="P93" s="33">
        <f>+P90*Data!P365</f>
        <v>2.3402674975475857</v>
      </c>
      <c r="Q93" s="33">
        <f>+Q90*Data!Q365</f>
        <v>2.4569194709915991</v>
      </c>
      <c r="R93" s="33">
        <f>+R90*Data!R365</f>
        <v>2.5656249186730058</v>
      </c>
      <c r="S93" s="33">
        <f>+S90*Data!S365</f>
        <v>2.6682000573413438</v>
      </c>
      <c r="T93" s="33">
        <f>+T90*Data!T365</f>
        <v>2.7660106077325102</v>
      </c>
      <c r="U93" s="33">
        <f>+U90*Data!U365</f>
        <v>2.8601308682997839</v>
      </c>
      <c r="V93" s="33">
        <f>+V90*Data!V365</f>
        <v>2.9450603161349309</v>
      </c>
      <c r="W93" s="33">
        <f>+W90*Data!W365</f>
        <v>3.0203560347857183</v>
      </c>
      <c r="X93" s="33">
        <f>+X90*Data!X365</f>
        <v>3.0938600418704536</v>
      </c>
      <c r="Y93" s="33">
        <f>+Y90*Data!Y365</f>
        <v>3.1628669081328549</v>
      </c>
      <c r="Z93" s="33">
        <f>+Z90*Data!Z365</f>
        <v>3.2290863794861195</v>
      </c>
      <c r="AA93" s="33">
        <f>+AA90*Data!AA365</f>
        <v>3.2937546710166519</v>
      </c>
      <c r="AB93" s="33">
        <f>+AB90*Data!AB365</f>
        <v>3.3585579506023802</v>
      </c>
      <c r="AC93" s="33">
        <f>+AC90*Data!AC365</f>
        <v>3.4258995751569725</v>
      </c>
      <c r="AD93" s="33">
        <f>+AD90*Data!AD365</f>
        <v>3.4937149491752639</v>
      </c>
      <c r="AE93" s="33">
        <f>+AE90*Data!AE365</f>
        <v>3.5612930979857045</v>
      </c>
      <c r="AF93" s="33">
        <f>+AF90*Data!AF365</f>
        <v>3.6281346609513858</v>
      </c>
      <c r="AG93" s="33">
        <f>+AG90*Data!AG365</f>
        <v>3.6936232410121632</v>
      </c>
      <c r="AH93" s="33">
        <f>+AH90*Data!AH365</f>
        <v>3.7573687177391077</v>
      </c>
      <c r="AI93" s="33">
        <f>+AI90*Data!AI365</f>
        <v>3.8194368349455234</v>
      </c>
      <c r="AJ93" s="33">
        <f>+AJ90*Data!AJ365</f>
        <v>3.8798848037634257</v>
      </c>
      <c r="AK93" s="33">
        <f>+AK90*Data!AK365</f>
        <v>3.9387721059023453</v>
      </c>
      <c r="AL93" s="33">
        <f>+AL90*Data!AL365</f>
        <v>3.9961527861257484</v>
      </c>
      <c r="AM93" s="33">
        <f>+AM90*Data!AM365</f>
        <v>4.0520697343804102</v>
      </c>
      <c r="AN93" s="33">
        <f>+AN90*Data!AN365</f>
        <v>4.1065509767654431</v>
      </c>
      <c r="AO93" s="33">
        <f>+AO90*Data!AO365</f>
        <v>4.1596075308400504</v>
      </c>
      <c r="AP93" s="33">
        <f>+AP90*Data!AP365</f>
        <v>4.2112324683238906</v>
      </c>
      <c r="AQ93" s="33">
        <f>+AQ90*Data!AQ365</f>
        <v>4.261400909560785</v>
      </c>
      <c r="AR93" s="33">
        <f>+AR90*Data!AR365</f>
        <v>4.3100707341325597</v>
      </c>
      <c r="AS93" s="33">
        <f>+AS90*Data!AS365</f>
        <v>4.3571838347256557</v>
      </c>
      <c r="AT93" s="33">
        <f>+AT90*Data!AT365</f>
        <v>4.402667770309435</v>
      </c>
      <c r="AU93" s="33">
        <f>+AU90*Data!AU365</f>
        <v>4.4464376915144035</v>
      </c>
      <c r="AV93" s="33">
        <f>+AV90*Data!AV365</f>
        <v>4.4883984151671648</v>
      </c>
      <c r="AW93" s="33">
        <f>+AW90*Data!AW365</f>
        <v>4.5284465127818239</v>
      </c>
      <c r="AX93" s="33">
        <f>+AX90*Data!AX365</f>
        <v>4.5664722423192439</v>
      </c>
      <c r="AY93" s="33">
        <f>+AY90*Data!AY365</f>
        <v>4.6023610824019778</v>
      </c>
      <c r="AZ93" s="33">
        <f>+AZ90*Data!AZ365</f>
        <v>4.6359945087708141</v>
      </c>
      <c r="BA93" s="33">
        <f>+BA90*Data!BA365</f>
        <v>4.6672494706365466</v>
      </c>
      <c r="BB93" s="33">
        <f>+BB90*Data!BB365</f>
        <v>4.6959957793253473</v>
      </c>
      <c r="BC93" s="33">
        <f>+BC90*Data!BC365</f>
        <v>4.7220903499557432</v>
      </c>
      <c r="BD93" s="33">
        <f>+BD90*Data!BD365</f>
        <v>4.7453670524128002</v>
      </c>
      <c r="BE93" s="33">
        <f>+BE90*Data!BE365</f>
        <v>4.7656210714297771</v>
      </c>
      <c r="BF93" s="33">
        <f>+BF90*Data!BF365</f>
        <v>4.782587546081241</v>
      </c>
      <c r="BG93" s="33">
        <f>+BG90*Data!BG365</f>
        <v>4.7959163432738716</v>
      </c>
      <c r="BH93" s="33">
        <f>+BH90*Data!BH365</f>
        <v>4.8051483612657675</v>
      </c>
      <c r="BI93" s="33">
        <f>+BI90*Data!BI365</f>
        <v>4.8028108511948115</v>
      </c>
    </row>
    <row r="94" spans="1:103" ht="18" customHeight="1">
      <c r="A94" s="21" t="s">
        <v>271</v>
      </c>
      <c r="B94" s="29">
        <f>B$17*B$56*B93</f>
        <v>-655.39579938775614</v>
      </c>
      <c r="C94" s="29">
        <f t="shared" ref="C94:BH94" si="41">C$17*C$56*C93</f>
        <v>-323.68267943274316</v>
      </c>
      <c r="D94" s="29">
        <f t="shared" si="41"/>
        <v>-8.7846388921448391</v>
      </c>
      <c r="E94" s="29">
        <f t="shared" si="41"/>
        <v>257.10954410078602</v>
      </c>
      <c r="F94" s="29">
        <f t="shared" si="41"/>
        <v>463.3080625181297</v>
      </c>
      <c r="G94" s="29">
        <f t="shared" si="41"/>
        <v>590.04843293245301</v>
      </c>
      <c r="H94" s="29">
        <f t="shared" si="41"/>
        <v>648.77702703737384</v>
      </c>
      <c r="I94" s="29">
        <f t="shared" si="41"/>
        <v>666.72010562104231</v>
      </c>
      <c r="J94" s="29">
        <f t="shared" si="41"/>
        <v>656.19535145068971</v>
      </c>
      <c r="K94" s="29">
        <f t="shared" si="41"/>
        <v>627.42126321378794</v>
      </c>
      <c r="L94" s="29">
        <f t="shared" si="41"/>
        <v>587.89791150019175</v>
      </c>
      <c r="M94" s="29">
        <f t="shared" si="41"/>
        <v>543.56004631299754</v>
      </c>
      <c r="N94" s="29">
        <f t="shared" si="41"/>
        <v>502.20302266964342</v>
      </c>
      <c r="O94" s="29">
        <f t="shared" si="41"/>
        <v>457.11744744619506</v>
      </c>
      <c r="P94" s="29">
        <f t="shared" si="41"/>
        <v>411.89180696764862</v>
      </c>
      <c r="Q94" s="29">
        <f t="shared" si="41"/>
        <v>368.47433772267078</v>
      </c>
      <c r="R94" s="29">
        <f t="shared" si="41"/>
        <v>327.87489337781176</v>
      </c>
      <c r="S94" s="29">
        <f t="shared" si="41"/>
        <v>290.55747917032261</v>
      </c>
      <c r="T94" s="29">
        <f t="shared" si="41"/>
        <v>256.66472416491524</v>
      </c>
      <c r="U94" s="29">
        <f t="shared" si="41"/>
        <v>226.15017074655685</v>
      </c>
      <c r="V94" s="29">
        <f t="shared" si="41"/>
        <v>200.03899173971877</v>
      </c>
      <c r="W94" s="29">
        <f t="shared" si="41"/>
        <v>177.66375107166903</v>
      </c>
      <c r="X94" s="29">
        <f t="shared" si="41"/>
        <v>157.60194576444286</v>
      </c>
      <c r="Y94" s="29">
        <f t="shared" si="41"/>
        <v>139.52821977908621</v>
      </c>
      <c r="Z94" s="29">
        <f t="shared" si="41"/>
        <v>123.36189233521635</v>
      </c>
      <c r="AA94" s="29">
        <f t="shared" si="41"/>
        <v>108.97147580926904</v>
      </c>
      <c r="AB94" s="29">
        <f t="shared" si="41"/>
        <v>96.226492236429479</v>
      </c>
      <c r="AC94" s="29">
        <f t="shared" si="41"/>
        <v>85.003471165924324</v>
      </c>
      <c r="AD94" s="29">
        <f t="shared" si="41"/>
        <v>75.070571997070914</v>
      </c>
      <c r="AE94" s="29">
        <f t="shared" si="41"/>
        <v>66.268966717198936</v>
      </c>
      <c r="AF94" s="29">
        <f t="shared" si="41"/>
        <v>58.319766932079133</v>
      </c>
      <c r="AG94" s="29">
        <f t="shared" si="41"/>
        <v>51.159295297084974</v>
      </c>
      <c r="AH94" s="29">
        <f t="shared" si="41"/>
        <v>44.843071549417374</v>
      </c>
      <c r="AI94" s="29">
        <f t="shared" si="41"/>
        <v>39.278097742309278</v>
      </c>
      <c r="AJ94" s="29">
        <f t="shared" si="41"/>
        <v>34.380289012277458</v>
      </c>
      <c r="AK94" s="29">
        <f t="shared" si="41"/>
        <v>30.073994987730345</v>
      </c>
      <c r="AL94" s="29">
        <f t="shared" si="41"/>
        <v>26.29129216129202</v>
      </c>
      <c r="AM94" s="29">
        <f t="shared" si="41"/>
        <v>22.971340280611262</v>
      </c>
      <c r="AN94" s="29">
        <f t="shared" si="41"/>
        <v>20.059782518647349</v>
      </c>
      <c r="AO94" s="29">
        <f t="shared" si="41"/>
        <v>17.508177271884819</v>
      </c>
      <c r="AP94" s="29">
        <f t="shared" si="41"/>
        <v>15.273457927187033</v>
      </c>
      <c r="AQ94" s="29">
        <f t="shared" si="41"/>
        <v>13.31742098408564</v>
      </c>
      <c r="AR94" s="29">
        <f t="shared" si="41"/>
        <v>11.606244346336116</v>
      </c>
      <c r="AS94" s="29">
        <f t="shared" si="41"/>
        <v>10.110037655966265</v>
      </c>
      <c r="AT94" s="29">
        <f t="shared" si="41"/>
        <v>8.8024259720548397</v>
      </c>
      <c r="AU94" s="29">
        <f t="shared" si="41"/>
        <v>7.6601673088646836</v>
      </c>
      <c r="AV94" s="29">
        <f t="shared" si="41"/>
        <v>6.6628037626583136</v>
      </c>
      <c r="AW94" s="29">
        <f t="shared" si="41"/>
        <v>5.7923452779674278</v>
      </c>
      <c r="AX94" s="29">
        <f t="shared" si="41"/>
        <v>5.0329845716112764</v>
      </c>
      <c r="AY94" s="29">
        <f t="shared" si="41"/>
        <v>4.3708413510333521</v>
      </c>
      <c r="AZ94" s="29">
        <f t="shared" si="41"/>
        <v>3.7937337212780924</v>
      </c>
      <c r="BA94" s="29">
        <f t="shared" si="41"/>
        <v>3.2909745563881629</v>
      </c>
      <c r="BB94" s="29">
        <f t="shared" si="41"/>
        <v>2.853190602520566</v>
      </c>
      <c r="BC94" s="29">
        <f t="shared" si="41"/>
        <v>2.4721621729398366</v>
      </c>
      <c r="BD94" s="29">
        <f t="shared" si="41"/>
        <v>2.1406814840351931</v>
      </c>
      <c r="BE94" s="29">
        <f t="shared" si="41"/>
        <v>1.852427957490143</v>
      </c>
      <c r="BF94" s="29">
        <f t="shared" si="41"/>
        <v>1.6018591475917439</v>
      </c>
      <c r="BG94" s="29">
        <f t="shared" si="41"/>
        <v>1.3841162693513953</v>
      </c>
      <c r="BH94" s="29">
        <f t="shared" si="41"/>
        <v>1.194943450806951</v>
      </c>
      <c r="BI94" s="29">
        <f>BI$17*BI$56*BI93/(1-(BJ17/BI17))</f>
        <v>7.4396164279448644</v>
      </c>
    </row>
    <row r="95" spans="1:103" ht="39" customHeight="1">
      <c r="A95" s="57" t="s">
        <v>62</v>
      </c>
      <c r="B95" s="197">
        <f>SUM(B94:BI94)*10*B52+B53-C53</f>
        <v>75.047156066029544</v>
      </c>
      <c r="C95" s="85">
        <v>75.047156066029544</v>
      </c>
      <c r="D95" s="189">
        <f>+B95-C95</f>
        <v>0</v>
      </c>
      <c r="I95" s="33"/>
    </row>
    <row r="96" spans="1:103" ht="21.75" customHeight="1">
      <c r="A96" s="58" t="s">
        <v>61</v>
      </c>
      <c r="C96" s="59"/>
      <c r="D96" s="59"/>
    </row>
    <row r="97" spans="1:61" s="401" customFormat="1" ht="18" customHeight="1">
      <c r="A97" s="174" t="s">
        <v>191</v>
      </c>
      <c r="B97" s="400">
        <f>+Controls!B34</f>
        <v>0.2948464854719452</v>
      </c>
      <c r="C97" s="400">
        <f>+Controls!C34</f>
        <v>0.26865630507701344</v>
      </c>
      <c r="D97" s="400">
        <f>+Controls!D34</f>
        <v>0.25373354159378009</v>
      </c>
      <c r="E97" s="400">
        <f>+Controls!E34</f>
        <v>0.24344426015069293</v>
      </c>
      <c r="F97" s="400">
        <f>+Controls!F34</f>
        <v>0.23218356885139413</v>
      </c>
      <c r="G97" s="400">
        <f>+Controls!G34</f>
        <v>0.22645882046122337</v>
      </c>
      <c r="H97" s="400">
        <f>+Controls!H34</f>
        <v>0.22526327943248856</v>
      </c>
      <c r="I97" s="400">
        <f>+Controls!I34</f>
        <v>0.22454207112988211</v>
      </c>
      <c r="J97" s="400">
        <f>+Controls!J34</f>
        <v>0.22439286463993957</v>
      </c>
      <c r="K97" s="400">
        <f>+Controls!K34</f>
        <v>0.22474462158787176</v>
      </c>
      <c r="L97" s="400">
        <f>+Controls!L34</f>
        <v>0.22572862074328459</v>
      </c>
      <c r="M97" s="400">
        <f>+Controls!M34</f>
        <v>0.22819109400760584</v>
      </c>
      <c r="N97" s="400">
        <f>+Controls!N34</f>
        <v>0.22819109400760584</v>
      </c>
      <c r="O97" s="400">
        <f>+Controls!O34</f>
        <v>0.22819109400760584</v>
      </c>
      <c r="P97" s="400">
        <f>+Controls!P34</f>
        <v>0.22819109400760584</v>
      </c>
      <c r="Q97" s="400">
        <f>+Controls!Q34</f>
        <v>0.22819109400760584</v>
      </c>
      <c r="R97" s="400">
        <f>+Controls!R34</f>
        <v>0.22819109400760584</v>
      </c>
      <c r="S97" s="400">
        <f>+Controls!S34</f>
        <v>0.22819109400760584</v>
      </c>
      <c r="T97" s="400">
        <f>+Controls!T34</f>
        <v>0.22819109400760584</v>
      </c>
      <c r="U97" s="400">
        <f>+Controls!U34</f>
        <v>0.22819109400760584</v>
      </c>
      <c r="V97" s="400">
        <f>+Controls!V34</f>
        <v>0.22819109400760584</v>
      </c>
      <c r="W97" s="400">
        <f>+Controls!W34</f>
        <v>0.22819109400760584</v>
      </c>
      <c r="X97" s="400">
        <f>+Controls!X34</f>
        <v>0.22819109400760584</v>
      </c>
      <c r="Y97" s="400">
        <f>+Controls!Y34</f>
        <v>0.22819109400760584</v>
      </c>
      <c r="Z97" s="400">
        <f>+Controls!Z34</f>
        <v>0.22819109400760584</v>
      </c>
      <c r="AA97" s="400">
        <f>+Controls!AA34</f>
        <v>0.22819109400760584</v>
      </c>
      <c r="AB97" s="400">
        <f>+Controls!AB34</f>
        <v>0.22819109400760584</v>
      </c>
      <c r="AC97" s="400">
        <f>+Controls!AC34</f>
        <v>0.22819109400760584</v>
      </c>
      <c r="AD97" s="400">
        <f>+Controls!AD34</f>
        <v>0.22819109400760584</v>
      </c>
      <c r="AE97" s="400">
        <f>+Controls!AE34</f>
        <v>0.22819109400760584</v>
      </c>
      <c r="AF97" s="400">
        <f>+Controls!AF34</f>
        <v>0.22819109400760584</v>
      </c>
      <c r="AG97" s="400">
        <f>+Controls!AG34</f>
        <v>0.22819109400760584</v>
      </c>
      <c r="AH97" s="400">
        <f>+Controls!AH34</f>
        <v>0.22819109400760584</v>
      </c>
      <c r="AI97" s="400">
        <f>+Controls!AI34</f>
        <v>0.22819109400760584</v>
      </c>
      <c r="AJ97" s="400">
        <f>+Controls!AJ34</f>
        <v>0.22819109400760584</v>
      </c>
      <c r="AK97" s="400">
        <f>+Controls!AK34</f>
        <v>0.22819109400760584</v>
      </c>
      <c r="AL97" s="400">
        <f>+Controls!AL34</f>
        <v>0.22819109400760584</v>
      </c>
      <c r="AM97" s="400">
        <f>+Controls!AM34</f>
        <v>0.22819109400760584</v>
      </c>
      <c r="AN97" s="400">
        <f>+Controls!AN34</f>
        <v>0.22819109400760584</v>
      </c>
      <c r="AO97" s="400">
        <f>+Controls!AO34</f>
        <v>0.22819109400760584</v>
      </c>
      <c r="AP97" s="400">
        <f>+Controls!AP34</f>
        <v>0.22819109400760584</v>
      </c>
      <c r="AQ97" s="400">
        <f>+Controls!AQ34</f>
        <v>0.22819109400760584</v>
      </c>
      <c r="AR97" s="400">
        <f>+Controls!AR34</f>
        <v>0.22819109400760584</v>
      </c>
      <c r="AS97" s="400">
        <f>+Controls!AS34</f>
        <v>0.22819109400760584</v>
      </c>
      <c r="AT97" s="400">
        <f>+Controls!AT34</f>
        <v>0.22819109400760584</v>
      </c>
      <c r="AU97" s="400">
        <f>+Controls!AU34</f>
        <v>0.22819109400760584</v>
      </c>
      <c r="AV97" s="400">
        <f>+Controls!AV34</f>
        <v>0.22819109400760584</v>
      </c>
      <c r="AW97" s="400">
        <f>+Controls!AW34</f>
        <v>0.22819109400760584</v>
      </c>
      <c r="AX97" s="400">
        <f>+Controls!AX34</f>
        <v>0.22819109400760584</v>
      </c>
      <c r="AY97" s="400">
        <f>+Controls!AY34</f>
        <v>0.22819109400760584</v>
      </c>
      <c r="AZ97" s="400">
        <f>+Controls!AZ34</f>
        <v>0.22819109400760584</v>
      </c>
      <c r="BA97" s="400">
        <f>+Controls!BA34</f>
        <v>0.22819109400760584</v>
      </c>
      <c r="BB97" s="400">
        <f>+Controls!BB34</f>
        <v>0.22819109400760584</v>
      </c>
      <c r="BC97" s="400">
        <f>+Controls!BC34</f>
        <v>0.22819109400760584</v>
      </c>
      <c r="BD97" s="400">
        <f>+Controls!BD34</f>
        <v>0.22819109400760584</v>
      </c>
      <c r="BE97" s="400">
        <f>+Controls!BE34</f>
        <v>0.22819109400760584</v>
      </c>
      <c r="BF97" s="400">
        <f>+Controls!BF34</f>
        <v>0.22819109400760584</v>
      </c>
      <c r="BG97" s="400">
        <f>+Controls!BG34</f>
        <v>0.22819109400760584</v>
      </c>
      <c r="BH97" s="400">
        <f>+Controls!BH34</f>
        <v>0.22819109400760584</v>
      </c>
      <c r="BI97" s="400">
        <f>+Controls!BI34</f>
        <v>0.22819109400760584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0.40499472440009932</v>
      </c>
      <c r="C102" s="480">
        <f>+C119*(1-MIN(C103,1))</f>
        <v>0.72268116278293004</v>
      </c>
      <c r="D102" s="480">
        <f t="shared" ref="D102:BI102" si="44">+D119*(1-MIN(D103,1))</f>
        <v>0.95136415657421813</v>
      </c>
      <c r="E102" s="480">
        <f t="shared" si="44"/>
        <v>1.1732052903697956</v>
      </c>
      <c r="F102" s="480">
        <f t="shared" si="44"/>
        <v>1.3870584013928566</v>
      </c>
      <c r="G102" s="480">
        <f t="shared" si="44"/>
        <v>1.5651983358354182</v>
      </c>
      <c r="H102" s="480">
        <f t="shared" si="44"/>
        <v>1.7176976183897452</v>
      </c>
      <c r="I102" s="480">
        <f t="shared" si="44"/>
        <v>1.8658653062918047</v>
      </c>
      <c r="J102" s="480">
        <f t="shared" si="44"/>
        <v>2.0098269995203122</v>
      </c>
      <c r="K102" s="480">
        <f t="shared" si="44"/>
        <v>2.1496360359774016</v>
      </c>
      <c r="L102" s="480">
        <f t="shared" si="44"/>
        <v>2.283957092877603</v>
      </c>
      <c r="M102" s="480">
        <f t="shared" si="44"/>
        <v>2.4124604621169445</v>
      </c>
      <c r="N102" s="480">
        <f t="shared" si="44"/>
        <v>2.5381390337346295</v>
      </c>
      <c r="O102" s="480">
        <f t="shared" si="44"/>
        <v>2.6529264298016351</v>
      </c>
      <c r="P102" s="480">
        <f t="shared" si="44"/>
        <v>2.7578955707465256</v>
      </c>
      <c r="Q102" s="480">
        <f t="shared" si="44"/>
        <v>2.8534089157218312</v>
      </c>
      <c r="R102" s="480">
        <f t="shared" si="44"/>
        <v>2.9394093994465629</v>
      </c>
      <c r="S102" s="480">
        <f t="shared" si="44"/>
        <v>3.0155132844817549</v>
      </c>
      <c r="T102" s="480">
        <f t="shared" si="44"/>
        <v>3.0809397311614108</v>
      </c>
      <c r="U102" s="480">
        <f t="shared" si="44"/>
        <v>3.1343776626832374</v>
      </c>
      <c r="V102" s="480">
        <f t="shared" si="44"/>
        <v>3.1918363289624714</v>
      </c>
      <c r="W102" s="480">
        <f t="shared" si="44"/>
        <v>3.2547576049415823</v>
      </c>
      <c r="X102" s="480">
        <f t="shared" si="44"/>
        <v>3.3026565191732198</v>
      </c>
      <c r="Y102" s="480">
        <f t="shared" si="44"/>
        <v>3.3262648080786428</v>
      </c>
      <c r="Z102" s="480">
        <f t="shared" si="44"/>
        <v>3.3156666886416963</v>
      </c>
      <c r="AA102" s="480">
        <f t="shared" si="44"/>
        <v>3.0654584295467795</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+Controls!B17</f>
        <v>1E-3</v>
      </c>
      <c r="C108" s="388">
        <f>+Controls!C17</f>
        <v>1E-3</v>
      </c>
      <c r="D108" s="388">
        <f>+Controls!D17</f>
        <v>1E-3</v>
      </c>
      <c r="E108" s="388">
        <f>+Controls!E17</f>
        <v>1E-3</v>
      </c>
      <c r="F108" s="388">
        <f>+Controls!F17</f>
        <v>1E-3</v>
      </c>
      <c r="G108" s="388">
        <f>+Controls!G17</f>
        <v>1E-3</v>
      </c>
      <c r="H108" s="388">
        <f>+Controls!H17</f>
        <v>1E-3</v>
      </c>
      <c r="I108" s="388">
        <f>+Controls!I17</f>
        <v>1E-3</v>
      </c>
      <c r="J108" s="388">
        <f>+Controls!J17</f>
        <v>1E-3</v>
      </c>
      <c r="K108" s="388">
        <f>+Controls!K17</f>
        <v>1E-3</v>
      </c>
      <c r="L108" s="388">
        <f>+Controls!L17</f>
        <v>1E-3</v>
      </c>
      <c r="M108" s="388">
        <f>+Controls!M17</f>
        <v>1E-3</v>
      </c>
      <c r="N108" s="388">
        <f>+Controls!N17</f>
        <v>1E-3</v>
      </c>
      <c r="O108" s="388">
        <f>+Controls!O17</f>
        <v>1E-3</v>
      </c>
      <c r="P108" s="388">
        <f>+Controls!P17</f>
        <v>1E-3</v>
      </c>
      <c r="Q108" s="388">
        <f>+Controls!Q17</f>
        <v>1E-3</v>
      </c>
      <c r="R108" s="388">
        <f>+Controls!R17</f>
        <v>1E-3</v>
      </c>
      <c r="S108" s="388">
        <f>+Controls!S17</f>
        <v>1E-3</v>
      </c>
      <c r="T108" s="388">
        <f>+Controls!T17</f>
        <v>1E-3</v>
      </c>
      <c r="U108" s="388">
        <f>+Controls!U17</f>
        <v>1E-3</v>
      </c>
      <c r="V108" s="388">
        <f>+Controls!V17</f>
        <v>1E-3</v>
      </c>
      <c r="W108" s="388">
        <f>+Controls!W17</f>
        <v>1E-3</v>
      </c>
      <c r="X108" s="388">
        <f>+Controls!X17</f>
        <v>1E-3</v>
      </c>
      <c r="Y108" s="388">
        <f>+Controls!Y17</f>
        <v>1E-3</v>
      </c>
      <c r="Z108" s="388">
        <f>+Controls!Z17</f>
        <v>1E-3</v>
      </c>
      <c r="AA108" s="388">
        <f>+Controls!AA17</f>
        <v>1E-3</v>
      </c>
      <c r="AB108" s="388">
        <f>+Controls!AB17</f>
        <v>1200</v>
      </c>
      <c r="AC108" s="388">
        <f>+Controls!AC17</f>
        <v>1200</v>
      </c>
      <c r="AD108" s="388">
        <f>+Controls!AD17</f>
        <v>1200</v>
      </c>
      <c r="AE108" s="388">
        <f>+Controls!AE17</f>
        <v>1200</v>
      </c>
      <c r="AF108" s="388">
        <f>+Controls!AF17</f>
        <v>1200</v>
      </c>
      <c r="AG108" s="388">
        <f>+Controls!AG17</f>
        <v>1200</v>
      </c>
      <c r="AH108" s="388">
        <f>+Controls!AH17</f>
        <v>1200</v>
      </c>
      <c r="AI108" s="388">
        <f>+Controls!AI17</f>
        <v>1200</v>
      </c>
      <c r="AJ108" s="388">
        <f>+Controls!AJ17</f>
        <v>1200</v>
      </c>
      <c r="AK108" s="388">
        <f>+Controls!AK17</f>
        <v>1200</v>
      </c>
      <c r="AL108" s="388">
        <f>+Controls!AL17</f>
        <v>1200</v>
      </c>
      <c r="AM108" s="388">
        <f>+Controls!AM17</f>
        <v>1200</v>
      </c>
      <c r="AN108" s="388">
        <f>+Controls!AN17</f>
        <v>1200</v>
      </c>
      <c r="AO108" s="388">
        <f>+Controls!AO17</f>
        <v>1200</v>
      </c>
      <c r="AP108" s="388">
        <f>+Controls!AP17</f>
        <v>1200</v>
      </c>
      <c r="AQ108" s="388">
        <f>+Controls!AQ17</f>
        <v>1200</v>
      </c>
      <c r="AR108" s="388">
        <f>+Controls!AR17</f>
        <v>1200</v>
      </c>
      <c r="AS108" s="388">
        <f>+Controls!AS17</f>
        <v>1200</v>
      </c>
      <c r="AT108" s="388">
        <f>+Controls!AT17</f>
        <v>1200</v>
      </c>
      <c r="AU108" s="388">
        <f>+Controls!AU17</f>
        <v>1200</v>
      </c>
      <c r="AV108" s="388">
        <f>+Controls!AV17</f>
        <v>1200</v>
      </c>
      <c r="AW108" s="388">
        <f>+Controls!AW17</f>
        <v>1200</v>
      </c>
      <c r="AX108" s="388">
        <f>+Controls!AX17</f>
        <v>1200</v>
      </c>
      <c r="AY108" s="388">
        <f>+Controls!AY17</f>
        <v>1200</v>
      </c>
      <c r="AZ108" s="388">
        <f>+Controls!AZ17</f>
        <v>1200</v>
      </c>
      <c r="BA108" s="388">
        <f>+Controls!BA17</f>
        <v>1200</v>
      </c>
      <c r="BB108" s="388">
        <f>+Controls!BB17</f>
        <v>1200</v>
      </c>
      <c r="BC108" s="388">
        <f>+Controls!BC17</f>
        <v>1200</v>
      </c>
      <c r="BD108" s="388">
        <f>+Controls!BD17</f>
        <v>1200</v>
      </c>
      <c r="BE108" s="388">
        <f>+Controls!BE17</f>
        <v>1200</v>
      </c>
      <c r="BF108" s="388">
        <f>+Controls!BF17</f>
        <v>1200</v>
      </c>
      <c r="BG108" s="388">
        <f>+Controls!BG17</f>
        <v>1200</v>
      </c>
      <c r="BH108" s="388">
        <f>+Controls!BH17</f>
        <v>1200</v>
      </c>
      <c r="BI108" s="388">
        <f>+Controls!BI17</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0.40515158969265602</v>
      </c>
      <c r="C112" s="470">
        <f>+C40*C61</f>
        <v>0.72296833196349208</v>
      </c>
      <c r="D112" s="470">
        <f t="shared" ref="D112:BI112" si="48">+D40*D61</f>
        <v>0.951751942504935</v>
      </c>
      <c r="E112" s="470">
        <f t="shared" si="48"/>
        <v>1.1736957593783344</v>
      </c>
      <c r="F112" s="470">
        <f t="shared" si="48"/>
        <v>1.387653049732728</v>
      </c>
      <c r="G112" s="470">
        <f t="shared" si="48"/>
        <v>1.5658863474806177</v>
      </c>
      <c r="H112" s="470">
        <f t="shared" si="48"/>
        <v>1.7184716606506529</v>
      </c>
      <c r="I112" s="470">
        <f t="shared" si="48"/>
        <v>1.8667271326019239</v>
      </c>
      <c r="J112" s="470">
        <f t="shared" si="48"/>
        <v>2.0107783969703625</v>
      </c>
      <c r="K112" s="470">
        <f t="shared" si="48"/>
        <v>2.1506789764946892</v>
      </c>
      <c r="L112" s="470">
        <f t="shared" si="48"/>
        <v>2.285093992486007</v>
      </c>
      <c r="M112" s="470">
        <f t="shared" si="48"/>
        <v>2.4136987671602497</v>
      </c>
      <c r="N112" s="470">
        <f t="shared" si="48"/>
        <v>2.5395085313935524</v>
      </c>
      <c r="O112" s="470">
        <f t="shared" si="48"/>
        <v>2.6545224156727452</v>
      </c>
      <c r="P112" s="470">
        <f t="shared" si="48"/>
        <v>2.7599973820762269</v>
      </c>
      <c r="Q112" s="470">
        <f t="shared" si="48"/>
        <v>2.8566481357443174</v>
      </c>
      <c r="R112" s="470">
        <f t="shared" si="48"/>
        <v>2.9449417567128933</v>
      </c>
      <c r="S112" s="470">
        <f t="shared" si="48"/>
        <v>3.0252453316448422</v>
      </c>
      <c r="T112" s="470">
        <f t="shared" si="48"/>
        <v>3.0978966172100324</v>
      </c>
      <c r="U112" s="470">
        <f t="shared" si="48"/>
        <v>3.1632350653114192</v>
      </c>
      <c r="V112" s="470">
        <f t="shared" si="48"/>
        <v>3.2398948054557257</v>
      </c>
      <c r="W112" s="470">
        <f t="shared" si="48"/>
        <v>3.3332521316269466</v>
      </c>
      <c r="X112" s="470">
        <f t="shared" si="48"/>
        <v>3.4279909735552039</v>
      </c>
      <c r="Y112" s="470">
        <f t="shared" si="48"/>
        <v>3.5218335401447889</v>
      </c>
      <c r="Z112" s="470">
        <f t="shared" si="48"/>
        <v>3.6136281816041307</v>
      </c>
      <c r="AA112" s="470">
        <f t="shared" si="48"/>
        <v>3.7028447663503372</v>
      </c>
      <c r="AB112" s="470">
        <f t="shared" si="48"/>
        <v>3.7893682406650462</v>
      </c>
      <c r="AC112" s="470">
        <f t="shared" si="48"/>
        <v>3.8736521592556574</v>
      </c>
      <c r="AD112" s="470">
        <f t="shared" si="48"/>
        <v>3.9583380874093783</v>
      </c>
      <c r="AE112" s="470">
        <f t="shared" si="48"/>
        <v>4.0431767120275923</v>
      </c>
      <c r="AF112" s="470">
        <f t="shared" si="48"/>
        <v>4.1204975352948168</v>
      </c>
      <c r="AG112" s="470">
        <f t="shared" si="48"/>
        <v>4.1879982679178918</v>
      </c>
      <c r="AH112" s="470">
        <f t="shared" si="48"/>
        <v>4.2516146723134218</v>
      </c>
      <c r="AI112" s="470">
        <f t="shared" si="48"/>
        <v>4.312136895062836</v>
      </c>
      <c r="AJ112" s="470">
        <f t="shared" si="48"/>
        <v>4.3699858031062364</v>
      </c>
      <c r="AK112" s="470">
        <f t="shared" si="48"/>
        <v>4.4254183891299084</v>
      </c>
      <c r="AL112" s="470">
        <f t="shared" si="48"/>
        <v>4.4786199087612717</v>
      </c>
      <c r="AM112" s="470">
        <f t="shared" si="48"/>
        <v>4.5297458349468718</v>
      </c>
      <c r="AN112" s="470">
        <f t="shared" si="48"/>
        <v>4.5789392952957941</v>
      </c>
      <c r="AO112" s="470">
        <f t="shared" si="48"/>
        <v>4.6263370896919076</v>
      </c>
      <c r="AP112" s="470">
        <f t="shared" si="48"/>
        <v>4.6720708053839362</v>
      </c>
      <c r="AQ112" s="470">
        <f t="shared" si="48"/>
        <v>4.7162661463125941</v>
      </c>
      <c r="AR112" s="470">
        <f t="shared" si="48"/>
        <v>4.7590418756350124</v>
      </c>
      <c r="AS112" s="470">
        <f t="shared" si="48"/>
        <v>4.8005089299324766</v>
      </c>
      <c r="AT112" s="470">
        <f t="shared" si="48"/>
        <v>4.8407698717999876</v>
      </c>
      <c r="AU112" s="470">
        <f t="shared" si="48"/>
        <v>4.8799186793012588</v>
      </c>
      <c r="AV112" s="470">
        <f t="shared" si="48"/>
        <v>4.918040809856822</v>
      </c>
      <c r="AW112" s="470">
        <f t="shared" si="48"/>
        <v>4.9552134637436032</v>
      </c>
      <c r="AX112" s="470">
        <f t="shared" si="48"/>
        <v>4.991505979685865</v>
      </c>
      <c r="AY112" s="470">
        <f t="shared" si="48"/>
        <v>5.0269803084785281</v>
      </c>
      <c r="AZ112" s="470">
        <f t="shared" si="48"/>
        <v>5.0616915243080989</v>
      </c>
      <c r="BA112" s="470">
        <f t="shared" si="48"/>
        <v>5.0956883452076625</v>
      </c>
      <c r="BB112" s="470">
        <f t="shared" si="48"/>
        <v>5.1290136433658793</v>
      </c>
      <c r="BC112" s="470">
        <f t="shared" si="48"/>
        <v>5.1617049329685418</v>
      </c>
      <c r="BD112" s="470">
        <f t="shared" si="48"/>
        <v>5.1937948282832886</v>
      </c>
      <c r="BE112" s="470">
        <f t="shared" si="48"/>
        <v>5.2253114682305473</v>
      </c>
      <c r="BF112" s="470">
        <f t="shared" si="48"/>
        <v>5.2562789060938879</v>
      </c>
      <c r="BG112" s="470">
        <f t="shared" si="48"/>
        <v>5.2867174646152924</v>
      </c>
      <c r="BH112" s="470">
        <f t="shared" si="48"/>
        <v>5.3166440577294845</v>
      </c>
      <c r="BI112" s="470">
        <f t="shared" si="48"/>
        <v>5.3460724807915296</v>
      </c>
    </row>
    <row r="113" spans="1:61" s="40" customFormat="1" ht="18" customHeight="1">
      <c r="A113" s="397" t="s">
        <v>949</v>
      </c>
      <c r="B113" s="398">
        <f>+Controls!B76</f>
        <v>0.40515158969265602</v>
      </c>
      <c r="C113" s="398">
        <f>+Controls!C76</f>
        <v>0.72309374310061081</v>
      </c>
      <c r="D113" s="398">
        <f>+Controls!D76</f>
        <v>0.95176955277897013</v>
      </c>
      <c r="E113" s="398">
        <f>+Controls!E76</f>
        <v>1.1736542267846262</v>
      </c>
      <c r="F113" s="398">
        <f>+Controls!F76</f>
        <v>0.84377862604833109</v>
      </c>
      <c r="G113" s="398">
        <f>+Controls!G76</f>
        <v>0.59412543656290517</v>
      </c>
      <c r="H113" s="398">
        <f>+Controls!H76</f>
        <v>0.48265141280888452</v>
      </c>
      <c r="I113" s="398">
        <f>+Controls!I76</f>
        <v>0.40009497139017691</v>
      </c>
      <c r="J113" s="398">
        <f>+Controls!J76</f>
        <v>0.33903711576945383</v>
      </c>
      <c r="K113" s="398">
        <f>+Controls!K76</f>
        <v>0.29383505522586312</v>
      </c>
      <c r="L113" s="398">
        <f>+Controls!L76</f>
        <v>0.26170534723586308</v>
      </c>
      <c r="M113" s="398">
        <f>+Controls!M76</f>
        <v>0.23618907588036642</v>
      </c>
      <c r="N113" s="398">
        <f>+Controls!N76</f>
        <v>0.21316064098203069</v>
      </c>
      <c r="O113" s="398">
        <f>+Controls!O76</f>
        <v>0.19237747848628267</v>
      </c>
      <c r="P113" s="398">
        <f>+Controls!P76</f>
        <v>0.17362067433387007</v>
      </c>
      <c r="Q113" s="398">
        <f>+Controls!Q76</f>
        <v>0.15669265858631773</v>
      </c>
      <c r="R113" s="398">
        <f>+Controls!R76</f>
        <v>0.14141512437415174</v>
      </c>
      <c r="S113" s="398">
        <f>+Controls!S76</f>
        <v>0.12762714974767195</v>
      </c>
      <c r="T113" s="398">
        <f>+Controls!T76</f>
        <v>0.11518350264727392</v>
      </c>
      <c r="U113" s="398">
        <f>+Controls!U76</f>
        <v>0.10395311113916471</v>
      </c>
      <c r="V113" s="398">
        <f>+Controls!V76</f>
        <v>9.3817682803096145E-2</v>
      </c>
      <c r="W113" s="398">
        <f>+Controls!W76</f>
        <v>8.9126798662941334E-2</v>
      </c>
      <c r="X113" s="398">
        <f>+Controls!X76</f>
        <v>8.4670458729794257E-2</v>
      </c>
      <c r="Y113" s="398">
        <f>+Controls!Y76</f>
        <v>8.0436935793304534E-2</v>
      </c>
      <c r="Z113" s="398">
        <f>+Controls!Z76</f>
        <v>7.6415089003639303E-2</v>
      </c>
      <c r="AA113" s="398">
        <f>+Controls!AA76</f>
        <v>7.2594334553457332E-2</v>
      </c>
      <c r="AB113" s="398">
        <f>+Controls!AB76</f>
        <v>6.8964617825784461E-2</v>
      </c>
      <c r="AC113" s="398">
        <f>+Controls!AC76</f>
        <v>6.5516386934495241E-2</v>
      </c>
      <c r="AD113" s="398">
        <f>+Controls!AD76</f>
        <v>6.2240567587770475E-2</v>
      </c>
      <c r="AE113" s="398">
        <f>+Controls!AE76</f>
        <v>5.9128539208381951E-2</v>
      </c>
      <c r="AF113" s="398">
        <f>+Controls!AF76</f>
        <v>5.6172112247962848E-2</v>
      </c>
      <c r="AG113" s="398">
        <f>+Controls!AG76</f>
        <v>5.3363506635564703E-2</v>
      </c>
      <c r="AH113" s="398">
        <f>+Controls!AH76</f>
        <v>5.0695331303786464E-2</v>
      </c>
      <c r="AI113" s="398">
        <f>+Controls!AI76</f>
        <v>4.8160564738597138E-2</v>
      </c>
      <c r="AJ113" s="398">
        <f>+Controls!AJ76</f>
        <v>4.5752536501667281E-2</v>
      </c>
      <c r="AK113" s="398">
        <f>+Controls!AK76</f>
        <v>4.3464909676583917E-2</v>
      </c>
      <c r="AL113" s="398">
        <f>+Controls!AL76</f>
        <v>4.1291664192754721E-2</v>
      </c>
      <c r="AM113" s="398">
        <f>+Controls!AM76</f>
        <v>3.9227080983116981E-2</v>
      </c>
      <c r="AN113" s="398">
        <f>+Controls!AN76</f>
        <v>3.726572693396113E-2</v>
      </c>
      <c r="AO113" s="398">
        <f>+Controls!AO76</f>
        <v>3.5402440587263072E-2</v>
      </c>
      <c r="AP113" s="398">
        <f>+Controls!AP76</f>
        <v>3.3632318557899915E-2</v>
      </c>
      <c r="AQ113" s="398">
        <f>+Controls!AQ76</f>
        <v>3.1950702630004921E-2</v>
      </c>
      <c r="AR113" s="398">
        <f>+Controls!AR76</f>
        <v>3.0353167498504672E-2</v>
      </c>
      <c r="AS113" s="398">
        <f>+Controls!AS76</f>
        <v>2.8835509123579437E-2</v>
      </c>
      <c r="AT113" s="398">
        <f>+Controls!AT76</f>
        <v>2.7393733667400465E-2</v>
      </c>
      <c r="AU113" s="398">
        <f>+Controls!AU76</f>
        <v>2.6024046984030439E-2</v>
      </c>
      <c r="AV113" s="398">
        <f>+Controls!AV76</f>
        <v>2.4722844634828916E-2</v>
      </c>
      <c r="AW113" s="398">
        <f>+Controls!AW76</f>
        <v>2.3486702403087468E-2</v>
      </c>
      <c r="AX113" s="398">
        <f>+Controls!AX76</f>
        <v>2.2312367282933093E-2</v>
      </c>
      <c r="AY113" s="398">
        <f>+Controls!AY76</f>
        <v>2.1196748918786437E-2</v>
      </c>
      <c r="AZ113" s="398">
        <f>+Controls!AZ76</f>
        <v>2.0136911472847116E-2</v>
      </c>
      <c r="BA113" s="398">
        <f>+Controls!BA76</f>
        <v>1.9130065899204761E-2</v>
      </c>
      <c r="BB113" s="398">
        <f>+Controls!BB76</f>
        <v>1.8173562604244523E-2</v>
      </c>
      <c r="BC113" s="398">
        <f>+Controls!BC76</f>
        <v>1.7264884474032297E-2</v>
      </c>
      <c r="BD113" s="398">
        <f>+Controls!BD76</f>
        <v>1.6401640250330682E-2</v>
      </c>
      <c r="BE113" s="398">
        <f>+Controls!BE76</f>
        <v>1.5581558237814147E-2</v>
      </c>
      <c r="BF113" s="398">
        <f>+Controls!BF76</f>
        <v>1.4802480325923439E-2</v>
      </c>
      <c r="BG113" s="398">
        <f>+Controls!BG76</f>
        <v>1.4062356309627266E-2</v>
      </c>
      <c r="BH113" s="398">
        <f>+Controls!BH76</f>
        <v>1.3359238494145902E-2</v>
      </c>
      <c r="BI113" s="398">
        <f>+Controls!BI76</f>
        <v>1.2691276569438607E-2</v>
      </c>
    </row>
    <row r="114" spans="1:61" ht="18" customHeight="1">
      <c r="A114" s="397" t="s">
        <v>951</v>
      </c>
      <c r="B114" s="398">
        <f>IF(1-(B113/B112)&lt;0,0,1-(B113/B112))</f>
        <v>0</v>
      </c>
      <c r="C114" s="398">
        <f>IF(1-(C113/C112)&lt;0,0,1-(C113/C112))</f>
        <v>0</v>
      </c>
      <c r="D114" s="398">
        <f>IF(1-(D113/D112)&lt;0,0,1-(D113/D112))</f>
        <v>0</v>
      </c>
      <c r="E114" s="398">
        <f>IF(1-(E113/E112)&lt;0,0,1-(E113/E112))</f>
        <v>3.5386166624795656E-5</v>
      </c>
      <c r="F114" s="398">
        <f t="shared" ref="F114:BI114" si="49">IF(1-(F113/F112)&lt;0,0,1-(F113/F112))</f>
        <v>0.39193833342502371</v>
      </c>
      <c r="G114" s="398">
        <f t="shared" si="49"/>
        <v>0.62058201891931419</v>
      </c>
      <c r="H114" s="398">
        <f t="shared" si="49"/>
        <v>0.71913914912851018</v>
      </c>
      <c r="I114" s="398">
        <f t="shared" si="49"/>
        <v>0.78567035084956016</v>
      </c>
      <c r="J114" s="398">
        <f t="shared" si="49"/>
        <v>0.83139011425611065</v>
      </c>
      <c r="K114" s="398">
        <f t="shared" si="49"/>
        <v>0.8633756788264263</v>
      </c>
      <c r="L114" s="398">
        <f t="shared" si="49"/>
        <v>0.88547283039716551</v>
      </c>
      <c r="M114" s="398">
        <f t="shared" si="49"/>
        <v>0.90214641566136844</v>
      </c>
      <c r="N114" s="398">
        <f t="shared" si="49"/>
        <v>0.91606224655403734</v>
      </c>
      <c r="O114" s="398">
        <f t="shared" si="49"/>
        <v>0.92752840309411066</v>
      </c>
      <c r="P114" s="398">
        <f t="shared" si="49"/>
        <v>0.93709389890679429</v>
      </c>
      <c r="Q114" s="398">
        <f t="shared" si="49"/>
        <v>0.94514807174685855</v>
      </c>
      <c r="R114" s="398">
        <f t="shared" si="49"/>
        <v>0.95198033236080104</v>
      </c>
      <c r="S114" s="398">
        <f t="shared" si="49"/>
        <v>0.95781262814864654</v>
      </c>
      <c r="T114" s="398">
        <f t="shared" si="49"/>
        <v>0.96281880356904603</v>
      </c>
      <c r="U114" s="398">
        <f t="shared" si="49"/>
        <v>0.96713708940599052</v>
      </c>
      <c r="V114" s="398">
        <f t="shared" si="49"/>
        <v>0.97104298490027685</v>
      </c>
      <c r="W114" s="398">
        <f t="shared" si="49"/>
        <v>0.97326130903291763</v>
      </c>
      <c r="X114" s="398">
        <f t="shared" si="49"/>
        <v>0.97530026788781721</v>
      </c>
      <c r="Y114" s="398">
        <f t="shared" si="49"/>
        <v>0.97716049470356348</v>
      </c>
      <c r="Z114" s="398">
        <f t="shared" si="49"/>
        <v>0.97885363818207838</v>
      </c>
      <c r="AA114" s="398">
        <f t="shared" si="49"/>
        <v>0.98039498301058703</v>
      </c>
      <c r="AB114" s="398">
        <f t="shared" si="49"/>
        <v>0.9818004972212252</v>
      </c>
      <c r="AC114" s="398">
        <f t="shared" si="49"/>
        <v>0.98308666234319697</v>
      </c>
      <c r="AD114" s="398">
        <f t="shared" si="49"/>
        <v>0.98427608602060945</v>
      </c>
      <c r="AE114" s="398">
        <f t="shared" si="49"/>
        <v>0.98537572225510517</v>
      </c>
      <c r="AF114" s="398">
        <f t="shared" si="49"/>
        <v>0.98636763843035669</v>
      </c>
      <c r="AG114" s="398">
        <f t="shared" si="49"/>
        <v>0.98725799219059973</v>
      </c>
      <c r="AH114" s="398">
        <f t="shared" si="49"/>
        <v>0.98807621687028335</v>
      </c>
      <c r="AI114" s="398">
        <f t="shared" si="49"/>
        <v>0.98883139243706797</v>
      </c>
      <c r="AJ114" s="398">
        <f t="shared" si="49"/>
        <v>0.98953027800018345</v>
      </c>
      <c r="AK114" s="398">
        <f t="shared" si="49"/>
        <v>0.99017835019094558</v>
      </c>
      <c r="AL114" s="398">
        <f t="shared" si="49"/>
        <v>0.99078027047752404</v>
      </c>
      <c r="AM114" s="398">
        <f t="shared" si="49"/>
        <v>0.99134011434361702</v>
      </c>
      <c r="AN114" s="398">
        <f t="shared" si="49"/>
        <v>0.99186149356200326</v>
      </c>
      <c r="AO114" s="398">
        <f t="shared" si="49"/>
        <v>0.99234763055503572</v>
      </c>
      <c r="AP114" s="398">
        <f t="shared" si="49"/>
        <v>0.99280141077503725</v>
      </c>
      <c r="AQ114" s="398">
        <f t="shared" si="49"/>
        <v>0.99322542417268256</v>
      </c>
      <c r="AR114" s="398">
        <f t="shared" si="49"/>
        <v>0.99362200033290216</v>
      </c>
      <c r="AS114" s="398">
        <f t="shared" si="49"/>
        <v>0.99399323914517013</v>
      </c>
      <c r="AT114" s="398">
        <f t="shared" si="49"/>
        <v>0.99434103781157146</v>
      </c>
      <c r="AU114" s="398">
        <f t="shared" si="49"/>
        <v>0.99466711461926316</v>
      </c>
      <c r="AV114" s="398">
        <f t="shared" si="49"/>
        <v>0.9949730297916034</v>
      </c>
      <c r="AW114" s="398">
        <f t="shared" si="49"/>
        <v>0.99526020370768375</v>
      </c>
      <c r="AX114" s="398">
        <f t="shared" si="49"/>
        <v>0.99552993277505053</v>
      </c>
      <c r="AY114" s="398">
        <f t="shared" si="49"/>
        <v>0.99578340323254577</v>
      </c>
      <c r="AZ114" s="398">
        <f t="shared" si="49"/>
        <v>0.99602170314485927</v>
      </c>
      <c r="BA114" s="398">
        <f t="shared" si="49"/>
        <v>0.99624583282900414</v>
      </c>
      <c r="BB114" s="398">
        <f t="shared" si="49"/>
        <v>0.9964567139282714</v>
      </c>
      <c r="BC114" s="398">
        <f t="shared" si="49"/>
        <v>0.99665519732370611</v>
      </c>
      <c r="BD114" s="398">
        <f t="shared" si="49"/>
        <v>0.99684207004847125</v>
      </c>
      <c r="BE114" s="398">
        <f t="shared" si="49"/>
        <v>0.99701806134762516</v>
      </c>
      <c r="BF114" s="398">
        <f t="shared" si="49"/>
        <v>0.99718384800533277</v>
      </c>
      <c r="BG114" s="398">
        <f t="shared" si="49"/>
        <v>0.99734005904348999</v>
      </c>
      <c r="BH114" s="398">
        <f t="shared" si="49"/>
        <v>0.99748727988011088</v>
      </c>
      <c r="BI114" s="398">
        <f t="shared" si="49"/>
        <v>0.99762605602242793</v>
      </c>
    </row>
    <row r="115" spans="1:61" s="40" customFormat="1" ht="18" customHeight="1">
      <c r="A115" s="397" t="s">
        <v>952</v>
      </c>
      <c r="B115" s="399">
        <f t="shared" ref="B115:BI115" si="50">+B$36*1000*B114^($B$38-1)</f>
        <v>0</v>
      </c>
      <c r="C115" s="399">
        <f t="shared" si="50"/>
        <v>0</v>
      </c>
      <c r="D115" s="399">
        <f t="shared" si="50"/>
        <v>0</v>
      </c>
      <c r="E115" s="399">
        <f t="shared" si="50"/>
        <v>1.1748961194311251E-5</v>
      </c>
      <c r="F115" s="399">
        <f t="shared" si="50"/>
        <v>213.9090536509643</v>
      </c>
      <c r="G115" s="399">
        <f t="shared" si="50"/>
        <v>467.66467923163998</v>
      </c>
      <c r="H115" s="399">
        <f t="shared" si="50"/>
        <v>583.100721382394</v>
      </c>
      <c r="I115" s="399">
        <f t="shared" si="50"/>
        <v>654.07502773203862</v>
      </c>
      <c r="J115" s="399">
        <f t="shared" si="50"/>
        <v>692.93674183525957</v>
      </c>
      <c r="K115" s="399">
        <f t="shared" si="50"/>
        <v>709.8962036759026</v>
      </c>
      <c r="L115" s="399">
        <f t="shared" si="50"/>
        <v>711.35528999624125</v>
      </c>
      <c r="M115" s="399">
        <f t="shared" si="50"/>
        <v>704.62263060432906</v>
      </c>
      <c r="N115" s="399">
        <f t="shared" si="50"/>
        <v>694.01032768174878</v>
      </c>
      <c r="O115" s="399">
        <f t="shared" si="50"/>
        <v>680.29083951213738</v>
      </c>
      <c r="P115" s="399">
        <f t="shared" si="50"/>
        <v>664.4878455730925</v>
      </c>
      <c r="Q115" s="399">
        <f t="shared" si="50"/>
        <v>647.32395051854053</v>
      </c>
      <c r="R115" s="399">
        <f t="shared" si="50"/>
        <v>629.32512607273941</v>
      </c>
      <c r="S115" s="399">
        <f t="shared" si="50"/>
        <v>610.88067533838023</v>
      </c>
      <c r="T115" s="399">
        <f t="shared" si="50"/>
        <v>592.28098509134611</v>
      </c>
      <c r="U115" s="399">
        <f t="shared" si="50"/>
        <v>573.74300718555082</v>
      </c>
      <c r="V115" s="399">
        <f t="shared" si="50"/>
        <v>555.59752665554242</v>
      </c>
      <c r="W115" s="399">
        <f t="shared" si="50"/>
        <v>536.59008456037998</v>
      </c>
      <c r="X115" s="399">
        <f t="shared" si="50"/>
        <v>518.30942050496435</v>
      </c>
      <c r="Y115" s="399">
        <f t="shared" si="50"/>
        <v>500.73343647930511</v>
      </c>
      <c r="Z115" s="399">
        <f t="shared" si="50"/>
        <v>483.84989441082018</v>
      </c>
      <c r="AA115" s="399">
        <f t="shared" si="50"/>
        <v>242.61108072916429</v>
      </c>
      <c r="AB115" s="399">
        <f t="shared" si="50"/>
        <v>121.61875082134524</v>
      </c>
      <c r="AC115" s="399">
        <f t="shared" si="50"/>
        <v>60.952839769047173</v>
      </c>
      <c r="AD115" s="399">
        <f t="shared" si="50"/>
        <v>30.542823440997996</v>
      </c>
      <c r="AE115" s="399">
        <f t="shared" si="50"/>
        <v>15.30213572497571</v>
      </c>
      <c r="AF115" s="399">
        <f t="shared" si="50"/>
        <v>7.664936777842275</v>
      </c>
      <c r="AG115" s="399">
        <f t="shared" si="50"/>
        <v>3.8386975797967167</v>
      </c>
      <c r="AH115" s="399">
        <f t="shared" si="50"/>
        <v>1.9222130487757096</v>
      </c>
      <c r="AI115" s="399">
        <f t="shared" si="50"/>
        <v>0.96242914186850814</v>
      </c>
      <c r="AJ115" s="399">
        <f t="shared" si="50"/>
        <v>0.48182694650187913</v>
      </c>
      <c r="AK115" s="399">
        <f t="shared" si="50"/>
        <v>0.24119755389603451</v>
      </c>
      <c r="AL115" s="399">
        <f t="shared" si="50"/>
        <v>0.1207307686251089</v>
      </c>
      <c r="AM115" s="399">
        <f t="shared" si="50"/>
        <v>6.0426795598908824E-2</v>
      </c>
      <c r="AN115" s="399">
        <f t="shared" si="50"/>
        <v>3.0242006258227622E-2</v>
      </c>
      <c r="AO115" s="399">
        <f t="shared" si="50"/>
        <v>1.5134345895462347E-2</v>
      </c>
      <c r="AP115" s="399">
        <f t="shared" si="50"/>
        <v>7.5734026503714155E-3</v>
      </c>
      <c r="AQ115" s="399">
        <f t="shared" si="50"/>
        <v>3.7896128797585099E-3</v>
      </c>
      <c r="AR115" s="399">
        <f t="shared" si="50"/>
        <v>1.8961684661603015E-3</v>
      </c>
      <c r="AS115" s="399">
        <f t="shared" si="50"/>
        <v>9.4872193320676688E-4</v>
      </c>
      <c r="AT115" s="399">
        <f t="shared" si="50"/>
        <v>4.7465977081234413E-4</v>
      </c>
      <c r="AU115" s="399">
        <f t="shared" si="50"/>
        <v>2.3746999453872023E-4</v>
      </c>
      <c r="AV115" s="399">
        <f t="shared" si="50"/>
        <v>1.1880073700185116E-4</v>
      </c>
      <c r="AW115" s="399">
        <f t="shared" si="50"/>
        <v>5.9431232021315112E-5</v>
      </c>
      <c r="AX115" s="399">
        <f t="shared" si="50"/>
        <v>2.9730113587896808E-5</v>
      </c>
      <c r="AY115" s="399">
        <f t="shared" si="50"/>
        <v>1.4871870075422035E-5</v>
      </c>
      <c r="AZ115" s="399">
        <f t="shared" si="50"/>
        <v>7.4391384191925511E-6</v>
      </c>
      <c r="BA115" s="399">
        <f t="shared" si="50"/>
        <v>3.7210759374435061E-6</v>
      </c>
      <c r="BB115" s="399">
        <f t="shared" si="50"/>
        <v>1.8612469241810103E-6</v>
      </c>
      <c r="BC115" s="399">
        <f t="shared" si="50"/>
        <v>9.3095715489844241E-7</v>
      </c>
      <c r="BD115" s="399">
        <f t="shared" si="50"/>
        <v>4.6563568814651405E-7</v>
      </c>
      <c r="BE115" s="399">
        <f t="shared" si="50"/>
        <v>2.3289183598961054E-7</v>
      </c>
      <c r="BF115" s="399">
        <f t="shared" si="50"/>
        <v>1.1648077356642416E-7</v>
      </c>
      <c r="BG115" s="399">
        <f t="shared" si="50"/>
        <v>5.8256810084156888E-8</v>
      </c>
      <c r="BH115" s="399">
        <f t="shared" si="50"/>
        <v>2.9136145040468895E-8</v>
      </c>
      <c r="BI115" s="399">
        <f t="shared" si="50"/>
        <v>1.4571720951864605E-8</v>
      </c>
    </row>
    <row r="116" spans="1:61" s="394" customFormat="1" ht="18" customHeight="1">
      <c r="A116" s="397" t="s">
        <v>969</v>
      </c>
      <c r="B116" s="398">
        <f t="shared" ref="B116:AG116" si="51">+B112*(1-B103)</f>
        <v>0.40499472440009932</v>
      </c>
      <c r="C116" s="398">
        <f t="shared" si="51"/>
        <v>0.72268116278293004</v>
      </c>
      <c r="D116" s="398">
        <f t="shared" si="51"/>
        <v>0.95136415657421813</v>
      </c>
      <c r="E116" s="398">
        <f t="shared" si="51"/>
        <v>1.1732052903697956</v>
      </c>
      <c r="F116" s="398">
        <f t="shared" si="51"/>
        <v>1.3870584013928566</v>
      </c>
      <c r="G116" s="398">
        <f t="shared" si="51"/>
        <v>1.5651983358354182</v>
      </c>
      <c r="H116" s="398">
        <f t="shared" si="51"/>
        <v>1.7176976183897452</v>
      </c>
      <c r="I116" s="398">
        <f t="shared" si="51"/>
        <v>1.8658653062918047</v>
      </c>
      <c r="J116" s="398">
        <f t="shared" si="51"/>
        <v>2.0098269995203122</v>
      </c>
      <c r="K116" s="398">
        <f t="shared" si="51"/>
        <v>2.1496360359774016</v>
      </c>
      <c r="L116" s="398">
        <f t="shared" si="51"/>
        <v>2.283957092877603</v>
      </c>
      <c r="M116" s="398">
        <f t="shared" si="51"/>
        <v>2.4124604621169445</v>
      </c>
      <c r="N116" s="398">
        <f t="shared" si="51"/>
        <v>2.5381390337346295</v>
      </c>
      <c r="O116" s="398">
        <f t="shared" si="51"/>
        <v>2.6529264298016351</v>
      </c>
      <c r="P116" s="398">
        <f t="shared" si="51"/>
        <v>2.7578955707465256</v>
      </c>
      <c r="Q116" s="398">
        <f t="shared" si="51"/>
        <v>2.8534089157218312</v>
      </c>
      <c r="R116" s="398">
        <f t="shared" si="51"/>
        <v>2.9394093994465629</v>
      </c>
      <c r="S116" s="398">
        <f t="shared" si="51"/>
        <v>3.0155132844817549</v>
      </c>
      <c r="T116" s="398">
        <f t="shared" si="51"/>
        <v>3.0809397311614108</v>
      </c>
      <c r="U116" s="398">
        <f t="shared" si="51"/>
        <v>3.1343776626832374</v>
      </c>
      <c r="V116" s="398">
        <f t="shared" si="51"/>
        <v>3.1918363289624714</v>
      </c>
      <c r="W116" s="398">
        <f t="shared" si="51"/>
        <v>3.2547576049415823</v>
      </c>
      <c r="X116" s="398">
        <f t="shared" si="51"/>
        <v>3.3026565191732198</v>
      </c>
      <c r="Y116" s="398">
        <f t="shared" si="51"/>
        <v>3.3262648080786428</v>
      </c>
      <c r="Z116" s="398">
        <f t="shared" si="51"/>
        <v>3.3156666886416963</v>
      </c>
      <c r="AA116" s="398">
        <f t="shared" si="51"/>
        <v>3.0654584295467795</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0.40515158969265602</v>
      </c>
      <c r="C119" s="420">
        <f t="shared" ref="C119:BI120" si="53">+C112</f>
        <v>0.72296833196349208</v>
      </c>
      <c r="D119" s="420">
        <f t="shared" si="53"/>
        <v>0.951751942504935</v>
      </c>
      <c r="E119" s="420">
        <f t="shared" si="53"/>
        <v>1.1736957593783344</v>
      </c>
      <c r="F119" s="420">
        <f t="shared" si="53"/>
        <v>1.387653049732728</v>
      </c>
      <c r="G119" s="420">
        <f t="shared" si="53"/>
        <v>1.5658863474806177</v>
      </c>
      <c r="H119" s="420">
        <f t="shared" si="53"/>
        <v>1.7184716606506529</v>
      </c>
      <c r="I119" s="420">
        <f t="shared" si="53"/>
        <v>1.8667271326019239</v>
      </c>
      <c r="J119" s="420">
        <f t="shared" si="53"/>
        <v>2.0107783969703625</v>
      </c>
      <c r="K119" s="420">
        <f t="shared" si="53"/>
        <v>2.1506789764946892</v>
      </c>
      <c r="L119" s="420">
        <f t="shared" si="53"/>
        <v>2.285093992486007</v>
      </c>
      <c r="M119" s="420">
        <f t="shared" si="53"/>
        <v>2.4136987671602497</v>
      </c>
      <c r="N119" s="420">
        <f t="shared" si="53"/>
        <v>2.5395085313935524</v>
      </c>
      <c r="O119" s="420">
        <f t="shared" si="53"/>
        <v>2.6545224156727452</v>
      </c>
      <c r="P119" s="420">
        <f t="shared" si="53"/>
        <v>2.7599973820762269</v>
      </c>
      <c r="Q119" s="420">
        <f t="shared" si="53"/>
        <v>2.8566481357443174</v>
      </c>
      <c r="R119" s="420">
        <f t="shared" si="53"/>
        <v>2.9449417567128933</v>
      </c>
      <c r="S119" s="420">
        <f t="shared" si="53"/>
        <v>3.0252453316448422</v>
      </c>
      <c r="T119" s="420">
        <f t="shared" si="53"/>
        <v>3.0978966172100324</v>
      </c>
      <c r="U119" s="420">
        <f t="shared" si="53"/>
        <v>3.1632350653114192</v>
      </c>
      <c r="V119" s="420">
        <f t="shared" si="53"/>
        <v>3.2398948054557257</v>
      </c>
      <c r="W119" s="420">
        <f t="shared" si="53"/>
        <v>3.3332521316269466</v>
      </c>
      <c r="X119" s="420">
        <f t="shared" si="53"/>
        <v>3.4279909735552039</v>
      </c>
      <c r="Y119" s="420">
        <f t="shared" si="53"/>
        <v>3.5218335401447889</v>
      </c>
      <c r="Z119" s="420">
        <f t="shared" si="53"/>
        <v>3.6136281816041307</v>
      </c>
      <c r="AA119" s="420">
        <f t="shared" si="53"/>
        <v>3.7028447663503372</v>
      </c>
      <c r="AB119" s="420">
        <f t="shared" si="53"/>
        <v>3.7893682406650462</v>
      </c>
      <c r="AC119" s="420">
        <f t="shared" si="53"/>
        <v>3.8736521592556574</v>
      </c>
      <c r="AD119" s="420">
        <f t="shared" si="53"/>
        <v>3.9583380874093783</v>
      </c>
      <c r="AE119" s="420">
        <f t="shared" si="53"/>
        <v>4.0431767120275923</v>
      </c>
      <c r="AF119" s="420">
        <f t="shared" si="53"/>
        <v>4.1204975352948168</v>
      </c>
      <c r="AG119" s="420">
        <f t="shared" si="53"/>
        <v>4.1879982679178918</v>
      </c>
      <c r="AH119" s="420">
        <f t="shared" si="53"/>
        <v>4.2516146723134218</v>
      </c>
      <c r="AI119" s="420">
        <f t="shared" si="53"/>
        <v>4.312136895062836</v>
      </c>
      <c r="AJ119" s="420">
        <f t="shared" si="53"/>
        <v>4.3699858031062364</v>
      </c>
      <c r="AK119" s="420">
        <f t="shared" si="53"/>
        <v>4.4254183891299084</v>
      </c>
      <c r="AL119" s="420">
        <f t="shared" si="53"/>
        <v>4.4786199087612717</v>
      </c>
      <c r="AM119" s="420">
        <f t="shared" si="53"/>
        <v>4.5297458349468718</v>
      </c>
      <c r="AN119" s="420">
        <f t="shared" si="53"/>
        <v>4.5789392952957941</v>
      </c>
      <c r="AO119" s="420">
        <f t="shared" si="53"/>
        <v>4.6263370896919076</v>
      </c>
      <c r="AP119" s="420">
        <f t="shared" si="53"/>
        <v>4.6720708053839362</v>
      </c>
      <c r="AQ119" s="420">
        <f t="shared" si="53"/>
        <v>4.7162661463125941</v>
      </c>
      <c r="AR119" s="420">
        <f t="shared" si="53"/>
        <v>4.7590418756350124</v>
      </c>
      <c r="AS119" s="420">
        <f t="shared" si="53"/>
        <v>4.8005089299324766</v>
      </c>
      <c r="AT119" s="420">
        <f t="shared" si="53"/>
        <v>4.8407698717999876</v>
      </c>
      <c r="AU119" s="420">
        <f t="shared" si="53"/>
        <v>4.8799186793012588</v>
      </c>
      <c r="AV119" s="420">
        <f t="shared" si="53"/>
        <v>4.918040809856822</v>
      </c>
      <c r="AW119" s="420">
        <f t="shared" si="53"/>
        <v>4.9552134637436032</v>
      </c>
      <c r="AX119" s="420">
        <f t="shared" si="53"/>
        <v>4.991505979685865</v>
      </c>
      <c r="AY119" s="420">
        <f t="shared" si="53"/>
        <v>5.0269803084785281</v>
      </c>
      <c r="AZ119" s="420">
        <f t="shared" si="53"/>
        <v>5.0616915243080989</v>
      </c>
      <c r="BA119" s="420">
        <f t="shared" si="53"/>
        <v>5.0956883452076625</v>
      </c>
      <c r="BB119" s="420">
        <f t="shared" si="53"/>
        <v>5.1290136433658793</v>
      </c>
      <c r="BC119" s="420">
        <f t="shared" si="53"/>
        <v>5.1617049329685418</v>
      </c>
      <c r="BD119" s="420">
        <f t="shared" si="53"/>
        <v>5.1937948282832886</v>
      </c>
      <c r="BE119" s="420">
        <f t="shared" si="53"/>
        <v>5.2253114682305473</v>
      </c>
      <c r="BF119" s="420">
        <f t="shared" si="53"/>
        <v>5.2562789060938879</v>
      </c>
      <c r="BG119" s="420">
        <f t="shared" si="53"/>
        <v>5.2867174646152924</v>
      </c>
      <c r="BH119" s="420">
        <f t="shared" si="53"/>
        <v>5.3166440577294845</v>
      </c>
      <c r="BI119" s="420">
        <f t="shared" si="53"/>
        <v>5.3460724807915296</v>
      </c>
    </row>
    <row r="120" spans="1:61" s="416" customFormat="1" ht="18" customHeight="1">
      <c r="A120" s="418" t="s">
        <v>949</v>
      </c>
      <c r="B120" s="420">
        <f>+B113</f>
        <v>0.40515158969265602</v>
      </c>
      <c r="C120" s="420">
        <f t="shared" si="53"/>
        <v>0.72309374310061081</v>
      </c>
      <c r="D120" s="420">
        <f t="shared" si="53"/>
        <v>0.95176955277897013</v>
      </c>
      <c r="E120" s="420">
        <f t="shared" si="53"/>
        <v>1.1736542267846262</v>
      </c>
      <c r="F120" s="420">
        <f t="shared" si="53"/>
        <v>0.84377862604833109</v>
      </c>
      <c r="G120" s="420">
        <f t="shared" si="53"/>
        <v>0.59412543656290517</v>
      </c>
      <c r="H120" s="420">
        <f t="shared" si="53"/>
        <v>0.48265141280888452</v>
      </c>
      <c r="I120" s="420">
        <f t="shared" si="53"/>
        <v>0.40009497139017691</v>
      </c>
      <c r="J120" s="420">
        <f t="shared" si="53"/>
        <v>0.33903711576945383</v>
      </c>
      <c r="K120" s="420">
        <f t="shared" si="53"/>
        <v>0.29383505522586312</v>
      </c>
      <c r="L120" s="420">
        <f t="shared" si="53"/>
        <v>0.26170534723586308</v>
      </c>
      <c r="M120" s="420">
        <f t="shared" si="53"/>
        <v>0.23618907588036642</v>
      </c>
      <c r="N120" s="420">
        <f t="shared" si="53"/>
        <v>0.21316064098203069</v>
      </c>
      <c r="O120" s="420">
        <f t="shared" si="53"/>
        <v>0.19237747848628267</v>
      </c>
      <c r="P120" s="420">
        <f t="shared" si="53"/>
        <v>0.17362067433387007</v>
      </c>
      <c r="Q120" s="420">
        <f t="shared" si="53"/>
        <v>0.15669265858631773</v>
      </c>
      <c r="R120" s="420">
        <f t="shared" si="53"/>
        <v>0.14141512437415174</v>
      </c>
      <c r="S120" s="420">
        <f t="shared" si="53"/>
        <v>0.12762714974767195</v>
      </c>
      <c r="T120" s="420">
        <f t="shared" si="53"/>
        <v>0.11518350264727392</v>
      </c>
      <c r="U120" s="420">
        <f t="shared" si="53"/>
        <v>0.10395311113916471</v>
      </c>
      <c r="V120" s="420">
        <f t="shared" si="53"/>
        <v>9.3817682803096145E-2</v>
      </c>
      <c r="W120" s="420">
        <f t="shared" si="53"/>
        <v>8.9126798662941334E-2</v>
      </c>
      <c r="X120" s="420">
        <f t="shared" si="53"/>
        <v>8.4670458729794257E-2</v>
      </c>
      <c r="Y120" s="420">
        <f t="shared" si="53"/>
        <v>8.0436935793304534E-2</v>
      </c>
      <c r="Z120" s="420">
        <f t="shared" si="53"/>
        <v>7.6415089003639303E-2</v>
      </c>
      <c r="AA120" s="420">
        <f t="shared" si="53"/>
        <v>7.2594334553457332E-2</v>
      </c>
      <c r="AB120" s="420">
        <f t="shared" si="53"/>
        <v>6.8964617825784461E-2</v>
      </c>
      <c r="AC120" s="420">
        <f t="shared" si="53"/>
        <v>6.5516386934495241E-2</v>
      </c>
      <c r="AD120" s="420">
        <f t="shared" si="53"/>
        <v>6.2240567587770475E-2</v>
      </c>
      <c r="AE120" s="420">
        <f t="shared" si="53"/>
        <v>5.9128539208381951E-2</v>
      </c>
      <c r="AF120" s="420">
        <f t="shared" si="53"/>
        <v>5.6172112247962848E-2</v>
      </c>
      <c r="AG120" s="420">
        <f t="shared" si="53"/>
        <v>5.3363506635564703E-2</v>
      </c>
      <c r="AH120" s="420">
        <f t="shared" si="53"/>
        <v>5.0695331303786464E-2</v>
      </c>
      <c r="AI120" s="420">
        <f t="shared" si="53"/>
        <v>4.8160564738597138E-2</v>
      </c>
      <c r="AJ120" s="420">
        <f t="shared" si="53"/>
        <v>4.5752536501667281E-2</v>
      </c>
      <c r="AK120" s="420">
        <f t="shared" si="53"/>
        <v>4.3464909676583917E-2</v>
      </c>
      <c r="AL120" s="420">
        <f t="shared" si="53"/>
        <v>4.1291664192754721E-2</v>
      </c>
      <c r="AM120" s="420">
        <f t="shared" si="53"/>
        <v>3.9227080983116981E-2</v>
      </c>
      <c r="AN120" s="420">
        <f t="shared" si="53"/>
        <v>3.726572693396113E-2</v>
      </c>
      <c r="AO120" s="420">
        <f t="shared" si="53"/>
        <v>3.5402440587263072E-2</v>
      </c>
      <c r="AP120" s="420">
        <f t="shared" si="53"/>
        <v>3.3632318557899915E-2</v>
      </c>
      <c r="AQ120" s="420">
        <f t="shared" si="53"/>
        <v>3.1950702630004921E-2</v>
      </c>
      <c r="AR120" s="420">
        <f t="shared" si="53"/>
        <v>3.0353167498504672E-2</v>
      </c>
      <c r="AS120" s="420">
        <f t="shared" si="53"/>
        <v>2.8835509123579437E-2</v>
      </c>
      <c r="AT120" s="420">
        <f t="shared" si="53"/>
        <v>2.7393733667400465E-2</v>
      </c>
      <c r="AU120" s="420">
        <f t="shared" si="53"/>
        <v>2.6024046984030439E-2</v>
      </c>
      <c r="AV120" s="420">
        <f t="shared" si="53"/>
        <v>2.4722844634828916E-2</v>
      </c>
      <c r="AW120" s="420">
        <f t="shared" si="53"/>
        <v>2.3486702403087468E-2</v>
      </c>
      <c r="AX120" s="420">
        <f t="shared" si="53"/>
        <v>2.2312367282933093E-2</v>
      </c>
      <c r="AY120" s="420">
        <f t="shared" si="53"/>
        <v>2.1196748918786437E-2</v>
      </c>
      <c r="AZ120" s="420">
        <f t="shared" si="53"/>
        <v>2.0136911472847116E-2</v>
      </c>
      <c r="BA120" s="420">
        <f t="shared" si="53"/>
        <v>1.9130065899204761E-2</v>
      </c>
      <c r="BB120" s="420">
        <f t="shared" si="53"/>
        <v>1.8173562604244523E-2</v>
      </c>
      <c r="BC120" s="420">
        <f t="shared" si="53"/>
        <v>1.7264884474032297E-2</v>
      </c>
      <c r="BD120" s="420">
        <f t="shared" si="53"/>
        <v>1.6401640250330682E-2</v>
      </c>
      <c r="BE120" s="420">
        <f t="shared" si="53"/>
        <v>1.5581558237814147E-2</v>
      </c>
      <c r="BF120" s="420">
        <f t="shared" si="53"/>
        <v>1.4802480325923439E-2</v>
      </c>
      <c r="BG120" s="420">
        <f t="shared" si="53"/>
        <v>1.4062356309627266E-2</v>
      </c>
      <c r="BH120" s="420">
        <f t="shared" si="53"/>
        <v>1.3359238494145902E-2</v>
      </c>
      <c r="BI120" s="420">
        <f t="shared" si="53"/>
        <v>1.2691276569438607E-2</v>
      </c>
    </row>
    <row r="121" spans="1:61" s="417" customFormat="1" ht="18" customHeight="1">
      <c r="A121" s="419" t="s">
        <v>965</v>
      </c>
      <c r="B121" s="420">
        <f>+B119*(1-B122)</f>
        <v>0.40515158969265602</v>
      </c>
      <c r="C121" s="420">
        <f t="shared" ref="C121:BI121" si="54">+C119*(1-C122)</f>
        <v>0.72296833196349208</v>
      </c>
      <c r="D121" s="420">
        <f t="shared" si="54"/>
        <v>0.951751942504935</v>
      </c>
      <c r="E121" s="420">
        <f t="shared" si="54"/>
        <v>1.1736957593783344</v>
      </c>
      <c r="F121" s="420">
        <f t="shared" si="54"/>
        <v>0.8160353278260386</v>
      </c>
      <c r="G121" s="420">
        <f t="shared" si="54"/>
        <v>0.75216639504706595</v>
      </c>
      <c r="H121" s="420">
        <f t="shared" si="54"/>
        <v>0.72199262880036907</v>
      </c>
      <c r="I121" s="420">
        <f t="shared" si="54"/>
        <v>0.79047131991514707</v>
      </c>
      <c r="J121" s="420">
        <f t="shared" si="54"/>
        <v>0.77273986590268917</v>
      </c>
      <c r="K121" s="420">
        <f t="shared" si="54"/>
        <v>0.76374520934948464</v>
      </c>
      <c r="L121" s="420">
        <f t="shared" si="54"/>
        <v>0.76363898967747412</v>
      </c>
      <c r="M121" s="420">
        <f t="shared" si="54"/>
        <v>0.76767572672965068</v>
      </c>
      <c r="N121" s="420">
        <f t="shared" si="54"/>
        <v>0.77263981966705697</v>
      </c>
      <c r="O121" s="420">
        <f t="shared" si="54"/>
        <v>0.77497668453211144</v>
      </c>
      <c r="P121" s="420">
        <f t="shared" si="54"/>
        <v>0.77715686572513287</v>
      </c>
      <c r="Q121" s="420">
        <f t="shared" si="54"/>
        <v>0.77880869555275867</v>
      </c>
      <c r="R121" s="420">
        <f t="shared" si="54"/>
        <v>0.78058906383327453</v>
      </c>
      <c r="S121" s="420">
        <f t="shared" si="54"/>
        <v>0.78314686438521242</v>
      </c>
      <c r="T121" s="420">
        <f t="shared" si="54"/>
        <v>0.78404429155898059</v>
      </c>
      <c r="U121" s="420">
        <f t="shared" si="54"/>
        <v>0.78368547518970644</v>
      </c>
      <c r="V121" s="420">
        <f t="shared" si="54"/>
        <v>0.78690321828270171</v>
      </c>
      <c r="W121" s="420">
        <f t="shared" si="54"/>
        <v>0.90103585457311031</v>
      </c>
      <c r="X121" s="420">
        <f t="shared" si="54"/>
        <v>1.017947761205263</v>
      </c>
      <c r="Y121" s="420">
        <f t="shared" si="54"/>
        <v>1.1368557952029097</v>
      </c>
      <c r="Z121" s="420">
        <f t="shared" si="54"/>
        <v>1.2571386003689742</v>
      </c>
      <c r="AA121" s="420">
        <f t="shared" si="54"/>
        <v>0.35569131313858082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0.40515158969265602</v>
      </c>
      <c r="C124" s="420">
        <f t="shared" ref="C124:BI124" si="57">+C119*(1-C122)</f>
        <v>0.72296833196349208</v>
      </c>
      <c r="D124" s="420">
        <f t="shared" si="57"/>
        <v>0.951751942504935</v>
      </c>
      <c r="E124" s="420">
        <f t="shared" si="57"/>
        <v>1.1736957593783344</v>
      </c>
      <c r="F124" s="420">
        <f t="shared" si="57"/>
        <v>0.8160353278260386</v>
      </c>
      <c r="G124" s="420">
        <f t="shared" si="57"/>
        <v>0.75216639504706595</v>
      </c>
      <c r="H124" s="420">
        <f t="shared" si="57"/>
        <v>0.72199262880036907</v>
      </c>
      <c r="I124" s="420">
        <f t="shared" si="57"/>
        <v>0.79047131991514707</v>
      </c>
      <c r="J124" s="420">
        <f t="shared" si="57"/>
        <v>0.77273986590268917</v>
      </c>
      <c r="K124" s="420">
        <f t="shared" si="57"/>
        <v>0.76374520934948464</v>
      </c>
      <c r="L124" s="420">
        <f t="shared" si="57"/>
        <v>0.76363898967747412</v>
      </c>
      <c r="M124" s="420">
        <f t="shared" si="57"/>
        <v>0.76767572672965068</v>
      </c>
      <c r="N124" s="420">
        <f t="shared" si="57"/>
        <v>0.77263981966705697</v>
      </c>
      <c r="O124" s="420">
        <f t="shared" si="57"/>
        <v>0.77497668453211144</v>
      </c>
      <c r="P124" s="420">
        <f t="shared" si="57"/>
        <v>0.77715686572513287</v>
      </c>
      <c r="Q124" s="420">
        <f t="shared" si="57"/>
        <v>0.77880869555275867</v>
      </c>
      <c r="R124" s="420">
        <f t="shared" si="57"/>
        <v>0.78058906383327453</v>
      </c>
      <c r="S124" s="420">
        <f t="shared" si="57"/>
        <v>0.78314686438521242</v>
      </c>
      <c r="T124" s="420">
        <f t="shared" si="57"/>
        <v>0.78404429155898059</v>
      </c>
      <c r="U124" s="420">
        <f t="shared" si="57"/>
        <v>0.78368547518970644</v>
      </c>
      <c r="V124" s="420">
        <f t="shared" si="57"/>
        <v>0.78690321828270171</v>
      </c>
      <c r="W124" s="420">
        <f t="shared" si="57"/>
        <v>0.90103585457311031</v>
      </c>
      <c r="X124" s="420">
        <f t="shared" si="57"/>
        <v>1.017947761205263</v>
      </c>
      <c r="Y124" s="420">
        <f t="shared" si="57"/>
        <v>1.1368557952029097</v>
      </c>
      <c r="Z124" s="420">
        <f t="shared" si="57"/>
        <v>1.2571386003689742</v>
      </c>
      <c r="AA124" s="420">
        <f t="shared" si="57"/>
        <v>0.35569131313858082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0.16051070579307936</v>
      </c>
      <c r="D128" s="23">
        <f t="shared" si="58"/>
        <v>0.14536757154047919</v>
      </c>
      <c r="E128" s="23">
        <f t="shared" si="58"/>
        <v>0.13733472930219986</v>
      </c>
      <c r="F128" s="23">
        <f t="shared" si="58"/>
        <v>0.13230845882766262</v>
      </c>
      <c r="G128" s="23">
        <f t="shared" si="58"/>
        <v>0.12812083870563901</v>
      </c>
      <c r="H128" s="23">
        <f t="shared" si="58"/>
        <v>0.12457607852767481</v>
      </c>
      <c r="I128" s="23">
        <f t="shared" si="58"/>
        <v>0.12178238598560585</v>
      </c>
      <c r="J128" s="23">
        <f t="shared" si="58"/>
        <v>0.11939859696618121</v>
      </c>
      <c r="K128" s="23">
        <f t="shared" si="58"/>
        <v>0.11722344704908061</v>
      </c>
      <c r="L128" s="23">
        <f t="shared" si="58"/>
        <v>0.11511331678832046</v>
      </c>
      <c r="M128" s="23">
        <f t="shared" si="58"/>
        <v>0.11301174021261678</v>
      </c>
      <c r="N128" s="23">
        <f t="shared" si="58"/>
        <v>0.11072934171893292</v>
      </c>
      <c r="O128" s="23">
        <f t="shared" si="58"/>
        <v>0.10904750276844026</v>
      </c>
      <c r="P128" s="23">
        <f t="shared" si="58"/>
        <v>0.10774583724718866</v>
      </c>
      <c r="Q128" s="23">
        <f t="shared" si="58"/>
        <v>0.10670957963903779</v>
      </c>
      <c r="R128" s="23">
        <f t="shared" si="58"/>
        <v>0.10587516947188765</v>
      </c>
      <c r="S128" s="23">
        <f t="shared" si="58"/>
        <v>0.10520476127601658</v>
      </c>
      <c r="T128" s="23">
        <f t="shared" si="58"/>
        <v>0.10467391923762386</v>
      </c>
      <c r="U128" s="23">
        <f t="shared" si="58"/>
        <v>0.10426551251663639</v>
      </c>
      <c r="V128" s="23">
        <f t="shared" si="58"/>
        <v>0.10455657463312788</v>
      </c>
      <c r="W128" s="23">
        <f t="shared" si="58"/>
        <v>0.10526195733339147</v>
      </c>
      <c r="X128" s="23">
        <f t="shared" si="58"/>
        <v>0.10563438933110243</v>
      </c>
      <c r="Y128" s="23">
        <f t="shared" si="58"/>
        <v>0.10586886195867323</v>
      </c>
      <c r="Z128" s="23">
        <f t="shared" si="58"/>
        <v>0.10606583020805627</v>
      </c>
      <c r="AA128" s="23">
        <f t="shared" si="58"/>
        <v>0.1062750853215106</v>
      </c>
      <c r="AB128" s="23">
        <f t="shared" si="58"/>
        <v>0.10651497860912985</v>
      </c>
      <c r="AC128" s="23">
        <f t="shared" si="58"/>
        <v>0.10676587377410918</v>
      </c>
      <c r="AD128" s="23">
        <f t="shared" si="58"/>
        <v>0.10687157443076625</v>
      </c>
      <c r="AE128" s="23">
        <f t="shared" si="58"/>
        <v>0.10686647115598218</v>
      </c>
      <c r="AF128" s="23">
        <f t="shared" si="58"/>
        <v>0.10660506711688793</v>
      </c>
      <c r="AG128" s="23">
        <f t="shared" si="58"/>
        <v>0.10621455144894883</v>
      </c>
      <c r="AH128" s="23">
        <f t="shared" si="58"/>
        <v>0.10595735689443359</v>
      </c>
      <c r="AI128" s="23">
        <f t="shared" si="58"/>
        <v>0.10579040461018667</v>
      </c>
      <c r="AJ128" s="23">
        <f t="shared" si="58"/>
        <v>0.10569420737226297</v>
      </c>
      <c r="AK128" s="23">
        <f t="shared" si="58"/>
        <v>0.10565935128702916</v>
      </c>
      <c r="AL128" s="23">
        <f t="shared" si="58"/>
        <v>0.1056806190677069</v>
      </c>
      <c r="AM128" s="23">
        <f t="shared" si="58"/>
        <v>0.10575439347100828</v>
      </c>
      <c r="AN128" s="23">
        <f t="shared" si="58"/>
        <v>0.10587760104210252</v>
      </c>
      <c r="AO128" s="23">
        <f t="shared" si="58"/>
        <v>0.10604734789437383</v>
      </c>
      <c r="AP128" s="23">
        <f t="shared" si="58"/>
        <v>0.10626084304952356</v>
      </c>
      <c r="AQ128" s="23">
        <f t="shared" si="58"/>
        <v>0.10651542395832415</v>
      </c>
      <c r="AR128" s="23">
        <f t="shared" si="58"/>
        <v>0.10680860466068676</v>
      </c>
      <c r="AS128" s="23">
        <f t="shared" si="58"/>
        <v>0.10713811646963556</v>
      </c>
      <c r="AT128" s="23">
        <f t="shared" si="58"/>
        <v>0.10750193293631896</v>
      </c>
      <c r="AU128" s="23">
        <f t="shared" si="58"/>
        <v>0.10789827964997023</v>
      </c>
      <c r="AV128" s="23">
        <f t="shared" si="58"/>
        <v>0.10832563228384874</v>
      </c>
      <c r="AW128" s="23">
        <f t="shared" si="58"/>
        <v>0.10878270664758943</v>
      </c>
      <c r="AX128" s="23">
        <f t="shared" si="58"/>
        <v>0.10926844394047805</v>
      </c>
      <c r="AY128" s="23">
        <f t="shared" si="58"/>
        <v>0.10978199361699986</v>
      </c>
      <c r="AZ128" s="23">
        <f t="shared" si="58"/>
        <v>0.11032269555147772</v>
      </c>
      <c r="BA128" s="23">
        <f t="shared" si="58"/>
        <v>0.11089006260816435</v>
      </c>
      <c r="BB128" s="23">
        <f t="shared" si="58"/>
        <v>0.11148376429263301</v>
      </c>
      <c r="BC128" s="23">
        <f t="shared" si="58"/>
        <v>0.11210361185710756</v>
      </c>
      <c r="BD128" s="23">
        <f t="shared" si="58"/>
        <v>0.11274954502770174</v>
      </c>
      <c r="BE128" s="23">
        <f t="shared" si="58"/>
        <v>0.11342162038908515</v>
      </c>
      <c r="BF128" s="23">
        <f t="shared" si="58"/>
        <v>0.11412000138066317</v>
      </c>
      <c r="BG128" s="23">
        <f t="shared" si="58"/>
        <v>0.11484494981193165</v>
      </c>
      <c r="BH128" s="23">
        <f t="shared" si="58"/>
        <v>0.11559681878162105</v>
      </c>
      <c r="BI128" s="23">
        <f t="shared" si="58"/>
        <v>0.11637604687736994</v>
      </c>
    </row>
    <row r="129" spans="1:61" ht="18" customHeight="1">
      <c r="A129" s="23" t="s">
        <v>11</v>
      </c>
      <c r="B129" s="23"/>
      <c r="C129" s="23">
        <f>+$B$14+LN(D56/C56)/10+$B$18*LN(D88/C88)/10</f>
        <v>8.4111372743669477E-2</v>
      </c>
      <c r="D129" s="23">
        <f t="shared" ref="D129:BH129" si="59">+$B$14+LN(E56/D56)/10+$B$18*LN(E88/D88)/10</f>
        <v>7.2369358822704788E-2</v>
      </c>
      <c r="E129" s="23">
        <f t="shared" si="59"/>
        <v>6.4902798751391211E-2</v>
      </c>
      <c r="F129" s="23">
        <f t="shared" si="59"/>
        <v>5.633736285931136E-2</v>
      </c>
      <c r="G129" s="23">
        <f t="shared" si="59"/>
        <v>5.0163665095604146E-2</v>
      </c>
      <c r="H129" s="23">
        <f t="shared" si="59"/>
        <v>4.6761515271229154E-2</v>
      </c>
      <c r="I129" s="23">
        <f t="shared" si="59"/>
        <v>4.3794464549582635E-2</v>
      </c>
      <c r="J129" s="23">
        <f t="shared" si="59"/>
        <v>4.1199533263676369E-2</v>
      </c>
      <c r="K129" s="23">
        <f t="shared" si="59"/>
        <v>3.8822876009218486E-2</v>
      </c>
      <c r="L129" s="23">
        <f t="shared" si="59"/>
        <v>3.654424917055251E-2</v>
      </c>
      <c r="M129" s="23">
        <f t="shared" si="59"/>
        <v>3.539756839125377E-2</v>
      </c>
      <c r="N129" s="23">
        <f t="shared" si="59"/>
        <v>3.3485207297010322E-2</v>
      </c>
      <c r="O129" s="23">
        <f t="shared" si="59"/>
        <v>3.1841252779315835E-2</v>
      </c>
      <c r="P129" s="23">
        <f t="shared" si="59"/>
        <v>3.0396374314689802E-2</v>
      </c>
      <c r="Q129" s="23">
        <f t="shared" si="59"/>
        <v>2.9110010695665732E-2</v>
      </c>
      <c r="R129" s="23">
        <f t="shared" si="59"/>
        <v>2.795620804787529E-2</v>
      </c>
      <c r="S129" s="23">
        <f t="shared" si="59"/>
        <v>2.6916831870269005E-2</v>
      </c>
      <c r="T129" s="23">
        <f t="shared" si="59"/>
        <v>2.597823008617503E-2</v>
      </c>
      <c r="U129" s="23">
        <f t="shared" si="59"/>
        <v>2.5573472667029376E-2</v>
      </c>
      <c r="V129" s="23">
        <f t="shared" si="59"/>
        <v>2.5417546205818153E-2</v>
      </c>
      <c r="W129" s="23">
        <f t="shared" si="59"/>
        <v>2.4976194546146236E-2</v>
      </c>
      <c r="X129" s="23">
        <f t="shared" si="59"/>
        <v>2.4476228381457313E-2</v>
      </c>
      <c r="Y129" s="23">
        <f t="shared" si="59"/>
        <v>2.397201911525379E-2</v>
      </c>
      <c r="Z129" s="23">
        <f t="shared" si="59"/>
        <v>2.3504242490876268E-2</v>
      </c>
      <c r="AA129" s="23">
        <f t="shared" si="59"/>
        <v>2.3152025677857291E-2</v>
      </c>
      <c r="AB129" s="23">
        <f t="shared" si="59"/>
        <v>2.3282092584801614E-2</v>
      </c>
      <c r="AC129" s="23">
        <f t="shared" si="59"/>
        <v>2.3185650234610708E-2</v>
      </c>
      <c r="AD129" s="23">
        <f t="shared" si="59"/>
        <v>2.3025680606795842E-2</v>
      </c>
      <c r="AE129" s="23">
        <f t="shared" si="59"/>
        <v>2.2680111258492175E-2</v>
      </c>
      <c r="AF129" s="23">
        <f t="shared" si="59"/>
        <v>2.2254273888040028E-2</v>
      </c>
      <c r="AG129" s="23">
        <f t="shared" si="59"/>
        <v>2.1926041450269895E-2</v>
      </c>
      <c r="AH129" s="23">
        <f t="shared" si="59"/>
        <v>2.1632191448522898E-2</v>
      </c>
      <c r="AI129" s="23">
        <f t="shared" si="59"/>
        <v>2.1363956962531835E-2</v>
      </c>
      <c r="AJ129" s="23">
        <f t="shared" si="59"/>
        <v>2.1117185521888078E-2</v>
      </c>
      <c r="AK129" s="23">
        <f t="shared" si="59"/>
        <v>2.0889895426595844E-2</v>
      </c>
      <c r="AL129" s="23">
        <f t="shared" si="59"/>
        <v>2.0680835604849655E-2</v>
      </c>
      <c r="AM129" s="23">
        <f t="shared" si="59"/>
        <v>2.0488904921341776E-2</v>
      </c>
      <c r="AN129" s="23">
        <f t="shared" si="59"/>
        <v>2.0312960674203736E-2</v>
      </c>
      <c r="AO129" s="23">
        <f t="shared" si="59"/>
        <v>2.0151789622325809E-2</v>
      </c>
      <c r="AP129" s="23">
        <f t="shared" si="59"/>
        <v>2.0004136844060307E-2</v>
      </c>
      <c r="AQ129" s="23">
        <f t="shared" si="59"/>
        <v>1.9868746995145833E-2</v>
      </c>
      <c r="AR129" s="23">
        <f t="shared" si="59"/>
        <v>1.9744400458060717E-2</v>
      </c>
      <c r="AS129" s="23">
        <f t="shared" si="59"/>
        <v>1.9629939391415784E-2</v>
      </c>
      <c r="AT129" s="23">
        <f t="shared" si="59"/>
        <v>1.9524283825665276E-2</v>
      </c>
      <c r="AU129" s="23">
        <f t="shared" si="59"/>
        <v>1.9426439695058674E-2</v>
      </c>
      <c r="AV129" s="23">
        <f t="shared" si="59"/>
        <v>1.9335500978886391E-2</v>
      </c>
      <c r="AW129" s="23">
        <f t="shared" si="59"/>
        <v>1.9250647855336284E-2</v>
      </c>
      <c r="AX129" s="23">
        <f t="shared" si="59"/>
        <v>1.9171142353280227E-2</v>
      </c>
      <c r="AY129" s="23">
        <f t="shared" si="59"/>
        <v>1.9096322585624749E-2</v>
      </c>
      <c r="AZ129" s="23">
        <f t="shared" si="59"/>
        <v>1.9025596317211402E-2</v>
      </c>
      <c r="BA129" s="23">
        <f t="shared" si="59"/>
        <v>1.8958434368401757E-2</v>
      </c>
      <c r="BB129" s="23">
        <f t="shared" si="59"/>
        <v>1.8894364172577574E-2</v>
      </c>
      <c r="BC129" s="23">
        <f t="shared" si="59"/>
        <v>1.8832963677423056E-2</v>
      </c>
      <c r="BD129" s="23">
        <f t="shared" si="59"/>
        <v>1.8773855692306229E-2</v>
      </c>
      <c r="BE129" s="23">
        <f t="shared" si="59"/>
        <v>1.8716702725996497E-2</v>
      </c>
      <c r="BF129" s="23">
        <f t="shared" si="59"/>
        <v>1.8661202321651922E-2</v>
      </c>
      <c r="BG129" s="23">
        <f t="shared" si="59"/>
        <v>1.8607082873035821E-2</v>
      </c>
      <c r="BH129" s="23">
        <f t="shared" si="59"/>
        <v>1.4999999999999999E-2</v>
      </c>
      <c r="BI129" s="23" t="e">
        <f>+$B$14/100+LN(BJ56/BI56)/10+$B$18*LN(BJ88/BI88)/10</f>
        <v>#NUM!</v>
      </c>
    </row>
    <row r="130" spans="1:61" ht="18" customHeight="1">
      <c r="A130" s="23" t="s">
        <v>12</v>
      </c>
      <c r="B130" s="23"/>
      <c r="C130" s="23">
        <f>+$B$14+LN(C56/B56)/10+$B$18*LN(C88/B88)/10</f>
        <v>0.1086165633388948</v>
      </c>
      <c r="D130" s="23">
        <f t="shared" ref="D130:BH130" si="60">+$B$14+LN(D56/C56)/10+$B$18*LN(D88/C88)/10</f>
        <v>8.4111372743669477E-2</v>
      </c>
      <c r="E130" s="23">
        <f t="shared" si="60"/>
        <v>7.2369358822704788E-2</v>
      </c>
      <c r="F130" s="23">
        <f t="shared" si="60"/>
        <v>6.4902798751391211E-2</v>
      </c>
      <c r="G130" s="23">
        <f t="shared" si="60"/>
        <v>5.633736285931136E-2</v>
      </c>
      <c r="H130" s="23">
        <f t="shared" si="60"/>
        <v>5.0163665095604146E-2</v>
      </c>
      <c r="I130" s="23">
        <f t="shared" si="60"/>
        <v>4.6761515271229154E-2</v>
      </c>
      <c r="J130" s="23">
        <f t="shared" si="60"/>
        <v>4.3794464549582635E-2</v>
      </c>
      <c r="K130" s="23">
        <f t="shared" si="60"/>
        <v>4.1199533263676369E-2</v>
      </c>
      <c r="L130" s="23">
        <f t="shared" si="60"/>
        <v>3.8822876009218486E-2</v>
      </c>
      <c r="M130" s="23">
        <f t="shared" si="60"/>
        <v>3.654424917055251E-2</v>
      </c>
      <c r="N130" s="23">
        <f t="shared" si="60"/>
        <v>3.539756839125377E-2</v>
      </c>
      <c r="O130" s="23">
        <f t="shared" si="60"/>
        <v>3.3485207297010322E-2</v>
      </c>
      <c r="P130" s="23">
        <f t="shared" si="60"/>
        <v>3.1841252779315835E-2</v>
      </c>
      <c r="Q130" s="23">
        <f t="shared" si="60"/>
        <v>3.0396374314689802E-2</v>
      </c>
      <c r="R130" s="23">
        <f t="shared" si="60"/>
        <v>2.9110010695665732E-2</v>
      </c>
      <c r="S130" s="23">
        <f t="shared" si="60"/>
        <v>2.795620804787529E-2</v>
      </c>
      <c r="T130" s="23">
        <f t="shared" si="60"/>
        <v>2.6916831870269005E-2</v>
      </c>
      <c r="U130" s="23">
        <f t="shared" si="60"/>
        <v>2.597823008617503E-2</v>
      </c>
      <c r="V130" s="23">
        <f t="shared" si="60"/>
        <v>2.5573472667029376E-2</v>
      </c>
      <c r="W130" s="23">
        <f t="shared" si="60"/>
        <v>2.5417546205818153E-2</v>
      </c>
      <c r="X130" s="23">
        <f t="shared" si="60"/>
        <v>2.4976194546146236E-2</v>
      </c>
      <c r="Y130" s="23">
        <f t="shared" si="60"/>
        <v>2.4476228381457313E-2</v>
      </c>
      <c r="Z130" s="23">
        <f t="shared" si="60"/>
        <v>2.397201911525379E-2</v>
      </c>
      <c r="AA130" s="23">
        <f t="shared" si="60"/>
        <v>2.3504242490876268E-2</v>
      </c>
      <c r="AB130" s="23">
        <f t="shared" si="60"/>
        <v>2.3152025677857291E-2</v>
      </c>
      <c r="AC130" s="23">
        <f t="shared" si="60"/>
        <v>2.3282092584801614E-2</v>
      </c>
      <c r="AD130" s="23">
        <f t="shared" si="60"/>
        <v>2.3185650234610708E-2</v>
      </c>
      <c r="AE130" s="23">
        <f t="shared" si="60"/>
        <v>2.3025680606795842E-2</v>
      </c>
      <c r="AF130" s="23">
        <f t="shared" si="60"/>
        <v>2.2680111258492175E-2</v>
      </c>
      <c r="AG130" s="23">
        <f t="shared" si="60"/>
        <v>2.2254273888040028E-2</v>
      </c>
      <c r="AH130" s="23">
        <f t="shared" si="60"/>
        <v>2.1926041450269895E-2</v>
      </c>
      <c r="AI130" s="23">
        <f t="shared" si="60"/>
        <v>2.1632191448522898E-2</v>
      </c>
      <c r="AJ130" s="23">
        <f t="shared" si="60"/>
        <v>2.1363956962531835E-2</v>
      </c>
      <c r="AK130" s="23">
        <f t="shared" si="60"/>
        <v>2.1117185521888078E-2</v>
      </c>
      <c r="AL130" s="23">
        <f t="shared" si="60"/>
        <v>2.0889895426595844E-2</v>
      </c>
      <c r="AM130" s="23">
        <f t="shared" si="60"/>
        <v>2.0680835604849655E-2</v>
      </c>
      <c r="AN130" s="23">
        <f t="shared" si="60"/>
        <v>2.0488904921341776E-2</v>
      </c>
      <c r="AO130" s="23">
        <f t="shared" si="60"/>
        <v>2.0312960674203736E-2</v>
      </c>
      <c r="AP130" s="23">
        <f t="shared" si="60"/>
        <v>2.0151789622325809E-2</v>
      </c>
      <c r="AQ130" s="23">
        <f t="shared" si="60"/>
        <v>2.0004136844060307E-2</v>
      </c>
      <c r="AR130" s="23">
        <f t="shared" si="60"/>
        <v>1.9868746995145833E-2</v>
      </c>
      <c r="AS130" s="23">
        <f t="shared" si="60"/>
        <v>1.9744400458060717E-2</v>
      </c>
      <c r="AT130" s="23">
        <f t="shared" si="60"/>
        <v>1.9629939391415784E-2</v>
      </c>
      <c r="AU130" s="23">
        <f t="shared" si="60"/>
        <v>1.9524283825665276E-2</v>
      </c>
      <c r="AV130" s="23">
        <f t="shared" si="60"/>
        <v>1.9426439695058674E-2</v>
      </c>
      <c r="AW130" s="23">
        <f t="shared" si="60"/>
        <v>1.9335500978886391E-2</v>
      </c>
      <c r="AX130" s="23">
        <f t="shared" si="60"/>
        <v>1.9250647855336284E-2</v>
      </c>
      <c r="AY130" s="23">
        <f t="shared" si="60"/>
        <v>1.9171142353280227E-2</v>
      </c>
      <c r="AZ130" s="23">
        <f t="shared" si="60"/>
        <v>1.9096322585624749E-2</v>
      </c>
      <c r="BA130" s="23">
        <f t="shared" si="60"/>
        <v>1.9025596317211402E-2</v>
      </c>
      <c r="BB130" s="23">
        <f t="shared" si="60"/>
        <v>1.8958434368401757E-2</v>
      </c>
      <c r="BC130" s="23">
        <f t="shared" si="60"/>
        <v>1.8894364172577574E-2</v>
      </c>
      <c r="BD130" s="23">
        <f t="shared" si="60"/>
        <v>1.8832963677423056E-2</v>
      </c>
      <c r="BE130" s="23">
        <f t="shared" si="60"/>
        <v>1.8773855692306229E-2</v>
      </c>
      <c r="BF130" s="23">
        <f t="shared" si="60"/>
        <v>1.8716702725996497E-2</v>
      </c>
      <c r="BG130" s="23">
        <f t="shared" si="60"/>
        <v>1.8661202321651922E-2</v>
      </c>
      <c r="BH130" s="23">
        <f t="shared" si="60"/>
        <v>1.8607082873035821E-2</v>
      </c>
      <c r="BI130" s="23">
        <f>+$B$14/100+LN(BI56/BH56)/10+$B$18*LN(BI88/BH88)/10</f>
        <v>1.4999999999999999E-4</v>
      </c>
    </row>
    <row r="131" spans="1:61" ht="18" customHeight="1">
      <c r="A131" s="23" t="s">
        <v>88</v>
      </c>
      <c r="B131" s="23"/>
      <c r="C131" s="23">
        <f t="shared" ref="C131:BB131" si="61">+AVERAGE(C129:C130)</f>
        <v>9.6363968041282139E-2</v>
      </c>
      <c r="D131" s="23">
        <f t="shared" si="61"/>
        <v>7.8240365783187132E-2</v>
      </c>
      <c r="E131" s="23">
        <f t="shared" si="61"/>
        <v>6.8636078787047999E-2</v>
      </c>
      <c r="F131" s="23">
        <f t="shared" si="61"/>
        <v>6.0620080805351285E-2</v>
      </c>
      <c r="G131" s="23">
        <f t="shared" si="61"/>
        <v>5.3250513977457753E-2</v>
      </c>
      <c r="H131" s="23">
        <f t="shared" si="61"/>
        <v>4.846259018341665E-2</v>
      </c>
      <c r="I131" s="23">
        <f t="shared" si="61"/>
        <v>4.5277989910405894E-2</v>
      </c>
      <c r="J131" s="23">
        <f t="shared" si="61"/>
        <v>4.2496998906629502E-2</v>
      </c>
      <c r="K131" s="23">
        <f t="shared" si="61"/>
        <v>4.0011204636447431E-2</v>
      </c>
      <c r="L131" s="23">
        <f t="shared" si="61"/>
        <v>3.7683562589885498E-2</v>
      </c>
      <c r="M131" s="23">
        <f t="shared" si="61"/>
        <v>3.5970908780903144E-2</v>
      </c>
      <c r="N131" s="23">
        <f t="shared" si="61"/>
        <v>3.4441387844132046E-2</v>
      </c>
      <c r="O131" s="23">
        <f t="shared" si="61"/>
        <v>3.2663230038163078E-2</v>
      </c>
      <c r="P131" s="23">
        <f t="shared" si="61"/>
        <v>3.111881354700282E-2</v>
      </c>
      <c r="Q131" s="23">
        <f t="shared" si="61"/>
        <v>2.9753192505177765E-2</v>
      </c>
      <c r="R131" s="23">
        <f t="shared" si="61"/>
        <v>2.8533109371770511E-2</v>
      </c>
      <c r="S131" s="23">
        <f t="shared" si="61"/>
        <v>2.7436519959072148E-2</v>
      </c>
      <c r="T131" s="23">
        <f t="shared" si="61"/>
        <v>2.6447530978222018E-2</v>
      </c>
      <c r="U131" s="23">
        <f t="shared" si="61"/>
        <v>2.5775851376602203E-2</v>
      </c>
      <c r="V131" s="23">
        <f t="shared" si="61"/>
        <v>2.5495509436423765E-2</v>
      </c>
      <c r="W131" s="23">
        <f t="shared" si="61"/>
        <v>2.5196870375982193E-2</v>
      </c>
      <c r="X131" s="23">
        <f t="shared" si="61"/>
        <v>2.4726211463801773E-2</v>
      </c>
      <c r="Y131" s="23">
        <f t="shared" si="61"/>
        <v>2.4224123748355551E-2</v>
      </c>
      <c r="Z131" s="23">
        <f t="shared" si="61"/>
        <v>2.3738130803065027E-2</v>
      </c>
      <c r="AA131" s="23">
        <f t="shared" si="61"/>
        <v>2.3328134084366778E-2</v>
      </c>
      <c r="AB131" s="23">
        <f t="shared" si="61"/>
        <v>2.3217059131329452E-2</v>
      </c>
      <c r="AC131" s="23">
        <f t="shared" si="61"/>
        <v>2.3233871409706161E-2</v>
      </c>
      <c r="AD131" s="23">
        <f t="shared" si="61"/>
        <v>2.3105665420703275E-2</v>
      </c>
      <c r="AE131" s="23">
        <f t="shared" si="61"/>
        <v>2.2852895932644009E-2</v>
      </c>
      <c r="AF131" s="23">
        <f t="shared" si="61"/>
        <v>2.2467192573266102E-2</v>
      </c>
      <c r="AG131" s="23">
        <f t="shared" si="61"/>
        <v>2.209015766915496E-2</v>
      </c>
      <c r="AH131" s="23">
        <f t="shared" si="61"/>
        <v>2.1779116449396396E-2</v>
      </c>
      <c r="AI131" s="23">
        <f t="shared" si="61"/>
        <v>2.1498074205527365E-2</v>
      </c>
      <c r="AJ131" s="23">
        <f t="shared" si="61"/>
        <v>2.1240571242209957E-2</v>
      </c>
      <c r="AK131" s="23">
        <f t="shared" si="61"/>
        <v>2.1003540474241959E-2</v>
      </c>
      <c r="AL131" s="23">
        <f t="shared" si="61"/>
        <v>2.0785365515722749E-2</v>
      </c>
      <c r="AM131" s="23">
        <f t="shared" si="61"/>
        <v>2.0584870263095717E-2</v>
      </c>
      <c r="AN131" s="23">
        <f t="shared" si="61"/>
        <v>2.0400932797772754E-2</v>
      </c>
      <c r="AO131" s="23">
        <f t="shared" si="61"/>
        <v>2.0232375148264772E-2</v>
      </c>
      <c r="AP131" s="23">
        <f t="shared" si="61"/>
        <v>2.0077963233193059E-2</v>
      </c>
      <c r="AQ131" s="23">
        <f t="shared" si="61"/>
        <v>1.993644191960307E-2</v>
      </c>
      <c r="AR131" s="23">
        <f t="shared" si="61"/>
        <v>1.9806573726603275E-2</v>
      </c>
      <c r="AS131" s="23">
        <f t="shared" si="61"/>
        <v>1.9687169924738249E-2</v>
      </c>
      <c r="AT131" s="23">
        <f t="shared" si="61"/>
        <v>1.9577111608540532E-2</v>
      </c>
      <c r="AU131" s="23">
        <f t="shared" si="61"/>
        <v>1.9475361760361975E-2</v>
      </c>
      <c r="AV131" s="23">
        <f t="shared" si="61"/>
        <v>1.9380970336972531E-2</v>
      </c>
      <c r="AW131" s="23">
        <f t="shared" si="61"/>
        <v>1.9293074417111339E-2</v>
      </c>
      <c r="AX131" s="23">
        <f t="shared" si="61"/>
        <v>1.9210895104308255E-2</v>
      </c>
      <c r="AY131" s="23">
        <f t="shared" si="61"/>
        <v>1.9133732469452488E-2</v>
      </c>
      <c r="AZ131" s="23">
        <f t="shared" si="61"/>
        <v>1.9060959451418075E-2</v>
      </c>
      <c r="BA131" s="23">
        <f t="shared" si="61"/>
        <v>1.8992015342806579E-2</v>
      </c>
      <c r="BB131" s="23">
        <f t="shared" si="61"/>
        <v>1.8926399270489665E-2</v>
      </c>
      <c r="BC131" s="23">
        <f>+AVERAGE(BC129:BC130)</f>
        <v>1.8863663925000315E-2</v>
      </c>
      <c r="BD131" s="23">
        <f>+AVERAGE(BD129:BD130)</f>
        <v>1.8803409684864644E-2</v>
      </c>
      <c r="BE131" s="23">
        <f>+AVERAGE(BE129:BE130)</f>
        <v>1.8745279209151363E-2</v>
      </c>
      <c r="BF131" s="23">
        <f>+AVERAGE(BF129:BF130)</f>
        <v>1.8688952523824208E-2</v>
      </c>
      <c r="BG131" s="23">
        <f>+AVERAGE(BG129:BG130)</f>
        <v>1.8634142597343872E-2</v>
      </c>
      <c r="BH131" s="23" t="e">
        <f>+$B$14/100+LN(BH58/BG58)/10+$B$18*LN(BI90/BH90)/10</f>
        <v>#DIV/0!</v>
      </c>
      <c r="BI131" s="23" t="e">
        <f>+BH131</f>
        <v>#DIV/0!</v>
      </c>
    </row>
    <row r="132" spans="1:61" ht="18" customHeight="1">
      <c r="A132" s="23" t="s">
        <v>13</v>
      </c>
      <c r="B132" s="23">
        <f t="shared" ref="B132:BI132" si="62">+B88^-$B$18</f>
        <v>0.51081339660271374</v>
      </c>
      <c r="C132" s="23">
        <f t="shared" si="62"/>
        <v>0.22928388159856355</v>
      </c>
      <c r="D132" s="23">
        <f t="shared" si="62"/>
        <v>0.12704281596141631</v>
      </c>
      <c r="E132" s="23">
        <f t="shared" si="62"/>
        <v>7.6412593174416177E-2</v>
      </c>
      <c r="F132" s="23">
        <f t="shared" si="62"/>
        <v>4.8394818681196522E-2</v>
      </c>
      <c r="G132" s="23">
        <f t="shared" si="62"/>
        <v>3.2251596158756363E-2</v>
      </c>
      <c r="H132" s="23">
        <f t="shared" si="62"/>
        <v>2.2469343367790238E-2</v>
      </c>
      <c r="I132" s="23">
        <f t="shared" si="62"/>
        <v>1.6195892962091351E-2</v>
      </c>
      <c r="J132" s="23">
        <f t="shared" si="62"/>
        <v>1.2025555646571056E-2</v>
      </c>
      <c r="K132" s="23">
        <f t="shared" si="62"/>
        <v>9.1637883516949899E-3</v>
      </c>
      <c r="L132" s="23">
        <f t="shared" si="62"/>
        <v>7.1461096243084134E-3</v>
      </c>
      <c r="M132" s="23">
        <f t="shared" si="62"/>
        <v>5.6972238520284317E-3</v>
      </c>
      <c r="N132" s="23">
        <f t="shared" si="62"/>
        <v>4.5944852842184792E-3</v>
      </c>
      <c r="O132" s="23">
        <f t="shared" si="62"/>
        <v>3.7767281435976559E-3</v>
      </c>
      <c r="P132" s="23">
        <f t="shared" si="62"/>
        <v>3.1559796054152806E-3</v>
      </c>
      <c r="Q132" s="23">
        <f t="shared" si="62"/>
        <v>2.6756399942378523E-3</v>
      </c>
      <c r="R132" s="23">
        <f t="shared" si="62"/>
        <v>2.2977764609564311E-3</v>
      </c>
      <c r="S132" s="23">
        <f t="shared" si="62"/>
        <v>1.9961757457807898E-3</v>
      </c>
      <c r="T132" s="23">
        <f t="shared" si="62"/>
        <v>1.7522808962278388E-3</v>
      </c>
      <c r="U132" s="23">
        <f t="shared" si="62"/>
        <v>1.5526907784714659E-3</v>
      </c>
      <c r="V132" s="23">
        <f t="shared" si="62"/>
        <v>1.3926270810190944E-3</v>
      </c>
      <c r="W132" s="23">
        <f t="shared" si="62"/>
        <v>1.261167163249477E-3</v>
      </c>
      <c r="X132" s="23">
        <f t="shared" si="62"/>
        <v>1.1471685677118878E-3</v>
      </c>
      <c r="Y132" s="23">
        <f t="shared" si="62"/>
        <v>1.0487045411541234E-3</v>
      </c>
      <c r="Z132" s="23">
        <f t="shared" si="62"/>
        <v>9.6353792090250366E-4</v>
      </c>
      <c r="AA132" s="23">
        <f t="shared" si="62"/>
        <v>8.894386596116794E-4</v>
      </c>
      <c r="AB132" s="23">
        <f t="shared" si="62"/>
        <v>8.2393480942467628E-4</v>
      </c>
      <c r="AC132" s="23">
        <f t="shared" si="62"/>
        <v>7.6226297731640379E-4</v>
      </c>
      <c r="AD132" s="23">
        <f t="shared" si="62"/>
        <v>7.0588775173193233E-4</v>
      </c>
      <c r="AE132" s="23">
        <f t="shared" si="62"/>
        <v>6.5472843819136593E-4</v>
      </c>
      <c r="AF132" s="23">
        <f t="shared" si="62"/>
        <v>6.0785113071649619E-4</v>
      </c>
      <c r="AG132" s="23">
        <f t="shared" si="62"/>
        <v>5.6531735420102894E-4</v>
      </c>
      <c r="AH132" s="23">
        <f t="shared" si="62"/>
        <v>5.2748838587379895E-4</v>
      </c>
      <c r="AI132" s="23">
        <f t="shared" si="62"/>
        <v>4.9363922337495008E-4</v>
      </c>
      <c r="AJ132" s="23">
        <f t="shared" si="62"/>
        <v>4.6320298183071652E-4</v>
      </c>
      <c r="AK132" s="23">
        <f t="shared" si="62"/>
        <v>4.3571724332300976E-4</v>
      </c>
      <c r="AL132" s="23">
        <f t="shared" si="62"/>
        <v>4.1079510171457804E-4</v>
      </c>
      <c r="AM132" s="23">
        <f t="shared" si="62"/>
        <v>3.8810898841790023E-4</v>
      </c>
      <c r="AN132" s="23">
        <f t="shared" si="62"/>
        <v>3.6738015218049677E-4</v>
      </c>
      <c r="AO132" s="23">
        <f t="shared" si="62"/>
        <v>3.4837083917512487E-4</v>
      </c>
      <c r="AP132" s="23">
        <f t="shared" si="62"/>
        <v>3.3087797306986431E-4</v>
      </c>
      <c r="AQ132" s="23">
        <f t="shared" si="62"/>
        <v>3.14727843833788E-4</v>
      </c>
      <c r="AR132" s="23">
        <f t="shared" si="62"/>
        <v>2.9977158687925515E-4</v>
      </c>
      <c r="AS132" s="23">
        <f t="shared" si="62"/>
        <v>2.8588133239256804E-4</v>
      </c>
      <c r="AT132" s="23">
        <f t="shared" si="62"/>
        <v>2.7294693775558763E-4</v>
      </c>
      <c r="AU132" s="23">
        <f t="shared" si="62"/>
        <v>2.6087322747610583E-4</v>
      </c>
      <c r="AV132" s="23">
        <f t="shared" si="62"/>
        <v>2.4957767113261824E-4</v>
      </c>
      <c r="AW132" s="23">
        <f t="shared" si="62"/>
        <v>2.3898843558840753E-4</v>
      </c>
      <c r="AX132" s="23">
        <f t="shared" si="62"/>
        <v>2.2904275416718508E-4</v>
      </c>
      <c r="AY132" s="23">
        <f t="shared" si="62"/>
        <v>2.1968556236705929E-4</v>
      </c>
      <c r="AZ132" s="23">
        <f t="shared" si="62"/>
        <v>2.108683565495433E-4</v>
      </c>
      <c r="BA132" s="23">
        <f t="shared" si="62"/>
        <v>2.0254823849881807E-4</v>
      </c>
      <c r="BB132" s="23">
        <f t="shared" si="62"/>
        <v>1.946871145816533E-4</v>
      </c>
      <c r="BC132" s="23">
        <f t="shared" si="62"/>
        <v>1.8725102335771519E-4</v>
      </c>
      <c r="BD132" s="23">
        <f t="shared" si="62"/>
        <v>1.8020956988839136E-4</v>
      </c>
      <c r="BE132" s="23">
        <f t="shared" si="62"/>
        <v>1.735354487153886E-4</v>
      </c>
      <c r="BF132" s="23">
        <f t="shared" si="62"/>
        <v>1.6720404059888537E-4</v>
      </c>
      <c r="BG132" s="23">
        <f t="shared" si="62"/>
        <v>1.6119307069786497E-4</v>
      </c>
      <c r="BH132" s="23">
        <f t="shared" si="62"/>
        <v>1.5548231802024181E-4</v>
      </c>
      <c r="BI132" s="23">
        <f t="shared" si="62"/>
        <v>1.5548231802024181E-4</v>
      </c>
    </row>
    <row r="133" spans="1:61" ht="18" customHeight="1">
      <c r="A133" s="23" t="s">
        <v>14</v>
      </c>
      <c r="B133" s="23">
        <f t="shared" ref="B133:AG133" si="63">+B17*B132/$B132</f>
        <v>1</v>
      </c>
      <c r="C133" s="23">
        <f t="shared" si="63"/>
        <v>0.38676825793824887</v>
      </c>
      <c r="D133" s="23">
        <f t="shared" si="63"/>
        <v>0.18465751549691733</v>
      </c>
      <c r="E133" s="23">
        <f t="shared" si="63"/>
        <v>9.5702083402369673E-2</v>
      </c>
      <c r="F133" s="23">
        <f t="shared" si="63"/>
        <v>5.2226978175132235E-2</v>
      </c>
      <c r="G133" s="23">
        <f t="shared" si="63"/>
        <v>2.9990715159738685E-2</v>
      </c>
      <c r="H133" s="23">
        <f t="shared" si="63"/>
        <v>1.8003857526925474E-2</v>
      </c>
      <c r="I133" s="23">
        <f t="shared" si="63"/>
        <v>1.1182004478728339E-2</v>
      </c>
      <c r="J133" s="23">
        <f t="shared" si="63"/>
        <v>7.1541739205872703E-3</v>
      </c>
      <c r="K133" s="23">
        <f t="shared" si="63"/>
        <v>4.69752358346301E-3</v>
      </c>
      <c r="L133" s="23">
        <f t="shared" si="63"/>
        <v>3.156480936045617E-3</v>
      </c>
      <c r="M133" s="23">
        <f t="shared" si="63"/>
        <v>2.1683848178597081E-3</v>
      </c>
      <c r="N133" s="23">
        <f t="shared" si="63"/>
        <v>1.5067788528349594E-3</v>
      </c>
      <c r="O133" s="23">
        <f t="shared" si="63"/>
        <v>1.0672543991579583E-3</v>
      </c>
      <c r="P133" s="23">
        <f t="shared" si="63"/>
        <v>7.6846836622302339E-4</v>
      </c>
      <c r="Q133" s="23">
        <f t="shared" si="63"/>
        <v>5.6138274920964184E-4</v>
      </c>
      <c r="R133" s="23">
        <f t="shared" si="63"/>
        <v>4.1541171287421221E-4</v>
      </c>
      <c r="S133" s="23">
        <f t="shared" si="63"/>
        <v>3.1096342678604209E-4</v>
      </c>
      <c r="T133" s="23">
        <f t="shared" si="63"/>
        <v>2.3520894978941185E-4</v>
      </c>
      <c r="U133" s="23">
        <f t="shared" si="63"/>
        <v>1.7958690579108488E-4</v>
      </c>
      <c r="V133" s="23">
        <f t="shared" si="63"/>
        <v>1.3879189575023392E-4</v>
      </c>
      <c r="W133" s="23">
        <f t="shared" si="63"/>
        <v>1.083032535952775E-4</v>
      </c>
      <c r="X133" s="23">
        <f t="shared" si="63"/>
        <v>8.4885921084156549E-5</v>
      </c>
      <c r="Y133" s="23">
        <f t="shared" si="63"/>
        <v>6.6865354697882398E-5</v>
      </c>
      <c r="Z133" s="23">
        <f t="shared" si="63"/>
        <v>5.2936642529347601E-5</v>
      </c>
      <c r="AA133" s="23">
        <f t="shared" si="63"/>
        <v>4.2105920035504112E-5</v>
      </c>
      <c r="AB133" s="23">
        <f t="shared" si="63"/>
        <v>3.3609309333388497E-5</v>
      </c>
      <c r="AC133" s="23">
        <f t="shared" si="63"/>
        <v>2.6792370546407716E-5</v>
      </c>
      <c r="AD133" s="23">
        <f t="shared" si="63"/>
        <v>2.1378712055933806E-5</v>
      </c>
      <c r="AE133" s="23">
        <f t="shared" si="63"/>
        <v>1.708624675824846E-5</v>
      </c>
      <c r="AF133" s="23">
        <f t="shared" si="63"/>
        <v>1.3668544643351532E-5</v>
      </c>
      <c r="AG133" s="23">
        <f t="shared" si="63"/>
        <v>1.0953601624993344E-5</v>
      </c>
      <c r="AH133" s="23">
        <f t="shared" ref="AH133:BI133" si="64">+AH17*AH132/$B132</f>
        <v>8.8067791094944492E-6</v>
      </c>
      <c r="AI133" s="23">
        <f t="shared" si="64"/>
        <v>7.1015547492549679E-6</v>
      </c>
      <c r="AJ133" s="23">
        <f t="shared" si="64"/>
        <v>5.7418878172390185E-6</v>
      </c>
      <c r="AK133" s="23">
        <f t="shared" si="64"/>
        <v>4.654013958502115E-6</v>
      </c>
      <c r="AL133" s="23">
        <f t="shared" si="64"/>
        <v>3.7808353788882746E-6</v>
      </c>
      <c r="AM133" s="23">
        <f t="shared" si="64"/>
        <v>3.0779091034401436E-6</v>
      </c>
      <c r="AN133" s="23">
        <f t="shared" si="64"/>
        <v>2.5104834139118541E-6</v>
      </c>
      <c r="AO133" s="23">
        <f t="shared" si="64"/>
        <v>2.0512709939987229E-6</v>
      </c>
      <c r="AP133" s="23">
        <f t="shared" si="64"/>
        <v>1.678760253984063E-6</v>
      </c>
      <c r="AQ133" s="23">
        <f t="shared" si="64"/>
        <v>1.3759275473259361E-6</v>
      </c>
      <c r="AR133" s="23">
        <f t="shared" si="64"/>
        <v>1.1292508956352624E-6</v>
      </c>
      <c r="AS133" s="23">
        <f t="shared" si="64"/>
        <v>9.2795165742778438E-7</v>
      </c>
      <c r="AT133" s="23">
        <f t="shared" si="64"/>
        <v>7.6340914480618107E-7</v>
      </c>
      <c r="AU133" s="23">
        <f t="shared" si="64"/>
        <v>6.287068910332737E-7</v>
      </c>
      <c r="AV133" s="23">
        <f t="shared" si="64"/>
        <v>5.1827948039644453E-7</v>
      </c>
      <c r="AW133" s="23">
        <f t="shared" si="64"/>
        <v>4.2763648452913745E-7</v>
      </c>
      <c r="AX133" s="23">
        <f t="shared" si="64"/>
        <v>3.5314576227281633E-7</v>
      </c>
      <c r="AY133" s="23">
        <f t="shared" si="64"/>
        <v>2.9186265952192924E-7</v>
      </c>
      <c r="AZ133" s="23">
        <f t="shared" si="64"/>
        <v>2.4139485535289955E-7</v>
      </c>
      <c r="BA133" s="23">
        <f t="shared" si="64"/>
        <v>1.9979501353394333E-7</v>
      </c>
      <c r="BB133" s="23">
        <f t="shared" si="64"/>
        <v>1.6547521743246176E-7</v>
      </c>
      <c r="BC133" s="23">
        <f t="shared" si="64"/>
        <v>1.3713854241174812E-7</v>
      </c>
      <c r="BD133" s="23">
        <f t="shared" si="64"/>
        <v>1.1372416505263371E-7</v>
      </c>
      <c r="BE133" s="23">
        <f t="shared" si="64"/>
        <v>9.4363205956113081E-8</v>
      </c>
      <c r="BF133" s="23">
        <f t="shared" si="64"/>
        <v>7.8343114023867766E-8</v>
      </c>
      <c r="BG133" s="23">
        <f t="shared" si="64"/>
        <v>6.5078870680203391E-8</v>
      </c>
      <c r="BH133" s="23">
        <f t="shared" si="64"/>
        <v>5.4089656521782367E-8</v>
      </c>
      <c r="BI133" s="23">
        <f t="shared" si="64"/>
        <v>4.6607284599928025E-8</v>
      </c>
    </row>
    <row r="134" spans="1:61" ht="18" customHeight="1">
      <c r="A134" s="23" t="s">
        <v>15</v>
      </c>
      <c r="B134" s="23"/>
      <c r="C134" s="23">
        <f>+(C133/B133)^-0.1-1</f>
        <v>9.9651111576929186E-2</v>
      </c>
      <c r="D134" s="23">
        <f t="shared" ref="D134:BI134" si="65">+(D133/C133)^-0.1-1</f>
        <v>7.6733892550906235E-2</v>
      </c>
      <c r="E134" s="23">
        <f t="shared" si="65"/>
        <v>6.7934359323802873E-2</v>
      </c>
      <c r="F134" s="23">
        <f t="shared" si="65"/>
        <v>6.2435685159974552E-2</v>
      </c>
      <c r="G134" s="23">
        <f t="shared" si="65"/>
        <v>5.7038504748019969E-2</v>
      </c>
      <c r="H134" s="23">
        <f t="shared" si="65"/>
        <v>5.2354652561802162E-2</v>
      </c>
      <c r="I134" s="23">
        <f t="shared" si="65"/>
        <v>4.8780467768977598E-2</v>
      </c>
      <c r="J134" s="23">
        <f t="shared" si="65"/>
        <v>4.5673294774643436E-2</v>
      </c>
      <c r="K134" s="23">
        <f t="shared" si="65"/>
        <v>4.2963361992524485E-2</v>
      </c>
      <c r="L134" s="23">
        <f t="shared" si="65"/>
        <v>4.0558688454756853E-2</v>
      </c>
      <c r="M134" s="23">
        <f t="shared" si="65"/>
        <v>3.8261335373722893E-2</v>
      </c>
      <c r="N134" s="23">
        <f t="shared" si="65"/>
        <v>3.7071463388606007E-2</v>
      </c>
      <c r="O134" s="23">
        <f t="shared" si="65"/>
        <v>3.5090103411778317E-2</v>
      </c>
      <c r="P134" s="23">
        <f t="shared" si="65"/>
        <v>3.3389860304143815E-2</v>
      </c>
      <c r="Q134" s="23">
        <f t="shared" si="65"/>
        <v>3.1897815720546285E-2</v>
      </c>
      <c r="R134" s="23">
        <f t="shared" si="65"/>
        <v>3.057127330272813E-2</v>
      </c>
      <c r="S134" s="23">
        <f t="shared" si="65"/>
        <v>2.9382883154542627E-2</v>
      </c>
      <c r="T134" s="23">
        <f t="shared" si="65"/>
        <v>2.8313522938192337E-2</v>
      </c>
      <c r="U134" s="23">
        <f t="shared" si="65"/>
        <v>2.7348798847655731E-2</v>
      </c>
      <c r="V134" s="23">
        <f t="shared" si="65"/>
        <v>2.6103233074473264E-2</v>
      </c>
      <c r="W134" s="23">
        <f t="shared" si="65"/>
        <v>2.5114225856566419E-2</v>
      </c>
      <c r="X134" s="23">
        <f t="shared" si="65"/>
        <v>2.4661889818604399E-2</v>
      </c>
      <c r="Y134" s="23">
        <f t="shared" si="65"/>
        <v>2.4149721587510609E-2</v>
      </c>
      <c r="Z134" s="23">
        <f t="shared" si="65"/>
        <v>2.3633465969277179E-2</v>
      </c>
      <c r="AA134" s="23">
        <f t="shared" si="65"/>
        <v>2.3154746137668658E-2</v>
      </c>
      <c r="AB134" s="23">
        <f t="shared" si="65"/>
        <v>2.2794437290900582E-2</v>
      </c>
      <c r="AC134" s="23">
        <f t="shared" si="65"/>
        <v>2.2927477651685457E-2</v>
      </c>
      <c r="AD134" s="23">
        <f t="shared" si="65"/>
        <v>2.2828828878701968E-2</v>
      </c>
      <c r="AE134" s="23">
        <f t="shared" si="65"/>
        <v>2.2665220418169207E-2</v>
      </c>
      <c r="AF134" s="23">
        <f t="shared" si="65"/>
        <v>2.2568569705683661E-2</v>
      </c>
      <c r="AG134" s="23">
        <f t="shared" si="65"/>
        <v>2.2389859621935404E-2</v>
      </c>
      <c r="AH134" s="23">
        <f t="shared" si="65"/>
        <v>2.2054333174304608E-2</v>
      </c>
      <c r="AI134" s="23">
        <f t="shared" si="65"/>
        <v>2.1754046628477575E-2</v>
      </c>
      <c r="AJ134" s="23">
        <f t="shared" si="65"/>
        <v>2.1480013711153489E-2</v>
      </c>
      <c r="AK134" s="23">
        <f t="shared" si="65"/>
        <v>2.1227972716119758E-2</v>
      </c>
      <c r="AL134" s="23">
        <f t="shared" si="65"/>
        <v>2.0995884089608285E-2</v>
      </c>
      <c r="AM134" s="23">
        <f t="shared" si="65"/>
        <v>2.0782457182349612E-2</v>
      </c>
      <c r="AN134" s="23">
        <f t="shared" si="65"/>
        <v>2.0586556507906639E-2</v>
      </c>
      <c r="AO134" s="23">
        <f t="shared" si="65"/>
        <v>2.0407005970487724E-2</v>
      </c>
      <c r="AP134" s="23">
        <f t="shared" si="65"/>
        <v>2.0242559152381157E-2</v>
      </c>
      <c r="AQ134" s="23">
        <f t="shared" si="65"/>
        <v>2.0091928624799138E-2</v>
      </c>
      <c r="AR134" s="23">
        <f t="shared" si="65"/>
        <v>1.9953827881634023E-2</v>
      </c>
      <c r="AS134" s="23">
        <f t="shared" si="65"/>
        <v>1.9827008040117944E-2</v>
      </c>
      <c r="AT134" s="23">
        <f t="shared" si="65"/>
        <v>1.9710284233277475E-2</v>
      </c>
      <c r="AU134" s="23">
        <f t="shared" si="65"/>
        <v>1.9602551857657691E-2</v>
      </c>
      <c r="AV134" s="23">
        <f t="shared" si="65"/>
        <v>1.9502794612817009E-2</v>
      </c>
      <c r="AW134" s="23">
        <f t="shared" si="65"/>
        <v>1.9410086552980932E-2</v>
      </c>
      <c r="AX134" s="23">
        <f t="shared" si="65"/>
        <v>1.9323590092757525E-2</v>
      </c>
      <c r="AY134" s="23">
        <f t="shared" si="65"/>
        <v>1.924255148052012E-2</v>
      </c>
      <c r="AZ134" s="23">
        <f t="shared" si="65"/>
        <v>1.9166294842421383E-2</v>
      </c>
      <c r="BA134" s="23">
        <f t="shared" si="65"/>
        <v>1.9094215562474037E-2</v>
      </c>
      <c r="BB134" s="23">
        <f t="shared" si="65"/>
        <v>1.9025773507312715E-2</v>
      </c>
      <c r="BC134" s="23">
        <f t="shared" si="65"/>
        <v>1.8960486417954892E-2</v>
      </c>
      <c r="BD134" s="23">
        <f t="shared" si="65"/>
        <v>1.8897923660257554E-2</v>
      </c>
      <c r="BE134" s="23">
        <f t="shared" si="65"/>
        <v>1.8837700436804772E-2</v>
      </c>
      <c r="BF134" s="23">
        <f t="shared" si="65"/>
        <v>1.8779472504001804E-2</v>
      </c>
      <c r="BG134" s="23">
        <f t="shared" si="65"/>
        <v>1.8722931400381393E-2</v>
      </c>
      <c r="BH134" s="23">
        <f t="shared" si="65"/>
        <v>1.8667800168890913E-2</v>
      </c>
      <c r="BI134" s="23">
        <f t="shared" si="65"/>
        <v>1.4999999999999902E-2</v>
      </c>
    </row>
    <row r="135" spans="1:61" ht="18" customHeight="1">
      <c r="A135" s="23" t="s">
        <v>206</v>
      </c>
      <c r="B135" s="23"/>
      <c r="C135" s="23">
        <f>+LN(C56/B56)/10</f>
        <v>1.3512217631474144E-2</v>
      </c>
      <c r="D135" s="23">
        <f t="shared" ref="D135:K135" si="66">+LN(D56/C56)/10</f>
        <v>1.0067699718421138E-2</v>
      </c>
      <c r="E135" s="23">
        <f t="shared" si="66"/>
        <v>6.5316939745763327E-3</v>
      </c>
      <c r="F135" s="23">
        <f t="shared" si="66"/>
        <v>4.2273228749606763E-3</v>
      </c>
      <c r="G135" s="23">
        <f t="shared" si="66"/>
        <v>7.5484079541995462E-4</v>
      </c>
      <c r="H135" s="23">
        <f t="shared" si="66"/>
        <v>-9.7790212027658047E-4</v>
      </c>
      <c r="I135" s="23">
        <f t="shared" si="66"/>
        <v>-9.7790212027658047E-4</v>
      </c>
      <c r="J135" s="23">
        <f t="shared" si="66"/>
        <v>-9.7790212027658047E-4</v>
      </c>
      <c r="K135" s="23">
        <f t="shared" si="66"/>
        <v>-9.7790212027658047E-4</v>
      </c>
    </row>
    <row r="136" spans="1:61" ht="18" customHeight="1">
      <c r="A136" s="23" t="s">
        <v>207</v>
      </c>
      <c r="B136" s="23"/>
      <c r="C136" s="23">
        <f>+C134+C135</f>
        <v>0.11316332920840333</v>
      </c>
      <c r="D136" s="23">
        <f t="shared" ref="D136:K136" si="67">+D134+D135</f>
        <v>8.6801592269327377E-2</v>
      </c>
      <c r="E136" s="23">
        <f t="shared" si="67"/>
        <v>7.4466053298379201E-2</v>
      </c>
      <c r="F136" s="23">
        <f t="shared" si="67"/>
        <v>6.6663008034935231E-2</v>
      </c>
      <c r="G136" s="23">
        <f t="shared" si="67"/>
        <v>5.7793345543439921E-2</v>
      </c>
      <c r="H136" s="23">
        <f t="shared" si="67"/>
        <v>5.1376750441525579E-2</v>
      </c>
      <c r="I136" s="23">
        <f t="shared" si="67"/>
        <v>4.7802565648701015E-2</v>
      </c>
      <c r="J136" s="23">
        <f t="shared" si="67"/>
        <v>4.4695392654366853E-2</v>
      </c>
      <c r="K136" s="23">
        <f t="shared" si="67"/>
        <v>4.1985459872247902E-2</v>
      </c>
    </row>
    <row r="137" spans="1:61" ht="18" customHeight="1">
      <c r="A137" s="23" t="s">
        <v>208</v>
      </c>
      <c r="B137" s="23"/>
      <c r="C137" s="23">
        <f>+C136-C129</f>
        <v>2.9051956464733852E-2</v>
      </c>
      <c r="D137" s="23">
        <f t="shared" ref="D137:K137" si="68">+D136-D129</f>
        <v>1.4432233446622589E-2</v>
      </c>
      <c r="E137" s="23">
        <f t="shared" si="68"/>
        <v>9.5632545469879898E-3</v>
      </c>
      <c r="F137" s="23">
        <f t="shared" si="68"/>
        <v>1.0325645175623871E-2</v>
      </c>
      <c r="G137" s="23">
        <f t="shared" si="68"/>
        <v>7.6296804478357752E-3</v>
      </c>
      <c r="H137" s="23">
        <f t="shared" si="68"/>
        <v>4.615235170296425E-3</v>
      </c>
      <c r="I137" s="23">
        <f t="shared" si="68"/>
        <v>4.0081010991183802E-3</v>
      </c>
      <c r="J137" s="23">
        <f t="shared" si="68"/>
        <v>3.4958593906904839E-3</v>
      </c>
      <c r="K137" s="23">
        <f t="shared" si="68"/>
        <v>3.1625838630294154E-3</v>
      </c>
    </row>
    <row r="138" spans="1:61" ht="18" customHeight="1">
      <c r="A138" s="23"/>
      <c r="B138" s="23" t="s">
        <v>28</v>
      </c>
    </row>
    <row r="139" spans="1:61" ht="18" customHeight="1">
      <c r="A139" s="23" t="s">
        <v>209</v>
      </c>
      <c r="B139" s="23">
        <f t="shared" ref="B139:BI139" si="69">+$B$7*B68/B74-(1-(1-0.1)^10)/10</f>
        <v>0.11178357435538493</v>
      </c>
      <c r="C139" s="23">
        <f t="shared" si="69"/>
        <v>9.4427216507145292E-2</v>
      </c>
      <c r="D139" s="23">
        <f t="shared" si="69"/>
        <v>7.9078234599022981E-2</v>
      </c>
      <c r="E139" s="23">
        <f t="shared" si="69"/>
        <v>7.0747820167581424E-2</v>
      </c>
      <c r="F139" s="23">
        <f t="shared" si="69"/>
        <v>6.535848136380111E-2</v>
      </c>
      <c r="G139" s="23">
        <f t="shared" si="69"/>
        <v>6.0771091992301865E-2</v>
      </c>
      <c r="H139" s="23">
        <f t="shared" si="69"/>
        <v>5.6802045596749631E-2</v>
      </c>
      <c r="I139" s="23">
        <f t="shared" si="69"/>
        <v>5.3562206169108187E-2</v>
      </c>
      <c r="J139" s="23">
        <f t="shared" si="69"/>
        <v>5.0719856432708876E-2</v>
      </c>
      <c r="K139" s="23">
        <f t="shared" si="69"/>
        <v>4.8077646842533558E-2</v>
      </c>
      <c r="L139" s="23">
        <f t="shared" si="69"/>
        <v>4.549912554626323E-2</v>
      </c>
      <c r="M139" s="23">
        <f t="shared" si="69"/>
        <v>4.2946031241789126E-2</v>
      </c>
      <c r="N139" s="23">
        <f t="shared" si="69"/>
        <v>4.023691286591087E-2</v>
      </c>
      <c r="O139" s="23">
        <f t="shared" si="69"/>
        <v>3.8111521316582922E-2</v>
      </c>
      <c r="P139" s="23">
        <f t="shared" si="69"/>
        <v>3.635282640390311E-2</v>
      </c>
      <c r="Q139" s="23">
        <f t="shared" si="69"/>
        <v>3.4847222468262273E-2</v>
      </c>
      <c r="R139" s="23">
        <f t="shared" si="69"/>
        <v>3.3531186785849446E-2</v>
      </c>
      <c r="S139" s="23">
        <f t="shared" si="69"/>
        <v>3.2366349370205327E-2</v>
      </c>
      <c r="T139" s="23">
        <f t="shared" si="69"/>
        <v>3.1327520834147596E-2</v>
      </c>
      <c r="U139" s="23">
        <f t="shared" si="69"/>
        <v>3.0396807865605113E-2</v>
      </c>
      <c r="V139" s="23">
        <f t="shared" si="69"/>
        <v>3.0097569009949587E-2</v>
      </c>
      <c r="W139" s="23">
        <f t="shared" si="69"/>
        <v>3.015822240053051E-2</v>
      </c>
      <c r="X139" s="23">
        <f t="shared" si="69"/>
        <v>2.9897912679393027E-2</v>
      </c>
      <c r="Y139" s="23">
        <f t="shared" si="69"/>
        <v>2.9497500191970907E-2</v>
      </c>
      <c r="Z139" s="23">
        <f t="shared" si="69"/>
        <v>2.9050265004752024E-2</v>
      </c>
      <c r="AA139" s="23">
        <f t="shared" si="69"/>
        <v>2.8611744485422738E-2</v>
      </c>
      <c r="AB139" s="23">
        <f t="shared" si="69"/>
        <v>2.8248875405249244E-2</v>
      </c>
      <c r="AC139" s="23">
        <f t="shared" si="69"/>
        <v>2.8210762588396193E-2</v>
      </c>
      <c r="AD139" s="23">
        <f t="shared" si="69"/>
        <v>2.8138227784878553E-2</v>
      </c>
      <c r="AE139" s="23">
        <f t="shared" si="69"/>
        <v>2.8014953351844854E-2</v>
      </c>
      <c r="AF139" s="23">
        <f t="shared" si="69"/>
        <v>2.768239295390991E-2</v>
      </c>
      <c r="AG139" s="23">
        <f t="shared" si="69"/>
        <v>2.7232701862870273E-2</v>
      </c>
      <c r="AH139" s="23">
        <f t="shared" si="69"/>
        <v>2.6882700730037165E-2</v>
      </c>
      <c r="AI139" s="23">
        <f t="shared" si="69"/>
        <v>2.6586903800632736E-2</v>
      </c>
      <c r="AJ139" s="23">
        <f t="shared" si="69"/>
        <v>2.6324956573608727E-2</v>
      </c>
      <c r="AK139" s="23">
        <f t="shared" si="69"/>
        <v>2.6087555477032093E-2</v>
      </c>
      <c r="AL139" s="23">
        <f t="shared" si="69"/>
        <v>2.5870364086753334E-2</v>
      </c>
      <c r="AM139" s="23">
        <f t="shared" si="69"/>
        <v>2.5671137720287673E-2</v>
      </c>
      <c r="AN139" s="23">
        <f t="shared" si="69"/>
        <v>2.54884221798167E-2</v>
      </c>
      <c r="AO139" s="23">
        <f t="shared" si="69"/>
        <v>2.5321007037794996E-2</v>
      </c>
      <c r="AP139" s="23">
        <f t="shared" si="69"/>
        <v>2.5167726434839638E-2</v>
      </c>
      <c r="AQ139" s="23">
        <f t="shared" si="69"/>
        <v>2.502740972999809E-2</v>
      </c>
      <c r="AR139" s="23">
        <f t="shared" si="69"/>
        <v>2.4898889252193121E-2</v>
      </c>
      <c r="AS139" s="23">
        <f t="shared" si="69"/>
        <v>2.4781023931388202E-2</v>
      </c>
      <c r="AT139" s="23">
        <f t="shared" si="69"/>
        <v>2.46727221736458E-2</v>
      </c>
      <c r="AU139" s="23">
        <f t="shared" si="69"/>
        <v>2.4572958567720307E-2</v>
      </c>
      <c r="AV139" s="23">
        <f t="shared" si="69"/>
        <v>2.4480783769411249E-2</v>
      </c>
      <c r="AW139" s="23">
        <f t="shared" si="69"/>
        <v>2.4395328651406825E-2</v>
      </c>
      <c r="AX139" s="23">
        <f t="shared" si="69"/>
        <v>2.4315804218145914E-2</v>
      </c>
      <c r="AY139" s="23">
        <f t="shared" si="69"/>
        <v>2.4241498668912537E-2</v>
      </c>
      <c r="AZ139" s="23">
        <f t="shared" si="69"/>
        <v>2.4171772711902226E-2</v>
      </c>
      <c r="BA139" s="23">
        <f t="shared" si="69"/>
        <v>2.4106053940458047E-2</v>
      </c>
      <c r="BB139" s="23">
        <f t="shared" si="69"/>
        <v>2.4043830835175806E-2</v>
      </c>
      <c r="BC139" s="23">
        <f t="shared" si="69"/>
        <v>2.3984646764288103E-2</v>
      </c>
      <c r="BD139" s="23">
        <f t="shared" si="69"/>
        <v>2.3928094214914833E-2</v>
      </c>
      <c r="BE139" s="23">
        <f t="shared" si="69"/>
        <v>2.3873809389515679E-2</v>
      </c>
      <c r="BF139" s="23">
        <f t="shared" si="69"/>
        <v>2.3821467235069532E-2</v>
      </c>
      <c r="BG139" s="23">
        <f t="shared" si="69"/>
        <v>2.3770776928528886E-2</v>
      </c>
      <c r="BH139" s="23">
        <f t="shared" si="69"/>
        <v>2.3721477814227412E-2</v>
      </c>
      <c r="BI139" s="23">
        <f t="shared" si="69"/>
        <v>2.3673335772161547E-2</v>
      </c>
    </row>
    <row r="140" spans="1:61" ht="18" customHeight="1">
      <c r="A140" s="23" t="s">
        <v>94</v>
      </c>
      <c r="B140" s="23">
        <v>1</v>
      </c>
      <c r="C140" s="23">
        <f t="shared" ref="C140:AH140" si="70">+B140/(1+C131)^10</f>
        <v>0.39852214545696174</v>
      </c>
      <c r="D140" s="23">
        <f t="shared" si="70"/>
        <v>0.18762754500089773</v>
      </c>
      <c r="E140" s="23">
        <f t="shared" si="70"/>
        <v>9.6604703234479519E-2</v>
      </c>
      <c r="F140" s="23">
        <f t="shared" si="70"/>
        <v>5.3629014555652187E-2</v>
      </c>
      <c r="G140" s="23">
        <f t="shared" si="70"/>
        <v>3.192148005891398E-2</v>
      </c>
      <c r="H140" s="23">
        <f t="shared" si="70"/>
        <v>1.9886283559454841E-2</v>
      </c>
      <c r="I140" s="23">
        <f t="shared" si="70"/>
        <v>1.2771313650193735E-2</v>
      </c>
      <c r="J140" s="23">
        <f t="shared" si="70"/>
        <v>8.4234002371397169E-3</v>
      </c>
      <c r="K140" s="23">
        <f t="shared" si="70"/>
        <v>5.6899343343461677E-3</v>
      </c>
      <c r="L140" s="23">
        <f t="shared" si="70"/>
        <v>3.9305912302437422E-3</v>
      </c>
      <c r="M140" s="23">
        <f t="shared" si="70"/>
        <v>2.7604652204935602E-3</v>
      </c>
      <c r="N140" s="23">
        <f t="shared" si="70"/>
        <v>1.9675392148536027E-3</v>
      </c>
      <c r="O140" s="23">
        <f t="shared" si="70"/>
        <v>1.426711832011847E-3</v>
      </c>
      <c r="P140" s="23">
        <f t="shared" si="70"/>
        <v>1.0501447204676988E-3</v>
      </c>
      <c r="Q140" s="23">
        <f t="shared" si="70"/>
        <v>7.8328116365084205E-4</v>
      </c>
      <c r="R140" s="23">
        <f t="shared" si="70"/>
        <v>5.9120066928065765E-4</v>
      </c>
      <c r="S140" s="23">
        <f t="shared" si="70"/>
        <v>4.5100871251217163E-4</v>
      </c>
      <c r="T140" s="23">
        <f t="shared" si="70"/>
        <v>3.4739005994841054E-4</v>
      </c>
      <c r="U140" s="23">
        <f t="shared" si="70"/>
        <v>2.6933492953550687E-4</v>
      </c>
      <c r="V140" s="23">
        <f t="shared" si="70"/>
        <v>2.0938957249581821E-4</v>
      </c>
      <c r="W140" s="23">
        <f t="shared" si="70"/>
        <v>1.6326095508093684E-4</v>
      </c>
      <c r="X140" s="23">
        <f t="shared" si="70"/>
        <v>1.2788036911927047E-4</v>
      </c>
      <c r="Y140" s="23">
        <f t="shared" si="70"/>
        <v>1.0065929277777712E-4</v>
      </c>
      <c r="Z140" s="23">
        <f t="shared" si="70"/>
        <v>7.9609533456810277E-5</v>
      </c>
      <c r="AA140" s="23">
        <f t="shared" si="70"/>
        <v>6.3214387814529007E-5</v>
      </c>
      <c r="AB140" s="23">
        <f t="shared" si="70"/>
        <v>5.025024867932989E-5</v>
      </c>
      <c r="AC140" s="23">
        <f t="shared" si="70"/>
        <v>3.9938259705533896E-5</v>
      </c>
      <c r="AD140" s="23">
        <f t="shared" si="70"/>
        <v>3.1782220841470926E-5</v>
      </c>
      <c r="AE140" s="23">
        <f t="shared" si="70"/>
        <v>2.5354348189092625E-5</v>
      </c>
      <c r="AF140" s="23">
        <f t="shared" si="70"/>
        <v>2.0302925974860797E-5</v>
      </c>
      <c r="AG140" s="23">
        <f t="shared" si="70"/>
        <v>1.6317986479998532E-5</v>
      </c>
      <c r="AH140" s="23">
        <f t="shared" si="70"/>
        <v>1.3155166450551886E-5</v>
      </c>
      <c r="AI140" s="23">
        <f t="shared" ref="AI140:BG140" si="71">+AH140/(1+AI131)^10</f>
        <v>1.0634591822298577E-5</v>
      </c>
      <c r="AJ140" s="23">
        <f t="shared" si="71"/>
        <v>8.6186694919201418E-6</v>
      </c>
      <c r="AK140" s="23">
        <f t="shared" si="71"/>
        <v>7.0011236190186872E-6</v>
      </c>
      <c r="AL140" s="23">
        <f t="shared" si="71"/>
        <v>5.6993246252083943E-6</v>
      </c>
      <c r="AM140" s="23">
        <f t="shared" si="71"/>
        <v>4.6487065945033706E-6</v>
      </c>
      <c r="AN140" s="23">
        <f t="shared" si="71"/>
        <v>3.7986009004577707E-6</v>
      </c>
      <c r="AO140" s="23">
        <f t="shared" si="71"/>
        <v>3.1090854444125344E-6</v>
      </c>
      <c r="AP140" s="23">
        <f t="shared" si="71"/>
        <v>2.5485842895910072E-6</v>
      </c>
      <c r="AQ140" s="23">
        <f t="shared" si="71"/>
        <v>2.0920300060503204E-6</v>
      </c>
      <c r="AR140" s="23">
        <f t="shared" si="71"/>
        <v>1.7194511347827931E-6</v>
      </c>
      <c r="AS140" s="23">
        <f t="shared" si="71"/>
        <v>1.4148822204283466E-6</v>
      </c>
      <c r="AT140" s="23">
        <f t="shared" si="71"/>
        <v>1.1655194209348006E-6</v>
      </c>
      <c r="AU140" s="23">
        <f t="shared" si="71"/>
        <v>9.6106369236304807E-7</v>
      </c>
      <c r="AV140" s="23">
        <f t="shared" si="71"/>
        <v>7.9320775351892568E-7</v>
      </c>
      <c r="AW140" s="23">
        <f t="shared" si="71"/>
        <v>6.5523368591240144E-7</v>
      </c>
      <c r="AX140" s="23">
        <f t="shared" si="71"/>
        <v>5.4169601600193832E-7</v>
      </c>
      <c r="AY140" s="23">
        <f t="shared" si="71"/>
        <v>4.4817112835935461E-7</v>
      </c>
      <c r="AZ140" s="23">
        <f t="shared" si="71"/>
        <v>3.7105837295474437E-7</v>
      </c>
      <c r="BA140" s="23">
        <f t="shared" si="71"/>
        <v>3.0742163382177636E-7</v>
      </c>
      <c r="BB140" s="23">
        <f t="shared" si="71"/>
        <v>2.5486270107253656E-7</v>
      </c>
      <c r="BC140" s="23">
        <f t="shared" si="71"/>
        <v>2.1141974283853862E-7</v>
      </c>
      <c r="BD140" s="23">
        <f t="shared" si="71"/>
        <v>1.7548566368310974E-7</v>
      </c>
      <c r="BE140" s="23">
        <f t="shared" si="71"/>
        <v>1.4574227681777077E-7</v>
      </c>
      <c r="BF140" s="23">
        <f t="shared" si="71"/>
        <v>1.211070948852133E-7</v>
      </c>
      <c r="BG140" s="23">
        <f t="shared" si="71"/>
        <v>1.0069022206519952E-7</v>
      </c>
      <c r="BH140" s="23">
        <f>+BG140</f>
        <v>1.0069022206519952E-7</v>
      </c>
      <c r="BI140" s="23">
        <f>+BH140</f>
        <v>1.0069022206519952E-7</v>
      </c>
    </row>
    <row r="141" spans="1:61" ht="18" customHeight="1">
      <c r="A141" s="23" t="s">
        <v>208</v>
      </c>
      <c r="B141" s="23">
        <f t="shared" ref="B141:K141" si="72">+B139-C131</f>
        <v>1.5419606314102788E-2</v>
      </c>
      <c r="C141" s="23">
        <f t="shared" si="72"/>
        <v>1.618685072395816E-2</v>
      </c>
      <c r="D141" s="23">
        <f t="shared" si="72"/>
        <v>1.0442155811974982E-2</v>
      </c>
      <c r="E141" s="23">
        <f t="shared" si="72"/>
        <v>1.0127739362230138E-2</v>
      </c>
      <c r="F141" s="23">
        <f t="shared" si="72"/>
        <v>1.2107967386343357E-2</v>
      </c>
      <c r="G141" s="23">
        <f t="shared" si="72"/>
        <v>1.2308501808885215E-2</v>
      </c>
      <c r="H141" s="23">
        <f t="shared" si="72"/>
        <v>1.1524055686343737E-2</v>
      </c>
      <c r="I141" s="23">
        <f t="shared" si="72"/>
        <v>1.1065207262478685E-2</v>
      </c>
      <c r="J141" s="23">
        <f t="shared" si="72"/>
        <v>1.0708651796261445E-2</v>
      </c>
      <c r="K141" s="23">
        <f t="shared" si="72"/>
        <v>1.039408425264806E-2</v>
      </c>
    </row>
    <row r="142" spans="1:61" ht="18" customHeight="1">
      <c r="A142" s="23" t="s">
        <v>13</v>
      </c>
      <c r="B142" s="23"/>
      <c r="C142" s="23">
        <f>+EXP(C128-0.1)</f>
        <v>1.06237897111888</v>
      </c>
      <c r="D142" s="23">
        <f>+EXP(D128-0.1)</f>
        <v>1.0464124206530305</v>
      </c>
    </row>
    <row r="143" spans="1:61" ht="18" customHeight="1">
      <c r="A143" s="23" t="s">
        <v>149</v>
      </c>
      <c r="B143" s="23"/>
    </row>
    <row r="144" spans="1:61" ht="18" customHeight="1">
      <c r="A144" s="23" t="s">
        <v>152</v>
      </c>
      <c r="B144" s="23">
        <f>+SUMPRODUCT(B140:U140*B84:U84)*10</f>
        <v>78.480036387600435</v>
      </c>
    </row>
    <row r="145" spans="1:74" ht="18" customHeight="1">
      <c r="A145" s="23" t="s">
        <v>150</v>
      </c>
      <c r="B145" s="23">
        <f>+SUMPRODUCT(B140:AE140*B84:AE84)*10</f>
        <v>79.632942905355222</v>
      </c>
    </row>
    <row r="146" spans="1:74" ht="18" customHeight="1">
      <c r="A146" s="23" t="s">
        <v>151</v>
      </c>
      <c r="B146" s="23">
        <f>+SUMPRODUCT(B140:BI140*B84:BI84)*10</f>
        <v>79.88889683278839</v>
      </c>
    </row>
    <row r="147" spans="1:74" ht="18" customHeight="1">
      <c r="A147" s="23"/>
      <c r="B147" s="23"/>
    </row>
    <row r="148" spans="1:74" s="64" customFormat="1" ht="18" customHeight="1">
      <c r="A148" s="23" t="s">
        <v>69</v>
      </c>
      <c r="B148" s="23">
        <v>1</v>
      </c>
      <c r="C148" s="23">
        <f t="shared" ref="C148:AH148" si="73">+B148/(1+B79)^10</f>
        <v>0.38676825793824843</v>
      </c>
      <c r="D148" s="23">
        <f t="shared" si="73"/>
        <v>0.18465751549691706</v>
      </c>
      <c r="E148" s="23">
        <f t="shared" si="73"/>
        <v>9.5702083402369645E-2</v>
      </c>
      <c r="F148" s="23">
        <f t="shared" si="73"/>
        <v>5.222697817513218E-2</v>
      </c>
      <c r="G148" s="23">
        <f t="shared" si="73"/>
        <v>2.9990715159738657E-2</v>
      </c>
      <c r="H148" s="23">
        <f t="shared" si="73"/>
        <v>1.8003857526925439E-2</v>
      </c>
      <c r="I148" s="23">
        <f t="shared" si="73"/>
        <v>1.1182004478728316E-2</v>
      </c>
      <c r="J148" s="23">
        <f t="shared" si="73"/>
        <v>7.1541739205872486E-3</v>
      </c>
      <c r="K148" s="23">
        <f t="shared" si="73"/>
        <v>4.6975235834629909E-3</v>
      </c>
      <c r="L148" s="23">
        <f t="shared" si="73"/>
        <v>3.1564809360456018E-3</v>
      </c>
      <c r="M148" s="23">
        <f t="shared" si="73"/>
        <v>2.1683848178596968E-3</v>
      </c>
      <c r="N148" s="23">
        <f t="shared" si="73"/>
        <v>1.5067788528349516E-3</v>
      </c>
      <c r="O148" s="23">
        <f t="shared" si="73"/>
        <v>1.0672543991579527E-3</v>
      </c>
      <c r="P148" s="23">
        <f t="shared" si="73"/>
        <v>7.6846836622301948E-4</v>
      </c>
      <c r="Q148" s="23">
        <f t="shared" si="73"/>
        <v>5.6138274920963869E-4</v>
      </c>
      <c r="R148" s="23">
        <f t="shared" si="73"/>
        <v>4.154117128742101E-4</v>
      </c>
      <c r="S148" s="23">
        <f t="shared" si="73"/>
        <v>3.1096342678604025E-4</v>
      </c>
      <c r="T148" s="23">
        <f t="shared" si="73"/>
        <v>2.3520894978941055E-4</v>
      </c>
      <c r="U148" s="23">
        <f t="shared" si="73"/>
        <v>1.7958690579108401E-4</v>
      </c>
      <c r="V148" s="23">
        <f t="shared" si="73"/>
        <v>1.3879189575023335E-4</v>
      </c>
      <c r="W148" s="23">
        <f t="shared" si="73"/>
        <v>1.0830325359527708E-4</v>
      </c>
      <c r="X148" s="23">
        <f t="shared" si="73"/>
        <v>8.4885921084156251E-5</v>
      </c>
      <c r="Y148" s="23">
        <f t="shared" si="73"/>
        <v>6.6865354697882235E-5</v>
      </c>
      <c r="Z148" s="23">
        <f t="shared" si="73"/>
        <v>5.2936642529347412E-5</v>
      </c>
      <c r="AA148" s="23">
        <f t="shared" si="73"/>
        <v>4.2105920035503983E-5</v>
      </c>
      <c r="AB148" s="23">
        <f t="shared" si="73"/>
        <v>3.3609309333388436E-5</v>
      </c>
      <c r="AC148" s="23">
        <f t="shared" si="73"/>
        <v>2.6792370546407665E-5</v>
      </c>
      <c r="AD148" s="23">
        <f t="shared" si="73"/>
        <v>2.1378712055933765E-5</v>
      </c>
      <c r="AE148" s="23">
        <f t="shared" si="73"/>
        <v>1.7086246758248422E-5</v>
      </c>
      <c r="AF148" s="23">
        <f t="shared" si="73"/>
        <v>1.3668544643351491E-5</v>
      </c>
      <c r="AG148" s="23">
        <f t="shared" si="73"/>
        <v>1.0953601624993302E-5</v>
      </c>
      <c r="AH148" s="23">
        <f t="shared" si="73"/>
        <v>8.8067791094944238E-6</v>
      </c>
      <c r="AI148" s="23">
        <f t="shared" ref="AI148:BI148" si="74">+AH148/(1+AH79)^10</f>
        <v>7.1015547492549535E-6</v>
      </c>
      <c r="AJ148" s="23">
        <f t="shared" si="74"/>
        <v>5.7418878172389982E-6</v>
      </c>
      <c r="AK148" s="23">
        <f t="shared" si="74"/>
        <v>4.6540139585020922E-6</v>
      </c>
      <c r="AL148" s="23">
        <f t="shared" si="74"/>
        <v>3.7808353788882547E-6</v>
      </c>
      <c r="AM148" s="23">
        <f t="shared" si="74"/>
        <v>3.0779091034401296E-6</v>
      </c>
      <c r="AN148" s="23">
        <f t="shared" si="74"/>
        <v>2.5104834139118384E-6</v>
      </c>
      <c r="AO148" s="23">
        <f t="shared" si="74"/>
        <v>2.0512709939987106E-6</v>
      </c>
      <c r="AP148" s="23">
        <f t="shared" si="74"/>
        <v>1.6787602539840535E-6</v>
      </c>
      <c r="AQ148" s="23">
        <f t="shared" si="74"/>
        <v>1.3759275473259284E-6</v>
      </c>
      <c r="AR148" s="23">
        <f t="shared" si="74"/>
        <v>1.1292508956352565E-6</v>
      </c>
      <c r="AS148" s="23">
        <f t="shared" si="74"/>
        <v>9.2795165742777887E-7</v>
      </c>
      <c r="AT148" s="23">
        <f t="shared" si="74"/>
        <v>7.6340914480617589E-7</v>
      </c>
      <c r="AU148" s="23">
        <f t="shared" si="74"/>
        <v>6.2870689103326989E-7</v>
      </c>
      <c r="AV148" s="23">
        <f t="shared" si="74"/>
        <v>5.1827948039644136E-7</v>
      </c>
      <c r="AW148" s="23">
        <f t="shared" si="74"/>
        <v>4.2763648452913501E-7</v>
      </c>
      <c r="AX148" s="23">
        <f t="shared" si="74"/>
        <v>3.5314576227281421E-7</v>
      </c>
      <c r="AY148" s="23">
        <f t="shared" si="74"/>
        <v>2.9186265952192802E-7</v>
      </c>
      <c r="AZ148" s="23">
        <f t="shared" si="74"/>
        <v>2.413948553528986E-7</v>
      </c>
      <c r="BA148" s="23">
        <f t="shared" si="74"/>
        <v>1.997950135339423E-7</v>
      </c>
      <c r="BB148" s="23">
        <f t="shared" si="74"/>
        <v>1.6547521743246081E-7</v>
      </c>
      <c r="BC148" s="23">
        <f t="shared" si="74"/>
        <v>1.3713854241174727E-7</v>
      </c>
      <c r="BD148" s="23">
        <f t="shared" si="74"/>
        <v>1.1372416505263288E-7</v>
      </c>
      <c r="BE148" s="23">
        <f t="shared" si="74"/>
        <v>9.4363205956112274E-8</v>
      </c>
      <c r="BF148" s="23">
        <f t="shared" si="74"/>
        <v>7.8343114023867131E-8</v>
      </c>
      <c r="BG148" s="23">
        <f t="shared" si="74"/>
        <v>6.5078870680202875E-8</v>
      </c>
      <c r="BH148" s="23">
        <f t="shared" si="74"/>
        <v>5.4089656521781917E-8</v>
      </c>
      <c r="BI148" s="23">
        <f t="shared" si="74"/>
        <v>4.6607284599927635E-8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74.109751467801289</v>
      </c>
    </row>
    <row r="152" spans="1:74" ht="18" customHeight="1">
      <c r="A152" s="23" t="s">
        <v>150</v>
      </c>
      <c r="B152" s="23">
        <f>+SUMPRODUCT(B148:AE148*B84:AE84)*10</f>
        <v>74.876988509921404</v>
      </c>
    </row>
    <row r="153" spans="1:74" ht="18" customHeight="1">
      <c r="A153" s="23" t="s">
        <v>151</v>
      </c>
      <c r="B153" s="23">
        <f>+SUMPRODUCT(B148:BI148*B84:BI84)*10</f>
        <v>75.047156066029544</v>
      </c>
    </row>
    <row r="154" spans="1:74" ht="18" customHeight="1">
      <c r="A154" s="23" t="s">
        <v>151</v>
      </c>
      <c r="B154" s="23">
        <f>+SUMPRODUCT(B149:BI149*B84:BI84)*10</f>
        <v>0</v>
      </c>
    </row>
    <row r="155" spans="1:74" ht="18" customHeight="1">
      <c r="A155" s="21" t="s">
        <v>228</v>
      </c>
      <c r="B155" s="29">
        <f>+B63*B61</f>
        <v>1.172354152660874E-2</v>
      </c>
      <c r="C155" s="29">
        <f t="shared" ref="C155:BI155" si="75">+C63*C61</f>
        <v>2.7267041441139124E-2</v>
      </c>
      <c r="D155" s="29">
        <f t="shared" si="75"/>
        <v>5.8956591936086308E-2</v>
      </c>
      <c r="E155" s="29">
        <f t="shared" si="75"/>
        <v>0.11624422447585148</v>
      </c>
      <c r="F155" s="29">
        <f t="shared" si="75"/>
        <v>0.21081233829943721</v>
      </c>
      <c r="G155" s="29">
        <f t="shared" si="75"/>
        <v>0.34939705651280251</v>
      </c>
      <c r="H155" s="29">
        <f t="shared" si="75"/>
        <v>0.5407352756831455</v>
      </c>
      <c r="I155" s="29">
        <f t="shared" si="75"/>
        <v>0.79907483882092734</v>
      </c>
      <c r="J155" s="29">
        <f t="shared" si="75"/>
        <v>1.1353060172299947</v>
      </c>
      <c r="K155" s="29">
        <f t="shared" si="75"/>
        <v>1.5613411684512601</v>
      </c>
      <c r="L155" s="29">
        <f t="shared" si="75"/>
        <v>2.0866591943867667</v>
      </c>
      <c r="M155" s="29">
        <f t="shared" si="75"/>
        <v>2.7128308696213512</v>
      </c>
      <c r="N155" s="29">
        <f t="shared" si="75"/>
        <v>3.4507866086970402</v>
      </c>
      <c r="O155" s="29">
        <f t="shared" si="75"/>
        <v>4.2973601169034703</v>
      </c>
      <c r="P155" s="29">
        <f t="shared" si="75"/>
        <v>5.2568975223462644</v>
      </c>
      <c r="Q155" s="29">
        <f t="shared" si="75"/>
        <v>6.3325511184051075</v>
      </c>
      <c r="R155" s="29">
        <f t="shared" si="75"/>
        <v>7.5264395208615156</v>
      </c>
      <c r="S155" s="29">
        <f t="shared" si="75"/>
        <v>8.8398320908112087</v>
      </c>
      <c r="T155" s="29">
        <f t="shared" si="75"/>
        <v>10.273285945925995</v>
      </c>
      <c r="U155" s="29">
        <f t="shared" si="75"/>
        <v>11.826713000709997</v>
      </c>
      <c r="V155" s="29">
        <f t="shared" si="75"/>
        <v>13.576615456631329</v>
      </c>
      <c r="W155" s="29">
        <f t="shared" si="75"/>
        <v>15.575154656492366</v>
      </c>
      <c r="X155" s="29">
        <f t="shared" si="75"/>
        <v>17.78071418977957</v>
      </c>
      <c r="Y155" s="29">
        <f t="shared" si="75"/>
        <v>20.192791062548022</v>
      </c>
      <c r="Z155" s="29">
        <f t="shared" si="75"/>
        <v>22.811594032560361</v>
      </c>
      <c r="AA155" s="29">
        <f t="shared" si="75"/>
        <v>25.618474947839108</v>
      </c>
      <c r="AB155" s="29">
        <f t="shared" si="75"/>
        <v>28.340782720496634</v>
      </c>
      <c r="AC155" s="29">
        <f t="shared" si="75"/>
        <v>30.769583888610981</v>
      </c>
      <c r="AD155" s="29">
        <f t="shared" si="75"/>
        <v>33.056515494783838</v>
      </c>
      <c r="AE155" s="29">
        <f t="shared" si="75"/>
        <v>35.306635011568225</v>
      </c>
      <c r="AF155" s="29">
        <f t="shared" si="75"/>
        <v>37.53195720884613</v>
      </c>
      <c r="AG155" s="29">
        <f t="shared" si="75"/>
        <v>39.759686424888827</v>
      </c>
      <c r="AH155" s="29">
        <f t="shared" si="75"/>
        <v>42.080277494523074</v>
      </c>
      <c r="AI155" s="29">
        <f t="shared" si="75"/>
        <v>44.533834792282889</v>
      </c>
      <c r="AJ155" s="29">
        <f t="shared" si="75"/>
        <v>47.146689789374328</v>
      </c>
      <c r="AK155" s="29">
        <f t="shared" si="75"/>
        <v>49.937837512049484</v>
      </c>
      <c r="AL155" s="29">
        <f t="shared" si="75"/>
        <v>52.921630511705835</v>
      </c>
      <c r="AM155" s="29">
        <f t="shared" si="75"/>
        <v>56.109565698998111</v>
      </c>
      <c r="AN155" s="29">
        <f t="shared" si="75"/>
        <v>59.511479668947146</v>
      </c>
      <c r="AO155" s="29">
        <f t="shared" si="75"/>
        <v>63.136352612569183</v>
      </c>
      <c r="AP155" s="29">
        <f t="shared" si="75"/>
        <v>66.992851068444907</v>
      </c>
      <c r="AQ155" s="29">
        <f t="shared" si="75"/>
        <v>71.089694891480079</v>
      </c>
      <c r="AR155" s="29">
        <f t="shared" si="75"/>
        <v>75.435904997171747</v>
      </c>
      <c r="AS155" s="29">
        <f t="shared" si="75"/>
        <v>80.040969800960326</v>
      </c>
      <c r="AT155" s="29">
        <f t="shared" si="75"/>
        <v>84.914956078284987</v>
      </c>
      <c r="AU155" s="29">
        <f t="shared" si="75"/>
        <v>90.06858188380545</v>
      </c>
      <c r="AV155" s="29">
        <f t="shared" si="75"/>
        <v>95.513263727472662</v>
      </c>
      <c r="AW155" s="29">
        <f t="shared" si="75"/>
        <v>101.26114649327783</v>
      </c>
      <c r="AX155" s="29">
        <f t="shared" si="75"/>
        <v>107.32512202138025</v>
      </c>
      <c r="AY155" s="29">
        <f t="shared" si="75"/>
        <v>113.71884048164844</v>
      </c>
      <c r="AZ155" s="29">
        <f t="shared" si="75"/>
        <v>120.45671740228451</v>
      </c>
      <c r="BA155" s="29">
        <f t="shared" si="75"/>
        <v>127.55393831929072</v>
      </c>
      <c r="BB155" s="29">
        <f t="shared" si="75"/>
        <v>135.026462372021</v>
      </c>
      <c r="BC155" s="29">
        <f t="shared" si="75"/>
        <v>142.89102571220531</v>
      </c>
      <c r="BD155" s="29">
        <f t="shared" si="75"/>
        <v>151.16514526665728</v>
      </c>
      <c r="BE155" s="29">
        <f t="shared" si="75"/>
        <v>159.86712316064816</v>
      </c>
      <c r="BF155" s="29">
        <f t="shared" si="75"/>
        <v>169.0160519434346</v>
      </c>
      <c r="BG155" s="29">
        <f t="shared" si="75"/>
        <v>178.63182064071347</v>
      </c>
      <c r="BH155" s="29">
        <f t="shared" si="75"/>
        <v>188.73512157708259</v>
      </c>
      <c r="BI155" s="29">
        <f t="shared" si="75"/>
        <v>199.34745785484745</v>
      </c>
    </row>
    <row r="160" spans="1:74" ht="18" customHeight="1">
      <c r="A160" s="21" t="s">
        <v>1311</v>
      </c>
      <c r="B160" s="29">
        <v>24.949978982341236</v>
      </c>
    </row>
    <row r="164" spans="1:2" ht="18" customHeight="1">
      <c r="A164" s="617" t="s">
        <v>1781</v>
      </c>
    </row>
    <row r="165" spans="1:2" ht="18" customHeight="1">
      <c r="A165" s="21" t="s">
        <v>1782</v>
      </c>
      <c r="B165" s="719">
        <v>3.6031508163586919E-3</v>
      </c>
    </row>
    <row r="166" spans="1:2" ht="18" customHeight="1">
      <c r="A166" s="21" t="s">
        <v>1783</v>
      </c>
      <c r="B166" s="719">
        <v>-1.4688842109677101E-2</v>
      </c>
    </row>
    <row r="167" spans="1:2" ht="18" customHeight="1">
      <c r="A167" s="21" t="s">
        <v>1784</v>
      </c>
      <c r="B167" s="719">
        <v>-1.7599850199831322E-5</v>
      </c>
    </row>
  </sheetData>
  <pageMargins left="0.75" right="0.75" top="1" bottom="1" header="0.5" footer="0.5"/>
  <pageSetup orientation="portrait" horizontalDpi="4294967292" vertic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56</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+Parameters!M35</f>
        <v>0.3</v>
      </c>
    </row>
    <row r="8" spans="1:61" ht="18" customHeight="1">
      <c r="A8" s="21" t="s">
        <v>108</v>
      </c>
      <c r="B8" s="31">
        <f>+Parameters!M36</f>
        <v>0.1</v>
      </c>
    </row>
    <row r="9" spans="1:61" ht="18" customHeight="1">
      <c r="A9" s="23" t="s">
        <v>49</v>
      </c>
      <c r="B9" s="29">
        <f>Parameters!M37</f>
        <v>3.4801033488396897</v>
      </c>
    </row>
    <row r="10" spans="1:61" ht="18" customHeight="1">
      <c r="A10" s="23" t="str">
        <f>+Parameters!A38</f>
        <v>Initial real interest rate (percent per decade annualized)</v>
      </c>
      <c r="B10" s="29">
        <f>+Parameters!M38</f>
        <v>9.2765473111546273E-2</v>
      </c>
    </row>
    <row r="11" spans="1:61" ht="18" customHeight="1">
      <c r="A11" s="23" t="s">
        <v>38</v>
      </c>
      <c r="B11" s="29">
        <f>+Parameters!M39</f>
        <v>5.4160684888199055</v>
      </c>
    </row>
    <row r="12" spans="1:61" ht="18" customHeight="1">
      <c r="A12" s="23" t="s">
        <v>162</v>
      </c>
      <c r="B12" s="29">
        <f>+Parameters!M40</f>
        <v>3.8948608362974033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+Parameters!M43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+Parameters!M45</f>
        <v>1.5</v>
      </c>
    </row>
    <row r="19" spans="1:103" ht="18" customHeight="1">
      <c r="A19" s="34" t="s">
        <v>42</v>
      </c>
      <c r="C19" s="23">
        <f t="shared" ref="C19:BI19" si="5">+LN(C20/B20)/10</f>
        <v>1.64736581747312E-2</v>
      </c>
      <c r="D19" s="23">
        <f t="shared" si="5"/>
        <v>1.553782530928329E-2</v>
      </c>
      <c r="E19" s="23">
        <f t="shared" si="5"/>
        <v>1.4251176547364014E-2</v>
      </c>
      <c r="F19" s="23">
        <f t="shared" si="5"/>
        <v>1.3089754078881669E-2</v>
      </c>
      <c r="G19" s="23">
        <f t="shared" si="5"/>
        <v>1.2041362498905845E-2</v>
      </c>
      <c r="H19" s="23">
        <f t="shared" si="5"/>
        <v>1.1094994803479034E-2</v>
      </c>
      <c r="I19" s="23">
        <f t="shared" si="5"/>
        <v>1.0240716512836744E-2</v>
      </c>
      <c r="J19" s="23">
        <f t="shared" si="5"/>
        <v>9.4695611003080167E-3</v>
      </c>
      <c r="K19" s="23">
        <f t="shared" si="5"/>
        <v>8.7734356231653123E-3</v>
      </c>
      <c r="L19" s="23">
        <f t="shared" si="5"/>
        <v>8.145035559509255E-3</v>
      </c>
      <c r="M19" s="23">
        <f t="shared" si="5"/>
        <v>7.5777679525568147E-3</v>
      </c>
      <c r="N19" s="23">
        <f t="shared" si="5"/>
        <v>7.0656820514722911E-3</v>
      </c>
      <c r="O19" s="23">
        <f t="shared" si="5"/>
        <v>6.6034067170755301E-3</v>
      </c>
      <c r="P19" s="23">
        <f t="shared" si="5"/>
        <v>6.1860939322160857E-3</v>
      </c>
      <c r="Q19" s="23">
        <f t="shared" si="5"/>
        <v>5.8093678210746017E-3</v>
      </c>
      <c r="R19" s="23">
        <f t="shared" si="5"/>
        <v>5.4692786398242398E-3</v>
      </c>
      <c r="S19" s="23">
        <f t="shared" si="5"/>
        <v>5.162261253575209E-3</v>
      </c>
      <c r="T19" s="23">
        <f t="shared" si="5"/>
        <v>4.8850976618834358E-3</v>
      </c>
      <c r="U19" s="23">
        <f t="shared" si="5"/>
        <v>4.6348831778400693E-3</v>
      </c>
      <c r="V19" s="23">
        <f t="shared" si="5"/>
        <v>4.4089959043159266E-3</v>
      </c>
      <c r="W19" s="23">
        <f t="shared" si="5"/>
        <v>4.2050691857287914E-3</v>
      </c>
      <c r="X19" s="23">
        <f t="shared" si="5"/>
        <v>4.0209667450939127E-3</v>
      </c>
      <c r="Y19" s="23">
        <f t="shared" si="5"/>
        <v>3.8547602444477767E-3</v>
      </c>
      <c r="Z19" s="23">
        <f t="shared" si="5"/>
        <v>3.7047090322951488E-3</v>
      </c>
      <c r="AA19" s="23">
        <f t="shared" si="5"/>
        <v>3.5692418647953854E-3</v>
      </c>
      <c r="AB19" s="23">
        <f t="shared" si="5"/>
        <v>3.4469404082160503E-3</v>
      </c>
      <c r="AC19" s="23">
        <f t="shared" si="5"/>
        <v>3.3365243489635399E-3</v>
      </c>
      <c r="AD19" s="23">
        <f t="shared" si="5"/>
        <v>3.236837954446601E-3</v>
      </c>
      <c r="AE19" s="23">
        <f t="shared" si="5"/>
        <v>3.1468379433205857E-3</v>
      </c>
      <c r="AF19" s="23">
        <f t="shared" si="5"/>
        <v>3.0655825374620053E-3</v>
      </c>
      <c r="AG19" s="23">
        <f t="shared" si="5"/>
        <v>2.992221580472151E-3</v>
      </c>
      <c r="AH19" s="23">
        <f t="shared" si="5"/>
        <v>2.9259876187485738E-3</v>
      </c>
      <c r="AI19" s="23">
        <f t="shared" si="5"/>
        <v>2.866187851301751E-3</v>
      </c>
      <c r="AJ19" s="23">
        <f t="shared" si="5"/>
        <v>2.8121968636449302E-3</v>
      </c>
      <c r="AK19" s="23">
        <f t="shared" si="5"/>
        <v>2.7634500693432739E-3</v>
      </c>
      <c r="AL19" s="23">
        <f t="shared" si="5"/>
        <v>2.7194377902601424E-3</v>
      </c>
      <c r="AM19" s="23">
        <f t="shared" si="5"/>
        <v>2.679699913261952E-3</v>
      </c>
      <c r="AN19" s="23">
        <f t="shared" si="5"/>
        <v>2.6438210672130188E-3</v>
      </c>
      <c r="AO19" s="23">
        <f t="shared" si="5"/>
        <v>2.6114262695671152E-3</v>
      </c>
      <c r="AP19" s="23">
        <f t="shared" si="5"/>
        <v>2.5821769968049388E-3</v>
      </c>
      <c r="AQ19" s="23">
        <f t="shared" si="5"/>
        <v>2.5557676374272772E-3</v>
      </c>
      <c r="AR19" s="23">
        <f t="shared" si="5"/>
        <v>2.5319222902370157E-3</v>
      </c>
      <c r="AS19" s="23">
        <f t="shared" si="5"/>
        <v>2.5103918742782104E-3</v>
      </c>
      <c r="AT19" s="23">
        <f t="shared" si="5"/>
        <v>2.4909515200752176E-3</v>
      </c>
      <c r="AU19" s="23">
        <f t="shared" si="5"/>
        <v>2.4733982147766586E-3</v>
      </c>
      <c r="AV19" s="23">
        <f t="shared" si="5"/>
        <v>2.4575486764760999E-3</v>
      </c>
      <c r="AW19" s="23">
        <f t="shared" si="5"/>
        <v>2.4432374353926473E-3</v>
      </c>
      <c r="AX19" s="23">
        <f t="shared" si="5"/>
        <v>2.4303151017681904E-3</v>
      </c>
      <c r="AY19" s="23">
        <f t="shared" si="5"/>
        <v>2.4186468023022971E-3</v>
      </c>
      <c r="AZ19" s="23">
        <f t="shared" si="5"/>
        <v>2.4081107687139213E-3</v>
      </c>
      <c r="BA19" s="23">
        <f t="shared" si="5"/>
        <v>2.3985970636214164E-3</v>
      </c>
      <c r="BB19" s="23">
        <f t="shared" si="5"/>
        <v>2.3900064303718637E-3</v>
      </c>
      <c r="BC19" s="23">
        <f t="shared" si="5"/>
        <v>2.3822492547551262E-3</v>
      </c>
      <c r="BD19" s="23">
        <f t="shared" si="5"/>
        <v>2.375244627711731E-3</v>
      </c>
      <c r="BE19" s="23">
        <f t="shared" si="5"/>
        <v>2.368919499205075E-3</v>
      </c>
      <c r="BF19" s="23">
        <f t="shared" si="5"/>
        <v>2.3632079143857776E-3</v>
      </c>
      <c r="BG19" s="23">
        <f t="shared" si="5"/>
        <v>2.3580503240396991E-3</v>
      </c>
      <c r="BH19" s="23">
        <f t="shared" si="5"/>
        <v>2.353392962090872E-3</v>
      </c>
      <c r="BI19" s="23">
        <f t="shared" si="5"/>
        <v>2.349187283635141E-3</v>
      </c>
    </row>
    <row r="20" spans="1:103" s="37" customFormat="1" ht="18" customHeight="1">
      <c r="A20" s="35" t="s">
        <v>189</v>
      </c>
      <c r="B20" s="36">
        <f>+B21</f>
        <v>3.8948608362974033</v>
      </c>
      <c r="C20" s="37">
        <f>+B20*EXP(C22*10)</f>
        <v>4.5923621972978221</v>
      </c>
      <c r="D20" s="37">
        <f>+C20*EXP(D22*10)</f>
        <v>5.3643369733002215</v>
      </c>
      <c r="E20" s="37">
        <f>+D20*EXP(E22*10)</f>
        <v>6.1859744885463153</v>
      </c>
      <c r="F20" s="37">
        <f>+E20*EXP(F22*10)</f>
        <v>7.0510891269187468</v>
      </c>
      <c r="G20" s="37">
        <f t="shared" ref="G20:BI20" si="6">+F20*EXP(G22*10)</f>
        <v>7.953369823052638</v>
      </c>
      <c r="H20" s="37">
        <f t="shared" si="6"/>
        <v>8.8866101291763933</v>
      </c>
      <c r="I20" s="37">
        <f t="shared" si="6"/>
        <v>9.8448928578548394</v>
      </c>
      <c r="J20" s="37">
        <f t="shared" si="6"/>
        <v>10.822728787919921</v>
      </c>
      <c r="K20" s="37">
        <f t="shared" si="6"/>
        <v>11.815152245860455</v>
      </c>
      <c r="L20" s="37">
        <f t="shared" si="6"/>
        <v>12.817778492520391</v>
      </c>
      <c r="M20" s="37">
        <f t="shared" si="6"/>
        <v>13.826828948365515</v>
      </c>
      <c r="N20" s="37">
        <f t="shared" si="6"/>
        <v>14.839130613134373</v>
      </c>
      <c r="O20" s="37">
        <f t="shared" si="6"/>
        <v>15.852095807321977</v>
      </c>
      <c r="P20" s="37">
        <f t="shared" si="6"/>
        <v>16.863687785095983</v>
      </c>
      <c r="Q20" s="37">
        <f t="shared" si="6"/>
        <v>17.872377002723979</v>
      </c>
      <c r="R20" s="37">
        <f t="shared" si="6"/>
        <v>18.87709199384496</v>
      </c>
      <c r="S20" s="37">
        <f t="shared" si="6"/>
        <v>19.87716798584281</v>
      </c>
      <c r="T20" s="37">
        <f t="shared" si="6"/>
        <v>20.872295641963888</v>
      </c>
      <c r="U20" s="37">
        <f t="shared" si="6"/>
        <v>21.862471659500024</v>
      </c>
      <c r="V20" s="37">
        <f t="shared" si="6"/>
        <v>22.847952405915549</v>
      </c>
      <c r="W20" s="37">
        <f t="shared" si="6"/>
        <v>23.82921133125361</v>
      </c>
      <c r="X20" s="37">
        <f t="shared" si="6"/>
        <v>24.80690054845677</v>
      </c>
      <c r="Y20" s="37">
        <f t="shared" si="6"/>
        <v>25.781816711576081</v>
      </c>
      <c r="Z20" s="37">
        <f t="shared" si="6"/>
        <v>26.754871131989216</v>
      </c>
      <c r="AA20" s="37">
        <f t="shared" si="6"/>
        <v>27.727063941560662</v>
      </c>
      <c r="AB20" s="37">
        <f t="shared" si="6"/>
        <v>28.699462027008376</v>
      </c>
      <c r="AC20" s="37">
        <f t="shared" si="6"/>
        <v>29.673180410909911</v>
      </c>
      <c r="AD20" s="37">
        <f t="shared" si="6"/>
        <v>30.64936673273893</v>
      </c>
      <c r="AE20" s="37">
        <f t="shared" si="6"/>
        <v>31.629188480642455</v>
      </c>
      <c r="AF20" s="37">
        <f t="shared" si="6"/>
        <v>32.613822635413598</v>
      </c>
      <c r="AG20" s="37">
        <f t="shared" si="6"/>
        <v>33.604447407655904</v>
      </c>
      <c r="AH20" s="37">
        <f t="shared" si="6"/>
        <v>34.602235773957723</v>
      </c>
      <c r="AI20" s="37">
        <f t="shared" si="6"/>
        <v>35.608350545391822</v>
      </c>
      <c r="AJ20" s="37">
        <f t="shared" si="6"/>
        <v>36.623940729954306</v>
      </c>
      <c r="AK20" s="37">
        <f t="shared" si="6"/>
        <v>37.650138978359699</v>
      </c>
      <c r="AL20" s="37">
        <f t="shared" si="6"/>
        <v>38.688059929058475</v>
      </c>
      <c r="AM20" s="37">
        <f t="shared" si="6"/>
        <v>39.738799292913392</v>
      </c>
      <c r="AN20" s="37">
        <f t="shared" si="6"/>
        <v>40.803433540380659</v>
      </c>
      <c r="AO20" s="37">
        <f t="shared" si="6"/>
        <v>41.883020074182689</v>
      </c>
      <c r="AP20" s="37">
        <f t="shared" si="6"/>
        <v>42.978597788343443</v>
      </c>
      <c r="AQ20" s="37">
        <f t="shared" si="6"/>
        <v>44.091187930178428</v>
      </c>
      <c r="AR20" s="37">
        <f t="shared" si="6"/>
        <v>45.221795195529793</v>
      </c>
      <c r="AS20" s="37">
        <f t="shared" si="6"/>
        <v>46.371408999383732</v>
      </c>
      <c r="AT20" s="37">
        <f t="shared" si="6"/>
        <v>47.541004874181802</v>
      </c>
      <c r="AU20" s="37">
        <f t="shared" si="6"/>
        <v>48.731545956823766</v>
      </c>
      <c r="AV20" s="37">
        <f t="shared" si="6"/>
        <v>49.943984532731058</v>
      </c>
      <c r="AW20" s="37">
        <f t="shared" si="6"/>
        <v>51.179263611563478</v>
      </c>
      <c r="AX20" s="37">
        <f t="shared" si="6"/>
        <v>52.438318514408031</v>
      </c>
      <c r="AY20" s="37">
        <f t="shared" si="6"/>
        <v>53.722078456626178</v>
      </c>
      <c r="AZ20" s="37">
        <f t="shared" si="6"/>
        <v>55.031468114174977</v>
      </c>
      <c r="BA20" s="37">
        <f t="shared" si="6"/>
        <v>56.367409164219829</v>
      </c>
      <c r="BB20" s="37">
        <f t="shared" si="6"/>
        <v>57.730821793324047</v>
      </c>
      <c r="BC20" s="37">
        <f t="shared" si="6"/>
        <v>59.122626168518011</v>
      </c>
      <c r="BD20" s="37">
        <f t="shared" si="6"/>
        <v>60.543743868188315</v>
      </c>
      <c r="BE20" s="37">
        <f t="shared" si="6"/>
        <v>61.995099271047344</v>
      </c>
      <c r="BF20" s="37">
        <f t="shared" si="6"/>
        <v>63.477620902498366</v>
      </c>
      <c r="BG20" s="37">
        <f t="shared" si="6"/>
        <v>64.992242738545315</v>
      </c>
      <c r="BH20" s="37">
        <f t="shared" si="6"/>
        <v>66.539905468047635</v>
      </c>
      <c r="BI20" s="37">
        <f t="shared" si="6"/>
        <v>68.121557714621858</v>
      </c>
    </row>
    <row r="21" spans="1:103" ht="18" customHeight="1">
      <c r="A21" s="21" t="s">
        <v>190</v>
      </c>
      <c r="B21" s="29">
        <f>+Parameters!M40</f>
        <v>3.8948608362974033</v>
      </c>
    </row>
    <row r="22" spans="1:103" ht="18" customHeight="1">
      <c r="A22" s="21" t="s">
        <v>144</v>
      </c>
      <c r="C22" s="23">
        <f>+Data!C61</f>
        <v>1.6473658174731207E-2</v>
      </c>
      <c r="D22" s="23">
        <f>+Data!D61</f>
        <v>1.5537825309283295E-2</v>
      </c>
      <c r="E22" s="23">
        <f>+Data!E61</f>
        <v>1.4251176547364011E-2</v>
      </c>
      <c r="F22" s="23">
        <f>+Data!F61</f>
        <v>1.3089754078881667E-2</v>
      </c>
      <c r="G22" s="23">
        <f>+Data!G61</f>
        <v>1.2041362498905844E-2</v>
      </c>
      <c r="H22" s="23">
        <f>+Data!H61</f>
        <v>1.1094994803479035E-2</v>
      </c>
      <c r="I22" s="23">
        <f>+Data!I61</f>
        <v>1.0240716512836739E-2</v>
      </c>
      <c r="J22" s="23">
        <f>+Data!J61</f>
        <v>9.4695611003080115E-3</v>
      </c>
      <c r="K22" s="23">
        <f>+Data!K61</f>
        <v>8.7734356231653123E-3</v>
      </c>
      <c r="L22" s="23">
        <f>+Data!L61</f>
        <v>8.1450355595092568E-3</v>
      </c>
      <c r="M22" s="23">
        <f>+Data!M61</f>
        <v>7.5777679525568199E-3</v>
      </c>
      <c r="N22" s="23">
        <f>+Data!N61</f>
        <v>7.0656820514722832E-3</v>
      </c>
      <c r="O22" s="23">
        <f>+Data!O61</f>
        <v>6.6034067170755249E-3</v>
      </c>
      <c r="P22" s="23">
        <f>+Data!P61</f>
        <v>6.1860939322160927E-3</v>
      </c>
      <c r="Q22" s="23">
        <f>+Data!Q61</f>
        <v>5.8093678210745965E-3</v>
      </c>
      <c r="R22" s="23">
        <f>+Data!R61</f>
        <v>5.4692786398242476E-3</v>
      </c>
      <c r="S22" s="23">
        <f>+Data!S61</f>
        <v>5.1622612535752047E-3</v>
      </c>
      <c r="T22" s="23">
        <f>+Data!T61</f>
        <v>4.8850976618834427E-3</v>
      </c>
      <c r="U22" s="23">
        <f>+Data!U61</f>
        <v>4.6348831778400728E-3</v>
      </c>
      <c r="V22" s="23">
        <f>+Data!V61</f>
        <v>4.4089959043159327E-3</v>
      </c>
      <c r="W22" s="23">
        <f>+Data!W61</f>
        <v>4.2050691857287879E-3</v>
      </c>
      <c r="X22" s="23">
        <f>+Data!X61</f>
        <v>4.0209667450939188E-3</v>
      </c>
      <c r="Y22" s="23">
        <f>+Data!Y61</f>
        <v>3.8547602444477798E-3</v>
      </c>
      <c r="Z22" s="23">
        <f>+Data!Z61</f>
        <v>3.7047090322951436E-3</v>
      </c>
      <c r="AA22" s="23">
        <f>+Data!AA61</f>
        <v>3.5692418647953797E-3</v>
      </c>
      <c r="AB22" s="23">
        <f>+Data!AB61</f>
        <v>3.4469404082160429E-3</v>
      </c>
      <c r="AC22" s="23">
        <f>+Data!AC61</f>
        <v>3.3365243489635391E-3</v>
      </c>
      <c r="AD22" s="23">
        <f>+Data!AD61</f>
        <v>3.2368379544465992E-3</v>
      </c>
      <c r="AE22" s="23">
        <f>+Data!AE61</f>
        <v>3.1468379433205866E-3</v>
      </c>
      <c r="AF22" s="23">
        <f>+Data!AF61</f>
        <v>3.0655825374620066E-3</v>
      </c>
      <c r="AG22" s="23">
        <f>+Data!AG61</f>
        <v>2.9922215804721415E-3</v>
      </c>
      <c r="AH22" s="23">
        <f>+Data!AH61</f>
        <v>2.9259876187485716E-3</v>
      </c>
      <c r="AI22" s="23">
        <f>+Data!AI61</f>
        <v>2.8661878513017557E-3</v>
      </c>
      <c r="AJ22" s="23">
        <f>+Data!AJ61</f>
        <v>2.8121968636449263E-3</v>
      </c>
      <c r="AK22" s="23">
        <f>+Data!AK61</f>
        <v>2.7634500693432843E-3</v>
      </c>
      <c r="AL22" s="23">
        <f>+Data!AL61</f>
        <v>2.719437790260148E-3</v>
      </c>
      <c r="AM22" s="23">
        <f>+Data!AM61</f>
        <v>2.6796999132619537E-3</v>
      </c>
      <c r="AN22" s="23">
        <f>+Data!AN61</f>
        <v>2.6438210672130118E-3</v>
      </c>
      <c r="AO22" s="23">
        <f>+Data!AO61</f>
        <v>2.6114262695671069E-3</v>
      </c>
      <c r="AP22" s="23">
        <f>+Data!AP61</f>
        <v>2.5821769968049457E-3</v>
      </c>
      <c r="AQ22" s="23">
        <f>+Data!AQ61</f>
        <v>2.5557676374272707E-3</v>
      </c>
      <c r="AR22" s="23">
        <f>+Data!AR61</f>
        <v>2.5319222902370217E-3</v>
      </c>
      <c r="AS22" s="23">
        <f>+Data!AS61</f>
        <v>2.5103918742782009E-3</v>
      </c>
      <c r="AT22" s="23">
        <f>+Data!AT61</f>
        <v>2.4909515200752077E-3</v>
      </c>
      <c r="AU22" s="23">
        <f>+Data!AU61</f>
        <v>2.4733982147766586E-3</v>
      </c>
      <c r="AV22" s="23">
        <f>+Data!AV61</f>
        <v>2.4575486764761103E-3</v>
      </c>
      <c r="AW22" s="23">
        <f>+Data!AW61</f>
        <v>2.4432374353926378E-3</v>
      </c>
      <c r="AX22" s="23">
        <f>+Data!AX61</f>
        <v>2.4303151017681835E-3</v>
      </c>
      <c r="AY22" s="23">
        <f>+Data!AY61</f>
        <v>2.4186468023023053E-3</v>
      </c>
      <c r="AZ22" s="23">
        <f>+Data!AZ61</f>
        <v>2.4081107687139204E-3</v>
      </c>
      <c r="BA22" s="23">
        <f>+Data!BA61</f>
        <v>2.3985970636214151E-3</v>
      </c>
      <c r="BB22" s="23">
        <f>+Data!BB61</f>
        <v>2.3900064303718654E-3</v>
      </c>
      <c r="BC22" s="23">
        <f>+Data!BC61</f>
        <v>2.3822492547551327E-3</v>
      </c>
      <c r="BD22" s="23">
        <f>+Data!BD61</f>
        <v>2.3752446277117241E-3</v>
      </c>
      <c r="BE22" s="23">
        <f>+Data!BE61</f>
        <v>2.3689194992050702E-3</v>
      </c>
      <c r="BF22" s="23">
        <f>+Data!BF61</f>
        <v>2.3632079143857667E-3</v>
      </c>
      <c r="BG22" s="23">
        <f>+Data!BG61</f>
        <v>2.3580503240396896E-3</v>
      </c>
      <c r="BH22" s="23">
        <f>+Data!BH61</f>
        <v>2.3533929620908763E-3</v>
      </c>
      <c r="BI22" s="23">
        <f>+Data!BI61</f>
        <v>2.3491872836351353E-3</v>
      </c>
    </row>
    <row r="23" spans="1:103" ht="18" customHeight="1">
      <c r="A23" s="30" t="s">
        <v>111</v>
      </c>
    </row>
    <row r="24" spans="1:103" ht="18" customHeight="1">
      <c r="A24" s="21" t="s">
        <v>181</v>
      </c>
      <c r="B24" s="29">
        <f>+Parameters!M51</f>
        <v>0.27798926381489875</v>
      </c>
    </row>
    <row r="25" spans="1:103" ht="18" customHeight="1">
      <c r="A25" s="21" t="s">
        <v>182</v>
      </c>
      <c r="B25" s="29">
        <f>+Parameters!M52</f>
        <v>0.15859855711634607</v>
      </c>
    </row>
    <row r="26" spans="1:103" ht="18" customHeight="1">
      <c r="A26" s="21" t="s">
        <v>47</v>
      </c>
      <c r="B26" s="29">
        <f>+Parameters!M53</f>
        <v>2</v>
      </c>
    </row>
    <row r="27" spans="1:103" ht="18" customHeight="1">
      <c r="A27" s="21" t="str">
        <f>+Parameters!A54</f>
        <v>Threshold for catastrophic damages</v>
      </c>
      <c r="B27" s="29">
        <f>+Parameters!M54</f>
        <v>4</v>
      </c>
    </row>
    <row r="28" spans="1:103" ht="18" customHeight="1">
      <c r="A28" s="21" t="str">
        <f>+Parameters!A55</f>
        <v>Exponent for catastrophic damages</v>
      </c>
      <c r="B28" s="29">
        <f>+Parameters!M55</f>
        <v>6</v>
      </c>
    </row>
    <row r="29" spans="1:103" ht="18" customHeight="1">
      <c r="A29" s="21" t="str">
        <f>+Parameters!A56</f>
        <v>Damage rate at threshold for catastrophic damages</v>
      </c>
      <c r="B29" s="29">
        <f>+Parameters!M56</f>
        <v>0</v>
      </c>
    </row>
    <row r="30" spans="1:103" ht="18" customHeight="1">
      <c r="A30" s="30" t="s">
        <v>110</v>
      </c>
    </row>
    <row r="31" spans="1:103" s="33" customFormat="1" ht="18" customHeight="1">
      <c r="A31" s="32" t="s">
        <v>80</v>
      </c>
      <c r="B31" s="23">
        <f>+B36*B40/$B38</f>
        <v>7.6248808037272964E-2</v>
      </c>
      <c r="C31" s="23">
        <f>+C36*C40/$B38</f>
        <v>6.0160529847790967E-2</v>
      </c>
      <c r="D31" s="23">
        <f>+D36*D40/$B38</f>
        <v>4.8913304563986147E-2</v>
      </c>
      <c r="E31" s="23">
        <f>+E36*E40/$B38</f>
        <v>4.0324377258446197E-2</v>
      </c>
      <c r="F31" s="23">
        <f>+F36*F40/$B38</f>
        <v>3.3662533217376223E-2</v>
      </c>
      <c r="G31" s="23">
        <f t="shared" ref="G31:BI31" si="7">+G36*G40/$B38</f>
        <v>2.8420832009157324E-2</v>
      </c>
      <c r="H31" s="23">
        <f t="shared" si="7"/>
        <v>2.4241717886133149E-2</v>
      </c>
      <c r="I31" s="23">
        <f t="shared" si="7"/>
        <v>2.0868939044409493E-2</v>
      </c>
      <c r="J31" s="23">
        <f t="shared" si="7"/>
        <v>1.81160996215061E-2</v>
      </c>
      <c r="K31" s="23">
        <f t="shared" si="7"/>
        <v>1.5845730472724934E-2</v>
      </c>
      <c r="L31" s="23">
        <f t="shared" si="7"/>
        <v>1.3955132467029891E-2</v>
      </c>
      <c r="M31" s="23">
        <f t="shared" si="7"/>
        <v>1.2366654132840835E-2</v>
      </c>
      <c r="N31" s="23">
        <f t="shared" si="7"/>
        <v>1.1020918852976918E-2</v>
      </c>
      <c r="O31" s="23">
        <f t="shared" si="7"/>
        <v>9.8720432579668446E-3</v>
      </c>
      <c r="P31" s="23">
        <f t="shared" si="7"/>
        <v>8.8842187152167289E-3</v>
      </c>
      <c r="Q31" s="23">
        <f t="shared" si="7"/>
        <v>8.0292382722297311E-3</v>
      </c>
      <c r="R31" s="23">
        <f t="shared" si="7"/>
        <v>7.2846875452357816E-3</v>
      </c>
      <c r="S31" s="23">
        <f t="shared" si="7"/>
        <v>6.6326073470545383E-3</v>
      </c>
      <c r="T31" s="23">
        <f t="shared" si="7"/>
        <v>6.0584952142977494E-3</v>
      </c>
      <c r="U31" s="23">
        <f t="shared" si="7"/>
        <v>5.5505529597195792E-3</v>
      </c>
      <c r="V31" s="23">
        <f t="shared" si="7"/>
        <v>5.099114603943182E-3</v>
      </c>
      <c r="W31" s="23">
        <f t="shared" si="7"/>
        <v>4.6962078028811166E-3</v>
      </c>
      <c r="X31" s="23">
        <f t="shared" si="7"/>
        <v>4.3352149554521258E-3</v>
      </c>
      <c r="Y31" s="23">
        <f t="shared" si="7"/>
        <v>4.0106093723565285E-3</v>
      </c>
      <c r="Z31" s="23">
        <f t="shared" si="7"/>
        <v>3.7177484214740921E-3</v>
      </c>
      <c r="AA31" s="23">
        <f t="shared" si="7"/>
        <v>1.7912297544499045E-3</v>
      </c>
      <c r="AB31" s="23">
        <f t="shared" si="7"/>
        <v>8.6406562140497111E-4</v>
      </c>
      <c r="AC31" s="23">
        <f t="shared" si="7"/>
        <v>4.172668455708268E-4</v>
      </c>
      <c r="AD31" s="23">
        <f t="shared" si="7"/>
        <v>2.0169985229880906E-4</v>
      </c>
      <c r="AE31" s="23">
        <f t="shared" si="7"/>
        <v>9.7584170709818764E-5</v>
      </c>
      <c r="AF31" s="23">
        <f t="shared" si="7"/>
        <v>4.7249482470415719E-5</v>
      </c>
      <c r="AG31" s="23">
        <f t="shared" si="7"/>
        <v>2.2894134632729798E-5</v>
      </c>
      <c r="AH31" s="23">
        <f t="shared" si="7"/>
        <v>1.1100178316039754E-5</v>
      </c>
      <c r="AI31" s="23">
        <f t="shared" si="7"/>
        <v>5.3850082180555112E-6</v>
      </c>
      <c r="AJ31" s="23">
        <f t="shared" si="7"/>
        <v>2.6137762539484901E-6</v>
      </c>
      <c r="AK31" s="23">
        <f t="shared" si="7"/>
        <v>1.2692685120952268E-6</v>
      </c>
      <c r="AL31" s="23">
        <f t="shared" si="7"/>
        <v>6.1662532703688863E-7</v>
      </c>
      <c r="AM31" s="23">
        <f t="shared" si="7"/>
        <v>2.9967719176793507E-7</v>
      </c>
      <c r="AN31" s="23">
        <f t="shared" si="7"/>
        <v>1.4569144573679617E-7</v>
      </c>
      <c r="AO31" s="23">
        <f t="shared" si="7"/>
        <v>7.0851270684942556E-8</v>
      </c>
      <c r="AP31" s="23">
        <f t="shared" si="7"/>
        <v>3.4465226684054157E-8</v>
      </c>
      <c r="AQ31" s="23">
        <f t="shared" si="7"/>
        <v>1.6769594054911343E-8</v>
      </c>
      <c r="AR31" s="23">
        <f t="shared" si="7"/>
        <v>8.1613327161776258E-9</v>
      </c>
      <c r="AS31" s="23">
        <f t="shared" si="7"/>
        <v>3.9727115016156633E-9</v>
      </c>
      <c r="AT31" s="23">
        <f t="shared" si="7"/>
        <v>1.9341566352727523E-9</v>
      </c>
      <c r="AU31" s="23">
        <f t="shared" si="7"/>
        <v>9.4181815745876223E-10</v>
      </c>
      <c r="AV31" s="23">
        <f t="shared" si="7"/>
        <v>4.5867619233655377E-10</v>
      </c>
      <c r="AW31" s="23">
        <f t="shared" si="7"/>
        <v>2.2341004108719318E-10</v>
      </c>
      <c r="AX31" s="23">
        <f t="shared" si="7"/>
        <v>1.0883054236647851E-10</v>
      </c>
      <c r="AY31" s="23">
        <f t="shared" si="7"/>
        <v>5.3020687201826264E-11</v>
      </c>
      <c r="AZ31" s="23">
        <f t="shared" si="7"/>
        <v>2.5833408978519567E-11</v>
      </c>
      <c r="BA31" s="23">
        <f t="shared" si="7"/>
        <v>1.2587970432914135E-11</v>
      </c>
      <c r="BB31" s="23">
        <f t="shared" si="7"/>
        <v>6.1342796901107175E-12</v>
      </c>
      <c r="BC31" s="23">
        <f t="shared" si="7"/>
        <v>2.9895230844969064E-12</v>
      </c>
      <c r="BD31" s="23">
        <f t="shared" si="7"/>
        <v>1.4570272676304461E-12</v>
      </c>
      <c r="BE31" s="23">
        <f t="shared" si="7"/>
        <v>7.1016315299292007E-13</v>
      </c>
      <c r="BF31" s="23">
        <f t="shared" si="7"/>
        <v>3.4615515957378764E-13</v>
      </c>
      <c r="BG31" s="23">
        <f t="shared" si="7"/>
        <v>1.687343412718786E-13</v>
      </c>
      <c r="BH31" s="23">
        <f t="shared" si="7"/>
        <v>8.2253454869971381E-14</v>
      </c>
      <c r="BI31" s="23">
        <f t="shared" si="7"/>
        <v>4.0097843285211913E-14</v>
      </c>
    </row>
    <row r="32" spans="1:103" s="33" customFormat="1" ht="18" customHeight="1">
      <c r="A32" s="32" t="s">
        <v>116</v>
      </c>
      <c r="B32" s="29">
        <f>+Parameters!M58</f>
        <v>1.26</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+Parameters!M60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+Parameters!M61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+Parameters!M65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1.26</v>
      </c>
      <c r="C36" s="23">
        <f>+IF(C4&gt;$B$37,0,$B$33*$B$32+(B36-$B$33*$B$32)*(1-$B$34))</f>
        <v>1.2033</v>
      </c>
      <c r="D36" s="23">
        <f t="shared" ref="D36:K36" si="8">+IF(D4&gt;$B$37,0,$B$33*$B$32+(C36-$B$33*$B$32)*(1-$B$34))</f>
        <v>1.149435</v>
      </c>
      <c r="E36" s="23">
        <f t="shared" si="8"/>
        <v>1.09826325</v>
      </c>
      <c r="F36" s="23">
        <f t="shared" si="8"/>
        <v>1.0496500874999999</v>
      </c>
      <c r="G36" s="23">
        <f t="shared" si="8"/>
        <v>1.003467583125</v>
      </c>
      <c r="H36" s="23">
        <f t="shared" si="8"/>
        <v>0.95959420396874995</v>
      </c>
      <c r="I36" s="23">
        <f t="shared" si="8"/>
        <v>0.91791449377031242</v>
      </c>
      <c r="J36" s="23">
        <f t="shared" si="8"/>
        <v>0.87831876908179674</v>
      </c>
      <c r="K36" s="23">
        <f t="shared" si="8"/>
        <v>0.8407028306277069</v>
      </c>
      <c r="L36" s="23">
        <f>+IF(L4&gt;$B$37,J36*Parameters!$B$105,$B$33*$B$32+(K36-$B$33*$B$32)*(1-$B$34))</f>
        <v>0.80496768909632155</v>
      </c>
      <c r="M36" s="23">
        <f>+IF(M4&gt;$B$37,K36*Parameters!$B$105,$B$33*$B$32+(L36-$B$33*$B$32)*(1-$B$34))</f>
        <v>0.77101930464150548</v>
      </c>
      <c r="N36" s="23">
        <f>+IF(N4&gt;$B$37,L36*Parameters!$B$105,$B$33*$B$32+(M36-$B$33*$B$32)*(1-$B$34))</f>
        <v>0.73876833940943021</v>
      </c>
      <c r="O36" s="23">
        <f>+IF(O4&gt;$B$37,M36*Parameters!$B$105,$B$33*$B$32+(N36-$B$33*$B$32)*(1-$B$34))</f>
        <v>0.70812992243895867</v>
      </c>
      <c r="P36" s="23">
        <f>+IF(P4&gt;$B$37,N36*Parameters!$B$105,$B$33*$B$32+(O36-$B$33*$B$32)*(1-$B$34))</f>
        <v>0.67902342631701074</v>
      </c>
      <c r="Q36" s="23">
        <f>+IF(Q4&gt;$B$37,O36*Parameters!$B$105,$B$33*$B$32+(P36-$B$33*$B$32)*(1-$B$34))</f>
        <v>0.65137225500116014</v>
      </c>
      <c r="R36" s="23">
        <f>+IF(R4&gt;$B$37,P36*Parameters!$B$105,$B$33*$B$32+(Q36-$B$33*$B$32)*(1-$B$34))</f>
        <v>0.62510364225110204</v>
      </c>
      <c r="S36" s="23">
        <f>+IF(S4&gt;$B$37,Q36*Parameters!$B$105,$B$33*$B$32+(R36-$B$33*$B$32)*(1-$B$34))</f>
        <v>0.60014846013854695</v>
      </c>
      <c r="T36" s="23">
        <f>+IF(T4&gt;$B$37,R36*Parameters!$B$105,$B$33*$B$32+(S36-$B$33*$B$32)*(1-$B$34))</f>
        <v>0.57644103713161954</v>
      </c>
      <c r="U36" s="23">
        <f>+IF(U4&gt;$B$37,S36*Parameters!$B$105,$B$33*$B$32+(T36-$B$33*$B$32)*(1-$B$34))</f>
        <v>0.55391898527503858</v>
      </c>
      <c r="V36" s="23">
        <f>+IF(V4&gt;$B$37,T36*Parameters!$B$105,$B$33*$B$32+(U36-$B$33*$B$32)*(1-$B$34))</f>
        <v>0.5325230360112867</v>
      </c>
      <c r="W36" s="23">
        <f>+IF(W4&gt;$B$37,U36*Parameters!$B$105,$B$33*$B$32+(V36-$B$33*$B$32)*(1-$B$34))</f>
        <v>0.51219688421072229</v>
      </c>
      <c r="X36" s="23">
        <f>+IF(X4&gt;$B$37,V36*Parameters!$B$105,$B$33*$B$32+(W36-$B$33*$B$32)*(1-$B$34))</f>
        <v>0.49288704000018618</v>
      </c>
      <c r="Y36" s="23">
        <f>+IF(Y4&gt;$B$37,W36*Parameters!$B$105,$B$33*$B$32+(X36-$B$33*$B$32)*(1-$B$34))</f>
        <v>0.47454268800017685</v>
      </c>
      <c r="Z36" s="23">
        <f>+IF(Z4&gt;$B$37,Y36*Parameters!$B$105,$B$33*$B$32+(Y36-$B$33*$B$32)*(1-$B$34))</f>
        <v>0.45711555360016798</v>
      </c>
      <c r="AA36" s="23">
        <f>+IF(AA4&gt;$B$37,Z36*Parameters!$B$105,$B$33*$B$32+(Z36-$B$33*$B$32)*(1-$B$34))</f>
        <v>0.22855777680008399</v>
      </c>
      <c r="AB36" s="23">
        <f>+IF(AB4&gt;$B$37,AA36*Parameters!$B$105,$B$33*$B$32+(AA36-$B$33*$B$32)*(1-$B$34))</f>
        <v>0.11427888840004199</v>
      </c>
      <c r="AC36" s="23">
        <f>+IF(AC4&gt;$B$37,AB36*Parameters!$B$105,$B$33*$B$32+(AB36-$B$33*$B$32)*(1-$B$34))</f>
        <v>5.7139444200020997E-2</v>
      </c>
      <c r="AD36" s="23">
        <f>+IF(AD4&gt;$B$37,AC36*Parameters!$B$105,$B$33*$B$32+(AC36-$B$33*$B$32)*(1-$B$34))</f>
        <v>2.8569722100010499E-2</v>
      </c>
      <c r="AE36" s="23">
        <f>+IF(AE4&gt;$B$37,AD36*Parameters!$B$105,$B$33*$B$32+(AD36-$B$33*$B$32)*(1-$B$34))</f>
        <v>1.4284861050005249E-2</v>
      </c>
      <c r="AF36" s="23">
        <f>+IF(AF4&gt;$B$37,AE36*Parameters!$B$105,$B$33*$B$32+(AE36-$B$33*$B$32)*(1-$B$34))</f>
        <v>7.1424305250026247E-3</v>
      </c>
      <c r="AG36" s="23">
        <f>+IF(AG4&gt;$B$37,AF36*Parameters!$B$105,$B$33*$B$32+(AF36-$B$33*$B$32)*(1-$B$34))</f>
        <v>3.5712152625013123E-3</v>
      </c>
      <c r="AH36" s="23">
        <f>+IF(AH4&gt;$B$37,AG36*Parameters!$B$105,$B$33*$B$32+(AG36-$B$33*$B$32)*(1-$B$34))</f>
        <v>1.7856076312506562E-3</v>
      </c>
      <c r="AI36" s="23">
        <f>+IF(AI4&gt;$B$37,AH36*Parameters!$B$105,$B$33*$B$32+(AH36-$B$33*$B$32)*(1-$B$34))</f>
        <v>8.9280381562532808E-4</v>
      </c>
      <c r="AJ36" s="23">
        <f>+IF(AJ4&gt;$B$37,AI36*Parameters!$B$105,$B$33*$B$32+(AI36-$B$33*$B$32)*(1-$B$34))</f>
        <v>4.4640190781266404E-4</v>
      </c>
      <c r="AK36" s="23">
        <f>+IF(AK4&gt;$B$37,AJ36*Parameters!$B$105,$B$33*$B$32+(AJ36-$B$33*$B$32)*(1-$B$34))</f>
        <v>2.2320095390633202E-4</v>
      </c>
      <c r="AL36" s="23">
        <f>+IF(AL4&gt;$B$37,AK36*Parameters!$B$105,$B$33*$B$32+(AK36-$B$33*$B$32)*(1-$B$34))</f>
        <v>1.1160047695316601E-4</v>
      </c>
      <c r="AM36" s="23">
        <f>+IF(AM4&gt;$B$37,AL36*Parameters!$B$105,$B$33*$B$32+(AL36-$B$33*$B$32)*(1-$B$34))</f>
        <v>5.5800238476583005E-5</v>
      </c>
      <c r="AN36" s="23">
        <f>+IF(AN4&gt;$B$37,AM36*Parameters!$B$105,$B$33*$B$32+(AM36-$B$33*$B$32)*(1-$B$34))</f>
        <v>2.7900119238291503E-5</v>
      </c>
      <c r="AO36" s="23">
        <f>+IF(AO4&gt;$B$37,AN36*Parameters!$B$105,$B$33*$B$32+(AN36-$B$33*$B$32)*(1-$B$34))</f>
        <v>1.3950059619145751E-5</v>
      </c>
      <c r="AP36" s="23">
        <f>+IF(AP4&gt;$B$37,AO36*Parameters!$B$105,$B$33*$B$32+(AO36-$B$33*$B$32)*(1-$B$34))</f>
        <v>6.9750298095728757E-6</v>
      </c>
      <c r="AQ36" s="23">
        <f>+IF(AQ4&gt;$B$37,AP36*Parameters!$B$105,$B$33*$B$32+(AP36-$B$33*$B$32)*(1-$B$34))</f>
        <v>3.4875149047864378E-6</v>
      </c>
      <c r="AR36" s="23">
        <f>+IF(AR4&gt;$B$37,AQ36*Parameters!$B$105,$B$33*$B$32+(AQ36-$B$33*$B$32)*(1-$B$34))</f>
        <v>1.7437574523932189E-6</v>
      </c>
      <c r="AS36" s="23">
        <f>+IF(AS4&gt;$B$37,AR36*Parameters!$B$105,$B$33*$B$32+(AR36-$B$33*$B$32)*(1-$B$34))</f>
        <v>8.7187872619660946E-7</v>
      </c>
      <c r="AT36" s="23">
        <f>+IF(AT4&gt;$B$37,AS36*Parameters!$B$105,$B$33*$B$32+(AS36-$B$33*$B$32)*(1-$B$34))</f>
        <v>4.3593936309830473E-7</v>
      </c>
      <c r="AU36" s="23">
        <f>+IF(AU4&gt;$B$37,AT36*Parameters!$B$105,$B$33*$B$32+(AT36-$B$33*$B$32)*(1-$B$34))</f>
        <v>2.1796968154915236E-7</v>
      </c>
      <c r="AV36" s="23">
        <f>+IF(AV4&gt;$B$37,AU36*Parameters!$B$105,$B$33*$B$32+(AU36-$B$33*$B$32)*(1-$B$34))</f>
        <v>1.0898484077457618E-7</v>
      </c>
      <c r="AW36" s="23">
        <f>+IF(AW4&gt;$B$37,AV36*Parameters!$B$105,$B$33*$B$32+(AV36-$B$33*$B$32)*(1-$B$34))</f>
        <v>5.4492420387288091E-8</v>
      </c>
      <c r="AX36" s="23">
        <f>+IF(AX4&gt;$B$37,AW36*Parameters!$B$105,$B$33*$B$32+(AW36-$B$33*$B$32)*(1-$B$34))</f>
        <v>2.7246210193644046E-8</v>
      </c>
      <c r="AY36" s="23">
        <f>+IF(AY4&gt;$B$37,AX36*Parameters!$B$105,$B$33*$B$32+(AX36-$B$33*$B$32)*(1-$B$34))</f>
        <v>1.3623105096822023E-8</v>
      </c>
      <c r="AZ36" s="23">
        <f>+IF(AZ4&gt;$B$37,AY36*Parameters!$B$105,$B$33*$B$32+(AY36-$B$33*$B$32)*(1-$B$34))</f>
        <v>6.8115525484110114E-9</v>
      </c>
      <c r="BA36" s="23">
        <f>+IF(BA4&gt;$B$37,AZ36*Parameters!$B$105,$B$33*$B$32+(AZ36-$B$33*$B$32)*(1-$B$34))</f>
        <v>3.4057762742055057E-9</v>
      </c>
      <c r="BB36" s="23">
        <f>+IF(BB4&gt;$B$37,BA36*Parameters!$B$105,$B$33*$B$32+(BA36-$B$33*$B$32)*(1-$B$34))</f>
        <v>1.7028881371027528E-9</v>
      </c>
      <c r="BC36" s="23">
        <f>+IF(BC4&gt;$B$37,BB36*Parameters!$B$105,$B$33*$B$32+(BB36-$B$33*$B$32)*(1-$B$34))</f>
        <v>8.5144406855137642E-10</v>
      </c>
      <c r="BD36" s="23">
        <f>+IF(BD4&gt;$B$37,BC36*Parameters!$B$105,$B$33*$B$32+(BC36-$B$33*$B$32)*(1-$B$34))</f>
        <v>4.2572203427568821E-10</v>
      </c>
      <c r="BE36" s="23">
        <f>+IF(BE4&gt;$B$37,BD36*Parameters!$B$105,$B$33*$B$32+(BD36-$B$33*$B$32)*(1-$B$34))</f>
        <v>2.1286101713784411E-10</v>
      </c>
      <c r="BF36" s="23">
        <f>+IF(BF4&gt;$B$37,BE36*Parameters!$B$105,$B$33*$B$32+(BE36-$B$33*$B$32)*(1-$B$34))</f>
        <v>1.0643050856892205E-10</v>
      </c>
      <c r="BG36" s="23">
        <f>+IF(BG4&gt;$B$37,BF36*Parameters!$B$105,$B$33*$B$32+(BF36-$B$33*$B$32)*(1-$B$34))</f>
        <v>5.3215254284461026E-11</v>
      </c>
      <c r="BH36" s="23">
        <f>+IF(BH4&gt;$B$37,BG36*Parameters!$B$105,$B$33*$B$32+(BG36-$B$33*$B$32)*(1-$B$34))</f>
        <v>2.6607627142230513E-11</v>
      </c>
      <c r="BI36" s="23">
        <f>+IF(BI4&gt;$B$37,BH36*Parameters!$B$105,$B$33*$B$32+(BH36-$B$33*$B$32)*(1-$B$34))</f>
        <v>1.3303813571115257E-11</v>
      </c>
    </row>
    <row r="37" spans="1:61 16384:16384" s="33" customFormat="1" ht="18" customHeight="1">
      <c r="A37" s="32" t="s">
        <v>73</v>
      </c>
      <c r="B37" s="29">
        <f>+Parameters!M64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0.16944179563838435</v>
      </c>
      <c r="C40" s="33">
        <f>+B40*EXP(C42*10)*Data!G96</f>
        <v>0.13998959824965901</v>
      </c>
      <c r="D40" s="33">
        <f>+C40*EXP(D42*10)</f>
        <v>0.11915180308513418</v>
      </c>
      <c r="E40" s="33">
        <f>+D40*EXP(E42*10)</f>
        <v>0.10280618633433226</v>
      </c>
      <c r="F40" s="33">
        <f>+E40*EXP(F42*10)</f>
        <v>8.9796679989943243E-2</v>
      </c>
      <c r="G40" s="33">
        <f t="shared" ref="G40:BI40" si="9">+F40*EXP(G42*10)</f>
        <v>7.9303338706585388E-2</v>
      </c>
      <c r="H40" s="33">
        <f t="shared" si="9"/>
        <v>7.0734910444898103E-2</v>
      </c>
      <c r="I40" s="33">
        <f t="shared" si="9"/>
        <v>6.3658466797200539E-2</v>
      </c>
      <c r="J40" s="33">
        <f t="shared" si="9"/>
        <v>5.7752470658512266E-2</v>
      </c>
      <c r="K40" s="33">
        <f t="shared" si="9"/>
        <v>5.2774944614499053E-2</v>
      </c>
      <c r="L40" s="33">
        <f t="shared" si="9"/>
        <v>4.8541539538747985E-2</v>
      </c>
      <c r="M40" s="33">
        <f t="shared" si="9"/>
        <v>4.4910200514440293E-2</v>
      </c>
      <c r="N40" s="33">
        <f t="shared" si="9"/>
        <v>4.1770296779371517E-2</v>
      </c>
      <c r="O40" s="33">
        <f t="shared" si="9"/>
        <v>3.9034815852863357E-2</v>
      </c>
      <c r="P40" s="33">
        <f t="shared" si="9"/>
        <v>3.663468952394177E-2</v>
      </c>
      <c r="Q40" s="33">
        <f t="shared" si="9"/>
        <v>3.451462199937147E-2</v>
      </c>
      <c r="R40" s="33">
        <f t="shared" si="9"/>
        <v>3.2629989249793448E-2</v>
      </c>
      <c r="S40" s="33">
        <f t="shared" si="9"/>
        <v>3.0944510908959826E-2</v>
      </c>
      <c r="T40" s="33">
        <f t="shared" si="9"/>
        <v>2.9428485321665841E-2</v>
      </c>
      <c r="U40" s="33">
        <f t="shared" si="9"/>
        <v>2.8057439265234688E-2</v>
      </c>
      <c r="V40" s="33">
        <f t="shared" si="9"/>
        <v>2.6811085954107531E-2</v>
      </c>
      <c r="W40" s="33">
        <f t="shared" si="9"/>
        <v>2.5672514326848885E-2</v>
      </c>
      <c r="X40" s="33">
        <f t="shared" si="9"/>
        <v>2.4627553354337268E-2</v>
      </c>
      <c r="Y40" s="33">
        <f t="shared" si="9"/>
        <v>2.366426988881155E-2</v>
      </c>
      <c r="Z40" s="33">
        <f t="shared" si="9"/>
        <v>2.2772569207375207E-2</v>
      </c>
      <c r="AA40" s="33">
        <f t="shared" si="9"/>
        <v>2.1943875122860789E-2</v>
      </c>
      <c r="AB40" s="33">
        <f t="shared" si="9"/>
        <v>2.1170872186511661E-2</v>
      </c>
      <c r="AC40" s="33">
        <f t="shared" si="9"/>
        <v>2.044729667842806E-2</v>
      </c>
      <c r="AD40" s="33">
        <f t="shared" si="9"/>
        <v>1.9767766184763058E-2</v>
      </c>
      <c r="AE40" s="33">
        <f t="shared" si="9"/>
        <v>1.9127639886101104E-2</v>
      </c>
      <c r="AF40" s="33">
        <f t="shared" si="9"/>
        <v>1.8522903436588259E-2</v>
      </c>
      <c r="AG40" s="33">
        <f t="shared" si="9"/>
        <v>1.7950073647127248E-2</v>
      </c>
      <c r="AH40" s="33">
        <f t="shared" si="9"/>
        <v>1.74061192061227E-2</v>
      </c>
      <c r="AI40" s="33">
        <f t="shared" si="9"/>
        <v>1.6888394456507382E-2</v>
      </c>
      <c r="AJ40" s="33">
        <f t="shared" si="9"/>
        <v>1.6394583855871572E-2</v>
      </c>
      <c r="AK40" s="33">
        <f t="shared" si="9"/>
        <v>1.5922655220183681E-2</v>
      </c>
      <c r="AL40" s="33">
        <f t="shared" si="9"/>
        <v>1.5470820222639802E-2</v>
      </c>
      <c r="AM40" s="33">
        <f t="shared" si="9"/>
        <v>1.5037500911440571E-2</v>
      </c>
      <c r="AN40" s="33">
        <f t="shared" si="9"/>
        <v>1.462130124172221E-2</v>
      </c>
      <c r="AO40" s="33">
        <f t="shared" si="9"/>
        <v>1.4220982801074753E-2</v>
      </c>
      <c r="AP40" s="33">
        <f t="shared" si="9"/>
        <v>1.3835444055437103E-2</v>
      </c>
      <c r="AQ40" s="33">
        <f t="shared" si="9"/>
        <v>1.3463702560613744E-2</v>
      </c>
      <c r="AR40" s="33">
        <f t="shared" si="9"/>
        <v>1.3104879680333125E-2</v>
      </c>
      <c r="AS40" s="33">
        <f t="shared" si="9"/>
        <v>1.2758187429401133E-2</v>
      </c>
      <c r="AT40" s="33">
        <f t="shared" si="9"/>
        <v>1.2422917123780068E-2</v>
      </c>
      <c r="AU40" s="33">
        <f t="shared" si="9"/>
        <v>1.2098429571223958E-2</v>
      </c>
      <c r="AV40" s="33">
        <f t="shared" si="9"/>
        <v>1.1784146578685909E-2</v>
      </c>
      <c r="AW40" s="33">
        <f t="shared" si="9"/>
        <v>1.1479543587865071E-2</v>
      </c>
      <c r="AX40" s="33">
        <f t="shared" si="9"/>
        <v>1.1184143279391778E-2</v>
      </c>
      <c r="AY40" s="33">
        <f t="shared" si="9"/>
        <v>1.0897510010382697E-2</v>
      </c>
      <c r="AZ40" s="33">
        <f t="shared" si="9"/>
        <v>1.0619244970330391E-2</v>
      </c>
      <c r="BA40" s="33">
        <f t="shared" si="9"/>
        <v>1.0348981957243149E-2</v>
      </c>
      <c r="BB40" s="33">
        <f t="shared" si="9"/>
        <v>1.0086383690201022E-2</v>
      </c>
      <c r="BC40" s="33">
        <f t="shared" si="9"/>
        <v>9.8311385865109818E-3</v>
      </c>
      <c r="BD40" s="33">
        <f t="shared" si="9"/>
        <v>9.5829579418089048E-3</v>
      </c>
      <c r="BE40" s="33">
        <f t="shared" si="9"/>
        <v>9.3415734600783909E-3</v>
      </c>
      <c r="BF40" s="33">
        <f t="shared" si="9"/>
        <v>9.1067350878902397E-3</v>
      </c>
      <c r="BG40" s="33">
        <f t="shared" si="9"/>
        <v>8.8782091134199138E-3</v>
      </c>
      <c r="BH40" s="33">
        <f t="shared" si="9"/>
        <v>8.6557764961454221E-3</v>
      </c>
      <c r="BI40" s="33">
        <f t="shared" si="9"/>
        <v>8.4392313977067739E-3</v>
      </c>
    </row>
    <row r="41" spans="1:61 16384:16384" ht="18" customHeight="1">
      <c r="A41" s="21" t="s">
        <v>92</v>
      </c>
      <c r="B41" s="29">
        <f>+Parameters!M69</f>
        <v>0.16944179563838435</v>
      </c>
    </row>
    <row r="42" spans="1:61 16384:16384" s="45" customFormat="1" ht="18" customHeight="1">
      <c r="A42" s="43" t="s">
        <v>131</v>
      </c>
      <c r="B42" s="46"/>
      <c r="C42" s="33">
        <f>+Data!H79</f>
        <v>-1.7629976144583483E-2</v>
      </c>
      <c r="D42" s="33">
        <f>+Data!I79</f>
        <v>-1.6116978530125135E-2</v>
      </c>
      <c r="E42" s="33">
        <f>+Data!J79</f>
        <v>-1.4755280677112622E-2</v>
      </c>
      <c r="F42" s="33">
        <f>+Data!K79</f>
        <v>-1.352975260940136E-2</v>
      </c>
      <c r="G42" s="33">
        <f>+Data!L79</f>
        <v>-1.2426777348461225E-2</v>
      </c>
      <c r="H42" s="33">
        <f>+Data!M79</f>
        <v>-1.1434099613615103E-2</v>
      </c>
      <c r="I42" s="33">
        <f>+Data!N79</f>
        <v>-1.0540689652253592E-2</v>
      </c>
      <c r="J42" s="33">
        <f>+Data!O79</f>
        <v>-9.7366206870282326E-3</v>
      </c>
      <c r="K42" s="33">
        <f>+Data!P79</f>
        <v>-9.0129586183254097E-3</v>
      </c>
      <c r="L42" s="33">
        <f>+Data!Q79</f>
        <v>-8.361662756492869E-3</v>
      </c>
      <c r="M42" s="33">
        <f>+Data!R79</f>
        <v>-7.7754964808435818E-3</v>
      </c>
      <c r="N42" s="33">
        <f>+Data!S79</f>
        <v>-7.2479468327592226E-3</v>
      </c>
      <c r="O42" s="33">
        <f>+Data!T79</f>
        <v>-6.7731521494833E-3</v>
      </c>
      <c r="P42" s="33">
        <f>+Data!U79</f>
        <v>-6.3458369345349699E-3</v>
      </c>
      <c r="Q42" s="33">
        <f>+Data!V79</f>
        <v>-5.9612532410814731E-3</v>
      </c>
      <c r="R42" s="33">
        <f>+Data!W79</f>
        <v>-5.6151279169733264E-3</v>
      </c>
      <c r="S42" s="33">
        <f>+Data!X79</f>
        <v>-5.3036151252759938E-3</v>
      </c>
      <c r="T42" s="33">
        <f>+Data!Y79</f>
        <v>-5.0232536127483947E-3</v>
      </c>
      <c r="U42" s="33">
        <f>+Data!Z79</f>
        <v>-4.7709282514735553E-3</v>
      </c>
      <c r="V42" s="33">
        <f>+Data!AA79</f>
        <v>-4.5438354263261996E-3</v>
      </c>
      <c r="W42" s="33">
        <f>+Data!AB79</f>
        <v>-4.3394518836935795E-3</v>
      </c>
      <c r="X42" s="33">
        <f>+Data!AC79</f>
        <v>-4.1555066953242216E-3</v>
      </c>
      <c r="Y42" s="33">
        <f>+Data!AD79</f>
        <v>-3.9899560257917995E-3</v>
      </c>
      <c r="Z42" s="33">
        <f>+Data!AE79</f>
        <v>-3.8409604232126195E-3</v>
      </c>
      <c r="AA42" s="33">
        <f>+Data!AF79</f>
        <v>-3.7068643808913573E-3</v>
      </c>
      <c r="AB42" s="33">
        <f>+Data!AG79</f>
        <v>-3.5861779428022216E-3</v>
      </c>
      <c r="AC42" s="33">
        <f>+Data!AH79</f>
        <v>-3.4775601485219996E-3</v>
      </c>
      <c r="AD42" s="33">
        <f>+Data!AI79</f>
        <v>-3.3798041336697998E-3</v>
      </c>
      <c r="AE42" s="33">
        <f>+Data!AJ79</f>
        <v>-3.2918237203028197E-3</v>
      </c>
      <c r="AF42" s="33">
        <f>+Data!AK79</f>
        <v>-3.212641348272538E-3</v>
      </c>
      <c r="AG42" s="33">
        <f>+Data!AL79</f>
        <v>-3.1413772134452843E-3</v>
      </c>
      <c r="AH42" s="33">
        <f>+Data!AM79</f>
        <v>-3.0772394921007558E-3</v>
      </c>
      <c r="AI42" s="33">
        <f>+Data!AN79</f>
        <v>-3.0195155428906803E-3</v>
      </c>
      <c r="AJ42" s="33">
        <f>+Data!AO79</f>
        <v>-2.9675639886016124E-3</v>
      </c>
      <c r="AK42" s="33">
        <f>+Data!AP79</f>
        <v>-2.9208075897414511E-3</v>
      </c>
      <c r="AL42" s="33">
        <f>+Data!AQ79</f>
        <v>-2.8787268307673059E-3</v>
      </c>
      <c r="AM42" s="33">
        <f>+Data!AR79</f>
        <v>-2.8408541476905753E-3</v>
      </c>
      <c r="AN42" s="33">
        <f>+Data!AS79</f>
        <v>-2.806768732921518E-3</v>
      </c>
      <c r="AO42" s="33">
        <f>+Data!AT79</f>
        <v>-2.7760918596293664E-3</v>
      </c>
      <c r="AP42" s="33">
        <f>+Data!AU79</f>
        <v>-2.7484826736664299E-3</v>
      </c>
      <c r="AQ42" s="33">
        <f>+Data!AV79</f>
        <v>-2.7236344062997872E-3</v>
      </c>
      <c r="AR42" s="33">
        <f>+Data!AW79</f>
        <v>-2.7012709656698084E-3</v>
      </c>
      <c r="AS42" s="33">
        <f>+Data!AX79</f>
        <v>-2.6811438691028274E-3</v>
      </c>
      <c r="AT42" s="33">
        <f>+Data!AY79</f>
        <v>-2.6630294821925445E-3</v>
      </c>
      <c r="AU42" s="33">
        <f>+Data!AZ79</f>
        <v>-2.6467265339732899E-3</v>
      </c>
      <c r="AV42" s="33">
        <f>+Data!BA79</f>
        <v>-2.6320538805759608E-3</v>
      </c>
      <c r="AW42" s="33">
        <f>+Data!BB79</f>
        <v>-2.6188484925183646E-3</v>
      </c>
      <c r="AX42" s="33">
        <f>+Data!BC79</f>
        <v>-2.6069636432665281E-3</v>
      </c>
      <c r="AY42" s="33">
        <f>+Data!BD79</f>
        <v>-2.5962672789398753E-3</v>
      </c>
      <c r="AZ42" s="33">
        <f>+Data!BE79</f>
        <v>-2.5866405510458876E-3</v>
      </c>
      <c r="BA42" s="33">
        <f>+Data!BF79</f>
        <v>-2.5779764959412989E-3</v>
      </c>
      <c r="BB42" s="33">
        <f>+Data!BG79</f>
        <v>-2.5701788463471692E-3</v>
      </c>
      <c r="BC42" s="33">
        <f>+Data!BH79</f>
        <v>-2.5631609617124524E-3</v>
      </c>
      <c r="BD42" s="33">
        <f>+Data!BI79</f>
        <v>-2.5568448655412072E-3</v>
      </c>
      <c r="BE42" s="33">
        <f>+Data!BJ79</f>
        <v>-2.5511603789870867E-3</v>
      </c>
      <c r="BF42" s="33">
        <f>+Data!BK79</f>
        <v>-2.5460443410883779E-3</v>
      </c>
      <c r="BG42" s="33">
        <f>+Data!BL79</f>
        <v>-2.54143990697954E-3</v>
      </c>
      <c r="BH42" s="33">
        <f>+Data!BM79</f>
        <v>-2.5372959162815859E-3</v>
      </c>
      <c r="BI42" s="33">
        <f>+Data!BN79</f>
        <v>-2.5335663246534275E-3</v>
      </c>
    </row>
    <row r="43" spans="1:61 16384:16384" ht="18" customHeight="1">
      <c r="A43" s="21" t="s">
        <v>169</v>
      </c>
      <c r="B43" s="29">
        <f>+B44</f>
        <v>0</v>
      </c>
      <c r="C43" s="23">
        <f>+B43*(1-Parameters!$M$71)</f>
        <v>0</v>
      </c>
      <c r="D43" s="23">
        <f>+C43*(1-Parameters!$M$71)</f>
        <v>0</v>
      </c>
      <c r="E43" s="23">
        <f>+D43*(1-Parameters!$M$71)</f>
        <v>0</v>
      </c>
      <c r="F43" s="23">
        <f>+E43*(1-Parameters!$M$71)</f>
        <v>0</v>
      </c>
      <c r="G43" s="23">
        <f>+F43*(1-Parameters!$M$71)</f>
        <v>0</v>
      </c>
      <c r="H43" s="23">
        <f>+G43*(1-Parameters!$M$71)</f>
        <v>0</v>
      </c>
      <c r="I43" s="23">
        <f>+H43*(1-Parameters!$M$71)</f>
        <v>0</v>
      </c>
      <c r="J43" s="23">
        <f>+I43*(1-Parameters!$M$71)</f>
        <v>0</v>
      </c>
      <c r="K43" s="23">
        <f>+J43*(1-Parameters!$M$71)</f>
        <v>0</v>
      </c>
      <c r="L43" s="23">
        <f>+K43*(1-Parameters!$M$71)</f>
        <v>0</v>
      </c>
      <c r="M43" s="23">
        <f>+L43*(1-Parameters!$M$71)</f>
        <v>0</v>
      </c>
      <c r="N43" s="23">
        <f>+M43*(1-Parameters!$M$71)</f>
        <v>0</v>
      </c>
      <c r="O43" s="23">
        <f>+N43*(1-Parameters!$M$71)</f>
        <v>0</v>
      </c>
      <c r="P43" s="23">
        <f>+O43*(1-Parameters!$M$71)</f>
        <v>0</v>
      </c>
      <c r="Q43" s="23">
        <f>+P43*(1-Parameters!$M$71)</f>
        <v>0</v>
      </c>
      <c r="R43" s="23">
        <f>+Q43*(1-Parameters!$M$71)</f>
        <v>0</v>
      </c>
      <c r="S43" s="23">
        <f>+R43*(1-Parameters!$M$71)</f>
        <v>0</v>
      </c>
      <c r="T43" s="23">
        <f>+S43*(1-Parameters!$M$71)</f>
        <v>0</v>
      </c>
      <c r="U43" s="23">
        <f>+T43*(1-Parameters!$M$71)</f>
        <v>0</v>
      </c>
      <c r="V43" s="23">
        <f>+U43*(1-Parameters!$M$71)</f>
        <v>0</v>
      </c>
      <c r="W43" s="23">
        <f>+V43*(1-Parameters!$M$71)</f>
        <v>0</v>
      </c>
      <c r="X43" s="23">
        <f>+W43*(1-Parameters!$M$71)</f>
        <v>0</v>
      </c>
      <c r="Y43" s="23">
        <f>+X43*(1-Parameters!$M$71)</f>
        <v>0</v>
      </c>
      <c r="Z43" s="23">
        <f>+Y43*(1-Parameters!$M$71)</f>
        <v>0</v>
      </c>
      <c r="AA43" s="23">
        <f>+Z43*(1-Parameters!$M$71)</f>
        <v>0</v>
      </c>
      <c r="AB43" s="23">
        <f>+AA43*(1-Parameters!$M$71)</f>
        <v>0</v>
      </c>
      <c r="AC43" s="23">
        <f>+AB43*(1-Parameters!$M$71)</f>
        <v>0</v>
      </c>
      <c r="AD43" s="23">
        <f>+AC43*(1-Parameters!$M$71)</f>
        <v>0</v>
      </c>
      <c r="AE43" s="23">
        <f>+AD43*(1-Parameters!$M$71)</f>
        <v>0</v>
      </c>
      <c r="AF43" s="23">
        <f>+AE43*(1-Parameters!$M$71)</f>
        <v>0</v>
      </c>
      <c r="AG43" s="23">
        <f>+AF43*(1-Parameters!$M$71)</f>
        <v>0</v>
      </c>
      <c r="AH43" s="23">
        <f>+AG43*(1-Parameters!$M$71)</f>
        <v>0</v>
      </c>
      <c r="AI43" s="23">
        <f>+AH43*(1-Parameters!$M$71)</f>
        <v>0</v>
      </c>
      <c r="AJ43" s="23">
        <f>+AI43*(1-Parameters!$M$71)</f>
        <v>0</v>
      </c>
      <c r="AK43" s="23">
        <f>+AJ43*(1-Parameters!$M$71)</f>
        <v>0</v>
      </c>
      <c r="AL43" s="23">
        <f>+AK43*(1-Parameters!$M$71)</f>
        <v>0</v>
      </c>
      <c r="AM43" s="23">
        <f>+AL43*(1-Parameters!$M$71)</f>
        <v>0</v>
      </c>
      <c r="AN43" s="23">
        <f>+AM43*(1-Parameters!$M$71)</f>
        <v>0</v>
      </c>
      <c r="AO43" s="23">
        <f>+AN43*(1-Parameters!$M$71)</f>
        <v>0</v>
      </c>
      <c r="AP43" s="23">
        <f>+AO43*(1-Parameters!$M$71)</f>
        <v>0</v>
      </c>
      <c r="AQ43" s="23">
        <f>+AP43*(1-Parameters!$M$71)</f>
        <v>0</v>
      </c>
      <c r="AR43" s="23">
        <f>+AQ43*(1-Parameters!$M$71)</f>
        <v>0</v>
      </c>
      <c r="AS43" s="23">
        <f>+AR43*(1-Parameters!$M$71)</f>
        <v>0</v>
      </c>
      <c r="AT43" s="23">
        <f>+AS43*(1-Parameters!$M$71)</f>
        <v>0</v>
      </c>
      <c r="AU43" s="23">
        <f>+AT43*(1-Parameters!$M$71)</f>
        <v>0</v>
      </c>
      <c r="AV43" s="23">
        <f>+AU43*(1-Parameters!$M$71)</f>
        <v>0</v>
      </c>
      <c r="AW43" s="23">
        <f>+AV43*(1-Parameters!$M$71)</f>
        <v>0</v>
      </c>
      <c r="AX43" s="23">
        <f>+AW43*(1-Parameters!$M$71)</f>
        <v>0</v>
      </c>
      <c r="AY43" s="23">
        <f>+AX43*(1-Parameters!$M$71)</f>
        <v>0</v>
      </c>
      <c r="AZ43" s="23">
        <f>+AY43*(1-Parameters!$M$71)</f>
        <v>0</v>
      </c>
      <c r="BA43" s="23">
        <f>+AZ43*(1-Parameters!$M$71)</f>
        <v>0</v>
      </c>
      <c r="BB43" s="23">
        <f>+BA43*(1-Parameters!$M$71)</f>
        <v>0</v>
      </c>
      <c r="BC43" s="23">
        <f>+BB43*(1-Parameters!$M$71)</f>
        <v>0</v>
      </c>
      <c r="BD43" s="23">
        <f>+BC43*(1-Parameters!$M$71)</f>
        <v>0</v>
      </c>
      <c r="BE43" s="23">
        <f>+BD43*(1-Parameters!$M$71)</f>
        <v>0</v>
      </c>
      <c r="BF43" s="23">
        <f>+BE43*(1-Parameters!$M$71)</f>
        <v>0</v>
      </c>
      <c r="BG43" s="23">
        <f>+BF43*(1-Parameters!$M$71)</f>
        <v>0</v>
      </c>
      <c r="BH43" s="23">
        <f>+BG43*(1-Parameters!$M$71)</f>
        <v>0</v>
      </c>
      <c r="BI43" s="23">
        <f>+BH43*(1-Parameters!$M$71)</f>
        <v>0</v>
      </c>
    </row>
    <row r="44" spans="1:61 16384:16384" ht="18" customHeight="1">
      <c r="A44" s="21" t="s">
        <v>23</v>
      </c>
      <c r="B44" s="29">
        <f>+Parameters!M70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+Copen!V231</f>
        <v>0</v>
      </c>
      <c r="C46" s="48">
        <f>+Copen!W231</f>
        <v>0</v>
      </c>
      <c r="D46" s="48">
        <f>+Copen!X231</f>
        <v>0</v>
      </c>
      <c r="E46" s="48">
        <f>+Copen!Y231</f>
        <v>0</v>
      </c>
      <c r="F46" s="48">
        <f>+Copen!Z231</f>
        <v>0</v>
      </c>
      <c r="G46" s="48">
        <f>+Copen!AA231</f>
        <v>1</v>
      </c>
      <c r="H46" s="48">
        <f>+Copen!AB231</f>
        <v>1</v>
      </c>
      <c r="I46" s="48">
        <f>+Copen!AC231</f>
        <v>1</v>
      </c>
      <c r="J46" s="48">
        <f>+Copen!AD231</f>
        <v>1</v>
      </c>
      <c r="K46" s="48">
        <f>+Copen!AE231</f>
        <v>1</v>
      </c>
      <c r="L46" s="48">
        <f>+Copen!AF231</f>
        <v>1</v>
      </c>
      <c r="M46" s="48">
        <f>+Copen!AG231</f>
        <v>1</v>
      </c>
      <c r="N46" s="48">
        <f>+Copen!AH231</f>
        <v>1</v>
      </c>
      <c r="O46" s="48">
        <f>+Copen!AI231</f>
        <v>1</v>
      </c>
      <c r="P46" s="48">
        <f>+Copen!AJ231</f>
        <v>1</v>
      </c>
      <c r="Q46" s="48">
        <f>+Copen!AK231</f>
        <v>1</v>
      </c>
      <c r="R46" s="48">
        <f>+Copen!AL231</f>
        <v>1</v>
      </c>
      <c r="S46" s="48">
        <f>+Copen!AM231</f>
        <v>1</v>
      </c>
      <c r="T46" s="48">
        <f>+Copen!AN231</f>
        <v>1</v>
      </c>
      <c r="U46" s="48">
        <f>+Copen!AO231</f>
        <v>1</v>
      </c>
      <c r="V46" s="48">
        <f>+Copen!AP231</f>
        <v>1</v>
      </c>
      <c r="W46" s="48">
        <f>+Copen!AQ231</f>
        <v>1</v>
      </c>
      <c r="X46" s="48">
        <f>+Copen!AR231</f>
        <v>1</v>
      </c>
      <c r="Y46" s="48">
        <f>+Copen!AS231</f>
        <v>1</v>
      </c>
      <c r="Z46" s="48">
        <f>+Copen!AT231</f>
        <v>1</v>
      </c>
      <c r="AA46" s="48">
        <f>+Copen!AU231</f>
        <v>1</v>
      </c>
      <c r="AB46" s="48">
        <f>+Copen!AV231</f>
        <v>1</v>
      </c>
      <c r="AC46" s="48">
        <f>+Copen!AW231</f>
        <v>1</v>
      </c>
      <c r="AD46" s="48">
        <f>+Copen!AX231</f>
        <v>1</v>
      </c>
      <c r="AE46" s="48">
        <f>+Copen!AY231</f>
        <v>1</v>
      </c>
      <c r="AF46" s="48">
        <f>+Copen!AZ231</f>
        <v>1</v>
      </c>
      <c r="AG46" s="48">
        <f>+Copen!BA231</f>
        <v>1</v>
      </c>
      <c r="AH46" s="48">
        <f>+Copen!BB231</f>
        <v>1</v>
      </c>
      <c r="AI46" s="48">
        <f>+Copen!BC231</f>
        <v>1</v>
      </c>
      <c r="AJ46" s="48">
        <f>+Copen!BD231</f>
        <v>1</v>
      </c>
      <c r="AK46" s="48">
        <f>+Copen!BE231</f>
        <v>1</v>
      </c>
      <c r="AL46" s="48">
        <f>+Copen!BF231</f>
        <v>1</v>
      </c>
      <c r="AM46" s="48">
        <f>+Copen!BG231</f>
        <v>1</v>
      </c>
      <c r="AN46" s="48">
        <f>+Copen!BH231</f>
        <v>1</v>
      </c>
      <c r="AO46" s="48">
        <f>+Copen!BI231</f>
        <v>1</v>
      </c>
      <c r="AP46" s="48">
        <f>+Copen!BJ231</f>
        <v>1</v>
      </c>
      <c r="AQ46" s="48">
        <f>+Copen!BK231</f>
        <v>1</v>
      </c>
      <c r="AR46" s="48">
        <f>+Copen!BL231</f>
        <v>1</v>
      </c>
      <c r="AS46" s="48">
        <f>+Copen!BM231</f>
        <v>1</v>
      </c>
      <c r="AT46" s="48">
        <f>+Copen!BN231</f>
        <v>1</v>
      </c>
      <c r="AU46" s="48">
        <f>+Copen!BO231</f>
        <v>1</v>
      </c>
      <c r="AV46" s="48">
        <f>+Copen!BP231</f>
        <v>1</v>
      </c>
      <c r="AW46" s="48">
        <f>+Copen!BQ231</f>
        <v>1</v>
      </c>
      <c r="AX46" s="48">
        <f>+Copen!BR231</f>
        <v>1</v>
      </c>
      <c r="AY46" s="48">
        <f>+Copen!BS231</f>
        <v>1</v>
      </c>
      <c r="AZ46" s="48">
        <f>+Copen!BT231</f>
        <v>1</v>
      </c>
      <c r="BA46" s="48">
        <f>+Copen!BU231</f>
        <v>1</v>
      </c>
      <c r="BB46" s="48">
        <f>+Copen!BV231</f>
        <v>1</v>
      </c>
      <c r="BC46" s="48">
        <f>+Copen!BW231</f>
        <v>1</v>
      </c>
      <c r="BD46" s="48">
        <f>+Copen!BX231</f>
        <v>1</v>
      </c>
      <c r="BE46" s="48">
        <f>+Copen!BY231</f>
        <v>1</v>
      </c>
      <c r="BF46" s="48">
        <f>+Copen!BZ231</f>
        <v>1</v>
      </c>
      <c r="BG46" s="48">
        <f>+Copen!CA231</f>
        <v>1</v>
      </c>
      <c r="BH46" s="48">
        <f>+Copen!CB231</f>
        <v>1</v>
      </c>
      <c r="BI46" s="48">
        <f>+Copen!CC231</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+Parameters!D138</f>
        <v>1.3812294738709933E-3</v>
      </c>
      <c r="C48" s="226">
        <f>+Parameters!E138</f>
        <v>3.9709910587940799E-7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3.3622129413815774E-2</v>
      </c>
      <c r="D50" s="44">
        <f>100*$B$49*(Global!C135*$B$48+Global!C135^2*$C$48)*(C61/$B61)^(1/$C$49)</f>
        <v>4.5308564670879611E-2</v>
      </c>
      <c r="E50" s="44">
        <f>100*$B$49*(Global!D135*$B$48+Global!D135^2*$C$48)*(D61/$B61)^(1/$C$49)</f>
        <v>6.3893345248776698E-2</v>
      </c>
      <c r="F50" s="44">
        <f>100*$B$49*(Global!E135*$B$48+Global!E135^2*$C$48)*(E61/$B61)^(1/$C$49)</f>
        <v>8.6697664864213639E-2</v>
      </c>
      <c r="G50" s="44">
        <f>100*$B$49*(Global!F135*$B$48+Global!F135^2*$C$48)*(F61/$B61)^(1/$C$49)</f>
        <v>0.11405900039682879</v>
      </c>
      <c r="H50" s="44">
        <f>100*$B$49*(Global!G135*$B$48+Global!G135^2*$C$48)*(G61/$B61)^(1/$C$49)</f>
        <v>0.14551269300810935</v>
      </c>
      <c r="I50" s="44">
        <f>100*$B$49*(Global!H135*$B$48+Global!H135^2*$C$48)*(H61/$B61)^(1/$C$49)</f>
        <v>0.18127626046025824</v>
      </c>
      <c r="J50" s="44">
        <f>100*$B$49*(Global!I135*$B$48+Global!I135^2*$C$48)*(I61/$B61)^(1/$C$49)</f>
        <v>0.2217701471316873</v>
      </c>
      <c r="K50" s="44">
        <f>100*$B$49*(Global!J135*$B$48+Global!J135^2*$C$48)*(J61/$B61)^(1/$C$49)</f>
        <v>0.27980580530546373</v>
      </c>
      <c r="L50" s="44">
        <f>100*$B$49*(Global!K135*$B$48+Global!K135^2*$C$48)*(K61/$B61)^(1/$C$49)</f>
        <v>0.34801365565855158</v>
      </c>
      <c r="M50" s="44">
        <f>100*$B$49*(Global!L135*$B$48+Global!L135^2*$C$48)*(L61/$B61)^(1/$C$49)</f>
        <v>0.4242049693880488</v>
      </c>
      <c r="N50" s="44">
        <f>100*$B$49*(Global!M135*$B$48+Global!M135^2*$C$48)*(M61/$B61)^(1/$C$49)</f>
        <v>0.50358667018216541</v>
      </c>
      <c r="O50" s="44">
        <f>100*$B$49*(Global!N135*$B$48+Global!N135^2*$C$48)*(N61/$B61)^(1/$C$49)</f>
        <v>0.59200467646606336</v>
      </c>
      <c r="P50" s="44">
        <f>100*$B$49*(Global!O135*$B$48+Global!O135^2*$C$48)*(O61/$B61)^(1/$C$49)</f>
        <v>0.6874914369032693</v>
      </c>
      <c r="Q50" s="44">
        <f>100*$B$49*(Global!P135*$B$48+Global!P135^2*$C$48)*(P61/$B61)^(1/$C$49)</f>
        <v>0.78988914312519742</v>
      </c>
      <c r="R50" s="44">
        <f>100*$B$49*(Global!Q135*$B$48+Global!Q135^2*$C$48)*(Q61/$B61)^(1/$C$49)</f>
        <v>0.8990010113075334</v>
      </c>
      <c r="S50" s="44">
        <f>100*$B$49*(Global!R135*$B$48+Global!R135^2*$C$48)*(R61/$B61)^(1/$C$49)</f>
        <v>1.0146121377672763</v>
      </c>
      <c r="T50" s="44">
        <f>100*$B$49*(Global!S135*$B$48+Global!S135^2*$C$48)*(S61/$B61)^(1/$C$49)</f>
        <v>1.1365017649431262</v>
      </c>
      <c r="U50" s="44">
        <f>100*$B$49*(Global!T135*$B$48+Global!T135^2*$C$48)*(T61/$B61)^(1/$C$49)</f>
        <v>1.2644496055035743</v>
      </c>
      <c r="V50" s="44">
        <f>100*$B$49*(Global!U135*$B$48+Global!U135^2*$C$48)*(U61/$B61)^(1/$C$49)</f>
        <v>1.3982380941793719</v>
      </c>
      <c r="W50" s="44">
        <f>100*$B$49*(Global!V135*$B$48+Global!V135^2*$C$48)*(V61/$B61)^(1/$C$49)</f>
        <v>1.5396865996273099</v>
      </c>
      <c r="X50" s="44">
        <f>100*$B$49*(Global!W135*$B$48+Global!W135^2*$C$48)*(W61/$B61)^(1/$C$49)</f>
        <v>1.6896268959582874</v>
      </c>
      <c r="Y50" s="44">
        <f>100*$B$49*(Global!X135*$B$48+Global!X135^2*$C$48)*(X61/$B61)^(1/$C$49)</f>
        <v>1.8464524997199332</v>
      </c>
      <c r="Z50" s="44">
        <f>100*$B$49*(Global!Y135*$B$48+Global!Y135^2*$C$48)*(Y61/$B61)^(1/$C$49)</f>
        <v>2.0098301114295869</v>
      </c>
      <c r="AA50" s="44">
        <f>100*$B$49*(Global!Z135*$B$48+Global!Z135^2*$C$48)*(Z61/$B61)^(1/$C$49)</f>
        <v>2.1794879751754643</v>
      </c>
      <c r="AB50" s="44">
        <f>100*$B$49*(Global!AA135*$B$48+Global!AA135^2*$C$48)*(AA61/$B61)^(1/$C$49)</f>
        <v>2.3550772488580622</v>
      </c>
      <c r="AC50" s="44">
        <f>100*$B$49*(Global!AB135*$B$48+Global!AB135^2*$C$48)*(AB61/$B61)^(1/$C$49)</f>
        <v>2.5349167163479951</v>
      </c>
      <c r="AD50" s="44">
        <f>100*$B$49*(Global!AC135*$B$48+Global!AC135^2*$C$48)*(AC61/$B61)^(1/$C$49)</f>
        <v>2.716613345007787</v>
      </c>
      <c r="AE50" s="44">
        <f>100*$B$49*(Global!AD135*$B$48+Global!AD135^2*$C$48)*(AD61/$B61)^(1/$C$49)</f>
        <v>2.8991497314906596</v>
      </c>
      <c r="AF50" s="44">
        <f>100*$B$49*(Global!AE135*$B$48+Global!AE135^2*$C$48)*(AE61/$B61)^(1/$C$49)</f>
        <v>3.0816336891705762</v>
      </c>
      <c r="AG50" s="44">
        <f>100*$B$49*(Global!AF135*$B$48+Global!AF135^2*$C$48)*(AF61/$B61)^(1/$C$49)</f>
        <v>3.2622307646268469</v>
      </c>
      <c r="AH50" s="44">
        <f>100*$B$49*(Global!AG135*$B$48+Global!AG135^2*$C$48)*(AG61/$B61)^(1/$C$49)</f>
        <v>3.4401929660459389</v>
      </c>
      <c r="AI50" s="44">
        <f>100*$B$49*(Global!AH135*$B$48+Global!AH135^2*$C$48)*(AH61/$B61)^(1/$C$49)</f>
        <v>3.6165042988409382</v>
      </c>
      <c r="AJ50" s="44">
        <f>100*$B$49*(Global!AI135*$B$48+Global!AI135^2*$C$48)*(AI61/$B61)^(1/$C$49)</f>
        <v>3.7913706053634288</v>
      </c>
      <c r="AK50" s="44">
        <f>100*$B$49*(Global!AJ135*$B$48+Global!AJ135^2*$C$48)*(AJ61/$B61)^(1/$C$49)</f>
        <v>3.9650020984350642</v>
      </c>
      <c r="AL50" s="44">
        <f>100*$B$49*(Global!AK135*$B$48+Global!AK135^2*$C$48)*(AK61/$B61)^(1/$C$49)</f>
        <v>4.1376143031017669</v>
      </c>
      <c r="AM50" s="44">
        <f>100*$B$49*(Global!AL135*$B$48+Global!AL135^2*$C$48)*(AL61/$B61)^(1/$C$49)</f>
        <v>4.3094230223800585</v>
      </c>
      <c r="AN50" s="44">
        <f>100*$B$49*(Global!AM135*$B$48+Global!AM135^2*$C$48)*(AM61/$B61)^(1/$C$49)</f>
        <v>4.4806389531384134</v>
      </c>
      <c r="AO50" s="44">
        <f>100*$B$49*(Global!AN135*$B$48+Global!AN135^2*$C$48)*(AN61/$B61)^(1/$C$49)</f>
        <v>4.6514632292264677</v>
      </c>
      <c r="AP50" s="44">
        <f>100*$B$49*(Global!AO135*$B$48+Global!AO135^2*$C$48)*(AO61/$B61)^(1/$C$49)</f>
        <v>4.8220842805594764</v>
      </c>
      <c r="AQ50" s="44">
        <f>100*$B$49*(Global!AP135*$B$48+Global!AP135^2*$C$48)*(AP61/$B61)^(1/$C$49)</f>
        <v>4.9926759704194792</v>
      </c>
      <c r="AR50" s="44">
        <f>100*$B$49*(Global!AQ135*$B$48+Global!AQ135^2*$C$48)*(AQ61/$B61)^(1/$C$49)</f>
        <v>5.1633967969877812</v>
      </c>
      <c r="AS50" s="44">
        <f>100*$B$49*(Global!AR135*$B$48+Global!AR135^2*$C$48)*(AR61/$B61)^(1/$C$49)</f>
        <v>5.3343898995669745</v>
      </c>
      <c r="AT50" s="44">
        <f>100*$B$49*(Global!AS135*$B$48+Global!AS135^2*$C$48)*(AS61/$B61)^(1/$C$49)</f>
        <v>5.505783626418375</v>
      </c>
      <c r="AU50" s="44">
        <f>100*$B$49*(Global!AT135*$B$48+Global!AT135^2*$C$48)*(AT61/$B61)^(1/$C$49)</f>
        <v>5.6776924619780447</v>
      </c>
      <c r="AV50" s="44">
        <f>100*$B$49*(Global!AU135*$B$48+Global!AU135^2*$C$48)*(AU61/$B61)^(1/$C$49)</f>
        <v>5.8502181571083458</v>
      </c>
      <c r="AW50" s="44">
        <f>100*$B$49*(Global!AV135*$B$48+Global!AV135^2*$C$48)*(AV61/$B61)^(1/$C$49)</f>
        <v>6.0234509480810781</v>
      </c>
      <c r="AX50" s="44">
        <f>100*$B$49*(Global!AW135*$B$48+Global!AW135^2*$C$48)*(AW61/$B61)^(1/$C$49)</f>
        <v>6.1974707848619204</v>
      </c>
      <c r="AY50" s="44">
        <f>100*$B$49*(Global!AX135*$B$48+Global!AX135^2*$C$48)*(AX61/$B61)^(1/$C$49)</f>
        <v>6.3723485164759932</v>
      </c>
      <c r="AZ50" s="44">
        <f>100*$B$49*(Global!AY135*$B$48+Global!AY135^2*$C$48)*(AY61/$B61)^(1/$C$49)</f>
        <v>6.5481470015404684</v>
      </c>
      <c r="BA50" s="44">
        <f>100*$B$49*(Global!AZ135*$B$48+Global!AZ135^2*$C$48)*(AZ61/$B61)^(1/$C$49)</f>
        <v>6.7249221266522632</v>
      </c>
      <c r="BB50" s="44">
        <f>100*$B$49*(Global!BA135*$B$48+Global!BA135^2*$C$48)*(BA61/$B61)^(1/$C$49)</f>
        <v>6.9027237254529528</v>
      </c>
      <c r="BC50" s="44">
        <f>100*$B$49*(Global!BB135*$B$48+Global!BB135^2*$C$48)*(BB61/$B61)^(1/$C$49)</f>
        <v>7.0815963979573882</v>
      </c>
      <c r="BD50" s="44">
        <f>100*$B$49*(Global!BC135*$B$48+Global!BC135^2*$C$48)*(BC61/$B61)^(1/$C$49)</f>
        <v>7.2615802340297977</v>
      </c>
      <c r="BE50" s="44">
        <f>100*$B$49*(Global!BD135*$B$48+Global!BD135^2*$C$48)*(BD61/$B61)^(1/$C$49)</f>
        <v>7.4427114474299358</v>
      </c>
      <c r="BF50" s="44">
        <f>100*$B$49*(Global!BE135*$B$48+Global!BE135^2*$C$48)*(BE61/$B61)^(1/$C$49)</f>
        <v>7.6250229281689759</v>
      </c>
      <c r="BG50" s="44">
        <f>100*$B$49*(Global!BF135*$B$48+Global!BF135^2*$C$48)*(BF61/$B61)^(1/$C$49)</f>
        <v>7.8085447214079506</v>
      </c>
      <c r="BH50" s="44">
        <f>100*$B$49*(Global!BG135*$B$48+Global!BG135^2*$C$48)*(BG61/$B61)^(1/$C$49)</f>
        <v>7.993304441088144</v>
      </c>
      <c r="BI50" s="44">
        <f>100*$B$49*(Global!BH135*$B$48+Global!BH135^2*$C$48)*(BH61/$B61)^(1/$C$49)</f>
        <v>8.1793276261070336</v>
      </c>
      <c r="BJ50" s="44">
        <f>100*$B$49*(Global!BI135*$B$48+Global!BI135^2*$C$48)*(BI61/$B61)^(1/$C$49)</f>
        <v>8.3666380462877807</v>
      </c>
      <c r="BK50" s="44">
        <f>100*$B$49*(Global!BJ80*$B$48+Global!BJ80^2*$C$48)*(BJ61/$B61)^(1/$C$49)</f>
        <v>8.4831363078902964</v>
      </c>
      <c r="BL50" s="44">
        <f>100*$B$49*(Global!BK80*$B$48+Global!BK80^2*$C$48)*(BK61/$B61)^(1/$C$49)</f>
        <v>8.5968943132799058</v>
      </c>
      <c r="BM50" s="44">
        <f>100*$B$49*(Global!BL80*$B$48+Global!BL80^2*$C$48)*(BL61/$B61)^(1/$C$49)</f>
        <v>8.708470498029234</v>
      </c>
      <c r="BN50" s="44">
        <f>100*$B$49*(Global!BM80*$B$48+Global!BM80^2*$C$48)*(BM61/$B61)^(1/$C$49)</f>
        <v>8.8182466985432644</v>
      </c>
      <c r="BO50" s="44">
        <f>100*$B$49*(Global!BN80*$B$48+Global!BN80^2*$C$48)*(BN61/$B61)^(1/$C$49)</f>
        <v>8.926485261804423</v>
      </c>
      <c r="BP50" s="44">
        <f>100*$B$49*(Global!BO80*$B$48+Global!BO80^2*$C$48)*(BO61/$B61)^(1/$C$49)</f>
        <v>9.0333676475370037</v>
      </c>
      <c r="BQ50" s="44">
        <f>100*$B$49*(Global!BP80*$B$48+Global!BP80^2*$C$48)*(BP61/$B61)^(1/$C$49)</f>
        <v>9.1390205267330469</v>
      </c>
      <c r="BR50" s="44">
        <f>100*$B$49*(Global!BQ80*$B$48+Global!BQ80^2*$C$48)*(BQ61/$B61)^(1/$C$49)</f>
        <v>9.243533430888327</v>
      </c>
      <c r="BS50" s="44">
        <f>100*$B$49*(Global!BR80*$B$48+Global!BR80^2*$C$48)*(BR61/$B61)^(1/$C$49)</f>
        <v>9.3469706905345724</v>
      </c>
      <c r="BT50" s="44">
        <f>100*$B$49*(Global!BS80*$B$48+Global!BS80^2*$C$48)*(BS61/$B61)^(1/$C$49)</f>
        <v>9.4493795132937031</v>
      </c>
      <c r="BU50" s="44">
        <f>100*$B$49*(Global!BT80*$B$48+Global!BT80^2*$C$48)*(BT61/$B61)^(1/$C$49)</f>
        <v>9.5507954517122684</v>
      </c>
      <c r="BV50" s="44">
        <f>100*$B$49*(Global!BU80*$B$48+Global!BU80^2*$C$48)*(BU61/$B61)^(1/$C$49)</f>
        <v>9.6512461058496939</v>
      </c>
      <c r="BW50" s="44">
        <f>100*$B$49*(Global!BV80*$B$48+Global!BV80^2*$C$48)*(BV61/$B61)^(1/$C$49)</f>
        <v>9.7507536317737262</v>
      </c>
      <c r="BX50" s="44">
        <f>100*$B$49*(Global!BW80*$B$48+Global!BW80^2*$C$48)*(BW61/$B61)^(1/$C$49)</f>
        <v>9.8493364420909799</v>
      </c>
      <c r="BY50" s="44">
        <f>100*$B$49*(Global!BX80*$B$48+Global!BX80^2*$C$48)*(BX61/$B61)^(1/$C$49)</f>
        <v>9.9470103595996591</v>
      </c>
      <c r="BZ50" s="44">
        <f>100*$B$49*(Global!BY80*$B$48+Global!BY80^2*$C$48)*(BY61/$B61)^(1/$C$49)</f>
        <v>10.043789400637905</v>
      </c>
      <c r="CA50" s="44">
        <f>100*$B$49*(Global!BZ80*$B$48+Global!BZ80^2*$C$48)*(BZ61/$B61)^(1/$C$49)</f>
        <v>10.139686307572473</v>
      </c>
      <c r="CB50" s="44">
        <f>100*$B$49*(Global!CA80*$B$48+Global!CA80^2*$C$48)*(CA61/$B61)^(1/$C$49)</f>
        <v>10.234712911249197</v>
      </c>
      <c r="CC50" s="44">
        <f>100*$B$49*(Global!CB80*$B$48+Global!CB80^2*$C$48)*(CB61/$B61)^(1/$C$49)</f>
        <v>10.328880378110799</v>
      </c>
      <c r="CD50" s="44">
        <f>100*$B$49*(Global!CC80*$B$48+Global!CC80^2*$C$48)*(CC61/$B61)^(1/$C$49)</f>
        <v>10.422199379025031</v>
      </c>
      <c r="CE50" s="44">
        <f>100*$B$49*(Global!CD80*$B$48+Global!CD80^2*$C$48)*(CD61/$B61)^(1/$C$49)</f>
        <v>10.51468020491833</v>
      </c>
      <c r="CF50" s="44">
        <f>100*$B$49*(Global!CE80*$B$48+Global!CE80^2*$C$48)*(CE61/$B61)^(1/$C$49)</f>
        <v>10.60633284622568</v>
      </c>
      <c r="CG50" s="44">
        <f>100*$B$49*(Global!CF80*$B$48+Global!CF80^2*$C$48)*(CF61/$B61)^(1/$C$49)</f>
        <v>10.6971670476954</v>
      </c>
      <c r="CH50" s="44">
        <f>100*$B$49*(Global!CG80*$B$48+Global!CG80^2*$C$48)*(CG61/$B61)^(1/$C$49)</f>
        <v>10.78719234638235</v>
      </c>
      <c r="CI50" s="44">
        <f>100*$B$49*(Global!CH80*$B$48+Global!CH80^2*$C$48)*(CH61/$B61)^(1/$C$49)</f>
        <v>10.876418098152847</v>
      </c>
      <c r="CJ50" s="44">
        <f>100*$B$49*(Global!CI80*$B$48+Global!CI80^2*$C$48)*(CI61/$B61)^(1/$C$49)</f>
        <v>10.964853496323283</v>
      </c>
      <c r="CK50" s="44">
        <f>100*$B$49*(Global!CJ80*$B$48+Global!CJ80^2*$C$48)*(CJ61/$B61)^(1/$C$49)</f>
        <v>11.052507584900134</v>
      </c>
      <c r="CL50" s="44">
        <f>100*$B$49*(Global!CK80*$B$48+Global!CK80^2*$C$48)*(CK61/$B61)^(1/$C$49)</f>
        <v>11.139389268105715</v>
      </c>
      <c r="CM50" s="44">
        <f>100*$B$49*(Global!CL80*$B$48+Global!CL80^2*$C$48)*(CL61/$B61)^(1/$C$49)</f>
        <v>11.22550731734135</v>
      </c>
      <c r="CN50" s="44">
        <f>100*$B$49*(Global!CM80*$B$48+Global!CM80^2*$C$48)*(CM61/$B61)^(1/$C$49)</f>
        <v>11.310870376377581</v>
      </c>
      <c r="CO50" s="44">
        <f>100*$B$49*(Global!CN80*$B$48+Global!CN80^2*$C$48)*(CN61/$B61)^(1/$C$49)</f>
        <v>11.395486965313832</v>
      </c>
      <c r="CP50" s="44">
        <f>100*$B$49*(Global!CO80*$B$48+Global!CO80^2*$C$48)*(CO61/$B61)^(1/$C$49)</f>
        <v>11.479365483681725</v>
      </c>
      <c r="CQ50" s="44">
        <f>100*$B$49*(Global!CP80*$B$48+Global!CP80^2*$C$48)*(CP61/$B61)^(1/$C$49)</f>
        <v>11.562514212950623</v>
      </c>
      <c r="CR50" s="44">
        <f>100*$B$49*(Global!CQ80*$B$48+Global!CQ80^2*$C$48)*(CQ61/$B61)^(1/$C$49)</f>
        <v>11.644941318615185</v>
      </c>
      <c r="CS50" s="44">
        <f>100*$B$49*(Global!CR80*$B$48+Global!CR80^2*$C$48)*(CR61/$B61)^(1/$C$49)</f>
        <v>11.726654851990098</v>
      </c>
      <c r="CT50" s="44">
        <f>100*$B$49*(Global!CS80*$B$48+Global!CS80^2*$C$48)*(CS61/$B61)^(1/$C$49)</f>
        <v>11.807662751799745</v>
      </c>
      <c r="CU50" s="44">
        <f>100*$B$49*(Global!CT80*$B$48+Global!CT80^2*$C$48)*(CT61/$B61)^(1/$C$49)</f>
        <v>11.887972845624446</v>
      </c>
      <c r="CV50" s="44">
        <f>100*$B$49*(Global!CU80*$B$48+Global!CU80^2*$C$48)*(CU61/$B61)^(1/$C$49)</f>
        <v>11.967592851246854</v>
      </c>
      <c r="CW50" s="44"/>
      <c r="CX50" s="29"/>
      <c r="CY50" s="29"/>
      <c r="CZ50" s="29"/>
      <c r="DA50" s="29"/>
    </row>
    <row r="51" spans="1:105" ht="18" customHeight="1">
      <c r="A51" s="51" t="s">
        <v>195</v>
      </c>
    </row>
    <row r="52" spans="1:105" ht="18" customHeight="1">
      <c r="A52" s="23" t="s">
        <v>120</v>
      </c>
      <c r="B52" s="188">
        <f>+Data!B241/1000</f>
        <v>1.5599047040985921E-2</v>
      </c>
      <c r="C52" s="116">
        <f>+B95-B92</f>
        <v>0</v>
      </c>
    </row>
    <row r="53" spans="1:105" ht="18" customHeight="1">
      <c r="A53" s="21" t="s">
        <v>121</v>
      </c>
      <c r="B53" s="138">
        <f>+Data!O176</f>
        <v>-256.71108634943255</v>
      </c>
      <c r="C53" s="116">
        <f>+Data!Q176</f>
        <v>-79.157194445829305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412.76900131562951</v>
      </c>
      <c r="C56" s="29">
        <f>B56*EXP(B58)</f>
        <v>499.31653842438431</v>
      </c>
      <c r="D56" s="29">
        <f>C56*EXP(C58)</f>
        <v>582.45526247535781</v>
      </c>
      <c r="E56" s="29">
        <f t="shared" ref="E56:BI56" si="10">D56*EXP(D58)</f>
        <v>655.97279000116657</v>
      </c>
      <c r="F56" s="29">
        <f t="shared" si="10"/>
        <v>718.79049213951976</v>
      </c>
      <c r="G56" s="29">
        <f t="shared" si="10"/>
        <v>757.22635740042631</v>
      </c>
      <c r="H56" s="29">
        <f t="shared" si="10"/>
        <v>783.94458908937531</v>
      </c>
      <c r="I56" s="29">
        <f t="shared" si="10"/>
        <v>811.60555592958758</v>
      </c>
      <c r="J56" s="29">
        <f t="shared" si="10"/>
        <v>840.24252170796979</v>
      </c>
      <c r="K56" s="29">
        <f t="shared" si="10"/>
        <v>869.88992390217095</v>
      </c>
      <c r="L56" s="29">
        <f t="shared" si="10"/>
        <v>880.49611539260263</v>
      </c>
      <c r="M56" s="29">
        <f t="shared" si="10"/>
        <v>871.35291338015509</v>
      </c>
      <c r="N56" s="29">
        <f t="shared" si="10"/>
        <v>862.3046557309807</v>
      </c>
      <c r="O56" s="29">
        <f t="shared" si="10"/>
        <v>853.35035652875547</v>
      </c>
      <c r="P56" s="29">
        <f t="shared" si="10"/>
        <v>844.48904009505657</v>
      </c>
      <c r="Q56" s="29">
        <f t="shared" si="10"/>
        <v>835.71974088305024</v>
      </c>
      <c r="R56" s="29">
        <f t="shared" si="10"/>
        <v>827.04150337228396</v>
      </c>
      <c r="S56" s="29">
        <f t="shared" si="10"/>
        <v>818.45338196457124</v>
      </c>
      <c r="T56" s="29">
        <f t="shared" si="10"/>
        <v>809.95444088095701</v>
      </c>
      <c r="U56" s="29">
        <f t="shared" si="10"/>
        <v>801.54375405975338</v>
      </c>
      <c r="V56" s="29">
        <f t="shared" si="10"/>
        <v>799.22205589290161</v>
      </c>
      <c r="W56" s="29">
        <f t="shared" si="10"/>
        <v>802.93662751675856</v>
      </c>
      <c r="X56" s="29">
        <f t="shared" si="10"/>
        <v>806.66846348191723</v>
      </c>
      <c r="Y56" s="29">
        <f t="shared" si="10"/>
        <v>810.41764402844581</v>
      </c>
      <c r="Z56" s="29">
        <f t="shared" si="10"/>
        <v>814.18424976934705</v>
      </c>
      <c r="AA56" s="29">
        <f t="shared" si="10"/>
        <v>817.96836169229152</v>
      </c>
      <c r="AB56" s="29">
        <f t="shared" si="10"/>
        <v>821.77006116135885</v>
      </c>
      <c r="AC56" s="29">
        <f t="shared" si="10"/>
        <v>825.58942991878746</v>
      </c>
      <c r="AD56" s="29">
        <f t="shared" si="10"/>
        <v>829.42655008673182</v>
      </c>
      <c r="AE56" s="29">
        <f t="shared" si="10"/>
        <v>833.28150416902827</v>
      </c>
      <c r="AF56" s="29">
        <f t="shared" si="10"/>
        <v>835.21569481531003</v>
      </c>
      <c r="AG56" s="29">
        <f t="shared" si="10"/>
        <v>835.21569481531003</v>
      </c>
      <c r="AH56" s="29">
        <f t="shared" si="10"/>
        <v>835.21569481531003</v>
      </c>
      <c r="AI56" s="29">
        <f t="shared" si="10"/>
        <v>835.21569481531003</v>
      </c>
      <c r="AJ56" s="29">
        <f t="shared" si="10"/>
        <v>835.21569481531003</v>
      </c>
      <c r="AK56" s="29">
        <f t="shared" si="10"/>
        <v>835.21569481531003</v>
      </c>
      <c r="AL56" s="29">
        <f t="shared" si="10"/>
        <v>835.21569481531003</v>
      </c>
      <c r="AM56" s="29">
        <f t="shared" si="10"/>
        <v>835.21569481531003</v>
      </c>
      <c r="AN56" s="29">
        <f t="shared" si="10"/>
        <v>835.21569481531003</v>
      </c>
      <c r="AO56" s="29">
        <f t="shared" si="10"/>
        <v>835.21569481531003</v>
      </c>
      <c r="AP56" s="29">
        <f t="shared" si="10"/>
        <v>835.21569481531003</v>
      </c>
      <c r="AQ56" s="29">
        <f t="shared" si="10"/>
        <v>835.21569481531003</v>
      </c>
      <c r="AR56" s="29">
        <f t="shared" si="10"/>
        <v>835.21569481531003</v>
      </c>
      <c r="AS56" s="29">
        <f t="shared" si="10"/>
        <v>835.21569481531003</v>
      </c>
      <c r="AT56" s="29">
        <f t="shared" si="10"/>
        <v>835.21569481531003</v>
      </c>
      <c r="AU56" s="29">
        <f t="shared" si="10"/>
        <v>835.21569481531003</v>
      </c>
      <c r="AV56" s="29">
        <f t="shared" si="10"/>
        <v>835.21569481531003</v>
      </c>
      <c r="AW56" s="29">
        <f t="shared" si="10"/>
        <v>835.21569481531003</v>
      </c>
      <c r="AX56" s="29">
        <f t="shared" si="10"/>
        <v>835.21569481531003</v>
      </c>
      <c r="AY56" s="29">
        <f t="shared" si="10"/>
        <v>835.21569481531003</v>
      </c>
      <c r="AZ56" s="29">
        <f t="shared" si="10"/>
        <v>835.21569481531003</v>
      </c>
      <c r="BA56" s="29">
        <f t="shared" si="10"/>
        <v>835.21569481531003</v>
      </c>
      <c r="BB56" s="29">
        <f t="shared" si="10"/>
        <v>835.21569481531003</v>
      </c>
      <c r="BC56" s="29">
        <f t="shared" si="10"/>
        <v>835.21569481531003</v>
      </c>
      <c r="BD56" s="29">
        <f t="shared" si="10"/>
        <v>835.21569481531003</v>
      </c>
      <c r="BE56" s="29">
        <f t="shared" si="10"/>
        <v>835.21569481531003</v>
      </c>
      <c r="BF56" s="29">
        <f t="shared" si="10"/>
        <v>835.21569481531003</v>
      </c>
      <c r="BG56" s="29">
        <f t="shared" si="10"/>
        <v>835.21569481531003</v>
      </c>
      <c r="BH56" s="29">
        <f t="shared" si="10"/>
        <v>835.21569481531003</v>
      </c>
      <c r="BI56" s="29">
        <f t="shared" si="10"/>
        <v>835.21569481531003</v>
      </c>
    </row>
    <row r="57" spans="1:105" s="6" customFormat="1" ht="12.9">
      <c r="A57" s="5" t="s">
        <v>113</v>
      </c>
      <c r="B57" s="3">
        <f>Parameters!M48</f>
        <v>412.76900131562951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+Data!B45*10</f>
        <v>0.19035212254373904</v>
      </c>
      <c r="C58" s="29">
        <f>+Data!C45*10</f>
        <v>0.15401213969369185</v>
      </c>
      <c r="D58" s="29">
        <f>+Data!D45*10</f>
        <v>0.11886692955409536</v>
      </c>
      <c r="E58" s="29">
        <f>+Data!E45*10</f>
        <v>9.1450617987396274E-2</v>
      </c>
      <c r="F58" s="29">
        <f>+Data!F45*10</f>
        <v>5.2092300348727083E-2</v>
      </c>
      <c r="G58" s="29">
        <f>+Data!G45*10</f>
        <v>3.4676112907548032E-2</v>
      </c>
      <c r="H58" s="29">
        <f>+Data!H45*10</f>
        <v>3.4676112907548032E-2</v>
      </c>
      <c r="I58" s="29">
        <f>+Data!I45*10</f>
        <v>3.4676112907548032E-2</v>
      </c>
      <c r="J58" s="29">
        <f>+Data!J45*10</f>
        <v>3.4676112907548032E-2</v>
      </c>
      <c r="K58" s="29">
        <f>+Data!K45*10</f>
        <v>1.2118836713273566E-2</v>
      </c>
      <c r="L58" s="29">
        <f>+Data!L45*10</f>
        <v>-1.0438439481000905E-2</v>
      </c>
      <c r="M58" s="29">
        <f>+Data!M45*10</f>
        <v>-1.0438439481000905E-2</v>
      </c>
      <c r="N58" s="29">
        <f>+Data!N45*10</f>
        <v>-1.0438439481000905E-2</v>
      </c>
      <c r="O58" s="29">
        <f>+Data!O45*10</f>
        <v>-1.0438439481000905E-2</v>
      </c>
      <c r="P58" s="29">
        <f>+Data!P45*10</f>
        <v>-1.0438439481000905E-2</v>
      </c>
      <c r="Q58" s="29">
        <f>+Data!Q45*10</f>
        <v>-1.0438439481000905E-2</v>
      </c>
      <c r="R58" s="29">
        <f>+Data!R45*10</f>
        <v>-1.0438439481000905E-2</v>
      </c>
      <c r="S58" s="29">
        <f>+Data!S45*10</f>
        <v>-1.0438439481000905E-2</v>
      </c>
      <c r="T58" s="29">
        <f>+Data!T45*10</f>
        <v>-1.0438439481000905E-2</v>
      </c>
      <c r="U58" s="29">
        <f>+Data!U45*10</f>
        <v>-2.900736360517412E-3</v>
      </c>
      <c r="V58" s="29">
        <f>+Data!V45*10</f>
        <v>4.6369667599660816E-3</v>
      </c>
      <c r="W58" s="29">
        <f>+Data!W45*10</f>
        <v>4.6369667599660816E-3</v>
      </c>
      <c r="X58" s="29">
        <f>+Data!X45*10</f>
        <v>4.6369667599660816E-3</v>
      </c>
      <c r="Y58" s="29">
        <f>+Data!Y45*10</f>
        <v>4.6369667599660816E-3</v>
      </c>
      <c r="Z58" s="29">
        <f>+Data!Z45*10</f>
        <v>4.6369667599660816E-3</v>
      </c>
      <c r="AA58" s="29">
        <f>+Data!AA45*10</f>
        <v>4.6369667599660816E-3</v>
      </c>
      <c r="AB58" s="29">
        <f>+Data!AB45*10</f>
        <v>4.6369667599660816E-3</v>
      </c>
      <c r="AC58" s="29">
        <f>+Data!AC45*10</f>
        <v>4.6369667599660816E-3</v>
      </c>
      <c r="AD58" s="29">
        <f>+Data!AD45*10</f>
        <v>4.6369667599660816E-3</v>
      </c>
      <c r="AE58" s="29">
        <f>+Data!AE45*10</f>
        <v>2.3184833799830408E-3</v>
      </c>
      <c r="AF58" s="29">
        <f>+Data!AF43*10</f>
        <v>0</v>
      </c>
      <c r="AG58" s="29">
        <f>+Data!AG43*10</f>
        <v>0</v>
      </c>
      <c r="AH58" s="29">
        <f>+Data!AH43*10</f>
        <v>0</v>
      </c>
      <c r="AI58" s="29">
        <f>+Data!AI43*10</f>
        <v>0</v>
      </c>
      <c r="AJ58" s="29">
        <f>+Data!AJ43*10</f>
        <v>0</v>
      </c>
      <c r="AK58" s="29">
        <f>+Data!AK43*10</f>
        <v>0</v>
      </c>
      <c r="AL58" s="29">
        <f>+Data!AL43*10</f>
        <v>0</v>
      </c>
      <c r="AM58" s="29">
        <f>+Data!AM43*10</f>
        <v>0</v>
      </c>
      <c r="AN58" s="29">
        <f>+Data!AN43*10</f>
        <v>0</v>
      </c>
      <c r="AO58" s="29">
        <f>+Data!AO43*10</f>
        <v>0</v>
      </c>
      <c r="AP58" s="29">
        <f>+Data!AP43*10</f>
        <v>0</v>
      </c>
      <c r="AQ58" s="29">
        <f>+Data!AQ43*10</f>
        <v>0</v>
      </c>
      <c r="AR58" s="29">
        <f>+Data!AR43*10</f>
        <v>0</v>
      </c>
      <c r="AS58" s="29">
        <f>+Data!AS43*10</f>
        <v>0</v>
      </c>
      <c r="AT58" s="29">
        <f>+Data!AT43*10</f>
        <v>0</v>
      </c>
      <c r="AU58" s="29">
        <f>+Data!AU43*10</f>
        <v>0</v>
      </c>
      <c r="AV58" s="29">
        <f>+Data!AV43*10</f>
        <v>0</v>
      </c>
      <c r="AW58" s="29">
        <f>+Data!AW43*10</f>
        <v>0</v>
      </c>
      <c r="AX58" s="29">
        <f>+Data!AX43*10</f>
        <v>0</v>
      </c>
      <c r="AY58" s="29">
        <f>+Data!AY43*10</f>
        <v>0</v>
      </c>
      <c r="AZ58" s="29">
        <f>+Data!AZ43*10</f>
        <v>0</v>
      </c>
      <c r="BA58" s="29">
        <f>+Data!BA43*10</f>
        <v>0</v>
      </c>
      <c r="BB58" s="29">
        <f>+Data!BB43*10</f>
        <v>0</v>
      </c>
      <c r="BC58" s="29">
        <f>+Data!BC43*10</f>
        <v>0</v>
      </c>
      <c r="BD58" s="29">
        <f>+Data!BD43*10</f>
        <v>0</v>
      </c>
      <c r="BE58" s="29">
        <f>+Data!BE43*10</f>
        <v>0</v>
      </c>
      <c r="BF58" s="29">
        <f>+Data!BF43*10</f>
        <v>0</v>
      </c>
      <c r="BG58" s="29">
        <f>+Data!BG43*10</f>
        <v>0</v>
      </c>
      <c r="BH58" s="29">
        <f>+Data!BH43*10</f>
        <v>0</v>
      </c>
      <c r="BI58" s="29">
        <f>+Data!BI43*10</f>
        <v>0</v>
      </c>
    </row>
    <row r="59" spans="1:105" s="6" customFormat="1" ht="12.9">
      <c r="A59" s="5" t="s">
        <v>129</v>
      </c>
      <c r="B59" s="3">
        <f>+BI56</f>
        <v>835.21569481531003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3.4801033488396889</v>
      </c>
      <c r="C61" s="45">
        <f t="shared" si="11"/>
        <v>5.7670228579948573</v>
      </c>
      <c r="D61" s="45">
        <f t="shared" si="11"/>
        <v>8.7638570165289043</v>
      </c>
      <c r="E61" s="45">
        <f t="shared" si="11"/>
        <v>12.397562754715722</v>
      </c>
      <c r="F61" s="45">
        <f t="shared" si="11"/>
        <v>16.642289434057258</v>
      </c>
      <c r="G61" s="45">
        <f t="shared" si="11"/>
        <v>21.111710045689929</v>
      </c>
      <c r="H61" s="45">
        <f t="shared" si="11"/>
        <v>25.919157304342306</v>
      </c>
      <c r="I61" s="45">
        <f t="shared" si="11"/>
        <v>31.361885385755258</v>
      </c>
      <c r="J61" s="45">
        <f t="shared" si="11"/>
        <v>37.483779133486209</v>
      </c>
      <c r="K61" s="45">
        <f t="shared" si="11"/>
        <v>44.328584030256209</v>
      </c>
      <c r="L61" s="45">
        <f t="shared" si="11"/>
        <v>50.781278274490077</v>
      </c>
      <c r="M61" s="45">
        <f t="shared" si="11"/>
        <v>56.320089497687398</v>
      </c>
      <c r="N61" s="45">
        <f t="shared" si="11"/>
        <v>62.473223693030477</v>
      </c>
      <c r="O61" s="45">
        <f t="shared" si="11"/>
        <v>68.470826584994441</v>
      </c>
      <c r="P61" s="45">
        <f t="shared" si="11"/>
        <v>74.377116268922634</v>
      </c>
      <c r="Q61" s="45">
        <f t="shared" si="11"/>
        <v>80.221280130084338</v>
      </c>
      <c r="R61" s="45">
        <f t="shared" si="11"/>
        <v>86.0136971467726</v>
      </c>
      <c r="S61" s="45">
        <f t="shared" si="11"/>
        <v>91.755411936605057</v>
      </c>
      <c r="T61" s="45">
        <f t="shared" si="11"/>
        <v>97.443472516317215</v>
      </c>
      <c r="U61" s="45">
        <f t="shared" si="11"/>
        <v>103.07387122058044</v>
      </c>
      <c r="V61" s="45">
        <f t="shared" si="11"/>
        <v>109.21786034061014</v>
      </c>
      <c r="W61" s="45">
        <f t="shared" si="11"/>
        <v>116.09288762392896</v>
      </c>
      <c r="X61" s="45">
        <f t="shared" si="11"/>
        <v>123.24625290858337</v>
      </c>
      <c r="Y61" s="45">
        <f t="shared" si="11"/>
        <v>130.61377289192177</v>
      </c>
      <c r="Z61" s="45">
        <f t="shared" si="11"/>
        <v>138.16167697919118</v>
      </c>
      <c r="AA61" s="45">
        <f t="shared" si="11"/>
        <v>145.87426939926115</v>
      </c>
      <c r="AB61" s="45">
        <f t="shared" si="11"/>
        <v>153.74939920849064</v>
      </c>
      <c r="AC61" s="45">
        <f t="shared" si="11"/>
        <v>161.79887762601939</v>
      </c>
      <c r="AD61" s="45">
        <f t="shared" si="11"/>
        <v>170.14108082519121</v>
      </c>
      <c r="AE61" s="45">
        <f t="shared" si="11"/>
        <v>178.77448471034387</v>
      </c>
      <c r="AF61" s="45">
        <f t="shared" si="11"/>
        <v>187.38819114123785</v>
      </c>
      <c r="AG61" s="45">
        <f t="shared" si="11"/>
        <v>195.86844974865198</v>
      </c>
      <c r="AH61" s="45">
        <f t="shared" si="11"/>
        <v>204.45548924691255</v>
      </c>
      <c r="AI61" s="45">
        <f t="shared" si="11"/>
        <v>213.1827178616351</v>
      </c>
      <c r="AJ61" s="45">
        <f t="shared" si="11"/>
        <v>222.06999815556421</v>
      </c>
      <c r="AK61" s="45">
        <f t="shared" si="11"/>
        <v>231.13127493127141</v>
      </c>
      <c r="AL61" s="45">
        <f t="shared" si="11"/>
        <v>240.37813950108429</v>
      </c>
      <c r="AM61" s="45">
        <f t="shared" si="11"/>
        <v>249.82155349800746</v>
      </c>
      <c r="AN61" s="45">
        <f t="shared" si="11"/>
        <v>259.47261745146955</v>
      </c>
      <c r="AO61" s="45">
        <f t="shared" si="11"/>
        <v>269.34286167432282</v>
      </c>
      <c r="AP61" s="45">
        <f t="shared" si="11"/>
        <v>279.4443122262395</v>
      </c>
      <c r="AQ61" s="45">
        <f t="shared" si="11"/>
        <v>289.78946190740805</v>
      </c>
      <c r="AR61" s="45">
        <f t="shared" si="11"/>
        <v>300.39121033165327</v>
      </c>
      <c r="AS61" s="45">
        <f t="shared" si="11"/>
        <v>311.2628025643362</v>
      </c>
      <c r="AT61" s="45">
        <f t="shared" si="11"/>
        <v>322.41777824096965</v>
      </c>
      <c r="AU61" s="45">
        <f t="shared" si="11"/>
        <v>333.86993455593517</v>
      </c>
      <c r="AV61" s="45">
        <f t="shared" si="11"/>
        <v>345.63330268079341</v>
      </c>
      <c r="AW61" s="45">
        <f t="shared" si="11"/>
        <v>357.72213570073939</v>
      </c>
      <c r="AX61" s="45">
        <f t="shared" si="11"/>
        <v>370.15090581277673</v>
      </c>
      <c r="AY61" s="45">
        <f t="shared" si="11"/>
        <v>382.93430867637966</v>
      </c>
      <c r="AZ61" s="45">
        <f t="shared" si="11"/>
        <v>396.08727313254133</v>
      </c>
      <c r="BA61" s="45">
        <f t="shared" si="11"/>
        <v>409.6249748629636</v>
      </c>
      <c r="BB61" s="45">
        <f t="shared" si="11"/>
        <v>423.56285288540789</v>
      </c>
      <c r="BC61" s="45">
        <f t="shared" si="11"/>
        <v>437.91662805306009</v>
      </c>
      <c r="BD61" s="45">
        <f t="shared" si="11"/>
        <v>452.70232294335278</v>
      </c>
      <c r="BE61" s="45">
        <f t="shared" si="11"/>
        <v>467.93628269096058</v>
      </c>
      <c r="BF61" s="45">
        <f t="shared" si="11"/>
        <v>483.63519644891352</v>
      </c>
      <c r="BG61" s="45">
        <f t="shared" si="11"/>
        <v>499.81611925904076</v>
      </c>
      <c r="BH61" s="45">
        <f t="shared" si="11"/>
        <v>516.4964941854638</v>
      </c>
      <c r="BI61" s="45">
        <f t="shared" si="11"/>
        <v>533.69417461834337</v>
      </c>
      <c r="BJ61" s="45">
        <f>+BI61</f>
        <v>533.69417461834337</v>
      </c>
      <c r="BK61" s="45">
        <f t="shared" ref="BK61:CV61" si="12">+BJ61</f>
        <v>533.69417461834337</v>
      </c>
      <c r="BL61" s="45">
        <f t="shared" si="12"/>
        <v>533.69417461834337</v>
      </c>
      <c r="BM61" s="45">
        <f t="shared" si="12"/>
        <v>533.69417461834337</v>
      </c>
      <c r="BN61" s="45">
        <f t="shared" si="12"/>
        <v>533.69417461834337</v>
      </c>
      <c r="BO61" s="45">
        <f t="shared" si="12"/>
        <v>533.69417461834337</v>
      </c>
      <c r="BP61" s="45">
        <f t="shared" si="12"/>
        <v>533.69417461834337</v>
      </c>
      <c r="BQ61" s="45">
        <f t="shared" si="12"/>
        <v>533.69417461834337</v>
      </c>
      <c r="BR61" s="45">
        <f t="shared" si="12"/>
        <v>533.69417461834337</v>
      </c>
      <c r="BS61" s="45">
        <f t="shared" si="12"/>
        <v>533.69417461834337</v>
      </c>
      <c r="BT61" s="45">
        <f t="shared" si="12"/>
        <v>533.69417461834337</v>
      </c>
      <c r="BU61" s="45">
        <f t="shared" si="12"/>
        <v>533.69417461834337</v>
      </c>
      <c r="BV61" s="45">
        <f t="shared" si="12"/>
        <v>533.69417461834337</v>
      </c>
      <c r="BW61" s="45">
        <f t="shared" si="12"/>
        <v>533.69417461834337</v>
      </c>
      <c r="BX61" s="45">
        <f t="shared" si="12"/>
        <v>533.69417461834337</v>
      </c>
      <c r="BY61" s="45">
        <f t="shared" si="12"/>
        <v>533.69417461834337</v>
      </c>
      <c r="BZ61" s="45">
        <f t="shared" si="12"/>
        <v>533.69417461834337</v>
      </c>
      <c r="CA61" s="45">
        <f t="shared" si="12"/>
        <v>533.69417461834337</v>
      </c>
      <c r="CB61" s="45">
        <f t="shared" si="12"/>
        <v>533.69417461834337</v>
      </c>
      <c r="CC61" s="45">
        <f t="shared" si="12"/>
        <v>533.69417461834337</v>
      </c>
      <c r="CD61" s="45">
        <f t="shared" si="12"/>
        <v>533.69417461834337</v>
      </c>
      <c r="CE61" s="45">
        <f t="shared" si="12"/>
        <v>533.69417461834337</v>
      </c>
      <c r="CF61" s="45">
        <f t="shared" si="12"/>
        <v>533.69417461834337</v>
      </c>
      <c r="CG61" s="45">
        <f t="shared" si="12"/>
        <v>533.69417461834337</v>
      </c>
      <c r="CH61" s="45">
        <f t="shared" si="12"/>
        <v>533.69417461834337</v>
      </c>
      <c r="CI61" s="45">
        <f t="shared" si="12"/>
        <v>533.69417461834337</v>
      </c>
      <c r="CJ61" s="45">
        <f t="shared" si="12"/>
        <v>533.69417461834337</v>
      </c>
      <c r="CK61" s="45">
        <f t="shared" si="12"/>
        <v>533.69417461834337</v>
      </c>
      <c r="CL61" s="45">
        <f t="shared" si="12"/>
        <v>533.69417461834337</v>
      </c>
      <c r="CM61" s="45">
        <f t="shared" si="12"/>
        <v>533.69417461834337</v>
      </c>
      <c r="CN61" s="45">
        <f t="shared" si="12"/>
        <v>533.69417461834337</v>
      </c>
      <c r="CO61" s="45">
        <f t="shared" si="12"/>
        <v>533.69417461834337</v>
      </c>
      <c r="CP61" s="45">
        <f t="shared" si="12"/>
        <v>533.69417461834337</v>
      </c>
      <c r="CQ61" s="45">
        <f t="shared" si="12"/>
        <v>533.69417461834337</v>
      </c>
      <c r="CR61" s="45">
        <f t="shared" si="12"/>
        <v>533.69417461834337</v>
      </c>
      <c r="CS61" s="45">
        <f t="shared" si="12"/>
        <v>533.69417461834337</v>
      </c>
      <c r="CT61" s="45">
        <f t="shared" si="12"/>
        <v>533.69417461834337</v>
      </c>
      <c r="CU61" s="45">
        <f t="shared" si="12"/>
        <v>533.69417461834337</v>
      </c>
      <c r="CV61" s="45">
        <f t="shared" si="12"/>
        <v>533.69417461834337</v>
      </c>
    </row>
    <row r="62" spans="1:105" s="64" customFormat="1" ht="18" customHeight="1">
      <c r="A62" s="580" t="s">
        <v>1128</v>
      </c>
      <c r="B62" s="64">
        <f>($B24*B81+$B25*B81^$B$26+$B$29*(B81/$B$27)^$B$28)*Parameters!$B$116*0.01</f>
        <v>3.3998963496381673E-3</v>
      </c>
      <c r="C62" s="64">
        <f>($B24*C81+$B25*C81^$B$26+$B$29*(C81/$B$27)^$B$28)*Parameters!$B$116*0.01</f>
        <v>4.2474753279313953E-3</v>
      </c>
      <c r="D62" s="64">
        <f>($B24*D81+$B25*D81^$B$26+$B$29*(D81/$B$27)^$B$28)*Parameters!$B$116*0.01</f>
        <v>5.8180860306115134E-3</v>
      </c>
      <c r="E62" s="64">
        <f>($B24*E81+$B25*E81^$B$26+$B$29*(E81/$B$27)^$B$28)*Parameters!$B$116*0.01</f>
        <v>7.8920253778436613E-3</v>
      </c>
      <c r="F62" s="64">
        <f>($B24*F81+$B25*F81^$B$26+$B$29*(F81/$B$27)^$B$28)*Parameters!$B$116*0.01</f>
        <v>1.0414935676973132E-2</v>
      </c>
      <c r="G62" s="64">
        <f>($B24*G81+$B25*G81^$B$26+$B$29*(G81/$B$27)^$B$28)*Parameters!$B$116*0.01</f>
        <v>1.3317318021071936E-2</v>
      </c>
      <c r="H62" s="64">
        <f>($B24*H81+$B25*H81^$B$26+$B$29*(H81/$B$27)^$B$28)*Parameters!$B$116*0.01</f>
        <v>1.6521706316016842E-2</v>
      </c>
      <c r="I62" s="64">
        <f>($B24*I81+$B25*I81^$B$26+$B$29*(I81/$B$27)^$B$28)*Parameters!$B$116*0.01</f>
        <v>1.9960209067355166E-2</v>
      </c>
      <c r="J62" s="64">
        <f>($B24*J81+$B25*J81^$B$26+$B$29*(J81/$B$27)^$B$28)*Parameters!$B$116*0.01</f>
        <v>2.3581865433905173E-2</v>
      </c>
      <c r="K62" s="64">
        <f>($B24*K81+$B25*K81^$B$26+$B$29*(K81/$B$27)^$B$28)*Parameters!$B$116*0.01</f>
        <v>2.735066329449368E-2</v>
      </c>
      <c r="L62" s="64">
        <f>($B24*L81+$B25*L81^$B$26+$B$29*(L81/$B$27)^$B$28)*Parameters!$B$116*0.01</f>
        <v>3.1242148278759017E-2</v>
      </c>
      <c r="M62" s="64">
        <f>($B24*M81+$B25*M81^$B$26+$B$29*(M81/$B$27)^$B$28)*Parameters!$B$116*0.01</f>
        <v>3.512543324693778E-2</v>
      </c>
      <c r="N62" s="64">
        <f>($B24*N81+$B25*N81^$B$26+$B$29*(N81/$B$27)^$B$28)*Parameters!$B$116*0.01</f>
        <v>3.9007824945821494E-2</v>
      </c>
      <c r="O62" s="64">
        <f>($B24*O81+$B25*O81^$B$26+$B$29*(O81/$B$27)^$B$28)*Parameters!$B$116*0.01</f>
        <v>4.2893314445726E-2</v>
      </c>
      <c r="P62" s="64">
        <f>($B24*P81+$B25*P81^$B$26+$B$29*(P81/$B$27)^$B$28)*Parameters!$B$116*0.01</f>
        <v>4.678003580459137E-2</v>
      </c>
      <c r="Q62" s="64">
        <f>($B24*Q81+$B25*Q81^$B$26+$B$29*(Q81/$B$27)^$B$28)*Parameters!$B$116*0.01</f>
        <v>5.0663334940251943E-2</v>
      </c>
      <c r="R62" s="64">
        <f>($B24*R81+$B25*R81^$B$26+$B$29*(R81/$B$27)^$B$28)*Parameters!$B$116*0.01</f>
        <v>5.453715747646444E-2</v>
      </c>
      <c r="S62" s="64">
        <f>($B24*S81+$B25*S81^$B$26+$B$29*(S81/$B$27)^$B$28)*Parameters!$B$116*0.01</f>
        <v>5.8394568109661579E-2</v>
      </c>
      <c r="T62" s="64">
        <f>($B24*T81+$B25*T81^$B$26+$B$29*(T81/$B$27)^$B$28)*Parameters!$B$116*0.01</f>
        <v>6.2227773611356396E-2</v>
      </c>
      <c r="U62" s="64">
        <f>($B24*U81+$B25*U81^$B$26+$B$29*(U81/$B$27)^$B$28)*Parameters!$B$116*0.01</f>
        <v>6.6027797096623181E-2</v>
      </c>
      <c r="V62" s="64">
        <f>($B24*V81+$B25*V81^$B$26+$B$29*(V81/$B$27)^$B$28)*Parameters!$B$116*0.01</f>
        <v>6.9787660833041873E-2</v>
      </c>
      <c r="W62" s="64">
        <f>($B24*W81+$B25*W81^$B$26+$B$29*(W81/$B$27)^$B$28)*Parameters!$B$116*0.01</f>
        <v>7.3504443204817471E-2</v>
      </c>
      <c r="X62" s="64">
        <f>($B24*X81+$B25*X81^$B$26+$B$29*(X81/$B$27)^$B$28)*Parameters!$B$116*0.01</f>
        <v>7.717290184937535E-2</v>
      </c>
      <c r="Y62" s="64">
        <f>($B24*Y81+$B25*Y81^$B$26+$B$29*(Y81/$B$27)^$B$28)*Parameters!$B$116*0.01</f>
        <v>8.0778764116694254E-2</v>
      </c>
      <c r="Z62" s="64">
        <f>($B24*Z81+$B25*Z81^$B$26+$B$29*(Z81/$B$27)^$B$28)*Parameters!$B$116*0.01</f>
        <v>8.4296290306080324E-2</v>
      </c>
      <c r="AA62" s="64">
        <f>($B24*AA81+$B25*AA81^$B$26+$B$29*(AA81/$B$27)^$B$28)*Parameters!$B$116*0.01</f>
        <v>8.7618824759288658E-2</v>
      </c>
      <c r="AB62" s="64">
        <f>($B24*AB81+$B25*AB81^$B$26+$B$29*(AB81/$B$27)^$B$28)*Parameters!$B$116*0.01</f>
        <v>8.9679567057213208E-2</v>
      </c>
      <c r="AC62" s="64">
        <f>($B24*AC81+$B25*AC81^$B$26+$B$29*(AC81/$B$27)^$B$28)*Parameters!$B$116*0.01</f>
        <v>8.9890606952337193E-2</v>
      </c>
      <c r="AD62" s="64">
        <f>($B24*AD81+$B25*AD81^$B$26+$B$29*(AD81/$B$27)^$B$28)*Parameters!$B$116*0.01</f>
        <v>8.899052538110519E-2</v>
      </c>
      <c r="AE62" s="64">
        <f>($B24*AE81+$B25*AE81^$B$26+$B$29*(AE81/$B$27)^$B$28)*Parameters!$B$116*0.01</f>
        <v>8.7484072731890627E-2</v>
      </c>
      <c r="AF62" s="64">
        <f>($B24*AF81+$B25*AF81^$B$26+$B$29*(AF81/$B$27)^$B$28)*Parameters!$B$116*0.01</f>
        <v>8.5701291653052916E-2</v>
      </c>
      <c r="AG62" s="64">
        <f>($B24*AG81+$B25*AG81^$B$26+$B$29*(AG81/$B$27)^$B$28)*Parameters!$B$116*0.01</f>
        <v>8.3849086024843533E-2</v>
      </c>
      <c r="AH62" s="64">
        <f>($B24*AH81+$B25*AH81^$B$26+$B$29*(AH81/$B$27)^$B$28)*Parameters!$B$116*0.01</f>
        <v>8.2050774044454697E-2</v>
      </c>
      <c r="AI62" s="64">
        <f>($B24*AI81+$B25*AI81^$B$26+$B$29*(AI81/$B$27)^$B$28)*Parameters!$B$116*0.01</f>
        <v>8.0374543844513244E-2</v>
      </c>
      <c r="AJ62" s="64">
        <f>($B24*AJ81+$B25*AJ81^$B$26+$B$29*(AJ81/$B$27)^$B$28)*Parameters!$B$116*0.01</f>
        <v>7.8853169535313183E-2</v>
      </c>
      <c r="AK62" s="64">
        <f>($B24*AK81+$B25*AK81^$B$26+$B$29*(AK81/$B$27)^$B$28)*Parameters!$B$116*0.01</f>
        <v>7.7497334672711721E-2</v>
      </c>
      <c r="AL62" s="64">
        <f>($B24*AL81+$B25*AL81^$B$26+$B$29*(AL81/$B$27)^$B$28)*Parameters!$B$116*0.01</f>
        <v>7.6304467117935537E-2</v>
      </c>
      <c r="AM62" s="64">
        <f>($B24*AM81+$B25*AM81^$B$26+$B$29*(AM81/$B$27)^$B$28)*Parameters!$B$116*0.01</f>
        <v>7.5264500072029575E-2</v>
      </c>
      <c r="AN62" s="64">
        <f>($B24*AN81+$B25*AN81^$B$26+$B$29*(AN81/$B$27)^$B$28)*Parameters!$B$116*0.01</f>
        <v>7.4363562898726004E-2</v>
      </c>
      <c r="AO62" s="64">
        <f>($B24*AO81+$B25*AO81^$B$26+$B$29*(AO81/$B$27)^$B$28)*Parameters!$B$116*0.01</f>
        <v>7.3586294636011351E-2</v>
      </c>
      <c r="AP62" s="64">
        <f>($B24*AP81+$B25*AP81^$B$26+$B$29*(AP81/$B$27)^$B$28)*Parameters!$B$116*0.01</f>
        <v>7.2917250628978608E-2</v>
      </c>
      <c r="AQ62" s="64">
        <f>($B24*AQ81+$B25*AQ81^$B$26+$B$29*(AQ81/$B$27)^$B$28)*Parameters!$B$116*0.01</f>
        <v>7.2341718234107677E-2</v>
      </c>
      <c r="AR62" s="64">
        <f>($B24*AR81+$B25*AR81^$B$26+$B$29*(AR81/$B$27)^$B$28)*Parameters!$B$116*0.01</f>
        <v>7.1846152211567843E-2</v>
      </c>
      <c r="AS62" s="64">
        <f>($B24*AS81+$B25*AS81^$B$26+$B$29*(AS81/$B$27)^$B$28)*Parameters!$B$116*0.01</f>
        <v>7.1418369387638E-2</v>
      </c>
      <c r="AT62" s="64">
        <f>($B24*AT81+$B25*AT81^$B$26+$B$29*(AT81/$B$27)^$B$28)*Parameters!$B$116*0.01</f>
        <v>7.1047594580059478E-2</v>
      </c>
      <c r="AU62" s="64">
        <f>($B24*AU81+$B25*AU81^$B$26+$B$29*(AU81/$B$27)^$B$28)*Parameters!$B$116*0.01</f>
        <v>7.0724418021506363E-2</v>
      </c>
      <c r="AV62" s="64">
        <f>($B24*AV81+$B25*AV81^$B$26+$B$29*(AV81/$B$27)^$B$28)*Parameters!$B$116*0.01</f>
        <v>7.0440703376239575E-2</v>
      </c>
      <c r="AW62" s="64">
        <f>($B24*AW81+$B25*AW81^$B$26+$B$29*(AW81/$B$27)^$B$28)*Parameters!$B$116*0.01</f>
        <v>7.0189471401566991E-2</v>
      </c>
      <c r="AX62" s="64">
        <f>($B24*AX81+$B25*AX81^$B$26+$B$29*(AX81/$B$27)^$B$28)*Parameters!$B$116*0.01</f>
        <v>6.99647750002024E-2</v>
      </c>
      <c r="AY62" s="64">
        <f>($B24*AY81+$B25*AY81^$B$26+$B$29*(AY81/$B$27)^$B$28)*Parameters!$B$116*0.01</f>
        <v>6.9761575267597173E-2</v>
      </c>
      <c r="AZ62" s="64">
        <f>($B24*AZ81+$B25*AZ81^$B$26+$B$29*(AZ81/$B$27)^$B$28)*Parameters!$B$116*0.01</f>
        <v>6.9575624109820336E-2</v>
      </c>
      <c r="BA62" s="64">
        <f>($B24*BA81+$B25*BA81^$B$26+$B$29*(BA81/$B$27)^$B$28)*Parameters!$B$116*0.01</f>
        <v>6.9403356391579601E-2</v>
      </c>
      <c r="BB62" s="64">
        <f>($B24*BB81+$B25*BB81^$B$26+$B$29*(BB81/$B$27)^$B$28)*Parameters!$B$116*0.01</f>
        <v>6.9241792901455504E-2</v>
      </c>
      <c r="BC62" s="64">
        <f>($B24*BC81+$B25*BC81^$B$26+$B$29*(BC81/$B$27)^$B$28)*Parameters!$B$116*0.01</f>
        <v>6.9088454377676967E-2</v>
      </c>
      <c r="BD62" s="64">
        <f>($B24*BD81+$B25*BD81^$B$26+$B$29*(BD81/$B$27)^$B$28)*Parameters!$B$116*0.01</f>
        <v>6.8941286211143218E-2</v>
      </c>
      <c r="BE62" s="64">
        <f>($B24*BE81+$B25*BE81^$B$26+$B$29*(BE81/$B$27)^$B$28)*Parameters!$B$116*0.01</f>
        <v>6.879859309027607E-2</v>
      </c>
      <c r="BF62" s="64">
        <f>($B24*BF81+$B25*BF81^$B$26+$B$29*(BF81/$B$27)^$B$28)*Parameters!$B$116*0.01</f>
        <v>6.8658982678516584E-2</v>
      </c>
      <c r="BG62" s="64">
        <f>($B24*BG81+$B25*BG81^$B$26+$B$29*(BG81/$B$27)^$B$28)*Parameters!$B$116*0.01</f>
        <v>6.8521317355116365E-2</v>
      </c>
      <c r="BH62" s="64">
        <f>($B24*BH81+$B25*BH81^$B$26+$B$29*(BH81/$B$27)^$B$28)*Parameters!$B$116*0.01</f>
        <v>6.8384673059876736E-2</v>
      </c>
      <c r="BI62" s="64">
        <f>($B24*BI81+$B25*BI81^$B$26+$B$29*(BI81/$B$27)^$B$28)*Parameters!$B$116*0.01</f>
        <v>6.8248304333705281E-2</v>
      </c>
      <c r="BJ62" s="64">
        <f>($B24*BJ81+$B25*BJ81^$B$26+$B$29*(BJ81/$B$27)^$B$28)*Parameters!$B$116*0.01</f>
        <v>6.6809138452645259E-2</v>
      </c>
      <c r="BK62" s="64">
        <f>($B24*BK81+$B25*BK81^$B$26+$B$29*(BK81/$B$27)^$B$28)*Parameters!$B$116*0.01</f>
        <v>6.5784245777169306E-2</v>
      </c>
      <c r="BL62" s="64">
        <f>($B24*BL81+$B25*BL81^$B$26+$B$29*(BL81/$B$27)^$B$28)*Parameters!$B$116*0.01</f>
        <v>6.5035819682568857E-2</v>
      </c>
      <c r="BM62" s="64">
        <f>($B24*BM81+$B25*BM81^$B$26+$B$29*(BM81/$B$27)^$B$28)*Parameters!$B$116*0.01</f>
        <v>6.4472569778556268E-2</v>
      </c>
      <c r="BN62" s="64">
        <f>($B24*BN81+$B25*BN81^$B$26+$B$29*(BN81/$B$27)^$B$28)*Parameters!$B$116*0.01</f>
        <v>6.4033627427203504E-2</v>
      </c>
      <c r="BO62" s="64">
        <f>($B24*BO81+$B25*BO81^$B$26+$B$29*(BO81/$B$27)^$B$28)*Parameters!$B$116*0.01</f>
        <v>6.3678223263262335E-2</v>
      </c>
      <c r="BP62" s="64">
        <f>($B24*BP81+$B25*BP81^$B$26+$B$29*(BP81/$B$27)^$B$28)*Parameters!$B$116*0.01</f>
        <v>6.3378964323060588E-2</v>
      </c>
      <c r="BQ62" s="64">
        <f>($B24*BQ81+$B25*BQ81^$B$26+$B$29*(BQ81/$B$27)^$B$28)*Parameters!$B$116*0.01</f>
        <v>6.3117405951786582E-2</v>
      </c>
      <c r="BR62" s="64">
        <f>($B24*BR81+$B25*BR81^$B$26+$B$29*(BR81/$B$27)^$B$28)*Parameters!$B$116*0.01</f>
        <v>6.2881111481743121E-2</v>
      </c>
      <c r="BS62" s="64">
        <f>($B24*BS81+$B25*BS81^$B$26+$B$29*(BS81/$B$27)^$B$28)*Parameters!$B$116*0.01</f>
        <v>6.26616885627682E-2</v>
      </c>
      <c r="BT62" s="64">
        <f>($B24*BT81+$B25*BT81^$B$26+$B$29*(BT81/$B$27)^$B$28)*Parameters!$B$116*0.01</f>
        <v>6.2453472412573173E-2</v>
      </c>
      <c r="BU62" s="64">
        <f>($B24*BU81+$B25*BU81^$B$26+$B$29*(BU81/$B$27)^$B$28)*Parameters!$B$116*0.01</f>
        <v>6.2252640325856486E-2</v>
      </c>
      <c r="BV62" s="64">
        <f>($B24*BV81+$B25*BV81^$B$26+$B$29*(BV81/$B$27)^$B$28)*Parameters!$B$116*0.01</f>
        <v>6.2056614972595243E-2</v>
      </c>
      <c r="BW62" s="64">
        <f>($B24*BW81+$B25*BW81^$B$26+$B$29*(BW81/$B$27)^$B$28)*Parameters!$B$116*0.01</f>
        <v>6.1863661694484144E-2</v>
      </c>
      <c r="BX62" s="64">
        <f>($B24*BX81+$B25*BX81^$B$26+$B$29*(BX81/$B$27)^$B$28)*Parameters!$B$116*0.01</f>
        <v>6.1672616413700247E-2</v>
      </c>
      <c r="BY62" s="64">
        <f>($B24*BY81+$B25*BY81^$B$26+$B$29*(BY81/$B$27)^$B$28)*Parameters!$B$116*0.01</f>
        <v>6.1482701619362937E-2</v>
      </c>
      <c r="BZ62" s="64">
        <f>($B24*BZ81+$B25*BZ81^$B$26+$B$29*(BZ81/$B$27)^$B$28)*Parameters!$B$116*0.01</f>
        <v>6.1293401818870601E-2</v>
      </c>
      <c r="CA62" s="64">
        <f>($B24*CA81+$B25*CA81^$B$26+$B$29*(CA81/$B$27)^$B$28)*Parameters!$B$116*0.01</f>
        <v>6.1104379173067457E-2</v>
      </c>
      <c r="CB62" s="64">
        <f>($B24*CB81+$B25*CB81^$B$26+$B$29*(CB81/$B$27)^$B$28)*Parameters!$B$116*0.01</f>
        <v>6.0915416306381066E-2</v>
      </c>
      <c r="CC62" s="64">
        <f>($B24*CC81+$B25*CC81^$B$26+$B$29*(CC81/$B$27)^$B$28)*Parameters!$B$116*0.01</f>
        <v>6.0726377506851073E-2</v>
      </c>
      <c r="CD62" s="64">
        <f>($B24*CD81+$B25*CD81^$B$26+$B$29*(CD81/$B$27)^$B$28)*Parameters!$B$116*0.01</f>
        <v>6.0537182379136321E-2</v>
      </c>
      <c r="CE62" s="64">
        <f>($B24*CE81+$B25*CE81^$B$26+$B$29*(CE81/$B$27)^$B$28)*Parameters!$B$116*0.01</f>
        <v>6.0347787935996773E-2</v>
      </c>
      <c r="CF62" s="64">
        <f>($B24*CF81+$B25*CF81^$B$26+$B$29*(CF81/$B$27)^$B$28)*Parameters!$B$116*0.01</f>
        <v>6.0158176412222882E-2</v>
      </c>
      <c r="CG62" s="64">
        <f>($B24*CG81+$B25*CG81^$B$26+$B$29*(CG81/$B$27)^$B$28)*Parameters!$B$116*0.01</f>
        <v>5.9968346962512485E-2</v>
      </c>
      <c r="CH62" s="64">
        <f>($B24*CH81+$B25*CH81^$B$26+$B$29*(CH81/$B$27)^$B$28)*Parameters!$B$116*0.01</f>
        <v>5.9778309998112303E-2</v>
      </c>
      <c r="CI62" s="64">
        <f>($B24*CI81+$B25*CI81^$B$26+$B$29*(CI81/$B$27)^$B$28)*Parameters!$B$116*0.01</f>
        <v>5.9588083318362524E-2</v>
      </c>
      <c r="CJ62" s="64">
        <f>($B24*CJ81+$B25*CJ81^$B$26+$B$29*(CJ81/$B$27)^$B$28)*Parameters!$B$116*0.01</f>
        <v>5.939768946485028E-2</v>
      </c>
      <c r="CK62" s="64">
        <f>($B24*CK81+$B25*CK81^$B$26+$B$29*(CK81/$B$27)^$B$28)*Parameters!$B$116*0.01</f>
        <v>5.9207153909722018E-2</v>
      </c>
      <c r="CL62" s="64">
        <f>($B24*CL81+$B25*CL81^$B$26+$B$29*(CL81/$B$27)^$B$28)*Parameters!$B$116*0.01</f>
        <v>5.9016503814223312E-2</v>
      </c>
      <c r="CM62" s="64">
        <f>($B24*CM81+$B25*CM81^$B$26+$B$29*(CM81/$B$27)^$B$28)*Parameters!$B$116*0.01</f>
        <v>5.8825767177921845E-2</v>
      </c>
      <c r="CN62" s="64">
        <f>($B24*CN81+$B25*CN81^$B$26+$B$29*(CN81/$B$27)^$B$28)*Parameters!$B$116*0.01</f>
        <v>5.8634972256294653E-2</v>
      </c>
      <c r="CO62" s="64">
        <f>($B24*CO81+$B25*CO81^$B$26+$B$29*(CO81/$B$27)^$B$28)*Parameters!$B$116*0.01</f>
        <v>5.8444147163202037E-2</v>
      </c>
      <c r="CP62" s="64">
        <f>($B24*CP81+$B25*CP81^$B$26+$B$29*(CP81/$B$27)^$B$28)*Parameters!$B$116*0.01</f>
        <v>5.8253319601156948E-2</v>
      </c>
      <c r="CQ62" s="64">
        <f>($B24*CQ81+$B25*CQ81^$B$26+$B$29*(CQ81/$B$27)^$B$28)*Parameters!$B$116*0.01</f>
        <v>5.8062516680247644E-2</v>
      </c>
      <c r="CR62" s="64">
        <f>($B24*CR81+$B25*CR81^$B$26+$B$29*(CR81/$B$27)^$B$28)*Parameters!$B$116*0.01</f>
        <v>5.7871764798797298E-2</v>
      </c>
      <c r="CS62" s="64">
        <f>($B24*CS81+$B25*CS81^$B$26+$B$29*(CS81/$B$27)^$B$28)*Parameters!$B$116*0.01</f>
        <v>5.7681089567187128E-2</v>
      </c>
      <c r="CT62" s="64">
        <f>($B24*CT81+$B25*CT81^$B$26+$B$29*(CT81/$B$27)^$B$28)*Parameters!$B$116*0.01</f>
        <v>5.749051576197485E-2</v>
      </c>
      <c r="CU62" s="64">
        <f>($B24*CU81+$B25*CU81^$B$26+$B$29*(CU81/$B$27)^$B$28)*Parameters!$B$116*0.01</f>
        <v>5.7300067301350927E-2</v>
      </c>
      <c r="CV62" s="64">
        <f>($B24*CV81+$B25*CV81^$B$26+$B$29*(CV81/$B$27)^$B$28)*Parameters!$B$116*0.01</f>
        <v>5.7109767235665368E-2</v>
      </c>
    </row>
    <row r="63" spans="1:105" s="64" customFormat="1" ht="18" customHeight="1">
      <c r="A63" s="580" t="s">
        <v>1129</v>
      </c>
      <c r="B63" s="64">
        <f t="shared" ref="B63:BM63" si="13">+B62+B50/100</f>
        <v>3.3998963496381673E-3</v>
      </c>
      <c r="C63" s="64">
        <f t="shared" si="13"/>
        <v>4.5836966220695529E-3</v>
      </c>
      <c r="D63" s="64">
        <f t="shared" si="13"/>
        <v>6.2711716773203099E-3</v>
      </c>
      <c r="E63" s="64">
        <f t="shared" si="13"/>
        <v>8.5309588303314286E-3</v>
      </c>
      <c r="F63" s="64">
        <f t="shared" si="13"/>
        <v>1.1281912325615269E-2</v>
      </c>
      <c r="G63" s="64">
        <f t="shared" si="13"/>
        <v>1.4457908025040224E-2</v>
      </c>
      <c r="H63" s="64">
        <f t="shared" si="13"/>
        <v>1.7976833246097935E-2</v>
      </c>
      <c r="I63" s="64">
        <f t="shared" si="13"/>
        <v>2.1772971671957748E-2</v>
      </c>
      <c r="J63" s="64">
        <f t="shared" si="13"/>
        <v>2.5799566905222046E-2</v>
      </c>
      <c r="K63" s="64">
        <f t="shared" si="13"/>
        <v>3.0148721347548316E-2</v>
      </c>
      <c r="L63" s="64">
        <f t="shared" si="13"/>
        <v>3.4722284835344536E-2</v>
      </c>
      <c r="M63" s="64">
        <f t="shared" si="13"/>
        <v>3.9367482940818266E-2</v>
      </c>
      <c r="N63" s="64">
        <f t="shared" si="13"/>
        <v>4.404369164764315E-2</v>
      </c>
      <c r="O63" s="64">
        <f t="shared" si="13"/>
        <v>4.8813361210386631E-2</v>
      </c>
      <c r="P63" s="64">
        <f t="shared" si="13"/>
        <v>5.3654950173624066E-2</v>
      </c>
      <c r="Q63" s="64">
        <f t="shared" si="13"/>
        <v>5.856222637150392E-2</v>
      </c>
      <c r="R63" s="64">
        <f t="shared" si="13"/>
        <v>6.3527167589539774E-2</v>
      </c>
      <c r="S63" s="64">
        <f t="shared" si="13"/>
        <v>6.8540689487334341E-2</v>
      </c>
      <c r="T63" s="64">
        <f t="shared" si="13"/>
        <v>7.359279126078766E-2</v>
      </c>
      <c r="U63" s="64">
        <f t="shared" si="13"/>
        <v>7.8672293151658926E-2</v>
      </c>
      <c r="V63" s="64">
        <f t="shared" si="13"/>
        <v>8.3770041774835588E-2</v>
      </c>
      <c r="W63" s="64">
        <f t="shared" si="13"/>
        <v>8.8901309201090573E-2</v>
      </c>
      <c r="X63" s="64">
        <f t="shared" si="13"/>
        <v>9.4069170808958227E-2</v>
      </c>
      <c r="Y63" s="64">
        <f t="shared" si="13"/>
        <v>9.9243289113893587E-2</v>
      </c>
      <c r="Z63" s="64">
        <f t="shared" si="13"/>
        <v>0.10439459142037619</v>
      </c>
      <c r="AA63" s="64">
        <f t="shared" si="13"/>
        <v>0.10941370451104331</v>
      </c>
      <c r="AB63" s="64">
        <f t="shared" si="13"/>
        <v>0.11323033954579383</v>
      </c>
      <c r="AC63" s="64">
        <f t="shared" si="13"/>
        <v>0.11523977411581715</v>
      </c>
      <c r="AD63" s="64">
        <f t="shared" si="13"/>
        <v>0.11615665883118306</v>
      </c>
      <c r="AE63" s="64">
        <f t="shared" si="13"/>
        <v>0.11647557004679722</v>
      </c>
      <c r="AF63" s="64">
        <f t="shared" si="13"/>
        <v>0.11651762854475868</v>
      </c>
      <c r="AG63" s="64">
        <f t="shared" si="13"/>
        <v>0.11647139367111201</v>
      </c>
      <c r="AH63" s="64">
        <f t="shared" si="13"/>
        <v>0.11645270370491409</v>
      </c>
      <c r="AI63" s="64">
        <f t="shared" si="13"/>
        <v>0.11653958683292262</v>
      </c>
      <c r="AJ63" s="64">
        <f t="shared" si="13"/>
        <v>0.11676687558894747</v>
      </c>
      <c r="AK63" s="64">
        <f t="shared" si="13"/>
        <v>0.11714735565706236</v>
      </c>
      <c r="AL63" s="64">
        <f t="shared" si="13"/>
        <v>0.1176806101489532</v>
      </c>
      <c r="AM63" s="64">
        <f t="shared" si="13"/>
        <v>0.11835873029583016</v>
      </c>
      <c r="AN63" s="64">
        <f t="shared" si="13"/>
        <v>0.11916995243011014</v>
      </c>
      <c r="AO63" s="64">
        <f t="shared" si="13"/>
        <v>0.12010092692827604</v>
      </c>
      <c r="AP63" s="64">
        <f t="shared" si="13"/>
        <v>0.12113809343457338</v>
      </c>
      <c r="AQ63" s="64">
        <f t="shared" si="13"/>
        <v>0.12226847793830248</v>
      </c>
      <c r="AR63" s="64">
        <f t="shared" si="13"/>
        <v>0.12348012018144566</v>
      </c>
      <c r="AS63" s="64">
        <f t="shared" si="13"/>
        <v>0.12476226838330774</v>
      </c>
      <c r="AT63" s="64">
        <f t="shared" si="13"/>
        <v>0.12610543084424322</v>
      </c>
      <c r="AU63" s="64">
        <f t="shared" si="13"/>
        <v>0.12750134264128682</v>
      </c>
      <c r="AV63" s="64">
        <f t="shared" si="13"/>
        <v>0.12894288494732303</v>
      </c>
      <c r="AW63" s="64">
        <f t="shared" si="13"/>
        <v>0.13042398088237778</v>
      </c>
      <c r="AX63" s="64">
        <f t="shared" si="13"/>
        <v>0.13193948284882162</v>
      </c>
      <c r="AY63" s="64">
        <f t="shared" si="13"/>
        <v>0.13348506043235711</v>
      </c>
      <c r="AZ63" s="64">
        <f t="shared" si="13"/>
        <v>0.13505709412522501</v>
      </c>
      <c r="BA63" s="64">
        <f t="shared" si="13"/>
        <v>0.13665257765810224</v>
      </c>
      <c r="BB63" s="64">
        <f t="shared" si="13"/>
        <v>0.13826903015598502</v>
      </c>
      <c r="BC63" s="64">
        <f t="shared" si="13"/>
        <v>0.13990441835725084</v>
      </c>
      <c r="BD63" s="64">
        <f t="shared" si="13"/>
        <v>0.1415570885514412</v>
      </c>
      <c r="BE63" s="64">
        <f t="shared" si="13"/>
        <v>0.14322570756457542</v>
      </c>
      <c r="BF63" s="64">
        <f t="shared" si="13"/>
        <v>0.14490921196020634</v>
      </c>
      <c r="BG63" s="64">
        <f t="shared" si="13"/>
        <v>0.14660676456919586</v>
      </c>
      <c r="BH63" s="64">
        <f t="shared" si="13"/>
        <v>0.14831771747075817</v>
      </c>
      <c r="BI63" s="64">
        <f t="shared" si="13"/>
        <v>0.15004158059477563</v>
      </c>
      <c r="BJ63" s="64">
        <f t="shared" si="13"/>
        <v>0.15047551891552308</v>
      </c>
      <c r="BK63" s="64">
        <f t="shared" si="13"/>
        <v>0.15061560885607228</v>
      </c>
      <c r="BL63" s="64">
        <f t="shared" si="13"/>
        <v>0.1510047628153679</v>
      </c>
      <c r="BM63" s="64">
        <f t="shared" si="13"/>
        <v>0.15155727475884861</v>
      </c>
      <c r="BN63" s="64">
        <f t="shared" ref="BN63:CV63" si="14">+BN62+BN50/100</f>
        <v>0.15221609441263614</v>
      </c>
      <c r="BO63" s="64">
        <f t="shared" si="14"/>
        <v>0.15294307588130657</v>
      </c>
      <c r="BP63" s="64">
        <f t="shared" si="14"/>
        <v>0.15371264079843061</v>
      </c>
      <c r="BQ63" s="64">
        <f t="shared" si="14"/>
        <v>0.15450761121911705</v>
      </c>
      <c r="BR63" s="64">
        <f t="shared" si="14"/>
        <v>0.1553164457906264</v>
      </c>
      <c r="BS63" s="64">
        <f t="shared" si="14"/>
        <v>0.15613139546811394</v>
      </c>
      <c r="BT63" s="64">
        <f t="shared" si="14"/>
        <v>0.15694726754551019</v>
      </c>
      <c r="BU63" s="64">
        <f t="shared" si="14"/>
        <v>0.15776059484297916</v>
      </c>
      <c r="BV63" s="64">
        <f t="shared" si="14"/>
        <v>0.15856907603109219</v>
      </c>
      <c r="BW63" s="64">
        <f t="shared" si="14"/>
        <v>0.15937119801222141</v>
      </c>
      <c r="BX63" s="64">
        <f t="shared" si="14"/>
        <v>0.16016598083461003</v>
      </c>
      <c r="BY63" s="64">
        <f t="shared" si="14"/>
        <v>0.16095280521535954</v>
      </c>
      <c r="BZ63" s="64">
        <f t="shared" si="14"/>
        <v>0.16173129582524964</v>
      </c>
      <c r="CA63" s="64">
        <f t="shared" si="14"/>
        <v>0.1625012422487922</v>
      </c>
      <c r="CB63" s="64">
        <f t="shared" si="14"/>
        <v>0.16326254541887303</v>
      </c>
      <c r="CC63" s="64">
        <f t="shared" si="14"/>
        <v>0.16401518128795906</v>
      </c>
      <c r="CD63" s="64">
        <f t="shared" si="14"/>
        <v>0.16475917616938662</v>
      </c>
      <c r="CE63" s="64">
        <f t="shared" si="14"/>
        <v>0.16549458998518007</v>
      </c>
      <c r="CF63" s="64">
        <f t="shared" si="14"/>
        <v>0.16622150487447968</v>
      </c>
      <c r="CG63" s="64">
        <f t="shared" si="14"/>
        <v>0.16694001743946649</v>
      </c>
      <c r="CH63" s="64">
        <f t="shared" si="14"/>
        <v>0.1676502334619358</v>
      </c>
      <c r="CI63" s="64">
        <f t="shared" si="14"/>
        <v>0.168352264299891</v>
      </c>
      <c r="CJ63" s="64">
        <f t="shared" si="14"/>
        <v>0.16904622442808312</v>
      </c>
      <c r="CK63" s="64">
        <f t="shared" si="14"/>
        <v>0.16973222975872337</v>
      </c>
      <c r="CL63" s="64">
        <f t="shared" si="14"/>
        <v>0.17041039649528045</v>
      </c>
      <c r="CM63" s="64">
        <f t="shared" si="14"/>
        <v>0.17108084035133536</v>
      </c>
      <c r="CN63" s="64">
        <f t="shared" si="14"/>
        <v>0.17174367602007046</v>
      </c>
      <c r="CO63" s="64">
        <f t="shared" si="14"/>
        <v>0.17239901681634034</v>
      </c>
      <c r="CP63" s="64">
        <f t="shared" si="14"/>
        <v>0.1730469744379742</v>
      </c>
      <c r="CQ63" s="64">
        <f t="shared" si="14"/>
        <v>0.17368765880975387</v>
      </c>
      <c r="CR63" s="64">
        <f t="shared" si="14"/>
        <v>0.17432117798494914</v>
      </c>
      <c r="CS63" s="64">
        <f t="shared" si="14"/>
        <v>0.1749476380870881</v>
      </c>
      <c r="CT63" s="64">
        <f t="shared" si="14"/>
        <v>0.1755671432799723</v>
      </c>
      <c r="CU63" s="64">
        <f t="shared" si="14"/>
        <v>0.1761797957575954</v>
      </c>
      <c r="CV63" s="64">
        <f t="shared" si="14"/>
        <v>0.17678569574813391</v>
      </c>
    </row>
    <row r="64" spans="1:105" s="147" customFormat="1" ht="18" customHeight="1">
      <c r="A64" s="576" t="s">
        <v>1133</v>
      </c>
      <c r="B64" s="147">
        <f>+B61-B65</f>
        <v>1.1791899436235376E-2</v>
      </c>
      <c r="C64" s="147">
        <f>+C63*C61/(1+C63^Parameters!$B$125)</f>
        <v>2.6434283193588926E-2</v>
      </c>
      <c r="D64" s="147">
        <f>+D63*D61/(1+D63^Parameters!$B$125)</f>
        <v>5.4959651906140938E-2</v>
      </c>
      <c r="E64" s="147">
        <f>+E63*E61/(1+E63^Parameters!$B$125)</f>
        <v>0.10576309745693012</v>
      </c>
      <c r="F64" s="147">
        <f>+F63*F61/(1+F63^Parameters!$B$125)</f>
        <v>0.18775685029254732</v>
      </c>
      <c r="G64" s="147">
        <f>+G63*G61/(1+G63^Parameters!$B$125)</f>
        <v>0.30523116209190271</v>
      </c>
      <c r="H64" s="147">
        <f>+H63*H61/(1+H63^Parameters!$B$125)</f>
        <v>0.46594436873954292</v>
      </c>
      <c r="I64" s="147">
        <f>+I63*I61/(1+I63^Parameters!$B$125)</f>
        <v>0.68284144208323494</v>
      </c>
      <c r="J64" s="147">
        <f>+J63*J61/(1+J63^Parameters!$B$125)</f>
        <v>0.96706526761494327</v>
      </c>
      <c r="K64" s="147">
        <f>+K63*K61/(1+K63^Parameters!$B$125)</f>
        <v>1.3364501276595739</v>
      </c>
      <c r="L64" s="147">
        <f>+L63*L61/(1+L63^Parameters!$B$125)</f>
        <v>1.7632420085497336</v>
      </c>
      <c r="M64" s="147">
        <f>+M63*M61/(1+M63^Parameters!$B$125)</f>
        <v>2.2171801625255472</v>
      </c>
      <c r="N64" s="147">
        <f>+N63*N61/(1+N63^Parameters!$B$125)</f>
        <v>2.7515514005699928</v>
      </c>
      <c r="O64" s="147">
        <f>+O63*O61/(1+O63^Parameters!$B$125)</f>
        <v>3.3422911904668209</v>
      </c>
      <c r="P64" s="147">
        <f>+P63*P61/(1+P63^Parameters!$B$125)</f>
        <v>3.9907004674660982</v>
      </c>
      <c r="Q64" s="147">
        <f>+Q63*Q61/(1+Q63^Parameters!$B$125)</f>
        <v>4.6979367667875991</v>
      </c>
      <c r="R64" s="147">
        <f>+R63*R61/(1+R63^Parameters!$B$125)</f>
        <v>5.4642065536330922</v>
      </c>
      <c r="S64" s="147">
        <f>+S63*S61/(1+S63^Parameters!$B$125)</f>
        <v>6.2889791983149079</v>
      </c>
      <c r="T64" s="147">
        <f>+T63*T61/(1+T63^Parameters!$B$125)</f>
        <v>7.1711371325862174</v>
      </c>
      <c r="U64" s="147">
        <f>+U63*U61/(1+U63^Parameters!$B$125)</f>
        <v>8.1090578128681923</v>
      </c>
      <c r="V64" s="147">
        <f>+V63*V61/(1+V63^Parameters!$B$125)</f>
        <v>9.1491847231353773</v>
      </c>
      <c r="W64" s="147">
        <f>+W63*W61/(1+W63^Parameters!$B$125)</f>
        <v>10.320809698384098</v>
      </c>
      <c r="X64" s="147">
        <f>+X63*X61/(1+X63^Parameters!$B$125)</f>
        <v>11.593672815792528</v>
      </c>
      <c r="Y64" s="147">
        <f>+Y63*Y61/(1+Y63^Parameters!$B$125)</f>
        <v>12.96254042416799</v>
      </c>
      <c r="Z64" s="147">
        <f>+Z63*Z61/(1+Z63^Parameters!$B$125)</f>
        <v>14.423331815979251</v>
      </c>
      <c r="AA64" s="147">
        <f>+AA63*AA61/(1+AA63^Parameters!$B$125)</f>
        <v>15.960644203890736</v>
      </c>
      <c r="AB64" s="147">
        <f>+AB63*AB61/(1+AB63^Parameters!$B$125)</f>
        <v>17.409096671307992</v>
      </c>
      <c r="AC64" s="147">
        <f>+AC63*AC61/(1+AC63^Parameters!$B$125)</f>
        <v>18.645666102113246</v>
      </c>
      <c r="AD64" s="147">
        <f>+AD63*AD61/(1+AD63^Parameters!$B$125)</f>
        <v>19.763019469743693</v>
      </c>
      <c r="AE64" s="147">
        <f>+AE63*AE61/(1+AE63^Parameters!$B$125)</f>
        <v>20.822860006890245</v>
      </c>
      <c r="AF64" s="147">
        <f>+AF63*AF61/(1+AF63^Parameters!$B$125)</f>
        <v>21.83402763899851</v>
      </c>
      <c r="AG64" s="147">
        <f>+AG63*AG61/(1+AG63^Parameters!$B$125)</f>
        <v>22.813071307945297</v>
      </c>
      <c r="AH64" s="147">
        <f>+AH63*AH61/(1+AH63^Parameters!$B$125)</f>
        <v>23.80939449919342</v>
      </c>
      <c r="AI64" s="147">
        <f>+AI63*AI61/(1+AI63^Parameters!$B$125)</f>
        <v>24.844225848033979</v>
      </c>
      <c r="AJ64" s="147">
        <f>+AJ63*AJ61/(1+AJ63^Parameters!$B$125)</f>
        <v>25.93041983445039</v>
      </c>
      <c r="AK64" s="147">
        <f>+AK63*AK61/(1+AK63^Parameters!$B$125)</f>
        <v>27.076417654663889</v>
      </c>
      <c r="AL64" s="147">
        <f>+AL63*AL61/(1+AL63^Parameters!$B$125)</f>
        <v>28.287846108548283</v>
      </c>
      <c r="AM64" s="147">
        <f>+AM63*AM61/(1+AM63^Parameters!$B$125)</f>
        <v>29.568561856603313</v>
      </c>
      <c r="AN64" s="147">
        <f>+AN63*AN61/(1+AN63^Parameters!$B$125)</f>
        <v>30.921339460745958</v>
      </c>
      <c r="AO64" s="147">
        <f>+AO63*AO61/(1+AO63^Parameters!$B$125)</f>
        <v>32.348327328402277</v>
      </c>
      <c r="AP64" s="147">
        <f>+AP63*AP61/(1+AP63^Parameters!$B$125)</f>
        <v>33.851351181187553</v>
      </c>
      <c r="AQ64" s="147">
        <f>+AQ63*AQ61/(1+AQ63^Parameters!$B$125)</f>
        <v>35.432116403521377</v>
      </c>
      <c r="AR64" s="147">
        <f>+AR63*AR61/(1+AR63^Parameters!$B$125)</f>
        <v>37.092342722635337</v>
      </c>
      <c r="AS64" s="147">
        <f>+AS63*AS61/(1+AS63^Parameters!$B$125)</f>
        <v>38.833853275787376</v>
      </c>
      <c r="AT64" s="147">
        <f>+AT63*AT61/(1+AT63^Parameters!$B$125)</f>
        <v>40.658632795569694</v>
      </c>
      <c r="AU64" s="147">
        <f>+AU63*AU61/(1+AU63^Parameters!$B$125)</f>
        <v>42.568864875107749</v>
      </c>
      <c r="AV64" s="147">
        <f>+AV63*AV61/(1+AV63^Parameters!$B$125)</f>
        <v>44.566955124910614</v>
      </c>
      <c r="AW64" s="147">
        <f>+AW63*AW61/(1+AW63^Parameters!$B$125)</f>
        <v>46.655544921389215</v>
      </c>
      <c r="AX64" s="147">
        <f>+AX63*AX61/(1+AX63^Parameters!$B$125)</f>
        <v>48.837519010887554</v>
      </c>
      <c r="AY64" s="147">
        <f>+AY63*AY61/(1+AY63^Parameters!$B$125)</f>
        <v>51.116009243480789</v>
      </c>
      <c r="AZ64" s="147">
        <f>+AZ63*AZ61/(1+AZ63^Parameters!$B$125)</f>
        <v>53.494396021250779</v>
      </c>
      <c r="BA64" s="147">
        <f>+BA63*BA61/(1+BA63^Parameters!$B$125)</f>
        <v>55.976308561048477</v>
      </c>
      <c r="BB64" s="147">
        <f>+BB63*BB61/(1+BB63^Parameters!$B$125)</f>
        <v>58.56562472898117</v>
      </c>
      <c r="BC64" s="147">
        <f>+BC63*BC61/(1+BC63^Parameters!$B$125)</f>
        <v>61.26647096072201</v>
      </c>
      <c r="BD64" s="147">
        <f>+BD63*BD61/(1+BD63^Parameters!$B$125)</f>
        <v>64.083222609292307</v>
      </c>
      <c r="BE64" s="147">
        <f>+BE63*BE61/(1+BE63^Parameters!$B$125)</f>
        <v>67.020504940095705</v>
      </c>
      <c r="BF64" s="147">
        <f>+BF63*BF61/(1+BF63^Parameters!$B$125)</f>
        <v>70.083194907494772</v>
      </c>
      <c r="BG64" s="147">
        <f>+BG63*BG61/(1+BG63^Parameters!$B$125)</f>
        <v>73.276423787971552</v>
      </c>
      <c r="BH64" s="147">
        <f>+BH63*BH61/(1+BH63^Parameters!$B$125)</f>
        <v>76.60558070460614</v>
      </c>
      <c r="BI64" s="147">
        <f>+BI63*BI61/(1+BI63^Parameters!$B$125)</f>
        <v>80.076317050918405</v>
      </c>
      <c r="BJ64" s="147">
        <f>+BJ63*BJ61/(1+BJ63^Parameters!$B$125)</f>
        <v>80.307907389899199</v>
      </c>
      <c r="BK64" s="147">
        <f>+BK63*BK61/(1+BK63^Parameters!$B$125)</f>
        <v>80.382672570175117</v>
      </c>
      <c r="BL64" s="147">
        <f>+BL63*BL61/(1+BL63^Parameters!$B$125)</f>
        <v>80.590361757377352</v>
      </c>
      <c r="BM64" s="147">
        <f>+BM63*BM61/(1+BM63^Parameters!$B$125)</f>
        <v>80.885234142654667</v>
      </c>
      <c r="BN64" s="147">
        <f>+BN63*BN61/(1+BN63^Parameters!$B$125)</f>
        <v>81.236842328730845</v>
      </c>
      <c r="BO64" s="147">
        <f>+BO63*BO61/(1+BO63^Parameters!$B$125)</f>
        <v>81.624828074427384</v>
      </c>
      <c r="BP64" s="147">
        <f>+BP63*BP61/(1+BP63^Parameters!$B$125)</f>
        <v>82.035540355239547</v>
      </c>
      <c r="BQ64" s="147">
        <f>+BQ63*BQ61/(1+BQ63^Parameters!$B$125)</f>
        <v>82.459811402484959</v>
      </c>
      <c r="BR64" s="147">
        <f>+BR63*BR61/(1+BR63^Parameters!$B$125)</f>
        <v>82.89148166373387</v>
      </c>
      <c r="BS64" s="147">
        <f>+BS63*BS61/(1+BS63^Parameters!$B$125)</f>
        <v>83.326415519091199</v>
      </c>
      <c r="BT64" s="147">
        <f>+BT63*BT61/(1+BT63^Parameters!$B$125)</f>
        <v>83.761841651707371</v>
      </c>
      <c r="BU64" s="147">
        <f>+BU63*BU61/(1+BU63^Parameters!$B$125)</f>
        <v>84.195909647985061</v>
      </c>
      <c r="BV64" s="147">
        <f>+BV63*BV61/(1+BV63^Parameters!$B$125)</f>
        <v>84.627391301864805</v>
      </c>
      <c r="BW64" s="147">
        <f>+BW63*BW61/(1+BW63^Parameters!$B$125)</f>
        <v>85.055479081984245</v>
      </c>
      <c r="BX64" s="147">
        <f>+BX63*BX61/(1+BX63^Parameters!$B$125)</f>
        <v>85.479649993810369</v>
      </c>
      <c r="BY64" s="147">
        <f>+BY63*BY61/(1+BY63^Parameters!$B$125)</f>
        <v>85.899573529667265</v>
      </c>
      <c r="BZ64" s="147">
        <f>+BZ63*BZ61/(1+BZ63^Parameters!$B$125)</f>
        <v>86.315049378528059</v>
      </c>
      <c r="CA64" s="147">
        <f>+CA63*CA61/(1+CA63^Parameters!$B$125)</f>
        <v>86.725965242858535</v>
      </c>
      <c r="CB64" s="147">
        <f>+CB63*CB61/(1+CB63^Parameters!$B$125)</f>
        <v>87.132268251099347</v>
      </c>
      <c r="CC64" s="147">
        <f>+CC63*CC61/(1+CC63^Parameters!$B$125)</f>
        <v>87.533945569202203</v>
      </c>
      <c r="CD64" s="147">
        <f>+CD63*CD61/(1+CD63^Parameters!$B$125)</f>
        <v>87.931011240419991</v>
      </c>
      <c r="CE64" s="147">
        <f>+CE63*CE61/(1+CE63^Parameters!$B$125)</f>
        <v>88.323497244765889</v>
      </c>
      <c r="CF64" s="147">
        <f>+CF63*CF61/(1+CF63^Parameters!$B$125)</f>
        <v>88.711447419398027</v>
      </c>
      <c r="CG64" s="147">
        <f>+CG63*CG61/(1+CG63^Parameters!$B$125)</f>
        <v>89.094913320315413</v>
      </c>
      <c r="CH64" s="147">
        <f>+CH63*CH61/(1+CH63^Parameters!$B$125)</f>
        <v>89.473951402623783</v>
      </c>
      <c r="CI64" s="147">
        <f>+CI63*CI61/(1+CI63^Parameters!$B$125)</f>
        <v>89.848621097419382</v>
      </c>
      <c r="CJ64" s="147">
        <f>+CJ63*CJ61/(1+CJ63^Parameters!$B$125)</f>
        <v>90.218983499189008</v>
      </c>
      <c r="CK64" s="147">
        <f>+CK63*CK61/(1+CK63^Parameters!$B$125)</f>
        <v>90.585100469584432</v>
      </c>
      <c r="CL64" s="147">
        <f>+CL63*CL61/(1+CL63^Parameters!$B$125)</f>
        <v>90.947034025700574</v>
      </c>
      <c r="CM64" s="147">
        <f>+CM63*CM61/(1+CM63^Parameters!$B$125)</f>
        <v>91.304845923183123</v>
      </c>
      <c r="CN64" s="147">
        <f>+CN63*CN61/(1+CN63^Parameters!$B$125)</f>
        <v>91.658597373097749</v>
      </c>
      <c r="CO64" s="147">
        <f>+CO63*CO61/(1+CO63^Parameters!$B$125)</f>
        <v>92.008348850905648</v>
      </c>
      <c r="CP64" s="147">
        <f>+CP63*CP61/(1+CP63^Parameters!$B$125)</f>
        <v>92.354159969071901</v>
      </c>
      <c r="CQ64" s="147">
        <f>+CQ63*CQ61/(1+CQ63^Parameters!$B$125)</f>
        <v>92.696089393797507</v>
      </c>
      <c r="CR64" s="147">
        <f>+CR63*CR61/(1+CR63^Parameters!$B$125)</f>
        <v>93.034194792469449</v>
      </c>
      <c r="CS64" s="147">
        <f>+CS63*CS61/(1+CS63^Parameters!$B$125)</f>
        <v>93.368532802583701</v>
      </c>
      <c r="CT64" s="147">
        <f>+CT63*CT61/(1+CT63^Parameters!$B$125)</f>
        <v>93.699159015742637</v>
      </c>
      <c r="CU64" s="147">
        <f>+CU63*CU61/(1+CU63^Parameters!$B$125)</f>
        <v>94.026127972274651</v>
      </c>
      <c r="CV64" s="147">
        <f>+CV63*CV61/(1+CV63^Parameters!$B$125)</f>
        <v>94.349493163363917</v>
      </c>
    </row>
    <row r="65" spans="1:237" s="45" customFormat="1" ht="18" customHeight="1">
      <c r="A65" s="572" t="s">
        <v>21</v>
      </c>
      <c r="B65" s="45">
        <f>+B61/(1+B63)</f>
        <v>3.4683114494034535</v>
      </c>
      <c r="C65" s="45">
        <f t="shared" ref="C65:BN65" si="15">+C61-C64</f>
        <v>5.7405885748012686</v>
      </c>
      <c r="D65" s="45">
        <f t="shared" si="15"/>
        <v>8.7088973646227625</v>
      </c>
      <c r="E65" s="45">
        <f t="shared" si="15"/>
        <v>12.291799657258792</v>
      </c>
      <c r="F65" s="45">
        <f t="shared" si="15"/>
        <v>16.45453258376471</v>
      </c>
      <c r="G65" s="45">
        <f t="shared" si="15"/>
        <v>20.806478883598025</v>
      </c>
      <c r="H65" s="45">
        <f t="shared" si="15"/>
        <v>25.453212935602764</v>
      </c>
      <c r="I65" s="45">
        <f t="shared" si="15"/>
        <v>30.679043943672024</v>
      </c>
      <c r="J65" s="45">
        <f t="shared" si="15"/>
        <v>36.516713865871267</v>
      </c>
      <c r="K65" s="45">
        <f t="shared" si="15"/>
        <v>42.992133902596635</v>
      </c>
      <c r="L65" s="45">
        <f t="shared" si="15"/>
        <v>49.018036265940346</v>
      </c>
      <c r="M65" s="45">
        <f t="shared" si="15"/>
        <v>54.102909335161854</v>
      </c>
      <c r="N65" s="45">
        <f t="shared" si="15"/>
        <v>59.721672292460482</v>
      </c>
      <c r="O65" s="45">
        <f t="shared" si="15"/>
        <v>65.128535394527617</v>
      </c>
      <c r="P65" s="45">
        <f t="shared" si="15"/>
        <v>70.386415801456536</v>
      </c>
      <c r="Q65" s="45">
        <f t="shared" si="15"/>
        <v>75.523343363296732</v>
      </c>
      <c r="R65" s="45">
        <f t="shared" si="15"/>
        <v>80.54949059313951</v>
      </c>
      <c r="S65" s="45">
        <f t="shared" si="15"/>
        <v>85.466432738290152</v>
      </c>
      <c r="T65" s="45">
        <f t="shared" si="15"/>
        <v>90.27233538373099</v>
      </c>
      <c r="U65" s="45">
        <f t="shared" si="15"/>
        <v>94.964813407712256</v>
      </c>
      <c r="V65" s="45">
        <f t="shared" si="15"/>
        <v>100.06867561747477</v>
      </c>
      <c r="W65" s="45">
        <f t="shared" si="15"/>
        <v>105.77207792554486</v>
      </c>
      <c r="X65" s="45">
        <f t="shared" si="15"/>
        <v>111.65258009279084</v>
      </c>
      <c r="Y65" s="45">
        <f t="shared" si="15"/>
        <v>117.65123246775377</v>
      </c>
      <c r="Z65" s="45">
        <f t="shared" si="15"/>
        <v>123.73834516321193</v>
      </c>
      <c r="AA65" s="45">
        <f t="shared" si="15"/>
        <v>129.91362519537043</v>
      </c>
      <c r="AB65" s="45">
        <f t="shared" si="15"/>
        <v>136.34030253718265</v>
      </c>
      <c r="AC65" s="45">
        <f t="shared" si="15"/>
        <v>143.15321152390615</v>
      </c>
      <c r="AD65" s="45">
        <f t="shared" si="15"/>
        <v>150.37806135544753</v>
      </c>
      <c r="AE65" s="45">
        <f t="shared" si="15"/>
        <v>157.95162470345363</v>
      </c>
      <c r="AF65" s="45">
        <f t="shared" si="15"/>
        <v>165.55416350223933</v>
      </c>
      <c r="AG65" s="45">
        <f t="shared" si="15"/>
        <v>173.05537844070668</v>
      </c>
      <c r="AH65" s="45">
        <f t="shared" si="15"/>
        <v>180.64609474771913</v>
      </c>
      <c r="AI65" s="45">
        <f t="shared" si="15"/>
        <v>188.33849201360113</v>
      </c>
      <c r="AJ65" s="45">
        <f t="shared" si="15"/>
        <v>196.13957832111382</v>
      </c>
      <c r="AK65" s="45">
        <f t="shared" si="15"/>
        <v>204.05485727660752</v>
      </c>
      <c r="AL65" s="45">
        <f t="shared" si="15"/>
        <v>212.09029339253601</v>
      </c>
      <c r="AM65" s="45">
        <f t="shared" si="15"/>
        <v>220.25299164140415</v>
      </c>
      <c r="AN65" s="45">
        <f t="shared" si="15"/>
        <v>228.55127799072358</v>
      </c>
      <c r="AO65" s="45">
        <f t="shared" si="15"/>
        <v>236.99453434592056</v>
      </c>
      <c r="AP65" s="45">
        <f t="shared" si="15"/>
        <v>245.59296104505194</v>
      </c>
      <c r="AQ65" s="45">
        <f t="shared" si="15"/>
        <v>254.35734550388668</v>
      </c>
      <c r="AR65" s="45">
        <f t="shared" si="15"/>
        <v>263.29886760901792</v>
      </c>
      <c r="AS65" s="45">
        <f t="shared" si="15"/>
        <v>272.42894928854884</v>
      </c>
      <c r="AT65" s="45">
        <f t="shared" si="15"/>
        <v>281.75914544539995</v>
      </c>
      <c r="AU65" s="45">
        <f t="shared" si="15"/>
        <v>291.30106968082742</v>
      </c>
      <c r="AV65" s="45">
        <f t="shared" si="15"/>
        <v>301.06634755588277</v>
      </c>
      <c r="AW65" s="45">
        <f t="shared" si="15"/>
        <v>311.06659077935018</v>
      </c>
      <c r="AX65" s="45">
        <f t="shared" si="15"/>
        <v>321.31338680188918</v>
      </c>
      <c r="AY65" s="45">
        <f t="shared" si="15"/>
        <v>331.81829943289887</v>
      </c>
      <c r="AZ65" s="45">
        <f t="shared" si="15"/>
        <v>342.59287711129053</v>
      </c>
      <c r="BA65" s="45">
        <f t="shared" si="15"/>
        <v>353.64866630191511</v>
      </c>
      <c r="BB65" s="45">
        <f t="shared" si="15"/>
        <v>364.99722815642673</v>
      </c>
      <c r="BC65" s="45">
        <f t="shared" si="15"/>
        <v>376.65015709233808</v>
      </c>
      <c r="BD65" s="45">
        <f t="shared" si="15"/>
        <v>388.61910033406048</v>
      </c>
      <c r="BE65" s="45">
        <f t="shared" si="15"/>
        <v>400.91577775086489</v>
      </c>
      <c r="BF65" s="45">
        <f t="shared" si="15"/>
        <v>413.55200154141875</v>
      </c>
      <c r="BG65" s="45">
        <f t="shared" si="15"/>
        <v>426.53969547106919</v>
      </c>
      <c r="BH65" s="45">
        <f t="shared" si="15"/>
        <v>439.89091348085765</v>
      </c>
      <c r="BI65" s="45">
        <f t="shared" si="15"/>
        <v>453.61785756742495</v>
      </c>
      <c r="BJ65" s="45">
        <f t="shared" si="15"/>
        <v>453.38626722844418</v>
      </c>
      <c r="BK65" s="45">
        <f t="shared" si="15"/>
        <v>453.31150204816822</v>
      </c>
      <c r="BL65" s="45">
        <f t="shared" si="15"/>
        <v>453.103812860966</v>
      </c>
      <c r="BM65" s="45">
        <f t="shared" si="15"/>
        <v>452.8089404756887</v>
      </c>
      <c r="BN65" s="45">
        <f t="shared" si="15"/>
        <v>452.45733228961251</v>
      </c>
      <c r="BO65" s="45">
        <f t="shared" ref="BO65:CV65" si="16">+BO61-BO64</f>
        <v>452.06934654391597</v>
      </c>
      <c r="BP65" s="45">
        <f t="shared" si="16"/>
        <v>451.65863426310381</v>
      </c>
      <c r="BQ65" s="45">
        <f t="shared" si="16"/>
        <v>451.23436321585842</v>
      </c>
      <c r="BR65" s="45">
        <f t="shared" si="16"/>
        <v>450.80269295460948</v>
      </c>
      <c r="BS65" s="45">
        <f t="shared" si="16"/>
        <v>450.36775909925217</v>
      </c>
      <c r="BT65" s="45">
        <f t="shared" si="16"/>
        <v>449.93233296663601</v>
      </c>
      <c r="BU65" s="45">
        <f t="shared" si="16"/>
        <v>449.49826497035832</v>
      </c>
      <c r="BV65" s="45">
        <f t="shared" si="16"/>
        <v>449.06678331647856</v>
      </c>
      <c r="BW65" s="45">
        <f t="shared" si="16"/>
        <v>448.63869553635914</v>
      </c>
      <c r="BX65" s="45">
        <f t="shared" si="16"/>
        <v>448.214524624533</v>
      </c>
      <c r="BY65" s="45">
        <f t="shared" si="16"/>
        <v>447.79460108867613</v>
      </c>
      <c r="BZ65" s="45">
        <f t="shared" si="16"/>
        <v>447.37912523981532</v>
      </c>
      <c r="CA65" s="45">
        <f t="shared" si="16"/>
        <v>446.96820937548483</v>
      </c>
      <c r="CB65" s="45">
        <f t="shared" si="16"/>
        <v>446.56190636724403</v>
      </c>
      <c r="CC65" s="45">
        <f t="shared" si="16"/>
        <v>446.16022904914115</v>
      </c>
      <c r="CD65" s="45">
        <f t="shared" si="16"/>
        <v>445.76316337792338</v>
      </c>
      <c r="CE65" s="45">
        <f t="shared" si="16"/>
        <v>445.37067737357745</v>
      </c>
      <c r="CF65" s="45">
        <f t="shared" si="16"/>
        <v>444.98272719894533</v>
      </c>
      <c r="CG65" s="45">
        <f t="shared" si="16"/>
        <v>444.59926129802795</v>
      </c>
      <c r="CH65" s="45">
        <f t="shared" si="16"/>
        <v>444.22022321571956</v>
      </c>
      <c r="CI65" s="45">
        <f t="shared" si="16"/>
        <v>443.845553520924</v>
      </c>
      <c r="CJ65" s="45">
        <f t="shared" si="16"/>
        <v>443.47519111915437</v>
      </c>
      <c r="CK65" s="45">
        <f t="shared" si="16"/>
        <v>443.10907414875896</v>
      </c>
      <c r="CL65" s="45">
        <f t="shared" si="16"/>
        <v>442.74714059264278</v>
      </c>
      <c r="CM65" s="45">
        <f t="shared" si="16"/>
        <v>442.38932869516026</v>
      </c>
      <c r="CN65" s="45">
        <f t="shared" si="16"/>
        <v>442.03557724524563</v>
      </c>
      <c r="CO65" s="45">
        <f t="shared" si="16"/>
        <v>441.68582576743773</v>
      </c>
      <c r="CP65" s="45">
        <f t="shared" si="16"/>
        <v>441.34001464927144</v>
      </c>
      <c r="CQ65" s="45">
        <f t="shared" si="16"/>
        <v>440.99808522454589</v>
      </c>
      <c r="CR65" s="45">
        <f t="shared" si="16"/>
        <v>440.6599798258739</v>
      </c>
      <c r="CS65" s="45">
        <f t="shared" si="16"/>
        <v>440.3256418157597</v>
      </c>
      <c r="CT65" s="45">
        <f t="shared" si="16"/>
        <v>439.99501560260074</v>
      </c>
      <c r="CU65" s="45">
        <f t="shared" si="16"/>
        <v>439.66804664606872</v>
      </c>
      <c r="CV65" s="45">
        <f t="shared" si="16"/>
        <v>439.34468145497942</v>
      </c>
    </row>
    <row r="66" spans="1:237" s="33" customFormat="1" ht="18" customHeight="1">
      <c r="A66" s="23" t="s">
        <v>159</v>
      </c>
      <c r="B66" s="33">
        <f t="shared" ref="B66:AG66" si="17">(B31*(B103)^$B38)</f>
        <v>2.4704027752364705E-11</v>
      </c>
      <c r="C66" s="33">
        <f t="shared" si="17"/>
        <v>2.0938821110690546E-11</v>
      </c>
      <c r="D66" s="33">
        <f t="shared" si="17"/>
        <v>1.8281288404863199E-11</v>
      </c>
      <c r="E66" s="33">
        <f t="shared" si="17"/>
        <v>1.6177566325978441E-11</v>
      </c>
      <c r="F66" s="33">
        <f t="shared" si="17"/>
        <v>1.4490304167945374E-11</v>
      </c>
      <c r="G66" s="33">
        <f t="shared" si="17"/>
        <v>1.3120940106858145E-11</v>
      </c>
      <c r="H66" s="33">
        <f t="shared" si="17"/>
        <v>1.1997601953968114E-11</v>
      </c>
      <c r="I66" s="33">
        <f t="shared" si="17"/>
        <v>1.106720450636273E-11</v>
      </c>
      <c r="J66" s="33">
        <f t="shared" si="17"/>
        <v>1.0290751340326433E-11</v>
      </c>
      <c r="K66" s="33">
        <f t="shared" si="17"/>
        <v>9.6430839089690208E-12</v>
      </c>
      <c r="L66" s="33">
        <f t="shared" si="17"/>
        <v>9.1245849753365635E-12</v>
      </c>
      <c r="M66" s="33">
        <f t="shared" si="17"/>
        <v>8.8114146878437479E-12</v>
      </c>
      <c r="N66" s="33">
        <f t="shared" si="17"/>
        <v>9.0298171582376554E-12</v>
      </c>
      <c r="O66" s="33">
        <f t="shared" si="17"/>
        <v>1.0967687758226802E-11</v>
      </c>
      <c r="P66" s="33">
        <f t="shared" si="17"/>
        <v>1.9130487054947711E-11</v>
      </c>
      <c r="Q66" s="33">
        <f t="shared" si="17"/>
        <v>5.2710522667339516E-11</v>
      </c>
      <c r="R66" s="33">
        <f t="shared" si="17"/>
        <v>1.9657730312965651E-10</v>
      </c>
      <c r="S66" s="33">
        <f t="shared" si="17"/>
        <v>8.0707706202364257E-10</v>
      </c>
      <c r="T66" s="33">
        <f t="shared" si="17"/>
        <v>3.2653902982014894E-9</v>
      </c>
      <c r="U66" s="33">
        <f t="shared" si="17"/>
        <v>1.2504808219519972E-8</v>
      </c>
      <c r="V66" s="33">
        <f t="shared" si="17"/>
        <v>4.4807719917742457E-8</v>
      </c>
      <c r="W66" s="33">
        <f t="shared" si="17"/>
        <v>1.5054117929480041E-7</v>
      </c>
      <c r="X66" s="33">
        <f t="shared" si="17"/>
        <v>4.7630540714429711E-7</v>
      </c>
      <c r="Y66" s="33">
        <f t="shared" si="17"/>
        <v>1.4199879259532287E-6</v>
      </c>
      <c r="Z66" s="33">
        <f t="shared" si="17"/>
        <v>3.9817621629453103E-6</v>
      </c>
      <c r="AA66" s="33">
        <f t="shared" si="17"/>
        <v>1.5064967507205382E-5</v>
      </c>
      <c r="AB66" s="33">
        <f t="shared" si="17"/>
        <v>8.6406562140497111E-4</v>
      </c>
      <c r="AC66" s="33">
        <f t="shared" si="17"/>
        <v>4.172668455708268E-4</v>
      </c>
      <c r="AD66" s="33">
        <f t="shared" si="17"/>
        <v>2.0169985229880906E-4</v>
      </c>
      <c r="AE66" s="33">
        <f t="shared" si="17"/>
        <v>9.7584170709818764E-5</v>
      </c>
      <c r="AF66" s="33">
        <f t="shared" si="17"/>
        <v>4.7249482470415719E-5</v>
      </c>
      <c r="AG66" s="33">
        <f t="shared" si="17"/>
        <v>2.2894134632729798E-5</v>
      </c>
      <c r="AH66" s="33">
        <f t="shared" ref="AH66:BI66" si="18">(AH31*(AH103)^$B38)</f>
        <v>1.1100178316039754E-5</v>
      </c>
      <c r="AI66" s="33">
        <f t="shared" si="18"/>
        <v>5.3850082180555112E-6</v>
      </c>
      <c r="AJ66" s="33">
        <f t="shared" si="18"/>
        <v>2.6137762539484901E-6</v>
      </c>
      <c r="AK66" s="33">
        <f t="shared" si="18"/>
        <v>1.2692685120952268E-6</v>
      </c>
      <c r="AL66" s="33">
        <f t="shared" si="18"/>
        <v>6.1662532703688863E-7</v>
      </c>
      <c r="AM66" s="33">
        <f t="shared" si="18"/>
        <v>2.9967719176793507E-7</v>
      </c>
      <c r="AN66" s="33">
        <f t="shared" si="18"/>
        <v>1.4569144573679617E-7</v>
      </c>
      <c r="AO66" s="33">
        <f t="shared" si="18"/>
        <v>7.0851270684942556E-8</v>
      </c>
      <c r="AP66" s="33">
        <f t="shared" si="18"/>
        <v>3.4465226684054157E-8</v>
      </c>
      <c r="AQ66" s="33">
        <f t="shared" si="18"/>
        <v>1.6769594054911343E-8</v>
      </c>
      <c r="AR66" s="33">
        <f t="shared" si="18"/>
        <v>8.1613327161776258E-9</v>
      </c>
      <c r="AS66" s="33">
        <f t="shared" si="18"/>
        <v>3.9727115016156633E-9</v>
      </c>
      <c r="AT66" s="33">
        <f t="shared" si="18"/>
        <v>1.9341566352727523E-9</v>
      </c>
      <c r="AU66" s="33">
        <f t="shared" si="18"/>
        <v>9.4181815745876223E-10</v>
      </c>
      <c r="AV66" s="33">
        <f t="shared" si="18"/>
        <v>4.5867619233655377E-10</v>
      </c>
      <c r="AW66" s="33">
        <f t="shared" si="18"/>
        <v>2.2341004108719318E-10</v>
      </c>
      <c r="AX66" s="33">
        <f t="shared" si="18"/>
        <v>1.0883054236647851E-10</v>
      </c>
      <c r="AY66" s="33">
        <f t="shared" si="18"/>
        <v>5.3020687201826264E-11</v>
      </c>
      <c r="AZ66" s="33">
        <f t="shared" si="18"/>
        <v>2.5833408978519567E-11</v>
      </c>
      <c r="BA66" s="33">
        <f t="shared" si="18"/>
        <v>1.2587970432914135E-11</v>
      </c>
      <c r="BB66" s="33">
        <f t="shared" si="18"/>
        <v>6.1342796901107175E-12</v>
      </c>
      <c r="BC66" s="33">
        <f t="shared" si="18"/>
        <v>2.9895230844969064E-12</v>
      </c>
      <c r="BD66" s="33">
        <f t="shared" si="18"/>
        <v>1.4570272676304461E-12</v>
      </c>
      <c r="BE66" s="33">
        <f t="shared" si="18"/>
        <v>7.1016315299292007E-13</v>
      </c>
      <c r="BF66" s="33">
        <f t="shared" si="18"/>
        <v>3.4615515957378764E-13</v>
      </c>
      <c r="BG66" s="33">
        <f t="shared" si="18"/>
        <v>1.687343412718786E-13</v>
      </c>
      <c r="BH66" s="33">
        <f t="shared" si="18"/>
        <v>8.2253454869971381E-14</v>
      </c>
      <c r="BI66" s="33">
        <f t="shared" si="18"/>
        <v>4.0097843285211913E-14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8.5972569710833024E-11</v>
      </c>
      <c r="C67" s="23">
        <f>+C61*C66</f>
        <v>1.2075465996481765E-10</v>
      </c>
      <c r="D67" s="23">
        <f t="shared" ref="D67:BI67" si="19">+D61*D66</f>
        <v>1.6021459765814886E-10</v>
      </c>
      <c r="E67" s="23">
        <f t="shared" si="19"/>
        <v>2.0056239374489357E-10</v>
      </c>
      <c r="F67" s="23">
        <f t="shared" si="19"/>
        <v>2.4115183595047312E-10</v>
      </c>
      <c r="G67" s="23">
        <f t="shared" si="19"/>
        <v>2.7700548306285297E-10</v>
      </c>
      <c r="H67" s="23">
        <f t="shared" si="19"/>
        <v>3.1096773231978417E-10</v>
      </c>
      <c r="I67" s="23">
        <f t="shared" si="19"/>
        <v>3.4708839926926202E-10</v>
      </c>
      <c r="J67" s="23">
        <f t="shared" si="19"/>
        <v>3.857362503584232E-10</v>
      </c>
      <c r="K67" s="23">
        <f t="shared" si="19"/>
        <v>4.2746425536954477E-10</v>
      </c>
      <c r="L67" s="23">
        <f t="shared" si="19"/>
        <v>4.6335808877179722E-10</v>
      </c>
      <c r="M67" s="23">
        <f t="shared" si="19"/>
        <v>4.9625966382059715E-10</v>
      </c>
      <c r="N67" s="23">
        <f t="shared" si="19"/>
        <v>5.6412178723374583E-10</v>
      </c>
      <c r="O67" s="23">
        <f t="shared" si="19"/>
        <v>7.5096664653191377E-10</v>
      </c>
      <c r="P67" s="23">
        <f t="shared" si="19"/>
        <v>1.4228704599669651E-9</v>
      </c>
      <c r="Q67" s="23">
        <f t="shared" si="19"/>
        <v>4.2285056046998034E-9</v>
      </c>
      <c r="R67" s="23">
        <f t="shared" si="19"/>
        <v>1.6908340617323588E-8</v>
      </c>
      <c r="S67" s="23">
        <f t="shared" si="19"/>
        <v>7.4053688290564279E-8</v>
      </c>
      <c r="T67" s="23">
        <f t="shared" si="19"/>
        <v>3.1819096977784569E-7</v>
      </c>
      <c r="U67" s="23">
        <f t="shared" si="19"/>
        <v>1.2889189920568574E-6</v>
      </c>
      <c r="V67" s="23">
        <f t="shared" si="19"/>
        <v>4.8938032961571709E-6</v>
      </c>
      <c r="W67" s="23">
        <f t="shared" si="19"/>
        <v>1.7476760210645004E-5</v>
      </c>
      <c r="X67" s="23">
        <f t="shared" si="19"/>
        <v>5.8702856670631813E-5</v>
      </c>
      <c r="Y67" s="23">
        <f t="shared" si="19"/>
        <v>1.8546998046972603E-4</v>
      </c>
      <c r="Z67" s="23">
        <f t="shared" si="19"/>
        <v>5.5012693776481552E-4</v>
      </c>
      <c r="AA67" s="23">
        <f t="shared" si="19"/>
        <v>2.1975911286371938E-3</v>
      </c>
      <c r="AB67" s="23">
        <f t="shared" si="19"/>
        <v>0.13284957016772544</v>
      </c>
      <c r="AC67" s="23">
        <f t="shared" si="19"/>
        <v>6.7513307283909335E-2</v>
      </c>
      <c r="AD67" s="23">
        <f t="shared" si="19"/>
        <v>3.43174308724008E-2</v>
      </c>
      <c r="AE67" s="23">
        <f t="shared" si="19"/>
        <v>1.744555983453408E-2</v>
      </c>
      <c r="AF67" s="23">
        <f t="shared" si="19"/>
        <v>8.8539950524908276E-3</v>
      </c>
      <c r="AG67" s="23">
        <f t="shared" si="19"/>
        <v>4.4842386588497098E-3</v>
      </c>
      <c r="AH67" s="23">
        <f t="shared" si="19"/>
        <v>2.2694923883338778E-3</v>
      </c>
      <c r="AI67" s="23">
        <f t="shared" si="19"/>
        <v>1.1479906876323144E-3</v>
      </c>
      <c r="AJ67" s="23">
        <f t="shared" si="19"/>
        <v>5.8044128789339869E-4</v>
      </c>
      <c r="AK67" s="23">
        <f t="shared" si="19"/>
        <v>2.9336764943068767E-4</v>
      </c>
      <c r="AL67" s="23">
        <f t="shared" si="19"/>
        <v>1.4822324888237495E-4</v>
      </c>
      <c r="AM67" s="23">
        <f t="shared" si="19"/>
        <v>7.4865821595385837E-5</v>
      </c>
      <c r="AN67" s="23">
        <f t="shared" si="19"/>
        <v>3.7802940765615246E-5</v>
      </c>
      <c r="AO67" s="23">
        <f t="shared" si="19"/>
        <v>1.9083283999544486E-5</v>
      </c>
      <c r="AP67" s="23">
        <f t="shared" si="19"/>
        <v>9.6311115664469511E-6</v>
      </c>
      <c r="AQ67" s="23">
        <f t="shared" si="19"/>
        <v>4.859651637578427E-6</v>
      </c>
      <c r="AR67" s="23">
        <f t="shared" si="19"/>
        <v>2.4515926125319162E-6</v>
      </c>
      <c r="AS67" s="23">
        <f t="shared" si="19"/>
        <v>1.2365573157724638E-6</v>
      </c>
      <c r="AT67" s="23">
        <f t="shared" si="19"/>
        <v>6.2360648511467033E-7</v>
      </c>
      <c r="AU67" s="23">
        <f t="shared" si="19"/>
        <v>3.1444476659434839E-7</v>
      </c>
      <c r="AV67" s="23">
        <f t="shared" si="19"/>
        <v>1.585337672183339E-7</v>
      </c>
      <c r="AW67" s="23">
        <f t="shared" si="19"/>
        <v>7.9918717034700685E-8</v>
      </c>
      <c r="AX67" s="23">
        <f t="shared" si="19"/>
        <v>4.0283723837047792E-8</v>
      </c>
      <c r="AY67" s="23">
        <f t="shared" si="19"/>
        <v>2.0303440199177909E-8</v>
      </c>
      <c r="AZ67" s="23">
        <f t="shared" si="19"/>
        <v>1.0232284518019526E-8</v>
      </c>
      <c r="BA67" s="23">
        <f t="shared" si="19"/>
        <v>5.1563470721581815E-9</v>
      </c>
      <c r="BB67" s="23">
        <f t="shared" si="19"/>
        <v>2.5982530059403115E-9</v>
      </c>
      <c r="BC67" s="23">
        <f t="shared" si="19"/>
        <v>1.3091618686496687E-9</v>
      </c>
      <c r="BD67" s="23">
        <f t="shared" si="19"/>
        <v>6.5959962864810914E-10</v>
      </c>
      <c r="BE67" s="23">
        <f t="shared" si="19"/>
        <v>3.3231110591559896E-10</v>
      </c>
      <c r="BF67" s="23">
        <f t="shared" si="19"/>
        <v>1.674128186022738E-10</v>
      </c>
      <c r="BG67" s="23">
        <f t="shared" si="19"/>
        <v>8.4336143640240954E-11</v>
      </c>
      <c r="BH67" s="23">
        <f t="shared" si="19"/>
        <v>4.2483621074982483E-11</v>
      </c>
      <c r="BI67" s="23">
        <f t="shared" si="19"/>
        <v>2.1399985376076854E-11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3.4683114493174809</v>
      </c>
      <c r="C68" s="23">
        <f>+C65-C67</f>
        <v>5.7405885746805136</v>
      </c>
      <c r="D68" s="23">
        <f>+D65-D67</f>
        <v>8.7088973644625476</v>
      </c>
      <c r="E68" s="23">
        <f>+E65-E67</f>
        <v>12.291799657058229</v>
      </c>
      <c r="F68" s="23">
        <f>+F65-F67</f>
        <v>16.454532583523559</v>
      </c>
      <c r="G68" s="23">
        <f t="shared" ref="G68:BI68" si="20">+G65-G67</f>
        <v>20.80647888332102</v>
      </c>
      <c r="H68" s="23">
        <f t="shared" si="20"/>
        <v>25.453212935291795</v>
      </c>
      <c r="I68" s="23">
        <f t="shared" si="20"/>
        <v>30.679043943324935</v>
      </c>
      <c r="J68" s="23">
        <f t="shared" si="20"/>
        <v>36.516713865485528</v>
      </c>
      <c r="K68" s="23">
        <f t="shared" si="20"/>
        <v>42.992133902169172</v>
      </c>
      <c r="L68" s="23">
        <f t="shared" si="20"/>
        <v>49.018036265476987</v>
      </c>
      <c r="M68" s="23">
        <f t="shared" si="20"/>
        <v>54.102909334665597</v>
      </c>
      <c r="N68" s="23">
        <f t="shared" si="20"/>
        <v>59.721672291896361</v>
      </c>
      <c r="O68" s="23">
        <f t="shared" si="20"/>
        <v>65.128535393776644</v>
      </c>
      <c r="P68" s="23">
        <f t="shared" si="20"/>
        <v>70.38641580003366</v>
      </c>
      <c r="Q68" s="23">
        <f t="shared" si="20"/>
        <v>75.523343359068221</v>
      </c>
      <c r="R68" s="23">
        <f t="shared" si="20"/>
        <v>80.549490576231165</v>
      </c>
      <c r="S68" s="23">
        <f t="shared" si="20"/>
        <v>85.466432664236464</v>
      </c>
      <c r="T68" s="23">
        <f t="shared" si="20"/>
        <v>90.27233506554002</v>
      </c>
      <c r="U68" s="23">
        <f t="shared" si="20"/>
        <v>94.964812118793262</v>
      </c>
      <c r="V68" s="23">
        <f t="shared" si="20"/>
        <v>100.06867072367147</v>
      </c>
      <c r="W68" s="23">
        <f t="shared" si="20"/>
        <v>105.77206044878466</v>
      </c>
      <c r="X68" s="23">
        <f t="shared" si="20"/>
        <v>111.65252138993417</v>
      </c>
      <c r="Y68" s="23">
        <f t="shared" si="20"/>
        <v>117.65104699777331</v>
      </c>
      <c r="Z68" s="23">
        <f t="shared" si="20"/>
        <v>123.73779503627416</v>
      </c>
      <c r="AA68" s="23">
        <f t="shared" si="20"/>
        <v>129.91142760424179</v>
      </c>
      <c r="AB68" s="23">
        <f t="shared" si="20"/>
        <v>136.20745296701492</v>
      </c>
      <c r="AC68" s="23">
        <f t="shared" si="20"/>
        <v>143.08569821662223</v>
      </c>
      <c r="AD68" s="23">
        <f t="shared" si="20"/>
        <v>150.34374392457514</v>
      </c>
      <c r="AE68" s="23">
        <f t="shared" si="20"/>
        <v>157.9341791436191</v>
      </c>
      <c r="AF68" s="23">
        <f t="shared" si="20"/>
        <v>165.54530950718683</v>
      </c>
      <c r="AG68" s="23">
        <f t="shared" si="20"/>
        <v>173.05089420204783</v>
      </c>
      <c r="AH68" s="23">
        <f t="shared" si="20"/>
        <v>180.6438252553308</v>
      </c>
      <c r="AI68" s="23">
        <f t="shared" si="20"/>
        <v>188.3373440229135</v>
      </c>
      <c r="AJ68" s="23">
        <f t="shared" si="20"/>
        <v>196.13899787982592</v>
      </c>
      <c r="AK68" s="23">
        <f t="shared" si="20"/>
        <v>204.0545639089581</v>
      </c>
      <c r="AL68" s="23">
        <f t="shared" si="20"/>
        <v>212.09014516928713</v>
      </c>
      <c r="AM68" s="23">
        <f t="shared" si="20"/>
        <v>220.25291677558255</v>
      </c>
      <c r="AN68" s="23">
        <f t="shared" si="20"/>
        <v>228.55124018778281</v>
      </c>
      <c r="AO68" s="23">
        <f t="shared" si="20"/>
        <v>236.99451526263655</v>
      </c>
      <c r="AP68" s="23">
        <f t="shared" si="20"/>
        <v>245.59295141394037</v>
      </c>
      <c r="AQ68" s="23">
        <f t="shared" si="20"/>
        <v>254.35734064423505</v>
      </c>
      <c r="AR68" s="23">
        <f t="shared" si="20"/>
        <v>263.29886515742533</v>
      </c>
      <c r="AS68" s="23">
        <f t="shared" si="20"/>
        <v>272.42894805199154</v>
      </c>
      <c r="AT68" s="23">
        <f t="shared" si="20"/>
        <v>281.75914482179348</v>
      </c>
      <c r="AU68" s="23">
        <f t="shared" si="20"/>
        <v>291.30106936638265</v>
      </c>
      <c r="AV68" s="23">
        <f t="shared" si="20"/>
        <v>301.06634739734898</v>
      </c>
      <c r="AW68" s="23">
        <f t="shared" si="20"/>
        <v>311.06659069943146</v>
      </c>
      <c r="AX68" s="23">
        <f t="shared" si="20"/>
        <v>321.31338676160544</v>
      </c>
      <c r="AY68" s="23">
        <f t="shared" si="20"/>
        <v>331.81829941259542</v>
      </c>
      <c r="AZ68" s="23">
        <f t="shared" si="20"/>
        <v>342.59287710105826</v>
      </c>
      <c r="BA68" s="23">
        <f t="shared" si="20"/>
        <v>353.64866629675879</v>
      </c>
      <c r="BB68" s="23">
        <f t="shared" si="20"/>
        <v>364.99722815382847</v>
      </c>
      <c r="BC68" s="23">
        <f t="shared" si="20"/>
        <v>376.65015709102892</v>
      </c>
      <c r="BD68" s="23">
        <f t="shared" si="20"/>
        <v>388.61910033340087</v>
      </c>
      <c r="BE68" s="23">
        <f t="shared" si="20"/>
        <v>400.91577775053258</v>
      </c>
      <c r="BF68" s="23">
        <f t="shared" si="20"/>
        <v>413.55200154125134</v>
      </c>
      <c r="BG68" s="23">
        <f t="shared" si="20"/>
        <v>426.53969547098484</v>
      </c>
      <c r="BH68" s="23">
        <f t="shared" si="20"/>
        <v>439.89091348081519</v>
      </c>
      <c r="BI68" s="23">
        <f t="shared" si="20"/>
        <v>453.61785756740358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0.58943423723936128</v>
      </c>
      <c r="C70" s="45">
        <f t="shared" si="21"/>
        <v>0.80698509993939882</v>
      </c>
      <c r="D70" s="45">
        <f t="shared" si="21"/>
        <v>1.0437807646262807</v>
      </c>
      <c r="E70" s="45">
        <f t="shared" si="21"/>
        <v>1.2739845719504084</v>
      </c>
      <c r="F70" s="45">
        <f t="shared" si="21"/>
        <v>1.4937471134705864</v>
      </c>
      <c r="G70" s="45">
        <f t="shared" si="21"/>
        <v>1.6734534771207188</v>
      </c>
      <c r="H70" s="45">
        <f t="shared" si="21"/>
        <v>1.8325185619577071</v>
      </c>
      <c r="I70" s="45">
        <f t="shared" si="21"/>
        <v>1.9954777030800088</v>
      </c>
      <c r="J70" s="45">
        <f t="shared" si="21"/>
        <v>2.1637008946346694</v>
      </c>
      <c r="K70" s="45">
        <f t="shared" si="21"/>
        <v>2.3382424008222378</v>
      </c>
      <c r="L70" s="45">
        <f t="shared" si="21"/>
        <v>2.463708330024196</v>
      </c>
      <c r="M70" s="45">
        <f t="shared" si="21"/>
        <v>2.5279783146839225</v>
      </c>
      <c r="N70" s="45">
        <f t="shared" si="21"/>
        <v>2.608041316065556</v>
      </c>
      <c r="O70" s="45">
        <f t="shared" si="21"/>
        <v>2.6710517837232239</v>
      </c>
      <c r="P70" s="45">
        <f t="shared" si="21"/>
        <v>2.7225947358609082</v>
      </c>
      <c r="Q70" s="45">
        <f t="shared" si="21"/>
        <v>2.7654968219617522</v>
      </c>
      <c r="R70" s="45">
        <f t="shared" si="21"/>
        <v>2.8010667915791538</v>
      </c>
      <c r="S70" s="45">
        <f t="shared" si="21"/>
        <v>2.8296957121711288</v>
      </c>
      <c r="T70" s="45">
        <f t="shared" si="21"/>
        <v>2.851063885193585</v>
      </c>
      <c r="U70" s="45">
        <f t="shared" si="21"/>
        <v>2.8641713668022803</v>
      </c>
      <c r="V70" s="45">
        <f t="shared" si="21"/>
        <v>2.8824518017489811</v>
      </c>
      <c r="W70" s="45">
        <f t="shared" si="21"/>
        <v>2.9063947114753947</v>
      </c>
      <c r="X70" s="45">
        <f t="shared" si="21"/>
        <v>2.918244004740842</v>
      </c>
      <c r="Y70" s="45">
        <f t="shared" si="21"/>
        <v>2.9099087273657136</v>
      </c>
      <c r="Z70" s="45">
        <f t="shared" si="21"/>
        <v>2.8727617691244993</v>
      </c>
      <c r="AA70" s="45">
        <f t="shared" si="21"/>
        <v>2.6200747577238244</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0.58943423723936128</v>
      </c>
      <c r="C71" s="46">
        <f t="shared" si="23"/>
        <v>0.80698509993939882</v>
      </c>
      <c r="D71" s="46">
        <f t="shared" si="23"/>
        <v>1.0437807646262807</v>
      </c>
      <c r="E71" s="46">
        <f t="shared" si="23"/>
        <v>1.2739845719504084</v>
      </c>
      <c r="F71" s="46">
        <f t="shared" si="23"/>
        <v>1.4937471134705864</v>
      </c>
      <c r="G71" s="46">
        <f t="shared" si="23"/>
        <v>1.6734534771207188</v>
      </c>
      <c r="H71" s="46">
        <f t="shared" si="23"/>
        <v>1.8325185619577071</v>
      </c>
      <c r="I71" s="46">
        <f t="shared" si="23"/>
        <v>1.9954777030800088</v>
      </c>
      <c r="J71" s="46">
        <f t="shared" si="23"/>
        <v>2.1637008946346694</v>
      </c>
      <c r="K71" s="46">
        <f t="shared" si="23"/>
        <v>2.3382424008222378</v>
      </c>
      <c r="L71" s="46">
        <f t="shared" si="23"/>
        <v>2.463708330024196</v>
      </c>
      <c r="M71" s="46">
        <f t="shared" si="23"/>
        <v>2.5279783146839225</v>
      </c>
      <c r="N71" s="46">
        <f t="shared" si="23"/>
        <v>2.608041316065556</v>
      </c>
      <c r="O71" s="46">
        <f t="shared" si="23"/>
        <v>2.6710517837232239</v>
      </c>
      <c r="P71" s="46">
        <f t="shared" si="23"/>
        <v>2.7225947358609082</v>
      </c>
      <c r="Q71" s="46">
        <f t="shared" si="23"/>
        <v>2.7654968219617522</v>
      </c>
      <c r="R71" s="46">
        <f t="shared" si="23"/>
        <v>2.8010667915791538</v>
      </c>
      <c r="S71" s="46">
        <f t="shared" si="23"/>
        <v>2.8296957121711288</v>
      </c>
      <c r="T71" s="46">
        <f t="shared" si="23"/>
        <v>2.851063885193585</v>
      </c>
      <c r="U71" s="46">
        <f t="shared" si="23"/>
        <v>2.8641713668022803</v>
      </c>
      <c r="V71" s="46">
        <f t="shared" si="23"/>
        <v>2.8824518017489811</v>
      </c>
      <c r="W71" s="46">
        <f t="shared" si="23"/>
        <v>2.9063947114753947</v>
      </c>
      <c r="X71" s="46">
        <f t="shared" si="23"/>
        <v>2.918244004740842</v>
      </c>
      <c r="Y71" s="46">
        <f t="shared" si="23"/>
        <v>2.9099087273657136</v>
      </c>
      <c r="Z71" s="46">
        <f t="shared" si="23"/>
        <v>2.8727617691244993</v>
      </c>
      <c r="AA71" s="46">
        <f t="shared" si="23"/>
        <v>2.6200747577238244</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0.89136266969325451</v>
      </c>
      <c r="C73" s="45">
        <f>(C97)*C68</f>
        <v>1.4360216145313749</v>
      </c>
      <c r="D73" s="45">
        <f>(D97)*D68</f>
        <v>2.0824861454555599</v>
      </c>
      <c r="E73" s="45">
        <f>(E97)*E68</f>
        <v>2.8360492076914041</v>
      </c>
      <c r="F73" s="45">
        <f>(F97)*F68</f>
        <v>3.6361510741365417</v>
      </c>
      <c r="G73" s="45">
        <f t="shared" ref="G73:BI73" si="25">(G97)*G68</f>
        <v>4.5280898743532481</v>
      </c>
      <c r="H73" s="45">
        <f t="shared" si="25"/>
        <v>5.5603614437560314</v>
      </c>
      <c r="I73" s="45">
        <f t="shared" si="25"/>
        <v>6.7357171653664514</v>
      </c>
      <c r="J73" s="45">
        <f t="shared" si="25"/>
        <v>8.0707251482273641</v>
      </c>
      <c r="K73" s="45">
        <f t="shared" si="25"/>
        <v>9.2803805161694246</v>
      </c>
      <c r="L73" s="45">
        <f t="shared" si="25"/>
        <v>10.26569857162637</v>
      </c>
      <c r="M73" s="45">
        <f t="shared" si="25"/>
        <v>11.835292118811173</v>
      </c>
      <c r="N73" s="45">
        <f t="shared" si="25"/>
        <v>13.064425667505066</v>
      </c>
      <c r="O73" s="45">
        <f t="shared" si="25"/>
        <v>14.247205023442083</v>
      </c>
      <c r="P73" s="45">
        <f t="shared" si="25"/>
        <v>15.397393641745339</v>
      </c>
      <c r="Q73" s="45">
        <f t="shared" si="25"/>
        <v>16.521123197179634</v>
      </c>
      <c r="R73" s="45">
        <f t="shared" si="25"/>
        <v>17.620618978068418</v>
      </c>
      <c r="S73" s="45">
        <f t="shared" si="25"/>
        <v>18.696225570365545</v>
      </c>
      <c r="T73" s="45">
        <f t="shared" si="25"/>
        <v>19.747541655090014</v>
      </c>
      <c r="U73" s="45">
        <f t="shared" si="25"/>
        <v>20.774045356444315</v>
      </c>
      <c r="V73" s="45">
        <f t="shared" si="25"/>
        <v>21.890540906585422</v>
      </c>
      <c r="W73" s="45">
        <f t="shared" si="25"/>
        <v>23.138186999822228</v>
      </c>
      <c r="X73" s="45">
        <f t="shared" si="25"/>
        <v>24.424568340264681</v>
      </c>
      <c r="Y73" s="45">
        <f t="shared" si="25"/>
        <v>25.736776939099812</v>
      </c>
      <c r="Z73" s="45">
        <f t="shared" si="25"/>
        <v>27.068284652366184</v>
      </c>
      <c r="AA73" s="45">
        <f t="shared" si="25"/>
        <v>28.418798807235984</v>
      </c>
      <c r="AB73" s="45">
        <f t="shared" si="25"/>
        <v>29.796087020979407</v>
      </c>
      <c r="AC73" s="45">
        <f t="shared" si="25"/>
        <v>31.300738855696331</v>
      </c>
      <c r="AD73" s="45">
        <f t="shared" si="25"/>
        <v>32.888474011193161</v>
      </c>
      <c r="AE73" s="45">
        <f t="shared" si="25"/>
        <v>34.548921096775999</v>
      </c>
      <c r="AF73" s="45">
        <f t="shared" si="25"/>
        <v>36.21389535259592</v>
      </c>
      <c r="AG73" s="45">
        <f t="shared" si="25"/>
        <v>37.855780945784176</v>
      </c>
      <c r="AH73" s="45">
        <f t="shared" si="25"/>
        <v>39.516774008055918</v>
      </c>
      <c r="AI73" s="45">
        <f t="shared" si="25"/>
        <v>41.19977115470946</v>
      </c>
      <c r="AJ73" s="45">
        <f t="shared" si="25"/>
        <v>42.906423413190616</v>
      </c>
      <c r="AK73" s="45">
        <f t="shared" si="25"/>
        <v>44.637994550354797</v>
      </c>
      <c r="AL73" s="45">
        <f t="shared" si="25"/>
        <v>46.395819642017713</v>
      </c>
      <c r="AM73" s="45">
        <f t="shared" si="25"/>
        <v>48.181468281761809</v>
      </c>
      <c r="AN73" s="45">
        <f t="shared" si="25"/>
        <v>49.996769582330344</v>
      </c>
      <c r="AO73" s="45">
        <f t="shared" si="25"/>
        <v>51.843779811156317</v>
      </c>
      <c r="AP73" s="45">
        <f t="shared" si="25"/>
        <v>53.724732330477174</v>
      </c>
      <c r="AQ73" s="45">
        <f t="shared" si="25"/>
        <v>55.641987946840807</v>
      </c>
      <c r="AR73" s="45">
        <f t="shared" si="25"/>
        <v>57.597992825367953</v>
      </c>
      <c r="AS73" s="45">
        <f t="shared" si="25"/>
        <v>59.595245828117591</v>
      </c>
      <c r="AT73" s="45">
        <f t="shared" si="25"/>
        <v>61.636274779324857</v>
      </c>
      <c r="AU73" s="45">
        <f t="shared" si="25"/>
        <v>63.72362027977298</v>
      </c>
      <c r="AV73" s="45">
        <f t="shared" si="25"/>
        <v>65.859825514189879</v>
      </c>
      <c r="AW73" s="45">
        <f t="shared" si="25"/>
        <v>68.047430620732584</v>
      </c>
      <c r="AX73" s="45">
        <f t="shared" si="25"/>
        <v>70.28897042273374</v>
      </c>
      <c r="AY73" s="45">
        <f t="shared" si="25"/>
        <v>72.586974567723402</v>
      </c>
      <c r="AZ73" s="45">
        <f t="shared" si="25"/>
        <v>74.943969338762017</v>
      </c>
      <c r="BA73" s="45">
        <f t="shared" si="25"/>
        <v>77.362480586017128</v>
      </c>
      <c r="BB73" s="45">
        <f t="shared" si="25"/>
        <v>79.845037371937664</v>
      </c>
      <c r="BC73" s="45">
        <f t="shared" si="25"/>
        <v>82.394176035783005</v>
      </c>
      <c r="BD73" s="45">
        <f t="shared" si="25"/>
        <v>85.012444468460046</v>
      </c>
      <c r="BE73" s="45">
        <f t="shared" si="25"/>
        <v>87.702406452247374</v>
      </c>
      <c r="BF73" s="45">
        <f t="shared" si="25"/>
        <v>90.466645966923593</v>
      </c>
      <c r="BG73" s="45">
        <f t="shared" si="25"/>
        <v>93.30777139804006</v>
      </c>
      <c r="BH73" s="45">
        <f t="shared" si="25"/>
        <v>96.228419607747867</v>
      </c>
      <c r="BI73" s="45">
        <f t="shared" si="25"/>
        <v>99.231259846124217</v>
      </c>
    </row>
    <row r="74" spans="1:237" s="45" customFormat="1" ht="18" customHeight="1">
      <c r="A74" s="43" t="s">
        <v>35</v>
      </c>
      <c r="B74" s="44">
        <f>+B11</f>
        <v>5.4160684888199055</v>
      </c>
      <c r="C74" s="45">
        <f t="shared" ref="C74:BI74" si="26">+B74*(1-$B$8)^10+10*B73</f>
        <v>10.802093009089035</v>
      </c>
      <c r="D74" s="45">
        <f t="shared" si="26"/>
        <v>18.12667308553803</v>
      </c>
      <c r="E74" s="45">
        <f t="shared" si="26"/>
        <v>27.145241550223655</v>
      </c>
      <c r="F74" s="45">
        <f t="shared" si="26"/>
        <v>37.825452556783738</v>
      </c>
      <c r="G74" s="45">
        <f t="shared" si="26"/>
        <v>49.550430534941327</v>
      </c>
      <c r="H74" s="45">
        <f t="shared" si="26"/>
        <v>62.558065568739238</v>
      </c>
      <c r="I74" s="45">
        <f t="shared" si="26"/>
        <v>77.416263155741831</v>
      </c>
      <c r="J74" s="45">
        <f t="shared" si="26"/>
        <v>94.350553529179678</v>
      </c>
      <c r="K74" s="45">
        <f t="shared" si="26"/>
        <v>113.60525530939958</v>
      </c>
      <c r="L74" s="45">
        <f t="shared" si="26"/>
        <v>132.41550837013796</v>
      </c>
      <c r="M74" s="45">
        <f t="shared" si="26"/>
        <v>148.82741861981191</v>
      </c>
      <c r="N74" s="45">
        <f t="shared" si="26"/>
        <v>170.24583335657746</v>
      </c>
      <c r="O74" s="45">
        <f t="shared" si="26"/>
        <v>190.00530828334666</v>
      </c>
      <c r="P74" s="45">
        <f t="shared" si="26"/>
        <v>208.72280473737777</v>
      </c>
      <c r="Q74" s="45">
        <f t="shared" si="26"/>
        <v>226.7510783865792</v>
      </c>
      <c r="R74" s="45">
        <f t="shared" si="26"/>
        <v>244.27444427462163</v>
      </c>
      <c r="S74" s="45">
        <f t="shared" si="26"/>
        <v>261.37942196665369</v>
      </c>
      <c r="T74" s="45">
        <f t="shared" si="26"/>
        <v>278.09962482922799</v>
      </c>
      <c r="U74" s="45">
        <f t="shared" si="26"/>
        <v>294.44275992875066</v>
      </c>
      <c r="V74" s="45">
        <f t="shared" si="26"/>
        <v>310.40629579513876</v>
      </c>
      <c r="W74" s="45">
        <f t="shared" si="26"/>
        <v>327.13739208092244</v>
      </c>
      <c r="X74" s="45">
        <f t="shared" si="26"/>
        <v>345.44762556738044</v>
      </c>
      <c r="Y74" s="45">
        <f t="shared" si="26"/>
        <v>364.69582262172997</v>
      </c>
      <c r="Z74" s="45">
        <f t="shared" si="26"/>
        <v>384.52933993372926</v>
      </c>
      <c r="AA74" s="45">
        <f t="shared" si="26"/>
        <v>404.7599369444373</v>
      </c>
      <c r="AB74" s="45">
        <f t="shared" si="26"/>
        <v>425.31905150112061</v>
      </c>
      <c r="AC74" s="45">
        <f t="shared" si="26"/>
        <v>446.26045363201638</v>
      </c>
      <c r="AD74" s="45">
        <f t="shared" si="26"/>
        <v>468.60878740769317</v>
      </c>
      <c r="AE74" s="45">
        <f t="shared" si="26"/>
        <v>492.27852112239862</v>
      </c>
      <c r="AF74" s="45">
        <f t="shared" si="26"/>
        <v>517.13611780745282</v>
      </c>
      <c r="AG74" s="45">
        <f t="shared" si="26"/>
        <v>542.45316840243174</v>
      </c>
      <c r="AH74" s="45">
        <f t="shared" si="26"/>
        <v>567.69953404370438</v>
      </c>
      <c r="AI74" s="45">
        <f t="shared" si="26"/>
        <v>593.11232805641498</v>
      </c>
      <c r="AJ74" s="45">
        <f t="shared" si="26"/>
        <v>618.80319289788486</v>
      </c>
      <c r="AK74" s="45">
        <f t="shared" si="26"/>
        <v>644.82756616044014</v>
      </c>
      <c r="AL74" s="45">
        <f t="shared" si="26"/>
        <v>671.21741540584981</v>
      </c>
      <c r="AM74" s="45">
        <f t="shared" si="26"/>
        <v>697.99723779184274</v>
      </c>
      <c r="AN74" s="45">
        <f t="shared" si="26"/>
        <v>725.19127088498669</v>
      </c>
      <c r="AO74" s="45">
        <f t="shared" si="26"/>
        <v>752.82625692961722</v>
      </c>
      <c r="AP74" s="45">
        <f t="shared" si="26"/>
        <v>780.93208304410405</v>
      </c>
      <c r="AQ74" s="45">
        <f t="shared" si="26"/>
        <v>809.54150384463378</v>
      </c>
      <c r="AR74" s="45">
        <f t="shared" si="26"/>
        <v>838.68954822516332</v>
      </c>
      <c r="AS74" s="45">
        <f t="shared" si="26"/>
        <v>868.41289165700334</v>
      </c>
      <c r="AT74" s="45">
        <f t="shared" si="26"/>
        <v>898.74931070687035</v>
      </c>
      <c r="AU74" s="45">
        <f t="shared" si="26"/>
        <v>929.73725549147048</v>
      </c>
      <c r="AV74" s="45">
        <f t="shared" si="26"/>
        <v>961.415538745351</v>
      </c>
      <c r="AW74" s="45">
        <f t="shared" si="26"/>
        <v>993.82312547952904</v>
      </c>
      <c r="AX74" s="45">
        <f t="shared" si="26"/>
        <v>1026.9990033348347</v>
      </c>
      <c r="AY74" s="45">
        <f t="shared" si="26"/>
        <v>1060.9821146943825</v>
      </c>
      <c r="AZ74" s="45">
        <f t="shared" si="26"/>
        <v>1095.8113344028707</v>
      </c>
      <c r="BA74" s="45">
        <f t="shared" si="26"/>
        <v>1131.5254801111128</v>
      </c>
      <c r="BB74" s="45">
        <f t="shared" si="26"/>
        <v>1168.1633451987177</v>
      </c>
      <c r="BC74" s="45">
        <f t="shared" si="26"/>
        <v>1205.7637467052637</v>
      </c>
      <c r="BD74" s="45">
        <f t="shared" si="26"/>
        <v>1244.3655826881532</v>
      </c>
      <c r="BE74" s="45">
        <f t="shared" si="26"/>
        <v>1284.0078949704334</v>
      </c>
      <c r="BF74" s="45">
        <f t="shared" si="26"/>
        <v>1324.7299344168493</v>
      </c>
      <c r="BG74" s="45">
        <f t="shared" si="26"/>
        <v>1366.5712267554784</v>
      </c>
      <c r="BH74" s="45">
        <f t="shared" si="26"/>
        <v>1409.5716376110445</v>
      </c>
      <c r="BI74" s="45">
        <f t="shared" si="26"/>
        <v>1453.7714358889004</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0.19276547311154626</v>
      </c>
      <c r="C77" s="23">
        <f t="shared" si="28"/>
        <v>0.16016404005619286</v>
      </c>
      <c r="D77" s="23">
        <f t="shared" si="28"/>
        <v>0.14504355501706967</v>
      </c>
      <c r="E77" s="23">
        <f t="shared" si="28"/>
        <v>0.13701365742255009</v>
      </c>
      <c r="F77" s="23">
        <f t="shared" si="28"/>
        <v>0.13199278508887985</v>
      </c>
      <c r="G77" s="23">
        <f t="shared" si="28"/>
        <v>0.12781953547791666</v>
      </c>
      <c r="H77" s="23">
        <f t="shared" si="28"/>
        <v>0.12429647753028179</v>
      </c>
      <c r="I77" s="23">
        <f t="shared" si="28"/>
        <v>0.121532159164011</v>
      </c>
      <c r="J77" s="23">
        <f t="shared" si="28"/>
        <v>0.1191846080327244</v>
      </c>
      <c r="K77" s="23">
        <f t="shared" si="28"/>
        <v>0.11705950726362702</v>
      </c>
      <c r="L77" s="23">
        <f t="shared" si="28"/>
        <v>0.11504984325372757</v>
      </c>
      <c r="M77" s="23">
        <f t="shared" si="28"/>
        <v>0.11352764837283161</v>
      </c>
      <c r="N77" s="23">
        <f t="shared" si="28"/>
        <v>0.11008766992055753</v>
      </c>
      <c r="O77" s="23">
        <f t="shared" si="28"/>
        <v>0.1081088110699837</v>
      </c>
      <c r="P77" s="23">
        <f t="shared" si="28"/>
        <v>0.10690319588581584</v>
      </c>
      <c r="Q77" s="23">
        <f t="shared" si="28"/>
        <v>0.10613569827436696</v>
      </c>
      <c r="R77" s="23">
        <f t="shared" si="28"/>
        <v>0.10563572960183229</v>
      </c>
      <c r="S77" s="23">
        <f t="shared" si="28"/>
        <v>0.10531289484790932</v>
      </c>
      <c r="T77" s="23">
        <f t="shared" si="28"/>
        <v>0.10511715638899631</v>
      </c>
      <c r="U77" s="23">
        <f t="shared" si="28"/>
        <v>0.10501926205846149</v>
      </c>
      <c r="V77" s="23">
        <f t="shared" si="28"/>
        <v>0.10555635805727165</v>
      </c>
      <c r="W77" s="23">
        <f t="shared" si="28"/>
        <v>0.10646250514390443</v>
      </c>
      <c r="X77" s="23">
        <f t="shared" si="28"/>
        <v>0.10703178466445461</v>
      </c>
      <c r="Y77" s="23">
        <f t="shared" si="28"/>
        <v>0.10744332519601991</v>
      </c>
      <c r="Z77" s="23">
        <f t="shared" si="28"/>
        <v>0.1077902224597496</v>
      </c>
      <c r="AA77" s="23">
        <f t="shared" si="28"/>
        <v>0.10811910178201688</v>
      </c>
      <c r="AB77" s="23">
        <f t="shared" si="28"/>
        <v>0.10844757506101431</v>
      </c>
      <c r="AC77" s="23">
        <f t="shared" si="28"/>
        <v>0.10876980671881654</v>
      </c>
      <c r="AD77" s="23">
        <f t="shared" si="28"/>
        <v>0.10892310519808958</v>
      </c>
      <c r="AE77" s="23">
        <f t="shared" si="28"/>
        <v>0.10894715717196236</v>
      </c>
      <c r="AF77" s="23">
        <f t="shared" si="28"/>
        <v>0.10870727339779937</v>
      </c>
      <c r="AG77" s="23">
        <f t="shared" si="28"/>
        <v>0.10832370119184684</v>
      </c>
      <c r="AH77" s="23">
        <f t="shared" si="28"/>
        <v>0.10804420841633412</v>
      </c>
      <c r="AI77" s="23">
        <f t="shared" si="28"/>
        <v>0.10782917894838859</v>
      </c>
      <c r="AJ77" s="23">
        <f t="shared" si="28"/>
        <v>0.10766104669673721</v>
      </c>
      <c r="AK77" s="23">
        <f t="shared" si="28"/>
        <v>0.10753166601151325</v>
      </c>
      <c r="AL77" s="23">
        <f t="shared" si="28"/>
        <v>0.1074367860475165</v>
      </c>
      <c r="AM77" s="23">
        <f t="shared" si="28"/>
        <v>0.10737358544068168</v>
      </c>
      <c r="AN77" s="23">
        <f t="shared" si="28"/>
        <v>0.10733966108065075</v>
      </c>
      <c r="AO77" s="23">
        <f t="shared" si="28"/>
        <v>0.10733267836837845</v>
      </c>
      <c r="AP77" s="23">
        <f t="shared" si="28"/>
        <v>0.10735030035017432</v>
      </c>
      <c r="AQ77" s="23">
        <f t="shared" si="28"/>
        <v>0.10739021799295818</v>
      </c>
      <c r="AR77" s="23">
        <f t="shared" si="28"/>
        <v>0.10745020405965776</v>
      </c>
      <c r="AS77" s="23">
        <f t="shared" si="28"/>
        <v>0.10752816047113986</v>
      </c>
      <c r="AT77" s="23">
        <f t="shared" si="28"/>
        <v>0.1076221503816409</v>
      </c>
      <c r="AU77" s="23">
        <f t="shared" si="28"/>
        <v>0.10773041499109792</v>
      </c>
      <c r="AV77" s="23">
        <f t="shared" si="28"/>
        <v>0.10785137812475305</v>
      </c>
      <c r="AW77" s="23">
        <f t="shared" si="28"/>
        <v>0.10798364211784721</v>
      </c>
      <c r="AX77" s="23">
        <f t="shared" si="28"/>
        <v>0.10812597810051494</v>
      </c>
      <c r="AY77" s="23">
        <f t="shared" si="28"/>
        <v>0.10827731307799221</v>
      </c>
      <c r="AZ77" s="23">
        <f t="shared" si="28"/>
        <v>0.10843671552686862</v>
      </c>
      <c r="BA77" s="23">
        <f t="shared" si="28"/>
        <v>0.10860338067404532</v>
      </c>
      <c r="BB77" s="23">
        <f t="shared" si="28"/>
        <v>0.10877661620516481</v>
      </c>
      <c r="BC77" s="23">
        <f t="shared" si="28"/>
        <v>0.10895582884698495</v>
      </c>
      <c r="BD77" s="23">
        <f t="shared" si="28"/>
        <v>0.10914051205885927</v>
      </c>
      <c r="BE77" s="23">
        <f t="shared" si="28"/>
        <v>0.10933023492859496</v>
      </c>
      <c r="BF77" s="23">
        <f t="shared" si="28"/>
        <v>0.10952463227800723</v>
      </c>
      <c r="BG77" s="23">
        <f t="shared" si="28"/>
        <v>0.10972339592844506</v>
      </c>
      <c r="BH77" s="23">
        <f t="shared" si="28"/>
        <v>0.10992626704538982</v>
      </c>
      <c r="BI77" s="23">
        <f t="shared" si="28"/>
        <v>0.11013302946594607</v>
      </c>
    </row>
    <row r="78" spans="1:237" s="37" customFormat="1" ht="18" customHeight="1">
      <c r="A78" s="35" t="s">
        <v>72</v>
      </c>
      <c r="B78" s="29">
        <f t="shared" ref="B78:BI78" si="29">+$B$7*B61/B74*(1-(1-$B$8)^10)/$B$8/10</f>
        <v>0.12555230864187378</v>
      </c>
      <c r="C78" s="23">
        <f t="shared" si="29"/>
        <v>0.10431829240928558</v>
      </c>
      <c r="D78" s="23">
        <f t="shared" si="29"/>
        <v>9.4469994507159261E-2</v>
      </c>
      <c r="E78" s="23">
        <f t="shared" si="29"/>
        <v>8.9239949080059514E-2</v>
      </c>
      <c r="F78" s="23">
        <f t="shared" si="29"/>
        <v>8.5969746679634668E-2</v>
      </c>
      <c r="G78" s="23">
        <f t="shared" si="29"/>
        <v>8.3251619233170052E-2</v>
      </c>
      <c r="H78" s="23">
        <f t="shared" si="29"/>
        <v>8.0956975635098419E-2</v>
      </c>
      <c r="I78" s="23">
        <f t="shared" si="29"/>
        <v>7.9156515484718706E-2</v>
      </c>
      <c r="J78" s="23">
        <f t="shared" si="29"/>
        <v>7.7627504819944099E-2</v>
      </c>
      <c r="K78" s="23">
        <f t="shared" si="29"/>
        <v>7.6243380872070915E-2</v>
      </c>
      <c r="L78" s="23">
        <f t="shared" si="29"/>
        <v>7.4934443374268314E-2</v>
      </c>
      <c r="M78" s="23">
        <f t="shared" si="29"/>
        <v>7.3943005029971365E-2</v>
      </c>
      <c r="N78" s="23">
        <f t="shared" si="29"/>
        <v>7.1702472898413819E-2</v>
      </c>
      <c r="O78" s="23">
        <f t="shared" si="29"/>
        <v>7.0413599465036142E-2</v>
      </c>
      <c r="P78" s="23">
        <f t="shared" si="29"/>
        <v>6.9628356302644814E-2</v>
      </c>
      <c r="Q78" s="23">
        <f t="shared" si="29"/>
        <v>6.9128468561136414E-2</v>
      </c>
      <c r="R78" s="23">
        <f t="shared" si="29"/>
        <v>6.8802828185439993E-2</v>
      </c>
      <c r="S78" s="23">
        <f t="shared" si="29"/>
        <v>6.8592558949924956E-2</v>
      </c>
      <c r="T78" s="23">
        <f t="shared" si="29"/>
        <v>6.8465070271533313E-2</v>
      </c>
      <c r="U78" s="23">
        <f t="shared" si="29"/>
        <v>6.8401309583463993E-2</v>
      </c>
      <c r="V78" s="23">
        <f t="shared" si="29"/>
        <v>6.8751131787225084E-2</v>
      </c>
      <c r="W78" s="23">
        <f t="shared" si="29"/>
        <v>6.9341324921189579E-2</v>
      </c>
      <c r="X78" s="23">
        <f t="shared" si="29"/>
        <v>6.9712108946533458E-2</v>
      </c>
      <c r="Y78" s="23">
        <f t="shared" si="29"/>
        <v>6.9980154167514644E-2</v>
      </c>
      <c r="Z78" s="23">
        <f t="shared" si="29"/>
        <v>7.0206095834452115E-2</v>
      </c>
      <c r="AA78" s="23">
        <f t="shared" si="29"/>
        <v>7.0420302027650067E-2</v>
      </c>
      <c r="AB78" s="23">
        <f t="shared" si="29"/>
        <v>7.0634243756112158E-2</v>
      </c>
      <c r="AC78" s="23">
        <f t="shared" si="29"/>
        <v>7.0844120182121079E-2</v>
      </c>
      <c r="AD78" s="23">
        <f t="shared" si="29"/>
        <v>7.0943966786771478E-2</v>
      </c>
      <c r="AE78" s="23">
        <f t="shared" si="29"/>
        <v>7.0959632355912988E-2</v>
      </c>
      <c r="AF78" s="23">
        <f t="shared" si="29"/>
        <v>7.0803390881930439E-2</v>
      </c>
      <c r="AG78" s="23">
        <f t="shared" si="29"/>
        <v>7.0553562034415152E-2</v>
      </c>
      <c r="AH78" s="23">
        <f t="shared" si="29"/>
        <v>7.0371522363887412E-2</v>
      </c>
      <c r="AI78" s="23">
        <f t="shared" si="29"/>
        <v>7.0231469035400673E-2</v>
      </c>
      <c r="AJ78" s="23">
        <f t="shared" si="29"/>
        <v>7.0121960874985595E-2</v>
      </c>
      <c r="AK78" s="23">
        <f t="shared" si="29"/>
        <v>7.0037692445264602E-2</v>
      </c>
      <c r="AL78" s="23">
        <f t="shared" si="29"/>
        <v>6.9975895079110978E-2</v>
      </c>
      <c r="AM78" s="23">
        <f t="shared" si="29"/>
        <v>6.9934731161280697E-2</v>
      </c>
      <c r="AN78" s="23">
        <f t="shared" si="29"/>
        <v>6.9912635494186748E-2</v>
      </c>
      <c r="AO78" s="23">
        <f t="shared" si="29"/>
        <v>6.990808750313722E-2</v>
      </c>
      <c r="AP78" s="23">
        <f t="shared" si="29"/>
        <v>6.9919565079809037E-2</v>
      </c>
      <c r="AQ78" s="23">
        <f t="shared" si="29"/>
        <v>6.9945564301174559E-2</v>
      </c>
      <c r="AR78" s="23">
        <f t="shared" si="29"/>
        <v>6.9984634519709571E-2</v>
      </c>
      <c r="AS78" s="23">
        <f t="shared" si="29"/>
        <v>7.003540921124031E-2</v>
      </c>
      <c r="AT78" s="23">
        <f t="shared" si="29"/>
        <v>7.0096626866362713E-2</v>
      </c>
      <c r="AU78" s="23">
        <f t="shared" si="29"/>
        <v>7.016714194067622E-2</v>
      </c>
      <c r="AV78" s="23">
        <f t="shared" si="29"/>
        <v>7.0245927837578881E-2</v>
      </c>
      <c r="AW78" s="23">
        <f t="shared" si="29"/>
        <v>7.0332074227879571E-2</v>
      </c>
      <c r="AX78" s="23">
        <f t="shared" si="29"/>
        <v>7.0424780722140617E-2</v>
      </c>
      <c r="AY78" s="23">
        <f t="shared" si="29"/>
        <v>7.0523348455738544E-2</v>
      </c>
      <c r="AZ78" s="23">
        <f t="shared" si="29"/>
        <v>7.0627170707392606E-2</v>
      </c>
      <c r="BA78" s="23">
        <f t="shared" si="29"/>
        <v>7.07357233110327E-2</v>
      </c>
      <c r="BB78" s="23">
        <f t="shared" si="29"/>
        <v>7.084855534739154E-2</v>
      </c>
      <c r="BC78" s="23">
        <f t="shared" si="29"/>
        <v>7.0965280404815617E-2</v>
      </c>
      <c r="BD78" s="23">
        <f t="shared" si="29"/>
        <v>7.1085568562460968E-2</v>
      </c>
      <c r="BE78" s="23">
        <f t="shared" si="29"/>
        <v>7.1209139157925899E-2</v>
      </c>
      <c r="BF78" s="23">
        <f t="shared" si="29"/>
        <v>7.1335754342785523E-2</v>
      </c>
      <c r="BG78" s="23">
        <f t="shared" si="29"/>
        <v>7.146521339364012E-2</v>
      </c>
      <c r="BH78" s="23">
        <f t="shared" si="29"/>
        <v>7.1597347725987248E-2</v>
      </c>
      <c r="BI78" s="23">
        <f t="shared" si="29"/>
        <v>7.1732016548272631E-2</v>
      </c>
    </row>
    <row r="79" spans="1:237" s="37" customFormat="1" ht="18" customHeight="1">
      <c r="A79" s="35" t="s">
        <v>70</v>
      </c>
      <c r="B79" s="29">
        <f>+C134</f>
        <v>6.5342525044921551E-2</v>
      </c>
      <c r="C79" s="23">
        <f t="shared" ref="C79:BI79" si="30">+D134</f>
        <v>5.8121128025730995E-2</v>
      </c>
      <c r="D79" s="23">
        <f t="shared" si="30"/>
        <v>5.1683831761429655E-2</v>
      </c>
      <c r="E79" s="23">
        <f t="shared" si="30"/>
        <v>4.7922453895720363E-2</v>
      </c>
      <c r="F79" s="23">
        <f t="shared" si="30"/>
        <v>4.3852815373824239E-2</v>
      </c>
      <c r="G79" s="23">
        <f t="shared" si="30"/>
        <v>4.0566735114706098E-2</v>
      </c>
      <c r="H79" s="23">
        <f t="shared" si="30"/>
        <v>3.8198060999006689E-2</v>
      </c>
      <c r="I79" s="23">
        <f t="shared" si="30"/>
        <v>3.6173728094403668E-2</v>
      </c>
      <c r="J79" s="23">
        <f t="shared" si="30"/>
        <v>3.5788635607503005E-2</v>
      </c>
      <c r="K79" s="23">
        <f t="shared" si="30"/>
        <v>3.4556122899220387E-2</v>
      </c>
      <c r="L79" s="23">
        <f t="shared" si="30"/>
        <v>2.9917706599069449E-2</v>
      </c>
      <c r="M79" s="23">
        <f t="shared" si="30"/>
        <v>3.1769645460586249E-2</v>
      </c>
      <c r="N79" s="23">
        <f t="shared" si="30"/>
        <v>2.9892625761845926E-2</v>
      </c>
      <c r="O79" s="23">
        <f t="shared" si="30"/>
        <v>2.8498532997406567E-2</v>
      </c>
      <c r="P79" s="23">
        <f t="shared" si="30"/>
        <v>2.7388971018484254E-2</v>
      </c>
      <c r="Q79" s="23">
        <f t="shared" si="30"/>
        <v>2.6462964473368045E-2</v>
      </c>
      <c r="R79" s="23">
        <f t="shared" si="30"/>
        <v>2.5666007898387022E-2</v>
      </c>
      <c r="S79" s="23">
        <f t="shared" si="30"/>
        <v>2.4967065272019973E-2</v>
      </c>
      <c r="T79" s="23">
        <f t="shared" si="30"/>
        <v>2.4347357156312421E-2</v>
      </c>
      <c r="U79" s="23">
        <f t="shared" si="30"/>
        <v>2.3446914300188748E-2</v>
      </c>
      <c r="V79" s="23">
        <f t="shared" si="30"/>
        <v>2.2762735221433461E-2</v>
      </c>
      <c r="W79" s="23">
        <f t="shared" si="30"/>
        <v>2.2559543805003912E-2</v>
      </c>
      <c r="X79" s="23">
        <f t="shared" si="30"/>
        <v>2.2287522603895882E-2</v>
      </c>
      <c r="Y79" s="23">
        <f t="shared" si="30"/>
        <v>2.1997791594987159E-2</v>
      </c>
      <c r="Z79" s="23">
        <f t="shared" si="30"/>
        <v>2.1728995328842204E-2</v>
      </c>
      <c r="AA79" s="23">
        <f t="shared" si="30"/>
        <v>2.1520292637660532E-2</v>
      </c>
      <c r="AB79" s="23">
        <f t="shared" si="30"/>
        <v>2.1817353853927246E-2</v>
      </c>
      <c r="AC79" s="23">
        <f t="shared" si="30"/>
        <v>2.1850451078195166E-2</v>
      </c>
      <c r="AD79" s="23">
        <f t="shared" si="30"/>
        <v>2.1815734381510854E-2</v>
      </c>
      <c r="AE79" s="23">
        <f t="shared" si="30"/>
        <v>2.1835812585335956E-2</v>
      </c>
      <c r="AF79" s="23">
        <f t="shared" si="30"/>
        <v>2.1773388142118266E-2</v>
      </c>
      <c r="AG79" s="23">
        <f t="shared" si="30"/>
        <v>2.1558950481928907E-2</v>
      </c>
      <c r="AH79" s="23">
        <f t="shared" si="30"/>
        <v>2.1369865579035308E-2</v>
      </c>
      <c r="AI79" s="23">
        <f t="shared" si="30"/>
        <v>2.1198501418353777E-2</v>
      </c>
      <c r="AJ79" s="23">
        <f t="shared" si="30"/>
        <v>2.1041504935892741E-2</v>
      </c>
      <c r="AK79" s="23">
        <f t="shared" si="30"/>
        <v>2.089756686246802E-2</v>
      </c>
      <c r="AL79" s="23">
        <f t="shared" si="30"/>
        <v>2.076605431402867E-2</v>
      </c>
      <c r="AM79" s="23">
        <f t="shared" si="30"/>
        <v>2.0646449938178657E-2</v>
      </c>
      <c r="AN79" s="23">
        <f t="shared" si="30"/>
        <v>2.0538161636799446E-2</v>
      </c>
      <c r="AO79" s="23">
        <f t="shared" si="30"/>
        <v>2.0440490164979508E-2</v>
      </c>
      <c r="AP79" s="23">
        <f t="shared" si="30"/>
        <v>2.0352654983281093E-2</v>
      </c>
      <c r="AQ79" s="23">
        <f t="shared" si="30"/>
        <v>2.0273834301954397E-2</v>
      </c>
      <c r="AR79" s="23">
        <f t="shared" si="30"/>
        <v>2.0203201776106905E-2</v>
      </c>
      <c r="AS79" s="23">
        <f t="shared" si="30"/>
        <v>2.0139954404419846E-2</v>
      </c>
      <c r="AT79" s="23">
        <f t="shared" si="30"/>
        <v>2.0083331285281503E-2</v>
      </c>
      <c r="AU79" s="23">
        <f t="shared" si="30"/>
        <v>2.0032624719499958E-2</v>
      </c>
      <c r="AV79" s="23">
        <f t="shared" si="30"/>
        <v>1.9987185546331165E-2</v>
      </c>
      <c r="AW79" s="23">
        <f t="shared" si="30"/>
        <v>1.9946424429459597E-2</v>
      </c>
      <c r="AX79" s="23">
        <f t="shared" si="30"/>
        <v>1.9909810467210631E-2</v>
      </c>
      <c r="AY79" s="23">
        <f t="shared" si="30"/>
        <v>1.9876868152571614E-2</v>
      </c>
      <c r="AZ79" s="23">
        <f t="shared" si="30"/>
        <v>1.9847173413065189E-2</v>
      </c>
      <c r="BA79" s="23">
        <f t="shared" si="30"/>
        <v>1.9820349230596834E-2</v>
      </c>
      <c r="BB79" s="23">
        <f t="shared" si="30"/>
        <v>1.9796061171383439E-2</v>
      </c>
      <c r="BC79" s="23">
        <f t="shared" si="30"/>
        <v>1.9774013034506988E-2</v>
      </c>
      <c r="BD79" s="23">
        <f t="shared" si="30"/>
        <v>1.9753942743034214E-2</v>
      </c>
      <c r="BE79" s="23">
        <f t="shared" si="30"/>
        <v>1.9735618544120426E-2</v>
      </c>
      <c r="BF79" s="23">
        <f t="shared" si="30"/>
        <v>1.9718835546358671E-2</v>
      </c>
      <c r="BG79" s="23">
        <f t="shared" si="30"/>
        <v>1.9703412598106596E-2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2.5769487796242263</v>
      </c>
      <c r="C84" s="396">
        <f t="shared" ref="C84:BH84" si="31">C68-C73</f>
        <v>4.3045669601491383</v>
      </c>
      <c r="D84" s="396">
        <f>D68-D73</f>
        <v>6.6264112190069877</v>
      </c>
      <c r="E84" s="396">
        <f>E68-E73</f>
        <v>9.4557504493668247</v>
      </c>
      <c r="F84" s="396">
        <f t="shared" si="31"/>
        <v>12.818381509387017</v>
      </c>
      <c r="G84" s="396">
        <f t="shared" si="31"/>
        <v>16.278389008967771</v>
      </c>
      <c r="H84" s="396">
        <f t="shared" si="31"/>
        <v>19.892851491535765</v>
      </c>
      <c r="I84" s="396">
        <f t="shared" si="31"/>
        <v>23.943326777958482</v>
      </c>
      <c r="J84" s="396">
        <f>J68-J73</f>
        <v>28.445988717258164</v>
      </c>
      <c r="K84" s="396">
        <f t="shared" si="31"/>
        <v>33.711753385999749</v>
      </c>
      <c r="L84" s="396">
        <f>L68-L73</f>
        <v>38.75233769385062</v>
      </c>
      <c r="M84" s="396">
        <f t="shared" si="31"/>
        <v>42.267617215854422</v>
      </c>
      <c r="N84" s="396">
        <f t="shared" si="31"/>
        <v>46.657246624391291</v>
      </c>
      <c r="O84" s="396">
        <f t="shared" si="31"/>
        <v>50.88133037033456</v>
      </c>
      <c r="P84" s="396">
        <f t="shared" si="31"/>
        <v>54.989022158288321</v>
      </c>
      <c r="Q84" s="396">
        <f t="shared" si="31"/>
        <v>59.002220161888587</v>
      </c>
      <c r="R84" s="396">
        <f t="shared" si="31"/>
        <v>62.928871598162743</v>
      </c>
      <c r="S84" s="396">
        <f t="shared" si="31"/>
        <v>66.770207093870923</v>
      </c>
      <c r="T84" s="396">
        <f t="shared" si="31"/>
        <v>70.524793410450002</v>
      </c>
      <c r="U84" s="396">
        <f t="shared" si="31"/>
        <v>74.190766762348943</v>
      </c>
      <c r="V84" s="396">
        <f t="shared" si="31"/>
        <v>78.178129817086045</v>
      </c>
      <c r="W84" s="396">
        <f t="shared" si="31"/>
        <v>82.633873448962433</v>
      </c>
      <c r="X84" s="396">
        <f t="shared" si="31"/>
        <v>87.22795304966948</v>
      </c>
      <c r="Y84" s="396">
        <f t="shared" si="31"/>
        <v>91.914270058673495</v>
      </c>
      <c r="Z84" s="396">
        <f t="shared" si="31"/>
        <v>96.669510383907976</v>
      </c>
      <c r="AA84" s="396">
        <f t="shared" si="31"/>
        <v>101.49262879700581</v>
      </c>
      <c r="AB84" s="396">
        <f t="shared" si="31"/>
        <v>106.41136594603552</v>
      </c>
      <c r="AC84" s="396">
        <f t="shared" si="31"/>
        <v>111.78495936092591</v>
      </c>
      <c r="AD84" s="396">
        <f t="shared" si="31"/>
        <v>117.45526991338198</v>
      </c>
      <c r="AE84" s="396">
        <f t="shared" si="31"/>
        <v>123.38525804684311</v>
      </c>
      <c r="AF84" s="396">
        <f t="shared" si="31"/>
        <v>129.3314141545909</v>
      </c>
      <c r="AG84" s="396">
        <f t="shared" si="31"/>
        <v>135.19511325626365</v>
      </c>
      <c r="AH84" s="396">
        <f t="shared" si="31"/>
        <v>141.12705124727489</v>
      </c>
      <c r="AI84" s="396">
        <f t="shared" si="31"/>
        <v>147.13757286820405</v>
      </c>
      <c r="AJ84" s="396">
        <f t="shared" si="31"/>
        <v>153.2325744666353</v>
      </c>
      <c r="AK84" s="396">
        <f t="shared" si="31"/>
        <v>159.41656935860331</v>
      </c>
      <c r="AL84" s="396">
        <f t="shared" si="31"/>
        <v>165.69432552726943</v>
      </c>
      <c r="AM84" s="396">
        <f t="shared" si="31"/>
        <v>172.07144849382075</v>
      </c>
      <c r="AN84" s="396">
        <f t="shared" si="31"/>
        <v>178.55447060545248</v>
      </c>
      <c r="AO84" s="396">
        <f t="shared" si="31"/>
        <v>185.15073545148024</v>
      </c>
      <c r="AP84" s="396">
        <f t="shared" si="31"/>
        <v>191.8682190834632</v>
      </c>
      <c r="AQ84" s="396">
        <f t="shared" si="31"/>
        <v>198.71535269739425</v>
      </c>
      <c r="AR84" s="396">
        <f t="shared" si="31"/>
        <v>205.70087233205737</v>
      </c>
      <c r="AS84" s="396">
        <f t="shared" si="31"/>
        <v>212.83370222387396</v>
      </c>
      <c r="AT84" s="396">
        <f t="shared" si="31"/>
        <v>220.12287004246863</v>
      </c>
      <c r="AU84" s="396">
        <f t="shared" si="31"/>
        <v>227.57744908660968</v>
      </c>
      <c r="AV84" s="396">
        <f t="shared" si="31"/>
        <v>235.2065218831591</v>
      </c>
      <c r="AW84" s="396">
        <f t="shared" si="31"/>
        <v>243.01916007869886</v>
      </c>
      <c r="AX84" s="396">
        <f t="shared" si="31"/>
        <v>251.0244163388717</v>
      </c>
      <c r="AY84" s="396">
        <f t="shared" si="31"/>
        <v>259.23132484487201</v>
      </c>
      <c r="AZ84" s="396">
        <f t="shared" si="31"/>
        <v>267.64890776229623</v>
      </c>
      <c r="BA84" s="396">
        <f t="shared" si="31"/>
        <v>276.28618571074168</v>
      </c>
      <c r="BB84" s="396">
        <f t="shared" si="31"/>
        <v>285.15219078189079</v>
      </c>
      <c r="BC84" s="396">
        <f t="shared" si="31"/>
        <v>294.25598105524591</v>
      </c>
      <c r="BD84" s="396">
        <f t="shared" si="31"/>
        <v>303.60665586494082</v>
      </c>
      <c r="BE84" s="396">
        <f t="shared" si="31"/>
        <v>313.21337129828521</v>
      </c>
      <c r="BF84" s="396">
        <f t="shared" si="31"/>
        <v>323.08535557432776</v>
      </c>
      <c r="BG84" s="396">
        <f t="shared" si="31"/>
        <v>333.23192407294476</v>
      </c>
      <c r="BH84" s="396">
        <f t="shared" si="31"/>
        <v>343.66249387306732</v>
      </c>
      <c r="BI84" s="396">
        <f>+BH84</f>
        <v>343.66249387306732</v>
      </c>
    </row>
    <row r="85" spans="1:103" s="396" customFormat="1" ht="18" customHeight="1">
      <c r="A85" s="426" t="s">
        <v>970</v>
      </c>
      <c r="B85" s="398">
        <f>+C85/C84*B84</f>
        <v>0.32243683146359547</v>
      </c>
      <c r="C85" s="398">
        <f>+(C74-B74)/10</f>
        <v>0.53860245202691293</v>
      </c>
      <c r="D85" s="398">
        <f t="shared" ref="D85:BI85" si="32">+(D74-C74)/10</f>
        <v>0.73245800764489954</v>
      </c>
      <c r="E85" s="398">
        <f t="shared" si="32"/>
        <v>0.90185684646856257</v>
      </c>
      <c r="F85" s="398">
        <f t="shared" si="32"/>
        <v>1.0680211006560083</v>
      </c>
      <c r="G85" s="398">
        <f t="shared" si="32"/>
        <v>1.1724977978157589</v>
      </c>
      <c r="H85" s="398">
        <f t="shared" si="32"/>
        <v>1.3007635033797911</v>
      </c>
      <c r="I85" s="398">
        <f t="shared" si="32"/>
        <v>1.4858197587002593</v>
      </c>
      <c r="J85" s="398">
        <f t="shared" si="32"/>
        <v>1.6934290373437846</v>
      </c>
      <c r="K85" s="398">
        <f t="shared" si="32"/>
        <v>1.9254701780219903</v>
      </c>
      <c r="L85" s="398">
        <f t="shared" si="32"/>
        <v>1.8810253060738376</v>
      </c>
      <c r="M85" s="398">
        <f t="shared" si="32"/>
        <v>1.6411910249673951</v>
      </c>
      <c r="N85" s="398">
        <f t="shared" si="32"/>
        <v>2.1418414736765556</v>
      </c>
      <c r="O85" s="398">
        <f t="shared" si="32"/>
        <v>1.97594749267692</v>
      </c>
      <c r="P85" s="398">
        <f t="shared" si="32"/>
        <v>1.8717496454031106</v>
      </c>
      <c r="Q85" s="398">
        <f t="shared" si="32"/>
        <v>1.8028273649201423</v>
      </c>
      <c r="R85" s="398">
        <f t="shared" si="32"/>
        <v>1.7523365888042435</v>
      </c>
      <c r="S85" s="398">
        <f t="shared" si="32"/>
        <v>1.7104977692032066</v>
      </c>
      <c r="T85" s="398">
        <f t="shared" si="32"/>
        <v>1.6720202862574296</v>
      </c>
      <c r="U85" s="398">
        <f t="shared" si="32"/>
        <v>1.634313509952267</v>
      </c>
      <c r="V85" s="398">
        <f t="shared" si="32"/>
        <v>1.5963535866388099</v>
      </c>
      <c r="W85" s="398">
        <f t="shared" si="32"/>
        <v>1.6731096285783678</v>
      </c>
      <c r="X85" s="398">
        <f t="shared" si="32"/>
        <v>1.8310233486458003</v>
      </c>
      <c r="Y85" s="398">
        <f t="shared" si="32"/>
        <v>1.9248197054349532</v>
      </c>
      <c r="Z85" s="398">
        <f t="shared" si="32"/>
        <v>1.9833517311999287</v>
      </c>
      <c r="AA85" s="398">
        <f t="shared" si="32"/>
        <v>2.023059701070804</v>
      </c>
      <c r="AB85" s="398">
        <f t="shared" si="32"/>
        <v>2.0559114556683311</v>
      </c>
      <c r="AC85" s="398">
        <f t="shared" si="32"/>
        <v>2.0941402130895765</v>
      </c>
      <c r="AD85" s="398">
        <f t="shared" si="32"/>
        <v>2.2348333775676794</v>
      </c>
      <c r="AE85" s="398">
        <f t="shared" si="32"/>
        <v>2.3669733714705443</v>
      </c>
      <c r="AF85" s="398">
        <f t="shared" si="32"/>
        <v>2.4857596685054206</v>
      </c>
      <c r="AG85" s="398">
        <f t="shared" si="32"/>
        <v>2.5317050594978925</v>
      </c>
      <c r="AH85" s="398">
        <f t="shared" si="32"/>
        <v>2.5246365641272632</v>
      </c>
      <c r="AI85" s="398">
        <f t="shared" si="32"/>
        <v>2.5412794012710607</v>
      </c>
      <c r="AJ85" s="398">
        <f t="shared" si="32"/>
        <v>2.5690864841469874</v>
      </c>
      <c r="AK85" s="398">
        <f t="shared" si="32"/>
        <v>2.6024373262555285</v>
      </c>
      <c r="AL85" s="398">
        <f t="shared" si="32"/>
        <v>2.6389849245409662</v>
      </c>
      <c r="AM85" s="398">
        <f t="shared" si="32"/>
        <v>2.6779822385992929</v>
      </c>
      <c r="AN85" s="398">
        <f t="shared" si="32"/>
        <v>2.7194033093143957</v>
      </c>
      <c r="AO85" s="398">
        <f t="shared" si="32"/>
        <v>2.7634986044630523</v>
      </c>
      <c r="AP85" s="398">
        <f t="shared" si="32"/>
        <v>2.8105826114486829</v>
      </c>
      <c r="AQ85" s="398">
        <f t="shared" si="32"/>
        <v>2.8609420800529732</v>
      </c>
      <c r="AR85" s="398">
        <f t="shared" si="32"/>
        <v>2.9148044380529541</v>
      </c>
      <c r="AS85" s="398">
        <f t="shared" si="32"/>
        <v>2.9723343431840021</v>
      </c>
      <c r="AT85" s="398">
        <f t="shared" si="32"/>
        <v>3.0336419049867005</v>
      </c>
      <c r="AU85" s="398">
        <f t="shared" si="32"/>
        <v>3.0987944784600132</v>
      </c>
      <c r="AV85" s="398">
        <f t="shared" si="32"/>
        <v>3.1678283253880521</v>
      </c>
      <c r="AW85" s="398">
        <f t="shared" si="32"/>
        <v>3.2407586734178038</v>
      </c>
      <c r="AX85" s="398">
        <f t="shared" si="32"/>
        <v>3.3175877855305655</v>
      </c>
      <c r="AY85" s="398">
        <f t="shared" si="32"/>
        <v>3.3983111359547822</v>
      </c>
      <c r="AZ85" s="398">
        <f t="shared" si="32"/>
        <v>3.4829219708488153</v>
      </c>
      <c r="BA85" s="398">
        <f t="shared" si="32"/>
        <v>3.5714145708242087</v>
      </c>
      <c r="BB85" s="398">
        <f t="shared" si="32"/>
        <v>3.6637865087604951</v>
      </c>
      <c r="BC85" s="398">
        <f t="shared" si="32"/>
        <v>3.7600401506545951</v>
      </c>
      <c r="BD85" s="398">
        <f t="shared" si="32"/>
        <v>3.8601835982889496</v>
      </c>
      <c r="BE85" s="398">
        <f t="shared" si="32"/>
        <v>3.9642312282280274</v>
      </c>
      <c r="BF85" s="398">
        <f t="shared" si="32"/>
        <v>4.0722039446415916</v>
      </c>
      <c r="BG85" s="398">
        <f t="shared" si="32"/>
        <v>4.1841292338629046</v>
      </c>
      <c r="BH85" s="398">
        <f t="shared" si="32"/>
        <v>4.3000410855566091</v>
      </c>
      <c r="BI85" s="398">
        <f t="shared" si="32"/>
        <v>4.4199798277855962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2.8993856110878218</v>
      </c>
      <c r="C87" s="398">
        <f>+SUM(C84:C86)</f>
        <v>4.8431694121760511</v>
      </c>
      <c r="D87" s="398">
        <f t="shared" ref="D87:BI87" si="35">+SUM(D84:D86)</f>
        <v>7.3588692266518869</v>
      </c>
      <c r="E87" s="398">
        <f t="shared" si="35"/>
        <v>10.357607295835388</v>
      </c>
      <c r="F87" s="398">
        <f t="shared" si="35"/>
        <v>13.886402610043024</v>
      </c>
      <c r="G87" s="398">
        <f t="shared" si="35"/>
        <v>17.450886806783529</v>
      </c>
      <c r="H87" s="398">
        <f t="shared" si="35"/>
        <v>21.193614994915556</v>
      </c>
      <c r="I87" s="398">
        <f t="shared" si="35"/>
        <v>25.429146536658742</v>
      </c>
      <c r="J87" s="398">
        <f t="shared" si="35"/>
        <v>30.139417754601947</v>
      </c>
      <c r="K87" s="398">
        <f t="shared" si="35"/>
        <v>35.637223564021738</v>
      </c>
      <c r="L87" s="398">
        <f t="shared" si="35"/>
        <v>40.633362999924458</v>
      </c>
      <c r="M87" s="398">
        <f t="shared" si="35"/>
        <v>43.90880824082182</v>
      </c>
      <c r="N87" s="398">
        <f t="shared" si="35"/>
        <v>48.799088098067848</v>
      </c>
      <c r="O87" s="398">
        <f t="shared" si="35"/>
        <v>52.857277863011483</v>
      </c>
      <c r="P87" s="398">
        <f t="shared" si="35"/>
        <v>56.860771803691435</v>
      </c>
      <c r="Q87" s="398">
        <f t="shared" si="35"/>
        <v>60.805047526808728</v>
      </c>
      <c r="R87" s="398">
        <f t="shared" si="35"/>
        <v>64.681208186966984</v>
      </c>
      <c r="S87" s="398">
        <f t="shared" si="35"/>
        <v>68.480704863074124</v>
      </c>
      <c r="T87" s="398">
        <f t="shared" si="35"/>
        <v>72.196813696707437</v>
      </c>
      <c r="U87" s="398">
        <f t="shared" si="35"/>
        <v>75.825080272301207</v>
      </c>
      <c r="V87" s="398">
        <f t="shared" si="35"/>
        <v>79.774483403724858</v>
      </c>
      <c r="W87" s="398">
        <f t="shared" si="35"/>
        <v>84.306983077540806</v>
      </c>
      <c r="X87" s="398">
        <f t="shared" si="35"/>
        <v>89.058976398315281</v>
      </c>
      <c r="Y87" s="398">
        <f t="shared" si="35"/>
        <v>93.839089764108451</v>
      </c>
      <c r="Z87" s="398">
        <f t="shared" si="35"/>
        <v>98.652862115107908</v>
      </c>
      <c r="AA87" s="398">
        <f t="shared" si="35"/>
        <v>103.51568849807661</v>
      </c>
      <c r="AB87" s="398">
        <f t="shared" si="35"/>
        <v>108.46727740170385</v>
      </c>
      <c r="AC87" s="398">
        <f t="shared" si="35"/>
        <v>113.87909957401548</v>
      </c>
      <c r="AD87" s="398">
        <f t="shared" si="35"/>
        <v>119.69010329094966</v>
      </c>
      <c r="AE87" s="398">
        <f t="shared" si="35"/>
        <v>125.75223141831366</v>
      </c>
      <c r="AF87" s="398">
        <f t="shared" si="35"/>
        <v>131.81717382309631</v>
      </c>
      <c r="AG87" s="398">
        <f t="shared" si="35"/>
        <v>137.72681831576153</v>
      </c>
      <c r="AH87" s="398">
        <f t="shared" si="35"/>
        <v>143.65168781140216</v>
      </c>
      <c r="AI87" s="398">
        <f t="shared" si="35"/>
        <v>149.6788522694751</v>
      </c>
      <c r="AJ87" s="398">
        <f t="shared" si="35"/>
        <v>155.80166095078229</v>
      </c>
      <c r="AK87" s="398">
        <f t="shared" si="35"/>
        <v>162.01900668485885</v>
      </c>
      <c r="AL87" s="398">
        <f t="shared" si="35"/>
        <v>168.33331045181041</v>
      </c>
      <c r="AM87" s="398">
        <f t="shared" si="35"/>
        <v>174.74943073242005</v>
      </c>
      <c r="AN87" s="398">
        <f t="shared" si="35"/>
        <v>181.27387391476688</v>
      </c>
      <c r="AO87" s="398">
        <f t="shared" si="35"/>
        <v>187.9142340559433</v>
      </c>
      <c r="AP87" s="398">
        <f t="shared" si="35"/>
        <v>194.6788016949119</v>
      </c>
      <c r="AQ87" s="398">
        <f t="shared" si="35"/>
        <v>201.57629477744723</v>
      </c>
      <c r="AR87" s="398">
        <f t="shared" si="35"/>
        <v>208.61567677011033</v>
      </c>
      <c r="AS87" s="398">
        <f t="shared" si="35"/>
        <v>215.80603656705796</v>
      </c>
      <c r="AT87" s="398">
        <f t="shared" si="35"/>
        <v>223.15651194745533</v>
      </c>
      <c r="AU87" s="398">
        <f t="shared" si="35"/>
        <v>230.67624356506968</v>
      </c>
      <c r="AV87" s="398">
        <f t="shared" si="35"/>
        <v>238.37435020854716</v>
      </c>
      <c r="AW87" s="398">
        <f t="shared" si="35"/>
        <v>246.25991875211668</v>
      </c>
      <c r="AX87" s="398">
        <f t="shared" si="35"/>
        <v>254.34200412440228</v>
      </c>
      <c r="AY87" s="398">
        <f t="shared" si="35"/>
        <v>262.62963598082678</v>
      </c>
      <c r="AZ87" s="398">
        <f t="shared" si="35"/>
        <v>271.13182973314503</v>
      </c>
      <c r="BA87" s="398">
        <f t="shared" si="35"/>
        <v>279.85760028156591</v>
      </c>
      <c r="BB87" s="398">
        <f t="shared" si="35"/>
        <v>288.81597729065129</v>
      </c>
      <c r="BC87" s="398">
        <f t="shared" si="35"/>
        <v>298.01602120590053</v>
      </c>
      <c r="BD87" s="398">
        <f t="shared" si="35"/>
        <v>307.46683946322975</v>
      </c>
      <c r="BE87" s="398">
        <f t="shared" si="35"/>
        <v>317.17760252651323</v>
      </c>
      <c r="BF87" s="398">
        <f t="shared" si="35"/>
        <v>327.15755951896938</v>
      </c>
      <c r="BG87" s="398">
        <f t="shared" si="35"/>
        <v>337.41605330680767</v>
      </c>
      <c r="BH87" s="398">
        <f t="shared" si="35"/>
        <v>347.96253495862391</v>
      </c>
      <c r="BI87" s="398">
        <f t="shared" si="35"/>
        <v>348.08247370085292</v>
      </c>
    </row>
    <row r="88" spans="1:103" ht="18" customHeight="1">
      <c r="A88" s="21" t="s">
        <v>153</v>
      </c>
      <c r="B88" s="29">
        <f t="shared" ref="B88:AG88" si="36">(B84/B56)*1000</f>
        <v>6.2430772936210071</v>
      </c>
      <c r="C88" s="23">
        <f t="shared" si="36"/>
        <v>8.6209180527694755</v>
      </c>
      <c r="D88" s="23">
        <f t="shared" si="36"/>
        <v>11.376687010854047</v>
      </c>
      <c r="E88" s="23">
        <f t="shared" si="36"/>
        <v>14.414851642474391</v>
      </c>
      <c r="F88" s="23">
        <f t="shared" si="36"/>
        <v>17.833265255404804</v>
      </c>
      <c r="G88" s="23">
        <f t="shared" si="36"/>
        <v>21.497388264259335</v>
      </c>
      <c r="H88" s="23">
        <f t="shared" si="36"/>
        <v>25.375328522444637</v>
      </c>
      <c r="I88" s="23">
        <f t="shared" si="36"/>
        <v>29.501186386698087</v>
      </c>
      <c r="J88" s="23">
        <f t="shared" si="36"/>
        <v>33.854497936424004</v>
      </c>
      <c r="K88" s="23">
        <f t="shared" si="36"/>
        <v>38.754045149499881</v>
      </c>
      <c r="L88" s="23">
        <f t="shared" si="36"/>
        <v>44.011934881247505</v>
      </c>
      <c r="M88" s="23">
        <f t="shared" si="36"/>
        <v>48.508034536649156</v>
      </c>
      <c r="N88" s="23">
        <f t="shared" si="36"/>
        <v>54.107613027833736</v>
      </c>
      <c r="O88" s="23">
        <f t="shared" si="36"/>
        <v>59.625369557831782</v>
      </c>
      <c r="P88" s="23">
        <f t="shared" si="36"/>
        <v>65.115140099507627</v>
      </c>
      <c r="Q88" s="23">
        <f t="shared" si="36"/>
        <v>70.600486353887973</v>
      </c>
      <c r="R88" s="23">
        <f t="shared" si="36"/>
        <v>76.089133787806986</v>
      </c>
      <c r="S88" s="23">
        <f t="shared" si="36"/>
        <v>81.580953253072678</v>
      </c>
      <c r="T88" s="23">
        <f t="shared" si="36"/>
        <v>87.072543652878593</v>
      </c>
      <c r="U88" s="23">
        <f t="shared" si="36"/>
        <v>92.559846404614589</v>
      </c>
      <c r="V88" s="23">
        <f t="shared" si="36"/>
        <v>97.817783231400426</v>
      </c>
      <c r="W88" s="23">
        <f t="shared" si="36"/>
        <v>102.91456463323158</v>
      </c>
      <c r="X88" s="23">
        <f t="shared" si="36"/>
        <v>108.13358523172865</v>
      </c>
      <c r="Y88" s="23">
        <f t="shared" si="36"/>
        <v>113.4159291026582</v>
      </c>
      <c r="Z88" s="23">
        <f t="shared" si="36"/>
        <v>118.73173720972102</v>
      </c>
      <c r="AA88" s="23">
        <f t="shared" si="36"/>
        <v>124.07891741317243</v>
      </c>
      <c r="AB88" s="23">
        <f t="shared" si="36"/>
        <v>129.490438962513</v>
      </c>
      <c r="AC88" s="23">
        <f t="shared" si="36"/>
        <v>135.400182354469</v>
      </c>
      <c r="AD88" s="23">
        <f t="shared" si="36"/>
        <v>141.61021238239826</v>
      </c>
      <c r="AE88" s="23">
        <f t="shared" si="36"/>
        <v>148.07151896391406</v>
      </c>
      <c r="AF88" s="23">
        <f t="shared" si="36"/>
        <v>154.84792127043272</v>
      </c>
      <c r="AG88" s="23">
        <f t="shared" si="36"/>
        <v>161.86850186784281</v>
      </c>
      <c r="AH88" s="23">
        <f t="shared" ref="AH88:BI88" si="37">(AH84/AH56)*1000</f>
        <v>168.97078458096038</v>
      </c>
      <c r="AI88" s="23">
        <f t="shared" si="37"/>
        <v>176.16715512121732</v>
      </c>
      <c r="AJ88" s="23">
        <f t="shared" si="37"/>
        <v>183.46467315909263</v>
      </c>
      <c r="AK88" s="23">
        <f t="shared" si="37"/>
        <v>190.86874246760277</v>
      </c>
      <c r="AL88" s="23">
        <f t="shared" si="37"/>
        <v>198.38507173157126</v>
      </c>
      <c r="AM88" s="23">
        <f t="shared" si="37"/>
        <v>206.02037241633809</v>
      </c>
      <c r="AN88" s="23">
        <f t="shared" si="37"/>
        <v>213.78246567185971</v>
      </c>
      <c r="AO88" s="23">
        <f t="shared" si="37"/>
        <v>221.68014394463978</v>
      </c>
      <c r="AP88" s="23">
        <f t="shared" si="37"/>
        <v>229.72295692538526</v>
      </c>
      <c r="AQ88" s="23">
        <f t="shared" si="37"/>
        <v>237.92099924718951</v>
      </c>
      <c r="AR88" s="23">
        <f t="shared" si="37"/>
        <v>246.28473053005033</v>
      </c>
      <c r="AS88" s="23">
        <f t="shared" si="37"/>
        <v>254.82483572215142</v>
      </c>
      <c r="AT88" s="23">
        <f t="shared" si="37"/>
        <v>263.55212361178639</v>
      </c>
      <c r="AU88" s="23">
        <f t="shared" si="37"/>
        <v>272.47745761881731</v>
      </c>
      <c r="AV88" s="23">
        <f t="shared" si="37"/>
        <v>281.61171221186157</v>
      </c>
      <c r="AW88" s="23">
        <f t="shared" si="37"/>
        <v>290.96574883262616</v>
      </c>
      <c r="AX88" s="23">
        <f t="shared" si="37"/>
        <v>300.55040619702476</v>
      </c>
      <c r="AY88" s="23">
        <f t="shared" si="37"/>
        <v>310.37650088962397</v>
      </c>
      <c r="AZ88" s="23">
        <f t="shared" si="37"/>
        <v>320.45483510876915</v>
      </c>
      <c r="BA88" s="23">
        <f t="shared" si="37"/>
        <v>330.79620920178758</v>
      </c>
      <c r="BB88" s="23">
        <f t="shared" si="37"/>
        <v>341.41143725148277</v>
      </c>
      <c r="BC88" s="23">
        <f t="shared" si="37"/>
        <v>352.31136445575805</v>
      </c>
      <c r="BD88" s="23">
        <f t="shared" si="37"/>
        <v>363.50688540650197</v>
      </c>
      <c r="BE88" s="23">
        <f t="shared" si="37"/>
        <v>375.00896264592535</v>
      </c>
      <c r="BF88" s="23">
        <f t="shared" si="37"/>
        <v>386.82864507924643</v>
      </c>
      <c r="BG88" s="23">
        <f t="shared" si="37"/>
        <v>398.97708596895058</v>
      </c>
      <c r="BH88" s="23">
        <f t="shared" si="37"/>
        <v>411.46556034134494</v>
      </c>
      <c r="BI88" s="23">
        <f t="shared" si="37"/>
        <v>411.46556034134494</v>
      </c>
    </row>
    <row r="89" spans="1:103" ht="18" customHeight="1">
      <c r="A89" s="21" t="s">
        <v>166</v>
      </c>
      <c r="C89" s="23">
        <f>+LN(C88/B88)/10</f>
        <v>3.2271836479719498E-2</v>
      </c>
      <c r="D89" s="23">
        <f>+LN(D88/C88)/10</f>
        <v>2.7737468084081517E-2</v>
      </c>
      <c r="E89" s="23">
        <f>+LN(E88/D88)/10</f>
        <v>2.3669277666528866E-2</v>
      </c>
      <c r="F89" s="23">
        <f>+LN(F88/E88)/10</f>
        <v>2.1280650862045607E-2</v>
      </c>
    </row>
    <row r="90" spans="1:103" s="33" customFormat="1" ht="18" customHeight="1">
      <c r="A90" s="32" t="s">
        <v>5</v>
      </c>
      <c r="B90" s="44">
        <f t="shared" ref="B90:BI90" si="38">+(1/(1-$B$18))*(B88)^(1-$B$18)+1</f>
        <v>0.19955657839641716</v>
      </c>
      <c r="C90" s="33">
        <f t="shared" si="38"/>
        <v>0.31883356875619118</v>
      </c>
      <c r="D90" s="33">
        <f t="shared" si="38"/>
        <v>0.40704451525364083</v>
      </c>
      <c r="E90" s="33">
        <f t="shared" si="38"/>
        <v>0.47322530154534859</v>
      </c>
      <c r="F90" s="33">
        <f t="shared" si="38"/>
        <v>0.52639687324176199</v>
      </c>
      <c r="G90" s="33">
        <f t="shared" si="38"/>
        <v>0.56864270659378735</v>
      </c>
      <c r="H90" s="33">
        <f t="shared" si="38"/>
        <v>0.60296923652187118</v>
      </c>
      <c r="I90" s="33">
        <f t="shared" si="38"/>
        <v>0.63177755707484229</v>
      </c>
      <c r="J90" s="33">
        <f t="shared" si="38"/>
        <v>0.65626654220709946</v>
      </c>
      <c r="K90" s="33">
        <f t="shared" si="38"/>
        <v>0.67872903689269304</v>
      </c>
      <c r="L90" s="33">
        <f t="shared" si="38"/>
        <v>0.6985295391744496</v>
      </c>
      <c r="M90" s="33">
        <f t="shared" si="38"/>
        <v>0.71284052106643903</v>
      </c>
      <c r="N90" s="33">
        <f t="shared" si="38"/>
        <v>0.72810525870539633</v>
      </c>
      <c r="O90" s="33">
        <f t="shared" si="38"/>
        <v>0.74099123937615663</v>
      </c>
      <c r="P90" s="33">
        <f t="shared" si="38"/>
        <v>0.75214995276434204</v>
      </c>
      <c r="Q90" s="33">
        <f t="shared" si="38"/>
        <v>0.76197304040352587</v>
      </c>
      <c r="R90" s="33">
        <f t="shared" si="38"/>
        <v>0.77071867878755496</v>
      </c>
      <c r="S90" s="33">
        <f t="shared" si="38"/>
        <v>0.77857043450324981</v>
      </c>
      <c r="T90" s="33">
        <f t="shared" si="38"/>
        <v>0.78566683367006029</v>
      </c>
      <c r="U90" s="33">
        <f t="shared" si="38"/>
        <v>0.79211714003651978</v>
      </c>
      <c r="V90" s="33">
        <f t="shared" si="38"/>
        <v>0.79778140556420007</v>
      </c>
      <c r="W90" s="33">
        <f t="shared" si="38"/>
        <v>0.80285236342123878</v>
      </c>
      <c r="X90" s="33">
        <f t="shared" si="38"/>
        <v>0.80766882075743829</v>
      </c>
      <c r="Y90" s="33">
        <f t="shared" si="38"/>
        <v>0.81220113282219109</v>
      </c>
      <c r="Z90" s="33">
        <f t="shared" si="38"/>
        <v>0.81645329836119751</v>
      </c>
      <c r="AA90" s="33">
        <f t="shared" si="38"/>
        <v>0.82045182387582127</v>
      </c>
      <c r="AB90" s="33">
        <f t="shared" si="38"/>
        <v>0.82424360173168287</v>
      </c>
      <c r="AC90" s="33">
        <f t="shared" si="38"/>
        <v>0.82812196852951359</v>
      </c>
      <c r="AD90" s="33">
        <f t="shared" si="38"/>
        <v>0.83193289914017576</v>
      </c>
      <c r="AE90" s="33">
        <f t="shared" si="38"/>
        <v>0.83564072007864831</v>
      </c>
      <c r="AF90" s="33">
        <f t="shared" si="38"/>
        <v>0.83927726806695568</v>
      </c>
      <c r="AG90" s="33">
        <f t="shared" si="38"/>
        <v>0.84280134638493998</v>
      </c>
      <c r="AH90" s="33">
        <f t="shared" si="38"/>
        <v>0.84614054656008741</v>
      </c>
      <c r="AI90" s="33">
        <f t="shared" si="38"/>
        <v>0.84931586648096757</v>
      </c>
      <c r="AJ90" s="33">
        <f t="shared" si="38"/>
        <v>0.85234309198977476</v>
      </c>
      <c r="AK90" s="33">
        <f t="shared" si="38"/>
        <v>0.85523532836767624</v>
      </c>
      <c r="AL90" s="33">
        <f t="shared" si="38"/>
        <v>0.85800419922224203</v>
      </c>
      <c r="AM90" s="33">
        <f t="shared" si="38"/>
        <v>0.86066028698746833</v>
      </c>
      <c r="AN90" s="33">
        <f t="shared" si="38"/>
        <v>0.86321327400115377</v>
      </c>
      <c r="AO90" s="33">
        <f t="shared" si="38"/>
        <v>0.86567198464093165</v>
      </c>
      <c r="AP90" s="33">
        <f t="shared" si="38"/>
        <v>0.8680444088034609</v>
      </c>
      <c r="AQ90" s="33">
        <f t="shared" si="38"/>
        <v>0.87033773372060108</v>
      </c>
      <c r="AR90" s="33">
        <f t="shared" si="38"/>
        <v>0.87255838914262629</v>
      </c>
      <c r="AS90" s="33">
        <f t="shared" si="38"/>
        <v>0.87471210308874647</v>
      </c>
      <c r="AT90" s="33">
        <f t="shared" si="38"/>
        <v>0.87680396353293855</v>
      </c>
      <c r="AU90" s="33">
        <f t="shared" si="38"/>
        <v>0.87883848183029012</v>
      </c>
      <c r="AV90" s="33">
        <f t="shared" si="38"/>
        <v>0.88081965477281521</v>
      </c>
      <c r="AW90" s="33">
        <f t="shared" si="38"/>
        <v>0.88275102324839883</v>
      </c>
      <c r="AX90" s="33">
        <f t="shared" si="38"/>
        <v>0.88463572635113485</v>
      </c>
      <c r="AY90" s="33">
        <f t="shared" si="38"/>
        <v>0.88647655042476048</v>
      </c>
      <c r="AZ90" s="33">
        <f t="shared" si="38"/>
        <v>0.88827597294666816</v>
      </c>
      <c r="BA90" s="33">
        <f t="shared" si="38"/>
        <v>0.89003620142705697</v>
      </c>
      <c r="BB90" s="33">
        <f t="shared" si="38"/>
        <v>0.89175920765159611</v>
      </c>
      <c r="BC90" s="33">
        <f t="shared" si="38"/>
        <v>0.89344675767280168</v>
      </c>
      <c r="BD90" s="33">
        <f t="shared" si="38"/>
        <v>0.89510043798205718</v>
      </c>
      <c r="BE90" s="33">
        <f t="shared" si="38"/>
        <v>0.89672167828980021</v>
      </c>
      <c r="BF90" s="33">
        <f t="shared" si="38"/>
        <v>0.89831177131880668</v>
      </c>
      <c r="BG90" s="33">
        <f t="shared" si="38"/>
        <v>0.89987188998331369</v>
      </c>
      <c r="BH90" s="33">
        <f t="shared" si="38"/>
        <v>0.90140310229045495</v>
      </c>
      <c r="BI90" s="33">
        <f t="shared" si="38"/>
        <v>0.90140310229045495</v>
      </c>
    </row>
    <row r="91" spans="1:103" ht="18" customHeight="1">
      <c r="A91" s="21" t="s">
        <v>115</v>
      </c>
      <c r="B91" s="29">
        <f t="shared" ref="B91:AG91" si="39">B17*B56*B90</f>
        <v>82.370769570653238</v>
      </c>
      <c r="C91" s="23">
        <f t="shared" si="39"/>
        <v>137.17645295363437</v>
      </c>
      <c r="D91" s="23">
        <f t="shared" si="39"/>
        <v>176.0287624267026</v>
      </c>
      <c r="E91" s="23">
        <f t="shared" si="39"/>
        <v>198.59692246400789</v>
      </c>
      <c r="F91" s="23">
        <f t="shared" si="39"/>
        <v>208.58061074241434</v>
      </c>
      <c r="G91" s="23">
        <f t="shared" si="39"/>
        <v>204.53285624564185</v>
      </c>
      <c r="H91" s="23">
        <f t="shared" si="39"/>
        <v>193.47194020858419</v>
      </c>
      <c r="I91" s="23">
        <f t="shared" si="39"/>
        <v>180.83656464146921</v>
      </c>
      <c r="J91" s="23">
        <f t="shared" si="39"/>
        <v>167.57203336568202</v>
      </c>
      <c r="K91" s="23">
        <f t="shared" si="39"/>
        <v>154.6026476588182</v>
      </c>
      <c r="L91" s="23">
        <f t="shared" si="39"/>
        <v>138.77396452267655</v>
      </c>
      <c r="M91" s="23">
        <f t="shared" si="39"/>
        <v>120.75964264384844</v>
      </c>
      <c r="N91" s="23">
        <f t="shared" si="39"/>
        <v>105.17919165590659</v>
      </c>
      <c r="O91" s="23">
        <f t="shared" si="39"/>
        <v>91.275654396103846</v>
      </c>
      <c r="P91" s="23">
        <f t="shared" si="39"/>
        <v>79.004628504744574</v>
      </c>
      <c r="Q91" s="23">
        <f t="shared" si="39"/>
        <v>68.248628639552479</v>
      </c>
      <c r="R91" s="23">
        <f t="shared" si="39"/>
        <v>58.864902480279831</v>
      </c>
      <c r="S91" s="23">
        <f t="shared" si="39"/>
        <v>50.706621245902319</v>
      </c>
      <c r="T91" s="23">
        <f t="shared" si="39"/>
        <v>43.632631496127431</v>
      </c>
      <c r="U91" s="23">
        <f t="shared" si="39"/>
        <v>37.511861624483025</v>
      </c>
      <c r="V91" s="23">
        <f t="shared" si="39"/>
        <v>32.459581809436941</v>
      </c>
      <c r="W91" s="23">
        <f t="shared" si="39"/>
        <v>28.277960753510264</v>
      </c>
      <c r="X91" s="23">
        <f t="shared" si="39"/>
        <v>24.62629635496269</v>
      </c>
      <c r="Y91" s="23">
        <f t="shared" si="39"/>
        <v>21.43792569370234</v>
      </c>
      <c r="Z91" s="23">
        <f t="shared" si="39"/>
        <v>18.655371624792913</v>
      </c>
      <c r="AA91" s="23">
        <f t="shared" si="39"/>
        <v>16.228524232757358</v>
      </c>
      <c r="AB91" s="23">
        <f t="shared" si="39"/>
        <v>14.113506081155309</v>
      </c>
      <c r="AC91" s="23">
        <f t="shared" si="39"/>
        <v>12.275156068850507</v>
      </c>
      <c r="AD91" s="23">
        <f t="shared" si="39"/>
        <v>10.675160229182103</v>
      </c>
      <c r="AE91" s="23">
        <f t="shared" si="39"/>
        <v>9.282374464853401</v>
      </c>
      <c r="AF91" s="23">
        <f t="shared" si="39"/>
        <v>8.0517713270799085</v>
      </c>
      <c r="AG91" s="23">
        <f t="shared" si="39"/>
        <v>6.9670795635034182</v>
      </c>
      <c r="AH91" s="23">
        <f t="shared" ref="AH91:BI91" si="40">AH17*AH56*AH90</f>
        <v>6.0270894030555482</v>
      </c>
      <c r="AI91" s="23">
        <f t="shared" si="40"/>
        <v>5.2128345596029479</v>
      </c>
      <c r="AJ91" s="23">
        <f t="shared" si="40"/>
        <v>4.5077386405086761</v>
      </c>
      <c r="AK91" s="23">
        <f t="shared" si="40"/>
        <v>3.8973507434765584</v>
      </c>
      <c r="AL91" s="23">
        <f t="shared" si="40"/>
        <v>3.3690918440813005</v>
      </c>
      <c r="AM91" s="23">
        <f t="shared" si="40"/>
        <v>2.912022850140243</v>
      </c>
      <c r="AN91" s="23">
        <f t="shared" si="40"/>
        <v>2.5166377224690359</v>
      </c>
      <c r="AO91" s="23">
        <f t="shared" si="40"/>
        <v>2.1746808611745445</v>
      </c>
      <c r="AP91" s="23">
        <f t="shared" si="40"/>
        <v>1.878986635266781</v>
      </c>
      <c r="AQ91" s="23">
        <f t="shared" si="40"/>
        <v>1.6233386818814146</v>
      </c>
      <c r="AR91" s="23">
        <f t="shared" si="40"/>
        <v>1.4023467114188166</v>
      </c>
      <c r="AS91" s="23">
        <f t="shared" si="40"/>
        <v>1.2113387640092141</v>
      </c>
      <c r="AT91" s="23">
        <f t="shared" si="40"/>
        <v>1.0462670814462152</v>
      </c>
      <c r="AU91" s="23">
        <f t="shared" si="40"/>
        <v>0.90362596122737604</v>
      </c>
      <c r="AV91" s="23">
        <f t="shared" si="40"/>
        <v>0.7803801411057375</v>
      </c>
      <c r="AW91" s="23">
        <f t="shared" si="40"/>
        <v>0.67390242509390474</v>
      </c>
      <c r="AX91" s="23">
        <f t="shared" si="40"/>
        <v>0.58191940762257954</v>
      </c>
      <c r="AY91" s="23">
        <f t="shared" si="40"/>
        <v>0.50246428360390005</v>
      </c>
      <c r="AZ91" s="23">
        <f t="shared" si="40"/>
        <v>0.43383585002964237</v>
      </c>
      <c r="BA91" s="23">
        <f t="shared" si="40"/>
        <v>0.37456291062010683</v>
      </c>
      <c r="BB91" s="23">
        <f t="shared" si="40"/>
        <v>0.32337338990025155</v>
      </c>
      <c r="BC91" s="23">
        <f t="shared" si="40"/>
        <v>0.2791675477848336</v>
      </c>
      <c r="BD91" s="23">
        <f t="shared" si="40"/>
        <v>0.2409947611286673</v>
      </c>
      <c r="BE91" s="23">
        <f t="shared" si="40"/>
        <v>0.20803340554183342</v>
      </c>
      <c r="BF91" s="23">
        <f t="shared" si="40"/>
        <v>0.17957342986054034</v>
      </c>
      <c r="BG91" s="23">
        <f t="shared" si="40"/>
        <v>0.15500126775160392</v>
      </c>
      <c r="BH91" s="23">
        <f t="shared" si="40"/>
        <v>0.1337867767249733</v>
      </c>
      <c r="BI91" s="23">
        <f t="shared" si="40"/>
        <v>0.11527968154164174</v>
      </c>
    </row>
    <row r="92" spans="1:103" ht="18" customHeight="1">
      <c r="A92" s="57" t="s">
        <v>62</v>
      </c>
      <c r="B92" s="200">
        <f>SUM(B91:AO91)*10*B52+B53</f>
        <v>169.36057357271238</v>
      </c>
      <c r="C92" s="180">
        <v>72.44965055145849</v>
      </c>
      <c r="D92" s="201">
        <f>+B92-C92</f>
        <v>96.910923021253893</v>
      </c>
      <c r="I92" s="33"/>
    </row>
    <row r="93" spans="1:103" s="33" customFormat="1" ht="18" customHeight="1">
      <c r="A93" s="32" t="s">
        <v>270</v>
      </c>
      <c r="B93" s="33">
        <f>+B90*Data!B366</f>
        <v>0.19955657839641716</v>
      </c>
      <c r="C93" s="33">
        <f>+C90*Data!C366</f>
        <v>0.31066381254948344</v>
      </c>
      <c r="D93" s="33">
        <f>+D90*Data!D366</f>
        <v>0.39246245770907662</v>
      </c>
      <c r="E93" s="33">
        <f>+E90*Data!E366</f>
        <v>0.44597675659768587</v>
      </c>
      <c r="F93" s="33">
        <f>+F90*Data!F366</f>
        <v>0.48361116053987036</v>
      </c>
      <c r="G93" s="33">
        <f>+G90*Data!G366</f>
        <v>0.50440435772448999</v>
      </c>
      <c r="H93" s="33">
        <f>+H90*Data!H366</f>
        <v>0.51364840798545752</v>
      </c>
      <c r="I93" s="33">
        <f>+I90*Data!I366</f>
        <v>0.51648444609941713</v>
      </c>
      <c r="J93" s="33">
        <f>+J90*Data!J366</f>
        <v>0.51501216446229936</v>
      </c>
      <c r="K93" s="33">
        <f>+K90*Data!K366</f>
        <v>0.51902437256420098</v>
      </c>
      <c r="L93" s="33">
        <f>+L90*Data!L366</f>
        <v>0.52398149703367058</v>
      </c>
      <c r="M93" s="33">
        <f>+M90*Data!M366</f>
        <v>0.51188141559231382</v>
      </c>
      <c r="N93" s="33">
        <f>+N90*Data!N366</f>
        <v>0.51863044597269037</v>
      </c>
      <c r="O93" s="33">
        <f>+O90*Data!O366</f>
        <v>0.51975006275586089</v>
      </c>
      <c r="P93" s="33">
        <f>+P90*Data!P366</f>
        <v>0.51840776730367844</v>
      </c>
      <c r="Q93" s="33">
        <f>+Q90*Data!Q366</f>
        <v>0.5162557224580171</v>
      </c>
      <c r="R93" s="33">
        <f>+R90*Data!R366</f>
        <v>0.51415389907810716</v>
      </c>
      <c r="S93" s="33">
        <f>+S90*Data!S366</f>
        <v>0.51254715222791447</v>
      </c>
      <c r="T93" s="33">
        <f>+T90*Data!T366</f>
        <v>0.51166268675377413</v>
      </c>
      <c r="U93" s="33">
        <f>+U90*Data!U366</f>
        <v>0.51161401822541586</v>
      </c>
      <c r="V93" s="33">
        <f>+V90*Data!V366</f>
        <v>0.51150608397681718</v>
      </c>
      <c r="W93" s="33">
        <f>+W90*Data!W366</f>
        <v>0.51115356558080571</v>
      </c>
      <c r="X93" s="33">
        <f>+X90*Data!X366</f>
        <v>0.51164199224764839</v>
      </c>
      <c r="Y93" s="33">
        <f>+Y90*Data!Y366</f>
        <v>0.51250332748567984</v>
      </c>
      <c r="Z93" s="33">
        <f>+Z90*Data!Z366</f>
        <v>0.51397949630447959</v>
      </c>
      <c r="AA93" s="33">
        <f>+AA90*Data!AA366</f>
        <v>0.51620021609198008</v>
      </c>
      <c r="AB93" s="33">
        <f>+AB90*Data!AB366</f>
        <v>0.51912567294939205</v>
      </c>
      <c r="AC93" s="33">
        <f>+AC90*Data!AC366</f>
        <v>0.52318976267341333</v>
      </c>
      <c r="AD93" s="33">
        <f>+AD90*Data!AD366</f>
        <v>0.52791250486583408</v>
      </c>
      <c r="AE93" s="33">
        <f>+AE90*Data!AE366</f>
        <v>0.5331879449094743</v>
      </c>
      <c r="AF93" s="33">
        <f>+AF90*Data!AF366</f>
        <v>0.53889217504859255</v>
      </c>
      <c r="AG93" s="33">
        <f>+AG90*Data!AG366</f>
        <v>0.54495434179096747</v>
      </c>
      <c r="AH93" s="33">
        <f>+AH90*Data!AH366</f>
        <v>0.55137069264188254</v>
      </c>
      <c r="AI93" s="33">
        <f>+AI90*Data!AI366</f>
        <v>0.55811829913173605</v>
      </c>
      <c r="AJ93" s="33">
        <f>+AJ90*Data!AJ366</f>
        <v>0.565178854897186</v>
      </c>
      <c r="AK93" s="33">
        <f>+AK90*Data!AK366</f>
        <v>0.57253783092641719</v>
      </c>
      <c r="AL93" s="33">
        <f>+AL90*Data!AL366</f>
        <v>0.58018244743393965</v>
      </c>
      <c r="AM93" s="33">
        <f>+AM90*Data!AM366</f>
        <v>0.58810057258316917</v>
      </c>
      <c r="AN93" s="33">
        <f>+AN90*Data!AN366</f>
        <v>0.59628010901503103</v>
      </c>
      <c r="AO93" s="33">
        <f>+AO90*Data!AO366</f>
        <v>0.60470862901414268</v>
      </c>
      <c r="AP93" s="33">
        <f>+AP90*Data!AP366</f>
        <v>0.61337314915516028</v>
      </c>
      <c r="AQ93" s="33">
        <f>+AQ90*Data!AQ366</f>
        <v>0.62225999525210474</v>
      </c>
      <c r="AR93" s="33">
        <f>+AR90*Data!AR366</f>
        <v>0.63135473456033675</v>
      </c>
      <c r="AS93" s="33">
        <f>+AS90*Data!AS366</f>
        <v>0.64064216276255315</v>
      </c>
      <c r="AT93" s="33">
        <f>+AT90*Data!AT366</f>
        <v>0.65010633681541097</v>
      </c>
      <c r="AU93" s="33">
        <f>+AU90*Data!AU366</f>
        <v>0.65973064492253641</v>
      </c>
      <c r="AV93" s="33">
        <f>+AV90*Data!AV366</f>
        <v>0.66949790298039169</v>
      </c>
      <c r="AW93" s="33">
        <f>+AW90*Data!AW366</f>
        <v>0.67939046268098435</v>
      </c>
      <c r="AX93" s="33">
        <f>+AX90*Data!AX366</f>
        <v>0.68939030890534503</v>
      </c>
      <c r="AY93" s="33">
        <f>+AY90*Data!AY366</f>
        <v>0.6994791110413151</v>
      </c>
      <c r="AZ93" s="33">
        <f>+AZ90*Data!AZ366</f>
        <v>0.70963817156806308</v>
      </c>
      <c r="BA93" s="33">
        <f>+BA90*Data!BA366</f>
        <v>0.71984818268311512</v>
      </c>
      <c r="BB93" s="33">
        <f>+BB90*Data!BB366</f>
        <v>0.73008865657048538</v>
      </c>
      <c r="BC93" s="33">
        <f>+BC90*Data!BC366</f>
        <v>0.74033684132969957</v>
      </c>
      <c r="BD93" s="33">
        <f>+BD90*Data!BD366</f>
        <v>0.75056588923225609</v>
      </c>
      <c r="BE93" s="33">
        <f>+BE90*Data!BE366</f>
        <v>0.76074204541953649</v>
      </c>
      <c r="BF93" s="33">
        <f>+BF90*Data!BF366</f>
        <v>0.77082074179657678</v>
      </c>
      <c r="BG93" s="33">
        <f>+BG90*Data!BG366</f>
        <v>0.78074180382390512</v>
      </c>
      <c r="BH93" s="33">
        <f>+BH90*Data!BH366</f>
        <v>0.79042457054980697</v>
      </c>
      <c r="BI93" s="33">
        <f>+BI90*Data!BI366</f>
        <v>0.79004006100814861</v>
      </c>
    </row>
    <row r="94" spans="1:103" ht="18" customHeight="1">
      <c r="A94" s="21" t="s">
        <v>271</v>
      </c>
      <c r="B94" s="29">
        <f>B$17*B$56*B93</f>
        <v>82.370769570653238</v>
      </c>
      <c r="C94" s="29">
        <f t="shared" ref="C94:BH94" si="41">C$17*C$56*C93</f>
        <v>133.66145865016725</v>
      </c>
      <c r="D94" s="29">
        <f t="shared" si="41"/>
        <v>169.72266703169373</v>
      </c>
      <c r="E94" s="29">
        <f t="shared" si="41"/>
        <v>187.16161427030721</v>
      </c>
      <c r="F94" s="29">
        <f t="shared" si="41"/>
        <v>191.62710942039695</v>
      </c>
      <c r="G94" s="29">
        <f t="shared" si="41"/>
        <v>181.42721746334902</v>
      </c>
      <c r="H94" s="29">
        <f t="shared" si="41"/>
        <v>164.81198054354181</v>
      </c>
      <c r="I94" s="29">
        <f t="shared" si="41"/>
        <v>147.83569292301769</v>
      </c>
      <c r="J94" s="29">
        <f t="shared" si="41"/>
        <v>131.50393941578412</v>
      </c>
      <c r="K94" s="29">
        <f t="shared" si="41"/>
        <v>118.22470800018047</v>
      </c>
      <c r="L94" s="29">
        <f t="shared" si="41"/>
        <v>104.0972293968084</v>
      </c>
      <c r="M94" s="29">
        <f t="shared" si="41"/>
        <v>86.715913302007365</v>
      </c>
      <c r="N94" s="29">
        <f t="shared" si="41"/>
        <v>74.91929281288354</v>
      </c>
      <c r="O94" s="29">
        <f t="shared" si="41"/>
        <v>64.023060705005904</v>
      </c>
      <c r="P94" s="29">
        <f t="shared" si="41"/>
        <v>54.452723049805741</v>
      </c>
      <c r="Q94" s="29">
        <f t="shared" si="41"/>
        <v>46.240146588942295</v>
      </c>
      <c r="R94" s="29">
        <f t="shared" si="41"/>
        <v>39.269346860387948</v>
      </c>
      <c r="S94" s="29">
        <f t="shared" si="41"/>
        <v>33.381095873835442</v>
      </c>
      <c r="T94" s="29">
        <f t="shared" si="41"/>
        <v>28.415593613846426</v>
      </c>
      <c r="U94" s="29">
        <f t="shared" si="41"/>
        <v>24.228227476472387</v>
      </c>
      <c r="V94" s="29">
        <f t="shared" si="41"/>
        <v>20.811808175860147</v>
      </c>
      <c r="W94" s="29">
        <f t="shared" si="41"/>
        <v>18.003783914785547</v>
      </c>
      <c r="X94" s="29">
        <f t="shared" si="41"/>
        <v>15.600264619498219</v>
      </c>
      <c r="Y94" s="29">
        <f t="shared" si="41"/>
        <v>13.527447584610181</v>
      </c>
      <c r="Z94" s="29">
        <f t="shared" si="41"/>
        <v>11.74406243483876</v>
      </c>
      <c r="AA94" s="29">
        <f t="shared" si="41"/>
        <v>10.210432193604584</v>
      </c>
      <c r="AB94" s="29">
        <f t="shared" si="41"/>
        <v>8.8889781208640208</v>
      </c>
      <c r="AC94" s="29">
        <f t="shared" si="41"/>
        <v>7.7551812830722202</v>
      </c>
      <c r="AD94" s="29">
        <f t="shared" si="41"/>
        <v>6.7740446161657299</v>
      </c>
      <c r="AE94" s="29">
        <f t="shared" si="41"/>
        <v>5.922701043493376</v>
      </c>
      <c r="AF94" s="29">
        <f t="shared" si="41"/>
        <v>5.1699679337649176</v>
      </c>
      <c r="AG94" s="29">
        <f t="shared" si="41"/>
        <v>4.5049053065942637</v>
      </c>
      <c r="AH94" s="29">
        <f t="shared" si="41"/>
        <v>3.9274331815055015</v>
      </c>
      <c r="AI94" s="29">
        <f t="shared" si="41"/>
        <v>3.4255551707933698</v>
      </c>
      <c r="AJ94" s="29">
        <f t="shared" si="41"/>
        <v>2.9890294025507922</v>
      </c>
      <c r="AK94" s="29">
        <f t="shared" si="41"/>
        <v>2.6090839176258047</v>
      </c>
      <c r="AL94" s="29">
        <f t="shared" si="41"/>
        <v>2.278179936066381</v>
      </c>
      <c r="AM94" s="29">
        <f t="shared" si="41"/>
        <v>1.9898237799924012</v>
      </c>
      <c r="AN94" s="29">
        <f t="shared" si="41"/>
        <v>1.7384128125712424</v>
      </c>
      <c r="AO94" s="29">
        <f t="shared" si="41"/>
        <v>1.5191068966493322</v>
      </c>
      <c r="AP94" s="29">
        <f t="shared" si="41"/>
        <v>1.3277200313780178</v>
      </c>
      <c r="AQ94" s="29">
        <f t="shared" si="41"/>
        <v>1.1606284334724308</v>
      </c>
      <c r="AR94" s="29">
        <f t="shared" si="41"/>
        <v>1.0146922507035416</v>
      </c>
      <c r="AS94" s="29">
        <f t="shared" si="41"/>
        <v>0.88718869085345897</v>
      </c>
      <c r="AT94" s="29">
        <f t="shared" si="41"/>
        <v>0.77575477294702933</v>
      </c>
      <c r="AU94" s="29">
        <f t="shared" si="41"/>
        <v>0.67833822766582541</v>
      </c>
      <c r="AV94" s="29">
        <f t="shared" si="41"/>
        <v>0.59315532432412543</v>
      </c>
      <c r="AW94" s="29">
        <f t="shared" si="41"/>
        <v>0.51865460172630362</v>
      </c>
      <c r="AX94" s="29">
        <f t="shared" si="41"/>
        <v>0.45348564186261553</v>
      </c>
      <c r="AY94" s="29">
        <f t="shared" si="41"/>
        <v>0.39647215739306535</v>
      </c>
      <c r="AZ94" s="29">
        <f t="shared" si="41"/>
        <v>0.34658877280495354</v>
      </c>
      <c r="BA94" s="29">
        <f t="shared" si="41"/>
        <v>0.30294097035386647</v>
      </c>
      <c r="BB94" s="29">
        <f t="shared" si="41"/>
        <v>0.26474775003966944</v>
      </c>
      <c r="BC94" s="29">
        <f t="shared" si="41"/>
        <v>0.23132662215611435</v>
      </c>
      <c r="BD94" s="29">
        <f t="shared" si="41"/>
        <v>0.20208061521524939</v>
      </c>
      <c r="BE94" s="29">
        <f t="shared" si="41"/>
        <v>0.17648704417329844</v>
      </c>
      <c r="BF94" s="29">
        <f t="shared" si="41"/>
        <v>0.15408784436704551</v>
      </c>
      <c r="BG94" s="29">
        <f t="shared" si="41"/>
        <v>0.13448133087213485</v>
      </c>
      <c r="BH94" s="29">
        <f t="shared" si="41"/>
        <v>0.11731527800312043</v>
      </c>
      <c r="BI94" s="29">
        <f>BI$17*BI$56*BI93/(1-(BJ17/BI17))</f>
        <v>0.73039495625633222</v>
      </c>
    </row>
    <row r="95" spans="1:103" ht="39" customHeight="1">
      <c r="A95" s="57" t="s">
        <v>62</v>
      </c>
      <c r="B95" s="197">
        <f>SUM(B94:BI94)*10*B52+B53-C53</f>
        <v>169.36057357271238</v>
      </c>
      <c r="C95" s="85">
        <v>169.36057357271238</v>
      </c>
      <c r="D95" s="189">
        <f>+B95-C95</f>
        <v>0</v>
      </c>
      <c r="I95" s="33"/>
    </row>
    <row r="96" spans="1:103" ht="21.75" customHeight="1">
      <c r="A96" s="58" t="s">
        <v>61</v>
      </c>
      <c r="C96" s="59"/>
      <c r="D96" s="59"/>
    </row>
    <row r="97" spans="1:61" s="401" customFormat="1" ht="18" customHeight="1">
      <c r="A97" s="174" t="s">
        <v>191</v>
      </c>
      <c r="B97" s="400">
        <f>+Controls!B35</f>
        <v>0.25700191079110363</v>
      </c>
      <c r="C97" s="400">
        <f>+Controls!C35</f>
        <v>0.25015233122002567</v>
      </c>
      <c r="D97" s="400">
        <f>+Controls!D35</f>
        <v>0.23912167732660797</v>
      </c>
      <c r="E97" s="400">
        <f>+Controls!E35</f>
        <v>0.2307269307031766</v>
      </c>
      <c r="F97" s="400">
        <f>+Controls!F35</f>
        <v>0.22098172984734518</v>
      </c>
      <c r="G97" s="400">
        <f>+Controls!G35</f>
        <v>0.21762884050424672</v>
      </c>
      <c r="H97" s="400">
        <f>+Controls!H35</f>
        <v>0.21845420685757083</v>
      </c>
      <c r="I97" s="400">
        <f>+Controls!I35</f>
        <v>0.21955433741056951</v>
      </c>
      <c r="J97" s="400">
        <f>+Controls!J35</f>
        <v>0.22101455180104704</v>
      </c>
      <c r="K97" s="400">
        <f>+Controls!K35</f>
        <v>0.21586229093181117</v>
      </c>
      <c r="L97" s="400">
        <f>+Controls!L35</f>
        <v>0.20942696512827097</v>
      </c>
      <c r="M97" s="400">
        <f>+Controls!M35</f>
        <v>0.21875518829498314</v>
      </c>
      <c r="N97" s="400">
        <f>+Controls!N35</f>
        <v>0.21875518829498314</v>
      </c>
      <c r="O97" s="400">
        <f>+Controls!O35</f>
        <v>0.21875518829498314</v>
      </c>
      <c r="P97" s="400">
        <f>+Controls!P35</f>
        <v>0.21875518829498314</v>
      </c>
      <c r="Q97" s="400">
        <f>+Controls!Q35</f>
        <v>0.21875518829498314</v>
      </c>
      <c r="R97" s="400">
        <f>+Controls!R35</f>
        <v>0.21875518829498314</v>
      </c>
      <c r="S97" s="400">
        <f>+Controls!S35</f>
        <v>0.21875518829498314</v>
      </c>
      <c r="T97" s="400">
        <f>+Controls!T35</f>
        <v>0.21875518829498314</v>
      </c>
      <c r="U97" s="400">
        <f>+Controls!U35</f>
        <v>0.21875518829498314</v>
      </c>
      <c r="V97" s="400">
        <f>+Controls!V35</f>
        <v>0.21875518829498314</v>
      </c>
      <c r="W97" s="400">
        <f>+Controls!W35</f>
        <v>0.21875518829498314</v>
      </c>
      <c r="X97" s="400">
        <f>+Controls!X35</f>
        <v>0.21875518829498314</v>
      </c>
      <c r="Y97" s="400">
        <f>+Controls!Y35</f>
        <v>0.21875518829498314</v>
      </c>
      <c r="Z97" s="400">
        <f>+Controls!Z35</f>
        <v>0.21875518829498314</v>
      </c>
      <c r="AA97" s="400">
        <f>+Controls!AA35</f>
        <v>0.21875518829498314</v>
      </c>
      <c r="AB97" s="400">
        <f>+Controls!AB35</f>
        <v>0.21875518829498314</v>
      </c>
      <c r="AC97" s="400">
        <f>+Controls!AC35</f>
        <v>0.21875518829498314</v>
      </c>
      <c r="AD97" s="400">
        <f>+Controls!AD35</f>
        <v>0.21875518829498314</v>
      </c>
      <c r="AE97" s="400">
        <f>+Controls!AE35</f>
        <v>0.21875518829498314</v>
      </c>
      <c r="AF97" s="400">
        <f>+Controls!AF35</f>
        <v>0.21875518829498314</v>
      </c>
      <c r="AG97" s="400">
        <f>+Controls!AG35</f>
        <v>0.21875518829498314</v>
      </c>
      <c r="AH97" s="400">
        <f>+Controls!AH35</f>
        <v>0.21875518829498314</v>
      </c>
      <c r="AI97" s="400">
        <f>+Controls!AI35</f>
        <v>0.21875518829498314</v>
      </c>
      <c r="AJ97" s="400">
        <f>+Controls!AJ35</f>
        <v>0.21875518829498314</v>
      </c>
      <c r="AK97" s="400">
        <f>+Controls!AK35</f>
        <v>0.21875518829498314</v>
      </c>
      <c r="AL97" s="400">
        <f>+Controls!AL35</f>
        <v>0.21875518829498314</v>
      </c>
      <c r="AM97" s="400">
        <f>+Controls!AM35</f>
        <v>0.21875518829498314</v>
      </c>
      <c r="AN97" s="400">
        <f>+Controls!AN35</f>
        <v>0.21875518829498314</v>
      </c>
      <c r="AO97" s="400">
        <f>+Controls!AO35</f>
        <v>0.21875518829498314</v>
      </c>
      <c r="AP97" s="400">
        <f>+Controls!AP35</f>
        <v>0.21875518829498314</v>
      </c>
      <c r="AQ97" s="400">
        <f>+Controls!AQ35</f>
        <v>0.21875518829498314</v>
      </c>
      <c r="AR97" s="400">
        <f>+Controls!AR35</f>
        <v>0.21875518829498314</v>
      </c>
      <c r="AS97" s="400">
        <f>+Controls!AS35</f>
        <v>0.21875518829498314</v>
      </c>
      <c r="AT97" s="400">
        <f>+Controls!AT35</f>
        <v>0.21875518829498314</v>
      </c>
      <c r="AU97" s="400">
        <f>+Controls!AU35</f>
        <v>0.21875518829498314</v>
      </c>
      <c r="AV97" s="400">
        <f>+Controls!AV35</f>
        <v>0.21875518829498314</v>
      </c>
      <c r="AW97" s="400">
        <f>+Controls!AW35</f>
        <v>0.21875518829498314</v>
      </c>
      <c r="AX97" s="400">
        <f>+Controls!AX35</f>
        <v>0.21875518829498314</v>
      </c>
      <c r="AY97" s="400">
        <f>+Controls!AY35</f>
        <v>0.21875518829498314</v>
      </c>
      <c r="AZ97" s="400">
        <f>+Controls!AZ35</f>
        <v>0.21875518829498314</v>
      </c>
      <c r="BA97" s="400">
        <f>+Controls!BA35</f>
        <v>0.21875518829498314</v>
      </c>
      <c r="BB97" s="400">
        <f>+Controls!BB35</f>
        <v>0.21875518829498314</v>
      </c>
      <c r="BC97" s="400">
        <f>+Controls!BC35</f>
        <v>0.21875518829498314</v>
      </c>
      <c r="BD97" s="400">
        <f>+Controls!BD35</f>
        <v>0.21875518829498314</v>
      </c>
      <c r="BE97" s="400">
        <f>+Controls!BE35</f>
        <v>0.21875518829498314</v>
      </c>
      <c r="BF97" s="400">
        <f>+Controls!BF35</f>
        <v>0.21875518829498314</v>
      </c>
      <c r="BG97" s="400">
        <f>+Controls!BG35</f>
        <v>0.21875518829498314</v>
      </c>
      <c r="BH97" s="400">
        <f>+Controls!BH35</f>
        <v>0.21875518829498314</v>
      </c>
      <c r="BI97" s="400">
        <f>+Controls!BI35</f>
        <v>0.21875518829498314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1.000000000000002E-3</v>
      </c>
      <c r="C101" s="478">
        <f t="shared" si="42"/>
        <v>1.0000000000000005E-3</v>
      </c>
      <c r="D101" s="478">
        <f t="shared" si="42"/>
        <v>1.0000000000000523E-3</v>
      </c>
      <c r="E101" s="478">
        <f t="shared" si="42"/>
        <v>1.0000000000215509E-3</v>
      </c>
      <c r="F101" s="478">
        <f t="shared" si="42"/>
        <v>1.0000000017689817E-3</v>
      </c>
      <c r="G101" s="478">
        <f t="shared" si="42"/>
        <v>1.0000000576642788E-3</v>
      </c>
      <c r="H101" s="478">
        <f t="shared" si="42"/>
        <v>1.0000010087449864E-3</v>
      </c>
      <c r="I101" s="478">
        <f t="shared" si="42"/>
        <v>1.0000113920947298E-3</v>
      </c>
      <c r="J101" s="478">
        <f t="shared" si="42"/>
        <v>1.0000940394660203E-3</v>
      </c>
      <c r="K101" s="478">
        <f t="shared" si="42"/>
        <v>1.0006133774100501E-3</v>
      </c>
      <c r="L101" s="478">
        <f t="shared" si="42"/>
        <v>1.003329590032867E-3</v>
      </c>
      <c r="M101" s="478">
        <f t="shared" si="42"/>
        <v>1.0155894218064892E-3</v>
      </c>
      <c r="N101" s="478">
        <f t="shared" si="42"/>
        <v>1.0645397255263122E-3</v>
      </c>
      <c r="O101" s="478">
        <f t="shared" si="42"/>
        <v>1.2410303223762513E-3</v>
      </c>
      <c r="P101" s="478">
        <f t="shared" si="42"/>
        <v>1.8210025266551051E-3</v>
      </c>
      <c r="Q101" s="478">
        <f t="shared" si="42"/>
        <v>3.5766183309002306E-3</v>
      </c>
      <c r="R101" s="478">
        <f t="shared" si="42"/>
        <v>8.5161838592479246E-3</v>
      </c>
      <c r="S101" s="478">
        <f t="shared" si="42"/>
        <v>2.1530289584171868E-2</v>
      </c>
      <c r="T101" s="478">
        <f t="shared" si="42"/>
        <v>5.3833188353047366E-2</v>
      </c>
      <c r="U101" s="478">
        <f t="shared" si="42"/>
        <v>0.12973744072668419</v>
      </c>
      <c r="V101" s="478">
        <f t="shared" si="42"/>
        <v>0.29919990110504935</v>
      </c>
      <c r="W101" s="478">
        <f t="shared" si="42"/>
        <v>0.66126843802292679</v>
      </c>
      <c r="X101" s="478">
        <f t="shared" si="42"/>
        <v>1.404738654689617</v>
      </c>
      <c r="Y101" s="478">
        <f t="shared" si="42"/>
        <v>2.8696110898540979</v>
      </c>
      <c r="Z101" s="478">
        <f t="shared" si="42"/>
        <v>5.6313004966981151</v>
      </c>
      <c r="AA101" s="478">
        <f t="shared" si="42"/>
        <v>10.591311161020188</v>
      </c>
      <c r="AB101" s="478">
        <f t="shared" si="42"/>
        <v>114.27888840004199</v>
      </c>
      <c r="AC101" s="478">
        <f t="shared" si="42"/>
        <v>57.139444200020996</v>
      </c>
      <c r="AD101" s="478">
        <f t="shared" si="42"/>
        <v>28.569722100010498</v>
      </c>
      <c r="AE101" s="478">
        <f t="shared" si="42"/>
        <v>14.284861050005249</v>
      </c>
      <c r="AF101" s="478">
        <f t="shared" si="42"/>
        <v>7.1424305250026245</v>
      </c>
      <c r="AG101" s="478">
        <f t="shared" si="42"/>
        <v>3.5712152625013123</v>
      </c>
      <c r="AH101" s="478">
        <f t="shared" ref="AH101:BI101" si="43">+AH$36*1000*AH103^($B$38-1)</f>
        <v>1.7856076312506561</v>
      </c>
      <c r="AI101" s="478">
        <f t="shared" si="43"/>
        <v>0.89280381562532807</v>
      </c>
      <c r="AJ101" s="478">
        <f t="shared" si="43"/>
        <v>0.44640190781266403</v>
      </c>
      <c r="AK101" s="478">
        <f t="shared" si="43"/>
        <v>0.22320095390633202</v>
      </c>
      <c r="AL101" s="478">
        <f t="shared" si="43"/>
        <v>0.11160047695316601</v>
      </c>
      <c r="AM101" s="478">
        <f t="shared" si="43"/>
        <v>5.5800238476583004E-2</v>
      </c>
      <c r="AN101" s="478">
        <f t="shared" si="43"/>
        <v>2.7900119238291502E-2</v>
      </c>
      <c r="AO101" s="478">
        <f t="shared" si="43"/>
        <v>1.3950059619145751E-2</v>
      </c>
      <c r="AP101" s="478">
        <f t="shared" si="43"/>
        <v>6.9750298095728755E-3</v>
      </c>
      <c r="AQ101" s="478">
        <f t="shared" si="43"/>
        <v>3.4875149047864378E-3</v>
      </c>
      <c r="AR101" s="478">
        <f t="shared" si="43"/>
        <v>1.7437574523932189E-3</v>
      </c>
      <c r="AS101" s="478">
        <f t="shared" si="43"/>
        <v>8.7187872619660944E-4</v>
      </c>
      <c r="AT101" s="478">
        <f t="shared" si="43"/>
        <v>4.3593936309830472E-4</v>
      </c>
      <c r="AU101" s="478">
        <f t="shared" si="43"/>
        <v>2.1796968154915236E-4</v>
      </c>
      <c r="AV101" s="478">
        <f t="shared" si="43"/>
        <v>1.0898484077457618E-4</v>
      </c>
      <c r="AW101" s="478">
        <f t="shared" si="43"/>
        <v>5.449242038728809E-5</v>
      </c>
      <c r="AX101" s="478">
        <f t="shared" si="43"/>
        <v>2.7246210193644045E-5</v>
      </c>
      <c r="AY101" s="478">
        <f t="shared" si="43"/>
        <v>1.3623105096822023E-5</v>
      </c>
      <c r="AZ101" s="478">
        <f t="shared" si="43"/>
        <v>6.8115525484110113E-6</v>
      </c>
      <c r="BA101" s="478">
        <f t="shared" si="43"/>
        <v>3.4057762742055056E-6</v>
      </c>
      <c r="BB101" s="478">
        <f t="shared" si="43"/>
        <v>1.7028881371027528E-6</v>
      </c>
      <c r="BC101" s="478">
        <f t="shared" si="43"/>
        <v>8.5144406855137641E-7</v>
      </c>
      <c r="BD101" s="478">
        <f t="shared" si="43"/>
        <v>4.257220342756882E-7</v>
      </c>
      <c r="BE101" s="478">
        <f t="shared" si="43"/>
        <v>2.128610171378441E-7</v>
      </c>
      <c r="BF101" s="478">
        <f t="shared" si="43"/>
        <v>1.0643050856892205E-7</v>
      </c>
      <c r="BG101" s="478">
        <f t="shared" si="43"/>
        <v>5.3215254284461025E-8</v>
      </c>
      <c r="BH101" s="478">
        <f t="shared" si="43"/>
        <v>2.6607627142230513E-8</v>
      </c>
      <c r="BI101" s="478">
        <f t="shared" si="43"/>
        <v>1.3303813571115256E-8</v>
      </c>
    </row>
    <row r="102" spans="1:61" s="482" customFormat="1" ht="18" customHeight="1">
      <c r="A102" s="635" t="s">
        <v>955</v>
      </c>
      <c r="B102" s="480">
        <f>+B119*(1-MIN(B103,1))</f>
        <v>0.58943423723936128</v>
      </c>
      <c r="C102" s="480">
        <f>+C119*(1-MIN(C103,1))</f>
        <v>0.80698509993939882</v>
      </c>
      <c r="D102" s="480">
        <f t="shared" ref="D102:BI102" si="44">+D119*(1-MIN(D103,1))</f>
        <v>1.0437807646262807</v>
      </c>
      <c r="E102" s="480">
        <f t="shared" si="44"/>
        <v>1.2739845719504084</v>
      </c>
      <c r="F102" s="480">
        <f t="shared" si="44"/>
        <v>1.4937471134705864</v>
      </c>
      <c r="G102" s="480">
        <f t="shared" si="44"/>
        <v>1.6734534771207188</v>
      </c>
      <c r="H102" s="480">
        <f t="shared" si="44"/>
        <v>1.8325185619577071</v>
      </c>
      <c r="I102" s="480">
        <f t="shared" si="44"/>
        <v>1.9954777030800088</v>
      </c>
      <c r="J102" s="480">
        <f t="shared" si="44"/>
        <v>2.1637008946346694</v>
      </c>
      <c r="K102" s="480">
        <f t="shared" si="44"/>
        <v>2.3382424008222378</v>
      </c>
      <c r="L102" s="480">
        <f t="shared" si="44"/>
        <v>2.463708330024196</v>
      </c>
      <c r="M102" s="480">
        <f t="shared" si="44"/>
        <v>2.5279783146839225</v>
      </c>
      <c r="N102" s="480">
        <f t="shared" si="44"/>
        <v>2.608041316065556</v>
      </c>
      <c r="O102" s="480">
        <f t="shared" si="44"/>
        <v>2.6710517837232239</v>
      </c>
      <c r="P102" s="480">
        <f t="shared" si="44"/>
        <v>2.7225947358609082</v>
      </c>
      <c r="Q102" s="480">
        <f t="shared" si="44"/>
        <v>2.7654968219617522</v>
      </c>
      <c r="R102" s="480">
        <f t="shared" si="44"/>
        <v>2.8010667915791538</v>
      </c>
      <c r="S102" s="480">
        <f t="shared" si="44"/>
        <v>2.8296957121711288</v>
      </c>
      <c r="T102" s="480">
        <f t="shared" si="44"/>
        <v>2.851063885193585</v>
      </c>
      <c r="U102" s="480">
        <f t="shared" si="44"/>
        <v>2.8641713668022803</v>
      </c>
      <c r="V102" s="480">
        <f t="shared" si="44"/>
        <v>2.8824518017489811</v>
      </c>
      <c r="W102" s="480">
        <f t="shared" si="44"/>
        <v>2.9063947114753947</v>
      </c>
      <c r="X102" s="480">
        <f t="shared" si="44"/>
        <v>2.918244004740842</v>
      </c>
      <c r="Y102" s="480">
        <f t="shared" si="44"/>
        <v>2.9099087273657136</v>
      </c>
      <c r="Z102" s="480">
        <f t="shared" si="44"/>
        <v>2.8727617691244993</v>
      </c>
      <c r="AA102" s="480">
        <f t="shared" si="44"/>
        <v>2.6200747577238244</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4.0823031558425869E-4</v>
      </c>
      <c r="C103" s="483">
        <f>+IF($B$98&gt;0,C109,IF($B$99&gt;0,C114,C122))</f>
        <v>4.1880753886709785E-4</v>
      </c>
      <c r="D103" s="483">
        <f t="shared" ref="D103:BI103" si="45">+IF($B$98&gt;0,D109,IF($B$99&gt;0,D114,D122))</f>
        <v>4.2959994064916155E-4</v>
      </c>
      <c r="E103" s="483">
        <f t="shared" si="45"/>
        <v>4.4060758721711687E-4</v>
      </c>
      <c r="F103" s="483">
        <f t="shared" si="45"/>
        <v>4.5183019687385247E-4</v>
      </c>
      <c r="G103" s="483">
        <f t="shared" si="45"/>
        <v>4.6326713073992459E-4</v>
      </c>
      <c r="H103" s="483">
        <f t="shared" si="45"/>
        <v>4.7491756719273001E-4</v>
      </c>
      <c r="I103" s="483">
        <f t="shared" si="45"/>
        <v>4.8678237413977472E-4</v>
      </c>
      <c r="J103" s="483">
        <f t="shared" si="45"/>
        <v>4.9887726042293495E-4</v>
      </c>
      <c r="K103" s="483">
        <f t="shared" si="45"/>
        <v>5.1130481926529739E-4</v>
      </c>
      <c r="L103" s="483">
        <f t="shared" si="45"/>
        <v>5.2458272472601509E-4</v>
      </c>
      <c r="M103" s="483">
        <f t="shared" si="45"/>
        <v>5.4092930398050862E-4</v>
      </c>
      <c r="N103" s="483">
        <f t="shared" si="45"/>
        <v>5.6860091499514979E-4</v>
      </c>
      <c r="O103" s="483">
        <f t="shared" si="45"/>
        <v>6.3392602496473106E-4</v>
      </c>
      <c r="P103" s="483">
        <f t="shared" si="45"/>
        <v>8.0293611958017082E-4</v>
      </c>
      <c r="Q103" s="483">
        <f t="shared" si="45"/>
        <v>1.195582733831015E-3</v>
      </c>
      <c r="R103" s="483">
        <f t="shared" si="45"/>
        <v>1.9807489949895266E-3</v>
      </c>
      <c r="S103" s="483">
        <f t="shared" si="45"/>
        <v>3.3918726785586804E-3</v>
      </c>
      <c r="T103" s="483">
        <f t="shared" si="45"/>
        <v>5.7713194996200758E-3</v>
      </c>
      <c r="U103" s="483">
        <f t="shared" si="45"/>
        <v>9.6188180316750891E-3</v>
      </c>
      <c r="V103" s="483">
        <f t="shared" si="45"/>
        <v>1.5639937950863329E-2</v>
      </c>
      <c r="W103" s="483">
        <f t="shared" si="45"/>
        <v>2.4829452640059039E-2</v>
      </c>
      <c r="X103" s="483">
        <f t="shared" si="45"/>
        <v>3.8550209385691724E-2</v>
      </c>
      <c r="Y103" s="483">
        <f t="shared" si="45"/>
        <v>5.8549950354183165E-2</v>
      </c>
      <c r="Z103" s="483">
        <f t="shared" si="45"/>
        <v>8.693859420465537E-2</v>
      </c>
      <c r="AA103" s="483">
        <f t="shared" si="45"/>
        <v>0.18149437941499899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114.27888840004199</v>
      </c>
      <c r="AC106" s="388">
        <f t="shared" si="46"/>
        <v>57.139444200020996</v>
      </c>
      <c r="AD106" s="388">
        <f t="shared" si="46"/>
        <v>28.569722100010498</v>
      </c>
      <c r="AE106" s="388">
        <f t="shared" si="46"/>
        <v>14.284861050005249</v>
      </c>
      <c r="AF106" s="388">
        <f t="shared" si="46"/>
        <v>7.1424305250026245</v>
      </c>
      <c r="AG106" s="388">
        <f t="shared" si="46"/>
        <v>3.5712152625013123</v>
      </c>
      <c r="AH106" s="388">
        <f t="shared" si="46"/>
        <v>1.7856076312506561</v>
      </c>
      <c r="AI106" s="388">
        <f t="shared" si="46"/>
        <v>0.89280381562532807</v>
      </c>
      <c r="AJ106" s="388">
        <f t="shared" si="46"/>
        <v>0.44640190781266403</v>
      </c>
      <c r="AK106" s="388">
        <f t="shared" si="46"/>
        <v>0.22320095390633202</v>
      </c>
      <c r="AL106" s="388">
        <f t="shared" si="46"/>
        <v>0.11160047695316601</v>
      </c>
      <c r="AM106" s="388">
        <f t="shared" si="46"/>
        <v>5.5800238476583004E-2</v>
      </c>
      <c r="AN106" s="388">
        <f t="shared" si="46"/>
        <v>2.7900119238291502E-2</v>
      </c>
      <c r="AO106" s="388">
        <f t="shared" si="46"/>
        <v>1.3950059619145751E-2</v>
      </c>
      <c r="AP106" s="388">
        <f t="shared" si="46"/>
        <v>6.9750298095728755E-3</v>
      </c>
      <c r="AQ106" s="388">
        <f t="shared" si="46"/>
        <v>3.4875149047864378E-3</v>
      </c>
      <c r="AR106" s="388">
        <f t="shared" si="46"/>
        <v>1.7437574523932189E-3</v>
      </c>
      <c r="AS106" s="388">
        <f t="shared" si="46"/>
        <v>8.7187872619660944E-4</v>
      </c>
      <c r="AT106" s="388">
        <f t="shared" si="46"/>
        <v>4.3593936309830472E-4</v>
      </c>
      <c r="AU106" s="388">
        <f t="shared" si="46"/>
        <v>2.1796968154915236E-4</v>
      </c>
      <c r="AV106" s="388">
        <f t="shared" si="46"/>
        <v>1.0898484077457618E-4</v>
      </c>
      <c r="AW106" s="388">
        <f t="shared" si="46"/>
        <v>5.449242038728809E-5</v>
      </c>
      <c r="AX106" s="388">
        <f t="shared" si="46"/>
        <v>2.7246210193644045E-5</v>
      </c>
      <c r="AY106" s="388">
        <f t="shared" si="46"/>
        <v>1.3623105096822023E-5</v>
      </c>
      <c r="AZ106" s="388">
        <f t="shared" si="46"/>
        <v>6.8115525484110113E-6</v>
      </c>
      <c r="BA106" s="388">
        <f t="shared" si="46"/>
        <v>3.4057762742055056E-6</v>
      </c>
      <c r="BB106" s="388">
        <f t="shared" si="46"/>
        <v>1.7028881371027528E-6</v>
      </c>
      <c r="BC106" s="388">
        <f t="shared" si="46"/>
        <v>8.5144406855137641E-7</v>
      </c>
      <c r="BD106" s="388">
        <f t="shared" si="46"/>
        <v>4.257220342756882E-7</v>
      </c>
      <c r="BE106" s="388">
        <f t="shared" si="46"/>
        <v>2.128610171378441E-7</v>
      </c>
      <c r="BF106" s="388">
        <f t="shared" si="46"/>
        <v>1.0643050856892205E-7</v>
      </c>
      <c r="BG106" s="388">
        <f t="shared" si="46"/>
        <v>5.3215254284461025E-8</v>
      </c>
      <c r="BH106" s="388">
        <f t="shared" si="46"/>
        <v>2.6607627142230513E-8</v>
      </c>
      <c r="BI106" s="388">
        <f t="shared" si="46"/>
        <v>1.3303813571115256E-8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+Controls!B18</f>
        <v>1E-3</v>
      </c>
      <c r="C108" s="388">
        <f>+Controls!C18</f>
        <v>1E-3</v>
      </c>
      <c r="D108" s="388">
        <f>+Controls!D18</f>
        <v>1E-3</v>
      </c>
      <c r="E108" s="388">
        <f>+Controls!E18</f>
        <v>1E-3</v>
      </c>
      <c r="F108" s="388">
        <f>+Controls!F18</f>
        <v>1E-3</v>
      </c>
      <c r="G108" s="388">
        <f>+Controls!G18</f>
        <v>1E-3</v>
      </c>
      <c r="H108" s="388">
        <f>+Controls!H18</f>
        <v>1E-3</v>
      </c>
      <c r="I108" s="388">
        <f>+Controls!I18</f>
        <v>1E-3</v>
      </c>
      <c r="J108" s="388">
        <f>+Controls!J18</f>
        <v>1E-3</v>
      </c>
      <c r="K108" s="388">
        <f>+Controls!K18</f>
        <v>1E-3</v>
      </c>
      <c r="L108" s="388">
        <f>+Controls!L18</f>
        <v>1E-3</v>
      </c>
      <c r="M108" s="388">
        <f>+Controls!M18</f>
        <v>1E-3</v>
      </c>
      <c r="N108" s="388">
        <f>+Controls!N18</f>
        <v>1E-3</v>
      </c>
      <c r="O108" s="388">
        <f>+Controls!O18</f>
        <v>1E-3</v>
      </c>
      <c r="P108" s="388">
        <f>+Controls!P18</f>
        <v>1E-3</v>
      </c>
      <c r="Q108" s="388">
        <f>+Controls!Q18</f>
        <v>1E-3</v>
      </c>
      <c r="R108" s="388">
        <f>+Controls!R18</f>
        <v>1E-3</v>
      </c>
      <c r="S108" s="388">
        <f>+Controls!S18</f>
        <v>1E-3</v>
      </c>
      <c r="T108" s="388">
        <f>+Controls!T18</f>
        <v>1E-3</v>
      </c>
      <c r="U108" s="388">
        <f>+Controls!U18</f>
        <v>1E-3</v>
      </c>
      <c r="V108" s="388">
        <f>+Controls!V18</f>
        <v>1E-3</v>
      </c>
      <c r="W108" s="388">
        <f>+Controls!W18</f>
        <v>1E-3</v>
      </c>
      <c r="X108" s="388">
        <f>+Controls!X18</f>
        <v>1E-3</v>
      </c>
      <c r="Y108" s="388">
        <f>+Controls!Y18</f>
        <v>1E-3</v>
      </c>
      <c r="Z108" s="388">
        <f>+Controls!Z18</f>
        <v>1E-3</v>
      </c>
      <c r="AA108" s="388">
        <f>+Controls!AA18</f>
        <v>1E-3</v>
      </c>
      <c r="AB108" s="388">
        <f>+Controls!AB18</f>
        <v>1200</v>
      </c>
      <c r="AC108" s="388">
        <f>+Controls!AC18</f>
        <v>1200</v>
      </c>
      <c r="AD108" s="388">
        <f>+Controls!AD18</f>
        <v>1200</v>
      </c>
      <c r="AE108" s="388">
        <f>+Controls!AE18</f>
        <v>1200</v>
      </c>
      <c r="AF108" s="388">
        <f>+Controls!AF18</f>
        <v>1200</v>
      </c>
      <c r="AG108" s="388">
        <f>+Controls!AG18</f>
        <v>1200</v>
      </c>
      <c r="AH108" s="388">
        <f>+Controls!AH18</f>
        <v>1200</v>
      </c>
      <c r="AI108" s="388">
        <f>+Controls!AI18</f>
        <v>1200</v>
      </c>
      <c r="AJ108" s="388">
        <f>+Controls!AJ18</f>
        <v>1200</v>
      </c>
      <c r="AK108" s="388">
        <f>+Controls!AK18</f>
        <v>1200</v>
      </c>
      <c r="AL108" s="388">
        <f>+Controls!AL18</f>
        <v>1200</v>
      </c>
      <c r="AM108" s="388">
        <f>+Controls!AM18</f>
        <v>1200</v>
      </c>
      <c r="AN108" s="388">
        <f>+Controls!AN18</f>
        <v>1200</v>
      </c>
      <c r="AO108" s="388">
        <f>+Controls!AO18</f>
        <v>1200</v>
      </c>
      <c r="AP108" s="388">
        <f>+Controls!AP18</f>
        <v>1200</v>
      </c>
      <c r="AQ108" s="388">
        <f>+Controls!AQ18</f>
        <v>1200</v>
      </c>
      <c r="AR108" s="388">
        <f>+Controls!AR18</f>
        <v>1200</v>
      </c>
      <c r="AS108" s="388">
        <f>+Controls!AS18</f>
        <v>1200</v>
      </c>
      <c r="AT108" s="388">
        <f>+Controls!AT18</f>
        <v>1200</v>
      </c>
      <c r="AU108" s="388">
        <f>+Controls!AU18</f>
        <v>1200</v>
      </c>
      <c r="AV108" s="388">
        <f>+Controls!AV18</f>
        <v>1200</v>
      </c>
      <c r="AW108" s="388">
        <f>+Controls!AW18</f>
        <v>1200</v>
      </c>
      <c r="AX108" s="388">
        <f>+Controls!AX18</f>
        <v>1200</v>
      </c>
      <c r="AY108" s="388">
        <f>+Controls!AY18</f>
        <v>1200</v>
      </c>
      <c r="AZ108" s="388">
        <f>+Controls!AZ18</f>
        <v>1200</v>
      </c>
      <c r="BA108" s="388">
        <f>+Controls!BA18</f>
        <v>1200</v>
      </c>
      <c r="BB108" s="388">
        <f>+Controls!BB18</f>
        <v>1200</v>
      </c>
      <c r="BC108" s="388">
        <f>+Controls!BC18</f>
        <v>1200</v>
      </c>
      <c r="BD108" s="388">
        <f>+Controls!BD18</f>
        <v>1200</v>
      </c>
      <c r="BE108" s="388">
        <f>+Controls!BE18</f>
        <v>1200</v>
      </c>
      <c r="BF108" s="388">
        <f>+Controls!BF18</f>
        <v>1200</v>
      </c>
      <c r="BG108" s="388">
        <f>+Controls!BG18</f>
        <v>1200</v>
      </c>
      <c r="BH108" s="388">
        <f>+Controls!BH18</f>
        <v>1200</v>
      </c>
      <c r="BI108" s="388">
        <f>+Controls!BI18</f>
        <v>1200</v>
      </c>
    </row>
    <row r="109" spans="1:61" ht="18" customHeight="1">
      <c r="A109" s="387" t="s">
        <v>193</v>
      </c>
      <c r="B109" s="390">
        <f>+(B106/(1000*B$36))^(1/($B$38-1))</f>
        <v>4.0823031558425869E-4</v>
      </c>
      <c r="C109" s="390">
        <f t="shared" ref="C109:BI109" si="47">+(C106/(1000*C$36))^(1/($B$38-1))</f>
        <v>4.1880753886709785E-4</v>
      </c>
      <c r="D109" s="390">
        <f t="shared" si="47"/>
        <v>4.2959994064916155E-4</v>
      </c>
      <c r="E109" s="390">
        <f t="shared" si="47"/>
        <v>4.4060758721711687E-4</v>
      </c>
      <c r="F109" s="390">
        <f t="shared" si="47"/>
        <v>4.5183019687385247E-4</v>
      </c>
      <c r="G109" s="390">
        <f t="shared" si="47"/>
        <v>4.6326713073992459E-4</v>
      </c>
      <c r="H109" s="390">
        <f t="shared" si="47"/>
        <v>4.7491756719273001E-4</v>
      </c>
      <c r="I109" s="390">
        <f t="shared" si="47"/>
        <v>4.8678237413977472E-4</v>
      </c>
      <c r="J109" s="390">
        <f t="shared" si="47"/>
        <v>4.9887726042293495E-4</v>
      </c>
      <c r="K109" s="390">
        <f t="shared" si="47"/>
        <v>5.1130481926529739E-4</v>
      </c>
      <c r="L109" s="390">
        <f t="shared" si="47"/>
        <v>5.2458272472601509E-4</v>
      </c>
      <c r="M109" s="390">
        <f t="shared" si="47"/>
        <v>5.4092930398050862E-4</v>
      </c>
      <c r="N109" s="390">
        <f t="shared" si="47"/>
        <v>5.6860091499514979E-4</v>
      </c>
      <c r="O109" s="390">
        <f t="shared" si="47"/>
        <v>6.3392602496473106E-4</v>
      </c>
      <c r="P109" s="390">
        <f t="shared" si="47"/>
        <v>8.0293611958017082E-4</v>
      </c>
      <c r="Q109" s="390">
        <f t="shared" si="47"/>
        <v>1.195582733831015E-3</v>
      </c>
      <c r="R109" s="390">
        <f t="shared" si="47"/>
        <v>1.9807489949895266E-3</v>
      </c>
      <c r="S109" s="390">
        <f t="shared" si="47"/>
        <v>3.3918726785586804E-3</v>
      </c>
      <c r="T109" s="390">
        <f t="shared" si="47"/>
        <v>5.7713194996200758E-3</v>
      </c>
      <c r="U109" s="390">
        <f t="shared" si="47"/>
        <v>9.6188180316750891E-3</v>
      </c>
      <c r="V109" s="390">
        <f t="shared" si="47"/>
        <v>1.5639937950863329E-2</v>
      </c>
      <c r="W109" s="390">
        <f t="shared" si="47"/>
        <v>2.4829452640059039E-2</v>
      </c>
      <c r="X109" s="390">
        <f t="shared" si="47"/>
        <v>3.8550209385691724E-2</v>
      </c>
      <c r="Y109" s="390">
        <f t="shared" si="47"/>
        <v>5.8549950354183165E-2</v>
      </c>
      <c r="Z109" s="390">
        <f t="shared" si="47"/>
        <v>8.693859420465537E-2</v>
      </c>
      <c r="AA109" s="390">
        <f t="shared" si="47"/>
        <v>0.18149437941499899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0.58967496043455159</v>
      </c>
      <c r="C112" s="470">
        <f>+C40*C61</f>
        <v>0.80732321298730036</v>
      </c>
      <c r="D112" s="470">
        <f t="shared" ref="D112:BI112" si="48">+D40*D61</f>
        <v>1.0442293654997234</v>
      </c>
      <c r="E112" s="470">
        <f t="shared" si="48"/>
        <v>1.274546146652882</v>
      </c>
      <c r="F112" s="470">
        <f t="shared" si="48"/>
        <v>1.4944223386100532</v>
      </c>
      <c r="G112" s="470">
        <f t="shared" si="48"/>
        <v>1.6742290924285697</v>
      </c>
      <c r="H112" s="470">
        <f t="shared" si="48"/>
        <v>1.8333892707298796</v>
      </c>
      <c r="I112" s="470">
        <f t="shared" si="48"/>
        <v>1.9964495395267099</v>
      </c>
      <c r="J112" s="470">
        <f t="shared" si="48"/>
        <v>2.1647808545768168</v>
      </c>
      <c r="K112" s="470">
        <f t="shared" si="48"/>
        <v>2.3394385670359386</v>
      </c>
      <c r="L112" s="470">
        <f t="shared" si="48"/>
        <v>2.4650014271893244</v>
      </c>
      <c r="M112" s="470">
        <f t="shared" si="48"/>
        <v>2.529346512332364</v>
      </c>
      <c r="N112" s="470">
        <f t="shared" si="48"/>
        <v>2.6095250944219472</v>
      </c>
      <c r="O112" s="470">
        <f t="shared" si="48"/>
        <v>2.6727461070385989</v>
      </c>
      <c r="P112" s="470">
        <f t="shared" si="48"/>
        <v>2.724782562198099</v>
      </c>
      <c r="Q112" s="470">
        <f t="shared" si="48"/>
        <v>2.7688071599955504</v>
      </c>
      <c r="R112" s="470">
        <f t="shared" si="48"/>
        <v>2.8066260132341792</v>
      </c>
      <c r="S112" s="470">
        <f t="shared" si="48"/>
        <v>2.8393263456283777</v>
      </c>
      <c r="T112" s="470">
        <f t="shared" si="48"/>
        <v>2.8676138006385901</v>
      </c>
      <c r="U112" s="470">
        <f t="shared" si="48"/>
        <v>2.8919888816040573</v>
      </c>
      <c r="V112" s="470">
        <f t="shared" si="48"/>
        <v>2.9282494413158107</v>
      </c>
      <c r="W112" s="470">
        <f t="shared" si="48"/>
        <v>2.9803963207705739</v>
      </c>
      <c r="X112" s="470">
        <f t="shared" si="48"/>
        <v>3.0352536692282817</v>
      </c>
      <c r="Y112" s="470">
        <f t="shared" si="48"/>
        <v>3.0908795729103749</v>
      </c>
      <c r="Z112" s="470">
        <f t="shared" si="48"/>
        <v>3.146296350815649</v>
      </c>
      <c r="AA112" s="470">
        <f t="shared" si="48"/>
        <v>3.2010467513359395</v>
      </c>
      <c r="AB112" s="470">
        <f t="shared" si="48"/>
        <v>3.2550088793959127</v>
      </c>
      <c r="AC112" s="470">
        <f t="shared" si="48"/>
        <v>3.3083496530558945</v>
      </c>
      <c r="AD112" s="470">
        <f t="shared" si="48"/>
        <v>3.363309104175253</v>
      </c>
      <c r="AE112" s="470">
        <f t="shared" si="48"/>
        <v>3.4195339643627456</v>
      </c>
      <c r="AF112" s="470">
        <f t="shared" si="48"/>
        <v>3.4709733696660923</v>
      </c>
      <c r="AG112" s="470">
        <f t="shared" si="48"/>
        <v>3.5158530981369456</v>
      </c>
      <c r="AH112" s="470">
        <f t="shared" si="48"/>
        <v>3.5587766181778977</v>
      </c>
      <c r="AI112" s="470">
        <f t="shared" si="48"/>
        <v>3.6003138305576154</v>
      </c>
      <c r="AJ112" s="470">
        <f t="shared" si="48"/>
        <v>3.6407452066346426</v>
      </c>
      <c r="AK112" s="470">
        <f t="shared" si="48"/>
        <v>3.6802236013321181</v>
      </c>
      <c r="AL112" s="470">
        <f t="shared" si="48"/>
        <v>3.7188469816739063</v>
      </c>
      <c r="AM112" s="470">
        <f t="shared" si="48"/>
        <v>3.7566918384237864</v>
      </c>
      <c r="AN112" s="470">
        <f t="shared" si="48"/>
        <v>3.7938273037360837</v>
      </c>
      <c r="AO112" s="470">
        <f t="shared" si="48"/>
        <v>3.8303202034628012</v>
      </c>
      <c r="AP112" s="470">
        <f t="shared" si="48"/>
        <v>3.8662361484162351</v>
      </c>
      <c r="AQ112" s="470">
        <f t="shared" si="48"/>
        <v>3.9016391203216489</v>
      </c>
      <c r="AR112" s="470">
        <f t="shared" si="48"/>
        <v>3.9365906684259566</v>
      </c>
      <c r="AS112" s="470">
        <f t="shared" si="48"/>
        <v>3.9711491749164809</v>
      </c>
      <c r="AT112" s="470">
        <f t="shared" si="48"/>
        <v>4.0053693383208664</v>
      </c>
      <c r="AU112" s="470">
        <f t="shared" si="48"/>
        <v>4.0393018891741335</v>
      </c>
      <c r="AV112" s="470">
        <f t="shared" si="48"/>
        <v>4.072993501265783</v>
      </c>
      <c r="AW112" s="470">
        <f t="shared" si="48"/>
        <v>4.106486849120822</v>
      </c>
      <c r="AX112" s="470">
        <f t="shared" si="48"/>
        <v>4.1398207656067454</v>
      </c>
      <c r="AY112" s="470">
        <f t="shared" si="48"/>
        <v>4.1730304621198249</v>
      </c>
      <c r="AZ112" s="470">
        <f t="shared" si="48"/>
        <v>4.206147783024619</v>
      </c>
      <c r="BA112" s="470">
        <f t="shared" si="48"/>
        <v>4.2392014740929893</v>
      </c>
      <c r="BB112" s="470">
        <f t="shared" si="48"/>
        <v>4.2722174511183928</v>
      </c>
      <c r="BC112" s="470">
        <f t="shared" si="48"/>
        <v>4.3052190597272162</v>
      </c>
      <c r="BD112" s="470">
        <f t="shared" si="48"/>
        <v>4.3382273209253421</v>
      </c>
      <c r="BE112" s="470">
        <f t="shared" si="48"/>
        <v>4.371261159393617</v>
      </c>
      <c r="BF112" s="470">
        <f t="shared" si="48"/>
        <v>4.4043376132400098</v>
      </c>
      <c r="BG112" s="470">
        <f t="shared" si="48"/>
        <v>4.4374720250397903</v>
      </c>
      <c r="BH112" s="470">
        <f t="shared" si="48"/>
        <v>4.4706782147120485</v>
      </c>
      <c r="BI112" s="470">
        <f t="shared" si="48"/>
        <v>4.5039686352123249</v>
      </c>
    </row>
    <row r="113" spans="1:61" s="40" customFormat="1" ht="18" customHeight="1">
      <c r="A113" s="397" t="s">
        <v>949</v>
      </c>
      <c r="B113" s="398">
        <f>+Controls!B77</f>
        <v>0.58967496043455159</v>
      </c>
      <c r="C113" s="398">
        <f>+Controls!C77</f>
        <v>0.80742718953750414</v>
      </c>
      <c r="D113" s="398">
        <f>+Controls!D77</f>
        <v>1.0442826029982819</v>
      </c>
      <c r="E113" s="398">
        <f>+Controls!E77</f>
        <v>1.2745456100982464</v>
      </c>
      <c r="F113" s="398">
        <f>+Controls!F77</f>
        <v>1.4943414327878348</v>
      </c>
      <c r="G113" s="398">
        <f>+Controls!G77</f>
        <v>1.0522028275201363</v>
      </c>
      <c r="H113" s="398">
        <f>+Controls!H77</f>
        <v>0.8547810782215628</v>
      </c>
      <c r="I113" s="398">
        <f>+Controls!I77</f>
        <v>0.70857269234046549</v>
      </c>
      <c r="J113" s="398">
        <f>+Controls!J77</f>
        <v>0.60043854360226578</v>
      </c>
      <c r="K113" s="398">
        <f>+Controls!K77</f>
        <v>0.52038518620209528</v>
      </c>
      <c r="L113" s="398">
        <f>+Controls!L77</f>
        <v>0.46348311213832144</v>
      </c>
      <c r="M113" s="398">
        <f>+Controls!M77</f>
        <v>0.41829350870483506</v>
      </c>
      <c r="N113" s="398">
        <f>+Controls!N77</f>
        <v>0.37750989160611359</v>
      </c>
      <c r="O113" s="398">
        <f>+Controls!O77</f>
        <v>0.34070267717451752</v>
      </c>
      <c r="P113" s="398">
        <f>+Controls!P77</f>
        <v>0.30748416615000201</v>
      </c>
      <c r="Q113" s="398">
        <f>+Controls!Q77</f>
        <v>0.27750445995037676</v>
      </c>
      <c r="R113" s="398">
        <f>+Controls!R77</f>
        <v>0.25044777510521499</v>
      </c>
      <c r="S113" s="398">
        <f>+Controls!S77</f>
        <v>0.22602911703245651</v>
      </c>
      <c r="T113" s="398">
        <f>+Controls!T77</f>
        <v>0.20399127812179196</v>
      </c>
      <c r="U113" s="398">
        <f>+Controls!U77</f>
        <v>0.18410212850491722</v>
      </c>
      <c r="V113" s="398">
        <f>+Controls!V77</f>
        <v>0.1661521709756878</v>
      </c>
      <c r="W113" s="398">
        <f>+Controls!W77</f>
        <v>0.1578445624269034</v>
      </c>
      <c r="X113" s="398">
        <f>+Controls!X77</f>
        <v>0.14995233430555821</v>
      </c>
      <c r="Y113" s="398">
        <f>+Controls!Y77</f>
        <v>0.14245471759028031</v>
      </c>
      <c r="Z113" s="398">
        <f>+Controls!Z77</f>
        <v>0.1353319817107663</v>
      </c>
      <c r="AA113" s="398">
        <f>+Controls!AA77</f>
        <v>0.12856538262522799</v>
      </c>
      <c r="AB113" s="398">
        <f>+Controls!AB77</f>
        <v>0.12213711349396658</v>
      </c>
      <c r="AC113" s="398">
        <f>+Controls!AC77</f>
        <v>0.11603025781926825</v>
      </c>
      <c r="AD113" s="398">
        <f>+Controls!AD77</f>
        <v>0.11022874492830483</v>
      </c>
      <c r="AE113" s="398">
        <f>+Controls!AE77</f>
        <v>0.10471730768188958</v>
      </c>
      <c r="AF113" s="398">
        <f>+Controls!AF77</f>
        <v>9.9481442297795097E-2</v>
      </c>
      <c r="AG113" s="398">
        <f>+Controls!AG77</f>
        <v>9.4507370182905337E-2</v>
      </c>
      <c r="AH113" s="398">
        <f>+Controls!AH77</f>
        <v>8.9782001673760062E-2</v>
      </c>
      <c r="AI113" s="398">
        <f>+Controls!AI77</f>
        <v>8.5292901590072051E-2</v>
      </c>
      <c r="AJ113" s="398">
        <f>+Controls!AJ77</f>
        <v>8.1028256510568442E-2</v>
      </c>
      <c r="AK113" s="398">
        <f>+Controls!AK77</f>
        <v>7.6976843685040014E-2</v>
      </c>
      <c r="AL113" s="398">
        <f>+Controls!AL77</f>
        <v>7.3128001500788006E-2</v>
      </c>
      <c r="AM113" s="398">
        <f>+Controls!AM77</f>
        <v>6.9471601425748597E-2</v>
      </c>
      <c r="AN113" s="398">
        <f>+Controls!AN77</f>
        <v>6.5998021354461159E-2</v>
      </c>
      <c r="AO113" s="398">
        <f>+Controls!AO77</f>
        <v>6.2698120286738102E-2</v>
      </c>
      <c r="AP113" s="398">
        <f>+Controls!AP77</f>
        <v>5.9563214272401195E-2</v>
      </c>
      <c r="AQ113" s="398">
        <f>+Controls!AQ77</f>
        <v>5.6585053558781136E-2</v>
      </c>
      <c r="AR113" s="398">
        <f>+Controls!AR77</f>
        <v>5.3755800880842079E-2</v>
      </c>
      <c r="AS113" s="398">
        <f>+Controls!AS77</f>
        <v>5.1068010836799974E-2</v>
      </c>
      <c r="AT113" s="398">
        <f>+Controls!AT77</f>
        <v>4.8514610294959973E-2</v>
      </c>
      <c r="AU113" s="398">
        <f>+Controls!AU77</f>
        <v>4.6088879780211971E-2</v>
      </c>
      <c r="AV113" s="398">
        <f>+Controls!AV77</f>
        <v>4.3784435791201372E-2</v>
      </c>
      <c r="AW113" s="398">
        <f>+Controls!AW77</f>
        <v>4.1595214001641304E-2</v>
      </c>
      <c r="AX113" s="398">
        <f>+Controls!AX77</f>
        <v>3.9515453301559235E-2</v>
      </c>
      <c r="AY113" s="398">
        <f>+Controls!AY77</f>
        <v>3.7539680636481269E-2</v>
      </c>
      <c r="AZ113" s="398">
        <f>+Controls!AZ77</f>
        <v>3.5662696604657207E-2</v>
      </c>
      <c r="BA113" s="398">
        <f>+Controls!BA77</f>
        <v>3.3879561774424347E-2</v>
      </c>
      <c r="BB113" s="398">
        <f>+Controls!BB77</f>
        <v>3.218558368570313E-2</v>
      </c>
      <c r="BC113" s="398">
        <f>+Controls!BC77</f>
        <v>3.0576304501417972E-2</v>
      </c>
      <c r="BD113" s="398">
        <f>+Controls!BD77</f>
        <v>2.9047489276347073E-2</v>
      </c>
      <c r="BE113" s="398">
        <f>+Controls!BE77</f>
        <v>2.7595114812529718E-2</v>
      </c>
      <c r="BF113" s="398">
        <f>+Controls!BF77</f>
        <v>2.621535907190323E-2</v>
      </c>
      <c r="BG113" s="398">
        <f>+Controls!BG77</f>
        <v>2.4904591118308068E-2</v>
      </c>
      <c r="BH113" s="398">
        <f>+Controls!BH77</f>
        <v>2.3659361562392664E-2</v>
      </c>
      <c r="BI113" s="398">
        <f>+Controls!BI77</f>
        <v>2.2476393484273029E-2</v>
      </c>
    </row>
    <row r="114" spans="1:61" ht="18" customHeight="1">
      <c r="A114" s="397" t="s">
        <v>951</v>
      </c>
      <c r="B114" s="398">
        <f>IF(1-(B113/B112)&lt;0,0,1-(B113/B112))</f>
        <v>0</v>
      </c>
      <c r="C114" s="398">
        <f>IF(1-(C113/C112)&lt;0,0,1-(C113/C112))</f>
        <v>0</v>
      </c>
      <c r="D114" s="398">
        <f>IF(1-(D113/D112)&lt;0,0,1-(D113/D112))</f>
        <v>0</v>
      </c>
      <c r="E114" s="398">
        <f>IF(1-(E113/E112)&lt;0,0,1-(E113/E112))</f>
        <v>4.2097701757892736E-7</v>
      </c>
      <c r="F114" s="398">
        <f t="shared" ref="F114:BI114" si="49">IF(1-(F113/F112)&lt;0,0,1-(F113/F112))</f>
        <v>5.4138525722002839E-5</v>
      </c>
      <c r="G114" s="398">
        <f t="shared" si="49"/>
        <v>0.37152995830824265</v>
      </c>
      <c r="H114" s="398">
        <f t="shared" si="49"/>
        <v>0.5337700008022459</v>
      </c>
      <c r="I114" s="398">
        <f t="shared" si="49"/>
        <v>0.64508359549701222</v>
      </c>
      <c r="J114" s="398">
        <f t="shared" si="49"/>
        <v>0.72263310517884138</v>
      </c>
      <c r="K114" s="398">
        <f t="shared" si="49"/>
        <v>0.77755979851976975</v>
      </c>
      <c r="L114" s="398">
        <f t="shared" si="49"/>
        <v>0.8119745055617269</v>
      </c>
      <c r="M114" s="398">
        <f t="shared" si="49"/>
        <v>0.83462388143919519</v>
      </c>
      <c r="N114" s="398">
        <f t="shared" si="49"/>
        <v>0.85533387189375232</v>
      </c>
      <c r="O114" s="398">
        <f t="shared" si="49"/>
        <v>0.87252710750292106</v>
      </c>
      <c r="P114" s="398">
        <f t="shared" si="49"/>
        <v>0.88715276939310983</v>
      </c>
      <c r="Q114" s="398">
        <f t="shared" si="49"/>
        <v>0.89977472466850217</v>
      </c>
      <c r="R114" s="398">
        <f t="shared" si="49"/>
        <v>0.91076553344682543</v>
      </c>
      <c r="S114" s="398">
        <f t="shared" si="49"/>
        <v>0.92039339987090019</v>
      </c>
      <c r="T114" s="398">
        <f t="shared" si="49"/>
        <v>0.92886375491833484</v>
      </c>
      <c r="U114" s="398">
        <f t="shared" si="49"/>
        <v>0.93634065135035927</v>
      </c>
      <c r="V114" s="398">
        <f t="shared" si="49"/>
        <v>0.94325887384067009</v>
      </c>
      <c r="W114" s="398">
        <f t="shared" si="49"/>
        <v>0.94703906949325012</v>
      </c>
      <c r="X114" s="398">
        <f t="shared" si="49"/>
        <v>0.95059644080961314</v>
      </c>
      <c r="Y114" s="398">
        <f t="shared" si="49"/>
        <v>0.95391126887025723</v>
      </c>
      <c r="Z114" s="398">
        <f t="shared" si="49"/>
        <v>0.9569868929620432</v>
      </c>
      <c r="AA114" s="398">
        <f t="shared" si="49"/>
        <v>0.95983645581821886</v>
      </c>
      <c r="AB114" s="398">
        <f t="shared" si="49"/>
        <v>0.96247717962703883</v>
      </c>
      <c r="AC114" s="398">
        <f t="shared" si="49"/>
        <v>0.96492805477435195</v>
      </c>
      <c r="AD114" s="398">
        <f t="shared" si="49"/>
        <v>0.96722610336603743</v>
      </c>
      <c r="AE114" s="398">
        <f t="shared" si="49"/>
        <v>0.96937673122325474</v>
      </c>
      <c r="AF114" s="398">
        <f t="shared" si="49"/>
        <v>0.97133903614265837</v>
      </c>
      <c r="AG114" s="398">
        <f t="shared" si="49"/>
        <v>0.97311964762322267</v>
      </c>
      <c r="AH114" s="398">
        <f t="shared" si="49"/>
        <v>0.97477166697815143</v>
      </c>
      <c r="AI114" s="398">
        <f t="shared" si="49"/>
        <v>0.97630959255102989</v>
      </c>
      <c r="AJ114" s="398">
        <f t="shared" si="49"/>
        <v>0.97774404636641199</v>
      </c>
      <c r="AK114" s="398">
        <f t="shared" si="49"/>
        <v>0.97908365033657818</v>
      </c>
      <c r="AL114" s="398">
        <f t="shared" si="49"/>
        <v>0.98033584015122022</v>
      </c>
      <c r="AM114" s="398">
        <f t="shared" si="49"/>
        <v>0.98150723977005871</v>
      </c>
      <c r="AN114" s="398">
        <f t="shared" si="49"/>
        <v>0.98260384143224766</v>
      </c>
      <c r="AO114" s="398">
        <f t="shared" si="49"/>
        <v>0.98363110211254512</v>
      </c>
      <c r="AP114" s="398">
        <f t="shared" si="49"/>
        <v>0.98459400512904505</v>
      </c>
      <c r="AQ114" s="398">
        <f t="shared" si="49"/>
        <v>0.9854971072890728</v>
      </c>
      <c r="AR114" s="398">
        <f t="shared" si="49"/>
        <v>0.98634457950835508</v>
      </c>
      <c r="AS114" s="398">
        <f t="shared" si="49"/>
        <v>0.9871402436454999</v>
      </c>
      <c r="AT114" s="398">
        <f t="shared" si="49"/>
        <v>0.98788760631115768</v>
      </c>
      <c r="AU114" s="398">
        <f t="shared" si="49"/>
        <v>0.98858988977681106</v>
      </c>
      <c r="AV114" s="398">
        <f t="shared" si="49"/>
        <v>0.98925005999209326</v>
      </c>
      <c r="AW114" s="398">
        <f t="shared" si="49"/>
        <v>0.98987085176942757</v>
      </c>
      <c r="AX114" s="398">
        <f t="shared" si="49"/>
        <v>0.99045479127264402</v>
      </c>
      <c r="AY114" s="398">
        <f t="shared" si="49"/>
        <v>0.99100421600627098</v>
      </c>
      <c r="AZ114" s="398">
        <f t="shared" si="49"/>
        <v>0.99152129253551513</v>
      </c>
      <c r="BA114" s="398">
        <f t="shared" si="49"/>
        <v>0.99200803217741074</v>
      </c>
      <c r="BB114" s="398">
        <f t="shared" si="49"/>
        <v>0.99246630489810916</v>
      </c>
      <c r="BC114" s="398">
        <f t="shared" si="49"/>
        <v>0.99289785163606625</v>
      </c>
      <c r="BD114" s="398">
        <f t="shared" si="49"/>
        <v>0.99330429525068054</v>
      </c>
      <c r="BE114" s="398">
        <f t="shared" si="49"/>
        <v>0.99368715027395949</v>
      </c>
      <c r="BF114" s="398">
        <f t="shared" si="49"/>
        <v>0.99404783162101462</v>
      </c>
      <c r="BG114" s="398">
        <f t="shared" si="49"/>
        <v>0.99438766239476528</v>
      </c>
      <c r="BH114" s="398">
        <f t="shared" si="49"/>
        <v>0.9947078809017087</v>
      </c>
      <c r="BI114" s="398">
        <f t="shared" si="49"/>
        <v>0.99500964697921046</v>
      </c>
    </row>
    <row r="115" spans="1:61" s="40" customFormat="1" ht="18" customHeight="1">
      <c r="A115" s="397" t="s">
        <v>952</v>
      </c>
      <c r="B115" s="399">
        <f t="shared" ref="B115:BI115" si="50">+B$36*1000*B114^($B$38-1)</f>
        <v>0</v>
      </c>
      <c r="C115" s="399">
        <f t="shared" si="50"/>
        <v>0</v>
      </c>
      <c r="D115" s="399">
        <f t="shared" si="50"/>
        <v>0</v>
      </c>
      <c r="E115" s="399">
        <f t="shared" si="50"/>
        <v>3.6675120391480183E-9</v>
      </c>
      <c r="F115" s="399">
        <f t="shared" si="50"/>
        <v>2.1946037220809632E-5</v>
      </c>
      <c r="G115" s="399">
        <f t="shared" si="50"/>
        <v>168.84657562021377</v>
      </c>
      <c r="H115" s="399">
        <f t="shared" si="50"/>
        <v>309.97388551477223</v>
      </c>
      <c r="I115" s="399">
        <f t="shared" si="50"/>
        <v>416.97596612601006</v>
      </c>
      <c r="J115" s="399">
        <f t="shared" si="50"/>
        <v>489.44545477094084</v>
      </c>
      <c r="K115" s="399">
        <f t="shared" si="50"/>
        <v>534.51924596359527</v>
      </c>
      <c r="L115" s="399">
        <f t="shared" si="50"/>
        <v>553.29246599300052</v>
      </c>
      <c r="M115" s="399">
        <f t="shared" si="50"/>
        <v>556.86343876526212</v>
      </c>
      <c r="N115" s="399">
        <f t="shared" si="50"/>
        <v>557.63815608931429</v>
      </c>
      <c r="O115" s="399">
        <f t="shared" si="50"/>
        <v>554.00670037716156</v>
      </c>
      <c r="P115" s="399">
        <f t="shared" si="50"/>
        <v>547.37114602672295</v>
      </c>
      <c r="Q115" s="399">
        <f t="shared" si="50"/>
        <v>538.60462305964916</v>
      </c>
      <c r="R115" s="399">
        <f t="shared" si="50"/>
        <v>528.30398434100925</v>
      </c>
      <c r="S115" s="399">
        <f t="shared" si="50"/>
        <v>516.90530381601161</v>
      </c>
      <c r="T115" s="399">
        <f t="shared" si="50"/>
        <v>504.74092684829111</v>
      </c>
      <c r="U115" s="399">
        <f t="shared" si="50"/>
        <v>492.07038989440912</v>
      </c>
      <c r="V115" s="399">
        <f t="shared" si="50"/>
        <v>479.37349583226967</v>
      </c>
      <c r="W115" s="399">
        <f t="shared" si="50"/>
        <v>464.40741454196433</v>
      </c>
      <c r="X115" s="399">
        <f t="shared" si="50"/>
        <v>449.92541917898563</v>
      </c>
      <c r="Y115" s="399">
        <f t="shared" si="50"/>
        <v>435.90278992552214</v>
      </c>
      <c r="Z115" s="399">
        <f t="shared" si="50"/>
        <v>422.33471408635347</v>
      </c>
      <c r="AA115" s="399">
        <f t="shared" si="50"/>
        <v>212.30050964373055</v>
      </c>
      <c r="AB115" s="399">
        <f t="shared" si="50"/>
        <v>106.67651059396003</v>
      </c>
      <c r="AC115" s="399">
        <f t="shared" si="50"/>
        <v>53.582983553774859</v>
      </c>
      <c r="AD115" s="399">
        <f t="shared" si="50"/>
        <v>26.906451877392875</v>
      </c>
      <c r="AE115" s="399">
        <f t="shared" si="50"/>
        <v>13.507117681953117</v>
      </c>
      <c r="AF115" s="399">
        <f t="shared" si="50"/>
        <v>6.7781869213049273</v>
      </c>
      <c r="AG115" s="399">
        <f t="shared" si="50"/>
        <v>3.4002845579790133</v>
      </c>
      <c r="AH115" s="399">
        <f t="shared" si="50"/>
        <v>1.7053410590151146</v>
      </c>
      <c r="AI115" s="399">
        <f t="shared" si="50"/>
        <v>0.8550935670522356</v>
      </c>
      <c r="AJ115" s="399">
        <f t="shared" si="50"/>
        <v>0.42867816822014898</v>
      </c>
      <c r="AK115" s="399">
        <f t="shared" si="50"/>
        <v>0.21486797129589758</v>
      </c>
      <c r="AL115" s="399">
        <f t="shared" si="50"/>
        <v>0.10768143519339428</v>
      </c>
      <c r="AM115" s="399">
        <f t="shared" si="50"/>
        <v>5.3956574269286024E-2</v>
      </c>
      <c r="AN115" s="399">
        <f t="shared" si="50"/>
        <v>2.7032566692431707E-2</v>
      </c>
      <c r="AO115" s="399">
        <f t="shared" si="50"/>
        <v>1.3541728996985266E-2</v>
      </c>
      <c r="AP115" s="399">
        <f t="shared" si="50"/>
        <v>6.782799897300352E-3</v>
      </c>
      <c r="AQ115" s="399">
        <f t="shared" si="50"/>
        <v>3.397001270257125E-3</v>
      </c>
      <c r="AR115" s="399">
        <f t="shared" si="50"/>
        <v>1.7011306468788015E-3</v>
      </c>
      <c r="AS115" s="399">
        <f t="shared" si="50"/>
        <v>8.5180076271562752E-4</v>
      </c>
      <c r="AT115" s="399">
        <f t="shared" si="50"/>
        <v>4.2648096469912247E-4</v>
      </c>
      <c r="AU115" s="399">
        <f t="shared" si="50"/>
        <v>2.135134244564095E-4</v>
      </c>
      <c r="AV115" s="399">
        <f t="shared" si="50"/>
        <v>1.0688507037660735E-4</v>
      </c>
      <c r="AW115" s="399">
        <f t="shared" si="50"/>
        <v>5.3502917317601968E-5</v>
      </c>
      <c r="AX115" s="399">
        <f t="shared" si="50"/>
        <v>2.6779871309697954E-5</v>
      </c>
      <c r="AY115" s="399">
        <f t="shared" si="50"/>
        <v>1.3403308410051853E-5</v>
      </c>
      <c r="AZ115" s="399">
        <f t="shared" si="50"/>
        <v>6.7079496215749957E-6</v>
      </c>
      <c r="BA115" s="399">
        <f t="shared" si="50"/>
        <v>3.3569390431349995E-6</v>
      </c>
      <c r="BB115" s="399">
        <f t="shared" si="50"/>
        <v>1.6798654881554252E-6</v>
      </c>
      <c r="BC115" s="399">
        <f t="shared" si="50"/>
        <v>8.4059025748377786E-7</v>
      </c>
      <c r="BD115" s="399">
        <f t="shared" si="50"/>
        <v>4.2060486617821432E-7</v>
      </c>
      <c r="BE115" s="399">
        <f t="shared" si="50"/>
        <v>2.1044836013430749E-7</v>
      </c>
      <c r="BF115" s="399">
        <f t="shared" si="50"/>
        <v>1.0529293836442285E-7</v>
      </c>
      <c r="BG115" s="399">
        <f t="shared" si="50"/>
        <v>5.2678870043860381E-8</v>
      </c>
      <c r="BH115" s="399">
        <f t="shared" si="50"/>
        <v>2.6354704549415373E-8</v>
      </c>
      <c r="BI115" s="399">
        <f t="shared" si="50"/>
        <v>1.3184548888835434E-8</v>
      </c>
    </row>
    <row r="116" spans="1:61" s="394" customFormat="1" ht="18" customHeight="1">
      <c r="A116" s="397" t="s">
        <v>969</v>
      </c>
      <c r="B116" s="398">
        <f t="shared" ref="B116:AG116" si="51">+B112*(1-B103)</f>
        <v>0.58943423723936128</v>
      </c>
      <c r="C116" s="398">
        <f t="shared" si="51"/>
        <v>0.80698509993939882</v>
      </c>
      <c r="D116" s="398">
        <f t="shared" si="51"/>
        <v>1.0437807646262807</v>
      </c>
      <c r="E116" s="398">
        <f t="shared" si="51"/>
        <v>1.2739845719504084</v>
      </c>
      <c r="F116" s="398">
        <f t="shared" si="51"/>
        <v>1.4937471134705864</v>
      </c>
      <c r="G116" s="398">
        <f t="shared" si="51"/>
        <v>1.6734534771207188</v>
      </c>
      <c r="H116" s="398">
        <f t="shared" si="51"/>
        <v>1.8325185619577071</v>
      </c>
      <c r="I116" s="398">
        <f t="shared" si="51"/>
        <v>1.9954777030800088</v>
      </c>
      <c r="J116" s="398">
        <f t="shared" si="51"/>
        <v>2.1637008946346694</v>
      </c>
      <c r="K116" s="398">
        <f t="shared" si="51"/>
        <v>2.3382424008222378</v>
      </c>
      <c r="L116" s="398">
        <f t="shared" si="51"/>
        <v>2.463708330024196</v>
      </c>
      <c r="M116" s="398">
        <f t="shared" si="51"/>
        <v>2.5279783146839225</v>
      </c>
      <c r="N116" s="398">
        <f t="shared" si="51"/>
        <v>2.608041316065556</v>
      </c>
      <c r="O116" s="398">
        <f t="shared" si="51"/>
        <v>2.6710517837232239</v>
      </c>
      <c r="P116" s="398">
        <f t="shared" si="51"/>
        <v>2.7225947358609082</v>
      </c>
      <c r="Q116" s="398">
        <f t="shared" si="51"/>
        <v>2.7654968219617522</v>
      </c>
      <c r="R116" s="398">
        <f t="shared" si="51"/>
        <v>2.8010667915791538</v>
      </c>
      <c r="S116" s="398">
        <f t="shared" si="51"/>
        <v>2.8296957121711288</v>
      </c>
      <c r="T116" s="398">
        <f t="shared" si="51"/>
        <v>2.851063885193585</v>
      </c>
      <c r="U116" s="398">
        <f t="shared" si="51"/>
        <v>2.8641713668022803</v>
      </c>
      <c r="V116" s="398">
        <f t="shared" si="51"/>
        <v>2.8824518017489811</v>
      </c>
      <c r="W116" s="398">
        <f t="shared" si="51"/>
        <v>2.9063947114753947</v>
      </c>
      <c r="X116" s="398">
        <f t="shared" si="51"/>
        <v>2.918244004740842</v>
      </c>
      <c r="Y116" s="398">
        <f t="shared" si="51"/>
        <v>2.9099087273657136</v>
      </c>
      <c r="Z116" s="398">
        <f t="shared" si="51"/>
        <v>2.8727617691244993</v>
      </c>
      <c r="AA116" s="398">
        <f t="shared" si="51"/>
        <v>2.6200747577238244</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0.58967496043455159</v>
      </c>
      <c r="C119" s="420">
        <f t="shared" ref="C119:BI120" si="53">+C112</f>
        <v>0.80732321298730036</v>
      </c>
      <c r="D119" s="420">
        <f t="shared" si="53"/>
        <v>1.0442293654997234</v>
      </c>
      <c r="E119" s="420">
        <f t="shared" si="53"/>
        <v>1.274546146652882</v>
      </c>
      <c r="F119" s="420">
        <f t="shared" si="53"/>
        <v>1.4944223386100532</v>
      </c>
      <c r="G119" s="420">
        <f t="shared" si="53"/>
        <v>1.6742290924285697</v>
      </c>
      <c r="H119" s="420">
        <f t="shared" si="53"/>
        <v>1.8333892707298796</v>
      </c>
      <c r="I119" s="420">
        <f t="shared" si="53"/>
        <v>1.9964495395267099</v>
      </c>
      <c r="J119" s="420">
        <f t="shared" si="53"/>
        <v>2.1647808545768168</v>
      </c>
      <c r="K119" s="420">
        <f t="shared" si="53"/>
        <v>2.3394385670359386</v>
      </c>
      <c r="L119" s="420">
        <f t="shared" si="53"/>
        <v>2.4650014271893244</v>
      </c>
      <c r="M119" s="420">
        <f t="shared" si="53"/>
        <v>2.529346512332364</v>
      </c>
      <c r="N119" s="420">
        <f t="shared" si="53"/>
        <v>2.6095250944219472</v>
      </c>
      <c r="O119" s="420">
        <f t="shared" si="53"/>
        <v>2.6727461070385989</v>
      </c>
      <c r="P119" s="420">
        <f t="shared" si="53"/>
        <v>2.724782562198099</v>
      </c>
      <c r="Q119" s="420">
        <f t="shared" si="53"/>
        <v>2.7688071599955504</v>
      </c>
      <c r="R119" s="420">
        <f t="shared" si="53"/>
        <v>2.8066260132341792</v>
      </c>
      <c r="S119" s="420">
        <f t="shared" si="53"/>
        <v>2.8393263456283777</v>
      </c>
      <c r="T119" s="420">
        <f t="shared" si="53"/>
        <v>2.8676138006385901</v>
      </c>
      <c r="U119" s="420">
        <f t="shared" si="53"/>
        <v>2.8919888816040573</v>
      </c>
      <c r="V119" s="420">
        <f t="shared" si="53"/>
        <v>2.9282494413158107</v>
      </c>
      <c r="W119" s="420">
        <f t="shared" si="53"/>
        <v>2.9803963207705739</v>
      </c>
      <c r="X119" s="420">
        <f t="shared" si="53"/>
        <v>3.0352536692282817</v>
      </c>
      <c r="Y119" s="420">
        <f t="shared" si="53"/>
        <v>3.0908795729103749</v>
      </c>
      <c r="Z119" s="420">
        <f t="shared" si="53"/>
        <v>3.146296350815649</v>
      </c>
      <c r="AA119" s="420">
        <f t="shared" si="53"/>
        <v>3.2010467513359395</v>
      </c>
      <c r="AB119" s="420">
        <f t="shared" si="53"/>
        <v>3.2550088793959127</v>
      </c>
      <c r="AC119" s="420">
        <f t="shared" si="53"/>
        <v>3.3083496530558945</v>
      </c>
      <c r="AD119" s="420">
        <f t="shared" si="53"/>
        <v>3.363309104175253</v>
      </c>
      <c r="AE119" s="420">
        <f t="shared" si="53"/>
        <v>3.4195339643627456</v>
      </c>
      <c r="AF119" s="420">
        <f t="shared" si="53"/>
        <v>3.4709733696660923</v>
      </c>
      <c r="AG119" s="420">
        <f t="shared" si="53"/>
        <v>3.5158530981369456</v>
      </c>
      <c r="AH119" s="420">
        <f t="shared" si="53"/>
        <v>3.5587766181778977</v>
      </c>
      <c r="AI119" s="420">
        <f t="shared" si="53"/>
        <v>3.6003138305576154</v>
      </c>
      <c r="AJ119" s="420">
        <f t="shared" si="53"/>
        <v>3.6407452066346426</v>
      </c>
      <c r="AK119" s="420">
        <f t="shared" si="53"/>
        <v>3.6802236013321181</v>
      </c>
      <c r="AL119" s="420">
        <f t="shared" si="53"/>
        <v>3.7188469816739063</v>
      </c>
      <c r="AM119" s="420">
        <f t="shared" si="53"/>
        <v>3.7566918384237864</v>
      </c>
      <c r="AN119" s="420">
        <f t="shared" si="53"/>
        <v>3.7938273037360837</v>
      </c>
      <c r="AO119" s="420">
        <f t="shared" si="53"/>
        <v>3.8303202034628012</v>
      </c>
      <c r="AP119" s="420">
        <f t="shared" si="53"/>
        <v>3.8662361484162351</v>
      </c>
      <c r="AQ119" s="420">
        <f t="shared" si="53"/>
        <v>3.9016391203216489</v>
      </c>
      <c r="AR119" s="420">
        <f t="shared" si="53"/>
        <v>3.9365906684259566</v>
      </c>
      <c r="AS119" s="420">
        <f t="shared" si="53"/>
        <v>3.9711491749164809</v>
      </c>
      <c r="AT119" s="420">
        <f t="shared" si="53"/>
        <v>4.0053693383208664</v>
      </c>
      <c r="AU119" s="420">
        <f t="shared" si="53"/>
        <v>4.0393018891741335</v>
      </c>
      <c r="AV119" s="420">
        <f t="shared" si="53"/>
        <v>4.072993501265783</v>
      </c>
      <c r="AW119" s="420">
        <f t="shared" si="53"/>
        <v>4.106486849120822</v>
      </c>
      <c r="AX119" s="420">
        <f t="shared" si="53"/>
        <v>4.1398207656067454</v>
      </c>
      <c r="AY119" s="420">
        <f t="shared" si="53"/>
        <v>4.1730304621198249</v>
      </c>
      <c r="AZ119" s="420">
        <f t="shared" si="53"/>
        <v>4.206147783024619</v>
      </c>
      <c r="BA119" s="420">
        <f t="shared" si="53"/>
        <v>4.2392014740929893</v>
      </c>
      <c r="BB119" s="420">
        <f t="shared" si="53"/>
        <v>4.2722174511183928</v>
      </c>
      <c r="BC119" s="420">
        <f t="shared" si="53"/>
        <v>4.3052190597272162</v>
      </c>
      <c r="BD119" s="420">
        <f t="shared" si="53"/>
        <v>4.3382273209253421</v>
      </c>
      <c r="BE119" s="420">
        <f t="shared" si="53"/>
        <v>4.371261159393617</v>
      </c>
      <c r="BF119" s="420">
        <f t="shared" si="53"/>
        <v>4.4043376132400098</v>
      </c>
      <c r="BG119" s="420">
        <f t="shared" si="53"/>
        <v>4.4374720250397903</v>
      </c>
      <c r="BH119" s="420">
        <f t="shared" si="53"/>
        <v>4.4706782147120485</v>
      </c>
      <c r="BI119" s="420">
        <f t="shared" si="53"/>
        <v>4.5039686352123249</v>
      </c>
    </row>
    <row r="120" spans="1:61" s="416" customFormat="1" ht="18" customHeight="1">
      <c r="A120" s="418" t="s">
        <v>949</v>
      </c>
      <c r="B120" s="420">
        <f>+B113</f>
        <v>0.58967496043455159</v>
      </c>
      <c r="C120" s="420">
        <f t="shared" si="53"/>
        <v>0.80742718953750414</v>
      </c>
      <c r="D120" s="420">
        <f t="shared" si="53"/>
        <v>1.0442826029982819</v>
      </c>
      <c r="E120" s="420">
        <f t="shared" si="53"/>
        <v>1.2745456100982464</v>
      </c>
      <c r="F120" s="420">
        <f t="shared" si="53"/>
        <v>1.4943414327878348</v>
      </c>
      <c r="G120" s="420">
        <f t="shared" si="53"/>
        <v>1.0522028275201363</v>
      </c>
      <c r="H120" s="420">
        <f t="shared" si="53"/>
        <v>0.8547810782215628</v>
      </c>
      <c r="I120" s="420">
        <f t="shared" si="53"/>
        <v>0.70857269234046549</v>
      </c>
      <c r="J120" s="420">
        <f t="shared" si="53"/>
        <v>0.60043854360226578</v>
      </c>
      <c r="K120" s="420">
        <f t="shared" si="53"/>
        <v>0.52038518620209528</v>
      </c>
      <c r="L120" s="420">
        <f t="shared" si="53"/>
        <v>0.46348311213832144</v>
      </c>
      <c r="M120" s="420">
        <f t="shared" si="53"/>
        <v>0.41829350870483506</v>
      </c>
      <c r="N120" s="420">
        <f t="shared" si="53"/>
        <v>0.37750989160611359</v>
      </c>
      <c r="O120" s="420">
        <f t="shared" si="53"/>
        <v>0.34070267717451752</v>
      </c>
      <c r="P120" s="420">
        <f t="shared" si="53"/>
        <v>0.30748416615000201</v>
      </c>
      <c r="Q120" s="420">
        <f t="shared" si="53"/>
        <v>0.27750445995037676</v>
      </c>
      <c r="R120" s="420">
        <f t="shared" si="53"/>
        <v>0.25044777510521499</v>
      </c>
      <c r="S120" s="420">
        <f t="shared" si="53"/>
        <v>0.22602911703245651</v>
      </c>
      <c r="T120" s="420">
        <f t="shared" si="53"/>
        <v>0.20399127812179196</v>
      </c>
      <c r="U120" s="420">
        <f t="shared" si="53"/>
        <v>0.18410212850491722</v>
      </c>
      <c r="V120" s="420">
        <f t="shared" si="53"/>
        <v>0.1661521709756878</v>
      </c>
      <c r="W120" s="420">
        <f t="shared" si="53"/>
        <v>0.1578445624269034</v>
      </c>
      <c r="X120" s="420">
        <f t="shared" si="53"/>
        <v>0.14995233430555821</v>
      </c>
      <c r="Y120" s="420">
        <f t="shared" si="53"/>
        <v>0.14245471759028031</v>
      </c>
      <c r="Z120" s="420">
        <f t="shared" si="53"/>
        <v>0.1353319817107663</v>
      </c>
      <c r="AA120" s="420">
        <f t="shared" si="53"/>
        <v>0.12856538262522799</v>
      </c>
      <c r="AB120" s="420">
        <f t="shared" si="53"/>
        <v>0.12213711349396658</v>
      </c>
      <c r="AC120" s="420">
        <f t="shared" si="53"/>
        <v>0.11603025781926825</v>
      </c>
      <c r="AD120" s="420">
        <f t="shared" si="53"/>
        <v>0.11022874492830483</v>
      </c>
      <c r="AE120" s="420">
        <f t="shared" si="53"/>
        <v>0.10471730768188958</v>
      </c>
      <c r="AF120" s="420">
        <f t="shared" si="53"/>
        <v>9.9481442297795097E-2</v>
      </c>
      <c r="AG120" s="420">
        <f t="shared" si="53"/>
        <v>9.4507370182905337E-2</v>
      </c>
      <c r="AH120" s="420">
        <f t="shared" si="53"/>
        <v>8.9782001673760062E-2</v>
      </c>
      <c r="AI120" s="420">
        <f t="shared" si="53"/>
        <v>8.5292901590072051E-2</v>
      </c>
      <c r="AJ120" s="420">
        <f t="shared" si="53"/>
        <v>8.1028256510568442E-2</v>
      </c>
      <c r="AK120" s="420">
        <f t="shared" si="53"/>
        <v>7.6976843685040014E-2</v>
      </c>
      <c r="AL120" s="420">
        <f t="shared" si="53"/>
        <v>7.3128001500788006E-2</v>
      </c>
      <c r="AM120" s="420">
        <f t="shared" si="53"/>
        <v>6.9471601425748597E-2</v>
      </c>
      <c r="AN120" s="420">
        <f t="shared" si="53"/>
        <v>6.5998021354461159E-2</v>
      </c>
      <c r="AO120" s="420">
        <f t="shared" si="53"/>
        <v>6.2698120286738102E-2</v>
      </c>
      <c r="AP120" s="420">
        <f t="shared" si="53"/>
        <v>5.9563214272401195E-2</v>
      </c>
      <c r="AQ120" s="420">
        <f t="shared" si="53"/>
        <v>5.6585053558781136E-2</v>
      </c>
      <c r="AR120" s="420">
        <f t="shared" si="53"/>
        <v>5.3755800880842079E-2</v>
      </c>
      <c r="AS120" s="420">
        <f t="shared" si="53"/>
        <v>5.1068010836799974E-2</v>
      </c>
      <c r="AT120" s="420">
        <f t="shared" si="53"/>
        <v>4.8514610294959973E-2</v>
      </c>
      <c r="AU120" s="420">
        <f t="shared" si="53"/>
        <v>4.6088879780211971E-2</v>
      </c>
      <c r="AV120" s="420">
        <f t="shared" si="53"/>
        <v>4.3784435791201372E-2</v>
      </c>
      <c r="AW120" s="420">
        <f t="shared" si="53"/>
        <v>4.1595214001641304E-2</v>
      </c>
      <c r="AX120" s="420">
        <f t="shared" si="53"/>
        <v>3.9515453301559235E-2</v>
      </c>
      <c r="AY120" s="420">
        <f t="shared" si="53"/>
        <v>3.7539680636481269E-2</v>
      </c>
      <c r="AZ120" s="420">
        <f t="shared" si="53"/>
        <v>3.5662696604657207E-2</v>
      </c>
      <c r="BA120" s="420">
        <f t="shared" si="53"/>
        <v>3.3879561774424347E-2</v>
      </c>
      <c r="BB120" s="420">
        <f t="shared" si="53"/>
        <v>3.218558368570313E-2</v>
      </c>
      <c r="BC120" s="420">
        <f t="shared" si="53"/>
        <v>3.0576304501417972E-2</v>
      </c>
      <c r="BD120" s="420">
        <f t="shared" si="53"/>
        <v>2.9047489276347073E-2</v>
      </c>
      <c r="BE120" s="420">
        <f t="shared" si="53"/>
        <v>2.7595114812529718E-2</v>
      </c>
      <c r="BF120" s="420">
        <f t="shared" si="53"/>
        <v>2.621535907190323E-2</v>
      </c>
      <c r="BG120" s="420">
        <f t="shared" si="53"/>
        <v>2.4904591118308068E-2</v>
      </c>
      <c r="BH120" s="420">
        <f t="shared" si="53"/>
        <v>2.3659361562392664E-2</v>
      </c>
      <c r="BI120" s="420">
        <f t="shared" si="53"/>
        <v>2.2476393484273029E-2</v>
      </c>
    </row>
    <row r="121" spans="1:61" s="417" customFormat="1" ht="18" customHeight="1">
      <c r="A121" s="419" t="s">
        <v>965</v>
      </c>
      <c r="B121" s="420">
        <f>+B119*(1-B122)</f>
        <v>0.58967496043455159</v>
      </c>
      <c r="C121" s="420">
        <f t="shared" ref="C121:BI121" si="54">+C119*(1-C122)</f>
        <v>0.80732321298730036</v>
      </c>
      <c r="D121" s="420">
        <f t="shared" si="54"/>
        <v>1.0442293654997234</v>
      </c>
      <c r="E121" s="420">
        <f t="shared" si="54"/>
        <v>1.274546146652882</v>
      </c>
      <c r="F121" s="420">
        <f t="shared" si="54"/>
        <v>1.4944223386100532</v>
      </c>
      <c r="G121" s="420">
        <f t="shared" si="54"/>
        <v>0.7568991957404464</v>
      </c>
      <c r="H121" s="420">
        <f t="shared" si="54"/>
        <v>0.71246464149821942</v>
      </c>
      <c r="I121" s="420">
        <f t="shared" si="54"/>
        <v>0.78281215985768815</v>
      </c>
      <c r="J121" s="420">
        <f t="shared" si="54"/>
        <v>0.75944597553399262</v>
      </c>
      <c r="K121" s="420">
        <f t="shared" si="54"/>
        <v>0.74874064572544718</v>
      </c>
      <c r="L121" s="420">
        <f t="shared" si="54"/>
        <v>0.73451516748845014</v>
      </c>
      <c r="M121" s="420">
        <f t="shared" si="54"/>
        <v>0.71066309068806066</v>
      </c>
      <c r="N121" s="420">
        <f t="shared" si="54"/>
        <v>0.69521619731451945</v>
      </c>
      <c r="O121" s="420">
        <f t="shared" si="54"/>
        <v>0.67739125319541715</v>
      </c>
      <c r="P121" s="420">
        <f t="shared" si="54"/>
        <v>0.66079582712870466</v>
      </c>
      <c r="Q121" s="420">
        <f t="shared" si="54"/>
        <v>0.64534815466577888</v>
      </c>
      <c r="R121" s="420">
        <f t="shared" si="54"/>
        <v>0.63176351247084916</v>
      </c>
      <c r="S121" s="420">
        <f t="shared" si="54"/>
        <v>0.62059187472115152</v>
      </c>
      <c r="T121" s="420">
        <f t="shared" si="54"/>
        <v>0.60929465926143034</v>
      </c>
      <c r="U121" s="420">
        <f t="shared" si="54"/>
        <v>0.59818729461958864</v>
      </c>
      <c r="V121" s="420">
        <f t="shared" si="54"/>
        <v>0.59065506115306154</v>
      </c>
      <c r="W121" s="420">
        <f t="shared" si="54"/>
        <v>0.68739671613097753</v>
      </c>
      <c r="X121" s="420">
        <f t="shared" si="54"/>
        <v>0.78528697756467036</v>
      </c>
      <c r="Y121" s="420">
        <f t="shared" si="54"/>
        <v>0.88392432731748316</v>
      </c>
      <c r="Z121" s="420">
        <f t="shared" si="54"/>
        <v>0.9829920075125459</v>
      </c>
      <c r="AA121" s="420">
        <f t="shared" si="54"/>
        <v>0.15014606151234422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0.54791181256890076</v>
      </c>
      <c r="H122" s="421">
        <f t="shared" si="55"/>
        <v>0.61139477967241274</v>
      </c>
      <c r="I122" s="421">
        <f t="shared" si="55"/>
        <v>0.60789784847591677</v>
      </c>
      <c r="J122" s="421">
        <f t="shared" si="55"/>
        <v>0.64918112892196045</v>
      </c>
      <c r="K122" s="421">
        <f t="shared" si="55"/>
        <v>0.67994857557892652</v>
      </c>
      <c r="L122" s="421">
        <f t="shared" si="55"/>
        <v>0.70202241695009138</v>
      </c>
      <c r="M122" s="421">
        <f t="shared" ref="M122:BI122" si="56">+(M123/(1000*M$36))^(1/($B$38-1))</f>
        <v>0.71903292521484408</v>
      </c>
      <c r="N122" s="421">
        <f t="shared" si="56"/>
        <v>0.73358516505528326</v>
      </c>
      <c r="O122" s="421">
        <f t="shared" si="56"/>
        <v>0.74655607900371568</v>
      </c>
      <c r="P122" s="421">
        <f t="shared" si="56"/>
        <v>0.75748676745947885</v>
      </c>
      <c r="Q122" s="421">
        <f t="shared" si="56"/>
        <v>0.76692195686650277</v>
      </c>
      <c r="R122" s="421">
        <f t="shared" si="56"/>
        <v>0.77490285150501947</v>
      </c>
      <c r="S122" s="421">
        <f t="shared" si="56"/>
        <v>0.78142988893240206</v>
      </c>
      <c r="T122" s="421">
        <f t="shared" si="56"/>
        <v>0.78752555203711661</v>
      </c>
      <c r="U122" s="421">
        <f t="shared" si="56"/>
        <v>0.79315712504129654</v>
      </c>
      <c r="V122" s="421">
        <f t="shared" si="56"/>
        <v>0.79829072864514905</v>
      </c>
      <c r="W122" s="421">
        <f t="shared" si="56"/>
        <v>0.7693606345771985</v>
      </c>
      <c r="X122" s="421">
        <f t="shared" si="56"/>
        <v>0.74127797438283605</v>
      </c>
      <c r="Y122" s="421">
        <f t="shared" si="56"/>
        <v>0.71402175126312695</v>
      </c>
      <c r="Z122" s="421">
        <f t="shared" si="56"/>
        <v>0.68757170402663625</v>
      </c>
      <c r="AA122" s="421">
        <f t="shared" si="56"/>
        <v>0.95309469896068166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114.27888840004199</v>
      </c>
      <c r="AC123" s="415">
        <f>+MIN(Global!AC118,AC36*1000)</f>
        <v>57.139444200020996</v>
      </c>
      <c r="AD123" s="415">
        <f>+MIN(Global!AD118,AD36*1000)</f>
        <v>28.569722100010498</v>
      </c>
      <c r="AE123" s="415">
        <f>+MIN(Global!AE118,AE36*1000)</f>
        <v>14.284861050005249</v>
      </c>
      <c r="AF123" s="415">
        <f>+MIN(Global!AF118,AF36*1000)</f>
        <v>7.1424305250026245</v>
      </c>
      <c r="AG123" s="415">
        <f>+MIN(Global!AG118,AG36*1000)</f>
        <v>3.5712152625013123</v>
      </c>
      <c r="AH123" s="415">
        <f>+MIN(Global!AH118,AH36*1000)</f>
        <v>1.7856076312506561</v>
      </c>
      <c r="AI123" s="415">
        <f>+MIN(Global!AI118,AI36*1000)</f>
        <v>0.89280381562532807</v>
      </c>
      <c r="AJ123" s="415">
        <f>+MIN(Global!AJ118,AJ36*1000)</f>
        <v>0.44640190781266403</v>
      </c>
      <c r="AK123" s="415">
        <f>+MIN(Global!AK118,AK36*1000)</f>
        <v>0.22320095390633202</v>
      </c>
      <c r="AL123" s="415">
        <f>+MIN(Global!AL118,AL36*1000)</f>
        <v>0.11160047695316601</v>
      </c>
      <c r="AM123" s="415">
        <f>+MIN(Global!AM118,AM36*1000)</f>
        <v>5.5800238476583004E-2</v>
      </c>
      <c r="AN123" s="415">
        <f>+MIN(Global!AN118,AN36*1000)</f>
        <v>2.7900119238291502E-2</v>
      </c>
      <c r="AO123" s="415">
        <f>+MIN(Global!AO118,AO36*1000)</f>
        <v>1.3950059619145751E-2</v>
      </c>
      <c r="AP123" s="415">
        <f>+MIN(Global!AP118,AP36*1000)</f>
        <v>6.9750298095728755E-3</v>
      </c>
      <c r="AQ123" s="415">
        <f>+MIN(Global!AQ118,AQ36*1000)</f>
        <v>3.4875149047864378E-3</v>
      </c>
      <c r="AR123" s="415">
        <f>+MIN(Global!AR118,AR36*1000)</f>
        <v>1.7437574523932189E-3</v>
      </c>
      <c r="AS123" s="415">
        <f>+MIN(Global!AS118,AS36*1000)</f>
        <v>8.7187872619660944E-4</v>
      </c>
      <c r="AT123" s="415">
        <f>+MIN(Global!AT118,AT36*1000)</f>
        <v>4.3593936309830472E-4</v>
      </c>
      <c r="AU123" s="415">
        <f>+MIN(Global!AU118,AU36*1000)</f>
        <v>2.1796968154915236E-4</v>
      </c>
      <c r="AV123" s="415">
        <f>+MIN(Global!AV118,AV36*1000)</f>
        <v>1.0898484077457618E-4</v>
      </c>
      <c r="AW123" s="415">
        <f>+MIN(Global!AW118,AW36*1000)</f>
        <v>5.449242038728809E-5</v>
      </c>
      <c r="AX123" s="415">
        <f>+MIN(Global!AX118,AX36*1000)</f>
        <v>2.7246210193644045E-5</v>
      </c>
      <c r="AY123" s="415">
        <f>+MIN(Global!AY118,AY36*1000)</f>
        <v>1.3623105096822023E-5</v>
      </c>
      <c r="AZ123" s="415">
        <f>+MIN(Global!AZ118,AZ36*1000)</f>
        <v>6.8115525484110113E-6</v>
      </c>
      <c r="BA123" s="415">
        <f>+MIN(Global!BA118,BA36*1000)</f>
        <v>3.4057762742055056E-6</v>
      </c>
      <c r="BB123" s="415">
        <f>+MIN(Global!BB118,BB36*1000)</f>
        <v>1.7028881371027528E-6</v>
      </c>
      <c r="BC123" s="415">
        <f>+MIN(Global!BC118,BC36*1000)</f>
        <v>8.5144406855137641E-7</v>
      </c>
      <c r="BD123" s="415">
        <f>+MIN(Global!BD118,BD36*1000)</f>
        <v>4.257220342756882E-7</v>
      </c>
      <c r="BE123" s="415">
        <f>+MIN(Global!BE118,BE36*1000)</f>
        <v>2.128610171378441E-7</v>
      </c>
      <c r="BF123" s="415">
        <f>+MIN(Global!BF118,BF36*1000)</f>
        <v>1.0643050856892205E-7</v>
      </c>
      <c r="BG123" s="415">
        <f>+MIN(Global!BG118,BG36*1000)</f>
        <v>5.3215254284461025E-8</v>
      </c>
      <c r="BH123" s="415">
        <f>+MIN(Global!BH118,BH36*1000)</f>
        <v>2.6607627142230513E-8</v>
      </c>
      <c r="BI123" s="415">
        <f>+MIN(Global!BI118,BI36*1000)</f>
        <v>1.3303813571115256E-8</v>
      </c>
    </row>
    <row r="124" spans="1:61" s="416" customFormat="1" ht="18" customHeight="1">
      <c r="A124" s="418" t="s">
        <v>969</v>
      </c>
      <c r="B124" s="420">
        <f>+B119*(1-B122)</f>
        <v>0.58967496043455159</v>
      </c>
      <c r="C124" s="420">
        <f t="shared" ref="C124:BI124" si="57">+C119*(1-C122)</f>
        <v>0.80732321298730036</v>
      </c>
      <c r="D124" s="420">
        <f t="shared" si="57"/>
        <v>1.0442293654997234</v>
      </c>
      <c r="E124" s="420">
        <f t="shared" si="57"/>
        <v>1.274546146652882</v>
      </c>
      <c r="F124" s="420">
        <f t="shared" si="57"/>
        <v>1.4944223386100532</v>
      </c>
      <c r="G124" s="420">
        <f t="shared" si="57"/>
        <v>0.7568991957404464</v>
      </c>
      <c r="H124" s="420">
        <f t="shared" si="57"/>
        <v>0.71246464149821942</v>
      </c>
      <c r="I124" s="420">
        <f t="shared" si="57"/>
        <v>0.78281215985768815</v>
      </c>
      <c r="J124" s="420">
        <f t="shared" si="57"/>
        <v>0.75944597553399262</v>
      </c>
      <c r="K124" s="420">
        <f t="shared" si="57"/>
        <v>0.74874064572544718</v>
      </c>
      <c r="L124" s="420">
        <f t="shared" si="57"/>
        <v>0.73451516748845014</v>
      </c>
      <c r="M124" s="420">
        <f t="shared" si="57"/>
        <v>0.71066309068806066</v>
      </c>
      <c r="N124" s="420">
        <f t="shared" si="57"/>
        <v>0.69521619731451945</v>
      </c>
      <c r="O124" s="420">
        <f t="shared" si="57"/>
        <v>0.67739125319541715</v>
      </c>
      <c r="P124" s="420">
        <f t="shared" si="57"/>
        <v>0.66079582712870466</v>
      </c>
      <c r="Q124" s="420">
        <f t="shared" si="57"/>
        <v>0.64534815466577888</v>
      </c>
      <c r="R124" s="420">
        <f t="shared" si="57"/>
        <v>0.63176351247084916</v>
      </c>
      <c r="S124" s="420">
        <f t="shared" si="57"/>
        <v>0.62059187472115152</v>
      </c>
      <c r="T124" s="420">
        <f t="shared" si="57"/>
        <v>0.60929465926143034</v>
      </c>
      <c r="U124" s="420">
        <f t="shared" si="57"/>
        <v>0.59818729461958864</v>
      </c>
      <c r="V124" s="420">
        <f t="shared" si="57"/>
        <v>0.59065506115306154</v>
      </c>
      <c r="W124" s="420">
        <f t="shared" si="57"/>
        <v>0.68739671613097753</v>
      </c>
      <c r="X124" s="420">
        <f t="shared" si="57"/>
        <v>0.78528697756467036</v>
      </c>
      <c r="Y124" s="420">
        <f t="shared" si="57"/>
        <v>0.88392432731748316</v>
      </c>
      <c r="Z124" s="420">
        <f t="shared" si="57"/>
        <v>0.9829920075125459</v>
      </c>
      <c r="AA124" s="420">
        <f t="shared" si="57"/>
        <v>0.15014606151234422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0.16016404005619286</v>
      </c>
      <c r="D128" s="23">
        <f t="shared" si="58"/>
        <v>0.14504355501706967</v>
      </c>
      <c r="E128" s="23">
        <f t="shared" si="58"/>
        <v>0.13701365742255009</v>
      </c>
      <c r="F128" s="23">
        <f t="shared" si="58"/>
        <v>0.13199278508887985</v>
      </c>
      <c r="G128" s="23">
        <f t="shared" si="58"/>
        <v>0.12781953547791666</v>
      </c>
      <c r="H128" s="23">
        <f t="shared" si="58"/>
        <v>0.12429647753028179</v>
      </c>
      <c r="I128" s="23">
        <f t="shared" si="58"/>
        <v>0.121532159164011</v>
      </c>
      <c r="J128" s="23">
        <f t="shared" si="58"/>
        <v>0.1191846080327244</v>
      </c>
      <c r="K128" s="23">
        <f t="shared" si="58"/>
        <v>0.11705950726362702</v>
      </c>
      <c r="L128" s="23">
        <f t="shared" si="58"/>
        <v>0.11504984325372757</v>
      </c>
      <c r="M128" s="23">
        <f t="shared" si="58"/>
        <v>0.11352764837283161</v>
      </c>
      <c r="N128" s="23">
        <f t="shared" si="58"/>
        <v>0.11008766992055753</v>
      </c>
      <c r="O128" s="23">
        <f t="shared" si="58"/>
        <v>0.1081088110699837</v>
      </c>
      <c r="P128" s="23">
        <f t="shared" si="58"/>
        <v>0.10690319588581584</v>
      </c>
      <c r="Q128" s="23">
        <f t="shared" si="58"/>
        <v>0.10613569827436696</v>
      </c>
      <c r="R128" s="23">
        <f t="shared" si="58"/>
        <v>0.10563572960183229</v>
      </c>
      <c r="S128" s="23">
        <f t="shared" si="58"/>
        <v>0.10531289484790932</v>
      </c>
      <c r="T128" s="23">
        <f t="shared" si="58"/>
        <v>0.10511715638899631</v>
      </c>
      <c r="U128" s="23">
        <f t="shared" si="58"/>
        <v>0.10501926205846149</v>
      </c>
      <c r="V128" s="23">
        <f t="shared" si="58"/>
        <v>0.10555635805727165</v>
      </c>
      <c r="W128" s="23">
        <f t="shared" si="58"/>
        <v>0.10646250514390443</v>
      </c>
      <c r="X128" s="23">
        <f t="shared" si="58"/>
        <v>0.10703178466445461</v>
      </c>
      <c r="Y128" s="23">
        <f t="shared" si="58"/>
        <v>0.10744332519601991</v>
      </c>
      <c r="Z128" s="23">
        <f t="shared" si="58"/>
        <v>0.1077902224597496</v>
      </c>
      <c r="AA128" s="23">
        <f t="shared" si="58"/>
        <v>0.10811910178201688</v>
      </c>
      <c r="AB128" s="23">
        <f t="shared" si="58"/>
        <v>0.10844757506101431</v>
      </c>
      <c r="AC128" s="23">
        <f t="shared" si="58"/>
        <v>0.10876980671881654</v>
      </c>
      <c r="AD128" s="23">
        <f t="shared" si="58"/>
        <v>0.10892310519808958</v>
      </c>
      <c r="AE128" s="23">
        <f t="shared" si="58"/>
        <v>0.10894715717196236</v>
      </c>
      <c r="AF128" s="23">
        <f t="shared" si="58"/>
        <v>0.10870727339779937</v>
      </c>
      <c r="AG128" s="23">
        <f t="shared" si="58"/>
        <v>0.10832370119184684</v>
      </c>
      <c r="AH128" s="23">
        <f t="shared" si="58"/>
        <v>0.10804420841633412</v>
      </c>
      <c r="AI128" s="23">
        <f t="shared" si="58"/>
        <v>0.10782917894838859</v>
      </c>
      <c r="AJ128" s="23">
        <f t="shared" si="58"/>
        <v>0.10766104669673721</v>
      </c>
      <c r="AK128" s="23">
        <f t="shared" si="58"/>
        <v>0.10753166601151325</v>
      </c>
      <c r="AL128" s="23">
        <f t="shared" si="58"/>
        <v>0.1074367860475165</v>
      </c>
      <c r="AM128" s="23">
        <f t="shared" si="58"/>
        <v>0.10737358544068168</v>
      </c>
      <c r="AN128" s="23">
        <f t="shared" si="58"/>
        <v>0.10733966108065075</v>
      </c>
      <c r="AO128" s="23">
        <f t="shared" si="58"/>
        <v>0.10733267836837845</v>
      </c>
      <c r="AP128" s="23">
        <f t="shared" si="58"/>
        <v>0.10735030035017432</v>
      </c>
      <c r="AQ128" s="23">
        <f t="shared" si="58"/>
        <v>0.10739021799295818</v>
      </c>
      <c r="AR128" s="23">
        <f t="shared" si="58"/>
        <v>0.10745020405965776</v>
      </c>
      <c r="AS128" s="23">
        <f t="shared" si="58"/>
        <v>0.10752816047113986</v>
      </c>
      <c r="AT128" s="23">
        <f t="shared" si="58"/>
        <v>0.1076221503816409</v>
      </c>
      <c r="AU128" s="23">
        <f t="shared" si="58"/>
        <v>0.10773041499109792</v>
      </c>
      <c r="AV128" s="23">
        <f t="shared" si="58"/>
        <v>0.10785137812475305</v>
      </c>
      <c r="AW128" s="23">
        <f t="shared" si="58"/>
        <v>0.10798364211784721</v>
      </c>
      <c r="AX128" s="23">
        <f t="shared" si="58"/>
        <v>0.10812597810051494</v>
      </c>
      <c r="AY128" s="23">
        <f t="shared" si="58"/>
        <v>0.10827731307799221</v>
      </c>
      <c r="AZ128" s="23">
        <f t="shared" si="58"/>
        <v>0.10843671552686862</v>
      </c>
      <c r="BA128" s="23">
        <f t="shared" si="58"/>
        <v>0.10860338067404532</v>
      </c>
      <c r="BB128" s="23">
        <f t="shared" si="58"/>
        <v>0.10877661620516481</v>
      </c>
      <c r="BC128" s="23">
        <f t="shared" si="58"/>
        <v>0.10895582884698495</v>
      </c>
      <c r="BD128" s="23">
        <f t="shared" si="58"/>
        <v>0.10914051205885927</v>
      </c>
      <c r="BE128" s="23">
        <f t="shared" si="58"/>
        <v>0.10933023492859496</v>
      </c>
      <c r="BF128" s="23">
        <f t="shared" si="58"/>
        <v>0.10952463227800723</v>
      </c>
      <c r="BG128" s="23">
        <f t="shared" si="58"/>
        <v>0.10972339592844506</v>
      </c>
      <c r="BH128" s="23">
        <f t="shared" si="58"/>
        <v>0.10992626704538982</v>
      </c>
      <c r="BI128" s="23">
        <f t="shared" si="58"/>
        <v>0.11013302946594607</v>
      </c>
    </row>
    <row r="129" spans="1:61" ht="18" customHeight="1">
      <c r="A129" s="23" t="s">
        <v>11</v>
      </c>
      <c r="B129" s="23"/>
      <c r="C129" s="23">
        <f>+$B$14+LN(D56/C56)/10+$B$18*LN(D88/C88)/10</f>
        <v>7.2007416095491467E-2</v>
      </c>
      <c r="D129" s="23">
        <f t="shared" ref="D129:BH129" si="59">+$B$14+LN(E56/D56)/10+$B$18*LN(E88/D88)/10</f>
        <v>6.2390609455202833E-2</v>
      </c>
      <c r="E129" s="23">
        <f t="shared" si="59"/>
        <v>5.6066038091808032E-2</v>
      </c>
      <c r="F129" s="23">
        <f t="shared" si="59"/>
        <v>4.8239115620054326E-2</v>
      </c>
      <c r="G129" s="23">
        <f t="shared" si="59"/>
        <v>4.3344501135999296E-2</v>
      </c>
      <c r="H129" s="23">
        <f t="shared" si="59"/>
        <v>4.1065575549737332E-2</v>
      </c>
      <c r="I129" s="23">
        <f t="shared" si="59"/>
        <v>3.9113819786510615E-2</v>
      </c>
      <c r="J129" s="23">
        <f t="shared" si="59"/>
        <v>3.874210213557136E-2</v>
      </c>
      <c r="K129" s="23">
        <f t="shared" si="59"/>
        <v>3.5295739141218502E-2</v>
      </c>
      <c r="L129" s="23">
        <f t="shared" si="59"/>
        <v>2.8546446102040175E-2</v>
      </c>
      <c r="M129" s="23">
        <f t="shared" si="59"/>
        <v>3.034297393906937E-2</v>
      </c>
      <c r="N129" s="23">
        <f t="shared" si="59"/>
        <v>2.852209353245562E-2</v>
      </c>
      <c r="O129" s="23">
        <f t="shared" si="59"/>
        <v>2.7167547316433272E-2</v>
      </c>
      <c r="P129" s="23">
        <f t="shared" si="59"/>
        <v>2.6088147704845306E-2</v>
      </c>
      <c r="Q129" s="23">
        <f t="shared" si="59"/>
        <v>2.5186420962172287E-2</v>
      </c>
      <c r="R129" s="23">
        <f t="shared" si="59"/>
        <v>2.4409708946722501E-2</v>
      </c>
      <c r="S129" s="23">
        <f t="shared" si="59"/>
        <v>2.3728024190363215E-2</v>
      </c>
      <c r="T129" s="23">
        <f t="shared" si="59"/>
        <v>2.3123228627696276E-2</v>
      </c>
      <c r="U129" s="23">
        <f t="shared" si="59"/>
        <v>2.2997571814952336E-2</v>
      </c>
      <c r="V129" s="23">
        <f t="shared" si="59"/>
        <v>2.3082613871895131E-2</v>
      </c>
      <c r="W129" s="23">
        <f t="shared" si="59"/>
        <v>2.2883924971684483E-2</v>
      </c>
      <c r="X129" s="23">
        <f t="shared" si="59"/>
        <v>2.2617869668888395E-2</v>
      </c>
      <c r="Y129" s="23">
        <f t="shared" si="59"/>
        <v>2.2334415095462502E-2</v>
      </c>
      <c r="Z129" s="23">
        <f t="shared" si="59"/>
        <v>2.2071369888622815E-2</v>
      </c>
      <c r="AA129" s="23">
        <f t="shared" si="59"/>
        <v>2.1867084789260458E-2</v>
      </c>
      <c r="AB129" s="23">
        <f t="shared" si="59"/>
        <v>2.2157845563789719E-2</v>
      </c>
      <c r="AC129" s="23">
        <f t="shared" si="59"/>
        <v>2.2190235587443298E-2</v>
      </c>
      <c r="AD129" s="23">
        <f t="shared" si="59"/>
        <v>2.2156260668315352E-2</v>
      </c>
      <c r="AE129" s="23">
        <f t="shared" si="59"/>
        <v>2.1944061672060859E-2</v>
      </c>
      <c r="AF129" s="23">
        <f t="shared" si="59"/>
        <v>2.1651120985080166E-2</v>
      </c>
      <c r="AG129" s="23">
        <f t="shared" si="59"/>
        <v>2.1441230839534201E-2</v>
      </c>
      <c r="AH129" s="23">
        <f t="shared" si="59"/>
        <v>2.1256119246856862E-2</v>
      </c>
      <c r="AI129" s="23">
        <f t="shared" si="59"/>
        <v>2.108832641910887E-2</v>
      </c>
      <c r="AJ129" s="23">
        <f t="shared" si="59"/>
        <v>2.093457712198209E-2</v>
      </c>
      <c r="AK129" s="23">
        <f t="shared" si="59"/>
        <v>2.0793595370223839E-2</v>
      </c>
      <c r="AL129" s="23">
        <f t="shared" si="59"/>
        <v>2.0664766558996517E-2</v>
      </c>
      <c r="AM129" s="23">
        <f t="shared" si="59"/>
        <v>2.0547588501413548E-2</v>
      </c>
      <c r="AN129" s="23">
        <f t="shared" si="59"/>
        <v>2.0441485113344871E-2</v>
      </c>
      <c r="AO129" s="23">
        <f t="shared" si="59"/>
        <v>2.0345774683636721E-2</v>
      </c>
      <c r="AP129" s="23">
        <f t="shared" si="59"/>
        <v>2.025969522775329E-2</v>
      </c>
      <c r="AQ129" s="23">
        <f t="shared" si="59"/>
        <v>2.0182443774064977E-2</v>
      </c>
      <c r="AR129" s="23">
        <f t="shared" si="59"/>
        <v>2.0113212388828322E-2</v>
      </c>
      <c r="AS129" s="23">
        <f t="shared" si="59"/>
        <v>2.0051215590382282E-2</v>
      </c>
      <c r="AT129" s="23">
        <f t="shared" si="59"/>
        <v>1.9995708803894535E-2</v>
      </c>
      <c r="AU129" s="23">
        <f t="shared" si="59"/>
        <v>1.9945999310037224E-2</v>
      </c>
      <c r="AV129" s="23">
        <f t="shared" si="59"/>
        <v>1.9901451533640119E-2</v>
      </c>
      <c r="AW129" s="23">
        <f t="shared" si="59"/>
        <v>1.9861488353782257E-2</v>
      </c>
      <c r="AX129" s="23">
        <f t="shared" si="59"/>
        <v>1.9825589782474493E-2</v>
      </c>
      <c r="AY129" s="23">
        <f t="shared" si="59"/>
        <v>1.9793290018006955E-2</v>
      </c>
      <c r="AZ129" s="23">
        <f t="shared" si="59"/>
        <v>1.9764173589604313E-2</v>
      </c>
      <c r="BA129" s="23">
        <f t="shared" si="59"/>
        <v>1.973787108473813E-2</v>
      </c>
      <c r="BB129" s="23">
        <f t="shared" si="59"/>
        <v>1.9714054783701616E-2</v>
      </c>
      <c r="BC129" s="23">
        <f t="shared" si="59"/>
        <v>1.9692434406783872E-2</v>
      </c>
      <c r="BD129" s="23">
        <f t="shared" si="59"/>
        <v>1.9672753096295792E-2</v>
      </c>
      <c r="BE129" s="23">
        <f t="shared" si="59"/>
        <v>1.9654783699185739E-2</v>
      </c>
      <c r="BF129" s="23">
        <f t="shared" si="59"/>
        <v>1.9638325378453288E-2</v>
      </c>
      <c r="BG129" s="23">
        <f t="shared" si="59"/>
        <v>1.9623200557424694E-2</v>
      </c>
      <c r="BH129" s="23">
        <f t="shared" si="59"/>
        <v>1.4999999999999999E-2</v>
      </c>
      <c r="BI129" s="23" t="e">
        <f>+$B$14/100+LN(BJ56/BI56)/10+$B$18*LN(BJ88/BI88)/10</f>
        <v>#NUM!</v>
      </c>
    </row>
    <row r="130" spans="1:61" ht="18" customHeight="1">
      <c r="A130" s="23" t="s">
        <v>12</v>
      </c>
      <c r="B130" s="23"/>
      <c r="C130" s="23">
        <f>+$B$14+LN(C56/B56)/10+$B$18*LN(C88/B88)/10</f>
        <v>8.2442966973953147E-2</v>
      </c>
      <c r="D130" s="23">
        <f t="shared" ref="D130:BH130" si="60">+$B$14+LN(D56/C56)/10+$B$18*LN(D88/C88)/10</f>
        <v>7.2007416095491467E-2</v>
      </c>
      <c r="E130" s="23">
        <f t="shared" si="60"/>
        <v>6.2390609455202833E-2</v>
      </c>
      <c r="F130" s="23">
        <f t="shared" si="60"/>
        <v>5.6066038091808032E-2</v>
      </c>
      <c r="G130" s="23">
        <f t="shared" si="60"/>
        <v>4.8239115620054326E-2</v>
      </c>
      <c r="H130" s="23">
        <f t="shared" si="60"/>
        <v>4.3344501135999296E-2</v>
      </c>
      <c r="I130" s="23">
        <f t="shared" si="60"/>
        <v>4.1065575549737332E-2</v>
      </c>
      <c r="J130" s="23">
        <f t="shared" si="60"/>
        <v>3.9113819786510615E-2</v>
      </c>
      <c r="K130" s="23">
        <f t="shared" si="60"/>
        <v>3.874210213557136E-2</v>
      </c>
      <c r="L130" s="23">
        <f t="shared" si="60"/>
        <v>3.5295739141218502E-2</v>
      </c>
      <c r="M130" s="23">
        <f t="shared" si="60"/>
        <v>2.8546446102040175E-2</v>
      </c>
      <c r="N130" s="23">
        <f t="shared" si="60"/>
        <v>3.034297393906937E-2</v>
      </c>
      <c r="O130" s="23">
        <f t="shared" si="60"/>
        <v>2.852209353245562E-2</v>
      </c>
      <c r="P130" s="23">
        <f t="shared" si="60"/>
        <v>2.7167547316433272E-2</v>
      </c>
      <c r="Q130" s="23">
        <f t="shared" si="60"/>
        <v>2.6088147704845306E-2</v>
      </c>
      <c r="R130" s="23">
        <f t="shared" si="60"/>
        <v>2.5186420962172287E-2</v>
      </c>
      <c r="S130" s="23">
        <f t="shared" si="60"/>
        <v>2.4409708946722501E-2</v>
      </c>
      <c r="T130" s="23">
        <f t="shared" si="60"/>
        <v>2.3728024190363215E-2</v>
      </c>
      <c r="U130" s="23">
        <f t="shared" si="60"/>
        <v>2.3123228627696276E-2</v>
      </c>
      <c r="V130" s="23">
        <f t="shared" si="60"/>
        <v>2.2997571814952336E-2</v>
      </c>
      <c r="W130" s="23">
        <f t="shared" si="60"/>
        <v>2.3082613871895131E-2</v>
      </c>
      <c r="X130" s="23">
        <f t="shared" si="60"/>
        <v>2.2883924971684483E-2</v>
      </c>
      <c r="Y130" s="23">
        <f t="shared" si="60"/>
        <v>2.2617869668888395E-2</v>
      </c>
      <c r="Z130" s="23">
        <f t="shared" si="60"/>
        <v>2.2334415095462502E-2</v>
      </c>
      <c r="AA130" s="23">
        <f t="shared" si="60"/>
        <v>2.2071369888622815E-2</v>
      </c>
      <c r="AB130" s="23">
        <f t="shared" si="60"/>
        <v>2.1867084789260458E-2</v>
      </c>
      <c r="AC130" s="23">
        <f t="shared" si="60"/>
        <v>2.2157845563789719E-2</v>
      </c>
      <c r="AD130" s="23">
        <f t="shared" si="60"/>
        <v>2.2190235587443298E-2</v>
      </c>
      <c r="AE130" s="23">
        <f t="shared" si="60"/>
        <v>2.2156260668315352E-2</v>
      </c>
      <c r="AF130" s="23">
        <f t="shared" si="60"/>
        <v>2.1944061672060859E-2</v>
      </c>
      <c r="AG130" s="23">
        <f t="shared" si="60"/>
        <v>2.1651120985080166E-2</v>
      </c>
      <c r="AH130" s="23">
        <f t="shared" si="60"/>
        <v>2.1441230839534201E-2</v>
      </c>
      <c r="AI130" s="23">
        <f t="shared" si="60"/>
        <v>2.1256119246856862E-2</v>
      </c>
      <c r="AJ130" s="23">
        <f t="shared" si="60"/>
        <v>2.108832641910887E-2</v>
      </c>
      <c r="AK130" s="23">
        <f t="shared" si="60"/>
        <v>2.093457712198209E-2</v>
      </c>
      <c r="AL130" s="23">
        <f t="shared" si="60"/>
        <v>2.0793595370223839E-2</v>
      </c>
      <c r="AM130" s="23">
        <f t="shared" si="60"/>
        <v>2.0664766558996517E-2</v>
      </c>
      <c r="AN130" s="23">
        <f t="shared" si="60"/>
        <v>2.0547588501413548E-2</v>
      </c>
      <c r="AO130" s="23">
        <f t="shared" si="60"/>
        <v>2.0441485113344871E-2</v>
      </c>
      <c r="AP130" s="23">
        <f t="shared" si="60"/>
        <v>2.0345774683636721E-2</v>
      </c>
      <c r="AQ130" s="23">
        <f t="shared" si="60"/>
        <v>2.025969522775329E-2</v>
      </c>
      <c r="AR130" s="23">
        <f t="shared" si="60"/>
        <v>2.0182443774064977E-2</v>
      </c>
      <c r="AS130" s="23">
        <f t="shared" si="60"/>
        <v>2.0113212388828322E-2</v>
      </c>
      <c r="AT130" s="23">
        <f t="shared" si="60"/>
        <v>2.0051215590382282E-2</v>
      </c>
      <c r="AU130" s="23">
        <f t="shared" si="60"/>
        <v>1.9995708803894535E-2</v>
      </c>
      <c r="AV130" s="23">
        <f t="shared" si="60"/>
        <v>1.9945999310037224E-2</v>
      </c>
      <c r="AW130" s="23">
        <f t="shared" si="60"/>
        <v>1.9901451533640119E-2</v>
      </c>
      <c r="AX130" s="23">
        <f t="shared" si="60"/>
        <v>1.9861488353782257E-2</v>
      </c>
      <c r="AY130" s="23">
        <f t="shared" si="60"/>
        <v>1.9825589782474493E-2</v>
      </c>
      <c r="AZ130" s="23">
        <f t="shared" si="60"/>
        <v>1.9793290018006955E-2</v>
      </c>
      <c r="BA130" s="23">
        <f t="shared" si="60"/>
        <v>1.9764173589604313E-2</v>
      </c>
      <c r="BB130" s="23">
        <f t="shared" si="60"/>
        <v>1.973787108473813E-2</v>
      </c>
      <c r="BC130" s="23">
        <f t="shared" si="60"/>
        <v>1.9714054783701616E-2</v>
      </c>
      <c r="BD130" s="23">
        <f t="shared" si="60"/>
        <v>1.9692434406783872E-2</v>
      </c>
      <c r="BE130" s="23">
        <f t="shared" si="60"/>
        <v>1.9672753096295792E-2</v>
      </c>
      <c r="BF130" s="23">
        <f t="shared" si="60"/>
        <v>1.9654783699185739E-2</v>
      </c>
      <c r="BG130" s="23">
        <f t="shared" si="60"/>
        <v>1.9638325378453288E-2</v>
      </c>
      <c r="BH130" s="23">
        <f t="shared" si="60"/>
        <v>1.9623200557424694E-2</v>
      </c>
      <c r="BI130" s="23">
        <f>+$B$14/100+LN(BI56/BH56)/10+$B$18*LN(BI88/BH88)/10</f>
        <v>1.4999999999999999E-4</v>
      </c>
    </row>
    <row r="131" spans="1:61" ht="18" customHeight="1">
      <c r="A131" s="23" t="s">
        <v>88</v>
      </c>
      <c r="B131" s="23"/>
      <c r="C131" s="23">
        <f t="shared" ref="C131:BB131" si="61">+AVERAGE(C129:C130)</f>
        <v>7.7225191534722307E-2</v>
      </c>
      <c r="D131" s="23">
        <f t="shared" si="61"/>
        <v>6.719901277534715E-2</v>
      </c>
      <c r="E131" s="23">
        <f t="shared" si="61"/>
        <v>5.9228323773505433E-2</v>
      </c>
      <c r="F131" s="23">
        <f t="shared" si="61"/>
        <v>5.2152576855931179E-2</v>
      </c>
      <c r="G131" s="23">
        <f t="shared" si="61"/>
        <v>4.5791808378026808E-2</v>
      </c>
      <c r="H131" s="23">
        <f t="shared" si="61"/>
        <v>4.2205038342868317E-2</v>
      </c>
      <c r="I131" s="23">
        <f t="shared" si="61"/>
        <v>4.0089697668123973E-2</v>
      </c>
      <c r="J131" s="23">
        <f t="shared" si="61"/>
        <v>3.8927960961040987E-2</v>
      </c>
      <c r="K131" s="23">
        <f t="shared" si="61"/>
        <v>3.7018920638394931E-2</v>
      </c>
      <c r="L131" s="23">
        <f t="shared" si="61"/>
        <v>3.1921092621629336E-2</v>
      </c>
      <c r="M131" s="23">
        <f t="shared" si="61"/>
        <v>2.9444710020554772E-2</v>
      </c>
      <c r="N131" s="23">
        <f t="shared" si="61"/>
        <v>2.9432533735762496E-2</v>
      </c>
      <c r="O131" s="23">
        <f t="shared" si="61"/>
        <v>2.7844820424444444E-2</v>
      </c>
      <c r="P131" s="23">
        <f t="shared" si="61"/>
        <v>2.6627847510639291E-2</v>
      </c>
      <c r="Q131" s="23">
        <f t="shared" si="61"/>
        <v>2.5637284333508797E-2</v>
      </c>
      <c r="R131" s="23">
        <f t="shared" si="61"/>
        <v>2.4798064954447394E-2</v>
      </c>
      <c r="S131" s="23">
        <f t="shared" si="61"/>
        <v>2.406886656854286E-2</v>
      </c>
      <c r="T131" s="23">
        <f t="shared" si="61"/>
        <v>2.3425626409029746E-2</v>
      </c>
      <c r="U131" s="23">
        <f t="shared" si="61"/>
        <v>2.3060400221324308E-2</v>
      </c>
      <c r="V131" s="23">
        <f t="shared" si="61"/>
        <v>2.3040092843423732E-2</v>
      </c>
      <c r="W131" s="23">
        <f t="shared" si="61"/>
        <v>2.2983269421789805E-2</v>
      </c>
      <c r="X131" s="23">
        <f t="shared" si="61"/>
        <v>2.2750897320286439E-2</v>
      </c>
      <c r="Y131" s="23">
        <f t="shared" si="61"/>
        <v>2.2476142382175449E-2</v>
      </c>
      <c r="Z131" s="23">
        <f t="shared" si="61"/>
        <v>2.2202892492042658E-2</v>
      </c>
      <c r="AA131" s="23">
        <f t="shared" si="61"/>
        <v>2.1969227338941636E-2</v>
      </c>
      <c r="AB131" s="23">
        <f t="shared" si="61"/>
        <v>2.2012465176525088E-2</v>
      </c>
      <c r="AC131" s="23">
        <f t="shared" si="61"/>
        <v>2.2174040575616508E-2</v>
      </c>
      <c r="AD131" s="23">
        <f t="shared" si="61"/>
        <v>2.2173248127879325E-2</v>
      </c>
      <c r="AE131" s="23">
        <f t="shared" si="61"/>
        <v>2.2050161170188105E-2</v>
      </c>
      <c r="AF131" s="23">
        <f t="shared" si="61"/>
        <v>2.1797591328570513E-2</v>
      </c>
      <c r="AG131" s="23">
        <f t="shared" si="61"/>
        <v>2.1546175912307182E-2</v>
      </c>
      <c r="AH131" s="23">
        <f t="shared" si="61"/>
        <v>2.1348675043195531E-2</v>
      </c>
      <c r="AI131" s="23">
        <f t="shared" si="61"/>
        <v>2.1172222832982868E-2</v>
      </c>
      <c r="AJ131" s="23">
        <f t="shared" si="61"/>
        <v>2.1011451770545482E-2</v>
      </c>
      <c r="AK131" s="23">
        <f t="shared" si="61"/>
        <v>2.0864086246102965E-2</v>
      </c>
      <c r="AL131" s="23">
        <f t="shared" si="61"/>
        <v>2.0729180964610176E-2</v>
      </c>
      <c r="AM131" s="23">
        <f t="shared" si="61"/>
        <v>2.0606177530205032E-2</v>
      </c>
      <c r="AN131" s="23">
        <f t="shared" si="61"/>
        <v>2.0494536807379209E-2</v>
      </c>
      <c r="AO131" s="23">
        <f t="shared" si="61"/>
        <v>2.0393629898490796E-2</v>
      </c>
      <c r="AP131" s="23">
        <f t="shared" si="61"/>
        <v>2.0302734955695005E-2</v>
      </c>
      <c r="AQ131" s="23">
        <f t="shared" si="61"/>
        <v>2.0221069500909135E-2</v>
      </c>
      <c r="AR131" s="23">
        <f t="shared" si="61"/>
        <v>2.0147828081446648E-2</v>
      </c>
      <c r="AS131" s="23">
        <f t="shared" si="61"/>
        <v>2.0082213989605302E-2</v>
      </c>
      <c r="AT131" s="23">
        <f t="shared" si="61"/>
        <v>2.0023462197138409E-2</v>
      </c>
      <c r="AU131" s="23">
        <f t="shared" si="61"/>
        <v>1.997085405696588E-2</v>
      </c>
      <c r="AV131" s="23">
        <f t="shared" si="61"/>
        <v>1.9923725421838671E-2</v>
      </c>
      <c r="AW131" s="23">
        <f t="shared" si="61"/>
        <v>1.9881469943711188E-2</v>
      </c>
      <c r="AX131" s="23">
        <f t="shared" si="61"/>
        <v>1.9843539068128375E-2</v>
      </c>
      <c r="AY131" s="23">
        <f t="shared" si="61"/>
        <v>1.9809439900240724E-2</v>
      </c>
      <c r="AZ131" s="23">
        <f t="shared" si="61"/>
        <v>1.9778731803805634E-2</v>
      </c>
      <c r="BA131" s="23">
        <f t="shared" si="61"/>
        <v>1.9751022337171222E-2</v>
      </c>
      <c r="BB131" s="23">
        <f t="shared" si="61"/>
        <v>1.9725962934219875E-2</v>
      </c>
      <c r="BC131" s="23">
        <f>+AVERAGE(BC129:BC130)</f>
        <v>1.9703244595242746E-2</v>
      </c>
      <c r="BD131" s="23">
        <f>+AVERAGE(BD129:BD130)</f>
        <v>1.9682593751539832E-2</v>
      </c>
      <c r="BE131" s="23">
        <f>+AVERAGE(BE129:BE130)</f>
        <v>1.9663768397740766E-2</v>
      </c>
      <c r="BF131" s="23">
        <f>+AVERAGE(BF129:BF130)</f>
        <v>1.9646554538819513E-2</v>
      </c>
      <c r="BG131" s="23">
        <f>+AVERAGE(BG129:BG130)</f>
        <v>1.9630762967938989E-2</v>
      </c>
      <c r="BH131" s="23" t="e">
        <f>+$B$14/100+LN(BH58/BG58)/10+$B$18*LN(BI90/BH90)/10</f>
        <v>#DIV/0!</v>
      </c>
      <c r="BI131" s="23" t="e">
        <f>+BH131</f>
        <v>#DIV/0!</v>
      </c>
    </row>
    <row r="132" spans="1:61" ht="18" customHeight="1">
      <c r="A132" s="23" t="s">
        <v>13</v>
      </c>
      <c r="B132" s="23">
        <f t="shared" ref="B132:BI132" si="62">+B88^-$B$18</f>
        <v>6.4106480182573769E-2</v>
      </c>
      <c r="C132" s="23">
        <f t="shared" si="62"/>
        <v>3.9506606319322554E-2</v>
      </c>
      <c r="D132" s="23">
        <f t="shared" si="62"/>
        <v>2.6060112411488694E-2</v>
      </c>
      <c r="E132" s="23">
        <f t="shared" si="62"/>
        <v>1.827194311533779E-2</v>
      </c>
      <c r="F132" s="23">
        <f t="shared" si="62"/>
        <v>1.3278643029624117E-2</v>
      </c>
      <c r="G132" s="23">
        <f t="shared" si="62"/>
        <v>1.0032783706180933E-2</v>
      </c>
      <c r="H132" s="23">
        <f t="shared" si="62"/>
        <v>7.8231649912818384E-3</v>
      </c>
      <c r="I132" s="23">
        <f t="shared" si="62"/>
        <v>6.2408073712450236E-3</v>
      </c>
      <c r="J132" s="23">
        <f t="shared" si="62"/>
        <v>5.0766290854232137E-3</v>
      </c>
      <c r="K132" s="23">
        <f t="shared" si="62"/>
        <v>4.1449990816178443E-3</v>
      </c>
      <c r="L132" s="23">
        <f t="shared" si="62"/>
        <v>3.4248717039931848E-3</v>
      </c>
      <c r="M132" s="23">
        <f t="shared" si="62"/>
        <v>2.9599166578951372E-3</v>
      </c>
      <c r="N132" s="23">
        <f t="shared" si="62"/>
        <v>2.5125368324300057E-3</v>
      </c>
      <c r="O132" s="23">
        <f t="shared" si="62"/>
        <v>2.1719677592323002E-3</v>
      </c>
      <c r="P132" s="23">
        <f t="shared" si="62"/>
        <v>1.9031675802040693E-3</v>
      </c>
      <c r="Q132" s="23">
        <f t="shared" si="62"/>
        <v>1.6857317271396245E-3</v>
      </c>
      <c r="R132" s="23">
        <f t="shared" si="62"/>
        <v>1.5066627112082238E-3</v>
      </c>
      <c r="S132" s="23">
        <f t="shared" si="62"/>
        <v>1.3571155807033317E-3</v>
      </c>
      <c r="T132" s="23">
        <f t="shared" si="62"/>
        <v>1.2307735443241174E-3</v>
      </c>
      <c r="U132" s="23">
        <f t="shared" si="62"/>
        <v>1.1229645901460576E-3</v>
      </c>
      <c r="V132" s="23">
        <f t="shared" si="62"/>
        <v>1.0336494436672429E-3</v>
      </c>
      <c r="W132" s="23">
        <f t="shared" si="62"/>
        <v>9.5782184611749972E-4</v>
      </c>
      <c r="X132" s="23">
        <f t="shared" si="62"/>
        <v>8.8932212332735897E-4</v>
      </c>
      <c r="Y132" s="23">
        <f t="shared" si="62"/>
        <v>8.2792103659364751E-4</v>
      </c>
      <c r="Z132" s="23">
        <f t="shared" si="62"/>
        <v>7.7294709044219568E-4</v>
      </c>
      <c r="AA132" s="23">
        <f t="shared" si="62"/>
        <v>7.2352410815407979E-4</v>
      </c>
      <c r="AB132" s="23">
        <f t="shared" si="62"/>
        <v>6.7864623703684423E-4</v>
      </c>
      <c r="AC132" s="23">
        <f t="shared" si="62"/>
        <v>6.3470384042955247E-4</v>
      </c>
      <c r="AD132" s="23">
        <f t="shared" si="62"/>
        <v>5.9341447919724548E-4</v>
      </c>
      <c r="AE132" s="23">
        <f t="shared" si="62"/>
        <v>5.5499964163063353E-4</v>
      </c>
      <c r="AF132" s="23">
        <f t="shared" si="62"/>
        <v>5.1896961423315347E-4</v>
      </c>
      <c r="AG132" s="23">
        <f t="shared" si="62"/>
        <v>4.8557517923840583E-4</v>
      </c>
      <c r="AH132" s="23">
        <f t="shared" si="62"/>
        <v>4.5528418957595799E-4</v>
      </c>
      <c r="AI132" s="23">
        <f t="shared" si="62"/>
        <v>4.2767374376724636E-4</v>
      </c>
      <c r="AJ132" s="23">
        <f t="shared" si="62"/>
        <v>4.0241237037002691E-4</v>
      </c>
      <c r="AK132" s="23">
        <f t="shared" si="62"/>
        <v>3.7922571752914289E-4</v>
      </c>
      <c r="AL132" s="23">
        <f t="shared" si="62"/>
        <v>3.5787924851998966E-4</v>
      </c>
      <c r="AM132" s="23">
        <f t="shared" si="62"/>
        <v>3.3816974355076358E-4</v>
      </c>
      <c r="AN132" s="23">
        <f t="shared" si="62"/>
        <v>3.1992035822246489E-4</v>
      </c>
      <c r="AO132" s="23">
        <f t="shared" si="62"/>
        <v>3.0297710243415882E-4</v>
      </c>
      <c r="AP132" s="23">
        <f t="shared" si="62"/>
        <v>2.8720593048825932E-4</v>
      </c>
      <c r="AQ132" s="23">
        <f t="shared" si="62"/>
        <v>2.7249016835349945E-4</v>
      </c>
      <c r="AR132" s="23">
        <f t="shared" si="62"/>
        <v>2.5872820166945751E-4</v>
      </c>
      <c r="AS132" s="23">
        <f t="shared" si="62"/>
        <v>2.458314091642569E-4</v>
      </c>
      <c r="AT132" s="23">
        <f t="shared" si="62"/>
        <v>2.3372233693045444E-4</v>
      </c>
      <c r="AU132" s="23">
        <f t="shared" si="62"/>
        <v>2.2233310459614041E-4</v>
      </c>
      <c r="AV132" s="23">
        <f t="shared" si="62"/>
        <v>2.1160402792040723E-4</v>
      </c>
      <c r="AW132" s="23">
        <f t="shared" si="62"/>
        <v>2.0148243774741843E-4</v>
      </c>
      <c r="AX132" s="23">
        <f t="shared" si="62"/>
        <v>1.9192167315395088E-4</v>
      </c>
      <c r="AY132" s="23">
        <f t="shared" si="62"/>
        <v>1.8288022651497473E-4</v>
      </c>
      <c r="AZ132" s="23">
        <f t="shared" si="62"/>
        <v>1.7432101939640003E-4</v>
      </c>
      <c r="BA132" s="23">
        <f t="shared" si="62"/>
        <v>1.6621079007871043E-4</v>
      </c>
      <c r="BB132" s="23">
        <f t="shared" si="62"/>
        <v>1.5851957570576928E-4</v>
      </c>
      <c r="BC132" s="23">
        <f t="shared" si="62"/>
        <v>1.5122027427613534E-4</v>
      </c>
      <c r="BD132" s="23">
        <f t="shared" si="62"/>
        <v>1.4428827379794443E-4</v>
      </c>
      <c r="BE132" s="23">
        <f t="shared" si="62"/>
        <v>1.3770113783615449E-4</v>
      </c>
      <c r="BF132" s="23">
        <f t="shared" si="62"/>
        <v>1.3143833836343921E-4</v>
      </c>
      <c r="BG132" s="23">
        <f t="shared" si="62"/>
        <v>1.2548102828200842E-4</v>
      </c>
      <c r="BH132" s="23">
        <f t="shared" si="62"/>
        <v>1.1981184722695947E-4</v>
      </c>
      <c r="BI132" s="23">
        <f t="shared" si="62"/>
        <v>1.1981184722695947E-4</v>
      </c>
    </row>
    <row r="133" spans="1:61" ht="18" customHeight="1">
      <c r="A133" s="23" t="s">
        <v>14</v>
      </c>
      <c r="B133" s="23">
        <f t="shared" ref="B133:AG133" si="63">+B17*B132/$B132</f>
        <v>1</v>
      </c>
      <c r="C133" s="23">
        <f t="shared" si="63"/>
        <v>0.53101571018966087</v>
      </c>
      <c r="D133" s="23">
        <f t="shared" si="63"/>
        <v>0.30182381728042834</v>
      </c>
      <c r="E133" s="23">
        <f t="shared" si="63"/>
        <v>0.18234822272708912</v>
      </c>
      <c r="F133" s="23">
        <f t="shared" si="63"/>
        <v>0.11418526750869834</v>
      </c>
      <c r="G133" s="23">
        <f t="shared" si="63"/>
        <v>7.4339118123790862E-2</v>
      </c>
      <c r="H133" s="23">
        <f t="shared" si="63"/>
        <v>4.994799073036698E-2</v>
      </c>
      <c r="I133" s="23">
        <f t="shared" si="63"/>
        <v>3.4333326864190807E-2</v>
      </c>
      <c r="J133" s="23">
        <f t="shared" si="63"/>
        <v>2.406523580181098E-2</v>
      </c>
      <c r="K133" s="23">
        <f t="shared" si="63"/>
        <v>1.6930847735343379E-2</v>
      </c>
      <c r="L133" s="23">
        <f t="shared" si="63"/>
        <v>1.205419326528261E-2</v>
      </c>
      <c r="M133" s="23">
        <f t="shared" si="63"/>
        <v>8.9766212863958729E-3</v>
      </c>
      <c r="N133" s="23">
        <f t="shared" si="63"/>
        <v>6.5657665165034075E-3</v>
      </c>
      <c r="O133" s="23">
        <f t="shared" si="63"/>
        <v>4.8906428608449263E-3</v>
      </c>
      <c r="P133" s="23">
        <f t="shared" si="63"/>
        <v>3.6925737998744971E-3</v>
      </c>
      <c r="Q133" s="23">
        <f t="shared" si="63"/>
        <v>2.8182543830564534E-3</v>
      </c>
      <c r="R133" s="23">
        <f t="shared" si="63"/>
        <v>2.1704378168992877E-3</v>
      </c>
      <c r="S133" s="23">
        <f t="shared" si="63"/>
        <v>1.6845648012515917E-3</v>
      </c>
      <c r="T133" s="23">
        <f t="shared" si="63"/>
        <v>1.3164022482112056E-3</v>
      </c>
      <c r="U133" s="23">
        <f t="shared" si="63"/>
        <v>1.0349422160321905E-3</v>
      </c>
      <c r="V133" s="23">
        <f t="shared" si="63"/>
        <v>8.2084828116838024E-4</v>
      </c>
      <c r="W133" s="23">
        <f t="shared" si="63"/>
        <v>6.5541131335787443E-4</v>
      </c>
      <c r="X133" s="23">
        <f t="shared" si="63"/>
        <v>5.2435796478047202E-4</v>
      </c>
      <c r="Y133" s="23">
        <f t="shared" si="63"/>
        <v>4.2062711773295785E-4</v>
      </c>
      <c r="Z133" s="23">
        <f t="shared" si="63"/>
        <v>3.3837455268507897E-4</v>
      </c>
      <c r="AA133" s="23">
        <f t="shared" si="63"/>
        <v>2.7292323602407447E-4</v>
      </c>
      <c r="AB133" s="23">
        <f t="shared" si="63"/>
        <v>2.2058223271575445E-4</v>
      </c>
      <c r="AC133" s="23">
        <f t="shared" si="63"/>
        <v>1.7776153285644806E-4</v>
      </c>
      <c r="AD133" s="23">
        <f t="shared" si="63"/>
        <v>1.4320704281440522E-4</v>
      </c>
      <c r="AE133" s="23">
        <f t="shared" si="63"/>
        <v>1.1540869179917211E-4</v>
      </c>
      <c r="AF133" s="23">
        <f t="shared" si="63"/>
        <v>9.2988089200955011E-5</v>
      </c>
      <c r="AG133" s="23">
        <f t="shared" si="63"/>
        <v>7.4968953691488131E-5</v>
      </c>
      <c r="AH133" s="23">
        <f t="shared" ref="AH133:BI133" si="64">+AH17*AH132/$B132</f>
        <v>6.0568541657262615E-5</v>
      </c>
      <c r="AI133" s="23">
        <f t="shared" si="64"/>
        <v>4.9024899706402198E-5</v>
      </c>
      <c r="AJ133" s="23">
        <f t="shared" si="64"/>
        <v>3.9747976620958519E-5</v>
      </c>
      <c r="AK133" s="23">
        <f t="shared" si="64"/>
        <v>3.2276100734966085E-5</v>
      </c>
      <c r="AL133" s="23">
        <f t="shared" si="64"/>
        <v>2.6245773390814793E-5</v>
      </c>
      <c r="AM133" s="23">
        <f t="shared" si="64"/>
        <v>2.1369638904154654E-5</v>
      </c>
      <c r="AN133" s="23">
        <f t="shared" si="64"/>
        <v>1.7419829119118628E-5</v>
      </c>
      <c r="AO133" s="23">
        <f t="shared" si="64"/>
        <v>1.4215148415854993E-5</v>
      </c>
      <c r="AP133" s="23">
        <f t="shared" si="64"/>
        <v>1.1611132243325964E-5</v>
      </c>
      <c r="AQ133" s="23">
        <f t="shared" si="64"/>
        <v>9.4923027832819876E-6</v>
      </c>
      <c r="AR133" s="23">
        <f t="shared" si="64"/>
        <v>7.7661199302054167E-6</v>
      </c>
      <c r="AS133" s="23">
        <f t="shared" si="64"/>
        <v>6.35824518738354E-6</v>
      </c>
      <c r="AT133" s="23">
        <f t="shared" si="64"/>
        <v>5.2088241770426404E-6</v>
      </c>
      <c r="AU133" s="23">
        <f t="shared" si="64"/>
        <v>4.2695606579178844E-6</v>
      </c>
      <c r="AV133" s="23">
        <f t="shared" si="64"/>
        <v>3.501406740114033E-6</v>
      </c>
      <c r="AW133" s="23">
        <f t="shared" si="64"/>
        <v>2.8727339530420161E-6</v>
      </c>
      <c r="AX133" s="23">
        <f t="shared" si="64"/>
        <v>2.3578806000982544E-6</v>
      </c>
      <c r="AY133" s="23">
        <f t="shared" si="64"/>
        <v>1.9359944884594837E-6</v>
      </c>
      <c r="AZ133" s="23">
        <f t="shared" si="64"/>
        <v>1.5901082836895745E-6</v>
      </c>
      <c r="BA133" s="23">
        <f t="shared" si="64"/>
        <v>1.3063986849196218E-6</v>
      </c>
      <c r="BB133" s="23">
        <f t="shared" si="64"/>
        <v>1.0735913393133334E-6</v>
      </c>
      <c r="BC133" s="23">
        <f t="shared" si="64"/>
        <v>8.8248167741138246E-7</v>
      </c>
      <c r="BD133" s="23">
        <f t="shared" si="64"/>
        <v>7.2554823655968246E-7</v>
      </c>
      <c r="BE133" s="23">
        <f t="shared" si="64"/>
        <v>5.9663999111932412E-7</v>
      </c>
      <c r="BF133" s="23">
        <f t="shared" si="64"/>
        <v>4.9072306173466897E-7</v>
      </c>
      <c r="BG133" s="23">
        <f t="shared" si="64"/>
        <v>4.0367518654913832E-7</v>
      </c>
      <c r="BH133" s="23">
        <f t="shared" si="64"/>
        <v>3.3211869842063304E-7</v>
      </c>
      <c r="BI133" s="23">
        <f t="shared" si="64"/>
        <v>2.8617579947128203E-7</v>
      </c>
    </row>
    <row r="134" spans="1:61" ht="18" customHeight="1">
      <c r="A134" s="23" t="s">
        <v>15</v>
      </c>
      <c r="B134" s="23"/>
      <c r="C134" s="23">
        <f>+(C133/B133)^-0.1-1</f>
        <v>6.5342525044921551E-2</v>
      </c>
      <c r="D134" s="23">
        <f t="shared" ref="D134:BI134" si="65">+(D133/C133)^-0.1-1</f>
        <v>5.8121128025730995E-2</v>
      </c>
      <c r="E134" s="23">
        <f t="shared" si="65"/>
        <v>5.1683831761429655E-2</v>
      </c>
      <c r="F134" s="23">
        <f t="shared" si="65"/>
        <v>4.7922453895720363E-2</v>
      </c>
      <c r="G134" s="23">
        <f t="shared" si="65"/>
        <v>4.3852815373824239E-2</v>
      </c>
      <c r="H134" s="23">
        <f t="shared" si="65"/>
        <v>4.0566735114706098E-2</v>
      </c>
      <c r="I134" s="23">
        <f t="shared" si="65"/>
        <v>3.8198060999006689E-2</v>
      </c>
      <c r="J134" s="23">
        <f t="shared" si="65"/>
        <v>3.6173728094403668E-2</v>
      </c>
      <c r="K134" s="23">
        <f t="shared" si="65"/>
        <v>3.5788635607503005E-2</v>
      </c>
      <c r="L134" s="23">
        <f t="shared" si="65"/>
        <v>3.4556122899220387E-2</v>
      </c>
      <c r="M134" s="23">
        <f t="shared" si="65"/>
        <v>2.9917706599069449E-2</v>
      </c>
      <c r="N134" s="23">
        <f t="shared" si="65"/>
        <v>3.1769645460586249E-2</v>
      </c>
      <c r="O134" s="23">
        <f t="shared" si="65"/>
        <v>2.9892625761845926E-2</v>
      </c>
      <c r="P134" s="23">
        <f t="shared" si="65"/>
        <v>2.8498532997406567E-2</v>
      </c>
      <c r="Q134" s="23">
        <f t="shared" si="65"/>
        <v>2.7388971018484254E-2</v>
      </c>
      <c r="R134" s="23">
        <f t="shared" si="65"/>
        <v>2.6462964473368045E-2</v>
      </c>
      <c r="S134" s="23">
        <f t="shared" si="65"/>
        <v>2.5666007898387022E-2</v>
      </c>
      <c r="T134" s="23">
        <f t="shared" si="65"/>
        <v>2.4967065272019973E-2</v>
      </c>
      <c r="U134" s="23">
        <f t="shared" si="65"/>
        <v>2.4347357156312421E-2</v>
      </c>
      <c r="V134" s="23">
        <f t="shared" si="65"/>
        <v>2.3446914300188748E-2</v>
      </c>
      <c r="W134" s="23">
        <f t="shared" si="65"/>
        <v>2.2762735221433461E-2</v>
      </c>
      <c r="X134" s="23">
        <f t="shared" si="65"/>
        <v>2.2559543805003912E-2</v>
      </c>
      <c r="Y134" s="23">
        <f t="shared" si="65"/>
        <v>2.2287522603895882E-2</v>
      </c>
      <c r="Z134" s="23">
        <f t="shared" si="65"/>
        <v>2.1997791594987159E-2</v>
      </c>
      <c r="AA134" s="23">
        <f t="shared" si="65"/>
        <v>2.1728995328842204E-2</v>
      </c>
      <c r="AB134" s="23">
        <f t="shared" si="65"/>
        <v>2.1520292637660532E-2</v>
      </c>
      <c r="AC134" s="23">
        <f t="shared" si="65"/>
        <v>2.1817353853927246E-2</v>
      </c>
      <c r="AD134" s="23">
        <f t="shared" si="65"/>
        <v>2.1850451078195166E-2</v>
      </c>
      <c r="AE134" s="23">
        <f t="shared" si="65"/>
        <v>2.1815734381510854E-2</v>
      </c>
      <c r="AF134" s="23">
        <f t="shared" si="65"/>
        <v>2.1835812585335956E-2</v>
      </c>
      <c r="AG134" s="23">
        <f t="shared" si="65"/>
        <v>2.1773388142118266E-2</v>
      </c>
      <c r="AH134" s="23">
        <f t="shared" si="65"/>
        <v>2.1558950481928907E-2</v>
      </c>
      <c r="AI134" s="23">
        <f t="shared" si="65"/>
        <v>2.1369865579035308E-2</v>
      </c>
      <c r="AJ134" s="23">
        <f t="shared" si="65"/>
        <v>2.1198501418353777E-2</v>
      </c>
      <c r="AK134" s="23">
        <f t="shared" si="65"/>
        <v>2.1041504935892741E-2</v>
      </c>
      <c r="AL134" s="23">
        <f t="shared" si="65"/>
        <v>2.089756686246802E-2</v>
      </c>
      <c r="AM134" s="23">
        <f t="shared" si="65"/>
        <v>2.076605431402867E-2</v>
      </c>
      <c r="AN134" s="23">
        <f t="shared" si="65"/>
        <v>2.0646449938178657E-2</v>
      </c>
      <c r="AO134" s="23">
        <f t="shared" si="65"/>
        <v>2.0538161636799446E-2</v>
      </c>
      <c r="AP134" s="23">
        <f t="shared" si="65"/>
        <v>2.0440490164979508E-2</v>
      </c>
      <c r="AQ134" s="23">
        <f t="shared" si="65"/>
        <v>2.0352654983281093E-2</v>
      </c>
      <c r="AR134" s="23">
        <f t="shared" si="65"/>
        <v>2.0273834301954397E-2</v>
      </c>
      <c r="AS134" s="23">
        <f t="shared" si="65"/>
        <v>2.0203201776106905E-2</v>
      </c>
      <c r="AT134" s="23">
        <f t="shared" si="65"/>
        <v>2.0139954404419846E-2</v>
      </c>
      <c r="AU134" s="23">
        <f t="shared" si="65"/>
        <v>2.0083331285281503E-2</v>
      </c>
      <c r="AV134" s="23">
        <f t="shared" si="65"/>
        <v>2.0032624719499958E-2</v>
      </c>
      <c r="AW134" s="23">
        <f t="shared" si="65"/>
        <v>1.9987185546331165E-2</v>
      </c>
      <c r="AX134" s="23">
        <f t="shared" si="65"/>
        <v>1.9946424429459597E-2</v>
      </c>
      <c r="AY134" s="23">
        <f t="shared" si="65"/>
        <v>1.9909810467210631E-2</v>
      </c>
      <c r="AZ134" s="23">
        <f t="shared" si="65"/>
        <v>1.9876868152571614E-2</v>
      </c>
      <c r="BA134" s="23">
        <f t="shared" si="65"/>
        <v>1.9847173413065189E-2</v>
      </c>
      <c r="BB134" s="23">
        <f t="shared" si="65"/>
        <v>1.9820349230596834E-2</v>
      </c>
      <c r="BC134" s="23">
        <f t="shared" si="65"/>
        <v>1.9796061171383439E-2</v>
      </c>
      <c r="BD134" s="23">
        <f t="shared" si="65"/>
        <v>1.9774013034506988E-2</v>
      </c>
      <c r="BE134" s="23">
        <f t="shared" si="65"/>
        <v>1.9753942743034214E-2</v>
      </c>
      <c r="BF134" s="23">
        <f t="shared" si="65"/>
        <v>1.9735618544120426E-2</v>
      </c>
      <c r="BG134" s="23">
        <f t="shared" si="65"/>
        <v>1.9718835546358671E-2</v>
      </c>
      <c r="BH134" s="23">
        <f t="shared" si="65"/>
        <v>1.9703412598106596E-2</v>
      </c>
      <c r="BI134" s="23">
        <f t="shared" si="65"/>
        <v>1.4999999999999902E-2</v>
      </c>
    </row>
    <row r="135" spans="1:61" ht="18" customHeight="1">
      <c r="A135" s="23" t="s">
        <v>206</v>
      </c>
      <c r="B135" s="23"/>
      <c r="C135" s="23">
        <f>+LN(C56/B56)/10</f>
        <v>1.9035212254373903E-2</v>
      </c>
      <c r="D135" s="23">
        <f t="shared" ref="D135:K135" si="66">+LN(D56/C56)/10</f>
        <v>1.5401213969369184E-2</v>
      </c>
      <c r="E135" s="23">
        <f t="shared" si="66"/>
        <v>1.1886692955409537E-2</v>
      </c>
      <c r="F135" s="23">
        <f t="shared" si="66"/>
        <v>9.1450617987396277E-3</v>
      </c>
      <c r="G135" s="23">
        <f t="shared" si="66"/>
        <v>5.2092300348727154E-3</v>
      </c>
      <c r="H135" s="23">
        <f t="shared" si="66"/>
        <v>3.4676112907547998E-3</v>
      </c>
      <c r="I135" s="23">
        <f t="shared" si="66"/>
        <v>3.4676112907547998E-3</v>
      </c>
      <c r="J135" s="23">
        <f t="shared" si="66"/>
        <v>3.4676112907547998E-3</v>
      </c>
      <c r="K135" s="23">
        <f t="shared" si="66"/>
        <v>3.4676112907547998E-3</v>
      </c>
    </row>
    <row r="136" spans="1:61" ht="18" customHeight="1">
      <c r="A136" s="23" t="s">
        <v>207</v>
      </c>
      <c r="B136" s="23"/>
      <c r="C136" s="23">
        <f>+C134+C135</f>
        <v>8.4377737299295458E-2</v>
      </c>
      <c r="D136" s="23">
        <f t="shared" ref="D136:K136" si="67">+D134+D135</f>
        <v>7.3522341995100174E-2</v>
      </c>
      <c r="E136" s="23">
        <f t="shared" si="67"/>
        <v>6.3570524716839188E-2</v>
      </c>
      <c r="F136" s="23">
        <f t="shared" si="67"/>
        <v>5.7067515694459989E-2</v>
      </c>
      <c r="G136" s="23">
        <f t="shared" si="67"/>
        <v>4.9062045408696957E-2</v>
      </c>
      <c r="H136" s="23">
        <f t="shared" si="67"/>
        <v>4.4034346405460896E-2</v>
      </c>
      <c r="I136" s="23">
        <f t="shared" si="67"/>
        <v>4.1665672289761486E-2</v>
      </c>
      <c r="J136" s="23">
        <f t="shared" si="67"/>
        <v>3.9641339385158465E-2</v>
      </c>
      <c r="K136" s="23">
        <f t="shared" si="67"/>
        <v>3.9256246898257803E-2</v>
      </c>
    </row>
    <row r="137" spans="1:61" ht="18" customHeight="1">
      <c r="A137" s="23" t="s">
        <v>208</v>
      </c>
      <c r="B137" s="23"/>
      <c r="C137" s="23">
        <f>+C136-C129</f>
        <v>1.2370321203803991E-2</v>
      </c>
      <c r="D137" s="23">
        <f t="shared" ref="D137:K137" si="68">+D136-D129</f>
        <v>1.113173253989734E-2</v>
      </c>
      <c r="E137" s="23">
        <f t="shared" si="68"/>
        <v>7.5044866250311565E-3</v>
      </c>
      <c r="F137" s="23">
        <f t="shared" si="68"/>
        <v>8.8284000744056623E-3</v>
      </c>
      <c r="G137" s="23">
        <f t="shared" si="68"/>
        <v>5.7175442726976611E-3</v>
      </c>
      <c r="H137" s="23">
        <f t="shared" si="68"/>
        <v>2.968770855723564E-3</v>
      </c>
      <c r="I137" s="23">
        <f t="shared" si="68"/>
        <v>2.5518525032508718E-3</v>
      </c>
      <c r="J137" s="23">
        <f t="shared" si="68"/>
        <v>8.992372495871051E-4</v>
      </c>
      <c r="K137" s="23">
        <f t="shared" si="68"/>
        <v>3.9605077570393013E-3</v>
      </c>
    </row>
    <row r="138" spans="1:61" ht="18" customHeight="1">
      <c r="A138" s="23"/>
      <c r="B138" s="23" t="s">
        <v>28</v>
      </c>
    </row>
    <row r="139" spans="1:61" ht="18" customHeight="1">
      <c r="A139" s="23" t="s">
        <v>209</v>
      </c>
      <c r="B139" s="23">
        <f t="shared" ref="B139:BI139" si="69">+$B$7*B68/B74-(1-(1-0.1)^10)/10</f>
        <v>0.12698015517133004</v>
      </c>
      <c r="C139" s="23">
        <f t="shared" si="69"/>
        <v>9.4297740693456658E-2</v>
      </c>
      <c r="D139" s="23">
        <f t="shared" si="69"/>
        <v>7.900180599021718E-2</v>
      </c>
      <c r="E139" s="23">
        <f t="shared" si="69"/>
        <v>7.071264355966865E-2</v>
      </c>
      <c r="F139" s="23">
        <f t="shared" si="69"/>
        <v>6.5371498067980746E-2</v>
      </c>
      <c r="G139" s="23">
        <f t="shared" si="69"/>
        <v>6.08393763984965E-2</v>
      </c>
      <c r="H139" s="23">
        <f t="shared" si="69"/>
        <v>5.6929864489151313E-2</v>
      </c>
      <c r="I139" s="23">
        <f t="shared" si="69"/>
        <v>5.3753886913956134E-2</v>
      </c>
      <c r="J139" s="23">
        <f t="shared" si="69"/>
        <v>5.0977540772484994E-2</v>
      </c>
      <c r="K139" s="23">
        <f t="shared" si="69"/>
        <v>4.8398156806925829E-2</v>
      </c>
      <c r="L139" s="23">
        <f t="shared" si="69"/>
        <v>4.5922893834960135E-2</v>
      </c>
      <c r="M139" s="23">
        <f t="shared" si="69"/>
        <v>4.3926194621202674E-2</v>
      </c>
      <c r="N139" s="23">
        <f t="shared" si="69"/>
        <v>4.0106846541375044E-2</v>
      </c>
      <c r="O139" s="23">
        <f t="shared" si="69"/>
        <v>3.7699500634013838E-2</v>
      </c>
      <c r="P139" s="23">
        <f t="shared" si="69"/>
        <v>3.6035154245117273E-2</v>
      </c>
      <c r="Q139" s="23">
        <f t="shared" si="69"/>
        <v>3.4787999490334329E-2</v>
      </c>
      <c r="R139" s="23">
        <f t="shared" si="69"/>
        <v>3.3792834893214982E-2</v>
      </c>
      <c r="S139" s="23">
        <f t="shared" si="69"/>
        <v>3.2962520348147381E-2</v>
      </c>
      <c r="T139" s="23">
        <f t="shared" si="69"/>
        <v>3.2249135107720858E-2</v>
      </c>
      <c r="U139" s="23">
        <f t="shared" si="69"/>
        <v>3.1624998584056666E-2</v>
      </c>
      <c r="V139" s="23">
        <f t="shared" si="69"/>
        <v>3.1581736813625264E-2</v>
      </c>
      <c r="W139" s="23">
        <f t="shared" si="69"/>
        <v>3.1865677039084314E-2</v>
      </c>
      <c r="X139" s="23">
        <f t="shared" si="69"/>
        <v>3.183118646159494E-2</v>
      </c>
      <c r="Y139" s="23">
        <f t="shared" si="69"/>
        <v>3.1647987652997034E-2</v>
      </c>
      <c r="Z139" s="23">
        <f t="shared" si="69"/>
        <v>3.1404921043653236E-2</v>
      </c>
      <c r="AA139" s="23">
        <f t="shared" si="69"/>
        <v>3.1155605529793282E-2</v>
      </c>
      <c r="AB139" s="23">
        <f t="shared" si="69"/>
        <v>3.0942157506856888E-2</v>
      </c>
      <c r="AC139" s="23">
        <f t="shared" si="69"/>
        <v>3.1057656742953813E-2</v>
      </c>
      <c r="AD139" s="23">
        <f t="shared" si="69"/>
        <v>3.1116835470188925E-2</v>
      </c>
      <c r="AE139" s="23">
        <f t="shared" si="69"/>
        <v>3.1114687433228011E-2</v>
      </c>
      <c r="AF139" s="23">
        <f t="shared" si="69"/>
        <v>3.0903667349354319E-2</v>
      </c>
      <c r="AG139" s="23">
        <f t="shared" si="69"/>
        <v>3.0572452784816448E-2</v>
      </c>
      <c r="AH139" s="23">
        <f t="shared" si="69"/>
        <v>3.0328812932386304E-2</v>
      </c>
      <c r="AI139" s="23">
        <f t="shared" si="69"/>
        <v>3.0130074340002241E-2</v>
      </c>
      <c r="AJ139" s="23">
        <f t="shared" si="69"/>
        <v>2.9957365265359567E-2</v>
      </c>
      <c r="AK139" s="23">
        <f t="shared" si="69"/>
        <v>2.9802323218440258E-2</v>
      </c>
      <c r="AL139" s="23">
        <f t="shared" si="69"/>
        <v>2.9661337281199213E-2</v>
      </c>
      <c r="AM139" s="23">
        <f t="shared" si="69"/>
        <v>2.9532796040053697E-2</v>
      </c>
      <c r="AN139" s="23">
        <f t="shared" si="69"/>
        <v>2.9415827154724211E-2</v>
      </c>
      <c r="AO139" s="23">
        <f t="shared" si="69"/>
        <v>2.9309760620034042E-2</v>
      </c>
      <c r="AP139" s="23">
        <f t="shared" si="69"/>
        <v>2.9213929955121912E-2</v>
      </c>
      <c r="AQ139" s="23">
        <f t="shared" si="69"/>
        <v>2.9127621712410817E-2</v>
      </c>
      <c r="AR139" s="23">
        <f t="shared" si="69"/>
        <v>2.9050083092847401E-2</v>
      </c>
      <c r="AS139" s="23">
        <f t="shared" si="69"/>
        <v>2.8980546850756322E-2</v>
      </c>
      <c r="AT139" s="23">
        <f t="shared" si="69"/>
        <v>2.8918256555025057E-2</v>
      </c>
      <c r="AU139" s="23">
        <f t="shared" si="69"/>
        <v>2.8862486360563031E-2</v>
      </c>
      <c r="AV139" s="23">
        <f t="shared" si="69"/>
        <v>2.8812554262002313E-2</v>
      </c>
      <c r="AW139" s="23">
        <f t="shared" si="69"/>
        <v>2.8767829648593063E-2</v>
      </c>
      <c r="AX139" s="23">
        <f t="shared" si="69"/>
        <v>2.8727736488448785E-2</v>
      </c>
      <c r="AY139" s="23">
        <f t="shared" si="69"/>
        <v>2.8691753428541772E-2</v>
      </c>
      <c r="AZ139" s="23">
        <f t="shared" si="69"/>
        <v>2.8659411868095924E-2</v>
      </c>
      <c r="BA139" s="23">
        <f t="shared" si="69"/>
        <v>2.8630292804886576E-2</v>
      </c>
      <c r="BB139" s="23">
        <f t="shared" si="69"/>
        <v>2.8604023026575401E-2</v>
      </c>
      <c r="BC139" s="23">
        <f t="shared" si="69"/>
        <v>2.858027103898178E-2</v>
      </c>
      <c r="BD139" s="23">
        <f t="shared" si="69"/>
        <v>2.8558742988550018E-2</v>
      </c>
      <c r="BE139" s="23">
        <f t="shared" si="69"/>
        <v>2.8539178739549573E-2</v>
      </c>
      <c r="BF139" s="23">
        <f t="shared" si="69"/>
        <v>2.8521348199130839E-2</v>
      </c>
      <c r="BG139" s="23">
        <f t="shared" si="69"/>
        <v>2.8505047937601641E-2</v>
      </c>
      <c r="BH139" s="23">
        <f t="shared" si="69"/>
        <v>2.8490098121117038E-2</v>
      </c>
      <c r="BI139" s="23">
        <f t="shared" si="69"/>
        <v>2.847633975473339E-2</v>
      </c>
    </row>
    <row r="140" spans="1:61" ht="18" customHeight="1">
      <c r="A140" s="23" t="s">
        <v>94</v>
      </c>
      <c r="B140" s="23">
        <v>1</v>
      </c>
      <c r="C140" s="23">
        <f t="shared" ref="C140:AH140" si="70">+B140/(1+C131)^10</f>
        <v>0.47526407689340683</v>
      </c>
      <c r="D140" s="23">
        <f t="shared" si="70"/>
        <v>0.24801665216151283</v>
      </c>
      <c r="E140" s="23">
        <f t="shared" si="70"/>
        <v>0.13950346282412682</v>
      </c>
      <c r="F140" s="23">
        <f t="shared" si="70"/>
        <v>8.3906915512698174E-2</v>
      </c>
      <c r="G140" s="23">
        <f t="shared" si="70"/>
        <v>5.3622295214438571E-2</v>
      </c>
      <c r="H140" s="23">
        <f t="shared" si="70"/>
        <v>3.546612299139127E-2</v>
      </c>
      <c r="I140" s="23">
        <f t="shared" si="70"/>
        <v>2.393898704539377E-2</v>
      </c>
      <c r="J140" s="23">
        <f t="shared" si="70"/>
        <v>1.6339976310229095E-2</v>
      </c>
      <c r="K140" s="23">
        <f t="shared" si="70"/>
        <v>1.1360164493952716E-2</v>
      </c>
      <c r="L140" s="23">
        <f t="shared" si="70"/>
        <v>8.2969739028727913E-3</v>
      </c>
      <c r="M140" s="23">
        <f t="shared" si="70"/>
        <v>6.2071102811558036E-3</v>
      </c>
      <c r="N140" s="23">
        <f t="shared" si="70"/>
        <v>4.6441962952261532E-3</v>
      </c>
      <c r="O140" s="23">
        <f t="shared" si="70"/>
        <v>3.5288650514222258E-3</v>
      </c>
      <c r="P140" s="23">
        <f t="shared" si="70"/>
        <v>2.7133426817630936E-3</v>
      </c>
      <c r="Q140" s="23">
        <f t="shared" si="70"/>
        <v>2.1065251354190485E-3</v>
      </c>
      <c r="R140" s="23">
        <f t="shared" si="70"/>
        <v>1.6488596056539614E-3</v>
      </c>
      <c r="S140" s="23">
        <f t="shared" si="70"/>
        <v>1.2998464371591124E-3</v>
      </c>
      <c r="T140" s="23">
        <f t="shared" si="70"/>
        <v>1.0311673983121813E-3</v>
      </c>
      <c r="U140" s="23">
        <f t="shared" si="70"/>
        <v>8.209494703354923E-4</v>
      </c>
      <c r="V140" s="23">
        <f t="shared" si="70"/>
        <v>6.5371716248866949E-4</v>
      </c>
      <c r="W140" s="23">
        <f t="shared" si="70"/>
        <v>5.2084029568132259E-4</v>
      </c>
      <c r="X140" s="23">
        <f t="shared" si="70"/>
        <v>4.1591624617778422E-4</v>
      </c>
      <c r="Y140" s="23">
        <f t="shared" si="70"/>
        <v>3.3302286403780429E-4</v>
      </c>
      <c r="Z140" s="23">
        <f t="shared" si="70"/>
        <v>2.6736404073235859E-4</v>
      </c>
      <c r="AA140" s="23">
        <f t="shared" si="70"/>
        <v>2.1514180465721815E-4</v>
      </c>
      <c r="AB140" s="23">
        <f t="shared" si="70"/>
        <v>1.7304652374581329E-4</v>
      </c>
      <c r="AC140" s="23">
        <f t="shared" si="70"/>
        <v>1.3896787173909526E-4</v>
      </c>
      <c r="AD140" s="23">
        <f t="shared" si="70"/>
        <v>1.1160131204310657E-4</v>
      </c>
      <c r="AE140" s="23">
        <f t="shared" si="70"/>
        <v>8.9731967410848585E-5</v>
      </c>
      <c r="AF140" s="23">
        <f t="shared" si="70"/>
        <v>7.2326665650512275E-5</v>
      </c>
      <c r="AG140" s="23">
        <f t="shared" si="70"/>
        <v>5.8441105169170862E-5</v>
      </c>
      <c r="AH140" s="23">
        <f t="shared" si="70"/>
        <v>4.7312742389404404E-5</v>
      </c>
      <c r="AI140" s="23">
        <f t="shared" ref="AI140:BG140" si="71">+AH140/(1+AI131)^10</f>
        <v>3.8369681341993917E-5</v>
      </c>
      <c r="AJ140" s="23">
        <f t="shared" si="71"/>
        <v>3.1166071333873046E-5</v>
      </c>
      <c r="AK140" s="23">
        <f t="shared" si="71"/>
        <v>2.5351449942499869E-5</v>
      </c>
      <c r="AL140" s="23">
        <f t="shared" si="71"/>
        <v>2.0648927344252467E-5</v>
      </c>
      <c r="AM140" s="23">
        <f t="shared" si="71"/>
        <v>1.6838971780059173E-5</v>
      </c>
      <c r="AN140" s="23">
        <f t="shared" si="71"/>
        <v>1.3747025187341969E-5</v>
      </c>
      <c r="AO140" s="23">
        <f t="shared" si="71"/>
        <v>1.12339203671485E-5</v>
      </c>
      <c r="AP140" s="23">
        <f t="shared" si="71"/>
        <v>9.1884198859289461E-6</v>
      </c>
      <c r="AQ140" s="23">
        <f t="shared" si="71"/>
        <v>7.5213872598458371E-6</v>
      </c>
      <c r="AR140" s="23">
        <f t="shared" si="71"/>
        <v>6.1612219977289774E-6</v>
      </c>
      <c r="AS140" s="23">
        <f t="shared" si="71"/>
        <v>5.0502758933426751E-6</v>
      </c>
      <c r="AT140" s="23">
        <f t="shared" si="71"/>
        <v>4.1420323877076217E-6</v>
      </c>
      <c r="AU140" s="23">
        <f t="shared" si="71"/>
        <v>3.3988803139003069E-6</v>
      </c>
      <c r="AV140" s="23">
        <f t="shared" si="71"/>
        <v>2.7903515819350681E-6</v>
      </c>
      <c r="AW140" s="23">
        <f t="shared" si="71"/>
        <v>2.2917219010317101E-6</v>
      </c>
      <c r="AX140" s="23">
        <f t="shared" si="71"/>
        <v>1.8828964050657532E-6</v>
      </c>
      <c r="AY140" s="23">
        <f t="shared" si="71"/>
        <v>1.5475195675420841E-6</v>
      </c>
      <c r="AZ140" s="23">
        <f t="shared" si="71"/>
        <v>1.2722622671327365E-6</v>
      </c>
      <c r="BA140" s="23">
        <f t="shared" si="71"/>
        <v>1.0462492343284384E-6</v>
      </c>
      <c r="BB140" s="23">
        <f t="shared" si="71"/>
        <v>8.605981027905176E-7</v>
      </c>
      <c r="BC140" s="23">
        <f t="shared" si="71"/>
        <v>7.0804746537518653E-7</v>
      </c>
      <c r="BD140" s="23">
        <f t="shared" si="71"/>
        <v>5.8265612204912592E-7</v>
      </c>
      <c r="BE140" s="23">
        <f t="shared" si="71"/>
        <v>4.7955943033020895E-7</v>
      </c>
      <c r="BF140" s="23">
        <f t="shared" si="71"/>
        <v>3.9477157562042631E-7</v>
      </c>
      <c r="BG140" s="23">
        <f t="shared" si="71"/>
        <v>3.2502485663762678E-7</v>
      </c>
      <c r="BH140" s="23">
        <f>+BG140</f>
        <v>3.2502485663762678E-7</v>
      </c>
      <c r="BI140" s="23">
        <f>+BH140</f>
        <v>3.2502485663762678E-7</v>
      </c>
    </row>
    <row r="141" spans="1:61" ht="18" customHeight="1">
      <c r="A141" s="23" t="s">
        <v>208</v>
      </c>
      <c r="B141" s="23">
        <f t="shared" ref="B141:K141" si="72">+B139-C131</f>
        <v>4.9754963636607738E-2</v>
      </c>
      <c r="C141" s="23">
        <f t="shared" si="72"/>
        <v>2.7098727918109508E-2</v>
      </c>
      <c r="D141" s="23">
        <f t="shared" si="72"/>
        <v>1.9773482216711748E-2</v>
      </c>
      <c r="E141" s="23">
        <f t="shared" si="72"/>
        <v>1.8560066703737471E-2</v>
      </c>
      <c r="F141" s="23">
        <f t="shared" si="72"/>
        <v>1.9579689689953939E-2</v>
      </c>
      <c r="G141" s="23">
        <f t="shared" si="72"/>
        <v>1.8634338055628183E-2</v>
      </c>
      <c r="H141" s="23">
        <f t="shared" si="72"/>
        <v>1.684016682102734E-2</v>
      </c>
      <c r="I141" s="23">
        <f t="shared" si="72"/>
        <v>1.4825925952915146E-2</v>
      </c>
      <c r="J141" s="23">
        <f t="shared" si="72"/>
        <v>1.3958620134090063E-2</v>
      </c>
      <c r="K141" s="23">
        <f t="shared" si="72"/>
        <v>1.6477064185296493E-2</v>
      </c>
    </row>
    <row r="142" spans="1:61" ht="18" customHeight="1">
      <c r="A142" s="23" t="s">
        <v>13</v>
      </c>
      <c r="B142" s="23"/>
      <c r="C142" s="23">
        <f>+EXP(C128-0.1)</f>
        <v>1.062010744559458</v>
      </c>
      <c r="D142" s="23">
        <f>+EXP(D128-0.1)</f>
        <v>1.0460734206622031</v>
      </c>
    </row>
    <row r="143" spans="1:61" ht="18" customHeight="1">
      <c r="A143" s="23" t="s">
        <v>149</v>
      </c>
      <c r="B143" s="23"/>
    </row>
    <row r="144" spans="1:61" ht="18" customHeight="1">
      <c r="A144" s="23" t="s">
        <v>152</v>
      </c>
      <c r="B144" s="23">
        <f>+SUMPRODUCT(B140:U140*B84:U84)*10</f>
        <v>132.38040673846226</v>
      </c>
    </row>
    <row r="145" spans="1:74" ht="18" customHeight="1">
      <c r="A145" s="23" t="s">
        <v>150</v>
      </c>
      <c r="B145" s="23">
        <f>+SUMPRODUCT(B140:AE140*B84:AE84)*10</f>
        <v>135.04884843646687</v>
      </c>
    </row>
    <row r="146" spans="1:74" ht="18" customHeight="1">
      <c r="A146" s="23" t="s">
        <v>151</v>
      </c>
      <c r="B146" s="23">
        <f>+SUMPRODUCT(B140:BI140*B84:BI84)*10</f>
        <v>135.65375040614799</v>
      </c>
    </row>
    <row r="147" spans="1:74" ht="18" customHeight="1">
      <c r="A147" s="23"/>
      <c r="B147" s="23"/>
    </row>
    <row r="148" spans="1:74" s="64" customFormat="1" ht="18" customHeight="1">
      <c r="A148" s="23" t="s">
        <v>69</v>
      </c>
      <c r="B148" s="23">
        <v>1</v>
      </c>
      <c r="C148" s="23">
        <f t="shared" ref="C148:AH148" si="73">+B148/(1+B79)^10</f>
        <v>0.53101571018966143</v>
      </c>
      <c r="D148" s="23">
        <f t="shared" si="73"/>
        <v>0.30182381728042901</v>
      </c>
      <c r="E148" s="23">
        <f t="shared" si="73"/>
        <v>0.18234822272708942</v>
      </c>
      <c r="F148" s="23">
        <f t="shared" si="73"/>
        <v>0.11418526750869842</v>
      </c>
      <c r="G148" s="23">
        <f t="shared" si="73"/>
        <v>7.4339118123790918E-2</v>
      </c>
      <c r="H148" s="23">
        <f t="shared" si="73"/>
        <v>4.9947990730367015E-2</v>
      </c>
      <c r="I148" s="23">
        <f t="shared" si="73"/>
        <v>3.4333326864190834E-2</v>
      </c>
      <c r="J148" s="23">
        <f t="shared" si="73"/>
        <v>2.4065235801811007E-2</v>
      </c>
      <c r="K148" s="23">
        <f t="shared" si="73"/>
        <v>1.6930847735343403E-2</v>
      </c>
      <c r="L148" s="23">
        <f t="shared" si="73"/>
        <v>1.2054193265282625E-2</v>
      </c>
      <c r="M148" s="23">
        <f t="shared" si="73"/>
        <v>8.9766212863958885E-3</v>
      </c>
      <c r="N148" s="23">
        <f t="shared" si="73"/>
        <v>6.5657665165034214E-3</v>
      </c>
      <c r="O148" s="23">
        <f t="shared" si="73"/>
        <v>4.8906428608449307E-3</v>
      </c>
      <c r="P148" s="23">
        <f t="shared" si="73"/>
        <v>3.692573799874498E-3</v>
      </c>
      <c r="Q148" s="23">
        <f t="shared" si="73"/>
        <v>2.8182543830564542E-3</v>
      </c>
      <c r="R148" s="23">
        <f t="shared" si="73"/>
        <v>2.1704378168992877E-3</v>
      </c>
      <c r="S148" s="23">
        <f t="shared" si="73"/>
        <v>1.6845648012515904E-3</v>
      </c>
      <c r="T148" s="23">
        <f t="shared" si="73"/>
        <v>1.3164022482112035E-3</v>
      </c>
      <c r="U148" s="23">
        <f t="shared" si="73"/>
        <v>1.0349422160321892E-3</v>
      </c>
      <c r="V148" s="23">
        <f t="shared" si="73"/>
        <v>8.2084828116837927E-4</v>
      </c>
      <c r="W148" s="23">
        <f t="shared" si="73"/>
        <v>6.5541131335787334E-4</v>
      </c>
      <c r="X148" s="23">
        <f t="shared" si="73"/>
        <v>5.2435796478047093E-4</v>
      </c>
      <c r="Y148" s="23">
        <f t="shared" si="73"/>
        <v>4.2062711773295703E-4</v>
      </c>
      <c r="Z148" s="23">
        <f t="shared" si="73"/>
        <v>3.3837455268507838E-4</v>
      </c>
      <c r="AA148" s="23">
        <f t="shared" si="73"/>
        <v>2.7292323602407371E-4</v>
      </c>
      <c r="AB148" s="23">
        <f t="shared" si="73"/>
        <v>2.205822327157539E-4</v>
      </c>
      <c r="AC148" s="23">
        <f t="shared" si="73"/>
        <v>1.7776153285644774E-4</v>
      </c>
      <c r="AD148" s="23">
        <f t="shared" si="73"/>
        <v>1.4320704281440489E-4</v>
      </c>
      <c r="AE148" s="23">
        <f t="shared" si="73"/>
        <v>1.1540869179917185E-4</v>
      </c>
      <c r="AF148" s="23">
        <f t="shared" si="73"/>
        <v>9.2988089200954835E-5</v>
      </c>
      <c r="AG148" s="23">
        <f t="shared" si="73"/>
        <v>7.4968953691487982E-5</v>
      </c>
      <c r="AH148" s="23">
        <f t="shared" si="73"/>
        <v>6.0568541657262507E-5</v>
      </c>
      <c r="AI148" s="23">
        <f t="shared" ref="AI148:BI148" si="74">+AH148/(1+AH79)^10</f>
        <v>4.9024899706402069E-5</v>
      </c>
      <c r="AJ148" s="23">
        <f t="shared" si="74"/>
        <v>3.9747976620958418E-5</v>
      </c>
      <c r="AK148" s="23">
        <f t="shared" si="74"/>
        <v>3.227610073496599E-5</v>
      </c>
      <c r="AL148" s="23">
        <f t="shared" si="74"/>
        <v>2.6245773390814718E-5</v>
      </c>
      <c r="AM148" s="23">
        <f t="shared" si="74"/>
        <v>2.1369638904154603E-5</v>
      </c>
      <c r="AN148" s="23">
        <f t="shared" si="74"/>
        <v>1.7419829119118584E-5</v>
      </c>
      <c r="AO148" s="23">
        <f t="shared" si="74"/>
        <v>1.4215148415854969E-5</v>
      </c>
      <c r="AP148" s="23">
        <f t="shared" si="74"/>
        <v>1.1611132243325922E-5</v>
      </c>
      <c r="AQ148" s="23">
        <f t="shared" si="74"/>
        <v>9.4923027832819639E-6</v>
      </c>
      <c r="AR148" s="23">
        <f t="shared" si="74"/>
        <v>7.7661199302053963E-6</v>
      </c>
      <c r="AS148" s="23">
        <f t="shared" si="74"/>
        <v>6.3582451873835239E-6</v>
      </c>
      <c r="AT148" s="23">
        <f t="shared" si="74"/>
        <v>5.2088241770426269E-6</v>
      </c>
      <c r="AU148" s="23">
        <f t="shared" si="74"/>
        <v>4.2695606579178691E-6</v>
      </c>
      <c r="AV148" s="23">
        <f t="shared" si="74"/>
        <v>3.501406740114025E-6</v>
      </c>
      <c r="AW148" s="23">
        <f t="shared" si="74"/>
        <v>2.8727339530420076E-6</v>
      </c>
      <c r="AX148" s="23">
        <f t="shared" si="74"/>
        <v>2.3578806000982518E-6</v>
      </c>
      <c r="AY148" s="23">
        <f t="shared" si="74"/>
        <v>1.9359944884594807E-6</v>
      </c>
      <c r="AZ148" s="23">
        <f t="shared" si="74"/>
        <v>1.5901082836895734E-6</v>
      </c>
      <c r="BA148" s="23">
        <f t="shared" si="74"/>
        <v>1.3063986849196196E-6</v>
      </c>
      <c r="BB148" s="23">
        <f t="shared" si="74"/>
        <v>1.0735913393133306E-6</v>
      </c>
      <c r="BC148" s="23">
        <f t="shared" si="74"/>
        <v>8.8248167741137928E-7</v>
      </c>
      <c r="BD148" s="23">
        <f t="shared" si="74"/>
        <v>7.2554823655968066E-7</v>
      </c>
      <c r="BE148" s="23">
        <f t="shared" si="74"/>
        <v>5.9663999111932285E-7</v>
      </c>
      <c r="BF148" s="23">
        <f t="shared" si="74"/>
        <v>4.9072306173466749E-7</v>
      </c>
      <c r="BG148" s="23">
        <f t="shared" si="74"/>
        <v>4.0367518654913679E-7</v>
      </c>
      <c r="BH148" s="23">
        <f t="shared" si="74"/>
        <v>3.3211869842063172E-7</v>
      </c>
      <c r="BI148" s="23">
        <f t="shared" si="74"/>
        <v>2.8617579947128081E-7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165.21520847853654</v>
      </c>
    </row>
    <row r="152" spans="1:74" ht="18" customHeight="1">
      <c r="A152" s="23" t="s">
        <v>150</v>
      </c>
      <c r="B152" s="23">
        <f>+SUMPRODUCT(B148:AE148*B84:AE84)*10</f>
        <v>168.59066587807459</v>
      </c>
    </row>
    <row r="153" spans="1:74" ht="18" customHeight="1">
      <c r="A153" s="23" t="s">
        <v>151</v>
      </c>
      <c r="B153" s="23">
        <f>+SUMPRODUCT(B148:BI148*B84:BI84)*10</f>
        <v>169.36057357271235</v>
      </c>
    </row>
    <row r="154" spans="1:74" ht="18" customHeight="1">
      <c r="A154" s="23" t="s">
        <v>151</v>
      </c>
      <c r="B154" s="23">
        <f>+SUMPRODUCT(B149:BI149*B84:BI84)*10</f>
        <v>0</v>
      </c>
    </row>
    <row r="155" spans="1:74" ht="18" customHeight="1">
      <c r="A155" s="21" t="s">
        <v>228</v>
      </c>
      <c r="B155" s="29">
        <f>+B63*B61</f>
        <v>1.183199067208362E-2</v>
      </c>
      <c r="C155" s="29">
        <f t="shared" ref="C155:BI155" si="75">+C63*C61</f>
        <v>2.6434283193588926E-2</v>
      </c>
      <c r="D155" s="29">
        <f t="shared" si="75"/>
        <v>5.4959651906140938E-2</v>
      </c>
      <c r="E155" s="29">
        <f t="shared" si="75"/>
        <v>0.10576309745693012</v>
      </c>
      <c r="F155" s="29">
        <f t="shared" si="75"/>
        <v>0.18775685029254732</v>
      </c>
      <c r="G155" s="29">
        <f t="shared" si="75"/>
        <v>0.30523116209190271</v>
      </c>
      <c r="H155" s="29">
        <f t="shared" si="75"/>
        <v>0.46594436873954292</v>
      </c>
      <c r="I155" s="29">
        <f t="shared" si="75"/>
        <v>0.68284144208323494</v>
      </c>
      <c r="J155" s="29">
        <f t="shared" si="75"/>
        <v>0.96706526761494349</v>
      </c>
      <c r="K155" s="29">
        <f t="shared" si="75"/>
        <v>1.3364501276595748</v>
      </c>
      <c r="L155" s="29">
        <f t="shared" si="75"/>
        <v>1.7632420085497378</v>
      </c>
      <c r="M155" s="29">
        <f t="shared" si="75"/>
        <v>2.2171801625255667</v>
      </c>
      <c r="N155" s="29">
        <f t="shared" si="75"/>
        <v>2.7515514005700688</v>
      </c>
      <c r="O155" s="29">
        <f t="shared" si="75"/>
        <v>3.3422911904670776</v>
      </c>
      <c r="P155" s="29">
        <f t="shared" si="75"/>
        <v>3.9907004674668878</v>
      </c>
      <c r="Q155" s="29">
        <f t="shared" si="75"/>
        <v>4.6979367667898284</v>
      </c>
      <c r="R155" s="29">
        <f t="shared" si="75"/>
        <v>5.4642065536389417</v>
      </c>
      <c r="S155" s="29">
        <f t="shared" si="75"/>
        <v>6.2889791983292982</v>
      </c>
      <c r="T155" s="29">
        <f t="shared" si="75"/>
        <v>7.1711371326196325</v>
      </c>
      <c r="U155" s="29">
        <f t="shared" si="75"/>
        <v>8.1090578129418454</v>
      </c>
      <c r="V155" s="29">
        <f t="shared" si="75"/>
        <v>9.1491847232910715</v>
      </c>
      <c r="W155" s="29">
        <f t="shared" si="75"/>
        <v>10.320809698702369</v>
      </c>
      <c r="X155" s="29">
        <f t="shared" si="75"/>
        <v>11.593672816421593</v>
      </c>
      <c r="Y155" s="29">
        <f t="shared" si="75"/>
        <v>12.962540425369429</v>
      </c>
      <c r="Z155" s="29">
        <f t="shared" si="75"/>
        <v>14.423331818196658</v>
      </c>
      <c r="AA155" s="29">
        <f t="shared" si="75"/>
        <v>15.960644207815086</v>
      </c>
      <c r="AB155" s="29">
        <f t="shared" si="75"/>
        <v>17.4090966773392</v>
      </c>
      <c r="AC155" s="29">
        <f t="shared" si="75"/>
        <v>18.645666109815217</v>
      </c>
      <c r="AD155" s="29">
        <f t="shared" si="75"/>
        <v>19.763019478580478</v>
      </c>
      <c r="AE155" s="29">
        <f t="shared" si="75"/>
        <v>20.822860016459735</v>
      </c>
      <c r="AF155" s="29">
        <f t="shared" si="75"/>
        <v>21.834027649068993</v>
      </c>
      <c r="AG155" s="29">
        <f t="shared" si="75"/>
        <v>22.813071318425663</v>
      </c>
      <c r="AH155" s="29">
        <f t="shared" si="75"/>
        <v>23.809394510113957</v>
      </c>
      <c r="AI155" s="29">
        <f t="shared" si="75"/>
        <v>24.844225859514466</v>
      </c>
      <c r="AJ155" s="29">
        <f t="shared" si="75"/>
        <v>25.93041984666856</v>
      </c>
      <c r="AK155" s="29">
        <f t="shared" si="75"/>
        <v>27.076417667843913</v>
      </c>
      <c r="AL155" s="29">
        <f t="shared" si="75"/>
        <v>28.287846122957788</v>
      </c>
      <c r="AM155" s="29">
        <f t="shared" si="75"/>
        <v>29.568561872555971</v>
      </c>
      <c r="AN155" s="29">
        <f t="shared" si="75"/>
        <v>30.921339478607791</v>
      </c>
      <c r="AO155" s="29">
        <f t="shared" si="75"/>
        <v>32.348327348600606</v>
      </c>
      <c r="AP155" s="29">
        <f t="shared" si="75"/>
        <v>33.851351204222297</v>
      </c>
      <c r="AQ155" s="29">
        <f t="shared" si="75"/>
        <v>35.432116429978471</v>
      </c>
      <c r="AR155" s="29">
        <f t="shared" si="75"/>
        <v>37.092342753202466</v>
      </c>
      <c r="AS155" s="29">
        <f t="shared" si="75"/>
        <v>38.833853311272243</v>
      </c>
      <c r="AT155" s="29">
        <f t="shared" si="75"/>
        <v>40.658632836921143</v>
      </c>
      <c r="AU155" s="29">
        <f t="shared" si="75"/>
        <v>42.568864923440294</v>
      </c>
      <c r="AV155" s="29">
        <f t="shared" si="75"/>
        <v>44.566955181532819</v>
      </c>
      <c r="AW155" s="29">
        <f t="shared" si="75"/>
        <v>46.655544987836585</v>
      </c>
      <c r="AX155" s="29">
        <f t="shared" si="75"/>
        <v>48.83751908896064</v>
      </c>
      <c r="AY155" s="29">
        <f t="shared" si="75"/>
        <v>51.116009335289434</v>
      </c>
      <c r="AZ155" s="29">
        <f t="shared" si="75"/>
        <v>53.49439612926534</v>
      </c>
      <c r="BA155" s="29">
        <f t="shared" si="75"/>
        <v>55.976308688159307</v>
      </c>
      <c r="BB155" s="29">
        <f t="shared" si="75"/>
        <v>58.565624878567512</v>
      </c>
      <c r="BC155" s="29">
        <f t="shared" si="75"/>
        <v>61.26647113673193</v>
      </c>
      <c r="BD155" s="29">
        <f t="shared" si="75"/>
        <v>64.083222816335322</v>
      </c>
      <c r="BE155" s="29">
        <f t="shared" si="75"/>
        <v>67.020505183550014</v>
      </c>
      <c r="BF155" s="29">
        <f t="shared" si="75"/>
        <v>70.083195193631639</v>
      </c>
      <c r="BG155" s="29">
        <f t="shared" si="75"/>
        <v>73.276424124099307</v>
      </c>
      <c r="BH155" s="29">
        <f t="shared" si="75"/>
        <v>76.605581099236716</v>
      </c>
      <c r="BI155" s="29">
        <f t="shared" si="75"/>
        <v>80.076317513960419</v>
      </c>
    </row>
    <row r="160" spans="1:74" ht="18" customHeight="1">
      <c r="A160" s="21" t="s">
        <v>1311</v>
      </c>
      <c r="B160" s="29">
        <v>21.892251349427966</v>
      </c>
    </row>
    <row r="164" spans="1:2" ht="18" customHeight="1">
      <c r="A164" s="617" t="s">
        <v>1781</v>
      </c>
    </row>
    <row r="165" spans="1:2" ht="18" customHeight="1">
      <c r="A165" s="21" t="s">
        <v>1782</v>
      </c>
      <c r="B165" s="718">
        <v>4.3864991987376846E-3</v>
      </c>
    </row>
    <row r="166" spans="1:2" ht="18" customHeight="1">
      <c r="A166" s="21" t="s">
        <v>1783</v>
      </c>
      <c r="B166" s="718">
        <v>-1.1293671004101951E-2</v>
      </c>
    </row>
    <row r="167" spans="1:2" ht="18" customHeight="1">
      <c r="A167" s="21" t="s">
        <v>1784</v>
      </c>
      <c r="B167" s="718">
        <v>-6.9830220404798349E-5</v>
      </c>
    </row>
  </sheetData>
  <pageMargins left="0.75" right="0.75" top="1" bottom="1" header="0.5" footer="0.5"/>
  <pageSetup orientation="portrait" horizontalDpi="4294967292" verticalDpi="4294967292"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XFD167"/>
  <sheetViews>
    <sheetView zoomScale="85" zoomScaleNormal="85" workbookViewId="0">
      <pane xSplit="1" ySplit="4" topLeftCell="B144"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57</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+Parameters!N35</f>
        <v>0.3</v>
      </c>
    </row>
    <row r="8" spans="1:61" ht="18" customHeight="1">
      <c r="A8" s="21" t="s">
        <v>108</v>
      </c>
      <c r="B8" s="31">
        <f>+Parameters!N36</f>
        <v>0.1</v>
      </c>
    </row>
    <row r="9" spans="1:61" ht="18" customHeight="1">
      <c r="A9" s="23" t="s">
        <v>49</v>
      </c>
      <c r="B9" s="29">
        <f>Parameters!N37</f>
        <v>1.3005301355519889</v>
      </c>
    </row>
    <row r="10" spans="1:61" ht="18" customHeight="1">
      <c r="A10" s="23" t="str">
        <f>+Parameters!A38</f>
        <v>Initial real interest rate (percent per decade annualized)</v>
      </c>
      <c r="B10" s="29">
        <f>+Parameters!N38</f>
        <v>8.2765473111546278E-2</v>
      </c>
    </row>
    <row r="11" spans="1:61" ht="18" customHeight="1">
      <c r="A11" s="23" t="s">
        <v>38</v>
      </c>
      <c r="B11" s="29">
        <f>+Parameters!N39</f>
        <v>2.1347524454330222</v>
      </c>
    </row>
    <row r="12" spans="1:61" ht="18" customHeight="1">
      <c r="A12" s="23" t="s">
        <v>162</v>
      </c>
      <c r="B12" s="29">
        <f>+Parameters!N40</f>
        <v>1.2512595399070259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+Parameters!N43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+Parameters!N45</f>
        <v>1.5</v>
      </c>
    </row>
    <row r="19" spans="1:103" ht="18" customHeight="1">
      <c r="A19" s="34" t="s">
        <v>42</v>
      </c>
      <c r="C19" s="23">
        <f t="shared" ref="C19:BI19" si="5">+LN(C20/B20)/10</f>
        <v>2.5537886659941295E-2</v>
      </c>
      <c r="D19" s="23">
        <f t="shared" si="5"/>
        <v>2.4264658776544178E-2</v>
      </c>
      <c r="E19" s="23">
        <f t="shared" si="5"/>
        <v>2.2105326667898793E-2</v>
      </c>
      <c r="F19" s="23">
        <f t="shared" si="5"/>
        <v>2.0158489187362971E-2</v>
      </c>
      <c r="G19" s="23">
        <f t="shared" si="5"/>
        <v>1.8403224096539005E-2</v>
      </c>
      <c r="H19" s="23">
        <f t="shared" si="5"/>
        <v>1.6820670241348902E-2</v>
      </c>
      <c r="I19" s="23">
        <f t="shared" si="5"/>
        <v>1.5393824406919599E-2</v>
      </c>
      <c r="J19" s="23">
        <f t="shared" si="5"/>
        <v>1.4107358204982587E-2</v>
      </c>
      <c r="K19" s="23">
        <f t="shared" si="5"/>
        <v>1.2947453017372438E-2</v>
      </c>
      <c r="L19" s="23">
        <f t="shared" si="5"/>
        <v>1.1901651214295665E-2</v>
      </c>
      <c r="M19" s="23">
        <f t="shared" si="5"/>
        <v>1.0958722041864585E-2</v>
      </c>
      <c r="N19" s="23">
        <f t="shared" si="5"/>
        <v>1.0108540731849287E-2</v>
      </c>
      <c r="O19" s="23">
        <f t="shared" si="5"/>
        <v>9.3419795294148282E-3</v>
      </c>
      <c r="P19" s="23">
        <f t="shared" si="5"/>
        <v>8.6508094633214721E-3</v>
      </c>
      <c r="Q19" s="23">
        <f t="shared" si="5"/>
        <v>8.0276117990694344E-3</v>
      </c>
      <c r="R19" s="23">
        <f t="shared" si="5"/>
        <v>7.4656982200195926E-3</v>
      </c>
      <c r="S19" s="23">
        <f t="shared" si="5"/>
        <v>6.9590388757510462E-3</v>
      </c>
      <c r="T19" s="23">
        <f t="shared" si="5"/>
        <v>6.5021975218416839E-3</v>
      </c>
      <c r="U19" s="23">
        <f t="shared" si="5"/>
        <v>6.0902730518024297E-3</v>
      </c>
      <c r="V19" s="23">
        <f t="shared" si="5"/>
        <v>5.7188467908820956E-3</v>
      </c>
      <c r="W19" s="23">
        <f t="shared" si="5"/>
        <v>5.3839349836383348E-3</v>
      </c>
      <c r="X19" s="23">
        <f t="shared" si="5"/>
        <v>5.0819459632124985E-3</v>
      </c>
      <c r="Y19" s="23">
        <f t="shared" si="5"/>
        <v>4.8096415407545183E-3</v>
      </c>
      <c r="Z19" s="23">
        <f t="shared" si="5"/>
        <v>4.5641021989711889E-3</v>
      </c>
      <c r="AA19" s="23">
        <f t="shared" si="5"/>
        <v>4.34269571480384E-3</v>
      </c>
      <c r="AB19" s="23">
        <f t="shared" si="5"/>
        <v>4.1430488732236226E-3</v>
      </c>
      <c r="AC19" s="23">
        <f t="shared" si="5"/>
        <v>3.9630219674704221E-3</v>
      </c>
      <c r="AD19" s="23">
        <f t="shared" si="5"/>
        <v>3.8006858111027711E-3</v>
      </c>
      <c r="AE19" s="23">
        <f t="shared" si="5"/>
        <v>3.6543010143111516E-3</v>
      </c>
      <c r="AF19" s="23">
        <f t="shared" si="5"/>
        <v>3.5222993013534834E-3</v>
      </c>
      <c r="AG19" s="23">
        <f t="shared" si="5"/>
        <v>3.4032666679745119E-3</v>
      </c>
      <c r="AH19" s="23">
        <f t="shared" si="5"/>
        <v>3.2959281975006791E-3</v>
      </c>
      <c r="AI19" s="23">
        <f t="shared" si="5"/>
        <v>3.1991343721786423E-3</v>
      </c>
      <c r="AJ19" s="23">
        <f t="shared" si="5"/>
        <v>3.1118487324341263E-3</v>
      </c>
      <c r="AK19" s="23">
        <f t="shared" si="5"/>
        <v>3.033136751253582E-3</v>
      </c>
      <c r="AL19" s="23">
        <f t="shared" si="5"/>
        <v>2.962155803979401E-3</v>
      </c>
      <c r="AM19" s="23">
        <f t="shared" si="5"/>
        <v>2.8981461256093041E-3</v>
      </c>
      <c r="AN19" s="23">
        <f t="shared" si="5"/>
        <v>2.840422658325634E-3</v>
      </c>
      <c r="AO19" s="23">
        <f t="shared" si="5"/>
        <v>2.7883677015684187E-3</v>
      </c>
      <c r="AP19" s="23">
        <f t="shared" si="5"/>
        <v>2.7414242856061578E-3</v>
      </c>
      <c r="AQ19" s="23">
        <f t="shared" si="5"/>
        <v>2.6990901973483468E-3</v>
      </c>
      <c r="AR19" s="23">
        <f t="shared" si="5"/>
        <v>2.6609125941660186E-3</v>
      </c>
      <c r="AS19" s="23">
        <f t="shared" si="5"/>
        <v>2.6264831478142554E-3</v>
      </c>
      <c r="AT19" s="23">
        <f t="shared" si="5"/>
        <v>2.5954336662576717E-3</v>
      </c>
      <c r="AU19" s="23">
        <f t="shared" si="5"/>
        <v>2.5674321463408797E-3</v>
      </c>
      <c r="AV19" s="23">
        <f t="shared" si="5"/>
        <v>2.5421792148839295E-3</v>
      </c>
      <c r="AW19" s="23">
        <f t="shared" si="5"/>
        <v>2.5194049199596578E-3</v>
      </c>
      <c r="AX19" s="23">
        <f t="shared" si="5"/>
        <v>2.4988658378785238E-3</v>
      </c>
      <c r="AY19" s="23">
        <f t="shared" si="5"/>
        <v>2.4803424648015852E-3</v>
      </c>
      <c r="AZ19" s="23">
        <f t="shared" si="5"/>
        <v>2.4636368649632802E-3</v>
      </c>
      <c r="BA19" s="23">
        <f t="shared" si="5"/>
        <v>2.4485705502458486E-3</v>
      </c>
      <c r="BB19" s="23">
        <f t="shared" si="5"/>
        <v>2.4349825683338501E-3</v>
      </c>
      <c r="BC19" s="23">
        <f t="shared" si="5"/>
        <v>2.4227277789208848E-3</v>
      </c>
      <c r="BD19" s="23">
        <f t="shared" si="5"/>
        <v>2.4116752994609316E-3</v>
      </c>
      <c r="BE19" s="23">
        <f t="shared" si="5"/>
        <v>2.4017071037793574E-3</v>
      </c>
      <c r="BF19" s="23">
        <f t="shared" si="5"/>
        <v>2.3927167585026292E-3</v>
      </c>
      <c r="BG19" s="23">
        <f t="shared" si="5"/>
        <v>2.3846082837448513E-3</v>
      </c>
      <c r="BH19" s="23">
        <f t="shared" si="5"/>
        <v>2.3772951258255472E-3</v>
      </c>
      <c r="BI19" s="23">
        <f t="shared" si="5"/>
        <v>2.3706992309963019E-3</v>
      </c>
    </row>
    <row r="20" spans="1:103" s="37" customFormat="1" ht="18" customHeight="1">
      <c r="A20" s="35" t="s">
        <v>189</v>
      </c>
      <c r="B20" s="36">
        <f>+B21</f>
        <v>1.2512595399070259</v>
      </c>
      <c r="C20" s="37">
        <f>+B20*EXP(C22*10)</f>
        <v>1.6153142867154919</v>
      </c>
      <c r="D20" s="37">
        <f>+C20*EXP(D22*10)</f>
        <v>2.0589087929297363</v>
      </c>
      <c r="E20" s="37">
        <f>+D20*EXP(E22*10)</f>
        <v>2.5682619779585232</v>
      </c>
      <c r="F20" s="37">
        <f>+E20*EXP(F22*10)</f>
        <v>3.1418578245860966</v>
      </c>
      <c r="G20" s="37">
        <f t="shared" ref="G20:BI20" si="6">+F20*EXP(G22*10)</f>
        <v>3.7766845810654068</v>
      </c>
      <c r="H20" s="37">
        <f t="shared" si="6"/>
        <v>4.4685020125082451</v>
      </c>
      <c r="I20" s="37">
        <f t="shared" si="6"/>
        <v>5.2121449843377601</v>
      </c>
      <c r="J20" s="37">
        <f t="shared" si="6"/>
        <v>6.0018338148238444</v>
      </c>
      <c r="K20" s="37">
        <f t="shared" si="6"/>
        <v>6.8314680266889916</v>
      </c>
      <c r="L20" s="37">
        <f t="shared" si="6"/>
        <v>7.6948871410386799</v>
      </c>
      <c r="M20" s="37">
        <f t="shared" si="6"/>
        <v>8.5860888764460039</v>
      </c>
      <c r="N20" s="37">
        <f t="shared" si="6"/>
        <v>9.4994008518257385</v>
      </c>
      <c r="O20" s="37">
        <f t="shared" si="6"/>
        <v>10.429606323640042</v>
      </c>
      <c r="P20" s="37">
        <f t="shared" si="6"/>
        <v>11.372027571758458</v>
      </c>
      <c r="Q20" s="37">
        <f t="shared" si="6"/>
        <v>12.3225724159644</v>
      </c>
      <c r="R20" s="37">
        <f t="shared" si="6"/>
        <v>13.277750219402154</v>
      </c>
      <c r="S20" s="37">
        <f t="shared" si="6"/>
        <v>14.234663866287322</v>
      </c>
      <c r="T20" s="37">
        <f t="shared" si="6"/>
        <v>15.190983825503716</v>
      </c>
      <c r="U20" s="37">
        <f t="shared" si="6"/>
        <v>16.144909730178334</v>
      </c>
      <c r="V20" s="37">
        <f t="shared" si="6"/>
        <v>17.095124072857548</v>
      </c>
      <c r="W20" s="37">
        <f t="shared" si="6"/>
        <v>18.040741749903408</v>
      </c>
      <c r="X20" s="37">
        <f t="shared" si="6"/>
        <v>18.98125836250194</v>
      </c>
      <c r="Y20" s="37">
        <f t="shared" si="6"/>
        <v>19.916499439911394</v>
      </c>
      <c r="Z20" s="37">
        <f t="shared" si="6"/>
        <v>20.846572115030504</v>
      </c>
      <c r="AA20" s="37">
        <f t="shared" si="6"/>
        <v>21.771820258765352</v>
      </c>
      <c r="AB20" s="37">
        <f t="shared" si="6"/>
        <v>22.692783663404722</v>
      </c>
      <c r="AC20" s="37">
        <f t="shared" si="6"/>
        <v>23.610161545675915</v>
      </c>
      <c r="AD20" s="37">
        <f t="shared" si="6"/>
        <v>24.524780403890638</v>
      </c>
      <c r="AE20" s="37">
        <f t="shared" si="6"/>
        <v>25.437566096423847</v>
      </c>
      <c r="AF20" s="37">
        <f t="shared" si="6"/>
        <v>26.349519897118796</v>
      </c>
      <c r="AG20" s="37">
        <f t="shared" si="6"/>
        <v>27.261698214854775</v>
      </c>
      <c r="AH20" s="37">
        <f t="shared" si="6"/>
        <v>28.175195628920125</v>
      </c>
      <c r="AI20" s="37">
        <f t="shared" si="6"/>
        <v>29.09113088024392</v>
      </c>
      <c r="AJ20" s="37">
        <f t="shared" si="6"/>
        <v>30.01063546388005</v>
      </c>
      <c r="AK20" s="37">
        <f t="shared" si="6"/>
        <v>30.934844484845151</v>
      </c>
      <c r="AL20" s="37">
        <f t="shared" si="6"/>
        <v>31.864889463219626</v>
      </c>
      <c r="AM20" s="37">
        <f t="shared" si="6"/>
        <v>32.801892802142618</v>
      </c>
      <c r="AN20" s="37">
        <f t="shared" si="6"/>
        <v>33.746963661653098</v>
      </c>
      <c r="AO20" s="37">
        <f t="shared" si="6"/>
        <v>34.70119501062706</v>
      </c>
      <c r="AP20" s="37">
        <f t="shared" si="6"/>
        <v>35.665661657243163</v>
      </c>
      <c r="AQ20" s="37">
        <f t="shared" si="6"/>
        <v>36.641419084789021</v>
      </c>
      <c r="AR20" s="37">
        <f t="shared" si="6"/>
        <v>37.62950294380704</v>
      </c>
      <c r="AS20" s="37">
        <f t="shared" si="6"/>
        <v>38.630929073395357</v>
      </c>
      <c r="AT20" s="37">
        <f t="shared" si="6"/>
        <v>39.646693943900495</v>
      </c>
      <c r="AU20" s="37">
        <f t="shared" si="6"/>
        <v>40.677775430336141</v>
      </c>
      <c r="AV20" s="37">
        <f t="shared" si="6"/>
        <v>41.725133840775428</v>
      </c>
      <c r="AW20" s="37">
        <f t="shared" si="6"/>
        <v>42.789713136864577</v>
      </c>
      <c r="AX20" s="37">
        <f t="shared" si="6"/>
        <v>43.872442294686046</v>
      </c>
      <c r="AY20" s="37">
        <f t="shared" si="6"/>
        <v>44.974236763653813</v>
      </c>
      <c r="AZ20" s="37">
        <f t="shared" si="6"/>
        <v>46.095999989142506</v>
      </c>
      <c r="BA20" s="37">
        <f t="shared" si="6"/>
        <v>47.2386249713159</v>
      </c>
      <c r="BB20" s="37">
        <f t="shared" si="6"/>
        <v>48.40299583829399</v>
      </c>
      <c r="BC20" s="37">
        <f t="shared" si="6"/>
        <v>49.589989416532838</v>
      </c>
      <c r="BD20" s="37">
        <f t="shared" si="6"/>
        <v>50.800476785221413</v>
      </c>
      <c r="BE20" s="37">
        <f t="shared" si="6"/>
        <v>52.035324804743894</v>
      </c>
      <c r="BF20" s="37">
        <f t="shared" si="6"/>
        <v>53.295397611920038</v>
      </c>
      <c r="BG20" s="37">
        <f t="shared" si="6"/>
        <v>54.581558076908628</v>
      </c>
      <c r="BH20" s="37">
        <f t="shared" si="6"/>
        <v>55.894669218420134</v>
      </c>
      <c r="BI20" s="37">
        <f t="shared" si="6"/>
        <v>57.235595575301019</v>
      </c>
    </row>
    <row r="21" spans="1:103" ht="18" customHeight="1">
      <c r="A21" s="21" t="s">
        <v>190</v>
      </c>
      <c r="B21" s="29">
        <f>+Parameters!N40</f>
        <v>1.2512595399070259</v>
      </c>
    </row>
    <row r="22" spans="1:103" ht="18" customHeight="1">
      <c r="A22" s="21" t="s">
        <v>144</v>
      </c>
      <c r="C22" s="23">
        <f>+Data!C62</f>
        <v>2.5537886659941295E-2</v>
      </c>
      <c r="D22" s="23">
        <f>+Data!D62</f>
        <v>2.4264658776544174E-2</v>
      </c>
      <c r="E22" s="23">
        <f>+Data!E62</f>
        <v>2.21053266678988E-2</v>
      </c>
      <c r="F22" s="23">
        <f>+Data!F62</f>
        <v>2.0158489187362977E-2</v>
      </c>
      <c r="G22" s="23">
        <f>+Data!G62</f>
        <v>1.8403224096539009E-2</v>
      </c>
      <c r="H22" s="23">
        <f>+Data!H62</f>
        <v>1.6820670241348909E-2</v>
      </c>
      <c r="I22" s="23">
        <f>+Data!I62</f>
        <v>1.5393824406919597E-2</v>
      </c>
      <c r="J22" s="23">
        <f>+Data!J62</f>
        <v>1.4107358204982592E-2</v>
      </c>
      <c r="K22" s="23">
        <f>+Data!K62</f>
        <v>1.2947453017372429E-2</v>
      </c>
      <c r="L22" s="23">
        <f>+Data!L62</f>
        <v>1.1901651214295669E-2</v>
      </c>
      <c r="M22" s="23">
        <f>+Data!M62</f>
        <v>1.0958722041864582E-2</v>
      </c>
      <c r="N22" s="23">
        <f>+Data!N62</f>
        <v>1.0108540731849292E-2</v>
      </c>
      <c r="O22" s="23">
        <f>+Data!O62</f>
        <v>9.3419795294148282E-3</v>
      </c>
      <c r="P22" s="23">
        <f>+Data!P62</f>
        <v>8.6508094633214686E-3</v>
      </c>
      <c r="Q22" s="23">
        <f>+Data!Q62</f>
        <v>8.0276117990694361E-3</v>
      </c>
      <c r="R22" s="23">
        <f>+Data!R62</f>
        <v>7.4656982200195961E-3</v>
      </c>
      <c r="S22" s="23">
        <f>+Data!S62</f>
        <v>6.9590388757510462E-3</v>
      </c>
      <c r="T22" s="23">
        <f>+Data!T62</f>
        <v>6.5021975218416744E-3</v>
      </c>
      <c r="U22" s="23">
        <f>+Data!U62</f>
        <v>6.0902730518024488E-3</v>
      </c>
      <c r="V22" s="23">
        <f>+Data!V62</f>
        <v>5.7188467908821025E-3</v>
      </c>
      <c r="W22" s="23">
        <f>+Data!W62</f>
        <v>5.3839349836383374E-3</v>
      </c>
      <c r="X22" s="23">
        <f>+Data!X62</f>
        <v>5.0819459632125081E-3</v>
      </c>
      <c r="Y22" s="23">
        <f>+Data!Y62</f>
        <v>4.8096415407545166E-3</v>
      </c>
      <c r="Z22" s="23">
        <f>+Data!Z62</f>
        <v>4.5641021989711915E-3</v>
      </c>
      <c r="AA22" s="23">
        <f>+Data!AA62</f>
        <v>4.3426957148038426E-3</v>
      </c>
      <c r="AB22" s="23">
        <f>+Data!AB62</f>
        <v>4.1430488732236313E-3</v>
      </c>
      <c r="AC22" s="23">
        <f>+Data!AC62</f>
        <v>3.963021967470416E-3</v>
      </c>
      <c r="AD22" s="23">
        <f>+Data!AD62</f>
        <v>3.8006858111027612E-3</v>
      </c>
      <c r="AE22" s="23">
        <f>+Data!AE62</f>
        <v>3.6543010143111412E-3</v>
      </c>
      <c r="AF22" s="23">
        <f>+Data!AF62</f>
        <v>3.5222993013534843E-3</v>
      </c>
      <c r="AG22" s="23">
        <f>+Data!AG62</f>
        <v>3.4032666679745045E-3</v>
      </c>
      <c r="AH22" s="23">
        <f>+Data!AH62</f>
        <v>3.2959281975006851E-3</v>
      </c>
      <c r="AI22" s="23">
        <f>+Data!AI62</f>
        <v>3.1991343721786492E-3</v>
      </c>
      <c r="AJ22" s="23">
        <f>+Data!AJ62</f>
        <v>3.1118487324341159E-3</v>
      </c>
      <c r="AK22" s="23">
        <f>+Data!AK62</f>
        <v>3.0331367512535742E-3</v>
      </c>
      <c r="AL22" s="23">
        <f>+Data!AL62</f>
        <v>2.9621558039793949E-3</v>
      </c>
      <c r="AM22" s="23">
        <f>+Data!AM62</f>
        <v>2.8981461256093058E-3</v>
      </c>
      <c r="AN22" s="23">
        <f>+Data!AN62</f>
        <v>2.8404226583256271E-3</v>
      </c>
      <c r="AO22" s="23">
        <f>+Data!AO62</f>
        <v>2.7883677015684239E-3</v>
      </c>
      <c r="AP22" s="23">
        <f>+Data!AP62</f>
        <v>2.7414242856061469E-3</v>
      </c>
      <c r="AQ22" s="23">
        <f>+Data!AQ62</f>
        <v>2.6990901973483481E-3</v>
      </c>
      <c r="AR22" s="23">
        <f>+Data!AR62</f>
        <v>2.6609125941660103E-3</v>
      </c>
      <c r="AS22" s="23">
        <f>+Data!AS62</f>
        <v>2.626483147814258E-3</v>
      </c>
      <c r="AT22" s="23">
        <f>+Data!AT62</f>
        <v>2.5954336662576713E-3</v>
      </c>
      <c r="AU22" s="23">
        <f>+Data!AU62</f>
        <v>2.5674321463408797E-3</v>
      </c>
      <c r="AV22" s="23">
        <f>+Data!AV62</f>
        <v>2.5421792148839222E-3</v>
      </c>
      <c r="AW22" s="23">
        <f>+Data!AW62</f>
        <v>2.5194049199596534E-3</v>
      </c>
      <c r="AX22" s="23">
        <f>+Data!AX62</f>
        <v>2.4988658378785212E-3</v>
      </c>
      <c r="AY22" s="23">
        <f>+Data!AY62</f>
        <v>2.4803424648015809E-3</v>
      </c>
      <c r="AZ22" s="23">
        <f>+Data!AZ62</f>
        <v>2.4636368649632698E-3</v>
      </c>
      <c r="BA22" s="23">
        <f>+Data!BA62</f>
        <v>2.4485705502458473E-3</v>
      </c>
      <c r="BB22" s="23">
        <f>+Data!BB62</f>
        <v>2.4349825683338483E-3</v>
      </c>
      <c r="BC22" s="23">
        <f>+Data!BC62</f>
        <v>2.4227277789208904E-3</v>
      </c>
      <c r="BD22" s="23">
        <f>+Data!BD62</f>
        <v>2.4116752994609312E-3</v>
      </c>
      <c r="BE22" s="23">
        <f>+Data!BE62</f>
        <v>2.4017071037793574E-3</v>
      </c>
      <c r="BF22" s="23">
        <f>+Data!BF62</f>
        <v>2.3927167585026258E-3</v>
      </c>
      <c r="BG22" s="23">
        <f>+Data!BG62</f>
        <v>2.3846082837448526E-3</v>
      </c>
      <c r="BH22" s="23">
        <f>+Data!BH62</f>
        <v>2.3772951258255394E-3</v>
      </c>
      <c r="BI22" s="23">
        <f>+Data!BI62</f>
        <v>2.3706992309963128E-3</v>
      </c>
    </row>
    <row r="23" spans="1:103" ht="18" customHeight="1">
      <c r="A23" s="30" t="s">
        <v>111</v>
      </c>
    </row>
    <row r="24" spans="1:103" ht="18" customHeight="1">
      <c r="A24" s="21" t="s">
        <v>181</v>
      </c>
      <c r="B24" s="29">
        <f>+Parameters!N51</f>
        <v>0.34097373142773563</v>
      </c>
    </row>
    <row r="25" spans="1:103" ht="18" customHeight="1">
      <c r="A25" s="21" t="s">
        <v>182</v>
      </c>
      <c r="B25" s="29">
        <f>+Parameters!N52</f>
        <v>0.19832036751008103</v>
      </c>
    </row>
    <row r="26" spans="1:103" ht="18" customHeight="1">
      <c r="A26" s="21" t="s">
        <v>47</v>
      </c>
      <c r="B26" s="29">
        <f>+Parameters!N53</f>
        <v>2</v>
      </c>
    </row>
    <row r="27" spans="1:103" ht="18" customHeight="1">
      <c r="A27" s="21" t="str">
        <f>+Parameters!A54</f>
        <v>Threshold for catastrophic damages</v>
      </c>
      <c r="B27" s="29">
        <f>+Parameters!N54</f>
        <v>4</v>
      </c>
    </row>
    <row r="28" spans="1:103" ht="18" customHeight="1">
      <c r="A28" s="21" t="str">
        <f>+Parameters!A55</f>
        <v>Exponent for catastrophic damages</v>
      </c>
      <c r="B28" s="29">
        <f>+Parameters!N55</f>
        <v>6</v>
      </c>
    </row>
    <row r="29" spans="1:103" ht="18" customHeight="1">
      <c r="A29" s="21" t="str">
        <f>+Parameters!A56</f>
        <v>Damage rate at threshold for catastrophic damages</v>
      </c>
      <c r="B29" s="29">
        <f>+Parameters!N56</f>
        <v>0</v>
      </c>
    </row>
    <row r="30" spans="1:103" ht="18" customHeight="1">
      <c r="A30" s="30" t="s">
        <v>110</v>
      </c>
    </row>
    <row r="31" spans="1:103" s="33" customFormat="1" ht="18" customHeight="1">
      <c r="A31" s="32" t="s">
        <v>80</v>
      </c>
      <c r="B31" s="23">
        <f>+B36*B40/$B38</f>
        <v>7.2840800838647315E-2</v>
      </c>
      <c r="C31" s="23">
        <f>+C36*C40/$B38</f>
        <v>4.6949215960029177E-2</v>
      </c>
      <c r="D31" s="23">
        <f>+D36*D40/$B38</f>
        <v>3.6660084089904323E-2</v>
      </c>
      <c r="E31" s="23">
        <f>+E36*E40/$B38</f>
        <v>2.9143312017519702E-2</v>
      </c>
      <c r="F31" s="23">
        <f>+F36*F40/$B38</f>
        <v>2.3545197514925186E-2</v>
      </c>
      <c r="G31" s="23">
        <f t="shared" ref="G31:BI31" si="7">+G36*G40/$B38</f>
        <v>1.9301817550052253E-2</v>
      </c>
      <c r="H31" s="23">
        <f t="shared" si="7"/>
        <v>1.6032826740185153E-2</v>
      </c>
      <c r="I31" s="23">
        <f t="shared" si="7"/>
        <v>1.3476708548713592E-2</v>
      </c>
      <c r="J31" s="23">
        <f t="shared" si="7"/>
        <v>1.145041558160545E-2</v>
      </c>
      <c r="K31" s="23">
        <f t="shared" si="7"/>
        <v>9.8236886260101748E-3</v>
      </c>
      <c r="L31" s="23">
        <f t="shared" si="7"/>
        <v>8.502399060596964E-3</v>
      </c>
      <c r="M31" s="23">
        <f t="shared" si="7"/>
        <v>7.4175488281023293E-3</v>
      </c>
      <c r="N31" s="23">
        <f t="shared" si="7"/>
        <v>6.5178838016616957E-3</v>
      </c>
      <c r="O31" s="23">
        <f t="shared" si="7"/>
        <v>5.7648552590014298E-3</v>
      </c>
      <c r="P31" s="23">
        <f t="shared" si="7"/>
        <v>5.1291322099204957E-3</v>
      </c>
      <c r="Q31" s="23">
        <f t="shared" si="7"/>
        <v>4.588153749754415E-3</v>
      </c>
      <c r="R31" s="23">
        <f t="shared" si="7"/>
        <v>4.1243889405423945E-3</v>
      </c>
      <c r="S31" s="23">
        <f t="shared" si="7"/>
        <v>3.7240845624237485E-3</v>
      </c>
      <c r="T31" s="23">
        <f t="shared" si="7"/>
        <v>3.3763535794346274E-3</v>
      </c>
      <c r="U31" s="23">
        <f t="shared" si="7"/>
        <v>3.072504424359513E-3</v>
      </c>
      <c r="V31" s="23">
        <f t="shared" si="7"/>
        <v>2.805542437542365E-3</v>
      </c>
      <c r="W31" s="23">
        <f t="shared" si="7"/>
        <v>2.569795700185938E-3</v>
      </c>
      <c r="X31" s="23">
        <f t="shared" si="7"/>
        <v>2.3606316693236297E-3</v>
      </c>
      <c r="Y31" s="23">
        <f t="shared" si="7"/>
        <v>2.1742407337958392E-3</v>
      </c>
      <c r="Z31" s="23">
        <f t="shared" si="7"/>
        <v>2.0074695427057055E-3</v>
      </c>
      <c r="AA31" s="23">
        <f t="shared" si="7"/>
        <v>9.6375089621731898E-4</v>
      </c>
      <c r="AB31" s="23">
        <f t="shared" si="7"/>
        <v>4.6340456336156719E-4</v>
      </c>
      <c r="AC31" s="23">
        <f t="shared" si="7"/>
        <v>2.2313491437000671E-4</v>
      </c>
      <c r="AD31" s="23">
        <f t="shared" si="7"/>
        <v>1.0757845347997511E-4</v>
      </c>
      <c r="AE31" s="23">
        <f t="shared" si="7"/>
        <v>5.1925244533418811E-5</v>
      </c>
      <c r="AF31" s="23">
        <f t="shared" si="7"/>
        <v>2.508867600519466E-5</v>
      </c>
      <c r="AG31" s="23">
        <f t="shared" si="7"/>
        <v>1.2133281696219323E-5</v>
      </c>
      <c r="AH31" s="23">
        <f t="shared" si="7"/>
        <v>5.8727299213757279E-6</v>
      </c>
      <c r="AI31" s="23">
        <f t="shared" si="7"/>
        <v>2.8446370760279941E-6</v>
      </c>
      <c r="AJ31" s="23">
        <f t="shared" si="7"/>
        <v>1.3788159039842843E-6</v>
      </c>
      <c r="AK31" s="23">
        <f t="shared" si="7"/>
        <v>6.6872725598808725E-7</v>
      </c>
      <c r="AL31" s="23">
        <f t="shared" si="7"/>
        <v>3.2451050114889193E-7</v>
      </c>
      <c r="AM31" s="23">
        <f t="shared" si="7"/>
        <v>1.5755122231552773E-7</v>
      </c>
      <c r="AN31" s="23">
        <f t="shared" si="7"/>
        <v>7.6525603048838089E-8</v>
      </c>
      <c r="AO31" s="23">
        <f t="shared" si="7"/>
        <v>3.7184719548093763E-8</v>
      </c>
      <c r="AP31" s="23">
        <f t="shared" si="7"/>
        <v>1.8074976829864149E-8</v>
      </c>
      <c r="AQ31" s="23">
        <f t="shared" si="7"/>
        <v>8.7888272557175473E-9</v>
      </c>
      <c r="AR31" s="23">
        <f t="shared" si="7"/>
        <v>4.2747434355136607E-9</v>
      </c>
      <c r="AS31" s="23">
        <f t="shared" si="7"/>
        <v>2.0797088086884211E-9</v>
      </c>
      <c r="AT31" s="23">
        <f t="shared" si="7"/>
        <v>1.0120384784863364E-9</v>
      </c>
      <c r="AU31" s="23">
        <f t="shared" si="7"/>
        <v>4.9258743957281366E-10</v>
      </c>
      <c r="AV31" s="23">
        <f t="shared" si="7"/>
        <v>2.398017099464748E-10</v>
      </c>
      <c r="AW31" s="23">
        <f t="shared" si="7"/>
        <v>1.1676040361479217E-10</v>
      </c>
      <c r="AX31" s="23">
        <f t="shared" si="7"/>
        <v>5.6859866096301419E-11</v>
      </c>
      <c r="AY31" s="23">
        <f t="shared" si="7"/>
        <v>2.7693402469355155E-11</v>
      </c>
      <c r="AZ31" s="23">
        <f t="shared" si="7"/>
        <v>1.3489660441604927E-11</v>
      </c>
      <c r="BA31" s="23">
        <f t="shared" si="7"/>
        <v>6.5716513207348982E-12</v>
      </c>
      <c r="BB31" s="23">
        <f t="shared" si="7"/>
        <v>3.2017832034432511E-12</v>
      </c>
      <c r="BC31" s="23">
        <f t="shared" si="7"/>
        <v>1.5600871320546563E-12</v>
      </c>
      <c r="BD31" s="23">
        <f t="shared" si="7"/>
        <v>7.6022361907465601E-13</v>
      </c>
      <c r="BE31" s="23">
        <f t="shared" si="7"/>
        <v>3.7048094515222809E-13</v>
      </c>
      <c r="BF31" s="23">
        <f t="shared" si="7"/>
        <v>1.8055902708917705E-13</v>
      </c>
      <c r="BG31" s="23">
        <f t="shared" si="7"/>
        <v>8.8003200569785468E-14</v>
      </c>
      <c r="BH31" s="23">
        <f t="shared" si="7"/>
        <v>4.2894446340818666E-14</v>
      </c>
      <c r="BI31" s="23">
        <f t="shared" si="7"/>
        <v>2.0908586324008522E-14</v>
      </c>
    </row>
    <row r="32" spans="1:103" s="33" customFormat="1" ht="18" customHeight="1">
      <c r="A32" s="32" t="s">
        <v>116</v>
      </c>
      <c r="B32" s="29">
        <f>+Parameters!N58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+Parameters!N60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+Parameters!N61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+Parameters!N65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+Parameters!N64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0.14715313300736829</v>
      </c>
      <c r="C40" s="33">
        <f>+B40*EXP(C42*10)*Data!G97</f>
        <v>9.9316126627593565E-2</v>
      </c>
      <c r="D40" s="33">
        <f>+C40*EXP(D42*10)</f>
        <v>8.1184736573527705E-2</v>
      </c>
      <c r="E40" s="33">
        <f>+D40*EXP(E42*10)</f>
        <v>6.754571460403104E-2</v>
      </c>
      <c r="F40" s="33">
        <f>+E40*EXP(F42*10)</f>
        <v>5.709829470956089E-2</v>
      </c>
      <c r="G40" s="33">
        <f t="shared" ref="G40:BI40" si="9">+F40*EXP(G42*10)</f>
        <v>4.8962119000703748E-2</v>
      </c>
      <c r="H40" s="33">
        <f t="shared" si="9"/>
        <v>4.2529260320145208E-2</v>
      </c>
      <c r="I40" s="33">
        <f t="shared" si="9"/>
        <v>3.7372052915500699E-2</v>
      </c>
      <c r="J40" s="33">
        <f t="shared" si="9"/>
        <v>3.3184435327519198E-2</v>
      </c>
      <c r="K40" s="33">
        <f t="shared" si="9"/>
        <v>2.9743866625900721E-2</v>
      </c>
      <c r="L40" s="33">
        <f t="shared" si="9"/>
        <v>2.6886135467575626E-2</v>
      </c>
      <c r="M40" s="33">
        <f t="shared" si="9"/>
        <v>2.4488405500304657E-2</v>
      </c>
      <c r="N40" s="33">
        <f t="shared" si="9"/>
        <v>2.2457617719442484E-2</v>
      </c>
      <c r="O40" s="33">
        <f t="shared" si="9"/>
        <v>2.0722436035991203E-2</v>
      </c>
      <c r="P40" s="33">
        <f t="shared" si="9"/>
        <v>1.9227573588726374E-2</v>
      </c>
      <c r="Q40" s="33">
        <f t="shared" si="9"/>
        <v>1.7929742521096317E-2</v>
      </c>
      <c r="R40" s="33">
        <f t="shared" si="9"/>
        <v>1.6794726292298431E-2</v>
      </c>
      <c r="S40" s="33">
        <f t="shared" si="9"/>
        <v>1.579523835633978E-2</v>
      </c>
      <c r="T40" s="33">
        <f t="shared" si="9"/>
        <v>1.4909338531134514E-2</v>
      </c>
      <c r="U40" s="33">
        <f t="shared" si="9"/>
        <v>1.4119249494638254E-2</v>
      </c>
      <c r="V40" s="33">
        <f t="shared" si="9"/>
        <v>1.3410463523978856E-2</v>
      </c>
      <c r="W40" s="33">
        <f t="shared" si="9"/>
        <v>1.2771061963814476E-2</v>
      </c>
      <c r="X40" s="33">
        <f t="shared" si="9"/>
        <v>1.2191192149871733E-2</v>
      </c>
      <c r="Y40" s="33">
        <f t="shared" si="9"/>
        <v>1.1662661966358196E-2</v>
      </c>
      <c r="Z40" s="33">
        <f t="shared" si="9"/>
        <v>1.117862306827426E-2</v>
      </c>
      <c r="AA40" s="33">
        <f t="shared" si="9"/>
        <v>1.0733321498869975E-2</v>
      </c>
      <c r="AB40" s="33">
        <f t="shared" si="9"/>
        <v>1.0321899947642883E-2</v>
      </c>
      <c r="AC40" s="33">
        <f t="shared" si="9"/>
        <v>9.9402398813066457E-3</v>
      </c>
      <c r="AD40" s="33">
        <f t="shared" si="9"/>
        <v>9.5848346877505115E-3</v>
      </c>
      <c r="AE40" s="33">
        <f t="shared" si="9"/>
        <v>9.252687111113423E-3</v>
      </c>
      <c r="AF40" s="33">
        <f t="shared" si="9"/>
        <v>8.9412258408821804E-3</v>
      </c>
      <c r="AG40" s="33">
        <f t="shared" si="9"/>
        <v>8.6482373015201487E-3</v>
      </c>
      <c r="AH40" s="33">
        <f t="shared" si="9"/>
        <v>8.371809579533724E-3</v>
      </c>
      <c r="AI40" s="33">
        <f t="shared" si="9"/>
        <v>8.110286099384998E-3</v>
      </c>
      <c r="AJ40" s="33">
        <f t="shared" si="9"/>
        <v>7.8622271740260864E-3</v>
      </c>
      <c r="AK40" s="33">
        <f t="shared" si="9"/>
        <v>7.6263779506003798E-3</v>
      </c>
      <c r="AL40" s="33">
        <f t="shared" si="9"/>
        <v>7.4016415767096406E-3</v>
      </c>
      <c r="AM40" s="33">
        <f t="shared" si="9"/>
        <v>7.18705664946717E-3</v>
      </c>
      <c r="AN40" s="33">
        <f t="shared" si="9"/>
        <v>6.9817781945882285E-3</v>
      </c>
      <c r="AO40" s="33">
        <f t="shared" si="9"/>
        <v>6.7850615681414482E-3</v>
      </c>
      <c r="AP40" s="33">
        <f t="shared" si="9"/>
        <v>6.5962487884163911E-3</v>
      </c>
      <c r="AQ40" s="33">
        <f t="shared" si="9"/>
        <v>6.4147568965446421E-3</v>
      </c>
      <c r="AR40" s="33">
        <f t="shared" si="9"/>
        <v>6.240068017284388E-3</v>
      </c>
      <c r="AS40" s="33">
        <f t="shared" si="9"/>
        <v>6.0717208497458423E-3</v>
      </c>
      <c r="AT40" s="33">
        <f t="shared" si="9"/>
        <v>5.9093033648742457E-3</v>
      </c>
      <c r="AU40" s="33">
        <f t="shared" si="9"/>
        <v>5.7524465245946997E-3</v>
      </c>
      <c r="AV40" s="33">
        <f t="shared" si="9"/>
        <v>5.6008188685028664E-3</v>
      </c>
      <c r="AW40" s="33">
        <f t="shared" si="9"/>
        <v>5.4541218392955143E-3</v>
      </c>
      <c r="AX40" s="33">
        <f t="shared" si="9"/>
        <v>5.3120857389014281E-3</v>
      </c>
      <c r="AY40" s="33">
        <f t="shared" si="9"/>
        <v>5.1744662243827623E-3</v>
      </c>
      <c r="AZ40" s="33">
        <f t="shared" si="9"/>
        <v>5.0410412668300993E-3</v>
      </c>
      <c r="BA40" s="33">
        <f t="shared" si="9"/>
        <v>4.9116085082274701E-3</v>
      </c>
      <c r="BB40" s="33">
        <f t="shared" si="9"/>
        <v>4.7859829610597997E-3</v>
      </c>
      <c r="BC40" s="33">
        <f t="shared" si="9"/>
        <v>4.6639950036295921E-3</v>
      </c>
      <c r="BD40" s="33">
        <f t="shared" si="9"/>
        <v>4.5454886309275475E-3</v>
      </c>
      <c r="BE40" s="33">
        <f t="shared" si="9"/>
        <v>4.4303199266934904E-3</v>
      </c>
      <c r="BF40" s="33">
        <f t="shared" si="9"/>
        <v>4.3183557271960814E-3</v>
      </c>
      <c r="BG40" s="33">
        <f t="shared" si="9"/>
        <v>4.2094724514042088E-3</v>
      </c>
      <c r="BH40" s="33">
        <f t="shared" si="9"/>
        <v>4.103555075743592E-3</v>
      </c>
      <c r="BI40" s="33">
        <f t="shared" si="9"/>
        <v>4.0004962346307637E-3</v>
      </c>
    </row>
    <row r="41" spans="1:61 16384:16384" ht="18" customHeight="1">
      <c r="A41" s="21" t="s">
        <v>92</v>
      </c>
      <c r="B41" s="29">
        <f>+Parameters!N69</f>
        <v>0.14715313300736829</v>
      </c>
    </row>
    <row r="42" spans="1:61 16384:16384" s="45" customFormat="1" ht="18" customHeight="1">
      <c r="A42" s="43" t="s">
        <v>131</v>
      </c>
      <c r="B42" s="46"/>
      <c r="C42" s="33">
        <f>+Data!H80</f>
        <v>-2.2120078299639762E-2</v>
      </c>
      <c r="D42" s="33">
        <f>+Data!I80</f>
        <v>-2.0158070469675788E-2</v>
      </c>
      <c r="E42" s="33">
        <f>+Data!J80</f>
        <v>-1.8392263422708211E-2</v>
      </c>
      <c r="F42" s="33">
        <f>+Data!K80</f>
        <v>-1.6803037080437393E-2</v>
      </c>
      <c r="G42" s="33">
        <f>+Data!L80</f>
        <v>-1.5372733372393654E-2</v>
      </c>
      <c r="H42" s="33">
        <f>+Data!M80</f>
        <v>-1.4085460035154289E-2</v>
      </c>
      <c r="I42" s="33">
        <f>+Data!N80</f>
        <v>-1.2926914031638859E-2</v>
      </c>
      <c r="J42" s="33">
        <f>+Data!O80</f>
        <v>-1.1884222628474973E-2</v>
      </c>
      <c r="K42" s="33">
        <f>+Data!P80</f>
        <v>-1.0945800365627477E-2</v>
      </c>
      <c r="L42" s="33">
        <f>+Data!Q80</f>
        <v>-1.0101220329064728E-2</v>
      </c>
      <c r="M42" s="33">
        <f>+Data!R80</f>
        <v>-9.341098296158255E-3</v>
      </c>
      <c r="N42" s="33">
        <f>+Data!S80</f>
        <v>-8.6569884665424288E-3</v>
      </c>
      <c r="O42" s="33">
        <f>+Data!T80</f>
        <v>-8.041289619888186E-3</v>
      </c>
      <c r="P42" s="33">
        <f>+Data!U80</f>
        <v>-7.4871606578993666E-3</v>
      </c>
      <c r="Q42" s="33">
        <f>+Data!V80</f>
        <v>-6.9884445921094291E-3</v>
      </c>
      <c r="R42" s="33">
        <f>+Data!W80</f>
        <v>-6.5396001328984852E-3</v>
      </c>
      <c r="S42" s="33">
        <f>+Data!X80</f>
        <v>-6.1356401196086367E-3</v>
      </c>
      <c r="T42" s="33">
        <f>+Data!Y80</f>
        <v>-5.7720761076477736E-3</v>
      </c>
      <c r="U42" s="33">
        <f>+Data!Z80</f>
        <v>-5.4448684968829968E-3</v>
      </c>
      <c r="V42" s="33">
        <f>+Data!AA80</f>
        <v>-5.150381647194697E-3</v>
      </c>
      <c r="W42" s="33">
        <f>+Data!AB80</f>
        <v>-4.8853434824752268E-3</v>
      </c>
      <c r="X42" s="33">
        <f>+Data!AC80</f>
        <v>-4.6468091342277036E-3</v>
      </c>
      <c r="Y42" s="33">
        <f>+Data!AD80</f>
        <v>-4.4321282208049338E-3</v>
      </c>
      <c r="Z42" s="33">
        <f>+Data!AE80</f>
        <v>-4.23891539872444E-3</v>
      </c>
      <c r="AA42" s="33">
        <f>+Data!AF80</f>
        <v>-4.0650238588519957E-3</v>
      </c>
      <c r="AB42" s="33">
        <f>+Data!AG80</f>
        <v>-3.9085214729667958E-3</v>
      </c>
      <c r="AC42" s="33">
        <f>+Data!AH80</f>
        <v>-3.7676693256701163E-3</v>
      </c>
      <c r="AD42" s="33">
        <f>+Data!AI80</f>
        <v>-3.6409023931031044E-3</v>
      </c>
      <c r="AE42" s="33">
        <f>+Data!AJ80</f>
        <v>-3.5268121537927943E-3</v>
      </c>
      <c r="AF42" s="33">
        <f>+Data!AK80</f>
        <v>-3.4241309384135149E-3</v>
      </c>
      <c r="AG42" s="33">
        <f>+Data!AL80</f>
        <v>-3.3317178445721636E-3</v>
      </c>
      <c r="AH42" s="33">
        <f>+Data!AM80</f>
        <v>-3.2485460601149475E-3</v>
      </c>
      <c r="AI42" s="33">
        <f>+Data!AN80</f>
        <v>-3.1736914541034529E-3</v>
      </c>
      <c r="AJ42" s="33">
        <f>+Data!AO80</f>
        <v>-3.1063223086931074E-3</v>
      </c>
      <c r="AK42" s="33">
        <f>+Data!AP80</f>
        <v>-3.0456900778237967E-3</v>
      </c>
      <c r="AL42" s="33">
        <f>+Data!AQ80</f>
        <v>-2.9911210700414169E-3</v>
      </c>
      <c r="AM42" s="33">
        <f>+Data!AR80</f>
        <v>-2.9420089630372752E-3</v>
      </c>
      <c r="AN42" s="33">
        <f>+Data!AS80</f>
        <v>-2.8978080667335475E-3</v>
      </c>
      <c r="AO42" s="33">
        <f>+Data!AT80</f>
        <v>-2.858027260060193E-3</v>
      </c>
      <c r="AP42" s="33">
        <f>+Data!AU80</f>
        <v>-2.8222245340541736E-3</v>
      </c>
      <c r="AQ42" s="33">
        <f>+Data!AV80</f>
        <v>-2.7900020806487561E-3</v>
      </c>
      <c r="AR42" s="33">
        <f>+Data!AW80</f>
        <v>-2.7610018725838805E-3</v>
      </c>
      <c r="AS42" s="33">
        <f>+Data!AX80</f>
        <v>-2.7349016853254926E-3</v>
      </c>
      <c r="AT42" s="33">
        <f>+Data!AY80</f>
        <v>-2.7114115167929435E-3</v>
      </c>
      <c r="AU42" s="33">
        <f>+Data!AZ80</f>
        <v>-2.6902703651136492E-3</v>
      </c>
      <c r="AV42" s="33">
        <f>+Data!BA80</f>
        <v>-2.6712433286022845E-3</v>
      </c>
      <c r="AW42" s="33">
        <f>+Data!BB80</f>
        <v>-2.6541189957420561E-3</v>
      </c>
      <c r="AX42" s="33">
        <f>+Data!BC80</f>
        <v>-2.6387070961678503E-3</v>
      </c>
      <c r="AY42" s="33">
        <f>+Data!BD80</f>
        <v>-2.6248363865510652E-3</v>
      </c>
      <c r="AZ42" s="33">
        <f>+Data!BE80</f>
        <v>-2.6123527478959588E-3</v>
      </c>
      <c r="BA42" s="33">
        <f>+Data!BF80</f>
        <v>-2.6011174731063631E-3</v>
      </c>
      <c r="BB42" s="33">
        <f>+Data!BG80</f>
        <v>-2.5910057257957269E-3</v>
      </c>
      <c r="BC42" s="33">
        <f>+Data!BH80</f>
        <v>-2.581905153216154E-3</v>
      </c>
      <c r="BD42" s="33">
        <f>+Data!BI80</f>
        <v>-2.5737146378945388E-3</v>
      </c>
      <c r="BE42" s="33">
        <f>+Data!BJ80</f>
        <v>-2.566343174105085E-3</v>
      </c>
      <c r="BF42" s="33">
        <f>+Data!BK80</f>
        <v>-2.5597088566945763E-3</v>
      </c>
      <c r="BG42" s="33">
        <f>+Data!BL80</f>
        <v>-2.5537379710251188E-3</v>
      </c>
      <c r="BH42" s="33">
        <f>+Data!BM80</f>
        <v>-2.5483641739226068E-3</v>
      </c>
      <c r="BI42" s="33">
        <f>+Data!BN80</f>
        <v>-2.543527756530346E-3</v>
      </c>
    </row>
    <row r="43" spans="1:61 16384:16384" ht="18" customHeight="1">
      <c r="A43" s="21" t="s">
        <v>169</v>
      </c>
      <c r="B43" s="29">
        <f>+B44</f>
        <v>0.3</v>
      </c>
      <c r="C43" s="23">
        <f>+B43*(1-Parameters!$N$71)</f>
        <v>0.24</v>
      </c>
      <c r="D43" s="23">
        <f>+C43*(1-Parameters!$N$71)</f>
        <v>0.192</v>
      </c>
      <c r="E43" s="23">
        <f>+D43*(1-Parameters!$N$71)</f>
        <v>0.15360000000000001</v>
      </c>
      <c r="F43" s="23">
        <f>+E43*(1-Parameters!$N$71)</f>
        <v>0.12288000000000002</v>
      </c>
      <c r="G43" s="23">
        <f>+F43*(1-Parameters!$N$71)</f>
        <v>9.8304000000000016E-2</v>
      </c>
      <c r="H43" s="23">
        <f>+G43*(1-Parameters!$N$71)</f>
        <v>7.8643200000000024E-2</v>
      </c>
      <c r="I43" s="23">
        <f>+H43*(1-Parameters!$N$71)</f>
        <v>6.2914560000000022E-2</v>
      </c>
      <c r="J43" s="23">
        <f>+I43*(1-Parameters!$N$71)</f>
        <v>5.033164800000002E-2</v>
      </c>
      <c r="K43" s="23">
        <f>+J43*(1-Parameters!$N$71)</f>
        <v>4.0265318400000021E-2</v>
      </c>
      <c r="L43" s="23">
        <f>+K43*(1-Parameters!$N$71)</f>
        <v>3.2212254720000021E-2</v>
      </c>
      <c r="M43" s="23">
        <f>+L43*(1-Parameters!$N$71)</f>
        <v>2.5769803776000019E-2</v>
      </c>
      <c r="N43" s="23">
        <f>+M43*(1-Parameters!$N$71)</f>
        <v>2.0615843020800016E-2</v>
      </c>
      <c r="O43" s="23">
        <f>+N43*(1-Parameters!$N$71)</f>
        <v>1.6492674416640013E-2</v>
      </c>
      <c r="P43" s="23">
        <f>+O43*(1-Parameters!$N$71)</f>
        <v>1.3194139533312011E-2</v>
      </c>
      <c r="Q43" s="23">
        <f>+P43*(1-Parameters!$N$71)</f>
        <v>1.055531162664961E-2</v>
      </c>
      <c r="R43" s="23">
        <f>+Q43*(1-Parameters!$N$71)</f>
        <v>8.4442493013196888E-3</v>
      </c>
      <c r="S43" s="23">
        <f>+R43*(1-Parameters!$N$71)</f>
        <v>6.7553994410557514E-3</v>
      </c>
      <c r="T43" s="23">
        <f>+S43*(1-Parameters!$N$71)</f>
        <v>5.4043195528446011E-3</v>
      </c>
      <c r="U43" s="23">
        <f>+T43*(1-Parameters!$N$71)</f>
        <v>4.3234556422756809E-3</v>
      </c>
      <c r="V43" s="23">
        <f>+U43*(1-Parameters!$N$71)</f>
        <v>3.4587645138205447E-3</v>
      </c>
      <c r="W43" s="23">
        <f>+V43*(1-Parameters!$N$71)</f>
        <v>2.7670116110564361E-3</v>
      </c>
      <c r="X43" s="23">
        <f>+W43*(1-Parameters!$N$71)</f>
        <v>2.2136092888451488E-3</v>
      </c>
      <c r="Y43" s="23">
        <f>+X43*(1-Parameters!$N$71)</f>
        <v>1.7708874310761191E-3</v>
      </c>
      <c r="Z43" s="23">
        <f>+Y43*(1-Parameters!$N$71)</f>
        <v>1.4167099448608954E-3</v>
      </c>
      <c r="AA43" s="23">
        <f>+Z43*(1-Parameters!$N$71)</f>
        <v>1.1333679558887164E-3</v>
      </c>
      <c r="AB43" s="23">
        <f>+AA43*(1-Parameters!$N$71)</f>
        <v>9.0669436471097322E-4</v>
      </c>
      <c r="AC43" s="23">
        <f>+AB43*(1-Parameters!$N$71)</f>
        <v>7.253554917687786E-4</v>
      </c>
      <c r="AD43" s="23">
        <f>+AC43*(1-Parameters!$N$71)</f>
        <v>5.8028439341502292E-4</v>
      </c>
      <c r="AE43" s="23">
        <f>+AD43*(1-Parameters!$N$71)</f>
        <v>4.6422751473201835E-4</v>
      </c>
      <c r="AF43" s="23">
        <f>+AE43*(1-Parameters!$N$71)</f>
        <v>3.7138201178561471E-4</v>
      </c>
      <c r="AG43" s="23">
        <f>+AF43*(1-Parameters!$N$71)</f>
        <v>2.9710560942849181E-4</v>
      </c>
      <c r="AH43" s="23">
        <f>+AG43*(1-Parameters!$N$71)</f>
        <v>2.3768448754279346E-4</v>
      </c>
      <c r="AI43" s="23">
        <f>+AH43*(1-Parameters!$N$71)</f>
        <v>1.9014759003423479E-4</v>
      </c>
      <c r="AJ43" s="23">
        <f>+AI43*(1-Parameters!$N$71)</f>
        <v>1.5211807202738785E-4</v>
      </c>
      <c r="AK43" s="23">
        <f>+AJ43*(1-Parameters!$N$71)</f>
        <v>1.2169445762191029E-4</v>
      </c>
      <c r="AL43" s="23">
        <f>+AK43*(1-Parameters!$N$71)</f>
        <v>9.7355566097528235E-5</v>
      </c>
      <c r="AM43" s="23">
        <f>+AL43*(1-Parameters!$N$71)</f>
        <v>7.7884452878022588E-5</v>
      </c>
      <c r="AN43" s="23">
        <f>+AM43*(1-Parameters!$N$71)</f>
        <v>6.2307562302418073E-5</v>
      </c>
      <c r="AO43" s="23">
        <f>+AN43*(1-Parameters!$N$71)</f>
        <v>4.9846049841934464E-5</v>
      </c>
      <c r="AP43" s="23">
        <f>+AO43*(1-Parameters!$N$71)</f>
        <v>3.9876839873547576E-5</v>
      </c>
      <c r="AQ43" s="23">
        <f>+AP43*(1-Parameters!$N$71)</f>
        <v>3.1901471898838065E-5</v>
      </c>
      <c r="AR43" s="23">
        <f>+AQ43*(1-Parameters!$N$71)</f>
        <v>2.5521177519070453E-5</v>
      </c>
      <c r="AS43" s="23">
        <f>+AR43*(1-Parameters!$N$71)</f>
        <v>2.0416942015256364E-5</v>
      </c>
      <c r="AT43" s="23">
        <f>+AS43*(1-Parameters!$N$71)</f>
        <v>1.6333553612205091E-5</v>
      </c>
      <c r="AU43" s="23">
        <f>+AT43*(1-Parameters!$N$71)</f>
        <v>1.3066842889764074E-5</v>
      </c>
      <c r="AV43" s="23">
        <f>+AU43*(1-Parameters!$N$71)</f>
        <v>1.0453474311811259E-5</v>
      </c>
      <c r="AW43" s="23">
        <f>+AV43*(1-Parameters!$N$71)</f>
        <v>8.3627794494490072E-6</v>
      </c>
      <c r="AX43" s="23">
        <f>+AW43*(1-Parameters!$N$71)</f>
        <v>6.6902235595592064E-6</v>
      </c>
      <c r="AY43" s="23">
        <f>+AX43*(1-Parameters!$N$71)</f>
        <v>5.3521788476473655E-6</v>
      </c>
      <c r="AZ43" s="23">
        <f>+AY43*(1-Parameters!$N$71)</f>
        <v>4.2817430781178924E-6</v>
      </c>
      <c r="BA43" s="23">
        <f>+AZ43*(1-Parameters!$N$71)</f>
        <v>3.4253944624943139E-6</v>
      </c>
      <c r="BB43" s="23">
        <f>+BA43*(1-Parameters!$N$71)</f>
        <v>2.7403155699954512E-6</v>
      </c>
      <c r="BC43" s="23">
        <f>+BB43*(1-Parameters!$N$71)</f>
        <v>2.1922524559963612E-6</v>
      </c>
      <c r="BD43" s="23">
        <f>+BC43*(1-Parameters!$N$71)</f>
        <v>1.7538019647970891E-6</v>
      </c>
      <c r="BE43" s="23">
        <f>+BD43*(1-Parameters!$N$71)</f>
        <v>1.4030415718376714E-6</v>
      </c>
      <c r="BF43" s="23">
        <f>+BE43*(1-Parameters!$N$71)</f>
        <v>1.1224332574701373E-6</v>
      </c>
      <c r="BG43" s="23">
        <f>+BF43*(1-Parameters!$N$71)</f>
        <v>8.9794660597610985E-7</v>
      </c>
      <c r="BH43" s="23">
        <f>+BG43*(1-Parameters!$N$71)</f>
        <v>7.1835728478088796E-7</v>
      </c>
      <c r="BI43" s="23">
        <f>+BH43*(1-Parameters!$N$71)</f>
        <v>5.7468582782471037E-7</v>
      </c>
    </row>
    <row r="44" spans="1:61 16384:16384" ht="18" customHeight="1">
      <c r="A44" s="21" t="s">
        <v>23</v>
      </c>
      <c r="B44" s="29">
        <f>+Parameters!N70</f>
        <v>0.3</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+Copen!V232</f>
        <v>0</v>
      </c>
      <c r="C46" s="48">
        <f>+Copen!W232</f>
        <v>0</v>
      </c>
      <c r="D46" s="48">
        <f>+Copen!X232</f>
        <v>0</v>
      </c>
      <c r="E46" s="48">
        <f>+Copen!Y232</f>
        <v>0</v>
      </c>
      <c r="F46" s="48">
        <f>+Copen!Z232</f>
        <v>0</v>
      </c>
      <c r="G46" s="48">
        <f>+Copen!AA232</f>
        <v>0</v>
      </c>
      <c r="H46" s="48">
        <f>+Copen!AB232</f>
        <v>0</v>
      </c>
      <c r="I46" s="48">
        <f>+Copen!AC232</f>
        <v>1</v>
      </c>
      <c r="J46" s="48">
        <f>+Copen!AD232</f>
        <v>1</v>
      </c>
      <c r="K46" s="48">
        <f>+Copen!AE232</f>
        <v>1</v>
      </c>
      <c r="L46" s="48">
        <f>+Copen!AF232</f>
        <v>1</v>
      </c>
      <c r="M46" s="48">
        <f>+Copen!AG232</f>
        <v>1</v>
      </c>
      <c r="N46" s="48">
        <f>+Copen!AH232</f>
        <v>1</v>
      </c>
      <c r="O46" s="48">
        <f>+Copen!AI232</f>
        <v>1</v>
      </c>
      <c r="P46" s="48">
        <f>+Copen!AJ232</f>
        <v>1</v>
      </c>
      <c r="Q46" s="48">
        <f>+Copen!AK232</f>
        <v>1</v>
      </c>
      <c r="R46" s="48">
        <f>+Copen!AL232</f>
        <v>1</v>
      </c>
      <c r="S46" s="48">
        <f>+Copen!AM232</f>
        <v>1</v>
      </c>
      <c r="T46" s="48">
        <f>+Copen!AN232</f>
        <v>1</v>
      </c>
      <c r="U46" s="48">
        <f>+Copen!AO232</f>
        <v>1</v>
      </c>
      <c r="V46" s="48">
        <f>+Copen!AP232</f>
        <v>1</v>
      </c>
      <c r="W46" s="48">
        <f>+Copen!AQ232</f>
        <v>1</v>
      </c>
      <c r="X46" s="48">
        <f>+Copen!AR232</f>
        <v>1</v>
      </c>
      <c r="Y46" s="48">
        <f>+Copen!AS232</f>
        <v>1</v>
      </c>
      <c r="Z46" s="48">
        <f>+Copen!AT232</f>
        <v>1</v>
      </c>
      <c r="AA46" s="48">
        <f>+Copen!AU232</f>
        <v>1</v>
      </c>
      <c r="AB46" s="48">
        <f>+Copen!AV232</f>
        <v>1</v>
      </c>
      <c r="AC46" s="48">
        <f>+Copen!AW232</f>
        <v>1</v>
      </c>
      <c r="AD46" s="48">
        <f>+Copen!AX232</f>
        <v>1</v>
      </c>
      <c r="AE46" s="48">
        <f>+Copen!AY232</f>
        <v>1</v>
      </c>
      <c r="AF46" s="48">
        <f>+Copen!AZ232</f>
        <v>1</v>
      </c>
      <c r="AG46" s="48">
        <f>+Copen!BA232</f>
        <v>1</v>
      </c>
      <c r="AH46" s="48">
        <f>+Copen!BB232</f>
        <v>1</v>
      </c>
      <c r="AI46" s="48">
        <f>+Copen!BC232</f>
        <v>1</v>
      </c>
      <c r="AJ46" s="48">
        <f>+Copen!BD232</f>
        <v>1</v>
      </c>
      <c r="AK46" s="48">
        <f>+Copen!BE232</f>
        <v>1</v>
      </c>
      <c r="AL46" s="48">
        <f>+Copen!BF232</f>
        <v>1</v>
      </c>
      <c r="AM46" s="48">
        <f>+Copen!BG232</f>
        <v>1</v>
      </c>
      <c r="AN46" s="48">
        <f>+Copen!BH232</f>
        <v>1</v>
      </c>
      <c r="AO46" s="48">
        <f>+Copen!BI232</f>
        <v>1</v>
      </c>
      <c r="AP46" s="48">
        <f>+Copen!BJ232</f>
        <v>1</v>
      </c>
      <c r="AQ46" s="48">
        <f>+Copen!BK232</f>
        <v>1</v>
      </c>
      <c r="AR46" s="48">
        <f>+Copen!BL232</f>
        <v>1</v>
      </c>
      <c r="AS46" s="48">
        <f>+Copen!BM232</f>
        <v>1</v>
      </c>
      <c r="AT46" s="48">
        <f>+Copen!BN232</f>
        <v>1</v>
      </c>
      <c r="AU46" s="48">
        <f>+Copen!BO232</f>
        <v>1</v>
      </c>
      <c r="AV46" s="48">
        <f>+Copen!BP232</f>
        <v>1</v>
      </c>
      <c r="AW46" s="48">
        <f>+Copen!BQ232</f>
        <v>1</v>
      </c>
      <c r="AX46" s="48">
        <f>+Copen!BR232</f>
        <v>1</v>
      </c>
      <c r="AY46" s="48">
        <f>+Copen!BS232</f>
        <v>1</v>
      </c>
      <c r="AZ46" s="48">
        <f>+Copen!BT232</f>
        <v>1</v>
      </c>
      <c r="BA46" s="48">
        <f>+Copen!BU232</f>
        <v>1</v>
      </c>
      <c r="BB46" s="48">
        <f>+Copen!BV232</f>
        <v>1</v>
      </c>
      <c r="BC46" s="48">
        <f>+Copen!BW232</f>
        <v>1</v>
      </c>
      <c r="BD46" s="48">
        <f>+Copen!BX232</f>
        <v>1</v>
      </c>
      <c r="BE46" s="48">
        <f>+Copen!BY232</f>
        <v>1</v>
      </c>
      <c r="BF46" s="48">
        <f>+Copen!BZ232</f>
        <v>1</v>
      </c>
      <c r="BG46" s="48">
        <f>+Copen!CA232</f>
        <v>1</v>
      </c>
      <c r="BH46" s="48">
        <f>+Copen!CB232</f>
        <v>1</v>
      </c>
      <c r="BI46" s="48">
        <f>+Copen!CC232</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+Parameters!D139</f>
        <v>3.508949502502255E-3</v>
      </c>
      <c r="C48" s="226">
        <f>+Parameters!E139</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8.5412473858773444E-2</v>
      </c>
      <c r="D50" s="44">
        <f>100*$B$49*(Global!C135*$B$48+Global!C135^2*$C$48)*(C61/$B61)^(1/$C$49)</f>
        <v>0.11893107685655303</v>
      </c>
      <c r="E50" s="44">
        <f>100*$B$49*(Global!D135*$B$48+Global!D135^2*$C$48)*(D61/$B61)^(1/$C$49)</f>
        <v>0.17433503876318798</v>
      </c>
      <c r="F50" s="44">
        <f>100*$B$49*(Global!E135*$B$48+Global!E135^2*$C$48)*(E61/$B61)^(1/$C$49)</f>
        <v>0.24535283306240649</v>
      </c>
      <c r="G50" s="44">
        <f>100*$B$49*(Global!F135*$B$48+Global!F135^2*$C$48)*(F61/$B61)^(1/$C$49)</f>
        <v>0.33386871595504852</v>
      </c>
      <c r="H50" s="44">
        <f>100*$B$49*(Global!G135*$B$48+Global!G135^2*$C$48)*(G61/$B61)^(1/$C$49)</f>
        <v>0.43760005381938011</v>
      </c>
      <c r="I50" s="44">
        <f>100*$B$49*(Global!H135*$B$48+Global!H135^2*$C$48)*(H61/$B61)^(1/$C$49)</f>
        <v>0.55635661008051362</v>
      </c>
      <c r="J50" s="44">
        <f>100*$B$49*(Global!I135*$B$48+Global!I135^2*$C$48)*(I61/$B61)^(1/$C$49)</f>
        <v>0.69319421570333484</v>
      </c>
      <c r="K50" s="44">
        <f>100*$B$49*(Global!J135*$B$48+Global!J135^2*$C$48)*(J61/$B61)^(1/$C$49)</f>
        <v>0.88905462929349388</v>
      </c>
      <c r="L50" s="44">
        <f>100*$B$49*(Global!K135*$B$48+Global!K135^2*$C$48)*(K61/$B61)^(1/$C$49)</f>
        <v>1.1221209339905767</v>
      </c>
      <c r="M50" s="44">
        <f>100*$B$49*(Global!L135*$B$48+Global!L135^2*$C$48)*(L61/$B61)^(1/$C$49)</f>
        <v>1.3840392453476882</v>
      </c>
      <c r="N50" s="44">
        <f>100*$B$49*(Global!M135*$B$48+Global!M135^2*$C$48)*(M61/$B61)^(1/$C$49)</f>
        <v>1.6591164957646536</v>
      </c>
      <c r="O50" s="44">
        <f>100*$B$49*(Global!N135*$B$48+Global!N135^2*$C$48)*(N61/$B61)^(1/$C$49)</f>
        <v>1.9620776118587377</v>
      </c>
      <c r="P50" s="44">
        <f>100*$B$49*(Global!O135*$B$48+Global!O135^2*$C$48)*(O61/$B61)^(1/$C$49)</f>
        <v>2.2923464643085159</v>
      </c>
      <c r="Q50" s="44">
        <f>100*$B$49*(Global!P135*$B$48+Global!P135^2*$C$48)*(P61/$B61)^(1/$C$49)</f>
        <v>2.6485893305491053</v>
      </c>
      <c r="R50" s="44">
        <f>100*$B$49*(Global!Q135*$B$48+Global!Q135^2*$C$48)*(Q61/$B61)^(1/$C$49)</f>
        <v>3.0294706485108995</v>
      </c>
      <c r="S50" s="44">
        <f>100*$B$49*(Global!R135*$B$48+Global!R135^2*$C$48)*(R61/$B61)^(1/$C$49)</f>
        <v>3.433669982893349</v>
      </c>
      <c r="T50" s="44">
        <f>100*$B$49*(Global!S135*$B$48+Global!S135^2*$C$48)*(S61/$B61)^(1/$C$49)</f>
        <v>3.8598936535021822</v>
      </c>
      <c r="U50" s="44">
        <f>100*$B$49*(Global!T135*$B$48+Global!T135^2*$C$48)*(T61/$B61)^(1/$C$49)</f>
        <v>4.3068808362481912</v>
      </c>
      <c r="V50" s="44">
        <f>100*$B$49*(Global!U135*$B$48+Global!U135^2*$C$48)*(U61/$B61)^(1/$C$49)</f>
        <v>4.7734038275625901</v>
      </c>
      <c r="W50" s="44">
        <f>100*$B$49*(Global!V135*$B$48+Global!V135^2*$C$48)*(V61/$B61)^(1/$C$49)</f>
        <v>5.2659395195315941</v>
      </c>
      <c r="X50" s="44">
        <f>100*$B$49*(Global!W135*$B$48+Global!W135^2*$C$48)*(W61/$B61)^(1/$C$49)</f>
        <v>5.7872920132444436</v>
      </c>
      <c r="Y50" s="44">
        <f>100*$B$49*(Global!X135*$B$48+Global!X135^2*$C$48)*(X61/$B61)^(1/$C$49)</f>
        <v>6.3421159896859267</v>
      </c>
      <c r="Z50" s="44">
        <f>100*$B$49*(Global!Y135*$B$48+Global!Y135^2*$C$48)*(Y61/$B61)^(1/$C$49)</f>
        <v>6.9221137390992542</v>
      </c>
      <c r="AA50" s="44">
        <f>100*$B$49*(Global!Z135*$B$48+Global!Z135^2*$C$48)*(Z61/$B61)^(1/$C$49)</f>
        <v>7.5253633929360415</v>
      </c>
      <c r="AB50" s="44">
        <f>100*$B$49*(Global!AA135*$B$48+Global!AA135^2*$C$48)*(AA61/$B61)^(1/$C$49)</f>
        <v>8.1500086930330653</v>
      </c>
      <c r="AC50" s="44">
        <f>100*$B$49*(Global!AB135*$B$48+Global!AB135^2*$C$48)*(AB61/$B61)^(1/$C$49)</f>
        <v>8.7897727330020441</v>
      </c>
      <c r="AD50" s="44">
        <f>100*$B$49*(Global!AC135*$B$48+Global!AC135^2*$C$48)*(AC61/$B61)^(1/$C$49)</f>
        <v>9.4363739864826037</v>
      </c>
      <c r="AE50" s="44">
        <f>100*$B$49*(Global!AD135*$B$48+Global!AD135^2*$C$48)*(AD61/$B61)^(1/$C$49)</f>
        <v>10.085927577935834</v>
      </c>
      <c r="AF50" s="44">
        <f>100*$B$49*(Global!AE135*$B$48+Global!AE135^2*$C$48)*(AE61/$B61)^(1/$C$49)</f>
        <v>10.73532298653565</v>
      </c>
      <c r="AG50" s="44">
        <f>100*$B$49*(Global!AF135*$B$48+Global!AF135^2*$C$48)*(AF61/$B61)^(1/$C$49)</f>
        <v>11.377584191972428</v>
      </c>
      <c r="AH50" s="44">
        <f>100*$B$49*(Global!AG135*$B$48+Global!AG135^2*$C$48)*(AG61/$B61)^(1/$C$49)</f>
        <v>12.00973218181001</v>
      </c>
      <c r="AI50" s="44">
        <f>100*$B$49*(Global!AH135*$B$48+Global!AH135^2*$C$48)*(AH61/$B61)^(1/$C$49)</f>
        <v>12.635380296328897</v>
      </c>
      <c r="AJ50" s="44">
        <f>100*$B$49*(Global!AI135*$B$48+Global!AI135^2*$C$48)*(AI61/$B61)^(1/$C$49)</f>
        <v>13.255166062972467</v>
      </c>
      <c r="AK50" s="44">
        <f>100*$B$49*(Global!AJ135*$B$48+Global!AJ135^2*$C$48)*(AJ61/$B61)^(1/$C$49)</f>
        <v>13.869713633602725</v>
      </c>
      <c r="AL50" s="44">
        <f>100*$B$49*(Global!AK135*$B$48+Global!AK135^2*$C$48)*(AK61/$B61)^(1/$C$49)</f>
        <v>14.479680455823109</v>
      </c>
      <c r="AM50" s="44">
        <f>100*$B$49*(Global!AL135*$B$48+Global!AL135^2*$C$48)*(AL61/$B61)^(1/$C$49)</f>
        <v>15.085743403405417</v>
      </c>
      <c r="AN50" s="44">
        <f>100*$B$49*(Global!AM135*$B$48+Global!AM135^2*$C$48)*(AM61/$B61)^(1/$C$49)</f>
        <v>15.688578911108454</v>
      </c>
      <c r="AO50" s="44">
        <f>100*$B$49*(Global!AN135*$B$48+Global!AN135^2*$C$48)*(AN61/$B61)^(1/$C$49)</f>
        <v>16.288844721595286</v>
      </c>
      <c r="AP50" s="44">
        <f>100*$B$49*(Global!AO135*$B$48+Global!AO135^2*$C$48)*(AO61/$B61)^(1/$C$49)</f>
        <v>16.887165882351457</v>
      </c>
      <c r="AQ50" s="44">
        <f>100*$B$49*(Global!AP135*$B$48+Global!AP135^2*$C$48)*(AP61/$B61)^(1/$C$49)</f>
        <v>17.484125423338764</v>
      </c>
      <c r="AR50" s="44">
        <f>100*$B$49*(Global!AQ135*$B$48+Global!AQ135^2*$C$48)*(AQ61/$B61)^(1/$C$49)</f>
        <v>18.080259169959017</v>
      </c>
      <c r="AS50" s="44">
        <f>100*$B$49*(Global!AR135*$B$48+Global!AR135^2*$C$48)*(AR61/$B61)^(1/$C$49)</f>
        <v>18.676053815538399</v>
      </c>
      <c r="AT50" s="44">
        <f>100*$B$49*(Global!AS135*$B$48+Global!AS135^2*$C$48)*(AS61/$B61)^(1/$C$49)</f>
        <v>19.271947362525243</v>
      </c>
      <c r="AU50" s="44">
        <f>100*$B$49*(Global!AT135*$B$48+Global!AT135^2*$C$48)*(AT61/$B61)^(1/$C$49)</f>
        <v>19.868331160591328</v>
      </c>
      <c r="AV50" s="44">
        <f>100*$B$49*(Global!AU135*$B$48+Global!AU135^2*$C$48)*(AU61/$B61)^(1/$C$49)</f>
        <v>20.46555292892322</v>
      </c>
      <c r="AW50" s="44">
        <f>100*$B$49*(Global!AV135*$B$48+Global!AV135^2*$C$48)*(AV61/$B61)^(1/$C$49)</f>
        <v>21.063920304597104</v>
      </c>
      <c r="AX50" s="44">
        <f>100*$B$49*(Global!AW135*$B$48+Global!AW135^2*$C$48)*(AW61/$B61)^(1/$C$49)</f>
        <v>21.663704591010703</v>
      </c>
      <c r="AY50" s="44">
        <f>100*$B$49*(Global!AX135*$B$48+Global!AX135^2*$C$48)*(AX61/$B61)^(1/$C$49)</f>
        <v>22.265144485309531</v>
      </c>
      <c r="AZ50" s="44">
        <f>100*$B$49*(Global!AY135*$B$48+Global!AY135^2*$C$48)*(AY61/$B61)^(1/$C$49)</f>
        <v>22.868449643194026</v>
      </c>
      <c r="BA50" s="44">
        <f>100*$B$49*(Global!AZ135*$B$48+Global!AZ135^2*$C$48)*(AZ61/$B61)^(1/$C$49)</f>
        <v>23.473803997401806</v>
      </c>
      <c r="BB50" s="44">
        <f>100*$B$49*(Global!BA135*$B$48+Global!BA135^2*$C$48)*(BA61/$B61)^(1/$C$49)</f>
        <v>24.081368786975425</v>
      </c>
      <c r="BC50" s="44">
        <f>100*$B$49*(Global!BB135*$B$48+Global!BB135^2*$C$48)*(BB61/$B61)^(1/$C$49)</f>
        <v>24.691285282230357</v>
      </c>
      <c r="BD50" s="44">
        <f>100*$B$49*(Global!BC135*$B$48+Global!BC135^2*$C$48)*(BC61/$B61)^(1/$C$49)</f>
        <v>25.303677208541089</v>
      </c>
      <c r="BE50" s="44">
        <f>100*$B$49*(Global!BD135*$B$48+Global!BD135^2*$C$48)*(BD61/$B61)^(1/$C$49)</f>
        <v>25.918652883362505</v>
      </c>
      <c r="BF50" s="44">
        <f>100*$B$49*(Global!BE135*$B$48+Global!BE135^2*$C$48)*(BE61/$B61)^(1/$C$49)</f>
        <v>26.536307087357994</v>
      </c>
      <c r="BG50" s="44">
        <f>100*$B$49*(Global!BF135*$B$48+Global!BF135^2*$C$48)*(BF61/$B61)^(1/$C$49)</f>
        <v>27.156722693645705</v>
      </c>
      <c r="BH50" s="44">
        <f>100*$B$49*(Global!BG135*$B$48+Global!BG135^2*$C$48)*(BG61/$B61)^(1/$C$49)</f>
        <v>27.779972080113232</v>
      </c>
      <c r="BI50" s="44">
        <f>100*$B$49*(Global!BH135*$B$48+Global!BH135^2*$C$48)*(BH61/$B61)^(1/$C$49)</f>
        <v>28.406118349283926</v>
      </c>
      <c r="BJ50" s="44">
        <f>100*$B$49*(Global!BI135*$B$48+Global!BI135^2*$C$48)*(BI61/$B61)^(1/$C$49)</f>
        <v>29.035216378903666</v>
      </c>
      <c r="BK50" s="44">
        <f>100*$B$49*(Global!BJ80*$B$48+Global!BJ80^2*$C$48)*(BJ61/$B61)^(1/$C$49)</f>
        <v>29.438500119836355</v>
      </c>
      <c r="BL50" s="44">
        <f>100*$B$49*(Global!BK80*$B$48+Global!BK80^2*$C$48)*(BK61/$B61)^(1/$C$49)</f>
        <v>29.83227132676398</v>
      </c>
      <c r="BM50" s="44">
        <f>100*$B$49*(Global!BL80*$B$48+Global!BL80^2*$C$48)*(BL61/$B61)^(1/$C$49)</f>
        <v>30.218464724425285</v>
      </c>
      <c r="BN50" s="44">
        <f>100*$B$49*(Global!BM80*$B$48+Global!BM80^2*$C$48)*(BM61/$B61)^(1/$C$49)</f>
        <v>30.598403302208567</v>
      </c>
      <c r="BO50" s="44">
        <f>100*$B$49*(Global!BN80*$B$48+Global!BN80^2*$C$48)*(BN61/$B61)^(1/$C$49)</f>
        <v>30.972996169688493</v>
      </c>
      <c r="BP50" s="44">
        <f>100*$B$49*(Global!BO80*$B$48+Global!BO80^2*$C$48)*(BO61/$B61)^(1/$C$49)</f>
        <v>31.34287228091609</v>
      </c>
      <c r="BQ50" s="44">
        <f>100*$B$49*(Global!BP80*$B$48+Global!BP80^2*$C$48)*(BP61/$B61)^(1/$C$49)</f>
        <v>31.708470836542133</v>
      </c>
      <c r="BR50" s="44">
        <f>100*$B$49*(Global!BQ80*$B$48+Global!BQ80^2*$C$48)*(BQ61/$B61)^(1/$C$49)</f>
        <v>32.070102413916565</v>
      </c>
      <c r="BS50" s="44">
        <f>100*$B$49*(Global!BR80*$B$48+Global!BR80^2*$C$48)*(BR61/$B61)^(1/$C$49)</f>
        <v>32.427990314535847</v>
      </c>
      <c r="BT50" s="44">
        <f>100*$B$49*(Global!BS80*$B$48+Global!BS80^2*$C$48)*(BS61/$B61)^(1/$C$49)</f>
        <v>32.78229853935256</v>
      </c>
      <c r="BU50" s="44">
        <f>100*$B$49*(Global!BT80*$B$48+Global!BT80^2*$C$48)*(BT61/$B61)^(1/$C$49)</f>
        <v>33.13315072335363</v>
      </c>
      <c r="BV50" s="44">
        <f>100*$B$49*(Global!BU80*$B$48+Global!BU80^2*$C$48)*(BU61/$B61)^(1/$C$49)</f>
        <v>33.480642956497391</v>
      </c>
      <c r="BW50" s="44">
        <f>100*$B$49*(Global!BV80*$B$48+Global!BV80^2*$C$48)*(BV61/$B61)^(1/$C$49)</f>
        <v>33.824852469398479</v>
      </c>
      <c r="BX50" s="44">
        <f>100*$B$49*(Global!BW80*$B$48+Global!BW80^2*$C$48)*(BW61/$B61)^(1/$C$49)</f>
        <v>34.16584352114841</v>
      </c>
      <c r="BY50" s="44">
        <f>100*$B$49*(Global!BX80*$B$48+Global!BX80^2*$C$48)*(BX61/$B61)^(1/$C$49)</f>
        <v>34.503671393504042</v>
      </c>
      <c r="BZ50" s="44">
        <f>100*$B$49*(Global!BY80*$B$48+Global!BY80^2*$C$48)*(BY61/$B61)^(1/$C$49)</f>
        <v>34.838385102934346</v>
      </c>
      <c r="CA50" s="44">
        <f>100*$B$49*(Global!BZ80*$B$48+Global!BZ80^2*$C$48)*(BZ61/$B61)^(1/$C$49)</f>
        <v>35.170029244144587</v>
      </c>
      <c r="CB50" s="44">
        <f>100*$B$49*(Global!CA80*$B$48+Global!CA80^2*$C$48)*(CA61/$B61)^(1/$C$49)</f>
        <v>35.498645244932568</v>
      </c>
      <c r="CC50" s="44">
        <f>100*$B$49*(Global!CB80*$B$48+Global!CB80^2*$C$48)*(CB61/$B61)^(1/$C$49)</f>
        <v>35.82427222178864</v>
      </c>
      <c r="CD50" s="44">
        <f>100*$B$49*(Global!CC80*$B$48+Global!CC80^2*$C$48)*(CC61/$B61)^(1/$C$49)</f>
        <v>36.146947564488762</v>
      </c>
      <c r="CE50" s="44">
        <f>100*$B$49*(Global!CD80*$B$48+Global!CD80^2*$C$48)*(CD61/$B61)^(1/$C$49)</f>
        <v>36.466707336559004</v>
      </c>
      <c r="CF50" s="44">
        <f>100*$B$49*(Global!CE80*$B$48+Global!CE80^2*$C$48)*(CE61/$B61)^(1/$C$49)</f>
        <v>36.783586550497944</v>
      </c>
      <c r="CG50" s="44">
        <f>100*$B$49*(Global!CF80*$B$48+Global!CF80^2*$C$48)*(CF61/$B61)^(1/$C$49)</f>
        <v>37.097619357698569</v>
      </c>
      <c r="CH50" s="44">
        <f>100*$B$49*(Global!CG80*$B$48+Global!CG80^2*$C$48)*(CG61/$B61)^(1/$C$49)</f>
        <v>37.40883918018406</v>
      </c>
      <c r="CI50" s="44">
        <f>100*$B$49*(Global!CH80*$B$48+Global!CH80^2*$C$48)*(CH61/$B61)^(1/$C$49)</f>
        <v>37.717278802582157</v>
      </c>
      <c r="CJ50" s="44">
        <f>100*$B$49*(Global!CI80*$B$48+Global!CI80^2*$C$48)*(CI61/$B61)^(1/$C$49)</f>
        <v>38.022970436873287</v>
      </c>
      <c r="CK50" s="44">
        <f>100*$B$49*(Global!CJ80*$B$48+Global!CJ80^2*$C$48)*(CJ61/$B61)^(1/$C$49)</f>
        <v>38.325945768453053</v>
      </c>
      <c r="CL50" s="44">
        <f>100*$B$49*(Global!CK80*$B$48+Global!CK80^2*$C$48)*(CK61/$B61)^(1/$C$49)</f>
        <v>38.626235989337424</v>
      </c>
      <c r="CM50" s="44">
        <f>100*$B$49*(Global!CL80*$B$48+Global!CL80^2*$C$48)*(CL61/$B61)^(1/$C$49)</f>
        <v>38.923871822496494</v>
      </c>
      <c r="CN50" s="44">
        <f>100*$B$49*(Global!CM80*$B$48+Global!CM80^2*$C$48)*(CM61/$B61)^(1/$C$49)</f>
        <v>39.218883540048587</v>
      </c>
      <c r="CO50" s="44">
        <f>100*$B$49*(Global!CN80*$B$48+Global!CN80^2*$C$48)*(CN61/$B61)^(1/$C$49)</f>
        <v>39.511300977192022</v>
      </c>
      <c r="CP50" s="44">
        <f>100*$B$49*(Global!CO80*$B$48+Global!CO80^2*$C$48)*(CO61/$B61)^(1/$C$49)</f>
        <v>39.801153543168979</v>
      </c>
      <c r="CQ50" s="44">
        <f>100*$B$49*(Global!CP80*$B$48+Global!CP80^2*$C$48)*(CP61/$B61)^(1/$C$49)</f>
        <v>40.088470230156439</v>
      </c>
      <c r="CR50" s="44">
        <f>100*$B$49*(Global!CQ80*$B$48+Global!CQ80^2*$C$48)*(CQ61/$B61)^(1/$C$49)</f>
        <v>40.373279620706015</v>
      </c>
      <c r="CS50" s="44">
        <f>100*$B$49*(Global!CR80*$B$48+Global!CR80^2*$C$48)*(CR61/$B61)^(1/$C$49)</f>
        <v>40.655609894165934</v>
      </c>
      <c r="CT50" s="44">
        <f>100*$B$49*(Global!CS80*$B$48+Global!CS80^2*$C$48)*(CS61/$B61)^(1/$C$49)</f>
        <v>40.935488832388629</v>
      </c>
      <c r="CU50" s="44">
        <f>100*$B$49*(Global!CT80*$B$48+Global!CT80^2*$C$48)*(CT61/$B61)^(1/$C$49)</f>
        <v>41.212943824937568</v>
      </c>
      <c r="CV50" s="44">
        <f>100*$B$49*(Global!CU80*$B$48+Global!CU80^2*$C$48)*(CU61/$B61)^(1/$C$49)</f>
        <v>41.488001873943858</v>
      </c>
      <c r="CW50" s="44"/>
      <c r="CX50" s="29"/>
      <c r="CY50" s="29"/>
      <c r="CZ50" s="29"/>
      <c r="DA50" s="29"/>
    </row>
    <row r="51" spans="1:105" ht="18" customHeight="1">
      <c r="A51" s="51" t="s">
        <v>195</v>
      </c>
    </row>
    <row r="52" spans="1:105" ht="18" customHeight="1">
      <c r="A52" s="23" t="s">
        <v>120</v>
      </c>
      <c r="B52" s="188">
        <f>+Data!B242/1000</f>
        <v>1.2996994918834321E-3</v>
      </c>
      <c r="C52" s="116">
        <f>+B95-B92</f>
        <v>0</v>
      </c>
    </row>
    <row r="53" spans="1:105" ht="18" customHeight="1">
      <c r="A53" s="21" t="s">
        <v>121</v>
      </c>
      <c r="B53" s="138">
        <f>+Data!O177</f>
        <v>28.239191448273704</v>
      </c>
      <c r="C53" s="116">
        <f>+Data!Q177</f>
        <v>76.683017337879335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763.50611154103387</v>
      </c>
      <c r="C56" s="29">
        <f>B56*EXP(B58)</f>
        <v>946.29363600988199</v>
      </c>
      <c r="D56" s="29">
        <f>C56*EXP(C58)</f>
        <v>1137.6991088911184</v>
      </c>
      <c r="E56" s="29">
        <f t="shared" ref="E56:BI56" si="10">D56*EXP(D58)</f>
        <v>1325.5728111834637</v>
      </c>
      <c r="F56" s="29">
        <f t="shared" si="10"/>
        <v>1503.1748556643358</v>
      </c>
      <c r="G56" s="29">
        <f t="shared" si="10"/>
        <v>1611.4417457695624</v>
      </c>
      <c r="H56" s="29">
        <f t="shared" si="10"/>
        <v>1668.2449350273391</v>
      </c>
      <c r="I56" s="29">
        <f t="shared" si="10"/>
        <v>1727.0504320435723</v>
      </c>
      <c r="J56" s="29">
        <f t="shared" si="10"/>
        <v>1787.9288180023811</v>
      </c>
      <c r="K56" s="29">
        <f t="shared" si="10"/>
        <v>1850.9531620688315</v>
      </c>
      <c r="L56" s="29">
        <f t="shared" si="10"/>
        <v>1863.1005860693215</v>
      </c>
      <c r="M56" s="29">
        <f t="shared" si="10"/>
        <v>1823.3617677448246</v>
      </c>
      <c r="N56" s="29">
        <f t="shared" si="10"/>
        <v>1784.4705545864874</v>
      </c>
      <c r="O56" s="29">
        <f t="shared" si="10"/>
        <v>1746.4088676843676</v>
      </c>
      <c r="P56" s="29">
        <f t="shared" si="10"/>
        <v>1709.1590137408311</v>
      </c>
      <c r="Q56" s="29">
        <f t="shared" si="10"/>
        <v>1672.7036768456733</v>
      </c>
      <c r="R56" s="29">
        <f t="shared" si="10"/>
        <v>1637.0259104266706</v>
      </c>
      <c r="S56" s="29">
        <f t="shared" si="10"/>
        <v>1602.1091293718237</v>
      </c>
      <c r="T56" s="29">
        <f t="shared" si="10"/>
        <v>1567.9371023196268</v>
      </c>
      <c r="U56" s="29">
        <f t="shared" si="10"/>
        <v>1534.4939441137824</v>
      </c>
      <c r="V56" s="29">
        <f t="shared" si="10"/>
        <v>1514.306385397211</v>
      </c>
      <c r="W56" s="29">
        <f t="shared" si="10"/>
        <v>1506.8650549886884</v>
      </c>
      <c r="X56" s="29">
        <f t="shared" si="10"/>
        <v>1514.5301178843088</v>
      </c>
      <c r="Y56" s="29">
        <f t="shared" si="10"/>
        <v>1522.2341711254808</v>
      </c>
      <c r="Z56" s="29">
        <f t="shared" si="10"/>
        <v>1529.9774130467868</v>
      </c>
      <c r="AA56" s="29">
        <f t="shared" si="10"/>
        <v>1537.7600429916893</v>
      </c>
      <c r="AB56" s="29">
        <f t="shared" si="10"/>
        <v>1545.5822613176638</v>
      </c>
      <c r="AC56" s="29">
        <f t="shared" si="10"/>
        <v>1553.4442694013565</v>
      </c>
      <c r="AD56" s="29">
        <f t="shared" si="10"/>
        <v>1561.3462696437682</v>
      </c>
      <c r="AE56" s="29">
        <f t="shared" si="10"/>
        <v>1569.2884654754657</v>
      </c>
      <c r="AF56" s="29">
        <f t="shared" si="10"/>
        <v>1573.2747005921588</v>
      </c>
      <c r="AG56" s="29">
        <f t="shared" si="10"/>
        <v>1573.2747005921588</v>
      </c>
      <c r="AH56" s="29">
        <f t="shared" si="10"/>
        <v>1573.2747005921588</v>
      </c>
      <c r="AI56" s="29">
        <f t="shared" si="10"/>
        <v>1573.2747005921588</v>
      </c>
      <c r="AJ56" s="29">
        <f t="shared" si="10"/>
        <v>1573.2747005921588</v>
      </c>
      <c r="AK56" s="29">
        <f t="shared" si="10"/>
        <v>1573.2747005921588</v>
      </c>
      <c r="AL56" s="29">
        <f t="shared" si="10"/>
        <v>1573.2747005921588</v>
      </c>
      <c r="AM56" s="29">
        <f t="shared" si="10"/>
        <v>1573.2747005921588</v>
      </c>
      <c r="AN56" s="29">
        <f t="shared" si="10"/>
        <v>1573.2747005921588</v>
      </c>
      <c r="AO56" s="29">
        <f t="shared" si="10"/>
        <v>1573.2747005921588</v>
      </c>
      <c r="AP56" s="29">
        <f t="shared" si="10"/>
        <v>1573.2747005921588</v>
      </c>
      <c r="AQ56" s="29">
        <f t="shared" si="10"/>
        <v>1573.2747005921588</v>
      </c>
      <c r="AR56" s="29">
        <f t="shared" si="10"/>
        <v>1573.2747005921588</v>
      </c>
      <c r="AS56" s="29">
        <f t="shared" si="10"/>
        <v>1573.2747005921588</v>
      </c>
      <c r="AT56" s="29">
        <f t="shared" si="10"/>
        <v>1573.2747005921588</v>
      </c>
      <c r="AU56" s="29">
        <f t="shared" si="10"/>
        <v>1573.2747005921588</v>
      </c>
      <c r="AV56" s="29">
        <f t="shared" si="10"/>
        <v>1573.2747005921588</v>
      </c>
      <c r="AW56" s="29">
        <f t="shared" si="10"/>
        <v>1573.2747005921588</v>
      </c>
      <c r="AX56" s="29">
        <f t="shared" si="10"/>
        <v>1573.2747005921588</v>
      </c>
      <c r="AY56" s="29">
        <f t="shared" si="10"/>
        <v>1573.2747005921588</v>
      </c>
      <c r="AZ56" s="29">
        <f t="shared" si="10"/>
        <v>1573.2747005921588</v>
      </c>
      <c r="BA56" s="29">
        <f t="shared" si="10"/>
        <v>1573.2747005921588</v>
      </c>
      <c r="BB56" s="29">
        <f t="shared" si="10"/>
        <v>1573.2747005921588</v>
      </c>
      <c r="BC56" s="29">
        <f t="shared" si="10"/>
        <v>1573.2747005921588</v>
      </c>
      <c r="BD56" s="29">
        <f t="shared" si="10"/>
        <v>1573.2747005921588</v>
      </c>
      <c r="BE56" s="29">
        <f t="shared" si="10"/>
        <v>1573.2747005921588</v>
      </c>
      <c r="BF56" s="29">
        <f t="shared" si="10"/>
        <v>1573.2747005921588</v>
      </c>
      <c r="BG56" s="29">
        <f t="shared" si="10"/>
        <v>1573.2747005921588</v>
      </c>
      <c r="BH56" s="29">
        <f t="shared" si="10"/>
        <v>1573.2747005921588</v>
      </c>
      <c r="BI56" s="29">
        <f t="shared" si="10"/>
        <v>1573.2747005921588</v>
      </c>
    </row>
    <row r="57" spans="1:105" s="6" customFormat="1" ht="12.9">
      <c r="A57" s="5" t="s">
        <v>113</v>
      </c>
      <c r="B57" s="3">
        <f>Parameters!N48</f>
        <v>763.50611154103387</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+Data!B46*10</f>
        <v>0.21463178909745045</v>
      </c>
      <c r="C58" s="29">
        <f>+Data!C46*10</f>
        <v>0.18421025792865869</v>
      </c>
      <c r="D58" s="29">
        <f>+Data!D46*10</f>
        <v>0.15283677903762269</v>
      </c>
      <c r="E58" s="29">
        <f>+Data!E46*10</f>
        <v>0.12573476542533851</v>
      </c>
      <c r="F58" s="29">
        <f>+Data!F46*10</f>
        <v>6.9549830775917615E-2</v>
      </c>
      <c r="G58" s="29">
        <f>+Data!G46*10</f>
        <v>3.4642864150270125E-2</v>
      </c>
      <c r="H58" s="29">
        <f>+Data!H46*10</f>
        <v>3.4642864150270125E-2</v>
      </c>
      <c r="I58" s="29">
        <f>+Data!I46*10</f>
        <v>3.4642864150270125E-2</v>
      </c>
      <c r="J58" s="29">
        <f>+Data!J46*10</f>
        <v>3.4642864150270125E-2</v>
      </c>
      <c r="K58" s="29">
        <f>+Data!K46*10</f>
        <v>6.5413524623984332E-3</v>
      </c>
      <c r="L58" s="29">
        <f>+Data!L46*10</f>
        <v>-2.1560159225473254E-2</v>
      </c>
      <c r="M58" s="29">
        <f>+Data!M46*10</f>
        <v>-2.1560159225473254E-2</v>
      </c>
      <c r="N58" s="29">
        <f>+Data!N46*10</f>
        <v>-2.1560159225473254E-2</v>
      </c>
      <c r="O58" s="29">
        <f>+Data!O46*10</f>
        <v>-2.1560159225473254E-2</v>
      </c>
      <c r="P58" s="29">
        <f>+Data!P46*10</f>
        <v>-2.1560159225473254E-2</v>
      </c>
      <c r="Q58" s="29">
        <f>+Data!Q46*10</f>
        <v>-2.1560159225473254E-2</v>
      </c>
      <c r="R58" s="29">
        <f>+Data!R46*10</f>
        <v>-2.1560159225473254E-2</v>
      </c>
      <c r="S58" s="29">
        <f>+Data!S46*10</f>
        <v>-2.1560159225473254E-2</v>
      </c>
      <c r="T58" s="29">
        <f>+Data!T46*10</f>
        <v>-2.1560159225473254E-2</v>
      </c>
      <c r="U58" s="29">
        <f>+Data!U46*10</f>
        <v>-1.3243145878072803E-2</v>
      </c>
      <c r="V58" s="29">
        <f>+Data!V46*10</f>
        <v>-4.9261325306723539E-3</v>
      </c>
      <c r="W58" s="29">
        <f>+Data!W46*10</f>
        <v>5.0738674693276463E-3</v>
      </c>
      <c r="X58" s="29">
        <f>+Data!X46*10</f>
        <v>5.0738674693276463E-3</v>
      </c>
      <c r="Y58" s="29">
        <f>+Data!Y46*10</f>
        <v>5.0738674693276463E-3</v>
      </c>
      <c r="Z58" s="29">
        <f>+Data!Z46*10</f>
        <v>5.0738674693276463E-3</v>
      </c>
      <c r="AA58" s="29">
        <f>+Data!AA46*10</f>
        <v>5.0738674693276463E-3</v>
      </c>
      <c r="AB58" s="29">
        <f>+Data!AB46*10</f>
        <v>5.0738674693276463E-3</v>
      </c>
      <c r="AC58" s="29">
        <f>+Data!AC46*10</f>
        <v>5.0738674693276463E-3</v>
      </c>
      <c r="AD58" s="29">
        <f>+Data!AD46*10</f>
        <v>5.0738674693276463E-3</v>
      </c>
      <c r="AE58" s="29">
        <f>+Data!AE46*10</f>
        <v>2.5369337346638232E-3</v>
      </c>
      <c r="AF58" s="29">
        <f>+Data!AF44*10</f>
        <v>0</v>
      </c>
      <c r="AG58" s="29">
        <f>+Data!AG44*10</f>
        <v>0</v>
      </c>
      <c r="AH58" s="29">
        <f>+Data!AH44*10</f>
        <v>0</v>
      </c>
      <c r="AI58" s="29">
        <f>+Data!AI44*10</f>
        <v>0</v>
      </c>
      <c r="AJ58" s="29">
        <f>+Data!AJ44*10</f>
        <v>0</v>
      </c>
      <c r="AK58" s="29">
        <f>+Data!AK44*10</f>
        <v>0</v>
      </c>
      <c r="AL58" s="29">
        <f>+Data!AL44*10</f>
        <v>0</v>
      </c>
      <c r="AM58" s="29">
        <f>+Data!AM44*10</f>
        <v>0</v>
      </c>
      <c r="AN58" s="29">
        <f>+Data!AN44*10</f>
        <v>0</v>
      </c>
      <c r="AO58" s="29">
        <f>+Data!AO44*10</f>
        <v>0</v>
      </c>
      <c r="AP58" s="29">
        <f>+Data!AP44*10</f>
        <v>0</v>
      </c>
      <c r="AQ58" s="29">
        <f>+Data!AQ44*10</f>
        <v>0</v>
      </c>
      <c r="AR58" s="29">
        <f>+Data!AR44*10</f>
        <v>0</v>
      </c>
      <c r="AS58" s="29">
        <f>+Data!AS44*10</f>
        <v>0</v>
      </c>
      <c r="AT58" s="29">
        <f>+Data!AT44*10</f>
        <v>0</v>
      </c>
      <c r="AU58" s="29">
        <f>+Data!AU44*10</f>
        <v>0</v>
      </c>
      <c r="AV58" s="29">
        <f>+Data!AV44*10</f>
        <v>0</v>
      </c>
      <c r="AW58" s="29">
        <f>+Data!AW44*10</f>
        <v>0</v>
      </c>
      <c r="AX58" s="29">
        <f>+Data!AX44*10</f>
        <v>0</v>
      </c>
      <c r="AY58" s="29">
        <f>+Data!AY44*10</f>
        <v>0</v>
      </c>
      <c r="AZ58" s="29">
        <f>+Data!AZ44*10</f>
        <v>0</v>
      </c>
      <c r="BA58" s="29">
        <f>+Data!BA44*10</f>
        <v>0</v>
      </c>
      <c r="BB58" s="29">
        <f>+Data!BB44*10</f>
        <v>0</v>
      </c>
      <c r="BC58" s="29">
        <f>+Data!BC44*10</f>
        <v>0</v>
      </c>
      <c r="BD58" s="29">
        <f>+Data!BD44*10</f>
        <v>0</v>
      </c>
      <c r="BE58" s="29">
        <f>+Data!BE44*10</f>
        <v>0</v>
      </c>
      <c r="BF58" s="29">
        <f>+Data!BF44*10</f>
        <v>0</v>
      </c>
      <c r="BG58" s="29">
        <f>+Data!BG44*10</f>
        <v>0</v>
      </c>
      <c r="BH58" s="29">
        <f>+Data!BH44*10</f>
        <v>0</v>
      </c>
      <c r="BI58" s="29">
        <f>+Data!BI44*10</f>
        <v>0</v>
      </c>
    </row>
    <row r="59" spans="1:105" s="6" customFormat="1" ht="12.9">
      <c r="A59" s="5" t="s">
        <v>129</v>
      </c>
      <c r="B59" s="3">
        <f>+BI56</f>
        <v>1573.2747005921588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1.3005301355519889</v>
      </c>
      <c r="C61" s="45">
        <f t="shared" si="11"/>
        <v>2.4567853113948601</v>
      </c>
      <c r="D61" s="45">
        <f t="shared" si="11"/>
        <v>4.3589948007245551</v>
      </c>
      <c r="E61" s="45">
        <f t="shared" si="11"/>
        <v>7.1362204354990606</v>
      </c>
      <c r="F61" s="45">
        <f t="shared" si="11"/>
        <v>10.96529491512096</v>
      </c>
      <c r="G61" s="45">
        <f t="shared" si="11"/>
        <v>15.498159464094222</v>
      </c>
      <c r="H61" s="45">
        <f t="shared" si="11"/>
        <v>20.641994601495927</v>
      </c>
      <c r="I61" s="45">
        <f t="shared" si="11"/>
        <v>26.873489513092903</v>
      </c>
      <c r="J61" s="45">
        <f t="shared" si="11"/>
        <v>34.299880167360207</v>
      </c>
      <c r="K61" s="45">
        <f t="shared" si="11"/>
        <v>43.020304480034667</v>
      </c>
      <c r="L61" s="45">
        <f t="shared" si="11"/>
        <v>51.67371231773177</v>
      </c>
      <c r="M61" s="45">
        <f t="shared" si="11"/>
        <v>59.595142558494317</v>
      </c>
      <c r="N61" s="45">
        <f t="shared" si="11"/>
        <v>67.711274821771326</v>
      </c>
      <c r="O61" s="45">
        <f t="shared" si="11"/>
        <v>76.037957387406792</v>
      </c>
      <c r="P61" s="45">
        <f t="shared" si="11"/>
        <v>84.485117432765918</v>
      </c>
      <c r="Q61" s="45">
        <f t="shared" si="11"/>
        <v>92.969460191953758</v>
      </c>
      <c r="R61" s="45">
        <f t="shared" si="11"/>
        <v>101.41609219528013</v>
      </c>
      <c r="S61" s="45">
        <f t="shared" si="11"/>
        <v>109.75941712608613</v>
      </c>
      <c r="T61" s="45">
        <f t="shared" si="11"/>
        <v>117.9435410276659</v>
      </c>
      <c r="U61" s="45">
        <f t="shared" si="11"/>
        <v>125.92226536082887</v>
      </c>
      <c r="V61" s="45">
        <f t="shared" si="11"/>
        <v>134.43918074412451</v>
      </c>
      <c r="W61" s="45">
        <f t="shared" si="11"/>
        <v>143.77943495162759</v>
      </c>
      <c r="X61" s="45">
        <f t="shared" si="11"/>
        <v>154.38598106278533</v>
      </c>
      <c r="Y61" s="45">
        <f t="shared" si="11"/>
        <v>165.44584078081382</v>
      </c>
      <c r="Z61" s="45">
        <f t="shared" si="11"/>
        <v>176.81959737762651</v>
      </c>
      <c r="AA61" s="45">
        <f t="shared" si="11"/>
        <v>188.42757446583522</v>
      </c>
      <c r="AB61" s="45">
        <f t="shared" si="11"/>
        <v>200.22914198669167</v>
      </c>
      <c r="AC61" s="45">
        <f t="shared" si="11"/>
        <v>212.24905310598407</v>
      </c>
      <c r="AD61" s="45">
        <f t="shared" si="11"/>
        <v>224.62182812612602</v>
      </c>
      <c r="AE61" s="45">
        <f t="shared" si="11"/>
        <v>237.357208335238</v>
      </c>
      <c r="AF61" s="45">
        <f t="shared" si="11"/>
        <v>250.00002864517103</v>
      </c>
      <c r="AG61" s="45">
        <f t="shared" si="11"/>
        <v>262.37112483723013</v>
      </c>
      <c r="AH61" s="45">
        <f t="shared" si="11"/>
        <v>274.81227276182318</v>
      </c>
      <c r="AI61" s="45">
        <f t="shared" si="11"/>
        <v>287.36630338817633</v>
      </c>
      <c r="AJ61" s="45">
        <f t="shared" si="11"/>
        <v>300.05446731077592</v>
      </c>
      <c r="AK61" s="45">
        <f t="shared" si="11"/>
        <v>312.89039857989093</v>
      </c>
      <c r="AL61" s="45">
        <f t="shared" si="11"/>
        <v>325.88528583371345</v>
      </c>
      <c r="AM61" s="45">
        <f t="shared" si="11"/>
        <v>339.05020598256112</v>
      </c>
      <c r="AN61" s="45">
        <f t="shared" si="11"/>
        <v>352.3970395976188</v>
      </c>
      <c r="AO61" s="45">
        <f t="shared" si="11"/>
        <v>365.9387018752501</v>
      </c>
      <c r="AP61" s="45">
        <f t="shared" si="11"/>
        <v>379.68907142300742</v>
      </c>
      <c r="AQ61" s="45">
        <f t="shared" si="11"/>
        <v>393.66280879921476</v>
      </c>
      <c r="AR61" s="45">
        <f t="shared" si="11"/>
        <v>407.87515577588209</v>
      </c>
      <c r="AS61" s="45">
        <f t="shared" si="11"/>
        <v>422.34175425049881</v>
      </c>
      <c r="AT61" s="45">
        <f t="shared" si="11"/>
        <v>437.07849796797706</v>
      </c>
      <c r="AU61" s="45">
        <f t="shared" si="11"/>
        <v>452.10141824267077</v>
      </c>
      <c r="AV61" s="45">
        <f t="shared" si="11"/>
        <v>467.42659992036312</v>
      </c>
      <c r="AW61" s="45">
        <f t="shared" si="11"/>
        <v>483.07012229112576</v>
      </c>
      <c r="AX61" s="45">
        <f t="shared" si="11"/>
        <v>499.04801968830657</v>
      </c>
      <c r="AY61" s="45">
        <f t="shared" si="11"/>
        <v>515.37625714888463</v>
      </c>
      <c r="AZ61" s="45">
        <f t="shared" si="11"/>
        <v>532.07071731744622</v>
      </c>
      <c r="BA61" s="45">
        <f t="shared" si="11"/>
        <v>549.14719555198042</v>
      </c>
      <c r="BB61" s="45">
        <f t="shared" si="11"/>
        <v>566.62140086035208</v>
      </c>
      <c r="BC61" s="45">
        <f t="shared" si="11"/>
        <v>584.5089608454266</v>
      </c>
      <c r="BD61" s="45">
        <f t="shared" si="11"/>
        <v>602.82542927287636</v>
      </c>
      <c r="BE61" s="45">
        <f t="shared" si="11"/>
        <v>621.58629521576802</v>
      </c>
      <c r="BF61" s="45">
        <f t="shared" si="11"/>
        <v>640.80699299241246</v>
      </c>
      <c r="BG61" s="45">
        <f t="shared" si="11"/>
        <v>660.50291231515416</v>
      </c>
      <c r="BH61" s="45">
        <f t="shared" si="11"/>
        <v>680.68940822162722</v>
      </c>
      <c r="BI61" s="45">
        <f t="shared" si="11"/>
        <v>701.38181047761168</v>
      </c>
      <c r="BJ61" s="45">
        <f>+BI61</f>
        <v>701.38181047761168</v>
      </c>
      <c r="BK61" s="45">
        <f t="shared" ref="BK61:CV61" si="12">+BJ61</f>
        <v>701.38181047761168</v>
      </c>
      <c r="BL61" s="45">
        <f t="shared" si="12"/>
        <v>701.38181047761168</v>
      </c>
      <c r="BM61" s="45">
        <f t="shared" si="12"/>
        <v>701.38181047761168</v>
      </c>
      <c r="BN61" s="45">
        <f t="shared" si="12"/>
        <v>701.38181047761168</v>
      </c>
      <c r="BO61" s="45">
        <f t="shared" si="12"/>
        <v>701.38181047761168</v>
      </c>
      <c r="BP61" s="45">
        <f t="shared" si="12"/>
        <v>701.38181047761168</v>
      </c>
      <c r="BQ61" s="45">
        <f t="shared" si="12"/>
        <v>701.38181047761168</v>
      </c>
      <c r="BR61" s="45">
        <f t="shared" si="12"/>
        <v>701.38181047761168</v>
      </c>
      <c r="BS61" s="45">
        <f t="shared" si="12"/>
        <v>701.38181047761168</v>
      </c>
      <c r="BT61" s="45">
        <f t="shared" si="12"/>
        <v>701.38181047761168</v>
      </c>
      <c r="BU61" s="45">
        <f t="shared" si="12"/>
        <v>701.38181047761168</v>
      </c>
      <c r="BV61" s="45">
        <f t="shared" si="12"/>
        <v>701.38181047761168</v>
      </c>
      <c r="BW61" s="45">
        <f t="shared" si="12"/>
        <v>701.38181047761168</v>
      </c>
      <c r="BX61" s="45">
        <f t="shared" si="12"/>
        <v>701.38181047761168</v>
      </c>
      <c r="BY61" s="45">
        <f t="shared" si="12"/>
        <v>701.38181047761168</v>
      </c>
      <c r="BZ61" s="45">
        <f t="shared" si="12"/>
        <v>701.38181047761168</v>
      </c>
      <c r="CA61" s="45">
        <f t="shared" si="12"/>
        <v>701.38181047761168</v>
      </c>
      <c r="CB61" s="45">
        <f t="shared" si="12"/>
        <v>701.38181047761168</v>
      </c>
      <c r="CC61" s="45">
        <f t="shared" si="12"/>
        <v>701.38181047761168</v>
      </c>
      <c r="CD61" s="45">
        <f t="shared" si="12"/>
        <v>701.38181047761168</v>
      </c>
      <c r="CE61" s="45">
        <f t="shared" si="12"/>
        <v>701.38181047761168</v>
      </c>
      <c r="CF61" s="45">
        <f t="shared" si="12"/>
        <v>701.38181047761168</v>
      </c>
      <c r="CG61" s="45">
        <f t="shared" si="12"/>
        <v>701.38181047761168</v>
      </c>
      <c r="CH61" s="45">
        <f t="shared" si="12"/>
        <v>701.38181047761168</v>
      </c>
      <c r="CI61" s="45">
        <f t="shared" si="12"/>
        <v>701.38181047761168</v>
      </c>
      <c r="CJ61" s="45">
        <f t="shared" si="12"/>
        <v>701.38181047761168</v>
      </c>
      <c r="CK61" s="45">
        <f t="shared" si="12"/>
        <v>701.38181047761168</v>
      </c>
      <c r="CL61" s="45">
        <f t="shared" si="12"/>
        <v>701.38181047761168</v>
      </c>
      <c r="CM61" s="45">
        <f t="shared" si="12"/>
        <v>701.38181047761168</v>
      </c>
      <c r="CN61" s="45">
        <f t="shared" si="12"/>
        <v>701.38181047761168</v>
      </c>
      <c r="CO61" s="45">
        <f t="shared" si="12"/>
        <v>701.38181047761168</v>
      </c>
      <c r="CP61" s="45">
        <f t="shared" si="12"/>
        <v>701.38181047761168</v>
      </c>
      <c r="CQ61" s="45">
        <f t="shared" si="12"/>
        <v>701.38181047761168</v>
      </c>
      <c r="CR61" s="45">
        <f t="shared" si="12"/>
        <v>701.38181047761168</v>
      </c>
      <c r="CS61" s="45">
        <f t="shared" si="12"/>
        <v>701.38181047761168</v>
      </c>
      <c r="CT61" s="45">
        <f t="shared" si="12"/>
        <v>701.38181047761168</v>
      </c>
      <c r="CU61" s="45">
        <f t="shared" si="12"/>
        <v>701.38181047761168</v>
      </c>
      <c r="CV61" s="45">
        <f t="shared" si="12"/>
        <v>701.38181047761168</v>
      </c>
    </row>
    <row r="62" spans="1:105" s="64" customFormat="1" ht="18" customHeight="1">
      <c r="A62" s="580" t="s">
        <v>1128</v>
      </c>
      <c r="B62" s="64">
        <f>($B24*B81+$B25*B81^$B$26+$B$29*(B81/$B$27)^$B$28)*Parameters!$B$116*0.01</f>
        <v>4.1963109826271541E-3</v>
      </c>
      <c r="C62" s="64">
        <f>($B24*C81+$B25*C81^$B$26+$B$29*(C81/$B$27)^$B$28)*Parameters!$B$116*0.01</f>
        <v>5.2462113775586273E-3</v>
      </c>
      <c r="D62" s="64">
        <f>($B24*D81+$B25*D81^$B$26+$B$29*(D81/$B$27)^$B$28)*Parameters!$B$116*0.01</f>
        <v>7.1935972545450954E-3</v>
      </c>
      <c r="E62" s="64">
        <f>($B24*E81+$B25*E81^$B$26+$B$29*(E81/$B$27)^$B$28)*Parameters!$B$116*0.01</f>
        <v>9.7676845998022708E-3</v>
      </c>
      <c r="F62" s="64">
        <f>($B24*F81+$B25*F81^$B$26+$B$29*(F81/$B$27)^$B$28)*Parameters!$B$116*0.01</f>
        <v>1.2901781897363226E-2</v>
      </c>
      <c r="G62" s="64">
        <f>($B24*G81+$B25*G81^$B$26+$B$29*(G81/$B$27)^$B$28)*Parameters!$B$116*0.01</f>
        <v>1.6509897120626317E-2</v>
      </c>
      <c r="H62" s="64">
        <f>($B24*H81+$B25*H81^$B$26+$B$29*(H81/$B$27)^$B$28)*Parameters!$B$116*0.01</f>
        <v>2.0495787955957852E-2</v>
      </c>
      <c r="I62" s="64">
        <f>($B24*I81+$B25*I81^$B$26+$B$29*(I81/$B$27)^$B$28)*Parameters!$B$116*0.01</f>
        <v>2.4774913726146749E-2</v>
      </c>
      <c r="J62" s="64">
        <f>($B24*J81+$B25*J81^$B$26+$B$29*(J81/$B$27)^$B$28)*Parameters!$B$116*0.01</f>
        <v>2.9283705830134062E-2</v>
      </c>
      <c r="K62" s="64">
        <f>($B24*K81+$B25*K81^$B$26+$B$29*(K81/$B$27)^$B$28)*Parameters!$B$116*0.01</f>
        <v>3.3977174351014446E-2</v>
      </c>
      <c r="L62" s="64">
        <f>($B24*L81+$B25*L81^$B$26+$B$29*(L81/$B$27)^$B$28)*Parameters!$B$116*0.01</f>
        <v>3.8824722143538173E-2</v>
      </c>
      <c r="M62" s="64">
        <f>($B24*M81+$B25*M81^$B$26+$B$29*(M81/$B$27)^$B$28)*Parameters!$B$116*0.01</f>
        <v>4.366313616144317E-2</v>
      </c>
      <c r="N62" s="64">
        <f>($B24*N81+$B25*N81^$B$26+$B$29*(N81/$B$27)^$B$28)*Parameters!$B$116*0.01</f>
        <v>4.8501347291985478E-2</v>
      </c>
      <c r="O62" s="64">
        <f>($B24*O81+$B25*O81^$B$26+$B$29*(O81/$B$27)^$B$28)*Parameters!$B$116*0.01</f>
        <v>5.3344200738824156E-2</v>
      </c>
      <c r="P62" s="64">
        <f>($B24*P81+$B25*P81^$B$26+$B$29*(P81/$B$27)^$B$28)*Parameters!$B$116*0.01</f>
        <v>5.8189270709198236E-2</v>
      </c>
      <c r="Q62" s="64">
        <f>($B24*Q81+$B25*Q81^$B$26+$B$29*(Q81/$B$27)^$B$28)*Parameters!$B$116*0.01</f>
        <v>6.3030673848470414E-2</v>
      </c>
      <c r="R62" s="64">
        <f>($B24*R81+$B25*R81^$B$26+$B$29*(R81/$B$27)^$B$28)*Parameters!$B$116*0.01</f>
        <v>6.7860793175293796E-2</v>
      </c>
      <c r="S62" s="64">
        <f>($B24*S81+$B25*S81^$B$26+$B$29*(S81/$B$27)^$B$28)*Parameters!$B$116*0.01</f>
        <v>7.2670921980896155E-2</v>
      </c>
      <c r="T62" s="64">
        <f>($B24*T81+$B25*T81^$B$26+$B$29*(T81/$B$27)^$B$28)*Parameters!$B$116*0.01</f>
        <v>7.7451290100118517E-2</v>
      </c>
      <c r="U62" s="64">
        <f>($B24*U81+$B25*U81^$B$26+$B$29*(U81/$B$27)^$B$28)*Parameters!$B$116*0.01</f>
        <v>8.2190655895449771E-2</v>
      </c>
      <c r="V62" s="64">
        <f>($B24*V81+$B25*V81^$B$26+$B$29*(V81/$B$27)^$B$28)*Parameters!$B$116*0.01</f>
        <v>8.6880274821358405E-2</v>
      </c>
      <c r="W62" s="64">
        <f>($B24*W81+$B25*W81^$B$26+$B$29*(W81/$B$27)^$B$28)*Parameters!$B$116*0.01</f>
        <v>9.1516465465909275E-2</v>
      </c>
      <c r="X62" s="64">
        <f>($B24*X81+$B25*X81^$B$26+$B$29*(X81/$B$27)^$B$28)*Parameters!$B$116*0.01</f>
        <v>9.609265541371835E-2</v>
      </c>
      <c r="Y62" s="64">
        <f>($B24*Y81+$B25*Y81^$B$26+$B$29*(Y81/$B$27)^$B$28)*Parameters!$B$116*0.01</f>
        <v>0.10059100932009757</v>
      </c>
      <c r="Z62" s="64">
        <f>($B24*Z81+$B25*Z81^$B$26+$B$29*(Z81/$B$27)^$B$28)*Parameters!$B$116*0.01</f>
        <v>0.10497938561200329</v>
      </c>
      <c r="AA62" s="64">
        <f>($B24*AA81+$B25*AA81^$B$26+$B$29*(AA81/$B$27)^$B$28)*Parameters!$B$116*0.01</f>
        <v>0.1091246848695314</v>
      </c>
      <c r="AB62" s="64">
        <f>($B24*AB81+$B25*AB81^$B$26+$B$29*(AB81/$B$27)^$B$28)*Parameters!$B$116*0.01</f>
        <v>0.11169582021466871</v>
      </c>
      <c r="AC62" s="64">
        <f>($B24*AC81+$B25*AC81^$B$26+$B$29*(AC81/$B$27)^$B$28)*Parameters!$B$116*0.01</f>
        <v>0.11195913296593087</v>
      </c>
      <c r="AD62" s="64">
        <f>($B24*AD81+$B25*AD81^$B$26+$B$29*(AD81/$B$27)^$B$28)*Parameters!$B$116*0.01</f>
        <v>0.11083611327894746</v>
      </c>
      <c r="AE62" s="64">
        <f>($B24*AE81+$B25*AE81^$B$26+$B$29*(AE81/$B$27)^$B$28)*Parameters!$B$116*0.01</f>
        <v>0.10895656052239808</v>
      </c>
      <c r="AF62" s="64">
        <f>($B24*AF81+$B25*AF81^$B$26+$B$29*(AF81/$B$27)^$B$28)*Parameters!$B$116*0.01</f>
        <v>0.10673228796216794</v>
      </c>
      <c r="AG62" s="64">
        <f>($B24*AG81+$B25*AG81^$B$26+$B$29*(AG81/$B$27)^$B$28)*Parameters!$B$116*0.01</f>
        <v>0.10442145319963682</v>
      </c>
      <c r="AH62" s="64">
        <f>($B24*AH81+$B25*AH81^$B$26+$B$29*(AH81/$B$27)^$B$28)*Parameters!$B$116*0.01</f>
        <v>0.10217791195182069</v>
      </c>
      <c r="AI62" s="64">
        <f>($B24*AI81+$B25*AI81^$B$26+$B$29*(AI81/$B$27)^$B$28)*Parameters!$B$116*0.01</f>
        <v>0.10008672818968183</v>
      </c>
      <c r="AJ62" s="64">
        <f>($B24*AJ81+$B25*AJ81^$B$26+$B$29*(AJ81/$B$27)^$B$28)*Parameters!$B$116*0.01</f>
        <v>9.8188778612538039E-2</v>
      </c>
      <c r="AK62" s="64">
        <f>($B24*AK81+$B25*AK81^$B$26+$B$29*(AK81/$B$27)^$B$28)*Parameters!$B$116*0.01</f>
        <v>9.6497379163351923E-2</v>
      </c>
      <c r="AL62" s="64">
        <f>($B24*AL81+$B25*AL81^$B$26+$B$29*(AL81/$B$27)^$B$28)*Parameters!$B$116*0.01</f>
        <v>9.5009309545877788E-2</v>
      </c>
      <c r="AM62" s="64">
        <f>($B24*AM81+$B25*AM81^$B$26+$B$29*(AM81/$B$27)^$B$28)*Parameters!$B$116*0.01</f>
        <v>9.3712001525792732E-2</v>
      </c>
      <c r="AN62" s="64">
        <f>($B24*AN81+$B25*AN81^$B$26+$B$29*(AN81/$B$27)^$B$28)*Parameters!$B$116*0.01</f>
        <v>9.2588143684604746E-2</v>
      </c>
      <c r="AO62" s="64">
        <f>($B24*AO81+$B25*AO81^$B$26+$B$29*(AO81/$B$27)^$B$28)*Parameters!$B$116*0.01</f>
        <v>9.1618567469205131E-2</v>
      </c>
      <c r="AP62" s="64">
        <f>($B24*AP81+$B25*AP81^$B$26+$B$29*(AP81/$B$27)^$B$28)*Parameters!$B$116*0.01</f>
        <v>9.0784001680586854E-2</v>
      </c>
      <c r="AQ62" s="64">
        <f>($B24*AQ81+$B25*AQ81^$B$26+$B$29*(AQ81/$B$27)^$B$28)*Parameters!$B$116*0.01</f>
        <v>9.0066089708618652E-2</v>
      </c>
      <c r="AR62" s="64">
        <f>($B24*AR81+$B25*AR81^$B$26+$B$29*(AR81/$B$27)^$B$28)*Parameters!$B$116*0.01</f>
        <v>8.9447932339294406E-2</v>
      </c>
      <c r="AS62" s="64">
        <f>($B24*AS81+$B25*AS81^$B$26+$B$29*(AS81/$B$27)^$B$28)*Parameters!$B$116*0.01</f>
        <v>8.8914330299369057E-2</v>
      </c>
      <c r="AT62" s="64">
        <f>($B24*AT81+$B25*AT81^$B$26+$B$29*(AT81/$B$27)^$B$28)*Parameters!$B$116*0.01</f>
        <v>8.8451841310085655E-2</v>
      </c>
      <c r="AU62" s="64">
        <f>($B24*AU81+$B25*AU81^$B$26+$B$29*(AU81/$B$27)^$B$28)*Parameters!$B$116*0.01</f>
        <v>8.8048726791098805E-2</v>
      </c>
      <c r="AV62" s="64">
        <f>($B24*AV81+$B25*AV81^$B$26+$B$29*(AV81/$B$27)^$B$28)*Parameters!$B$116*0.01</f>
        <v>8.7694836977808915E-2</v>
      </c>
      <c r="AW62" s="64">
        <f>($B24*AW81+$B25*AW81^$B$26+$B$29*(AW81/$B$27)^$B$28)*Parameters!$B$116*0.01</f>
        <v>8.7381465694555835E-2</v>
      </c>
      <c r="AX62" s="64">
        <f>($B24*AX81+$B25*AX81^$B$26+$B$29*(AX81/$B$27)^$B$28)*Parameters!$B$116*0.01</f>
        <v>8.7101194417905661E-2</v>
      </c>
      <c r="AY62" s="64">
        <f>($B24*AY81+$B25*AY81^$B$26+$B$29*(AY81/$B$27)^$B$28)*Parameters!$B$116*0.01</f>
        <v>8.6847737603375871E-2</v>
      </c>
      <c r="AZ62" s="64">
        <f>($B24*AZ81+$B25*AZ81^$B$26+$B$29*(AZ81/$B$27)^$B$28)*Parameters!$B$116*0.01</f>
        <v>8.6615796224898511E-2</v>
      </c>
      <c r="BA62" s="64">
        <f>($B24*BA81+$B25*BA81^$B$26+$B$29*(BA81/$B$27)^$B$28)*Parameters!$B$116*0.01</f>
        <v>8.6400923214307285E-2</v>
      </c>
      <c r="BB62" s="64">
        <f>($B24*BB81+$B25*BB81^$B$26+$B$29*(BB81/$B$27)^$B$28)*Parameters!$B$116*0.01</f>
        <v>8.619940240288379E-2</v>
      </c>
      <c r="BC62" s="64">
        <f>($B24*BC81+$B25*BC81^$B$26+$B$29*(BC81/$B$27)^$B$28)*Parameters!$B$116*0.01</f>
        <v>8.6008141265909208E-2</v>
      </c>
      <c r="BD62" s="64">
        <f>($B24*BD81+$B25*BD81^$B$26+$B$29*(BD81/$B$27)^$B$28)*Parameters!$B$116*0.01</f>
        <v>8.5824576990213799E-2</v>
      </c>
      <c r="BE62" s="64">
        <f>($B24*BE81+$B25*BE81^$B$26+$B$29*(BE81/$B$27)^$B$28)*Parameters!$B$116*0.01</f>
        <v>8.5646594946011748E-2</v>
      </c>
      <c r="BF62" s="64">
        <f>($B24*BF81+$B25*BF81^$B$26+$B$29*(BF81/$B$27)^$B$28)*Parameters!$B$116*0.01</f>
        <v>8.5472458427948012E-2</v>
      </c>
      <c r="BG62" s="64">
        <f>($B24*BG81+$B25*BG81^$B$26+$B$29*(BG81/$B$27)^$B$28)*Parameters!$B$116*0.01</f>
        <v>8.5300748455524808E-2</v>
      </c>
      <c r="BH62" s="64">
        <f>($B24*BH81+$B25*BH81^$B$26+$B$29*(BH81/$B$27)^$B$28)*Parameters!$B$116*0.01</f>
        <v>8.5130312435763161E-2</v>
      </c>
      <c r="BI62" s="64">
        <f>($B24*BI81+$B25*BI81^$B$26+$B$29*(BI81/$B$27)^$B$28)*Parameters!$B$116*0.01</f>
        <v>8.4960220554990348E-2</v>
      </c>
      <c r="BJ62" s="64">
        <f>($B24*BJ81+$B25*BJ81^$B$26+$B$29*(BJ81/$B$27)^$B$28)*Parameters!$B$116*0.01</f>
        <v>8.3165183779194726E-2</v>
      </c>
      <c r="BK62" s="64">
        <f>($B24*BK81+$B25*BK81^$B$26+$B$29*(BK81/$B$27)^$B$28)*Parameters!$B$116*0.01</f>
        <v>8.1886889521648742E-2</v>
      </c>
      <c r="BL62" s="64">
        <f>($B24*BL81+$B25*BL81^$B$26+$B$29*(BL81/$B$27)^$B$28)*Parameters!$B$116*0.01</f>
        <v>8.0953433277548933E-2</v>
      </c>
      <c r="BM62" s="64">
        <f>($B24*BM81+$B25*BM81^$B$26+$B$29*(BM81/$B$27)^$B$28)*Parameters!$B$116*0.01</f>
        <v>8.025094254927409E-2</v>
      </c>
      <c r="BN62" s="64">
        <f>($B24*BN81+$B25*BN81^$B$26+$B$29*(BN81/$B$27)^$B$28)*Parameters!$B$116*0.01</f>
        <v>7.9703494842865402E-2</v>
      </c>
      <c r="BO62" s="64">
        <f>($B24*BO81+$B25*BO81^$B$26+$B$29*(BO81/$B$27)^$B$28)*Parameters!$B$116*0.01</f>
        <v>7.926023926393945E-2</v>
      </c>
      <c r="BP62" s="64">
        <f>($B24*BP81+$B25*BP81^$B$26+$B$29*(BP81/$B$27)^$B$28)*Parameters!$B$116*0.01</f>
        <v>7.8887009766580682E-2</v>
      </c>
      <c r="BQ62" s="64">
        <f>($B24*BQ81+$B25*BQ81^$B$26+$B$29*(BQ81/$B$27)^$B$28)*Parameters!$B$116*0.01</f>
        <v>7.8560801492422491E-2</v>
      </c>
      <c r="BR62" s="64">
        <f>($B24*BR81+$B25*BR81^$B$26+$B$29*(BR81/$B$27)^$B$28)*Parameters!$B$116*0.01</f>
        <v>7.8266103150250843E-2</v>
      </c>
      <c r="BS62" s="64">
        <f>($B24*BS81+$B25*BS81^$B$26+$B$29*(BS81/$B$27)^$B$28)*Parameters!$B$116*0.01</f>
        <v>7.799244771063002E-2</v>
      </c>
      <c r="BT62" s="64">
        <f>($B24*BT81+$B25*BT81^$B$26+$B$29*(BT81/$B$27)^$B$28)*Parameters!$B$116*0.01</f>
        <v>7.7732770051508457E-2</v>
      </c>
      <c r="BU62" s="64">
        <f>($B24*BU81+$B25*BU81^$B$26+$B$29*(BU81/$B$27)^$B$28)*Parameters!$B$116*0.01</f>
        <v>7.7482302524118279E-2</v>
      </c>
      <c r="BV62" s="64">
        <f>($B24*BV81+$B25*BV81^$B$26+$B$29*(BV81/$B$27)^$B$28)*Parameters!$B$116*0.01</f>
        <v>7.723783072315199E-2</v>
      </c>
      <c r="BW62" s="64">
        <f>($B24*BW81+$B25*BW81^$B$26+$B$29*(BW81/$B$27)^$B$28)*Parameters!$B$116*0.01</f>
        <v>7.6997191224287928E-2</v>
      </c>
      <c r="BX62" s="64">
        <f>($B24*BX81+$B25*BX81^$B$26+$B$29*(BX81/$B$27)^$B$28)*Parameters!$B$116*0.01</f>
        <v>7.6758932227632609E-2</v>
      </c>
      <c r="BY62" s="64">
        <f>($B24*BY81+$B25*BY81^$B$26+$B$29*(BY81/$B$27)^$B$28)*Parameters!$B$116*0.01</f>
        <v>7.6522084054619119E-2</v>
      </c>
      <c r="BZ62" s="64">
        <f>($B24*BZ81+$B25*BZ81^$B$26+$B$29*(BZ81/$B$27)^$B$28)*Parameters!$B$116*0.01</f>
        <v>7.6286003810841607E-2</v>
      </c>
      <c r="CA62" s="64">
        <f>($B24*CA81+$B25*CA81^$B$26+$B$29*(CA81/$B$27)^$B$28)*Parameters!$B$116*0.01</f>
        <v>7.6050270166713091E-2</v>
      </c>
      <c r="CB62" s="64">
        <f>($B24*CB81+$B25*CB81^$B$26+$B$29*(CB81/$B$27)^$B$28)*Parameters!$B$116*0.01</f>
        <v>7.5814612030918396E-2</v>
      </c>
      <c r="CC62" s="64">
        <f>($B24*CC81+$B25*CC81^$B$26+$B$29*(CC81/$B$27)^$B$28)*Parameters!$B$116*0.01</f>
        <v>7.5578860159737429E-2</v>
      </c>
      <c r="CD62" s="64">
        <f>($B24*CD81+$B25*CD81^$B$26+$B$29*(CD81/$B$27)^$B$28)*Parameters!$B$116*0.01</f>
        <v>7.5342914297650693E-2</v>
      </c>
      <c r="CE62" s="64">
        <f>($B24*CE81+$B25*CE81^$B$26+$B$29*(CE81/$B$27)^$B$28)*Parameters!$B$116*0.01</f>
        <v>7.5106720842317135E-2</v>
      </c>
      <c r="CF62" s="64">
        <f>($B24*CF81+$B25*CF81^$B$26+$B$29*(CF81/$B$27)^$B$28)*Parameters!$B$116*0.01</f>
        <v>7.4870257646496685E-2</v>
      </c>
      <c r="CG62" s="64">
        <f>($B24*CG81+$B25*CG81^$B$26+$B$29*(CG81/$B$27)^$B$28)*Parameters!$B$116*0.01</f>
        <v>7.4633523663951637E-2</v>
      </c>
      <c r="CH62" s="64">
        <f>($B24*CH81+$B25*CH81^$B$26+$B$29*(CH81/$B$27)^$B$28)*Parameters!$B$116*0.01</f>
        <v>7.439653188634851E-2</v>
      </c>
      <c r="CI62" s="64">
        <f>($B24*CI81+$B25*CI81^$B$26+$B$29*(CI81/$B$27)^$B$28)*Parameters!$B$116*0.01</f>
        <v>7.4159304518709668E-2</v>
      </c>
      <c r="CJ62" s="64">
        <f>($B24*CJ81+$B25*CJ81^$B$26+$B$29*(CJ81/$B$27)^$B$28)*Parameters!$B$116*0.01</f>
        <v>7.3921869679661148E-2</v>
      </c>
      <c r="CK62" s="64">
        <f>($B24*CK81+$B25*CK81^$B$26+$B$29*(CK81/$B$27)^$B$28)*Parameters!$B$116*0.01</f>
        <v>7.3684259142011044E-2</v>
      </c>
      <c r="CL62" s="64">
        <f>($B24*CL81+$B25*CL81^$B$26+$B$29*(CL81/$B$27)^$B$28)*Parameters!$B$116*0.01</f>
        <v>7.34465067844918E-2</v>
      </c>
      <c r="CM62" s="64">
        <f>($B24*CM81+$B25*CM81^$B$26+$B$29*(CM81/$B$27)^$B$28)*Parameters!$B$116*0.01</f>
        <v>7.320864753074352E-2</v>
      </c>
      <c r="CN62" s="64">
        <f>($B24*CN81+$B25*CN81^$B$26+$B$29*(CN81/$B$27)^$B$28)*Parameters!$B$116*0.01</f>
        <v>7.2970716622987875E-2</v>
      </c>
      <c r="CO62" s="64">
        <f>($B24*CO81+$B25*CO81^$B$26+$B$29*(CO81/$B$27)^$B$28)*Parameters!$B$116*0.01</f>
        <v>7.2732749126281998E-2</v>
      </c>
      <c r="CP62" s="64">
        <f>($B24*CP81+$B25*CP81^$B$26+$B$29*(CP81/$B$27)^$B$28)*Parameters!$B$116*0.01</f>
        <v>7.2494779592151212E-2</v>
      </c>
      <c r="CQ62" s="64">
        <f>($B24*CQ81+$B25*CQ81^$B$26+$B$29*(CQ81/$B$27)^$B$28)*Parameters!$B$116*0.01</f>
        <v>7.2256841832784247E-2</v>
      </c>
      <c r="CR62" s="64">
        <f>($B24*CR81+$B25*CR81^$B$26+$B$29*(CR81/$B$27)^$B$28)*Parameters!$B$116*0.01</f>
        <v>7.2018968772222247E-2</v>
      </c>
      <c r="CS62" s="64">
        <f>($B24*CS81+$B25*CS81^$B$26+$B$29*(CS81/$B$27)^$B$28)*Parameters!$B$116*0.01</f>
        <v>7.1781192351377948E-2</v>
      </c>
      <c r="CT62" s="64">
        <f>($B24*CT81+$B25*CT81^$B$26+$B$29*(CT81/$B$27)^$B$28)*Parameters!$B$116*0.01</f>
        <v>7.1543543470836288E-2</v>
      </c>
      <c r="CU62" s="64">
        <f>($B24*CU81+$B25*CU81^$B$26+$B$29*(CU81/$B$27)^$B$28)*Parameters!$B$116*0.01</f>
        <v>7.1306051960265779E-2</v>
      </c>
      <c r="CV62" s="64">
        <f>($B24*CV81+$B25*CV81^$B$26+$B$29*(CV81/$B$27)^$B$28)*Parameters!$B$116*0.01</f>
        <v>7.106874656662357E-2</v>
      </c>
    </row>
    <row r="63" spans="1:105" s="64" customFormat="1" ht="18" customHeight="1">
      <c r="A63" s="580" t="s">
        <v>1129</v>
      </c>
      <c r="B63" s="64">
        <f t="shared" ref="B63:BM63" si="13">+B62+B50/100</f>
        <v>4.1963109826271541E-3</v>
      </c>
      <c r="C63" s="64">
        <f t="shared" si="13"/>
        <v>6.1003361161463621E-3</v>
      </c>
      <c r="D63" s="64">
        <f t="shared" si="13"/>
        <v>8.3829080231106259E-3</v>
      </c>
      <c r="E63" s="64">
        <f t="shared" si="13"/>
        <v>1.151103498743415E-2</v>
      </c>
      <c r="F63" s="64">
        <f t="shared" si="13"/>
        <v>1.5355310227987291E-2</v>
      </c>
      <c r="G63" s="64">
        <f t="shared" si="13"/>
        <v>1.9848584280176801E-2</v>
      </c>
      <c r="H63" s="64">
        <f t="shared" si="13"/>
        <v>2.4871788494151652E-2</v>
      </c>
      <c r="I63" s="64">
        <f t="shared" si="13"/>
        <v>3.0338479826951887E-2</v>
      </c>
      <c r="J63" s="64">
        <f t="shared" si="13"/>
        <v>3.6215647987167407E-2</v>
      </c>
      <c r="K63" s="64">
        <f t="shared" si="13"/>
        <v>4.2867720643949385E-2</v>
      </c>
      <c r="L63" s="64">
        <f t="shared" si="13"/>
        <v>5.0045931483443939E-2</v>
      </c>
      <c r="M63" s="64">
        <f t="shared" si="13"/>
        <v>5.7503528614920051E-2</v>
      </c>
      <c r="N63" s="64">
        <f t="shared" si="13"/>
        <v>6.5092512249632015E-2</v>
      </c>
      <c r="O63" s="64">
        <f t="shared" si="13"/>
        <v>7.2964976857411531E-2</v>
      </c>
      <c r="P63" s="64">
        <f t="shared" si="13"/>
        <v>8.1112735352283388E-2</v>
      </c>
      <c r="Q63" s="64">
        <f t="shared" si="13"/>
        <v>8.9516567153961474E-2</v>
      </c>
      <c r="R63" s="64">
        <f t="shared" si="13"/>
        <v>9.8155499660402795E-2</v>
      </c>
      <c r="S63" s="64">
        <f t="shared" si="13"/>
        <v>0.10700762180982964</v>
      </c>
      <c r="T63" s="64">
        <f t="shared" si="13"/>
        <v>0.11605022663514034</v>
      </c>
      <c r="U63" s="64">
        <f t="shared" si="13"/>
        <v>0.12525946425793169</v>
      </c>
      <c r="V63" s="64">
        <f t="shared" si="13"/>
        <v>0.13461431309698429</v>
      </c>
      <c r="W63" s="64">
        <f t="shared" si="13"/>
        <v>0.14417586066122523</v>
      </c>
      <c r="X63" s="64">
        <f t="shared" si="13"/>
        <v>0.1539655755461628</v>
      </c>
      <c r="Y63" s="64">
        <f t="shared" si="13"/>
        <v>0.16401216921695683</v>
      </c>
      <c r="Z63" s="64">
        <f t="shared" si="13"/>
        <v>0.17420052300299582</v>
      </c>
      <c r="AA63" s="64">
        <f t="shared" si="13"/>
        <v>0.18437831879889183</v>
      </c>
      <c r="AB63" s="64">
        <f t="shared" si="13"/>
        <v>0.19319590714499937</v>
      </c>
      <c r="AC63" s="64">
        <f t="shared" si="13"/>
        <v>0.19985686029595129</v>
      </c>
      <c r="AD63" s="64">
        <f t="shared" si="13"/>
        <v>0.20519985314377348</v>
      </c>
      <c r="AE63" s="64">
        <f t="shared" si="13"/>
        <v>0.20981583630175643</v>
      </c>
      <c r="AF63" s="64">
        <f t="shared" si="13"/>
        <v>0.21408551782752444</v>
      </c>
      <c r="AG63" s="64">
        <f t="shared" si="13"/>
        <v>0.21819729511936109</v>
      </c>
      <c r="AH63" s="64">
        <f t="shared" si="13"/>
        <v>0.22227523376992081</v>
      </c>
      <c r="AI63" s="64">
        <f t="shared" si="13"/>
        <v>0.2264405311529708</v>
      </c>
      <c r="AJ63" s="64">
        <f t="shared" si="13"/>
        <v>0.23074043924226273</v>
      </c>
      <c r="AK63" s="64">
        <f t="shared" si="13"/>
        <v>0.2351945154993792</v>
      </c>
      <c r="AL63" s="64">
        <f t="shared" si="13"/>
        <v>0.2398061141041089</v>
      </c>
      <c r="AM63" s="64">
        <f t="shared" si="13"/>
        <v>0.24456943555984689</v>
      </c>
      <c r="AN63" s="64">
        <f t="shared" si="13"/>
        <v>0.24947393279568927</v>
      </c>
      <c r="AO63" s="64">
        <f t="shared" si="13"/>
        <v>0.25450701468515802</v>
      </c>
      <c r="AP63" s="64">
        <f t="shared" si="13"/>
        <v>0.25965566050410144</v>
      </c>
      <c r="AQ63" s="64">
        <f t="shared" si="13"/>
        <v>0.26490734394200632</v>
      </c>
      <c r="AR63" s="64">
        <f t="shared" si="13"/>
        <v>0.27025052403888461</v>
      </c>
      <c r="AS63" s="64">
        <f t="shared" si="13"/>
        <v>0.27567486845475303</v>
      </c>
      <c r="AT63" s="64">
        <f t="shared" si="13"/>
        <v>0.28117131493533809</v>
      </c>
      <c r="AU63" s="64">
        <f t="shared" si="13"/>
        <v>0.28673203839701211</v>
      </c>
      <c r="AV63" s="64">
        <f t="shared" si="13"/>
        <v>0.29235036626704114</v>
      </c>
      <c r="AW63" s="64">
        <f t="shared" si="13"/>
        <v>0.29802066874052691</v>
      </c>
      <c r="AX63" s="64">
        <f t="shared" si="13"/>
        <v>0.30373824032801267</v>
      </c>
      <c r="AY63" s="64">
        <f t="shared" si="13"/>
        <v>0.30949918245647118</v>
      </c>
      <c r="AZ63" s="64">
        <f t="shared" si="13"/>
        <v>0.31530029265683879</v>
      </c>
      <c r="BA63" s="64">
        <f t="shared" si="13"/>
        <v>0.32113896318832535</v>
      </c>
      <c r="BB63" s="64">
        <f t="shared" si="13"/>
        <v>0.32701309027263803</v>
      </c>
      <c r="BC63" s="64">
        <f t="shared" si="13"/>
        <v>0.3329209940882128</v>
      </c>
      <c r="BD63" s="64">
        <f t="shared" si="13"/>
        <v>0.33886134907562465</v>
      </c>
      <c r="BE63" s="64">
        <f t="shared" si="13"/>
        <v>0.34483312377963676</v>
      </c>
      <c r="BF63" s="64">
        <f t="shared" si="13"/>
        <v>0.35083552930152795</v>
      </c>
      <c r="BG63" s="64">
        <f t="shared" si="13"/>
        <v>0.3568679753919819</v>
      </c>
      <c r="BH63" s="64">
        <f t="shared" si="13"/>
        <v>0.36293003323689543</v>
      </c>
      <c r="BI63" s="64">
        <f t="shared" si="13"/>
        <v>0.36902140404782963</v>
      </c>
      <c r="BJ63" s="64">
        <f t="shared" si="13"/>
        <v>0.37351734756823141</v>
      </c>
      <c r="BK63" s="64">
        <f t="shared" si="13"/>
        <v>0.37627189072001227</v>
      </c>
      <c r="BL63" s="64">
        <f t="shared" si="13"/>
        <v>0.37927614654518876</v>
      </c>
      <c r="BM63" s="64">
        <f t="shared" si="13"/>
        <v>0.38243558979352699</v>
      </c>
      <c r="BN63" s="64">
        <f t="shared" ref="BN63:CV63" si="14">+BN62+BN50/100</f>
        <v>0.38568752786495109</v>
      </c>
      <c r="BO63" s="64">
        <f t="shared" si="14"/>
        <v>0.38899020096082437</v>
      </c>
      <c r="BP63" s="64">
        <f t="shared" si="14"/>
        <v>0.39231573257574159</v>
      </c>
      <c r="BQ63" s="64">
        <f t="shared" si="14"/>
        <v>0.39564550985784386</v>
      </c>
      <c r="BR63" s="64">
        <f t="shared" si="14"/>
        <v>0.39896712728941652</v>
      </c>
      <c r="BS63" s="64">
        <f t="shared" si="14"/>
        <v>0.4022723508559885</v>
      </c>
      <c r="BT63" s="64">
        <f t="shared" si="14"/>
        <v>0.40555575544503408</v>
      </c>
      <c r="BU63" s="64">
        <f t="shared" si="14"/>
        <v>0.40881380975765458</v>
      </c>
      <c r="BV63" s="64">
        <f t="shared" si="14"/>
        <v>0.41204426028812591</v>
      </c>
      <c r="BW63" s="64">
        <f t="shared" si="14"/>
        <v>0.41524571591827275</v>
      </c>
      <c r="BX63" s="64">
        <f t="shared" si="14"/>
        <v>0.41841736743911673</v>
      </c>
      <c r="BY63" s="64">
        <f t="shared" si="14"/>
        <v>0.42155879798965956</v>
      </c>
      <c r="BZ63" s="64">
        <f t="shared" si="14"/>
        <v>0.42466985484018505</v>
      </c>
      <c r="CA63" s="64">
        <f t="shared" si="14"/>
        <v>0.42775056260815891</v>
      </c>
      <c r="CB63" s="64">
        <f t="shared" si="14"/>
        <v>0.43080106448024408</v>
      </c>
      <c r="CC63" s="64">
        <f t="shared" si="14"/>
        <v>0.4338215823776238</v>
      </c>
      <c r="CD63" s="64">
        <f t="shared" si="14"/>
        <v>0.43681238994253835</v>
      </c>
      <c r="CE63" s="64">
        <f t="shared" si="14"/>
        <v>0.43977379420790719</v>
      </c>
      <c r="CF63" s="64">
        <f t="shared" si="14"/>
        <v>0.44270612315147612</v>
      </c>
      <c r="CG63" s="64">
        <f t="shared" si="14"/>
        <v>0.44560971724093734</v>
      </c>
      <c r="CH63" s="64">
        <f t="shared" si="14"/>
        <v>0.44848492368818915</v>
      </c>
      <c r="CI63" s="64">
        <f t="shared" si="14"/>
        <v>0.45133209254453122</v>
      </c>
      <c r="CJ63" s="64">
        <f t="shared" si="14"/>
        <v>0.45415157404839401</v>
      </c>
      <c r="CK63" s="64">
        <f t="shared" si="14"/>
        <v>0.45694371682654156</v>
      </c>
      <c r="CL63" s="64">
        <f t="shared" si="14"/>
        <v>0.45970886667786603</v>
      </c>
      <c r="CM63" s="64">
        <f t="shared" si="14"/>
        <v>0.46244736575570844</v>
      </c>
      <c r="CN63" s="64">
        <f t="shared" si="14"/>
        <v>0.46515955202347375</v>
      </c>
      <c r="CO63" s="64">
        <f t="shared" si="14"/>
        <v>0.46784575889820224</v>
      </c>
      <c r="CP63" s="64">
        <f t="shared" si="14"/>
        <v>0.47050631502384099</v>
      </c>
      <c r="CQ63" s="64">
        <f t="shared" si="14"/>
        <v>0.47314154413434861</v>
      </c>
      <c r="CR63" s="64">
        <f t="shared" si="14"/>
        <v>0.4757517649792824</v>
      </c>
      <c r="CS63" s="64">
        <f t="shared" si="14"/>
        <v>0.47833729129303726</v>
      </c>
      <c r="CT63" s="64">
        <f t="shared" si="14"/>
        <v>0.48089843179472258</v>
      </c>
      <c r="CU63" s="64">
        <f t="shared" si="14"/>
        <v>0.48343549020964149</v>
      </c>
      <c r="CV63" s="64">
        <f t="shared" si="14"/>
        <v>0.48594876530606212</v>
      </c>
    </row>
    <row r="64" spans="1:105" s="147" customFormat="1" ht="18" customHeight="1">
      <c r="A64" s="576" t="s">
        <v>1133</v>
      </c>
      <c r="B64" s="147">
        <f>+B61-B65</f>
        <v>5.434623520687909E-3</v>
      </c>
      <c r="C64" s="147">
        <f>+C63*C61/(1+C63^Parameters!$B$125)</f>
        <v>1.4987216164719952E-2</v>
      </c>
      <c r="D64" s="147">
        <f>+D63*D61/(1+D63^Parameters!$B$125)</f>
        <v>3.6541052487691378E-2</v>
      </c>
      <c r="E64" s="147">
        <f>+E63*E61/(1+E63^Parameters!$B$125)</f>
        <v>8.2145283111072248E-2</v>
      </c>
      <c r="F64" s="147">
        <f>+F63*F61/(1+F63^Parameters!$B$125)</f>
        <v>0.16837550516305391</v>
      </c>
      <c r="G64" s="147">
        <f>+G63*G61/(1+G63^Parameters!$B$125)</f>
        <v>0.30761652431069386</v>
      </c>
      <c r="H64" s="147">
        <f>+H63*H61/(1+H63^Parameters!$B$125)</f>
        <v>0.51340332382582687</v>
      </c>
      <c r="I64" s="147">
        <f>+I63*I61/(1+I63^Parameters!$B$125)</f>
        <v>0.81530081947277155</v>
      </c>
      <c r="J64" s="147">
        <f>+J63*J61/(1+J63^Parameters!$B$125)</f>
        <v>1.2421923861431372</v>
      </c>
      <c r="K64" s="147">
        <f>+K63*K61/(1+K63^Parameters!$B$125)</f>
        <v>1.8441823944677318</v>
      </c>
      <c r="L64" s="147">
        <f>+L63*L61/(1+L63^Parameters!$B$125)</f>
        <v>2.5860590661481422</v>
      </c>
      <c r="M64" s="147">
        <f>+M63*M61/(1+M63^Parameters!$B$125)</f>
        <v>3.4269309854212633</v>
      </c>
      <c r="N64" s="147">
        <f>+N63*N61/(1+N63^Parameters!$B$125)</f>
        <v>4.407496985768331</v>
      </c>
      <c r="O64" s="147">
        <f>+O63*O61/(1+O63^Parameters!$B$125)</f>
        <v>5.5481078010332512</v>
      </c>
      <c r="P64" s="147">
        <f>+P63*P61/(1+P63^Parameters!$B$125)</f>
        <v>6.8528189714460446</v>
      </c>
      <c r="Q64" s="147">
        <f>+Q63*Q61/(1+Q63^Parameters!$B$125)</f>
        <v>8.3223069262656111</v>
      </c>
      <c r="R64" s="147">
        <f>+R63*R61/(1+R63^Parameters!$B$125)</f>
        <v>9.9545472022068395</v>
      </c>
      <c r="S64" s="147">
        <f>+S63*S61/(1+S63^Parameters!$B$125)</f>
        <v>11.745094195583482</v>
      </c>
      <c r="T64" s="147">
        <f>+T63*T61/(1+T63^Parameters!$B$125)</f>
        <v>13.687374660347308</v>
      </c>
      <c r="U64" s="147">
        <f>+U63*U61/(1+U63^Parameters!$B$125)</f>
        <v>15.772955482245047</v>
      </c>
      <c r="V64" s="147">
        <f>+V63*V61/(1+V63^Parameters!$B$125)</f>
        <v>18.097437933830236</v>
      </c>
      <c r="W64" s="147">
        <f>+W63*W61/(1+W63^Parameters!$B$125)</f>
        <v>20.729523699087633</v>
      </c>
      <c r="X64" s="147">
        <f>+X63*X61/(1+X63^Parameters!$B$125)</f>
        <v>23.77012625265311</v>
      </c>
      <c r="Y64" s="147">
        <f>+Y63*Y61/(1+Y63^Parameters!$B$125)</f>
        <v>27.135130852182805</v>
      </c>
      <c r="Z64" s="147">
        <f>+Z63*Z61/(1+Z63^Parameters!$B$125)</f>
        <v>30.802065547724606</v>
      </c>
      <c r="AA64" s="147">
        <f>+AA63*AA61/(1+AA63^Parameters!$B$125)</f>
        <v>34.74195781792389</v>
      </c>
      <c r="AB64" s="147">
        <f>+AB63*AB61/(1+AB63^Parameters!$B$125)</f>
        <v>38.683447920749813</v>
      </c>
      <c r="AC64" s="147">
        <f>+AC63*AC61/(1+AC63^Parameters!$B$125)</f>
        <v>42.419425041789694</v>
      </c>
      <c r="AD64" s="147">
        <f>+AD63*AD61/(1+AD63^Parameters!$B$125)</f>
        <v>46.092360043389789</v>
      </c>
      <c r="AE64" s="147">
        <f>+AE63*AE61/(1+AE63^Parameters!$B$125)</f>
        <v>49.801292934873103</v>
      </c>
      <c r="AF64" s="147">
        <f>+AF63*AF61/(1+AF63^Parameters!$B$125)</f>
        <v>53.521374765088979</v>
      </c>
      <c r="AG64" s="147">
        <f>+AG63*AG61/(1+AG63^Parameters!$B$125)</f>
        <v>57.248655752688016</v>
      </c>
      <c r="AH64" s="147">
        <f>+AH63*AH61/(1+AH63^Parameters!$B$125)</f>
        <v>61.083944188984319</v>
      </c>
      <c r="AI64" s="147">
        <f>+AI63*AI61/(1+AI63^Parameters!$B$125)</f>
        <v>65.071355310850507</v>
      </c>
      <c r="AJ64" s="147">
        <f>+AJ63*AJ61/(1+AJ63^Parameters!$B$125)</f>
        <v>69.234669965547354</v>
      </c>
      <c r="AK64" s="147">
        <f>+AK63*AK61/(1+AK63^Parameters!$B$125)</f>
        <v>73.590067583828144</v>
      </c>
      <c r="AL64" s="147">
        <f>+AL63*AL61/(1+AL63^Parameters!$B$125)</f>
        <v>78.14923488906804</v>
      </c>
      <c r="AM64" s="147">
        <f>+AM63*AM61/(1+AM63^Parameters!$B$125)</f>
        <v>82.9212540161855</v>
      </c>
      <c r="AN64" s="147">
        <f>+AN63*AN61/(1+AN63^Parameters!$B$125)</f>
        <v>87.913793280479595</v>
      </c>
      <c r="AO64" s="147">
        <f>+AO63*AO61/(1+AO63^Parameters!$B$125)</f>
        <v>93.133860376762101</v>
      </c>
      <c r="AP64" s="147">
        <f>+AP63*AP61/(1+AP63^Parameters!$B$125)</f>
        <v>98.588279284572295</v>
      </c>
      <c r="AQ64" s="147">
        <f>+AQ63*AQ61/(1+AQ63^Parameters!$B$125)</f>
        <v>104.28399160439525</v>
      </c>
      <c r="AR64" s="147">
        <f>+AR63*AR61/(1+AR63^Parameters!$B$125)</f>
        <v>110.22824552608148</v>
      </c>
      <c r="AS64" s="147">
        <f>+AS63*AS61/(1+AS63^Parameters!$B$125)</f>
        <v>116.42871240338586</v>
      </c>
      <c r="AT64" s="147">
        <f>+AT63*AT61/(1+AT63^Parameters!$B$125)</f>
        <v>122.89355647962961</v>
      </c>
      <c r="AU64" s="147">
        <f>+AU63*AU61/(1+AU63^Parameters!$B$125)</f>
        <v>129.63147427800655</v>
      </c>
      <c r="AV64" s="147">
        <f>+AV63*AV61/(1+AV63^Parameters!$B$125)</f>
        <v>136.6517144551454</v>
      </c>
      <c r="AW64" s="147">
        <f>+AW63*AW61/(1+AW63^Parameters!$B$125)</f>
        <v>143.96408525120006</v>
      </c>
      <c r="AX64" s="147">
        <f>+AX63*AX61/(1+AX63^Parameters!$B$125)</f>
        <v>151.57895428288725</v>
      </c>
      <c r="AY64" s="147">
        <f>+AY63*AY61/(1+AY63^Parameters!$B$125)</f>
        <v>159.5072438467113</v>
      </c>
      <c r="AZ64" s="147">
        <f>+AZ63*AZ61/(1+AZ63^Parameters!$B$125)</f>
        <v>167.76042383867977</v>
      </c>
      <c r="BA64" s="147">
        <f>+BA63*BA61/(1+BA63^Parameters!$B$125)</f>
        <v>176.35050367429162</v>
      </c>
      <c r="BB64" s="147">
        <f>+BB63*BB61/(1+BB63^Parameters!$B$125)</f>
        <v>185.29002409515726</v>
      </c>
      <c r="BC64" s="147">
        <f>+BC63*BC61/(1+BC63^Parameters!$B$125)</f>
        <v>194.59204940360513</v>
      </c>
      <c r="BD64" s="147">
        <f>+BD63*BD61/(1+BD63^Parameters!$B$125)</f>
        <v>204.27016042647426</v>
      </c>
      <c r="BE64" s="147">
        <f>+BE63*BE61/(1+BE63^Parameters!$B$125)</f>
        <v>214.33844834219556</v>
      </c>
      <c r="BF64" s="147">
        <f>+BF63*BF61/(1+BF63^Parameters!$B$125)</f>
        <v>224.81150938951342</v>
      </c>
      <c r="BG64" s="147">
        <f>+BG63*BG61/(1+BG63^Parameters!$B$125)</f>
        <v>235.70444039669243</v>
      </c>
      <c r="BH64" s="147">
        <f>+BH63*BH61/(1+BH63^Parameters!$B$125)</f>
        <v>247.03283501612177</v>
      </c>
      <c r="BI64" s="147">
        <f>+BI63*BI61/(1+BI63^Parameters!$B$125)</f>
        <v>258.81278051323198</v>
      </c>
      <c r="BJ64" s="147">
        <f>+BJ63*BJ61/(1+BJ63^Parameters!$B$125)</f>
        <v>261.96442666083317</v>
      </c>
      <c r="BK64" s="147">
        <f>+BK63*BK61/(1+BK63^Parameters!$B$125)</f>
        <v>263.89524757273915</v>
      </c>
      <c r="BL64" s="147">
        <f>+BL63*BL61/(1+BL63^Parameters!$B$125)</f>
        <v>266.00100563168792</v>
      </c>
      <c r="BM64" s="147">
        <f>+BM63*BM61/(1+BM63^Parameters!$B$125)</f>
        <v>268.2154162655408</v>
      </c>
      <c r="BN64" s="147">
        <f>+BN63*BN61/(1+BN63^Parameters!$B$125)</f>
        <v>270.49451438661396</v>
      </c>
      <c r="BO64" s="147">
        <f>+BO63*BO61/(1+BO63^Parameters!$B$125)</f>
        <v>272.80901200249303</v>
      </c>
      <c r="BP64" s="147">
        <f>+BP63*BP61/(1+BP63^Parameters!$B$125)</f>
        <v>275.13935531721836</v>
      </c>
      <c r="BQ64" s="147">
        <f>+BQ63*BQ61/(1+BQ63^Parameters!$B$125)</f>
        <v>277.47248552764563</v>
      </c>
      <c r="BR64" s="147">
        <f>+BR63*BR61/(1+BR63^Parameters!$B$125)</f>
        <v>279.7996957815414</v>
      </c>
      <c r="BS64" s="147">
        <f>+BS63*BS61/(1+BS63^Parameters!$B$125)</f>
        <v>282.11520369470173</v>
      </c>
      <c r="BT64" s="147">
        <f>+BT63*BT61/(1+BT63^Parameters!$B$125)</f>
        <v>284.41519593737166</v>
      </c>
      <c r="BU64" s="147">
        <f>+BU63*BU61/(1+BU63^Parameters!$B$125)</f>
        <v>286.69718661780587</v>
      </c>
      <c r="BV64" s="147">
        <f>+BV63*BV61/(1+BV63^Parameters!$B$125)</f>
        <v>288.95958537154479</v>
      </c>
      <c r="BW64" s="147">
        <f>+BW63*BW61/(1+BW63^Parameters!$B$125)</f>
        <v>291.20140611946221</v>
      </c>
      <c r="BX64" s="147">
        <f>+BX63*BX61/(1+BX63^Parameters!$B$125)</f>
        <v>293.42207043340983</v>
      </c>
      <c r="BY64" s="147">
        <f>+BY63*BY61/(1+BY63^Parameters!$B$125)</f>
        <v>295.62127464910856</v>
      </c>
      <c r="BZ64" s="147">
        <f>+BZ63*BZ61/(1+BZ63^Parameters!$B$125)</f>
        <v>297.79889998998442</v>
      </c>
      <c r="CA64" s="147">
        <f>+CA63*CA61/(1+CA63^Parameters!$B$125)</f>
        <v>299.95495174001411</v>
      </c>
      <c r="CB64" s="147">
        <f>+CB63*CB61/(1+CB63^Parameters!$B$125)</f>
        <v>302.08951805137423</v>
      </c>
      <c r="CC64" s="147">
        <f>+CC63*CC61/(1+CC63^Parameters!$B$125)</f>
        <v>304.20274203254854</v>
      </c>
      <c r="CD64" s="147">
        <f>+CD63*CD61/(1+CD63^Parameters!$B$125)</f>
        <v>306.29480282455864</v>
      </c>
      <c r="CE64" s="147">
        <f>+CE63*CE61/(1+CE63^Parameters!$B$125)</f>
        <v>308.36590276409839</v>
      </c>
      <c r="CF64" s="147">
        <f>+CF63*CF61/(1+CF63^Parameters!$B$125)</f>
        <v>310.41625867159564</v>
      </c>
      <c r="CG64" s="147">
        <f>+CG63*CG61/(1+CG63^Parameters!$B$125)</f>
        <v>312.44609593675318</v>
      </c>
      <c r="CH64" s="147">
        <f>+CH63*CH61/(1+CH63^Parameters!$B$125)</f>
        <v>314.4556445030027</v>
      </c>
      <c r="CI64" s="147">
        <f>+CI63*CI61/(1+CI63^Parameters!$B$125)</f>
        <v>316.44513614228282</v>
      </c>
      <c r="CJ64" s="147">
        <f>+CJ63*CJ61/(1+CJ63^Parameters!$B$125)</f>
        <v>318.41480260771175</v>
      </c>
      <c r="CK64" s="147">
        <f>+CK63*CK61/(1+CK63^Parameters!$B$125)</f>
        <v>320.36487438444931</v>
      </c>
      <c r="CL64" s="147">
        <f>+CL63*CL61/(1+CL63^Parameters!$B$125)</f>
        <v>322.29557984889294</v>
      </c>
      <c r="CM64" s="147">
        <f>+CM63*CM61/(1+CM63^Parameters!$B$125)</f>
        <v>324.20714470720418</v>
      </c>
      <c r="CN64" s="147">
        <f>+CN63*CN61/(1+CN63^Parameters!$B$125)</f>
        <v>326.09979162539815</v>
      </c>
      <c r="CO64" s="147">
        <f>+CO63*CO61/(1+CO63^Parameters!$B$125)</f>
        <v>327.97373999118486</v>
      </c>
      <c r="CP64" s="147">
        <f>+CP63*CP61/(1+CP63^Parameters!$B$125)</f>
        <v>329.82920576673268</v>
      </c>
      <c r="CQ64" s="147">
        <f>+CQ63*CQ61/(1+CQ63^Parameters!$B$125)</f>
        <v>331.66640140441075</v>
      </c>
      <c r="CR64" s="147">
        <f>+CR63*CR61/(1+CR63^Parameters!$B$125)</f>
        <v>333.48553580633222</v>
      </c>
      <c r="CS64" s="147">
        <f>+CS63*CS61/(1+CS63^Parameters!$B$125)</f>
        <v>335.28681431449769</v>
      </c>
      <c r="CT64" s="147">
        <f>+CT63*CT61/(1+CT63^Parameters!$B$125)</f>
        <v>337.07043872240678</v>
      </c>
      <c r="CU64" s="147">
        <f>+CU63*CU61/(1+CU63^Parameters!$B$125)</f>
        <v>338.8366073017969</v>
      </c>
      <c r="CV64" s="147">
        <f>+CV63*CV61/(1+CV63^Parameters!$B$125)</f>
        <v>340.58551484007506</v>
      </c>
    </row>
    <row r="65" spans="1:237" s="45" customFormat="1" ht="18" customHeight="1">
      <c r="A65" s="572" t="s">
        <v>21</v>
      </c>
      <c r="B65" s="45">
        <f>+B61/(1+B63)</f>
        <v>1.295095512031301</v>
      </c>
      <c r="C65" s="45">
        <f t="shared" ref="C65:BN65" si="15">+C61-C64</f>
        <v>2.4417980952301401</v>
      </c>
      <c r="D65" s="45">
        <f t="shared" si="15"/>
        <v>4.3224537482368639</v>
      </c>
      <c r="E65" s="45">
        <f t="shared" si="15"/>
        <v>7.0540751523879885</v>
      </c>
      <c r="F65" s="45">
        <f t="shared" si="15"/>
        <v>10.796919409957907</v>
      </c>
      <c r="G65" s="45">
        <f t="shared" si="15"/>
        <v>15.190542939783528</v>
      </c>
      <c r="H65" s="45">
        <f t="shared" si="15"/>
        <v>20.1285912776701</v>
      </c>
      <c r="I65" s="45">
        <f t="shared" si="15"/>
        <v>26.058188693620131</v>
      </c>
      <c r="J65" s="45">
        <f t="shared" si="15"/>
        <v>33.057687781217069</v>
      </c>
      <c r="K65" s="45">
        <f t="shared" si="15"/>
        <v>41.176122085566938</v>
      </c>
      <c r="L65" s="45">
        <f t="shared" si="15"/>
        <v>49.087653251583625</v>
      </c>
      <c r="M65" s="45">
        <f t="shared" si="15"/>
        <v>56.168211573073052</v>
      </c>
      <c r="N65" s="45">
        <f t="shared" si="15"/>
        <v>63.303777836002993</v>
      </c>
      <c r="O65" s="45">
        <f t="shared" si="15"/>
        <v>70.489849586373538</v>
      </c>
      <c r="P65" s="45">
        <f t="shared" si="15"/>
        <v>77.632298461319877</v>
      </c>
      <c r="Q65" s="45">
        <f t="shared" si="15"/>
        <v>84.647153265688146</v>
      </c>
      <c r="R65" s="45">
        <f t="shared" si="15"/>
        <v>91.461544993073289</v>
      </c>
      <c r="S65" s="45">
        <f t="shared" si="15"/>
        <v>98.014322930502658</v>
      </c>
      <c r="T65" s="45">
        <f t="shared" si="15"/>
        <v>104.2561663673186</v>
      </c>
      <c r="U65" s="45">
        <f t="shared" si="15"/>
        <v>110.14930987858382</v>
      </c>
      <c r="V65" s="45">
        <f t="shared" si="15"/>
        <v>116.34174281029428</v>
      </c>
      <c r="W65" s="45">
        <f t="shared" si="15"/>
        <v>123.04991125253996</v>
      </c>
      <c r="X65" s="45">
        <f t="shared" si="15"/>
        <v>130.61585481013222</v>
      </c>
      <c r="Y65" s="45">
        <f t="shared" si="15"/>
        <v>138.31070992863101</v>
      </c>
      <c r="Z65" s="45">
        <f t="shared" si="15"/>
        <v>146.01753182990191</v>
      </c>
      <c r="AA65" s="45">
        <f t="shared" si="15"/>
        <v>153.68561664791133</v>
      </c>
      <c r="AB65" s="45">
        <f t="shared" si="15"/>
        <v>161.54569406594186</v>
      </c>
      <c r="AC65" s="45">
        <f t="shared" si="15"/>
        <v>169.82962806419437</v>
      </c>
      <c r="AD65" s="45">
        <f t="shared" si="15"/>
        <v>178.52946808273623</v>
      </c>
      <c r="AE65" s="45">
        <f t="shared" si="15"/>
        <v>187.55591540036488</v>
      </c>
      <c r="AF65" s="45">
        <f t="shared" si="15"/>
        <v>196.47865388008205</v>
      </c>
      <c r="AG65" s="45">
        <f t="shared" si="15"/>
        <v>205.1224690845421</v>
      </c>
      <c r="AH65" s="45">
        <f t="shared" si="15"/>
        <v>213.72832857283885</v>
      </c>
      <c r="AI65" s="45">
        <f t="shared" si="15"/>
        <v>222.29494807732584</v>
      </c>
      <c r="AJ65" s="45">
        <f t="shared" si="15"/>
        <v>230.81979734522855</v>
      </c>
      <c r="AK65" s="45">
        <f t="shared" si="15"/>
        <v>239.30033099606277</v>
      </c>
      <c r="AL65" s="45">
        <f t="shared" si="15"/>
        <v>247.7360509446454</v>
      </c>
      <c r="AM65" s="45">
        <f t="shared" si="15"/>
        <v>256.12895196637561</v>
      </c>
      <c r="AN65" s="45">
        <f t="shared" si="15"/>
        <v>264.48324631713922</v>
      </c>
      <c r="AO65" s="45">
        <f t="shared" si="15"/>
        <v>272.80484149848803</v>
      </c>
      <c r="AP65" s="45">
        <f t="shared" si="15"/>
        <v>281.10079213843511</v>
      </c>
      <c r="AQ65" s="45">
        <f t="shared" si="15"/>
        <v>289.37881719481948</v>
      </c>
      <c r="AR65" s="45">
        <f t="shared" si="15"/>
        <v>297.64691024980061</v>
      </c>
      <c r="AS65" s="45">
        <f t="shared" si="15"/>
        <v>305.91304184711294</v>
      </c>
      <c r="AT65" s="45">
        <f t="shared" si="15"/>
        <v>314.18494148834748</v>
      </c>
      <c r="AU65" s="45">
        <f t="shared" si="15"/>
        <v>322.46994396466425</v>
      </c>
      <c r="AV65" s="45">
        <f t="shared" si="15"/>
        <v>330.77488546521772</v>
      </c>
      <c r="AW65" s="45">
        <f t="shared" si="15"/>
        <v>339.1060370399257</v>
      </c>
      <c r="AX65" s="45">
        <f t="shared" si="15"/>
        <v>347.46906540541931</v>
      </c>
      <c r="AY65" s="45">
        <f t="shared" si="15"/>
        <v>355.86901330217336</v>
      </c>
      <c r="AZ65" s="45">
        <f t="shared" si="15"/>
        <v>364.31029347876643</v>
      </c>
      <c r="BA65" s="45">
        <f t="shared" si="15"/>
        <v>372.79669187768877</v>
      </c>
      <c r="BB65" s="45">
        <f t="shared" si="15"/>
        <v>381.33137676519482</v>
      </c>
      <c r="BC65" s="45">
        <f t="shared" si="15"/>
        <v>389.91691144182147</v>
      </c>
      <c r="BD65" s="45">
        <f t="shared" si="15"/>
        <v>398.5552688464021</v>
      </c>
      <c r="BE65" s="45">
        <f t="shared" si="15"/>
        <v>407.24784687357248</v>
      </c>
      <c r="BF65" s="45">
        <f t="shared" si="15"/>
        <v>415.99548360289907</v>
      </c>
      <c r="BG65" s="45">
        <f t="shared" si="15"/>
        <v>424.7984719184617</v>
      </c>
      <c r="BH65" s="45">
        <f t="shared" si="15"/>
        <v>433.65657320550542</v>
      </c>
      <c r="BI65" s="45">
        <f t="shared" si="15"/>
        <v>442.56902996437969</v>
      </c>
      <c r="BJ65" s="45">
        <f t="shared" si="15"/>
        <v>439.41738381677851</v>
      </c>
      <c r="BK65" s="45">
        <f t="shared" si="15"/>
        <v>437.48656290487253</v>
      </c>
      <c r="BL65" s="45">
        <f t="shared" si="15"/>
        <v>435.38080484592376</v>
      </c>
      <c r="BM65" s="45">
        <f t="shared" si="15"/>
        <v>433.16639421207088</v>
      </c>
      <c r="BN65" s="45">
        <f t="shared" si="15"/>
        <v>430.88729609099772</v>
      </c>
      <c r="BO65" s="45">
        <f t="shared" ref="BO65:CV65" si="16">+BO61-BO64</f>
        <v>428.57279847511865</v>
      </c>
      <c r="BP65" s="45">
        <f t="shared" si="16"/>
        <v>426.24245516039332</v>
      </c>
      <c r="BQ65" s="45">
        <f t="shared" si="16"/>
        <v>423.90932494996605</v>
      </c>
      <c r="BR65" s="45">
        <f t="shared" si="16"/>
        <v>421.58211469607028</v>
      </c>
      <c r="BS65" s="45">
        <f t="shared" si="16"/>
        <v>419.26660678290995</v>
      </c>
      <c r="BT65" s="45">
        <f t="shared" si="16"/>
        <v>416.96661454024002</v>
      </c>
      <c r="BU65" s="45">
        <f t="shared" si="16"/>
        <v>414.68462385980581</v>
      </c>
      <c r="BV65" s="45">
        <f t="shared" si="16"/>
        <v>412.42222510606689</v>
      </c>
      <c r="BW65" s="45">
        <f t="shared" si="16"/>
        <v>410.18040435814947</v>
      </c>
      <c r="BX65" s="45">
        <f t="shared" si="16"/>
        <v>407.95974004420185</v>
      </c>
      <c r="BY65" s="45">
        <f t="shared" si="16"/>
        <v>405.76053582850312</v>
      </c>
      <c r="BZ65" s="45">
        <f t="shared" si="16"/>
        <v>403.58291048762726</v>
      </c>
      <c r="CA65" s="45">
        <f t="shared" si="16"/>
        <v>401.42685873759757</v>
      </c>
      <c r="CB65" s="45">
        <f t="shared" si="16"/>
        <v>399.29229242623745</v>
      </c>
      <c r="CC65" s="45">
        <f t="shared" si="16"/>
        <v>397.17906844506314</v>
      </c>
      <c r="CD65" s="45">
        <f t="shared" si="16"/>
        <v>395.08700765305304</v>
      </c>
      <c r="CE65" s="45">
        <f t="shared" si="16"/>
        <v>393.01590771351329</v>
      </c>
      <c r="CF65" s="45">
        <f t="shared" si="16"/>
        <v>390.96555180601604</v>
      </c>
      <c r="CG65" s="45">
        <f t="shared" si="16"/>
        <v>388.9357145408585</v>
      </c>
      <c r="CH65" s="45">
        <f t="shared" si="16"/>
        <v>386.92616597460898</v>
      </c>
      <c r="CI65" s="45">
        <f t="shared" si="16"/>
        <v>384.93667433532886</v>
      </c>
      <c r="CJ65" s="45">
        <f t="shared" si="16"/>
        <v>382.96700786989993</v>
      </c>
      <c r="CK65" s="45">
        <f t="shared" si="16"/>
        <v>381.01693609316237</v>
      </c>
      <c r="CL65" s="45">
        <f t="shared" si="16"/>
        <v>379.08623062871874</v>
      </c>
      <c r="CM65" s="45">
        <f t="shared" si="16"/>
        <v>377.1746657704075</v>
      </c>
      <c r="CN65" s="45">
        <f t="shared" si="16"/>
        <v>375.28201885221353</v>
      </c>
      <c r="CO65" s="45">
        <f t="shared" si="16"/>
        <v>373.40807048642682</v>
      </c>
      <c r="CP65" s="45">
        <f t="shared" si="16"/>
        <v>371.552604710879</v>
      </c>
      <c r="CQ65" s="45">
        <f t="shared" si="16"/>
        <v>369.71540907320093</v>
      </c>
      <c r="CR65" s="45">
        <f t="shared" si="16"/>
        <v>367.89627467127946</v>
      </c>
      <c r="CS65" s="45">
        <f t="shared" si="16"/>
        <v>366.09499616311399</v>
      </c>
      <c r="CT65" s="45">
        <f t="shared" si="16"/>
        <v>364.3113717552049</v>
      </c>
      <c r="CU65" s="45">
        <f t="shared" si="16"/>
        <v>362.54520317581478</v>
      </c>
      <c r="CV65" s="45">
        <f t="shared" si="16"/>
        <v>360.79629563753662</v>
      </c>
    </row>
    <row r="66" spans="1:237" s="33" customFormat="1" ht="18" customHeight="1">
      <c r="A66" s="23" t="s">
        <v>159</v>
      </c>
      <c r="B66" s="33">
        <f t="shared" ref="B66:AG66" si="17">(B31*(B103)^$B38)</f>
        <v>2.0347956390270549E-11</v>
      </c>
      <c r="C66" s="33">
        <f t="shared" si="17"/>
        <v>1.4089004139162168E-11</v>
      </c>
      <c r="D66" s="33">
        <f t="shared" si="17"/>
        <v>1.1813664444249752E-11</v>
      </c>
      <c r="E66" s="33">
        <f t="shared" si="17"/>
        <v>1.0080818708426943E-11</v>
      </c>
      <c r="F66" s="33">
        <f t="shared" si="17"/>
        <v>8.7386515735853061E-12</v>
      </c>
      <c r="G66" s="33">
        <f t="shared" si="17"/>
        <v>7.6831223695563856E-12</v>
      </c>
      <c r="H66" s="33">
        <f t="shared" si="17"/>
        <v>6.8415189525785162E-12</v>
      </c>
      <c r="I66" s="33">
        <f t="shared" si="17"/>
        <v>6.1621572901398578E-12</v>
      </c>
      <c r="J66" s="33">
        <f t="shared" si="17"/>
        <v>5.6080904814077183E-12</v>
      </c>
      <c r="K66" s="33">
        <f t="shared" si="17"/>
        <v>5.1545368456282016E-12</v>
      </c>
      <c r="L66" s="33">
        <f t="shared" si="17"/>
        <v>4.7932714022853961E-12</v>
      </c>
      <c r="M66" s="33">
        <f t="shared" si="17"/>
        <v>4.5568550949233911E-12</v>
      </c>
      <c r="N66" s="33">
        <f t="shared" si="17"/>
        <v>4.6044646620347721E-12</v>
      </c>
      <c r="O66" s="33">
        <f t="shared" si="17"/>
        <v>5.5221451075556275E-12</v>
      </c>
      <c r="P66" s="33">
        <f t="shared" si="17"/>
        <v>9.5227428707784231E-12</v>
      </c>
      <c r="Q66" s="33">
        <f t="shared" si="17"/>
        <v>2.5970022025806864E-11</v>
      </c>
      <c r="R66" s="33">
        <f t="shared" si="17"/>
        <v>9.5960706368435671E-11</v>
      </c>
      <c r="S66" s="33">
        <f t="shared" si="17"/>
        <v>3.9071638966125901E-10</v>
      </c>
      <c r="T66" s="33">
        <f t="shared" si="17"/>
        <v>1.5690241500601446E-9</v>
      </c>
      <c r="U66" s="33">
        <f t="shared" si="17"/>
        <v>5.9682180304056539E-9</v>
      </c>
      <c r="V66" s="33">
        <f t="shared" si="17"/>
        <v>2.1256232564716558E-8</v>
      </c>
      <c r="W66" s="33">
        <f t="shared" si="17"/>
        <v>7.1026102669815486E-8</v>
      </c>
      <c r="X66" s="33">
        <f t="shared" si="17"/>
        <v>2.2362197734635125E-7</v>
      </c>
      <c r="Y66" s="33">
        <f t="shared" si="17"/>
        <v>6.6373282116989579E-7</v>
      </c>
      <c r="Z66" s="33">
        <f t="shared" si="17"/>
        <v>1.8537691949920001E-6</v>
      </c>
      <c r="AA66" s="33">
        <f t="shared" si="17"/>
        <v>6.9886465734278242E-6</v>
      </c>
      <c r="AB66" s="33">
        <f t="shared" si="17"/>
        <v>4.6340456336156719E-4</v>
      </c>
      <c r="AC66" s="33">
        <f t="shared" si="17"/>
        <v>2.2313491437000671E-4</v>
      </c>
      <c r="AD66" s="33">
        <f t="shared" si="17"/>
        <v>1.0757845347997511E-4</v>
      </c>
      <c r="AE66" s="33">
        <f t="shared" si="17"/>
        <v>5.1925244533418811E-5</v>
      </c>
      <c r="AF66" s="33">
        <f t="shared" si="17"/>
        <v>2.508867600519466E-5</v>
      </c>
      <c r="AG66" s="33">
        <f t="shared" si="17"/>
        <v>1.2133281696219323E-5</v>
      </c>
      <c r="AH66" s="33">
        <f t="shared" ref="AH66:BI66" si="18">(AH31*(AH103)^$B38)</f>
        <v>5.8727299213757279E-6</v>
      </c>
      <c r="AI66" s="33">
        <f t="shared" si="18"/>
        <v>2.8446370760279941E-6</v>
      </c>
      <c r="AJ66" s="33">
        <f t="shared" si="18"/>
        <v>1.3788159039842843E-6</v>
      </c>
      <c r="AK66" s="33">
        <f t="shared" si="18"/>
        <v>6.6872725598808725E-7</v>
      </c>
      <c r="AL66" s="33">
        <f t="shared" si="18"/>
        <v>3.2451050114889193E-7</v>
      </c>
      <c r="AM66" s="33">
        <f t="shared" si="18"/>
        <v>1.5755122231552773E-7</v>
      </c>
      <c r="AN66" s="33">
        <f t="shared" si="18"/>
        <v>7.6525603048838089E-8</v>
      </c>
      <c r="AO66" s="33">
        <f t="shared" si="18"/>
        <v>3.7184719548093763E-8</v>
      </c>
      <c r="AP66" s="33">
        <f t="shared" si="18"/>
        <v>1.8074976829864149E-8</v>
      </c>
      <c r="AQ66" s="33">
        <f t="shared" si="18"/>
        <v>8.7888272557175473E-9</v>
      </c>
      <c r="AR66" s="33">
        <f t="shared" si="18"/>
        <v>4.2747434355136607E-9</v>
      </c>
      <c r="AS66" s="33">
        <f t="shared" si="18"/>
        <v>2.0797088086884211E-9</v>
      </c>
      <c r="AT66" s="33">
        <f t="shared" si="18"/>
        <v>1.0120384784863364E-9</v>
      </c>
      <c r="AU66" s="33">
        <f t="shared" si="18"/>
        <v>4.9258743957281366E-10</v>
      </c>
      <c r="AV66" s="33">
        <f t="shared" si="18"/>
        <v>2.398017099464748E-10</v>
      </c>
      <c r="AW66" s="33">
        <f t="shared" si="18"/>
        <v>1.1676040361479217E-10</v>
      </c>
      <c r="AX66" s="33">
        <f t="shared" si="18"/>
        <v>5.6859866096301419E-11</v>
      </c>
      <c r="AY66" s="33">
        <f t="shared" si="18"/>
        <v>2.7693402469355155E-11</v>
      </c>
      <c r="AZ66" s="33">
        <f t="shared" si="18"/>
        <v>1.3489660441604927E-11</v>
      </c>
      <c r="BA66" s="33">
        <f t="shared" si="18"/>
        <v>6.5716513207348982E-12</v>
      </c>
      <c r="BB66" s="33">
        <f t="shared" si="18"/>
        <v>3.2017832034432511E-12</v>
      </c>
      <c r="BC66" s="33">
        <f t="shared" si="18"/>
        <v>1.5600871320546563E-12</v>
      </c>
      <c r="BD66" s="33">
        <f t="shared" si="18"/>
        <v>7.6022361907465601E-13</v>
      </c>
      <c r="BE66" s="33">
        <f t="shared" si="18"/>
        <v>3.7048094515222809E-13</v>
      </c>
      <c r="BF66" s="33">
        <f t="shared" si="18"/>
        <v>1.8055902708917705E-13</v>
      </c>
      <c r="BG66" s="33">
        <f t="shared" si="18"/>
        <v>8.8003200569785468E-14</v>
      </c>
      <c r="BH66" s="33">
        <f t="shared" si="18"/>
        <v>4.2894446340818666E-14</v>
      </c>
      <c r="BI66" s="33">
        <f t="shared" si="18"/>
        <v>2.0908586324008522E-14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2.6463130482444516E-11</v>
      </c>
      <c r="C67" s="23">
        <f>+C61*C66</f>
        <v>3.4613658421275004E-11</v>
      </c>
      <c r="D67" s="23">
        <f t="shared" ref="D67:BI67" si="19">+D61*D66</f>
        <v>5.1495701889989208E-11</v>
      </c>
      <c r="E67" s="23">
        <f t="shared" si="19"/>
        <v>7.1938944473637593E-11</v>
      </c>
      <c r="F67" s="23">
        <f t="shared" si="19"/>
        <v>9.5821891664848742E-11</v>
      </c>
      <c r="G67" s="23">
        <f t="shared" si="19"/>
        <v>1.1907425566553431E-10</v>
      </c>
      <c r="H67" s="23">
        <f t="shared" si="19"/>
        <v>1.412225972851578E-10</v>
      </c>
      <c r="I67" s="23">
        <f t="shared" si="19"/>
        <v>1.6559866931460246E-10</v>
      </c>
      <c r="J67" s="23">
        <f t="shared" si="19"/>
        <v>1.9235683147999816E-10</v>
      </c>
      <c r="K67" s="23">
        <f t="shared" si="19"/>
        <v>2.2174974455248269E-10</v>
      </c>
      <c r="L67" s="23">
        <f t="shared" si="19"/>
        <v>2.4768612750250632E-10</v>
      </c>
      <c r="M67" s="23">
        <f t="shared" si="19"/>
        <v>2.7156642900036065E-10</v>
      </c>
      <c r="N67" s="23">
        <f t="shared" si="19"/>
        <v>3.1177417213817086E-10</v>
      </c>
      <c r="O67" s="23">
        <f t="shared" si="19"/>
        <v>4.1989263437539172E-10</v>
      </c>
      <c r="P67" s="23">
        <f t="shared" si="19"/>
        <v>8.0453004971974948E-10</v>
      </c>
      <c r="Q67" s="23">
        <f t="shared" si="19"/>
        <v>2.4144189289124134E-9</v>
      </c>
      <c r="R67" s="23">
        <f t="shared" si="19"/>
        <v>9.7319598441854765E-9</v>
      </c>
      <c r="S67" s="23">
        <f t="shared" si="19"/>
        <v>4.2884803190828539E-8</v>
      </c>
      <c r="T67" s="23">
        <f t="shared" si="19"/>
        <v>1.8505626421601729E-7</v>
      </c>
      <c r="U67" s="23">
        <f t="shared" si="19"/>
        <v>7.5153153455602415E-7</v>
      </c>
      <c r="V67" s="23">
        <f t="shared" si="19"/>
        <v>2.8576704917070747E-6</v>
      </c>
      <c r="W67" s="23">
        <f t="shared" si="19"/>
        <v>1.0212092908682358E-5</v>
      </c>
      <c r="X67" s="23">
        <f t="shared" si="19"/>
        <v>3.4524098359816396E-5</v>
      </c>
      <c r="Y67" s="23">
        <f t="shared" si="19"/>
        <v>1.0981183465227496E-4</v>
      </c>
      <c r="Z67" s="23">
        <f t="shared" si="19"/>
        <v>3.2778272268953228E-4</v>
      </c>
      <c r="AA67" s="23">
        <f t="shared" si="19"/>
        <v>1.3168537226299756E-3</v>
      </c>
      <c r="AB67" s="23">
        <f t="shared" si="19"/>
        <v>9.2787098114604089E-2</v>
      </c>
      <c r="AC67" s="23">
        <f t="shared" si="19"/>
        <v>4.7360174289918761E-2</v>
      </c>
      <c r="AD67" s="23">
        <f t="shared" si="19"/>
        <v>2.4164468887653411E-2</v>
      </c>
      <c r="AE67" s="23">
        <f t="shared" si="19"/>
        <v>1.2324831084576866E-2</v>
      </c>
      <c r="AF67" s="23">
        <f t="shared" si="19"/>
        <v>6.2721697199680801E-3</v>
      </c>
      <c r="AG67" s="23">
        <f t="shared" si="19"/>
        <v>3.1834227666040394E-3</v>
      </c>
      <c r="AH67" s="23">
        <f t="shared" si="19"/>
        <v>1.613898257009627E-3</v>
      </c>
      <c r="AI67" s="23">
        <f t="shared" si="19"/>
        <v>8.1745284101911533E-4</v>
      </c>
      <c r="AJ67" s="23">
        <f t="shared" si="19"/>
        <v>4.1371987158963039E-4</v>
      </c>
      <c r="AK67" s="23">
        <f t="shared" si="19"/>
        <v>2.0923833766734937E-4</v>
      </c>
      <c r="AL67" s="23">
        <f t="shared" si="19"/>
        <v>1.0575319742294824E-4</v>
      </c>
      <c r="AM67" s="23">
        <f t="shared" si="19"/>
        <v>5.3417774378883961E-5</v>
      </c>
      <c r="AN67" s="23">
        <f t="shared" si="19"/>
        <v>2.6967395967833054E-5</v>
      </c>
      <c r="AO67" s="23">
        <f t="shared" si="19"/>
        <v>1.3607328001024669E-5</v>
      </c>
      <c r="AP67" s="23">
        <f t="shared" si="19"/>
        <v>6.862871168523493E-6</v>
      </c>
      <c r="AQ67" s="23">
        <f t="shared" si="19"/>
        <v>3.4598344235368642E-6</v>
      </c>
      <c r="AR67" s="23">
        <f t="shared" si="19"/>
        <v>1.7435616446620637E-6</v>
      </c>
      <c r="AS67" s="23">
        <f t="shared" si="19"/>
        <v>8.7834786659168281E-7</v>
      </c>
      <c r="AT67" s="23">
        <f t="shared" si="19"/>
        <v>4.423402580626048E-7</v>
      </c>
      <c r="AU67" s="23">
        <f t="shared" si="19"/>
        <v>2.2269948003939494E-7</v>
      </c>
      <c r="AV67" s="23">
        <f t="shared" si="19"/>
        <v>1.1208969793536983E-7</v>
      </c>
      <c r="AW67" s="23">
        <f t="shared" si="19"/>
        <v>5.6403462452958856E-8</v>
      </c>
      <c r="AX67" s="23">
        <f t="shared" si="19"/>
        <v>2.8375803575101505E-8</v>
      </c>
      <c r="AY67" s="23">
        <f t="shared" si="19"/>
        <v>1.4272522112373938E-8</v>
      </c>
      <c r="AZ67" s="23">
        <f t="shared" si="19"/>
        <v>7.1774533075335119E-9</v>
      </c>
      <c r="BA67" s="23">
        <f t="shared" si="19"/>
        <v>3.6088038929270377E-9</v>
      </c>
      <c r="BB67" s="23">
        <f t="shared" si="19"/>
        <v>1.8141988839861606E-9</v>
      </c>
      <c r="BC67" s="23">
        <f t="shared" si="19"/>
        <v>9.1188490838558903E-10</v>
      </c>
      <c r="BD67" s="23">
        <f t="shared" si="19"/>
        <v>4.5828212951205915E-10</v>
      </c>
      <c r="BE67" s="23">
        <f t="shared" si="19"/>
        <v>2.3028587814520962E-10</v>
      </c>
      <c r="BF67" s="23">
        <f t="shared" si="19"/>
        <v>1.1570348720665108E-10</v>
      </c>
      <c r="BG67" s="23">
        <f t="shared" si="19"/>
        <v>5.8126370269397935E-11</v>
      </c>
      <c r="BH67" s="23">
        <f t="shared" si="19"/>
        <v>2.91977952957262E-11</v>
      </c>
      <c r="BI67" s="23">
        <f t="shared" si="19"/>
        <v>1.4664902130460529E-11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1.295095512004838</v>
      </c>
      <c r="C68" s="23">
        <f>+C65-C67</f>
        <v>2.4417980951955265</v>
      </c>
      <c r="D68" s="23">
        <f>+D65-D67</f>
        <v>4.3224537481853682</v>
      </c>
      <c r="E68" s="23">
        <f>+E65-E67</f>
        <v>7.0540751523160496</v>
      </c>
      <c r="F68" s="23">
        <f>+F65-F67</f>
        <v>10.796919409862085</v>
      </c>
      <c r="G68" s="23">
        <f t="shared" ref="G68:BI68" si="20">+G65-G67</f>
        <v>15.190542939664454</v>
      </c>
      <c r="H68" s="23">
        <f t="shared" si="20"/>
        <v>20.128591277528876</v>
      </c>
      <c r="I68" s="23">
        <f t="shared" si="20"/>
        <v>26.058188693454532</v>
      </c>
      <c r="J68" s="23">
        <f t="shared" si="20"/>
        <v>33.057687781024711</v>
      </c>
      <c r="K68" s="23">
        <f t="shared" si="20"/>
        <v>41.176122085345185</v>
      </c>
      <c r="L68" s="23">
        <f t="shared" si="20"/>
        <v>49.087653251335936</v>
      </c>
      <c r="M68" s="23">
        <f t="shared" si="20"/>
        <v>56.168211572801482</v>
      </c>
      <c r="N68" s="23">
        <f t="shared" si="20"/>
        <v>63.303777835691221</v>
      </c>
      <c r="O68" s="23">
        <f t="shared" si="20"/>
        <v>70.48984958595365</v>
      </c>
      <c r="P68" s="23">
        <f t="shared" si="20"/>
        <v>77.632298460515344</v>
      </c>
      <c r="Q68" s="23">
        <f t="shared" si="20"/>
        <v>84.647153263273722</v>
      </c>
      <c r="R68" s="23">
        <f t="shared" si="20"/>
        <v>91.461544983341327</v>
      </c>
      <c r="S68" s="23">
        <f t="shared" si="20"/>
        <v>98.014322887617851</v>
      </c>
      <c r="T68" s="23">
        <f t="shared" si="20"/>
        <v>104.25616618226233</v>
      </c>
      <c r="U68" s="23">
        <f t="shared" si="20"/>
        <v>110.14930912705229</v>
      </c>
      <c r="V68" s="23">
        <f t="shared" si="20"/>
        <v>116.34173995262378</v>
      </c>
      <c r="W68" s="23">
        <f t="shared" si="20"/>
        <v>123.04990104044705</v>
      </c>
      <c r="X68" s="23">
        <f t="shared" si="20"/>
        <v>130.61582028603385</v>
      </c>
      <c r="Y68" s="23">
        <f t="shared" si="20"/>
        <v>138.31060011679637</v>
      </c>
      <c r="Z68" s="23">
        <f t="shared" si="20"/>
        <v>146.01720404717923</v>
      </c>
      <c r="AA68" s="23">
        <f t="shared" si="20"/>
        <v>153.68429979418869</v>
      </c>
      <c r="AB68" s="23">
        <f t="shared" si="20"/>
        <v>161.45290696782726</v>
      </c>
      <c r="AC68" s="23">
        <f t="shared" si="20"/>
        <v>169.78226788990446</v>
      </c>
      <c r="AD68" s="23">
        <f t="shared" si="20"/>
        <v>178.50530361384858</v>
      </c>
      <c r="AE68" s="23">
        <f t="shared" si="20"/>
        <v>187.5435905692803</v>
      </c>
      <c r="AF68" s="23">
        <f t="shared" si="20"/>
        <v>196.47238171036207</v>
      </c>
      <c r="AG68" s="23">
        <f t="shared" si="20"/>
        <v>205.11928566177551</v>
      </c>
      <c r="AH68" s="23">
        <f t="shared" si="20"/>
        <v>213.72671467458184</v>
      </c>
      <c r="AI68" s="23">
        <f t="shared" si="20"/>
        <v>222.29413062448484</v>
      </c>
      <c r="AJ68" s="23">
        <f t="shared" si="20"/>
        <v>230.81938362535695</v>
      </c>
      <c r="AK68" s="23">
        <f t="shared" si="20"/>
        <v>239.30012175772509</v>
      </c>
      <c r="AL68" s="23">
        <f t="shared" si="20"/>
        <v>247.73594519144797</v>
      </c>
      <c r="AM68" s="23">
        <f t="shared" si="20"/>
        <v>256.12889854860123</v>
      </c>
      <c r="AN68" s="23">
        <f t="shared" si="20"/>
        <v>264.48321934974325</v>
      </c>
      <c r="AO68" s="23">
        <f t="shared" si="20"/>
        <v>272.80482789116002</v>
      </c>
      <c r="AP68" s="23">
        <f t="shared" si="20"/>
        <v>281.10078527556396</v>
      </c>
      <c r="AQ68" s="23">
        <f t="shared" si="20"/>
        <v>289.37881373498504</v>
      </c>
      <c r="AR68" s="23">
        <f t="shared" si="20"/>
        <v>297.64690850623896</v>
      </c>
      <c r="AS68" s="23">
        <f t="shared" si="20"/>
        <v>305.91304096876507</v>
      </c>
      <c r="AT68" s="23">
        <f t="shared" si="20"/>
        <v>314.18494104600722</v>
      </c>
      <c r="AU68" s="23">
        <f t="shared" si="20"/>
        <v>322.46994374196476</v>
      </c>
      <c r="AV68" s="23">
        <f t="shared" si="20"/>
        <v>330.77488535312801</v>
      </c>
      <c r="AW68" s="23">
        <f t="shared" si="20"/>
        <v>339.10603698352224</v>
      </c>
      <c r="AX68" s="23">
        <f t="shared" si="20"/>
        <v>347.46906537704353</v>
      </c>
      <c r="AY68" s="23">
        <f t="shared" si="20"/>
        <v>355.86901328790083</v>
      </c>
      <c r="AZ68" s="23">
        <f t="shared" si="20"/>
        <v>364.31029347158898</v>
      </c>
      <c r="BA68" s="23">
        <f t="shared" si="20"/>
        <v>372.79669187407995</v>
      </c>
      <c r="BB68" s="23">
        <f t="shared" si="20"/>
        <v>381.3313767633806</v>
      </c>
      <c r="BC68" s="23">
        <f t="shared" si="20"/>
        <v>389.91691144090959</v>
      </c>
      <c r="BD68" s="23">
        <f t="shared" si="20"/>
        <v>398.55526884594383</v>
      </c>
      <c r="BE68" s="23">
        <f t="shared" si="20"/>
        <v>407.24784687334221</v>
      </c>
      <c r="BF68" s="23">
        <f t="shared" si="20"/>
        <v>415.99548360278339</v>
      </c>
      <c r="BG68" s="23">
        <f t="shared" si="20"/>
        <v>424.79847191840355</v>
      </c>
      <c r="BH68" s="23">
        <f t="shared" si="20"/>
        <v>433.65657320547621</v>
      </c>
      <c r="BI68" s="23">
        <f t="shared" si="20"/>
        <v>442.56902996436503</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0.49130298725162169</v>
      </c>
      <c r="C70" s="45">
        <f t="shared" si="21"/>
        <v>0.48390148283972423</v>
      </c>
      <c r="D70" s="45">
        <f t="shared" si="21"/>
        <v>0.54573965665690793</v>
      </c>
      <c r="E70" s="45">
        <f t="shared" si="21"/>
        <v>0.63541967984315184</v>
      </c>
      <c r="F70" s="45">
        <f t="shared" si="21"/>
        <v>0.74871133934463907</v>
      </c>
      <c r="G70" s="45">
        <f t="shared" si="21"/>
        <v>0.85679332007622666</v>
      </c>
      <c r="H70" s="45">
        <f t="shared" si="21"/>
        <v>0.95613653906053475</v>
      </c>
      <c r="I70" s="45">
        <f t="shared" si="21"/>
        <v>1.0667683611155641</v>
      </c>
      <c r="J70" s="45">
        <f t="shared" si="21"/>
        <v>1.188015254672091</v>
      </c>
      <c r="K70" s="45">
        <f t="shared" si="21"/>
        <v>1.3192349983871796</v>
      </c>
      <c r="L70" s="45">
        <f t="shared" si="21"/>
        <v>1.420827464528214</v>
      </c>
      <c r="M70" s="45">
        <f t="shared" si="21"/>
        <v>1.4844111066137664</v>
      </c>
      <c r="N70" s="45">
        <f t="shared" si="21"/>
        <v>1.5404297258918966</v>
      </c>
      <c r="O70" s="45">
        <f t="shared" si="21"/>
        <v>1.5912370251905483</v>
      </c>
      <c r="P70" s="45">
        <f t="shared" si="21"/>
        <v>1.6364008950050632</v>
      </c>
      <c r="Q70" s="45">
        <f t="shared" si="21"/>
        <v>1.6755836374034296</v>
      </c>
      <c r="R70" s="45">
        <f t="shared" si="21"/>
        <v>1.7085000295218518</v>
      </c>
      <c r="S70" s="45">
        <f t="shared" si="21"/>
        <v>1.7348544143507774</v>
      </c>
      <c r="T70" s="45">
        <f t="shared" si="21"/>
        <v>1.7542392569153396</v>
      </c>
      <c r="U70" s="45">
        <f t="shared" si="21"/>
        <v>1.766031745656274</v>
      </c>
      <c r="V70" s="45">
        <f t="shared" si="21"/>
        <v>1.7796075795660782</v>
      </c>
      <c r="W70" s="45">
        <f t="shared" si="21"/>
        <v>1.7957421576693566</v>
      </c>
      <c r="X70" s="45">
        <f t="shared" si="21"/>
        <v>1.8155474956812387</v>
      </c>
      <c r="Y70" s="45">
        <f t="shared" si="21"/>
        <v>1.8241617854808385</v>
      </c>
      <c r="Z70" s="45">
        <f t="shared" si="21"/>
        <v>1.8150359372616898</v>
      </c>
      <c r="AA70" s="45">
        <f t="shared" si="21"/>
        <v>1.6754535851336967</v>
      </c>
      <c r="AB70" s="45">
        <f t="shared" si="21"/>
        <v>9.0669436471097322E-4</v>
      </c>
      <c r="AC70" s="45">
        <f t="shared" si="21"/>
        <v>7.253554917687786E-4</v>
      </c>
      <c r="AD70" s="45">
        <f t="shared" si="21"/>
        <v>5.8028439341502292E-4</v>
      </c>
      <c r="AE70" s="45">
        <f t="shared" si="21"/>
        <v>4.6422751473201835E-4</v>
      </c>
      <c r="AF70" s="45">
        <f t="shared" si="21"/>
        <v>3.7138201178561471E-4</v>
      </c>
      <c r="AG70" s="45">
        <f t="shared" si="21"/>
        <v>2.9710560942849181E-4</v>
      </c>
      <c r="AH70" s="45">
        <f t="shared" ref="AH70:BI70" si="22">+AH71+AH43</f>
        <v>2.3768448754279346E-4</v>
      </c>
      <c r="AI70" s="45">
        <f t="shared" si="22"/>
        <v>1.9014759003423479E-4</v>
      </c>
      <c r="AJ70" s="45">
        <f t="shared" si="22"/>
        <v>1.5211807202738785E-4</v>
      </c>
      <c r="AK70" s="45">
        <f t="shared" si="22"/>
        <v>1.2169445762191029E-4</v>
      </c>
      <c r="AL70" s="45">
        <f t="shared" si="22"/>
        <v>9.7355566097528235E-5</v>
      </c>
      <c r="AM70" s="45">
        <f t="shared" si="22"/>
        <v>7.7884452878022588E-5</v>
      </c>
      <c r="AN70" s="45">
        <f t="shared" si="22"/>
        <v>6.2307562302418073E-5</v>
      </c>
      <c r="AO70" s="45">
        <f t="shared" si="22"/>
        <v>4.9846049841934464E-5</v>
      </c>
      <c r="AP70" s="45">
        <f t="shared" si="22"/>
        <v>3.9876839873547576E-5</v>
      </c>
      <c r="AQ70" s="45">
        <f t="shared" si="22"/>
        <v>3.1901471898838065E-5</v>
      </c>
      <c r="AR70" s="45">
        <f t="shared" si="22"/>
        <v>2.5521177519070453E-5</v>
      </c>
      <c r="AS70" s="45">
        <f t="shared" si="22"/>
        <v>2.0416942015256364E-5</v>
      </c>
      <c r="AT70" s="45">
        <f t="shared" si="22"/>
        <v>1.6333553612205091E-5</v>
      </c>
      <c r="AU70" s="45">
        <f t="shared" si="22"/>
        <v>1.3066842889764074E-5</v>
      </c>
      <c r="AV70" s="45">
        <f t="shared" si="22"/>
        <v>1.0453474311811259E-5</v>
      </c>
      <c r="AW70" s="45">
        <f t="shared" si="22"/>
        <v>8.3627794494490072E-6</v>
      </c>
      <c r="AX70" s="45">
        <f t="shared" si="22"/>
        <v>6.6902235595592064E-6</v>
      </c>
      <c r="AY70" s="45">
        <f t="shared" si="22"/>
        <v>5.3521788476473655E-6</v>
      </c>
      <c r="AZ70" s="45">
        <f t="shared" si="22"/>
        <v>4.2817430781178924E-6</v>
      </c>
      <c r="BA70" s="45">
        <f t="shared" si="22"/>
        <v>3.4253944624943139E-6</v>
      </c>
      <c r="BB70" s="45">
        <f t="shared" si="22"/>
        <v>2.7403155699954512E-6</v>
      </c>
      <c r="BC70" s="45">
        <f t="shared" si="22"/>
        <v>2.1922524559963612E-6</v>
      </c>
      <c r="BD70" s="45">
        <f t="shared" si="22"/>
        <v>1.7538019647970891E-6</v>
      </c>
      <c r="BE70" s="45">
        <f t="shared" si="22"/>
        <v>1.4030415718376714E-6</v>
      </c>
      <c r="BF70" s="45">
        <f t="shared" si="22"/>
        <v>1.1224332574701373E-6</v>
      </c>
      <c r="BG70" s="45">
        <f t="shared" si="22"/>
        <v>8.9794660597610985E-7</v>
      </c>
      <c r="BH70" s="45">
        <f t="shared" si="22"/>
        <v>7.1835728478088796E-7</v>
      </c>
      <c r="BI70" s="45">
        <f t="shared" si="22"/>
        <v>5.7468582782471037E-7</v>
      </c>
    </row>
    <row r="71" spans="1:237" s="45" customFormat="1" ht="18" customHeight="1">
      <c r="A71" s="43" t="s">
        <v>1</v>
      </c>
      <c r="B71" s="46">
        <f t="shared" ref="B71:AG71" si="23">+B102</f>
        <v>0.1913029872516217</v>
      </c>
      <c r="C71" s="46">
        <f t="shared" si="23"/>
        <v>0.24390148283972424</v>
      </c>
      <c r="D71" s="46">
        <f t="shared" si="23"/>
        <v>0.35373965665690793</v>
      </c>
      <c r="E71" s="46">
        <f t="shared" si="23"/>
        <v>0.48181967984315183</v>
      </c>
      <c r="F71" s="46">
        <f t="shared" si="23"/>
        <v>0.62583133934463908</v>
      </c>
      <c r="G71" s="46">
        <f t="shared" si="23"/>
        <v>0.7584893200762266</v>
      </c>
      <c r="H71" s="46">
        <f t="shared" si="23"/>
        <v>0.87749333906053473</v>
      </c>
      <c r="I71" s="46">
        <f t="shared" si="23"/>
        <v>1.003853801115564</v>
      </c>
      <c r="J71" s="46">
        <f t="shared" si="23"/>
        <v>1.137683606672091</v>
      </c>
      <c r="K71" s="46">
        <f t="shared" si="23"/>
        <v>1.2789696799871797</v>
      </c>
      <c r="L71" s="46">
        <f t="shared" si="23"/>
        <v>1.3886152098082138</v>
      </c>
      <c r="M71" s="46">
        <f t="shared" si="23"/>
        <v>1.4586413028377665</v>
      </c>
      <c r="N71" s="46">
        <f t="shared" si="23"/>
        <v>1.5198138828710965</v>
      </c>
      <c r="O71" s="46">
        <f t="shared" si="23"/>
        <v>1.5747443507739083</v>
      </c>
      <c r="P71" s="46">
        <f t="shared" si="23"/>
        <v>1.6232067554717513</v>
      </c>
      <c r="Q71" s="46">
        <f t="shared" si="23"/>
        <v>1.6650283257767799</v>
      </c>
      <c r="R71" s="46">
        <f t="shared" si="23"/>
        <v>1.7000557802205321</v>
      </c>
      <c r="S71" s="46">
        <f t="shared" si="23"/>
        <v>1.7280990149097215</v>
      </c>
      <c r="T71" s="46">
        <f t="shared" si="23"/>
        <v>1.748834937362495</v>
      </c>
      <c r="U71" s="46">
        <f t="shared" si="23"/>
        <v>1.7617082900139982</v>
      </c>
      <c r="V71" s="46">
        <f t="shared" si="23"/>
        <v>1.7761488150522577</v>
      </c>
      <c r="W71" s="46">
        <f t="shared" si="23"/>
        <v>1.7929751460583001</v>
      </c>
      <c r="X71" s="46">
        <f t="shared" si="23"/>
        <v>1.8133338863923936</v>
      </c>
      <c r="Y71" s="46">
        <f t="shared" si="23"/>
        <v>1.8223908980497623</v>
      </c>
      <c r="Z71" s="46">
        <f t="shared" si="23"/>
        <v>1.8136192273168288</v>
      </c>
      <c r="AA71" s="46">
        <f t="shared" si="23"/>
        <v>1.674320217177808</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0.38579420112353191</v>
      </c>
      <c r="C73" s="45">
        <f>(C97)*C68</f>
        <v>0.7413073764765109</v>
      </c>
      <c r="D73" s="45">
        <f>(D97)*D68</f>
        <v>1.2480740500324286</v>
      </c>
      <c r="E73" s="45">
        <f>(E97)*E68</f>
        <v>1.9464753521763289</v>
      </c>
      <c r="F73" s="45">
        <f>(F97)*F68</f>
        <v>2.7654452484687657</v>
      </c>
      <c r="G73" s="45">
        <f t="shared" ref="G73:BI73" si="25">(G97)*G68</f>
        <v>3.706717524683572</v>
      </c>
      <c r="H73" s="45">
        <f t="shared" si="25"/>
        <v>4.8825080743508682</v>
      </c>
      <c r="I73" s="45">
        <f t="shared" si="25"/>
        <v>6.2937910063649971</v>
      </c>
      <c r="J73" s="45">
        <f t="shared" si="25"/>
        <v>7.9643654907193149</v>
      </c>
      <c r="K73" s="45">
        <f t="shared" si="25"/>
        <v>9.5537491851718404</v>
      </c>
      <c r="L73" s="45">
        <f t="shared" si="25"/>
        <v>11.040099259972315</v>
      </c>
      <c r="M73" s="45">
        <f t="shared" si="25"/>
        <v>12.569452568418027</v>
      </c>
      <c r="N73" s="45">
        <f t="shared" si="25"/>
        <v>14.166266125031736</v>
      </c>
      <c r="O73" s="45">
        <f t="shared" si="25"/>
        <v>15.774381916667707</v>
      </c>
      <c r="P73" s="45">
        <f t="shared" si="25"/>
        <v>17.37273568007339</v>
      </c>
      <c r="Q73" s="45">
        <f t="shared" si="25"/>
        <v>18.942536146362531</v>
      </c>
      <c r="R73" s="45">
        <f t="shared" si="25"/>
        <v>20.46747651938816</v>
      </c>
      <c r="S73" s="45">
        <f t="shared" si="25"/>
        <v>21.9338723463663</v>
      </c>
      <c r="T73" s="45">
        <f t="shared" si="25"/>
        <v>23.330686505739024</v>
      </c>
      <c r="U73" s="45">
        <f t="shared" si="25"/>
        <v>24.649467692628612</v>
      </c>
      <c r="V73" s="45">
        <f t="shared" si="25"/>
        <v>26.035224215147501</v>
      </c>
      <c r="W73" s="45">
        <f t="shared" si="25"/>
        <v>27.536392051075744</v>
      </c>
      <c r="X73" s="45">
        <f t="shared" si="25"/>
        <v>29.229510995598712</v>
      </c>
      <c r="Y73" s="45">
        <f t="shared" si="25"/>
        <v>30.951466660536131</v>
      </c>
      <c r="Z73" s="45">
        <f t="shared" si="25"/>
        <v>32.676068349891644</v>
      </c>
      <c r="AA73" s="45">
        <f t="shared" si="25"/>
        <v>34.391828806402621</v>
      </c>
      <c r="AB73" s="45">
        <f t="shared" si="25"/>
        <v>36.130305725240575</v>
      </c>
      <c r="AC73" s="45">
        <f t="shared" si="25"/>
        <v>37.994269417578984</v>
      </c>
      <c r="AD73" s="45">
        <f t="shared" si="25"/>
        <v>39.946330569510422</v>
      </c>
      <c r="AE73" s="45">
        <f t="shared" si="25"/>
        <v>41.968939372690869</v>
      </c>
      <c r="AF73" s="45">
        <f t="shared" si="25"/>
        <v>43.967044948754541</v>
      </c>
      <c r="AG73" s="45">
        <f t="shared" si="25"/>
        <v>45.902069156176296</v>
      </c>
      <c r="AH73" s="45">
        <f t="shared" si="25"/>
        <v>47.828259570344365</v>
      </c>
      <c r="AI73" s="45">
        <f t="shared" si="25"/>
        <v>49.745495768556516</v>
      </c>
      <c r="AJ73" s="45">
        <f t="shared" si="25"/>
        <v>51.653296644312277</v>
      </c>
      <c r="AK73" s="45">
        <f t="shared" si="25"/>
        <v>53.551135879620851</v>
      </c>
      <c r="AL73" s="45">
        <f t="shared" si="25"/>
        <v>55.438923999566505</v>
      </c>
      <c r="AM73" s="45">
        <f t="shared" si="25"/>
        <v>57.317118554416226</v>
      </c>
      <c r="AN73" s="45">
        <f t="shared" si="25"/>
        <v>59.186667826341981</v>
      </c>
      <c r="AO73" s="45">
        <f t="shared" si="25"/>
        <v>61.04889667296829</v>
      </c>
      <c r="AP73" s="45">
        <f t="shared" si="25"/>
        <v>62.905385244225847</v>
      </c>
      <c r="AQ73" s="45">
        <f t="shared" si="25"/>
        <v>64.757861639096362</v>
      </c>
      <c r="AR73" s="45">
        <f t="shared" si="25"/>
        <v>66.608115050205242</v>
      </c>
      <c r="AS73" s="45">
        <f t="shared" si="25"/>
        <v>68.457929331318923</v>
      </c>
      <c r="AT73" s="45">
        <f t="shared" si="25"/>
        <v>70.309034302621512</v>
      </c>
      <c r="AU73" s="45">
        <f t="shared" si="25"/>
        <v>72.163071408308539</v>
      </c>
      <c r="AV73" s="45">
        <f t="shared" si="25"/>
        <v>74.021570490653303</v>
      </c>
      <c r="AW73" s="45">
        <f t="shared" si="25"/>
        <v>75.885934911849276</v>
      </c>
      <c r="AX73" s="45">
        <f t="shared" si="25"/>
        <v>77.7574327889795</v>
      </c>
      <c r="AY73" s="45">
        <f t="shared" si="25"/>
        <v>79.63719260126858</v>
      </c>
      <c r="AZ73" s="45">
        <f t="shared" si="25"/>
        <v>81.526201845368732</v>
      </c>
      <c r="BA73" s="45">
        <f t="shared" si="25"/>
        <v>83.42530774904435</v>
      </c>
      <c r="BB73" s="45">
        <f t="shared" si="25"/>
        <v>85.335219314653202</v>
      </c>
      <c r="BC73" s="45">
        <f t="shared" si="25"/>
        <v>87.256510163727796</v>
      </c>
      <c r="BD73" s="45">
        <f t="shared" si="25"/>
        <v>89.189621805192246</v>
      </c>
      <c r="BE73" s="45">
        <f t="shared" si="25"/>
        <v>91.134867063198001</v>
      </c>
      <c r="BF73" s="45">
        <f t="shared" si="25"/>
        <v>93.092433485158026</v>
      </c>
      <c r="BG73" s="45">
        <f t="shared" si="25"/>
        <v>95.062386613363117</v>
      </c>
      <c r="BH73" s="45">
        <f t="shared" si="25"/>
        <v>97.044673050056744</v>
      </c>
      <c r="BI73" s="45">
        <f t="shared" si="25"/>
        <v>99.039123280214611</v>
      </c>
    </row>
    <row r="74" spans="1:237" s="45" customFormat="1" ht="18" customHeight="1">
      <c r="A74" s="43" t="s">
        <v>35</v>
      </c>
      <c r="B74" s="44">
        <f>+B11</f>
        <v>2.1347524454330222</v>
      </c>
      <c r="C74" s="45">
        <f t="shared" ref="C74:BI74" si="26">+B74*(1-$B$8)^10+10*B73</f>
        <v>4.6022841639085659</v>
      </c>
      <c r="D74" s="45">
        <f t="shared" si="26"/>
        <v>9.017791027933681</v>
      </c>
      <c r="E74" s="45">
        <f t="shared" si="26"/>
        <v>15.62504980909198</v>
      </c>
      <c r="F74" s="45">
        <f t="shared" si="26"/>
        <v>24.912871515682284</v>
      </c>
      <c r="G74" s="45">
        <f t="shared" si="26"/>
        <v>36.341033663187481</v>
      </c>
      <c r="H74" s="45">
        <f t="shared" si="26"/>
        <v>49.738510176137524</v>
      </c>
      <c r="I74" s="45">
        <f t="shared" si="26"/>
        <v>66.167826884622286</v>
      </c>
      <c r="J74" s="45">
        <f t="shared" si="26"/>
        <v>86.00920472658693</v>
      </c>
      <c r="K74" s="45">
        <f t="shared" si="26"/>
        <v>109.63321024550105</v>
      </c>
      <c r="L74" s="45">
        <f t="shared" si="26"/>
        <v>133.76422858327507</v>
      </c>
      <c r="M74" s="45">
        <f t="shared" si="26"/>
        <v>157.04169516331936</v>
      </c>
      <c r="N74" s="45">
        <f t="shared" si="26"/>
        <v>180.4515789843862</v>
      </c>
      <c r="O74" s="45">
        <f t="shared" si="26"/>
        <v>204.58223632417511</v>
      </c>
      <c r="P74" s="45">
        <f t="shared" si="26"/>
        <v>229.07723420036004</v>
      </c>
      <c r="Q74" s="45">
        <f t="shared" si="26"/>
        <v>253.60164948413785</v>
      </c>
      <c r="R74" s="45">
        <f t="shared" si="26"/>
        <v>277.8507890125415</v>
      </c>
      <c r="S74" s="45">
        <f t="shared" si="26"/>
        <v>301.55534488732883</v>
      </c>
      <c r="T74" s="45">
        <f t="shared" si="26"/>
        <v>324.48457072279439</v>
      </c>
      <c r="U74" s="45">
        <f t="shared" si="26"/>
        <v>346.44763901353235</v>
      </c>
      <c r="V74" s="45">
        <f t="shared" si="26"/>
        <v>367.29349927385249</v>
      </c>
      <c r="W74" s="45">
        <f t="shared" si="26"/>
        <v>388.41956653715249</v>
      </c>
      <c r="X74" s="45">
        <f t="shared" si="26"/>
        <v>410.79744907525003</v>
      </c>
      <c r="Y74" s="45">
        <f t="shared" si="26"/>
        <v>435.53132369660455</v>
      </c>
      <c r="Z74" s="45">
        <f t="shared" si="26"/>
        <v>461.37504916658156</v>
      </c>
      <c r="AA74" s="45">
        <f t="shared" si="26"/>
        <v>487.63221594338097</v>
      </c>
      <c r="AB74" s="45">
        <f t="shared" si="26"/>
        <v>513.94512846167072</v>
      </c>
      <c r="AC74" s="45">
        <f t="shared" si="26"/>
        <v>540.50464294141534</v>
      </c>
      <c r="AD74" s="45">
        <f t="shared" si="26"/>
        <v>568.40500994341005</v>
      </c>
      <c r="AE74" s="45">
        <f t="shared" si="26"/>
        <v>597.65387790719751</v>
      </c>
      <c r="AF74" s="45">
        <f t="shared" si="26"/>
        <v>628.0784155953063</v>
      </c>
      <c r="AG74" s="45">
        <f t="shared" si="26"/>
        <v>658.66785169779644</v>
      </c>
      <c r="AH74" s="45">
        <f t="shared" si="26"/>
        <v>688.6839706357689</v>
      </c>
      <c r="AI74" s="45">
        <f t="shared" si="26"/>
        <v>718.4118483065979</v>
      </c>
      <c r="AJ74" s="45">
        <f t="shared" si="26"/>
        <v>747.94968030246764</v>
      </c>
      <c r="AK74" s="45">
        <f t="shared" si="26"/>
        <v>777.32689424428099</v>
      </c>
      <c r="AL74" s="45">
        <f t="shared" si="26"/>
        <v>806.54848772908213</v>
      </c>
      <c r="AM74" s="45">
        <f t="shared" si="26"/>
        <v>835.61530856205559</v>
      </c>
      <c r="AN74" s="45">
        <f t="shared" si="26"/>
        <v>864.53222785726007</v>
      </c>
      <c r="AO74" s="45">
        <f t="shared" si="26"/>
        <v>893.31042688886714</v>
      </c>
      <c r="AP74" s="45">
        <f t="shared" si="26"/>
        <v>921.96705290235832</v>
      </c>
      <c r="AQ74" s="45">
        <f t="shared" si="26"/>
        <v>950.52388627184712</v>
      </c>
      <c r="AR74" s="45">
        <f t="shared" si="26"/>
        <v>979.00580233402115</v>
      </c>
      <c r="AS74" s="45">
        <f t="shared" si="26"/>
        <v>1007.439366508728</v>
      </c>
      <c r="AT74" s="45">
        <f t="shared" si="26"/>
        <v>1035.851680122785</v>
      </c>
      <c r="AU74" s="45">
        <f t="shared" si="26"/>
        <v>1064.2694910263922</v>
      </c>
      <c r="AV74" s="45">
        <f t="shared" si="26"/>
        <v>1092.7185400601888</v>
      </c>
      <c r="AW74" s="45">
        <f t="shared" si="26"/>
        <v>1121.2231009230691</v>
      </c>
      <c r="AX74" s="45">
        <f t="shared" si="26"/>
        <v>1149.8056709524335</v>
      </c>
      <c r="AY74" s="45">
        <f t="shared" si="26"/>
        <v>1178.4867756556237</v>
      </c>
      <c r="AZ74" s="45">
        <f t="shared" si="26"/>
        <v>1207.2848566267676</v>
      </c>
      <c r="BA74" s="45">
        <f t="shared" si="26"/>
        <v>1236.2162190186609</v>
      </c>
      <c r="BB74" s="45">
        <f t="shared" si="26"/>
        <v>1265.2950203641903</v>
      </c>
      <c r="BC74" s="45">
        <f t="shared" si="26"/>
        <v>1294.5332871134158</v>
      </c>
      <c r="BD74" s="45">
        <f t="shared" si="26"/>
        <v>1323.9409488455094</v>
      </c>
      <c r="BE74" s="45">
        <f t="shared" si="26"/>
        <v>1353.5258828798887</v>
      </c>
      <c r="BF74" s="45">
        <f t="shared" si="26"/>
        <v>1383.2939641095152</v>
      </c>
      <c r="BG74" s="45">
        <f t="shared" si="26"/>
        <v>1413.2491164570315</v>
      </c>
      <c r="BH74" s="45">
        <f t="shared" si="26"/>
        <v>1443.3933635325725</v>
      </c>
      <c r="BI74" s="45">
        <f t="shared" si="26"/>
        <v>1473.7268769477973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0.18276547311154626</v>
      </c>
      <c r="C77" s="23">
        <f t="shared" si="28"/>
        <v>0.16014560752209581</v>
      </c>
      <c r="D77" s="23">
        <f t="shared" si="28"/>
        <v>0.14501316743386658</v>
      </c>
      <c r="E77" s="23">
        <f t="shared" si="28"/>
        <v>0.13701499558766081</v>
      </c>
      <c r="F77" s="23">
        <f t="shared" si="28"/>
        <v>0.13204372978303769</v>
      </c>
      <c r="G77" s="23">
        <f t="shared" si="28"/>
        <v>0.12793933937927682</v>
      </c>
      <c r="H77" s="23">
        <f t="shared" si="28"/>
        <v>0.12450309344849918</v>
      </c>
      <c r="I77" s="23">
        <f t="shared" si="28"/>
        <v>0.1218424003554744</v>
      </c>
      <c r="J77" s="23">
        <f t="shared" si="28"/>
        <v>0.11963793971725047</v>
      </c>
      <c r="K77" s="23">
        <f t="shared" si="28"/>
        <v>0.11772063697769919</v>
      </c>
      <c r="L77" s="23">
        <f t="shared" si="28"/>
        <v>0.11589132505383284</v>
      </c>
      <c r="M77" s="23">
        <f t="shared" si="28"/>
        <v>0.11384583405671382</v>
      </c>
      <c r="N77" s="23">
        <f t="shared" si="28"/>
        <v>0.11256971294381989</v>
      </c>
      <c r="O77" s="23">
        <f t="shared" si="28"/>
        <v>0.11150228693402184</v>
      </c>
      <c r="P77" s="23">
        <f t="shared" si="28"/>
        <v>0.11064187726162943</v>
      </c>
      <c r="Q77" s="23">
        <f t="shared" si="28"/>
        <v>0.1099789300042807</v>
      </c>
      <c r="R77" s="23">
        <f t="shared" si="28"/>
        <v>0.10950059838487892</v>
      </c>
      <c r="S77" s="23">
        <f t="shared" si="28"/>
        <v>0.10919330629052117</v>
      </c>
      <c r="T77" s="23">
        <f t="shared" si="28"/>
        <v>0.10904389761733031</v>
      </c>
      <c r="U77" s="23">
        <f t="shared" si="28"/>
        <v>0.10904008385166999</v>
      </c>
      <c r="V77" s="23">
        <f t="shared" si="28"/>
        <v>0.10980797183444341</v>
      </c>
      <c r="W77" s="23">
        <f t="shared" si="28"/>
        <v>0.11104958195086835</v>
      </c>
      <c r="X77" s="23">
        <f t="shared" si="28"/>
        <v>0.1127460611624963</v>
      </c>
      <c r="Y77" s="23">
        <f t="shared" si="28"/>
        <v>0.11396138356473187</v>
      </c>
      <c r="Z77" s="23">
        <f t="shared" si="28"/>
        <v>0.11497344580967034</v>
      </c>
      <c r="AA77" s="23">
        <f t="shared" si="28"/>
        <v>0.11592399044101317</v>
      </c>
      <c r="AB77" s="23">
        <f t="shared" si="28"/>
        <v>0.11687773513060419</v>
      </c>
      <c r="AC77" s="23">
        <f t="shared" si="28"/>
        <v>0.11780604803925218</v>
      </c>
      <c r="AD77" s="23">
        <f t="shared" si="28"/>
        <v>0.11855375526078976</v>
      </c>
      <c r="AE77" s="23">
        <f t="shared" si="28"/>
        <v>0.11914448334195918</v>
      </c>
      <c r="AF77" s="23">
        <f t="shared" si="28"/>
        <v>0.11941185484373742</v>
      </c>
      <c r="AG77" s="23">
        <f t="shared" si="28"/>
        <v>0.1195008033992869</v>
      </c>
      <c r="AH77" s="23">
        <f t="shared" si="28"/>
        <v>0.11971192207717256</v>
      </c>
      <c r="AI77" s="23">
        <f t="shared" si="28"/>
        <v>0.12000065313463615</v>
      </c>
      <c r="AJ77" s="23">
        <f t="shared" si="28"/>
        <v>0.12035079707077427</v>
      </c>
      <c r="AK77" s="23">
        <f t="shared" si="28"/>
        <v>0.12075629991578396</v>
      </c>
      <c r="AL77" s="23">
        <f t="shared" si="28"/>
        <v>0.12121476543261869</v>
      </c>
      <c r="AM77" s="23">
        <f t="shared" si="28"/>
        <v>0.12172474672562157</v>
      </c>
      <c r="AN77" s="23">
        <f t="shared" si="28"/>
        <v>0.12228475523846007</v>
      </c>
      <c r="AO77" s="23">
        <f t="shared" si="28"/>
        <v>0.12289301373645835</v>
      </c>
      <c r="AP77" s="23">
        <f t="shared" si="28"/>
        <v>0.12354749670101889</v>
      </c>
      <c r="AQ77" s="23">
        <f t="shared" si="28"/>
        <v>0.12424605456573291</v>
      </c>
      <c r="AR77" s="23">
        <f t="shared" si="28"/>
        <v>0.12498653883464572</v>
      </c>
      <c r="AS77" s="23">
        <f t="shared" si="28"/>
        <v>0.12576690020982215</v>
      </c>
      <c r="AT77" s="23">
        <f t="shared" si="28"/>
        <v>0.12658525530880094</v>
      </c>
      <c r="AU77" s="23">
        <f t="shared" si="28"/>
        <v>0.1274399262746862</v>
      </c>
      <c r="AV77" s="23">
        <f t="shared" si="28"/>
        <v>0.12832945981531982</v>
      </c>
      <c r="AW77" s="23">
        <f t="shared" si="28"/>
        <v>0.12925263185179525</v>
      </c>
      <c r="AX77" s="23">
        <f t="shared" si="28"/>
        <v>0.13020844277318366</v>
      </c>
      <c r="AY77" s="23">
        <f t="shared" si="28"/>
        <v>0.13119610702347517</v>
      </c>
      <c r="AZ77" s="23">
        <f t="shared" si="28"/>
        <v>0.13221503965619674</v>
      </c>
      <c r="BA77" s="23">
        <f t="shared" si="28"/>
        <v>0.13326484164426519</v>
      </c>
      <c r="BB77" s="23">
        <f t="shared" si="28"/>
        <v>0.1343452851092217</v>
      </c>
      <c r="BC77" s="23">
        <f t="shared" si="28"/>
        <v>0.13545629919230118</v>
      </c>
      <c r="BD77" s="23">
        <f t="shared" si="28"/>
        <v>0.13659795698559213</v>
      </c>
      <c r="BE77" s="23">
        <f t="shared" si="28"/>
        <v>0.13777046373724808</v>
      </c>
      <c r="BF77" s="23">
        <f t="shared" si="28"/>
        <v>0.13897414641108341</v>
      </c>
      <c r="BG77" s="23">
        <f t="shared" si="28"/>
        <v>0.14020944459622511</v>
      </c>
      <c r="BH77" s="23">
        <f t="shared" si="28"/>
        <v>0.14147690271119906</v>
      </c>
      <c r="BI77" s="23">
        <f t="shared" si="28"/>
        <v>0.14277716341787045</v>
      </c>
    </row>
    <row r="78" spans="1:237" s="37" customFormat="1" ht="18" customHeight="1">
      <c r="A78" s="35" t="s">
        <v>72</v>
      </c>
      <c r="B78" s="29">
        <f t="shared" ref="B78:BI78" si="29">+$B$7*B61/B74*(1-(1-$B$8)^10)/$B$8/10</f>
        <v>0.11903909304287379</v>
      </c>
      <c r="C78" s="23">
        <f t="shared" si="29"/>
        <v>0.10430628690242458</v>
      </c>
      <c r="D78" s="23">
        <f t="shared" si="29"/>
        <v>9.4450202419065835E-2</v>
      </c>
      <c r="E78" s="23">
        <f t="shared" si="29"/>
        <v>8.9240820655846834E-2</v>
      </c>
      <c r="F78" s="23">
        <f t="shared" si="29"/>
        <v>8.6002928057302169E-2</v>
      </c>
      <c r="G78" s="23">
        <f t="shared" si="29"/>
        <v>8.3329650097086053E-2</v>
      </c>
      <c r="H78" s="23">
        <f t="shared" si="29"/>
        <v>8.1091549037251937E-2</v>
      </c>
      <c r="I78" s="23">
        <f t="shared" si="29"/>
        <v>7.935858226148787E-2</v>
      </c>
      <c r="J78" s="23">
        <f t="shared" si="29"/>
        <v>7.7922769519861726E-2</v>
      </c>
      <c r="K78" s="23">
        <f t="shared" si="29"/>
        <v>7.667398890873664E-2</v>
      </c>
      <c r="L78" s="23">
        <f t="shared" si="29"/>
        <v>7.5482518612940336E-2</v>
      </c>
      <c r="M78" s="23">
        <f t="shared" si="29"/>
        <v>7.4150246225935371E-2</v>
      </c>
      <c r="N78" s="23">
        <f t="shared" si="29"/>
        <v>7.3319081032063971E-2</v>
      </c>
      <c r="O78" s="23">
        <f t="shared" si="29"/>
        <v>7.2623843458284459E-2</v>
      </c>
      <c r="P78" s="23">
        <f t="shared" si="29"/>
        <v>7.2063440088308797E-2</v>
      </c>
      <c r="Q78" s="23">
        <f t="shared" si="29"/>
        <v>7.163164824652099E-2</v>
      </c>
      <c r="R78" s="23">
        <f t="shared" si="29"/>
        <v>7.1320100550022747E-2</v>
      </c>
      <c r="S78" s="23">
        <f t="shared" si="29"/>
        <v>7.1119954583780703E-2</v>
      </c>
      <c r="T78" s="23">
        <f t="shared" si="29"/>
        <v>7.1022641493695443E-2</v>
      </c>
      <c r="U78" s="23">
        <f t="shared" si="29"/>
        <v>7.1020157505896478E-2</v>
      </c>
      <c r="V78" s="23">
        <f t="shared" si="29"/>
        <v>7.152029950466493E-2</v>
      </c>
      <c r="W78" s="23">
        <f t="shared" si="29"/>
        <v>7.2328986942482437E-2</v>
      </c>
      <c r="X78" s="23">
        <f t="shared" si="29"/>
        <v>7.3433940428937888E-2</v>
      </c>
      <c r="Y78" s="23">
        <f t="shared" si="29"/>
        <v>7.4225506111743361E-2</v>
      </c>
      <c r="Z78" s="23">
        <f t="shared" si="29"/>
        <v>7.4884684071832588E-2</v>
      </c>
      <c r="AA78" s="23">
        <f t="shared" si="29"/>
        <v>7.5503794283873354E-2</v>
      </c>
      <c r="AB78" s="23">
        <f t="shared" si="29"/>
        <v>7.612498876284414E-2</v>
      </c>
      <c r="AC78" s="23">
        <f t="shared" si="29"/>
        <v>7.6729618974580055E-2</v>
      </c>
      <c r="AD78" s="23">
        <f t="shared" si="29"/>
        <v>7.7216616808460398E-2</v>
      </c>
      <c r="AE78" s="23">
        <f t="shared" si="29"/>
        <v>7.76013707437644E-2</v>
      </c>
      <c r="AF78" s="23">
        <f t="shared" si="29"/>
        <v>7.7775515567375414E-2</v>
      </c>
      <c r="AG78" s="23">
        <f t="shared" si="29"/>
        <v>7.7833449679326733E-2</v>
      </c>
      <c r="AH78" s="23">
        <f t="shared" si="29"/>
        <v>7.7970955825931249E-2</v>
      </c>
      <c r="AI78" s="23">
        <f t="shared" si="29"/>
        <v>7.8159012588670029E-2</v>
      </c>
      <c r="AJ78" s="23">
        <f t="shared" si="29"/>
        <v>7.8387068883345026E-2</v>
      </c>
      <c r="AK78" s="23">
        <f t="shared" si="29"/>
        <v>7.8651181628900627E-2</v>
      </c>
      <c r="AL78" s="23">
        <f t="shared" si="29"/>
        <v>7.8949790104485787E-2</v>
      </c>
      <c r="AM78" s="23">
        <f t="shared" si="29"/>
        <v>7.9281951915764232E-2</v>
      </c>
      <c r="AN78" s="23">
        <f t="shared" si="29"/>
        <v>7.9646697533903493E-2</v>
      </c>
      <c r="AO78" s="23">
        <f t="shared" si="29"/>
        <v>8.0042869407642159E-2</v>
      </c>
      <c r="AP78" s="23">
        <f t="shared" si="29"/>
        <v>8.0469148273047714E-2</v>
      </c>
      <c r="AQ78" s="23">
        <f t="shared" si="29"/>
        <v>8.0924134071173659E-2</v>
      </c>
      <c r="AR78" s="23">
        <f t="shared" si="29"/>
        <v>8.1406427440283341E-2</v>
      </c>
      <c r="AS78" s="23">
        <f t="shared" si="29"/>
        <v>8.191469362844897E-2</v>
      </c>
      <c r="AT78" s="23">
        <f t="shared" si="29"/>
        <v>8.2447705948067967E-2</v>
      </c>
      <c r="AU78" s="23">
        <f t="shared" si="29"/>
        <v>8.3004371574769586E-2</v>
      </c>
      <c r="AV78" s="23">
        <f t="shared" si="29"/>
        <v>8.3583743948038441E-2</v>
      </c>
      <c r="AW78" s="23">
        <f t="shared" si="29"/>
        <v>8.4185025798891672E-2</v>
      </c>
      <c r="AX78" s="23">
        <f t="shared" si="29"/>
        <v>8.4807566059179842E-2</v>
      </c>
      <c r="AY78" s="23">
        <f t="shared" si="29"/>
        <v>8.5450853079337169E-2</v>
      </c>
      <c r="AZ78" s="23">
        <f t="shared" si="29"/>
        <v>8.6114505871114383E-2</v>
      </c>
      <c r="BA78" s="23">
        <f t="shared" si="29"/>
        <v>8.6798264539569264E-2</v>
      </c>
      <c r="BB78" s="23">
        <f t="shared" si="29"/>
        <v>8.7501980662548495E-2</v>
      </c>
      <c r="BC78" s="23">
        <f t="shared" si="29"/>
        <v>8.8225608088210686E-2</v>
      </c>
      <c r="BD78" s="23">
        <f t="shared" si="29"/>
        <v>8.8969194423008949E-2</v>
      </c>
      <c r="BE78" s="23">
        <f t="shared" si="29"/>
        <v>8.9732873349490774E-2</v>
      </c>
      <c r="BF78" s="23">
        <f t="shared" si="29"/>
        <v>9.0516857826237807E-2</v>
      </c>
      <c r="BG78" s="23">
        <f t="shared" si="29"/>
        <v>9.1321434167125931E-2</v>
      </c>
      <c r="BH78" s="23">
        <f t="shared" si="29"/>
        <v>9.2146956963678694E-2</v>
      </c>
      <c r="BI78" s="23">
        <f t="shared" si="29"/>
        <v>9.2993844795424566E-2</v>
      </c>
    </row>
    <row r="79" spans="1:237" s="37" customFormat="1" ht="18" customHeight="1">
      <c r="A79" s="35" t="s">
        <v>70</v>
      </c>
      <c r="B79" s="29">
        <f>+C134</f>
        <v>7.9602792692601954E-2</v>
      </c>
      <c r="C79" s="23">
        <f t="shared" ref="C79:BI79" si="30">+D134</f>
        <v>7.9054308425494879E-2</v>
      </c>
      <c r="D79" s="23">
        <f t="shared" si="30"/>
        <v>7.0479908184446938E-2</v>
      </c>
      <c r="E79" s="23">
        <f t="shared" si="30"/>
        <v>6.6011563762483405E-2</v>
      </c>
      <c r="F79" s="23">
        <f t="shared" si="30"/>
        <v>5.9812343377973143E-2</v>
      </c>
      <c r="G79" s="23">
        <f t="shared" si="30"/>
        <v>5.3586063187995414E-2</v>
      </c>
      <c r="H79" s="23">
        <f t="shared" si="30"/>
        <v>4.9827769447744474E-2</v>
      </c>
      <c r="I79" s="23">
        <f t="shared" si="30"/>
        <v>4.6551124407334443E-2</v>
      </c>
      <c r="J79" s="23">
        <f t="shared" si="30"/>
        <v>4.5381247345964493E-2</v>
      </c>
      <c r="K79" s="23">
        <f t="shared" si="30"/>
        <v>4.2532863947241095E-2</v>
      </c>
      <c r="L79" s="23">
        <f t="shared" si="30"/>
        <v>3.930416765423872E-2</v>
      </c>
      <c r="M79" s="23">
        <f t="shared" si="30"/>
        <v>3.6719854425064202E-2</v>
      </c>
      <c r="N79" s="23">
        <f t="shared" si="30"/>
        <v>3.484452014127859E-2</v>
      </c>
      <c r="O79" s="23">
        <f t="shared" si="30"/>
        <v>3.3137058883695447E-2</v>
      </c>
      <c r="P79" s="23">
        <f t="shared" si="30"/>
        <v>3.1587444936961528E-2</v>
      </c>
      <c r="Q79" s="23">
        <f t="shared" si="30"/>
        <v>3.0183257357321303E-2</v>
      </c>
      <c r="R79" s="23">
        <f t="shared" si="30"/>
        <v>2.8911953195279283E-2</v>
      </c>
      <c r="S79" s="23">
        <f t="shared" si="30"/>
        <v>2.7761611215090909E-2</v>
      </c>
      <c r="T79" s="23">
        <f t="shared" si="30"/>
        <v>2.6721283894767023E-2</v>
      </c>
      <c r="U79" s="23">
        <f t="shared" si="30"/>
        <v>2.539648079142065E-2</v>
      </c>
      <c r="V79" s="23">
        <f t="shared" si="30"/>
        <v>2.4327443091783918E-2</v>
      </c>
      <c r="W79" s="23">
        <f t="shared" si="30"/>
        <v>2.334644773008332E-2</v>
      </c>
      <c r="X79" s="23">
        <f t="shared" si="30"/>
        <v>2.2973684581783838E-2</v>
      </c>
      <c r="Y79" s="23">
        <f t="shared" si="30"/>
        <v>2.2510540814076441E-2</v>
      </c>
      <c r="Z79" s="23">
        <f t="shared" si="30"/>
        <v>2.2043382294564262E-2</v>
      </c>
      <c r="AA79" s="23">
        <f t="shared" si="30"/>
        <v>2.1757805925440632E-2</v>
      </c>
      <c r="AB79" s="23">
        <f t="shared" si="30"/>
        <v>2.1909598986944001E-2</v>
      </c>
      <c r="AC79" s="23">
        <f t="shared" si="30"/>
        <v>2.1878656632507987E-2</v>
      </c>
      <c r="AD79" s="23">
        <f t="shared" si="30"/>
        <v>2.1770064495879149E-2</v>
      </c>
      <c r="AE79" s="23">
        <f t="shared" si="30"/>
        <v>2.1717114798544213E-2</v>
      </c>
      <c r="AF79" s="23">
        <f t="shared" si="30"/>
        <v>2.157860780244869E-2</v>
      </c>
      <c r="AG79" s="23">
        <f t="shared" si="30"/>
        <v>2.1277795051816151E-2</v>
      </c>
      <c r="AH79" s="23">
        <f t="shared" si="30"/>
        <v>2.1001594046648142E-2</v>
      </c>
      <c r="AI79" s="23">
        <f t="shared" si="30"/>
        <v>2.0745994552389346E-2</v>
      </c>
      <c r="AJ79" s="23">
        <f t="shared" si="30"/>
        <v>2.0508528804579207E-2</v>
      </c>
      <c r="AK79" s="23">
        <f t="shared" si="30"/>
        <v>2.0288421197362183E-2</v>
      </c>
      <c r="AL79" s="23">
        <f t="shared" si="30"/>
        <v>2.0085268510849685E-2</v>
      </c>
      <c r="AM79" s="23">
        <f t="shared" si="30"/>
        <v>1.9898547681789003E-2</v>
      </c>
      <c r="AN79" s="23">
        <f t="shared" si="30"/>
        <v>1.9727500307104462E-2</v>
      </c>
      <c r="AO79" s="23">
        <f t="shared" si="30"/>
        <v>1.9571162238402495E-2</v>
      </c>
      <c r="AP79" s="23">
        <f t="shared" si="30"/>
        <v>1.9428434970992559E-2</v>
      </c>
      <c r="AQ79" s="23">
        <f t="shared" si="30"/>
        <v>1.929815678863056E-2</v>
      </c>
      <c r="AR79" s="23">
        <f t="shared" si="30"/>
        <v>1.9179159545988922E-2</v>
      </c>
      <c r="AS79" s="23">
        <f t="shared" si="30"/>
        <v>1.9070308846719231E-2</v>
      </c>
      <c r="AT79" s="23">
        <f t="shared" si="30"/>
        <v>1.8970529794635871E-2</v>
      </c>
      <c r="AU79" s="23">
        <f t="shared" si="30"/>
        <v>1.8878821635524234E-2</v>
      </c>
      <c r="AV79" s="23">
        <f t="shared" si="30"/>
        <v>1.87942644383714E-2</v>
      </c>
      <c r="AW79" s="23">
        <f t="shared" si="30"/>
        <v>1.871602037705844E-2</v>
      </c>
      <c r="AX79" s="23">
        <f t="shared" si="30"/>
        <v>1.864333153933817E-2</v>
      </c>
      <c r="AY79" s="23">
        <f t="shared" si="30"/>
        <v>1.8575515644154272E-2</v>
      </c>
      <c r="AZ79" s="23">
        <f t="shared" si="30"/>
        <v>1.8511960622494827E-2</v>
      </c>
      <c r="BA79" s="23">
        <f t="shared" si="30"/>
        <v>1.8452118702232845E-2</v>
      </c>
      <c r="BB79" s="23">
        <f t="shared" si="30"/>
        <v>1.8395500412682786E-2</v>
      </c>
      <c r="BC79" s="23">
        <f t="shared" si="30"/>
        <v>1.8341668768088626E-2</v>
      </c>
      <c r="BD79" s="23">
        <f t="shared" si="30"/>
        <v>1.8290233782437104E-2</v>
      </c>
      <c r="BE79" s="23">
        <f t="shared" si="30"/>
        <v>1.8240847396505888E-2</v>
      </c>
      <c r="BF79" s="23">
        <f t="shared" si="30"/>
        <v>1.8193198851212955E-2</v>
      </c>
      <c r="BG79" s="23">
        <f t="shared" si="30"/>
        <v>1.8147010511514017E-2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0.90930131088130606</v>
      </c>
      <c r="C84" s="396">
        <f t="shared" ref="C84:BH84" si="31">C68-C73</f>
        <v>1.7004907187190157</v>
      </c>
      <c r="D84" s="396">
        <f>D68-D73</f>
        <v>3.0743796981529394</v>
      </c>
      <c r="E84" s="396">
        <f>E68-E73</f>
        <v>5.1075998001397203</v>
      </c>
      <c r="F84" s="396">
        <f t="shared" si="31"/>
        <v>8.0314741613933194</v>
      </c>
      <c r="G84" s="396">
        <f t="shared" si="31"/>
        <v>11.483825414980881</v>
      </c>
      <c r="H84" s="396">
        <f t="shared" si="31"/>
        <v>15.246083203178008</v>
      </c>
      <c r="I84" s="396">
        <f t="shared" si="31"/>
        <v>19.764397687089534</v>
      </c>
      <c r="J84" s="396">
        <f>J68-J73</f>
        <v>25.093322290305395</v>
      </c>
      <c r="K84" s="396">
        <f t="shared" si="31"/>
        <v>31.622372900173346</v>
      </c>
      <c r="L84" s="396">
        <f>L68-L73</f>
        <v>38.047553991363621</v>
      </c>
      <c r="M84" s="396">
        <f t="shared" si="31"/>
        <v>43.598759004383453</v>
      </c>
      <c r="N84" s="396">
        <f t="shared" si="31"/>
        <v>49.137511710659481</v>
      </c>
      <c r="O84" s="396">
        <f t="shared" si="31"/>
        <v>54.715467669285943</v>
      </c>
      <c r="P84" s="396">
        <f t="shared" si="31"/>
        <v>60.259562780441954</v>
      </c>
      <c r="Q84" s="396">
        <f t="shared" si="31"/>
        <v>65.704617116911194</v>
      </c>
      <c r="R84" s="396">
        <f t="shared" si="31"/>
        <v>70.99406846395317</v>
      </c>
      <c r="S84" s="396">
        <f t="shared" si="31"/>
        <v>76.080450541251551</v>
      </c>
      <c r="T84" s="396">
        <f t="shared" si="31"/>
        <v>80.92547967652331</v>
      </c>
      <c r="U84" s="396">
        <f t="shared" si="31"/>
        <v>85.499841434423672</v>
      </c>
      <c r="V84" s="396">
        <f t="shared" si="31"/>
        <v>90.306515737476275</v>
      </c>
      <c r="W84" s="396">
        <f t="shared" si="31"/>
        <v>95.513508989371303</v>
      </c>
      <c r="X84" s="396">
        <f t="shared" si="31"/>
        <v>101.38630929043514</v>
      </c>
      <c r="Y84" s="396">
        <f t="shared" si="31"/>
        <v>107.35913345626024</v>
      </c>
      <c r="Z84" s="396">
        <f t="shared" si="31"/>
        <v>113.3411356972876</v>
      </c>
      <c r="AA84" s="396">
        <f t="shared" si="31"/>
        <v>119.29247098778606</v>
      </c>
      <c r="AB84" s="396">
        <f t="shared" si="31"/>
        <v>125.32260124258669</v>
      </c>
      <c r="AC84" s="396">
        <f t="shared" si="31"/>
        <v>131.78799847232548</v>
      </c>
      <c r="AD84" s="396">
        <f t="shared" si="31"/>
        <v>138.55897304433816</v>
      </c>
      <c r="AE84" s="396">
        <f t="shared" si="31"/>
        <v>145.57465119658943</v>
      </c>
      <c r="AF84" s="396">
        <f t="shared" si="31"/>
        <v>152.50533676160754</v>
      </c>
      <c r="AG84" s="396">
        <f t="shared" si="31"/>
        <v>159.2172165055992</v>
      </c>
      <c r="AH84" s="396">
        <f t="shared" si="31"/>
        <v>165.89845510423748</v>
      </c>
      <c r="AI84" s="396">
        <f t="shared" si="31"/>
        <v>172.54863485592833</v>
      </c>
      <c r="AJ84" s="396">
        <f t="shared" si="31"/>
        <v>179.16608698104466</v>
      </c>
      <c r="AK84" s="396">
        <f t="shared" si="31"/>
        <v>185.74898587810424</v>
      </c>
      <c r="AL84" s="396">
        <f t="shared" si="31"/>
        <v>192.29702119188147</v>
      </c>
      <c r="AM84" s="396">
        <f t="shared" si="31"/>
        <v>198.811779994185</v>
      </c>
      <c r="AN84" s="396">
        <f t="shared" si="31"/>
        <v>205.29655152340126</v>
      </c>
      <c r="AO84" s="396">
        <f t="shared" si="31"/>
        <v>211.75593121819173</v>
      </c>
      <c r="AP84" s="396">
        <f t="shared" si="31"/>
        <v>218.19540003133812</v>
      </c>
      <c r="AQ84" s="396">
        <f t="shared" si="31"/>
        <v>224.6209520958887</v>
      </c>
      <c r="AR84" s="396">
        <f t="shared" si="31"/>
        <v>231.03879345603372</v>
      </c>
      <c r="AS84" s="396">
        <f t="shared" si="31"/>
        <v>237.45511163744615</v>
      </c>
      <c r="AT84" s="396">
        <f t="shared" si="31"/>
        <v>243.87590674338571</v>
      </c>
      <c r="AU84" s="396">
        <f t="shared" si="31"/>
        <v>250.3068723336562</v>
      </c>
      <c r="AV84" s="396">
        <f t="shared" si="31"/>
        <v>256.75331486247472</v>
      </c>
      <c r="AW84" s="396">
        <f t="shared" si="31"/>
        <v>263.22010207167295</v>
      </c>
      <c r="AX84" s="396">
        <f t="shared" si="31"/>
        <v>269.71163258806405</v>
      </c>
      <c r="AY84" s="396">
        <f t="shared" si="31"/>
        <v>276.23182068663226</v>
      </c>
      <c r="AZ84" s="396">
        <f t="shared" si="31"/>
        <v>282.78409162622023</v>
      </c>
      <c r="BA84" s="396">
        <f t="shared" si="31"/>
        <v>289.3713841250356</v>
      </c>
      <c r="BB84" s="396">
        <f t="shared" si="31"/>
        <v>295.99615744872739</v>
      </c>
      <c r="BC84" s="396">
        <f t="shared" si="31"/>
        <v>302.66040127718179</v>
      </c>
      <c r="BD84" s="396">
        <f t="shared" si="31"/>
        <v>309.36564704075158</v>
      </c>
      <c r="BE84" s="396">
        <f t="shared" si="31"/>
        <v>316.11297981014422</v>
      </c>
      <c r="BF84" s="396">
        <f t="shared" si="31"/>
        <v>322.90305011762536</v>
      </c>
      <c r="BG84" s="396">
        <f t="shared" si="31"/>
        <v>329.73608530504043</v>
      </c>
      <c r="BH84" s="396">
        <f t="shared" si="31"/>
        <v>336.61190015541945</v>
      </c>
      <c r="BI84" s="396">
        <f>+BH84</f>
        <v>336.61190015541945</v>
      </c>
    </row>
    <row r="85" spans="1:103" s="396" customFormat="1" ht="18" customHeight="1">
      <c r="A85" s="426" t="s">
        <v>970</v>
      </c>
      <c r="B85" s="398">
        <f>+C85/C84*B84</f>
        <v>0.13194602014301035</v>
      </c>
      <c r="C85" s="398">
        <f>+(C74-B74)/10</f>
        <v>0.24675317184755435</v>
      </c>
      <c r="D85" s="398">
        <f t="shared" ref="D85:BI85" si="32">+(D74-C74)/10</f>
        <v>0.44155068640251149</v>
      </c>
      <c r="E85" s="398">
        <f t="shared" si="32"/>
        <v>0.66072587811582983</v>
      </c>
      <c r="F85" s="398">
        <f t="shared" si="32"/>
        <v>0.92878217065903035</v>
      </c>
      <c r="G85" s="398">
        <f t="shared" si="32"/>
        <v>1.1428162147505199</v>
      </c>
      <c r="H85" s="398">
        <f t="shared" si="32"/>
        <v>1.3397476512950042</v>
      </c>
      <c r="I85" s="398">
        <f t="shared" si="32"/>
        <v>1.6429316708484762</v>
      </c>
      <c r="J85" s="398">
        <f t="shared" si="32"/>
        <v>1.9841377841964642</v>
      </c>
      <c r="K85" s="398">
        <f t="shared" si="32"/>
        <v>2.3624005518914117</v>
      </c>
      <c r="L85" s="398">
        <f t="shared" si="32"/>
        <v>2.4131018337774024</v>
      </c>
      <c r="M85" s="398">
        <f t="shared" si="32"/>
        <v>2.327746658004429</v>
      </c>
      <c r="N85" s="398">
        <f t="shared" si="32"/>
        <v>2.3409883821066844</v>
      </c>
      <c r="O85" s="398">
        <f t="shared" si="32"/>
        <v>2.413065733978891</v>
      </c>
      <c r="P85" s="398">
        <f t="shared" si="32"/>
        <v>2.4494997876184925</v>
      </c>
      <c r="Q85" s="398">
        <f t="shared" si="32"/>
        <v>2.4524415283777814</v>
      </c>
      <c r="R85" s="398">
        <f t="shared" si="32"/>
        <v>2.4249139528403645</v>
      </c>
      <c r="S85" s="398">
        <f t="shared" si="32"/>
        <v>2.370455587478733</v>
      </c>
      <c r="T85" s="398">
        <f t="shared" si="32"/>
        <v>2.2929225835465559</v>
      </c>
      <c r="U85" s="398">
        <f t="shared" si="32"/>
        <v>2.1963068290737966</v>
      </c>
      <c r="V85" s="398">
        <f t="shared" si="32"/>
        <v>2.0845860260320137</v>
      </c>
      <c r="W85" s="398">
        <f t="shared" si="32"/>
        <v>2.1126067263300001</v>
      </c>
      <c r="X85" s="398">
        <f t="shared" si="32"/>
        <v>2.2377882538097538</v>
      </c>
      <c r="Y85" s="398">
        <f t="shared" si="32"/>
        <v>2.4733874621354515</v>
      </c>
      <c r="Z85" s="398">
        <f t="shared" si="32"/>
        <v>2.5843725469977015</v>
      </c>
      <c r="AA85" s="398">
        <f t="shared" si="32"/>
        <v>2.6257166776799408</v>
      </c>
      <c r="AB85" s="398">
        <f t="shared" si="32"/>
        <v>2.6312912518289751</v>
      </c>
      <c r="AC85" s="398">
        <f t="shared" si="32"/>
        <v>2.6559514479744619</v>
      </c>
      <c r="AD85" s="398">
        <f t="shared" si="32"/>
        <v>2.790036700199471</v>
      </c>
      <c r="AE85" s="398">
        <f t="shared" si="32"/>
        <v>2.9248867963787459</v>
      </c>
      <c r="AF85" s="398">
        <f t="shared" si="32"/>
        <v>3.0424537688108786</v>
      </c>
      <c r="AG85" s="398">
        <f t="shared" si="32"/>
        <v>3.0589436102490142</v>
      </c>
      <c r="AH85" s="398">
        <f t="shared" si="32"/>
        <v>3.0016118937972465</v>
      </c>
      <c r="AI85" s="398">
        <f t="shared" si="32"/>
        <v>2.9727877670829002</v>
      </c>
      <c r="AJ85" s="398">
        <f t="shared" si="32"/>
        <v>2.9537831995869737</v>
      </c>
      <c r="AK85" s="398">
        <f t="shared" si="32"/>
        <v>2.9377213941813354</v>
      </c>
      <c r="AL85" s="398">
        <f t="shared" si="32"/>
        <v>2.9221593484801134</v>
      </c>
      <c r="AM85" s="398">
        <f t="shared" si="32"/>
        <v>2.9066820832973463</v>
      </c>
      <c r="AN85" s="398">
        <f t="shared" si="32"/>
        <v>2.891691929520448</v>
      </c>
      <c r="AO85" s="398">
        <f t="shared" si="32"/>
        <v>2.8778199031607072</v>
      </c>
      <c r="AP85" s="398">
        <f t="shared" si="32"/>
        <v>2.8656626013491175</v>
      </c>
      <c r="AQ85" s="398">
        <f t="shared" si="32"/>
        <v>2.8556833369488799</v>
      </c>
      <c r="AR85" s="398">
        <f t="shared" si="32"/>
        <v>2.8481916062174037</v>
      </c>
      <c r="AS85" s="398">
        <f t="shared" si="32"/>
        <v>2.8433564174706816</v>
      </c>
      <c r="AT85" s="398">
        <f t="shared" si="32"/>
        <v>2.8412313614056983</v>
      </c>
      <c r="AU85" s="398">
        <f t="shared" si="32"/>
        <v>2.8417810903607235</v>
      </c>
      <c r="AV85" s="398">
        <f t="shared" si="32"/>
        <v>2.8449049033796654</v>
      </c>
      <c r="AW85" s="398">
        <f t="shared" si="32"/>
        <v>2.8504560862880224</v>
      </c>
      <c r="AX85" s="398">
        <f t="shared" si="32"/>
        <v>2.8582570029364431</v>
      </c>
      <c r="AY85" s="398">
        <f t="shared" si="32"/>
        <v>2.8681104703190159</v>
      </c>
      <c r="AZ85" s="398">
        <f t="shared" si="32"/>
        <v>2.8798080971143918</v>
      </c>
      <c r="BA85" s="398">
        <f t="shared" si="32"/>
        <v>2.8931362391893343</v>
      </c>
      <c r="BB85" s="398">
        <f t="shared" si="32"/>
        <v>2.9078801345529426</v>
      </c>
      <c r="BC85" s="398">
        <f t="shared" si="32"/>
        <v>2.9238266749225432</v>
      </c>
      <c r="BD85" s="398">
        <f t="shared" si="32"/>
        <v>2.9407661732093628</v>
      </c>
      <c r="BE85" s="398">
        <f t="shared" si="32"/>
        <v>2.9584934034379331</v>
      </c>
      <c r="BF85" s="398">
        <f t="shared" si="32"/>
        <v>2.9768081229626433</v>
      </c>
      <c r="BG85" s="398">
        <f t="shared" si="32"/>
        <v>2.9955152347516334</v>
      </c>
      <c r="BH85" s="398">
        <f t="shared" si="32"/>
        <v>3.0144247075540989</v>
      </c>
      <c r="BI85" s="398">
        <f t="shared" si="32"/>
        <v>3.0333513415224842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1.0412473310243164</v>
      </c>
      <c r="C87" s="398">
        <f>+SUM(C84:C86)</f>
        <v>1.9472438905665701</v>
      </c>
      <c r="D87" s="398">
        <f t="shared" ref="D87:BI87" si="35">+SUM(D84:D86)</f>
        <v>3.515930384555451</v>
      </c>
      <c r="E87" s="398">
        <f t="shared" si="35"/>
        <v>5.7683256782555503</v>
      </c>
      <c r="F87" s="398">
        <f t="shared" si="35"/>
        <v>8.9602563320523494</v>
      </c>
      <c r="G87" s="398">
        <f t="shared" si="35"/>
        <v>12.626641629731401</v>
      </c>
      <c r="H87" s="398">
        <f t="shared" si="35"/>
        <v>16.585830854473013</v>
      </c>
      <c r="I87" s="398">
        <f t="shared" si="35"/>
        <v>21.407329357938011</v>
      </c>
      <c r="J87" s="398">
        <f t="shared" si="35"/>
        <v>27.077460074501857</v>
      </c>
      <c r="K87" s="398">
        <f t="shared" si="35"/>
        <v>33.984773452064758</v>
      </c>
      <c r="L87" s="398">
        <f t="shared" si="35"/>
        <v>40.460655825141025</v>
      </c>
      <c r="M87" s="398">
        <f t="shared" si="35"/>
        <v>45.926505662387882</v>
      </c>
      <c r="N87" s="398">
        <f t="shared" si="35"/>
        <v>51.478500092766168</v>
      </c>
      <c r="O87" s="398">
        <f t="shared" si="35"/>
        <v>57.128533403264832</v>
      </c>
      <c r="P87" s="398">
        <f t="shared" si="35"/>
        <v>62.709062568060446</v>
      </c>
      <c r="Q87" s="398">
        <f t="shared" si="35"/>
        <v>68.15705864528897</v>
      </c>
      <c r="R87" s="398">
        <f t="shared" si="35"/>
        <v>73.41898241679354</v>
      </c>
      <c r="S87" s="398">
        <f t="shared" si="35"/>
        <v>78.450906128730281</v>
      </c>
      <c r="T87" s="398">
        <f t="shared" si="35"/>
        <v>83.218402260069865</v>
      </c>
      <c r="U87" s="398">
        <f t="shared" si="35"/>
        <v>87.696148263497463</v>
      </c>
      <c r="V87" s="398">
        <f t="shared" si="35"/>
        <v>92.391101763508289</v>
      </c>
      <c r="W87" s="398">
        <f t="shared" si="35"/>
        <v>97.626115715701303</v>
      </c>
      <c r="X87" s="398">
        <f t="shared" si="35"/>
        <v>103.62409754424489</v>
      </c>
      <c r="Y87" s="398">
        <f t="shared" si="35"/>
        <v>109.83252091839569</v>
      </c>
      <c r="Z87" s="398">
        <f t="shared" si="35"/>
        <v>115.9255082442853</v>
      </c>
      <c r="AA87" s="398">
        <f t="shared" si="35"/>
        <v>121.91818766546601</v>
      </c>
      <c r="AB87" s="398">
        <f t="shared" si="35"/>
        <v>127.95389249441565</v>
      </c>
      <c r="AC87" s="398">
        <f t="shared" si="35"/>
        <v>134.44394992029996</v>
      </c>
      <c r="AD87" s="398">
        <f t="shared" si="35"/>
        <v>141.34900974453763</v>
      </c>
      <c r="AE87" s="398">
        <f t="shared" si="35"/>
        <v>148.49953799296819</v>
      </c>
      <c r="AF87" s="398">
        <f t="shared" si="35"/>
        <v>155.54779053041841</v>
      </c>
      <c r="AG87" s="398">
        <f t="shared" si="35"/>
        <v>162.2761601158482</v>
      </c>
      <c r="AH87" s="398">
        <f t="shared" si="35"/>
        <v>168.90006699803473</v>
      </c>
      <c r="AI87" s="398">
        <f t="shared" si="35"/>
        <v>175.52142262301123</v>
      </c>
      <c r="AJ87" s="398">
        <f t="shared" si="35"/>
        <v>182.11987018063164</v>
      </c>
      <c r="AK87" s="398">
        <f t="shared" si="35"/>
        <v>188.68670727228556</v>
      </c>
      <c r="AL87" s="398">
        <f t="shared" si="35"/>
        <v>195.21918054036158</v>
      </c>
      <c r="AM87" s="398">
        <f t="shared" si="35"/>
        <v>201.71846207748234</v>
      </c>
      <c r="AN87" s="398">
        <f t="shared" si="35"/>
        <v>208.18824345292171</v>
      </c>
      <c r="AO87" s="398">
        <f t="shared" si="35"/>
        <v>214.63375112135245</v>
      </c>
      <c r="AP87" s="398">
        <f t="shared" si="35"/>
        <v>221.06106263268725</v>
      </c>
      <c r="AQ87" s="398">
        <f t="shared" si="35"/>
        <v>227.47663543283758</v>
      </c>
      <c r="AR87" s="398">
        <f t="shared" si="35"/>
        <v>233.88698506225111</v>
      </c>
      <c r="AS87" s="398">
        <f t="shared" si="35"/>
        <v>240.29846805491684</v>
      </c>
      <c r="AT87" s="398">
        <f t="shared" si="35"/>
        <v>246.71713810479142</v>
      </c>
      <c r="AU87" s="398">
        <f t="shared" si="35"/>
        <v>253.14865342401691</v>
      </c>
      <c r="AV87" s="398">
        <f t="shared" si="35"/>
        <v>259.59821976585437</v>
      </c>
      <c r="AW87" s="398">
        <f t="shared" si="35"/>
        <v>266.07055815796099</v>
      </c>
      <c r="AX87" s="398">
        <f t="shared" si="35"/>
        <v>272.5698895910005</v>
      </c>
      <c r="AY87" s="398">
        <f t="shared" si="35"/>
        <v>279.0999311569513</v>
      </c>
      <c r="AZ87" s="398">
        <f t="shared" si="35"/>
        <v>285.66389972333462</v>
      </c>
      <c r="BA87" s="398">
        <f t="shared" si="35"/>
        <v>292.26452036422495</v>
      </c>
      <c r="BB87" s="398">
        <f t="shared" si="35"/>
        <v>298.90403758328034</v>
      </c>
      <c r="BC87" s="398">
        <f t="shared" si="35"/>
        <v>305.58422795210436</v>
      </c>
      <c r="BD87" s="398">
        <f t="shared" si="35"/>
        <v>312.30641321396092</v>
      </c>
      <c r="BE87" s="398">
        <f t="shared" si="35"/>
        <v>319.07147321358218</v>
      </c>
      <c r="BF87" s="398">
        <f t="shared" si="35"/>
        <v>325.87985824058802</v>
      </c>
      <c r="BG87" s="398">
        <f t="shared" si="35"/>
        <v>332.73160053979205</v>
      </c>
      <c r="BH87" s="398">
        <f t="shared" si="35"/>
        <v>339.62632486297355</v>
      </c>
      <c r="BI87" s="398">
        <f t="shared" si="35"/>
        <v>339.64525149694191</v>
      </c>
    </row>
    <row r="88" spans="1:103" ht="18" customHeight="1">
      <c r="A88" s="21" t="s">
        <v>153</v>
      </c>
      <c r="B88" s="29">
        <f t="shared" ref="B88:AG88" si="36">(B84/B56)*1000</f>
        <v>1.1909548556802043</v>
      </c>
      <c r="C88" s="23">
        <f t="shared" si="36"/>
        <v>1.797001114674365</v>
      </c>
      <c r="D88" s="23">
        <f t="shared" si="36"/>
        <v>2.702278374068031</v>
      </c>
      <c r="E88" s="23">
        <f t="shared" si="36"/>
        <v>3.8531265555904732</v>
      </c>
      <c r="F88" s="23">
        <f t="shared" si="36"/>
        <v>5.3430072563605835</v>
      </c>
      <c r="G88" s="23">
        <f t="shared" si="36"/>
        <v>7.1264291403203348</v>
      </c>
      <c r="H88" s="23">
        <f t="shared" si="36"/>
        <v>9.1389956492978381</v>
      </c>
      <c r="I88" s="23">
        <f t="shared" si="36"/>
        <v>11.444018842983557</v>
      </c>
      <c r="J88" s="23">
        <f t="shared" si="36"/>
        <v>14.0348553240177</v>
      </c>
      <c r="K88" s="23">
        <f t="shared" si="36"/>
        <v>17.084372283536695</v>
      </c>
      <c r="L88" s="23">
        <f t="shared" si="36"/>
        <v>20.421631701396482</v>
      </c>
      <c r="M88" s="23">
        <f t="shared" si="36"/>
        <v>23.911195120816529</v>
      </c>
      <c r="N88" s="23">
        <f t="shared" si="36"/>
        <v>27.536185219960686</v>
      </c>
      <c r="O88" s="23">
        <f t="shared" si="36"/>
        <v>31.330273615614043</v>
      </c>
      <c r="P88" s="23">
        <f t="shared" si="36"/>
        <v>35.25684988698157</v>
      </c>
      <c r="Q88" s="23">
        <f t="shared" si="36"/>
        <v>39.280488245721259</v>
      </c>
      <c r="R88" s="23">
        <f t="shared" si="36"/>
        <v>43.367712149070044</v>
      </c>
      <c r="S88" s="23">
        <f t="shared" si="36"/>
        <v>47.487683046336663</v>
      </c>
      <c r="T88" s="23">
        <f t="shared" si="36"/>
        <v>51.612707905694101</v>
      </c>
      <c r="U88" s="23">
        <f t="shared" si="36"/>
        <v>55.718591632371982</v>
      </c>
      <c r="V88" s="23">
        <f t="shared" si="36"/>
        <v>59.63556424797639</v>
      </c>
      <c r="W88" s="23">
        <f t="shared" si="36"/>
        <v>63.385575684538189</v>
      </c>
      <c r="X88" s="23">
        <f t="shared" si="36"/>
        <v>66.942418703475255</v>
      </c>
      <c r="Y88" s="23">
        <f t="shared" si="36"/>
        <v>70.527344276395439</v>
      </c>
      <c r="Z88" s="23">
        <f t="shared" si="36"/>
        <v>74.080267284195273</v>
      </c>
      <c r="AA88" s="23">
        <f t="shared" si="36"/>
        <v>77.575478392392313</v>
      </c>
      <c r="AB88" s="23">
        <f t="shared" si="36"/>
        <v>81.084394133602899</v>
      </c>
      <c r="AC88" s="23">
        <f t="shared" si="36"/>
        <v>84.836000278987797</v>
      </c>
      <c r="AD88" s="23">
        <f t="shared" si="36"/>
        <v>88.743269663014175</v>
      </c>
      <c r="AE88" s="23">
        <f t="shared" si="36"/>
        <v>92.76474937479577</v>
      </c>
      <c r="AF88" s="23">
        <f t="shared" si="36"/>
        <v>96.934970545326024</v>
      </c>
      <c r="AG88" s="23">
        <f t="shared" si="36"/>
        <v>101.20115479240343</v>
      </c>
      <c r="AH88" s="23">
        <f t="shared" ref="AH88:BI88" si="37">(AH84/AH56)*1000</f>
        <v>105.44786300942589</v>
      </c>
      <c r="AI88" s="23">
        <f t="shared" si="37"/>
        <v>109.67482969819791</v>
      </c>
      <c r="AJ88" s="23">
        <f t="shared" si="37"/>
        <v>113.88099415417348</v>
      </c>
      <c r="AK88" s="23">
        <f t="shared" si="37"/>
        <v>118.06519599418391</v>
      </c>
      <c r="AL88" s="23">
        <f t="shared" si="37"/>
        <v>122.22723795120046</v>
      </c>
      <c r="AM88" s="23">
        <f t="shared" si="37"/>
        <v>126.36812879489831</v>
      </c>
      <c r="AN88" s="23">
        <f t="shared" si="37"/>
        <v>130.489959220809</v>
      </c>
      <c r="AO88" s="23">
        <f t="shared" si="37"/>
        <v>134.59565016744358</v>
      </c>
      <c r="AP88" s="23">
        <f t="shared" si="37"/>
        <v>138.68868542105992</v>
      </c>
      <c r="AQ88" s="23">
        <f t="shared" si="37"/>
        <v>142.7728749539699</v>
      </c>
      <c r="AR88" s="23">
        <f t="shared" si="37"/>
        <v>146.85216343279018</v>
      </c>
      <c r="AS88" s="23">
        <f t="shared" si="37"/>
        <v>150.93048375345472</v>
      </c>
      <c r="AT88" s="23">
        <f t="shared" si="37"/>
        <v>155.01164968304278</v>
      </c>
      <c r="AU88" s="23">
        <f t="shared" si="37"/>
        <v>159.09928014443005</v>
      </c>
      <c r="AV88" s="23">
        <f t="shared" si="37"/>
        <v>163.19674800963642</v>
      </c>
      <c r="AW88" s="23">
        <f t="shared" si="37"/>
        <v>167.30714729767192</v>
      </c>
      <c r="AX88" s="23">
        <f t="shared" si="37"/>
        <v>171.43327385010917</v>
      </c>
      <c r="AY88" s="23">
        <f t="shared" si="37"/>
        <v>175.57761564630923</v>
      </c>
      <c r="AZ88" s="23">
        <f t="shared" si="37"/>
        <v>179.74234983870534</v>
      </c>
      <c r="BA88" s="23">
        <f t="shared" si="37"/>
        <v>183.92934432627706</v>
      </c>
      <c r="BB88" s="23">
        <f t="shared" si="37"/>
        <v>188.14016225985108</v>
      </c>
      <c r="BC88" s="23">
        <f t="shared" si="37"/>
        <v>192.37606831360384</v>
      </c>
      <c r="BD88" s="23">
        <f t="shared" si="37"/>
        <v>196.63803589056039</v>
      </c>
      <c r="BE88" s="23">
        <f t="shared" si="37"/>
        <v>200.92675468000832</v>
      </c>
      <c r="BF88" s="23">
        <f t="shared" si="37"/>
        <v>205.24263817125461</v>
      </c>
      <c r="BG88" s="23">
        <f t="shared" si="37"/>
        <v>209.58583086662003</v>
      </c>
      <c r="BH88" s="23">
        <f t="shared" si="37"/>
        <v>213.95621503906688</v>
      </c>
      <c r="BI88" s="23">
        <f t="shared" si="37"/>
        <v>213.95621503906688</v>
      </c>
    </row>
    <row r="89" spans="1:103" ht="18" customHeight="1">
      <c r="A89" s="21" t="s">
        <v>166</v>
      </c>
      <c r="C89" s="23">
        <f>+LN(C88/B88)/10</f>
        <v>4.1136384299445335E-2</v>
      </c>
      <c r="D89" s="23">
        <f>+LN(D88/C88)/10</f>
        <v>4.0797603132440317E-2</v>
      </c>
      <c r="E89" s="23">
        <f>+LN(E88/D88)/10</f>
        <v>3.5478965166927001E-2</v>
      </c>
      <c r="F89" s="23">
        <f>+LN(F88/E88)/10</f>
        <v>3.2690373998848644E-2</v>
      </c>
    </row>
    <row r="90" spans="1:103" s="33" customFormat="1" ht="18" customHeight="1">
      <c r="A90" s="32" t="s">
        <v>5</v>
      </c>
      <c r="B90" s="44">
        <f t="shared" ref="B90:BI90" si="38">+(1/(1-$B$18))*(B88)^(1-$B$18)+1</f>
        <v>-0.83266187779200718</v>
      </c>
      <c r="C90" s="33">
        <f t="shared" si="38"/>
        <v>-0.49195533724428486</v>
      </c>
      <c r="D90" s="33">
        <f t="shared" si="38"/>
        <v>-0.21664801764821684</v>
      </c>
      <c r="E90" s="33">
        <f t="shared" si="38"/>
        <v>-1.8880754195673033E-2</v>
      </c>
      <c r="F90" s="33">
        <f t="shared" si="38"/>
        <v>0.13475895400519033</v>
      </c>
      <c r="G90" s="33">
        <f t="shared" si="38"/>
        <v>0.2508064839961297</v>
      </c>
      <c r="H90" s="33">
        <f t="shared" si="38"/>
        <v>0.33842244855593129</v>
      </c>
      <c r="I90" s="33">
        <f t="shared" si="38"/>
        <v>0.40879143992620026</v>
      </c>
      <c r="J90" s="33">
        <f t="shared" si="38"/>
        <v>0.46614166752329689</v>
      </c>
      <c r="K90" s="33">
        <f t="shared" si="38"/>
        <v>0.51612801037295175</v>
      </c>
      <c r="L90" s="33">
        <f t="shared" si="38"/>
        <v>0.55742714221382261</v>
      </c>
      <c r="M90" s="33">
        <f t="shared" si="38"/>
        <v>0.59099430614124882</v>
      </c>
      <c r="N90" s="33">
        <f t="shared" si="38"/>
        <v>0.6188656351568057</v>
      </c>
      <c r="O90" s="33">
        <f t="shared" si="38"/>
        <v>0.64268775319734939</v>
      </c>
      <c r="P90" s="33">
        <f t="shared" si="38"/>
        <v>0.66317195670747031</v>
      </c>
      <c r="Q90" s="33">
        <f t="shared" si="38"/>
        <v>0.68088916011240064</v>
      </c>
      <c r="R90" s="33">
        <f t="shared" si="38"/>
        <v>0.69629863783432611</v>
      </c>
      <c r="S90" s="33">
        <f t="shared" si="38"/>
        <v>0.70977186881695209</v>
      </c>
      <c r="T90" s="33">
        <f t="shared" si="38"/>
        <v>0.72161125510095403</v>
      </c>
      <c r="U90" s="33">
        <f t="shared" si="38"/>
        <v>0.7320647027618632</v>
      </c>
      <c r="V90" s="33">
        <f t="shared" si="38"/>
        <v>0.74101337907543763</v>
      </c>
      <c r="W90" s="33">
        <f t="shared" si="38"/>
        <v>0.748791242111009</v>
      </c>
      <c r="X90" s="33">
        <f t="shared" si="38"/>
        <v>0.7555560484132221</v>
      </c>
      <c r="Y90" s="33">
        <f t="shared" si="38"/>
        <v>0.76184964659767362</v>
      </c>
      <c r="Z90" s="33">
        <f t="shared" si="38"/>
        <v>0.76763071302930497</v>
      </c>
      <c r="AA90" s="33">
        <f t="shared" si="38"/>
        <v>0.77292581483957423</v>
      </c>
      <c r="AB90" s="33">
        <f t="shared" si="38"/>
        <v>0.77789345437989266</v>
      </c>
      <c r="AC90" s="33">
        <f t="shared" si="38"/>
        <v>0.78285996513001677</v>
      </c>
      <c r="AD90" s="33">
        <f t="shared" si="38"/>
        <v>0.78769399278367791</v>
      </c>
      <c r="AE90" s="33">
        <f t="shared" si="38"/>
        <v>0.7923468574865643</v>
      </c>
      <c r="AF90" s="33">
        <f t="shared" si="38"/>
        <v>0.7968626632362692</v>
      </c>
      <c r="AG90" s="33">
        <f t="shared" si="38"/>
        <v>0.80119044118203342</v>
      </c>
      <c r="AH90" s="33">
        <f t="shared" si="38"/>
        <v>0.80523491521988055</v>
      </c>
      <c r="AI90" s="33">
        <f t="shared" si="38"/>
        <v>0.80902500324999127</v>
      </c>
      <c r="AJ90" s="33">
        <f t="shared" si="38"/>
        <v>0.81258498985227767</v>
      </c>
      <c r="AK90" s="33">
        <f t="shared" si="38"/>
        <v>0.81593591787680475</v>
      </c>
      <c r="AL90" s="33">
        <f t="shared" si="38"/>
        <v>0.81909690514619482</v>
      </c>
      <c r="AM90" s="33">
        <f t="shared" si="38"/>
        <v>0.82208555167115005</v>
      </c>
      <c r="AN90" s="33">
        <f t="shared" si="38"/>
        <v>0.82491802058047836</v>
      </c>
      <c r="AO90" s="33">
        <f t="shared" si="38"/>
        <v>0.827609041912576</v>
      </c>
      <c r="AP90" s="33">
        <f t="shared" si="38"/>
        <v>0.83017192776597637</v>
      </c>
      <c r="AQ90" s="33">
        <f t="shared" si="38"/>
        <v>0.83261862033830247</v>
      </c>
      <c r="AR90" s="33">
        <f t="shared" si="38"/>
        <v>0.83495976962386376</v>
      </c>
      <c r="AS90" s="33">
        <f t="shared" si="38"/>
        <v>0.83720483072284702</v>
      </c>
      <c r="AT90" s="33">
        <f t="shared" si="38"/>
        <v>0.83936217081509101</v>
      </c>
      <c r="AU90" s="33">
        <f t="shared" si="38"/>
        <v>0.84143917809139135</v>
      </c>
      <c r="AV90" s="33">
        <f t="shared" si="38"/>
        <v>0.84344236740503364</v>
      </c>
      <c r="AW90" s="33">
        <f t="shared" si="38"/>
        <v>0.84537747945894215</v>
      </c>
      <c r="AX90" s="33">
        <f t="shared" si="38"/>
        <v>0.84724957185307281</v>
      </c>
      <c r="AY90" s="33">
        <f t="shared" si="38"/>
        <v>0.84906310134473095</v>
      </c>
      <c r="AZ90" s="33">
        <f t="shared" si="38"/>
        <v>0.85082199733214825</v>
      </c>
      <c r="BA90" s="33">
        <f t="shared" si="38"/>
        <v>0.85252972696476159</v>
      </c>
      <c r="BB90" s="33">
        <f t="shared" si="38"/>
        <v>0.85418935249701344</v>
      </c>
      <c r="BC90" s="33">
        <f t="shared" si="38"/>
        <v>0.85580358159859848</v>
      </c>
      <c r="BD90" s="33">
        <f t="shared" si="38"/>
        <v>0.85737481135668026</v>
      </c>
      <c r="BE90" s="33">
        <f t="shared" si="38"/>
        <v>0.8589051666843126</v>
      </c>
      <c r="BF90" s="33">
        <f t="shared" si="38"/>
        <v>0.86039653380364478</v>
      </c>
      <c r="BG90" s="33">
        <f t="shared" si="38"/>
        <v>0.86185058941498127</v>
      </c>
      <c r="BH90" s="33">
        <f t="shared" si="38"/>
        <v>0.86326882610122158</v>
      </c>
      <c r="BI90" s="33">
        <f t="shared" si="38"/>
        <v>0.86326882610122158</v>
      </c>
    </row>
    <row r="91" spans="1:103" ht="18" customHeight="1">
      <c r="A91" s="21" t="s">
        <v>115</v>
      </c>
      <c r="B91" s="29">
        <f t="shared" ref="B91:AG91" si="39">B17*B56*B90</f>
        <v>-635.74243254143096</v>
      </c>
      <c r="C91" s="23">
        <f t="shared" si="39"/>
        <v>-401.13556955247486</v>
      </c>
      <c r="D91" s="23">
        <f t="shared" si="39"/>
        <v>-183.00429921759641</v>
      </c>
      <c r="E91" s="23">
        <f t="shared" si="39"/>
        <v>-16.011855366299027</v>
      </c>
      <c r="F91" s="23">
        <f t="shared" si="39"/>
        <v>111.66715302788151</v>
      </c>
      <c r="G91" s="23">
        <f t="shared" si="39"/>
        <v>191.97790927299951</v>
      </c>
      <c r="H91" s="23">
        <f t="shared" si="39"/>
        <v>231.07685248806706</v>
      </c>
      <c r="I91" s="23">
        <f t="shared" si="39"/>
        <v>248.99111807338588</v>
      </c>
      <c r="J91" s="23">
        <f t="shared" si="39"/>
        <v>253.27059458407226</v>
      </c>
      <c r="K91" s="23">
        <f t="shared" si="39"/>
        <v>250.15492390328208</v>
      </c>
      <c r="L91" s="23">
        <f t="shared" si="39"/>
        <v>234.32584352121617</v>
      </c>
      <c r="M91" s="23">
        <f t="shared" si="39"/>
        <v>209.50360171129481</v>
      </c>
      <c r="N91" s="23">
        <f t="shared" si="39"/>
        <v>185.00381480509972</v>
      </c>
      <c r="O91" s="23">
        <f t="shared" si="39"/>
        <v>162.01695280516341</v>
      </c>
      <c r="P91" s="23">
        <f t="shared" si="39"/>
        <v>140.98168857626402</v>
      </c>
      <c r="Q91" s="23">
        <f t="shared" si="39"/>
        <v>122.06442069364061</v>
      </c>
      <c r="R91" s="23">
        <f t="shared" si="39"/>
        <v>105.26508344261566</v>
      </c>
      <c r="S91" s="23">
        <f t="shared" si="39"/>
        <v>90.486480243658121</v>
      </c>
      <c r="T91" s="23">
        <f t="shared" si="39"/>
        <v>77.579027383361264</v>
      </c>
      <c r="U91" s="23">
        <f t="shared" si="39"/>
        <v>66.369205517185051</v>
      </c>
      <c r="V91" s="23">
        <f t="shared" si="39"/>
        <v>57.125676095776193</v>
      </c>
      <c r="W91" s="23">
        <f t="shared" si="39"/>
        <v>49.495560351396414</v>
      </c>
      <c r="X91" s="23">
        <f t="shared" si="39"/>
        <v>43.25290743964414</v>
      </c>
      <c r="Y91" s="23">
        <f t="shared" si="39"/>
        <v>37.771220627748527</v>
      </c>
      <c r="Z91" s="23">
        <f t="shared" si="39"/>
        <v>32.960001454709051</v>
      </c>
      <c r="AA91" s="23">
        <f t="shared" si="39"/>
        <v>28.741923043085563</v>
      </c>
      <c r="AB91" s="23">
        <f t="shared" si="39"/>
        <v>25.05193389245699</v>
      </c>
      <c r="AC91" s="23">
        <f t="shared" si="39"/>
        <v>21.834756556653854</v>
      </c>
      <c r="AD91" s="23">
        <f t="shared" si="39"/>
        <v>19.026764096260518</v>
      </c>
      <c r="AE91" s="23">
        <f t="shared" si="39"/>
        <v>16.575470703227762</v>
      </c>
      <c r="AF91" s="23">
        <f t="shared" si="39"/>
        <v>14.400426761166909</v>
      </c>
      <c r="AG91" s="23">
        <f t="shared" si="39"/>
        <v>12.475766014164384</v>
      </c>
      <c r="AH91" s="23">
        <f t="shared" ref="AH91:BI91" si="40">AH17*AH56*AH90</f>
        <v>10.804225424871799</v>
      </c>
      <c r="AI91" s="23">
        <f t="shared" si="40"/>
        <v>9.3534657556311913</v>
      </c>
      <c r="AJ91" s="23">
        <f t="shared" si="40"/>
        <v>8.0950398298122188</v>
      </c>
      <c r="AK91" s="23">
        <f t="shared" si="40"/>
        <v>7.0039949311542031</v>
      </c>
      <c r="AL91" s="23">
        <f t="shared" si="40"/>
        <v>6.0584933318853507</v>
      </c>
      <c r="AM91" s="23">
        <f t="shared" si="40"/>
        <v>5.2394529188028951</v>
      </c>
      <c r="AN91" s="23">
        <f t="shared" si="40"/>
        <v>4.5302200226680753</v>
      </c>
      <c r="AO91" s="23">
        <f t="shared" si="40"/>
        <v>3.9162761570703033</v>
      </c>
      <c r="AP91" s="23">
        <f t="shared" si="40"/>
        <v>3.3849768501459234</v>
      </c>
      <c r="AQ91" s="23">
        <f t="shared" si="40"/>
        <v>2.925319834462917</v>
      </c>
      <c r="AR91" s="23">
        <f t="shared" si="40"/>
        <v>2.5277397901768581</v>
      </c>
      <c r="AS91" s="23">
        <f t="shared" si="40"/>
        <v>2.183926999089743</v>
      </c>
      <c r="AT91" s="23">
        <f t="shared" si="40"/>
        <v>1.8866674700364559</v>
      </c>
      <c r="AU91" s="23">
        <f t="shared" si="40"/>
        <v>1.629702290914965</v>
      </c>
      <c r="AV91" s="23">
        <f t="shared" si="40"/>
        <v>1.4076041442352885</v>
      </c>
      <c r="AW91" s="23">
        <f t="shared" si="40"/>
        <v>1.2156690947214692</v>
      </c>
      <c r="AX91" s="23">
        <f t="shared" si="40"/>
        <v>1.049821922126974</v>
      </c>
      <c r="AY91" s="23">
        <f t="shared" si="40"/>
        <v>0.90653343086572158</v>
      </c>
      <c r="AZ91" s="23">
        <f t="shared" si="40"/>
        <v>0.78274831977778081</v>
      </c>
      <c r="BA91" s="23">
        <f t="shared" si="40"/>
        <v>0.67582233923620949</v>
      </c>
      <c r="BB91" s="23">
        <f t="shared" si="40"/>
        <v>0.58346759775256707</v>
      </c>
      <c r="BC91" s="23">
        <f t="shared" si="40"/>
        <v>0.50370500542636332</v>
      </c>
      <c r="BD91" s="23">
        <f t="shared" si="40"/>
        <v>0.43482295655339942</v>
      </c>
      <c r="BE91" s="23">
        <f t="shared" si="40"/>
        <v>0.37534145836355459</v>
      </c>
      <c r="BF91" s="23">
        <f t="shared" si="40"/>
        <v>0.32398100740129204</v>
      </c>
      <c r="BG91" s="23">
        <f t="shared" si="40"/>
        <v>0.27963559991542758</v>
      </c>
      <c r="BH91" s="23">
        <f t="shared" si="40"/>
        <v>0.24134933836273814</v>
      </c>
      <c r="BI91" s="23">
        <f t="shared" si="40"/>
        <v>0.20796281626500143</v>
      </c>
    </row>
    <row r="92" spans="1:103" ht="18" customHeight="1">
      <c r="A92" s="57" t="s">
        <v>62</v>
      </c>
      <c r="B92" s="200">
        <f>SUM(B91:AO91)*10*B52+B53</f>
        <v>52.394809496520566</v>
      </c>
      <c r="C92" s="180">
        <v>61.186995780446694</v>
      </c>
      <c r="D92" s="201">
        <f>+B92-C92</f>
        <v>-8.792186283926128</v>
      </c>
      <c r="I92" s="33"/>
    </row>
    <row r="93" spans="1:103" s="33" customFormat="1" ht="18" customHeight="1">
      <c r="A93" s="32" t="s">
        <v>270</v>
      </c>
      <c r="B93" s="33">
        <f>+B90*Data!B367</f>
        <v>-0.83266187779200718</v>
      </c>
      <c r="C93" s="33">
        <f>+C90*Data!C367</f>
        <v>-0.54751959555119489</v>
      </c>
      <c r="D93" s="33">
        <f>+D90*Data!D367</f>
        <v>-0.29022676656755436</v>
      </c>
      <c r="E93" s="33">
        <f>+E90*Data!E367</f>
        <v>-2.9513680392110941E-2</v>
      </c>
      <c r="F93" s="33">
        <f>+F90*Data!F367</f>
        <v>0.24368461203917616</v>
      </c>
      <c r="G93" s="33">
        <f>+G90*Data!G367</f>
        <v>0.50963898435653521</v>
      </c>
      <c r="H93" s="33">
        <f>+H90*Data!H367</f>
        <v>0.7478513274054237</v>
      </c>
      <c r="I93" s="33">
        <f>+I90*Data!I367</f>
        <v>0.96907767567781544</v>
      </c>
      <c r="J93" s="33">
        <f>+J90*Data!J367</f>
        <v>1.1719190430202695</v>
      </c>
      <c r="K93" s="33">
        <f>+K90*Data!K367</f>
        <v>1.3865222678845073</v>
      </c>
      <c r="L93" s="33">
        <f>+L90*Data!L367</f>
        <v>1.586186948469249</v>
      </c>
      <c r="M93" s="33">
        <f>+M90*Data!M367</f>
        <v>1.7627746914503379</v>
      </c>
      <c r="N93" s="33">
        <f>+N90*Data!N367</f>
        <v>1.9208056521191041</v>
      </c>
      <c r="O93" s="33">
        <f>+O90*Data!O367</f>
        <v>2.0608020405794663</v>
      </c>
      <c r="P93" s="33">
        <f>+P90*Data!P367</f>
        <v>2.1857003908391235</v>
      </c>
      <c r="Q93" s="33">
        <f>+Q90*Data!Q367</f>
        <v>2.2977913405467008</v>
      </c>
      <c r="R93" s="33">
        <f>+R90*Data!R367</f>
        <v>2.3989087070301904</v>
      </c>
      <c r="S93" s="33">
        <f>+S90*Data!S367</f>
        <v>2.4905664048948304</v>
      </c>
      <c r="T93" s="33">
        <f>+T90*Data!T367</f>
        <v>2.574049321757339</v>
      </c>
      <c r="U93" s="33">
        <f>+U90*Data!U367</f>
        <v>2.6504759550276278</v>
      </c>
      <c r="V93" s="33">
        <f>+V90*Data!V367</f>
        <v>2.7144343106604478</v>
      </c>
      <c r="W93" s="33">
        <f>+W90*Data!W367</f>
        <v>2.7656802991999339</v>
      </c>
      <c r="X93" s="33">
        <f>+X90*Data!X367</f>
        <v>2.798116966066678</v>
      </c>
      <c r="Y93" s="33">
        <f>+Y90*Data!Y367</f>
        <v>2.8293241158171774</v>
      </c>
      <c r="Z93" s="33">
        <f>+Z90*Data!Z367</f>
        <v>2.858416337514075</v>
      </c>
      <c r="AA93" s="33">
        <f>+AA90*Data!AA367</f>
        <v>2.8853448638512078</v>
      </c>
      <c r="AB93" s="33">
        <f>+AB90*Data!AB367</f>
        <v>2.9136777502734783</v>
      </c>
      <c r="AC93" s="33">
        <f>+AC90*Data!AC367</f>
        <v>2.9440524153682719</v>
      </c>
      <c r="AD93" s="33">
        <f>+AD90*Data!AD367</f>
        <v>2.9761004122507848</v>
      </c>
      <c r="AE93" s="33">
        <f>+AE90*Data!AE367</f>
        <v>3.0088348557620295</v>
      </c>
      <c r="AF93" s="33">
        <f>+AF90*Data!AF367</f>
        <v>3.0415689700187301</v>
      </c>
      <c r="AG93" s="33">
        <f>+AG90*Data!AG367</f>
        <v>3.0736927701102545</v>
      </c>
      <c r="AH93" s="33">
        <f>+AH90*Data!AH367</f>
        <v>3.1046892004647169</v>
      </c>
      <c r="AI93" s="33">
        <f>+AI90*Data!AI367</f>
        <v>3.1343473859841606</v>
      </c>
      <c r="AJ93" s="33">
        <f>+AJ90*Data!AJ367</f>
        <v>3.1625949360220642</v>
      </c>
      <c r="AK93" s="33">
        <f>+AK90*Data!AK367</f>
        <v>3.1894099598413663</v>
      </c>
      <c r="AL93" s="33">
        <f>+AL90*Data!AL367</f>
        <v>3.2148009607924535</v>
      </c>
      <c r="AM93" s="33">
        <f>+AM90*Data!AM367</f>
        <v>3.2387919598047343</v>
      </c>
      <c r="AN93" s="33">
        <f>+AN90*Data!AN367</f>
        <v>3.2614118306763729</v>
      </c>
      <c r="AO93" s="33">
        <f>+AO90*Data!AO367</f>
        <v>3.282687136417259</v>
      </c>
      <c r="AP93" s="33">
        <f>+AP90*Data!AP367</f>
        <v>3.3026376651368379</v>
      </c>
      <c r="AQ93" s="33">
        <f>+AQ90*Data!AQ367</f>
        <v>3.3212739603590933</v>
      </c>
      <c r="AR93" s="33">
        <f>+AR90*Data!AR367</f>
        <v>3.3385962850592423</v>
      </c>
      <c r="AS93" s="33">
        <f>+AS90*Data!AS367</f>
        <v>3.3545945935644741</v>
      </c>
      <c r="AT93" s="33">
        <f>+AT90*Data!AT367</f>
        <v>3.3692491927960617</v>
      </c>
      <c r="AU93" s="33">
        <f>+AU90*Data!AU367</f>
        <v>3.382531851906649</v>
      </c>
      <c r="AV93" s="33">
        <f>+AV90*Data!AV367</f>
        <v>3.394407169536839</v>
      </c>
      <c r="AW93" s="33">
        <f>+AW90*Data!AW367</f>
        <v>3.4048340325245228</v>
      </c>
      <c r="AX93" s="33">
        <f>+AX90*Data!AX367</f>
        <v>3.4137669979704528</v>
      </c>
      <c r="AY93" s="33">
        <f>+AY90*Data!AY367</f>
        <v>3.4211573974859908</v>
      </c>
      <c r="AZ93" s="33">
        <f>+AZ90*Data!AZ367</f>
        <v>3.4269538907739348</v>
      </c>
      <c r="BA93" s="33">
        <f>+BA90*Data!BA367</f>
        <v>3.4311020787053752</v>
      </c>
      <c r="BB93" s="33">
        <f>+BB90*Data!BB367</f>
        <v>3.4335426264957927</v>
      </c>
      <c r="BC93" s="33">
        <f>+BC90*Data!BC367</f>
        <v>3.4342071746031189</v>
      </c>
      <c r="BD93" s="33">
        <f>+BD90*Data!BD367</f>
        <v>3.4330112113173645</v>
      </c>
      <c r="BE93" s="33">
        <f>+BE90*Data!BE367</f>
        <v>3.4298432160954779</v>
      </c>
      <c r="BF93" s="33">
        <f>+BF90*Data!BF367</f>
        <v>3.4245500297577447</v>
      </c>
      <c r="BG93" s="33">
        <f>+BG90*Data!BG367</f>
        <v>3.4169198882343319</v>
      </c>
      <c r="BH93" s="33">
        <f>+BH90*Data!BH367</f>
        <v>3.4066670038731197</v>
      </c>
      <c r="BI93" s="33">
        <f>+BI90*Data!BI367</f>
        <v>3.4050097983445378</v>
      </c>
    </row>
    <row r="94" spans="1:103" ht="18" customHeight="1">
      <c r="A94" s="21" t="s">
        <v>271</v>
      </c>
      <c r="B94" s="29">
        <f>B$17*B$56*B93</f>
        <v>-635.74243254143096</v>
      </c>
      <c r="C94" s="29">
        <f t="shared" ref="C94:BH94" si="41">C$17*C$56*C93</f>
        <v>-446.44212223173867</v>
      </c>
      <c r="D94" s="29">
        <f t="shared" si="41"/>
        <v>-245.15685214404445</v>
      </c>
      <c r="E94" s="29">
        <f t="shared" si="41"/>
        <v>-25.029126319220669</v>
      </c>
      <c r="F94" s="29">
        <f t="shared" si="41"/>
        <v>201.92770910102604</v>
      </c>
      <c r="G94" s="29">
        <f t="shared" si="41"/>
        <v>390.09927152558117</v>
      </c>
      <c r="H94" s="29">
        <f t="shared" si="41"/>
        <v>510.63731618060092</v>
      </c>
      <c r="I94" s="29">
        <f t="shared" si="41"/>
        <v>590.25632731090957</v>
      </c>
      <c r="J94" s="29">
        <f t="shared" si="41"/>
        <v>636.7434055126738</v>
      </c>
      <c r="K94" s="29">
        <f t="shared" si="41"/>
        <v>672.01423957251632</v>
      </c>
      <c r="L94" s="29">
        <f t="shared" si="41"/>
        <v>666.78596454104252</v>
      </c>
      <c r="M94" s="29">
        <f t="shared" si="41"/>
        <v>624.89205568775299</v>
      </c>
      <c r="N94" s="29">
        <f t="shared" si="41"/>
        <v>574.20601977874048</v>
      </c>
      <c r="O94" s="29">
        <f t="shared" si="41"/>
        <v>519.51334888253621</v>
      </c>
      <c r="P94" s="29">
        <f t="shared" si="41"/>
        <v>464.65133018015143</v>
      </c>
      <c r="Q94" s="29">
        <f t="shared" si="41"/>
        <v>411.92984892342201</v>
      </c>
      <c r="R94" s="29">
        <f t="shared" si="41"/>
        <v>362.66238578630384</v>
      </c>
      <c r="S94" s="29">
        <f t="shared" si="41"/>
        <v>317.51411642683036</v>
      </c>
      <c r="T94" s="29">
        <f t="shared" si="41"/>
        <v>276.73105346839134</v>
      </c>
      <c r="U94" s="29">
        <f t="shared" si="41"/>
        <v>240.29294502785029</v>
      </c>
      <c r="V94" s="29">
        <f t="shared" si="41"/>
        <v>209.25923821716077</v>
      </c>
      <c r="W94" s="29">
        <f t="shared" si="41"/>
        <v>182.81316402125401</v>
      </c>
      <c r="X94" s="29">
        <f t="shared" si="41"/>
        <v>160.18228481229633</v>
      </c>
      <c r="Y94" s="29">
        <f t="shared" si="41"/>
        <v>140.27311804001624</v>
      </c>
      <c r="Z94" s="29">
        <f t="shared" si="41"/>
        <v>122.73272166356291</v>
      </c>
      <c r="AA94" s="29">
        <f t="shared" si="41"/>
        <v>107.29407458953398</v>
      </c>
      <c r="AB94" s="29">
        <f t="shared" si="41"/>
        <v>93.834524474770731</v>
      </c>
      <c r="AC94" s="29">
        <f t="shared" si="41"/>
        <v>82.112600775183296</v>
      </c>
      <c r="AD94" s="29">
        <f t="shared" si="41"/>
        <v>71.887764778511226</v>
      </c>
      <c r="AE94" s="29">
        <f t="shared" si="41"/>
        <v>62.943209190906316</v>
      </c>
      <c r="AF94" s="29">
        <f t="shared" si="41"/>
        <v>54.965420281971419</v>
      </c>
      <c r="AG94" s="29">
        <f t="shared" si="41"/>
        <v>47.862118453072988</v>
      </c>
      <c r="AH94" s="29">
        <f t="shared" si="41"/>
        <v>41.65711317526042</v>
      </c>
      <c r="AI94" s="29">
        <f t="shared" si="41"/>
        <v>36.237459687010364</v>
      </c>
      <c r="AJ94" s="29">
        <f t="shared" si="41"/>
        <v>31.506036036076893</v>
      </c>
      <c r="AK94" s="29">
        <f t="shared" si="41"/>
        <v>27.377899051472433</v>
      </c>
      <c r="AL94" s="29">
        <f t="shared" si="41"/>
        <v>23.77844435979576</v>
      </c>
      <c r="AM94" s="29">
        <f t="shared" si="41"/>
        <v>20.642009767351304</v>
      </c>
      <c r="AN94" s="29">
        <f t="shared" si="41"/>
        <v>17.910765444425419</v>
      </c>
      <c r="AO94" s="29">
        <f t="shared" si="41"/>
        <v>15.533795200887049</v>
      </c>
      <c r="AP94" s="29">
        <f t="shared" si="41"/>
        <v>13.466309407729835</v>
      </c>
      <c r="AQ94" s="29">
        <f t="shared" si="41"/>
        <v>11.668954254201068</v>
      </c>
      <c r="AR94" s="29">
        <f t="shared" si="41"/>
        <v>10.107196753782006</v>
      </c>
      <c r="AS94" s="29">
        <f t="shared" si="41"/>
        <v>8.7507733293421968</v>
      </c>
      <c r="AT94" s="29">
        <f t="shared" si="41"/>
        <v>7.5731943510416659</v>
      </c>
      <c r="AU94" s="29">
        <f t="shared" si="41"/>
        <v>6.5512993115544864</v>
      </c>
      <c r="AV94" s="29">
        <f t="shared" si="41"/>
        <v>5.6648584227066365</v>
      </c>
      <c r="AW94" s="29">
        <f t="shared" si="41"/>
        <v>4.8962169049559643</v>
      </c>
      <c r="AX94" s="29">
        <f t="shared" si="41"/>
        <v>4.2299784509356702</v>
      </c>
      <c r="AY94" s="29">
        <f t="shared" si="41"/>
        <v>3.6527244537687329</v>
      </c>
      <c r="AZ94" s="29">
        <f t="shared" si="41"/>
        <v>3.15276568820545</v>
      </c>
      <c r="BA94" s="29">
        <f t="shared" si="41"/>
        <v>2.7199232585642532</v>
      </c>
      <c r="BB94" s="29">
        <f t="shared" si="41"/>
        <v>2.3453357996165662</v>
      </c>
      <c r="BC94" s="29">
        <f t="shared" si="41"/>
        <v>2.0212901426370387</v>
      </c>
      <c r="BD94" s="29">
        <f t="shared" si="41"/>
        <v>1.7410729415107311</v>
      </c>
      <c r="BE94" s="29">
        <f t="shared" si="41"/>
        <v>1.498841088192902</v>
      </c>
      <c r="BF94" s="29">
        <f t="shared" si="41"/>
        <v>1.2895091099823521</v>
      </c>
      <c r="BG94" s="29">
        <f t="shared" si="41"/>
        <v>1.1086520732763498</v>
      </c>
      <c r="BH94" s="29">
        <f t="shared" si="41"/>
        <v>0.95242270141994356</v>
      </c>
      <c r="BI94" s="29">
        <f>BI$17*BI$56*BI93/(1-(BJ17/BI17))</f>
        <v>5.9297028416252333</v>
      </c>
    </row>
    <row r="95" spans="1:103" ht="39" customHeight="1">
      <c r="A95" s="57" t="s">
        <v>62</v>
      </c>
      <c r="B95" s="197">
        <f>SUM(B94:BI94)*10*B52+B53-C53</f>
        <v>52.394809496520566</v>
      </c>
      <c r="C95" s="85">
        <v>52.394809496520566</v>
      </c>
      <c r="D95" s="189">
        <f>+B95-C95</f>
        <v>0</v>
      </c>
      <c r="I95" s="33"/>
    </row>
    <row r="96" spans="1:103" ht="21.75" customHeight="1">
      <c r="A96" s="58" t="s">
        <v>61</v>
      </c>
      <c r="C96" s="59"/>
      <c r="D96" s="59"/>
    </row>
    <row r="97" spans="1:61" s="401" customFormat="1" ht="18" customHeight="1">
      <c r="A97" s="174" t="s">
        <v>191</v>
      </c>
      <c r="B97" s="400">
        <f>+Controls!B36</f>
        <v>0.29788860940944312</v>
      </c>
      <c r="C97" s="400">
        <f>+Controls!C36</f>
        <v>0.30359077514848781</v>
      </c>
      <c r="D97" s="400">
        <f>+Controls!D36</f>
        <v>0.28874202541933247</v>
      </c>
      <c r="E97" s="400">
        <f>+Controls!E36</f>
        <v>0.27593629358162519</v>
      </c>
      <c r="F97" s="400">
        <f>+Controls!F36</f>
        <v>0.2561328045055854</v>
      </c>
      <c r="G97" s="400">
        <f>+Controls!G36</f>
        <v>0.2440148149678612</v>
      </c>
      <c r="H97" s="400">
        <f>+Controls!H36</f>
        <v>0.242565811339296</v>
      </c>
      <c r="I97" s="400">
        <f>+Controls!I36</f>
        <v>0.24152833799787141</v>
      </c>
      <c r="J97" s="400">
        <f>+Controls!J36</f>
        <v>0.24092324736913098</v>
      </c>
      <c r="K97" s="400">
        <f>+Controls!K36</f>
        <v>0.2320215868160172</v>
      </c>
      <c r="L97" s="400">
        <f>+Controls!L36</f>
        <v>0.22490582720354135</v>
      </c>
      <c r="M97" s="400">
        <f>+Controls!M36</f>
        <v>0.22378231772835322</v>
      </c>
      <c r="N97" s="400">
        <f>+Controls!N36</f>
        <v>0.22378231772835322</v>
      </c>
      <c r="O97" s="400">
        <f>+Controls!O36</f>
        <v>0.22378231772835322</v>
      </c>
      <c r="P97" s="400">
        <f>+Controls!P36</f>
        <v>0.22378231772835322</v>
      </c>
      <c r="Q97" s="400">
        <f>+Controls!Q36</f>
        <v>0.22378231772835322</v>
      </c>
      <c r="R97" s="400">
        <f>+Controls!R36</f>
        <v>0.22378231772835322</v>
      </c>
      <c r="S97" s="400">
        <f>+Controls!S36</f>
        <v>0.22378231772835322</v>
      </c>
      <c r="T97" s="400">
        <f>+Controls!T36</f>
        <v>0.22378231772835322</v>
      </c>
      <c r="U97" s="400">
        <f>+Controls!U36</f>
        <v>0.22378231772835322</v>
      </c>
      <c r="V97" s="400">
        <f>+Controls!V36</f>
        <v>0.22378231772835322</v>
      </c>
      <c r="W97" s="400">
        <f>+Controls!W36</f>
        <v>0.22378231772835322</v>
      </c>
      <c r="X97" s="400">
        <f>+Controls!X36</f>
        <v>0.22378231772835322</v>
      </c>
      <c r="Y97" s="400">
        <f>+Controls!Y36</f>
        <v>0.22378231772835322</v>
      </c>
      <c r="Z97" s="400">
        <f>+Controls!Z36</f>
        <v>0.22378231772835322</v>
      </c>
      <c r="AA97" s="400">
        <f>+Controls!AA36</f>
        <v>0.22378231772835322</v>
      </c>
      <c r="AB97" s="400">
        <f>+Controls!AB36</f>
        <v>0.22378231772835322</v>
      </c>
      <c r="AC97" s="400">
        <f>+Controls!AC36</f>
        <v>0.22378231772835322</v>
      </c>
      <c r="AD97" s="400">
        <f>+Controls!AD36</f>
        <v>0.22378231772835322</v>
      </c>
      <c r="AE97" s="400">
        <f>+Controls!AE36</f>
        <v>0.22378231772835322</v>
      </c>
      <c r="AF97" s="400">
        <f>+Controls!AF36</f>
        <v>0.22378231772835322</v>
      </c>
      <c r="AG97" s="400">
        <f>+Controls!AG36</f>
        <v>0.22378231772835322</v>
      </c>
      <c r="AH97" s="400">
        <f>+Controls!AH36</f>
        <v>0.22378231772835322</v>
      </c>
      <c r="AI97" s="400">
        <f>+Controls!AI36</f>
        <v>0.22378231772835322</v>
      </c>
      <c r="AJ97" s="400">
        <f>+Controls!AJ36</f>
        <v>0.22378231772835322</v>
      </c>
      <c r="AK97" s="400">
        <f>+Controls!AK36</f>
        <v>0.22378231772835322</v>
      </c>
      <c r="AL97" s="400">
        <f>+Controls!AL36</f>
        <v>0.22378231772835322</v>
      </c>
      <c r="AM97" s="400">
        <f>+Controls!AM36</f>
        <v>0.22378231772835322</v>
      </c>
      <c r="AN97" s="400">
        <f>+Controls!AN36</f>
        <v>0.22378231772835322</v>
      </c>
      <c r="AO97" s="400">
        <f>+Controls!AO36</f>
        <v>0.22378231772835322</v>
      </c>
      <c r="AP97" s="400">
        <f>+Controls!AP36</f>
        <v>0.22378231772835322</v>
      </c>
      <c r="AQ97" s="400">
        <f>+Controls!AQ36</f>
        <v>0.22378231772835322</v>
      </c>
      <c r="AR97" s="400">
        <f>+Controls!AR36</f>
        <v>0.22378231772835322</v>
      </c>
      <c r="AS97" s="400">
        <f>+Controls!AS36</f>
        <v>0.22378231772835322</v>
      </c>
      <c r="AT97" s="400">
        <f>+Controls!AT36</f>
        <v>0.22378231772835322</v>
      </c>
      <c r="AU97" s="400">
        <f>+Controls!AU36</f>
        <v>0.22378231772835322</v>
      </c>
      <c r="AV97" s="400">
        <f>+Controls!AV36</f>
        <v>0.22378231772835322</v>
      </c>
      <c r="AW97" s="400">
        <f>+Controls!AW36</f>
        <v>0.22378231772835322</v>
      </c>
      <c r="AX97" s="400">
        <f>+Controls!AX36</f>
        <v>0.22378231772835322</v>
      </c>
      <c r="AY97" s="400">
        <f>+Controls!AY36</f>
        <v>0.22378231772835322</v>
      </c>
      <c r="AZ97" s="400">
        <f>+Controls!AZ36</f>
        <v>0.22378231772835322</v>
      </c>
      <c r="BA97" s="400">
        <f>+Controls!BA36</f>
        <v>0.22378231772835322</v>
      </c>
      <c r="BB97" s="400">
        <f>+Controls!BB36</f>
        <v>0.22378231772835322</v>
      </c>
      <c r="BC97" s="400">
        <f>+Controls!BC36</f>
        <v>0.22378231772835322</v>
      </c>
      <c r="BD97" s="400">
        <f>+Controls!BD36</f>
        <v>0.22378231772835322</v>
      </c>
      <c r="BE97" s="400">
        <f>+Controls!BE36</f>
        <v>0.22378231772835322</v>
      </c>
      <c r="BF97" s="400">
        <f>+Controls!BF36</f>
        <v>0.22378231772835322</v>
      </c>
      <c r="BG97" s="400">
        <f>+Controls!BG36</f>
        <v>0.22378231772835322</v>
      </c>
      <c r="BH97" s="400">
        <f>+Controls!BH36</f>
        <v>0.22378231772835322</v>
      </c>
      <c r="BI97" s="400">
        <f>+Controls!BI36</f>
        <v>0.22378231772835322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0.1913029872516217</v>
      </c>
      <c r="C102" s="480">
        <f>+C119*(1-MIN(C103,1))</f>
        <v>0.24390148283972424</v>
      </c>
      <c r="D102" s="480">
        <f t="shared" ref="D102:BI102" si="44">+D119*(1-MIN(D103,1))</f>
        <v>0.35373965665690793</v>
      </c>
      <c r="E102" s="480">
        <f t="shared" si="44"/>
        <v>0.48181967984315183</v>
      </c>
      <c r="F102" s="480">
        <f t="shared" si="44"/>
        <v>0.62583133934463908</v>
      </c>
      <c r="G102" s="480">
        <f t="shared" si="44"/>
        <v>0.7584893200762266</v>
      </c>
      <c r="H102" s="480">
        <f t="shared" si="44"/>
        <v>0.87749333906053473</v>
      </c>
      <c r="I102" s="480">
        <f t="shared" si="44"/>
        <v>1.003853801115564</v>
      </c>
      <c r="J102" s="480">
        <f t="shared" si="44"/>
        <v>1.137683606672091</v>
      </c>
      <c r="K102" s="480">
        <f t="shared" si="44"/>
        <v>1.2789696799871797</v>
      </c>
      <c r="L102" s="480">
        <f t="shared" si="44"/>
        <v>1.3886152098082138</v>
      </c>
      <c r="M102" s="480">
        <f t="shared" si="44"/>
        <v>1.4586413028377665</v>
      </c>
      <c r="N102" s="480">
        <f t="shared" si="44"/>
        <v>1.5198138828710965</v>
      </c>
      <c r="O102" s="480">
        <f t="shared" si="44"/>
        <v>1.5747443507739083</v>
      </c>
      <c r="P102" s="480">
        <f t="shared" si="44"/>
        <v>1.6232067554717513</v>
      </c>
      <c r="Q102" s="480">
        <f t="shared" si="44"/>
        <v>1.6650283257767799</v>
      </c>
      <c r="R102" s="480">
        <f t="shared" si="44"/>
        <v>1.7000557802205321</v>
      </c>
      <c r="S102" s="480">
        <f t="shared" si="44"/>
        <v>1.7280990149097215</v>
      </c>
      <c r="T102" s="480">
        <f t="shared" si="44"/>
        <v>1.748834937362495</v>
      </c>
      <c r="U102" s="480">
        <f t="shared" si="44"/>
        <v>1.7617082900139982</v>
      </c>
      <c r="V102" s="480">
        <f t="shared" si="44"/>
        <v>1.7761488150522577</v>
      </c>
      <c r="W102" s="480">
        <f t="shared" si="44"/>
        <v>1.7929751460583001</v>
      </c>
      <c r="X102" s="480">
        <f t="shared" si="44"/>
        <v>1.8133338863923936</v>
      </c>
      <c r="Y102" s="480">
        <f t="shared" si="44"/>
        <v>1.8223908980497623</v>
      </c>
      <c r="Z102" s="480">
        <f t="shared" si="44"/>
        <v>1.8136192273168288</v>
      </c>
      <c r="AA102" s="480">
        <f t="shared" si="44"/>
        <v>1.674320217177808</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+Controls!B19</f>
        <v>1E-3</v>
      </c>
      <c r="C108" s="388">
        <f>+Controls!C19</f>
        <v>1E-3</v>
      </c>
      <c r="D108" s="388">
        <f>+Controls!D19</f>
        <v>1E-3</v>
      </c>
      <c r="E108" s="388">
        <f>+Controls!E19</f>
        <v>1E-3</v>
      </c>
      <c r="F108" s="388">
        <f>+Controls!F19</f>
        <v>1E-3</v>
      </c>
      <c r="G108" s="388">
        <f>+Controls!G19</f>
        <v>1E-3</v>
      </c>
      <c r="H108" s="388">
        <f>+Controls!H19</f>
        <v>1E-3</v>
      </c>
      <c r="I108" s="388">
        <f>+Controls!I19</f>
        <v>1E-3</v>
      </c>
      <c r="J108" s="388">
        <f>+Controls!J19</f>
        <v>1E-3</v>
      </c>
      <c r="K108" s="388">
        <f>+Controls!K19</f>
        <v>1E-3</v>
      </c>
      <c r="L108" s="388">
        <f>+Controls!L19</f>
        <v>1E-3</v>
      </c>
      <c r="M108" s="388">
        <f>+Controls!M19</f>
        <v>1E-3</v>
      </c>
      <c r="N108" s="388">
        <f>+Controls!N19</f>
        <v>1E-3</v>
      </c>
      <c r="O108" s="388">
        <f>+Controls!O19</f>
        <v>1E-3</v>
      </c>
      <c r="P108" s="388">
        <f>+Controls!P19</f>
        <v>1E-3</v>
      </c>
      <c r="Q108" s="388">
        <f>+Controls!Q19</f>
        <v>1E-3</v>
      </c>
      <c r="R108" s="388">
        <f>+Controls!R19</f>
        <v>1E-3</v>
      </c>
      <c r="S108" s="388">
        <f>+Controls!S19</f>
        <v>1E-3</v>
      </c>
      <c r="T108" s="388">
        <f>+Controls!T19</f>
        <v>1E-3</v>
      </c>
      <c r="U108" s="388">
        <f>+Controls!U19</f>
        <v>1E-3</v>
      </c>
      <c r="V108" s="388">
        <f>+Controls!V19</f>
        <v>1E-3</v>
      </c>
      <c r="W108" s="388">
        <f>+Controls!W19</f>
        <v>1E-3</v>
      </c>
      <c r="X108" s="388">
        <f>+Controls!X19</f>
        <v>1E-3</v>
      </c>
      <c r="Y108" s="388">
        <f>+Controls!Y19</f>
        <v>1E-3</v>
      </c>
      <c r="Z108" s="388">
        <f>+Controls!Z19</f>
        <v>1E-3</v>
      </c>
      <c r="AA108" s="388">
        <f>+Controls!AA19</f>
        <v>1E-3</v>
      </c>
      <c r="AB108" s="388">
        <f>+Controls!AB19</f>
        <v>1200</v>
      </c>
      <c r="AC108" s="388">
        <f>+Controls!AC19</f>
        <v>1200</v>
      </c>
      <c r="AD108" s="388">
        <f>+Controls!AD19</f>
        <v>1200</v>
      </c>
      <c r="AE108" s="388">
        <f>+Controls!AE19</f>
        <v>1200</v>
      </c>
      <c r="AF108" s="388">
        <f>+Controls!AF19</f>
        <v>1200</v>
      </c>
      <c r="AG108" s="388">
        <f>+Controls!AG19</f>
        <v>1200</v>
      </c>
      <c r="AH108" s="388">
        <f>+Controls!AH19</f>
        <v>1200</v>
      </c>
      <c r="AI108" s="388">
        <f>+Controls!AI19</f>
        <v>1200</v>
      </c>
      <c r="AJ108" s="388">
        <f>+Controls!AJ19</f>
        <v>1200</v>
      </c>
      <c r="AK108" s="388">
        <f>+Controls!AK19</f>
        <v>1200</v>
      </c>
      <c r="AL108" s="388">
        <f>+Controls!AL19</f>
        <v>1200</v>
      </c>
      <c r="AM108" s="388">
        <f>+Controls!AM19</f>
        <v>1200</v>
      </c>
      <c r="AN108" s="388">
        <f>+Controls!AN19</f>
        <v>1200</v>
      </c>
      <c r="AO108" s="388">
        <f>+Controls!AO19</f>
        <v>1200</v>
      </c>
      <c r="AP108" s="388">
        <f>+Controls!AP19</f>
        <v>1200</v>
      </c>
      <c r="AQ108" s="388">
        <f>+Controls!AQ19</f>
        <v>1200</v>
      </c>
      <c r="AR108" s="388">
        <f>+Controls!AR19</f>
        <v>1200</v>
      </c>
      <c r="AS108" s="388">
        <f>+Controls!AS19</f>
        <v>1200</v>
      </c>
      <c r="AT108" s="388">
        <f>+Controls!AT19</f>
        <v>1200</v>
      </c>
      <c r="AU108" s="388">
        <f>+Controls!AU19</f>
        <v>1200</v>
      </c>
      <c r="AV108" s="388">
        <f>+Controls!AV19</f>
        <v>1200</v>
      </c>
      <c r="AW108" s="388">
        <f>+Controls!AW19</f>
        <v>1200</v>
      </c>
      <c r="AX108" s="388">
        <f>+Controls!AX19</f>
        <v>1200</v>
      </c>
      <c r="AY108" s="388">
        <f>+Controls!AY19</f>
        <v>1200</v>
      </c>
      <c r="AZ108" s="388">
        <f>+Controls!AZ19</f>
        <v>1200</v>
      </c>
      <c r="BA108" s="388">
        <f>+Controls!BA19</f>
        <v>1200</v>
      </c>
      <c r="BB108" s="388">
        <f>+Controls!BB19</f>
        <v>1200</v>
      </c>
      <c r="BC108" s="388">
        <f>+Controls!BC19</f>
        <v>1200</v>
      </c>
      <c r="BD108" s="388">
        <f>+Controls!BD19</f>
        <v>1200</v>
      </c>
      <c r="BE108" s="388">
        <f>+Controls!BE19</f>
        <v>1200</v>
      </c>
      <c r="BF108" s="388">
        <f>+Controls!BF19</f>
        <v>1200</v>
      </c>
      <c r="BG108" s="388">
        <f>+Controls!BG19</f>
        <v>1200</v>
      </c>
      <c r="BH108" s="388">
        <f>+Controls!BH19</f>
        <v>1200</v>
      </c>
      <c r="BI108" s="388">
        <f>+Controls!BI19</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0.19137708401697254</v>
      </c>
      <c r="C112" s="470">
        <f>+C40*C61</f>
        <v>0.24399840108330381</v>
      </c>
      <c r="D112" s="470">
        <f t="shared" ref="D112:BI112" si="48">+D40*D61</f>
        <v>0.35388384462219991</v>
      </c>
      <c r="E112" s="470">
        <f t="shared" si="48"/>
        <v>0.48202110888767363</v>
      </c>
      <c r="F112" s="470">
        <f t="shared" si="48"/>
        <v>0.62609964064082602</v>
      </c>
      <c r="G112" s="470">
        <f t="shared" si="48"/>
        <v>0.75882272797286432</v>
      </c>
      <c r="H112" s="470">
        <f t="shared" si="48"/>
        <v>0.8778887619340523</v>
      </c>
      <c r="I112" s="470">
        <f t="shared" si="48"/>
        <v>1.004317472107461</v>
      </c>
      <c r="J112" s="470">
        <f t="shared" si="48"/>
        <v>1.1382221551554232</v>
      </c>
      <c r="K112" s="470">
        <f t="shared" si="48"/>
        <v>1.2795901986597904</v>
      </c>
      <c r="L112" s="470">
        <f t="shared" si="48"/>
        <v>1.3893064294870676</v>
      </c>
      <c r="M112" s="470">
        <f t="shared" si="48"/>
        <v>1.4593900168208724</v>
      </c>
      <c r="N112" s="470">
        <f t="shared" si="48"/>
        <v>1.5206339252434515</v>
      </c>
      <c r="O112" s="470">
        <f t="shared" si="48"/>
        <v>1.575691708267962</v>
      </c>
      <c r="P112" s="470">
        <f t="shared" si="48"/>
        <v>1.6244438125906961</v>
      </c>
      <c r="Q112" s="470">
        <f t="shared" si="48"/>
        <v>1.6669184835670448</v>
      </c>
      <c r="R112" s="470">
        <f t="shared" si="48"/>
        <v>1.703255510054233</v>
      </c>
      <c r="S112" s="470">
        <f t="shared" si="48"/>
        <v>1.7336761553594531</v>
      </c>
      <c r="T112" s="470">
        <f t="shared" si="48"/>
        <v>1.7584601807422235</v>
      </c>
      <c r="U112" s="470">
        <f t="shared" si="48"/>
        <v>1.7779278815595871</v>
      </c>
      <c r="V112" s="470">
        <f t="shared" si="48"/>
        <v>1.8028917295626823</v>
      </c>
      <c r="W112" s="470">
        <f t="shared" si="48"/>
        <v>1.8362160728894688</v>
      </c>
      <c r="X112" s="470">
        <f t="shared" si="48"/>
        <v>1.8821491603828746</v>
      </c>
      <c r="Y112" s="470">
        <f t="shared" si="48"/>
        <v>1.9295389147665511</v>
      </c>
      <c r="Z112" s="470">
        <f t="shared" si="48"/>
        <v>1.9765996301685025</v>
      </c>
      <c r="AA112" s="470">
        <f t="shared" si="48"/>
        <v>2.0224537359940724</v>
      </c>
      <c r="AB112" s="470">
        <f t="shared" si="48"/>
        <v>2.0667451701890123</v>
      </c>
      <c r="AC112" s="470">
        <f t="shared" si="48"/>
        <v>2.109806502453675</v>
      </c>
      <c r="AD112" s="470">
        <f t="shared" si="48"/>
        <v>2.152963089849226</v>
      </c>
      <c r="AE112" s="470">
        <f t="shared" si="48"/>
        <v>2.1961919822933202</v>
      </c>
      <c r="AF112" s="470">
        <f t="shared" si="48"/>
        <v>2.2353067163434885</v>
      </c>
      <c r="AG112" s="470">
        <f t="shared" si="48"/>
        <v>2.2690477486591329</v>
      </c>
      <c r="AH112" s="470">
        <f t="shared" si="48"/>
        <v>2.3006760176808658</v>
      </c>
      <c r="AI112" s="470">
        <f t="shared" si="48"/>
        <v>2.3306229358007786</v>
      </c>
      <c r="AJ112" s="470">
        <f t="shared" si="48"/>
        <v>2.3590963865787047</v>
      </c>
      <c r="AK112" s="470">
        <f t="shared" si="48"/>
        <v>2.3862204366842446</v>
      </c>
      <c r="AL112" s="470">
        <f t="shared" si="48"/>
        <v>2.4120860808647189</v>
      </c>
      <c r="AM112" s="470">
        <f t="shared" si="48"/>
        <v>2.4367730374101795</v>
      </c>
      <c r="AN112" s="470">
        <f t="shared" si="48"/>
        <v>2.4603579669000992</v>
      </c>
      <c r="AO112" s="470">
        <f t="shared" si="48"/>
        <v>2.4829166223893302</v>
      </c>
      <c r="AP112" s="470">
        <f t="shared" si="48"/>
        <v>2.5045235773489574</v>
      </c>
      <c r="AQ112" s="470">
        <f t="shared" si="48"/>
        <v>2.5252512176578978</v>
      </c>
      <c r="AR112" s="470">
        <f t="shared" si="48"/>
        <v>2.5451687146019695</v>
      </c>
      <c r="AS112" s="470">
        <f t="shared" si="48"/>
        <v>2.5643412350009882</v>
      </c>
      <c r="AT112" s="470">
        <f t="shared" si="48"/>
        <v>2.582829438756348</v>
      </c>
      <c r="AU112" s="470">
        <f t="shared" si="48"/>
        <v>2.6006892321343864</v>
      </c>
      <c r="AV112" s="470">
        <f t="shared" si="48"/>
        <v>2.61797172047411</v>
      </c>
      <c r="AW112" s="470">
        <f t="shared" si="48"/>
        <v>2.6347233038991837</v>
      </c>
      <c r="AX112" s="470">
        <f t="shared" si="48"/>
        <v>2.6509858684132523</v>
      </c>
      <c r="AY112" s="470">
        <f t="shared" si="48"/>
        <v>2.6667970354657089</v>
      </c>
      <c r="AZ112" s="470">
        <f t="shared" si="48"/>
        <v>2.6821904428691385</v>
      </c>
      <c r="BA112" s="470">
        <f t="shared" si="48"/>
        <v>2.6971960379423612</v>
      </c>
      <c r="BB112" s="470">
        <f t="shared" si="48"/>
        <v>2.7118403698894795</v>
      </c>
      <c r="BC112" s="470">
        <f t="shared" si="48"/>
        <v>2.7261468729597946</v>
      </c>
      <c r="BD112" s="470">
        <f t="shared" si="48"/>
        <v>2.740136135193878</v>
      </c>
      <c r="BE112" s="470">
        <f t="shared" si="48"/>
        <v>2.7538261498539995</v>
      </c>
      <c r="BF112" s="470">
        <f t="shared" si="48"/>
        <v>2.7672325482160836</v>
      </c>
      <c r="BG112" s="470">
        <f t="shared" si="48"/>
        <v>2.780368813462891</v>
      </c>
      <c r="BH112" s="470">
        <f t="shared" si="48"/>
        <v>2.7932464761127602</v>
      </c>
      <c r="BI112" s="470">
        <f t="shared" si="48"/>
        <v>2.8058752918541936</v>
      </c>
    </row>
    <row r="113" spans="1:61" s="40" customFormat="1" ht="18" customHeight="1">
      <c r="A113" s="397" t="s">
        <v>949</v>
      </c>
      <c r="B113" s="398">
        <f>+Controls!B78</f>
        <v>0.19137708401697254</v>
      </c>
      <c r="C113" s="398">
        <f>+Controls!C78</f>
        <v>0.2440378886848312</v>
      </c>
      <c r="D113" s="398">
        <f>+Controls!D78</f>
        <v>0.35389319854131812</v>
      </c>
      <c r="E113" s="398">
        <f>+Controls!E78</f>
        <v>0.48200312688199881</v>
      </c>
      <c r="F113" s="398">
        <f>+Controls!F78</f>
        <v>0.62603054224477039</v>
      </c>
      <c r="G113" s="398">
        <f>+Controls!G78</f>
        <v>0.75868965138535882</v>
      </c>
      <c r="H113" s="398">
        <f>+Controls!H78</f>
        <v>0.87768254899933362</v>
      </c>
      <c r="I113" s="398">
        <f>+Controls!I78</f>
        <v>0.72755691791705857</v>
      </c>
      <c r="J113" s="398">
        <f>+Controls!J78</f>
        <v>0.61652561678451767</v>
      </c>
      <c r="K113" s="398">
        <f>+Controls!K78</f>
        <v>0.53432745333766118</v>
      </c>
      <c r="L113" s="398">
        <f>+Controls!L78</f>
        <v>0.47590084718073744</v>
      </c>
      <c r="M113" s="398">
        <f>+Controls!M78</f>
        <v>0.4295005145806155</v>
      </c>
      <c r="N113" s="398">
        <f>+Controls!N78</f>
        <v>0.38762421440900541</v>
      </c>
      <c r="O113" s="398">
        <f>+Controls!O78</f>
        <v>0.34983085350412735</v>
      </c>
      <c r="P113" s="398">
        <f>+Controls!P78</f>
        <v>0.31572234528747495</v>
      </c>
      <c r="Q113" s="398">
        <f>+Controls!Q78</f>
        <v>0.28493941662194611</v>
      </c>
      <c r="R113" s="398">
        <f>+Controls!R78</f>
        <v>0.25715782350130634</v>
      </c>
      <c r="S113" s="398">
        <f>+Controls!S78</f>
        <v>0.23208493570992894</v>
      </c>
      <c r="T113" s="398">
        <f>+Controls!T78</f>
        <v>0.20945665447821085</v>
      </c>
      <c r="U113" s="398">
        <f>+Controls!U78</f>
        <v>0.18903463066658527</v>
      </c>
      <c r="V113" s="398">
        <f>+Controls!V78</f>
        <v>0.17060375417659321</v>
      </c>
      <c r="W113" s="398">
        <f>+Controls!W78</f>
        <v>0.16207356646776355</v>
      </c>
      <c r="X113" s="398">
        <f>+Controls!X78</f>
        <v>0.15396988814437537</v>
      </c>
      <c r="Y113" s="398">
        <f>+Controls!Y78</f>
        <v>0.14627139373715659</v>
      </c>
      <c r="Z113" s="398">
        <f>+Controls!Z78</f>
        <v>0.13895782405029874</v>
      </c>
      <c r="AA113" s="398">
        <f>+Controls!AA78</f>
        <v>0.13200993284778381</v>
      </c>
      <c r="AB113" s="398">
        <f>+Controls!AB78</f>
        <v>0.1254094362053946</v>
      </c>
      <c r="AC113" s="398">
        <f>+Controls!AC78</f>
        <v>0.11913896439512486</v>
      </c>
      <c r="AD113" s="398">
        <f>+Controls!AD78</f>
        <v>0.11318201617536862</v>
      </c>
      <c r="AE113" s="398">
        <f>+Controls!AE78</f>
        <v>0.10752291536660018</v>
      </c>
      <c r="AF113" s="398">
        <f>+Controls!AF78</f>
        <v>0.10214676959827017</v>
      </c>
      <c r="AG113" s="398">
        <f>+Controls!AG78</f>
        <v>9.7039431118356653E-2</v>
      </c>
      <c r="AH113" s="398">
        <f>+Controls!AH78</f>
        <v>9.2187459562438817E-2</v>
      </c>
      <c r="AI113" s="398">
        <f>+Controls!AI78</f>
        <v>8.7578086584316872E-2</v>
      </c>
      <c r="AJ113" s="398">
        <f>+Controls!AJ78</f>
        <v>8.319918225510102E-2</v>
      </c>
      <c r="AK113" s="398">
        <f>+Controls!AK78</f>
        <v>7.903922314234596E-2</v>
      </c>
      <c r="AL113" s="398">
        <f>+Controls!AL78</f>
        <v>7.5087261985228665E-2</v>
      </c>
      <c r="AM113" s="398">
        <f>+Controls!AM78</f>
        <v>7.1332898885967222E-2</v>
      </c>
      <c r="AN113" s="398">
        <f>+Controls!AN78</f>
        <v>6.7766253941668853E-2</v>
      </c>
      <c r="AO113" s="398">
        <f>+Controls!AO78</f>
        <v>6.4377941244585402E-2</v>
      </c>
      <c r="AP113" s="398">
        <f>+Controls!AP78</f>
        <v>6.1159044182356126E-2</v>
      </c>
      <c r="AQ113" s="398">
        <f>+Controls!AQ78</f>
        <v>5.8101091973238317E-2</v>
      </c>
      <c r="AR113" s="398">
        <f>+Controls!AR78</f>
        <v>5.5196037374576401E-2</v>
      </c>
      <c r="AS113" s="398">
        <f>+Controls!AS78</f>
        <v>5.2436235505847577E-2</v>
      </c>
      <c r="AT113" s="398">
        <f>+Controls!AT78</f>
        <v>4.9814423730555196E-2</v>
      </c>
      <c r="AU113" s="398">
        <f>+Controls!AU78</f>
        <v>4.7323702544027436E-2</v>
      </c>
      <c r="AV113" s="398">
        <f>+Controls!AV78</f>
        <v>4.4957517416826062E-2</v>
      </c>
      <c r="AW113" s="398">
        <f>+Controls!AW78</f>
        <v>4.2709641545984757E-2</v>
      </c>
      <c r="AX113" s="398">
        <f>+Controls!AX78</f>
        <v>4.0574159468685519E-2</v>
      </c>
      <c r="AY113" s="398">
        <f>+Controls!AY78</f>
        <v>3.8545451495251244E-2</v>
      </c>
      <c r="AZ113" s="398">
        <f>+Controls!AZ78</f>
        <v>3.661817892048868E-2</v>
      </c>
      <c r="BA113" s="398">
        <f>+Controls!BA78</f>
        <v>3.4787269974464241E-2</v>
      </c>
      <c r="BB113" s="398">
        <f>+Controls!BB78</f>
        <v>3.3047906475741025E-2</v>
      </c>
      <c r="BC113" s="398">
        <f>+Controls!BC78</f>
        <v>3.1395511151953971E-2</v>
      </c>
      <c r="BD113" s="398">
        <f>+Controls!BD78</f>
        <v>2.9825735594356272E-2</v>
      </c>
      <c r="BE113" s="398">
        <f>+Controls!BE78</f>
        <v>2.8334448814638456E-2</v>
      </c>
      <c r="BF113" s="398">
        <f>+Controls!BF78</f>
        <v>2.691772637390653E-2</v>
      </c>
      <c r="BG113" s="398">
        <f>+Controls!BG78</f>
        <v>2.5571840055211202E-2</v>
      </c>
      <c r="BH113" s="398">
        <f>+Controls!BH78</f>
        <v>2.4293248052450641E-2</v>
      </c>
      <c r="BI113" s="398">
        <f>+Controls!BI78</f>
        <v>2.3078585649828107E-2</v>
      </c>
    </row>
    <row r="114" spans="1:61" ht="18" customHeight="1">
      <c r="A114" s="397" t="s">
        <v>951</v>
      </c>
      <c r="B114" s="398">
        <f>IF(1-(B113/B112)&lt;0,0,1-(B113/B112))</f>
        <v>0</v>
      </c>
      <c r="C114" s="398">
        <f>IF(1-(C113/C112)&lt;0,0,1-(C113/C112))</f>
        <v>0</v>
      </c>
      <c r="D114" s="398">
        <f>IF(1-(D113/D112)&lt;0,0,1-(D113/D112))</f>
        <v>0</v>
      </c>
      <c r="E114" s="398">
        <f>IF(1-(E113/E112)&lt;0,0,1-(E113/E112))</f>
        <v>3.7305431947354251E-5</v>
      </c>
      <c r="F114" s="398">
        <f t="shared" ref="F114:BI114" si="49">IF(1-(F113/F112)&lt;0,0,1-(F113/F112))</f>
        <v>1.1036325781133005E-4</v>
      </c>
      <c r="G114" s="398">
        <f t="shared" si="49"/>
        <v>1.753724323215744E-4</v>
      </c>
      <c r="H114" s="398">
        <f t="shared" si="49"/>
        <v>2.3489642840901492E-4</v>
      </c>
      <c r="I114" s="398">
        <f t="shared" si="49"/>
        <v>0.27557078501247989</v>
      </c>
      <c r="J114" s="398">
        <f t="shared" si="49"/>
        <v>0.4583433348296303</v>
      </c>
      <c r="K114" s="398">
        <f t="shared" si="49"/>
        <v>0.58242298675208526</v>
      </c>
      <c r="L114" s="398">
        <f t="shared" si="49"/>
        <v>0.65745436925931444</v>
      </c>
      <c r="M114" s="398">
        <f t="shared" si="49"/>
        <v>0.70569860720560684</v>
      </c>
      <c r="N114" s="398">
        <f t="shared" si="49"/>
        <v>0.74509038107449355</v>
      </c>
      <c r="O114" s="398">
        <f t="shared" si="49"/>
        <v>0.77798267791313713</v>
      </c>
      <c r="P114" s="398">
        <f t="shared" si="49"/>
        <v>0.80564280349964545</v>
      </c>
      <c r="Q114" s="398">
        <f t="shared" si="49"/>
        <v>0.82906217704647245</v>
      </c>
      <c r="R114" s="398">
        <f t="shared" si="49"/>
        <v>0.84901981999569864</v>
      </c>
      <c r="S114" s="398">
        <f t="shared" si="49"/>
        <v>0.86613132158940642</v>
      </c>
      <c r="T114" s="398">
        <f t="shared" si="49"/>
        <v>0.88088632499497266</v>
      </c>
      <c r="U114" s="398">
        <f t="shared" si="49"/>
        <v>0.89367699746023144</v>
      </c>
      <c r="V114" s="398">
        <f t="shared" si="49"/>
        <v>0.90537215775127233</v>
      </c>
      <c r="W114" s="398">
        <f t="shared" si="49"/>
        <v>0.9117350246190119</v>
      </c>
      <c r="X114" s="398">
        <f t="shared" si="49"/>
        <v>0.91819464079400903</v>
      </c>
      <c r="Y114" s="398">
        <f t="shared" si="49"/>
        <v>0.92419360261782879</v>
      </c>
      <c r="Z114" s="398">
        <f t="shared" si="49"/>
        <v>0.92969854798644636</v>
      </c>
      <c r="AA114" s="398">
        <f t="shared" si="49"/>
        <v>0.93472783555026606</v>
      </c>
      <c r="AB114" s="398">
        <f t="shared" si="49"/>
        <v>0.93932031969189245</v>
      </c>
      <c r="AC114" s="398">
        <f t="shared" si="49"/>
        <v>0.94353085732906405</v>
      </c>
      <c r="AD114" s="398">
        <f t="shared" si="49"/>
        <v>0.94742965324905093</v>
      </c>
      <c r="AE114" s="398">
        <f t="shared" si="49"/>
        <v>0.95104120394141411</v>
      </c>
      <c r="AF114" s="398">
        <f t="shared" si="49"/>
        <v>0.95430301852921473</v>
      </c>
      <c r="AG114" s="398">
        <f t="shared" si="49"/>
        <v>0.95723341160374398</v>
      </c>
      <c r="AH114" s="398">
        <f t="shared" si="49"/>
        <v>0.95993027316581236</v>
      </c>
      <c r="AI114" s="398">
        <f t="shared" si="49"/>
        <v>0.96242288478370874</v>
      </c>
      <c r="AJ114" s="398">
        <f t="shared" si="49"/>
        <v>0.964732605785658</v>
      </c>
      <c r="AK114" s="398">
        <f t="shared" si="49"/>
        <v>0.96687681409175497</v>
      </c>
      <c r="AL114" s="398">
        <f t="shared" si="49"/>
        <v>0.9688704053388052</v>
      </c>
      <c r="AM114" s="398">
        <f t="shared" si="49"/>
        <v>0.97072649040725589</v>
      </c>
      <c r="AN114" s="398">
        <f t="shared" si="49"/>
        <v>0.97245675025612222</v>
      </c>
      <c r="AO114" s="398">
        <f t="shared" si="49"/>
        <v>0.97407164595698992</v>
      </c>
      <c r="AP114" s="398">
        <f t="shared" si="49"/>
        <v>0.97558056760356271</v>
      </c>
      <c r="AQ114" s="398">
        <f t="shared" si="49"/>
        <v>0.9769919556648603</v>
      </c>
      <c r="AR114" s="398">
        <f t="shared" si="49"/>
        <v>0.97831340725747984</v>
      </c>
      <c r="AS114" s="398">
        <f t="shared" si="49"/>
        <v>0.979551771507575</v>
      </c>
      <c r="AT114" s="398">
        <f t="shared" si="49"/>
        <v>0.98071323526707932</v>
      </c>
      <c r="AU114" s="398">
        <f t="shared" si="49"/>
        <v>0.98180339966832986</v>
      </c>
      <c r="AV114" s="398">
        <f t="shared" si="49"/>
        <v>0.98282734795596483</v>
      </c>
      <c r="AW114" s="398">
        <f t="shared" si="49"/>
        <v>0.98378970517216069</v>
      </c>
      <c r="AX114" s="398">
        <f t="shared" si="49"/>
        <v>0.98469469039721014</v>
      </c>
      <c r="AY114" s="398">
        <f t="shared" si="49"/>
        <v>0.98554616231282854</v>
      </c>
      <c r="AZ114" s="398">
        <f t="shared" si="49"/>
        <v>0.98634765886298581</v>
      </c>
      <c r="BA114" s="398">
        <f t="shared" si="49"/>
        <v>0.98710243175316137</v>
      </c>
      <c r="BB114" s="398">
        <f t="shared" si="49"/>
        <v>0.98781347647056084</v>
      </c>
      <c r="BC114" s="398">
        <f t="shared" si="49"/>
        <v>0.98848355843796942</v>
      </c>
      <c r="BD114" s="398">
        <f t="shared" si="49"/>
        <v>0.98911523584128569</v>
      </c>
      <c r="BE114" s="398">
        <f t="shared" si="49"/>
        <v>0.98971087960068194</v>
      </c>
      <c r="BF114" s="398">
        <f t="shared" si="49"/>
        <v>0.9902726908906665</v>
      </c>
      <c r="BG114" s="398">
        <f t="shared" si="49"/>
        <v>0.99080271655638308</v>
      </c>
      <c r="BH114" s="398">
        <f t="shared" si="49"/>
        <v>0.99130286272256984</v>
      </c>
      <c r="BI114" s="398">
        <f t="shared" si="49"/>
        <v>0.99177490684748959</v>
      </c>
    </row>
    <row r="115" spans="1:61" s="40" customFormat="1" ht="18" customHeight="1">
      <c r="A115" s="397" t="s">
        <v>952</v>
      </c>
      <c r="B115" s="399">
        <f t="shared" ref="B115:BI115" si="50">+B$36*1000*B114^($B$38-1)</f>
        <v>0</v>
      </c>
      <c r="C115" s="399">
        <f t="shared" si="50"/>
        <v>0</v>
      </c>
      <c r="D115" s="399">
        <f t="shared" si="50"/>
        <v>0</v>
      </c>
      <c r="E115" s="399">
        <f t="shared" si="50"/>
        <v>1.2920784046883929E-5</v>
      </c>
      <c r="F115" s="399">
        <f t="shared" si="50"/>
        <v>8.7000420748243918E-5</v>
      </c>
      <c r="G115" s="399">
        <f t="shared" si="50"/>
        <v>1.9143723730518533E-4</v>
      </c>
      <c r="H115" s="399">
        <f t="shared" si="50"/>
        <v>3.09783188422954E-4</v>
      </c>
      <c r="I115" s="399">
        <f t="shared" si="50"/>
        <v>99.223518828226759</v>
      </c>
      <c r="J115" s="399">
        <f t="shared" si="50"/>
        <v>237.24032214817089</v>
      </c>
      <c r="K115" s="399">
        <f t="shared" si="50"/>
        <v>349.51394473185843</v>
      </c>
      <c r="L115" s="399">
        <f t="shared" si="50"/>
        <v>416.22603529838028</v>
      </c>
      <c r="M115" s="399">
        <f t="shared" si="50"/>
        <v>452.86901302387946</v>
      </c>
      <c r="N115" s="399">
        <f t="shared" si="50"/>
        <v>478.49464575608732</v>
      </c>
      <c r="O115" s="399">
        <f t="shared" si="50"/>
        <v>495.73718980311719</v>
      </c>
      <c r="P115" s="399">
        <f t="shared" si="50"/>
        <v>506.2138235412678</v>
      </c>
      <c r="Q115" s="399">
        <f t="shared" si="50"/>
        <v>511.30345294066012</v>
      </c>
      <c r="R115" s="399">
        <f t="shared" si="50"/>
        <v>512.14956283225217</v>
      </c>
      <c r="S115" s="399">
        <f t="shared" si="50"/>
        <v>509.68531472895808</v>
      </c>
      <c r="T115" s="399">
        <f t="shared" si="50"/>
        <v>504.66517691579224</v>
      </c>
      <c r="U115" s="399">
        <f t="shared" si="50"/>
        <v>497.69580389697012</v>
      </c>
      <c r="V115" s="399">
        <f t="shared" si="50"/>
        <v>489.80129290251284</v>
      </c>
      <c r="W115" s="399">
        <f t="shared" si="50"/>
        <v>477.0821492229839</v>
      </c>
      <c r="X115" s="399">
        <f t="shared" si="50"/>
        <v>464.96754568002262</v>
      </c>
      <c r="Y115" s="399">
        <f t="shared" si="50"/>
        <v>452.94064627319455</v>
      </c>
      <c r="Z115" s="399">
        <f t="shared" si="50"/>
        <v>440.99590692697586</v>
      </c>
      <c r="AA115" s="399">
        <f t="shared" si="50"/>
        <v>222.64964381685027</v>
      </c>
      <c r="AB115" s="399">
        <f t="shared" si="50"/>
        <v>112.31128171328733</v>
      </c>
      <c r="AC115" s="399">
        <f t="shared" si="50"/>
        <v>56.609548500725104</v>
      </c>
      <c r="AD115" s="399">
        <f t="shared" si="50"/>
        <v>28.515648539197986</v>
      </c>
      <c r="AE115" s="399">
        <f t="shared" si="50"/>
        <v>14.355803502524658</v>
      </c>
      <c r="AF115" s="399">
        <f t="shared" si="50"/>
        <v>7.222275407346741</v>
      </c>
      <c r="AG115" s="399">
        <f t="shared" si="50"/>
        <v>3.6311220127641839</v>
      </c>
      <c r="AH115" s="399">
        <f t="shared" si="50"/>
        <v>1.8247785077913283</v>
      </c>
      <c r="AI115" s="399">
        <f t="shared" si="50"/>
        <v>0.91665817734623134</v>
      </c>
      <c r="AJ115" s="399">
        <f t="shared" si="50"/>
        <v>0.46031089015026</v>
      </c>
      <c r="AK115" s="399">
        <f t="shared" si="50"/>
        <v>0.23107703910253161</v>
      </c>
      <c r="AL115" s="399">
        <f t="shared" si="50"/>
        <v>0.11596768254444297</v>
      </c>
      <c r="AM115" s="399">
        <f t="shared" si="50"/>
        <v>5.8183939987111126E-2</v>
      </c>
      <c r="AN115" s="399">
        <f t="shared" si="50"/>
        <v>2.9185374876131702E-2</v>
      </c>
      <c r="AO115" s="399">
        <f t="shared" si="50"/>
        <v>1.4636336038485053E-2</v>
      </c>
      <c r="AP115" s="399">
        <f t="shared" si="50"/>
        <v>7.3385863230461239E-3</v>
      </c>
      <c r="AQ115" s="399">
        <f t="shared" si="50"/>
        <v>3.6788538559640268E-3</v>
      </c>
      <c r="AR115" s="399">
        <f t="shared" si="50"/>
        <v>1.8439076726532715E-3</v>
      </c>
      <c r="AS115" s="399">
        <f t="shared" si="50"/>
        <v>9.2405554202657099E-4</v>
      </c>
      <c r="AT115" s="399">
        <f t="shared" si="50"/>
        <v>4.6301433388714681E-4</v>
      </c>
      <c r="AU115" s="399">
        <f t="shared" si="50"/>
        <v>2.3197059247160174E-4</v>
      </c>
      <c r="AV115" s="399">
        <f t="shared" si="50"/>
        <v>1.1620312240712575E-4</v>
      </c>
      <c r="AW115" s="399">
        <f t="shared" si="50"/>
        <v>5.8204005889911206E-5</v>
      </c>
      <c r="AX115" s="399">
        <f t="shared" si="50"/>
        <v>2.9150208197675599E-5</v>
      </c>
      <c r="AY115" s="399">
        <f t="shared" si="50"/>
        <v>1.4597797682476714E-5</v>
      </c>
      <c r="AZ115" s="399">
        <f t="shared" si="50"/>
        <v>7.3095868249065674E-6</v>
      </c>
      <c r="BA115" s="399">
        <f t="shared" si="50"/>
        <v>3.6598290506427081E-6</v>
      </c>
      <c r="BB115" s="399">
        <f t="shared" si="50"/>
        <v>1.8322878825584519E-6</v>
      </c>
      <c r="BC115" s="399">
        <f t="shared" si="50"/>
        <v>9.1726288185501604E-7</v>
      </c>
      <c r="BD115" s="399">
        <f t="shared" si="50"/>
        <v>4.5915912406177495E-7</v>
      </c>
      <c r="BE115" s="399">
        <f t="shared" si="50"/>
        <v>2.2982847643466691E-7</v>
      </c>
      <c r="BF115" s="399">
        <f t="shared" si="50"/>
        <v>1.1503168119715912E-7</v>
      </c>
      <c r="BG115" s="399">
        <f t="shared" si="50"/>
        <v>5.7571264237962714E-8</v>
      </c>
      <c r="BH115" s="399">
        <f t="shared" si="50"/>
        <v>2.8811792599107092E-8</v>
      </c>
      <c r="BI115" s="399">
        <f t="shared" si="50"/>
        <v>1.4418246435468894E-8</v>
      </c>
    </row>
    <row r="116" spans="1:61" s="394" customFormat="1" ht="18" customHeight="1">
      <c r="A116" s="397" t="s">
        <v>969</v>
      </c>
      <c r="B116" s="398">
        <f t="shared" ref="B116:AG116" si="51">+B112*(1-B103)</f>
        <v>0.1913029872516217</v>
      </c>
      <c r="C116" s="398">
        <f t="shared" si="51"/>
        <v>0.24390148283972424</v>
      </c>
      <c r="D116" s="398">
        <f t="shared" si="51"/>
        <v>0.35373965665690793</v>
      </c>
      <c r="E116" s="398">
        <f t="shared" si="51"/>
        <v>0.48181967984315183</v>
      </c>
      <c r="F116" s="398">
        <f t="shared" si="51"/>
        <v>0.62583133934463908</v>
      </c>
      <c r="G116" s="398">
        <f t="shared" si="51"/>
        <v>0.7584893200762266</v>
      </c>
      <c r="H116" s="398">
        <f t="shared" si="51"/>
        <v>0.87749333906053473</v>
      </c>
      <c r="I116" s="398">
        <f t="shared" si="51"/>
        <v>1.003853801115564</v>
      </c>
      <c r="J116" s="398">
        <f t="shared" si="51"/>
        <v>1.137683606672091</v>
      </c>
      <c r="K116" s="398">
        <f t="shared" si="51"/>
        <v>1.2789696799871797</v>
      </c>
      <c r="L116" s="398">
        <f t="shared" si="51"/>
        <v>1.3886152098082138</v>
      </c>
      <c r="M116" s="398">
        <f t="shared" si="51"/>
        <v>1.4586413028377665</v>
      </c>
      <c r="N116" s="398">
        <f t="shared" si="51"/>
        <v>1.5198138828710965</v>
      </c>
      <c r="O116" s="398">
        <f t="shared" si="51"/>
        <v>1.5747443507739083</v>
      </c>
      <c r="P116" s="398">
        <f t="shared" si="51"/>
        <v>1.6232067554717513</v>
      </c>
      <c r="Q116" s="398">
        <f t="shared" si="51"/>
        <v>1.6650283257767799</v>
      </c>
      <c r="R116" s="398">
        <f t="shared" si="51"/>
        <v>1.7000557802205321</v>
      </c>
      <c r="S116" s="398">
        <f t="shared" si="51"/>
        <v>1.7280990149097215</v>
      </c>
      <c r="T116" s="398">
        <f t="shared" si="51"/>
        <v>1.748834937362495</v>
      </c>
      <c r="U116" s="398">
        <f t="shared" si="51"/>
        <v>1.7617082900139982</v>
      </c>
      <c r="V116" s="398">
        <f t="shared" si="51"/>
        <v>1.7761488150522577</v>
      </c>
      <c r="W116" s="398">
        <f t="shared" si="51"/>
        <v>1.7929751460583001</v>
      </c>
      <c r="X116" s="398">
        <f t="shared" si="51"/>
        <v>1.8133338863923936</v>
      </c>
      <c r="Y116" s="398">
        <f t="shared" si="51"/>
        <v>1.8223908980497623</v>
      </c>
      <c r="Z116" s="398">
        <f t="shared" si="51"/>
        <v>1.8136192273168288</v>
      </c>
      <c r="AA116" s="398">
        <f t="shared" si="51"/>
        <v>1.674320217177808</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0.19137708401697254</v>
      </c>
      <c r="C119" s="420">
        <f t="shared" ref="C119:BI120" si="53">+C112</f>
        <v>0.24399840108330381</v>
      </c>
      <c r="D119" s="420">
        <f t="shared" si="53"/>
        <v>0.35388384462219991</v>
      </c>
      <c r="E119" s="420">
        <f t="shared" si="53"/>
        <v>0.48202110888767363</v>
      </c>
      <c r="F119" s="420">
        <f t="shared" si="53"/>
        <v>0.62609964064082602</v>
      </c>
      <c r="G119" s="420">
        <f t="shared" si="53"/>
        <v>0.75882272797286432</v>
      </c>
      <c r="H119" s="420">
        <f t="shared" si="53"/>
        <v>0.8778887619340523</v>
      </c>
      <c r="I119" s="420">
        <f t="shared" si="53"/>
        <v>1.004317472107461</v>
      </c>
      <c r="J119" s="420">
        <f t="shared" si="53"/>
        <v>1.1382221551554232</v>
      </c>
      <c r="K119" s="420">
        <f t="shared" si="53"/>
        <v>1.2795901986597904</v>
      </c>
      <c r="L119" s="420">
        <f t="shared" si="53"/>
        <v>1.3893064294870676</v>
      </c>
      <c r="M119" s="420">
        <f t="shared" si="53"/>
        <v>1.4593900168208724</v>
      </c>
      <c r="N119" s="420">
        <f t="shared" si="53"/>
        <v>1.5206339252434515</v>
      </c>
      <c r="O119" s="420">
        <f t="shared" si="53"/>
        <v>1.575691708267962</v>
      </c>
      <c r="P119" s="420">
        <f t="shared" si="53"/>
        <v>1.6244438125906961</v>
      </c>
      <c r="Q119" s="420">
        <f t="shared" si="53"/>
        <v>1.6669184835670448</v>
      </c>
      <c r="R119" s="420">
        <f t="shared" si="53"/>
        <v>1.703255510054233</v>
      </c>
      <c r="S119" s="420">
        <f t="shared" si="53"/>
        <v>1.7336761553594531</v>
      </c>
      <c r="T119" s="420">
        <f t="shared" si="53"/>
        <v>1.7584601807422235</v>
      </c>
      <c r="U119" s="420">
        <f t="shared" si="53"/>
        <v>1.7779278815595871</v>
      </c>
      <c r="V119" s="420">
        <f t="shared" si="53"/>
        <v>1.8028917295626823</v>
      </c>
      <c r="W119" s="420">
        <f t="shared" si="53"/>
        <v>1.8362160728894688</v>
      </c>
      <c r="X119" s="420">
        <f t="shared" si="53"/>
        <v>1.8821491603828746</v>
      </c>
      <c r="Y119" s="420">
        <f t="shared" si="53"/>
        <v>1.9295389147665511</v>
      </c>
      <c r="Z119" s="420">
        <f t="shared" si="53"/>
        <v>1.9765996301685025</v>
      </c>
      <c r="AA119" s="420">
        <f t="shared" si="53"/>
        <v>2.0224537359940724</v>
      </c>
      <c r="AB119" s="420">
        <f t="shared" si="53"/>
        <v>2.0667451701890123</v>
      </c>
      <c r="AC119" s="420">
        <f t="shared" si="53"/>
        <v>2.109806502453675</v>
      </c>
      <c r="AD119" s="420">
        <f t="shared" si="53"/>
        <v>2.152963089849226</v>
      </c>
      <c r="AE119" s="420">
        <f t="shared" si="53"/>
        <v>2.1961919822933202</v>
      </c>
      <c r="AF119" s="420">
        <f t="shared" si="53"/>
        <v>2.2353067163434885</v>
      </c>
      <c r="AG119" s="420">
        <f t="shared" si="53"/>
        <v>2.2690477486591329</v>
      </c>
      <c r="AH119" s="420">
        <f t="shared" si="53"/>
        <v>2.3006760176808658</v>
      </c>
      <c r="AI119" s="420">
        <f t="shared" si="53"/>
        <v>2.3306229358007786</v>
      </c>
      <c r="AJ119" s="420">
        <f t="shared" si="53"/>
        <v>2.3590963865787047</v>
      </c>
      <c r="AK119" s="420">
        <f t="shared" si="53"/>
        <v>2.3862204366842446</v>
      </c>
      <c r="AL119" s="420">
        <f t="shared" si="53"/>
        <v>2.4120860808647189</v>
      </c>
      <c r="AM119" s="420">
        <f t="shared" si="53"/>
        <v>2.4367730374101795</v>
      </c>
      <c r="AN119" s="420">
        <f t="shared" si="53"/>
        <v>2.4603579669000992</v>
      </c>
      <c r="AO119" s="420">
        <f t="shared" si="53"/>
        <v>2.4829166223893302</v>
      </c>
      <c r="AP119" s="420">
        <f t="shared" si="53"/>
        <v>2.5045235773489574</v>
      </c>
      <c r="AQ119" s="420">
        <f t="shared" si="53"/>
        <v>2.5252512176578978</v>
      </c>
      <c r="AR119" s="420">
        <f t="shared" si="53"/>
        <v>2.5451687146019695</v>
      </c>
      <c r="AS119" s="420">
        <f t="shared" si="53"/>
        <v>2.5643412350009882</v>
      </c>
      <c r="AT119" s="420">
        <f t="shared" si="53"/>
        <v>2.582829438756348</v>
      </c>
      <c r="AU119" s="420">
        <f t="shared" si="53"/>
        <v>2.6006892321343864</v>
      </c>
      <c r="AV119" s="420">
        <f t="shared" si="53"/>
        <v>2.61797172047411</v>
      </c>
      <c r="AW119" s="420">
        <f t="shared" si="53"/>
        <v>2.6347233038991837</v>
      </c>
      <c r="AX119" s="420">
        <f t="shared" si="53"/>
        <v>2.6509858684132523</v>
      </c>
      <c r="AY119" s="420">
        <f t="shared" si="53"/>
        <v>2.6667970354657089</v>
      </c>
      <c r="AZ119" s="420">
        <f t="shared" si="53"/>
        <v>2.6821904428691385</v>
      </c>
      <c r="BA119" s="420">
        <f t="shared" si="53"/>
        <v>2.6971960379423612</v>
      </c>
      <c r="BB119" s="420">
        <f t="shared" si="53"/>
        <v>2.7118403698894795</v>
      </c>
      <c r="BC119" s="420">
        <f t="shared" si="53"/>
        <v>2.7261468729597946</v>
      </c>
      <c r="BD119" s="420">
        <f t="shared" si="53"/>
        <v>2.740136135193878</v>
      </c>
      <c r="BE119" s="420">
        <f t="shared" si="53"/>
        <v>2.7538261498539995</v>
      </c>
      <c r="BF119" s="420">
        <f t="shared" si="53"/>
        <v>2.7672325482160836</v>
      </c>
      <c r="BG119" s="420">
        <f t="shared" si="53"/>
        <v>2.780368813462891</v>
      </c>
      <c r="BH119" s="420">
        <f t="shared" si="53"/>
        <v>2.7932464761127602</v>
      </c>
      <c r="BI119" s="420">
        <f t="shared" si="53"/>
        <v>2.8058752918541936</v>
      </c>
    </row>
    <row r="120" spans="1:61" s="416" customFormat="1" ht="18" customHeight="1">
      <c r="A120" s="418" t="s">
        <v>949</v>
      </c>
      <c r="B120" s="420">
        <f>+B113</f>
        <v>0.19137708401697254</v>
      </c>
      <c r="C120" s="420">
        <f t="shared" si="53"/>
        <v>0.2440378886848312</v>
      </c>
      <c r="D120" s="420">
        <f t="shared" si="53"/>
        <v>0.35389319854131812</v>
      </c>
      <c r="E120" s="420">
        <f t="shared" si="53"/>
        <v>0.48200312688199881</v>
      </c>
      <c r="F120" s="420">
        <f t="shared" si="53"/>
        <v>0.62603054224477039</v>
      </c>
      <c r="G120" s="420">
        <f t="shared" si="53"/>
        <v>0.75868965138535882</v>
      </c>
      <c r="H120" s="420">
        <f t="shared" si="53"/>
        <v>0.87768254899933362</v>
      </c>
      <c r="I120" s="420">
        <f t="shared" si="53"/>
        <v>0.72755691791705857</v>
      </c>
      <c r="J120" s="420">
        <f t="shared" si="53"/>
        <v>0.61652561678451767</v>
      </c>
      <c r="K120" s="420">
        <f t="shared" si="53"/>
        <v>0.53432745333766118</v>
      </c>
      <c r="L120" s="420">
        <f t="shared" si="53"/>
        <v>0.47590084718073744</v>
      </c>
      <c r="M120" s="420">
        <f t="shared" si="53"/>
        <v>0.4295005145806155</v>
      </c>
      <c r="N120" s="420">
        <f t="shared" si="53"/>
        <v>0.38762421440900541</v>
      </c>
      <c r="O120" s="420">
        <f t="shared" si="53"/>
        <v>0.34983085350412735</v>
      </c>
      <c r="P120" s="420">
        <f t="shared" si="53"/>
        <v>0.31572234528747495</v>
      </c>
      <c r="Q120" s="420">
        <f t="shared" si="53"/>
        <v>0.28493941662194611</v>
      </c>
      <c r="R120" s="420">
        <f t="shared" si="53"/>
        <v>0.25715782350130634</v>
      </c>
      <c r="S120" s="420">
        <f t="shared" si="53"/>
        <v>0.23208493570992894</v>
      </c>
      <c r="T120" s="420">
        <f t="shared" si="53"/>
        <v>0.20945665447821085</v>
      </c>
      <c r="U120" s="420">
        <f t="shared" si="53"/>
        <v>0.18903463066658527</v>
      </c>
      <c r="V120" s="420">
        <f t="shared" si="53"/>
        <v>0.17060375417659321</v>
      </c>
      <c r="W120" s="420">
        <f t="shared" si="53"/>
        <v>0.16207356646776355</v>
      </c>
      <c r="X120" s="420">
        <f t="shared" si="53"/>
        <v>0.15396988814437537</v>
      </c>
      <c r="Y120" s="420">
        <f t="shared" si="53"/>
        <v>0.14627139373715659</v>
      </c>
      <c r="Z120" s="420">
        <f t="shared" si="53"/>
        <v>0.13895782405029874</v>
      </c>
      <c r="AA120" s="420">
        <f t="shared" si="53"/>
        <v>0.13200993284778381</v>
      </c>
      <c r="AB120" s="420">
        <f t="shared" si="53"/>
        <v>0.1254094362053946</v>
      </c>
      <c r="AC120" s="420">
        <f t="shared" si="53"/>
        <v>0.11913896439512486</v>
      </c>
      <c r="AD120" s="420">
        <f t="shared" si="53"/>
        <v>0.11318201617536862</v>
      </c>
      <c r="AE120" s="420">
        <f t="shared" si="53"/>
        <v>0.10752291536660018</v>
      </c>
      <c r="AF120" s="420">
        <f t="shared" si="53"/>
        <v>0.10214676959827017</v>
      </c>
      <c r="AG120" s="420">
        <f t="shared" si="53"/>
        <v>9.7039431118356653E-2</v>
      </c>
      <c r="AH120" s="420">
        <f t="shared" si="53"/>
        <v>9.2187459562438817E-2</v>
      </c>
      <c r="AI120" s="420">
        <f t="shared" si="53"/>
        <v>8.7578086584316872E-2</v>
      </c>
      <c r="AJ120" s="420">
        <f t="shared" si="53"/>
        <v>8.319918225510102E-2</v>
      </c>
      <c r="AK120" s="420">
        <f t="shared" si="53"/>
        <v>7.903922314234596E-2</v>
      </c>
      <c r="AL120" s="420">
        <f t="shared" si="53"/>
        <v>7.5087261985228665E-2</v>
      </c>
      <c r="AM120" s="420">
        <f t="shared" si="53"/>
        <v>7.1332898885967222E-2</v>
      </c>
      <c r="AN120" s="420">
        <f t="shared" si="53"/>
        <v>6.7766253941668853E-2</v>
      </c>
      <c r="AO120" s="420">
        <f t="shared" si="53"/>
        <v>6.4377941244585402E-2</v>
      </c>
      <c r="AP120" s="420">
        <f t="shared" si="53"/>
        <v>6.1159044182356126E-2</v>
      </c>
      <c r="AQ120" s="420">
        <f t="shared" si="53"/>
        <v>5.8101091973238317E-2</v>
      </c>
      <c r="AR120" s="420">
        <f t="shared" si="53"/>
        <v>5.5196037374576401E-2</v>
      </c>
      <c r="AS120" s="420">
        <f t="shared" si="53"/>
        <v>5.2436235505847577E-2</v>
      </c>
      <c r="AT120" s="420">
        <f t="shared" si="53"/>
        <v>4.9814423730555196E-2</v>
      </c>
      <c r="AU120" s="420">
        <f t="shared" si="53"/>
        <v>4.7323702544027436E-2</v>
      </c>
      <c r="AV120" s="420">
        <f t="shared" si="53"/>
        <v>4.4957517416826062E-2</v>
      </c>
      <c r="AW120" s="420">
        <f t="shared" si="53"/>
        <v>4.2709641545984757E-2</v>
      </c>
      <c r="AX120" s="420">
        <f t="shared" si="53"/>
        <v>4.0574159468685519E-2</v>
      </c>
      <c r="AY120" s="420">
        <f t="shared" si="53"/>
        <v>3.8545451495251244E-2</v>
      </c>
      <c r="AZ120" s="420">
        <f t="shared" si="53"/>
        <v>3.661817892048868E-2</v>
      </c>
      <c r="BA120" s="420">
        <f t="shared" si="53"/>
        <v>3.4787269974464241E-2</v>
      </c>
      <c r="BB120" s="420">
        <f t="shared" si="53"/>
        <v>3.3047906475741025E-2</v>
      </c>
      <c r="BC120" s="420">
        <f t="shared" si="53"/>
        <v>3.1395511151953971E-2</v>
      </c>
      <c r="BD120" s="420">
        <f t="shared" si="53"/>
        <v>2.9825735594356272E-2</v>
      </c>
      <c r="BE120" s="420">
        <f t="shared" si="53"/>
        <v>2.8334448814638456E-2</v>
      </c>
      <c r="BF120" s="420">
        <f t="shared" si="53"/>
        <v>2.691772637390653E-2</v>
      </c>
      <c r="BG120" s="420">
        <f t="shared" si="53"/>
        <v>2.5571840055211202E-2</v>
      </c>
      <c r="BH120" s="420">
        <f t="shared" si="53"/>
        <v>2.4293248052450641E-2</v>
      </c>
      <c r="BI120" s="420">
        <f t="shared" si="53"/>
        <v>2.3078585649828107E-2</v>
      </c>
    </row>
    <row r="121" spans="1:61" s="417" customFormat="1" ht="18" customHeight="1">
      <c r="A121" s="419" t="s">
        <v>965</v>
      </c>
      <c r="B121" s="420">
        <f>+B119*(1-B122)</f>
        <v>0.19137708401697254</v>
      </c>
      <c r="C121" s="420">
        <f t="shared" ref="C121:BI121" si="54">+C119*(1-C122)</f>
        <v>0.24399840108330381</v>
      </c>
      <c r="D121" s="420">
        <f t="shared" si="54"/>
        <v>0.35388384462219991</v>
      </c>
      <c r="E121" s="420">
        <f t="shared" si="54"/>
        <v>0.48202110888767363</v>
      </c>
      <c r="F121" s="420">
        <f t="shared" si="54"/>
        <v>0.62609964064082602</v>
      </c>
      <c r="G121" s="420">
        <f t="shared" si="54"/>
        <v>0.75882272797286432</v>
      </c>
      <c r="H121" s="420">
        <f t="shared" si="54"/>
        <v>0.8778887619340523</v>
      </c>
      <c r="I121" s="420">
        <f t="shared" si="54"/>
        <v>0.42528130862065472</v>
      </c>
      <c r="J121" s="420">
        <f t="shared" si="54"/>
        <v>0.43741748810683867</v>
      </c>
      <c r="K121" s="420">
        <f t="shared" si="54"/>
        <v>0.45440574573793607</v>
      </c>
      <c r="L121" s="420">
        <f t="shared" si="54"/>
        <v>0.4642822403168258</v>
      </c>
      <c r="M121" s="420">
        <f t="shared" si="54"/>
        <v>0.46415828975338708</v>
      </c>
      <c r="N121" s="420">
        <f t="shared" si="54"/>
        <v>0.46264948798379629</v>
      </c>
      <c r="O121" s="420">
        <f t="shared" si="54"/>
        <v>0.46001658479450824</v>
      </c>
      <c r="P121" s="420">
        <f t="shared" si="54"/>
        <v>0.4574090070295232</v>
      </c>
      <c r="Q121" s="420">
        <f t="shared" si="54"/>
        <v>0.45445240298780298</v>
      </c>
      <c r="R121" s="420">
        <f t="shared" si="54"/>
        <v>0.45146652596149101</v>
      </c>
      <c r="S121" s="420">
        <f t="shared" si="54"/>
        <v>0.44879766633371343</v>
      </c>
      <c r="T121" s="420">
        <f t="shared" si="54"/>
        <v>0.44504734566848825</v>
      </c>
      <c r="U121" s="420">
        <f t="shared" si="54"/>
        <v>0.44047825341613672</v>
      </c>
      <c r="V121" s="420">
        <f t="shared" si="54"/>
        <v>0.43788498991361091</v>
      </c>
      <c r="W121" s="420">
        <f t="shared" si="54"/>
        <v>0.49636104713425627</v>
      </c>
      <c r="X121" s="420">
        <f t="shared" si="54"/>
        <v>0.55890740052885346</v>
      </c>
      <c r="Y121" s="420">
        <f t="shared" si="54"/>
        <v>0.62285950551532987</v>
      </c>
      <c r="Z121" s="420">
        <f t="shared" si="54"/>
        <v>0.68763568571042244</v>
      </c>
      <c r="AA121" s="420">
        <f t="shared" si="54"/>
        <v>0.1942747456374731</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v>
      </c>
      <c r="H122" s="421">
        <f t="shared" si="55"/>
        <v>0</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0</v>
      </c>
      <c r="H123" s="415">
        <f>+Global!H118*H46</f>
        <v>0</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0.19137708401697254</v>
      </c>
      <c r="C124" s="420">
        <f t="shared" ref="C124:BI124" si="57">+C119*(1-C122)</f>
        <v>0.24399840108330381</v>
      </c>
      <c r="D124" s="420">
        <f t="shared" si="57"/>
        <v>0.35388384462219991</v>
      </c>
      <c r="E124" s="420">
        <f t="shared" si="57"/>
        <v>0.48202110888767363</v>
      </c>
      <c r="F124" s="420">
        <f t="shared" si="57"/>
        <v>0.62609964064082602</v>
      </c>
      <c r="G124" s="420">
        <f t="shared" si="57"/>
        <v>0.75882272797286432</v>
      </c>
      <c r="H124" s="420">
        <f t="shared" si="57"/>
        <v>0.8778887619340523</v>
      </c>
      <c r="I124" s="420">
        <f t="shared" si="57"/>
        <v>0.42528130862065472</v>
      </c>
      <c r="J124" s="420">
        <f t="shared" si="57"/>
        <v>0.43741748810683867</v>
      </c>
      <c r="K124" s="420">
        <f t="shared" si="57"/>
        <v>0.45440574573793607</v>
      </c>
      <c r="L124" s="420">
        <f t="shared" si="57"/>
        <v>0.4642822403168258</v>
      </c>
      <c r="M124" s="420">
        <f t="shared" si="57"/>
        <v>0.46415828975338708</v>
      </c>
      <c r="N124" s="420">
        <f t="shared" si="57"/>
        <v>0.46264948798379629</v>
      </c>
      <c r="O124" s="420">
        <f t="shared" si="57"/>
        <v>0.46001658479450824</v>
      </c>
      <c r="P124" s="420">
        <f t="shared" si="57"/>
        <v>0.4574090070295232</v>
      </c>
      <c r="Q124" s="420">
        <f t="shared" si="57"/>
        <v>0.45445240298780298</v>
      </c>
      <c r="R124" s="420">
        <f t="shared" si="57"/>
        <v>0.45146652596149101</v>
      </c>
      <c r="S124" s="420">
        <f t="shared" si="57"/>
        <v>0.44879766633371343</v>
      </c>
      <c r="T124" s="420">
        <f t="shared" si="57"/>
        <v>0.44504734566848825</v>
      </c>
      <c r="U124" s="420">
        <f t="shared" si="57"/>
        <v>0.44047825341613672</v>
      </c>
      <c r="V124" s="420">
        <f t="shared" si="57"/>
        <v>0.43788498991361091</v>
      </c>
      <c r="W124" s="420">
        <f t="shared" si="57"/>
        <v>0.49636104713425627</v>
      </c>
      <c r="X124" s="420">
        <f t="shared" si="57"/>
        <v>0.55890740052885346</v>
      </c>
      <c r="Y124" s="420">
        <f t="shared" si="57"/>
        <v>0.62285950551532987</v>
      </c>
      <c r="Z124" s="420">
        <f t="shared" si="57"/>
        <v>0.68763568571042244</v>
      </c>
      <c r="AA124" s="420">
        <f t="shared" si="57"/>
        <v>0.1942747456374731</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0.16014560752209581</v>
      </c>
      <c r="D128" s="23">
        <f t="shared" si="58"/>
        <v>0.14501316743386658</v>
      </c>
      <c r="E128" s="23">
        <f t="shared" si="58"/>
        <v>0.13701499558766081</v>
      </c>
      <c r="F128" s="23">
        <f t="shared" si="58"/>
        <v>0.13204372978303769</v>
      </c>
      <c r="G128" s="23">
        <f t="shared" si="58"/>
        <v>0.12793933937927682</v>
      </c>
      <c r="H128" s="23">
        <f t="shared" si="58"/>
        <v>0.12450309344849918</v>
      </c>
      <c r="I128" s="23">
        <f t="shared" si="58"/>
        <v>0.1218424003554744</v>
      </c>
      <c r="J128" s="23">
        <f t="shared" si="58"/>
        <v>0.11963793971725047</v>
      </c>
      <c r="K128" s="23">
        <f t="shared" si="58"/>
        <v>0.11772063697769919</v>
      </c>
      <c r="L128" s="23">
        <f t="shared" si="58"/>
        <v>0.11589132505383284</v>
      </c>
      <c r="M128" s="23">
        <f t="shared" si="58"/>
        <v>0.11384583405671382</v>
      </c>
      <c r="N128" s="23">
        <f t="shared" si="58"/>
        <v>0.11256971294381989</v>
      </c>
      <c r="O128" s="23">
        <f t="shared" si="58"/>
        <v>0.11150228693402184</v>
      </c>
      <c r="P128" s="23">
        <f t="shared" si="58"/>
        <v>0.11064187726162943</v>
      </c>
      <c r="Q128" s="23">
        <f t="shared" si="58"/>
        <v>0.1099789300042807</v>
      </c>
      <c r="R128" s="23">
        <f t="shared" si="58"/>
        <v>0.10950059838487892</v>
      </c>
      <c r="S128" s="23">
        <f t="shared" si="58"/>
        <v>0.10919330629052117</v>
      </c>
      <c r="T128" s="23">
        <f t="shared" si="58"/>
        <v>0.10904389761733031</v>
      </c>
      <c r="U128" s="23">
        <f t="shared" si="58"/>
        <v>0.10904008385166999</v>
      </c>
      <c r="V128" s="23">
        <f t="shared" si="58"/>
        <v>0.10980797183444341</v>
      </c>
      <c r="W128" s="23">
        <f t="shared" si="58"/>
        <v>0.11104958195086835</v>
      </c>
      <c r="X128" s="23">
        <f t="shared" si="58"/>
        <v>0.1127460611624963</v>
      </c>
      <c r="Y128" s="23">
        <f t="shared" si="58"/>
        <v>0.11396138356473187</v>
      </c>
      <c r="Z128" s="23">
        <f t="shared" si="58"/>
        <v>0.11497344580967034</v>
      </c>
      <c r="AA128" s="23">
        <f t="shared" si="58"/>
        <v>0.11592399044101317</v>
      </c>
      <c r="AB128" s="23">
        <f t="shared" si="58"/>
        <v>0.11687773513060419</v>
      </c>
      <c r="AC128" s="23">
        <f t="shared" si="58"/>
        <v>0.11780604803925218</v>
      </c>
      <c r="AD128" s="23">
        <f t="shared" si="58"/>
        <v>0.11855375526078976</v>
      </c>
      <c r="AE128" s="23">
        <f t="shared" si="58"/>
        <v>0.11914448334195918</v>
      </c>
      <c r="AF128" s="23">
        <f t="shared" si="58"/>
        <v>0.11941185484373742</v>
      </c>
      <c r="AG128" s="23">
        <f t="shared" si="58"/>
        <v>0.1195008033992869</v>
      </c>
      <c r="AH128" s="23">
        <f t="shared" si="58"/>
        <v>0.11971192207717256</v>
      </c>
      <c r="AI128" s="23">
        <f t="shared" si="58"/>
        <v>0.12000065313463615</v>
      </c>
      <c r="AJ128" s="23">
        <f t="shared" si="58"/>
        <v>0.12035079707077427</v>
      </c>
      <c r="AK128" s="23">
        <f t="shared" si="58"/>
        <v>0.12075629991578396</v>
      </c>
      <c r="AL128" s="23">
        <f t="shared" si="58"/>
        <v>0.12121476543261869</v>
      </c>
      <c r="AM128" s="23">
        <f t="shared" si="58"/>
        <v>0.12172474672562157</v>
      </c>
      <c r="AN128" s="23">
        <f t="shared" si="58"/>
        <v>0.12228475523846007</v>
      </c>
      <c r="AO128" s="23">
        <f t="shared" si="58"/>
        <v>0.12289301373645835</v>
      </c>
      <c r="AP128" s="23">
        <f t="shared" si="58"/>
        <v>0.12354749670101889</v>
      </c>
      <c r="AQ128" s="23">
        <f t="shared" si="58"/>
        <v>0.12424605456573291</v>
      </c>
      <c r="AR128" s="23">
        <f t="shared" si="58"/>
        <v>0.12498653883464572</v>
      </c>
      <c r="AS128" s="23">
        <f t="shared" si="58"/>
        <v>0.12576690020982215</v>
      </c>
      <c r="AT128" s="23">
        <f t="shared" si="58"/>
        <v>0.12658525530880094</v>
      </c>
      <c r="AU128" s="23">
        <f t="shared" si="58"/>
        <v>0.1274399262746862</v>
      </c>
      <c r="AV128" s="23">
        <f t="shared" si="58"/>
        <v>0.12832945981531982</v>
      </c>
      <c r="AW128" s="23">
        <f t="shared" si="58"/>
        <v>0.12925263185179525</v>
      </c>
      <c r="AX128" s="23">
        <f t="shared" si="58"/>
        <v>0.13020844277318366</v>
      </c>
      <c r="AY128" s="23">
        <f t="shared" si="58"/>
        <v>0.13119610702347517</v>
      </c>
      <c r="AZ128" s="23">
        <f t="shared" si="58"/>
        <v>0.13221503965619674</v>
      </c>
      <c r="BA128" s="23">
        <f t="shared" si="58"/>
        <v>0.13326484164426519</v>
      </c>
      <c r="BB128" s="23">
        <f t="shared" si="58"/>
        <v>0.1343452851092217</v>
      </c>
      <c r="BC128" s="23">
        <f t="shared" si="58"/>
        <v>0.13545629919230118</v>
      </c>
      <c r="BD128" s="23">
        <f t="shared" si="58"/>
        <v>0.13659795698559213</v>
      </c>
      <c r="BE128" s="23">
        <f t="shared" si="58"/>
        <v>0.13777046373724808</v>
      </c>
      <c r="BF128" s="23">
        <f t="shared" si="58"/>
        <v>0.13897414641108341</v>
      </c>
      <c r="BG128" s="23">
        <f t="shared" si="58"/>
        <v>0.14020944459622511</v>
      </c>
      <c r="BH128" s="23">
        <f t="shared" si="58"/>
        <v>0.14147690271119906</v>
      </c>
      <c r="BI128" s="23">
        <f t="shared" si="58"/>
        <v>0.14277716341787045</v>
      </c>
    </row>
    <row r="129" spans="1:61" ht="18" customHeight="1">
      <c r="A129" s="23" t="s">
        <v>11</v>
      </c>
      <c r="B129" s="23"/>
      <c r="C129" s="23">
        <f>+$B$14+LN(D56/C56)/10+$B$18*LN(D88/C88)/10</f>
        <v>9.461743049152635E-2</v>
      </c>
      <c r="D129" s="23">
        <f t="shared" ref="D129:BH129" si="59">+$B$14+LN(E56/D56)/10+$B$18*LN(E88/D88)/10</f>
        <v>8.3502125654152784E-2</v>
      </c>
      <c r="E129" s="23">
        <f t="shared" si="59"/>
        <v>7.6609037540806807E-2</v>
      </c>
      <c r="F129" s="23">
        <f t="shared" si="59"/>
        <v>6.5158228486269551E-2</v>
      </c>
      <c r="G129" s="23">
        <f t="shared" si="59"/>
        <v>5.5775317478895817E-2</v>
      </c>
      <c r="H129" s="23">
        <f t="shared" si="59"/>
        <v>5.2201795539078708E-2</v>
      </c>
      <c r="I129" s="23">
        <f t="shared" si="59"/>
        <v>4.9075788386198152E-2</v>
      </c>
      <c r="J129" s="23">
        <f t="shared" si="59"/>
        <v>4.7957322799907984E-2</v>
      </c>
      <c r="K129" s="23">
        <f t="shared" si="59"/>
        <v>4.2418721116448038E-2</v>
      </c>
      <c r="L129" s="23">
        <f t="shared" si="59"/>
        <v>3.6506791246823884E-2</v>
      </c>
      <c r="M129" s="23">
        <f t="shared" si="59"/>
        <v>3.4017114309955306E-2</v>
      </c>
      <c r="N129" s="23">
        <f t="shared" si="59"/>
        <v>3.2206564930845845E-2</v>
      </c>
      <c r="O129" s="23">
        <f t="shared" si="59"/>
        <v>3.0555233349455029E-2</v>
      </c>
      <c r="P129" s="23">
        <f t="shared" si="59"/>
        <v>2.9054196058696927E-2</v>
      </c>
      <c r="Q129" s="23">
        <f t="shared" si="59"/>
        <v>2.7692077763791983E-2</v>
      </c>
      <c r="R129" s="23">
        <f t="shared" si="59"/>
        <v>2.6457259366794529E-2</v>
      </c>
      <c r="S129" s="23">
        <f t="shared" si="59"/>
        <v>2.533861601954452E-2</v>
      </c>
      <c r="T129" s="23">
        <f t="shared" si="59"/>
        <v>2.4325877084879273E-2</v>
      </c>
      <c r="U129" s="23">
        <f t="shared" si="59"/>
        <v>2.3866421245122942E-2</v>
      </c>
      <c r="V129" s="23">
        <f t="shared" si="59"/>
        <v>2.3655018399721985E-2</v>
      </c>
      <c r="W129" s="23">
        <f t="shared" si="59"/>
        <v>2.369686247347914E-2</v>
      </c>
      <c r="X129" s="23">
        <f t="shared" si="59"/>
        <v>2.3332537120337431E-2</v>
      </c>
      <c r="Y129" s="23">
        <f t="shared" si="59"/>
        <v>2.2879691999488437E-2</v>
      </c>
      <c r="Z129" s="23">
        <f t="shared" si="59"/>
        <v>2.2422713562909292E-2</v>
      </c>
      <c r="AA129" s="23">
        <f t="shared" si="59"/>
        <v>2.2143257446895756E-2</v>
      </c>
      <c r="AB129" s="23">
        <f t="shared" si="59"/>
        <v>2.2291807119330275E-2</v>
      </c>
      <c r="AC129" s="23">
        <f t="shared" si="59"/>
        <v>2.2261527706232184E-2</v>
      </c>
      <c r="AD129" s="23">
        <f t="shared" si="59"/>
        <v>2.2155254905423884E-2</v>
      </c>
      <c r="AE129" s="23">
        <f t="shared" si="59"/>
        <v>2.1849738650088837E-2</v>
      </c>
      <c r="AF129" s="23">
        <f t="shared" si="59"/>
        <v>2.1460473127397198E-2</v>
      </c>
      <c r="AG129" s="23">
        <f t="shared" si="59"/>
        <v>2.1165971024962284E-2</v>
      </c>
      <c r="AH129" s="23">
        <f t="shared" si="59"/>
        <v>2.0895487947743555E-2</v>
      </c>
      <c r="AI129" s="23">
        <f t="shared" si="59"/>
        <v>2.0645114691988077E-2</v>
      </c>
      <c r="AJ129" s="23">
        <f t="shared" si="59"/>
        <v>2.0412448215403146E-2</v>
      </c>
      <c r="AK129" s="23">
        <f t="shared" si="59"/>
        <v>2.019674071145933E-2</v>
      </c>
      <c r="AL129" s="23">
        <f t="shared" si="59"/>
        <v>1.99976078876942E-2</v>
      </c>
      <c r="AM129" s="23">
        <f t="shared" si="59"/>
        <v>1.9814546798581661E-2</v>
      </c>
      <c r="AN129" s="23">
        <f t="shared" si="59"/>
        <v>1.9646822548095643E-2</v>
      </c>
      <c r="AO129" s="23">
        <f t="shared" si="59"/>
        <v>1.9493497219266048E-2</v>
      </c>
      <c r="AP129" s="23">
        <f t="shared" si="59"/>
        <v>1.9353499871705506E-2</v>
      </c>
      <c r="AQ129" s="23">
        <f t="shared" si="59"/>
        <v>1.9225696385876703E-2</v>
      </c>
      <c r="AR129" s="23">
        <f t="shared" si="59"/>
        <v>1.9108945277759765E-2</v>
      </c>
      <c r="AS129" s="23">
        <f t="shared" si="59"/>
        <v>1.9002137253461136E-2</v>
      </c>
      <c r="AT129" s="23">
        <f t="shared" si="59"/>
        <v>1.8904220616786295E-2</v>
      </c>
      <c r="AU129" s="23">
        <f t="shared" si="59"/>
        <v>1.881421577014802E-2</v>
      </c>
      <c r="AV129" s="23">
        <f t="shared" si="59"/>
        <v>1.8731221890728102E-2</v>
      </c>
      <c r="AW129" s="23">
        <f t="shared" si="59"/>
        <v>1.8654418291811858E-2</v>
      </c>
      <c r="AX129" s="23">
        <f t="shared" si="59"/>
        <v>1.8583062359749384E-2</v>
      </c>
      <c r="AY129" s="23">
        <f t="shared" si="59"/>
        <v>1.8516485422958539E-2</v>
      </c>
      <c r="AZ129" s="23">
        <f t="shared" si="59"/>
        <v>1.8454087492167197E-2</v>
      </c>
      <c r="BA129" s="23">
        <f t="shared" si="59"/>
        <v>1.8395331502420769E-2</v>
      </c>
      <c r="BB129" s="23">
        <f t="shared" si="59"/>
        <v>1.8339737466781442E-2</v>
      </c>
      <c r="BC129" s="23">
        <f t="shared" si="59"/>
        <v>1.8286876797843625E-2</v>
      </c>
      <c r="BD129" s="23">
        <f t="shared" si="59"/>
        <v>1.8236366948127466E-2</v>
      </c>
      <c r="BE129" s="23">
        <f t="shared" si="59"/>
        <v>1.8187866450003511E-2</v>
      </c>
      <c r="BF129" s="23">
        <f t="shared" si="59"/>
        <v>1.8141070389616439E-2</v>
      </c>
      <c r="BG129" s="23">
        <f t="shared" si="59"/>
        <v>1.8095706319806486E-2</v>
      </c>
      <c r="BH129" s="23">
        <f t="shared" si="59"/>
        <v>1.4999999999999999E-2</v>
      </c>
      <c r="BI129" s="23" t="e">
        <f>+$B$14/100+LN(BJ56/BI56)/10+$B$18*LN(BJ88/BI88)/10</f>
        <v>#NUM!</v>
      </c>
    </row>
    <row r="130" spans="1:61" ht="18" customHeight="1">
      <c r="A130" s="23" t="s">
        <v>12</v>
      </c>
      <c r="B130" s="23"/>
      <c r="C130" s="23">
        <f>+$B$14+LN(C56/B56)/10+$B$18*LN(C88/B88)/10</f>
        <v>9.8167755358913047E-2</v>
      </c>
      <c r="D130" s="23">
        <f t="shared" ref="D130:BH130" si="60">+$B$14+LN(D56/C56)/10+$B$18*LN(D88/C88)/10</f>
        <v>9.461743049152635E-2</v>
      </c>
      <c r="E130" s="23">
        <f t="shared" si="60"/>
        <v>8.3502125654152784E-2</v>
      </c>
      <c r="F130" s="23">
        <f t="shared" si="60"/>
        <v>7.6609037540806807E-2</v>
      </c>
      <c r="G130" s="23">
        <f t="shared" si="60"/>
        <v>6.5158228486269551E-2</v>
      </c>
      <c r="H130" s="23">
        <f t="shared" si="60"/>
        <v>5.5775317478895817E-2</v>
      </c>
      <c r="I130" s="23">
        <f t="shared" si="60"/>
        <v>5.2201795539078708E-2</v>
      </c>
      <c r="J130" s="23">
        <f t="shared" si="60"/>
        <v>4.9075788386198152E-2</v>
      </c>
      <c r="K130" s="23">
        <f t="shared" si="60"/>
        <v>4.7957322799907984E-2</v>
      </c>
      <c r="L130" s="23">
        <f t="shared" si="60"/>
        <v>4.2418721116448038E-2</v>
      </c>
      <c r="M130" s="23">
        <f t="shared" si="60"/>
        <v>3.6506791246823884E-2</v>
      </c>
      <c r="N130" s="23">
        <f t="shared" si="60"/>
        <v>3.4017114309955306E-2</v>
      </c>
      <c r="O130" s="23">
        <f t="shared" si="60"/>
        <v>3.2206564930845845E-2</v>
      </c>
      <c r="P130" s="23">
        <f t="shared" si="60"/>
        <v>3.0555233349455029E-2</v>
      </c>
      <c r="Q130" s="23">
        <f t="shared" si="60"/>
        <v>2.9054196058696927E-2</v>
      </c>
      <c r="R130" s="23">
        <f t="shared" si="60"/>
        <v>2.7692077763791983E-2</v>
      </c>
      <c r="S130" s="23">
        <f t="shared" si="60"/>
        <v>2.6457259366794529E-2</v>
      </c>
      <c r="T130" s="23">
        <f t="shared" si="60"/>
        <v>2.533861601954452E-2</v>
      </c>
      <c r="U130" s="23">
        <f t="shared" si="60"/>
        <v>2.4325877084879273E-2</v>
      </c>
      <c r="V130" s="23">
        <f t="shared" si="60"/>
        <v>2.3866421245122942E-2</v>
      </c>
      <c r="W130" s="23">
        <f t="shared" si="60"/>
        <v>2.3655018399721985E-2</v>
      </c>
      <c r="X130" s="23">
        <f t="shared" si="60"/>
        <v>2.369686247347914E-2</v>
      </c>
      <c r="Y130" s="23">
        <f t="shared" si="60"/>
        <v>2.3332537120337431E-2</v>
      </c>
      <c r="Z130" s="23">
        <f t="shared" si="60"/>
        <v>2.2879691999488437E-2</v>
      </c>
      <c r="AA130" s="23">
        <f t="shared" si="60"/>
        <v>2.2422713562909292E-2</v>
      </c>
      <c r="AB130" s="23">
        <f t="shared" si="60"/>
        <v>2.2143257446895756E-2</v>
      </c>
      <c r="AC130" s="23">
        <f t="shared" si="60"/>
        <v>2.2291807119330275E-2</v>
      </c>
      <c r="AD130" s="23">
        <f t="shared" si="60"/>
        <v>2.2261527706232184E-2</v>
      </c>
      <c r="AE130" s="23">
        <f t="shared" si="60"/>
        <v>2.2155254905423884E-2</v>
      </c>
      <c r="AF130" s="23">
        <f t="shared" si="60"/>
        <v>2.1849738650088837E-2</v>
      </c>
      <c r="AG130" s="23">
        <f t="shared" si="60"/>
        <v>2.1460473127397198E-2</v>
      </c>
      <c r="AH130" s="23">
        <f t="shared" si="60"/>
        <v>2.1165971024962284E-2</v>
      </c>
      <c r="AI130" s="23">
        <f t="shared" si="60"/>
        <v>2.0895487947743555E-2</v>
      </c>
      <c r="AJ130" s="23">
        <f t="shared" si="60"/>
        <v>2.0645114691988077E-2</v>
      </c>
      <c r="AK130" s="23">
        <f t="shared" si="60"/>
        <v>2.0412448215403146E-2</v>
      </c>
      <c r="AL130" s="23">
        <f t="shared" si="60"/>
        <v>2.019674071145933E-2</v>
      </c>
      <c r="AM130" s="23">
        <f t="shared" si="60"/>
        <v>1.99976078876942E-2</v>
      </c>
      <c r="AN130" s="23">
        <f t="shared" si="60"/>
        <v>1.9814546798581661E-2</v>
      </c>
      <c r="AO130" s="23">
        <f t="shared" si="60"/>
        <v>1.9646822548095643E-2</v>
      </c>
      <c r="AP130" s="23">
        <f t="shared" si="60"/>
        <v>1.9493497219266048E-2</v>
      </c>
      <c r="AQ130" s="23">
        <f t="shared" si="60"/>
        <v>1.9353499871705506E-2</v>
      </c>
      <c r="AR130" s="23">
        <f t="shared" si="60"/>
        <v>1.9225696385876703E-2</v>
      </c>
      <c r="AS130" s="23">
        <f t="shared" si="60"/>
        <v>1.9108945277759765E-2</v>
      </c>
      <c r="AT130" s="23">
        <f t="shared" si="60"/>
        <v>1.9002137253461136E-2</v>
      </c>
      <c r="AU130" s="23">
        <f t="shared" si="60"/>
        <v>1.8904220616786295E-2</v>
      </c>
      <c r="AV130" s="23">
        <f t="shared" si="60"/>
        <v>1.881421577014802E-2</v>
      </c>
      <c r="AW130" s="23">
        <f t="shared" si="60"/>
        <v>1.8731221890728102E-2</v>
      </c>
      <c r="AX130" s="23">
        <f t="shared" si="60"/>
        <v>1.8654418291811858E-2</v>
      </c>
      <c r="AY130" s="23">
        <f t="shared" si="60"/>
        <v>1.8583062359749384E-2</v>
      </c>
      <c r="AZ130" s="23">
        <f t="shared" si="60"/>
        <v>1.8516485422958539E-2</v>
      </c>
      <c r="BA130" s="23">
        <f t="shared" si="60"/>
        <v>1.8454087492167197E-2</v>
      </c>
      <c r="BB130" s="23">
        <f t="shared" si="60"/>
        <v>1.8395331502420769E-2</v>
      </c>
      <c r="BC130" s="23">
        <f t="shared" si="60"/>
        <v>1.8339737466781442E-2</v>
      </c>
      <c r="BD130" s="23">
        <f t="shared" si="60"/>
        <v>1.8286876797843625E-2</v>
      </c>
      <c r="BE130" s="23">
        <f t="shared" si="60"/>
        <v>1.8236366948127466E-2</v>
      </c>
      <c r="BF130" s="23">
        <f t="shared" si="60"/>
        <v>1.8187866450003511E-2</v>
      </c>
      <c r="BG130" s="23">
        <f t="shared" si="60"/>
        <v>1.8141070389616439E-2</v>
      </c>
      <c r="BH130" s="23">
        <f t="shared" si="60"/>
        <v>1.8095706319806486E-2</v>
      </c>
      <c r="BI130" s="23">
        <f>+$B$14/100+LN(BI56/BH56)/10+$B$18*LN(BI88/BH88)/10</f>
        <v>1.4999999999999999E-4</v>
      </c>
    </row>
    <row r="131" spans="1:61" ht="18" customHeight="1">
      <c r="A131" s="23" t="s">
        <v>88</v>
      </c>
      <c r="B131" s="23"/>
      <c r="C131" s="23">
        <f t="shared" ref="C131:BB131" si="61">+AVERAGE(C129:C130)</f>
        <v>9.6392592925219706E-2</v>
      </c>
      <c r="D131" s="23">
        <f t="shared" si="61"/>
        <v>8.9059778072839574E-2</v>
      </c>
      <c r="E131" s="23">
        <f t="shared" si="61"/>
        <v>8.0055581597479802E-2</v>
      </c>
      <c r="F131" s="23">
        <f t="shared" si="61"/>
        <v>7.0883633013538172E-2</v>
      </c>
      <c r="G131" s="23">
        <f t="shared" si="61"/>
        <v>6.0466772982582684E-2</v>
      </c>
      <c r="H131" s="23">
        <f t="shared" si="61"/>
        <v>5.3988556508987262E-2</v>
      </c>
      <c r="I131" s="23">
        <f t="shared" si="61"/>
        <v>5.063879196263843E-2</v>
      </c>
      <c r="J131" s="23">
        <f t="shared" si="61"/>
        <v>4.8516555593053068E-2</v>
      </c>
      <c r="K131" s="23">
        <f t="shared" si="61"/>
        <v>4.5188021958178011E-2</v>
      </c>
      <c r="L131" s="23">
        <f t="shared" si="61"/>
        <v>3.9462756181635958E-2</v>
      </c>
      <c r="M131" s="23">
        <f t="shared" si="61"/>
        <v>3.5261952778389595E-2</v>
      </c>
      <c r="N131" s="23">
        <f t="shared" si="61"/>
        <v>3.3111839620400575E-2</v>
      </c>
      <c r="O131" s="23">
        <f t="shared" si="61"/>
        <v>3.1380899140150437E-2</v>
      </c>
      <c r="P131" s="23">
        <f t="shared" si="61"/>
        <v>2.9804714704075978E-2</v>
      </c>
      <c r="Q131" s="23">
        <f t="shared" si="61"/>
        <v>2.8373136911244455E-2</v>
      </c>
      <c r="R131" s="23">
        <f t="shared" si="61"/>
        <v>2.7074668565293256E-2</v>
      </c>
      <c r="S131" s="23">
        <f t="shared" si="61"/>
        <v>2.5897937693169525E-2</v>
      </c>
      <c r="T131" s="23">
        <f t="shared" si="61"/>
        <v>2.4832246552211897E-2</v>
      </c>
      <c r="U131" s="23">
        <f t="shared" si="61"/>
        <v>2.4096149165001107E-2</v>
      </c>
      <c r="V131" s="23">
        <f t="shared" si="61"/>
        <v>2.3760719822422463E-2</v>
      </c>
      <c r="W131" s="23">
        <f t="shared" si="61"/>
        <v>2.3675940436600561E-2</v>
      </c>
      <c r="X131" s="23">
        <f t="shared" si="61"/>
        <v>2.3514699796908286E-2</v>
      </c>
      <c r="Y131" s="23">
        <f t="shared" si="61"/>
        <v>2.3106114559912933E-2</v>
      </c>
      <c r="Z131" s="23">
        <f t="shared" si="61"/>
        <v>2.2651202781198865E-2</v>
      </c>
      <c r="AA131" s="23">
        <f t="shared" si="61"/>
        <v>2.2282985504902524E-2</v>
      </c>
      <c r="AB131" s="23">
        <f t="shared" si="61"/>
        <v>2.2217532283113017E-2</v>
      </c>
      <c r="AC131" s="23">
        <f t="shared" si="61"/>
        <v>2.2276667412781229E-2</v>
      </c>
      <c r="AD131" s="23">
        <f t="shared" si="61"/>
        <v>2.2208391305828034E-2</v>
      </c>
      <c r="AE131" s="23">
        <f t="shared" si="61"/>
        <v>2.2002496777756363E-2</v>
      </c>
      <c r="AF131" s="23">
        <f t="shared" si="61"/>
        <v>2.1655105888743018E-2</v>
      </c>
      <c r="AG131" s="23">
        <f t="shared" si="61"/>
        <v>2.1313222076179743E-2</v>
      </c>
      <c r="AH131" s="23">
        <f t="shared" si="61"/>
        <v>2.1030729486352921E-2</v>
      </c>
      <c r="AI131" s="23">
        <f t="shared" si="61"/>
        <v>2.0770301319865816E-2</v>
      </c>
      <c r="AJ131" s="23">
        <f t="shared" si="61"/>
        <v>2.0528781453695612E-2</v>
      </c>
      <c r="AK131" s="23">
        <f t="shared" si="61"/>
        <v>2.030459446343124E-2</v>
      </c>
      <c r="AL131" s="23">
        <f t="shared" si="61"/>
        <v>2.0097174299576765E-2</v>
      </c>
      <c r="AM131" s="23">
        <f t="shared" si="61"/>
        <v>1.9906077343137929E-2</v>
      </c>
      <c r="AN131" s="23">
        <f t="shared" si="61"/>
        <v>1.9730684673338654E-2</v>
      </c>
      <c r="AO131" s="23">
        <f t="shared" si="61"/>
        <v>1.9570159883680847E-2</v>
      </c>
      <c r="AP131" s="23">
        <f t="shared" si="61"/>
        <v>1.9423498545485779E-2</v>
      </c>
      <c r="AQ131" s="23">
        <f t="shared" si="61"/>
        <v>1.9289598128791104E-2</v>
      </c>
      <c r="AR131" s="23">
        <f t="shared" si="61"/>
        <v>1.9167320831818234E-2</v>
      </c>
      <c r="AS131" s="23">
        <f t="shared" si="61"/>
        <v>1.9055541265610453E-2</v>
      </c>
      <c r="AT131" s="23">
        <f t="shared" si="61"/>
        <v>1.8953178935123716E-2</v>
      </c>
      <c r="AU131" s="23">
        <f t="shared" si="61"/>
        <v>1.8859218193467156E-2</v>
      </c>
      <c r="AV131" s="23">
        <f t="shared" si="61"/>
        <v>1.8772718830438059E-2</v>
      </c>
      <c r="AW131" s="23">
        <f t="shared" si="61"/>
        <v>1.869282009126998E-2</v>
      </c>
      <c r="AX131" s="23">
        <f t="shared" si="61"/>
        <v>1.8618740325780619E-2</v>
      </c>
      <c r="AY131" s="23">
        <f t="shared" si="61"/>
        <v>1.8549773891353961E-2</v>
      </c>
      <c r="AZ131" s="23">
        <f t="shared" si="61"/>
        <v>1.8485286457562866E-2</v>
      </c>
      <c r="BA131" s="23">
        <f t="shared" si="61"/>
        <v>1.8424709497293981E-2</v>
      </c>
      <c r="BB131" s="23">
        <f t="shared" si="61"/>
        <v>1.8367534484601107E-2</v>
      </c>
      <c r="BC131" s="23">
        <f>+AVERAGE(BC129:BC130)</f>
        <v>1.8313307132312533E-2</v>
      </c>
      <c r="BD131" s="23">
        <f>+AVERAGE(BD129:BD130)</f>
        <v>1.8261621872985544E-2</v>
      </c>
      <c r="BE131" s="23">
        <f>+AVERAGE(BE129:BE130)</f>
        <v>1.8212116699065486E-2</v>
      </c>
      <c r="BF131" s="23">
        <f>+AVERAGE(BF129:BF130)</f>
        <v>1.8164468419809975E-2</v>
      </c>
      <c r="BG131" s="23">
        <f>+AVERAGE(BG129:BG130)</f>
        <v>1.8118388354711461E-2</v>
      </c>
      <c r="BH131" s="23" t="e">
        <f>+$B$14/100+LN(BH58/BG58)/10+$B$18*LN(BI90/BH90)/10</f>
        <v>#DIV/0!</v>
      </c>
      <c r="BI131" s="23" t="e">
        <f>+BH131</f>
        <v>#DIV/0!</v>
      </c>
    </row>
    <row r="132" spans="1:61" ht="18" customHeight="1">
      <c r="A132" s="23" t="s">
        <v>13</v>
      </c>
      <c r="B132" s="23">
        <f t="shared" ref="B132:BI132" si="62">+B88^-$B$18</f>
        <v>0.76940862579769964</v>
      </c>
      <c r="C132" s="23">
        <f t="shared" si="62"/>
        <v>0.41512365380881877</v>
      </c>
      <c r="D132" s="23">
        <f t="shared" si="62"/>
        <v>0.22511522671453449</v>
      </c>
      <c r="E132" s="23">
        <f t="shared" si="62"/>
        <v>0.13221480523620313</v>
      </c>
      <c r="F132" s="23">
        <f t="shared" si="62"/>
        <v>8.0969480713766903E-2</v>
      </c>
      <c r="G132" s="23">
        <f t="shared" si="62"/>
        <v>5.2564440146120224E-2</v>
      </c>
      <c r="H132" s="23">
        <f t="shared" si="62"/>
        <v>3.619530946460725E-2</v>
      </c>
      <c r="I132" s="23">
        <f t="shared" si="62"/>
        <v>2.583046079290038E-2</v>
      </c>
      <c r="J132" s="23">
        <f t="shared" si="62"/>
        <v>1.9019018014496986E-2</v>
      </c>
      <c r="K132" s="23">
        <f t="shared" si="62"/>
        <v>1.4161245774693465E-2</v>
      </c>
      <c r="L132" s="23">
        <f t="shared" si="62"/>
        <v>1.0835883837722752E-2</v>
      </c>
      <c r="M132" s="23">
        <f t="shared" si="62"/>
        <v>8.5525983078671049E-3</v>
      </c>
      <c r="N132" s="23">
        <f t="shared" si="62"/>
        <v>6.9206094053818673E-3</v>
      </c>
      <c r="O132" s="23">
        <f t="shared" si="62"/>
        <v>5.7023480098906208E-3</v>
      </c>
      <c r="P132" s="23">
        <f t="shared" si="62"/>
        <v>4.776774504419096E-3</v>
      </c>
      <c r="Q132" s="23">
        <f t="shared" si="62"/>
        <v>4.0619510364965925E-3</v>
      </c>
      <c r="R132" s="23">
        <f t="shared" si="62"/>
        <v>3.5014685709237534E-3</v>
      </c>
      <c r="S132" s="23">
        <f t="shared" si="62"/>
        <v>3.0558253484367142E-3</v>
      </c>
      <c r="T132" s="23">
        <f t="shared" si="62"/>
        <v>2.6969011721659076E-3</v>
      </c>
      <c r="U132" s="23">
        <f t="shared" si="62"/>
        <v>2.4043617165160807E-3</v>
      </c>
      <c r="V132" s="23">
        <f t="shared" si="62"/>
        <v>2.1714108367252567E-3</v>
      </c>
      <c r="W132" s="23">
        <f t="shared" si="62"/>
        <v>1.9815924615027916E-3</v>
      </c>
      <c r="X132" s="23">
        <f t="shared" si="62"/>
        <v>1.8257777080744146E-3</v>
      </c>
      <c r="Y132" s="23">
        <f t="shared" si="62"/>
        <v>1.6883547498188732E-3</v>
      </c>
      <c r="Z132" s="23">
        <f t="shared" si="62"/>
        <v>1.5683615589510032E-3</v>
      </c>
      <c r="AA132" s="23">
        <f t="shared" si="62"/>
        <v>1.4635693512055382E-3</v>
      </c>
      <c r="AB132" s="23">
        <f t="shared" si="62"/>
        <v>1.3696010680806351E-3</v>
      </c>
      <c r="AC132" s="23">
        <f t="shared" si="62"/>
        <v>1.279763509335109E-3</v>
      </c>
      <c r="AD132" s="23">
        <f t="shared" si="62"/>
        <v>1.1961808936188298E-3</v>
      </c>
      <c r="AE132" s="23">
        <f t="shared" si="62"/>
        <v>1.1192459631107188E-3</v>
      </c>
      <c r="AF132" s="23">
        <f t="shared" si="62"/>
        <v>1.0478021276580751E-3</v>
      </c>
      <c r="AG132" s="23">
        <f t="shared" si="62"/>
        <v>9.8224945765584284E-4</v>
      </c>
      <c r="AH132" s="23">
        <f t="shared" si="62"/>
        <v>9.2351366458090077E-4</v>
      </c>
      <c r="AI132" s="23">
        <f t="shared" si="62"/>
        <v>8.7064186593921282E-4</v>
      </c>
      <c r="AJ132" s="23">
        <f t="shared" si="62"/>
        <v>8.2285464549948311E-4</v>
      </c>
      <c r="AK132" s="23">
        <f t="shared" si="62"/>
        <v>7.7950187001875944E-4</v>
      </c>
      <c r="AL132" s="23">
        <f t="shared" si="62"/>
        <v>7.4002774621329188E-4</v>
      </c>
      <c r="AM132" s="23">
        <f t="shared" si="62"/>
        <v>7.0395300629011394E-4</v>
      </c>
      <c r="AN132" s="23">
        <f t="shared" si="62"/>
        <v>6.7086379850596779E-4</v>
      </c>
      <c r="AO132" s="23">
        <f t="shared" si="62"/>
        <v>6.4040315520212275E-4</v>
      </c>
      <c r="AP132" s="23">
        <f t="shared" si="62"/>
        <v>6.122636165972168E-4</v>
      </c>
      <c r="AQ132" s="23">
        <f t="shared" si="62"/>
        <v>5.8618060228758965E-4</v>
      </c>
      <c r="AR132" s="23">
        <f t="shared" si="62"/>
        <v>5.6192645214814979E-4</v>
      </c>
      <c r="AS132" s="23">
        <f t="shared" si="62"/>
        <v>5.3930513316010893E-4</v>
      </c>
      <c r="AT132" s="23">
        <f t="shared" si="62"/>
        <v>5.1814760217496674E-4</v>
      </c>
      <c r="AU132" s="23">
        <f t="shared" si="62"/>
        <v>4.9830779172811972E-4</v>
      </c>
      <c r="AV132" s="23">
        <f t="shared" si="62"/>
        <v>4.7965916755192346E-4</v>
      </c>
      <c r="AW132" s="23">
        <f t="shared" si="62"/>
        <v>4.6209179655055119E-4</v>
      </c>
      <c r="AX132" s="23">
        <f t="shared" si="62"/>
        <v>4.4550986140672706E-4</v>
      </c>
      <c r="AY132" s="23">
        <f t="shared" si="62"/>
        <v>4.2982956027641549E-4</v>
      </c>
      <c r="AZ132" s="23">
        <f t="shared" si="62"/>
        <v>4.1497733506243512E-4</v>
      </c>
      <c r="BA132" s="23">
        <f t="shared" si="62"/>
        <v>4.0088837802204386E-4</v>
      </c>
      <c r="BB132" s="23">
        <f t="shared" si="62"/>
        <v>3.8750537299313915E-4</v>
      </c>
      <c r="BC132" s="23">
        <f t="shared" si="62"/>
        <v>3.7477743376670519E-4</v>
      </c>
      <c r="BD132" s="23">
        <f t="shared" si="62"/>
        <v>3.626592078113979E-4</v>
      </c>
      <c r="BE132" s="23">
        <f t="shared" si="62"/>
        <v>3.5111011856134365E-4</v>
      </c>
      <c r="BF132" s="23">
        <f t="shared" si="62"/>
        <v>3.4009372379990025E-4</v>
      </c>
      <c r="BG132" s="23">
        <f t="shared" si="62"/>
        <v>3.2957717135214336E-4</v>
      </c>
      <c r="BH132" s="23">
        <f t="shared" si="62"/>
        <v>3.1953073640280175E-4</v>
      </c>
      <c r="BI132" s="23">
        <f t="shared" si="62"/>
        <v>3.1953073640280175E-4</v>
      </c>
    </row>
    <row r="133" spans="1:61" ht="18" customHeight="1">
      <c r="A133" s="23" t="s">
        <v>14</v>
      </c>
      <c r="B133" s="23">
        <f t="shared" ref="B133:AG133" si="63">+B17*B132/$B132</f>
        <v>1</v>
      </c>
      <c r="C133" s="23">
        <f t="shared" si="63"/>
        <v>0.46490049319240789</v>
      </c>
      <c r="D133" s="23">
        <f t="shared" si="63"/>
        <v>0.21723358813919294</v>
      </c>
      <c r="E133" s="23">
        <f t="shared" si="63"/>
        <v>0.10993646578868348</v>
      </c>
      <c r="F133" s="23">
        <f t="shared" si="63"/>
        <v>5.8012637820454301E-2</v>
      </c>
      <c r="G133" s="23">
        <f t="shared" si="63"/>
        <v>3.2451358323540049E-2</v>
      </c>
      <c r="H133" s="23">
        <f t="shared" si="63"/>
        <v>1.9254520525658944E-2</v>
      </c>
      <c r="I133" s="23">
        <f t="shared" si="63"/>
        <v>1.1840012077194968E-2</v>
      </c>
      <c r="J133" s="23">
        <f t="shared" si="63"/>
        <v>7.5118630044058027E-3</v>
      </c>
      <c r="K133" s="23">
        <f t="shared" si="63"/>
        <v>4.8194847116607162E-3</v>
      </c>
      <c r="L133" s="23">
        <f t="shared" si="63"/>
        <v>3.1776280823066464E-3</v>
      </c>
      <c r="M133" s="23">
        <f t="shared" si="63"/>
        <v>2.1611075302699397E-3</v>
      </c>
      <c r="N133" s="23">
        <f t="shared" si="63"/>
        <v>1.5068229211399084E-3</v>
      </c>
      <c r="O133" s="23">
        <f t="shared" si="63"/>
        <v>1.0698211393855869E-3</v>
      </c>
      <c r="P133" s="23">
        <f t="shared" si="63"/>
        <v>7.722035154816031E-4</v>
      </c>
      <c r="Q133" s="23">
        <f t="shared" si="63"/>
        <v>5.6581088199775633E-4</v>
      </c>
      <c r="R133" s="23">
        <f t="shared" si="63"/>
        <v>4.2026809531799152E-4</v>
      </c>
      <c r="S133" s="23">
        <f t="shared" si="63"/>
        <v>3.1604163207797674E-4</v>
      </c>
      <c r="T133" s="23">
        <f t="shared" si="63"/>
        <v>2.4033685640932693E-4</v>
      </c>
      <c r="U133" s="23">
        <f t="shared" si="63"/>
        <v>1.8462679304414955E-4</v>
      </c>
      <c r="V133" s="23">
        <f t="shared" si="63"/>
        <v>1.4367344328412258E-4</v>
      </c>
      <c r="W133" s="23">
        <f t="shared" si="63"/>
        <v>1.129765785645518E-4</v>
      </c>
      <c r="X133" s="23">
        <f t="shared" si="63"/>
        <v>8.9693620459783713E-5</v>
      </c>
      <c r="Y133" s="23">
        <f t="shared" si="63"/>
        <v>7.1468873340250311E-5</v>
      </c>
      <c r="Z133" s="23">
        <f t="shared" si="63"/>
        <v>5.720565971465122E-5</v>
      </c>
      <c r="AA133" s="23">
        <f t="shared" si="63"/>
        <v>4.5998714316352192E-5</v>
      </c>
      <c r="AB133" s="23">
        <f t="shared" si="63"/>
        <v>3.7090787169992165E-5</v>
      </c>
      <c r="AC133" s="23">
        <f t="shared" si="63"/>
        <v>2.9863538432842334E-5</v>
      </c>
      <c r="AD133" s="23">
        <f t="shared" si="63"/>
        <v>2.4051821971303566E-5</v>
      </c>
      <c r="AE133" s="23">
        <f t="shared" si="63"/>
        <v>1.9391715616767458E-5</v>
      </c>
      <c r="AF133" s="23">
        <f t="shared" si="63"/>
        <v>1.5642621983949534E-5</v>
      </c>
      <c r="AG133" s="23">
        <f t="shared" si="63"/>
        <v>1.2635477233557404E-5</v>
      </c>
      <c r="AH133" s="23">
        <f t="shared" ref="AH133:BI133" si="64">+AH17*AH132/$B132</f>
        <v>1.0236529802483187E-5</v>
      </c>
      <c r="AI133" s="23">
        <f t="shared" si="64"/>
        <v>8.315503560341248E-6</v>
      </c>
      <c r="AJ133" s="23">
        <f t="shared" si="64"/>
        <v>6.7719182973753695E-6</v>
      </c>
      <c r="AK133" s="23">
        <f t="shared" si="64"/>
        <v>5.527710925612743E-6</v>
      </c>
      <c r="AL133" s="23">
        <f t="shared" si="64"/>
        <v>4.5218457410602777E-6</v>
      </c>
      <c r="AM133" s="23">
        <f t="shared" si="64"/>
        <v>3.7063888858180856E-6</v>
      </c>
      <c r="AN133" s="23">
        <f t="shared" si="64"/>
        <v>3.0435556801077995E-6</v>
      </c>
      <c r="AO133" s="23">
        <f t="shared" si="64"/>
        <v>2.5034558395008233E-6</v>
      </c>
      <c r="AP133" s="23">
        <f t="shared" si="64"/>
        <v>2.0623601193339353E-6</v>
      </c>
      <c r="AQ133" s="23">
        <f t="shared" si="64"/>
        <v>1.7013633365581633E-6</v>
      </c>
      <c r="AR133" s="23">
        <f t="shared" si="64"/>
        <v>1.4053505923042077E-6</v>
      </c>
      <c r="AS133" s="23">
        <f t="shared" si="64"/>
        <v>1.1621958918312653E-6</v>
      </c>
      <c r="AT133" s="23">
        <f t="shared" si="64"/>
        <v>9.6213907357420515E-7</v>
      </c>
      <c r="AU133" s="23">
        <f t="shared" si="64"/>
        <v>7.9729972630929941E-7</v>
      </c>
      <c r="AV133" s="23">
        <f t="shared" si="64"/>
        <v>6.6129656053267037E-7</v>
      </c>
      <c r="AW133" s="23">
        <f t="shared" si="64"/>
        <v>5.4894818137116382E-7</v>
      </c>
      <c r="AX133" s="23">
        <f t="shared" si="64"/>
        <v>4.5603690665995852E-7</v>
      </c>
      <c r="AY133" s="23">
        <f t="shared" si="64"/>
        <v>3.7912159826059339E-7</v>
      </c>
      <c r="AZ133" s="23">
        <f t="shared" si="64"/>
        <v>3.153887529312097E-7</v>
      </c>
      <c r="BA133" s="23">
        <f t="shared" si="64"/>
        <v>2.6253358437805197E-7</v>
      </c>
      <c r="BB133" s="23">
        <f t="shared" si="64"/>
        <v>2.1866471487816562E-7</v>
      </c>
      <c r="BC133" s="23">
        <f t="shared" si="64"/>
        <v>1.8222753066735092E-7</v>
      </c>
      <c r="BD133" s="23">
        <f t="shared" si="64"/>
        <v>1.5194235140786762E-7</v>
      </c>
      <c r="BE133" s="23">
        <f t="shared" si="64"/>
        <v>1.2675440400053816E-7</v>
      </c>
      <c r="BF133" s="23">
        <f t="shared" si="64"/>
        <v>1.05793237329093E-7</v>
      </c>
      <c r="BG133" s="23">
        <f t="shared" si="64"/>
        <v>8.8339714043393832E-8</v>
      </c>
      <c r="BH133" s="23">
        <f t="shared" si="64"/>
        <v>7.3799103292706397E-8</v>
      </c>
      <c r="BI133" s="23">
        <f t="shared" si="64"/>
        <v>6.3590269037805885E-8</v>
      </c>
    </row>
    <row r="134" spans="1:61" ht="18" customHeight="1">
      <c r="A134" s="23" t="s">
        <v>15</v>
      </c>
      <c r="B134" s="23"/>
      <c r="C134" s="23">
        <f>+(C133/B133)^-0.1-1</f>
        <v>7.9602792692601954E-2</v>
      </c>
      <c r="D134" s="23">
        <f t="shared" ref="D134:BI134" si="65">+(D133/C133)^-0.1-1</f>
        <v>7.9054308425494879E-2</v>
      </c>
      <c r="E134" s="23">
        <f t="shared" si="65"/>
        <v>7.0479908184446938E-2</v>
      </c>
      <c r="F134" s="23">
        <f t="shared" si="65"/>
        <v>6.6011563762483405E-2</v>
      </c>
      <c r="G134" s="23">
        <f t="shared" si="65"/>
        <v>5.9812343377973143E-2</v>
      </c>
      <c r="H134" s="23">
        <f t="shared" si="65"/>
        <v>5.3586063187995414E-2</v>
      </c>
      <c r="I134" s="23">
        <f t="shared" si="65"/>
        <v>4.9827769447744474E-2</v>
      </c>
      <c r="J134" s="23">
        <f t="shared" si="65"/>
        <v>4.6551124407334443E-2</v>
      </c>
      <c r="K134" s="23">
        <f t="shared" si="65"/>
        <v>4.5381247345964493E-2</v>
      </c>
      <c r="L134" s="23">
        <f t="shared" si="65"/>
        <v>4.2532863947241095E-2</v>
      </c>
      <c r="M134" s="23">
        <f t="shared" si="65"/>
        <v>3.930416765423872E-2</v>
      </c>
      <c r="N134" s="23">
        <f t="shared" si="65"/>
        <v>3.6719854425064202E-2</v>
      </c>
      <c r="O134" s="23">
        <f t="shared" si="65"/>
        <v>3.484452014127859E-2</v>
      </c>
      <c r="P134" s="23">
        <f t="shared" si="65"/>
        <v>3.3137058883695447E-2</v>
      </c>
      <c r="Q134" s="23">
        <f t="shared" si="65"/>
        <v>3.1587444936961528E-2</v>
      </c>
      <c r="R134" s="23">
        <f t="shared" si="65"/>
        <v>3.0183257357321303E-2</v>
      </c>
      <c r="S134" s="23">
        <f t="shared" si="65"/>
        <v>2.8911953195279283E-2</v>
      </c>
      <c r="T134" s="23">
        <f t="shared" si="65"/>
        <v>2.7761611215090909E-2</v>
      </c>
      <c r="U134" s="23">
        <f t="shared" si="65"/>
        <v>2.6721283894767023E-2</v>
      </c>
      <c r="V134" s="23">
        <f t="shared" si="65"/>
        <v>2.539648079142065E-2</v>
      </c>
      <c r="W134" s="23">
        <f t="shared" si="65"/>
        <v>2.4327443091783918E-2</v>
      </c>
      <c r="X134" s="23">
        <f t="shared" si="65"/>
        <v>2.334644773008332E-2</v>
      </c>
      <c r="Y134" s="23">
        <f t="shared" si="65"/>
        <v>2.2973684581783838E-2</v>
      </c>
      <c r="Z134" s="23">
        <f t="shared" si="65"/>
        <v>2.2510540814076441E-2</v>
      </c>
      <c r="AA134" s="23">
        <f t="shared" si="65"/>
        <v>2.2043382294564262E-2</v>
      </c>
      <c r="AB134" s="23">
        <f t="shared" si="65"/>
        <v>2.1757805925440632E-2</v>
      </c>
      <c r="AC134" s="23">
        <f t="shared" si="65"/>
        <v>2.1909598986944001E-2</v>
      </c>
      <c r="AD134" s="23">
        <f t="shared" si="65"/>
        <v>2.1878656632507987E-2</v>
      </c>
      <c r="AE134" s="23">
        <f t="shared" si="65"/>
        <v>2.1770064495879149E-2</v>
      </c>
      <c r="AF134" s="23">
        <f t="shared" si="65"/>
        <v>2.1717114798544213E-2</v>
      </c>
      <c r="AG134" s="23">
        <f t="shared" si="65"/>
        <v>2.157860780244869E-2</v>
      </c>
      <c r="AH134" s="23">
        <f t="shared" si="65"/>
        <v>2.1277795051816151E-2</v>
      </c>
      <c r="AI134" s="23">
        <f t="shared" si="65"/>
        <v>2.1001594046648142E-2</v>
      </c>
      <c r="AJ134" s="23">
        <f t="shared" si="65"/>
        <v>2.0745994552389346E-2</v>
      </c>
      <c r="AK134" s="23">
        <f t="shared" si="65"/>
        <v>2.0508528804579207E-2</v>
      </c>
      <c r="AL134" s="23">
        <f t="shared" si="65"/>
        <v>2.0288421197362183E-2</v>
      </c>
      <c r="AM134" s="23">
        <f t="shared" si="65"/>
        <v>2.0085268510849685E-2</v>
      </c>
      <c r="AN134" s="23">
        <f t="shared" si="65"/>
        <v>1.9898547681789003E-2</v>
      </c>
      <c r="AO134" s="23">
        <f t="shared" si="65"/>
        <v>1.9727500307104462E-2</v>
      </c>
      <c r="AP134" s="23">
        <f t="shared" si="65"/>
        <v>1.9571162238402495E-2</v>
      </c>
      <c r="AQ134" s="23">
        <f t="shared" si="65"/>
        <v>1.9428434970992559E-2</v>
      </c>
      <c r="AR134" s="23">
        <f t="shared" si="65"/>
        <v>1.929815678863056E-2</v>
      </c>
      <c r="AS134" s="23">
        <f t="shared" si="65"/>
        <v>1.9179159545988922E-2</v>
      </c>
      <c r="AT134" s="23">
        <f t="shared" si="65"/>
        <v>1.9070308846719231E-2</v>
      </c>
      <c r="AU134" s="23">
        <f t="shared" si="65"/>
        <v>1.8970529794635871E-2</v>
      </c>
      <c r="AV134" s="23">
        <f t="shared" si="65"/>
        <v>1.8878821635524234E-2</v>
      </c>
      <c r="AW134" s="23">
        <f t="shared" si="65"/>
        <v>1.87942644383714E-2</v>
      </c>
      <c r="AX134" s="23">
        <f t="shared" si="65"/>
        <v>1.871602037705844E-2</v>
      </c>
      <c r="AY134" s="23">
        <f t="shared" si="65"/>
        <v>1.864333153933817E-2</v>
      </c>
      <c r="AZ134" s="23">
        <f t="shared" si="65"/>
        <v>1.8575515644154272E-2</v>
      </c>
      <c r="BA134" s="23">
        <f t="shared" si="65"/>
        <v>1.8511960622494827E-2</v>
      </c>
      <c r="BB134" s="23">
        <f t="shared" si="65"/>
        <v>1.8452118702232845E-2</v>
      </c>
      <c r="BC134" s="23">
        <f t="shared" si="65"/>
        <v>1.8395500412682786E-2</v>
      </c>
      <c r="BD134" s="23">
        <f t="shared" si="65"/>
        <v>1.8341668768088626E-2</v>
      </c>
      <c r="BE134" s="23">
        <f t="shared" si="65"/>
        <v>1.8290233782437104E-2</v>
      </c>
      <c r="BF134" s="23">
        <f t="shared" si="65"/>
        <v>1.8240847396505888E-2</v>
      </c>
      <c r="BG134" s="23">
        <f t="shared" si="65"/>
        <v>1.8193198851212955E-2</v>
      </c>
      <c r="BH134" s="23">
        <f t="shared" si="65"/>
        <v>1.8147010511514017E-2</v>
      </c>
      <c r="BI134" s="23">
        <f t="shared" si="65"/>
        <v>1.4999999999999902E-2</v>
      </c>
    </row>
    <row r="135" spans="1:61" ht="18" customHeight="1">
      <c r="A135" s="23" t="s">
        <v>206</v>
      </c>
      <c r="B135" s="23"/>
      <c r="C135" s="23">
        <f>+LN(C56/B56)/10</f>
        <v>2.1463178909745043E-2</v>
      </c>
      <c r="D135" s="23">
        <f t="shared" ref="D135:K135" si="66">+LN(D56/C56)/10</f>
        <v>1.8421025792865878E-2</v>
      </c>
      <c r="E135" s="23">
        <f t="shared" si="66"/>
        <v>1.5283677903762274E-2</v>
      </c>
      <c r="F135" s="23">
        <f t="shared" si="66"/>
        <v>1.2573476542533846E-2</v>
      </c>
      <c r="G135" s="23">
        <f t="shared" si="66"/>
        <v>6.9549830775917591E-3</v>
      </c>
      <c r="H135" s="23">
        <f t="shared" si="66"/>
        <v>3.4642864150270188E-3</v>
      </c>
      <c r="I135" s="23">
        <f t="shared" si="66"/>
        <v>3.4642864150270188E-3</v>
      </c>
      <c r="J135" s="23">
        <f t="shared" si="66"/>
        <v>3.4642864150270188E-3</v>
      </c>
      <c r="K135" s="23">
        <f t="shared" si="66"/>
        <v>3.4642864150270188E-3</v>
      </c>
    </row>
    <row r="136" spans="1:61" ht="18" customHeight="1">
      <c r="A136" s="23" t="s">
        <v>207</v>
      </c>
      <c r="B136" s="23"/>
      <c r="C136" s="23">
        <f>+C134+C135</f>
        <v>0.101065971602347</v>
      </c>
      <c r="D136" s="23">
        <f t="shared" ref="D136:K136" si="67">+D134+D135</f>
        <v>9.7475334218360757E-2</v>
      </c>
      <c r="E136" s="23">
        <f t="shared" si="67"/>
        <v>8.5763586088209207E-2</v>
      </c>
      <c r="F136" s="23">
        <f t="shared" si="67"/>
        <v>7.8585040305017256E-2</v>
      </c>
      <c r="G136" s="23">
        <f t="shared" si="67"/>
        <v>6.6767326455564907E-2</v>
      </c>
      <c r="H136" s="23">
        <f t="shared" si="67"/>
        <v>5.7050349603022431E-2</v>
      </c>
      <c r="I136" s="23">
        <f t="shared" si="67"/>
        <v>5.3292055862771491E-2</v>
      </c>
      <c r="J136" s="23">
        <f t="shared" si="67"/>
        <v>5.001541082236146E-2</v>
      </c>
      <c r="K136" s="23">
        <f t="shared" si="67"/>
        <v>4.8845533760991509E-2</v>
      </c>
    </row>
    <row r="137" spans="1:61" ht="18" customHeight="1">
      <c r="A137" s="23" t="s">
        <v>208</v>
      </c>
      <c r="B137" s="23"/>
      <c r="C137" s="23">
        <f>+C136-C129</f>
        <v>6.4485411108206464E-3</v>
      </c>
      <c r="D137" s="23">
        <f t="shared" ref="D137:K137" si="68">+D136-D129</f>
        <v>1.3973208564207973E-2</v>
      </c>
      <c r="E137" s="23">
        <f t="shared" si="68"/>
        <v>9.1545485474023996E-3</v>
      </c>
      <c r="F137" s="23">
        <f t="shared" si="68"/>
        <v>1.3426811818747705E-2</v>
      </c>
      <c r="G137" s="23">
        <f t="shared" si="68"/>
        <v>1.099200897666909E-2</v>
      </c>
      <c r="H137" s="23">
        <f t="shared" si="68"/>
        <v>4.8485540639437233E-3</v>
      </c>
      <c r="I137" s="23">
        <f t="shared" si="68"/>
        <v>4.2162674765733391E-3</v>
      </c>
      <c r="J137" s="23">
        <f t="shared" si="68"/>
        <v>2.0580880224534762E-3</v>
      </c>
      <c r="K137" s="23">
        <f t="shared" si="68"/>
        <v>6.4268126445434712E-3</v>
      </c>
    </row>
    <row r="138" spans="1:61" ht="18" customHeight="1">
      <c r="A138" s="23"/>
      <c r="B138" s="23" t="s">
        <v>28</v>
      </c>
    </row>
    <row r="139" spans="1:61" ht="18" customHeight="1">
      <c r="A139" s="23" t="s">
        <v>209</v>
      </c>
      <c r="B139" s="23">
        <f t="shared" ref="B139:BI139" si="69">+$B$7*B68/B74-(1-(1-0.1)^10)/10</f>
        <v>0.11686958122906226</v>
      </c>
      <c r="C139" s="23">
        <f t="shared" si="69"/>
        <v>9.403650949643029E-2</v>
      </c>
      <c r="D139" s="23">
        <f t="shared" si="69"/>
        <v>7.86653793974154E-2</v>
      </c>
      <c r="E139" s="23">
        <f t="shared" si="69"/>
        <v>7.0305655188266911E-2</v>
      </c>
      <c r="F139" s="23">
        <f t="shared" si="69"/>
        <v>6.4884001357404755E-2</v>
      </c>
      <c r="G139" s="23">
        <f t="shared" si="69"/>
        <v>6.0267768627874127E-2</v>
      </c>
      <c r="H139" s="23">
        <f t="shared" si="69"/>
        <v>5.6274322850528746E-2</v>
      </c>
      <c r="I139" s="23">
        <f t="shared" si="69"/>
        <v>5.3013731159471639E-2</v>
      </c>
      <c r="J139" s="23">
        <f t="shared" si="69"/>
        <v>5.0173018215869669E-2</v>
      </c>
      <c r="K139" s="23">
        <f t="shared" si="69"/>
        <v>4.7542065607104722E-2</v>
      </c>
      <c r="L139" s="23">
        <f t="shared" si="69"/>
        <v>4.4959279750108286E-2</v>
      </c>
      <c r="M139" s="23">
        <f t="shared" si="69"/>
        <v>4.2167140889827967E-2</v>
      </c>
      <c r="N139" s="23">
        <f t="shared" si="69"/>
        <v>4.0110111534578427E-2</v>
      </c>
      <c r="O139" s="23">
        <f t="shared" si="69"/>
        <v>3.8234369157751552E-2</v>
      </c>
      <c r="P139" s="23">
        <f t="shared" si="69"/>
        <v>3.6535255961484089E-2</v>
      </c>
      <c r="Q139" s="23">
        <f t="shared" si="69"/>
        <v>3.500183773850081E-2</v>
      </c>
      <c r="R139" s="23">
        <f t="shared" si="69"/>
        <v>3.3620356437682547E-2</v>
      </c>
      <c r="S139" s="23">
        <f t="shared" si="69"/>
        <v>3.2376634236456731E-2</v>
      </c>
      <c r="T139" s="23">
        <f t="shared" si="69"/>
        <v>3.1257172430174299E-2</v>
      </c>
      <c r="U139" s="23">
        <f t="shared" si="69"/>
        <v>3.0249624737981679E-2</v>
      </c>
      <c r="V139" s="23">
        <f t="shared" si="69"/>
        <v>2.9894088838155711E-2</v>
      </c>
      <c r="W139" s="23">
        <f t="shared" si="69"/>
        <v>2.9906749081748465E-2</v>
      </c>
      <c r="X139" s="23">
        <f t="shared" si="69"/>
        <v>3.025486789249808E-2</v>
      </c>
      <c r="Y139" s="23">
        <f t="shared" si="69"/>
        <v>3.0138098472669794E-2</v>
      </c>
      <c r="Z139" s="23">
        <f t="shared" si="69"/>
        <v>2.9812642809333698E-2</v>
      </c>
      <c r="AA139" s="23">
        <f t="shared" si="69"/>
        <v>2.9417154803710779E-2</v>
      </c>
      <c r="AB139" s="23">
        <f t="shared" si="69"/>
        <v>2.911111903689903E-2</v>
      </c>
      <c r="AC139" s="23">
        <f t="shared" si="69"/>
        <v>2.9103260915553014E-2</v>
      </c>
      <c r="AD139" s="23">
        <f t="shared" si="69"/>
        <v>2.9081635492038724E-2</v>
      </c>
      <c r="AE139" s="23">
        <f t="shared" si="69"/>
        <v>2.9007745465672502E-2</v>
      </c>
      <c r="AF139" s="23">
        <f t="shared" si="69"/>
        <v>2.8712359359635758E-2</v>
      </c>
      <c r="AG139" s="23">
        <f t="shared" si="69"/>
        <v>2.8292451784490122E-2</v>
      </c>
      <c r="AH139" s="23">
        <f t="shared" si="69"/>
        <v>2.7970075419833831E-2</v>
      </c>
      <c r="AI139" s="23">
        <f t="shared" si="69"/>
        <v>2.7695153782993615E-2</v>
      </c>
      <c r="AJ139" s="23">
        <f t="shared" si="69"/>
        <v>2.7448691239728595E-2</v>
      </c>
      <c r="AK139" s="23">
        <f t="shared" si="69"/>
        <v>2.7222858430428584E-2</v>
      </c>
      <c r="AL139" s="23">
        <f t="shared" si="69"/>
        <v>2.7014546518477817E-2</v>
      </c>
      <c r="AM139" s="23">
        <f t="shared" si="69"/>
        <v>2.6822441750443488E-2</v>
      </c>
      <c r="AN139" s="23">
        <f t="shared" si="69"/>
        <v>2.6645759567386684E-2</v>
      </c>
      <c r="AO139" s="23">
        <f t="shared" si="69"/>
        <v>2.6483754788493089E-2</v>
      </c>
      <c r="AP139" s="23">
        <f t="shared" si="69"/>
        <v>2.6335576308238934E-2</v>
      </c>
      <c r="AQ139" s="23">
        <f t="shared" si="69"/>
        <v>2.6200261189958246E-2</v>
      </c>
      <c r="AR139" s="23">
        <f t="shared" si="69"/>
        <v>2.6076774885576137E-2</v>
      </c>
      <c r="AS139" s="23">
        <f t="shared" si="69"/>
        <v>2.5964058175891896E-2</v>
      </c>
      <c r="AT139" s="23">
        <f t="shared" si="69"/>
        <v>2.586106642059606E-2</v>
      </c>
      <c r="AU139" s="23">
        <f t="shared" si="69"/>
        <v>2.5766797647477163E-2</v>
      </c>
      <c r="AV139" s="23">
        <f t="shared" si="69"/>
        <v>2.5680310320375335E-2</v>
      </c>
      <c r="AW139" s="23">
        <f t="shared" si="69"/>
        <v>2.5600732951820734E-2</v>
      </c>
      <c r="AX139" s="23">
        <f t="shared" si="69"/>
        <v>2.5527267812255214E-2</v>
      </c>
      <c r="AY139" s="23">
        <f t="shared" si="69"/>
        <v>2.5459190634977133E-2</v>
      </c>
      <c r="AZ139" s="23">
        <f t="shared" si="69"/>
        <v>2.5395847771141108E-2</v>
      </c>
      <c r="BA139" s="23">
        <f t="shared" si="69"/>
        <v>2.5336651846063318E-2</v>
      </c>
      <c r="BB139" s="23">
        <f t="shared" si="69"/>
        <v>2.5281076645726791E-2</v>
      </c>
      <c r="BC139" s="23">
        <f t="shared" si="69"/>
        <v>2.5228651720944975E-2</v>
      </c>
      <c r="BD139" s="23">
        <f t="shared" si="69"/>
        <v>2.5178957023043749E-2</v>
      </c>
      <c r="BE139" s="23">
        <f t="shared" si="69"/>
        <v>2.5131617763667027E-2</v>
      </c>
      <c r="BF139" s="23">
        <f t="shared" si="69"/>
        <v>2.5086299608606769E-2</v>
      </c>
      <c r="BG139" s="23">
        <f t="shared" si="69"/>
        <v>2.5042704260404947E-2</v>
      </c>
      <c r="BH139" s="23">
        <f t="shared" si="69"/>
        <v>2.5000565448626055E-2</v>
      </c>
      <c r="BI139" s="23">
        <f t="shared" si="69"/>
        <v>2.4959645324153928E-2</v>
      </c>
    </row>
    <row r="140" spans="1:61" ht="18" customHeight="1">
      <c r="A140" s="23" t="s">
        <v>94</v>
      </c>
      <c r="B140" s="23">
        <v>1</v>
      </c>
      <c r="C140" s="23">
        <f t="shared" ref="C140:AH140" si="70">+B140/(1+C131)^10</f>
        <v>0.39841811055125875</v>
      </c>
      <c r="D140" s="23">
        <f t="shared" si="70"/>
        <v>0.16975473027152843</v>
      </c>
      <c r="E140" s="23">
        <f t="shared" si="70"/>
        <v>7.8588830961915074E-2</v>
      </c>
      <c r="F140" s="23">
        <f t="shared" si="70"/>
        <v>3.9622148223172213E-2</v>
      </c>
      <c r="G140" s="23">
        <f t="shared" si="70"/>
        <v>2.2027609191434858E-2</v>
      </c>
      <c r="H140" s="23">
        <f t="shared" si="70"/>
        <v>1.3019922719178923E-2</v>
      </c>
      <c r="I140" s="23">
        <f t="shared" si="70"/>
        <v>7.9446375287308534E-3</v>
      </c>
      <c r="J140" s="23">
        <f t="shared" si="70"/>
        <v>4.9467637067645539E-3</v>
      </c>
      <c r="K140" s="23">
        <f t="shared" si="70"/>
        <v>3.1796324890723321E-3</v>
      </c>
      <c r="L140" s="23">
        <f t="shared" si="70"/>
        <v>2.1591737595484319E-3</v>
      </c>
      <c r="M140" s="23">
        <f t="shared" si="70"/>
        <v>1.5268102238512821E-3</v>
      </c>
      <c r="N140" s="23">
        <f t="shared" si="70"/>
        <v>1.1023301165864325E-3</v>
      </c>
      <c r="O140" s="23">
        <f t="shared" si="70"/>
        <v>8.0932104091776494E-4</v>
      </c>
      <c r="P140" s="23">
        <f t="shared" si="70"/>
        <v>6.033538292597448E-4</v>
      </c>
      <c r="Q140" s="23">
        <f t="shared" si="70"/>
        <v>4.561050053671072E-4</v>
      </c>
      <c r="R140" s="23">
        <f t="shared" si="70"/>
        <v>3.4917621881236296E-4</v>
      </c>
      <c r="S140" s="23">
        <f t="shared" si="70"/>
        <v>2.7039776025534107E-4</v>
      </c>
      <c r="T140" s="23">
        <f t="shared" si="70"/>
        <v>2.1158031959951447E-4</v>
      </c>
      <c r="U140" s="23">
        <f t="shared" si="70"/>
        <v>1.667508044899515E-4</v>
      </c>
      <c r="V140" s="23">
        <f t="shared" si="70"/>
        <v>1.3185096565697014E-4</v>
      </c>
      <c r="W140" s="23">
        <f t="shared" si="70"/>
        <v>1.0434180696939419E-4</v>
      </c>
      <c r="X140" s="23">
        <f t="shared" si="70"/>
        <v>8.2702285074770954E-5</v>
      </c>
      <c r="Y140" s="23">
        <f t="shared" si="70"/>
        <v>6.5812851358723455E-5</v>
      </c>
      <c r="Z140" s="23">
        <f t="shared" si="70"/>
        <v>5.260601110802956E-5</v>
      </c>
      <c r="AA140" s="23">
        <f t="shared" si="70"/>
        <v>4.2201126706662623E-5</v>
      </c>
      <c r="AB140" s="23">
        <f t="shared" si="70"/>
        <v>3.3875896122549568E-5</v>
      </c>
      <c r="AC140" s="23">
        <f t="shared" si="70"/>
        <v>2.7177299935127053E-5</v>
      </c>
      <c r="AD140" s="23">
        <f t="shared" si="70"/>
        <v>2.1817846895958254E-5</v>
      </c>
      <c r="AE140" s="23">
        <f t="shared" si="70"/>
        <v>1.7550614292621382E-5</v>
      </c>
      <c r="AF140" s="23">
        <f t="shared" si="70"/>
        <v>1.4166064794022886E-5</v>
      </c>
      <c r="AG140" s="23">
        <f t="shared" si="70"/>
        <v>1.1472542626935745E-5</v>
      </c>
      <c r="AH140" s="23">
        <f t="shared" si="70"/>
        <v>9.3169024765793466E-6</v>
      </c>
      <c r="AI140" s="23">
        <f t="shared" ref="AI140:BG140" si="71">+AH140/(1+AI131)^10</f>
        <v>7.5856236025300221E-6</v>
      </c>
      <c r="AJ140" s="23">
        <f t="shared" si="71"/>
        <v>6.19068512477968E-6</v>
      </c>
      <c r="AK140" s="23">
        <f t="shared" si="71"/>
        <v>5.0633773224696647E-6</v>
      </c>
      <c r="AL140" s="23">
        <f t="shared" si="71"/>
        <v>4.1497778342272898E-6</v>
      </c>
      <c r="AM140" s="23">
        <f t="shared" si="71"/>
        <v>3.4073994601178226E-6</v>
      </c>
      <c r="AN140" s="23">
        <f t="shared" si="71"/>
        <v>2.8026455228392782E-6</v>
      </c>
      <c r="AO140" s="23">
        <f t="shared" si="71"/>
        <v>2.308856856455421E-6</v>
      </c>
      <c r="AP140" s="23">
        <f t="shared" si="71"/>
        <v>1.9048053685840156E-6</v>
      </c>
      <c r="AQ140" s="23">
        <f t="shared" si="71"/>
        <v>1.5735287557803016E-6</v>
      </c>
      <c r="AR140" s="23">
        <f t="shared" si="71"/>
        <v>1.3014269217977298E-6</v>
      </c>
      <c r="AS140" s="23">
        <f t="shared" si="71"/>
        <v>1.0775594446564488E-6</v>
      </c>
      <c r="AT140" s="23">
        <f t="shared" si="71"/>
        <v>8.9309766141221002E-7</v>
      </c>
      <c r="AU140" s="23">
        <f t="shared" si="71"/>
        <v>7.4089584805648677E-7</v>
      </c>
      <c r="AV140" s="23">
        <f t="shared" si="71"/>
        <v>6.1515434224506466E-7</v>
      </c>
      <c r="AW140" s="23">
        <f t="shared" si="71"/>
        <v>5.111538568038964E-7</v>
      </c>
      <c r="AX140" s="23">
        <f t="shared" si="71"/>
        <v>4.2504510823785707E-7</v>
      </c>
      <c r="AY140" s="23">
        <f t="shared" si="71"/>
        <v>3.5368159082002829E-7</v>
      </c>
      <c r="AZ140" s="23">
        <f t="shared" si="71"/>
        <v>2.944861415629955E-7</v>
      </c>
      <c r="BA140" s="23">
        <f t="shared" si="71"/>
        <v>2.4534408019297092E-7</v>
      </c>
      <c r="BB140" s="23">
        <f t="shared" si="71"/>
        <v>2.0451733633317806E-7</v>
      </c>
      <c r="BC140" s="23">
        <f t="shared" si="71"/>
        <v>1.705752187542767E-7</v>
      </c>
      <c r="BD140" s="23">
        <f t="shared" si="71"/>
        <v>1.423384332319345E-7</v>
      </c>
      <c r="BE140" s="23">
        <f t="shared" si="71"/>
        <v>1.1883368722896248E-7</v>
      </c>
      <c r="BF140" s="23">
        <f t="shared" si="71"/>
        <v>9.9256784522365494E-8</v>
      </c>
      <c r="BG140" s="23">
        <f t="shared" si="71"/>
        <v>8.2942550959755562E-8</v>
      </c>
      <c r="BH140" s="23">
        <f>+BG140</f>
        <v>8.2942550959755562E-8</v>
      </c>
      <c r="BI140" s="23">
        <f>+BH140</f>
        <v>8.2942550959755562E-8</v>
      </c>
    </row>
    <row r="141" spans="1:61" ht="18" customHeight="1">
      <c r="A141" s="23" t="s">
        <v>208</v>
      </c>
      <c r="B141" s="23">
        <f t="shared" ref="B141:K141" si="72">+B139-C131</f>
        <v>2.047698830384255E-2</v>
      </c>
      <c r="C141" s="23">
        <f t="shared" si="72"/>
        <v>4.9767314235907162E-3</v>
      </c>
      <c r="D141" s="23">
        <f t="shared" si="72"/>
        <v>-1.3902022000644026E-3</v>
      </c>
      <c r="E141" s="23">
        <f t="shared" si="72"/>
        <v>-5.779778252712614E-4</v>
      </c>
      <c r="F141" s="23">
        <f t="shared" si="72"/>
        <v>4.4172283748220714E-3</v>
      </c>
      <c r="G141" s="23">
        <f t="shared" si="72"/>
        <v>6.2792121188868649E-3</v>
      </c>
      <c r="H141" s="23">
        <f t="shared" si="72"/>
        <v>5.6355308878903165E-3</v>
      </c>
      <c r="I141" s="23">
        <f t="shared" si="72"/>
        <v>4.4971755664185709E-3</v>
      </c>
      <c r="J141" s="23">
        <f t="shared" si="72"/>
        <v>4.9849962576916582E-3</v>
      </c>
      <c r="K141" s="23">
        <f t="shared" si="72"/>
        <v>8.0793094254687642E-3</v>
      </c>
    </row>
    <row r="142" spans="1:61" ht="18" customHeight="1">
      <c r="A142" s="23" t="s">
        <v>13</v>
      </c>
      <c r="B142" s="23"/>
      <c r="C142" s="23">
        <f>+EXP(C128-0.1)</f>
        <v>1.0619911691906099</v>
      </c>
      <c r="D142" s="23">
        <f>+EXP(D128-0.1)</f>
        <v>1.0460416335020661</v>
      </c>
    </row>
    <row r="143" spans="1:61" ht="18" customHeight="1">
      <c r="A143" s="23" t="s">
        <v>149</v>
      </c>
      <c r="B143" s="23"/>
    </row>
    <row r="144" spans="1:61" ht="18" customHeight="1">
      <c r="A144" s="23" t="s">
        <v>152</v>
      </c>
      <c r="B144" s="23">
        <f>+SUMPRODUCT(B140:U140*B84:U84)*10</f>
        <v>40.517192647747969</v>
      </c>
    </row>
    <row r="145" spans="1:74" ht="18" customHeight="1">
      <c r="A145" s="23" t="s">
        <v>150</v>
      </c>
      <c r="B145" s="23">
        <f>+SUMPRODUCT(B140:AE140*B84:AE84)*10</f>
        <v>41.134445504681175</v>
      </c>
    </row>
    <row r="146" spans="1:74" ht="18" customHeight="1">
      <c r="A146" s="23" t="s">
        <v>151</v>
      </c>
      <c r="B146" s="23">
        <f>+SUMPRODUCT(B140:BI140*B84:BI84)*10</f>
        <v>41.275724871288524</v>
      </c>
    </row>
    <row r="147" spans="1:74" ht="18" customHeight="1">
      <c r="A147" s="23"/>
      <c r="B147" s="23"/>
    </row>
    <row r="148" spans="1:74" s="64" customFormat="1" ht="18" customHeight="1">
      <c r="A148" s="23" t="s">
        <v>69</v>
      </c>
      <c r="B148" s="23">
        <v>1</v>
      </c>
      <c r="C148" s="23">
        <f t="shared" ref="C148:AH148" si="73">+B148/(1+B79)^10</f>
        <v>0.46490049319240828</v>
      </c>
      <c r="D148" s="23">
        <f t="shared" si="73"/>
        <v>0.2172335881391933</v>
      </c>
      <c r="E148" s="23">
        <f t="shared" si="73"/>
        <v>0.10993646578868364</v>
      </c>
      <c r="F148" s="23">
        <f t="shared" si="73"/>
        <v>5.8012637820454419E-2</v>
      </c>
      <c r="G148" s="23">
        <f t="shared" si="73"/>
        <v>3.2451358323540104E-2</v>
      </c>
      <c r="H148" s="23">
        <f t="shared" si="73"/>
        <v>1.9254520525658955E-2</v>
      </c>
      <c r="I148" s="23">
        <f t="shared" si="73"/>
        <v>1.1840012077194994E-2</v>
      </c>
      <c r="J148" s="23">
        <f t="shared" si="73"/>
        <v>7.5118630044058183E-3</v>
      </c>
      <c r="K148" s="23">
        <f t="shared" si="73"/>
        <v>4.819484711660724E-3</v>
      </c>
      <c r="L148" s="23">
        <f t="shared" si="73"/>
        <v>3.177628082306652E-3</v>
      </c>
      <c r="M148" s="23">
        <f t="shared" si="73"/>
        <v>2.1611075302699436E-3</v>
      </c>
      <c r="N148" s="23">
        <f t="shared" si="73"/>
        <v>1.5068229211399108E-3</v>
      </c>
      <c r="O148" s="23">
        <f t="shared" si="73"/>
        <v>1.06982113938559E-3</v>
      </c>
      <c r="P148" s="23">
        <f t="shared" si="73"/>
        <v>7.7220351548160419E-4</v>
      </c>
      <c r="Q148" s="23">
        <f t="shared" si="73"/>
        <v>5.6581088199775698E-4</v>
      </c>
      <c r="R148" s="23">
        <f t="shared" si="73"/>
        <v>4.2026809531799163E-4</v>
      </c>
      <c r="S148" s="23">
        <f t="shared" si="73"/>
        <v>3.1604163207797691E-4</v>
      </c>
      <c r="T148" s="23">
        <f t="shared" si="73"/>
        <v>2.4033685640932725E-4</v>
      </c>
      <c r="U148" s="23">
        <f t="shared" si="73"/>
        <v>1.8462679304414963E-4</v>
      </c>
      <c r="V148" s="23">
        <f t="shared" si="73"/>
        <v>1.4367344328412279E-4</v>
      </c>
      <c r="W148" s="23">
        <f t="shared" si="73"/>
        <v>1.1297657856455203E-4</v>
      </c>
      <c r="X148" s="23">
        <f t="shared" si="73"/>
        <v>8.9693620459784038E-5</v>
      </c>
      <c r="Y148" s="23">
        <f t="shared" si="73"/>
        <v>7.1468873340250542E-5</v>
      </c>
      <c r="Z148" s="23">
        <f t="shared" si="73"/>
        <v>5.7205659714651389E-5</v>
      </c>
      <c r="AA148" s="23">
        <f t="shared" si="73"/>
        <v>4.5998714316352327E-5</v>
      </c>
      <c r="AB148" s="23">
        <f t="shared" si="73"/>
        <v>3.7090787169992301E-5</v>
      </c>
      <c r="AC148" s="23">
        <f t="shared" si="73"/>
        <v>2.9863538432842422E-5</v>
      </c>
      <c r="AD148" s="23">
        <f t="shared" si="73"/>
        <v>2.4051821971303638E-5</v>
      </c>
      <c r="AE148" s="23">
        <f t="shared" si="73"/>
        <v>1.9391715616767498E-5</v>
      </c>
      <c r="AF148" s="23">
        <f t="shared" si="73"/>
        <v>1.5642621983949568E-5</v>
      </c>
      <c r="AG148" s="23">
        <f t="shared" si="73"/>
        <v>1.2635477233557421E-5</v>
      </c>
      <c r="AH148" s="23">
        <f t="shared" si="73"/>
        <v>1.0236529802483202E-5</v>
      </c>
      <c r="AI148" s="23">
        <f t="shared" ref="AI148:BI148" si="74">+AH148/(1+AH79)^10</f>
        <v>8.315503560341265E-6</v>
      </c>
      <c r="AJ148" s="23">
        <f t="shared" si="74"/>
        <v>6.7719182973753814E-6</v>
      </c>
      <c r="AK148" s="23">
        <f t="shared" si="74"/>
        <v>5.5277109256127463E-6</v>
      </c>
      <c r="AL148" s="23">
        <f t="shared" si="74"/>
        <v>4.5218457410602819E-6</v>
      </c>
      <c r="AM148" s="23">
        <f t="shared" si="74"/>
        <v>3.7063888858180869E-6</v>
      </c>
      <c r="AN148" s="23">
        <f t="shared" si="74"/>
        <v>3.0435556801077999E-6</v>
      </c>
      <c r="AO148" s="23">
        <f t="shared" si="74"/>
        <v>2.5034558395008246E-6</v>
      </c>
      <c r="AP148" s="23">
        <f t="shared" si="74"/>
        <v>2.0623601193339375E-6</v>
      </c>
      <c r="AQ148" s="23">
        <f t="shared" si="74"/>
        <v>1.7013633365581641E-6</v>
      </c>
      <c r="AR148" s="23">
        <f t="shared" si="74"/>
        <v>1.4053505923042085E-6</v>
      </c>
      <c r="AS148" s="23">
        <f t="shared" si="74"/>
        <v>1.1621958918312655E-6</v>
      </c>
      <c r="AT148" s="23">
        <f t="shared" si="74"/>
        <v>9.6213907357420473E-7</v>
      </c>
      <c r="AU148" s="23">
        <f t="shared" si="74"/>
        <v>7.9729972630929962E-7</v>
      </c>
      <c r="AV148" s="23">
        <f t="shared" si="74"/>
        <v>6.6129656053267047E-7</v>
      </c>
      <c r="AW148" s="23">
        <f t="shared" si="74"/>
        <v>5.4894818137116393E-7</v>
      </c>
      <c r="AX148" s="23">
        <f t="shared" si="74"/>
        <v>4.5603690665995841E-7</v>
      </c>
      <c r="AY148" s="23">
        <f t="shared" si="74"/>
        <v>3.7912159826059339E-7</v>
      </c>
      <c r="AZ148" s="23">
        <f t="shared" si="74"/>
        <v>3.1538875293120996E-7</v>
      </c>
      <c r="BA148" s="23">
        <f t="shared" si="74"/>
        <v>2.6253358437805197E-7</v>
      </c>
      <c r="BB148" s="23">
        <f t="shared" si="74"/>
        <v>2.1866471487816546E-7</v>
      </c>
      <c r="BC148" s="23">
        <f t="shared" si="74"/>
        <v>1.8222753066735087E-7</v>
      </c>
      <c r="BD148" s="23">
        <f t="shared" si="74"/>
        <v>1.519423514078677E-7</v>
      </c>
      <c r="BE148" s="23">
        <f t="shared" si="74"/>
        <v>1.2675440400053814E-7</v>
      </c>
      <c r="BF148" s="23">
        <f t="shared" si="74"/>
        <v>1.0579323732909292E-7</v>
      </c>
      <c r="BG148" s="23">
        <f t="shared" si="74"/>
        <v>8.8339714043393925E-8</v>
      </c>
      <c r="BH148" s="23">
        <f t="shared" si="74"/>
        <v>7.3799103292706397E-8</v>
      </c>
      <c r="BI148" s="23">
        <f t="shared" si="74"/>
        <v>6.3590269037805885E-8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51.56815872565268</v>
      </c>
    </row>
    <row r="152" spans="1:74" ht="18" customHeight="1">
      <c r="A152" s="23" t="s">
        <v>150</v>
      </c>
      <c r="B152" s="23">
        <f>+SUMPRODUCT(B148:AE148*B84:AE84)*10</f>
        <v>52.240584141510745</v>
      </c>
    </row>
    <row r="153" spans="1:74" ht="18" customHeight="1">
      <c r="A153" s="23" t="s">
        <v>151</v>
      </c>
      <c r="B153" s="23">
        <f>+SUMPRODUCT(B148:BI148*B84:BI84)*10</f>
        <v>52.394809496520566</v>
      </c>
    </row>
    <row r="154" spans="1:74" ht="18" customHeight="1">
      <c r="A154" s="23" t="s">
        <v>151</v>
      </c>
      <c r="B154" s="23">
        <f>+SUMPRODUCT(B149:BI149*B84:BI84)*10</f>
        <v>0</v>
      </c>
    </row>
    <row r="155" spans="1:74" ht="18" customHeight="1">
      <c r="A155" s="21" t="s">
        <v>228</v>
      </c>
      <c r="B155" s="29">
        <f>+B63*B61</f>
        <v>5.4574288910543929E-3</v>
      </c>
      <c r="C155" s="29">
        <f t="shared" ref="C155:BI155" si="75">+C63*C61</f>
        <v>1.4987216164719952E-2</v>
      </c>
      <c r="D155" s="29">
        <f t="shared" si="75"/>
        <v>3.6541052487691378E-2</v>
      </c>
      <c r="E155" s="29">
        <f t="shared" si="75"/>
        <v>8.2145283111072248E-2</v>
      </c>
      <c r="F155" s="29">
        <f t="shared" si="75"/>
        <v>0.16837550516305391</v>
      </c>
      <c r="G155" s="29">
        <f t="shared" si="75"/>
        <v>0.30761652431069386</v>
      </c>
      <c r="H155" s="29">
        <f t="shared" si="75"/>
        <v>0.51340332382582687</v>
      </c>
      <c r="I155" s="29">
        <f t="shared" si="75"/>
        <v>0.81530081947277211</v>
      </c>
      <c r="J155" s="29">
        <f t="shared" si="75"/>
        <v>1.2421923861431419</v>
      </c>
      <c r="K155" s="29">
        <f t="shared" si="75"/>
        <v>1.8441823944677702</v>
      </c>
      <c r="L155" s="29">
        <f t="shared" si="75"/>
        <v>2.5860590661483971</v>
      </c>
      <c r="M155" s="29">
        <f t="shared" si="75"/>
        <v>3.4269309854226178</v>
      </c>
      <c r="N155" s="29">
        <f t="shared" si="75"/>
        <v>4.4074969857743502</v>
      </c>
      <c r="O155" s="29">
        <f t="shared" si="75"/>
        <v>5.5481078010569806</v>
      </c>
      <c r="P155" s="29">
        <f t="shared" si="75"/>
        <v>6.8528189715305254</v>
      </c>
      <c r="Q155" s="29">
        <f t="shared" si="75"/>
        <v>8.3223069265405769</v>
      </c>
      <c r="R155" s="29">
        <f t="shared" si="75"/>
        <v>9.9545472030331972</v>
      </c>
      <c r="S155" s="29">
        <f t="shared" si="75"/>
        <v>11.745094197895565</v>
      </c>
      <c r="T155" s="29">
        <f t="shared" si="75"/>
        <v>13.6873746664116</v>
      </c>
      <c r="U155" s="29">
        <f t="shared" si="75"/>
        <v>15.772955497242535</v>
      </c>
      <c r="V155" s="29">
        <f t="shared" si="75"/>
        <v>18.097437969191638</v>
      </c>
      <c r="W155" s="29">
        <f t="shared" si="75"/>
        <v>20.729523779535558</v>
      </c>
      <c r="X155" s="29">
        <f t="shared" si="75"/>
        <v>23.770126430590736</v>
      </c>
      <c r="Y155" s="29">
        <f t="shared" si="75"/>
        <v>27.135131234384534</v>
      </c>
      <c r="Z155" s="29">
        <f t="shared" si="75"/>
        <v>30.802066340361687</v>
      </c>
      <c r="AA155" s="29">
        <f t="shared" si="75"/>
        <v>34.741959395363693</v>
      </c>
      <c r="AB155" s="29">
        <f t="shared" si="75"/>
        <v>38.683450722983778</v>
      </c>
      <c r="AC155" s="29">
        <f t="shared" si="75"/>
        <v>42.419429354550608</v>
      </c>
      <c r="AD155" s="29">
        <f t="shared" si="75"/>
        <v>46.092366144366984</v>
      </c>
      <c r="AE155" s="29">
        <f t="shared" si="75"/>
        <v>49.801301169108193</v>
      </c>
      <c r="AF155" s="29">
        <f t="shared" si="75"/>
        <v>53.521385589397383</v>
      </c>
      <c r="AG155" s="29">
        <f t="shared" si="75"/>
        <v>57.24866975690783</v>
      </c>
      <c r="AH155" s="29">
        <f t="shared" si="75"/>
        <v>61.083962170977486</v>
      </c>
      <c r="AI155" s="29">
        <f t="shared" si="75"/>
        <v>65.0713783746844</v>
      </c>
      <c r="AJ155" s="29">
        <f t="shared" si="75"/>
        <v>69.234699583891597</v>
      </c>
      <c r="AK155" s="29">
        <f t="shared" si="75"/>
        <v>73.590105698405097</v>
      </c>
      <c r="AL155" s="29">
        <f t="shared" si="75"/>
        <v>78.149284039489629</v>
      </c>
      <c r="AM155" s="29">
        <f t="shared" si="75"/>
        <v>82.921317503604797</v>
      </c>
      <c r="AN155" s="29">
        <f t="shared" si="75"/>
        <v>87.913875373976211</v>
      </c>
      <c r="AO155" s="29">
        <f t="shared" si="75"/>
        <v>93.133966572031937</v>
      </c>
      <c r="AP155" s="29">
        <f t="shared" si="75"/>
        <v>98.588416626529934</v>
      </c>
      <c r="AQ155" s="29">
        <f t="shared" si="75"/>
        <v>104.28416908774986</v>
      </c>
      <c r="AR155" s="29">
        <f t="shared" si="75"/>
        <v>110.22847459087383</v>
      </c>
      <c r="AS155" s="29">
        <f t="shared" si="75"/>
        <v>116.4290075459559</v>
      </c>
      <c r="AT155" s="29">
        <f t="shared" si="75"/>
        <v>122.89393600361861</v>
      </c>
      <c r="AU155" s="29">
        <f t="shared" si="75"/>
        <v>129.63196121490111</v>
      </c>
      <c r="AV155" s="29">
        <f t="shared" si="75"/>
        <v>136.65233768967585</v>
      </c>
      <c r="AW155" s="29">
        <f t="shared" si="75"/>
        <v>143.96488089376942</v>
      </c>
      <c r="AX155" s="29">
        <f t="shared" si="75"/>
        <v>151.57996733930565</v>
      </c>
      <c r="AY155" s="29">
        <f t="shared" si="75"/>
        <v>159.50853024505585</v>
      </c>
      <c r="AZ155" s="29">
        <f t="shared" si="75"/>
        <v>167.76205288432493</v>
      </c>
      <c r="BA155" s="29">
        <f t="shared" si="75"/>
        <v>176.35256101733955</v>
      </c>
      <c r="BB155" s="29">
        <f t="shared" si="75"/>
        <v>185.29261530995493</v>
      </c>
      <c r="BC155" s="29">
        <f t="shared" si="75"/>
        <v>194.59530429812767</v>
      </c>
      <c r="BD155" s="29">
        <f t="shared" si="75"/>
        <v>204.27423822049943</v>
      </c>
      <c r="BE155" s="29">
        <f t="shared" si="75"/>
        <v>214.34354387786476</v>
      </c>
      <c r="BF155" s="29">
        <f t="shared" si="75"/>
        <v>224.81786056661355</v>
      </c>
      <c r="BG155" s="29">
        <f t="shared" si="75"/>
        <v>235.71233705841681</v>
      </c>
      <c r="BH155" s="29">
        <f t="shared" si="75"/>
        <v>247.04262954987786</v>
      </c>
      <c r="BI155" s="29">
        <f t="shared" si="75"/>
        <v>258.824900476057</v>
      </c>
    </row>
    <row r="160" spans="1:74" ht="18" customHeight="1">
      <c r="A160" s="21" t="s">
        <v>1311</v>
      </c>
      <c r="B160" s="29">
        <v>21.892251349427966</v>
      </c>
    </row>
    <row r="164" spans="1:2" ht="18" customHeight="1">
      <c r="A164" s="617" t="s">
        <v>1781</v>
      </c>
    </row>
    <row r="165" spans="1:2" ht="18" customHeight="1">
      <c r="A165" s="21" t="s">
        <v>1782</v>
      </c>
      <c r="B165" s="718">
        <v>1.0029234392603312E-2</v>
      </c>
    </row>
    <row r="166" spans="1:2" ht="18" customHeight="1">
      <c r="A166" s="21" t="s">
        <v>1783</v>
      </c>
      <c r="B166" s="718">
        <v>-1.3808173853767234E-2</v>
      </c>
    </row>
    <row r="167" spans="1:2" ht="18" customHeight="1">
      <c r="A167" s="21" t="s">
        <v>1784</v>
      </c>
      <c r="B167" s="718">
        <v>-9.1803873309063969E-5</v>
      </c>
    </row>
  </sheetData>
  <pageMargins left="0.75" right="0.75" top="1" bottom="1" header="0.5" footer="0.5"/>
  <pageSetup orientation="portrait" horizontalDpi="4294967292" verticalDpi="4294967292"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XFD167"/>
  <sheetViews>
    <sheetView zoomScale="85" zoomScaleNormal="85" workbookViewId="0">
      <pane xSplit="1" ySplit="4" topLeftCell="F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58</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+Parameters!O35</f>
        <v>0.3</v>
      </c>
    </row>
    <row r="8" spans="1:61" ht="18" customHeight="1">
      <c r="A8" s="21" t="s">
        <v>108</v>
      </c>
      <c r="B8" s="31">
        <f>+Parameters!O36</f>
        <v>0.1</v>
      </c>
    </row>
    <row r="9" spans="1:61" ht="18" customHeight="1">
      <c r="A9" s="23" t="s">
        <v>49</v>
      </c>
      <c r="B9" s="29">
        <f>Parameters!O37</f>
        <v>4.5584762524914142</v>
      </c>
    </row>
    <row r="10" spans="1:61" ht="18" customHeight="1">
      <c r="A10" s="23" t="str">
        <f>+Parameters!A38</f>
        <v>Initial real interest rate (percent per decade annualized)</v>
      </c>
      <c r="B10" s="29">
        <f>+Parameters!O38</f>
        <v>7.7765473111546274E-2</v>
      </c>
    </row>
    <row r="11" spans="1:61" ht="18" customHeight="1">
      <c r="A11" s="23" t="s">
        <v>38</v>
      </c>
      <c r="B11" s="29">
        <f>+Parameters!O39</f>
        <v>7.6929611347491704</v>
      </c>
    </row>
    <row r="12" spans="1:61" ht="18" customHeight="1">
      <c r="A12" s="23" t="s">
        <v>162</v>
      </c>
      <c r="B12" s="29">
        <f>+Parameters!O40</f>
        <v>3.7305977748297967</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+Parameters!O43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+Parameters!O45</f>
        <v>1.5</v>
      </c>
    </row>
    <row r="19" spans="1:103" ht="18" customHeight="1">
      <c r="A19" s="34" t="s">
        <v>42</v>
      </c>
      <c r="C19" s="23">
        <f t="shared" ref="C19:BI19" si="5">+LN(C20/B20)/10</f>
        <v>2.0486627063605444E-2</v>
      </c>
      <c r="D19" s="23">
        <f t="shared" si="5"/>
        <v>1.7679701243825858E-2</v>
      </c>
      <c r="E19" s="23">
        <f t="shared" si="5"/>
        <v>1.6178864888452316E-2</v>
      </c>
      <c r="F19" s="23">
        <f t="shared" si="5"/>
        <v>1.4824673585861134E-2</v>
      </c>
      <c r="G19" s="23">
        <f t="shared" si="5"/>
        <v>1.3602790055187369E-2</v>
      </c>
      <c r="H19" s="23">
        <f t="shared" si="5"/>
        <v>1.2500279604132405E-2</v>
      </c>
      <c r="I19" s="23">
        <f t="shared" si="5"/>
        <v>1.150547283342478E-2</v>
      </c>
      <c r="J19" s="23">
        <f t="shared" si="5"/>
        <v>1.0607841788837245E-2</v>
      </c>
      <c r="K19" s="23">
        <f t="shared" si="5"/>
        <v>9.7978882428415882E-3</v>
      </c>
      <c r="L19" s="23">
        <f t="shared" si="5"/>
        <v>9.0670429172179465E-3</v>
      </c>
      <c r="M19" s="23">
        <f t="shared" si="5"/>
        <v>8.4075745744946109E-3</v>
      </c>
      <c r="N19" s="23">
        <f t="shared" si="5"/>
        <v>7.8125080112163171E-3</v>
      </c>
      <c r="O19" s="23">
        <f t="shared" si="5"/>
        <v>7.275550080845153E-3</v>
      </c>
      <c r="P19" s="23">
        <f t="shared" si="5"/>
        <v>6.7910229596087751E-3</v>
      </c>
      <c r="Q19" s="23">
        <f t="shared" si="5"/>
        <v>6.3538039457279897E-3</v>
      </c>
      <c r="R19" s="23">
        <f t="shared" si="5"/>
        <v>5.9592711520122885E-3</v>
      </c>
      <c r="S19" s="23">
        <f t="shared" si="5"/>
        <v>5.6032545145444828E-3</v>
      </c>
      <c r="T19" s="23">
        <f t="shared" si="5"/>
        <v>5.2819915967557852E-3</v>
      </c>
      <c r="U19" s="23">
        <f t="shared" si="5"/>
        <v>4.9920877192251413E-3</v>
      </c>
      <c r="V19" s="23">
        <f t="shared" si="5"/>
        <v>4.7304799915625275E-3</v>
      </c>
      <c r="W19" s="23">
        <f t="shared" si="5"/>
        <v>4.4944048642506932E-3</v>
      </c>
      <c r="X19" s="23">
        <f t="shared" si="5"/>
        <v>4.2813688557636316E-3</v>
      </c>
      <c r="Y19" s="23">
        <f t="shared" si="5"/>
        <v>4.0891221440505394E-3</v>
      </c>
      <c r="Z19" s="23">
        <f t="shared" si="5"/>
        <v>3.9156347419376314E-3</v>
      </c>
      <c r="AA19" s="23">
        <f t="shared" si="5"/>
        <v>3.7590750034736291E-3</v>
      </c>
      <c r="AB19" s="23">
        <f t="shared" si="5"/>
        <v>3.6177902330264307E-3</v>
      </c>
      <c r="AC19" s="23">
        <f t="shared" si="5"/>
        <v>3.4902891912929083E-3</v>
      </c>
      <c r="AD19" s="23">
        <f t="shared" si="5"/>
        <v>3.3752263125430364E-3</v>
      </c>
      <c r="AE19" s="23">
        <f t="shared" si="5"/>
        <v>3.2713874656073935E-3</v>
      </c>
      <c r="AF19" s="23">
        <f t="shared" si="5"/>
        <v>3.1776771075201242E-3</v>
      </c>
      <c r="AG19" s="23">
        <f t="shared" si="5"/>
        <v>3.0931066935244466E-3</v>
      </c>
      <c r="AH19" s="23">
        <f t="shared" si="5"/>
        <v>3.0167842204956493E-3</v>
      </c>
      <c r="AI19" s="23">
        <f t="shared" si="5"/>
        <v>2.9479047928741191E-3</v>
      </c>
      <c r="AJ19" s="23">
        <f t="shared" si="5"/>
        <v>2.8857421110600303E-3</v>
      </c>
      <c r="AK19" s="23">
        <f t="shared" si="5"/>
        <v>2.8296407920168909E-3</v>
      </c>
      <c r="AL19" s="23">
        <f t="shared" si="5"/>
        <v>2.7790094406663851E-3</v>
      </c>
      <c r="AM19" s="23">
        <f t="shared" si="5"/>
        <v>2.733314398627566E-3</v>
      </c>
      <c r="AN19" s="23">
        <f t="shared" si="5"/>
        <v>2.6920741040420723E-3</v>
      </c>
      <c r="AO19" s="23">
        <f t="shared" si="5"/>
        <v>2.6548540027132445E-3</v>
      </c>
      <c r="AP19" s="23">
        <f t="shared" si="5"/>
        <v>2.6212619566364941E-3</v>
      </c>
      <c r="AQ19" s="23">
        <f t="shared" si="5"/>
        <v>2.5909441012756606E-3</v>
      </c>
      <c r="AR19" s="23">
        <f t="shared" si="5"/>
        <v>2.5635811077005643E-3</v>
      </c>
      <c r="AS19" s="23">
        <f t="shared" si="5"/>
        <v>2.5388848099953537E-3</v>
      </c>
      <c r="AT19" s="23">
        <f t="shared" si="5"/>
        <v>2.5165951622206999E-3</v>
      </c>
      <c r="AU19" s="23">
        <f t="shared" si="5"/>
        <v>2.4964774927075744E-3</v>
      </c>
      <c r="AV19" s="23">
        <f t="shared" si="5"/>
        <v>2.4783200266139628E-3</v>
      </c>
      <c r="AW19" s="23">
        <f t="shared" si="5"/>
        <v>2.4619316505166936E-3</v>
      </c>
      <c r="AX19" s="23">
        <f t="shared" si="5"/>
        <v>2.4471398953798472E-3</v>
      </c>
      <c r="AY19" s="23">
        <f t="shared" si="5"/>
        <v>2.4337891165527809E-3</v>
      </c>
      <c r="AZ19" s="23">
        <f t="shared" si="5"/>
        <v>2.4217388515393452E-3</v>
      </c>
      <c r="BA19" s="23">
        <f t="shared" si="5"/>
        <v>2.4108623381643235E-3</v>
      </c>
      <c r="BB19" s="23">
        <f t="shared" si="5"/>
        <v>2.4010451774604787E-3</v>
      </c>
      <c r="BC19" s="23">
        <f t="shared" si="5"/>
        <v>2.3921841271348598E-3</v>
      </c>
      <c r="BD19" s="23">
        <f t="shared" si="5"/>
        <v>2.384186012853463E-3</v>
      </c>
      <c r="BE19" s="23">
        <f t="shared" si="5"/>
        <v>2.3769667458326572E-3</v>
      </c>
      <c r="BF19" s="23">
        <f t="shared" si="5"/>
        <v>2.3704504363506024E-3</v>
      </c>
      <c r="BG19" s="23">
        <f t="shared" si="5"/>
        <v>2.3645685938080284E-3</v>
      </c>
      <c r="BH19" s="23">
        <f t="shared" si="5"/>
        <v>2.3592594048823723E-3</v>
      </c>
      <c r="BI19" s="23">
        <f t="shared" si="5"/>
        <v>2.3544670821475143E-3</v>
      </c>
    </row>
    <row r="20" spans="1:103" s="37" customFormat="1" ht="18" customHeight="1">
      <c r="A20" s="35" t="s">
        <v>189</v>
      </c>
      <c r="B20" s="36">
        <f>+B21</f>
        <v>3.7305977748297967</v>
      </c>
      <c r="C20" s="37">
        <f>+B20*EXP(C22*10)</f>
        <v>4.5787899162919681</v>
      </c>
      <c r="D20" s="37">
        <f>+C20*EXP(D22*10)</f>
        <v>5.4642767201924798</v>
      </c>
      <c r="E20" s="37">
        <f>+D20*EXP(E22*10)</f>
        <v>6.4238679077173471</v>
      </c>
      <c r="F20" s="37">
        <f>+E20*EXP(F22*10)</f>
        <v>7.450395736553431</v>
      </c>
      <c r="G20" s="37">
        <f t="shared" ref="G20:BI20" si="6">+F20*EXP(G22*10)</f>
        <v>8.5360216518781495</v>
      </c>
      <c r="H20" s="37">
        <f t="shared" si="6"/>
        <v>9.6726067751411051</v>
      </c>
      <c r="I20" s="37">
        <f t="shared" si="6"/>
        <v>10.85203451062948</v>
      </c>
      <c r="J20" s="37">
        <f t="shared" si="6"/>
        <v>12.06647556395591</v>
      </c>
      <c r="K20" s="37">
        <f t="shared" si="6"/>
        <v>13.308592446343376</v>
      </c>
      <c r="L20" s="37">
        <f t="shared" si="6"/>
        <v>14.571685616152752</v>
      </c>
      <c r="M20" s="37">
        <f t="shared" si="6"/>
        <v>15.849786816068544</v>
      </c>
      <c r="N20" s="37">
        <f t="shared" si="6"/>
        <v>17.137707114215701</v>
      </c>
      <c r="O20" s="37">
        <f t="shared" si="6"/>
        <v>18.431047948191882</v>
      </c>
      <c r="P20" s="37">
        <f t="shared" si="6"/>
        <v>19.726183415714281</v>
      </c>
      <c r="Q20" s="37">
        <f t="shared" si="6"/>
        <v>21.020221439881468</v>
      </c>
      <c r="R20" s="37">
        <f t="shared" si="6"/>
        <v>22.310950497464678</v>
      </c>
      <c r="S20" s="37">
        <f t="shared" si="6"/>
        <v>23.59677751614057</v>
      </c>
      <c r="T20" s="37">
        <f t="shared" si="6"/>
        <v>24.876661449394494</v>
      </c>
      <c r="U20" s="37">
        <f t="shared" si="6"/>
        <v>26.150046009159844</v>
      </c>
      <c r="V20" s="37">
        <f t="shared" si="6"/>
        <v>27.416794123760013</v>
      </c>
      <c r="W20" s="37">
        <f t="shared" si="6"/>
        <v>28.677125913822206</v>
      </c>
      <c r="X20" s="37">
        <f t="shared" si="6"/>
        <v>29.93156134495138</v>
      </c>
      <c r="Y20" s="37">
        <f t="shared" si="6"/>
        <v>31.180868215088264</v>
      </c>
      <c r="Z20" s="37">
        <f t="shared" si="6"/>
        <v>32.4260157522192</v>
      </c>
      <c r="AA20" s="37">
        <f t="shared" si="6"/>
        <v>33.668133817197706</v>
      </c>
      <c r="AB20" s="37">
        <f t="shared" si="6"/>
        <v>34.90847750915102</v>
      </c>
      <c r="AC20" s="37">
        <f t="shared" si="6"/>
        <v>36.148396840552451</v>
      </c>
      <c r="AD20" s="37">
        <f t="shared" si="6"/>
        <v>37.389311070615655</v>
      </c>
      <c r="AE20" s="37">
        <f t="shared" si="6"/>
        <v>38.632687246434848</v>
      </c>
      <c r="AF20" s="37">
        <f t="shared" si="6"/>
        <v>39.880022490672545</v>
      </c>
      <c r="AG20" s="37">
        <f t="shared" si="6"/>
        <v>41.132829584062868</v>
      </c>
      <c r="AH20" s="37">
        <f t="shared" si="6"/>
        <v>42.392625413870249</v>
      </c>
      <c r="AI20" s="37">
        <f t="shared" si="6"/>
        <v>43.660921890602815</v>
      </c>
      <c r="AJ20" s="37">
        <f t="shared" si="6"/>
        <v>44.93921897091225</v>
      </c>
      <c r="AK20" s="37">
        <f t="shared" si="6"/>
        <v>46.228999461952483</v>
      </c>
      <c r="AL20" s="37">
        <f t="shared" si="6"/>
        <v>47.531725319581128</v>
      </c>
      <c r="AM20" s="37">
        <f t="shared" si="6"/>
        <v>48.84883518837443</v>
      </c>
      <c r="AN20" s="37">
        <f t="shared" si="6"/>
        <v>50.181742964674221</v>
      </c>
      <c r="AO20" s="37">
        <f t="shared" si="6"/>
        <v>51.53183719433838</v>
      </c>
      <c r="AP20" s="37">
        <f t="shared" si="6"/>
        <v>52.90048114432426</v>
      </c>
      <c r="AQ20" s="37">
        <f t="shared" si="6"/>
        <v>54.289013411677274</v>
      </c>
      <c r="AR20" s="37">
        <f t="shared" si="6"/>
        <v>55.698748955023753</v>
      </c>
      <c r="AS20" s="37">
        <f t="shared" si="6"/>
        <v>57.130980452453898</v>
      </c>
      <c r="AT20" s="37">
        <f t="shared" si="6"/>
        <v>58.586979905945796</v>
      </c>
      <c r="AU20" s="37">
        <f t="shared" si="6"/>
        <v>60.06800042646487</v>
      </c>
      <c r="AV20" s="37">
        <f t="shared" si="6"/>
        <v>61.575278145818849</v>
      </c>
      <c r="AW20" s="37">
        <f t="shared" si="6"/>
        <v>63.110034211491822</v>
      </c>
      <c r="AX20" s="37">
        <f t="shared" si="6"/>
        <v>64.673476829249623</v>
      </c>
      <c r="AY20" s="37">
        <f t="shared" si="6"/>
        <v>66.266803325506288</v>
      </c>
      <c r="AZ20" s="37">
        <f t="shared" si="6"/>
        <v>67.891202207457226</v>
      </c>
      <c r="BA20" s="37">
        <f t="shared" si="6"/>
        <v>69.547855203987041</v>
      </c>
      <c r="BB20" s="37">
        <f t="shared" si="6"/>
        <v>71.237939274496426</v>
      </c>
      <c r="BC20" s="37">
        <f t="shared" si="6"/>
        <v>72.962628576195783</v>
      </c>
      <c r="BD20" s="37">
        <f t="shared" si="6"/>
        <v>74.72309638319436</v>
      </c>
      <c r="BE20" s="37">
        <f t="shared" si="6"/>
        <v>76.520516952973367</v>
      </c>
      <c r="BF20" s="37">
        <f t="shared" si="6"/>
        <v>78.35606733765303</v>
      </c>
      <c r="BG20" s="37">
        <f t="shared" si="6"/>
        <v>80.230929138920516</v>
      </c>
      <c r="BH20" s="37">
        <f t="shared" si="6"/>
        <v>82.146290206637119</v>
      </c>
      <c r="BI20" s="37">
        <f t="shared" si="6"/>
        <v>84.103346282045521</v>
      </c>
    </row>
    <row r="21" spans="1:103" ht="18" customHeight="1">
      <c r="A21" s="21" t="s">
        <v>190</v>
      </c>
      <c r="B21" s="29">
        <f>+Parameters!O40</f>
        <v>3.7305977748297967</v>
      </c>
    </row>
    <row r="22" spans="1:103" ht="18" customHeight="1">
      <c r="A22" s="21" t="s">
        <v>144</v>
      </c>
      <c r="C22" s="23">
        <f>+Data!C63</f>
        <v>2.0486627063605444E-2</v>
      </c>
      <c r="D22" s="23">
        <f>+Data!D63</f>
        <v>1.7679701243825854E-2</v>
      </c>
      <c r="E22" s="23">
        <f>+Data!E63</f>
        <v>1.6178864888452323E-2</v>
      </c>
      <c r="F22" s="23">
        <f>+Data!F63</f>
        <v>1.4824673585861141E-2</v>
      </c>
      <c r="G22" s="23">
        <f>+Data!G63</f>
        <v>1.3602790055187363E-2</v>
      </c>
      <c r="H22" s="23">
        <f>+Data!H63</f>
        <v>1.250027960413241E-2</v>
      </c>
      <c r="I22" s="23">
        <f>+Data!I63</f>
        <v>1.1505472833424776E-2</v>
      </c>
      <c r="J22" s="23">
        <f>+Data!J63</f>
        <v>1.0607841788837247E-2</v>
      </c>
      <c r="K22" s="23">
        <f>+Data!K63</f>
        <v>9.7978882428415969E-3</v>
      </c>
      <c r="L22" s="23">
        <f>+Data!L63</f>
        <v>9.0670429172179396E-3</v>
      </c>
      <c r="M22" s="23">
        <f>+Data!M63</f>
        <v>8.4075745744946126E-3</v>
      </c>
      <c r="N22" s="23">
        <f>+Data!N63</f>
        <v>7.8125080112163223E-3</v>
      </c>
      <c r="O22" s="23">
        <f>+Data!O63</f>
        <v>7.2755500808451565E-3</v>
      </c>
      <c r="P22" s="23">
        <f>+Data!P63</f>
        <v>6.7910229596087725E-3</v>
      </c>
      <c r="Q22" s="23">
        <f>+Data!Q63</f>
        <v>6.3538039457279984E-3</v>
      </c>
      <c r="R22" s="23">
        <f>+Data!R63</f>
        <v>5.9592711520122972E-3</v>
      </c>
      <c r="S22" s="23">
        <f>+Data!S63</f>
        <v>5.6032545145444862E-3</v>
      </c>
      <c r="T22" s="23">
        <f>+Data!T63</f>
        <v>5.2819915967557826E-3</v>
      </c>
      <c r="U22" s="23">
        <f>+Data!U63</f>
        <v>4.9920877192251465E-3</v>
      </c>
      <c r="V22" s="23">
        <f>+Data!V63</f>
        <v>4.7304799915625258E-3</v>
      </c>
      <c r="W22" s="23">
        <f>+Data!W63</f>
        <v>4.4944048642507036E-3</v>
      </c>
      <c r="X22" s="23">
        <f>+Data!X63</f>
        <v>4.2813688557636342E-3</v>
      </c>
      <c r="Y22" s="23">
        <f>+Data!Y63</f>
        <v>4.089122144050536E-3</v>
      </c>
      <c r="Z22" s="23">
        <f>+Data!Z63</f>
        <v>3.915634741937628E-3</v>
      </c>
      <c r="AA22" s="23">
        <f>+Data!AA63</f>
        <v>3.7590750034736243E-3</v>
      </c>
      <c r="AB22" s="23">
        <f>+Data!AB63</f>
        <v>3.6177902330264346E-3</v>
      </c>
      <c r="AC22" s="23">
        <f>+Data!AC63</f>
        <v>3.4902891912929122E-3</v>
      </c>
      <c r="AD22" s="23">
        <f>+Data!AD63</f>
        <v>3.3752263125430351E-3</v>
      </c>
      <c r="AE22" s="23">
        <f>+Data!AE63</f>
        <v>3.2713874656074022E-3</v>
      </c>
      <c r="AF22" s="23">
        <f>+Data!AF63</f>
        <v>3.1776771075201151E-3</v>
      </c>
      <c r="AG22" s="23">
        <f>+Data!AG63</f>
        <v>3.0931066935244449E-3</v>
      </c>
      <c r="AH22" s="23">
        <f>+Data!AH63</f>
        <v>3.0167842204956489E-3</v>
      </c>
      <c r="AI22" s="23">
        <f>+Data!AI63</f>
        <v>2.9479047928741274E-3</v>
      </c>
      <c r="AJ22" s="23">
        <f>+Data!AJ63</f>
        <v>2.8857421110600402E-3</v>
      </c>
      <c r="AK22" s="23">
        <f>+Data!AK63</f>
        <v>2.829640792016887E-3</v>
      </c>
      <c r="AL22" s="23">
        <f>+Data!AL63</f>
        <v>2.7790094406663934E-3</v>
      </c>
      <c r="AM22" s="23">
        <f>+Data!AM63</f>
        <v>2.7333143986275751E-3</v>
      </c>
      <c r="AN22" s="23">
        <f>+Data!AN63</f>
        <v>2.6920741040420753E-3</v>
      </c>
      <c r="AO22" s="23">
        <f>+Data!AO63</f>
        <v>2.6548540027132479E-3</v>
      </c>
      <c r="AP22" s="23">
        <f>+Data!AP63</f>
        <v>2.621261956636485E-3</v>
      </c>
      <c r="AQ22" s="23">
        <f>+Data!AQ63</f>
        <v>2.5909441012756606E-3</v>
      </c>
      <c r="AR22" s="23">
        <f>+Data!AR63</f>
        <v>2.5635811077005686E-3</v>
      </c>
      <c r="AS22" s="23">
        <f>+Data!AS63</f>
        <v>2.5388848099953624E-3</v>
      </c>
      <c r="AT22" s="23">
        <f>+Data!AT63</f>
        <v>2.5165951622206908E-3</v>
      </c>
      <c r="AU22" s="23">
        <f>+Data!AU63</f>
        <v>2.4964774927075796E-3</v>
      </c>
      <c r="AV22" s="23">
        <f>+Data!AV63</f>
        <v>2.4783200266139701E-3</v>
      </c>
      <c r="AW22" s="23">
        <f>+Data!AW63</f>
        <v>2.4619316505166936E-3</v>
      </c>
      <c r="AX22" s="23">
        <f>+Data!AX63</f>
        <v>2.447139895379845E-3</v>
      </c>
      <c r="AY22" s="23">
        <f>+Data!AY63</f>
        <v>2.4337891165527796E-3</v>
      </c>
      <c r="AZ22" s="23">
        <f>+Data!AZ63</f>
        <v>2.4217388515393504E-3</v>
      </c>
      <c r="BA22" s="23">
        <f>+Data!BA63</f>
        <v>2.4108623381643188E-3</v>
      </c>
      <c r="BB22" s="23">
        <f>+Data!BB63</f>
        <v>2.4010451774604709E-3</v>
      </c>
      <c r="BC22" s="23">
        <f>+Data!BC63</f>
        <v>2.3921841271348655E-3</v>
      </c>
      <c r="BD22" s="23">
        <f>+Data!BD63</f>
        <v>2.3841860128534708E-3</v>
      </c>
      <c r="BE22" s="23">
        <f>+Data!BE63</f>
        <v>2.3769667458326512E-3</v>
      </c>
      <c r="BF22" s="23">
        <f>+Data!BF63</f>
        <v>2.3704504363506046E-3</v>
      </c>
      <c r="BG22" s="23">
        <f>+Data!BG63</f>
        <v>2.3645685938080193E-3</v>
      </c>
      <c r="BH22" s="23">
        <f>+Data!BH63</f>
        <v>2.3592594048823736E-3</v>
      </c>
      <c r="BI22" s="23">
        <f>+Data!BI63</f>
        <v>2.3544670821475065E-3</v>
      </c>
    </row>
    <row r="23" spans="1:103" ht="18" customHeight="1">
      <c r="A23" s="30" t="s">
        <v>111</v>
      </c>
    </row>
    <row r="24" spans="1:103" ht="18" customHeight="1">
      <c r="A24" s="21" t="s">
        <v>181</v>
      </c>
      <c r="B24" s="29">
        <f>+Parameters!O51</f>
        <v>6.0898590598525759E-2</v>
      </c>
    </row>
    <row r="25" spans="1:103" ht="18" customHeight="1">
      <c r="A25" s="21" t="s">
        <v>182</v>
      </c>
      <c r="B25" s="29">
        <f>+Parameters!O52</f>
        <v>0.13454323082344966</v>
      </c>
    </row>
    <row r="26" spans="1:103" ht="18" customHeight="1">
      <c r="A26" s="21" t="s">
        <v>47</v>
      </c>
      <c r="B26" s="29">
        <f>+Parameters!O53</f>
        <v>2</v>
      </c>
    </row>
    <row r="27" spans="1:103" ht="18" customHeight="1">
      <c r="A27" s="21" t="str">
        <f>+Parameters!A54</f>
        <v>Threshold for catastrophic damages</v>
      </c>
      <c r="B27" s="29">
        <f>+Parameters!O54</f>
        <v>4</v>
      </c>
    </row>
    <row r="28" spans="1:103" ht="18" customHeight="1">
      <c r="A28" s="21" t="str">
        <f>+Parameters!A55</f>
        <v>Exponent for catastrophic damages</v>
      </c>
      <c r="B28" s="29">
        <f>+Parameters!O55</f>
        <v>6</v>
      </c>
    </row>
    <row r="29" spans="1:103" ht="18" customHeight="1">
      <c r="A29" s="21" t="str">
        <f>+Parameters!A56</f>
        <v>Damage rate at threshold for catastrophic damages</v>
      </c>
      <c r="B29" s="29">
        <f>+Parameters!O56</f>
        <v>0</v>
      </c>
    </row>
    <row r="30" spans="1:103" ht="18" customHeight="1">
      <c r="A30" s="30" t="s">
        <v>110</v>
      </c>
    </row>
    <row r="31" spans="1:103" s="33" customFormat="1" ht="18" customHeight="1">
      <c r="A31" s="32" t="s">
        <v>80</v>
      </c>
      <c r="B31" s="23">
        <f>+B36*B40/$B38</f>
        <v>5.2907888462699816E-2</v>
      </c>
      <c r="C31" s="23">
        <f>+C36*C40/$B38</f>
        <v>4.1833060120441266E-2</v>
      </c>
      <c r="D31" s="23">
        <f>+D36*D40/$B38</f>
        <v>3.4837526202174243E-2</v>
      </c>
      <c r="E31" s="23">
        <f>+E36*E40/$B38</f>
        <v>2.9346685805840864E-2</v>
      </c>
      <c r="F31" s="23">
        <f>+F36*F40/$B38</f>
        <v>2.4978834393459385E-2</v>
      </c>
      <c r="G31" s="23">
        <f t="shared" ref="G31:BI31" si="7">+G36*G40/$B38</f>
        <v>2.1461137831037529E-2</v>
      </c>
      <c r="H31" s="23">
        <f t="shared" si="7"/>
        <v>1.8595629006732721E-2</v>
      </c>
      <c r="I31" s="23">
        <f t="shared" si="7"/>
        <v>1.623664228483734E-2</v>
      </c>
      <c r="J31" s="23">
        <f t="shared" si="7"/>
        <v>1.4275590677647606E-2</v>
      </c>
      <c r="K31" s="23">
        <f t="shared" si="7"/>
        <v>1.2630537495186884E-2</v>
      </c>
      <c r="L31" s="23">
        <f t="shared" si="7"/>
        <v>1.1238948838760506E-2</v>
      </c>
      <c r="M31" s="23">
        <f t="shared" si="7"/>
        <v>1.0052588203636813E-2</v>
      </c>
      <c r="N31" s="23">
        <f t="shared" si="7"/>
        <v>9.0338741135681071E-3</v>
      </c>
      <c r="O31" s="23">
        <f t="shared" si="7"/>
        <v>8.1532503217437817E-3</v>
      </c>
      <c r="P31" s="23">
        <f t="shared" si="7"/>
        <v>7.3872656262229707E-3</v>
      </c>
      <c r="Q31" s="23">
        <f t="shared" si="7"/>
        <v>6.7171568923226786E-3</v>
      </c>
      <c r="R31" s="23">
        <f t="shared" si="7"/>
        <v>6.1277929145046291E-3</v>
      </c>
      <c r="S31" s="23">
        <f t="shared" si="7"/>
        <v>5.6068797728265635E-3</v>
      </c>
      <c r="T31" s="23">
        <f t="shared" si="7"/>
        <v>5.1443575921507169E-3</v>
      </c>
      <c r="U31" s="23">
        <f t="shared" si="7"/>
        <v>4.7319387316687991E-3</v>
      </c>
      <c r="V31" s="23">
        <f t="shared" si="7"/>
        <v>4.3627514208911828E-3</v>
      </c>
      <c r="W31" s="23">
        <f t="shared" si="7"/>
        <v>4.0310626852334596E-3</v>
      </c>
      <c r="X31" s="23">
        <f t="shared" si="7"/>
        <v>3.7320613760324305E-3</v>
      </c>
      <c r="Y31" s="23">
        <f t="shared" si="7"/>
        <v>3.4616871124422436E-3</v>
      </c>
      <c r="Z31" s="23">
        <f t="shared" si="7"/>
        <v>3.216494550128463E-3</v>
      </c>
      <c r="AA31" s="23">
        <f t="shared" si="7"/>
        <v>1.5530196628616771E-3</v>
      </c>
      <c r="AB31" s="23">
        <f t="shared" si="7"/>
        <v>7.5059028619119052E-4</v>
      </c>
      <c r="AC31" s="23">
        <f t="shared" si="7"/>
        <v>3.6309276116512423E-4</v>
      </c>
      <c r="AD31" s="23">
        <f t="shared" si="7"/>
        <v>1.7578509205865893E-4</v>
      </c>
      <c r="AE31" s="23">
        <f t="shared" si="7"/>
        <v>8.5165031243935352E-5</v>
      </c>
      <c r="AF31" s="23">
        <f t="shared" si="7"/>
        <v>4.1288006715951446E-5</v>
      </c>
      <c r="AG31" s="23">
        <f t="shared" si="7"/>
        <v>2.0028181890758777E-5</v>
      </c>
      <c r="AH31" s="23">
        <f t="shared" si="7"/>
        <v>9.7205007988637026E-6</v>
      </c>
      <c r="AI31" s="23">
        <f t="shared" si="7"/>
        <v>4.720003346855891E-6</v>
      </c>
      <c r="AJ31" s="23">
        <f t="shared" si="7"/>
        <v>2.2928828739340297E-6</v>
      </c>
      <c r="AK31" s="23">
        <f t="shared" si="7"/>
        <v>1.1142656491777688E-6</v>
      </c>
      <c r="AL31" s="23">
        <f t="shared" si="7"/>
        <v>5.4168422848694251E-7</v>
      </c>
      <c r="AM31" s="23">
        <f t="shared" si="7"/>
        <v>2.634141855253411E-7</v>
      </c>
      <c r="AN31" s="23">
        <f t="shared" si="7"/>
        <v>1.2813096431709835E-7</v>
      </c>
      <c r="AO31" s="23">
        <f t="shared" si="7"/>
        <v>6.2341722965713011E-8</v>
      </c>
      <c r="AP31" s="23">
        <f t="shared" si="7"/>
        <v>3.0339072566285373E-8</v>
      </c>
      <c r="AQ31" s="23">
        <f t="shared" si="7"/>
        <v>1.4767763028091236E-8</v>
      </c>
      <c r="AR31" s="23">
        <f t="shared" si="7"/>
        <v>7.1896401123479591E-9</v>
      </c>
      <c r="AS31" s="23">
        <f t="shared" si="7"/>
        <v>3.500834733087098E-9</v>
      </c>
      <c r="AT31" s="23">
        <f t="shared" si="7"/>
        <v>1.7049077504575783E-9</v>
      </c>
      <c r="AU31" s="23">
        <f t="shared" si="7"/>
        <v>8.3040221247862568E-10</v>
      </c>
      <c r="AV31" s="23">
        <f t="shared" si="7"/>
        <v>4.0450939528333167E-10</v>
      </c>
      <c r="AW31" s="23">
        <f t="shared" si="7"/>
        <v>1.9706794205644798E-10</v>
      </c>
      <c r="AX31" s="23">
        <f t="shared" si="7"/>
        <v>9.6016501322312888E-11</v>
      </c>
      <c r="AY31" s="23">
        <f t="shared" si="7"/>
        <v>4.6785798630387732E-11</v>
      </c>
      <c r="AZ31" s="23">
        <f t="shared" si="7"/>
        <v>2.2799045470392821E-11</v>
      </c>
      <c r="BA31" s="23">
        <f t="shared" si="7"/>
        <v>1.1110926755896998E-11</v>
      </c>
      <c r="BB31" s="23">
        <f t="shared" si="7"/>
        <v>5.4151664063252068E-12</v>
      </c>
      <c r="BC31" s="23">
        <f t="shared" si="7"/>
        <v>2.6393588483815374E-12</v>
      </c>
      <c r="BD31" s="23">
        <f t="shared" si="7"/>
        <v>1.2864937364882144E-12</v>
      </c>
      <c r="BE31" s="23">
        <f t="shared" si="7"/>
        <v>6.271006513398471E-13</v>
      </c>
      <c r="BF31" s="23">
        <f t="shared" si="7"/>
        <v>3.0569274676451262E-13</v>
      </c>
      <c r="BG31" s="23">
        <f t="shared" si="7"/>
        <v>1.4902169287372134E-13</v>
      </c>
      <c r="BH31" s="23">
        <f t="shared" si="7"/>
        <v>7.2648839196960871E-14</v>
      </c>
      <c r="BI31" s="23">
        <f t="shared" si="7"/>
        <v>3.5417769869333824E-14</v>
      </c>
    </row>
    <row r="32" spans="1:103" s="33" customFormat="1" ht="18" customHeight="1">
      <c r="A32" s="32" t="s">
        <v>116</v>
      </c>
      <c r="B32" s="29">
        <f>+Parameters!O58</f>
        <v>1.6380000000000001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+Parameters!O60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+Parameters!O61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+Parameters!O65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1.6380000000000001</v>
      </c>
      <c r="C36" s="23">
        <f>+IF(C4&gt;$B$37,0,$B$33*$B$32+(B36-$B$33*$B$32)*(1-$B$34))</f>
        <v>1.56429</v>
      </c>
      <c r="D36" s="23">
        <f t="shared" ref="D36:K36" si="8">+IF(D4&gt;$B$37,0,$B$33*$B$32+(C36-$B$33*$B$32)*(1-$B$34))</f>
        <v>1.4942654999999998</v>
      </c>
      <c r="E36" s="23">
        <f t="shared" si="8"/>
        <v>1.4277422249999998</v>
      </c>
      <c r="F36" s="23">
        <f t="shared" si="8"/>
        <v>1.3645451137499998</v>
      </c>
      <c r="G36" s="23">
        <f t="shared" si="8"/>
        <v>1.3045078580624998</v>
      </c>
      <c r="H36" s="23">
        <f t="shared" si="8"/>
        <v>1.2474724651593747</v>
      </c>
      <c r="I36" s="23">
        <f t="shared" si="8"/>
        <v>1.1932888419014058</v>
      </c>
      <c r="J36" s="23">
        <f t="shared" si="8"/>
        <v>1.1418143998063355</v>
      </c>
      <c r="K36" s="23">
        <f t="shared" si="8"/>
        <v>1.0929136798160186</v>
      </c>
      <c r="L36" s="23">
        <f>+IF(L4&gt;$B$37,J36*Parameters!$B$105,$B$33*$B$32+(K36-$B$33*$B$32)*(1-$B$34))</f>
        <v>1.0464579958252176</v>
      </c>
      <c r="M36" s="23">
        <f>+IF(M4&gt;$B$37,K36*Parameters!$B$105,$B$33*$B$32+(L36-$B$33*$B$32)*(1-$B$34))</f>
        <v>1.0023250960339567</v>
      </c>
      <c r="N36" s="23">
        <f>+IF(N4&gt;$B$37,L36*Parameters!$B$105,$B$33*$B$32+(M36-$B$33*$B$32)*(1-$B$34))</f>
        <v>0.96039884123225883</v>
      </c>
      <c r="O36" s="23">
        <f>+IF(O4&gt;$B$37,M36*Parameters!$B$105,$B$33*$B$32+(N36-$B$33*$B$32)*(1-$B$34))</f>
        <v>0.92056889917064588</v>
      </c>
      <c r="P36" s="23">
        <f>+IF(P4&gt;$B$37,N36*Parameters!$B$105,$B$33*$B$32+(O36-$B$33*$B$32)*(1-$B$34))</f>
        <v>0.8827304542121136</v>
      </c>
      <c r="Q36" s="23">
        <f>+IF(Q4&gt;$B$37,O36*Parameters!$B$105,$B$33*$B$32+(P36-$B$33*$B$32)*(1-$B$34))</f>
        <v>0.84678393150150788</v>
      </c>
      <c r="R36" s="23">
        <f>+IF(R4&gt;$B$37,P36*Parameters!$B$105,$B$33*$B$32+(Q36-$B$33*$B$32)*(1-$B$34))</f>
        <v>0.81263473492643246</v>
      </c>
      <c r="S36" s="23">
        <f>+IF(S4&gt;$B$37,Q36*Parameters!$B$105,$B$33*$B$32+(R36-$B$33*$B$32)*(1-$B$34))</f>
        <v>0.78019299818011079</v>
      </c>
      <c r="T36" s="23">
        <f>+IF(T4&gt;$B$37,R36*Parameters!$B$105,$B$33*$B$32+(S36-$B$33*$B$32)*(1-$B$34))</f>
        <v>0.74937334827110524</v>
      </c>
      <c r="U36" s="23">
        <f>+IF(U4&gt;$B$37,S36*Parameters!$B$105,$B$33*$B$32+(T36-$B$33*$B$32)*(1-$B$34))</f>
        <v>0.72009468085754991</v>
      </c>
      <c r="V36" s="23">
        <f>+IF(V4&gt;$B$37,T36*Parameters!$B$105,$B$33*$B$32+(U36-$B$33*$B$32)*(1-$B$34))</f>
        <v>0.69227994681467242</v>
      </c>
      <c r="W36" s="23">
        <f>+IF(W4&gt;$B$37,U36*Parameters!$B$105,$B$33*$B$32+(V36-$B$33*$B$32)*(1-$B$34))</f>
        <v>0.66585594947393878</v>
      </c>
      <c r="X36" s="23">
        <f>+IF(X4&gt;$B$37,V36*Parameters!$B$105,$B$33*$B$32+(W36-$B$33*$B$32)*(1-$B$34))</f>
        <v>0.64075315200024174</v>
      </c>
      <c r="Y36" s="23">
        <f>+IF(Y4&gt;$B$37,W36*Parameters!$B$105,$B$33*$B$32+(X36-$B$33*$B$32)*(1-$B$34))</f>
        <v>0.61690549440022957</v>
      </c>
      <c r="Z36" s="23">
        <f>+IF(Z4&gt;$B$37,Y36*Parameters!$B$105,$B$33*$B$32+(Y36-$B$33*$B$32)*(1-$B$34))</f>
        <v>0.59425021968021807</v>
      </c>
      <c r="AA36" s="23">
        <f>+IF(AA4&gt;$B$37,Z36*Parameters!$B$105,$B$33*$B$32+(Z36-$B$33*$B$32)*(1-$B$34))</f>
        <v>0.29712510984010904</v>
      </c>
      <c r="AB36" s="23">
        <f>+IF(AB4&gt;$B$37,AA36*Parameters!$B$105,$B$33*$B$32+(AA36-$B$33*$B$32)*(1-$B$34))</f>
        <v>0.14856255492005452</v>
      </c>
      <c r="AC36" s="23">
        <f>+IF(AC4&gt;$B$37,AB36*Parameters!$B$105,$B$33*$B$32+(AB36-$B$33*$B$32)*(1-$B$34))</f>
        <v>7.4281277460027259E-2</v>
      </c>
      <c r="AD36" s="23">
        <f>+IF(AD4&gt;$B$37,AC36*Parameters!$B$105,$B$33*$B$32+(AC36-$B$33*$B$32)*(1-$B$34))</f>
        <v>3.714063873001363E-2</v>
      </c>
      <c r="AE36" s="23">
        <f>+IF(AE4&gt;$B$37,AD36*Parameters!$B$105,$B$33*$B$32+(AD36-$B$33*$B$32)*(1-$B$34))</f>
        <v>1.8570319365006815E-2</v>
      </c>
      <c r="AF36" s="23">
        <f>+IF(AF4&gt;$B$37,AE36*Parameters!$B$105,$B$33*$B$32+(AE36-$B$33*$B$32)*(1-$B$34))</f>
        <v>9.2851596825034074E-3</v>
      </c>
      <c r="AG36" s="23">
        <f>+IF(AG4&gt;$B$37,AF36*Parameters!$B$105,$B$33*$B$32+(AF36-$B$33*$B$32)*(1-$B$34))</f>
        <v>4.6425798412517037E-3</v>
      </c>
      <c r="AH36" s="23">
        <f>+IF(AH4&gt;$B$37,AG36*Parameters!$B$105,$B$33*$B$32+(AG36-$B$33*$B$32)*(1-$B$34))</f>
        <v>2.3212899206258518E-3</v>
      </c>
      <c r="AI36" s="23">
        <f>+IF(AI4&gt;$B$37,AH36*Parameters!$B$105,$B$33*$B$32+(AH36-$B$33*$B$32)*(1-$B$34))</f>
        <v>1.1606449603129259E-3</v>
      </c>
      <c r="AJ36" s="23">
        <f>+IF(AJ4&gt;$B$37,AI36*Parameters!$B$105,$B$33*$B$32+(AI36-$B$33*$B$32)*(1-$B$34))</f>
        <v>5.8032248015646296E-4</v>
      </c>
      <c r="AK36" s="23">
        <f>+IF(AK4&gt;$B$37,AJ36*Parameters!$B$105,$B$33*$B$32+(AJ36-$B$33*$B$32)*(1-$B$34))</f>
        <v>2.9016124007823148E-4</v>
      </c>
      <c r="AL36" s="23">
        <f>+IF(AL4&gt;$B$37,AK36*Parameters!$B$105,$B$33*$B$32+(AK36-$B$33*$B$32)*(1-$B$34))</f>
        <v>1.4508062003911574E-4</v>
      </c>
      <c r="AM36" s="23">
        <f>+IF(AM4&gt;$B$37,AL36*Parameters!$B$105,$B$33*$B$32+(AL36-$B$33*$B$32)*(1-$B$34))</f>
        <v>7.254031001955787E-5</v>
      </c>
      <c r="AN36" s="23">
        <f>+IF(AN4&gt;$B$37,AM36*Parameters!$B$105,$B$33*$B$32+(AM36-$B$33*$B$32)*(1-$B$34))</f>
        <v>3.6270155009778935E-5</v>
      </c>
      <c r="AO36" s="23">
        <f>+IF(AO4&gt;$B$37,AN36*Parameters!$B$105,$B$33*$B$32+(AN36-$B$33*$B$32)*(1-$B$34))</f>
        <v>1.8135077504889468E-5</v>
      </c>
      <c r="AP36" s="23">
        <f>+IF(AP4&gt;$B$37,AO36*Parameters!$B$105,$B$33*$B$32+(AO36-$B$33*$B$32)*(1-$B$34))</f>
        <v>9.0675387524447338E-6</v>
      </c>
      <c r="AQ36" s="23">
        <f>+IF(AQ4&gt;$B$37,AP36*Parameters!$B$105,$B$33*$B$32+(AP36-$B$33*$B$32)*(1-$B$34))</f>
        <v>4.5337693762223669E-6</v>
      </c>
      <c r="AR36" s="23">
        <f>+IF(AR4&gt;$B$37,AQ36*Parameters!$B$105,$B$33*$B$32+(AQ36-$B$33*$B$32)*(1-$B$34))</f>
        <v>2.2668846881111834E-6</v>
      </c>
      <c r="AS36" s="23">
        <f>+IF(AS4&gt;$B$37,AR36*Parameters!$B$105,$B$33*$B$32+(AR36-$B$33*$B$32)*(1-$B$34))</f>
        <v>1.1334423440555917E-6</v>
      </c>
      <c r="AT36" s="23">
        <f>+IF(AT4&gt;$B$37,AS36*Parameters!$B$105,$B$33*$B$32+(AS36-$B$33*$B$32)*(1-$B$34))</f>
        <v>5.6672117202779586E-7</v>
      </c>
      <c r="AU36" s="23">
        <f>+IF(AU4&gt;$B$37,AT36*Parameters!$B$105,$B$33*$B$32+(AT36-$B$33*$B$32)*(1-$B$34))</f>
        <v>2.8336058601389793E-7</v>
      </c>
      <c r="AV36" s="23">
        <f>+IF(AV4&gt;$B$37,AU36*Parameters!$B$105,$B$33*$B$32+(AU36-$B$33*$B$32)*(1-$B$34))</f>
        <v>1.4168029300694897E-7</v>
      </c>
      <c r="AW36" s="23">
        <f>+IF(AW4&gt;$B$37,AV36*Parameters!$B$105,$B$33*$B$32+(AV36-$B$33*$B$32)*(1-$B$34))</f>
        <v>7.0840146503474483E-8</v>
      </c>
      <c r="AX36" s="23">
        <f>+IF(AX4&gt;$B$37,AW36*Parameters!$B$105,$B$33*$B$32+(AW36-$B$33*$B$32)*(1-$B$34))</f>
        <v>3.5420073251737241E-8</v>
      </c>
      <c r="AY36" s="23">
        <f>+IF(AY4&gt;$B$37,AX36*Parameters!$B$105,$B$33*$B$32+(AX36-$B$33*$B$32)*(1-$B$34))</f>
        <v>1.7710036625868621E-8</v>
      </c>
      <c r="AZ36" s="23">
        <f>+IF(AZ4&gt;$B$37,AY36*Parameters!$B$105,$B$33*$B$32+(AY36-$B$33*$B$32)*(1-$B$34))</f>
        <v>8.8550183129343103E-9</v>
      </c>
      <c r="BA36" s="23">
        <f>+IF(BA4&gt;$B$37,AZ36*Parameters!$B$105,$B$33*$B$32+(AZ36-$B$33*$B$32)*(1-$B$34))</f>
        <v>4.4275091564671552E-9</v>
      </c>
      <c r="BB36" s="23">
        <f>+IF(BB4&gt;$B$37,BA36*Parameters!$B$105,$B$33*$B$32+(BA36-$B$33*$B$32)*(1-$B$34))</f>
        <v>2.2137545782335776E-9</v>
      </c>
      <c r="BC36" s="23">
        <f>+IF(BC4&gt;$B$37,BB36*Parameters!$B$105,$B$33*$B$32+(BB36-$B$33*$B$32)*(1-$B$34))</f>
        <v>1.1068772891167888E-9</v>
      </c>
      <c r="BD36" s="23">
        <f>+IF(BD4&gt;$B$37,BC36*Parameters!$B$105,$B$33*$B$32+(BC36-$B$33*$B$32)*(1-$B$34))</f>
        <v>5.534386445583944E-10</v>
      </c>
      <c r="BE36" s="23">
        <f>+IF(BE4&gt;$B$37,BD36*Parameters!$B$105,$B$33*$B$32+(BD36-$B$33*$B$32)*(1-$B$34))</f>
        <v>2.767193222791972E-10</v>
      </c>
      <c r="BF36" s="23">
        <f>+IF(BF4&gt;$B$37,BE36*Parameters!$B$105,$B$33*$B$32+(BE36-$B$33*$B$32)*(1-$B$34))</f>
        <v>1.383596611395986E-10</v>
      </c>
      <c r="BG36" s="23">
        <f>+IF(BG4&gt;$B$37,BF36*Parameters!$B$105,$B$33*$B$32+(BF36-$B$33*$B$32)*(1-$B$34))</f>
        <v>6.9179830569799299E-11</v>
      </c>
      <c r="BH36" s="23">
        <f>+IF(BH4&gt;$B$37,BG36*Parameters!$B$105,$B$33*$B$32+(BG36-$B$33*$B$32)*(1-$B$34))</f>
        <v>3.458991528489965E-11</v>
      </c>
      <c r="BI36" s="23">
        <f>+IF(BI4&gt;$B$37,BH36*Parameters!$B$105,$B$33*$B$32+(BH36-$B$33*$B$32)*(1-$B$34))</f>
        <v>1.7294957642449825E-11</v>
      </c>
    </row>
    <row r="37" spans="1:61 16384:16384" s="33" customFormat="1" ht="18" customHeight="1">
      <c r="A37" s="32" t="s">
        <v>73</v>
      </c>
      <c r="B37" s="29">
        <f>+Parameters!O64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9.0440834978974038E-2</v>
      </c>
      <c r="C40" s="33">
        <f>+B40*EXP(C42*10)*Data!G98</f>
        <v>7.4879062282080397E-2</v>
      </c>
      <c r="D40" s="33">
        <f>+C40*EXP(D42*10)</f>
        <v>6.5279612870730058E-2</v>
      </c>
      <c r="E40" s="33">
        <f>+D40*EXP(E42*10)</f>
        <v>5.7552910334604995E-2</v>
      </c>
      <c r="F40" s="33">
        <f>+E40*EXP(F42*10)</f>
        <v>5.1255715620480549E-2</v>
      </c>
      <c r="G40" s="33">
        <f t="shared" ref="G40:BI40" si="9">+F40*EXP(G42*10)</f>
        <v>4.6064257532457173E-2</v>
      </c>
      <c r="H40" s="33">
        <f t="shared" si="9"/>
        <v>4.1738605598961684E-2</v>
      </c>
      <c r="I40" s="33">
        <f t="shared" si="9"/>
        <v>3.809856993643191E-2</v>
      </c>
      <c r="J40" s="33">
        <f t="shared" si="9"/>
        <v>3.5007137678586757E-2</v>
      </c>
      <c r="K40" s="33">
        <f t="shared" si="9"/>
        <v>3.2358918768842483E-2</v>
      </c>
      <c r="L40" s="33">
        <f t="shared" si="9"/>
        <v>3.007197314567174E-2</v>
      </c>
      <c r="M40" s="33">
        <f t="shared" si="9"/>
        <v>2.8081953730937519E-2</v>
      </c>
      <c r="N40" s="33">
        <f t="shared" si="9"/>
        <v>2.6337857181851283E-2</v>
      </c>
      <c r="O40" s="33">
        <f t="shared" si="9"/>
        <v>2.4798905243757049E-2</v>
      </c>
      <c r="P40" s="33">
        <f t="shared" si="9"/>
        <v>2.3432230818281049E-2</v>
      </c>
      <c r="Q40" s="33">
        <f t="shared" si="9"/>
        <v>2.2211143361156239E-2</v>
      </c>
      <c r="R40" s="33">
        <f t="shared" si="9"/>
        <v>2.1113815867305073E-2</v>
      </c>
      <c r="S40" s="33">
        <f t="shared" si="9"/>
        <v>2.0122281795061862E-2</v>
      </c>
      <c r="T40" s="33">
        <f t="shared" si="9"/>
        <v>1.9221662061046391E-2</v>
      </c>
      <c r="U40" s="33">
        <f t="shared" si="9"/>
        <v>1.8399564391857599E-2</v>
      </c>
      <c r="V40" s="33">
        <f t="shared" si="9"/>
        <v>1.7645612926825874E-2</v>
      </c>
      <c r="W40" s="33">
        <f t="shared" si="9"/>
        <v>1.6951077072407311E-2</v>
      </c>
      <c r="X40" s="33">
        <f t="shared" si="9"/>
        <v>1.6308576587207895E-2</v>
      </c>
      <c r="Y40" s="33">
        <f t="shared" si="9"/>
        <v>1.5711845660025741E-2</v>
      </c>
      <c r="Z40" s="33">
        <f t="shared" si="9"/>
        <v>1.5155542971790847E-2</v>
      </c>
      <c r="AA40" s="33">
        <f t="shared" si="9"/>
        <v>1.4635097849362903E-2</v>
      </c>
      <c r="AB40" s="33">
        <f t="shared" si="9"/>
        <v>1.4146584934987751E-2</v>
      </c>
      <c r="AC40" s="33">
        <f t="shared" si="9"/>
        <v>1.3686621528681163E-2</v>
      </c>
      <c r="AD40" s="33">
        <f t="shared" si="9"/>
        <v>1.3252283067670989E-2</v>
      </c>
      <c r="AE40" s="33">
        <f t="shared" si="9"/>
        <v>1.2841033199050288E-2</v>
      </c>
      <c r="AF40" s="33">
        <f t="shared" si="9"/>
        <v>1.2450665659795628E-2</v>
      </c>
      <c r="AG40" s="33">
        <f t="shared" si="9"/>
        <v>1.207925576116854E-2</v>
      </c>
      <c r="AH40" s="33">
        <f t="shared" si="9"/>
        <v>1.1725119725449967E-2</v>
      </c>
      <c r="AI40" s="33">
        <f t="shared" si="9"/>
        <v>1.1386780473878312E-2</v>
      </c>
      <c r="AJ40" s="33">
        <f t="shared" si="9"/>
        <v>1.1062938739309811E-2</v>
      </c>
      <c r="AK40" s="33">
        <f t="shared" si="9"/>
        <v>1.0752448593259982E-2</v>
      </c>
      <c r="AL40" s="33">
        <f t="shared" si="9"/>
        <v>1.0454296647991381E-2</v>
      </c>
      <c r="AM40" s="33">
        <f t="shared" si="9"/>
        <v>1.0167584330313707E-2</v>
      </c>
      <c r="AN40" s="33">
        <f t="shared" si="9"/>
        <v>9.8915127324696265E-3</v>
      </c>
      <c r="AO40" s="33">
        <f t="shared" si="9"/>
        <v>9.625369632797736E-3</v>
      </c>
      <c r="AP40" s="33">
        <f t="shared" si="9"/>
        <v>9.3685183493365833E-3</v>
      </c>
      <c r="AQ40" s="33">
        <f t="shared" si="9"/>
        <v>9.1203881466747523E-3</v>
      </c>
      <c r="AR40" s="33">
        <f t="shared" si="9"/>
        <v>8.8804659628928251E-3</v>
      </c>
      <c r="AS40" s="33">
        <f t="shared" si="9"/>
        <v>8.6482892615163329E-3</v>
      </c>
      <c r="AT40" s="33">
        <f t="shared" si="9"/>
        <v>8.4234398446774144E-3</v>
      </c>
      <c r="AU40" s="33">
        <f t="shared" si="9"/>
        <v>8.2055384894853083E-3</v>
      </c>
      <c r="AV40" s="33">
        <f t="shared" si="9"/>
        <v>7.9942402909752384E-3</v>
      </c>
      <c r="AW40" s="33">
        <f t="shared" si="9"/>
        <v>7.789230612771118E-3</v>
      </c>
      <c r="AX40" s="33">
        <f t="shared" si="9"/>
        <v>7.5902215614218138E-3</v>
      </c>
      <c r="AY40" s="33">
        <f t="shared" si="9"/>
        <v>7.39694891278411E-3</v>
      </c>
      <c r="AZ40" s="33">
        <f t="shared" si="9"/>
        <v>7.2091694292550764E-3</v>
      </c>
      <c r="BA40" s="33">
        <f t="shared" si="9"/>
        <v>7.0266585154474728E-3</v>
      </c>
      <c r="BB40" s="33">
        <f t="shared" si="9"/>
        <v>6.8492081673340562E-3</v>
      </c>
      <c r="BC40" s="33">
        <f t="shared" si="9"/>
        <v>6.6766251761883879E-3</v>
      </c>
      <c r="BD40" s="33">
        <f t="shared" si="9"/>
        <v>6.5087295540073673E-3</v>
      </c>
      <c r="BE40" s="33">
        <f t="shared" si="9"/>
        <v>6.3453531516674024E-3</v>
      </c>
      <c r="BF40" s="33">
        <f t="shared" si="9"/>
        <v>6.1863384449679388E-3</v>
      </c>
      <c r="BG40" s="33">
        <f t="shared" si="9"/>
        <v>6.0315374670572896E-3</v>
      </c>
      <c r="BH40" s="33">
        <f t="shared" si="9"/>
        <v>5.8808108686028713E-3</v>
      </c>
      <c r="BI40" s="33">
        <f t="shared" si="9"/>
        <v>5.7340270895330937E-3</v>
      </c>
    </row>
    <row r="41" spans="1:61 16384:16384" ht="18" customHeight="1">
      <c r="A41" s="21" t="s">
        <v>92</v>
      </c>
      <c r="B41" s="29">
        <f>+Parameters!O69</f>
        <v>9.0440834978974038E-2</v>
      </c>
    </row>
    <row r="42" spans="1:61 16384:16384" s="45" customFormat="1" ht="18" customHeight="1">
      <c r="A42" s="43" t="s">
        <v>131</v>
      </c>
      <c r="B42" s="46"/>
      <c r="C42" s="33">
        <f>+Data!H81</f>
        <v>-1.4966058755490657E-2</v>
      </c>
      <c r="D42" s="33">
        <f>+Data!I81</f>
        <v>-1.3719452879941592E-2</v>
      </c>
      <c r="E42" s="33">
        <f>+Data!J81</f>
        <v>-1.2597507591947433E-2</v>
      </c>
      <c r="F42" s="33">
        <f>+Data!K81</f>
        <v>-1.1587756832752689E-2</v>
      </c>
      <c r="G42" s="33">
        <f>+Data!L81</f>
        <v>-1.0678981149477421E-2</v>
      </c>
      <c r="H42" s="33">
        <f>+Data!M81</f>
        <v>-9.8610830345296791E-3</v>
      </c>
      <c r="I42" s="33">
        <f>+Data!N81</f>
        <v>-9.1249747310767106E-3</v>
      </c>
      <c r="J42" s="33">
        <f>+Data!O81</f>
        <v>-8.4624772579690397E-3</v>
      </c>
      <c r="K42" s="33">
        <f>+Data!P81</f>
        <v>-7.8662295321721351E-3</v>
      </c>
      <c r="L42" s="33">
        <f>+Data!Q81</f>
        <v>-7.3296065789549211E-3</v>
      </c>
      <c r="M42" s="33">
        <f>+Data!R81</f>
        <v>-6.8466459210594285E-3</v>
      </c>
      <c r="N42" s="33">
        <f>+Data!S81</f>
        <v>-6.4119813289534849E-3</v>
      </c>
      <c r="O42" s="33">
        <f>+Data!T81</f>
        <v>-6.0207831960581359E-3</v>
      </c>
      <c r="P42" s="33">
        <f>+Data!U81</f>
        <v>-5.6687048764523223E-3</v>
      </c>
      <c r="Q42" s="33">
        <f>+Data!V81</f>
        <v>-5.3518343888070904E-3</v>
      </c>
      <c r="R42" s="33">
        <f>+Data!W81</f>
        <v>-5.0666509499263813E-3</v>
      </c>
      <c r="S42" s="33">
        <f>+Data!X81</f>
        <v>-4.8099858549337429E-3</v>
      </c>
      <c r="T42" s="33">
        <f>+Data!Y81</f>
        <v>-4.578987269440369E-3</v>
      </c>
      <c r="U42" s="33">
        <f>+Data!Z81</f>
        <v>-4.3710885424963321E-3</v>
      </c>
      <c r="V42" s="33">
        <f>+Data!AA81</f>
        <v>-4.1839796882466992E-3</v>
      </c>
      <c r="W42" s="33">
        <f>+Data!AB81</f>
        <v>-4.0155817194220296E-3</v>
      </c>
      <c r="X42" s="33">
        <f>+Data!AC81</f>
        <v>-3.8640235474798265E-3</v>
      </c>
      <c r="Y42" s="33">
        <f>+Data!AD81</f>
        <v>-3.7276211927318439E-3</v>
      </c>
      <c r="Z42" s="33">
        <f>+Data!AE81</f>
        <v>-3.6048590734586595E-3</v>
      </c>
      <c r="AA42" s="33">
        <f>+Data!AF81</f>
        <v>-3.4943731661127935E-3</v>
      </c>
      <c r="AB42" s="33">
        <f>+Data!AG81</f>
        <v>-3.3949358495015142E-3</v>
      </c>
      <c r="AC42" s="33">
        <f>+Data!AH81</f>
        <v>-3.305442264551363E-3</v>
      </c>
      <c r="AD42" s="33">
        <f>+Data!AI81</f>
        <v>-3.2248980380962266E-3</v>
      </c>
      <c r="AE42" s="33">
        <f>+Data!AJ81</f>
        <v>-3.1524082342866038E-3</v>
      </c>
      <c r="AF42" s="33">
        <f>+Data!AK81</f>
        <v>-3.0871674108579432E-3</v>
      </c>
      <c r="AG42" s="33">
        <f>+Data!AL81</f>
        <v>-3.028450669772149E-3</v>
      </c>
      <c r="AH42" s="33">
        <f>+Data!AM81</f>
        <v>-2.9756056027949343E-3</v>
      </c>
      <c r="AI42" s="33">
        <f>+Data!AN81</f>
        <v>-2.928045042515441E-3</v>
      </c>
      <c r="AJ42" s="33">
        <f>+Data!AO81</f>
        <v>-2.8852405382638968E-3</v>
      </c>
      <c r="AK42" s="33">
        <f>+Data!AP81</f>
        <v>-2.846716484437507E-3</v>
      </c>
      <c r="AL42" s="33">
        <f>+Data!AQ81</f>
        <v>-2.8120448359937565E-3</v>
      </c>
      <c r="AM42" s="33">
        <f>+Data!AR81</f>
        <v>-2.7808403523943807E-3</v>
      </c>
      <c r="AN42" s="33">
        <f>+Data!AS81</f>
        <v>-2.7527563171549428E-3</v>
      </c>
      <c r="AO42" s="33">
        <f>+Data!AT81</f>
        <v>-2.7274806854394487E-3</v>
      </c>
      <c r="AP42" s="33">
        <f>+Data!AU81</f>
        <v>-2.7047326168955039E-3</v>
      </c>
      <c r="AQ42" s="33">
        <f>+Data!AV81</f>
        <v>-2.6842593552059537E-3</v>
      </c>
      <c r="AR42" s="33">
        <f>+Data!AW81</f>
        <v>-2.6658334196853583E-3</v>
      </c>
      <c r="AS42" s="33">
        <f>+Data!AX81</f>
        <v>-2.6492500777168227E-3</v>
      </c>
      <c r="AT42" s="33">
        <f>+Data!AY81</f>
        <v>-2.6343250699451403E-3</v>
      </c>
      <c r="AU42" s="33">
        <f>+Data!AZ81</f>
        <v>-2.6208925629506263E-3</v>
      </c>
      <c r="AV42" s="33">
        <f>+Data!BA81</f>
        <v>-2.6088033066555636E-3</v>
      </c>
      <c r="AW42" s="33">
        <f>+Data!BB81</f>
        <v>-2.5979229759900075E-3</v>
      </c>
      <c r="AX42" s="33">
        <f>+Data!BC81</f>
        <v>-2.5881306783910067E-3</v>
      </c>
      <c r="AY42" s="33">
        <f>+Data!BD81</f>
        <v>-2.5793176105519061E-3</v>
      </c>
      <c r="AZ42" s="33">
        <f>+Data!BE81</f>
        <v>-2.5713858494967154E-3</v>
      </c>
      <c r="BA42" s="33">
        <f>+Data!BF81</f>
        <v>-2.564247264547044E-3</v>
      </c>
      <c r="BB42" s="33">
        <f>+Data!BG81</f>
        <v>-2.5578225380923397E-3</v>
      </c>
      <c r="BC42" s="33">
        <f>+Data!BH81</f>
        <v>-2.5520402842831059E-3</v>
      </c>
      <c r="BD42" s="33">
        <f>+Data!BI81</f>
        <v>-2.5468362558547955E-3</v>
      </c>
      <c r="BE42" s="33">
        <f>+Data!BJ81</f>
        <v>-2.5421526302693161E-3</v>
      </c>
      <c r="BF42" s="33">
        <f>+Data!BK81</f>
        <v>-2.5379373672423846E-3</v>
      </c>
      <c r="BG42" s="33">
        <f>+Data!BL81</f>
        <v>-2.5341436305181464E-3</v>
      </c>
      <c r="BH42" s="33">
        <f>+Data!BM81</f>
        <v>-2.5307292674663319E-3</v>
      </c>
      <c r="BI42" s="33">
        <f>+Data!BN81</f>
        <v>-2.5276563407196986E-3</v>
      </c>
    </row>
    <row r="43" spans="1:61 16384:16384" ht="18" customHeight="1">
      <c r="A43" s="21" t="s">
        <v>169</v>
      </c>
      <c r="B43" s="29">
        <f>+B44</f>
        <v>0.6</v>
      </c>
      <c r="C43" s="23">
        <f>+B43*(1-Parameters!$O$71)</f>
        <v>0.48</v>
      </c>
      <c r="D43" s="23">
        <f>+C43*(1-Parameters!$O$71)</f>
        <v>0.38400000000000001</v>
      </c>
      <c r="E43" s="23">
        <f>+D43*(1-Parameters!$O$71)</f>
        <v>0.30720000000000003</v>
      </c>
      <c r="F43" s="23">
        <f>+E43*(1-Parameters!$O$71)</f>
        <v>0.24576000000000003</v>
      </c>
      <c r="G43" s="23">
        <f>+F43*(1-Parameters!$O$71)</f>
        <v>0.19660800000000003</v>
      </c>
      <c r="H43" s="23">
        <f>+G43*(1-Parameters!$O$71)</f>
        <v>0.15728640000000005</v>
      </c>
      <c r="I43" s="23">
        <f>+H43*(1-Parameters!$O$71)</f>
        <v>0.12582912000000004</v>
      </c>
      <c r="J43" s="23">
        <f>+I43*(1-Parameters!$O$71)</f>
        <v>0.10066329600000004</v>
      </c>
      <c r="K43" s="23">
        <f>+J43*(1-Parameters!$O$71)</f>
        <v>8.0530636800000041E-2</v>
      </c>
      <c r="L43" s="23">
        <f>+K43*(1-Parameters!$O$71)</f>
        <v>6.4424509440000041E-2</v>
      </c>
      <c r="M43" s="23">
        <f>+L43*(1-Parameters!$O$71)</f>
        <v>5.1539607552000037E-2</v>
      </c>
      <c r="N43" s="23">
        <f>+M43*(1-Parameters!$O$71)</f>
        <v>4.1231686041600032E-2</v>
      </c>
      <c r="O43" s="23">
        <f>+N43*(1-Parameters!$O$71)</f>
        <v>3.2985348833280026E-2</v>
      </c>
      <c r="P43" s="23">
        <f>+O43*(1-Parameters!$O$71)</f>
        <v>2.6388279066624023E-2</v>
      </c>
      <c r="Q43" s="23">
        <f>+P43*(1-Parameters!$O$71)</f>
        <v>2.111062325329922E-2</v>
      </c>
      <c r="R43" s="23">
        <f>+Q43*(1-Parameters!$O$71)</f>
        <v>1.6888498602639378E-2</v>
      </c>
      <c r="S43" s="23">
        <f>+R43*(1-Parameters!$O$71)</f>
        <v>1.3510798882111503E-2</v>
      </c>
      <c r="T43" s="23">
        <f>+S43*(1-Parameters!$O$71)</f>
        <v>1.0808639105689202E-2</v>
      </c>
      <c r="U43" s="23">
        <f>+T43*(1-Parameters!$O$71)</f>
        <v>8.6469112845513618E-3</v>
      </c>
      <c r="V43" s="23">
        <f>+U43*(1-Parameters!$O$71)</f>
        <v>6.9175290276410895E-3</v>
      </c>
      <c r="W43" s="23">
        <f>+V43*(1-Parameters!$O$71)</f>
        <v>5.5340232221128723E-3</v>
      </c>
      <c r="X43" s="23">
        <f>+W43*(1-Parameters!$O$71)</f>
        <v>4.4272185776902976E-3</v>
      </c>
      <c r="Y43" s="23">
        <f>+X43*(1-Parameters!$O$71)</f>
        <v>3.5417748621522382E-3</v>
      </c>
      <c r="Z43" s="23">
        <f>+Y43*(1-Parameters!$O$71)</f>
        <v>2.8334198897217908E-3</v>
      </c>
      <c r="AA43" s="23">
        <f>+Z43*(1-Parameters!$O$71)</f>
        <v>2.2667359117774328E-3</v>
      </c>
      <c r="AB43" s="23">
        <f>+AA43*(1-Parameters!$O$71)</f>
        <v>1.8133887294219464E-3</v>
      </c>
      <c r="AC43" s="23">
        <f>+AB43*(1-Parameters!$O$71)</f>
        <v>1.4507109835375572E-3</v>
      </c>
      <c r="AD43" s="23">
        <f>+AC43*(1-Parameters!$O$71)</f>
        <v>1.1605687868300458E-3</v>
      </c>
      <c r="AE43" s="23">
        <f>+AD43*(1-Parameters!$O$71)</f>
        <v>9.2845502946403669E-4</v>
      </c>
      <c r="AF43" s="23">
        <f>+AE43*(1-Parameters!$O$71)</f>
        <v>7.4276402357122942E-4</v>
      </c>
      <c r="AG43" s="23">
        <f>+AF43*(1-Parameters!$O$71)</f>
        <v>5.9421121885698362E-4</v>
      </c>
      <c r="AH43" s="23">
        <f>+AG43*(1-Parameters!$O$71)</f>
        <v>4.7536897508558692E-4</v>
      </c>
      <c r="AI43" s="23">
        <f>+AH43*(1-Parameters!$O$71)</f>
        <v>3.8029518006846958E-4</v>
      </c>
      <c r="AJ43" s="23">
        <f>+AI43*(1-Parameters!$O$71)</f>
        <v>3.042361440547757E-4</v>
      </c>
      <c r="AK43" s="23">
        <f>+AJ43*(1-Parameters!$O$71)</f>
        <v>2.4338891524382057E-4</v>
      </c>
      <c r="AL43" s="23">
        <f>+AK43*(1-Parameters!$O$71)</f>
        <v>1.9471113219505647E-4</v>
      </c>
      <c r="AM43" s="23">
        <f>+AL43*(1-Parameters!$O$71)</f>
        <v>1.5576890575604518E-4</v>
      </c>
      <c r="AN43" s="23">
        <f>+AM43*(1-Parameters!$O$71)</f>
        <v>1.2461512460483615E-4</v>
      </c>
      <c r="AO43" s="23">
        <f>+AN43*(1-Parameters!$O$71)</f>
        <v>9.9692099683868927E-5</v>
      </c>
      <c r="AP43" s="23">
        <f>+AO43*(1-Parameters!$O$71)</f>
        <v>7.9753679747095153E-5</v>
      </c>
      <c r="AQ43" s="23">
        <f>+AP43*(1-Parameters!$O$71)</f>
        <v>6.380294379767613E-5</v>
      </c>
      <c r="AR43" s="23">
        <f>+AQ43*(1-Parameters!$O$71)</f>
        <v>5.1042355038140906E-5</v>
      </c>
      <c r="AS43" s="23">
        <f>+AR43*(1-Parameters!$O$71)</f>
        <v>4.0833884030512727E-5</v>
      </c>
      <c r="AT43" s="23">
        <f>+AS43*(1-Parameters!$O$71)</f>
        <v>3.2667107224410182E-5</v>
      </c>
      <c r="AU43" s="23">
        <f>+AT43*(1-Parameters!$O$71)</f>
        <v>2.6133685779528147E-5</v>
      </c>
      <c r="AV43" s="23">
        <f>+AU43*(1-Parameters!$O$71)</f>
        <v>2.0906948623622518E-5</v>
      </c>
      <c r="AW43" s="23">
        <f>+AV43*(1-Parameters!$O$71)</f>
        <v>1.6725558898898014E-5</v>
      </c>
      <c r="AX43" s="23">
        <f>+AW43*(1-Parameters!$O$71)</f>
        <v>1.3380447119118413E-5</v>
      </c>
      <c r="AY43" s="23">
        <f>+AX43*(1-Parameters!$O$71)</f>
        <v>1.0704357695294731E-5</v>
      </c>
      <c r="AZ43" s="23">
        <f>+AY43*(1-Parameters!$O$71)</f>
        <v>8.5634861562357848E-6</v>
      </c>
      <c r="BA43" s="23">
        <f>+AZ43*(1-Parameters!$O$71)</f>
        <v>6.8507889249886278E-6</v>
      </c>
      <c r="BB43" s="23">
        <f>+BA43*(1-Parameters!$O$71)</f>
        <v>5.4806311399909024E-6</v>
      </c>
      <c r="BC43" s="23">
        <f>+BB43*(1-Parameters!$O$71)</f>
        <v>4.3845049119927224E-6</v>
      </c>
      <c r="BD43" s="23">
        <f>+BC43*(1-Parameters!$O$71)</f>
        <v>3.5076039295941782E-6</v>
      </c>
      <c r="BE43" s="23">
        <f>+BD43*(1-Parameters!$O$71)</f>
        <v>2.8060831436753428E-6</v>
      </c>
      <c r="BF43" s="23">
        <f>+BE43*(1-Parameters!$O$71)</f>
        <v>2.2448665149402745E-6</v>
      </c>
      <c r="BG43" s="23">
        <f>+BF43*(1-Parameters!$O$71)</f>
        <v>1.7958932119522197E-6</v>
      </c>
      <c r="BH43" s="23">
        <f>+BG43*(1-Parameters!$O$71)</f>
        <v>1.4367145695617759E-6</v>
      </c>
      <c r="BI43" s="23">
        <f>+BH43*(1-Parameters!$O$71)</f>
        <v>1.1493716556494207E-6</v>
      </c>
    </row>
    <row r="44" spans="1:61 16384:16384" ht="18" customHeight="1">
      <c r="A44" s="21" t="s">
        <v>23</v>
      </c>
      <c r="B44" s="29">
        <f>+Parameters!O70</f>
        <v>0.6</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+Copen!V233</f>
        <v>0</v>
      </c>
      <c r="C46" s="48">
        <f>+Copen!W233</f>
        <v>0</v>
      </c>
      <c r="D46" s="48">
        <f>+Copen!X233</f>
        <v>0</v>
      </c>
      <c r="E46" s="48">
        <f>+Copen!Y233</f>
        <v>1</v>
      </c>
      <c r="F46" s="48">
        <f>+Copen!Z233</f>
        <v>1</v>
      </c>
      <c r="G46" s="48">
        <f>+Copen!AA233</f>
        <v>1</v>
      </c>
      <c r="H46" s="48">
        <f>+Copen!AB233</f>
        <v>1</v>
      </c>
      <c r="I46" s="48">
        <f>+Copen!AC233</f>
        <v>1</v>
      </c>
      <c r="J46" s="48">
        <f>+Copen!AD233</f>
        <v>1</v>
      </c>
      <c r="K46" s="48">
        <f>+Copen!AE233</f>
        <v>1</v>
      </c>
      <c r="L46" s="48">
        <f>+Copen!AF233</f>
        <v>1</v>
      </c>
      <c r="M46" s="48">
        <f>+Copen!AG233</f>
        <v>1</v>
      </c>
      <c r="N46" s="48">
        <f>+Copen!AH233</f>
        <v>1</v>
      </c>
      <c r="O46" s="48">
        <f>+Copen!AI233</f>
        <v>1</v>
      </c>
      <c r="P46" s="48">
        <f>+Copen!AJ233</f>
        <v>1</v>
      </c>
      <c r="Q46" s="48">
        <f>+Copen!AK233</f>
        <v>1</v>
      </c>
      <c r="R46" s="48">
        <f>+Copen!AL233</f>
        <v>1</v>
      </c>
      <c r="S46" s="48">
        <f>+Copen!AM233</f>
        <v>1</v>
      </c>
      <c r="T46" s="48">
        <f>+Copen!AN233</f>
        <v>1</v>
      </c>
      <c r="U46" s="48">
        <f>+Copen!AO233</f>
        <v>1</v>
      </c>
      <c r="V46" s="48">
        <f>+Copen!AP233</f>
        <v>1</v>
      </c>
      <c r="W46" s="48">
        <f>+Copen!AQ233</f>
        <v>1</v>
      </c>
      <c r="X46" s="48">
        <f>+Copen!AR233</f>
        <v>1</v>
      </c>
      <c r="Y46" s="48">
        <f>+Copen!AS233</f>
        <v>1</v>
      </c>
      <c r="Z46" s="48">
        <f>+Copen!AT233</f>
        <v>1</v>
      </c>
      <c r="AA46" s="48">
        <f>+Copen!AU233</f>
        <v>1</v>
      </c>
      <c r="AB46" s="48">
        <f>+Copen!AV233</f>
        <v>1</v>
      </c>
      <c r="AC46" s="48">
        <f>+Copen!AW233</f>
        <v>1</v>
      </c>
      <c r="AD46" s="48">
        <f>+Copen!AX233</f>
        <v>1</v>
      </c>
      <c r="AE46" s="48">
        <f>+Copen!AY233</f>
        <v>1</v>
      </c>
      <c r="AF46" s="48">
        <f>+Copen!AZ233</f>
        <v>1</v>
      </c>
      <c r="AG46" s="48">
        <f>+Copen!BA233</f>
        <v>1</v>
      </c>
      <c r="AH46" s="48">
        <f>+Copen!BB233</f>
        <v>1</v>
      </c>
      <c r="AI46" s="48">
        <f>+Copen!BC233</f>
        <v>1</v>
      </c>
      <c r="AJ46" s="48">
        <f>+Copen!BD233</f>
        <v>1</v>
      </c>
      <c r="AK46" s="48">
        <f>+Copen!BE233</f>
        <v>1</v>
      </c>
      <c r="AL46" s="48">
        <f>+Copen!BF233</f>
        <v>1</v>
      </c>
      <c r="AM46" s="48">
        <f>+Copen!BG233</f>
        <v>1</v>
      </c>
      <c r="AN46" s="48">
        <f>+Copen!BH233</f>
        <v>1</v>
      </c>
      <c r="AO46" s="48">
        <f>+Copen!BI233</f>
        <v>1</v>
      </c>
      <c r="AP46" s="48">
        <f>+Copen!BJ233</f>
        <v>1</v>
      </c>
      <c r="AQ46" s="48">
        <f>+Copen!BK233</f>
        <v>1</v>
      </c>
      <c r="AR46" s="48">
        <f>+Copen!BL233</f>
        <v>1</v>
      </c>
      <c r="AS46" s="48">
        <f>+Copen!BM233</f>
        <v>1</v>
      </c>
      <c r="AT46" s="48">
        <f>+Copen!BN233</f>
        <v>1</v>
      </c>
      <c r="AU46" s="48">
        <f>+Copen!BO233</f>
        <v>1</v>
      </c>
      <c r="AV46" s="48">
        <f>+Copen!BP233</f>
        <v>1</v>
      </c>
      <c r="AW46" s="48">
        <f>+Copen!BQ233</f>
        <v>1</v>
      </c>
      <c r="AX46" s="48">
        <f>+Copen!BR233</f>
        <v>1</v>
      </c>
      <c r="AY46" s="48">
        <f>+Copen!BS233</f>
        <v>1</v>
      </c>
      <c r="AZ46" s="48">
        <f>+Copen!BT233</f>
        <v>1</v>
      </c>
      <c r="BA46" s="48">
        <f>+Copen!BU233</f>
        <v>1</v>
      </c>
      <c r="BB46" s="48">
        <f>+Copen!BV233</f>
        <v>1</v>
      </c>
      <c r="BC46" s="48">
        <f>+Copen!BW233</f>
        <v>1</v>
      </c>
      <c r="BD46" s="48">
        <f>+Copen!BX233</f>
        <v>1</v>
      </c>
      <c r="BE46" s="48">
        <f>+Copen!BY233</f>
        <v>1</v>
      </c>
      <c r="BF46" s="48">
        <f>+Copen!BZ233</f>
        <v>1</v>
      </c>
      <c r="BG46" s="48">
        <f>+Copen!CA233</f>
        <v>1</v>
      </c>
      <c r="BH46" s="48">
        <f>+Copen!CB233</f>
        <v>1</v>
      </c>
      <c r="BI46" s="48">
        <f>+Copen!CC233</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+Parameters!D140</f>
        <v>0</v>
      </c>
      <c r="C48" s="226">
        <f>+Parameters!E140</f>
        <v>7.0879006555949966E-5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2.0997906191848385E-4</v>
      </c>
      <c r="D50" s="44">
        <f>100*$B$49*(Global!C135*$B$48+Global!C135^2*$C$48)*(C61/$B61)^(1/$C$49)</f>
        <v>3.3111172212883468E-4</v>
      </c>
      <c r="E50" s="44">
        <f>100*$B$49*(Global!D135*$B$48+Global!D135^2*$C$48)*(D61/$B61)^(1/$C$49)</f>
        <v>5.8661999372943135E-4</v>
      </c>
      <c r="F50" s="44">
        <f>100*$B$49*(Global!E135*$B$48+Global!E135^2*$C$48)*(E61/$B61)^(1/$C$49)</f>
        <v>9.8115780077114934E-4</v>
      </c>
      <c r="G50" s="44">
        <f>100*$B$49*(Global!F135*$B$48+Global!F135^2*$C$48)*(F61/$B61)^(1/$C$49)</f>
        <v>1.5625218929616769E-3</v>
      </c>
      <c r="H50" s="44">
        <f>100*$B$49*(Global!G135*$B$48+Global!G135^2*$C$48)*(G61/$B61)^(1/$C$49)</f>
        <v>2.3789965286828275E-3</v>
      </c>
      <c r="I50" s="44">
        <f>100*$B$49*(Global!H135*$B$48+Global!H135^2*$C$48)*(H61/$B61)^(1/$C$49)</f>
        <v>3.4872350085637435E-3</v>
      </c>
      <c r="J50" s="44">
        <f>100*$B$49*(Global!I135*$B$48+Global!I135^2*$C$48)*(I61/$B61)^(1/$C$49)</f>
        <v>4.9451284178600426E-3</v>
      </c>
      <c r="K50" s="44">
        <f>100*$B$49*(Global!J135*$B$48+Global!J135^2*$C$48)*(J61/$B61)^(1/$C$49)</f>
        <v>7.4780952072975243E-3</v>
      </c>
      <c r="L50" s="44">
        <f>100*$B$49*(Global!K135*$B$48+Global!K135^2*$C$48)*(K61/$B61)^(1/$C$49)</f>
        <v>1.1014201622672583E-2</v>
      </c>
      <c r="M50" s="44">
        <f>100*$B$49*(Global!L135*$B$48+Global!L135^2*$C$48)*(L61/$B61)^(1/$C$49)</f>
        <v>1.5792688033380891E-2</v>
      </c>
      <c r="N50" s="44">
        <f>100*$B$49*(Global!M135*$B$48+Global!M135^2*$C$48)*(M61/$B61)^(1/$C$49)</f>
        <v>2.1774940797912229E-2</v>
      </c>
      <c r="O50" s="44">
        <f>100*$B$49*(Global!N135*$B$48+Global!N135^2*$C$48)*(N61/$B61)^(1/$C$49)</f>
        <v>2.9424592808576174E-2</v>
      </c>
      <c r="P50" s="44">
        <f>100*$B$49*(Global!O135*$B$48+Global!O135^2*$C$48)*(O61/$B61)^(1/$C$49)</f>
        <v>3.8911874152642308E-2</v>
      </c>
      <c r="Q50" s="44">
        <f>100*$B$49*(Global!P135*$B$48+Global!P135^2*$C$48)*(P61/$B61)^(1/$C$49)</f>
        <v>5.0472593476752391E-2</v>
      </c>
      <c r="R50" s="44">
        <f>100*$B$49*(Global!Q135*$B$48+Global!Q135^2*$C$48)*(Q61/$B61)^(1/$C$49)</f>
        <v>6.4343838329388447E-2</v>
      </c>
      <c r="S50" s="44">
        <f>100*$B$49*(Global!R135*$B$48+Global!R135^2*$C$48)*(R61/$B61)^(1/$C$49)</f>
        <v>8.0762986763972075E-2</v>
      </c>
      <c r="T50" s="44">
        <f>100*$B$49*(Global!S135*$B$48+Global!S135^2*$C$48)*(S61/$B61)^(1/$C$49)</f>
        <v>9.9966835462622833E-2</v>
      </c>
      <c r="U50" s="44">
        <f>100*$B$49*(Global!T135*$B$48+Global!T135^2*$C$48)*(T61/$B61)^(1/$C$49)</f>
        <v>0.12219068553550952</v>
      </c>
      <c r="V50" s="44">
        <f>100*$B$49*(Global!U135*$B$48+Global!U135^2*$C$48)*(U61/$B61)^(1/$C$49)</f>
        <v>0.14766720694923893</v>
      </c>
      <c r="W50" s="44">
        <f>100*$B$49*(Global!V135*$B$48+Global!V135^2*$C$48)*(V61/$B61)^(1/$C$49)</f>
        <v>0.17683197977448509</v>
      </c>
      <c r="X50" s="44">
        <f>100*$B$49*(Global!W135*$B$48+Global!W135^2*$C$48)*(W61/$B61)^(1/$C$49)</f>
        <v>0.21007667795334534</v>
      </c>
      <c r="Y50" s="44">
        <f>100*$B$49*(Global!X135*$B$48+Global!X135^2*$C$48)*(X61/$B61)^(1/$C$49)</f>
        <v>0.24753757417517927</v>
      </c>
      <c r="Z50" s="44">
        <f>100*$B$49*(Global!Y135*$B$48+Global!Y135^2*$C$48)*(Y61/$B61)^(1/$C$49)</f>
        <v>0.28945895436429875</v>
      </c>
      <c r="AA50" s="44">
        <f>100*$B$49*(Global!Z135*$B$48+Global!Z135^2*$C$48)*(Z61/$B61)^(1/$C$49)</f>
        <v>0.33607826221641052</v>
      </c>
      <c r="AB50" s="44">
        <f>100*$B$49*(Global!AA135*$B$48+Global!AA135^2*$C$48)*(AA61/$B61)^(1/$C$49)</f>
        <v>0.38758655663021047</v>
      </c>
      <c r="AC50" s="44">
        <f>100*$B$49*(Global!AB135*$B$48+Global!AB135^2*$C$48)*(AB61/$B61)^(1/$C$49)</f>
        <v>0.44367843038488736</v>
      </c>
      <c r="AD50" s="44">
        <f>100*$B$49*(Global!AC135*$B$48+Global!AC135^2*$C$48)*(AC61/$B61)^(1/$C$49)</f>
        <v>0.50363327854078921</v>
      </c>
      <c r="AE50" s="44">
        <f>100*$B$49*(Global!AD135*$B$48+Global!AD135^2*$C$48)*(AD61/$B61)^(1/$C$49)</f>
        <v>0.56696434559046316</v>
      </c>
      <c r="AF50" s="44">
        <f>100*$B$49*(Global!AE135*$B$48+Global!AE135^2*$C$48)*(AE61/$B61)^(1/$C$49)</f>
        <v>0.63325344222259805</v>
      </c>
      <c r="AG50" s="44">
        <f>100*$B$49*(Global!AF135*$B$48+Global!AF135^2*$C$48)*(AF61/$B61)^(1/$C$49)</f>
        <v>0.7018227608526787</v>
      </c>
      <c r="AH50" s="44">
        <f>100*$B$49*(Global!AG135*$B$48+Global!AG135^2*$C$48)*(AG61/$B61)^(1/$C$49)</f>
        <v>0.77225737259659399</v>
      </c>
      <c r="AI50" s="44">
        <f>100*$B$49*(Global!AH135*$B$48+Global!AH135^2*$C$48)*(AH61/$B61)^(1/$C$49)</f>
        <v>0.84466049188443837</v>
      </c>
      <c r="AJ50" s="44">
        <f>100*$B$49*(Global!AI135*$B$48+Global!AI135^2*$C$48)*(AI61/$B61)^(1/$C$49)</f>
        <v>0.91896372197324661</v>
      </c>
      <c r="AK50" s="44">
        <f>100*$B$49*(Global!AJ135*$B$48+Global!AJ135^2*$C$48)*(AJ61/$B61)^(1/$C$49)</f>
        <v>0.99512828238480422</v>
      </c>
      <c r="AL50" s="44">
        <f>100*$B$49*(Global!AK135*$B$48+Global!AK135^2*$C$48)*(AK61/$B61)^(1/$C$49)</f>
        <v>1.0731396915934426</v>
      </c>
      <c r="AM50" s="44">
        <f>100*$B$49*(Global!AL135*$B$48+Global!AL135^2*$C$48)*(AL61/$B61)^(1/$C$49)</f>
        <v>1.153002183448177</v>
      </c>
      <c r="AN50" s="44">
        <f>100*$B$49*(Global!AM135*$B$48+Global!AM135^2*$C$48)*(AM61/$B61)^(1/$C$49)</f>
        <v>1.2347336220753304</v>
      </c>
      <c r="AO50" s="44">
        <f>100*$B$49*(Global!AN135*$B$48+Global!AN135^2*$C$48)*(AN61/$B61)^(1/$C$49)</f>
        <v>1.3183611862618625</v>
      </c>
      <c r="AP50" s="44">
        <f>100*$B$49*(Global!AO135*$B$48+Global!AO135^2*$C$48)*(AO61/$B61)^(1/$C$49)</f>
        <v>1.4039178895498376</v>
      </c>
      <c r="AQ50" s="44">
        <f>100*$B$49*(Global!AP135*$B$48+Global!AP135^2*$C$48)*(AP61/$B61)^(1/$C$49)</f>
        <v>1.4914398899463077</v>
      </c>
      <c r="AR50" s="44">
        <f>100*$B$49*(Global!AQ135*$B$48+Global!AQ135^2*$C$48)*(AQ61/$B61)^(1/$C$49)</f>
        <v>1.5809644895640294</v>
      </c>
      <c r="AS50" s="44">
        <f>100*$B$49*(Global!AR135*$B$48+Global!AR135^2*$C$48)*(AR61/$B61)^(1/$C$49)</f>
        <v>1.6725287065115735</v>
      </c>
      <c r="AT50" s="44">
        <f>100*$B$49*(Global!AS135*$B$48+Global!AS135^2*$C$48)*(AS61/$B61)^(1/$C$49)</f>
        <v>1.7661683033556521</v>
      </c>
      <c r="AU50" s="44">
        <f>100*$B$49*(Global!AT135*$B$48+Global!AT135^2*$C$48)*(AT61/$B61)^(1/$C$49)</f>
        <v>1.8619171684601741</v>
      </c>
      <c r="AV50" s="44">
        <f>100*$B$49*(Global!AU135*$B$48+Global!AU135^2*$C$48)*(AU61/$B61)^(1/$C$49)</f>
        <v>1.9598069623790824</v>
      </c>
      <c r="AW50" s="44">
        <f>100*$B$49*(Global!AV135*$B$48+Global!AV135^2*$C$48)*(AV61/$B61)^(1/$C$49)</f>
        <v>2.0598669577983366</v>
      </c>
      <c r="AX50" s="44">
        <f>100*$B$49*(Global!AW135*$B$48+Global!AW135^2*$C$48)*(AW61/$B61)^(1/$C$49)</f>
        <v>2.1621240165231628</v>
      </c>
      <c r="AY50" s="44">
        <f>100*$B$49*(Global!AX135*$B$48+Global!AX135^2*$C$48)*(AX61/$B61)^(1/$C$49)</f>
        <v>2.2666026599411535</v>
      </c>
      <c r="AZ50" s="44">
        <f>100*$B$49*(Global!AY135*$B$48+Global!AY135^2*$C$48)*(AY61/$B61)^(1/$C$49)</f>
        <v>2.3733252000862182</v>
      </c>
      <c r="BA50" s="44">
        <f>100*$B$49*(Global!AZ135*$B$48+Global!AZ135^2*$C$48)*(AZ61/$B61)^(1/$C$49)</f>
        <v>2.4823119070084707</v>
      </c>
      <c r="BB50" s="44">
        <f>100*$B$49*(Global!BA135*$B$48+Global!BA135^2*$C$48)*(BA61/$B61)^(1/$C$49)</f>
        <v>2.5935811948810206</v>
      </c>
      <c r="BC50" s="44">
        <f>100*$B$49*(Global!BB135*$B$48+Global!BB135^2*$C$48)*(BB61/$B61)^(1/$C$49)</f>
        <v>2.7071498144471233</v>
      </c>
      <c r="BD50" s="44">
        <f>100*$B$49*(Global!BC135*$B$48+Global!BC135^2*$C$48)*(BC61/$B61)^(1/$C$49)</f>
        <v>2.8230330433225923</v>
      </c>
      <c r="BE50" s="44">
        <f>100*$B$49*(Global!BD135*$B$48+Global!BD135^2*$C$48)*(BD61/$B61)^(1/$C$49)</f>
        <v>2.94124486857964</v>
      </c>
      <c r="BF50" s="44">
        <f>100*$B$49*(Global!BE135*$B$48+Global!BE135^2*$C$48)*(BE61/$B61)^(1/$C$49)</f>
        <v>3.0617981581704221</v>
      </c>
      <c r="BG50" s="44">
        <f>100*$B$49*(Global!BF135*$B$48+Global!BF135^2*$C$48)*(BF61/$B61)^(1/$C$49)</f>
        <v>3.1847048192830028</v>
      </c>
      <c r="BH50" s="44">
        <f>100*$B$49*(Global!BG135*$B$48+Global!BG135^2*$C$48)*(BG61/$B61)^(1/$C$49)</f>
        <v>3.3099759428042632</v>
      </c>
      <c r="BI50" s="44">
        <f>100*$B$49*(Global!BH135*$B$48+Global!BH135^2*$C$48)*(BH61/$B61)^(1/$C$49)</f>
        <v>3.4376219338076837</v>
      </c>
      <c r="BJ50" s="44">
        <f>100*$B$49*(Global!BI135*$B$48+Global!BI135^2*$C$48)*(BI61/$B61)^(1/$C$49)</f>
        <v>3.5676526284773282</v>
      </c>
      <c r="BK50" s="44">
        <f>100*$B$49*(Global!BJ80*$B$48+Global!BJ80^2*$C$48)*(BJ61/$B61)^(1/$C$49)</f>
        <v>3.6674464925167136</v>
      </c>
      <c r="BL50" s="44">
        <f>100*$B$49*(Global!BK80*$B$48+Global!BK80^2*$C$48)*(BK61/$B61)^(1/$C$49)</f>
        <v>3.7662146528786118</v>
      </c>
      <c r="BM50" s="44">
        <f>100*$B$49*(Global!BL80*$B$48+Global!BL80^2*$C$48)*(BL61/$B61)^(1/$C$49)</f>
        <v>3.8643568119330802</v>
      </c>
      <c r="BN50" s="44">
        <f>100*$B$49*(Global!BM80*$B$48+Global!BM80^2*$C$48)*(BM61/$B61)^(1/$C$49)</f>
        <v>3.9621412786682506</v>
      </c>
      <c r="BO50" s="44">
        <f>100*$B$49*(Global!BN80*$B$48+Global!BN80^2*$C$48)*(BN61/$B61)^(1/$C$49)</f>
        <v>4.0597460294328478</v>
      </c>
      <c r="BP50" s="44">
        <f>100*$B$49*(Global!BO80*$B$48+Global!BO80^2*$C$48)*(BO61/$B61)^(1/$C$49)</f>
        <v>4.1572870651776821</v>
      </c>
      <c r="BQ50" s="44">
        <f>100*$B$49*(Global!BP80*$B$48+Global!BP80^2*$C$48)*(BP61/$B61)^(1/$C$49)</f>
        <v>4.2548379564582675</v>
      </c>
      <c r="BR50" s="44">
        <f>100*$B$49*(Global!BQ80*$B$48+Global!BQ80^2*$C$48)*(BQ61/$B61)^(1/$C$49)</f>
        <v>4.3524432953019678</v>
      </c>
      <c r="BS50" s="44">
        <f>100*$B$49*(Global!BR80*$B$48+Global!BR80^2*$C$48)*(BR61/$B61)^(1/$C$49)</f>
        <v>4.4501279434437224</v>
      </c>
      <c r="BT50" s="44">
        <f>100*$B$49*(Global!BS80*$B$48+Global!BS80^2*$C$48)*(BS61/$B61)^(1/$C$49)</f>
        <v>4.5479033850381452</v>
      </c>
      <c r="BU50" s="44">
        <f>100*$B$49*(Global!BT80*$B$48+Global!BT80^2*$C$48)*(BT61/$B61)^(1/$C$49)</f>
        <v>4.6457720871245245</v>
      </c>
      <c r="BV50" s="44">
        <f>100*$B$49*(Global!BU80*$B$48+Global!BU80^2*$C$48)*(BU61/$B61)^(1/$C$49)</f>
        <v>4.7437304904501625</v>
      </c>
      <c r="BW50" s="44">
        <f>100*$B$49*(Global!BV80*$B$48+Global!BV80^2*$C$48)*(BV61/$B61)^(1/$C$49)</f>
        <v>4.8417710592433929</v>
      </c>
      <c r="BX50" s="44">
        <f>100*$B$49*(Global!BW80*$B$48+Global!BW80^2*$C$48)*(BW61/$B61)^(1/$C$49)</f>
        <v>4.9398836846932355</v>
      </c>
      <c r="BY50" s="44">
        <f>100*$B$49*(Global!BX80*$B$48+Global!BX80^2*$C$48)*(BX61/$B61)^(1/$C$49)</f>
        <v>5.038056644708826</v>
      </c>
      <c r="BZ50" s="44">
        <f>100*$B$49*(Global!BY80*$B$48+Global!BY80^2*$C$48)*(BY61/$B61)^(1/$C$49)</f>
        <v>5.1362772591057286</v>
      </c>
      <c r="CA50" s="44">
        <f>100*$B$49*(Global!BZ80*$B$48+Global!BZ80^2*$C$48)*(BZ61/$B61)^(1/$C$49)</f>
        <v>5.2345323357623981</v>
      </c>
      <c r="CB50" s="44">
        <f>100*$B$49*(Global!CA80*$B$48+Global!CA80^2*$C$48)*(CA61/$B61)^(1/$C$49)</f>
        <v>5.3328084733324772</v>
      </c>
      <c r="CC50" s="44">
        <f>100*$B$49*(Global!CB80*$B$48+Global!CB80^2*$C$48)*(CB61/$B61)^(1/$C$49)</f>
        <v>5.4310922655264191</v>
      </c>
      <c r="CD50" s="44">
        <f>100*$B$49*(Global!CC80*$B$48+Global!CC80^2*$C$48)*(CC61/$B61)^(1/$C$49)</f>
        <v>5.5293704378541433</v>
      </c>
      <c r="CE50" s="44">
        <f>100*$B$49*(Global!CD80*$B$48+Global!CD80^2*$C$48)*(CD61/$B61)^(1/$C$49)</f>
        <v>5.6276299380294388</v>
      </c>
      <c r="CF50" s="44">
        <f>100*$B$49*(Global!CE80*$B$48+Global!CE80^2*$C$48)*(CE61/$B61)^(1/$C$49)</f>
        <v>5.7258579945875248</v>
      </c>
      <c r="CG50" s="44">
        <f>100*$B$49*(Global!CF80*$B$48+Global!CF80^2*$C$48)*(CF61/$B61)^(1/$C$49)</f>
        <v>5.8240421537057196</v>
      </c>
      <c r="CH50" s="44">
        <f>100*$B$49*(Global!CG80*$B$48+Global!CG80^2*$C$48)*(CG61/$B61)^(1/$C$49)</f>
        <v>5.9221703010880162</v>
      </c>
      <c r="CI50" s="44">
        <f>100*$B$49*(Global!CH80*$B$48+Global!CH80^2*$C$48)*(CH61/$B61)^(1/$C$49)</f>
        <v>6.0202306736274913</v>
      </c>
      <c r="CJ50" s="44">
        <f>100*$B$49*(Global!CI80*$B$48+Global!CI80^2*$C$48)*(CI61/$B61)^(1/$C$49)</f>
        <v>6.1182118640877059</v>
      </c>
      <c r="CK50" s="44">
        <f>100*$B$49*(Global!CJ80*$B$48+Global!CJ80^2*$C$48)*(CJ61/$B61)^(1/$C$49)</f>
        <v>6.216102821033199</v>
      </c>
      <c r="CL50" s="44">
        <f>100*$B$49*(Global!CK80*$B$48+Global!CK80^2*$C$48)*(CK61/$B61)^(1/$C$49)</f>
        <v>6.3138928455451984</v>
      </c>
      <c r="CM50" s="44">
        <f>100*$B$49*(Global!CL80*$B$48+Global!CL80^2*$C$48)*(CL61/$B61)^(1/$C$49)</f>
        <v>6.4115715857817257</v>
      </c>
      <c r="CN50" s="44">
        <f>100*$B$49*(Global!CM80*$B$48+Global!CM80^2*$C$48)*(CM61/$B61)^(1/$C$49)</f>
        <v>6.5091290301135354</v>
      </c>
      <c r="CO50" s="44">
        <f>100*$B$49*(Global!CN80*$B$48+Global!CN80^2*$C$48)*(CN61/$B61)^(1/$C$49)</f>
        <v>6.6065554993416216</v>
      </c>
      <c r="CP50" s="44">
        <f>100*$B$49*(Global!CO80*$B$48+Global!CO80^2*$C$48)*(CO61/$B61)^(1/$C$49)</f>
        <v>6.7038416383466073</v>
      </c>
      <c r="CQ50" s="44">
        <f>100*$B$49*(Global!CP80*$B$48+Global!CP80^2*$C$48)*(CP61/$B61)^(1/$C$49)</f>
        <v>6.80097840741292</v>
      </c>
      <c r="CR50" s="44">
        <f>100*$B$49*(Global!CQ80*$B$48+Global!CQ80^2*$C$48)*(CQ61/$B61)^(1/$C$49)</f>
        <v>6.8979570733965794</v>
      </c>
      <c r="CS50" s="44">
        <f>100*$B$49*(Global!CR80*$B$48+Global!CR80^2*$C$48)*(CR61/$B61)^(1/$C$49)</f>
        <v>6.9947692008537912</v>
      </c>
      <c r="CT50" s="44">
        <f>100*$B$49*(Global!CS80*$B$48+Global!CS80^2*$C$48)*(CS61/$B61)^(1/$C$49)</f>
        <v>7.0914066432118981</v>
      </c>
      <c r="CU50" s="44">
        <f>100*$B$49*(Global!CT80*$B$48+Global!CT80^2*$C$48)*(CT61/$B61)^(1/$C$49)</f>
        <v>7.1878615340391994</v>
      </c>
      <c r="CV50" s="44">
        <f>100*$B$49*(Global!CU80*$B$48+Global!CU80^2*$C$48)*(CU61/$B61)^(1/$C$49)</f>
        <v>7.2841262784526641</v>
      </c>
      <c r="CW50" s="44"/>
      <c r="CX50" s="29"/>
      <c r="CY50" s="29"/>
      <c r="CZ50" s="29"/>
      <c r="DA50" s="29"/>
    </row>
    <row r="51" spans="1:105" ht="18" customHeight="1">
      <c r="A51" s="51" t="s">
        <v>195</v>
      </c>
    </row>
    <row r="52" spans="1:105" ht="18" customHeight="1">
      <c r="A52" s="23" t="s">
        <v>120</v>
      </c>
      <c r="B52" s="188">
        <f>+Data!B243/1000</f>
        <v>1.5678487569688475E-2</v>
      </c>
      <c r="C52" s="116">
        <f>+B95-B92</f>
        <v>0</v>
      </c>
    </row>
    <row r="53" spans="1:105" ht="18" customHeight="1">
      <c r="A53" s="21" t="s">
        <v>121</v>
      </c>
      <c r="B53" s="138">
        <f>+Data!O178</f>
        <v>-238.92710235730627</v>
      </c>
      <c r="C53" s="23">
        <f>+Data!Q178</f>
        <v>14.029636873577545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555.38007856447791</v>
      </c>
      <c r="C56" s="29">
        <f>B56*EXP(B58)</f>
        <v>617.24666775945695</v>
      </c>
      <c r="D56" s="29">
        <f>C56*EXP(C58)</f>
        <v>668.20790232089644</v>
      </c>
      <c r="E56" s="29">
        <f t="shared" ref="E56:BI56" si="10">D56*EXP(D58)</f>
        <v>704.76915491453906</v>
      </c>
      <c r="F56" s="29">
        <f t="shared" si="10"/>
        <v>724.34366223780523</v>
      </c>
      <c r="G56" s="29">
        <f t="shared" si="10"/>
        <v>724.37497469952905</v>
      </c>
      <c r="H56" s="29">
        <f t="shared" si="10"/>
        <v>717.60011089517116</v>
      </c>
      <c r="I56" s="29">
        <f t="shared" si="10"/>
        <v>710.88861037802053</v>
      </c>
      <c r="J56" s="29">
        <f t="shared" si="10"/>
        <v>704.2398805300877</v>
      </c>
      <c r="K56" s="29">
        <f t="shared" si="10"/>
        <v>697.6533342759634</v>
      </c>
      <c r="L56" s="29">
        <f t="shared" si="10"/>
        <v>691.83923244645564</v>
      </c>
      <c r="M56" s="29">
        <f t="shared" si="10"/>
        <v>686.77922759032924</v>
      </c>
      <c r="N56" s="29">
        <f t="shared" si="10"/>
        <v>681.75623082501829</v>
      </c>
      <c r="O56" s="29">
        <f t="shared" si="10"/>
        <v>676.7699714790856</v>
      </c>
      <c r="P56" s="29">
        <f t="shared" si="10"/>
        <v>671.82018086074322</v>
      </c>
      <c r="Q56" s="29">
        <f t="shared" si="10"/>
        <v>666.90659224337298</v>
      </c>
      <c r="R56" s="29">
        <f t="shared" si="10"/>
        <v>662.02894085115395</v>
      </c>
      <c r="S56" s="29">
        <f t="shared" si="10"/>
        <v>657.1869638447946</v>
      </c>
      <c r="T56" s="29">
        <f t="shared" si="10"/>
        <v>652.38040030736909</v>
      </c>
      <c r="U56" s="29">
        <f t="shared" si="10"/>
        <v>647.6089912302574</v>
      </c>
      <c r="V56" s="29">
        <f t="shared" si="10"/>
        <v>647.16617925287812</v>
      </c>
      <c r="W56" s="29">
        <f t="shared" si="10"/>
        <v>651.04309163718324</v>
      </c>
      <c r="X56" s="29">
        <f t="shared" si="10"/>
        <v>654.94322904485557</v>
      </c>
      <c r="Y56" s="29">
        <f t="shared" si="10"/>
        <v>658.86673060767225</v>
      </c>
      <c r="Z56" s="29">
        <f t="shared" si="10"/>
        <v>662.81373629089319</v>
      </c>
      <c r="AA56" s="29">
        <f t="shared" si="10"/>
        <v>666.78438689825384</v>
      </c>
      <c r="AB56" s="29">
        <f t="shared" si="10"/>
        <v>670.77882407698814</v>
      </c>
      <c r="AC56" s="29">
        <f t="shared" si="10"/>
        <v>674.79719032288176</v>
      </c>
      <c r="AD56" s="29">
        <f t="shared" si="10"/>
        <v>678.83962898535526</v>
      </c>
      <c r="AE56" s="29">
        <f t="shared" si="10"/>
        <v>682.90628427257798</v>
      </c>
      <c r="AF56" s="29">
        <f t="shared" si="10"/>
        <v>684.94873845160271</v>
      </c>
      <c r="AG56" s="29">
        <f t="shared" si="10"/>
        <v>684.94873845160271</v>
      </c>
      <c r="AH56" s="29">
        <f t="shared" si="10"/>
        <v>684.94873845160271</v>
      </c>
      <c r="AI56" s="29">
        <f t="shared" si="10"/>
        <v>684.94873845160271</v>
      </c>
      <c r="AJ56" s="29">
        <f t="shared" si="10"/>
        <v>684.94873845160271</v>
      </c>
      <c r="AK56" s="29">
        <f t="shared" si="10"/>
        <v>684.94873845160271</v>
      </c>
      <c r="AL56" s="29">
        <f t="shared" si="10"/>
        <v>684.94873845160271</v>
      </c>
      <c r="AM56" s="29">
        <f t="shared" si="10"/>
        <v>684.94873845160271</v>
      </c>
      <c r="AN56" s="29">
        <f t="shared" si="10"/>
        <v>684.94873845160271</v>
      </c>
      <c r="AO56" s="29">
        <f t="shared" si="10"/>
        <v>684.94873845160271</v>
      </c>
      <c r="AP56" s="29">
        <f t="shared" si="10"/>
        <v>684.94873845160271</v>
      </c>
      <c r="AQ56" s="29">
        <f t="shared" si="10"/>
        <v>684.94873845160271</v>
      </c>
      <c r="AR56" s="29">
        <f t="shared" si="10"/>
        <v>684.94873845160271</v>
      </c>
      <c r="AS56" s="29">
        <f t="shared" si="10"/>
        <v>684.94873845160271</v>
      </c>
      <c r="AT56" s="29">
        <f t="shared" si="10"/>
        <v>684.94873845160271</v>
      </c>
      <c r="AU56" s="29">
        <f t="shared" si="10"/>
        <v>684.94873845160271</v>
      </c>
      <c r="AV56" s="29">
        <f t="shared" si="10"/>
        <v>684.94873845160271</v>
      </c>
      <c r="AW56" s="29">
        <f t="shared" si="10"/>
        <v>684.94873845160271</v>
      </c>
      <c r="AX56" s="29">
        <f t="shared" si="10"/>
        <v>684.94873845160271</v>
      </c>
      <c r="AY56" s="29">
        <f t="shared" si="10"/>
        <v>684.94873845160271</v>
      </c>
      <c r="AZ56" s="29">
        <f t="shared" si="10"/>
        <v>684.94873845160271</v>
      </c>
      <c r="BA56" s="29">
        <f t="shared" si="10"/>
        <v>684.94873845160271</v>
      </c>
      <c r="BB56" s="29">
        <f t="shared" si="10"/>
        <v>684.94873845160271</v>
      </c>
      <c r="BC56" s="29">
        <f t="shared" si="10"/>
        <v>684.94873845160271</v>
      </c>
      <c r="BD56" s="29">
        <f t="shared" si="10"/>
        <v>684.94873845160271</v>
      </c>
      <c r="BE56" s="29">
        <f t="shared" si="10"/>
        <v>684.94873845160271</v>
      </c>
      <c r="BF56" s="29">
        <f t="shared" si="10"/>
        <v>684.94873845160271</v>
      </c>
      <c r="BG56" s="29">
        <f t="shared" si="10"/>
        <v>684.94873845160271</v>
      </c>
      <c r="BH56" s="29">
        <f t="shared" si="10"/>
        <v>684.94873845160271</v>
      </c>
      <c r="BI56" s="29">
        <f t="shared" si="10"/>
        <v>684.94873845160271</v>
      </c>
    </row>
    <row r="57" spans="1:105" s="6" customFormat="1" ht="12.9">
      <c r="A57" s="5" t="s">
        <v>113</v>
      </c>
      <c r="B57" s="3">
        <f>Parameters!O48</f>
        <v>555.38007856447791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+Data!B47*10</f>
        <v>0.10561602408186888</v>
      </c>
      <c r="C58" s="29">
        <f>+Data!C47*10</f>
        <v>7.9330626449506725E-2</v>
      </c>
      <c r="D58" s="29">
        <f>+Data!D47*10</f>
        <v>5.3270953220981659E-2</v>
      </c>
      <c r="E58" s="29">
        <f>+Data!E47*10</f>
        <v>2.7395642009361929E-2</v>
      </c>
      <c r="F58" s="29">
        <f>+Data!F47*10</f>
        <v>4.3227802735918384E-5</v>
      </c>
      <c r="G58" s="29">
        <f>+Data!G47*10</f>
        <v>-9.3967138859383636E-3</v>
      </c>
      <c r="H58" s="29">
        <f>+Data!H47*10</f>
        <v>-9.3967138859383636E-3</v>
      </c>
      <c r="I58" s="29">
        <f>+Data!I47*10</f>
        <v>-9.3967138859383636E-3</v>
      </c>
      <c r="J58" s="29">
        <f>+Data!J47*10</f>
        <v>-9.3967138859383636E-3</v>
      </c>
      <c r="K58" s="29">
        <f>+Data!K47*10</f>
        <v>-8.3687180507177519E-3</v>
      </c>
      <c r="L58" s="29">
        <f>+Data!L47*10</f>
        <v>-7.3407222154971393E-3</v>
      </c>
      <c r="M58" s="29">
        <f>+Data!M47*10</f>
        <v>-7.3407222154971393E-3</v>
      </c>
      <c r="N58" s="29">
        <f>+Data!N47*10</f>
        <v>-7.3407222154971393E-3</v>
      </c>
      <c r="O58" s="29">
        <f>+Data!O47*10</f>
        <v>-7.3407222154971393E-3</v>
      </c>
      <c r="P58" s="29">
        <f>+Data!P47*10</f>
        <v>-7.3407222154971393E-3</v>
      </c>
      <c r="Q58" s="29">
        <f>+Data!Q47*10</f>
        <v>-7.3407222154971393E-3</v>
      </c>
      <c r="R58" s="29">
        <f>+Data!R47*10</f>
        <v>-7.3407222154971393E-3</v>
      </c>
      <c r="S58" s="29">
        <f>+Data!S47*10</f>
        <v>-7.3407222154971393E-3</v>
      </c>
      <c r="T58" s="29">
        <f>+Data!T47*10</f>
        <v>-7.3407222154971393E-3</v>
      </c>
      <c r="U58" s="29">
        <f>+Data!U47*10</f>
        <v>-6.8399827976049115E-4</v>
      </c>
      <c r="V58" s="29">
        <f>+Data!V47*10</f>
        <v>5.972725655976157E-3</v>
      </c>
      <c r="W58" s="29">
        <f>+Data!W47*10</f>
        <v>5.972725655976157E-3</v>
      </c>
      <c r="X58" s="29">
        <f>+Data!X47*10</f>
        <v>5.972725655976157E-3</v>
      </c>
      <c r="Y58" s="29">
        <f>+Data!Y47*10</f>
        <v>5.972725655976157E-3</v>
      </c>
      <c r="Z58" s="29">
        <f>+Data!Z47*10</f>
        <v>5.972725655976157E-3</v>
      </c>
      <c r="AA58" s="29">
        <f>+Data!AA47*10</f>
        <v>5.972725655976157E-3</v>
      </c>
      <c r="AB58" s="29">
        <f>+Data!AB47*10</f>
        <v>5.972725655976157E-3</v>
      </c>
      <c r="AC58" s="29">
        <f>+Data!AC47*10</f>
        <v>5.972725655976157E-3</v>
      </c>
      <c r="AD58" s="29">
        <f>+Data!AD47*10</f>
        <v>5.972725655976157E-3</v>
      </c>
      <c r="AE58" s="29">
        <f>+Data!AE47*10</f>
        <v>2.9863628279880785E-3</v>
      </c>
      <c r="AF58" s="29">
        <f>+Data!AF45*10</f>
        <v>0</v>
      </c>
      <c r="AG58" s="29">
        <f>+Data!AG45*10</f>
        <v>0</v>
      </c>
      <c r="AH58" s="29">
        <f>+Data!AH45*10</f>
        <v>0</v>
      </c>
      <c r="AI58" s="29">
        <f>+Data!AI45*10</f>
        <v>0</v>
      </c>
      <c r="AJ58" s="29">
        <f>+Data!AJ45*10</f>
        <v>0</v>
      </c>
      <c r="AK58" s="29">
        <f>+Data!AK45*10</f>
        <v>0</v>
      </c>
      <c r="AL58" s="29">
        <f>+Data!AL45*10</f>
        <v>0</v>
      </c>
      <c r="AM58" s="29">
        <f>+Data!AM45*10</f>
        <v>0</v>
      </c>
      <c r="AN58" s="29">
        <f>+Data!AN45*10</f>
        <v>0</v>
      </c>
      <c r="AO58" s="29">
        <f>+Data!AO45*10</f>
        <v>0</v>
      </c>
      <c r="AP58" s="29">
        <f>+Data!AP45*10</f>
        <v>0</v>
      </c>
      <c r="AQ58" s="29">
        <f>+Data!AQ45*10</f>
        <v>0</v>
      </c>
      <c r="AR58" s="29">
        <f>+Data!AR45*10</f>
        <v>0</v>
      </c>
      <c r="AS58" s="29">
        <f>+Data!AS45*10</f>
        <v>0</v>
      </c>
      <c r="AT58" s="29">
        <f>+Data!AT45*10</f>
        <v>0</v>
      </c>
      <c r="AU58" s="29">
        <f>+Data!AU45*10</f>
        <v>0</v>
      </c>
      <c r="AV58" s="29">
        <f>+Data!AV45*10</f>
        <v>0</v>
      </c>
      <c r="AW58" s="29">
        <f>+Data!AW45*10</f>
        <v>0</v>
      </c>
      <c r="AX58" s="29">
        <f>+Data!AX45*10</f>
        <v>0</v>
      </c>
      <c r="AY58" s="29">
        <f>+Data!AY45*10</f>
        <v>0</v>
      </c>
      <c r="AZ58" s="29">
        <f>+Data!AZ45*10</f>
        <v>0</v>
      </c>
      <c r="BA58" s="29">
        <f>+Data!BA45*10</f>
        <v>0</v>
      </c>
      <c r="BB58" s="29">
        <f>+Data!BB45*10</f>
        <v>0</v>
      </c>
      <c r="BC58" s="29">
        <f>+Data!BC45*10</f>
        <v>0</v>
      </c>
      <c r="BD58" s="29">
        <f>+Data!BD45*10</f>
        <v>0</v>
      </c>
      <c r="BE58" s="29">
        <f>+Data!BE45*10</f>
        <v>0</v>
      </c>
      <c r="BF58" s="29">
        <f>+Data!BF45*10</f>
        <v>0</v>
      </c>
      <c r="BG58" s="29">
        <f>+Data!BG45*10</f>
        <v>0</v>
      </c>
      <c r="BH58" s="29">
        <f>+Data!BH45*10</f>
        <v>0</v>
      </c>
      <c r="BI58" s="29">
        <f>+Data!BI45*10</f>
        <v>0</v>
      </c>
    </row>
    <row r="59" spans="1:105" s="6" customFormat="1" ht="12.9">
      <c r="A59" s="5" t="s">
        <v>129</v>
      </c>
      <c r="B59" s="3">
        <f>+BI56</f>
        <v>684.94873845160271</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4.5584762524914142</v>
      </c>
      <c r="C61" s="45">
        <f t="shared" si="11"/>
        <v>7.1172976197449982</v>
      </c>
      <c r="D61" s="45">
        <f t="shared" si="11"/>
        <v>10.355426320063467</v>
      </c>
      <c r="E61" s="45">
        <f t="shared" si="11"/>
        <v>14.11265223030802</v>
      </c>
      <c r="F61" s="45">
        <f t="shared" si="11"/>
        <v>18.229911539314308</v>
      </c>
      <c r="G61" s="45">
        <f t="shared" si="11"/>
        <v>22.46786719452798</v>
      </c>
      <c r="H61" s="45">
        <f t="shared" si="11"/>
        <v>26.955504485077327</v>
      </c>
      <c r="I61" s="45">
        <f t="shared" si="11"/>
        <v>31.810044738228001</v>
      </c>
      <c r="J61" s="45">
        <f t="shared" si="11"/>
        <v>37.014073490468547</v>
      </c>
      <c r="K61" s="45">
        <f t="shared" si="11"/>
        <v>42.548772054554732</v>
      </c>
      <c r="L61" s="45">
        <f t="shared" si="11"/>
        <v>48.441949248844026</v>
      </c>
      <c r="M61" s="45">
        <f t="shared" si="11"/>
        <v>54.610971885146292</v>
      </c>
      <c r="N61" s="45">
        <f t="shared" si="11"/>
        <v>61.444026413245552</v>
      </c>
      <c r="O61" s="45">
        <f t="shared" si="11"/>
        <v>68.264154902551624</v>
      </c>
      <c r="P61" s="45">
        <f t="shared" si="11"/>
        <v>75.112324950138557</v>
      </c>
      <c r="Q61" s="45">
        <f t="shared" si="11"/>
        <v>82.001119594893126</v>
      </c>
      <c r="R61" s="45">
        <f t="shared" si="11"/>
        <v>88.928325323199843</v>
      </c>
      <c r="S61" s="45">
        <f t="shared" si="11"/>
        <v>95.884839487256158</v>
      </c>
      <c r="T61" s="45">
        <f t="shared" si="11"/>
        <v>102.85920959108128</v>
      </c>
      <c r="U61" s="45">
        <f t="shared" si="11"/>
        <v>109.84016598474687</v>
      </c>
      <c r="V61" s="45">
        <f t="shared" si="11"/>
        <v>117.36357099636159</v>
      </c>
      <c r="W61" s="45">
        <f t="shared" si="11"/>
        <v>125.64552825373298</v>
      </c>
      <c r="X61" s="45">
        <f t="shared" si="11"/>
        <v>134.26168731198041</v>
      </c>
      <c r="Y61" s="45">
        <f t="shared" si="11"/>
        <v>143.15123969673732</v>
      </c>
      <c r="Z61" s="45">
        <f t="shared" si="11"/>
        <v>152.28178998032283</v>
      </c>
      <c r="AA61" s="45">
        <f t="shared" si="11"/>
        <v>161.63836875695162</v>
      </c>
      <c r="AB61" s="45">
        <f t="shared" si="11"/>
        <v>171.21900347441937</v>
      </c>
      <c r="AC61" s="45">
        <f t="shared" si="11"/>
        <v>181.03116263245988</v>
      </c>
      <c r="AD61" s="45">
        <f t="shared" si="11"/>
        <v>191.18131494294457</v>
      </c>
      <c r="AE61" s="45">
        <f t="shared" si="11"/>
        <v>201.66914805517951</v>
      </c>
      <c r="AF61" s="45">
        <f t="shared" si="11"/>
        <v>212.04827660693419</v>
      </c>
      <c r="AG61" s="45">
        <f t="shared" si="11"/>
        <v>222.15650975801248</v>
      </c>
      <c r="AH61" s="45">
        <f t="shared" si="11"/>
        <v>232.34842248571118</v>
      </c>
      <c r="AI61" s="45">
        <f t="shared" si="11"/>
        <v>242.67725012626488</v>
      </c>
      <c r="AJ61" s="45">
        <f t="shared" si="11"/>
        <v>253.17558117486649</v>
      </c>
      <c r="AK61" s="45">
        <f t="shared" si="11"/>
        <v>263.86572565320512</v>
      </c>
      <c r="AL61" s="45">
        <f t="shared" si="11"/>
        <v>274.76511316567428</v>
      </c>
      <c r="AM61" s="45">
        <f t="shared" si="11"/>
        <v>285.88908098219338</v>
      </c>
      <c r="AN61" s="45">
        <f t="shared" si="11"/>
        <v>297.25226259017342</v>
      </c>
      <c r="AO61" s="45">
        <f t="shared" si="11"/>
        <v>308.86924136157671</v>
      </c>
      <c r="AP61" s="45">
        <f t="shared" si="11"/>
        <v>320.75482975287798</v>
      </c>
      <c r="AQ61" s="45">
        <f t="shared" si="11"/>
        <v>332.92416624386203</v>
      </c>
      <c r="AR61" s="45">
        <f t="shared" si="11"/>
        <v>345.3927302213084</v>
      </c>
      <c r="AS61" s="45">
        <f t="shared" si="11"/>
        <v>358.17632538184847</v>
      </c>
      <c r="AT61" s="45">
        <f t="shared" si="11"/>
        <v>371.29105592278808</v>
      </c>
      <c r="AU61" s="45">
        <f t="shared" si="11"/>
        <v>384.75330617802342</v>
      </c>
      <c r="AV61" s="45">
        <f t="shared" si="11"/>
        <v>398.57972755391665</v>
      </c>
      <c r="AW61" s="45">
        <f t="shared" si="11"/>
        <v>412.78723340367389</v>
      </c>
      <c r="AX61" s="45">
        <f t="shared" si="11"/>
        <v>427.39300110368697</v>
      </c>
      <c r="AY61" s="45">
        <f t="shared" si="11"/>
        <v>442.41448013114598</v>
      </c>
      <c r="AZ61" s="45">
        <f t="shared" si="11"/>
        <v>457.86940490236447</v>
      </c>
      <c r="BA61" s="45">
        <f t="shared" si="11"/>
        <v>473.77581126788408</v>
      </c>
      <c r="BB61" s="45">
        <f t="shared" si="11"/>
        <v>490.15205575224343</v>
      </c>
      <c r="BC61" s="45">
        <f t="shared" si="11"/>
        <v>507.01683681776711</v>
      </c>
      <c r="BD61" s="45">
        <f t="shared" si="11"/>
        <v>524.38921760043786</v>
      </c>
      <c r="BE61" s="45">
        <f t="shared" si="11"/>
        <v>542.28864970550615</v>
      </c>
      <c r="BF61" s="45">
        <f t="shared" si="11"/>
        <v>560.73499776183326</v>
      </c>
      <c r="BG61" s="45">
        <f t="shared" si="11"/>
        <v>579.74856452068195</v>
      </c>
      <c r="BH61" s="45">
        <f t="shared" si="11"/>
        <v>599.35011635113494</v>
      </c>
      <c r="BI61" s="45">
        <f t="shared" si="11"/>
        <v>619.56090903463428</v>
      </c>
      <c r="BJ61" s="45">
        <f>+BI61</f>
        <v>619.56090903463428</v>
      </c>
      <c r="BK61" s="45">
        <f t="shared" ref="BK61:CV61" si="12">+BJ61</f>
        <v>619.56090903463428</v>
      </c>
      <c r="BL61" s="45">
        <f t="shared" si="12"/>
        <v>619.56090903463428</v>
      </c>
      <c r="BM61" s="45">
        <f t="shared" si="12"/>
        <v>619.56090903463428</v>
      </c>
      <c r="BN61" s="45">
        <f t="shared" si="12"/>
        <v>619.56090903463428</v>
      </c>
      <c r="BO61" s="45">
        <f t="shared" si="12"/>
        <v>619.56090903463428</v>
      </c>
      <c r="BP61" s="45">
        <f t="shared" si="12"/>
        <v>619.56090903463428</v>
      </c>
      <c r="BQ61" s="45">
        <f t="shared" si="12"/>
        <v>619.56090903463428</v>
      </c>
      <c r="BR61" s="45">
        <f t="shared" si="12"/>
        <v>619.56090903463428</v>
      </c>
      <c r="BS61" s="45">
        <f t="shared" si="12"/>
        <v>619.56090903463428</v>
      </c>
      <c r="BT61" s="45">
        <f t="shared" si="12"/>
        <v>619.56090903463428</v>
      </c>
      <c r="BU61" s="45">
        <f t="shared" si="12"/>
        <v>619.56090903463428</v>
      </c>
      <c r="BV61" s="45">
        <f t="shared" si="12"/>
        <v>619.56090903463428</v>
      </c>
      <c r="BW61" s="45">
        <f t="shared" si="12"/>
        <v>619.56090903463428</v>
      </c>
      <c r="BX61" s="45">
        <f t="shared" si="12"/>
        <v>619.56090903463428</v>
      </c>
      <c r="BY61" s="45">
        <f t="shared" si="12"/>
        <v>619.56090903463428</v>
      </c>
      <c r="BZ61" s="45">
        <f t="shared" si="12"/>
        <v>619.56090903463428</v>
      </c>
      <c r="CA61" s="45">
        <f t="shared" si="12"/>
        <v>619.56090903463428</v>
      </c>
      <c r="CB61" s="45">
        <f t="shared" si="12"/>
        <v>619.56090903463428</v>
      </c>
      <c r="CC61" s="45">
        <f t="shared" si="12"/>
        <v>619.56090903463428</v>
      </c>
      <c r="CD61" s="45">
        <f t="shared" si="12"/>
        <v>619.56090903463428</v>
      </c>
      <c r="CE61" s="45">
        <f t="shared" si="12"/>
        <v>619.56090903463428</v>
      </c>
      <c r="CF61" s="45">
        <f t="shared" si="12"/>
        <v>619.56090903463428</v>
      </c>
      <c r="CG61" s="45">
        <f t="shared" si="12"/>
        <v>619.56090903463428</v>
      </c>
      <c r="CH61" s="45">
        <f t="shared" si="12"/>
        <v>619.56090903463428</v>
      </c>
      <c r="CI61" s="45">
        <f t="shared" si="12"/>
        <v>619.56090903463428</v>
      </c>
      <c r="CJ61" s="45">
        <f t="shared" si="12"/>
        <v>619.56090903463428</v>
      </c>
      <c r="CK61" s="45">
        <f t="shared" si="12"/>
        <v>619.56090903463428</v>
      </c>
      <c r="CL61" s="45">
        <f t="shared" si="12"/>
        <v>619.56090903463428</v>
      </c>
      <c r="CM61" s="45">
        <f t="shared" si="12"/>
        <v>619.56090903463428</v>
      </c>
      <c r="CN61" s="45">
        <f t="shared" si="12"/>
        <v>619.56090903463428</v>
      </c>
      <c r="CO61" s="45">
        <f t="shared" si="12"/>
        <v>619.56090903463428</v>
      </c>
      <c r="CP61" s="45">
        <f t="shared" si="12"/>
        <v>619.56090903463428</v>
      </c>
      <c r="CQ61" s="45">
        <f t="shared" si="12"/>
        <v>619.56090903463428</v>
      </c>
      <c r="CR61" s="45">
        <f t="shared" si="12"/>
        <v>619.56090903463428</v>
      </c>
      <c r="CS61" s="45">
        <f t="shared" si="12"/>
        <v>619.56090903463428</v>
      </c>
      <c r="CT61" s="45">
        <f t="shared" si="12"/>
        <v>619.56090903463428</v>
      </c>
      <c r="CU61" s="45">
        <f t="shared" si="12"/>
        <v>619.56090903463428</v>
      </c>
      <c r="CV61" s="45">
        <f t="shared" si="12"/>
        <v>619.56090903463428</v>
      </c>
    </row>
    <row r="62" spans="1:105" s="64" customFormat="1" ht="18" customHeight="1">
      <c r="A62" s="580" t="s">
        <v>1128</v>
      </c>
      <c r="B62" s="64">
        <f>($B24*B81+$B25*B81^$B$26+$B$29*(B81/$B$27)^$B$28)*Parameters!$B$116*0.01</f>
        <v>1.4323266191105083E-3</v>
      </c>
      <c r="C62" s="64">
        <f>($B24*C81+$B25*C81^$B$26+$B$29*(C81/$B$27)^$B$28)*Parameters!$B$116*0.01</f>
        <v>1.8889593766939629E-3</v>
      </c>
      <c r="D62" s="64">
        <f>($B24*D81+$B25*D81^$B$26+$B$29*(D81/$B$27)^$B$28)*Parameters!$B$116*0.01</f>
        <v>2.7841938700434231E-3</v>
      </c>
      <c r="E62" s="64">
        <f>($B24*E81+$B25*E81^$B$26+$B$29*(E81/$B$27)^$B$28)*Parameters!$B$116*0.01</f>
        <v>4.0355842742975847E-3</v>
      </c>
      <c r="F62" s="64">
        <f>($B24*F81+$B25*F81^$B$26+$B$29*(F81/$B$27)^$B$28)*Parameters!$B$116*0.01</f>
        <v>5.6307505491235178E-3</v>
      </c>
      <c r="G62" s="64">
        <f>($B24*G81+$B25*G81^$B$26+$B$29*(G81/$B$27)^$B$28)*Parameters!$B$116*0.01</f>
        <v>7.5347959225714736E-3</v>
      </c>
      <c r="H62" s="64">
        <f>($B24*H81+$B25*H81^$B$26+$B$29*(H81/$B$27)^$B$28)*Parameters!$B$116*0.01</f>
        <v>9.6984854167283426E-3</v>
      </c>
      <c r="I62" s="64">
        <f>($B24*I81+$B25*I81^$B$26+$B$29*(I81/$B$27)^$B$28)*Parameters!$B$116*0.01</f>
        <v>1.2073567185596606E-2</v>
      </c>
      <c r="J62" s="64">
        <f>($B24*J81+$B25*J81^$B$26+$B$29*(J81/$B$27)^$B$28)*Parameters!$B$116*0.01</f>
        <v>1.4620910494546618E-2</v>
      </c>
      <c r="K62" s="64">
        <f>($B24*K81+$B25*K81^$B$26+$B$29*(K81/$B$27)^$B$28)*Parameters!$B$116*0.01</f>
        <v>1.7311061952064066E-2</v>
      </c>
      <c r="L62" s="64">
        <f>($B24*L81+$B25*L81^$B$26+$B$29*(L81/$B$27)^$B$28)*Parameters!$B$116*0.01</f>
        <v>2.012280061350492E-2</v>
      </c>
      <c r="M62" s="64">
        <f>($B24*M81+$B25*M81^$B$26+$B$29*(M81/$B$27)^$B$28)*Parameters!$B$116*0.01</f>
        <v>2.2957091009928515E-2</v>
      </c>
      <c r="N62" s="64">
        <f>($B24*N81+$B25*N81^$B$26+$B$29*(N81/$B$27)^$B$28)*Parameters!$B$116*0.01</f>
        <v>2.5814707556134017E-2</v>
      </c>
      <c r="O62" s="64">
        <f>($B24*O81+$B25*O81^$B$26+$B$29*(O81/$B$27)^$B$28)*Parameters!$B$116*0.01</f>
        <v>2.8695203799835589E-2</v>
      </c>
      <c r="P62" s="64">
        <f>($B24*P81+$B25*P81^$B$26+$B$29*(P81/$B$27)^$B$28)*Parameters!$B$116*0.01</f>
        <v>3.1594559294409963E-2</v>
      </c>
      <c r="Q62" s="64">
        <f>($B24*Q81+$B25*Q81^$B$26+$B$29*(Q81/$B$27)^$B$28)*Parameters!$B$116*0.01</f>
        <v>3.4507149296419196E-2</v>
      </c>
      <c r="R62" s="64">
        <f>($B24*R81+$B25*R81^$B$26+$B$29*(R81/$B$27)^$B$28)*Parameters!$B$116*0.01</f>
        <v>3.7426619017539846E-2</v>
      </c>
      <c r="S62" s="64">
        <f>($B24*S81+$B25*S81^$B$26+$B$29*(S81/$B$27)^$B$28)*Parameters!$B$116*0.01</f>
        <v>4.0346178109545605E-2</v>
      </c>
      <c r="T62" s="64">
        <f>($B24*T81+$B25*T81^$B$26+$B$29*(T81/$B$27)^$B$28)*Parameters!$B$116*0.01</f>
        <v>4.3258554509703055E-2</v>
      </c>
      <c r="U62" s="64">
        <f>($B24*U81+$B25*U81^$B$26+$B$29*(U81/$B$27)^$B$28)*Parameters!$B$116*0.01</f>
        <v>4.6155699583447625E-2</v>
      </c>
      <c r="V62" s="64">
        <f>($B24*V81+$B25*V81^$B$26+$B$29*(V81/$B$27)^$B$28)*Parameters!$B$116*0.01</f>
        <v>4.9031187953712085E-2</v>
      </c>
      <c r="W62" s="64">
        <f>($B24*W81+$B25*W81^$B$26+$B$29*(W81/$B$27)^$B$28)*Parameters!$B$116*0.01</f>
        <v>5.1881801771273557E-2</v>
      </c>
      <c r="X62" s="64">
        <f>($B24*X81+$B25*X81^$B$26+$B$29*(X81/$B$27)^$B$28)*Parameters!$B$116*0.01</f>
        <v>5.4702643888272673E-2</v>
      </c>
      <c r="Y62" s="64">
        <f>($B24*Y81+$B25*Y81^$B$26+$B$29*(Y81/$B$27)^$B$28)*Parameters!$B$116*0.01</f>
        <v>5.7481921629673811E-2</v>
      </c>
      <c r="Z62" s="64">
        <f>($B24*Z81+$B25*Z81^$B$26+$B$29*(Z81/$B$27)^$B$28)*Parameters!$B$116*0.01</f>
        <v>6.0198978790344401E-2</v>
      </c>
      <c r="AA62" s="64">
        <f>($B24*AA81+$B25*AA81^$B$26+$B$29*(AA81/$B$27)^$B$28)*Parameters!$B$116*0.01</f>
        <v>6.2770415731593421E-2</v>
      </c>
      <c r="AB62" s="64">
        <f>($B24*AB81+$B25*AB81^$B$26+$B$29*(AB81/$B$27)^$B$28)*Parameters!$B$116*0.01</f>
        <v>6.4367620777143697E-2</v>
      </c>
      <c r="AC62" s="64">
        <f>($B24*AC81+$B25*AC81^$B$26+$B$29*(AC81/$B$27)^$B$28)*Parameters!$B$116*0.01</f>
        <v>6.4531287031299428E-2</v>
      </c>
      <c r="AD62" s="64">
        <f>($B24*AD81+$B25*AD81^$B$26+$B$29*(AD81/$B$27)^$B$28)*Parameters!$B$116*0.01</f>
        <v>6.3833377818588666E-2</v>
      </c>
      <c r="AE62" s="64">
        <f>($B24*AE81+$B25*AE81^$B$26+$B$29*(AE81/$B$27)^$B$28)*Parameters!$B$116*0.01</f>
        <v>6.2666035116654223E-2</v>
      </c>
      <c r="AF62" s="64">
        <f>($B24*AF81+$B25*AF81^$B$26+$B$29*(AF81/$B$27)^$B$28)*Parameters!$B$116*0.01</f>
        <v>6.1285787646082314E-2</v>
      </c>
      <c r="AG62" s="64">
        <f>($B24*AG81+$B25*AG81^$B$26+$B$29*(AG81/$B$27)^$B$28)*Parameters!$B$116*0.01</f>
        <v>5.9853234307102245E-2</v>
      </c>
      <c r="AH62" s="64">
        <f>($B24*AH81+$B25*AH81^$B$26+$B$29*(AH81/$B$27)^$B$28)*Parameters!$B$116*0.01</f>
        <v>5.8463816494317825E-2</v>
      </c>
      <c r="AI62" s="64">
        <f>($B24*AI81+$B25*AI81^$B$26+$B$29*(AI81/$B$27)^$B$28)*Parameters!$B$116*0.01</f>
        <v>5.7170051954189047E-2</v>
      </c>
      <c r="AJ62" s="64">
        <f>($B24*AJ81+$B25*AJ81^$B$26+$B$29*(AJ81/$B$27)^$B$28)*Parameters!$B$116*0.01</f>
        <v>5.5996954909808404E-2</v>
      </c>
      <c r="AK62" s="64">
        <f>($B24*AK81+$B25*AK81^$B$26+$B$29*(AK81/$B$27)^$B$28)*Parameters!$B$116*0.01</f>
        <v>5.4952445999336311E-2</v>
      </c>
      <c r="AL62" s="64">
        <f>($B24*AL81+$B25*AL81^$B$26+$B$29*(AL81/$B$27)^$B$28)*Parameters!$B$116*0.01</f>
        <v>5.4034239079804064E-2</v>
      </c>
      <c r="AM62" s="64">
        <f>($B24*AM81+$B25*AM81^$B$26+$B$29*(AM81/$B$27)^$B$28)*Parameters!$B$116*0.01</f>
        <v>5.3234317091455707E-2</v>
      </c>
      <c r="AN62" s="64">
        <f>($B24*AN81+$B25*AN81^$B$26+$B$29*(AN81/$B$27)^$B$28)*Parameters!$B$116*0.01</f>
        <v>5.2541787640752631E-2</v>
      </c>
      <c r="AO62" s="64">
        <f>($B24*AO81+$B25*AO81^$B$26+$B$29*(AO81/$B$27)^$B$28)*Parameters!$B$116*0.01</f>
        <v>5.1944664010268385E-2</v>
      </c>
      <c r="AP62" s="64">
        <f>($B24*AP81+$B25*AP81^$B$26+$B$29*(AP81/$B$27)^$B$28)*Parameters!$B$116*0.01</f>
        <v>5.143094139648717E-2</v>
      </c>
      <c r="AQ62" s="64">
        <f>($B24*AQ81+$B25*AQ81^$B$26+$B$29*(AQ81/$B$27)^$B$28)*Parameters!$B$116*0.01</f>
        <v>5.0989215996732201E-2</v>
      </c>
      <c r="AR62" s="64">
        <f>($B24*AR81+$B25*AR81^$B$26+$B$29*(AR81/$B$27)^$B$28)*Parameters!$B$116*0.01</f>
        <v>5.0609011384952052E-2</v>
      </c>
      <c r="AS62" s="64">
        <f>($B24*AS81+$B25*AS81^$B$26+$B$29*(AS81/$B$27)^$B$28)*Parameters!$B$116*0.01</f>
        <v>5.0280920675025619E-2</v>
      </c>
      <c r="AT62" s="64">
        <f>($B24*AT81+$B25*AT81^$B$26+$B$29*(AT81/$B$27)^$B$28)*Parameters!$B$116*0.01</f>
        <v>4.9996635630270209E-2</v>
      </c>
      <c r="AU62" s="64">
        <f>($B24*AU81+$B25*AU81^$B$26+$B$29*(AU81/$B$27)^$B$28)*Parameters!$B$116*0.01</f>
        <v>4.9748909068195853E-2</v>
      </c>
      <c r="AV62" s="64">
        <f>($B24*AV81+$B25*AV81^$B$26+$B$29*(AV81/$B$27)^$B$28)*Parameters!$B$116*0.01</f>
        <v>4.9531480474413581E-2</v>
      </c>
      <c r="AW62" s="64">
        <f>($B24*AW81+$B25*AW81^$B$26+$B$29*(AW81/$B$27)^$B$28)*Parameters!$B$116*0.01</f>
        <v>4.9338983878203291E-2</v>
      </c>
      <c r="AX62" s="64">
        <f>($B24*AX81+$B25*AX81^$B$26+$B$29*(AX81/$B$27)^$B$28)*Parameters!$B$116*0.01</f>
        <v>4.9166849884043781E-2</v>
      </c>
      <c r="AY62" s="64">
        <f>($B24*AY81+$B25*AY81^$B$26+$B$29*(AY81/$B$27)^$B$28)*Parameters!$B$116*0.01</f>
        <v>4.901120905490719E-2</v>
      </c>
      <c r="AZ62" s="64">
        <f>($B24*AZ81+$B25*AZ81^$B$26+$B$29*(AZ81/$B$27)^$B$28)*Parameters!$B$116*0.01</f>
        <v>4.88688007789507E-2</v>
      </c>
      <c r="BA62" s="64">
        <f>($B24*BA81+$B25*BA81^$B$26+$B$29*(BA81/$B$27)^$B$28)*Parameters!$B$116*0.01</f>
        <v>4.8736889773257838E-2</v>
      </c>
      <c r="BB62" s="64">
        <f>($B24*BB81+$B25*BB81^$B$26+$B$29*(BB81/$B$27)^$B$28)*Parameters!$B$116*0.01</f>
        <v>4.8613191121772738E-2</v>
      </c>
      <c r="BC62" s="64">
        <f>($B24*BC81+$B25*BC81^$B$26+$B$29*(BC81/$B$27)^$B$28)*Parameters!$B$116*0.01</f>
        <v>4.8495803966250688E-2</v>
      </c>
      <c r="BD62" s="64">
        <f>($B24*BD81+$B25*BD81^$B$26+$B$29*(BD81/$B$27)^$B$28)*Parameters!$B$116*0.01</f>
        <v>4.8383153506225671E-2</v>
      </c>
      <c r="BE62" s="64">
        <f>($B24*BE81+$B25*BE81^$B$26+$B$29*(BE81/$B$27)^$B$28)*Parameters!$B$116*0.01</f>
        <v>4.8273940707658378E-2</v>
      </c>
      <c r="BF62" s="64">
        <f>($B24*BF81+$B25*BF81^$B$26+$B$29*(BF81/$B$27)^$B$28)*Parameters!$B$116*0.01</f>
        <v>4.8167098996978797E-2</v>
      </c>
      <c r="BG62" s="64">
        <f>($B24*BG81+$B25*BG81^$B$26+$B$29*(BG81/$B$27)^$B$28)*Parameters!$B$116*0.01</f>
        <v>4.8061757178706054E-2</v>
      </c>
      <c r="BH62" s="64">
        <f>($B24*BH81+$B25*BH81^$B$26+$B$29*(BH81/$B$27)^$B$28)*Parameters!$B$116*0.01</f>
        <v>4.7957207828022652E-2</v>
      </c>
      <c r="BI62" s="64">
        <f>($B24*BI81+$B25*BI81^$B$26+$B$29*(BI81/$B$27)^$B$28)*Parameters!$B$116*0.01</f>
        <v>4.7852880452913873E-2</v>
      </c>
      <c r="BJ62" s="64">
        <f>($B24*BJ81+$B25*BJ81^$B$26+$B$29*(BJ81/$B$27)^$B$28)*Parameters!$B$116*0.01</f>
        <v>4.6752549060799301E-2</v>
      </c>
      <c r="BK62" s="64">
        <f>($B24*BK81+$B25*BK81^$B$26+$B$29*(BK81/$B$27)^$B$28)*Parameters!$B$116*0.01</f>
        <v>4.5969734368909582E-2</v>
      </c>
      <c r="BL62" s="64">
        <f>($B24*BL81+$B25*BL81^$B$26+$B$29*(BL81/$B$27)^$B$28)*Parameters!$B$116*0.01</f>
        <v>4.5398504621106131E-2</v>
      </c>
      <c r="BM62" s="64">
        <f>($B24*BM81+$B25*BM81^$B$26+$B$29*(BM81/$B$27)^$B$28)*Parameters!$B$116*0.01</f>
        <v>4.4968846538465959E-2</v>
      </c>
      <c r="BN62" s="64">
        <f>($B24*BN81+$B25*BN81^$B$26+$B$29*(BN81/$B$27)^$B$28)*Parameters!$B$116*0.01</f>
        <v>4.4634156020226412E-2</v>
      </c>
      <c r="BO62" s="64">
        <f>($B24*BO81+$B25*BO81^$B$26+$B$29*(BO81/$B$27)^$B$28)*Parameters!$B$116*0.01</f>
        <v>4.4363255731115443E-2</v>
      </c>
      <c r="BP62" s="64">
        <f>($B24*BP81+$B25*BP81^$B$26+$B$29*(BP81/$B$27)^$B$28)*Parameters!$B$116*0.01</f>
        <v>4.4135216144417441E-2</v>
      </c>
      <c r="BQ62" s="64">
        <f>($B24*BQ81+$B25*BQ81^$B$26+$B$29*(BQ81/$B$27)^$B$28)*Parameters!$B$116*0.01</f>
        <v>4.3935953971148009E-2</v>
      </c>
      <c r="BR62" s="64">
        <f>($B24*BR81+$B25*BR81^$B$26+$B$29*(BR81/$B$27)^$B$28)*Parameters!$B$116*0.01</f>
        <v>4.3755978088707452E-2</v>
      </c>
      <c r="BS62" s="64">
        <f>($B24*BS81+$B25*BS81^$B$26+$B$29*(BS81/$B$27)^$B$28)*Parameters!$B$116*0.01</f>
        <v>4.3588886406867949E-2</v>
      </c>
      <c r="BT62" s="64">
        <f>($B24*BT81+$B25*BT81^$B$26+$B$29*(BT81/$B$27)^$B$28)*Parameters!$B$116*0.01</f>
        <v>4.3430359015068962E-2</v>
      </c>
      <c r="BU62" s="64">
        <f>($B24*BU81+$B25*BU81^$B$26+$B$29*(BU81/$B$27)^$B$28)*Parameters!$B$116*0.01</f>
        <v>4.3277481624397755E-2</v>
      </c>
      <c r="BV62" s="64">
        <f>($B24*BV81+$B25*BV81^$B$26+$B$29*(BV81/$B$27)^$B$28)*Parameters!$B$116*0.01</f>
        <v>4.3128289925972618E-2</v>
      </c>
      <c r="BW62" s="64">
        <f>($B24*BW81+$B25*BW81^$B$26+$B$29*(BW81/$B$27)^$B$28)*Parameters!$B$116*0.01</f>
        <v>4.2981462224289009E-2</v>
      </c>
      <c r="BX62" s="64">
        <f>($B24*BX81+$B25*BX81^$B$26+$B$29*(BX81/$B$27)^$B$28)*Parameters!$B$116*0.01</f>
        <v>4.2836111834909416E-2</v>
      </c>
      <c r="BY62" s="64">
        <f>($B24*BY81+$B25*BY81^$B$26+$B$29*(BY81/$B$27)^$B$28)*Parameters!$B$116*0.01</f>
        <v>4.2691646724954076E-2</v>
      </c>
      <c r="BZ62" s="64">
        <f>($B24*BZ81+$B25*BZ81^$B$26+$B$29*(BZ81/$B$27)^$B$28)*Parameters!$B$116*0.01</f>
        <v>4.2547674534757773E-2</v>
      </c>
      <c r="CA62" s="64">
        <f>($B24*CA81+$B25*CA81^$B$26+$B$29*(CA81/$B$27)^$B$28)*Parameters!$B$116*0.01</f>
        <v>4.2403938256809805E-2</v>
      </c>
      <c r="CB62" s="64">
        <f>($B24*CB81+$B25*CB81^$B$26+$B$29*(CB81/$B$27)^$B$28)*Parameters!$B$116*0.01</f>
        <v>4.2260272641885609E-2</v>
      </c>
      <c r="CC62" s="64">
        <f>($B24*CC81+$B25*CC81^$B$26+$B$29*(CC81/$B$27)^$B$28)*Parameters!$B$116*0.01</f>
        <v>4.2116574628615136E-2</v>
      </c>
      <c r="CD62" s="64">
        <f>($B24*CD81+$B25*CD81^$B$26+$B$29*(CD81/$B$27)^$B$28)*Parameters!$B$116*0.01</f>
        <v>4.1972783267344126E-2</v>
      </c>
      <c r="CE62" s="64">
        <f>($B24*CE81+$B25*CE81^$B$26+$B$29*(CE81/$B$27)^$B$28)*Parameters!$B$116*0.01</f>
        <v>4.1828866076415921E-2</v>
      </c>
      <c r="CF62" s="64">
        <f>($B24*CF81+$B25*CF81^$B$26+$B$29*(CF81/$B$27)^$B$28)*Parameters!$B$116*0.01</f>
        <v>4.1684809759774719E-2</v>
      </c>
      <c r="CG62" s="64">
        <f>($B24*CG81+$B25*CG81^$B$26+$B$29*(CG81/$B$27)^$B$28)*Parameters!$B$116*0.01</f>
        <v>4.1540613884208717E-2</v>
      </c>
      <c r="CH62" s="64">
        <f>($B24*CH81+$B25*CH81^$B$26+$B$29*(CH81/$B$27)^$B$28)*Parameters!$B$116*0.01</f>
        <v>4.1396286567063754E-2</v>
      </c>
      <c r="CI62" s="64">
        <f>($B24*CI81+$B25*CI81^$B$26+$B$29*(CI81/$B$27)^$B$28)*Parameters!$B$116*0.01</f>
        <v>4.1251841531280531E-2</v>
      </c>
      <c r="CJ62" s="64">
        <f>($B24*CJ81+$B25*CJ81^$B$26+$B$29*(CJ81/$B$27)^$B$28)*Parameters!$B$116*0.01</f>
        <v>4.1107296091651674E-2</v>
      </c>
      <c r="CK62" s="64">
        <f>($B24*CK81+$B25*CK81^$B$26+$B$29*(CK81/$B$27)^$B$28)*Parameters!$B$116*0.01</f>
        <v>4.0962669776334407E-2</v>
      </c>
      <c r="CL62" s="64">
        <f>($B24*CL81+$B25*CL81^$B$26+$B$29*(CL81/$B$27)^$B$28)*Parameters!$B$116*0.01</f>
        <v>4.0817983382556981E-2</v>
      </c>
      <c r="CM62" s="64">
        <f>($B24*CM81+$B25*CM81^$B$26+$B$29*(CM81/$B$27)^$B$28)*Parameters!$B$116*0.01</f>
        <v>4.0673258329761569E-2</v>
      </c>
      <c r="CN62" s="64">
        <f>($B24*CN81+$B25*CN81^$B$26+$B$29*(CN81/$B$27)^$B$28)*Parameters!$B$116*0.01</f>
        <v>4.052851621702868E-2</v>
      </c>
      <c r="CO62" s="64">
        <f>($B24*CO81+$B25*CO81^$B$26+$B$29*(CO81/$B$27)^$B$28)*Parameters!$B$116*0.01</f>
        <v>4.0383778521216336E-2</v>
      </c>
      <c r="CP62" s="64">
        <f>($B24*CP81+$B25*CP81^$B$26+$B$29*(CP81/$B$27)^$B$28)*Parameters!$B$116*0.01</f>
        <v>4.023906639234627E-2</v>
      </c>
      <c r="CQ62" s="64">
        <f>($B24*CQ81+$B25*CQ81^$B$26+$B$29*(CQ81/$B$27)^$B$28)*Parameters!$B$116*0.01</f>
        <v>4.0094400516439033E-2</v>
      </c>
      <c r="CR62" s="64">
        <f>($B24*CR81+$B25*CR81^$B$26+$B$29*(CR81/$B$27)^$B$28)*Parameters!$B$116*0.01</f>
        <v>3.9949801025309283E-2</v>
      </c>
      <c r="CS62" s="64">
        <f>($B24*CS81+$B25*CS81^$B$26+$B$29*(CS81/$B$27)^$B$28)*Parameters!$B$116*0.01</f>
        <v>3.9805287439185329E-2</v>
      </c>
      <c r="CT62" s="64">
        <f>($B24*CT81+$B25*CT81^$B$26+$B$29*(CT81/$B$27)^$B$28)*Parameters!$B$116*0.01</f>
        <v>3.9660878632359522E-2</v>
      </c>
      <c r="CU62" s="64">
        <f>($B24*CU81+$B25*CU81^$B$26+$B$29*(CU81/$B$27)^$B$28)*Parameters!$B$116*0.01</f>
        <v>3.9516592815053847E-2</v>
      </c>
      <c r="CV62" s="64">
        <f>($B24*CV81+$B25*CV81^$B$26+$B$29*(CV81/$B$27)^$B$28)*Parameters!$B$116*0.01</f>
        <v>3.9372447526731642E-2</v>
      </c>
    </row>
    <row r="63" spans="1:105" s="64" customFormat="1" ht="18" customHeight="1">
      <c r="A63" s="580" t="s">
        <v>1129</v>
      </c>
      <c r="B63" s="64">
        <f t="shared" ref="B63:BM63" si="13">+B62+B50/100</f>
        <v>1.4323266191105083E-3</v>
      </c>
      <c r="C63" s="64">
        <f t="shared" si="13"/>
        <v>1.8910591673131478E-3</v>
      </c>
      <c r="D63" s="64">
        <f t="shared" si="13"/>
        <v>2.7875049872647115E-3</v>
      </c>
      <c r="E63" s="64">
        <f t="shared" si="13"/>
        <v>4.041450474234879E-3</v>
      </c>
      <c r="F63" s="64">
        <f t="shared" si="13"/>
        <v>5.6405621271312292E-3</v>
      </c>
      <c r="G63" s="64">
        <f t="shared" si="13"/>
        <v>7.5504211415010902E-3</v>
      </c>
      <c r="H63" s="64">
        <f t="shared" si="13"/>
        <v>9.7222753820151702E-3</v>
      </c>
      <c r="I63" s="64">
        <f t="shared" si="13"/>
        <v>1.2108439535682244E-2</v>
      </c>
      <c r="J63" s="64">
        <f t="shared" si="13"/>
        <v>1.4670361778725218E-2</v>
      </c>
      <c r="K63" s="64">
        <f t="shared" si="13"/>
        <v>1.7385842904137042E-2</v>
      </c>
      <c r="L63" s="64">
        <f t="shared" si="13"/>
        <v>2.0232942629731646E-2</v>
      </c>
      <c r="M63" s="64">
        <f t="shared" si="13"/>
        <v>2.3115017890262324E-2</v>
      </c>
      <c r="N63" s="64">
        <f t="shared" si="13"/>
        <v>2.6032456964113139E-2</v>
      </c>
      <c r="O63" s="64">
        <f t="shared" si="13"/>
        <v>2.8989449727921352E-2</v>
      </c>
      <c r="P63" s="64">
        <f t="shared" si="13"/>
        <v>3.1983678035936387E-2</v>
      </c>
      <c r="Q63" s="64">
        <f t="shared" si="13"/>
        <v>3.501187523118672E-2</v>
      </c>
      <c r="R63" s="64">
        <f t="shared" si="13"/>
        <v>3.8070057400833732E-2</v>
      </c>
      <c r="S63" s="64">
        <f t="shared" si="13"/>
        <v>4.1153807977185326E-2</v>
      </c>
      <c r="T63" s="64">
        <f t="shared" si="13"/>
        <v>4.4258222864329282E-2</v>
      </c>
      <c r="U63" s="64">
        <f t="shared" si="13"/>
        <v>4.7377606438802719E-2</v>
      </c>
      <c r="V63" s="64">
        <f t="shared" si="13"/>
        <v>5.0507860023204475E-2</v>
      </c>
      <c r="W63" s="64">
        <f t="shared" si="13"/>
        <v>5.3650121569018411E-2</v>
      </c>
      <c r="X63" s="64">
        <f t="shared" si="13"/>
        <v>5.6803410667806128E-2</v>
      </c>
      <c r="Y63" s="64">
        <f t="shared" si="13"/>
        <v>5.9957297371425605E-2</v>
      </c>
      <c r="Z63" s="64">
        <f t="shared" si="13"/>
        <v>6.3093568333987382E-2</v>
      </c>
      <c r="AA63" s="64">
        <f t="shared" si="13"/>
        <v>6.6131198353757525E-2</v>
      </c>
      <c r="AB63" s="64">
        <f t="shared" si="13"/>
        <v>6.8243486343445806E-2</v>
      </c>
      <c r="AC63" s="64">
        <f t="shared" si="13"/>
        <v>6.8968071335148304E-2</v>
      </c>
      <c r="AD63" s="64">
        <f t="shared" si="13"/>
        <v>6.8869710603996562E-2</v>
      </c>
      <c r="AE63" s="64">
        <f t="shared" si="13"/>
        <v>6.8335678572558858E-2</v>
      </c>
      <c r="AF63" s="64">
        <f t="shared" si="13"/>
        <v>6.7618322068308298E-2</v>
      </c>
      <c r="AG63" s="64">
        <f t="shared" si="13"/>
        <v>6.6871461915629038E-2</v>
      </c>
      <c r="AH63" s="64">
        <f t="shared" si="13"/>
        <v>6.6186390220283761E-2</v>
      </c>
      <c r="AI63" s="64">
        <f t="shared" si="13"/>
        <v>6.5616656873033433E-2</v>
      </c>
      <c r="AJ63" s="64">
        <f t="shared" si="13"/>
        <v>6.5186592129540866E-2</v>
      </c>
      <c r="AK63" s="64">
        <f t="shared" si="13"/>
        <v>6.4903728823184348E-2</v>
      </c>
      <c r="AL63" s="64">
        <f t="shared" si="13"/>
        <v>6.4765635995738494E-2</v>
      </c>
      <c r="AM63" s="64">
        <f t="shared" si="13"/>
        <v>6.476433892593747E-2</v>
      </c>
      <c r="AN63" s="64">
        <f t="shared" si="13"/>
        <v>6.4889123861505943E-2</v>
      </c>
      <c r="AO63" s="64">
        <f t="shared" si="13"/>
        <v>6.5128275872887012E-2</v>
      </c>
      <c r="AP63" s="64">
        <f t="shared" si="13"/>
        <v>6.547012029198554E-2</v>
      </c>
      <c r="AQ63" s="64">
        <f t="shared" si="13"/>
        <v>6.5903614896195284E-2</v>
      </c>
      <c r="AR63" s="64">
        <f t="shared" si="13"/>
        <v>6.6418656280592347E-2</v>
      </c>
      <c r="AS63" s="64">
        <f t="shared" si="13"/>
        <v>6.7006207740141349E-2</v>
      </c>
      <c r="AT63" s="64">
        <f t="shared" si="13"/>
        <v>6.7658318663826725E-2</v>
      </c>
      <c r="AU63" s="64">
        <f t="shared" si="13"/>
        <v>6.83680807527976E-2</v>
      </c>
      <c r="AV63" s="64">
        <f t="shared" si="13"/>
        <v>6.9129550098204401E-2</v>
      </c>
      <c r="AW63" s="64">
        <f t="shared" si="13"/>
        <v>6.993765345618666E-2</v>
      </c>
      <c r="AX63" s="64">
        <f t="shared" si="13"/>
        <v>7.0788090049275415E-2</v>
      </c>
      <c r="AY63" s="64">
        <f t="shared" si="13"/>
        <v>7.167723565431873E-2</v>
      </c>
      <c r="AZ63" s="64">
        <f t="shared" si="13"/>
        <v>7.2602052779812881E-2</v>
      </c>
      <c r="BA63" s="64">
        <f t="shared" si="13"/>
        <v>7.3560008843342545E-2</v>
      </c>
      <c r="BB63" s="64">
        <f t="shared" si="13"/>
        <v>7.4549003070582945E-2</v>
      </c>
      <c r="BC63" s="64">
        <f t="shared" si="13"/>
        <v>7.5567302110721921E-2</v>
      </c>
      <c r="BD63" s="64">
        <f t="shared" si="13"/>
        <v>7.6613483939451596E-2</v>
      </c>
      <c r="BE63" s="64">
        <f t="shared" si="13"/>
        <v>7.7686389393454777E-2</v>
      </c>
      <c r="BF63" s="64">
        <f t="shared" si="13"/>
        <v>7.8785080578683025E-2</v>
      </c>
      <c r="BG63" s="64">
        <f t="shared" si="13"/>
        <v>7.9908805371536079E-2</v>
      </c>
      <c r="BH63" s="64">
        <f t="shared" si="13"/>
        <v>8.1056967256065288E-2</v>
      </c>
      <c r="BI63" s="64">
        <f t="shared" si="13"/>
        <v>8.2229099790990717E-2</v>
      </c>
      <c r="BJ63" s="64">
        <f t="shared" si="13"/>
        <v>8.2429075345572589E-2</v>
      </c>
      <c r="BK63" s="64">
        <f t="shared" si="13"/>
        <v>8.2644199294076709E-2</v>
      </c>
      <c r="BL63" s="64">
        <f t="shared" si="13"/>
        <v>8.3060651149892251E-2</v>
      </c>
      <c r="BM63" s="64">
        <f t="shared" si="13"/>
        <v>8.3612414657796758E-2</v>
      </c>
      <c r="BN63" s="64">
        <f t="shared" ref="BN63:CV63" si="14">+BN62+BN50/100</f>
        <v>8.4255568806908918E-2</v>
      </c>
      <c r="BO63" s="64">
        <f t="shared" si="14"/>
        <v>8.4960716025443916E-2</v>
      </c>
      <c r="BP63" s="64">
        <f t="shared" si="14"/>
        <v>8.5708086796194266E-2</v>
      </c>
      <c r="BQ63" s="64">
        <f t="shared" si="14"/>
        <v>8.6484333535730679E-2</v>
      </c>
      <c r="BR63" s="64">
        <f t="shared" si="14"/>
        <v>8.7280411041727124E-2</v>
      </c>
      <c r="BS63" s="64">
        <f t="shared" si="14"/>
        <v>8.8090165841305176E-2</v>
      </c>
      <c r="BT63" s="64">
        <f t="shared" si="14"/>
        <v>8.890939286545041E-2</v>
      </c>
      <c r="BU63" s="64">
        <f t="shared" si="14"/>
        <v>8.9735202495642999E-2</v>
      </c>
      <c r="BV63" s="64">
        <f t="shared" si="14"/>
        <v>9.0565594830474244E-2</v>
      </c>
      <c r="BW63" s="64">
        <f t="shared" si="14"/>
        <v>9.139917281672294E-2</v>
      </c>
      <c r="BX63" s="64">
        <f t="shared" si="14"/>
        <v>9.2234948681841761E-2</v>
      </c>
      <c r="BY63" s="64">
        <f t="shared" si="14"/>
        <v>9.307221317204234E-2</v>
      </c>
      <c r="BZ63" s="64">
        <f t="shared" si="14"/>
        <v>9.3910447125815061E-2</v>
      </c>
      <c r="CA63" s="64">
        <f t="shared" si="14"/>
        <v>9.4749261614433783E-2</v>
      </c>
      <c r="CB63" s="64">
        <f t="shared" si="14"/>
        <v>9.5588357375210375E-2</v>
      </c>
      <c r="CC63" s="64">
        <f t="shared" si="14"/>
        <v>9.6427497283879324E-2</v>
      </c>
      <c r="CD63" s="64">
        <f t="shared" si="14"/>
        <v>9.7266487645885552E-2</v>
      </c>
      <c r="CE63" s="64">
        <f t="shared" si="14"/>
        <v>9.8105165456710303E-2</v>
      </c>
      <c r="CF63" s="64">
        <f t="shared" si="14"/>
        <v>9.8943389705649976E-2</v>
      </c>
      <c r="CG63" s="64">
        <f t="shared" si="14"/>
        <v>9.9781035421265915E-2</v>
      </c>
      <c r="CH63" s="64">
        <f t="shared" si="14"/>
        <v>0.10061798957794392</v>
      </c>
      <c r="CI63" s="64">
        <f t="shared" si="14"/>
        <v>0.10145414826755544</v>
      </c>
      <c r="CJ63" s="64">
        <f t="shared" si="14"/>
        <v>0.10228941473252873</v>
      </c>
      <c r="CK63" s="64">
        <f t="shared" si="14"/>
        <v>0.1031236979866664</v>
      </c>
      <c r="CL63" s="64">
        <f t="shared" si="14"/>
        <v>0.10395691183800895</v>
      </c>
      <c r="CM63" s="64">
        <f t="shared" si="14"/>
        <v>0.10478897418757882</v>
      </c>
      <c r="CN63" s="64">
        <f t="shared" si="14"/>
        <v>0.10561980651816402</v>
      </c>
      <c r="CO63" s="64">
        <f t="shared" si="14"/>
        <v>0.10644933351463254</v>
      </c>
      <c r="CP63" s="64">
        <f t="shared" si="14"/>
        <v>0.10727748277581234</v>
      </c>
      <c r="CQ63" s="64">
        <f t="shared" si="14"/>
        <v>0.10810418459056824</v>
      </c>
      <c r="CR63" s="64">
        <f t="shared" si="14"/>
        <v>0.10892937175927508</v>
      </c>
      <c r="CS63" s="64">
        <f t="shared" si="14"/>
        <v>0.10975297944772325</v>
      </c>
      <c r="CT63" s="64">
        <f t="shared" si="14"/>
        <v>0.1105749450644785</v>
      </c>
      <c r="CU63" s="64">
        <f t="shared" si="14"/>
        <v>0.11139520815544585</v>
      </c>
      <c r="CV63" s="64">
        <f t="shared" si="14"/>
        <v>0.11221371031125829</v>
      </c>
    </row>
    <row r="64" spans="1:105" s="147" customFormat="1" ht="18" customHeight="1">
      <c r="A64" s="576" t="s">
        <v>1133</v>
      </c>
      <c r="B64" s="147">
        <f>+B61-B65</f>
        <v>6.5198882695050031E-3</v>
      </c>
      <c r="C64" s="147">
        <f>+C63*C61/(1+C63^Parameters!$B$125)</f>
        <v>1.3459230910314824E-2</v>
      </c>
      <c r="D64" s="147">
        <f>+D63*D61/(1+D63^Parameters!$B$125)</f>
        <v>2.8865802512429171E-2</v>
      </c>
      <c r="E64" s="147">
        <f>+E63*E61/(1+E63^Parameters!$B$125)</f>
        <v>5.7035585048890274E-2</v>
      </c>
      <c r="F64" s="147">
        <f>+F63*F61/(1+F63^Parameters!$B$125)</f>
        <v>0.10282694860960885</v>
      </c>
      <c r="G64" s="147">
        <f>+G63*G61/(1+G63^Parameters!$B$125)</f>
        <v>0.16964185947000285</v>
      </c>
      <c r="H64" s="147">
        <f>+H63*H61/(1+H63^Parameters!$B$125)</f>
        <v>0.26206883766506678</v>
      </c>
      <c r="I64" s="147">
        <f>+I63*I61/(1+I63^Parameters!$B$125)</f>
        <v>0.38517000334018087</v>
      </c>
      <c r="J64" s="147">
        <f>+J63*J61/(1+J63^Parameters!$B$125)</f>
        <v>0.54300984900949612</v>
      </c>
      <c r="K64" s="147">
        <f>+K63*K61/(1+K63^Parameters!$B$125)</f>
        <v>0.73974626670442478</v>
      </c>
      <c r="L64" s="147">
        <f>+L63*L61/(1+L63^Parameters!$B$125)</f>
        <v>0.98012318002423315</v>
      </c>
      <c r="M64" s="147">
        <f>+M63*M61/(1+M63^Parameters!$B$125)</f>
        <v>1.2623335921297694</v>
      </c>
      <c r="N64" s="147">
        <f>+N63*N61/(1+N63^Parameters!$B$125)</f>
        <v>1.5995389733046455</v>
      </c>
      <c r="O64" s="147">
        <f>+O63*O61/(1+O63^Parameters!$B$125)</f>
        <v>1.9789402867665553</v>
      </c>
      <c r="P64" s="147">
        <f>+P63*P61/(1+P63^Parameters!$B$125)</f>
        <v>2.4023684177358606</v>
      </c>
      <c r="Q64" s="147">
        <f>+Q63*Q61/(1+Q63^Parameters!$B$125)</f>
        <v>2.8710129680740111</v>
      </c>
      <c r="R64" s="147">
        <f>+R63*R61/(1+R63^Parameters!$B$125)</f>
        <v>3.385506449614212</v>
      </c>
      <c r="S64" s="147">
        <f>+S63*S61/(1+S63^Parameters!$B$125)</f>
        <v>3.9460262721817219</v>
      </c>
      <c r="T64" s="147">
        <f>+T63*T61/(1+T63^Parameters!$B$125)</f>
        <v>4.5523658217306995</v>
      </c>
      <c r="U64" s="147">
        <f>+U63*U61/(1+U63^Parameters!$B$125)</f>
        <v>5.2039641551978066</v>
      </c>
      <c r="V64" s="147">
        <f>+V63*V61/(1+V63^Parameters!$B$125)</f>
        <v>5.92778281570701</v>
      </c>
      <c r="W64" s="147">
        <f>+W63*W61/(1+W63^Parameters!$B$125)</f>
        <v>6.7408978654149792</v>
      </c>
      <c r="X64" s="147">
        <f>+X63*X61/(1+X63^Parameters!$B$125)</f>
        <v>7.6265217613323317</v>
      </c>
      <c r="Y64" s="147">
        <f>+Y63*Y61/(1+Y63^Parameters!$B$125)</f>
        <v>8.5829614475803524</v>
      </c>
      <c r="Z64" s="147">
        <f>+Z63*Z61/(1+Z63^Parameters!$B$125)</f>
        <v>9.6080015221358082</v>
      </c>
      <c r="AA64" s="147">
        <f>+AA63*AA61/(1+AA63^Parameters!$B$125)</f>
        <v>10.689339025826669</v>
      </c>
      <c r="AB64" s="147">
        <f>+AB63*AB61/(1+AB63^Parameters!$B$125)</f>
        <v>11.684581725319338</v>
      </c>
      <c r="AC64" s="147">
        <f>+AC63*AC61/(1+AC63^Parameters!$B$125)</f>
        <v>12.485370138289927</v>
      </c>
      <c r="AD64" s="147">
        <f>+AD63*AD61/(1+AD63^Parameters!$B$125)</f>
        <v>13.166601832980513</v>
      </c>
      <c r="AE64" s="147">
        <f>+AE63*AE61/(1+AE63^Parameters!$B$125)</f>
        <v>13.781198079469927</v>
      </c>
      <c r="AF64" s="147">
        <f>+AF63*AF61/(1+AF63^Parameters!$B$125)</f>
        <v>14.33834866160875</v>
      </c>
      <c r="AG64" s="147">
        <f>+AG63*AG61/(1+AG63^Parameters!$B$125)</f>
        <v>14.855930581565438</v>
      </c>
      <c r="AH64" s="147">
        <f>+AH63*AH61/(1+AH63^Parameters!$B$125)</f>
        <v>15.378303357681828</v>
      </c>
      <c r="AI64" s="147">
        <f>+AI63*AI61/(1+AI63^Parameters!$B$125)</f>
        <v>15.923669852402874</v>
      </c>
      <c r="AJ64" s="147">
        <f>+AJ63*AJ61/(1+AJ63^Parameters!$B$125)</f>
        <v>16.503653347182624</v>
      </c>
      <c r="AK64" s="147">
        <f>+AK63*AK61/(1+AK63^Parameters!$B$125)</f>
        <v>17.125869503505665</v>
      </c>
      <c r="AL64" s="147">
        <f>+AL63*AL61/(1+AL63^Parameters!$B$125)</f>
        <v>17.795337303592849</v>
      </c>
      <c r="AM64" s="147">
        <f>+AM63*AM61/(1+AM63^Parameters!$B$125)</f>
        <v>18.51541733593152</v>
      </c>
      <c r="AN64" s="147">
        <f>+AN63*AN61/(1+AN63^Parameters!$B$125)</f>
        <v>19.288438885301126</v>
      </c>
      <c r="AO64" s="147">
        <f>+AO63*AO61/(1+AO63^Parameters!$B$125)</f>
        <v>20.116121160018469</v>
      </c>
      <c r="AP64" s="147">
        <f>+AP63*AP61/(1+AP63^Parameters!$B$125)</f>
        <v>20.999857288125881</v>
      </c>
      <c r="AQ64" s="147">
        <f>+AQ63*AQ61/(1+AQ63^Parameters!$B$125)</f>
        <v>21.940906041738465</v>
      </c>
      <c r="AR64" s="147">
        <f>+AR63*AR61/(1+AR63^Parameters!$B$125)</f>
        <v>22.940521030346115</v>
      </c>
      <c r="AS64" s="147">
        <f>+AS63*AS61/(1+AS63^Parameters!$B$125)</f>
        <v>24.000037266092811</v>
      </c>
      <c r="AT64" s="147">
        <f>+AT63*AT61/(1+AT63^Parameters!$B$125)</f>
        <v>25.120928578602207</v>
      </c>
      <c r="AU64" s="147">
        <f>+AU63*AU61/(1+AU63^Parameters!$B$125)</f>
        <v>26.304845106626278</v>
      </c>
      <c r="AV64" s="147">
        <f>+AV63*AV61/(1+AV63^Parameters!$B$125)</f>
        <v>27.553637243998466</v>
      </c>
      <c r="AW64" s="147">
        <f>+AW63*AW61/(1+AW63^Parameters!$B$125)</f>
        <v>28.869370480843354</v>
      </c>
      <c r="AX64" s="147">
        <f>+AX63*AX61/(1+AX63^Parameters!$B$125)</f>
        <v>30.254334248462271</v>
      </c>
      <c r="AY64" s="147">
        <f>+AY63*AY61/(1+AY63^Parameters!$B$125)</f>
        <v>31.711046949129557</v>
      </c>
      <c r="AZ64" s="147">
        <f>+AZ63*AZ61/(1+AZ63^Parameters!$B$125)</f>
        <v>33.242258700847721</v>
      </c>
      <c r="BA64" s="147">
        <f>+BA63*BA61/(1+BA63^Parameters!$B$125)</f>
        <v>34.850952866465668</v>
      </c>
      <c r="BB64" s="147">
        <f>+BB63*BB61/(1+BB63^Parameters!$B$125)</f>
        <v>36.54034710913281</v>
      </c>
      <c r="BC64" s="147">
        <f>+BC63*BC61/(1+BC63^Parameters!$B$125)</f>
        <v>38.313894482798162</v>
      </c>
      <c r="BD64" s="147">
        <f>+BD63*BD61/(1+BD63^Parameters!$B$125)</f>
        <v>40.17528490037283</v>
      </c>
      <c r="BE64" s="147">
        <f>+BE63*BE61/(1+BE63^Parameters!$B$125)</f>
        <v>42.128447204335437</v>
      </c>
      <c r="BF64" s="147">
        <f>+BF63*BF61/(1+BF63^Parameters!$B$125)</f>
        <v>44.177551981546635</v>
      </c>
      <c r="BG64" s="147">
        <f>+BG63*BG61/(1+BG63^Parameters!$B$125)</f>
        <v>46.327015206218803</v>
      </c>
      <c r="BH64" s="147">
        <f>+BH63*BH61/(1+BH63^Parameters!$B$125)</f>
        <v>48.581502755398056</v>
      </c>
      <c r="BI64" s="147">
        <f>+BI63*BI61/(1+BI63^Parameters!$B$125)</f>
        <v>50.945935814885814</v>
      </c>
      <c r="BJ64" s="147">
        <f>+BJ63*BJ61/(1+BJ63^Parameters!$B$125)</f>
        <v>51.069832851247767</v>
      </c>
      <c r="BK64" s="147">
        <f>+BK63*BK61/(1+BK63^Parameters!$B$125)</f>
        <v>51.203115240316578</v>
      </c>
      <c r="BL64" s="147">
        <f>+BL63*BL61/(1+BL63^Parameters!$B$125)</f>
        <v>51.461132530631566</v>
      </c>
      <c r="BM64" s="147">
        <f>+BM63*BM61/(1+BM63^Parameters!$B$125)</f>
        <v>51.80298363110024</v>
      </c>
      <c r="BN64" s="147">
        <f>+BN63*BN61/(1+BN63^Parameters!$B$125)</f>
        <v>52.201456800297493</v>
      </c>
      <c r="BO64" s="147">
        <f>+BO63*BO61/(1+BO63^Parameters!$B$125)</f>
        <v>52.638338451925925</v>
      </c>
      <c r="BP64" s="147">
        <f>+BP63*BP61/(1+BP63^Parameters!$B$125)</f>
        <v>53.101380165933598</v>
      </c>
      <c r="BQ64" s="147">
        <f>+BQ63*BQ61/(1+BQ63^Parameters!$B$125)</f>
        <v>53.582312301397522</v>
      </c>
      <c r="BR64" s="147">
        <f>+BR63*BR61/(1+BR63^Parameters!$B$125)</f>
        <v>54.075530804541685</v>
      </c>
      <c r="BS64" s="147">
        <f>+BS63*BS61/(1+BS63^Parameters!$B$125)</f>
        <v>54.577223224115095</v>
      </c>
      <c r="BT64" s="147">
        <f>+BT63*BT61/(1+BT63^Parameters!$B$125)</f>
        <v>55.084784263735649</v>
      </c>
      <c r="BU64" s="147">
        <f>+BU63*BU61/(1+BU63^Parameters!$B$125)</f>
        <v>55.596423628725326</v>
      </c>
      <c r="BV64" s="147">
        <f>+BV63*BV61/(1+BV63^Parameters!$B$125)</f>
        <v>56.110902258348041</v>
      </c>
      <c r="BW64" s="147">
        <f>+BW63*BW61/(1+BW63^Parameters!$B$125)</f>
        <v>56.627354593038682</v>
      </c>
      <c r="BX64" s="147">
        <f>+BX63*BX61/(1+BX63^Parameters!$B$125)</f>
        <v>57.145168647538277</v>
      </c>
      <c r="BY64" s="147">
        <f>+BY63*BY61/(1+BY63^Parameters!$B$125)</f>
        <v>57.663904995923232</v>
      </c>
      <c r="BZ64" s="147">
        <f>+BZ63*BZ61/(1+BZ63^Parameters!$B$125)</f>
        <v>58.183241986014828</v>
      </c>
      <c r="CA64" s="147">
        <f>+CA63*CA61/(1+CA63^Parameters!$B$125)</f>
        <v>58.702938652775885</v>
      </c>
      <c r="CB64" s="147">
        <f>+CB63*CB61/(1+CB63^Parameters!$B$125)</f>
        <v>59.222809584741121</v>
      </c>
      <c r="CC64" s="147">
        <f>+CC63*CC61/(1+CC63^Parameters!$B$125)</f>
        <v>59.742707868982649</v>
      </c>
      <c r="CD64" s="147">
        <f>+CD63*CD61/(1+CD63^Parameters!$B$125)</f>
        <v>60.262513499923365</v>
      </c>
      <c r="CE64" s="147">
        <f>+CE63*CE61/(1+CE63^Parameters!$B$125)</f>
        <v>60.782125486332738</v>
      </c>
      <c r="CF64" s="147">
        <f>+CF63*CF61/(1+CF63^Parameters!$B$125)</f>
        <v>61.301456463488208</v>
      </c>
      <c r="CG64" s="147">
        <f>+CG63*CG61/(1+CG63^Parameters!$B$125)</f>
        <v>61.820429003968556</v>
      </c>
      <c r="CH64" s="147">
        <f>+CH63*CH61/(1+CH63^Parameters!$B$125)</f>
        <v>62.338973081518247</v>
      </c>
      <c r="CI64" s="147">
        <f>+CI63*CI61/(1+CI63^Parameters!$B$125)</f>
        <v>62.857024318719283</v>
      </c>
      <c r="CJ64" s="147">
        <f>+CJ63*CJ61/(1+CJ63^Parameters!$B$125)</f>
        <v>63.374522768358865</v>
      </c>
      <c r="CK64" s="147">
        <f>+CK63*CK61/(1+CK63^Parameters!$B$125)</f>
        <v>63.891412058941974</v>
      </c>
      <c r="CL64" s="147">
        <f>+CL63*CL61/(1+CL63^Parameters!$B$125)</f>
        <v>64.407638789295675</v>
      </c>
      <c r="CM64" s="147">
        <f>+CM63*CM61/(1+CM63^Parameters!$B$125)</f>
        <v>64.923152094098484</v>
      </c>
      <c r="CN64" s="147">
        <f>+CN63*CN61/(1+CN63^Parameters!$B$125)</f>
        <v>65.437903327150565</v>
      </c>
      <c r="CO64" s="147">
        <f>+CO63*CO61/(1+CO63^Parameters!$B$125)</f>
        <v>65.951845826135397</v>
      </c>
      <c r="CP64" s="147">
        <f>+CP63*CP61/(1+CP63^Parameters!$B$125)</f>
        <v>66.464934734111907</v>
      </c>
      <c r="CQ64" s="147">
        <f>+CQ63*CQ61/(1+CQ63^Parameters!$B$125)</f>
        <v>66.977126860780402</v>
      </c>
      <c r="CR64" s="147">
        <f>+CR63*CR61/(1+CR63^Parameters!$B$125)</f>
        <v>67.488380571874359</v>
      </c>
      <c r="CS64" s="147">
        <f>+CS63*CS61/(1+CS63^Parameters!$B$125)</f>
        <v>67.998655698645933</v>
      </c>
      <c r="CT64" s="147">
        <f>+CT63*CT61/(1+CT63^Parameters!$B$125)</f>
        <v>68.50791346188295</v>
      </c>
      <c r="CU64" s="147">
        <f>+CU63*CU61/(1+CU63^Parameters!$B$125)</f>
        <v>69.016116406584757</v>
      </c>
      <c r="CV64" s="147">
        <f>+CV63*CV61/(1+CV63^Parameters!$B$125)</f>
        <v>69.52322834458387</v>
      </c>
    </row>
    <row r="65" spans="1:237" s="45" customFormat="1" ht="18" customHeight="1">
      <c r="A65" s="572" t="s">
        <v>21</v>
      </c>
      <c r="B65" s="45">
        <f>+B61/(1+B63)</f>
        <v>4.5519563642219092</v>
      </c>
      <c r="C65" s="45">
        <f t="shared" ref="C65:BN65" si="15">+C61-C64</f>
        <v>7.1038383888346832</v>
      </c>
      <c r="D65" s="45">
        <f t="shared" si="15"/>
        <v>10.326560517551037</v>
      </c>
      <c r="E65" s="45">
        <f t="shared" si="15"/>
        <v>14.05561664525913</v>
      </c>
      <c r="F65" s="45">
        <f t="shared" si="15"/>
        <v>18.127084590704701</v>
      </c>
      <c r="G65" s="45">
        <f t="shared" si="15"/>
        <v>22.298225335057978</v>
      </c>
      <c r="H65" s="45">
        <f t="shared" si="15"/>
        <v>26.693435647412262</v>
      </c>
      <c r="I65" s="45">
        <f t="shared" si="15"/>
        <v>31.424874734887819</v>
      </c>
      <c r="J65" s="45">
        <f t="shared" si="15"/>
        <v>36.471063641459054</v>
      </c>
      <c r="K65" s="45">
        <f t="shared" si="15"/>
        <v>41.80902578785031</v>
      </c>
      <c r="L65" s="45">
        <f t="shared" si="15"/>
        <v>47.461826068819789</v>
      </c>
      <c r="M65" s="45">
        <f t="shared" si="15"/>
        <v>53.348638293016521</v>
      </c>
      <c r="N65" s="45">
        <f t="shared" si="15"/>
        <v>59.844487439940906</v>
      </c>
      <c r="O65" s="45">
        <f t="shared" si="15"/>
        <v>66.285214615785065</v>
      </c>
      <c r="P65" s="45">
        <f t="shared" si="15"/>
        <v>72.7099565324027</v>
      </c>
      <c r="Q65" s="45">
        <f t="shared" si="15"/>
        <v>79.130106626819114</v>
      </c>
      <c r="R65" s="45">
        <f t="shared" si="15"/>
        <v>85.542818873585631</v>
      </c>
      <c r="S65" s="45">
        <f t="shared" si="15"/>
        <v>91.938813215074433</v>
      </c>
      <c r="T65" s="45">
        <f t="shared" si="15"/>
        <v>98.306843769350579</v>
      </c>
      <c r="U65" s="45">
        <f t="shared" si="15"/>
        <v>104.63620182954907</v>
      </c>
      <c r="V65" s="45">
        <f t="shared" si="15"/>
        <v>111.43578818065458</v>
      </c>
      <c r="W65" s="45">
        <f t="shared" si="15"/>
        <v>118.904630388318</v>
      </c>
      <c r="X65" s="45">
        <f t="shared" si="15"/>
        <v>126.63516555064808</v>
      </c>
      <c r="Y65" s="45">
        <f t="shared" si="15"/>
        <v>134.56827824915698</v>
      </c>
      <c r="Z65" s="45">
        <f t="shared" si="15"/>
        <v>142.673788458187</v>
      </c>
      <c r="AA65" s="45">
        <f t="shared" si="15"/>
        <v>150.94902973112494</v>
      </c>
      <c r="AB65" s="45">
        <f t="shared" si="15"/>
        <v>159.53442174910003</v>
      </c>
      <c r="AC65" s="45">
        <f t="shared" si="15"/>
        <v>168.54579249416994</v>
      </c>
      <c r="AD65" s="45">
        <f t="shared" si="15"/>
        <v>178.01471310996405</v>
      </c>
      <c r="AE65" s="45">
        <f t="shared" si="15"/>
        <v>187.88794997570957</v>
      </c>
      <c r="AF65" s="45">
        <f t="shared" si="15"/>
        <v>197.70992794532543</v>
      </c>
      <c r="AG65" s="45">
        <f t="shared" si="15"/>
        <v>207.30057917644703</v>
      </c>
      <c r="AH65" s="45">
        <f t="shared" si="15"/>
        <v>216.97011912802935</v>
      </c>
      <c r="AI65" s="45">
        <f t="shared" si="15"/>
        <v>226.75358027386201</v>
      </c>
      <c r="AJ65" s="45">
        <f t="shared" si="15"/>
        <v>236.67192782768387</v>
      </c>
      <c r="AK65" s="45">
        <f t="shared" si="15"/>
        <v>246.73985614969945</v>
      </c>
      <c r="AL65" s="45">
        <f t="shared" si="15"/>
        <v>256.96977586208141</v>
      </c>
      <c r="AM65" s="45">
        <f t="shared" si="15"/>
        <v>267.37366364626183</v>
      </c>
      <c r="AN65" s="45">
        <f t="shared" si="15"/>
        <v>277.96382370487231</v>
      </c>
      <c r="AO65" s="45">
        <f t="shared" si="15"/>
        <v>288.75312020155826</v>
      </c>
      <c r="AP65" s="45">
        <f t="shared" si="15"/>
        <v>299.75497246475209</v>
      </c>
      <c r="AQ65" s="45">
        <f t="shared" si="15"/>
        <v>310.98326020212357</v>
      </c>
      <c r="AR65" s="45">
        <f t="shared" si="15"/>
        <v>322.45220919096226</v>
      </c>
      <c r="AS65" s="45">
        <f t="shared" si="15"/>
        <v>334.17628811575565</v>
      </c>
      <c r="AT65" s="45">
        <f t="shared" si="15"/>
        <v>346.17012734418586</v>
      </c>
      <c r="AU65" s="45">
        <f t="shared" si="15"/>
        <v>358.44846107139716</v>
      </c>
      <c r="AV65" s="45">
        <f t="shared" si="15"/>
        <v>371.02609030991817</v>
      </c>
      <c r="AW65" s="45">
        <f t="shared" si="15"/>
        <v>383.91786292283052</v>
      </c>
      <c r="AX65" s="45">
        <f t="shared" si="15"/>
        <v>397.1386668552247</v>
      </c>
      <c r="AY65" s="45">
        <f t="shared" si="15"/>
        <v>410.7034331820164</v>
      </c>
      <c r="AZ65" s="45">
        <f t="shared" si="15"/>
        <v>424.62714620151672</v>
      </c>
      <c r="BA65" s="45">
        <f t="shared" si="15"/>
        <v>438.92485840141842</v>
      </c>
      <c r="BB65" s="45">
        <f t="shared" si="15"/>
        <v>453.6117086431106</v>
      </c>
      <c r="BC65" s="45">
        <f t="shared" si="15"/>
        <v>468.70294233496895</v>
      </c>
      <c r="BD65" s="45">
        <f t="shared" si="15"/>
        <v>484.21393270006502</v>
      </c>
      <c r="BE65" s="45">
        <f t="shared" si="15"/>
        <v>500.16020250117072</v>
      </c>
      <c r="BF65" s="45">
        <f t="shared" si="15"/>
        <v>516.55744578028657</v>
      </c>
      <c r="BG65" s="45">
        <f t="shared" si="15"/>
        <v>533.42154931446316</v>
      </c>
      <c r="BH65" s="45">
        <f t="shared" si="15"/>
        <v>550.76861359573684</v>
      </c>
      <c r="BI65" s="45">
        <f t="shared" si="15"/>
        <v>568.61497321974844</v>
      </c>
      <c r="BJ65" s="45">
        <f t="shared" si="15"/>
        <v>568.49107618338655</v>
      </c>
      <c r="BK65" s="45">
        <f t="shared" si="15"/>
        <v>568.35779379431767</v>
      </c>
      <c r="BL65" s="45">
        <f t="shared" si="15"/>
        <v>568.09977650400276</v>
      </c>
      <c r="BM65" s="45">
        <f t="shared" si="15"/>
        <v>567.75792540353405</v>
      </c>
      <c r="BN65" s="45">
        <f t="shared" si="15"/>
        <v>567.3594522343368</v>
      </c>
      <c r="BO65" s="45">
        <f t="shared" ref="BO65:CV65" si="16">+BO61-BO64</f>
        <v>566.92257058270832</v>
      </c>
      <c r="BP65" s="45">
        <f t="shared" si="16"/>
        <v>566.45952886870066</v>
      </c>
      <c r="BQ65" s="45">
        <f t="shared" si="16"/>
        <v>565.97859673323671</v>
      </c>
      <c r="BR65" s="45">
        <f t="shared" si="16"/>
        <v>565.48537823009258</v>
      </c>
      <c r="BS65" s="45">
        <f t="shared" si="16"/>
        <v>564.98368581051921</v>
      </c>
      <c r="BT65" s="45">
        <f t="shared" si="16"/>
        <v>564.47612477089865</v>
      </c>
      <c r="BU65" s="45">
        <f t="shared" si="16"/>
        <v>563.96448540590893</v>
      </c>
      <c r="BV65" s="45">
        <f t="shared" si="16"/>
        <v>563.45000677628627</v>
      </c>
      <c r="BW65" s="45">
        <f t="shared" si="16"/>
        <v>562.93355444159556</v>
      </c>
      <c r="BX65" s="45">
        <f t="shared" si="16"/>
        <v>562.41574038709598</v>
      </c>
      <c r="BY65" s="45">
        <f t="shared" si="16"/>
        <v>561.89700403871109</v>
      </c>
      <c r="BZ65" s="45">
        <f t="shared" si="16"/>
        <v>561.3776670486194</v>
      </c>
      <c r="CA65" s="45">
        <f t="shared" si="16"/>
        <v>560.85797038185842</v>
      </c>
      <c r="CB65" s="45">
        <f t="shared" si="16"/>
        <v>560.33809944989321</v>
      </c>
      <c r="CC65" s="45">
        <f t="shared" si="16"/>
        <v>559.81820116565166</v>
      </c>
      <c r="CD65" s="45">
        <f t="shared" si="16"/>
        <v>559.29839553471095</v>
      </c>
      <c r="CE65" s="45">
        <f t="shared" si="16"/>
        <v>558.77878354830159</v>
      </c>
      <c r="CF65" s="45">
        <f t="shared" si="16"/>
        <v>558.25945257114608</v>
      </c>
      <c r="CG65" s="45">
        <f t="shared" si="16"/>
        <v>557.74048003066571</v>
      </c>
      <c r="CH65" s="45">
        <f t="shared" si="16"/>
        <v>557.22193595311603</v>
      </c>
      <c r="CI65" s="45">
        <f t="shared" si="16"/>
        <v>556.70388471591502</v>
      </c>
      <c r="CJ65" s="45">
        <f t="shared" si="16"/>
        <v>556.18638626627546</v>
      </c>
      <c r="CK65" s="45">
        <f t="shared" si="16"/>
        <v>555.66949697569225</v>
      </c>
      <c r="CL65" s="45">
        <f t="shared" si="16"/>
        <v>555.1532702453386</v>
      </c>
      <c r="CM65" s="45">
        <f t="shared" si="16"/>
        <v>554.63775694053584</v>
      </c>
      <c r="CN65" s="45">
        <f t="shared" si="16"/>
        <v>554.12300570748369</v>
      </c>
      <c r="CO65" s="45">
        <f t="shared" si="16"/>
        <v>553.60906320849892</v>
      </c>
      <c r="CP65" s="45">
        <f t="shared" si="16"/>
        <v>553.09597430052236</v>
      </c>
      <c r="CQ65" s="45">
        <f t="shared" si="16"/>
        <v>552.58378217385393</v>
      </c>
      <c r="CR65" s="45">
        <f t="shared" si="16"/>
        <v>552.07252846275992</v>
      </c>
      <c r="CS65" s="45">
        <f t="shared" si="16"/>
        <v>551.56225333598832</v>
      </c>
      <c r="CT65" s="45">
        <f t="shared" si="16"/>
        <v>551.05299557275134</v>
      </c>
      <c r="CU65" s="45">
        <f t="shared" si="16"/>
        <v>550.54479262804955</v>
      </c>
      <c r="CV65" s="45">
        <f t="shared" si="16"/>
        <v>550.03768069005037</v>
      </c>
    </row>
    <row r="66" spans="1:237" s="33" customFormat="1" ht="18" customHeight="1">
      <c r="A66" s="23" t="s">
        <v>159</v>
      </c>
      <c r="B66" s="33">
        <f t="shared" ref="B66:AG66" si="17">(B31*(B103)^$B38)</f>
        <v>1.1397508433215653E-11</v>
      </c>
      <c r="C66" s="33">
        <f t="shared" si="17"/>
        <v>9.6808835043188702E-12</v>
      </c>
      <c r="D66" s="33">
        <f t="shared" si="17"/>
        <v>8.6572884758629595E-12</v>
      </c>
      <c r="E66" s="33">
        <f t="shared" si="17"/>
        <v>7.8281541228067939E-12</v>
      </c>
      <c r="F66" s="33">
        <f t="shared" si="17"/>
        <v>7.1492035266076803E-12</v>
      </c>
      <c r="G66" s="33">
        <f t="shared" si="17"/>
        <v>6.5877285341510141E-12</v>
      </c>
      <c r="H66" s="33">
        <f t="shared" si="17"/>
        <v>6.1192291233971848E-12</v>
      </c>
      <c r="I66" s="33">
        <f t="shared" si="17"/>
        <v>5.7251724483575046E-12</v>
      </c>
      <c r="J66" s="33">
        <f t="shared" si="17"/>
        <v>5.3917687385107855E-12</v>
      </c>
      <c r="K66" s="33">
        <f t="shared" si="17"/>
        <v>5.1106989470620478E-12</v>
      </c>
      <c r="L66" s="33">
        <f t="shared" si="17"/>
        <v>4.8860694564290922E-12</v>
      </c>
      <c r="M66" s="33">
        <f t="shared" si="17"/>
        <v>4.7624025676846867E-12</v>
      </c>
      <c r="N66" s="33">
        <f t="shared" si="17"/>
        <v>4.9214148064597709E-12</v>
      </c>
      <c r="O66" s="33">
        <f t="shared" si="17"/>
        <v>6.0227327135171778E-12</v>
      </c>
      <c r="P66" s="33">
        <f t="shared" si="17"/>
        <v>1.0576580668913754E-11</v>
      </c>
      <c r="Q66" s="33">
        <f t="shared" si="17"/>
        <v>2.9319951939576279E-11</v>
      </c>
      <c r="R66" s="33">
        <f t="shared" si="17"/>
        <v>1.0994647482797692E-10</v>
      </c>
      <c r="S66" s="33">
        <f t="shared" si="17"/>
        <v>4.5363519926134138E-10</v>
      </c>
      <c r="T66" s="33">
        <f t="shared" si="17"/>
        <v>1.8435557000846829E-9</v>
      </c>
      <c r="U66" s="33">
        <f t="shared" si="17"/>
        <v>7.0881791062970741E-9</v>
      </c>
      <c r="V66" s="33">
        <f t="shared" si="17"/>
        <v>2.5490204868627894E-8</v>
      </c>
      <c r="W66" s="33">
        <f t="shared" si="17"/>
        <v>8.5917641152478315E-8</v>
      </c>
      <c r="X66" s="33">
        <f t="shared" si="17"/>
        <v>2.7263300987752649E-7</v>
      </c>
      <c r="Y66" s="33">
        <f t="shared" si="17"/>
        <v>8.1492357885185098E-7</v>
      </c>
      <c r="Z66" s="33">
        <f t="shared" si="17"/>
        <v>2.2905138525880905E-6</v>
      </c>
      <c r="AA66" s="33">
        <f t="shared" si="17"/>
        <v>8.6845764823697128E-6</v>
      </c>
      <c r="AB66" s="33">
        <f t="shared" si="17"/>
        <v>7.5059028619119052E-4</v>
      </c>
      <c r="AC66" s="33">
        <f t="shared" si="17"/>
        <v>3.6309276116512423E-4</v>
      </c>
      <c r="AD66" s="33">
        <f t="shared" si="17"/>
        <v>1.7578509205865893E-4</v>
      </c>
      <c r="AE66" s="33">
        <f t="shared" si="17"/>
        <v>8.5165031243935352E-5</v>
      </c>
      <c r="AF66" s="33">
        <f t="shared" si="17"/>
        <v>4.1288006715951446E-5</v>
      </c>
      <c r="AG66" s="33">
        <f t="shared" si="17"/>
        <v>2.0028181890758777E-5</v>
      </c>
      <c r="AH66" s="33">
        <f t="shared" ref="AH66:BI66" si="18">(AH31*(AH103)^$B38)</f>
        <v>9.7205007988637026E-6</v>
      </c>
      <c r="AI66" s="33">
        <f t="shared" si="18"/>
        <v>4.720003346855891E-6</v>
      </c>
      <c r="AJ66" s="33">
        <f t="shared" si="18"/>
        <v>2.2928828739340297E-6</v>
      </c>
      <c r="AK66" s="33">
        <f t="shared" si="18"/>
        <v>1.1142656491777688E-6</v>
      </c>
      <c r="AL66" s="33">
        <f t="shared" si="18"/>
        <v>5.4168422848694251E-7</v>
      </c>
      <c r="AM66" s="33">
        <f t="shared" si="18"/>
        <v>2.634141855253411E-7</v>
      </c>
      <c r="AN66" s="33">
        <f t="shared" si="18"/>
        <v>1.2813096431709835E-7</v>
      </c>
      <c r="AO66" s="33">
        <f t="shared" si="18"/>
        <v>6.2341722965713011E-8</v>
      </c>
      <c r="AP66" s="33">
        <f t="shared" si="18"/>
        <v>3.0339072566285373E-8</v>
      </c>
      <c r="AQ66" s="33">
        <f t="shared" si="18"/>
        <v>1.4767763028091236E-8</v>
      </c>
      <c r="AR66" s="33">
        <f t="shared" si="18"/>
        <v>7.1896401123479591E-9</v>
      </c>
      <c r="AS66" s="33">
        <f t="shared" si="18"/>
        <v>3.500834733087098E-9</v>
      </c>
      <c r="AT66" s="33">
        <f t="shared" si="18"/>
        <v>1.7049077504575783E-9</v>
      </c>
      <c r="AU66" s="33">
        <f t="shared" si="18"/>
        <v>8.3040221247862568E-10</v>
      </c>
      <c r="AV66" s="33">
        <f t="shared" si="18"/>
        <v>4.0450939528333167E-10</v>
      </c>
      <c r="AW66" s="33">
        <f t="shared" si="18"/>
        <v>1.9706794205644798E-10</v>
      </c>
      <c r="AX66" s="33">
        <f t="shared" si="18"/>
        <v>9.6016501322312888E-11</v>
      </c>
      <c r="AY66" s="33">
        <f t="shared" si="18"/>
        <v>4.6785798630387732E-11</v>
      </c>
      <c r="AZ66" s="33">
        <f t="shared" si="18"/>
        <v>2.2799045470392821E-11</v>
      </c>
      <c r="BA66" s="33">
        <f t="shared" si="18"/>
        <v>1.1110926755896998E-11</v>
      </c>
      <c r="BB66" s="33">
        <f t="shared" si="18"/>
        <v>5.4151664063252068E-12</v>
      </c>
      <c r="BC66" s="33">
        <f t="shared" si="18"/>
        <v>2.6393588483815374E-12</v>
      </c>
      <c r="BD66" s="33">
        <f t="shared" si="18"/>
        <v>1.2864937364882144E-12</v>
      </c>
      <c r="BE66" s="33">
        <f t="shared" si="18"/>
        <v>6.271006513398471E-13</v>
      </c>
      <c r="BF66" s="33">
        <f t="shared" si="18"/>
        <v>3.0569274676451262E-13</v>
      </c>
      <c r="BG66" s="33">
        <f t="shared" si="18"/>
        <v>1.4902169287372134E-13</v>
      </c>
      <c r="BH66" s="33">
        <f t="shared" si="18"/>
        <v>7.2648839196960871E-14</v>
      </c>
      <c r="BI66" s="33">
        <f t="shared" si="18"/>
        <v>3.5417769869333824E-14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5.1955271530384181E-11</v>
      </c>
      <c r="C67" s="23">
        <f>+C61*C66</f>
        <v>6.8901729122317316E-11</v>
      </c>
      <c r="D67" s="23">
        <f t="shared" ref="D67:BI67" si="19">+D61*D66</f>
        <v>8.9649912943333427E-11</v>
      </c>
      <c r="E67" s="23">
        <f t="shared" si="19"/>
        <v>1.1047601674042422E-10</v>
      </c>
      <c r="F67" s="23">
        <f t="shared" si="19"/>
        <v>1.3032934786661189E-10</v>
      </c>
      <c r="G67" s="23">
        <f t="shared" si="19"/>
        <v>1.4801220981890745E-10</v>
      </c>
      <c r="H67" s="23">
        <f t="shared" si="19"/>
        <v>1.6494690808094863E-10</v>
      </c>
      <c r="I67" s="23">
        <f t="shared" si="19"/>
        <v>1.8211799171632256E-10</v>
      </c>
      <c r="J67" s="23">
        <f t="shared" si="19"/>
        <v>1.9957132433084911E-10</v>
      </c>
      <c r="K67" s="23">
        <f t="shared" si="19"/>
        <v>2.1745396453799594E-10</v>
      </c>
      <c r="L67" s="23">
        <f t="shared" si="19"/>
        <v>2.3669072863466502E-10</v>
      </c>
      <c r="M67" s="23">
        <f t="shared" si="19"/>
        <v>2.6007943272957695E-10</v>
      </c>
      <c r="N67" s="23">
        <f t="shared" si="19"/>
        <v>3.0239154135865192E-10</v>
      </c>
      <c r="O67" s="23">
        <f t="shared" si="19"/>
        <v>4.111367588922017E-10</v>
      </c>
      <c r="P67" s="23">
        <f t="shared" si="19"/>
        <v>7.9443156406480372E-10</v>
      </c>
      <c r="Q67" s="23">
        <f t="shared" si="19"/>
        <v>2.404268885513713E-9</v>
      </c>
      <c r="R67" s="23">
        <f t="shared" si="19"/>
        <v>9.7773558816413332E-9</v>
      </c>
      <c r="S67" s="23">
        <f t="shared" si="19"/>
        <v>4.3496738266943179E-8</v>
      </c>
      <c r="T67" s="23">
        <f t="shared" si="19"/>
        <v>1.8962668214784298E-7</v>
      </c>
      <c r="U67" s="23">
        <f t="shared" si="19"/>
        <v>7.7856676956528533E-7</v>
      </c>
      <c r="V67" s="23">
        <f t="shared" si="19"/>
        <v>2.9916214688110118E-6</v>
      </c>
      <c r="W67" s="23">
        <f t="shared" si="19"/>
        <v>1.0795167408917806E-5</v>
      </c>
      <c r="X67" s="23">
        <f t="shared" si="19"/>
        <v>3.6604167923100525E-5</v>
      </c>
      <c r="Y67" s="23">
        <f t="shared" si="19"/>
        <v>1.1665732057074434E-4</v>
      </c>
      <c r="Z67" s="23">
        <f t="shared" si="19"/>
        <v>3.4880354944683971E-4</v>
      </c>
      <c r="AA67" s="23">
        <f t="shared" si="19"/>
        <v>1.4037607759552254E-3</v>
      </c>
      <c r="AB67" s="23">
        <f t="shared" si="19"/>
        <v>0.12851532081923486</v>
      </c>
      <c r="AC67" s="23">
        <f t="shared" si="19"/>
        <v>6.5731104697152515E-2</v>
      </c>
      <c r="AD67" s="23">
        <f t="shared" si="19"/>
        <v>3.3606825047140979E-2</v>
      </c>
      <c r="AE67" s="23">
        <f t="shared" si="19"/>
        <v>1.7175159295057186E-2</v>
      </c>
      <c r="AF67" s="23">
        <f t="shared" si="19"/>
        <v>8.7550506686530291E-3</v>
      </c>
      <c r="AG67" s="23">
        <f t="shared" si="19"/>
        <v>4.4493909856496011E-3</v>
      </c>
      <c r="AH67" s="23">
        <f t="shared" si="19"/>
        <v>2.2585430263870766E-3</v>
      </c>
      <c r="AI67" s="23">
        <f t="shared" si="19"/>
        <v>1.1454374328017545E-3</v>
      </c>
      <c r="AJ67" s="23">
        <f t="shared" si="19"/>
        <v>5.8050195417414614E-4</v>
      </c>
      <c r="AK67" s="23">
        <f t="shared" si="19"/>
        <v>2.9401651409073165E-4</v>
      </c>
      <c r="AL67" s="23">
        <f t="shared" si="19"/>
        <v>1.4883592834027571E-4</v>
      </c>
      <c r="AM67" s="23">
        <f t="shared" si="19"/>
        <v>7.5307239417512755E-5</v>
      </c>
      <c r="AN67" s="23">
        <f t="shared" si="19"/>
        <v>3.8087219051118258E-5</v>
      </c>
      <c r="AO67" s="23">
        <f t="shared" si="19"/>
        <v>1.9255440677593362E-5</v>
      </c>
      <c r="AP67" s="23">
        <f t="shared" si="19"/>
        <v>9.7314040558590758E-6</v>
      </c>
      <c r="AQ67" s="23">
        <f t="shared" si="19"/>
        <v>4.9165451934142061E-6</v>
      </c>
      <c r="AR67" s="23">
        <f t="shared" si="19"/>
        <v>2.4832494277124962E-6</v>
      </c>
      <c r="AS67" s="23">
        <f t="shared" si="19"/>
        <v>1.2539161204662811E-6</v>
      </c>
      <c r="AT67" s="23">
        <f t="shared" si="19"/>
        <v>6.3301699891833952E-7</v>
      </c>
      <c r="AU67" s="23">
        <f t="shared" si="19"/>
        <v>3.1949999670869675E-7</v>
      </c>
      <c r="AV67" s="23">
        <f t="shared" si="19"/>
        <v>1.612292445650299E-7</v>
      </c>
      <c r="AW67" s="23">
        <f t="shared" si="19"/>
        <v>8.1347130594036675E-8</v>
      </c>
      <c r="AX67" s="23">
        <f t="shared" si="19"/>
        <v>4.1036780655619431E-8</v>
      </c>
      <c r="AY67" s="23">
        <f t="shared" si="19"/>
        <v>2.0698714778583471E-8</v>
      </c>
      <c r="AZ67" s="23">
        <f t="shared" si="19"/>
        <v>1.0438985381870709E-8</v>
      </c>
      <c r="BA67" s="23">
        <f t="shared" si="19"/>
        <v>5.2640883377131395E-9</v>
      </c>
      <c r="BB67" s="23">
        <f t="shared" si="19"/>
        <v>2.6542549463007883E-9</v>
      </c>
      <c r="BC67" s="23">
        <f t="shared" si="19"/>
        <v>1.3381993745333918E-9</v>
      </c>
      <c r="BD67" s="23">
        <f t="shared" si="19"/>
        <v>6.7462344392491856E-10</v>
      </c>
      <c r="BE67" s="23">
        <f t="shared" si="19"/>
        <v>3.4006956544452911E-10</v>
      </c>
      <c r="BF67" s="23">
        <f t="shared" si="19"/>
        <v>1.7141262167280766E-10</v>
      </c>
      <c r="BG67" s="23">
        <f t="shared" si="19"/>
        <v>8.6395112525981885E-11</v>
      </c>
      <c r="BH67" s="23">
        <f t="shared" si="19"/>
        <v>4.3542090225473393E-11</v>
      </c>
      <c r="BI67" s="23">
        <f t="shared" si="19"/>
        <v>2.1943465696223944E-11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4.5519563641699543</v>
      </c>
      <c r="C68" s="23">
        <f>+C65-C67</f>
        <v>7.1038383887657819</v>
      </c>
      <c r="D68" s="23">
        <f>+D65-D67</f>
        <v>10.326560517461388</v>
      </c>
      <c r="E68" s="23">
        <f>+E65-E67</f>
        <v>14.055616645148655</v>
      </c>
      <c r="F68" s="23">
        <f>+F65-F67</f>
        <v>18.127084590574373</v>
      </c>
      <c r="G68" s="23">
        <f t="shared" ref="G68:BI68" si="20">+G65-G67</f>
        <v>22.298225334909965</v>
      </c>
      <c r="H68" s="23">
        <f t="shared" si="20"/>
        <v>26.693435647247316</v>
      </c>
      <c r="I68" s="23">
        <f t="shared" si="20"/>
        <v>31.4248747347057</v>
      </c>
      <c r="J68" s="23">
        <f t="shared" si="20"/>
        <v>36.471063641259484</v>
      </c>
      <c r="K68" s="23">
        <f t="shared" si="20"/>
        <v>41.809025787632855</v>
      </c>
      <c r="L68" s="23">
        <f t="shared" si="20"/>
        <v>47.4618260685831</v>
      </c>
      <c r="M68" s="23">
        <f t="shared" si="20"/>
        <v>53.348638292756441</v>
      </c>
      <c r="N68" s="23">
        <f t="shared" si="20"/>
        <v>59.844487439638513</v>
      </c>
      <c r="O68" s="23">
        <f t="shared" si="20"/>
        <v>66.285214615373931</v>
      </c>
      <c r="P68" s="23">
        <f t="shared" si="20"/>
        <v>72.70995653160827</v>
      </c>
      <c r="Q68" s="23">
        <f t="shared" si="20"/>
        <v>79.13010662441485</v>
      </c>
      <c r="R68" s="23">
        <f t="shared" si="20"/>
        <v>85.542818863808279</v>
      </c>
      <c r="S68" s="23">
        <f t="shared" si="20"/>
        <v>91.938813171577692</v>
      </c>
      <c r="T68" s="23">
        <f t="shared" si="20"/>
        <v>98.306843579723903</v>
      </c>
      <c r="U68" s="23">
        <f t="shared" si="20"/>
        <v>104.63620105098229</v>
      </c>
      <c r="V68" s="23">
        <f t="shared" si="20"/>
        <v>111.43578518903311</v>
      </c>
      <c r="W68" s="23">
        <f t="shared" si="20"/>
        <v>118.90461959315058</v>
      </c>
      <c r="X68" s="23">
        <f t="shared" si="20"/>
        <v>126.63512894648017</v>
      </c>
      <c r="Y68" s="23">
        <f t="shared" si="20"/>
        <v>134.5681615918364</v>
      </c>
      <c r="Z68" s="23">
        <f t="shared" si="20"/>
        <v>142.67343965463755</v>
      </c>
      <c r="AA68" s="23">
        <f t="shared" si="20"/>
        <v>150.94762597034898</v>
      </c>
      <c r="AB68" s="23">
        <f t="shared" si="20"/>
        <v>159.40590642828079</v>
      </c>
      <c r="AC68" s="23">
        <f t="shared" si="20"/>
        <v>168.48006138947278</v>
      </c>
      <c r="AD68" s="23">
        <f t="shared" si="20"/>
        <v>177.9811062849169</v>
      </c>
      <c r="AE68" s="23">
        <f t="shared" si="20"/>
        <v>187.87077481641452</v>
      </c>
      <c r="AF68" s="23">
        <f t="shared" si="20"/>
        <v>197.70117289465679</v>
      </c>
      <c r="AG68" s="23">
        <f t="shared" si="20"/>
        <v>207.29612978546137</v>
      </c>
      <c r="AH68" s="23">
        <f t="shared" si="20"/>
        <v>216.96786058500297</v>
      </c>
      <c r="AI68" s="23">
        <f t="shared" si="20"/>
        <v>226.75243483642922</v>
      </c>
      <c r="AJ68" s="23">
        <f t="shared" si="20"/>
        <v>236.6713473257297</v>
      </c>
      <c r="AK68" s="23">
        <f t="shared" si="20"/>
        <v>246.73956213318536</v>
      </c>
      <c r="AL68" s="23">
        <f t="shared" si="20"/>
        <v>256.96962702615309</v>
      </c>
      <c r="AM68" s="23">
        <f t="shared" si="20"/>
        <v>267.37358833902243</v>
      </c>
      <c r="AN68" s="23">
        <f t="shared" si="20"/>
        <v>277.96378561765329</v>
      </c>
      <c r="AO68" s="23">
        <f t="shared" si="20"/>
        <v>288.75310094611757</v>
      </c>
      <c r="AP68" s="23">
        <f t="shared" si="20"/>
        <v>299.75496273334801</v>
      </c>
      <c r="AQ68" s="23">
        <f t="shared" si="20"/>
        <v>310.98325528557837</v>
      </c>
      <c r="AR68" s="23">
        <f t="shared" si="20"/>
        <v>322.45220670771283</v>
      </c>
      <c r="AS68" s="23">
        <f t="shared" si="20"/>
        <v>334.17628686183951</v>
      </c>
      <c r="AT68" s="23">
        <f t="shared" si="20"/>
        <v>346.17012671116885</v>
      </c>
      <c r="AU68" s="23">
        <f t="shared" si="20"/>
        <v>358.44846075189719</v>
      </c>
      <c r="AV68" s="23">
        <f t="shared" si="20"/>
        <v>371.02609014868892</v>
      </c>
      <c r="AW68" s="23">
        <f t="shared" si="20"/>
        <v>383.91786284148338</v>
      </c>
      <c r="AX68" s="23">
        <f t="shared" si="20"/>
        <v>397.1386668141879</v>
      </c>
      <c r="AY68" s="23">
        <f t="shared" si="20"/>
        <v>410.70343316131766</v>
      </c>
      <c r="AZ68" s="23">
        <f t="shared" si="20"/>
        <v>424.62714619107771</v>
      </c>
      <c r="BA68" s="23">
        <f t="shared" si="20"/>
        <v>438.92485839615432</v>
      </c>
      <c r="BB68" s="23">
        <f t="shared" si="20"/>
        <v>453.61170864045636</v>
      </c>
      <c r="BC68" s="23">
        <f t="shared" si="20"/>
        <v>468.70294233363074</v>
      </c>
      <c r="BD68" s="23">
        <f t="shared" si="20"/>
        <v>484.2139326993904</v>
      </c>
      <c r="BE68" s="23">
        <f t="shared" si="20"/>
        <v>500.16020250083062</v>
      </c>
      <c r="BF68" s="23">
        <f t="shared" si="20"/>
        <v>516.55744578011513</v>
      </c>
      <c r="BG68" s="23">
        <f t="shared" si="20"/>
        <v>533.42154931437676</v>
      </c>
      <c r="BH68" s="23">
        <f t="shared" si="20"/>
        <v>550.7686135956933</v>
      </c>
      <c r="BI68" s="23">
        <f t="shared" si="20"/>
        <v>568.61497321972649</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1.0121269237468629</v>
      </c>
      <c r="C70" s="45">
        <f t="shared" si="21"/>
        <v>1.0127436469074458</v>
      </c>
      <c r="D70" s="45">
        <f t="shared" si="21"/>
        <v>1.0597472015288707</v>
      </c>
      <c r="E70" s="45">
        <f t="shared" si="21"/>
        <v>1.1191148755475142</v>
      </c>
      <c r="F70" s="45">
        <f t="shared" si="21"/>
        <v>1.1797822394722299</v>
      </c>
      <c r="G70" s="45">
        <f t="shared" si="21"/>
        <v>1.2311591864901883</v>
      </c>
      <c r="H70" s="45">
        <f t="shared" si="21"/>
        <v>1.2819097195469484</v>
      </c>
      <c r="I70" s="45">
        <f t="shared" si="21"/>
        <v>1.3372364095727107</v>
      </c>
      <c r="J70" s="45">
        <f t="shared" si="21"/>
        <v>1.3958613155623192</v>
      </c>
      <c r="K70" s="45">
        <f t="shared" si="21"/>
        <v>1.4567543975654678</v>
      </c>
      <c r="L70" s="45">
        <f t="shared" si="21"/>
        <v>1.5205089716449083</v>
      </c>
      <c r="M70" s="45">
        <f t="shared" si="21"/>
        <v>1.5844053491236276</v>
      </c>
      <c r="N70" s="45">
        <f t="shared" si="21"/>
        <v>1.6587403146343396</v>
      </c>
      <c r="O70" s="45">
        <f t="shared" si="21"/>
        <v>1.7249340552300312</v>
      </c>
      <c r="P70" s="45">
        <f t="shared" si="21"/>
        <v>1.7852160850556402</v>
      </c>
      <c r="Q70" s="45">
        <f t="shared" si="21"/>
        <v>1.8405670346478293</v>
      </c>
      <c r="R70" s="45">
        <f t="shared" si="21"/>
        <v>1.8912901294600135</v>
      </c>
      <c r="S70" s="45">
        <f t="shared" si="21"/>
        <v>1.9372758367150427</v>
      </c>
      <c r="T70" s="45">
        <f t="shared" si="21"/>
        <v>1.9780706433798005</v>
      </c>
      <c r="U70" s="45">
        <f t="shared" si="21"/>
        <v>2.0128550507798701</v>
      </c>
      <c r="V70" s="45">
        <f t="shared" si="21"/>
        <v>2.0498732076899531</v>
      </c>
      <c r="W70" s="45">
        <f t="shared" si="21"/>
        <v>2.0896512251560928</v>
      </c>
      <c r="X70" s="45">
        <f t="shared" si="21"/>
        <v>2.1210828492605884</v>
      </c>
      <c r="Y70" s="45">
        <f t="shared" si="21"/>
        <v>2.1388845143335509</v>
      </c>
      <c r="Z70" s="45">
        <f t="shared" si="21"/>
        <v>2.1373142356311541</v>
      </c>
      <c r="AA70" s="45">
        <f t="shared" si="21"/>
        <v>1.9967511469539867</v>
      </c>
      <c r="AB70" s="45">
        <f t="shared" si="21"/>
        <v>1.8133887294219464E-3</v>
      </c>
      <c r="AC70" s="45">
        <f t="shared" si="21"/>
        <v>1.4507109835375572E-3</v>
      </c>
      <c r="AD70" s="45">
        <f t="shared" si="21"/>
        <v>1.1605687868300458E-3</v>
      </c>
      <c r="AE70" s="45">
        <f t="shared" si="21"/>
        <v>9.2845502946403669E-4</v>
      </c>
      <c r="AF70" s="45">
        <f t="shared" si="21"/>
        <v>7.4276402357122942E-4</v>
      </c>
      <c r="AG70" s="45">
        <f t="shared" si="21"/>
        <v>5.9421121885698362E-4</v>
      </c>
      <c r="AH70" s="45">
        <f t="shared" ref="AH70:BI70" si="22">+AH71+AH43</f>
        <v>4.7536897508558692E-4</v>
      </c>
      <c r="AI70" s="45">
        <f t="shared" si="22"/>
        <v>3.8029518006846958E-4</v>
      </c>
      <c r="AJ70" s="45">
        <f t="shared" si="22"/>
        <v>3.042361440547757E-4</v>
      </c>
      <c r="AK70" s="45">
        <f t="shared" si="22"/>
        <v>2.4338891524382057E-4</v>
      </c>
      <c r="AL70" s="45">
        <f t="shared" si="22"/>
        <v>1.9471113219505647E-4</v>
      </c>
      <c r="AM70" s="45">
        <f t="shared" si="22"/>
        <v>1.5576890575604518E-4</v>
      </c>
      <c r="AN70" s="45">
        <f t="shared" si="22"/>
        <v>1.2461512460483615E-4</v>
      </c>
      <c r="AO70" s="45">
        <f t="shared" si="22"/>
        <v>9.9692099683868927E-5</v>
      </c>
      <c r="AP70" s="45">
        <f t="shared" si="22"/>
        <v>7.9753679747095153E-5</v>
      </c>
      <c r="AQ70" s="45">
        <f t="shared" si="22"/>
        <v>6.380294379767613E-5</v>
      </c>
      <c r="AR70" s="45">
        <f t="shared" si="22"/>
        <v>5.1042355038140906E-5</v>
      </c>
      <c r="AS70" s="45">
        <f t="shared" si="22"/>
        <v>4.0833884030512727E-5</v>
      </c>
      <c r="AT70" s="45">
        <f t="shared" si="22"/>
        <v>3.2667107224410182E-5</v>
      </c>
      <c r="AU70" s="45">
        <f t="shared" si="22"/>
        <v>2.6133685779528147E-5</v>
      </c>
      <c r="AV70" s="45">
        <f t="shared" si="22"/>
        <v>2.0906948623622518E-5</v>
      </c>
      <c r="AW70" s="45">
        <f t="shared" si="22"/>
        <v>1.6725558898898014E-5</v>
      </c>
      <c r="AX70" s="45">
        <f t="shared" si="22"/>
        <v>1.3380447119118413E-5</v>
      </c>
      <c r="AY70" s="45">
        <f t="shared" si="22"/>
        <v>1.0704357695294731E-5</v>
      </c>
      <c r="AZ70" s="45">
        <f t="shared" si="22"/>
        <v>8.5634861562357848E-6</v>
      </c>
      <c r="BA70" s="45">
        <f t="shared" si="22"/>
        <v>6.8507889249886278E-6</v>
      </c>
      <c r="BB70" s="45">
        <f t="shared" si="22"/>
        <v>5.4806311399909024E-6</v>
      </c>
      <c r="BC70" s="45">
        <f t="shared" si="22"/>
        <v>4.3845049119927224E-6</v>
      </c>
      <c r="BD70" s="45">
        <f t="shared" si="22"/>
        <v>3.5076039295941782E-6</v>
      </c>
      <c r="BE70" s="45">
        <f t="shared" si="22"/>
        <v>2.8060831436753428E-6</v>
      </c>
      <c r="BF70" s="45">
        <f t="shared" si="22"/>
        <v>2.2448665149402745E-6</v>
      </c>
      <c r="BG70" s="45">
        <f t="shared" si="22"/>
        <v>1.7958932119522197E-6</v>
      </c>
      <c r="BH70" s="45">
        <f t="shared" si="22"/>
        <v>1.4367145695617759E-6</v>
      </c>
      <c r="BI70" s="45">
        <f t="shared" si="22"/>
        <v>1.1493716556494207E-6</v>
      </c>
    </row>
    <row r="71" spans="1:237" s="45" customFormat="1" ht="18" customHeight="1">
      <c r="A71" s="43" t="s">
        <v>1</v>
      </c>
      <c r="B71" s="46">
        <f t="shared" ref="B71:AG71" si="23">+B102</f>
        <v>0.41212692374686288</v>
      </c>
      <c r="C71" s="46">
        <f t="shared" si="23"/>
        <v>0.5327436469074458</v>
      </c>
      <c r="D71" s="46">
        <f t="shared" si="23"/>
        <v>0.67574720152887058</v>
      </c>
      <c r="E71" s="46">
        <f t="shared" si="23"/>
        <v>0.81191487554751418</v>
      </c>
      <c r="F71" s="46">
        <f t="shared" si="23"/>
        <v>0.93402223947222995</v>
      </c>
      <c r="G71" s="46">
        <f t="shared" si="23"/>
        <v>1.0345511864901882</v>
      </c>
      <c r="H71" s="46">
        <f t="shared" si="23"/>
        <v>1.1246233195469484</v>
      </c>
      <c r="I71" s="46">
        <f t="shared" si="23"/>
        <v>1.2114072895727106</v>
      </c>
      <c r="J71" s="46">
        <f t="shared" si="23"/>
        <v>1.2951980195623192</v>
      </c>
      <c r="K71" s="46">
        <f t="shared" si="23"/>
        <v>1.3762237607654677</v>
      </c>
      <c r="L71" s="46">
        <f t="shared" si="23"/>
        <v>1.4560844622049083</v>
      </c>
      <c r="M71" s="46">
        <f t="shared" si="23"/>
        <v>1.5328657415716276</v>
      </c>
      <c r="N71" s="46">
        <f t="shared" si="23"/>
        <v>1.6175086285927396</v>
      </c>
      <c r="O71" s="46">
        <f t="shared" si="23"/>
        <v>1.6919487063967511</v>
      </c>
      <c r="P71" s="46">
        <f t="shared" si="23"/>
        <v>1.7588278059890161</v>
      </c>
      <c r="Q71" s="46">
        <f t="shared" si="23"/>
        <v>1.8194564113945302</v>
      </c>
      <c r="R71" s="46">
        <f t="shared" si="23"/>
        <v>1.8744016308573741</v>
      </c>
      <c r="S71" s="46">
        <f t="shared" si="23"/>
        <v>1.9237650378329312</v>
      </c>
      <c r="T71" s="46">
        <f t="shared" si="23"/>
        <v>1.9672620042741114</v>
      </c>
      <c r="U71" s="46">
        <f t="shared" si="23"/>
        <v>2.0042081394953186</v>
      </c>
      <c r="V71" s="46">
        <f t="shared" si="23"/>
        <v>2.0429556786623122</v>
      </c>
      <c r="W71" s="46">
        <f t="shared" si="23"/>
        <v>2.0841172019339798</v>
      </c>
      <c r="X71" s="46">
        <f t="shared" si="23"/>
        <v>2.1166556306828981</v>
      </c>
      <c r="Y71" s="46">
        <f t="shared" si="23"/>
        <v>2.1353427394713984</v>
      </c>
      <c r="Z71" s="46">
        <f t="shared" si="23"/>
        <v>2.1344808157414321</v>
      </c>
      <c r="AA71" s="46">
        <f t="shared" si="23"/>
        <v>1.9944844110422093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1.072913804303518</v>
      </c>
      <c r="C73" s="45">
        <f>(C97)*C68</f>
        <v>1.6900672342510217</v>
      </c>
      <c r="D73" s="45">
        <f>(D97)*D68</f>
        <v>2.366049449296018</v>
      </c>
      <c r="E73" s="45">
        <f>(E97)*E68</f>
        <v>3.1020326634126851</v>
      </c>
      <c r="F73" s="45">
        <f>(F97)*F68</f>
        <v>3.8821160100986956</v>
      </c>
      <c r="G73" s="45">
        <f t="shared" ref="G73:BI73" si="25">(G97)*G68</f>
        <v>4.7432967307870904</v>
      </c>
      <c r="H73" s="45">
        <f t="shared" si="25"/>
        <v>5.6882653945595614</v>
      </c>
      <c r="I73" s="45">
        <f t="shared" si="25"/>
        <v>6.7181964594382979</v>
      </c>
      <c r="J73" s="45">
        <f t="shared" si="25"/>
        <v>7.8380152663915252</v>
      </c>
      <c r="K73" s="45">
        <f t="shared" si="25"/>
        <v>9.0642085512130866</v>
      </c>
      <c r="L73" s="45">
        <f t="shared" si="25"/>
        <v>10.329856089859977</v>
      </c>
      <c r="M73" s="45">
        <f t="shared" si="25"/>
        <v>12.066814953647574</v>
      </c>
      <c r="N73" s="45">
        <f t="shared" si="25"/>
        <v>13.5360972470792</v>
      </c>
      <c r="O73" s="45">
        <f t="shared" si="25"/>
        <v>14.992911619173135</v>
      </c>
      <c r="P73" s="45">
        <f t="shared" si="25"/>
        <v>16.446110319441914</v>
      </c>
      <c r="Q73" s="45">
        <f t="shared" si="25"/>
        <v>17.898270404942338</v>
      </c>
      <c r="R73" s="45">
        <f t="shared" si="25"/>
        <v>19.348748138209206</v>
      </c>
      <c r="S73" s="45">
        <f t="shared" si="25"/>
        <v>20.795444478102777</v>
      </c>
      <c r="T73" s="45">
        <f t="shared" si="25"/>
        <v>22.235815723056081</v>
      </c>
      <c r="U73" s="45">
        <f t="shared" si="25"/>
        <v>23.667439618722259</v>
      </c>
      <c r="V73" s="45">
        <f t="shared" si="25"/>
        <v>25.205423083367819</v>
      </c>
      <c r="W73" s="45">
        <f t="shared" si="25"/>
        <v>26.894782841331111</v>
      </c>
      <c r="X73" s="45">
        <f t="shared" si="25"/>
        <v>28.643330299134462</v>
      </c>
      <c r="Y73" s="45">
        <f t="shared" si="25"/>
        <v>30.437686069331441</v>
      </c>
      <c r="Z73" s="45">
        <f t="shared" si="25"/>
        <v>32.271001663910738</v>
      </c>
      <c r="AA73" s="45">
        <f t="shared" si="25"/>
        <v>34.142522256728739</v>
      </c>
      <c r="AB73" s="45">
        <f t="shared" si="25"/>
        <v>36.055682711768412</v>
      </c>
      <c r="AC73" s="45">
        <f t="shared" si="25"/>
        <v>38.108146509936134</v>
      </c>
      <c r="AD73" s="45">
        <f t="shared" si="25"/>
        <v>40.257167633783425</v>
      </c>
      <c r="AE73" s="45">
        <f t="shared" si="25"/>
        <v>42.494090710762812</v>
      </c>
      <c r="AF73" s="45">
        <f t="shared" si="25"/>
        <v>44.717607530065557</v>
      </c>
      <c r="AG73" s="45">
        <f t="shared" si="25"/>
        <v>46.887870408270736</v>
      </c>
      <c r="AH73" s="45">
        <f t="shared" si="25"/>
        <v>49.075498613495391</v>
      </c>
      <c r="AI73" s="45">
        <f t="shared" si="25"/>
        <v>51.288650638937369</v>
      </c>
      <c r="AJ73" s="45">
        <f t="shared" si="25"/>
        <v>53.53218834449234</v>
      </c>
      <c r="AK73" s="45">
        <f t="shared" si="25"/>
        <v>55.809496423631025</v>
      </c>
      <c r="AL73" s="45">
        <f t="shared" si="25"/>
        <v>58.123413029146505</v>
      </c>
      <c r="AM73" s="45">
        <f t="shared" si="25"/>
        <v>60.476662895776158</v>
      </c>
      <c r="AN73" s="45">
        <f t="shared" si="25"/>
        <v>62.872037079135801</v>
      </c>
      <c r="AO73" s="45">
        <f t="shared" si="25"/>
        <v>65.312449350404762</v>
      </c>
      <c r="AP73" s="45">
        <f t="shared" si="25"/>
        <v>67.800937052819862</v>
      </c>
      <c r="AQ73" s="45">
        <f t="shared" si="25"/>
        <v>70.340640648058198</v>
      </c>
      <c r="AR73" s="45">
        <f t="shared" si="25"/>
        <v>72.934778360886398</v>
      </c>
      <c r="AS73" s="45">
        <f t="shared" si="25"/>
        <v>75.586623098613984</v>
      </c>
      <c r="AT73" s="45">
        <f t="shared" si="25"/>
        <v>78.299484207670488</v>
      </c>
      <c r="AU73" s="45">
        <f t="shared" si="25"/>
        <v>81.076694452391152</v>
      </c>
      <c r="AV73" s="45">
        <f t="shared" si="25"/>
        <v>83.921601676710154</v>
      </c>
      <c r="AW73" s="45">
        <f t="shared" si="25"/>
        <v>86.837564304561511</v>
      </c>
      <c r="AX73" s="45">
        <f t="shared" si="25"/>
        <v>89.82794981733916</v>
      </c>
      <c r="AY73" s="45">
        <f t="shared" si="25"/>
        <v>92.896135447533695</v>
      </c>
      <c r="AZ73" s="45">
        <f t="shared" si="25"/>
        <v>96.045510463926917</v>
      </c>
      <c r="BA73" s="45">
        <f t="shared" si="25"/>
        <v>99.27947955780337</v>
      </c>
      <c r="BB73" s="45">
        <f t="shared" si="25"/>
        <v>102.60146695657056</v>
      </c>
      <c r="BC73" s="45">
        <f t="shared" si="25"/>
        <v>106.01492098698979</v>
      </c>
      <c r="BD73" s="45">
        <f t="shared" si="25"/>
        <v>109.52331888581386</v>
      </c>
      <c r="BE73" s="45">
        <f t="shared" si="25"/>
        <v>113.13017171379025</v>
      </c>
      <c r="BF73" s="45">
        <f t="shared" si="25"/>
        <v>116.83902927291435</v>
      </c>
      <c r="BG73" s="45">
        <f t="shared" si="25"/>
        <v>120.65348495949407</v>
      </c>
      <c r="BH73" s="45">
        <f t="shared" si="25"/>
        <v>124.57718050956582</v>
      </c>
      <c r="BI73" s="45">
        <f t="shared" si="25"/>
        <v>128.61381061055746</v>
      </c>
    </row>
    <row r="74" spans="1:237" s="45" customFormat="1" ht="18" customHeight="1">
      <c r="A74" s="43" t="s">
        <v>35</v>
      </c>
      <c r="B74" s="44">
        <f>+B11</f>
        <v>7.6929611347491704</v>
      </c>
      <c r="C74" s="45">
        <f t="shared" ref="C74:BI74" si="26">+B74*(1-$B$8)^10+10*B73</f>
        <v>13.411507731249447</v>
      </c>
      <c r="D74" s="45">
        <f t="shared" si="26"/>
        <v>21.576975937631367</v>
      </c>
      <c r="E74" s="45">
        <f t="shared" si="26"/>
        <v>31.183920804968722</v>
      </c>
      <c r="F74" s="45">
        <f t="shared" si="26"/>
        <v>41.893487496605289</v>
      </c>
      <c r="G74" s="45">
        <f t="shared" si="26"/>
        <v>53.428515971652153</v>
      </c>
      <c r="H74" s="45">
        <f t="shared" si="26"/>
        <v>66.062338913724517</v>
      </c>
      <c r="I74" s="45">
        <f t="shared" si="26"/>
        <v>79.917167227390621</v>
      </c>
      <c r="J74" s="45">
        <f t="shared" si="26"/>
        <v>95.047357800440395</v>
      </c>
      <c r="K74" s="45">
        <f t="shared" si="26"/>
        <v>111.5211171173994</v>
      </c>
      <c r="L74" s="45">
        <f t="shared" si="26"/>
        <v>129.52709466683513</v>
      </c>
      <c r="M74" s="45">
        <f t="shared" si="26"/>
        <v>148.46186621771687</v>
      </c>
      <c r="N74" s="45">
        <f t="shared" si="26"/>
        <v>172.43360146360416</v>
      </c>
      <c r="O74" s="45">
        <f t="shared" si="26"/>
        <v>195.48485164994662</v>
      </c>
      <c r="P74" s="45">
        <f t="shared" si="26"/>
        <v>218.09046932821468</v>
      </c>
      <c r="Q74" s="45">
        <f t="shared" si="26"/>
        <v>240.50454784045797</v>
      </c>
      <c r="R74" s="45">
        <f t="shared" si="26"/>
        <v>262.84145462739014</v>
      </c>
      <c r="S74" s="45">
        <f t="shared" si="26"/>
        <v>285.13462977518543</v>
      </c>
      <c r="T74" s="45">
        <f t="shared" si="26"/>
        <v>307.37474270953049</v>
      </c>
      <c r="U74" s="45">
        <f t="shared" si="26"/>
        <v>329.53310304465879</v>
      </c>
      <c r="V74" s="45">
        <f t="shared" si="26"/>
        <v>351.57548451814682</v>
      </c>
      <c r="W74" s="45">
        <f t="shared" si="26"/>
        <v>374.64102235286737</v>
      </c>
      <c r="X74" s="45">
        <f t="shared" si="26"/>
        <v>399.57707568477821</v>
      </c>
      <c r="Y74" s="45">
        <f t="shared" si="26"/>
        <v>425.75721444083274</v>
      </c>
      <c r="Z74" s="45">
        <f t="shared" si="26"/>
        <v>452.82922208586524</v>
      </c>
      <c r="AA74" s="45">
        <f t="shared" si="26"/>
        <v>480.60180342770343</v>
      </c>
      <c r="AB74" s="45">
        <f t="shared" si="26"/>
        <v>509.00070969570595</v>
      </c>
      <c r="AC74" s="45">
        <f t="shared" si="26"/>
        <v>538.03440058417596</v>
      </c>
      <c r="AD74" s="45">
        <f t="shared" si="26"/>
        <v>568.68246061519039</v>
      </c>
      <c r="AE74" s="45">
        <f t="shared" si="26"/>
        <v>600.85898961736859</v>
      </c>
      <c r="AF74" s="45">
        <f t="shared" si="26"/>
        <v>634.4474823274744</v>
      </c>
      <c r="AG74" s="45">
        <f t="shared" si="26"/>
        <v>668.39423376397178</v>
      </c>
      <c r="AH74" s="45">
        <f t="shared" si="26"/>
        <v>701.93336288336388</v>
      </c>
      <c r="AI74" s="45">
        <f t="shared" si="26"/>
        <v>735.50401615927262</v>
      </c>
      <c r="AJ74" s="45">
        <f t="shared" si="26"/>
        <v>769.34089943107415</v>
      </c>
      <c r="AK74" s="45">
        <f t="shared" si="26"/>
        <v>803.57446816368144</v>
      </c>
      <c r="AL74" s="45">
        <f t="shared" si="26"/>
        <v>838.28405629980989</v>
      </c>
      <c r="AM74" s="45">
        <f t="shared" si="26"/>
        <v>873.52570740278338</v>
      </c>
      <c r="AN74" s="45">
        <f t="shared" si="26"/>
        <v>909.34621000221318</v>
      </c>
      <c r="AO74" s="45">
        <f t="shared" si="26"/>
        <v>945.78978880577688</v>
      </c>
      <c r="AP74" s="45">
        <f t="shared" si="26"/>
        <v>982.90100172735447</v>
      </c>
      <c r="AQ74" s="45">
        <f t="shared" si="26"/>
        <v>1020.7257585832201</v>
      </c>
      <c r="AR74" s="45">
        <f t="shared" si="26"/>
        <v>1059.3114717532685</v>
      </c>
      <c r="AS74" s="45">
        <f t="shared" si="26"/>
        <v>1098.706855159829</v>
      </c>
      <c r="AT74" s="45">
        <f t="shared" si="26"/>
        <v>1138.961623370446</v>
      </c>
      <c r="AU74" s="45">
        <f t="shared" si="26"/>
        <v>1180.1262042472758</v>
      </c>
      <c r="AV74" s="45">
        <f t="shared" si="26"/>
        <v>1222.2515085419859</v>
      </c>
      <c r="AW74" s="45">
        <f t="shared" si="26"/>
        <v>1265.3887661753934</v>
      </c>
      <c r="AX74" s="45">
        <f t="shared" si="26"/>
        <v>1309.5894241557151</v>
      </c>
      <c r="AY74" s="45">
        <f t="shared" si="26"/>
        <v>1354.9050957594638</v>
      </c>
      <c r="AZ74" s="45">
        <f t="shared" si="26"/>
        <v>1401.3875497482882</v>
      </c>
      <c r="BA74" s="45">
        <f t="shared" si="26"/>
        <v>1449.0887294610636</v>
      </c>
      <c r="BB74" s="45">
        <f t="shared" si="26"/>
        <v>1498.0607933330084</v>
      </c>
      <c r="BC74" s="45">
        <f t="shared" si="26"/>
        <v>1548.3561701600277</v>
      </c>
      <c r="BD74" s="45">
        <f t="shared" si="26"/>
        <v>1600.0276240005069</v>
      </c>
      <c r="BE74" s="45">
        <f t="shared" si="26"/>
        <v>1653.128324911545</v>
      </c>
      <c r="BF74" s="45">
        <f t="shared" si="26"/>
        <v>1707.7119227531862</v>
      </c>
      <c r="BG74" s="45">
        <f t="shared" si="26"/>
        <v>1763.8326220948966</v>
      </c>
      <c r="BH74" s="45">
        <f t="shared" si="26"/>
        <v>1821.5452568644823</v>
      </c>
      <c r="BI74" s="45">
        <f t="shared" si="26"/>
        <v>1880.90536383072</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0.15920576035969525</v>
      </c>
      <c r="D77" s="23">
        <f t="shared" si="28"/>
        <v>0.14397883674704012</v>
      </c>
      <c r="E77" s="23">
        <f t="shared" si="28"/>
        <v>0.13576854865594098</v>
      </c>
      <c r="F77" s="23">
        <f t="shared" si="28"/>
        <v>0.13054471681875265</v>
      </c>
      <c r="G77" s="23">
        <f t="shared" si="28"/>
        <v>0.1261566044981422</v>
      </c>
      <c r="H77" s="23">
        <f t="shared" si="28"/>
        <v>0.12240940115795972</v>
      </c>
      <c r="I77" s="23">
        <f t="shared" si="28"/>
        <v>0.11941130738925454</v>
      </c>
      <c r="J77" s="23">
        <f t="shared" si="28"/>
        <v>0.11682830858333564</v>
      </c>
      <c r="K77" s="23">
        <f t="shared" si="28"/>
        <v>0.11445932345646218</v>
      </c>
      <c r="L77" s="23">
        <f t="shared" si="28"/>
        <v>0.11219725735401842</v>
      </c>
      <c r="M77" s="23">
        <f t="shared" si="28"/>
        <v>0.11035353375875027</v>
      </c>
      <c r="N77" s="23">
        <f t="shared" si="28"/>
        <v>0.1069003243423202</v>
      </c>
      <c r="O77" s="23">
        <f t="shared" si="28"/>
        <v>0.10476129632508574</v>
      </c>
      <c r="P77" s="23">
        <f t="shared" si="28"/>
        <v>0.10332270618909778</v>
      </c>
      <c r="Q77" s="23">
        <f t="shared" si="28"/>
        <v>0.102286364641998</v>
      </c>
      <c r="R77" s="23">
        <f t="shared" si="28"/>
        <v>0.10150034223018581</v>
      </c>
      <c r="S77" s="23">
        <f t="shared" si="28"/>
        <v>0.10088375399668917</v>
      </c>
      <c r="T77" s="23">
        <f t="shared" si="28"/>
        <v>0.10039134186924722</v>
      </c>
      <c r="U77" s="23">
        <f t="shared" si="28"/>
        <v>9.9996174863677817E-2</v>
      </c>
      <c r="V77" s="23">
        <f t="shared" si="28"/>
        <v>0.10014654846359498</v>
      </c>
      <c r="W77" s="23">
        <f t="shared" si="28"/>
        <v>0.10061273653213806</v>
      </c>
      <c r="X77" s="23">
        <f t="shared" si="28"/>
        <v>0.10080284541991436</v>
      </c>
      <c r="Y77" s="23">
        <f t="shared" si="28"/>
        <v>0.10086821891068459</v>
      </c>
      <c r="Z77" s="23">
        <f t="shared" si="28"/>
        <v>0.10088690121114614</v>
      </c>
      <c r="AA77" s="23">
        <f t="shared" si="28"/>
        <v>0.10089747953761065</v>
      </c>
      <c r="AB77" s="23">
        <f t="shared" si="28"/>
        <v>0.1009147925806107</v>
      </c>
      <c r="AC77" s="23">
        <f t="shared" si="28"/>
        <v>0.1009402906780144</v>
      </c>
      <c r="AD77" s="23">
        <f t="shared" si="28"/>
        <v>0.10085486797120211</v>
      </c>
      <c r="AE77" s="23">
        <f t="shared" si="28"/>
        <v>0.10069042065107683</v>
      </c>
      <c r="AF77" s="23">
        <f t="shared" si="28"/>
        <v>0.10026753159884903</v>
      </c>
      <c r="AG77" s="23">
        <f t="shared" si="28"/>
        <v>9.9712040530467227E-2</v>
      </c>
      <c r="AH77" s="23">
        <f t="shared" si="28"/>
        <v>9.930362400696395E-2</v>
      </c>
      <c r="AI77" s="23">
        <f t="shared" si="28"/>
        <v>9.8984061865562953E-2</v>
      </c>
      <c r="AJ77" s="23">
        <f t="shared" si="28"/>
        <v>9.872434236711812E-2</v>
      </c>
      <c r="AK77" s="23">
        <f t="shared" si="28"/>
        <v>9.8509498288137945E-2</v>
      </c>
      <c r="AL77" s="23">
        <f t="shared" si="28"/>
        <v>9.8331267701245159E-2</v>
      </c>
      <c r="AM77" s="23">
        <f t="shared" si="28"/>
        <v>9.8184545191766059E-2</v>
      </c>
      <c r="AN77" s="23">
        <f t="shared" si="28"/>
        <v>9.8065706764022237E-2</v>
      </c>
      <c r="AO77" s="23">
        <f t="shared" si="28"/>
        <v>9.7971846921157027E-2</v>
      </c>
      <c r="AP77" s="23">
        <f t="shared" si="28"/>
        <v>9.790044852610244E-2</v>
      </c>
      <c r="AQ77" s="23">
        <f t="shared" si="28"/>
        <v>9.7849249941325531E-2</v>
      </c>
      <c r="AR77" s="23">
        <f t="shared" si="28"/>
        <v>9.7816196491192955E-2</v>
      </c>
      <c r="AS77" s="23">
        <f t="shared" si="28"/>
        <v>9.7799424031921017E-2</v>
      </c>
      <c r="AT77" s="23">
        <f t="shared" si="28"/>
        <v>9.7797251892663473E-2</v>
      </c>
      <c r="AU77" s="23">
        <f t="shared" si="28"/>
        <v>9.7808176310286751E-2</v>
      </c>
      <c r="AV77" s="23">
        <f t="shared" si="28"/>
        <v>9.7830861676590414E-2</v>
      </c>
      <c r="AW77" s="23">
        <f t="shared" si="28"/>
        <v>9.7864129452795726E-2</v>
      </c>
      <c r="AX77" s="23">
        <f t="shared" si="28"/>
        <v>9.7906945464046824E-2</v>
      </c>
      <c r="AY77" s="23">
        <f t="shared" si="28"/>
        <v>9.7958406426206485E-2</v>
      </c>
      <c r="AZ77" s="23">
        <f t="shared" si="28"/>
        <v>9.8017726427911789E-2</v>
      </c>
      <c r="BA77" s="23">
        <f t="shared" si="28"/>
        <v>9.8084223892367428E-2</v>
      </c>
      <c r="BB77" s="23">
        <f t="shared" si="28"/>
        <v>9.8157309356260436E-2</v>
      </c>
      <c r="BC77" s="23">
        <f t="shared" si="28"/>
        <v>9.8236474253601214E-2</v>
      </c>
      <c r="BD77" s="23">
        <f t="shared" si="28"/>
        <v>9.8321280783138232E-2</v>
      </c>
      <c r="BE77" s="23">
        <f t="shared" si="28"/>
        <v>9.8411352863581728E-2</v>
      </c>
      <c r="BF77" s="23">
        <f t="shared" si="28"/>
        <v>9.8506368133416553E-2</v>
      </c>
      <c r="BG77" s="23">
        <f t="shared" si="28"/>
        <v>9.8606050924285038E-2</v>
      </c>
      <c r="BH77" s="23">
        <f t="shared" si="28"/>
        <v>9.8710166122826917E-2</v>
      </c>
      <c r="BI77" s="23">
        <f t="shared" si="28"/>
        <v>9.8818513830937357E-2</v>
      </c>
    </row>
    <row r="78" spans="1:237" s="37" customFormat="1" ht="18" customHeight="1">
      <c r="A78" s="35" t="s">
        <v>72</v>
      </c>
      <c r="B78" s="29">
        <f t="shared" ref="B78:BI78" si="29">+$B$7*B61/B74*(1-(1-$B$8)^10)/$B$8/10</f>
        <v>0.1157824852433738</v>
      </c>
      <c r="C78" s="23">
        <f t="shared" si="29"/>
        <v>0.10369414418254226</v>
      </c>
      <c r="D78" s="23">
        <f t="shared" si="29"/>
        <v>9.3776520542669578E-2</v>
      </c>
      <c r="E78" s="23">
        <f t="shared" si="29"/>
        <v>8.8428982895946501E-2</v>
      </c>
      <c r="F78" s="23">
        <f t="shared" si="29"/>
        <v>8.5026588595093724E-2</v>
      </c>
      <c r="G78" s="23">
        <f t="shared" si="29"/>
        <v>8.2168516433417299E-2</v>
      </c>
      <c r="H78" s="23">
        <f t="shared" si="29"/>
        <v>7.9727882108627163E-2</v>
      </c>
      <c r="I78" s="23">
        <f t="shared" si="29"/>
        <v>7.7775158998467625E-2</v>
      </c>
      <c r="J78" s="23">
        <f t="shared" si="29"/>
        <v>7.6092796186976702E-2</v>
      </c>
      <c r="K78" s="23">
        <f t="shared" si="29"/>
        <v>7.4549825098761582E-2</v>
      </c>
      <c r="L78" s="23">
        <f t="shared" si="29"/>
        <v>7.3076492676321006E-2</v>
      </c>
      <c r="M78" s="23">
        <f t="shared" si="29"/>
        <v>7.1875635748226502E-2</v>
      </c>
      <c r="N78" s="23">
        <f t="shared" si="29"/>
        <v>6.9626486004455923E-2</v>
      </c>
      <c r="O78" s="23">
        <f t="shared" si="29"/>
        <v>6.8233290939600968E-2</v>
      </c>
      <c r="P78" s="23">
        <f t="shared" si="29"/>
        <v>6.7296306168172532E-2</v>
      </c>
      <c r="Q78" s="23">
        <f t="shared" si="29"/>
        <v>6.6621314575126322E-2</v>
      </c>
      <c r="R78" s="23">
        <f t="shared" si="29"/>
        <v>6.6109361231748445E-2</v>
      </c>
      <c r="S78" s="23">
        <f t="shared" si="29"/>
        <v>6.5707764021691428E-2</v>
      </c>
      <c r="T78" s="23">
        <f t="shared" si="29"/>
        <v>6.5387045386732262E-2</v>
      </c>
      <c r="U78" s="23">
        <f t="shared" si="29"/>
        <v>6.512966459624378E-2</v>
      </c>
      <c r="V78" s="23">
        <f t="shared" si="29"/>
        <v>6.5227606163909616E-2</v>
      </c>
      <c r="W78" s="23">
        <f t="shared" si="29"/>
        <v>6.5531244503919867E-2</v>
      </c>
      <c r="X78" s="23">
        <f t="shared" si="29"/>
        <v>6.565506652125716E-2</v>
      </c>
      <c r="Y78" s="23">
        <f t="shared" si="29"/>
        <v>6.5697645685241751E-2</v>
      </c>
      <c r="Z78" s="23">
        <f t="shared" si="29"/>
        <v>6.5709813870320891E-2</v>
      </c>
      <c r="AA78" s="23">
        <f t="shared" si="29"/>
        <v>6.5716703762414869E-2</v>
      </c>
      <c r="AB78" s="23">
        <f t="shared" si="29"/>
        <v>6.5727980120588295E-2</v>
      </c>
      <c r="AC78" s="23">
        <f t="shared" si="29"/>
        <v>6.5744587581163749E-2</v>
      </c>
      <c r="AD78" s="23">
        <f t="shared" si="29"/>
        <v>6.5688949930511886E-2</v>
      </c>
      <c r="AE78" s="23">
        <f t="shared" si="29"/>
        <v>6.558184184544652E-2</v>
      </c>
      <c r="AF78" s="23">
        <f t="shared" si="29"/>
        <v>6.5306405088284863E-2</v>
      </c>
      <c r="AG78" s="23">
        <f t="shared" si="29"/>
        <v>6.4944601779115929E-2</v>
      </c>
      <c r="AH78" s="23">
        <f t="shared" si="29"/>
        <v>6.4678591291938828E-2</v>
      </c>
      <c r="AI78" s="23">
        <f t="shared" si="29"/>
        <v>6.4470453579516557E-2</v>
      </c>
      <c r="AJ78" s="23">
        <f t="shared" si="29"/>
        <v>6.4301292670653015E-2</v>
      </c>
      <c r="AK78" s="23">
        <f t="shared" si="29"/>
        <v>6.4161360089996372E-2</v>
      </c>
      <c r="AL78" s="23">
        <f t="shared" si="29"/>
        <v>6.4045274666119451E-2</v>
      </c>
      <c r="AM78" s="23">
        <f t="shared" si="29"/>
        <v>6.3949711132373105E-2</v>
      </c>
      <c r="AN78" s="23">
        <f t="shared" si="29"/>
        <v>6.3872309102238928E-2</v>
      </c>
      <c r="AO78" s="23">
        <f t="shared" si="29"/>
        <v>6.3811176162971994E-2</v>
      </c>
      <c r="AP78" s="23">
        <f t="shared" si="29"/>
        <v>6.3764672848930684E-2</v>
      </c>
      <c r="AQ78" s="23">
        <f t="shared" si="29"/>
        <v>6.3731326106829106E-2</v>
      </c>
      <c r="AR78" s="23">
        <f t="shared" si="29"/>
        <v>6.3709797682128672E-2</v>
      </c>
      <c r="AS78" s="23">
        <f t="shared" si="29"/>
        <v>6.3698873417792318E-2</v>
      </c>
      <c r="AT78" s="23">
        <f t="shared" si="29"/>
        <v>6.3697458656662792E-2</v>
      </c>
      <c r="AU78" s="23">
        <f t="shared" si="29"/>
        <v>6.3704573965390171E-2</v>
      </c>
      <c r="AV78" s="23">
        <f t="shared" si="29"/>
        <v>6.3719349433557976E-2</v>
      </c>
      <c r="AW78" s="23">
        <f t="shared" si="29"/>
        <v>6.3741017453450427E-2</v>
      </c>
      <c r="AX78" s="23">
        <f t="shared" si="29"/>
        <v>6.3768904444687191E-2</v>
      </c>
      <c r="AY78" s="23">
        <f t="shared" si="29"/>
        <v>6.3802422078834978E-2</v>
      </c>
      <c r="AZ78" s="23">
        <f t="shared" si="29"/>
        <v>6.3841058474878948E-2</v>
      </c>
      <c r="BA78" s="23">
        <f t="shared" si="29"/>
        <v>6.3884369707157579E-2</v>
      </c>
      <c r="BB78" s="23">
        <f t="shared" si="29"/>
        <v>6.3931971845506391E-2</v>
      </c>
      <c r="BC78" s="23">
        <f t="shared" si="29"/>
        <v>6.3983533649931715E-2</v>
      </c>
      <c r="BD78" s="23">
        <f t="shared" si="29"/>
        <v>6.4038769971039466E-2</v>
      </c>
      <c r="BE78" s="23">
        <f t="shared" si="29"/>
        <v>6.409743585897737E-2</v>
      </c>
      <c r="BF78" s="23">
        <f t="shared" si="29"/>
        <v>6.4159321352740509E-2</v>
      </c>
      <c r="BG78" s="23">
        <f t="shared" si="29"/>
        <v>6.4224246903584151E-2</v>
      </c>
      <c r="BH78" s="23">
        <f t="shared" si="29"/>
        <v>6.4292059377107746E-2</v>
      </c>
      <c r="BI78" s="23">
        <f t="shared" si="29"/>
        <v>6.4362628575365816E-2</v>
      </c>
    </row>
    <row r="79" spans="1:237" s="37" customFormat="1" ht="18" customHeight="1">
      <c r="A79" s="35" t="s">
        <v>70</v>
      </c>
      <c r="B79" s="29">
        <f>+C134</f>
        <v>6.7558779775978017E-2</v>
      </c>
      <c r="C79" s="23">
        <f t="shared" ref="C79:BI79" si="30">+D134</f>
        <v>6.2708789964725176E-2</v>
      </c>
      <c r="D79" s="23">
        <f t="shared" si="30"/>
        <v>5.6301858413145389E-2</v>
      </c>
      <c r="E79" s="23">
        <f t="shared" si="30"/>
        <v>5.1470672317134758E-2</v>
      </c>
      <c r="F79" s="23">
        <f t="shared" si="30"/>
        <v>4.7306652027332863E-2</v>
      </c>
      <c r="G79" s="23">
        <f t="shared" si="30"/>
        <v>4.4160485794297877E-2</v>
      </c>
      <c r="H79" s="23">
        <f t="shared" si="30"/>
        <v>4.1481132106136132E-2</v>
      </c>
      <c r="I79" s="23">
        <f t="shared" si="30"/>
        <v>3.9168963773248189E-2</v>
      </c>
      <c r="J79" s="23">
        <f t="shared" si="30"/>
        <v>3.7097126516194789E-2</v>
      </c>
      <c r="K79" s="23">
        <f t="shared" si="30"/>
        <v>3.56238140783256E-2</v>
      </c>
      <c r="L79" s="23">
        <f t="shared" si="30"/>
        <v>3.2394969171997801E-2</v>
      </c>
      <c r="M79" s="23">
        <f t="shared" si="30"/>
        <v>3.3782960285565267E-2</v>
      </c>
      <c r="N79" s="23">
        <f t="shared" si="30"/>
        <v>3.1818059264353993E-2</v>
      </c>
      <c r="O79" s="23">
        <f t="shared" si="30"/>
        <v>3.0316916047030906E-2</v>
      </c>
      <c r="P79" s="23">
        <f t="shared" si="30"/>
        <v>2.9097273098140697E-2</v>
      </c>
      <c r="Q79" s="23">
        <f t="shared" si="30"/>
        <v>2.80648684684488E-2</v>
      </c>
      <c r="R79" s="23">
        <f t="shared" si="30"/>
        <v>2.7168158019413413E-2</v>
      </c>
      <c r="S79" s="23">
        <f t="shared" si="30"/>
        <v>2.6377153493565952E-2</v>
      </c>
      <c r="T79" s="23">
        <f t="shared" si="30"/>
        <v>2.5673132348459582E-2</v>
      </c>
      <c r="U79" s="23">
        <f t="shared" si="30"/>
        <v>2.4736033396614676E-2</v>
      </c>
      <c r="V79" s="23">
        <f t="shared" si="30"/>
        <v>2.4007320880697902E-2</v>
      </c>
      <c r="W79" s="23">
        <f t="shared" si="30"/>
        <v>2.371784632168783E-2</v>
      </c>
      <c r="X79" s="23">
        <f t="shared" si="30"/>
        <v>2.3375869377508796E-2</v>
      </c>
      <c r="Y79" s="23">
        <f t="shared" si="30"/>
        <v>2.3026952752849272E-2</v>
      </c>
      <c r="Z79" s="23">
        <f t="shared" si="30"/>
        <v>2.2702758359500308E-2</v>
      </c>
      <c r="AA79" s="23">
        <f t="shared" si="30"/>
        <v>2.2418436756287852E-2</v>
      </c>
      <c r="AB79" s="23">
        <f t="shared" si="30"/>
        <v>2.2547684023392689E-2</v>
      </c>
      <c r="AC79" s="23">
        <f t="shared" si="30"/>
        <v>2.247044284134958E-2</v>
      </c>
      <c r="AD79" s="23">
        <f t="shared" si="30"/>
        <v>2.2350356271306104E-2</v>
      </c>
      <c r="AE79" s="23">
        <f t="shared" si="30"/>
        <v>2.2336816696093775E-2</v>
      </c>
      <c r="AF79" s="23">
        <f t="shared" si="30"/>
        <v>2.2241091383418343E-2</v>
      </c>
      <c r="AG79" s="23">
        <f t="shared" si="30"/>
        <v>2.1966533591253334E-2</v>
      </c>
      <c r="AH79" s="23">
        <f t="shared" si="30"/>
        <v>2.1737951460737648E-2</v>
      </c>
      <c r="AI79" s="23">
        <f t="shared" si="30"/>
        <v>2.1539350951899516E-2</v>
      </c>
      <c r="AJ79" s="23">
        <f t="shared" si="30"/>
        <v>2.1362734774911685E-2</v>
      </c>
      <c r="AK79" s="23">
        <f t="shared" si="30"/>
        <v>2.1203966321481582E-2</v>
      </c>
      <c r="AL79" s="23">
        <f t="shared" si="30"/>
        <v>2.1060671862509039E-2</v>
      </c>
      <c r="AM79" s="23">
        <f t="shared" si="30"/>
        <v>2.0931254101402841E-2</v>
      </c>
      <c r="AN79" s="23">
        <f t="shared" si="30"/>
        <v>2.0814447879498932E-2</v>
      </c>
      <c r="AO79" s="23">
        <f t="shared" si="30"/>
        <v>2.0709133693541659E-2</v>
      </c>
      <c r="AP79" s="23">
        <f t="shared" si="30"/>
        <v>2.0614268827541249E-2</v>
      </c>
      <c r="AQ79" s="23">
        <f t="shared" si="30"/>
        <v>2.052886851144553E-2</v>
      </c>
      <c r="AR79" s="23">
        <f t="shared" si="30"/>
        <v>2.0452005669671092E-2</v>
      </c>
      <c r="AS79" s="23">
        <f t="shared" si="30"/>
        <v>2.0382815474225824E-2</v>
      </c>
      <c r="AT79" s="23">
        <f t="shared" si="30"/>
        <v>2.0320499282360238E-2</v>
      </c>
      <c r="AU79" s="23">
        <f t="shared" si="30"/>
        <v>2.0264326319557435E-2</v>
      </c>
      <c r="AV79" s="23">
        <f t="shared" si="30"/>
        <v>2.0213633041920032E-2</v>
      </c>
      <c r="AW79" s="23">
        <f t="shared" si="30"/>
        <v>2.0167820661656899E-2</v>
      </c>
      <c r="AX79" s="23">
        <f t="shared" si="30"/>
        <v>2.0126351423209732E-2</v>
      </c>
      <c r="AY79" s="23">
        <f t="shared" si="30"/>
        <v>2.008874414894124E-2</v>
      </c>
      <c r="AZ79" s="23">
        <f t="shared" si="30"/>
        <v>2.0054569455600912E-2</v>
      </c>
      <c r="BA79" s="23">
        <f t="shared" si="30"/>
        <v>2.0023444927139922E-2</v>
      </c>
      <c r="BB79" s="23">
        <f t="shared" si="30"/>
        <v>1.9995030433534788E-2</v>
      </c>
      <c r="BC79" s="23">
        <f t="shared" si="30"/>
        <v>1.9969023712266942E-2</v>
      </c>
      <c r="BD79" s="23">
        <f t="shared" si="30"/>
        <v>1.9945156276492959E-2</v>
      </c>
      <c r="BE79" s="23">
        <f t="shared" si="30"/>
        <v>1.992318967761908E-2</v>
      </c>
      <c r="BF79" s="23">
        <f t="shared" si="30"/>
        <v>1.9902912125953076E-2</v>
      </c>
      <c r="BG79" s="23">
        <f t="shared" si="30"/>
        <v>1.9884135457900687E-2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3.4790425598664365</v>
      </c>
      <c r="C84" s="396">
        <f t="shared" ref="C84:BH84" si="31">C68-C73</f>
        <v>5.4137711545147607</v>
      </c>
      <c r="D84" s="396">
        <f>D68-D73</f>
        <v>7.9605110681653706</v>
      </c>
      <c r="E84" s="396">
        <f>E68-E73</f>
        <v>10.953583981735971</v>
      </c>
      <c r="F84" s="396">
        <f t="shared" si="31"/>
        <v>14.244968580475678</v>
      </c>
      <c r="G84" s="396">
        <f t="shared" si="31"/>
        <v>17.554928604122875</v>
      </c>
      <c r="H84" s="396">
        <f t="shared" si="31"/>
        <v>21.005170252687755</v>
      </c>
      <c r="I84" s="396">
        <f t="shared" si="31"/>
        <v>24.7066782752674</v>
      </c>
      <c r="J84" s="396">
        <f>J68-J73</f>
        <v>28.633048374867958</v>
      </c>
      <c r="K84" s="396">
        <f t="shared" si="31"/>
        <v>32.74481723641977</v>
      </c>
      <c r="L84" s="396">
        <f>L68-L73</f>
        <v>37.13196997872312</v>
      </c>
      <c r="M84" s="396">
        <f t="shared" si="31"/>
        <v>41.281823339108868</v>
      </c>
      <c r="N84" s="396">
        <f t="shared" si="31"/>
        <v>46.308390192559315</v>
      </c>
      <c r="O84" s="396">
        <f t="shared" si="31"/>
        <v>51.292302996200796</v>
      </c>
      <c r="P84" s="396">
        <f t="shared" si="31"/>
        <v>56.263846212166357</v>
      </c>
      <c r="Q84" s="396">
        <f t="shared" si="31"/>
        <v>61.231836219472513</v>
      </c>
      <c r="R84" s="396">
        <f t="shared" si="31"/>
        <v>66.194070725599076</v>
      </c>
      <c r="S84" s="396">
        <f t="shared" si="31"/>
        <v>71.143368693474912</v>
      </c>
      <c r="T84" s="396">
        <f t="shared" si="31"/>
        <v>76.071027856667826</v>
      </c>
      <c r="U84" s="396">
        <f t="shared" si="31"/>
        <v>80.968761432260038</v>
      </c>
      <c r="V84" s="396">
        <f t="shared" si="31"/>
        <v>86.230362105665293</v>
      </c>
      <c r="W84" s="396">
        <f t="shared" si="31"/>
        <v>92.009836751819478</v>
      </c>
      <c r="X84" s="396">
        <f t="shared" si="31"/>
        <v>97.991798647345703</v>
      </c>
      <c r="Y84" s="396">
        <f t="shared" si="31"/>
        <v>104.13047552250495</v>
      </c>
      <c r="Z84" s="396">
        <f t="shared" si="31"/>
        <v>110.40243799072681</v>
      </c>
      <c r="AA84" s="396">
        <f t="shared" si="31"/>
        <v>116.80510371362024</v>
      </c>
      <c r="AB84" s="396">
        <f t="shared" si="31"/>
        <v>123.35022371651237</v>
      </c>
      <c r="AC84" s="396">
        <f t="shared" si="31"/>
        <v>130.37191487953663</v>
      </c>
      <c r="AD84" s="396">
        <f t="shared" si="31"/>
        <v>137.72393865113349</v>
      </c>
      <c r="AE84" s="396">
        <f t="shared" si="31"/>
        <v>145.37668410565172</v>
      </c>
      <c r="AF84" s="396">
        <f t="shared" si="31"/>
        <v>152.98356536459124</v>
      </c>
      <c r="AG84" s="396">
        <f t="shared" si="31"/>
        <v>160.40825937719063</v>
      </c>
      <c r="AH84" s="396">
        <f t="shared" si="31"/>
        <v>167.89236197150757</v>
      </c>
      <c r="AI84" s="396">
        <f t="shared" si="31"/>
        <v>175.46378419749186</v>
      </c>
      <c r="AJ84" s="396">
        <f t="shared" si="31"/>
        <v>183.13915898123736</v>
      </c>
      <c r="AK84" s="396">
        <f t="shared" si="31"/>
        <v>190.93006570955433</v>
      </c>
      <c r="AL84" s="396">
        <f t="shared" si="31"/>
        <v>198.8462139970066</v>
      </c>
      <c r="AM84" s="396">
        <f t="shared" si="31"/>
        <v>206.89692544324629</v>
      </c>
      <c r="AN84" s="396">
        <f t="shared" si="31"/>
        <v>215.09174853851749</v>
      </c>
      <c r="AO84" s="396">
        <f t="shared" si="31"/>
        <v>223.44065159571281</v>
      </c>
      <c r="AP84" s="396">
        <f t="shared" si="31"/>
        <v>231.95402568052816</v>
      </c>
      <c r="AQ84" s="396">
        <f t="shared" si="31"/>
        <v>240.64261463752018</v>
      </c>
      <c r="AR84" s="396">
        <f t="shared" si="31"/>
        <v>249.51742834682642</v>
      </c>
      <c r="AS84" s="396">
        <f t="shared" si="31"/>
        <v>258.58966376322553</v>
      </c>
      <c r="AT84" s="396">
        <f t="shared" si="31"/>
        <v>267.87064250349835</v>
      </c>
      <c r="AU84" s="396">
        <f t="shared" si="31"/>
        <v>277.37176629950602</v>
      </c>
      <c r="AV84" s="396">
        <f t="shared" si="31"/>
        <v>287.10448847197875</v>
      </c>
      <c r="AW84" s="396">
        <f t="shared" si="31"/>
        <v>297.08029853692187</v>
      </c>
      <c r="AX84" s="396">
        <f t="shared" si="31"/>
        <v>307.31071699684873</v>
      </c>
      <c r="AY84" s="396">
        <f t="shared" si="31"/>
        <v>317.80729771378395</v>
      </c>
      <c r="AZ84" s="396">
        <f t="shared" si="31"/>
        <v>328.5816357271508</v>
      </c>
      <c r="BA84" s="396">
        <f t="shared" si="31"/>
        <v>339.64537883835095</v>
      </c>
      <c r="BB84" s="396">
        <f t="shared" si="31"/>
        <v>351.01024168388579</v>
      </c>
      <c r="BC84" s="396">
        <f t="shared" si="31"/>
        <v>362.68802134664094</v>
      </c>
      <c r="BD84" s="396">
        <f t="shared" si="31"/>
        <v>374.69061381357653</v>
      </c>
      <c r="BE84" s="396">
        <f t="shared" si="31"/>
        <v>387.03003078704035</v>
      </c>
      <c r="BF84" s="396">
        <f t="shared" si="31"/>
        <v>399.7184165072008</v>
      </c>
      <c r="BG84" s="396">
        <f t="shared" si="31"/>
        <v>412.76806435488271</v>
      </c>
      <c r="BH84" s="396">
        <f t="shared" si="31"/>
        <v>426.19143308612746</v>
      </c>
      <c r="BI84" s="396">
        <f>+BH84</f>
        <v>426.19143308612746</v>
      </c>
    </row>
    <row r="85" spans="1:103" s="396" customFormat="1" ht="18" customHeight="1">
      <c r="A85" s="426" t="s">
        <v>970</v>
      </c>
      <c r="B85" s="398">
        <f>+C85/C84*B84</f>
        <v>0.36748998843832781</v>
      </c>
      <c r="C85" s="398">
        <f>+(C74-B74)/10</f>
        <v>0.57185465965002769</v>
      </c>
      <c r="D85" s="398">
        <f t="shared" ref="D85:BI85" si="32">+(D74-C74)/10</f>
        <v>0.81654682063819206</v>
      </c>
      <c r="E85" s="398">
        <f t="shared" si="32"/>
        <v>0.96069448673373548</v>
      </c>
      <c r="F85" s="398">
        <f t="shared" si="32"/>
        <v>1.0709566691636567</v>
      </c>
      <c r="G85" s="398">
        <f t="shared" si="32"/>
        <v>1.1535028475046865</v>
      </c>
      <c r="H85" s="398">
        <f t="shared" si="32"/>
        <v>1.2633822942072364</v>
      </c>
      <c r="I85" s="398">
        <f t="shared" si="32"/>
        <v>1.3854828313666103</v>
      </c>
      <c r="J85" s="398">
        <f t="shared" si="32"/>
        <v>1.5130190573049773</v>
      </c>
      <c r="K85" s="398">
        <f t="shared" si="32"/>
        <v>1.6473759316959005</v>
      </c>
      <c r="L85" s="398">
        <f t="shared" si="32"/>
        <v>1.8005977549435728</v>
      </c>
      <c r="M85" s="398">
        <f t="shared" si="32"/>
        <v>1.8934771550881748</v>
      </c>
      <c r="N85" s="398">
        <f t="shared" si="32"/>
        <v>2.3971735245887289</v>
      </c>
      <c r="O85" s="398">
        <f t="shared" si="32"/>
        <v>2.3051250186342456</v>
      </c>
      <c r="P85" s="398">
        <f t="shared" si="32"/>
        <v>2.2605617678268062</v>
      </c>
      <c r="Q85" s="398">
        <f t="shared" si="32"/>
        <v>2.2414078512243294</v>
      </c>
      <c r="R85" s="398">
        <f t="shared" si="32"/>
        <v>2.233690678693216</v>
      </c>
      <c r="S85" s="398">
        <f t="shared" si="32"/>
        <v>2.2293175147795297</v>
      </c>
      <c r="T85" s="398">
        <f t="shared" si="32"/>
        <v>2.2240112934345064</v>
      </c>
      <c r="U85" s="398">
        <f t="shared" si="32"/>
        <v>2.2158360335128293</v>
      </c>
      <c r="V85" s="398">
        <f t="shared" si="32"/>
        <v>2.2042381473488035</v>
      </c>
      <c r="W85" s="398">
        <f t="shared" si="32"/>
        <v>2.3065537834720544</v>
      </c>
      <c r="X85" s="398">
        <f t="shared" si="32"/>
        <v>2.4936053331910841</v>
      </c>
      <c r="Y85" s="398">
        <f t="shared" si="32"/>
        <v>2.6180138756054534</v>
      </c>
      <c r="Z85" s="398">
        <f t="shared" si="32"/>
        <v>2.7072007645032499</v>
      </c>
      <c r="AA85" s="398">
        <f t="shared" si="32"/>
        <v>2.7772581341838189</v>
      </c>
      <c r="AB85" s="398">
        <f t="shared" si="32"/>
        <v>2.8398906268002522</v>
      </c>
      <c r="AC85" s="398">
        <f t="shared" si="32"/>
        <v>2.9033690888470005</v>
      </c>
      <c r="AD85" s="398">
        <f t="shared" si="32"/>
        <v>3.0648060031014439</v>
      </c>
      <c r="AE85" s="398">
        <f t="shared" si="32"/>
        <v>3.21765290021782</v>
      </c>
      <c r="AF85" s="398">
        <f t="shared" si="32"/>
        <v>3.3588492710105813</v>
      </c>
      <c r="AG85" s="398">
        <f t="shared" si="32"/>
        <v>3.3946751436497378</v>
      </c>
      <c r="AH85" s="398">
        <f t="shared" si="32"/>
        <v>3.3539129119392102</v>
      </c>
      <c r="AI85" s="398">
        <f t="shared" si="32"/>
        <v>3.3570653275908739</v>
      </c>
      <c r="AJ85" s="398">
        <f t="shared" si="32"/>
        <v>3.3836883271801526</v>
      </c>
      <c r="AK85" s="398">
        <f t="shared" si="32"/>
        <v>3.4233568732607296</v>
      </c>
      <c r="AL85" s="398">
        <f t="shared" si="32"/>
        <v>3.4709588136128446</v>
      </c>
      <c r="AM85" s="398">
        <f t="shared" si="32"/>
        <v>3.524165110297349</v>
      </c>
      <c r="AN85" s="398">
        <f t="shared" si="32"/>
        <v>3.5820502599429802</v>
      </c>
      <c r="AO85" s="398">
        <f t="shared" si="32"/>
        <v>3.6443578803563694</v>
      </c>
      <c r="AP85" s="398">
        <f t="shared" si="32"/>
        <v>3.7111212921577588</v>
      </c>
      <c r="AQ85" s="398">
        <f t="shared" si="32"/>
        <v>3.7824756855865642</v>
      </c>
      <c r="AR85" s="398">
        <f t="shared" si="32"/>
        <v>3.8585713170048392</v>
      </c>
      <c r="AS85" s="398">
        <f t="shared" si="32"/>
        <v>3.9395383406560542</v>
      </c>
      <c r="AT85" s="398">
        <f t="shared" si="32"/>
        <v>4.0254768210616927</v>
      </c>
      <c r="AU85" s="398">
        <f t="shared" si="32"/>
        <v>4.1164580876829859</v>
      </c>
      <c r="AV85" s="398">
        <f t="shared" si="32"/>
        <v>4.2125304294710073</v>
      </c>
      <c r="AW85" s="398">
        <f t="shared" si="32"/>
        <v>4.3137257633407442</v>
      </c>
      <c r="AX85" s="398">
        <f t="shared" si="32"/>
        <v>4.4200657980321694</v>
      </c>
      <c r="AY85" s="398">
        <f t="shared" si="32"/>
        <v>4.5315671603748795</v>
      </c>
      <c r="AZ85" s="398">
        <f t="shared" si="32"/>
        <v>4.6482453988824322</v>
      </c>
      <c r="BA85" s="398">
        <f t="shared" si="32"/>
        <v>4.7701179712775454</v>
      </c>
      <c r="BB85" s="398">
        <f t="shared" si="32"/>
        <v>4.897206387194478</v>
      </c>
      <c r="BC85" s="398">
        <f t="shared" si="32"/>
        <v>5.0295376827019256</v>
      </c>
      <c r="BD85" s="398">
        <f t="shared" si="32"/>
        <v>5.167145384047922</v>
      </c>
      <c r="BE85" s="398">
        <f t="shared" si="32"/>
        <v>5.3100700911038077</v>
      </c>
      <c r="BF85" s="398">
        <f t="shared" si="32"/>
        <v>5.4583597841641218</v>
      </c>
      <c r="BG85" s="398">
        <f t="shared" si="32"/>
        <v>5.6120699341710409</v>
      </c>
      <c r="BH85" s="398">
        <f t="shared" si="32"/>
        <v>5.7712634769585751</v>
      </c>
      <c r="BI85" s="398">
        <f t="shared" si="32"/>
        <v>5.9360106966237707</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3.8465325483047641</v>
      </c>
      <c r="C87" s="398">
        <f>+SUM(C84:C86)</f>
        <v>5.9856258141647887</v>
      </c>
      <c r="D87" s="398">
        <f t="shared" ref="D87:BI87" si="35">+SUM(D84:D86)</f>
        <v>8.7770578888035633</v>
      </c>
      <c r="E87" s="398">
        <f t="shared" si="35"/>
        <v>11.914278468469707</v>
      </c>
      <c r="F87" s="398">
        <f t="shared" si="35"/>
        <v>15.315925249639335</v>
      </c>
      <c r="G87" s="398">
        <f t="shared" si="35"/>
        <v>18.708431451627561</v>
      </c>
      <c r="H87" s="398">
        <f t="shared" si="35"/>
        <v>22.268552546894991</v>
      </c>
      <c r="I87" s="398">
        <f t="shared" si="35"/>
        <v>26.092161106634009</v>
      </c>
      <c r="J87" s="398">
        <f t="shared" si="35"/>
        <v>30.146067432172934</v>
      </c>
      <c r="K87" s="398">
        <f t="shared" si="35"/>
        <v>34.392193168115668</v>
      </c>
      <c r="L87" s="398">
        <f t="shared" si="35"/>
        <v>38.932567733666694</v>
      </c>
      <c r="M87" s="398">
        <f t="shared" si="35"/>
        <v>43.175300494197046</v>
      </c>
      <c r="N87" s="398">
        <f t="shared" si="35"/>
        <v>48.705563717148046</v>
      </c>
      <c r="O87" s="398">
        <f t="shared" si="35"/>
        <v>53.597428014835039</v>
      </c>
      <c r="P87" s="398">
        <f t="shared" si="35"/>
        <v>58.524407979993164</v>
      </c>
      <c r="Q87" s="398">
        <f t="shared" si="35"/>
        <v>63.473244070696843</v>
      </c>
      <c r="R87" s="398">
        <f t="shared" si="35"/>
        <v>68.427761404292298</v>
      </c>
      <c r="S87" s="398">
        <f t="shared" si="35"/>
        <v>73.372686208254436</v>
      </c>
      <c r="T87" s="398">
        <f t="shared" si="35"/>
        <v>78.295039150102326</v>
      </c>
      <c r="U87" s="398">
        <f t="shared" si="35"/>
        <v>83.184597465772868</v>
      </c>
      <c r="V87" s="398">
        <f t="shared" si="35"/>
        <v>88.434600253014096</v>
      </c>
      <c r="W87" s="398">
        <f t="shared" si="35"/>
        <v>94.316390535291532</v>
      </c>
      <c r="X87" s="398">
        <f t="shared" si="35"/>
        <v>100.48540398053679</v>
      </c>
      <c r="Y87" s="398">
        <f t="shared" si="35"/>
        <v>106.74848939811041</v>
      </c>
      <c r="Z87" s="398">
        <f t="shared" si="35"/>
        <v>113.10963875523007</v>
      </c>
      <c r="AA87" s="398">
        <f t="shared" si="35"/>
        <v>119.58236184780407</v>
      </c>
      <c r="AB87" s="398">
        <f t="shared" si="35"/>
        <v>126.19011434331263</v>
      </c>
      <c r="AC87" s="398">
        <f t="shared" si="35"/>
        <v>133.27528396838363</v>
      </c>
      <c r="AD87" s="398">
        <f t="shared" si="35"/>
        <v>140.78874465423493</v>
      </c>
      <c r="AE87" s="398">
        <f t="shared" si="35"/>
        <v>148.59433700586953</v>
      </c>
      <c r="AF87" s="398">
        <f t="shared" si="35"/>
        <v>156.34241463560181</v>
      </c>
      <c r="AG87" s="398">
        <f t="shared" si="35"/>
        <v>163.80293452084038</v>
      </c>
      <c r="AH87" s="398">
        <f t="shared" si="35"/>
        <v>171.24627488344677</v>
      </c>
      <c r="AI87" s="398">
        <f t="shared" si="35"/>
        <v>178.82084952508274</v>
      </c>
      <c r="AJ87" s="398">
        <f t="shared" si="35"/>
        <v>186.52284730841751</v>
      </c>
      <c r="AK87" s="398">
        <f t="shared" si="35"/>
        <v>194.35342258281506</v>
      </c>
      <c r="AL87" s="398">
        <f t="shared" si="35"/>
        <v>202.31717281061944</v>
      </c>
      <c r="AM87" s="398">
        <f t="shared" si="35"/>
        <v>210.42109055354365</v>
      </c>
      <c r="AN87" s="398">
        <f t="shared" si="35"/>
        <v>218.67379879846047</v>
      </c>
      <c r="AO87" s="398">
        <f t="shared" si="35"/>
        <v>227.08500947606919</v>
      </c>
      <c r="AP87" s="398">
        <f t="shared" si="35"/>
        <v>235.66514697268593</v>
      </c>
      <c r="AQ87" s="398">
        <f t="shared" si="35"/>
        <v>244.42509032310676</v>
      </c>
      <c r="AR87" s="398">
        <f t="shared" si="35"/>
        <v>253.37599966383127</v>
      </c>
      <c r="AS87" s="398">
        <f t="shared" si="35"/>
        <v>262.52920210388157</v>
      </c>
      <c r="AT87" s="398">
        <f t="shared" si="35"/>
        <v>271.89611932456006</v>
      </c>
      <c r="AU87" s="398">
        <f t="shared" si="35"/>
        <v>281.48822438718901</v>
      </c>
      <c r="AV87" s="398">
        <f t="shared" si="35"/>
        <v>291.31701890144979</v>
      </c>
      <c r="AW87" s="398">
        <f t="shared" si="35"/>
        <v>301.39402430026263</v>
      </c>
      <c r="AX87" s="398">
        <f t="shared" si="35"/>
        <v>311.73078279488089</v>
      </c>
      <c r="AY87" s="398">
        <f t="shared" si="35"/>
        <v>322.33886487415884</v>
      </c>
      <c r="AZ87" s="398">
        <f t="shared" si="35"/>
        <v>333.22988112603321</v>
      </c>
      <c r="BA87" s="398">
        <f t="shared" si="35"/>
        <v>344.41549680962851</v>
      </c>
      <c r="BB87" s="398">
        <f t="shared" si="35"/>
        <v>355.9074480710803</v>
      </c>
      <c r="BC87" s="398">
        <f t="shared" si="35"/>
        <v>367.71755902934285</v>
      </c>
      <c r="BD87" s="398">
        <f t="shared" si="35"/>
        <v>379.85775919762443</v>
      </c>
      <c r="BE87" s="398">
        <f t="shared" si="35"/>
        <v>392.34010087814414</v>
      </c>
      <c r="BF87" s="398">
        <f t="shared" si="35"/>
        <v>405.17677629136494</v>
      </c>
      <c r="BG87" s="398">
        <f t="shared" si="35"/>
        <v>418.38013428905373</v>
      </c>
      <c r="BH87" s="398">
        <f t="shared" si="35"/>
        <v>431.96269656308601</v>
      </c>
      <c r="BI87" s="398">
        <f t="shared" si="35"/>
        <v>432.12744378275124</v>
      </c>
    </row>
    <row r="88" spans="1:103" ht="18" customHeight="1">
      <c r="A88" s="21" t="s">
        <v>153</v>
      </c>
      <c r="B88" s="29">
        <f t="shared" ref="B88:AG88" si="36">(B84/B56)*1000</f>
        <v>6.2642552265448792</v>
      </c>
      <c r="C88" s="23">
        <f t="shared" si="36"/>
        <v>8.7708390134631316</v>
      </c>
      <c r="D88" s="23">
        <f t="shared" si="36"/>
        <v>11.913224971623366</v>
      </c>
      <c r="E88" s="23">
        <f t="shared" si="36"/>
        <v>15.542087654310313</v>
      </c>
      <c r="F88" s="23">
        <f t="shared" si="36"/>
        <v>19.666036058722348</v>
      </c>
      <c r="G88" s="23">
        <f t="shared" si="36"/>
        <v>24.234587357748886</v>
      </c>
      <c r="H88" s="23">
        <f t="shared" si="36"/>
        <v>29.271414446250333</v>
      </c>
      <c r="I88" s="23">
        <f t="shared" si="36"/>
        <v>34.754640761693217</v>
      </c>
      <c r="J88" s="23">
        <f t="shared" si="36"/>
        <v>40.658089901576723</v>
      </c>
      <c r="K88" s="23">
        <f t="shared" si="36"/>
        <v>46.93565647529357</v>
      </c>
      <c r="L88" s="23">
        <f t="shared" si="36"/>
        <v>53.671385254372545</v>
      </c>
      <c r="M88" s="23">
        <f t="shared" si="36"/>
        <v>60.109306864088637</v>
      </c>
      <c r="N88" s="23">
        <f t="shared" si="36"/>
        <v>67.925144059952089</v>
      </c>
      <c r="O88" s="23">
        <f t="shared" si="36"/>
        <v>75.789862372441121</v>
      </c>
      <c r="P88" s="23">
        <f t="shared" si="36"/>
        <v>83.748371684935861</v>
      </c>
      <c r="Q88" s="23">
        <f t="shared" si="36"/>
        <v>91.814711282876772</v>
      </c>
      <c r="R88" s="23">
        <f t="shared" si="36"/>
        <v>99.986672245015498</v>
      </c>
      <c r="S88" s="23">
        <f t="shared" si="36"/>
        <v>108.25438209738526</v>
      </c>
      <c r="T88" s="23">
        <f t="shared" si="36"/>
        <v>116.60532385833012</v>
      </c>
      <c r="U88" s="23">
        <f t="shared" si="36"/>
        <v>125.02723484188252</v>
      </c>
      <c r="V88" s="23">
        <f t="shared" si="36"/>
        <v>133.24299827474616</v>
      </c>
      <c r="W88" s="23">
        <f t="shared" si="36"/>
        <v>141.32679992109527</v>
      </c>
      <c r="X88" s="23">
        <f t="shared" si="36"/>
        <v>149.61876740103602</v>
      </c>
      <c r="Y88" s="23">
        <f t="shared" si="36"/>
        <v>158.04482254926651</v>
      </c>
      <c r="Z88" s="23">
        <f t="shared" si="36"/>
        <v>166.56630957671311</v>
      </c>
      <c r="AA88" s="23">
        <f t="shared" si="36"/>
        <v>175.17672280386461</v>
      </c>
      <c r="AB88" s="23">
        <f t="shared" si="36"/>
        <v>183.89105214560999</v>
      </c>
      <c r="AC88" s="23">
        <f t="shared" si="36"/>
        <v>193.20162672455015</v>
      </c>
      <c r="AD88" s="23">
        <f t="shared" si="36"/>
        <v>202.88140640372757</v>
      </c>
      <c r="AE88" s="23">
        <f t="shared" si="36"/>
        <v>212.87940593562541</v>
      </c>
      <c r="AF88" s="23">
        <f t="shared" si="36"/>
        <v>223.35038635216173</v>
      </c>
      <c r="AG88" s="23">
        <f t="shared" si="36"/>
        <v>234.19016690184736</v>
      </c>
      <c r="AH88" s="23">
        <f t="shared" ref="AH88:BI88" si="37">(AH84/AH56)*1000</f>
        <v>245.1166817987658</v>
      </c>
      <c r="AI88" s="23">
        <f t="shared" si="37"/>
        <v>256.17068015067207</v>
      </c>
      <c r="AJ88" s="23">
        <f t="shared" si="37"/>
        <v>267.37644541873647</v>
      </c>
      <c r="AK88" s="23">
        <f t="shared" si="37"/>
        <v>278.75088308239162</v>
      </c>
      <c r="AL88" s="23">
        <f t="shared" si="37"/>
        <v>290.30816882226691</v>
      </c>
      <c r="AM88" s="23">
        <f t="shared" si="37"/>
        <v>302.0619118314724</v>
      </c>
      <c r="AN88" s="23">
        <f t="shared" si="37"/>
        <v>314.02605255504903</v>
      </c>
      <c r="AO88" s="23">
        <f t="shared" si="37"/>
        <v>326.21514436368398</v>
      </c>
      <c r="AP88" s="23">
        <f t="shared" si="37"/>
        <v>338.64435783163009</v>
      </c>
      <c r="AQ88" s="23">
        <f t="shared" si="37"/>
        <v>351.32937857731901</v>
      </c>
      <c r="AR88" s="23">
        <f t="shared" si="37"/>
        <v>364.28628062135908</v>
      </c>
      <c r="AS88" s="23">
        <f t="shared" si="37"/>
        <v>377.53141110646345</v>
      </c>
      <c r="AT88" s="23">
        <f t="shared" si="37"/>
        <v>391.08129917728962</v>
      </c>
      <c r="AU88" s="23">
        <f t="shared" si="37"/>
        <v>404.95259094356976</v>
      </c>
      <c r="AV88" s="23">
        <f t="shared" si="37"/>
        <v>419.16200783288991</v>
      </c>
      <c r="AW88" s="23">
        <f t="shared" si="37"/>
        <v>433.7263241166084</v>
      </c>
      <c r="AX88" s="23">
        <f t="shared" si="37"/>
        <v>448.66235930524715</v>
      </c>
      <c r="AY88" s="23">
        <f t="shared" si="37"/>
        <v>463.98698161298921</v>
      </c>
      <c r="AZ88" s="23">
        <f t="shared" si="37"/>
        <v>479.71711937150724</v>
      </c>
      <c r="BA88" s="23">
        <f t="shared" si="37"/>
        <v>495.86977794302447</v>
      </c>
      <c r="BB88" s="23">
        <f t="shared" si="37"/>
        <v>512.46206026655466</v>
      </c>
      <c r="BC88" s="23">
        <f t="shared" si="37"/>
        <v>529.51118964980446</v>
      </c>
      <c r="BD88" s="23">
        <f t="shared" si="37"/>
        <v>547.03453379679672</v>
      </c>
      <c r="BE88" s="23">
        <f t="shared" si="37"/>
        <v>565.04962935176968</v>
      </c>
      <c r="BF88" s="23">
        <f t="shared" si="37"/>
        <v>583.57420645931188</v>
      </c>
      <c r="BG88" s="23">
        <f t="shared" si="37"/>
        <v>602.62621300389208</v>
      </c>
      <c r="BH88" s="23">
        <f t="shared" si="37"/>
        <v>622.22383831172124</v>
      </c>
      <c r="BI88" s="23">
        <f t="shared" si="37"/>
        <v>622.22383831172124</v>
      </c>
    </row>
    <row r="89" spans="1:103" ht="18" customHeight="1">
      <c r="A89" s="21" t="s">
        <v>166</v>
      </c>
      <c r="C89" s="23">
        <f>+LN(C88/B88)/10</f>
        <v>3.3657276755315282E-2</v>
      </c>
      <c r="D89" s="23">
        <f>+LN(D88/C88)/10</f>
        <v>3.0621665479713883E-2</v>
      </c>
      <c r="E89" s="23">
        <f>+LN(E88/D88)/10</f>
        <v>2.6590255141863979E-2</v>
      </c>
      <c r="F89" s="23">
        <f>+LN(F88/E88)/10</f>
        <v>2.3534141330698623E-2</v>
      </c>
    </row>
    <row r="90" spans="1:103" s="33" customFormat="1" ht="18" customHeight="1">
      <c r="A90" s="32" t="s">
        <v>5</v>
      </c>
      <c r="B90" s="44">
        <f t="shared" ref="B90:BI90" si="38">+(1/(1-$B$18))*(B88)^(1-$B$18)+1</f>
        <v>0.20091077679511793</v>
      </c>
      <c r="C90" s="33">
        <f t="shared" si="38"/>
        <v>0.32468028921378156</v>
      </c>
      <c r="D90" s="33">
        <f t="shared" si="38"/>
        <v>0.42055085806741033</v>
      </c>
      <c r="E90" s="33">
        <f t="shared" si="38"/>
        <v>0.49268778576002892</v>
      </c>
      <c r="F90" s="33">
        <f t="shared" si="38"/>
        <v>0.54900515260812988</v>
      </c>
      <c r="G90" s="33">
        <f t="shared" si="38"/>
        <v>0.59373240709461794</v>
      </c>
      <c r="H90" s="33">
        <f t="shared" si="38"/>
        <v>0.63033516353205998</v>
      </c>
      <c r="I90" s="33">
        <f t="shared" si="38"/>
        <v>0.6607470804933756</v>
      </c>
      <c r="J90" s="33">
        <f t="shared" si="38"/>
        <v>0.68634189827877856</v>
      </c>
      <c r="K90" s="33">
        <f t="shared" si="38"/>
        <v>0.70807012093402333</v>
      </c>
      <c r="L90" s="33">
        <f t="shared" si="38"/>
        <v>0.72700254813346321</v>
      </c>
      <c r="M90" s="33">
        <f t="shared" si="38"/>
        <v>0.74203598031471818</v>
      </c>
      <c r="N90" s="33">
        <f t="shared" si="38"/>
        <v>0.75733077029279205</v>
      </c>
      <c r="O90" s="33">
        <f t="shared" si="38"/>
        <v>0.77026644322824933</v>
      </c>
      <c r="P90" s="33">
        <f t="shared" si="38"/>
        <v>0.78145452956383465</v>
      </c>
      <c r="Q90" s="33">
        <f t="shared" si="38"/>
        <v>0.79127529341384339</v>
      </c>
      <c r="R90" s="33">
        <f t="shared" si="38"/>
        <v>0.79998667091264963</v>
      </c>
      <c r="S90" s="33">
        <f t="shared" si="38"/>
        <v>0.80777615816027937</v>
      </c>
      <c r="T90" s="33">
        <f t="shared" si="38"/>
        <v>0.81478728163636527</v>
      </c>
      <c r="U90" s="33">
        <f t="shared" si="38"/>
        <v>0.82113404628263165</v>
      </c>
      <c r="V90" s="33">
        <f t="shared" si="38"/>
        <v>0.8267362150701083</v>
      </c>
      <c r="W90" s="33">
        <f t="shared" si="38"/>
        <v>0.83176446521765302</v>
      </c>
      <c r="X90" s="33">
        <f t="shared" si="38"/>
        <v>0.83649277067167604</v>
      </c>
      <c r="Y90" s="33">
        <f t="shared" si="38"/>
        <v>0.8409111072916774</v>
      </c>
      <c r="Z90" s="33">
        <f t="shared" si="38"/>
        <v>0.84503400331681944</v>
      </c>
      <c r="AA90" s="33">
        <f t="shared" si="38"/>
        <v>0.84889049010440487</v>
      </c>
      <c r="AB90" s="33">
        <f t="shared" si="38"/>
        <v>0.85251437367722505</v>
      </c>
      <c r="AC90" s="33">
        <f t="shared" si="38"/>
        <v>0.85611198999276572</v>
      </c>
      <c r="AD90" s="33">
        <f t="shared" si="38"/>
        <v>0.85958649761061556</v>
      </c>
      <c r="AE90" s="33">
        <f t="shared" si="38"/>
        <v>0.86292344827170453</v>
      </c>
      <c r="AF90" s="33">
        <f t="shared" si="38"/>
        <v>0.86617518809607896</v>
      </c>
      <c r="AG90" s="33">
        <f t="shared" si="38"/>
        <v>0.86930900404132316</v>
      </c>
      <c r="AH90" s="33">
        <f t="shared" si="38"/>
        <v>0.87225510277576468</v>
      </c>
      <c r="AI90" s="33">
        <f t="shared" si="38"/>
        <v>0.87504164913360483</v>
      </c>
      <c r="AJ90" s="33">
        <f t="shared" si="38"/>
        <v>0.87768818155864192</v>
      </c>
      <c r="AK90" s="33">
        <f t="shared" si="38"/>
        <v>0.88020964010119773</v>
      </c>
      <c r="AL90" s="33">
        <f t="shared" si="38"/>
        <v>0.88261830743005498</v>
      </c>
      <c r="AM90" s="33">
        <f t="shared" si="38"/>
        <v>0.88492472743020834</v>
      </c>
      <c r="AN90" s="33">
        <f t="shared" si="38"/>
        <v>0.88713815237553084</v>
      </c>
      <c r="AO90" s="33">
        <f t="shared" si="38"/>
        <v>0.88926677815669386</v>
      </c>
      <c r="AP90" s="33">
        <f t="shared" si="38"/>
        <v>0.89131788695705783</v>
      </c>
      <c r="AQ90" s="33">
        <f t="shared" si="38"/>
        <v>0.89329795035226134</v>
      </c>
      <c r="AR90" s="33">
        <f t="shared" si="38"/>
        <v>0.89521271505446376</v>
      </c>
      <c r="AS90" s="33">
        <f t="shared" si="38"/>
        <v>0.89706727980460366</v>
      </c>
      <c r="AT90" s="33">
        <f t="shared" si="38"/>
        <v>0.89886616615983816</v>
      </c>
      <c r="AU90" s="33">
        <f t="shared" si="38"/>
        <v>0.9006133837610012</v>
      </c>
      <c r="AV90" s="33">
        <f t="shared" si="38"/>
        <v>0.90231249003632696</v>
      </c>
      <c r="AW90" s="33">
        <f t="shared" si="38"/>
        <v>0.90396664426029527</v>
      </c>
      <c r="AX90" s="33">
        <f t="shared" si="38"/>
        <v>0.90557865602950705</v>
      </c>
      <c r="AY90" s="33">
        <f t="shared" si="38"/>
        <v>0.90715102837664152</v>
      </c>
      <c r="AZ90" s="33">
        <f t="shared" si="38"/>
        <v>0.90868599586395948</v>
      </c>
      <c r="BA90" s="33">
        <f t="shared" si="38"/>
        <v>0.91018555807013746</v>
      </c>
      <c r="BB90" s="33">
        <f t="shared" si="38"/>
        <v>0.9116515089154994</v>
      </c>
      <c r="BC90" s="33">
        <f t="shared" si="38"/>
        <v>0.91308546227202192</v>
      </c>
      <c r="BD90" s="33">
        <f t="shared" si="38"/>
        <v>0.91448887428612469</v>
      </c>
      <c r="BE90" s="33">
        <f t="shared" si="38"/>
        <v>0.91586306281232011</v>
      </c>
      <c r="BF90" s="33">
        <f t="shared" si="38"/>
        <v>0.91720922432010454</v>
      </c>
      <c r="BG90" s="33">
        <f t="shared" si="38"/>
        <v>0.91852844859892757</v>
      </c>
      <c r="BH90" s="33">
        <f t="shared" si="38"/>
        <v>0.91982173154918001</v>
      </c>
      <c r="BI90" s="33">
        <f t="shared" si="38"/>
        <v>0.91982173154918001</v>
      </c>
    </row>
    <row r="91" spans="1:103" ht="18" customHeight="1">
      <c r="A91" s="21" t="s">
        <v>115</v>
      </c>
      <c r="B91" s="29">
        <f t="shared" ref="B91:AG91" si="39">B17*B56*B90</f>
        <v>111.58184300092289</v>
      </c>
      <c r="C91" s="23">
        <f t="shared" si="39"/>
        <v>172.68485716565863</v>
      </c>
      <c r="D91" s="23">
        <f t="shared" si="39"/>
        <v>208.64562653131739</v>
      </c>
      <c r="E91" s="23">
        <f t="shared" si="39"/>
        <v>222.14544708253746</v>
      </c>
      <c r="F91" s="23">
        <f t="shared" si="39"/>
        <v>219.21960710387273</v>
      </c>
      <c r="G91" s="23">
        <f t="shared" si="39"/>
        <v>204.29233857227459</v>
      </c>
      <c r="H91" s="23">
        <f t="shared" si="39"/>
        <v>185.13626475704143</v>
      </c>
      <c r="I91" s="23">
        <f t="shared" si="39"/>
        <v>165.65854844055767</v>
      </c>
      <c r="J91" s="23">
        <f t="shared" si="39"/>
        <v>146.8851011892331</v>
      </c>
      <c r="K91" s="23">
        <f t="shared" si="39"/>
        <v>129.35169982900942</v>
      </c>
      <c r="L91" s="23">
        <f t="shared" si="39"/>
        <v>113.48459033610345</v>
      </c>
      <c r="M91" s="23">
        <f t="shared" si="39"/>
        <v>99.07805393164297</v>
      </c>
      <c r="N91" s="23">
        <f t="shared" si="39"/>
        <v>86.494730220856297</v>
      </c>
      <c r="O91" s="23">
        <f t="shared" si="39"/>
        <v>75.248278095525777</v>
      </c>
      <c r="P91" s="23">
        <f t="shared" si="39"/>
        <v>65.299648487774164</v>
      </c>
      <c r="Q91" s="23">
        <f t="shared" si="39"/>
        <v>56.556988781020941</v>
      </c>
      <c r="R91" s="23">
        <f t="shared" si="39"/>
        <v>48.909471085996813</v>
      </c>
      <c r="S91" s="23">
        <f t="shared" si="39"/>
        <v>42.24280888049244</v>
      </c>
      <c r="T91" s="23">
        <f t="shared" si="39"/>
        <v>36.446643713965692</v>
      </c>
      <c r="U91" s="23">
        <f t="shared" si="39"/>
        <v>31.418026512075247</v>
      </c>
      <c r="V91" s="23">
        <f t="shared" si="39"/>
        <v>27.237944177390865</v>
      </c>
      <c r="W91" s="23">
        <f t="shared" si="39"/>
        <v>23.754244644636977</v>
      </c>
      <c r="X91" s="23">
        <f t="shared" si="39"/>
        <v>20.707923588750184</v>
      </c>
      <c r="Y91" s="23">
        <f t="shared" si="39"/>
        <v>18.045044196716535</v>
      </c>
      <c r="Z91" s="23">
        <f t="shared" si="39"/>
        <v>15.718660911938608</v>
      </c>
      <c r="AA91" s="23">
        <f t="shared" si="39"/>
        <v>13.687575510143612</v>
      </c>
      <c r="AB91" s="23">
        <f t="shared" si="39"/>
        <v>11.915439588380826</v>
      </c>
      <c r="AC91" s="23">
        <f t="shared" si="39"/>
        <v>10.372237148002426</v>
      </c>
      <c r="AD91" s="23">
        <f t="shared" si="39"/>
        <v>9.027446901171464</v>
      </c>
      <c r="AE91" s="23">
        <f t="shared" si="39"/>
        <v>7.855631939149414</v>
      </c>
      <c r="AF91" s="23">
        <f t="shared" si="39"/>
        <v>6.8147689253638042</v>
      </c>
      <c r="AG91" s="23">
        <f t="shared" si="39"/>
        <v>5.8933081590508811</v>
      </c>
      <c r="AH91" s="23">
        <f t="shared" ref="AH91:BI91" si="40">AH17*AH56*AH90</f>
        <v>5.0952801695625798</v>
      </c>
      <c r="AI91" s="23">
        <f t="shared" si="40"/>
        <v>4.4044618476458455</v>
      </c>
      <c r="AJ91" s="23">
        <f t="shared" si="40"/>
        <v>3.8066588361134883</v>
      </c>
      <c r="AK91" s="23">
        <f t="shared" si="40"/>
        <v>3.2894963099540444</v>
      </c>
      <c r="AL91" s="23">
        <f t="shared" si="40"/>
        <v>2.8422075699538163</v>
      </c>
      <c r="AM91" s="23">
        <f t="shared" si="40"/>
        <v>2.4554368467204788</v>
      </c>
      <c r="AN91" s="23">
        <f t="shared" si="40"/>
        <v>2.1210615554366781</v>
      </c>
      <c r="AO91" s="23">
        <f t="shared" si="40"/>
        <v>1.8320345549599433</v>
      </c>
      <c r="AP91" s="23">
        <f t="shared" si="40"/>
        <v>1.5822452204344408</v>
      </c>
      <c r="AQ91" s="23">
        <f t="shared" si="40"/>
        <v>1.3663975840026612</v>
      </c>
      <c r="AR91" s="23">
        <f t="shared" si="40"/>
        <v>1.1799037120789657</v>
      </c>
      <c r="AS91" s="23">
        <f t="shared" si="40"/>
        <v>1.0187905764177245</v>
      </c>
      <c r="AT91" s="23">
        <f t="shared" si="40"/>
        <v>0.87961882264371882</v>
      </c>
      <c r="AU91" s="23">
        <f t="shared" si="40"/>
        <v>0.75941199845884189</v>
      </c>
      <c r="AV91" s="23">
        <f t="shared" si="40"/>
        <v>0.65559495743102736</v>
      </c>
      <c r="AW91" s="23">
        <f t="shared" si="40"/>
        <v>0.56594029727387574</v>
      </c>
      <c r="AX91" s="23">
        <f t="shared" si="40"/>
        <v>0.48852182222246626</v>
      </c>
      <c r="AY91" s="23">
        <f t="shared" si="40"/>
        <v>0.4216741374448858</v>
      </c>
      <c r="AZ91" s="23">
        <f t="shared" si="40"/>
        <v>0.36395758991112542</v>
      </c>
      <c r="BA91" s="23">
        <f t="shared" si="40"/>
        <v>0.31412786549258037</v>
      </c>
      <c r="BB91" s="23">
        <f t="shared" si="40"/>
        <v>0.27110963708810737</v>
      </c>
      <c r="BC91" s="23">
        <f t="shared" si="40"/>
        <v>0.23397373409603614</v>
      </c>
      <c r="BD91" s="23">
        <f t="shared" si="40"/>
        <v>0.20191737040597374</v>
      </c>
      <c r="BE91" s="23">
        <f t="shared" si="40"/>
        <v>0.17424702708227502</v>
      </c>
      <c r="BF91" s="23">
        <f t="shared" si="40"/>
        <v>0.15036363783354309</v>
      </c>
      <c r="BG91" s="23">
        <f t="shared" si="40"/>
        <v>0.12974977094810541</v>
      </c>
      <c r="BH91" s="23">
        <f t="shared" si="40"/>
        <v>0.11195854131336411</v>
      </c>
      <c r="BI91" s="23">
        <f t="shared" si="40"/>
        <v>9.647100636114031E-2</v>
      </c>
    </row>
    <row r="92" spans="1:103" ht="18" customHeight="1">
      <c r="A92" s="57" t="s">
        <v>62</v>
      </c>
      <c r="B92" s="200">
        <f>SUM(B91:AO91)*10*B52+B53</f>
        <v>171.48199353527403</v>
      </c>
      <c r="C92" s="180">
        <v>121.82862643433896</v>
      </c>
      <c r="D92" s="201">
        <f>+B92-C92</f>
        <v>49.653367100935071</v>
      </c>
      <c r="I92" s="33"/>
    </row>
    <row r="93" spans="1:103" s="33" customFormat="1" ht="18" customHeight="1">
      <c r="A93" s="32" t="s">
        <v>270</v>
      </c>
      <c r="B93" s="33">
        <f>+B90*Data!B368</f>
        <v>0.20091077679511793</v>
      </c>
      <c r="C93" s="33">
        <f>+C90*Data!C368</f>
        <v>0.32300399032526605</v>
      </c>
      <c r="D93" s="33">
        <f>+D90*Data!D368</f>
        <v>0.43230368411808023</v>
      </c>
      <c r="E93" s="33">
        <f>+E90*Data!E368</f>
        <v>0.51720025592507035</v>
      </c>
      <c r="F93" s="33">
        <f>+F90*Data!F368</f>
        <v>0.58114201996883941</v>
      </c>
      <c r="G93" s="33">
        <f>+G90*Data!G368</f>
        <v>0.62718968367713912</v>
      </c>
      <c r="H93" s="33">
        <f>+H90*Data!H368</f>
        <v>0.66188765508226521</v>
      </c>
      <c r="I93" s="33">
        <f>+I90*Data!I368</f>
        <v>0.68719848171270315</v>
      </c>
      <c r="J93" s="33">
        <f>+J90*Data!J368</f>
        <v>0.70528967831812361</v>
      </c>
      <c r="K93" s="33">
        <f>+K90*Data!K368</f>
        <v>0.71802617541727476</v>
      </c>
      <c r="L93" s="33">
        <f>+L90*Data!L368</f>
        <v>0.7306670521693569</v>
      </c>
      <c r="M93" s="33">
        <f>+M90*Data!M368</f>
        <v>0.73128709933748626</v>
      </c>
      <c r="N93" s="33">
        <f>+N90*Data!N368</f>
        <v>0.7549212216616169</v>
      </c>
      <c r="O93" s="33">
        <f>+O90*Data!O368</f>
        <v>0.77034702348557882</v>
      </c>
      <c r="P93" s="33">
        <f>+P90*Data!P368</f>
        <v>0.78163909048713487</v>
      </c>
      <c r="Q93" s="33">
        <f>+Q90*Data!Q368</f>
        <v>0.7910494818184497</v>
      </c>
      <c r="R93" s="33">
        <f>+R90*Data!R368</f>
        <v>0.79983998904875553</v>
      </c>
      <c r="S93" s="33">
        <f>+S90*Data!S368</f>
        <v>0.80873439581380335</v>
      </c>
      <c r="T93" s="33">
        <f>+T90*Data!T368</f>
        <v>0.81816178713766852</v>
      </c>
      <c r="U93" s="33">
        <f>+U90*Data!U368</f>
        <v>0.82838835936973654</v>
      </c>
      <c r="V93" s="33">
        <f>+V90*Data!V368</f>
        <v>0.83843158085286673</v>
      </c>
      <c r="W93" s="33">
        <f>+W90*Data!W368</f>
        <v>0.84787434537011153</v>
      </c>
      <c r="X93" s="33">
        <f>+X90*Data!X368</f>
        <v>0.85807878056717335</v>
      </c>
      <c r="Y93" s="33">
        <f>+Y90*Data!Y368</f>
        <v>0.86843319729276414</v>
      </c>
      <c r="Z93" s="33">
        <f>+Z90*Data!Z368</f>
        <v>0.87945383168845692</v>
      </c>
      <c r="AA93" s="33">
        <f>+AA90*Data!AA368</f>
        <v>0.89141157652150238</v>
      </c>
      <c r="AB93" s="33">
        <f>+AB90*Data!AB368</f>
        <v>0.90405921270324374</v>
      </c>
      <c r="AC93" s="33">
        <f>+AC90*Data!AC368</f>
        <v>0.91722673979049696</v>
      </c>
      <c r="AD93" s="33">
        <f>+AD90*Data!AD368</f>
        <v>0.93063342367112645</v>
      </c>
      <c r="AE93" s="33">
        <f>+AE90*Data!AE368</f>
        <v>0.94432193154239941</v>
      </c>
      <c r="AF93" s="33">
        <f>+AF90*Data!AF368</f>
        <v>0.95855723735912002</v>
      </c>
      <c r="AG93" s="33">
        <f>+AG90*Data!AG368</f>
        <v>0.97322316883752835</v>
      </c>
      <c r="AH93" s="33">
        <f>+AH90*Data!AH368</f>
        <v>0.98805350750158527</v>
      </c>
      <c r="AI93" s="33">
        <f>+AI90*Data!AI368</f>
        <v>1.0031973384721524</v>
      </c>
      <c r="AJ93" s="33">
        <f>+AJ90*Data!AJ368</f>
        <v>1.0187359974494552</v>
      </c>
      <c r="AK93" s="33">
        <f>+AK90*Data!AK368</f>
        <v>1.0347149827824937</v>
      </c>
      <c r="AL93" s="33">
        <f>+AL90*Data!AL368</f>
        <v>1.0511565644541472</v>
      </c>
      <c r="AM93" s="33">
        <f>+AM90*Data!AM368</f>
        <v>1.0680676695004327</v>
      </c>
      <c r="AN93" s="33">
        <f>+AN90*Data!AN368</f>
        <v>1.0854448643966859</v>
      </c>
      <c r="AO93" s="33">
        <f>+AO90*Data!AO368</f>
        <v>1.1032774943683761</v>
      </c>
      <c r="AP93" s="33">
        <f>+AP90*Data!AP368</f>
        <v>1.1215496647181595</v>
      </c>
      <c r="AQ93" s="33">
        <f>+AQ90*Data!AQ368</f>
        <v>1.1402415072675773</v>
      </c>
      <c r="AR93" s="33">
        <f>+AR90*Data!AR368</f>
        <v>1.1593300160864297</v>
      </c>
      <c r="AS93" s="33">
        <f>+AS90*Data!AS368</f>
        <v>1.1787896322758022</v>
      </c>
      <c r="AT93" s="33">
        <f>+AT90*Data!AT368</f>
        <v>1.1985926887813534</v>
      </c>
      <c r="AU93" s="33">
        <f>+AU90*Data!AU368</f>
        <v>1.2187097801024602</v>
      </c>
      <c r="AV93" s="33">
        <f>+AV90*Data!AV368</f>
        <v>1.2391100891450988</v>
      </c>
      <c r="AW93" s="33">
        <f>+AW90*Data!AW368</f>
        <v>1.2597616772783122</v>
      </c>
      <c r="AX93" s="33">
        <f>+AX90*Data!AX368</f>
        <v>1.280631717650865</v>
      </c>
      <c r="AY93" s="33">
        <f>+AY90*Data!AY368</f>
        <v>1.3016866196067622</v>
      </c>
      <c r="AZ93" s="33">
        <f>+AZ90*Data!AZ368</f>
        <v>1.3228919466421958</v>
      </c>
      <c r="BA93" s="33">
        <f>+BA90*Data!BA368</f>
        <v>1.3442119650282434</v>
      </c>
      <c r="BB93" s="33">
        <f>+BB90*Data!BB368</f>
        <v>1.3656085715958708</v>
      </c>
      <c r="BC93" s="33">
        <f>+BC90*Data!BC368</f>
        <v>1.3870392444409023</v>
      </c>
      <c r="BD93" s="33">
        <f>+BD90*Data!BD368</f>
        <v>1.4084535702593279</v>
      </c>
      <c r="BE93" s="33">
        <f>+BE90*Data!BE368</f>
        <v>1.4297878993538018</v>
      </c>
      <c r="BF93" s="33">
        <f>+BF90*Data!BF368</f>
        <v>1.4509578941125079</v>
      </c>
      <c r="BG93" s="33">
        <f>+BG90*Data!BG368</f>
        <v>1.4718493438696327</v>
      </c>
      <c r="BH93" s="33">
        <f>+BH90*Data!BH368</f>
        <v>1.492308743594271</v>
      </c>
      <c r="BI93" s="33">
        <f>+BI90*Data!BI368</f>
        <v>1.491582795828486</v>
      </c>
    </row>
    <row r="94" spans="1:103" ht="18" customHeight="1">
      <c r="A94" s="21" t="s">
        <v>271</v>
      </c>
      <c r="B94" s="29">
        <f>B$17*B$56*B93</f>
        <v>111.58184300092289</v>
      </c>
      <c r="C94" s="29">
        <f t="shared" ref="C94:BH94" si="41">C$17*C$56*C93</f>
        <v>171.79329878115919</v>
      </c>
      <c r="D94" s="29">
        <f t="shared" si="41"/>
        <v>214.47649266276292</v>
      </c>
      <c r="E94" s="29">
        <f t="shared" si="41"/>
        <v>233.19774795399184</v>
      </c>
      <c r="F94" s="29">
        <f t="shared" si="41"/>
        <v>232.05196651415432</v>
      </c>
      <c r="G94" s="29">
        <f t="shared" si="41"/>
        <v>215.80436856024426</v>
      </c>
      <c r="H94" s="29">
        <f t="shared" si="41"/>
        <v>194.40357327375247</v>
      </c>
      <c r="I94" s="29">
        <f t="shared" si="41"/>
        <v>172.29028524208945</v>
      </c>
      <c r="J94" s="29">
        <f t="shared" si="41"/>
        <v>150.94014517732438</v>
      </c>
      <c r="K94" s="29">
        <f t="shared" si="41"/>
        <v>131.17049225213839</v>
      </c>
      <c r="L94" s="29">
        <f t="shared" si="41"/>
        <v>114.05661685838471</v>
      </c>
      <c r="M94" s="29">
        <f t="shared" si="41"/>
        <v>97.642842921099643</v>
      </c>
      <c r="N94" s="29">
        <f t="shared" si="41"/>
        <v>86.219535725950266</v>
      </c>
      <c r="O94" s="29">
        <f t="shared" si="41"/>
        <v>75.256150080169334</v>
      </c>
      <c r="P94" s="29">
        <f t="shared" si="41"/>
        <v>65.315070707442928</v>
      </c>
      <c r="Q94" s="29">
        <f t="shared" si="41"/>
        <v>56.540848729671417</v>
      </c>
      <c r="R94" s="29">
        <f t="shared" si="41"/>
        <v>48.900503271104618</v>
      </c>
      <c r="S94" s="29">
        <f t="shared" si="41"/>
        <v>42.29292010208642</v>
      </c>
      <c r="T94" s="29">
        <f t="shared" si="41"/>
        <v>36.597590350577171</v>
      </c>
      <c r="U94" s="29">
        <f t="shared" si="41"/>
        <v>31.695589233934555</v>
      </c>
      <c r="V94" s="29">
        <f t="shared" si="41"/>
        <v>27.623263841049152</v>
      </c>
      <c r="W94" s="29">
        <f t="shared" si="41"/>
        <v>24.214324451288903</v>
      </c>
      <c r="X94" s="29">
        <f t="shared" si="41"/>
        <v>21.242299328952981</v>
      </c>
      <c r="Y94" s="29">
        <f t="shared" si="41"/>
        <v>18.635638524879401</v>
      </c>
      <c r="Z94" s="29">
        <f t="shared" si="41"/>
        <v>16.358911610368846</v>
      </c>
      <c r="AA94" s="29">
        <f t="shared" si="41"/>
        <v>14.373188775802628</v>
      </c>
      <c r="AB94" s="29">
        <f t="shared" si="41"/>
        <v>12.635872503615024</v>
      </c>
      <c r="AC94" s="29">
        <f t="shared" si="41"/>
        <v>11.11267377960276</v>
      </c>
      <c r="AD94" s="29">
        <f t="shared" si="41"/>
        <v>9.7735874632737474</v>
      </c>
      <c r="AE94" s="29">
        <f t="shared" si="41"/>
        <v>8.5966438171558313</v>
      </c>
      <c r="AF94" s="29">
        <f t="shared" si="41"/>
        <v>7.5415991639013766</v>
      </c>
      <c r="AG94" s="29">
        <f t="shared" si="41"/>
        <v>6.5977736510536804</v>
      </c>
      <c r="AH94" s="29">
        <f t="shared" si="41"/>
        <v>5.7717168145175091</v>
      </c>
      <c r="AI94" s="29">
        <f t="shared" si="41"/>
        <v>5.0495246795799211</v>
      </c>
      <c r="AJ94" s="29">
        <f t="shared" si="41"/>
        <v>4.4184033325721073</v>
      </c>
      <c r="AK94" s="29">
        <f t="shared" si="41"/>
        <v>3.8669096118123103</v>
      </c>
      <c r="AL94" s="29">
        <f t="shared" si="41"/>
        <v>3.3849344836244324</v>
      </c>
      <c r="AM94" s="29">
        <f t="shared" si="41"/>
        <v>2.963611061132958</v>
      </c>
      <c r="AN94" s="29">
        <f t="shared" si="41"/>
        <v>2.5951937319492187</v>
      </c>
      <c r="AO94" s="29">
        <f t="shared" si="41"/>
        <v>2.2729315240834675</v>
      </c>
      <c r="AP94" s="29">
        <f t="shared" si="41"/>
        <v>1.9909469140560996</v>
      </c>
      <c r="AQ94" s="29">
        <f t="shared" si="41"/>
        <v>1.7441249474439999</v>
      </c>
      <c r="AR94" s="29">
        <f t="shared" si="41"/>
        <v>1.5280142546028561</v>
      </c>
      <c r="AS94" s="29">
        <f t="shared" si="41"/>
        <v>1.3387399094559407</v>
      </c>
      <c r="AT94" s="29">
        <f t="shared" si="41"/>
        <v>1.1729273271453238</v>
      </c>
      <c r="AU94" s="29">
        <f t="shared" si="41"/>
        <v>1.0276361048333575</v>
      </c>
      <c r="AV94" s="29">
        <f t="shared" si="41"/>
        <v>0.90030265026336087</v>
      </c>
      <c r="AW94" s="29">
        <f t="shared" si="41"/>
        <v>0.78869049279636028</v>
      </c>
      <c r="AX94" s="29">
        <f t="shared" si="41"/>
        <v>0.6908472678074058</v>
      </c>
      <c r="AY94" s="29">
        <f t="shared" si="41"/>
        <v>0.60506747539984829</v>
      </c>
      <c r="AZ94" s="29">
        <f t="shared" si="41"/>
        <v>0.52986022322810533</v>
      </c>
      <c r="BA94" s="29">
        <f t="shared" si="41"/>
        <v>0.46392126484539425</v>
      </c>
      <c r="BB94" s="29">
        <f t="shared" si="41"/>
        <v>0.40610873851367874</v>
      </c>
      <c r="BC94" s="29">
        <f t="shared" si="41"/>
        <v>0.35542209877272141</v>
      </c>
      <c r="BD94" s="29">
        <f t="shared" si="41"/>
        <v>0.31098381756439908</v>
      </c>
      <c r="BE94" s="29">
        <f t="shared" si="41"/>
        <v>0.27202351632742322</v>
      </c>
      <c r="BF94" s="29">
        <f t="shared" si="41"/>
        <v>0.23786427514810082</v>
      </c>
      <c r="BG94" s="29">
        <f t="shared" si="41"/>
        <v>0.20791094225606443</v>
      </c>
      <c r="BH94" s="29">
        <f t="shared" si="41"/>
        <v>0.18164031615191362</v>
      </c>
      <c r="BI94" s="29">
        <f>BI$17*BI$56*BI93/(1-(BJ17/BI17))</f>
        <v>1.1308771800944331</v>
      </c>
    </row>
    <row r="95" spans="1:103" ht="39" customHeight="1">
      <c r="A95" s="57" t="s">
        <v>62</v>
      </c>
      <c r="B95" s="197">
        <f>SUM(B94:BI94)*10*B52+B53-C53</f>
        <v>171.48199353527403</v>
      </c>
      <c r="C95" s="85">
        <v>171.48199353527403</v>
      </c>
      <c r="D95" s="189">
        <f>+B95-C95</f>
        <v>0</v>
      </c>
      <c r="I95" s="33"/>
    </row>
    <row r="96" spans="1:103" ht="21.75" customHeight="1">
      <c r="A96" s="58" t="s">
        <v>61</v>
      </c>
      <c r="C96" s="59"/>
      <c r="D96" s="59"/>
    </row>
    <row r="97" spans="1:61" s="401" customFormat="1" ht="18" customHeight="1">
      <c r="A97" s="174" t="s">
        <v>191</v>
      </c>
      <c r="B97" s="400">
        <f>+Controls!B37</f>
        <v>0.23570388608045523</v>
      </c>
      <c r="C97" s="400">
        <f>+Controls!C37</f>
        <v>0.23790902069559233</v>
      </c>
      <c r="D97" s="400">
        <f>+Controls!D37</f>
        <v>0.22912270211317867</v>
      </c>
      <c r="E97" s="400">
        <f>+Controls!E37</f>
        <v>0.22069701683870002</v>
      </c>
      <c r="F97" s="400">
        <f>+Controls!F37</f>
        <v>0.21416107983063631</v>
      </c>
      <c r="G97" s="400">
        <f>+Controls!G37</f>
        <v>0.21272081789222094</v>
      </c>
      <c r="H97" s="400">
        <f>+Controls!H37</f>
        <v>0.21309603865646073</v>
      </c>
      <c r="I97" s="400">
        <f>+Controls!I37</f>
        <v>0.21378594238336635</v>
      </c>
      <c r="J97" s="400">
        <f>+Controls!J37</f>
        <v>0.21491052039196434</v>
      </c>
      <c r="K97" s="400">
        <f>+Controls!K37</f>
        <v>0.21680028128984263</v>
      </c>
      <c r="L97" s="400">
        <f>+Controls!L37</f>
        <v>0.21764556793354661</v>
      </c>
      <c r="M97" s="400">
        <f>+Controls!M37</f>
        <v>0.226187871702172</v>
      </c>
      <c r="N97" s="400">
        <f>+Controls!N37</f>
        <v>0.226187871702172</v>
      </c>
      <c r="O97" s="400">
        <f>+Controls!O37</f>
        <v>0.226187871702172</v>
      </c>
      <c r="P97" s="400">
        <f>+Controls!P37</f>
        <v>0.226187871702172</v>
      </c>
      <c r="Q97" s="400">
        <f>+Controls!Q37</f>
        <v>0.226187871702172</v>
      </c>
      <c r="R97" s="400">
        <f>+Controls!R37</f>
        <v>0.226187871702172</v>
      </c>
      <c r="S97" s="400">
        <f>+Controls!S37</f>
        <v>0.226187871702172</v>
      </c>
      <c r="T97" s="400">
        <f>+Controls!T37</f>
        <v>0.226187871702172</v>
      </c>
      <c r="U97" s="400">
        <f>+Controls!U37</f>
        <v>0.226187871702172</v>
      </c>
      <c r="V97" s="400">
        <f>+Controls!V37</f>
        <v>0.226187871702172</v>
      </c>
      <c r="W97" s="400">
        <f>+Controls!W37</f>
        <v>0.226187871702172</v>
      </c>
      <c r="X97" s="400">
        <f>+Controls!X37</f>
        <v>0.226187871702172</v>
      </c>
      <c r="Y97" s="400">
        <f>+Controls!Y37</f>
        <v>0.226187871702172</v>
      </c>
      <c r="Z97" s="400">
        <f>+Controls!Z37</f>
        <v>0.226187871702172</v>
      </c>
      <c r="AA97" s="400">
        <f>+Controls!AA37</f>
        <v>0.226187871702172</v>
      </c>
      <c r="AB97" s="400">
        <f>+Controls!AB37</f>
        <v>0.226187871702172</v>
      </c>
      <c r="AC97" s="400">
        <f>+Controls!AC37</f>
        <v>0.226187871702172</v>
      </c>
      <c r="AD97" s="400">
        <f>+Controls!AD37</f>
        <v>0.226187871702172</v>
      </c>
      <c r="AE97" s="400">
        <f>+Controls!AE37</f>
        <v>0.226187871702172</v>
      </c>
      <c r="AF97" s="400">
        <f>+Controls!AF37</f>
        <v>0.226187871702172</v>
      </c>
      <c r="AG97" s="400">
        <f>+Controls!AG37</f>
        <v>0.226187871702172</v>
      </c>
      <c r="AH97" s="400">
        <f>+Controls!AH37</f>
        <v>0.226187871702172</v>
      </c>
      <c r="AI97" s="400">
        <f>+Controls!AI37</f>
        <v>0.226187871702172</v>
      </c>
      <c r="AJ97" s="400">
        <f>+Controls!AJ37</f>
        <v>0.226187871702172</v>
      </c>
      <c r="AK97" s="400">
        <f>+Controls!AK37</f>
        <v>0.226187871702172</v>
      </c>
      <c r="AL97" s="400">
        <f>+Controls!AL37</f>
        <v>0.226187871702172</v>
      </c>
      <c r="AM97" s="400">
        <f>+Controls!AM37</f>
        <v>0.226187871702172</v>
      </c>
      <c r="AN97" s="400">
        <f>+Controls!AN37</f>
        <v>0.226187871702172</v>
      </c>
      <c r="AO97" s="400">
        <f>+Controls!AO37</f>
        <v>0.226187871702172</v>
      </c>
      <c r="AP97" s="400">
        <f>+Controls!AP37</f>
        <v>0.226187871702172</v>
      </c>
      <c r="AQ97" s="400">
        <f>+Controls!AQ37</f>
        <v>0.226187871702172</v>
      </c>
      <c r="AR97" s="400">
        <f>+Controls!AR37</f>
        <v>0.226187871702172</v>
      </c>
      <c r="AS97" s="400">
        <f>+Controls!AS37</f>
        <v>0.226187871702172</v>
      </c>
      <c r="AT97" s="400">
        <f>+Controls!AT37</f>
        <v>0.226187871702172</v>
      </c>
      <c r="AU97" s="400">
        <f>+Controls!AU37</f>
        <v>0.226187871702172</v>
      </c>
      <c r="AV97" s="400">
        <f>+Controls!AV37</f>
        <v>0.226187871702172</v>
      </c>
      <c r="AW97" s="400">
        <f>+Controls!AW37</f>
        <v>0.226187871702172</v>
      </c>
      <c r="AX97" s="400">
        <f>+Controls!AX37</f>
        <v>0.226187871702172</v>
      </c>
      <c r="AY97" s="400">
        <f>+Controls!AY37</f>
        <v>0.226187871702172</v>
      </c>
      <c r="AZ97" s="400">
        <f>+Controls!AZ37</f>
        <v>0.226187871702172</v>
      </c>
      <c r="BA97" s="400">
        <f>+Controls!BA37</f>
        <v>0.226187871702172</v>
      </c>
      <c r="BB97" s="400">
        <f>+Controls!BB37</f>
        <v>0.226187871702172</v>
      </c>
      <c r="BC97" s="400">
        <f>+Controls!BC37</f>
        <v>0.226187871702172</v>
      </c>
      <c r="BD97" s="400">
        <f>+Controls!BD37</f>
        <v>0.226187871702172</v>
      </c>
      <c r="BE97" s="400">
        <f>+Controls!BE37</f>
        <v>0.226187871702172</v>
      </c>
      <c r="BF97" s="400">
        <f>+Controls!BF37</f>
        <v>0.226187871702172</v>
      </c>
      <c r="BG97" s="400">
        <f>+Controls!BG37</f>
        <v>0.226187871702172</v>
      </c>
      <c r="BH97" s="400">
        <f>+Controls!BH37</f>
        <v>0.226187871702172</v>
      </c>
      <c r="BI97" s="400">
        <f>+Controls!BI37</f>
        <v>0.226187871702172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1.0000000000000018E-3</v>
      </c>
      <c r="C101" s="478">
        <f t="shared" si="42"/>
        <v>1.0000000000000002E-3</v>
      </c>
      <c r="D101" s="478">
        <f t="shared" si="42"/>
        <v>1.0000000000000521E-3</v>
      </c>
      <c r="E101" s="478">
        <f t="shared" si="42"/>
        <v>1.0000000000215505E-3</v>
      </c>
      <c r="F101" s="478">
        <f t="shared" si="42"/>
        <v>1.0000000017689812E-3</v>
      </c>
      <c r="G101" s="478">
        <f t="shared" si="42"/>
        <v>1.0000000576642785E-3</v>
      </c>
      <c r="H101" s="478">
        <f t="shared" si="42"/>
        <v>1.0000010087449858E-3</v>
      </c>
      <c r="I101" s="478">
        <f t="shared" si="42"/>
        <v>1.0000113920947292E-3</v>
      </c>
      <c r="J101" s="478">
        <f t="shared" si="42"/>
        <v>1.0000940394660198E-3</v>
      </c>
      <c r="K101" s="478">
        <f t="shared" si="42"/>
        <v>1.0006133774100496E-3</v>
      </c>
      <c r="L101" s="478">
        <f t="shared" si="42"/>
        <v>1.0033295900328662E-3</v>
      </c>
      <c r="M101" s="478">
        <f t="shared" si="42"/>
        <v>1.0155894218064883E-3</v>
      </c>
      <c r="N101" s="478">
        <f t="shared" si="42"/>
        <v>1.0645397255263115E-3</v>
      </c>
      <c r="O101" s="478">
        <f t="shared" si="42"/>
        <v>1.2410303223762502E-3</v>
      </c>
      <c r="P101" s="478">
        <f t="shared" si="42"/>
        <v>1.8210025266551042E-3</v>
      </c>
      <c r="Q101" s="478">
        <f t="shared" si="42"/>
        <v>3.5766183309002349E-3</v>
      </c>
      <c r="R101" s="478">
        <f t="shared" si="42"/>
        <v>8.5161838592479194E-3</v>
      </c>
      <c r="S101" s="478">
        <f t="shared" si="42"/>
        <v>2.1530289584171892E-2</v>
      </c>
      <c r="T101" s="478">
        <f t="shared" si="42"/>
        <v>5.3833188353047338E-2</v>
      </c>
      <c r="U101" s="478">
        <f t="shared" si="42"/>
        <v>0.12973744072668408</v>
      </c>
      <c r="V101" s="478">
        <f t="shared" si="42"/>
        <v>0.29919990110504913</v>
      </c>
      <c r="W101" s="478">
        <f t="shared" si="42"/>
        <v>0.66126843802292656</v>
      </c>
      <c r="X101" s="478">
        <f t="shared" si="42"/>
        <v>1.404738654689617</v>
      </c>
      <c r="Y101" s="478">
        <f t="shared" si="42"/>
        <v>2.869611089854101</v>
      </c>
      <c r="Z101" s="478">
        <f t="shared" si="42"/>
        <v>5.6313004966981159</v>
      </c>
      <c r="AA101" s="478">
        <f t="shared" si="42"/>
        <v>10.591311161020185</v>
      </c>
      <c r="AB101" s="478">
        <f t="shared" si="42"/>
        <v>148.56255492005451</v>
      </c>
      <c r="AC101" s="478">
        <f t="shared" si="42"/>
        <v>74.281277460027255</v>
      </c>
      <c r="AD101" s="478">
        <f t="shared" si="42"/>
        <v>37.140638730013627</v>
      </c>
      <c r="AE101" s="478">
        <f t="shared" si="42"/>
        <v>18.570319365006814</v>
      </c>
      <c r="AF101" s="478">
        <f t="shared" si="42"/>
        <v>9.2851596825034068</v>
      </c>
      <c r="AG101" s="478">
        <f t="shared" si="42"/>
        <v>4.6425798412517034</v>
      </c>
      <c r="AH101" s="478">
        <f t="shared" ref="AH101:BI101" si="43">+AH$36*1000*AH103^($B$38-1)</f>
        <v>2.3212899206258517</v>
      </c>
      <c r="AI101" s="478">
        <f t="shared" si="43"/>
        <v>1.1606449603129259</v>
      </c>
      <c r="AJ101" s="478">
        <f t="shared" si="43"/>
        <v>0.58032248015646293</v>
      </c>
      <c r="AK101" s="478">
        <f t="shared" si="43"/>
        <v>0.29016124007823146</v>
      </c>
      <c r="AL101" s="478">
        <f t="shared" si="43"/>
        <v>0.14508062003911573</v>
      </c>
      <c r="AM101" s="478">
        <f t="shared" si="43"/>
        <v>7.2540310019557866E-2</v>
      </c>
      <c r="AN101" s="478">
        <f t="shared" si="43"/>
        <v>3.6270155009778933E-2</v>
      </c>
      <c r="AO101" s="478">
        <f t="shared" si="43"/>
        <v>1.8135077504889466E-2</v>
      </c>
      <c r="AP101" s="478">
        <f t="shared" si="43"/>
        <v>9.0675387524447332E-3</v>
      </c>
      <c r="AQ101" s="478">
        <f t="shared" si="43"/>
        <v>4.5337693762223666E-3</v>
      </c>
      <c r="AR101" s="478">
        <f t="shared" si="43"/>
        <v>2.2668846881111833E-3</v>
      </c>
      <c r="AS101" s="478">
        <f t="shared" si="43"/>
        <v>1.1334423440555917E-3</v>
      </c>
      <c r="AT101" s="478">
        <f t="shared" si="43"/>
        <v>5.6672117202779583E-4</v>
      </c>
      <c r="AU101" s="478">
        <f t="shared" si="43"/>
        <v>2.8336058601389791E-4</v>
      </c>
      <c r="AV101" s="478">
        <f t="shared" si="43"/>
        <v>1.4168029300694896E-4</v>
      </c>
      <c r="AW101" s="478">
        <f t="shared" si="43"/>
        <v>7.0840146503474478E-5</v>
      </c>
      <c r="AX101" s="478">
        <f t="shared" si="43"/>
        <v>3.5420073251737239E-5</v>
      </c>
      <c r="AY101" s="478">
        <f t="shared" si="43"/>
        <v>1.771003662586862E-5</v>
      </c>
      <c r="AZ101" s="478">
        <f t="shared" si="43"/>
        <v>8.8550183129343098E-6</v>
      </c>
      <c r="BA101" s="478">
        <f t="shared" si="43"/>
        <v>4.4275091564671549E-6</v>
      </c>
      <c r="BB101" s="478">
        <f t="shared" si="43"/>
        <v>2.2137545782335775E-6</v>
      </c>
      <c r="BC101" s="478">
        <f t="shared" si="43"/>
        <v>1.1068772891167887E-6</v>
      </c>
      <c r="BD101" s="478">
        <f t="shared" si="43"/>
        <v>5.5343864455839436E-7</v>
      </c>
      <c r="BE101" s="478">
        <f t="shared" si="43"/>
        <v>2.7671932227919718E-7</v>
      </c>
      <c r="BF101" s="478">
        <f t="shared" si="43"/>
        <v>1.3835966113959859E-7</v>
      </c>
      <c r="BG101" s="478">
        <f t="shared" si="43"/>
        <v>6.9179830569799295E-8</v>
      </c>
      <c r="BH101" s="478">
        <f t="shared" si="43"/>
        <v>3.4589915284899648E-8</v>
      </c>
      <c r="BI101" s="478">
        <f t="shared" si="43"/>
        <v>1.7294957642449824E-8</v>
      </c>
    </row>
    <row r="102" spans="1:61" s="482" customFormat="1" ht="18" customHeight="1">
      <c r="A102" s="635" t="s">
        <v>955</v>
      </c>
      <c r="B102" s="480">
        <f>+B119*(1-MIN(B103,1))</f>
        <v>0.41212692374686288</v>
      </c>
      <c r="C102" s="480">
        <f>+C119*(1-MIN(C103,1))</f>
        <v>0.5327436469074458</v>
      </c>
      <c r="D102" s="480">
        <f t="shared" ref="D102:BI102" si="44">+D119*(1-MIN(D103,1))</f>
        <v>0.67574720152887058</v>
      </c>
      <c r="E102" s="480">
        <f t="shared" si="44"/>
        <v>0.81191487554751418</v>
      </c>
      <c r="F102" s="480">
        <f t="shared" si="44"/>
        <v>0.93402223947222995</v>
      </c>
      <c r="G102" s="480">
        <f t="shared" si="44"/>
        <v>1.0345511864901882</v>
      </c>
      <c r="H102" s="480">
        <f t="shared" si="44"/>
        <v>1.1246233195469484</v>
      </c>
      <c r="I102" s="480">
        <f t="shared" si="44"/>
        <v>1.2114072895727106</v>
      </c>
      <c r="J102" s="480">
        <f t="shared" si="44"/>
        <v>1.2951980195623192</v>
      </c>
      <c r="K102" s="480">
        <f t="shared" si="44"/>
        <v>1.3762237607654677</v>
      </c>
      <c r="L102" s="480">
        <f t="shared" si="44"/>
        <v>1.4560844622049083</v>
      </c>
      <c r="M102" s="480">
        <f t="shared" si="44"/>
        <v>1.5328657415716276</v>
      </c>
      <c r="N102" s="480">
        <f t="shared" si="44"/>
        <v>1.6175086285927396</v>
      </c>
      <c r="O102" s="480">
        <f t="shared" si="44"/>
        <v>1.6919487063967511</v>
      </c>
      <c r="P102" s="480">
        <f t="shared" si="44"/>
        <v>1.7588278059890161</v>
      </c>
      <c r="Q102" s="480">
        <f t="shared" si="44"/>
        <v>1.8194564113945302</v>
      </c>
      <c r="R102" s="480">
        <f t="shared" si="44"/>
        <v>1.8744016308573741</v>
      </c>
      <c r="S102" s="480">
        <f t="shared" si="44"/>
        <v>1.9237650378329312</v>
      </c>
      <c r="T102" s="480">
        <f t="shared" si="44"/>
        <v>1.9672620042741114</v>
      </c>
      <c r="U102" s="480">
        <f t="shared" si="44"/>
        <v>2.0042081394953186</v>
      </c>
      <c r="V102" s="480">
        <f t="shared" si="44"/>
        <v>2.0429556786623122</v>
      </c>
      <c r="W102" s="480">
        <f t="shared" si="44"/>
        <v>2.0841172019339798</v>
      </c>
      <c r="X102" s="480">
        <f t="shared" si="44"/>
        <v>2.1166556306828981</v>
      </c>
      <c r="Y102" s="480">
        <f t="shared" si="44"/>
        <v>2.1353427394713984</v>
      </c>
      <c r="Z102" s="480">
        <f t="shared" si="44"/>
        <v>2.1344808157414321</v>
      </c>
      <c r="AA102" s="480">
        <f t="shared" si="44"/>
        <v>1.9944844110422093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3.5286078042538017E-4</v>
      </c>
      <c r="C103" s="483">
        <f>+IF($B$98&gt;0,C109,IF($B$99&gt;0,C114,C122))</f>
        <v>3.6200338233375267E-4</v>
      </c>
      <c r="D103" s="483">
        <f t="shared" ref="D103:BI103" si="45">+IF($B$98&gt;0,D109,IF($B$99&gt;0,D114,D122))</f>
        <v>3.713319774186937E-4</v>
      </c>
      <c r="E103" s="483">
        <f t="shared" si="45"/>
        <v>3.8084662297620562E-4</v>
      </c>
      <c r="F103" s="483">
        <f t="shared" si="45"/>
        <v>3.9054707551662408E-4</v>
      </c>
      <c r="G103" s="483">
        <f t="shared" si="45"/>
        <v>4.0043278281369206E-4</v>
      </c>
      <c r="H103" s="483">
        <f t="shared" si="45"/>
        <v>4.1050303468401081E-4</v>
      </c>
      <c r="I103" s="483">
        <f t="shared" si="45"/>
        <v>4.2075858131811807E-4</v>
      </c>
      <c r="J103" s="483">
        <f t="shared" si="45"/>
        <v>4.3121300091927887E-4</v>
      </c>
      <c r="K103" s="483">
        <f t="shared" si="45"/>
        <v>4.4195497167571883E-4</v>
      </c>
      <c r="L103" s="483">
        <f t="shared" si="45"/>
        <v>4.5343195391937639E-4</v>
      </c>
      <c r="M103" s="483">
        <f t="shared" si="45"/>
        <v>4.6756139627784183E-4</v>
      </c>
      <c r="N103" s="483">
        <f t="shared" si="45"/>
        <v>4.9147982145476496E-4</v>
      </c>
      <c r="O103" s="483">
        <f t="shared" si="45"/>
        <v>5.479446855407409E-4</v>
      </c>
      <c r="P103" s="483">
        <f t="shared" si="45"/>
        <v>6.9403142042817557E-4</v>
      </c>
      <c r="Q103" s="483">
        <f t="shared" si="45"/>
        <v>1.0334221649338708E-3</v>
      </c>
      <c r="R103" s="483">
        <f t="shared" si="45"/>
        <v>1.7120939075739295E-3</v>
      </c>
      <c r="S103" s="483">
        <f t="shared" si="45"/>
        <v>2.9318225393104354E-3</v>
      </c>
      <c r="T103" s="483">
        <f t="shared" si="45"/>
        <v>4.9885376587124799E-3</v>
      </c>
      <c r="U103" s="483">
        <f t="shared" si="45"/>
        <v>8.3141881135626958E-3</v>
      </c>
      <c r="V103" s="483">
        <f t="shared" si="45"/>
        <v>1.3518644991486656E-2</v>
      </c>
      <c r="W103" s="483">
        <f t="shared" si="45"/>
        <v>2.1461757497277072E-2</v>
      </c>
      <c r="X103" s="483">
        <f t="shared" si="45"/>
        <v>3.3321525741978796E-2</v>
      </c>
      <c r="Y103" s="483">
        <f t="shared" si="45"/>
        <v>5.0608640238478657E-2</v>
      </c>
      <c r="Z103" s="483">
        <f t="shared" si="45"/>
        <v>7.5146844879060357E-2</v>
      </c>
      <c r="AA103" s="483">
        <f t="shared" si="45"/>
        <v>0.15687773768476612</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148.56255492005451</v>
      </c>
      <c r="AC106" s="388">
        <f t="shared" si="46"/>
        <v>74.281277460027255</v>
      </c>
      <c r="AD106" s="388">
        <f t="shared" si="46"/>
        <v>37.140638730013627</v>
      </c>
      <c r="AE106" s="388">
        <f t="shared" si="46"/>
        <v>18.570319365006814</v>
      </c>
      <c r="AF106" s="388">
        <f t="shared" si="46"/>
        <v>9.2851596825034068</v>
      </c>
      <c r="AG106" s="388">
        <f t="shared" si="46"/>
        <v>4.6425798412517034</v>
      </c>
      <c r="AH106" s="388">
        <f t="shared" si="46"/>
        <v>2.3212899206258517</v>
      </c>
      <c r="AI106" s="388">
        <f t="shared" si="46"/>
        <v>1.1606449603129259</v>
      </c>
      <c r="AJ106" s="388">
        <f t="shared" si="46"/>
        <v>0.58032248015646293</v>
      </c>
      <c r="AK106" s="388">
        <f t="shared" si="46"/>
        <v>0.29016124007823146</v>
      </c>
      <c r="AL106" s="388">
        <f t="shared" si="46"/>
        <v>0.14508062003911573</v>
      </c>
      <c r="AM106" s="388">
        <f t="shared" si="46"/>
        <v>7.2540310019557866E-2</v>
      </c>
      <c r="AN106" s="388">
        <f t="shared" si="46"/>
        <v>3.6270155009778933E-2</v>
      </c>
      <c r="AO106" s="388">
        <f t="shared" si="46"/>
        <v>1.8135077504889466E-2</v>
      </c>
      <c r="AP106" s="388">
        <f t="shared" si="46"/>
        <v>9.0675387524447332E-3</v>
      </c>
      <c r="AQ106" s="388">
        <f t="shared" si="46"/>
        <v>4.5337693762223666E-3</v>
      </c>
      <c r="AR106" s="388">
        <f t="shared" si="46"/>
        <v>2.2668846881111833E-3</v>
      </c>
      <c r="AS106" s="388">
        <f t="shared" si="46"/>
        <v>1.1334423440555917E-3</v>
      </c>
      <c r="AT106" s="388">
        <f t="shared" si="46"/>
        <v>5.6672117202779583E-4</v>
      </c>
      <c r="AU106" s="388">
        <f t="shared" si="46"/>
        <v>2.8336058601389791E-4</v>
      </c>
      <c r="AV106" s="388">
        <f t="shared" si="46"/>
        <v>1.4168029300694896E-4</v>
      </c>
      <c r="AW106" s="388">
        <f t="shared" si="46"/>
        <v>7.0840146503474478E-5</v>
      </c>
      <c r="AX106" s="388">
        <f t="shared" si="46"/>
        <v>3.5420073251737239E-5</v>
      </c>
      <c r="AY106" s="388">
        <f t="shared" si="46"/>
        <v>1.771003662586862E-5</v>
      </c>
      <c r="AZ106" s="388">
        <f t="shared" si="46"/>
        <v>8.8550183129343098E-6</v>
      </c>
      <c r="BA106" s="388">
        <f t="shared" si="46"/>
        <v>4.4275091564671549E-6</v>
      </c>
      <c r="BB106" s="388">
        <f t="shared" si="46"/>
        <v>2.2137545782335775E-6</v>
      </c>
      <c r="BC106" s="388">
        <f t="shared" si="46"/>
        <v>1.1068772891167887E-6</v>
      </c>
      <c r="BD106" s="388">
        <f t="shared" si="46"/>
        <v>5.5343864455839436E-7</v>
      </c>
      <c r="BE106" s="388">
        <f t="shared" si="46"/>
        <v>2.7671932227919718E-7</v>
      </c>
      <c r="BF106" s="388">
        <f t="shared" si="46"/>
        <v>1.3835966113959859E-7</v>
      </c>
      <c r="BG106" s="388">
        <f t="shared" si="46"/>
        <v>6.9179830569799295E-8</v>
      </c>
      <c r="BH106" s="388">
        <f t="shared" si="46"/>
        <v>3.4589915284899648E-8</v>
      </c>
      <c r="BI106" s="388">
        <f t="shared" si="46"/>
        <v>1.7294957642449824E-8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+Controls!B20</f>
        <v>1E-3</v>
      </c>
      <c r="C108" s="388">
        <f>+Controls!C20</f>
        <v>1E-3</v>
      </c>
      <c r="D108" s="388">
        <f>+Controls!D20</f>
        <v>1E-3</v>
      </c>
      <c r="E108" s="388">
        <f>+Controls!E20</f>
        <v>1E-3</v>
      </c>
      <c r="F108" s="388">
        <f>+Controls!F20</f>
        <v>1E-3</v>
      </c>
      <c r="G108" s="388">
        <f>+Controls!G20</f>
        <v>1E-3</v>
      </c>
      <c r="H108" s="388">
        <f>+Controls!H20</f>
        <v>1E-3</v>
      </c>
      <c r="I108" s="388">
        <f>+Controls!I20</f>
        <v>1E-3</v>
      </c>
      <c r="J108" s="388">
        <f>+Controls!J20</f>
        <v>1E-3</v>
      </c>
      <c r="K108" s="388">
        <f>+Controls!K20</f>
        <v>1E-3</v>
      </c>
      <c r="L108" s="388">
        <f>+Controls!L20</f>
        <v>1E-3</v>
      </c>
      <c r="M108" s="388">
        <f>+Controls!M20</f>
        <v>1E-3</v>
      </c>
      <c r="N108" s="388">
        <f>+Controls!N20</f>
        <v>1E-3</v>
      </c>
      <c r="O108" s="388">
        <f>+Controls!O20</f>
        <v>1E-3</v>
      </c>
      <c r="P108" s="388">
        <f>+Controls!P20</f>
        <v>1E-3</v>
      </c>
      <c r="Q108" s="388">
        <f>+Controls!Q20</f>
        <v>1E-3</v>
      </c>
      <c r="R108" s="388">
        <f>+Controls!R20</f>
        <v>1E-3</v>
      </c>
      <c r="S108" s="388">
        <f>+Controls!S20</f>
        <v>1E-3</v>
      </c>
      <c r="T108" s="388">
        <f>+Controls!T20</f>
        <v>1E-3</v>
      </c>
      <c r="U108" s="388">
        <f>+Controls!U20</f>
        <v>1E-3</v>
      </c>
      <c r="V108" s="388">
        <f>+Controls!V20</f>
        <v>1E-3</v>
      </c>
      <c r="W108" s="388">
        <f>+Controls!W20</f>
        <v>1E-3</v>
      </c>
      <c r="X108" s="388">
        <f>+Controls!X20</f>
        <v>1E-3</v>
      </c>
      <c r="Y108" s="388">
        <f>+Controls!Y20</f>
        <v>1E-3</v>
      </c>
      <c r="Z108" s="388">
        <f>+Controls!Z20</f>
        <v>1E-3</v>
      </c>
      <c r="AA108" s="388">
        <f>+Controls!AA20</f>
        <v>1E-3</v>
      </c>
      <c r="AB108" s="388">
        <f>+Controls!AB20</f>
        <v>1200</v>
      </c>
      <c r="AC108" s="388">
        <f>+Controls!AC20</f>
        <v>1200</v>
      </c>
      <c r="AD108" s="388">
        <f>+Controls!AD20</f>
        <v>1200</v>
      </c>
      <c r="AE108" s="388">
        <f>+Controls!AE20</f>
        <v>1200</v>
      </c>
      <c r="AF108" s="388">
        <f>+Controls!AF20</f>
        <v>1200</v>
      </c>
      <c r="AG108" s="388">
        <f>+Controls!AG20</f>
        <v>1200</v>
      </c>
      <c r="AH108" s="388">
        <f>+Controls!AH20</f>
        <v>1200</v>
      </c>
      <c r="AI108" s="388">
        <f>+Controls!AI20</f>
        <v>1200</v>
      </c>
      <c r="AJ108" s="388">
        <f>+Controls!AJ20</f>
        <v>1200</v>
      </c>
      <c r="AK108" s="388">
        <f>+Controls!AK20</f>
        <v>1200</v>
      </c>
      <c r="AL108" s="388">
        <f>+Controls!AL20</f>
        <v>1200</v>
      </c>
      <c r="AM108" s="388">
        <f>+Controls!AM20</f>
        <v>1200</v>
      </c>
      <c r="AN108" s="388">
        <f>+Controls!AN20</f>
        <v>1200</v>
      </c>
      <c r="AO108" s="388">
        <f>+Controls!AO20</f>
        <v>1200</v>
      </c>
      <c r="AP108" s="388">
        <f>+Controls!AP20</f>
        <v>1200</v>
      </c>
      <c r="AQ108" s="388">
        <f>+Controls!AQ20</f>
        <v>1200</v>
      </c>
      <c r="AR108" s="388">
        <f>+Controls!AR20</f>
        <v>1200</v>
      </c>
      <c r="AS108" s="388">
        <f>+Controls!AS20</f>
        <v>1200</v>
      </c>
      <c r="AT108" s="388">
        <f>+Controls!AT20</f>
        <v>1200</v>
      </c>
      <c r="AU108" s="388">
        <f>+Controls!AU20</f>
        <v>1200</v>
      </c>
      <c r="AV108" s="388">
        <f>+Controls!AV20</f>
        <v>1200</v>
      </c>
      <c r="AW108" s="388">
        <f>+Controls!AW20</f>
        <v>1200</v>
      </c>
      <c r="AX108" s="388">
        <f>+Controls!AX20</f>
        <v>1200</v>
      </c>
      <c r="AY108" s="388">
        <f>+Controls!AY20</f>
        <v>1200</v>
      </c>
      <c r="AZ108" s="388">
        <f>+Controls!AZ20</f>
        <v>1200</v>
      </c>
      <c r="BA108" s="388">
        <f>+Controls!BA20</f>
        <v>1200</v>
      </c>
      <c r="BB108" s="388">
        <f>+Controls!BB20</f>
        <v>1200</v>
      </c>
      <c r="BC108" s="388">
        <f>+Controls!BC20</f>
        <v>1200</v>
      </c>
      <c r="BD108" s="388">
        <f>+Controls!BD20</f>
        <v>1200</v>
      </c>
      <c r="BE108" s="388">
        <f>+Controls!BE20</f>
        <v>1200</v>
      </c>
      <c r="BF108" s="388">
        <f>+Controls!BF20</f>
        <v>1200</v>
      </c>
      <c r="BG108" s="388">
        <f>+Controls!BG20</f>
        <v>1200</v>
      </c>
      <c r="BH108" s="388">
        <f>+Controls!BH20</f>
        <v>1200</v>
      </c>
      <c r="BI108" s="388">
        <f>+Controls!BI20</f>
        <v>1200</v>
      </c>
    </row>
    <row r="109" spans="1:61" ht="18" customHeight="1">
      <c r="A109" s="387" t="s">
        <v>193</v>
      </c>
      <c r="B109" s="390">
        <f>+(B106/(1000*B$36))^(1/($B$38-1))</f>
        <v>3.5286078042538017E-4</v>
      </c>
      <c r="C109" s="390">
        <f t="shared" ref="C109:BI109" si="47">+(C106/(1000*C$36))^(1/($B$38-1))</f>
        <v>3.6200338233375267E-4</v>
      </c>
      <c r="D109" s="390">
        <f t="shared" si="47"/>
        <v>3.713319774186937E-4</v>
      </c>
      <c r="E109" s="390">
        <f t="shared" si="47"/>
        <v>3.8084662297620562E-4</v>
      </c>
      <c r="F109" s="390">
        <f t="shared" si="47"/>
        <v>3.9054707551662408E-4</v>
      </c>
      <c r="G109" s="390">
        <f t="shared" si="47"/>
        <v>4.0043278281369206E-4</v>
      </c>
      <c r="H109" s="390">
        <f t="shared" si="47"/>
        <v>4.1050303468401081E-4</v>
      </c>
      <c r="I109" s="390">
        <f t="shared" si="47"/>
        <v>4.2075858131811807E-4</v>
      </c>
      <c r="J109" s="390">
        <f t="shared" si="47"/>
        <v>4.3121300091927887E-4</v>
      </c>
      <c r="K109" s="390">
        <f t="shared" si="47"/>
        <v>4.4195497167571883E-4</v>
      </c>
      <c r="L109" s="390">
        <f t="shared" si="47"/>
        <v>4.5343195391937639E-4</v>
      </c>
      <c r="M109" s="390">
        <f t="shared" si="47"/>
        <v>4.6756139627784183E-4</v>
      </c>
      <c r="N109" s="390">
        <f t="shared" si="47"/>
        <v>4.9147982145476496E-4</v>
      </c>
      <c r="O109" s="390">
        <f t="shared" si="47"/>
        <v>5.479446855407409E-4</v>
      </c>
      <c r="P109" s="390">
        <f t="shared" si="47"/>
        <v>6.9403142042817557E-4</v>
      </c>
      <c r="Q109" s="390">
        <f t="shared" si="47"/>
        <v>1.0334221649338708E-3</v>
      </c>
      <c r="R109" s="390">
        <f t="shared" si="47"/>
        <v>1.7120939075739295E-3</v>
      </c>
      <c r="S109" s="390">
        <f t="shared" si="47"/>
        <v>2.9318225393104354E-3</v>
      </c>
      <c r="T109" s="390">
        <f t="shared" si="47"/>
        <v>4.9885376587124799E-3</v>
      </c>
      <c r="U109" s="390">
        <f t="shared" si="47"/>
        <v>8.3141881135626958E-3</v>
      </c>
      <c r="V109" s="390">
        <f t="shared" si="47"/>
        <v>1.3518644991486656E-2</v>
      </c>
      <c r="W109" s="390">
        <f t="shared" si="47"/>
        <v>2.1461757497277072E-2</v>
      </c>
      <c r="X109" s="390">
        <f t="shared" si="47"/>
        <v>3.3321525741978796E-2</v>
      </c>
      <c r="Y109" s="390">
        <f t="shared" si="47"/>
        <v>5.0608640238478657E-2</v>
      </c>
      <c r="Z109" s="390">
        <f t="shared" si="47"/>
        <v>7.5146844879060357E-2</v>
      </c>
      <c r="AA109" s="390">
        <f t="shared" si="47"/>
        <v>0.15687773768476612</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0.41227239850714797</v>
      </c>
      <c r="C112" s="470">
        <f>+C40*C61</f>
        <v>0.53293657174898823</v>
      </c>
      <c r="D112" s="470">
        <f t="shared" ref="D112:BI112" si="48">+D40*D61</f>
        <v>0.67599822128511189</v>
      </c>
      <c r="E112" s="470">
        <f t="shared" si="48"/>
        <v>0.8122242083943807</v>
      </c>
      <c r="F112" s="470">
        <f t="shared" si="48"/>
        <v>0.93438716164561098</v>
      </c>
      <c r="G112" s="470">
        <f t="shared" si="48"/>
        <v>1.0349656206537829</v>
      </c>
      <c r="H112" s="470">
        <f t="shared" si="48"/>
        <v>1.1250851704236853</v>
      </c>
      <c r="I112" s="470">
        <f t="shared" si="48"/>
        <v>1.2119172141404073</v>
      </c>
      <c r="J112" s="470">
        <f t="shared" si="48"/>
        <v>1.2957567667261607</v>
      </c>
      <c r="K112" s="470">
        <f t="shared" si="48"/>
        <v>1.3768322586273316</v>
      </c>
      <c r="L112" s="470">
        <f t="shared" si="48"/>
        <v>1.4567449969352309</v>
      </c>
      <c r="M112" s="470">
        <f t="shared" si="48"/>
        <v>1.5335827856802078</v>
      </c>
      <c r="N112" s="470">
        <f t="shared" si="48"/>
        <v>1.6183039923499594</v>
      </c>
      <c r="O112" s="470">
        <f t="shared" si="48"/>
        <v>1.692876308973531</v>
      </c>
      <c r="P112" s="470">
        <f t="shared" si="48"/>
        <v>1.7600493355293771</v>
      </c>
      <c r="Q112" s="470">
        <f t="shared" si="48"/>
        <v>1.8213386230974893</v>
      </c>
      <c r="R112" s="470">
        <f t="shared" si="48"/>
        <v>1.8776162862618444</v>
      </c>
      <c r="S112" s="470">
        <f t="shared" si="48"/>
        <v>1.9294217600368433</v>
      </c>
      <c r="T112" s="470">
        <f t="shared" si="48"/>
        <v>1.9771249666261062</v>
      </c>
      <c r="U112" s="470">
        <f t="shared" si="48"/>
        <v>2.021011206848677</v>
      </c>
      <c r="V112" s="470">
        <f t="shared" si="48"/>
        <v>2.0709521455118445</v>
      </c>
      <c r="W112" s="470">
        <f t="shared" si="48"/>
        <v>2.1298270332323579</v>
      </c>
      <c r="X112" s="470">
        <f t="shared" si="48"/>
        <v>2.1896170102551911</v>
      </c>
      <c r="Y112" s="470">
        <f t="shared" si="48"/>
        <v>2.2491701841564868</v>
      </c>
      <c r="Z112" s="470">
        <f t="shared" si="48"/>
        <v>2.3079132118680112</v>
      </c>
      <c r="AA112" s="470">
        <f t="shared" si="48"/>
        <v>2.3655933429693903</v>
      </c>
      <c r="AB112" s="470">
        <f t="shared" si="48"/>
        <v>2.4221641751348364</v>
      </c>
      <c r="AC112" s="470">
        <f t="shared" si="48"/>
        <v>2.4777050078476064</v>
      </c>
      <c r="AD112" s="470">
        <f t="shared" si="48"/>
        <v>2.5335889028734591</v>
      </c>
      <c r="AE112" s="470">
        <f t="shared" si="48"/>
        <v>2.589640225400748</v>
      </c>
      <c r="AF112" s="470">
        <f t="shared" si="48"/>
        <v>2.6401421957688003</v>
      </c>
      <c r="AG112" s="470">
        <f t="shared" si="48"/>
        <v>2.6834853003755672</v>
      </c>
      <c r="AH112" s="470">
        <f t="shared" si="48"/>
        <v>2.7243130716643948</v>
      </c>
      <c r="AI112" s="470">
        <f t="shared" si="48"/>
        <v>2.7633125731922363</v>
      </c>
      <c r="AJ112" s="470">
        <f t="shared" si="48"/>
        <v>2.8008659448267061</v>
      </c>
      <c r="AK112" s="470">
        <f t="shared" si="48"/>
        <v>2.83720265060933</v>
      </c>
      <c r="AL112" s="470">
        <f t="shared" si="48"/>
        <v>2.8724760015528812</v>
      </c>
      <c r="AM112" s="470">
        <f t="shared" si="48"/>
        <v>2.9068013400023358</v>
      </c>
      <c r="AN112" s="470">
        <f t="shared" si="48"/>
        <v>2.9402745401661052</v>
      </c>
      <c r="AO112" s="470">
        <f t="shared" si="48"/>
        <v>2.9729806163069949</v>
      </c>
      <c r="AP112" s="470">
        <f t="shared" si="48"/>
        <v>3.0049975081781692</v>
      </c>
      <c r="AQ112" s="470">
        <f t="shared" si="48"/>
        <v>3.0363976195520941</v>
      </c>
      <c r="AR112" s="470">
        <f t="shared" si="48"/>
        <v>3.0672483845609531</v>
      </c>
      <c r="AS112" s="470">
        <f t="shared" si="48"/>
        <v>3.0976124685292201</v>
      </c>
      <c r="AT112" s="470">
        <f t="shared" si="48"/>
        <v>3.1275478744323633</v>
      </c>
      <c r="AU112" s="470">
        <f t="shared" si="48"/>
        <v>3.1571080628004968</v>
      </c>
      <c r="AV112" s="470">
        <f t="shared" si="48"/>
        <v>3.1863421171774537</v>
      </c>
      <c r="AW112" s="470">
        <f t="shared" si="48"/>
        <v>3.2152949549889933</v>
      </c>
      <c r="AX112" s="470">
        <f t="shared" si="48"/>
        <v>3.2440075721779817</v>
      </c>
      <c r="AY112" s="470">
        <f t="shared" si="48"/>
        <v>3.2725173078060275</v>
      </c>
      <c r="AZ112" s="470">
        <f t="shared" si="48"/>
        <v>3.3008581164133401</v>
      </c>
      <c r="BA112" s="470">
        <f t="shared" si="48"/>
        <v>3.3290608386585125</v>
      </c>
      <c r="BB112" s="470">
        <f t="shared" si="48"/>
        <v>3.3571534634938431</v>
      </c>
      <c r="BC112" s="470">
        <f t="shared" si="48"/>
        <v>3.3851613774489033</v>
      </c>
      <c r="BD112" s="470">
        <f t="shared" si="48"/>
        <v>3.4131075983987702</v>
      </c>
      <c r="BE112" s="470">
        <f t="shared" si="48"/>
        <v>3.4410129925222934</v>
      </c>
      <c r="BF112" s="470">
        <f t="shared" si="48"/>
        <v>3.4688964740930404</v>
      </c>
      <c r="BG112" s="470">
        <f t="shared" si="48"/>
        <v>3.4967751883791736</v>
      </c>
      <c r="BH112" s="470">
        <f t="shared" si="48"/>
        <v>3.5246646783361499</v>
      </c>
      <c r="BI112" s="470">
        <f t="shared" si="48"/>
        <v>3.552579036020342</v>
      </c>
    </row>
    <row r="113" spans="1:61" s="40" customFormat="1" ht="18" customHeight="1">
      <c r="A113" s="397" t="s">
        <v>949</v>
      </c>
      <c r="B113" s="398">
        <f>+Controls!B79</f>
        <v>0.41227239850714797</v>
      </c>
      <c r="C113" s="398">
        <f>+Controls!C79</f>
        <v>0.53297093331331402</v>
      </c>
      <c r="D113" s="398">
        <f>+Controls!D79</f>
        <v>0.67605785971701871</v>
      </c>
      <c r="E113" s="398">
        <f>+Controls!E79</f>
        <v>0.53219249351146902</v>
      </c>
      <c r="F113" s="398">
        <f>+Controls!F79</f>
        <v>0.3826106878161033</v>
      </c>
      <c r="G113" s="398">
        <f>+Controls!G79</f>
        <v>0.26940566508182101</v>
      </c>
      <c r="H113" s="398">
        <f>+Controls!H79</f>
        <v>0.21885786547482852</v>
      </c>
      <c r="I113" s="398">
        <f>+Controls!I79</f>
        <v>0.18142271855389636</v>
      </c>
      <c r="J113" s="398">
        <f>+Controls!J79</f>
        <v>0.15373608675921629</v>
      </c>
      <c r="K113" s="398">
        <f>+Controls!K79</f>
        <v>0.13323925152141808</v>
      </c>
      <c r="L113" s="398">
        <f>+Controls!L79</f>
        <v>0.11867006323685927</v>
      </c>
      <c r="M113" s="398">
        <f>+Controls!M79</f>
        <v>0.1070997320712655</v>
      </c>
      <c r="N113" s="398">
        <f>+Controls!N79</f>
        <v>9.6657508194317107E-2</v>
      </c>
      <c r="O113" s="398">
        <f>+Controls!O79</f>
        <v>8.7233401145371176E-2</v>
      </c>
      <c r="P113" s="398">
        <f>+Controls!P79</f>
        <v>7.8728144533697475E-2</v>
      </c>
      <c r="Q113" s="398">
        <f>+Controls!Q79</f>
        <v>7.1052150441661965E-2</v>
      </c>
      <c r="R113" s="398">
        <f>+Controls!R79</f>
        <v>6.4124565773599915E-2</v>
      </c>
      <c r="S113" s="398">
        <f>+Controls!S79</f>
        <v>5.7872420610673915E-2</v>
      </c>
      <c r="T113" s="398">
        <f>+Controls!T79</f>
        <v>5.2229859601133202E-2</v>
      </c>
      <c r="U113" s="398">
        <f>+Controls!U79</f>
        <v>4.7137448290022713E-2</v>
      </c>
      <c r="V113" s="398">
        <f>+Controls!V79</f>
        <v>4.2541547081745491E-2</v>
      </c>
      <c r="W113" s="398">
        <f>+Controls!W79</f>
        <v>4.0414469727658213E-2</v>
      </c>
      <c r="X113" s="398">
        <f>+Controls!X79</f>
        <v>3.8393746241275298E-2</v>
      </c>
      <c r="Y113" s="398">
        <f>+Controls!Y79</f>
        <v>3.6474058929211531E-2</v>
      </c>
      <c r="Z113" s="398">
        <f>+Controls!Z79</f>
        <v>3.4650355982750951E-2</v>
      </c>
      <c r="AA113" s="398">
        <f>+Controls!AA79</f>
        <v>3.29178381836134E-2</v>
      </c>
      <c r="AB113" s="398">
        <f>+Controls!AB79</f>
        <v>3.1271946274432728E-2</v>
      </c>
      <c r="AC113" s="398">
        <f>+Controls!AC79</f>
        <v>2.970834896071109E-2</v>
      </c>
      <c r="AD113" s="398">
        <f>+Controls!AD79</f>
        <v>2.8222931512675534E-2</v>
      </c>
      <c r="AE113" s="398">
        <f>+Controls!AE79</f>
        <v>2.6811784937041755E-2</v>
      </c>
      <c r="AF113" s="398">
        <f>+Controls!AF79</f>
        <v>2.5471195690189664E-2</v>
      </c>
      <c r="AG113" s="398">
        <f>+Controls!AG79</f>
        <v>2.4197635905680179E-2</v>
      </c>
      <c r="AH113" s="398">
        <f>+Controls!AH79</f>
        <v>2.2987754110396167E-2</v>
      </c>
      <c r="AI113" s="398">
        <f>+Controls!AI79</f>
        <v>2.1838366404876356E-2</v>
      </c>
      <c r="AJ113" s="398">
        <f>+Controls!AJ79</f>
        <v>2.0746448084632538E-2</v>
      </c>
      <c r="AK113" s="398">
        <f>+Controls!AK79</f>
        <v>1.970912568040091E-2</v>
      </c>
      <c r="AL113" s="398">
        <f>+Controls!AL79</f>
        <v>1.8723669396380864E-2</v>
      </c>
      <c r="AM113" s="398">
        <f>+Controls!AM79</f>
        <v>1.7787485926561819E-2</v>
      </c>
      <c r="AN113" s="398">
        <f>+Controls!AN79</f>
        <v>1.6898111630233727E-2</v>
      </c>
      <c r="AO113" s="398">
        <f>+Controls!AO79</f>
        <v>1.6053206048722041E-2</v>
      </c>
      <c r="AP113" s="398">
        <f>+Controls!AP79</f>
        <v>1.5250545746285938E-2</v>
      </c>
      <c r="AQ113" s="398">
        <f>+Controls!AQ79</f>
        <v>1.448801845897164E-2</v>
      </c>
      <c r="AR113" s="398">
        <f>+Controls!AR79</f>
        <v>1.3763617536023058E-2</v>
      </c>
      <c r="AS113" s="398">
        <f>+Controls!AS79</f>
        <v>1.3075436659221904E-2</v>
      </c>
      <c r="AT113" s="398">
        <f>+Controls!AT79</f>
        <v>1.2421664826260809E-2</v>
      </c>
      <c r="AU113" s="398">
        <f>+Controls!AU79</f>
        <v>1.1800581584947768E-2</v>
      </c>
      <c r="AV113" s="398">
        <f>+Controls!AV79</f>
        <v>1.121055250570038E-2</v>
      </c>
      <c r="AW113" s="398">
        <f>+Controls!AW79</f>
        <v>1.065002488041536E-2</v>
      </c>
      <c r="AX113" s="398">
        <f>+Controls!AX79</f>
        <v>1.0117523636394591E-2</v>
      </c>
      <c r="AY113" s="398">
        <f>+Controls!AY79</f>
        <v>9.6116474545748613E-3</v>
      </c>
      <c r="AZ113" s="398">
        <f>+Controls!AZ79</f>
        <v>9.1310650818461174E-3</v>
      </c>
      <c r="BA113" s="398">
        <f>+Controls!BA79</f>
        <v>8.674511827753811E-3</v>
      </c>
      <c r="BB113" s="398">
        <f>+Controls!BB79</f>
        <v>8.2407862363661193E-3</v>
      </c>
      <c r="BC113" s="398">
        <f>+Controls!BC79</f>
        <v>7.8287469245478126E-3</v>
      </c>
      <c r="BD113" s="398">
        <f>+Controls!BD79</f>
        <v>7.4373095783204215E-3</v>
      </c>
      <c r="BE113" s="398">
        <f>+Controls!BE79</f>
        <v>7.0654440994044002E-3</v>
      </c>
      <c r="BF113" s="398">
        <f>+Controls!BF79</f>
        <v>6.7121718944341798E-3</v>
      </c>
      <c r="BG113" s="398">
        <f>+Controls!BG79</f>
        <v>6.3765632997124701E-3</v>
      </c>
      <c r="BH113" s="398">
        <f>+Controls!BH79</f>
        <v>6.0577351347268467E-3</v>
      </c>
      <c r="BI113" s="398">
        <f>+Controls!BI79</f>
        <v>5.7548483779905043E-3</v>
      </c>
    </row>
    <row r="114" spans="1:61" ht="18" customHeight="1">
      <c r="A114" s="397" t="s">
        <v>951</v>
      </c>
      <c r="B114" s="398">
        <f>IF(1-(B113/B112)&lt;0,0,1-(B113/B112))</f>
        <v>0</v>
      </c>
      <c r="C114" s="398">
        <f>IF(1-(C113/C112)&lt;0,0,1-(C113/C112))</f>
        <v>0</v>
      </c>
      <c r="D114" s="398">
        <f>IF(1-(D113/D112)&lt;0,0,1-(D113/D112))</f>
        <v>0</v>
      </c>
      <c r="E114" s="398">
        <f>IF(1-(E113/E112)&lt;0,0,1-(E113/E112))</f>
        <v>0.34477144609674137</v>
      </c>
      <c r="F114" s="398">
        <f t="shared" ref="F114:BI114" si="49">IF(1-(F113/F112)&lt;0,0,1-(F113/F112))</f>
        <v>0.59052231931112753</v>
      </c>
      <c r="G114" s="398">
        <f t="shared" si="49"/>
        <v>0.73969602496396092</v>
      </c>
      <c r="H114" s="398">
        <f t="shared" si="49"/>
        <v>0.80547440209134491</v>
      </c>
      <c r="I114" s="398">
        <f t="shared" si="49"/>
        <v>0.85030106311133102</v>
      </c>
      <c r="J114" s="398">
        <f t="shared" si="49"/>
        <v>0.88135420882451299</v>
      </c>
      <c r="K114" s="398">
        <f t="shared" si="49"/>
        <v>0.90322768028818967</v>
      </c>
      <c r="L114" s="398">
        <f t="shared" si="49"/>
        <v>0.9185375179001658</v>
      </c>
      <c r="M114" s="398">
        <f t="shared" si="49"/>
        <v>0.93016371005771148</v>
      </c>
      <c r="N114" s="398">
        <f t="shared" si="49"/>
        <v>0.94027234150614714</v>
      </c>
      <c r="O114" s="398">
        <f t="shared" si="49"/>
        <v>0.94847030424906542</v>
      </c>
      <c r="P114" s="398">
        <f t="shared" si="49"/>
        <v>0.95526935356614984</v>
      </c>
      <c r="Q114" s="398">
        <f t="shared" si="49"/>
        <v>0.960989049734845</v>
      </c>
      <c r="R114" s="398">
        <f t="shared" si="49"/>
        <v>0.96584788583120684</v>
      </c>
      <c r="S114" s="398">
        <f t="shared" si="49"/>
        <v>0.97000530324195744</v>
      </c>
      <c r="T114" s="398">
        <f t="shared" si="49"/>
        <v>0.97358292445709105</v>
      </c>
      <c r="U114" s="398">
        <f t="shared" si="49"/>
        <v>0.97667630534146166</v>
      </c>
      <c r="V114" s="398">
        <f t="shared" si="49"/>
        <v>0.97945797676979585</v>
      </c>
      <c r="W114" s="398">
        <f t="shared" si="49"/>
        <v>0.98102452964627707</v>
      </c>
      <c r="X114" s="398">
        <f t="shared" si="49"/>
        <v>0.98246554257595908</v>
      </c>
      <c r="Y114" s="398">
        <f t="shared" si="49"/>
        <v>0.98378332631912846</v>
      </c>
      <c r="Z114" s="398">
        <f t="shared" si="49"/>
        <v>0.98498628293101842</v>
      </c>
      <c r="AA114" s="398">
        <f t="shared" si="49"/>
        <v>0.98608474348245601</v>
      </c>
      <c r="AB114" s="398">
        <f t="shared" si="49"/>
        <v>0.98708925406648296</v>
      </c>
      <c r="AC114" s="398">
        <f t="shared" si="49"/>
        <v>0.98800973123652081</v>
      </c>
      <c r="AD114" s="398">
        <f t="shared" si="49"/>
        <v>0.98886049292343103</v>
      </c>
      <c r="AE114" s="398">
        <f t="shared" si="49"/>
        <v>0.98964652129123742</v>
      </c>
      <c r="AF114" s="398">
        <f t="shared" si="49"/>
        <v>0.99035233945693879</v>
      </c>
      <c r="AG114" s="398">
        <f t="shared" si="49"/>
        <v>0.99098275816815784</v>
      </c>
      <c r="AH114" s="398">
        <f t="shared" si="49"/>
        <v>0.99156199984888227</v>
      </c>
      <c r="AI114" s="398">
        <f t="shared" si="49"/>
        <v>0.99209703360497936</v>
      </c>
      <c r="AJ114" s="398">
        <f t="shared" si="49"/>
        <v>0.99259284503674594</v>
      </c>
      <c r="AK114" s="398">
        <f t="shared" si="49"/>
        <v>0.99305332466252694</v>
      </c>
      <c r="AL114" s="398">
        <f t="shared" si="49"/>
        <v>0.99348169684054499</v>
      </c>
      <c r="AM114" s="398">
        <f t="shared" si="49"/>
        <v>0.99388073561072887</v>
      </c>
      <c r="AN114" s="398">
        <f t="shared" si="49"/>
        <v>0.99425287965480968</v>
      </c>
      <c r="AO114" s="398">
        <f t="shared" si="49"/>
        <v>0.99460029912046211</v>
      </c>
      <c r="AP114" s="398">
        <f t="shared" si="49"/>
        <v>0.99492493897090384</v>
      </c>
      <c r="AQ114" s="398">
        <f t="shared" si="49"/>
        <v>0.99522855031709956</v>
      </c>
      <c r="AR114" s="398">
        <f t="shared" si="49"/>
        <v>0.99551271504280436</v>
      </c>
      <c r="AS114" s="398">
        <f t="shared" si="49"/>
        <v>0.99577886621000389</v>
      </c>
      <c r="AT114" s="398">
        <f t="shared" si="49"/>
        <v>0.99602830545687004</v>
      </c>
      <c r="AU114" s="398">
        <f t="shared" si="49"/>
        <v>0.9962622180330184</v>
      </c>
      <c r="AV114" s="398">
        <f t="shared" si="49"/>
        <v>0.99648168586629016</v>
      </c>
      <c r="AW114" s="398">
        <f t="shared" si="49"/>
        <v>0.99668769894224163</v>
      </c>
      <c r="AX114" s="398">
        <f t="shared" si="49"/>
        <v>0.99688116522194126</v>
      </c>
      <c r="AY114" s="398">
        <f t="shared" si="49"/>
        <v>0.99706291929101554</v>
      </c>
      <c r="AZ114" s="398">
        <f t="shared" si="49"/>
        <v>0.99723372990906745</v>
      </c>
      <c r="BA114" s="398">
        <f t="shared" si="49"/>
        <v>0.99739430660833184</v>
      </c>
      <c r="BB114" s="398">
        <f t="shared" si="49"/>
        <v>0.99754530547203824</v>
      </c>
      <c r="BC114" s="398">
        <f t="shared" si="49"/>
        <v>0.99768733420607336</v>
      </c>
      <c r="BD114" s="398">
        <f t="shared" si="49"/>
        <v>0.99782095660218573</v>
      </c>
      <c r="BE114" s="398">
        <f t="shared" si="49"/>
        <v>0.99794669647724132</v>
      </c>
      <c r="BF114" s="398">
        <f t="shared" si="49"/>
        <v>0.9980650411609101</v>
      </c>
      <c r="BG114" s="398">
        <f t="shared" si="49"/>
        <v>0.99817644459360622</v>
      </c>
      <c r="BH114" s="398">
        <f t="shared" si="49"/>
        <v>0.99828133008738107</v>
      </c>
      <c r="BI114" s="398">
        <f t="shared" si="49"/>
        <v>0.99838009279465967</v>
      </c>
    </row>
    <row r="115" spans="1:61" s="40" customFormat="1" ht="18" customHeight="1">
      <c r="A115" s="397" t="s">
        <v>952</v>
      </c>
      <c r="B115" s="399">
        <f t="shared" ref="B115:BI115" si="50">+B$36*1000*B114^($B$38-1)</f>
        <v>0</v>
      </c>
      <c r="C115" s="399">
        <f t="shared" si="50"/>
        <v>0</v>
      </c>
      <c r="D115" s="399">
        <f t="shared" si="50"/>
        <v>0</v>
      </c>
      <c r="E115" s="399">
        <f t="shared" si="50"/>
        <v>209.99363276258342</v>
      </c>
      <c r="F115" s="399">
        <f t="shared" si="50"/>
        <v>528.70481895750459</v>
      </c>
      <c r="G115" s="399">
        <f t="shared" si="50"/>
        <v>758.1281318353499</v>
      </c>
      <c r="H115" s="399">
        <f t="shared" si="50"/>
        <v>845.13114370759592</v>
      </c>
      <c r="I115" s="399">
        <f t="shared" si="50"/>
        <v>891.20267090537027</v>
      </c>
      <c r="J115" s="399">
        <f t="shared" si="50"/>
        <v>909.63337133782397</v>
      </c>
      <c r="K115" s="399">
        <f t="shared" si="50"/>
        <v>909.95704410723533</v>
      </c>
      <c r="L115" s="399">
        <f t="shared" si="50"/>
        <v>898.04111513824523</v>
      </c>
      <c r="M115" s="399">
        <f t="shared" si="50"/>
        <v>879.86392017584933</v>
      </c>
      <c r="N115" s="399">
        <f t="shared" si="50"/>
        <v>859.62337784329327</v>
      </c>
      <c r="O115" s="399">
        <f t="shared" si="50"/>
        <v>836.94906199537627</v>
      </c>
      <c r="P115" s="399">
        <f t="shared" si="50"/>
        <v>812.93277118940944</v>
      </c>
      <c r="Q115" s="399">
        <f t="shared" si="50"/>
        <v>788.25330165659113</v>
      </c>
      <c r="R115" s="399">
        <f t="shared" si="50"/>
        <v>763.36299301462623</v>
      </c>
      <c r="S115" s="399">
        <f t="shared" si="50"/>
        <v>738.57643001848737</v>
      </c>
      <c r="T115" s="399">
        <f t="shared" si="50"/>
        <v>714.11729302632398</v>
      </c>
      <c r="U115" s="399">
        <f t="shared" si="50"/>
        <v>690.14568323462424</v>
      </c>
      <c r="V115" s="399">
        <f t="shared" si="50"/>
        <v>666.8930710348078</v>
      </c>
      <c r="W115" s="399">
        <f t="shared" si="50"/>
        <v>643.28591809849615</v>
      </c>
      <c r="X115" s="399">
        <f t="shared" si="50"/>
        <v>620.67169573615377</v>
      </c>
      <c r="Y115" s="399">
        <f t="shared" si="50"/>
        <v>599.01495069719431</v>
      </c>
      <c r="Z115" s="399">
        <f t="shared" si="50"/>
        <v>578.28733293687685</v>
      </c>
      <c r="AA115" s="399">
        <f t="shared" si="50"/>
        <v>289.72434282667507</v>
      </c>
      <c r="AB115" s="399">
        <f t="shared" si="50"/>
        <v>145.12790392302765</v>
      </c>
      <c r="AC115" s="399">
        <f t="shared" si="50"/>
        <v>72.685798160036455</v>
      </c>
      <c r="AD115" s="399">
        <f t="shared" si="50"/>
        <v>36.399248354210854</v>
      </c>
      <c r="AE115" s="399">
        <f t="shared" si="50"/>
        <v>18.225672284562481</v>
      </c>
      <c r="AF115" s="399">
        <f t="shared" si="50"/>
        <v>9.1245382116437845</v>
      </c>
      <c r="AG115" s="399">
        <f t="shared" si="50"/>
        <v>4.5674979214638416</v>
      </c>
      <c r="AH115" s="399">
        <f t="shared" si="50"/>
        <v>2.2861523056246504</v>
      </c>
      <c r="AI115" s="399">
        <f t="shared" si="50"/>
        <v>1.1441866122523145</v>
      </c>
      <c r="AJ115" s="399">
        <f t="shared" si="50"/>
        <v>0.57260804688923539</v>
      </c>
      <c r="AK115" s="399">
        <f t="shared" si="50"/>
        <v>0.28654314559952898</v>
      </c>
      <c r="AL115" s="399">
        <f t="shared" si="50"/>
        <v>0.14338283717870925</v>
      </c>
      <c r="AM115" s="399">
        <f t="shared" si="50"/>
        <v>7.1743258550761912E-2</v>
      </c>
      <c r="AN115" s="399">
        <f t="shared" si="50"/>
        <v>3.5895809784871155E-2</v>
      </c>
      <c r="AO115" s="399">
        <f t="shared" si="50"/>
        <v>1.7959195160441442E-2</v>
      </c>
      <c r="AP115" s="399">
        <f t="shared" si="50"/>
        <v>8.9848739997658959E-3</v>
      </c>
      <c r="AQ115" s="399">
        <f t="shared" si="50"/>
        <v>4.4949049432431052E-3</v>
      </c>
      <c r="AR115" s="399">
        <f t="shared" si="50"/>
        <v>2.2486076790129159E-3</v>
      </c>
      <c r="AS115" s="399">
        <f t="shared" si="50"/>
        <v>1.1248449478155995E-3</v>
      </c>
      <c r="AT115" s="399">
        <f t="shared" si="50"/>
        <v>5.6267609219546959E-4</v>
      </c>
      <c r="AU115" s="399">
        <f t="shared" si="50"/>
        <v>2.8145698492656416E-4</v>
      </c>
      <c r="AV115" s="399">
        <f t="shared" si="50"/>
        <v>1.4078429963615153E-4</v>
      </c>
      <c r="AW115" s="399">
        <f t="shared" si="50"/>
        <v>7.0418347213288085E-5</v>
      </c>
      <c r="AX115" s="399">
        <f t="shared" si="50"/>
        <v>3.5221476527708569E-5</v>
      </c>
      <c r="AY115" s="399">
        <f t="shared" si="50"/>
        <v>1.7616518192681753E-5</v>
      </c>
      <c r="AZ115" s="399">
        <f t="shared" si="50"/>
        <v>8.8109754395617924E-6</v>
      </c>
      <c r="BA115" s="399">
        <f t="shared" si="50"/>
        <v>4.4067646878518884E-6</v>
      </c>
      <c r="BB115" s="399">
        <f t="shared" si="50"/>
        <v>2.2039828196619389E-6</v>
      </c>
      <c r="BC115" s="399">
        <f t="shared" si="50"/>
        <v>1.1022738451686954E-6</v>
      </c>
      <c r="BD115" s="399">
        <f t="shared" si="50"/>
        <v>5.512697966042095E-7</v>
      </c>
      <c r="BE115" s="399">
        <f t="shared" si="50"/>
        <v>2.7569742262566685E-7</v>
      </c>
      <c r="BF115" s="399">
        <f t="shared" si="50"/>
        <v>1.3787813771892515E-7</v>
      </c>
      <c r="BG115" s="399">
        <f t="shared" si="50"/>
        <v>6.8952920366821273E-8</v>
      </c>
      <c r="BH115" s="399">
        <f t="shared" si="50"/>
        <v>3.4482981293580781E-8</v>
      </c>
      <c r="BI115" s="399">
        <f t="shared" si="50"/>
        <v>1.7244561114533233E-8</v>
      </c>
    </row>
    <row r="116" spans="1:61" s="394" customFormat="1" ht="18" customHeight="1">
      <c r="A116" s="397" t="s">
        <v>969</v>
      </c>
      <c r="B116" s="398">
        <f t="shared" ref="B116:AG116" si="51">+B112*(1-B103)</f>
        <v>0.41212692374686288</v>
      </c>
      <c r="C116" s="398">
        <f t="shared" si="51"/>
        <v>0.5327436469074458</v>
      </c>
      <c r="D116" s="398">
        <f t="shared" si="51"/>
        <v>0.67574720152887058</v>
      </c>
      <c r="E116" s="398">
        <f t="shared" si="51"/>
        <v>0.81191487554751418</v>
      </c>
      <c r="F116" s="398">
        <f t="shared" si="51"/>
        <v>0.93402223947222995</v>
      </c>
      <c r="G116" s="398">
        <f t="shared" si="51"/>
        <v>1.0345511864901882</v>
      </c>
      <c r="H116" s="398">
        <f t="shared" si="51"/>
        <v>1.1246233195469484</v>
      </c>
      <c r="I116" s="398">
        <f t="shared" si="51"/>
        <v>1.2114072895727106</v>
      </c>
      <c r="J116" s="398">
        <f t="shared" si="51"/>
        <v>1.2951980195623192</v>
      </c>
      <c r="K116" s="398">
        <f t="shared" si="51"/>
        <v>1.3762237607654677</v>
      </c>
      <c r="L116" s="398">
        <f t="shared" si="51"/>
        <v>1.4560844622049083</v>
      </c>
      <c r="M116" s="398">
        <f t="shared" si="51"/>
        <v>1.5328657415716276</v>
      </c>
      <c r="N116" s="398">
        <f t="shared" si="51"/>
        <v>1.6175086285927396</v>
      </c>
      <c r="O116" s="398">
        <f t="shared" si="51"/>
        <v>1.6919487063967511</v>
      </c>
      <c r="P116" s="398">
        <f t="shared" si="51"/>
        <v>1.7588278059890161</v>
      </c>
      <c r="Q116" s="398">
        <f t="shared" si="51"/>
        <v>1.8194564113945302</v>
      </c>
      <c r="R116" s="398">
        <f t="shared" si="51"/>
        <v>1.8744016308573741</v>
      </c>
      <c r="S116" s="398">
        <f t="shared" si="51"/>
        <v>1.9237650378329312</v>
      </c>
      <c r="T116" s="398">
        <f t="shared" si="51"/>
        <v>1.9672620042741114</v>
      </c>
      <c r="U116" s="398">
        <f t="shared" si="51"/>
        <v>2.0042081394953186</v>
      </c>
      <c r="V116" s="398">
        <f t="shared" si="51"/>
        <v>2.0429556786623122</v>
      </c>
      <c r="W116" s="398">
        <f t="shared" si="51"/>
        <v>2.0841172019339798</v>
      </c>
      <c r="X116" s="398">
        <f t="shared" si="51"/>
        <v>2.1166556306828981</v>
      </c>
      <c r="Y116" s="398">
        <f t="shared" si="51"/>
        <v>2.1353427394713984</v>
      </c>
      <c r="Z116" s="398">
        <f t="shared" si="51"/>
        <v>2.1344808157414321</v>
      </c>
      <c r="AA116" s="398">
        <f t="shared" si="51"/>
        <v>1.9944844110422093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0.41227239850714797</v>
      </c>
      <c r="C119" s="420">
        <f t="shared" ref="C119:BI120" si="53">+C112</f>
        <v>0.53293657174898823</v>
      </c>
      <c r="D119" s="420">
        <f t="shared" si="53"/>
        <v>0.67599822128511189</v>
      </c>
      <c r="E119" s="420">
        <f t="shared" si="53"/>
        <v>0.8122242083943807</v>
      </c>
      <c r="F119" s="420">
        <f t="shared" si="53"/>
        <v>0.93438716164561098</v>
      </c>
      <c r="G119" s="420">
        <f t="shared" si="53"/>
        <v>1.0349656206537829</v>
      </c>
      <c r="H119" s="420">
        <f t="shared" si="53"/>
        <v>1.1250851704236853</v>
      </c>
      <c r="I119" s="420">
        <f t="shared" si="53"/>
        <v>1.2119172141404073</v>
      </c>
      <c r="J119" s="420">
        <f t="shared" si="53"/>
        <v>1.2957567667261607</v>
      </c>
      <c r="K119" s="420">
        <f t="shared" si="53"/>
        <v>1.3768322586273316</v>
      </c>
      <c r="L119" s="420">
        <f t="shared" si="53"/>
        <v>1.4567449969352309</v>
      </c>
      <c r="M119" s="420">
        <f t="shared" si="53"/>
        <v>1.5335827856802078</v>
      </c>
      <c r="N119" s="420">
        <f t="shared" si="53"/>
        <v>1.6183039923499594</v>
      </c>
      <c r="O119" s="420">
        <f t="shared" si="53"/>
        <v>1.692876308973531</v>
      </c>
      <c r="P119" s="420">
        <f t="shared" si="53"/>
        <v>1.7600493355293771</v>
      </c>
      <c r="Q119" s="420">
        <f t="shared" si="53"/>
        <v>1.8213386230974893</v>
      </c>
      <c r="R119" s="420">
        <f t="shared" si="53"/>
        <v>1.8776162862618444</v>
      </c>
      <c r="S119" s="420">
        <f t="shared" si="53"/>
        <v>1.9294217600368433</v>
      </c>
      <c r="T119" s="420">
        <f t="shared" si="53"/>
        <v>1.9771249666261062</v>
      </c>
      <c r="U119" s="420">
        <f t="shared" si="53"/>
        <v>2.021011206848677</v>
      </c>
      <c r="V119" s="420">
        <f t="shared" si="53"/>
        <v>2.0709521455118445</v>
      </c>
      <c r="W119" s="420">
        <f t="shared" si="53"/>
        <v>2.1298270332323579</v>
      </c>
      <c r="X119" s="420">
        <f t="shared" si="53"/>
        <v>2.1896170102551911</v>
      </c>
      <c r="Y119" s="420">
        <f t="shared" si="53"/>
        <v>2.2491701841564868</v>
      </c>
      <c r="Z119" s="420">
        <f t="shared" si="53"/>
        <v>2.3079132118680112</v>
      </c>
      <c r="AA119" s="420">
        <f t="shared" si="53"/>
        <v>2.3655933429693903</v>
      </c>
      <c r="AB119" s="420">
        <f t="shared" si="53"/>
        <v>2.4221641751348364</v>
      </c>
      <c r="AC119" s="420">
        <f t="shared" si="53"/>
        <v>2.4777050078476064</v>
      </c>
      <c r="AD119" s="420">
        <f t="shared" si="53"/>
        <v>2.5335889028734591</v>
      </c>
      <c r="AE119" s="420">
        <f t="shared" si="53"/>
        <v>2.589640225400748</v>
      </c>
      <c r="AF119" s="420">
        <f t="shared" si="53"/>
        <v>2.6401421957688003</v>
      </c>
      <c r="AG119" s="420">
        <f t="shared" si="53"/>
        <v>2.6834853003755672</v>
      </c>
      <c r="AH119" s="420">
        <f t="shared" si="53"/>
        <v>2.7243130716643948</v>
      </c>
      <c r="AI119" s="420">
        <f t="shared" si="53"/>
        <v>2.7633125731922363</v>
      </c>
      <c r="AJ119" s="420">
        <f t="shared" si="53"/>
        <v>2.8008659448267061</v>
      </c>
      <c r="AK119" s="420">
        <f t="shared" si="53"/>
        <v>2.83720265060933</v>
      </c>
      <c r="AL119" s="420">
        <f t="shared" si="53"/>
        <v>2.8724760015528812</v>
      </c>
      <c r="AM119" s="420">
        <f t="shared" si="53"/>
        <v>2.9068013400023358</v>
      </c>
      <c r="AN119" s="420">
        <f t="shared" si="53"/>
        <v>2.9402745401661052</v>
      </c>
      <c r="AO119" s="420">
        <f t="shared" si="53"/>
        <v>2.9729806163069949</v>
      </c>
      <c r="AP119" s="420">
        <f t="shared" si="53"/>
        <v>3.0049975081781692</v>
      </c>
      <c r="AQ119" s="420">
        <f t="shared" si="53"/>
        <v>3.0363976195520941</v>
      </c>
      <c r="AR119" s="420">
        <f t="shared" si="53"/>
        <v>3.0672483845609531</v>
      </c>
      <c r="AS119" s="420">
        <f t="shared" si="53"/>
        <v>3.0976124685292201</v>
      </c>
      <c r="AT119" s="420">
        <f t="shared" si="53"/>
        <v>3.1275478744323633</v>
      </c>
      <c r="AU119" s="420">
        <f t="shared" si="53"/>
        <v>3.1571080628004968</v>
      </c>
      <c r="AV119" s="420">
        <f t="shared" si="53"/>
        <v>3.1863421171774537</v>
      </c>
      <c r="AW119" s="420">
        <f t="shared" si="53"/>
        <v>3.2152949549889933</v>
      </c>
      <c r="AX119" s="420">
        <f t="shared" si="53"/>
        <v>3.2440075721779817</v>
      </c>
      <c r="AY119" s="420">
        <f t="shared" si="53"/>
        <v>3.2725173078060275</v>
      </c>
      <c r="AZ119" s="420">
        <f t="shared" si="53"/>
        <v>3.3008581164133401</v>
      </c>
      <c r="BA119" s="420">
        <f t="shared" si="53"/>
        <v>3.3290608386585125</v>
      </c>
      <c r="BB119" s="420">
        <f t="shared" si="53"/>
        <v>3.3571534634938431</v>
      </c>
      <c r="BC119" s="420">
        <f t="shared" si="53"/>
        <v>3.3851613774489033</v>
      </c>
      <c r="BD119" s="420">
        <f t="shared" si="53"/>
        <v>3.4131075983987702</v>
      </c>
      <c r="BE119" s="420">
        <f t="shared" si="53"/>
        <v>3.4410129925222934</v>
      </c>
      <c r="BF119" s="420">
        <f t="shared" si="53"/>
        <v>3.4688964740930404</v>
      </c>
      <c r="BG119" s="420">
        <f t="shared" si="53"/>
        <v>3.4967751883791736</v>
      </c>
      <c r="BH119" s="420">
        <f t="shared" si="53"/>
        <v>3.5246646783361499</v>
      </c>
      <c r="BI119" s="420">
        <f t="shared" si="53"/>
        <v>3.552579036020342</v>
      </c>
    </row>
    <row r="120" spans="1:61" s="416" customFormat="1" ht="18" customHeight="1">
      <c r="A120" s="418" t="s">
        <v>949</v>
      </c>
      <c r="B120" s="420">
        <f>+B113</f>
        <v>0.41227239850714797</v>
      </c>
      <c r="C120" s="420">
        <f t="shared" si="53"/>
        <v>0.53297093331331402</v>
      </c>
      <c r="D120" s="420">
        <f t="shared" si="53"/>
        <v>0.67605785971701871</v>
      </c>
      <c r="E120" s="420">
        <f t="shared" si="53"/>
        <v>0.53219249351146902</v>
      </c>
      <c r="F120" s="420">
        <f t="shared" si="53"/>
        <v>0.3826106878161033</v>
      </c>
      <c r="G120" s="420">
        <f t="shared" si="53"/>
        <v>0.26940566508182101</v>
      </c>
      <c r="H120" s="420">
        <f t="shared" si="53"/>
        <v>0.21885786547482852</v>
      </c>
      <c r="I120" s="420">
        <f t="shared" si="53"/>
        <v>0.18142271855389636</v>
      </c>
      <c r="J120" s="420">
        <f t="shared" si="53"/>
        <v>0.15373608675921629</v>
      </c>
      <c r="K120" s="420">
        <f t="shared" si="53"/>
        <v>0.13323925152141808</v>
      </c>
      <c r="L120" s="420">
        <f t="shared" si="53"/>
        <v>0.11867006323685927</v>
      </c>
      <c r="M120" s="420">
        <f t="shared" si="53"/>
        <v>0.1070997320712655</v>
      </c>
      <c r="N120" s="420">
        <f t="shared" si="53"/>
        <v>9.6657508194317107E-2</v>
      </c>
      <c r="O120" s="420">
        <f t="shared" si="53"/>
        <v>8.7233401145371176E-2</v>
      </c>
      <c r="P120" s="420">
        <f t="shared" si="53"/>
        <v>7.8728144533697475E-2</v>
      </c>
      <c r="Q120" s="420">
        <f t="shared" si="53"/>
        <v>7.1052150441661965E-2</v>
      </c>
      <c r="R120" s="420">
        <f t="shared" si="53"/>
        <v>6.4124565773599915E-2</v>
      </c>
      <c r="S120" s="420">
        <f t="shared" si="53"/>
        <v>5.7872420610673915E-2</v>
      </c>
      <c r="T120" s="420">
        <f t="shared" si="53"/>
        <v>5.2229859601133202E-2</v>
      </c>
      <c r="U120" s="420">
        <f t="shared" si="53"/>
        <v>4.7137448290022713E-2</v>
      </c>
      <c r="V120" s="420">
        <f t="shared" si="53"/>
        <v>4.2541547081745491E-2</v>
      </c>
      <c r="W120" s="420">
        <f t="shared" si="53"/>
        <v>4.0414469727658213E-2</v>
      </c>
      <c r="X120" s="420">
        <f t="shared" si="53"/>
        <v>3.8393746241275298E-2</v>
      </c>
      <c r="Y120" s="420">
        <f t="shared" si="53"/>
        <v>3.6474058929211531E-2</v>
      </c>
      <c r="Z120" s="420">
        <f t="shared" si="53"/>
        <v>3.4650355982750951E-2</v>
      </c>
      <c r="AA120" s="420">
        <f t="shared" si="53"/>
        <v>3.29178381836134E-2</v>
      </c>
      <c r="AB120" s="420">
        <f t="shared" si="53"/>
        <v>3.1271946274432728E-2</v>
      </c>
      <c r="AC120" s="420">
        <f t="shared" si="53"/>
        <v>2.970834896071109E-2</v>
      </c>
      <c r="AD120" s="420">
        <f t="shared" si="53"/>
        <v>2.8222931512675534E-2</v>
      </c>
      <c r="AE120" s="420">
        <f t="shared" si="53"/>
        <v>2.6811784937041755E-2</v>
      </c>
      <c r="AF120" s="420">
        <f t="shared" si="53"/>
        <v>2.5471195690189664E-2</v>
      </c>
      <c r="AG120" s="420">
        <f t="shared" si="53"/>
        <v>2.4197635905680179E-2</v>
      </c>
      <c r="AH120" s="420">
        <f t="shared" si="53"/>
        <v>2.2987754110396167E-2</v>
      </c>
      <c r="AI120" s="420">
        <f t="shared" si="53"/>
        <v>2.1838366404876356E-2</v>
      </c>
      <c r="AJ120" s="420">
        <f t="shared" si="53"/>
        <v>2.0746448084632538E-2</v>
      </c>
      <c r="AK120" s="420">
        <f t="shared" si="53"/>
        <v>1.970912568040091E-2</v>
      </c>
      <c r="AL120" s="420">
        <f t="shared" si="53"/>
        <v>1.8723669396380864E-2</v>
      </c>
      <c r="AM120" s="420">
        <f t="shared" si="53"/>
        <v>1.7787485926561819E-2</v>
      </c>
      <c r="AN120" s="420">
        <f t="shared" si="53"/>
        <v>1.6898111630233727E-2</v>
      </c>
      <c r="AO120" s="420">
        <f t="shared" si="53"/>
        <v>1.6053206048722041E-2</v>
      </c>
      <c r="AP120" s="420">
        <f t="shared" si="53"/>
        <v>1.5250545746285938E-2</v>
      </c>
      <c r="AQ120" s="420">
        <f t="shared" si="53"/>
        <v>1.448801845897164E-2</v>
      </c>
      <c r="AR120" s="420">
        <f t="shared" si="53"/>
        <v>1.3763617536023058E-2</v>
      </c>
      <c r="AS120" s="420">
        <f t="shared" si="53"/>
        <v>1.3075436659221904E-2</v>
      </c>
      <c r="AT120" s="420">
        <f t="shared" si="53"/>
        <v>1.2421664826260809E-2</v>
      </c>
      <c r="AU120" s="420">
        <f t="shared" si="53"/>
        <v>1.1800581584947768E-2</v>
      </c>
      <c r="AV120" s="420">
        <f t="shared" si="53"/>
        <v>1.121055250570038E-2</v>
      </c>
      <c r="AW120" s="420">
        <f t="shared" si="53"/>
        <v>1.065002488041536E-2</v>
      </c>
      <c r="AX120" s="420">
        <f t="shared" si="53"/>
        <v>1.0117523636394591E-2</v>
      </c>
      <c r="AY120" s="420">
        <f t="shared" si="53"/>
        <v>9.6116474545748613E-3</v>
      </c>
      <c r="AZ120" s="420">
        <f t="shared" si="53"/>
        <v>9.1310650818461174E-3</v>
      </c>
      <c r="BA120" s="420">
        <f t="shared" si="53"/>
        <v>8.674511827753811E-3</v>
      </c>
      <c r="BB120" s="420">
        <f t="shared" si="53"/>
        <v>8.2407862363661193E-3</v>
      </c>
      <c r="BC120" s="420">
        <f t="shared" si="53"/>
        <v>7.8287469245478126E-3</v>
      </c>
      <c r="BD120" s="420">
        <f t="shared" si="53"/>
        <v>7.4373095783204215E-3</v>
      </c>
      <c r="BE120" s="420">
        <f t="shared" si="53"/>
        <v>7.0654440994044002E-3</v>
      </c>
      <c r="BF120" s="420">
        <f t="shared" si="53"/>
        <v>6.7121718944341798E-3</v>
      </c>
      <c r="BG120" s="420">
        <f t="shared" si="53"/>
        <v>6.3765632997124701E-3</v>
      </c>
      <c r="BH120" s="420">
        <f t="shared" si="53"/>
        <v>6.0577351347268467E-3</v>
      </c>
      <c r="BI120" s="420">
        <f t="shared" si="53"/>
        <v>5.7548483779905043E-3</v>
      </c>
    </row>
    <row r="121" spans="1:61" s="417" customFormat="1" ht="18" customHeight="1">
      <c r="A121" s="419" t="s">
        <v>965</v>
      </c>
      <c r="B121" s="420">
        <f>+B119*(1-B122)</f>
        <v>0.41227239850714797</v>
      </c>
      <c r="C121" s="420">
        <f t="shared" ref="C121:BI121" si="54">+C119*(1-C122)</f>
        <v>0.53293657174898823</v>
      </c>
      <c r="D121" s="420">
        <f t="shared" si="54"/>
        <v>0.67599822128511189</v>
      </c>
      <c r="E121" s="420">
        <f t="shared" si="54"/>
        <v>0.61611449593489676</v>
      </c>
      <c r="F121" s="420">
        <f t="shared" si="54"/>
        <v>0.5835983551613918</v>
      </c>
      <c r="G121" s="420">
        <f t="shared" si="54"/>
        <v>0.54480916728512696</v>
      </c>
      <c r="H121" s="420">
        <f t="shared" si="54"/>
        <v>0.53051206020332609</v>
      </c>
      <c r="I121" s="420">
        <f t="shared" si="54"/>
        <v>0.57511920325178367</v>
      </c>
      <c r="J121" s="420">
        <f t="shared" si="54"/>
        <v>0.56866787456654466</v>
      </c>
      <c r="K121" s="420">
        <f t="shared" si="54"/>
        <v>0.5676334425244961</v>
      </c>
      <c r="L121" s="420">
        <f t="shared" si="54"/>
        <v>0.57278491589605307</v>
      </c>
      <c r="M121" s="420">
        <f t="shared" si="54"/>
        <v>0.58044839435290496</v>
      </c>
      <c r="N121" s="420">
        <f t="shared" si="54"/>
        <v>0.59215887416284807</v>
      </c>
      <c r="O121" s="420">
        <f t="shared" si="54"/>
        <v>0.60046597192662954</v>
      </c>
      <c r="P121" s="420">
        <f t="shared" si="54"/>
        <v>0.60766318634454086</v>
      </c>
      <c r="Q121" s="420">
        <f t="shared" si="54"/>
        <v>0.61396966265343633</v>
      </c>
      <c r="R121" s="420">
        <f t="shared" si="54"/>
        <v>0.61998816385384703</v>
      </c>
      <c r="S121" s="420">
        <f t="shared" si="54"/>
        <v>0.6262089857287072</v>
      </c>
      <c r="T121" s="420">
        <f t="shared" si="54"/>
        <v>0.63127418302497784</v>
      </c>
      <c r="U121" s="420">
        <f t="shared" si="54"/>
        <v>0.63544880718822983</v>
      </c>
      <c r="V121" s="420">
        <f t="shared" si="54"/>
        <v>0.6419618265592576</v>
      </c>
      <c r="W121" s="420">
        <f t="shared" si="54"/>
        <v>0.7134710094431389</v>
      </c>
      <c r="X121" s="420">
        <f t="shared" si="54"/>
        <v>0.78665021657544965</v>
      </c>
      <c r="Y121" s="420">
        <f t="shared" si="54"/>
        <v>0.86103456825588842</v>
      </c>
      <c r="Z121" s="420">
        <f t="shared" si="54"/>
        <v>0.93628753481296001</v>
      </c>
      <c r="AA121" s="420">
        <f t="shared" si="54"/>
        <v>0.41676188660790375</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0.24144775596772358</v>
      </c>
      <c r="F122" s="421">
        <f t="shared" si="55"/>
        <v>0.37542126099680329</v>
      </c>
      <c r="G122" s="421">
        <f t="shared" si="55"/>
        <v>0.47359684571843691</v>
      </c>
      <c r="H122" s="421">
        <f t="shared" si="55"/>
        <v>0.52846942244955064</v>
      </c>
      <c r="I122" s="421">
        <f t="shared" si="55"/>
        <v>0.5254467908026984</v>
      </c>
      <c r="J122" s="421">
        <f t="shared" si="55"/>
        <v>0.56113069275853966</v>
      </c>
      <c r="K122" s="421">
        <f t="shared" si="55"/>
        <v>0.58772505585363544</v>
      </c>
      <c r="L122" s="421">
        <f t="shared" si="55"/>
        <v>0.60680495412642221</v>
      </c>
      <c r="M122" s="421">
        <f t="shared" ref="M122:BI122" si="56">+(M123/(1000*M$36))^(1/($B$38-1))</f>
        <v>0.62150827475841031</v>
      </c>
      <c r="N122" s="421">
        <f t="shared" si="56"/>
        <v>0.63408674948458432</v>
      </c>
      <c r="O122" s="421">
        <f t="shared" si="56"/>
        <v>0.64529837842038218</v>
      </c>
      <c r="P122" s="421">
        <f t="shared" si="56"/>
        <v>0.65474650393150968</v>
      </c>
      <c r="Q122" s="421">
        <f t="shared" si="56"/>
        <v>0.66290196953640679</v>
      </c>
      <c r="R122" s="421">
        <f t="shared" si="56"/>
        <v>0.66980039085185794</v>
      </c>
      <c r="S122" s="421">
        <f t="shared" si="56"/>
        <v>0.67544214608798159</v>
      </c>
      <c r="T122" s="421">
        <f t="shared" si="56"/>
        <v>0.68071103562956625</v>
      </c>
      <c r="U122" s="421">
        <f t="shared" si="56"/>
        <v>0.68557878104047099</v>
      </c>
      <c r="V122" s="421">
        <f t="shared" si="56"/>
        <v>0.69001609817469056</v>
      </c>
      <c r="W122" s="421">
        <f t="shared" si="56"/>
        <v>0.66500988187743537</v>
      </c>
      <c r="X122" s="421">
        <f t="shared" si="56"/>
        <v>0.64073615938717576</v>
      </c>
      <c r="Y122" s="421">
        <f t="shared" si="56"/>
        <v>0.61717678176549151</v>
      </c>
      <c r="Z122" s="421">
        <f t="shared" si="56"/>
        <v>0.59431423590875221</v>
      </c>
      <c r="AA122" s="421">
        <f t="shared" si="56"/>
        <v>0.82382352915959467</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148.56255492005451</v>
      </c>
      <c r="AC123" s="415">
        <f>+MIN(Global!AC118,AC36*1000)</f>
        <v>74.281277460027255</v>
      </c>
      <c r="AD123" s="415">
        <f>+MIN(Global!AD118,AD36*1000)</f>
        <v>37.140638730013627</v>
      </c>
      <c r="AE123" s="415">
        <f>+MIN(Global!AE118,AE36*1000)</f>
        <v>18.570319365006814</v>
      </c>
      <c r="AF123" s="415">
        <f>+MIN(Global!AF118,AF36*1000)</f>
        <v>9.2851596825034068</v>
      </c>
      <c r="AG123" s="415">
        <f>+MIN(Global!AG118,AG36*1000)</f>
        <v>4.6425798412517034</v>
      </c>
      <c r="AH123" s="415">
        <f>+MIN(Global!AH118,AH36*1000)</f>
        <v>2.3212899206258517</v>
      </c>
      <c r="AI123" s="415">
        <f>+MIN(Global!AI118,AI36*1000)</f>
        <v>1.1606449603129259</v>
      </c>
      <c r="AJ123" s="415">
        <f>+MIN(Global!AJ118,AJ36*1000)</f>
        <v>0.58032248015646293</v>
      </c>
      <c r="AK123" s="415">
        <f>+MIN(Global!AK118,AK36*1000)</f>
        <v>0.29016124007823146</v>
      </c>
      <c r="AL123" s="415">
        <f>+MIN(Global!AL118,AL36*1000)</f>
        <v>0.14508062003911573</v>
      </c>
      <c r="AM123" s="415">
        <f>+MIN(Global!AM118,AM36*1000)</f>
        <v>7.2540310019557866E-2</v>
      </c>
      <c r="AN123" s="415">
        <f>+MIN(Global!AN118,AN36*1000)</f>
        <v>3.6270155009778933E-2</v>
      </c>
      <c r="AO123" s="415">
        <f>+MIN(Global!AO118,AO36*1000)</f>
        <v>1.8135077504889466E-2</v>
      </c>
      <c r="AP123" s="415">
        <f>+MIN(Global!AP118,AP36*1000)</f>
        <v>9.0675387524447332E-3</v>
      </c>
      <c r="AQ123" s="415">
        <f>+MIN(Global!AQ118,AQ36*1000)</f>
        <v>4.5337693762223666E-3</v>
      </c>
      <c r="AR123" s="415">
        <f>+MIN(Global!AR118,AR36*1000)</f>
        <v>2.2668846881111833E-3</v>
      </c>
      <c r="AS123" s="415">
        <f>+MIN(Global!AS118,AS36*1000)</f>
        <v>1.1334423440555917E-3</v>
      </c>
      <c r="AT123" s="415">
        <f>+MIN(Global!AT118,AT36*1000)</f>
        <v>5.6672117202779583E-4</v>
      </c>
      <c r="AU123" s="415">
        <f>+MIN(Global!AU118,AU36*1000)</f>
        <v>2.8336058601389791E-4</v>
      </c>
      <c r="AV123" s="415">
        <f>+MIN(Global!AV118,AV36*1000)</f>
        <v>1.4168029300694896E-4</v>
      </c>
      <c r="AW123" s="415">
        <f>+MIN(Global!AW118,AW36*1000)</f>
        <v>7.0840146503474478E-5</v>
      </c>
      <c r="AX123" s="415">
        <f>+MIN(Global!AX118,AX36*1000)</f>
        <v>3.5420073251737239E-5</v>
      </c>
      <c r="AY123" s="415">
        <f>+MIN(Global!AY118,AY36*1000)</f>
        <v>1.771003662586862E-5</v>
      </c>
      <c r="AZ123" s="415">
        <f>+MIN(Global!AZ118,AZ36*1000)</f>
        <v>8.8550183129343098E-6</v>
      </c>
      <c r="BA123" s="415">
        <f>+MIN(Global!BA118,BA36*1000)</f>
        <v>4.4275091564671549E-6</v>
      </c>
      <c r="BB123" s="415">
        <f>+MIN(Global!BB118,BB36*1000)</f>
        <v>2.2137545782335775E-6</v>
      </c>
      <c r="BC123" s="415">
        <f>+MIN(Global!BC118,BC36*1000)</f>
        <v>1.1068772891167887E-6</v>
      </c>
      <c r="BD123" s="415">
        <f>+MIN(Global!BD118,BD36*1000)</f>
        <v>5.5343864455839436E-7</v>
      </c>
      <c r="BE123" s="415">
        <f>+MIN(Global!BE118,BE36*1000)</f>
        <v>2.7671932227919718E-7</v>
      </c>
      <c r="BF123" s="415">
        <f>+MIN(Global!BF118,BF36*1000)</f>
        <v>1.3835966113959859E-7</v>
      </c>
      <c r="BG123" s="415">
        <f>+MIN(Global!BG118,BG36*1000)</f>
        <v>6.9179830569799295E-8</v>
      </c>
      <c r="BH123" s="415">
        <f>+MIN(Global!BH118,BH36*1000)</f>
        <v>3.4589915284899648E-8</v>
      </c>
      <c r="BI123" s="415">
        <f>+MIN(Global!BI118,BI36*1000)</f>
        <v>1.7294957642449824E-8</v>
      </c>
    </row>
    <row r="124" spans="1:61" s="416" customFormat="1" ht="18" customHeight="1">
      <c r="A124" s="418" t="s">
        <v>969</v>
      </c>
      <c r="B124" s="420">
        <f>+B119*(1-B122)</f>
        <v>0.41227239850714797</v>
      </c>
      <c r="C124" s="420">
        <f t="shared" ref="C124:BI124" si="57">+C119*(1-C122)</f>
        <v>0.53293657174898823</v>
      </c>
      <c r="D124" s="420">
        <f t="shared" si="57"/>
        <v>0.67599822128511189</v>
      </c>
      <c r="E124" s="420">
        <f t="shared" si="57"/>
        <v>0.61611449593489676</v>
      </c>
      <c r="F124" s="420">
        <f t="shared" si="57"/>
        <v>0.5835983551613918</v>
      </c>
      <c r="G124" s="420">
        <f t="shared" si="57"/>
        <v>0.54480916728512696</v>
      </c>
      <c r="H124" s="420">
        <f t="shared" si="57"/>
        <v>0.53051206020332609</v>
      </c>
      <c r="I124" s="420">
        <f t="shared" si="57"/>
        <v>0.57511920325178367</v>
      </c>
      <c r="J124" s="420">
        <f t="shared" si="57"/>
        <v>0.56866787456654466</v>
      </c>
      <c r="K124" s="420">
        <f t="shared" si="57"/>
        <v>0.5676334425244961</v>
      </c>
      <c r="L124" s="420">
        <f t="shared" si="57"/>
        <v>0.57278491589605307</v>
      </c>
      <c r="M124" s="420">
        <f t="shared" si="57"/>
        <v>0.58044839435290496</v>
      </c>
      <c r="N124" s="420">
        <f t="shared" si="57"/>
        <v>0.59215887416284807</v>
      </c>
      <c r="O124" s="420">
        <f t="shared" si="57"/>
        <v>0.60046597192662954</v>
      </c>
      <c r="P124" s="420">
        <f t="shared" si="57"/>
        <v>0.60766318634454086</v>
      </c>
      <c r="Q124" s="420">
        <f t="shared" si="57"/>
        <v>0.61396966265343633</v>
      </c>
      <c r="R124" s="420">
        <f t="shared" si="57"/>
        <v>0.61998816385384703</v>
      </c>
      <c r="S124" s="420">
        <f t="shared" si="57"/>
        <v>0.6262089857287072</v>
      </c>
      <c r="T124" s="420">
        <f t="shared" si="57"/>
        <v>0.63127418302497784</v>
      </c>
      <c r="U124" s="420">
        <f t="shared" si="57"/>
        <v>0.63544880718822983</v>
      </c>
      <c r="V124" s="420">
        <f t="shared" si="57"/>
        <v>0.6419618265592576</v>
      </c>
      <c r="W124" s="420">
        <f t="shared" si="57"/>
        <v>0.7134710094431389</v>
      </c>
      <c r="X124" s="420">
        <f t="shared" si="57"/>
        <v>0.78665021657544965</v>
      </c>
      <c r="Y124" s="420">
        <f t="shared" si="57"/>
        <v>0.86103456825588842</v>
      </c>
      <c r="Z124" s="420">
        <f t="shared" si="57"/>
        <v>0.93628753481296001</v>
      </c>
      <c r="AA124" s="420">
        <f t="shared" si="57"/>
        <v>0.41676188660790375</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0.15920576035969525</v>
      </c>
      <c r="D128" s="23">
        <f t="shared" si="58"/>
        <v>0.14397883674704012</v>
      </c>
      <c r="E128" s="23">
        <f t="shared" si="58"/>
        <v>0.13576854865594098</v>
      </c>
      <c r="F128" s="23">
        <f t="shared" si="58"/>
        <v>0.13054471681875265</v>
      </c>
      <c r="G128" s="23">
        <f t="shared" si="58"/>
        <v>0.1261566044981422</v>
      </c>
      <c r="H128" s="23">
        <f t="shared" si="58"/>
        <v>0.12240940115795972</v>
      </c>
      <c r="I128" s="23">
        <f t="shared" si="58"/>
        <v>0.11941130738925454</v>
      </c>
      <c r="J128" s="23">
        <f t="shared" si="58"/>
        <v>0.11682830858333564</v>
      </c>
      <c r="K128" s="23">
        <f t="shared" si="58"/>
        <v>0.11445932345646218</v>
      </c>
      <c r="L128" s="23">
        <f t="shared" si="58"/>
        <v>0.11219725735401842</v>
      </c>
      <c r="M128" s="23">
        <f t="shared" si="58"/>
        <v>0.11035353375875027</v>
      </c>
      <c r="N128" s="23">
        <f t="shared" si="58"/>
        <v>0.1069003243423202</v>
      </c>
      <c r="O128" s="23">
        <f t="shared" si="58"/>
        <v>0.10476129632508574</v>
      </c>
      <c r="P128" s="23">
        <f t="shared" si="58"/>
        <v>0.10332270618909778</v>
      </c>
      <c r="Q128" s="23">
        <f t="shared" si="58"/>
        <v>0.102286364641998</v>
      </c>
      <c r="R128" s="23">
        <f t="shared" si="58"/>
        <v>0.10150034223018581</v>
      </c>
      <c r="S128" s="23">
        <f t="shared" si="58"/>
        <v>0.10088375399668917</v>
      </c>
      <c r="T128" s="23">
        <f t="shared" si="58"/>
        <v>0.10039134186924722</v>
      </c>
      <c r="U128" s="23">
        <f t="shared" si="58"/>
        <v>9.9996174863677817E-2</v>
      </c>
      <c r="V128" s="23">
        <f t="shared" si="58"/>
        <v>0.10014654846359498</v>
      </c>
      <c r="W128" s="23">
        <f t="shared" si="58"/>
        <v>0.10061273653213806</v>
      </c>
      <c r="X128" s="23">
        <f t="shared" si="58"/>
        <v>0.10080284541991436</v>
      </c>
      <c r="Y128" s="23">
        <f t="shared" si="58"/>
        <v>0.10086821891068459</v>
      </c>
      <c r="Z128" s="23">
        <f t="shared" si="58"/>
        <v>0.10088690121114614</v>
      </c>
      <c r="AA128" s="23">
        <f t="shared" si="58"/>
        <v>0.10089747953761065</v>
      </c>
      <c r="AB128" s="23">
        <f t="shared" si="58"/>
        <v>0.1009147925806107</v>
      </c>
      <c r="AC128" s="23">
        <f t="shared" si="58"/>
        <v>0.1009402906780144</v>
      </c>
      <c r="AD128" s="23">
        <f t="shared" si="58"/>
        <v>0.10085486797120211</v>
      </c>
      <c r="AE128" s="23">
        <f t="shared" si="58"/>
        <v>0.10069042065107683</v>
      </c>
      <c r="AF128" s="23">
        <f t="shared" si="58"/>
        <v>0.10026753159884903</v>
      </c>
      <c r="AG128" s="23">
        <f t="shared" si="58"/>
        <v>9.9712040530467227E-2</v>
      </c>
      <c r="AH128" s="23">
        <f t="shared" si="58"/>
        <v>9.930362400696395E-2</v>
      </c>
      <c r="AI128" s="23">
        <f t="shared" si="58"/>
        <v>9.8984061865562953E-2</v>
      </c>
      <c r="AJ128" s="23">
        <f t="shared" si="58"/>
        <v>9.872434236711812E-2</v>
      </c>
      <c r="AK128" s="23">
        <f t="shared" si="58"/>
        <v>9.8509498288137945E-2</v>
      </c>
      <c r="AL128" s="23">
        <f t="shared" si="58"/>
        <v>9.8331267701245159E-2</v>
      </c>
      <c r="AM128" s="23">
        <f t="shared" si="58"/>
        <v>9.8184545191766059E-2</v>
      </c>
      <c r="AN128" s="23">
        <f t="shared" si="58"/>
        <v>9.8065706764022237E-2</v>
      </c>
      <c r="AO128" s="23">
        <f t="shared" si="58"/>
        <v>9.7971846921157027E-2</v>
      </c>
      <c r="AP128" s="23">
        <f t="shared" si="58"/>
        <v>9.790044852610244E-2</v>
      </c>
      <c r="AQ128" s="23">
        <f t="shared" si="58"/>
        <v>9.7849249941325531E-2</v>
      </c>
      <c r="AR128" s="23">
        <f t="shared" si="58"/>
        <v>9.7816196491192955E-2</v>
      </c>
      <c r="AS128" s="23">
        <f t="shared" si="58"/>
        <v>9.7799424031921017E-2</v>
      </c>
      <c r="AT128" s="23">
        <f t="shared" si="58"/>
        <v>9.7797251892663473E-2</v>
      </c>
      <c r="AU128" s="23">
        <f t="shared" si="58"/>
        <v>9.7808176310286751E-2</v>
      </c>
      <c r="AV128" s="23">
        <f t="shared" si="58"/>
        <v>9.7830861676590414E-2</v>
      </c>
      <c r="AW128" s="23">
        <f t="shared" si="58"/>
        <v>9.7864129452795726E-2</v>
      </c>
      <c r="AX128" s="23">
        <f t="shared" si="58"/>
        <v>9.7906945464046824E-2</v>
      </c>
      <c r="AY128" s="23">
        <f t="shared" si="58"/>
        <v>9.7958406426206485E-2</v>
      </c>
      <c r="AZ128" s="23">
        <f t="shared" si="58"/>
        <v>9.8017726427911789E-2</v>
      </c>
      <c r="BA128" s="23">
        <f t="shared" si="58"/>
        <v>9.8084223892367428E-2</v>
      </c>
      <c r="BB128" s="23">
        <f t="shared" si="58"/>
        <v>9.8157309356260436E-2</v>
      </c>
      <c r="BC128" s="23">
        <f t="shared" si="58"/>
        <v>9.8236474253601214E-2</v>
      </c>
      <c r="BD128" s="23">
        <f t="shared" si="58"/>
        <v>9.8321280783138232E-2</v>
      </c>
      <c r="BE128" s="23">
        <f t="shared" si="58"/>
        <v>9.8411352863581728E-2</v>
      </c>
      <c r="BF128" s="23">
        <f t="shared" si="58"/>
        <v>9.8506368133416553E-2</v>
      </c>
      <c r="BG128" s="23">
        <f t="shared" si="58"/>
        <v>9.8606050924285038E-2</v>
      </c>
      <c r="BH128" s="23">
        <f t="shared" si="58"/>
        <v>9.8710166122826917E-2</v>
      </c>
      <c r="BI128" s="23">
        <f t="shared" si="58"/>
        <v>9.8818513830937357E-2</v>
      </c>
    </row>
    <row r="129" spans="1:61" ht="18" customHeight="1">
      <c r="A129" s="23" t="s">
        <v>11</v>
      </c>
      <c r="B129" s="23"/>
      <c r="C129" s="23">
        <f>+$B$14+LN(D56/C56)/10+$B$18*LN(D88/C88)/10</f>
        <v>6.8865560864521502E-2</v>
      </c>
      <c r="D129" s="23">
        <f t="shared" ref="D129:BH129" si="59">+$B$14+LN(E56/D56)/10+$B$18*LN(E88/D88)/10</f>
        <v>6.0212478034894136E-2</v>
      </c>
      <c r="E129" s="23">
        <f t="shared" si="59"/>
        <v>5.3040776196984128E-2</v>
      </c>
      <c r="F129" s="23">
        <f t="shared" si="59"/>
        <v>4.6337485660118749E-2</v>
      </c>
      <c r="G129" s="23">
        <f t="shared" si="59"/>
        <v>4.2384915789272379E-2</v>
      </c>
      <c r="H129" s="23">
        <f t="shared" si="59"/>
        <v>3.9815581595765571E-2</v>
      </c>
      <c r="I129" s="23">
        <f t="shared" si="59"/>
        <v>3.7593036546741593E-2</v>
      </c>
      <c r="J129" s="23">
        <f t="shared" si="59"/>
        <v>3.5597302036205716E-2</v>
      </c>
      <c r="K129" s="23">
        <f t="shared" si="59"/>
        <v>3.4278479772671025E-2</v>
      </c>
      <c r="L129" s="23">
        <f t="shared" si="59"/>
        <v>3.1258631190551479E-2</v>
      </c>
      <c r="M129" s="23">
        <f t="shared" si="59"/>
        <v>3.2602166326190701E-2</v>
      </c>
      <c r="N129" s="23">
        <f t="shared" si="59"/>
        <v>3.0699667639098947E-2</v>
      </c>
      <c r="O129" s="23">
        <f t="shared" si="59"/>
        <v>2.9243755683327814E-2</v>
      </c>
      <c r="P129" s="23">
        <f t="shared" si="59"/>
        <v>2.8059299348211698E-2</v>
      </c>
      <c r="Q129" s="23">
        <f t="shared" si="59"/>
        <v>2.7055581949854027E-2</v>
      </c>
      <c r="R129" s="23">
        <f t="shared" si="59"/>
        <v>2.6182969944910012E-2</v>
      </c>
      <c r="S129" s="23">
        <f t="shared" si="59"/>
        <v>2.5412590484049168E-2</v>
      </c>
      <c r="T129" s="23">
        <f t="shared" si="59"/>
        <v>2.4726426818776522E-2</v>
      </c>
      <c r="U129" s="23">
        <f t="shared" si="59"/>
        <v>2.4478038708967365E-2</v>
      </c>
      <c r="V129" s="23">
        <f t="shared" si="59"/>
        <v>2.44323359611636E-2</v>
      </c>
      <c r="W129" s="23">
        <f t="shared" si="59"/>
        <v>2.4149608019372753E-2</v>
      </c>
      <c r="X129" s="23">
        <f t="shared" si="59"/>
        <v>2.3815498305940559E-2</v>
      </c>
      <c r="Y129" s="23">
        <f t="shared" si="59"/>
        <v>2.3474493471244806E-2</v>
      </c>
      <c r="Z129" s="23">
        <f t="shared" si="59"/>
        <v>2.3157546032585911E-2</v>
      </c>
      <c r="AA129" s="23">
        <f t="shared" si="59"/>
        <v>2.2879497371486146E-2</v>
      </c>
      <c r="AB129" s="23">
        <f t="shared" si="59"/>
        <v>2.3005902661005335E-2</v>
      </c>
      <c r="AC129" s="23">
        <f t="shared" si="59"/>
        <v>2.2930361832232286E-2</v>
      </c>
      <c r="AD129" s="23">
        <f t="shared" si="59"/>
        <v>2.2812907461429874E-2</v>
      </c>
      <c r="AE129" s="23">
        <f t="shared" si="59"/>
        <v>2.2501027514376222E-2</v>
      </c>
      <c r="AF129" s="23">
        <f t="shared" si="59"/>
        <v>2.2108753016699859E-2</v>
      </c>
      <c r="AG129" s="23">
        <f t="shared" si="59"/>
        <v>2.1840132754783585E-2</v>
      </c>
      <c r="AH129" s="23">
        <f t="shared" si="59"/>
        <v>2.1616438837056391E-2</v>
      </c>
      <c r="AI129" s="23">
        <f t="shared" si="59"/>
        <v>2.1422044753366464E-2</v>
      </c>
      <c r="AJ129" s="23">
        <f t="shared" si="59"/>
        <v>2.1249137614388108E-2</v>
      </c>
      <c r="AK129" s="23">
        <f t="shared" si="59"/>
        <v>2.1093677864981338E-2</v>
      </c>
      <c r="AL129" s="23">
        <f t="shared" si="59"/>
        <v>2.0953348882606526E-2</v>
      </c>
      <c r="AM129" s="23">
        <f t="shared" si="59"/>
        <v>2.0826592493775317E-2</v>
      </c>
      <c r="AN129" s="23">
        <f t="shared" si="59"/>
        <v>2.0712174501448327E-2</v>
      </c>
      <c r="AO129" s="23">
        <f t="shared" si="59"/>
        <v>2.060900235393899E-2</v>
      </c>
      <c r="AP129" s="23">
        <f t="shared" si="59"/>
        <v>2.0516057878848609E-2</v>
      </c>
      <c r="AQ129" s="23">
        <f t="shared" si="59"/>
        <v>2.0432378969140085E-2</v>
      </c>
      <c r="AR129" s="23">
        <f t="shared" si="59"/>
        <v>2.0357059457053628E-2</v>
      </c>
      <c r="AS129" s="23">
        <f t="shared" si="59"/>
        <v>2.0289253679971666E-2</v>
      </c>
      <c r="AT129" s="23">
        <f t="shared" si="59"/>
        <v>2.0228180429945963E-2</v>
      </c>
      <c r="AU129" s="23">
        <f t="shared" si="59"/>
        <v>2.0173124681111678E-2</v>
      </c>
      <c r="AV129" s="23">
        <f t="shared" si="59"/>
        <v>2.0123437030808811E-2</v>
      </c>
      <c r="AW129" s="23">
        <f t="shared" si="59"/>
        <v>2.0078531329291084E-2</v>
      </c>
      <c r="AX129" s="23">
        <f t="shared" si="59"/>
        <v>2.0037881075008899E-2</v>
      </c>
      <c r="AY129" s="23">
        <f t="shared" si="59"/>
        <v>2.0001015085384228E-2</v>
      </c>
      <c r="AZ129" s="23">
        <f t="shared" si="59"/>
        <v>1.996751283765923E-2</v>
      </c>
      <c r="BA129" s="23">
        <f t="shared" si="59"/>
        <v>1.993699976095923E-2</v>
      </c>
      <c r="BB129" s="23">
        <f t="shared" si="59"/>
        <v>1.9909142666574713E-2</v>
      </c>
      <c r="BC129" s="23">
        <f t="shared" si="59"/>
        <v>1.9883645431742456E-2</v>
      </c>
      <c r="BD129" s="23">
        <f t="shared" si="59"/>
        <v>1.9860245000479726E-2</v>
      </c>
      <c r="BE129" s="23">
        <f t="shared" si="59"/>
        <v>1.9838707729294386E-2</v>
      </c>
      <c r="BF129" s="23">
        <f t="shared" si="59"/>
        <v>1.9818826081884799E-2</v>
      </c>
      <c r="BG129" s="23">
        <f t="shared" si="59"/>
        <v>1.980041566195824E-2</v>
      </c>
      <c r="BH129" s="23">
        <f t="shared" si="59"/>
        <v>1.4999999999999999E-2</v>
      </c>
      <c r="BI129" s="23" t="e">
        <f>+$B$14/100+LN(BJ56/BI56)/10+$B$18*LN(BJ88/BI88)/10</f>
        <v>#NUM!</v>
      </c>
    </row>
    <row r="130" spans="1:61" ht="18" customHeight="1">
      <c r="A130" s="23" t="s">
        <v>12</v>
      </c>
      <c r="B130" s="23"/>
      <c r="C130" s="23">
        <f>+$B$14+LN(C56/B56)/10+$B$18*LN(C88/B88)/10</f>
        <v>7.6047517541159806E-2</v>
      </c>
      <c r="D130" s="23">
        <f t="shared" ref="D130:BH130" si="60">+$B$14+LN(D56/C56)/10+$B$18*LN(D88/C88)/10</f>
        <v>6.8865560864521502E-2</v>
      </c>
      <c r="E130" s="23">
        <f t="shared" si="60"/>
        <v>6.0212478034894136E-2</v>
      </c>
      <c r="F130" s="23">
        <f t="shared" si="60"/>
        <v>5.3040776196984128E-2</v>
      </c>
      <c r="G130" s="23">
        <f t="shared" si="60"/>
        <v>4.6337485660118749E-2</v>
      </c>
      <c r="H130" s="23">
        <f t="shared" si="60"/>
        <v>4.2384915789272379E-2</v>
      </c>
      <c r="I130" s="23">
        <f t="shared" si="60"/>
        <v>3.9815581595765571E-2</v>
      </c>
      <c r="J130" s="23">
        <f t="shared" si="60"/>
        <v>3.7593036546741593E-2</v>
      </c>
      <c r="K130" s="23">
        <f t="shared" si="60"/>
        <v>3.5597302036205716E-2</v>
      </c>
      <c r="L130" s="23">
        <f t="shared" si="60"/>
        <v>3.4278479772671025E-2</v>
      </c>
      <c r="M130" s="23">
        <f t="shared" si="60"/>
        <v>3.1258631190551479E-2</v>
      </c>
      <c r="N130" s="23">
        <f t="shared" si="60"/>
        <v>3.2602166326190701E-2</v>
      </c>
      <c r="O130" s="23">
        <f t="shared" si="60"/>
        <v>3.0699667639098947E-2</v>
      </c>
      <c r="P130" s="23">
        <f t="shared" si="60"/>
        <v>2.9243755683327814E-2</v>
      </c>
      <c r="Q130" s="23">
        <f t="shared" si="60"/>
        <v>2.8059299348211698E-2</v>
      </c>
      <c r="R130" s="23">
        <f t="shared" si="60"/>
        <v>2.7055581949854027E-2</v>
      </c>
      <c r="S130" s="23">
        <f t="shared" si="60"/>
        <v>2.6182969944910012E-2</v>
      </c>
      <c r="T130" s="23">
        <f t="shared" si="60"/>
        <v>2.5412590484049168E-2</v>
      </c>
      <c r="U130" s="23">
        <f t="shared" si="60"/>
        <v>2.4726426818776522E-2</v>
      </c>
      <c r="V130" s="23">
        <f t="shared" si="60"/>
        <v>2.4478038708967365E-2</v>
      </c>
      <c r="W130" s="23">
        <f t="shared" si="60"/>
        <v>2.44323359611636E-2</v>
      </c>
      <c r="X130" s="23">
        <f t="shared" si="60"/>
        <v>2.4149608019372753E-2</v>
      </c>
      <c r="Y130" s="23">
        <f t="shared" si="60"/>
        <v>2.3815498305940559E-2</v>
      </c>
      <c r="Z130" s="23">
        <f t="shared" si="60"/>
        <v>2.3474493471244806E-2</v>
      </c>
      <c r="AA130" s="23">
        <f t="shared" si="60"/>
        <v>2.3157546032585911E-2</v>
      </c>
      <c r="AB130" s="23">
        <f t="shared" si="60"/>
        <v>2.2879497371486146E-2</v>
      </c>
      <c r="AC130" s="23">
        <f t="shared" si="60"/>
        <v>2.3005902661005335E-2</v>
      </c>
      <c r="AD130" s="23">
        <f t="shared" si="60"/>
        <v>2.2930361832232286E-2</v>
      </c>
      <c r="AE130" s="23">
        <f t="shared" si="60"/>
        <v>2.2812907461429874E-2</v>
      </c>
      <c r="AF130" s="23">
        <f t="shared" si="60"/>
        <v>2.2501027514376222E-2</v>
      </c>
      <c r="AG130" s="23">
        <f t="shared" si="60"/>
        <v>2.2108753016699859E-2</v>
      </c>
      <c r="AH130" s="23">
        <f t="shared" si="60"/>
        <v>2.1840132754783585E-2</v>
      </c>
      <c r="AI130" s="23">
        <f t="shared" si="60"/>
        <v>2.1616438837056391E-2</v>
      </c>
      <c r="AJ130" s="23">
        <f t="shared" si="60"/>
        <v>2.1422044753366464E-2</v>
      </c>
      <c r="AK130" s="23">
        <f t="shared" si="60"/>
        <v>2.1249137614388108E-2</v>
      </c>
      <c r="AL130" s="23">
        <f t="shared" si="60"/>
        <v>2.1093677864981338E-2</v>
      </c>
      <c r="AM130" s="23">
        <f t="shared" si="60"/>
        <v>2.0953348882606526E-2</v>
      </c>
      <c r="AN130" s="23">
        <f t="shared" si="60"/>
        <v>2.0826592493775317E-2</v>
      </c>
      <c r="AO130" s="23">
        <f t="shared" si="60"/>
        <v>2.0712174501448327E-2</v>
      </c>
      <c r="AP130" s="23">
        <f t="shared" si="60"/>
        <v>2.060900235393899E-2</v>
      </c>
      <c r="AQ130" s="23">
        <f t="shared" si="60"/>
        <v>2.0516057878848609E-2</v>
      </c>
      <c r="AR130" s="23">
        <f t="shared" si="60"/>
        <v>2.0432378969140085E-2</v>
      </c>
      <c r="AS130" s="23">
        <f t="shared" si="60"/>
        <v>2.0357059457053628E-2</v>
      </c>
      <c r="AT130" s="23">
        <f t="shared" si="60"/>
        <v>2.0289253679971666E-2</v>
      </c>
      <c r="AU130" s="23">
        <f t="shared" si="60"/>
        <v>2.0228180429945963E-2</v>
      </c>
      <c r="AV130" s="23">
        <f t="shared" si="60"/>
        <v>2.0173124681111678E-2</v>
      </c>
      <c r="AW130" s="23">
        <f t="shared" si="60"/>
        <v>2.0123437030808811E-2</v>
      </c>
      <c r="AX130" s="23">
        <f t="shared" si="60"/>
        <v>2.0078531329291084E-2</v>
      </c>
      <c r="AY130" s="23">
        <f t="shared" si="60"/>
        <v>2.0037881075008899E-2</v>
      </c>
      <c r="AZ130" s="23">
        <f t="shared" si="60"/>
        <v>2.0001015085384228E-2</v>
      </c>
      <c r="BA130" s="23">
        <f t="shared" si="60"/>
        <v>1.996751283765923E-2</v>
      </c>
      <c r="BB130" s="23">
        <f t="shared" si="60"/>
        <v>1.993699976095923E-2</v>
      </c>
      <c r="BC130" s="23">
        <f t="shared" si="60"/>
        <v>1.9909142666574713E-2</v>
      </c>
      <c r="BD130" s="23">
        <f t="shared" si="60"/>
        <v>1.9883645431742456E-2</v>
      </c>
      <c r="BE130" s="23">
        <f t="shared" si="60"/>
        <v>1.9860245000479726E-2</v>
      </c>
      <c r="BF130" s="23">
        <f t="shared" si="60"/>
        <v>1.9838707729294386E-2</v>
      </c>
      <c r="BG130" s="23">
        <f t="shared" si="60"/>
        <v>1.9818826081884799E-2</v>
      </c>
      <c r="BH130" s="23">
        <f t="shared" si="60"/>
        <v>1.980041566195824E-2</v>
      </c>
      <c r="BI130" s="23">
        <f>+$B$14/100+LN(BI56/BH56)/10+$B$18*LN(BI88/BH88)/10</f>
        <v>1.4999999999999999E-4</v>
      </c>
    </row>
    <row r="131" spans="1:61" ht="18" customHeight="1">
      <c r="A131" s="23" t="s">
        <v>88</v>
      </c>
      <c r="B131" s="23"/>
      <c r="C131" s="23">
        <f t="shared" ref="C131:BB131" si="61">+AVERAGE(C129:C130)</f>
        <v>7.2456539202840647E-2</v>
      </c>
      <c r="D131" s="23">
        <f t="shared" si="61"/>
        <v>6.4539019449707816E-2</v>
      </c>
      <c r="E131" s="23">
        <f t="shared" si="61"/>
        <v>5.6626627115939132E-2</v>
      </c>
      <c r="F131" s="23">
        <f t="shared" si="61"/>
        <v>4.9689130928551442E-2</v>
      </c>
      <c r="G131" s="23">
        <f t="shared" si="61"/>
        <v>4.4361200724695564E-2</v>
      </c>
      <c r="H131" s="23">
        <f t="shared" si="61"/>
        <v>4.1100248692518979E-2</v>
      </c>
      <c r="I131" s="23">
        <f t="shared" si="61"/>
        <v>3.8704309071253579E-2</v>
      </c>
      <c r="J131" s="23">
        <f t="shared" si="61"/>
        <v>3.6595169291473655E-2</v>
      </c>
      <c r="K131" s="23">
        <f t="shared" si="61"/>
        <v>3.4937890904438371E-2</v>
      </c>
      <c r="L131" s="23">
        <f t="shared" si="61"/>
        <v>3.2768555481611256E-2</v>
      </c>
      <c r="M131" s="23">
        <f t="shared" si="61"/>
        <v>3.1930398758371087E-2</v>
      </c>
      <c r="N131" s="23">
        <f t="shared" si="61"/>
        <v>3.1650916982644828E-2</v>
      </c>
      <c r="O131" s="23">
        <f t="shared" si="61"/>
        <v>2.9971711661213381E-2</v>
      </c>
      <c r="P131" s="23">
        <f t="shared" si="61"/>
        <v>2.8651527515769756E-2</v>
      </c>
      <c r="Q131" s="23">
        <f t="shared" si="61"/>
        <v>2.7557440649032865E-2</v>
      </c>
      <c r="R131" s="23">
        <f t="shared" si="61"/>
        <v>2.6619275947382018E-2</v>
      </c>
      <c r="S131" s="23">
        <f t="shared" si="61"/>
        <v>2.579778021447959E-2</v>
      </c>
      <c r="T131" s="23">
        <f t="shared" si="61"/>
        <v>2.5069508651412845E-2</v>
      </c>
      <c r="U131" s="23">
        <f t="shared" si="61"/>
        <v>2.4602232763871943E-2</v>
      </c>
      <c r="V131" s="23">
        <f t="shared" si="61"/>
        <v>2.4455187335065482E-2</v>
      </c>
      <c r="W131" s="23">
        <f t="shared" si="61"/>
        <v>2.4290971990268174E-2</v>
      </c>
      <c r="X131" s="23">
        <f t="shared" si="61"/>
        <v>2.3982553162656656E-2</v>
      </c>
      <c r="Y131" s="23">
        <f t="shared" si="61"/>
        <v>2.3644995888592681E-2</v>
      </c>
      <c r="Z131" s="23">
        <f t="shared" si="61"/>
        <v>2.3316019751915357E-2</v>
      </c>
      <c r="AA131" s="23">
        <f t="shared" si="61"/>
        <v>2.3018521702036027E-2</v>
      </c>
      <c r="AB131" s="23">
        <f t="shared" si="61"/>
        <v>2.2942700016245741E-2</v>
      </c>
      <c r="AC131" s="23">
        <f t="shared" si="61"/>
        <v>2.2968132246618811E-2</v>
      </c>
      <c r="AD131" s="23">
        <f t="shared" si="61"/>
        <v>2.287163464683108E-2</v>
      </c>
      <c r="AE131" s="23">
        <f t="shared" si="61"/>
        <v>2.2656967487903048E-2</v>
      </c>
      <c r="AF131" s="23">
        <f t="shared" si="61"/>
        <v>2.230489026553804E-2</v>
      </c>
      <c r="AG131" s="23">
        <f t="shared" si="61"/>
        <v>2.197444288574172E-2</v>
      </c>
      <c r="AH131" s="23">
        <f t="shared" si="61"/>
        <v>2.172828579591999E-2</v>
      </c>
      <c r="AI131" s="23">
        <f t="shared" si="61"/>
        <v>2.1519241795211426E-2</v>
      </c>
      <c r="AJ131" s="23">
        <f t="shared" si="61"/>
        <v>2.1335591183877286E-2</v>
      </c>
      <c r="AK131" s="23">
        <f t="shared" si="61"/>
        <v>2.1171407739684723E-2</v>
      </c>
      <c r="AL131" s="23">
        <f t="shared" si="61"/>
        <v>2.1023513373793934E-2</v>
      </c>
      <c r="AM131" s="23">
        <f t="shared" si="61"/>
        <v>2.0889970688190922E-2</v>
      </c>
      <c r="AN131" s="23">
        <f t="shared" si="61"/>
        <v>2.0769383497611822E-2</v>
      </c>
      <c r="AO131" s="23">
        <f t="shared" si="61"/>
        <v>2.0660588427693659E-2</v>
      </c>
      <c r="AP131" s="23">
        <f t="shared" si="61"/>
        <v>2.05625301163938E-2</v>
      </c>
      <c r="AQ131" s="23">
        <f t="shared" si="61"/>
        <v>2.0474218423994349E-2</v>
      </c>
      <c r="AR131" s="23">
        <f t="shared" si="61"/>
        <v>2.0394719213096858E-2</v>
      </c>
      <c r="AS131" s="23">
        <f t="shared" si="61"/>
        <v>2.0323156568512649E-2</v>
      </c>
      <c r="AT131" s="23">
        <f t="shared" si="61"/>
        <v>2.0258717054958814E-2</v>
      </c>
      <c r="AU131" s="23">
        <f t="shared" si="61"/>
        <v>2.020065255552882E-2</v>
      </c>
      <c r="AV131" s="23">
        <f t="shared" si="61"/>
        <v>2.0148280855960245E-2</v>
      </c>
      <c r="AW131" s="23">
        <f t="shared" si="61"/>
        <v>2.0100984180049949E-2</v>
      </c>
      <c r="AX131" s="23">
        <f t="shared" si="61"/>
        <v>2.0058206202149993E-2</v>
      </c>
      <c r="AY131" s="23">
        <f t="shared" si="61"/>
        <v>2.0019448080196563E-2</v>
      </c>
      <c r="AZ131" s="23">
        <f t="shared" si="61"/>
        <v>1.9984263961521729E-2</v>
      </c>
      <c r="BA131" s="23">
        <f t="shared" si="61"/>
        <v>1.9952256299309232E-2</v>
      </c>
      <c r="BB131" s="23">
        <f t="shared" si="61"/>
        <v>1.992307121376697E-2</v>
      </c>
      <c r="BC131" s="23">
        <f>+AVERAGE(BC129:BC130)</f>
        <v>1.9896394049158585E-2</v>
      </c>
      <c r="BD131" s="23">
        <f>+AVERAGE(BD129:BD130)</f>
        <v>1.9871945216111089E-2</v>
      </c>
      <c r="BE131" s="23">
        <f>+AVERAGE(BE129:BE130)</f>
        <v>1.9849476364887056E-2</v>
      </c>
      <c r="BF131" s="23">
        <f>+AVERAGE(BF129:BF130)</f>
        <v>1.9828766905589594E-2</v>
      </c>
      <c r="BG131" s="23">
        <f>+AVERAGE(BG129:BG130)</f>
        <v>1.9809620871921521E-2</v>
      </c>
      <c r="BH131" s="23" t="e">
        <f>+$B$14/100+LN(BH58/BG58)/10+$B$18*LN(BI90/BH90)/10</f>
        <v>#DIV/0!</v>
      </c>
      <c r="BI131" s="23" t="e">
        <f>+BH131</f>
        <v>#DIV/0!</v>
      </c>
    </row>
    <row r="132" spans="1:61" ht="18" customHeight="1">
      <c r="A132" s="23" t="s">
        <v>13</v>
      </c>
      <c r="B132" s="23">
        <f t="shared" ref="B132:BI132" si="62">+B88^-$B$18</f>
        <v>6.3781662329045016E-2</v>
      </c>
      <c r="C132" s="23">
        <f t="shared" si="62"/>
        <v>3.8498010837367494E-2</v>
      </c>
      <c r="D132" s="23">
        <f t="shared" si="62"/>
        <v>2.4319575233104601E-2</v>
      </c>
      <c r="E132" s="23">
        <f t="shared" si="62"/>
        <v>1.6320594296071845E-2</v>
      </c>
      <c r="F132" s="23">
        <f t="shared" si="62"/>
        <v>1.1466338362372808E-2</v>
      </c>
      <c r="G132" s="23">
        <f t="shared" si="62"/>
        <v>8.3819787584598609E-3</v>
      </c>
      <c r="H132" s="23">
        <f t="shared" si="62"/>
        <v>6.3144341238913727E-3</v>
      </c>
      <c r="I132" s="23">
        <f t="shared" si="62"/>
        <v>4.8806851699723392E-3</v>
      </c>
      <c r="J132" s="23">
        <f t="shared" si="62"/>
        <v>3.8572655833133212E-3</v>
      </c>
      <c r="K132" s="23">
        <f t="shared" si="62"/>
        <v>3.1098944916179588E-3</v>
      </c>
      <c r="L132" s="23">
        <f t="shared" si="62"/>
        <v>2.5432309094751376E-3</v>
      </c>
      <c r="M132" s="23">
        <f t="shared" si="62"/>
        <v>2.1457910026192505E-3</v>
      </c>
      <c r="N132" s="23">
        <f t="shared" si="62"/>
        <v>1.7862989697380908E-3</v>
      </c>
      <c r="O132" s="23">
        <f t="shared" si="62"/>
        <v>1.5155955531546569E-3</v>
      </c>
      <c r="P132" s="23">
        <f t="shared" si="62"/>
        <v>1.3047744453966255E-3</v>
      </c>
      <c r="Q132" s="23">
        <f t="shared" si="62"/>
        <v>1.1366626528023695E-3</v>
      </c>
      <c r="R132" s="23">
        <f t="shared" si="62"/>
        <v>1.0001999496353938E-3</v>
      </c>
      <c r="S132" s="23">
        <f t="shared" si="62"/>
        <v>8.8783399856643547E-4</v>
      </c>
      <c r="T132" s="23">
        <f t="shared" si="62"/>
        <v>7.9418637260790579E-4</v>
      </c>
      <c r="U132" s="23">
        <f t="shared" si="62"/>
        <v>7.1530796447499486E-4</v>
      </c>
      <c r="V132" s="23">
        <f t="shared" si="62"/>
        <v>6.5017969864586444E-4</v>
      </c>
      <c r="W132" s="23">
        <f t="shared" si="62"/>
        <v>5.9520039679761825E-4</v>
      </c>
      <c r="X132" s="23">
        <f t="shared" si="62"/>
        <v>5.4641283365896762E-4</v>
      </c>
      <c r="Y132" s="23">
        <f t="shared" si="62"/>
        <v>5.0330308244906524E-4</v>
      </c>
      <c r="Z132" s="23">
        <f t="shared" si="62"/>
        <v>4.6517809356822523E-4</v>
      </c>
      <c r="AA132" s="23">
        <f t="shared" si="62"/>
        <v>4.3130590490833597E-4</v>
      </c>
      <c r="AB132" s="23">
        <f t="shared" si="62"/>
        <v>4.0101360180916162E-4</v>
      </c>
      <c r="AC132" s="23">
        <f t="shared" si="62"/>
        <v>3.723778428956423E-4</v>
      </c>
      <c r="AD132" s="23">
        <f t="shared" si="62"/>
        <v>3.4604822807164041E-4</v>
      </c>
      <c r="AE132" s="23">
        <f t="shared" si="62"/>
        <v>3.2195822589280301E-4</v>
      </c>
      <c r="AF132" s="23">
        <f t="shared" si="62"/>
        <v>2.995849124991357E-4</v>
      </c>
      <c r="AG132" s="23">
        <f t="shared" si="62"/>
        <v>2.7902750505628927E-4</v>
      </c>
      <c r="AH132" s="23">
        <f t="shared" si="62"/>
        <v>2.6057977018698075E-4</v>
      </c>
      <c r="AI132" s="23">
        <f t="shared" si="62"/>
        <v>2.438966684104877E-4</v>
      </c>
      <c r="AJ132" s="23">
        <f t="shared" si="62"/>
        <v>2.2872586672660392E-4</v>
      </c>
      <c r="AK132" s="23">
        <f t="shared" si="62"/>
        <v>2.1486992000559009E-4</v>
      </c>
      <c r="AL132" s="23">
        <f t="shared" si="62"/>
        <v>2.0216739516174071E-4</v>
      </c>
      <c r="AM132" s="23">
        <f t="shared" si="62"/>
        <v>1.9048292429863647E-4</v>
      </c>
      <c r="AN132" s="23">
        <f t="shared" si="62"/>
        <v>1.7970140806181111E-4</v>
      </c>
      <c r="AO132" s="23">
        <f t="shared" si="62"/>
        <v>1.6972421997651685E-4</v>
      </c>
      <c r="AP132" s="23">
        <f t="shared" si="62"/>
        <v>1.604664458886064E-4</v>
      </c>
      <c r="AQ132" s="23">
        <f t="shared" si="62"/>
        <v>1.5185472117336204E-4</v>
      </c>
      <c r="AR132" s="23">
        <f t="shared" si="62"/>
        <v>1.4382546162155989E-4</v>
      </c>
      <c r="AS132" s="23">
        <f t="shared" si="62"/>
        <v>1.3632338550813904E-4</v>
      </c>
      <c r="AT132" s="23">
        <f t="shared" si="62"/>
        <v>1.2930026832389479E-4</v>
      </c>
      <c r="AU132" s="23">
        <f t="shared" si="62"/>
        <v>1.2271389103526967E-4</v>
      </c>
      <c r="AV132" s="23">
        <f t="shared" si="62"/>
        <v>1.1652715195817403E-4</v>
      </c>
      <c r="AW132" s="23">
        <f t="shared" si="62"/>
        <v>1.1070731749485184E-4</v>
      </c>
      <c r="AX132" s="23">
        <f t="shared" si="62"/>
        <v>1.0522539055505379E-4</v>
      </c>
      <c r="AY132" s="23">
        <f t="shared" si="62"/>
        <v>1.0005557839207188E-4</v>
      </c>
      <c r="AZ132" s="23">
        <f t="shared" si="62"/>
        <v>9.517484414114092E-5</v>
      </c>
      <c r="BA132" s="23">
        <f t="shared" si="62"/>
        <v>9.0562528636482399E-5</v>
      </c>
      <c r="BB132" s="23">
        <f t="shared" si="62"/>
        <v>8.6200031118934599E-5</v>
      </c>
      <c r="BC132" s="23">
        <f t="shared" si="62"/>
        <v>8.2070539232097713E-5</v>
      </c>
      <c r="BD132" s="23">
        <f t="shared" si="62"/>
        <v>7.8158800250113306E-5</v>
      </c>
      <c r="BE132" s="23">
        <f t="shared" si="62"/>
        <v>7.4450926801069206E-5</v>
      </c>
      <c r="BF132" s="23">
        <f t="shared" si="62"/>
        <v>7.0934231468357186E-5</v>
      </c>
      <c r="BG132" s="23">
        <f t="shared" si="62"/>
        <v>6.7597085592214614E-5</v>
      </c>
      <c r="BH132" s="23">
        <f t="shared" si="62"/>
        <v>6.4428798379348066E-5</v>
      </c>
      <c r="BI132" s="23">
        <f t="shared" si="62"/>
        <v>6.4428798379348066E-5</v>
      </c>
    </row>
    <row r="133" spans="1:61" ht="18" customHeight="1">
      <c r="A133" s="23" t="s">
        <v>14</v>
      </c>
      <c r="B133" s="23">
        <f t="shared" ref="B133:AG133" si="63">+B17*B132/$B132</f>
        <v>1</v>
      </c>
      <c r="C133" s="23">
        <f t="shared" si="63"/>
        <v>0.52009422792887861</v>
      </c>
      <c r="D133" s="23">
        <f t="shared" si="63"/>
        <v>0.28309963295084972</v>
      </c>
      <c r="E133" s="23">
        <f t="shared" si="63"/>
        <v>0.16370384030612137</v>
      </c>
      <c r="F133" s="23">
        <f t="shared" si="63"/>
        <v>9.9103097645087374E-2</v>
      </c>
      <c r="G133" s="23">
        <f t="shared" si="63"/>
        <v>6.2423571027979706E-2</v>
      </c>
      <c r="H133" s="23">
        <f t="shared" si="63"/>
        <v>4.0520618695917193E-2</v>
      </c>
      <c r="I133" s="23">
        <f t="shared" si="63"/>
        <v>2.6987459452501611E-2</v>
      </c>
      <c r="J133" s="23">
        <f t="shared" si="63"/>
        <v>1.8378088067871209E-2</v>
      </c>
      <c r="K133" s="23">
        <f t="shared" si="63"/>
        <v>1.2767504473336909E-2</v>
      </c>
      <c r="L133" s="23">
        <f t="shared" si="63"/>
        <v>8.9967516930529491E-3</v>
      </c>
      <c r="M133" s="23">
        <f t="shared" si="63"/>
        <v>6.5407407928683228E-3</v>
      </c>
      <c r="N133" s="23">
        <f t="shared" si="63"/>
        <v>4.6917325116801502E-3</v>
      </c>
      <c r="O133" s="23">
        <f t="shared" si="63"/>
        <v>3.4300622036087317E-3</v>
      </c>
      <c r="P133" s="23">
        <f t="shared" si="63"/>
        <v>2.5444486655948942E-3</v>
      </c>
      <c r="Q133" s="23">
        <f t="shared" si="63"/>
        <v>1.9099826372169792E-3</v>
      </c>
      <c r="R133" s="23">
        <f t="shared" si="63"/>
        <v>1.4481856323788243E-3</v>
      </c>
      <c r="S133" s="23">
        <f t="shared" si="63"/>
        <v>1.1076658221785011E-3</v>
      </c>
      <c r="T133" s="23">
        <f t="shared" si="63"/>
        <v>8.5376626785317155E-4</v>
      </c>
      <c r="U133" s="23">
        <f t="shared" si="63"/>
        <v>6.6259659429997305E-4</v>
      </c>
      <c r="V133" s="23">
        <f t="shared" si="63"/>
        <v>5.1895430742270098E-4</v>
      </c>
      <c r="W133" s="23">
        <f t="shared" si="63"/>
        <v>4.0935349788063743E-4</v>
      </c>
      <c r="X133" s="23">
        <f t="shared" si="63"/>
        <v>3.2381410504499772E-4</v>
      </c>
      <c r="Y133" s="23">
        <f t="shared" si="63"/>
        <v>2.5700645952884515E-4</v>
      </c>
      <c r="Z133" s="23">
        <f t="shared" si="63"/>
        <v>2.0467899727553954E-4</v>
      </c>
      <c r="AA133" s="23">
        <f t="shared" si="63"/>
        <v>1.635230608477012E-4</v>
      </c>
      <c r="AB133" s="23">
        <f t="shared" si="63"/>
        <v>1.3100633126953619E-4</v>
      </c>
      <c r="AC133" s="23">
        <f t="shared" si="63"/>
        <v>1.0482300136131179E-4</v>
      </c>
      <c r="AD133" s="23">
        <f t="shared" si="63"/>
        <v>8.3936134730413909E-5</v>
      </c>
      <c r="AE133" s="23">
        <f t="shared" si="63"/>
        <v>6.7290141157314571E-5</v>
      </c>
      <c r="AF133" s="23">
        <f t="shared" si="63"/>
        <v>5.3952482080061018E-5</v>
      </c>
      <c r="AG133" s="23">
        <f t="shared" si="63"/>
        <v>4.3299021759160269E-5</v>
      </c>
      <c r="AH133" s="23">
        <f t="shared" ref="AH133:BI133" si="64">+AH17*AH132/$B132</f>
        <v>3.4842663205759119E-5</v>
      </c>
      <c r="AI133" s="23">
        <f t="shared" si="64"/>
        <v>2.8100632269840402E-5</v>
      </c>
      <c r="AJ133" s="23">
        <f t="shared" si="64"/>
        <v>2.2707278328814479E-5</v>
      </c>
      <c r="AK133" s="23">
        <f t="shared" si="64"/>
        <v>1.8380825028940412E-5</v>
      </c>
      <c r="AL133" s="23">
        <f t="shared" si="64"/>
        <v>1.4901846026196665E-5</v>
      </c>
      <c r="AM133" s="23">
        <f t="shared" si="64"/>
        <v>1.2098306521284569E-5</v>
      </c>
      <c r="AN133" s="23">
        <f t="shared" si="64"/>
        <v>9.8346654600303514E-6</v>
      </c>
      <c r="AO133" s="23">
        <f t="shared" si="64"/>
        <v>8.0037130564645493E-6</v>
      </c>
      <c r="AP133" s="23">
        <f t="shared" si="64"/>
        <v>6.5203588814116695E-6</v>
      </c>
      <c r="AQ133" s="23">
        <f t="shared" si="64"/>
        <v>5.3168589915038506E-6</v>
      </c>
      <c r="AR133" s="23">
        <f t="shared" si="64"/>
        <v>4.3391253659950927E-6</v>
      </c>
      <c r="AS133" s="23">
        <f t="shared" si="64"/>
        <v>3.5438584093230299E-6</v>
      </c>
      <c r="AT133" s="23">
        <f t="shared" si="64"/>
        <v>2.8963097248254728E-6</v>
      </c>
      <c r="AU133" s="23">
        <f t="shared" si="64"/>
        <v>2.3685299507393186E-6</v>
      </c>
      <c r="AV133" s="23">
        <f t="shared" si="64"/>
        <v>1.9379914796612621E-6</v>
      </c>
      <c r="AW133" s="23">
        <f t="shared" si="64"/>
        <v>1.5865020461303393E-6</v>
      </c>
      <c r="AX133" s="23">
        <f t="shared" si="64"/>
        <v>1.2993448599082215E-6</v>
      </c>
      <c r="AY133" s="23">
        <f t="shared" si="64"/>
        <v>1.0645958545399548E-6</v>
      </c>
      <c r="AZ133" s="23">
        <f t="shared" si="64"/>
        <v>8.7257992199903537E-7</v>
      </c>
      <c r="BA133" s="23">
        <f t="shared" si="64"/>
        <v>7.1543660858953174E-7</v>
      </c>
      <c r="BB133" s="23">
        <f t="shared" si="64"/>
        <v>5.8677232064927998E-7</v>
      </c>
      <c r="BC133" s="23">
        <f t="shared" si="64"/>
        <v>4.8138112862966524E-7</v>
      </c>
      <c r="BD133" s="23">
        <f t="shared" si="64"/>
        <v>3.9502013737865366E-7</v>
      </c>
      <c r="BE133" s="23">
        <f t="shared" si="64"/>
        <v>3.2422838821531568E-7</v>
      </c>
      <c r="BF133" s="23">
        <f t="shared" si="64"/>
        <v>2.6618058439242705E-7</v>
      </c>
      <c r="BG133" s="23">
        <f t="shared" si="64"/>
        <v>2.1856874366672626E-7</v>
      </c>
      <c r="BH133" s="23">
        <f t="shared" si="64"/>
        <v>1.7950629910524032E-7</v>
      </c>
      <c r="BI133" s="23">
        <f t="shared" si="64"/>
        <v>1.5467469582670692E-7</v>
      </c>
    </row>
    <row r="134" spans="1:61" ht="18" customHeight="1">
      <c r="A134" s="23" t="s">
        <v>15</v>
      </c>
      <c r="B134" s="23"/>
      <c r="C134" s="23">
        <f>+(C133/B133)^-0.1-1</f>
        <v>6.7558779775978017E-2</v>
      </c>
      <c r="D134" s="23">
        <f t="shared" ref="D134:BI134" si="65">+(D133/C133)^-0.1-1</f>
        <v>6.2708789964725176E-2</v>
      </c>
      <c r="E134" s="23">
        <f t="shared" si="65"/>
        <v>5.6301858413145389E-2</v>
      </c>
      <c r="F134" s="23">
        <f t="shared" si="65"/>
        <v>5.1470672317134758E-2</v>
      </c>
      <c r="G134" s="23">
        <f t="shared" si="65"/>
        <v>4.7306652027332863E-2</v>
      </c>
      <c r="H134" s="23">
        <f t="shared" si="65"/>
        <v>4.4160485794297877E-2</v>
      </c>
      <c r="I134" s="23">
        <f t="shared" si="65"/>
        <v>4.1481132106136132E-2</v>
      </c>
      <c r="J134" s="23">
        <f t="shared" si="65"/>
        <v>3.9168963773248189E-2</v>
      </c>
      <c r="K134" s="23">
        <f t="shared" si="65"/>
        <v>3.7097126516194789E-2</v>
      </c>
      <c r="L134" s="23">
        <f t="shared" si="65"/>
        <v>3.56238140783256E-2</v>
      </c>
      <c r="M134" s="23">
        <f t="shared" si="65"/>
        <v>3.2394969171997801E-2</v>
      </c>
      <c r="N134" s="23">
        <f t="shared" si="65"/>
        <v>3.3782960285565267E-2</v>
      </c>
      <c r="O134" s="23">
        <f t="shared" si="65"/>
        <v>3.1818059264353993E-2</v>
      </c>
      <c r="P134" s="23">
        <f t="shared" si="65"/>
        <v>3.0316916047030906E-2</v>
      </c>
      <c r="Q134" s="23">
        <f t="shared" si="65"/>
        <v>2.9097273098140697E-2</v>
      </c>
      <c r="R134" s="23">
        <f t="shared" si="65"/>
        <v>2.80648684684488E-2</v>
      </c>
      <c r="S134" s="23">
        <f t="shared" si="65"/>
        <v>2.7168158019413413E-2</v>
      </c>
      <c r="T134" s="23">
        <f t="shared" si="65"/>
        <v>2.6377153493565952E-2</v>
      </c>
      <c r="U134" s="23">
        <f t="shared" si="65"/>
        <v>2.5673132348459582E-2</v>
      </c>
      <c r="V134" s="23">
        <f t="shared" si="65"/>
        <v>2.4736033396614676E-2</v>
      </c>
      <c r="W134" s="23">
        <f t="shared" si="65"/>
        <v>2.4007320880697902E-2</v>
      </c>
      <c r="X134" s="23">
        <f t="shared" si="65"/>
        <v>2.371784632168783E-2</v>
      </c>
      <c r="Y134" s="23">
        <f t="shared" si="65"/>
        <v>2.3375869377508796E-2</v>
      </c>
      <c r="Z134" s="23">
        <f t="shared" si="65"/>
        <v>2.3026952752849272E-2</v>
      </c>
      <c r="AA134" s="23">
        <f t="shared" si="65"/>
        <v>2.2702758359500308E-2</v>
      </c>
      <c r="AB134" s="23">
        <f t="shared" si="65"/>
        <v>2.2418436756287852E-2</v>
      </c>
      <c r="AC134" s="23">
        <f t="shared" si="65"/>
        <v>2.2547684023392689E-2</v>
      </c>
      <c r="AD134" s="23">
        <f t="shared" si="65"/>
        <v>2.247044284134958E-2</v>
      </c>
      <c r="AE134" s="23">
        <f t="shared" si="65"/>
        <v>2.2350356271306104E-2</v>
      </c>
      <c r="AF134" s="23">
        <f t="shared" si="65"/>
        <v>2.2336816696093775E-2</v>
      </c>
      <c r="AG134" s="23">
        <f t="shared" si="65"/>
        <v>2.2241091383418343E-2</v>
      </c>
      <c r="AH134" s="23">
        <f t="shared" si="65"/>
        <v>2.1966533591253334E-2</v>
      </c>
      <c r="AI134" s="23">
        <f t="shared" si="65"/>
        <v>2.1737951460737648E-2</v>
      </c>
      <c r="AJ134" s="23">
        <f t="shared" si="65"/>
        <v>2.1539350951899516E-2</v>
      </c>
      <c r="AK134" s="23">
        <f t="shared" si="65"/>
        <v>2.1362734774911685E-2</v>
      </c>
      <c r="AL134" s="23">
        <f t="shared" si="65"/>
        <v>2.1203966321481582E-2</v>
      </c>
      <c r="AM134" s="23">
        <f t="shared" si="65"/>
        <v>2.1060671862509039E-2</v>
      </c>
      <c r="AN134" s="23">
        <f t="shared" si="65"/>
        <v>2.0931254101402841E-2</v>
      </c>
      <c r="AO134" s="23">
        <f t="shared" si="65"/>
        <v>2.0814447879498932E-2</v>
      </c>
      <c r="AP134" s="23">
        <f t="shared" si="65"/>
        <v>2.0709133693541659E-2</v>
      </c>
      <c r="AQ134" s="23">
        <f t="shared" si="65"/>
        <v>2.0614268827541249E-2</v>
      </c>
      <c r="AR134" s="23">
        <f t="shared" si="65"/>
        <v>2.052886851144553E-2</v>
      </c>
      <c r="AS134" s="23">
        <f t="shared" si="65"/>
        <v>2.0452005669671092E-2</v>
      </c>
      <c r="AT134" s="23">
        <f t="shared" si="65"/>
        <v>2.0382815474225824E-2</v>
      </c>
      <c r="AU134" s="23">
        <f t="shared" si="65"/>
        <v>2.0320499282360238E-2</v>
      </c>
      <c r="AV134" s="23">
        <f t="shared" si="65"/>
        <v>2.0264326319557435E-2</v>
      </c>
      <c r="AW134" s="23">
        <f t="shared" si="65"/>
        <v>2.0213633041920032E-2</v>
      </c>
      <c r="AX134" s="23">
        <f t="shared" si="65"/>
        <v>2.0167820661656899E-2</v>
      </c>
      <c r="AY134" s="23">
        <f t="shared" si="65"/>
        <v>2.0126351423209732E-2</v>
      </c>
      <c r="AZ134" s="23">
        <f t="shared" si="65"/>
        <v>2.008874414894124E-2</v>
      </c>
      <c r="BA134" s="23">
        <f t="shared" si="65"/>
        <v>2.0054569455600912E-2</v>
      </c>
      <c r="BB134" s="23">
        <f t="shared" si="65"/>
        <v>2.0023444927139922E-2</v>
      </c>
      <c r="BC134" s="23">
        <f t="shared" si="65"/>
        <v>1.9995030433534788E-2</v>
      </c>
      <c r="BD134" s="23">
        <f t="shared" si="65"/>
        <v>1.9969023712266942E-2</v>
      </c>
      <c r="BE134" s="23">
        <f t="shared" si="65"/>
        <v>1.9945156276492959E-2</v>
      </c>
      <c r="BF134" s="23">
        <f t="shared" si="65"/>
        <v>1.992318967761908E-2</v>
      </c>
      <c r="BG134" s="23">
        <f t="shared" si="65"/>
        <v>1.9902912125953076E-2</v>
      </c>
      <c r="BH134" s="23">
        <f t="shared" si="65"/>
        <v>1.9884135457900687E-2</v>
      </c>
      <c r="BI134" s="23">
        <f t="shared" si="65"/>
        <v>1.4999999999999902E-2</v>
      </c>
    </row>
    <row r="135" spans="1:61" ht="18" customHeight="1">
      <c r="A135" s="23" t="s">
        <v>206</v>
      </c>
      <c r="B135" s="23"/>
      <c r="C135" s="23">
        <f>+LN(C56/B56)/10</f>
        <v>1.0561602408186887E-2</v>
      </c>
      <c r="D135" s="23">
        <f t="shared" ref="D135:K135" si="66">+LN(D56/C56)/10</f>
        <v>7.9330626449506721E-3</v>
      </c>
      <c r="E135" s="23">
        <f t="shared" si="66"/>
        <v>5.3270953220981663E-3</v>
      </c>
      <c r="F135" s="23">
        <f t="shared" si="66"/>
        <v>2.7395642009361929E-3</v>
      </c>
      <c r="G135" s="23">
        <f t="shared" si="66"/>
        <v>4.3227802735927344E-6</v>
      </c>
      <c r="H135" s="23">
        <f t="shared" si="66"/>
        <v>-9.3967138859383289E-4</v>
      </c>
      <c r="I135" s="23">
        <f t="shared" si="66"/>
        <v>-9.3967138859383289E-4</v>
      </c>
      <c r="J135" s="23">
        <f t="shared" si="66"/>
        <v>-9.3967138859384416E-4</v>
      </c>
      <c r="K135" s="23">
        <f t="shared" si="66"/>
        <v>-9.3967138859382183E-4</v>
      </c>
    </row>
    <row r="136" spans="1:61" ht="18" customHeight="1">
      <c r="A136" s="23" t="s">
        <v>207</v>
      </c>
      <c r="B136" s="23"/>
      <c r="C136" s="23">
        <f>+C134+C135</f>
        <v>7.8120382184164908E-2</v>
      </c>
      <c r="D136" s="23">
        <f t="shared" ref="D136:K136" si="67">+D134+D135</f>
        <v>7.0641852609675843E-2</v>
      </c>
      <c r="E136" s="23">
        <f t="shared" si="67"/>
        <v>6.1628953735243554E-2</v>
      </c>
      <c r="F136" s="23">
        <f t="shared" si="67"/>
        <v>5.4210236518070949E-2</v>
      </c>
      <c r="G136" s="23">
        <f t="shared" si="67"/>
        <v>4.7310974807606453E-2</v>
      </c>
      <c r="H136" s="23">
        <f t="shared" si="67"/>
        <v>4.3220814405704043E-2</v>
      </c>
      <c r="I136" s="23">
        <f t="shared" si="67"/>
        <v>4.0541460717542298E-2</v>
      </c>
      <c r="J136" s="23">
        <f t="shared" si="67"/>
        <v>3.8229292384654348E-2</v>
      </c>
      <c r="K136" s="23">
        <f t="shared" si="67"/>
        <v>3.615745512760097E-2</v>
      </c>
    </row>
    <row r="137" spans="1:61" ht="18" customHeight="1">
      <c r="A137" s="23" t="s">
        <v>208</v>
      </c>
      <c r="B137" s="23"/>
      <c r="C137" s="23">
        <f>+C136-C129</f>
        <v>9.2548213196434054E-3</v>
      </c>
      <c r="D137" s="23">
        <f t="shared" ref="D137:K137" si="68">+D136-D129</f>
        <v>1.0429374574781707E-2</v>
      </c>
      <c r="E137" s="23">
        <f t="shared" si="68"/>
        <v>8.5881775382594255E-3</v>
      </c>
      <c r="F137" s="23">
        <f t="shared" si="68"/>
        <v>7.8727508579522001E-3</v>
      </c>
      <c r="G137" s="23">
        <f t="shared" si="68"/>
        <v>4.9260590183340738E-3</v>
      </c>
      <c r="H137" s="23">
        <f t="shared" si="68"/>
        <v>3.4052328099384715E-3</v>
      </c>
      <c r="I137" s="23">
        <f t="shared" si="68"/>
        <v>2.948424170800705E-3</v>
      </c>
      <c r="J137" s="23">
        <f t="shared" si="68"/>
        <v>2.6319903484486318E-3</v>
      </c>
      <c r="K137" s="23">
        <f t="shared" si="68"/>
        <v>1.8789753549299446E-3</v>
      </c>
    </row>
    <row r="138" spans="1:61" ht="18" customHeight="1">
      <c r="A138" s="23"/>
      <c r="B138" s="23" t="s">
        <v>28</v>
      </c>
    </row>
    <row r="139" spans="1:61" ht="18" customHeight="1">
      <c r="A139" s="23" t="s">
        <v>209</v>
      </c>
      <c r="B139" s="23">
        <f t="shared" ref="B139:BI139" si="69">+$B$7*B68/B74-(1-(1-0.1)^10)/10</f>
        <v>0.11237906307525937</v>
      </c>
      <c r="C139" s="23">
        <f t="shared" si="69"/>
        <v>9.3772536855536756E-2</v>
      </c>
      <c r="D139" s="23">
        <f t="shared" si="69"/>
        <v>7.8445339030300751E-2</v>
      </c>
      <c r="E139" s="23">
        <f t="shared" si="69"/>
        <v>7.0087690799526467E-2</v>
      </c>
      <c r="F139" s="23">
        <f t="shared" si="69"/>
        <v>6.4676215242234478E-2</v>
      </c>
      <c r="G139" s="23">
        <f t="shared" si="69"/>
        <v>6.0071913013568359E-2</v>
      </c>
      <c r="H139" s="23">
        <f t="shared" si="69"/>
        <v>5.6087147259805459E-2</v>
      </c>
      <c r="I139" s="23">
        <f t="shared" si="69"/>
        <v>5.2833266803171339E-2</v>
      </c>
      <c r="J139" s="23">
        <f t="shared" si="69"/>
        <v>4.9982239039791668E-2</v>
      </c>
      <c r="K139" s="23">
        <f t="shared" si="69"/>
        <v>4.7337195649349378E-2</v>
      </c>
      <c r="L139" s="23">
        <f t="shared" si="69"/>
        <v>4.4795020692213139E-2</v>
      </c>
      <c r="M139" s="23">
        <f t="shared" si="69"/>
        <v>4.2670553861137564E-2</v>
      </c>
      <c r="N139" s="23">
        <f t="shared" si="69"/>
        <v>3.8985290258902947E-2</v>
      </c>
      <c r="O139" s="23">
        <f t="shared" si="69"/>
        <v>3.6592168001206876E-2</v>
      </c>
      <c r="P139" s="23">
        <f t="shared" si="69"/>
        <v>3.4885910029451253E-2</v>
      </c>
      <c r="Q139" s="23">
        <f t="shared" si="69"/>
        <v>3.3572971212301711E-2</v>
      </c>
      <c r="R139" s="23">
        <f t="shared" si="69"/>
        <v>3.2504062374118806E-2</v>
      </c>
      <c r="S139" s="23">
        <f t="shared" si="69"/>
        <v>3.1599847320927452E-2</v>
      </c>
      <c r="T139" s="23">
        <f t="shared" si="69"/>
        <v>3.0816043312072133E-2</v>
      </c>
      <c r="U139" s="23">
        <f t="shared" si="69"/>
        <v>3.0126438746810286E-2</v>
      </c>
      <c r="V139" s="23">
        <f t="shared" si="69"/>
        <v>2.995620206923319E-2</v>
      </c>
      <c r="W139" s="23">
        <f t="shared" si="69"/>
        <v>3.0082686351389332E-2</v>
      </c>
      <c r="X139" s="23">
        <f t="shared" si="69"/>
        <v>2.9944716522862458E-2</v>
      </c>
      <c r="Y139" s="23">
        <f t="shared" si="69"/>
        <v>2.9688194924244307E-2</v>
      </c>
      <c r="Z139" s="23">
        <f t="shared" si="69"/>
        <v>2.9389199542738068E-2</v>
      </c>
      <c r="AA139" s="23">
        <f t="shared" si="69"/>
        <v>2.9091976063047503E-2</v>
      </c>
      <c r="AB139" s="23">
        <f t="shared" si="69"/>
        <v>2.8820113658255223E-2</v>
      </c>
      <c r="AC139" s="23">
        <f t="shared" si="69"/>
        <v>2.8809826831104363E-2</v>
      </c>
      <c r="AD139" s="23">
        <f t="shared" si="69"/>
        <v>2.8759137628786929E-2</v>
      </c>
      <c r="AE139" s="23">
        <f t="shared" si="69"/>
        <v>2.8668941137323684E-2</v>
      </c>
      <c r="AF139" s="23">
        <f t="shared" si="69"/>
        <v>2.8351313517699303E-2</v>
      </c>
      <c r="AG139" s="23">
        <f t="shared" si="69"/>
        <v>2.7909997568731915E-2</v>
      </c>
      <c r="AH139" s="23">
        <f t="shared" si="69"/>
        <v>2.7597954327204813E-2</v>
      </c>
      <c r="AI139" s="23">
        <f t="shared" si="69"/>
        <v>2.7356435447137548E-2</v>
      </c>
      <c r="AJ139" s="23">
        <f t="shared" si="69"/>
        <v>2.7156456574630713E-2</v>
      </c>
      <c r="AK139" s="23">
        <f t="shared" si="69"/>
        <v>2.6983598768995129E-2</v>
      </c>
      <c r="AL139" s="23">
        <f t="shared" si="69"/>
        <v>2.683057135581822E-2</v>
      </c>
      <c r="AM139" s="23">
        <f t="shared" si="69"/>
        <v>2.6693506176483778E-2</v>
      </c>
      <c r="AN139" s="23">
        <f t="shared" si="69"/>
        <v>2.6570140416000351E-2</v>
      </c>
      <c r="AO139" s="23">
        <f t="shared" si="69"/>
        <v>2.6458947349374706E-2</v>
      </c>
      <c r="AP139" s="23">
        <f t="shared" si="69"/>
        <v>2.6358735424259636E-2</v>
      </c>
      <c r="AQ139" s="23">
        <f t="shared" si="69"/>
        <v>2.6268473220306301E-2</v>
      </c>
      <c r="AR139" s="23">
        <f t="shared" si="69"/>
        <v>2.6187219464517159E-2</v>
      </c>
      <c r="AS139" s="23">
        <f t="shared" si="69"/>
        <v>2.6114099176004282E-2</v>
      </c>
      <c r="AT139" s="23">
        <f t="shared" si="69"/>
        <v>2.6048298102941139E-2</v>
      </c>
      <c r="AU139" s="23">
        <f t="shared" si="69"/>
        <v>2.5989062942816013E-2</v>
      </c>
      <c r="AV139" s="23">
        <f t="shared" si="69"/>
        <v>2.593570219361141E-2</v>
      </c>
      <c r="AW139" s="23">
        <f t="shared" si="69"/>
        <v>2.5887585872068006E-2</v>
      </c>
      <c r="AX139" s="23">
        <f t="shared" si="69"/>
        <v>2.584414379270962E-2</v>
      </c>
      <c r="AY139" s="23">
        <f t="shared" si="69"/>
        <v>2.5804862649915841E-2</v>
      </c>
      <c r="AZ139" s="23">
        <f t="shared" si="69"/>
        <v>2.5769282288229542E-2</v>
      </c>
      <c r="BA139" s="23">
        <f t="shared" si="69"/>
        <v>2.573699152439618E-2</v>
      </c>
      <c r="BB139" s="23">
        <f t="shared" si="69"/>
        <v>2.570762380916769E-2</v>
      </c>
      <c r="BC139" s="23">
        <f t="shared" si="69"/>
        <v>2.5680852935172971E-2</v>
      </c>
      <c r="BD139" s="23">
        <f t="shared" si="69"/>
        <v>2.5656388926878965E-2</v>
      </c>
      <c r="BE139" s="23">
        <f t="shared" si="69"/>
        <v>2.5633974194284356E-2</v>
      </c>
      <c r="BF139" s="23">
        <f t="shared" si="69"/>
        <v>2.5613379992553309E-2</v>
      </c>
      <c r="BG139" s="23">
        <f t="shared" si="69"/>
        <v>2.5594403202589544E-2</v>
      </c>
      <c r="BH139" s="23">
        <f t="shared" si="69"/>
        <v>2.5576863429658966E-2</v>
      </c>
      <c r="BI139" s="23">
        <f t="shared" si="69"/>
        <v>2.5560600406047185E-2</v>
      </c>
    </row>
    <row r="140" spans="1:61" ht="18" customHeight="1">
      <c r="A140" s="23" t="s">
        <v>94</v>
      </c>
      <c r="B140" s="23">
        <v>1</v>
      </c>
      <c r="C140" s="23">
        <f t="shared" ref="C140:AH140" si="70">+B140/(1+C131)^10</f>
        <v>0.49682447657334017</v>
      </c>
      <c r="D140" s="23">
        <f t="shared" si="70"/>
        <v>0.26581968398848355</v>
      </c>
      <c r="E140" s="23">
        <f t="shared" si="70"/>
        <v>0.15323981879440135</v>
      </c>
      <c r="F140" s="23">
        <f t="shared" si="70"/>
        <v>9.4354936522273239E-2</v>
      </c>
      <c r="G140" s="23">
        <f t="shared" si="70"/>
        <v>6.1130414125968278E-2</v>
      </c>
      <c r="H140" s="23">
        <f t="shared" si="70"/>
        <v>4.0863149422538707E-2</v>
      </c>
      <c r="I140" s="23">
        <f t="shared" si="70"/>
        <v>2.7951975227313575E-2</v>
      </c>
      <c r="J140" s="23">
        <f t="shared" si="70"/>
        <v>1.951284957224126E-2</v>
      </c>
      <c r="K140" s="23">
        <f t="shared" si="70"/>
        <v>1.3841329942596205E-2</v>
      </c>
      <c r="L140" s="23">
        <f t="shared" si="70"/>
        <v>1.0026463000467492E-2</v>
      </c>
      <c r="M140" s="23">
        <f t="shared" si="70"/>
        <v>7.3222355220822219E-3</v>
      </c>
      <c r="N140" s="23">
        <f t="shared" si="70"/>
        <v>5.3618666472911511E-3</v>
      </c>
      <c r="O140" s="23">
        <f t="shared" si="70"/>
        <v>3.9908282665868352E-3</v>
      </c>
      <c r="P140" s="23">
        <f t="shared" si="70"/>
        <v>3.0087097003835173E-3</v>
      </c>
      <c r="Q140" s="23">
        <f t="shared" si="70"/>
        <v>2.292552038964858E-3</v>
      </c>
      <c r="R140" s="23">
        <f t="shared" si="70"/>
        <v>1.7628893691000829E-3</v>
      </c>
      <c r="S140" s="23">
        <f t="shared" si="70"/>
        <v>1.3664933088200161E-3</v>
      </c>
      <c r="T140" s="23">
        <f t="shared" si="70"/>
        <v>1.0667787499500838E-3</v>
      </c>
      <c r="U140" s="23">
        <f t="shared" si="70"/>
        <v>8.3660677389179119E-4</v>
      </c>
      <c r="V140" s="23">
        <f t="shared" si="70"/>
        <v>6.5703986147883282E-4</v>
      </c>
      <c r="W140" s="23">
        <f t="shared" si="70"/>
        <v>5.1684256036579283E-4</v>
      </c>
      <c r="X140" s="23">
        <f t="shared" si="70"/>
        <v>4.077863630434262E-4</v>
      </c>
      <c r="Y140" s="23">
        <f t="shared" si="70"/>
        <v>3.2280408435585189E-4</v>
      </c>
      <c r="Z140" s="23">
        <f t="shared" si="70"/>
        <v>2.5635470437290709E-4</v>
      </c>
      <c r="AA140" s="23">
        <f t="shared" si="70"/>
        <v>2.0417676802475713E-4</v>
      </c>
      <c r="AB140" s="23">
        <f t="shared" si="70"/>
        <v>1.62739602334472E-4</v>
      </c>
      <c r="AC140" s="23">
        <f t="shared" si="70"/>
        <v>1.296797616707578E-4</v>
      </c>
      <c r="AD140" s="23">
        <f t="shared" si="70"/>
        <v>1.0343341185342051E-4</v>
      </c>
      <c r="AE140" s="23">
        <f t="shared" si="70"/>
        <v>8.2672493098107645E-5</v>
      </c>
      <c r="AF140" s="23">
        <f t="shared" si="70"/>
        <v>6.6306583601166781E-5</v>
      </c>
      <c r="AG140" s="23">
        <f t="shared" si="70"/>
        <v>5.3352687286123616E-5</v>
      </c>
      <c r="AH140" s="23">
        <f t="shared" si="70"/>
        <v>4.3033050413374409E-5</v>
      </c>
      <c r="AI140" s="23">
        <f t="shared" ref="AI140:BG140" si="71">+AH140/(1+AI131)^10</f>
        <v>3.4780563676331186E-5</v>
      </c>
      <c r="AJ140" s="23">
        <f t="shared" si="71"/>
        <v>2.8161251611554786E-5</v>
      </c>
      <c r="AK140" s="23">
        <f t="shared" si="71"/>
        <v>2.2838390268322983E-5</v>
      </c>
      <c r="AL140" s="23">
        <f t="shared" si="71"/>
        <v>1.8548468352018459E-5</v>
      </c>
      <c r="AM140" s="23">
        <f t="shared" si="71"/>
        <v>1.5084074908572033E-5</v>
      </c>
      <c r="AN140" s="23">
        <f t="shared" si="71"/>
        <v>1.2281243016570397E-5</v>
      </c>
      <c r="AO140" s="23">
        <f t="shared" si="71"/>
        <v>1.0009880013611351E-5</v>
      </c>
      <c r="AP140" s="23">
        <f t="shared" si="71"/>
        <v>8.166438197730498E-6</v>
      </c>
      <c r="AQ140" s="23">
        <f t="shared" si="71"/>
        <v>6.6682566898395817E-6</v>
      </c>
      <c r="AR140" s="23">
        <f t="shared" si="71"/>
        <v>5.4491691054068319E-6</v>
      </c>
      <c r="AS140" s="23">
        <f t="shared" si="71"/>
        <v>4.4560787108509535E-6</v>
      </c>
      <c r="AT140" s="23">
        <f t="shared" si="71"/>
        <v>3.6462774608492349E-6</v>
      </c>
      <c r="AU140" s="23">
        <f t="shared" si="71"/>
        <v>2.9853396083526272E-6</v>
      </c>
      <c r="AV140" s="23">
        <f t="shared" si="71"/>
        <v>2.4454608963551276E-6</v>
      </c>
      <c r="AW140" s="23">
        <f t="shared" si="71"/>
        <v>2.0041446192069062E-6</v>
      </c>
      <c r="AX140" s="23">
        <f t="shared" si="71"/>
        <v>1.643158723299101E-6</v>
      </c>
      <c r="AY140" s="23">
        <f t="shared" si="71"/>
        <v>1.3477054794637233E-6</v>
      </c>
      <c r="AZ140" s="23">
        <f t="shared" si="71"/>
        <v>1.1057584777321887E-6</v>
      </c>
      <c r="BA140" s="23">
        <f t="shared" si="71"/>
        <v>9.0753179120957195E-7</v>
      </c>
      <c r="BB140" s="23">
        <f t="shared" si="71"/>
        <v>7.4505389379587439E-7</v>
      </c>
      <c r="BC140" s="23">
        <f t="shared" si="71"/>
        <v>6.1182486892524629E-7</v>
      </c>
      <c r="BD140" s="23">
        <f t="shared" si="71"/>
        <v>5.0254004313151885E-7</v>
      </c>
      <c r="BE140" s="23">
        <f t="shared" si="71"/>
        <v>4.1286674205445014E-7</v>
      </c>
      <c r="BF140" s="23">
        <f t="shared" si="71"/>
        <v>3.3926364067178914E-7</v>
      </c>
      <c r="BG140" s="23">
        <f t="shared" si="71"/>
        <v>2.7883434766099593E-7</v>
      </c>
      <c r="BH140" s="23">
        <f>+BG140</f>
        <v>2.7883434766099593E-7</v>
      </c>
      <c r="BI140" s="23">
        <f>+BH140</f>
        <v>2.7883434766099593E-7</v>
      </c>
    </row>
    <row r="141" spans="1:61" ht="18" customHeight="1">
      <c r="A141" s="23" t="s">
        <v>208</v>
      </c>
      <c r="B141" s="23">
        <f t="shared" ref="B141:K141" si="72">+B139-C131</f>
        <v>3.9922523872418722E-2</v>
      </c>
      <c r="C141" s="23">
        <f t="shared" si="72"/>
        <v>2.923351740582894E-2</v>
      </c>
      <c r="D141" s="23">
        <f t="shared" si="72"/>
        <v>2.1818711914361619E-2</v>
      </c>
      <c r="E141" s="23">
        <f t="shared" si="72"/>
        <v>2.0398559870975025E-2</v>
      </c>
      <c r="F141" s="23">
        <f t="shared" si="72"/>
        <v>2.0315014517538914E-2</v>
      </c>
      <c r="G141" s="23">
        <f t="shared" si="72"/>
        <v>1.8971664321049381E-2</v>
      </c>
      <c r="H141" s="23">
        <f t="shared" si="72"/>
        <v>1.738283818855188E-2</v>
      </c>
      <c r="I141" s="23">
        <f t="shared" si="72"/>
        <v>1.6238097511697684E-2</v>
      </c>
      <c r="J141" s="23">
        <f t="shared" si="72"/>
        <v>1.5044348135353297E-2</v>
      </c>
      <c r="K141" s="23">
        <f t="shared" si="72"/>
        <v>1.4568640167738123E-2</v>
      </c>
    </row>
    <row r="142" spans="1:61" ht="18" customHeight="1">
      <c r="A142" s="23" t="s">
        <v>13</v>
      </c>
      <c r="B142" s="23"/>
      <c r="C142" s="23">
        <f>+EXP(C128-0.1)</f>
        <v>1.0609935286919832</v>
      </c>
      <c r="D142" s="23">
        <f>+EXP(D128-0.1)</f>
        <v>1.0449602398965421</v>
      </c>
    </row>
    <row r="143" spans="1:61" ht="18" customHeight="1">
      <c r="A143" s="23" t="s">
        <v>149</v>
      </c>
      <c r="B143" s="23"/>
    </row>
    <row r="144" spans="1:61" ht="18" customHeight="1">
      <c r="A144" s="23" t="s">
        <v>152</v>
      </c>
      <c r="B144" s="23">
        <f>+SUMPRODUCT(B140:U140*B84:U84)*10</f>
        <v>167.41461781448439</v>
      </c>
    </row>
    <row r="145" spans="1:74" ht="18" customHeight="1">
      <c r="A145" s="23" t="s">
        <v>150</v>
      </c>
      <c r="B145" s="23">
        <f>+SUMPRODUCT(B140:AE140*B84:AE84)*10</f>
        <v>170.34642176116097</v>
      </c>
    </row>
    <row r="146" spans="1:74" ht="18" customHeight="1">
      <c r="A146" s="23" t="s">
        <v>151</v>
      </c>
      <c r="B146" s="23">
        <f>+SUMPRODUCT(B140:BI140*B84:BI84)*10</f>
        <v>170.999150370851</v>
      </c>
    </row>
    <row r="147" spans="1:74" ht="18" customHeight="1">
      <c r="A147" s="23"/>
      <c r="B147" s="23"/>
    </row>
    <row r="148" spans="1:74" s="64" customFormat="1" ht="18" customHeight="1">
      <c r="A148" s="23" t="s">
        <v>69</v>
      </c>
      <c r="B148" s="23">
        <v>1</v>
      </c>
      <c r="C148" s="23">
        <f t="shared" ref="C148:AH148" si="73">+B148/(1+B79)^10</f>
        <v>0.52009422792887827</v>
      </c>
      <c r="D148" s="23">
        <f t="shared" si="73"/>
        <v>0.28309963295084956</v>
      </c>
      <c r="E148" s="23">
        <f t="shared" si="73"/>
        <v>0.16370384030612137</v>
      </c>
      <c r="F148" s="23">
        <f t="shared" si="73"/>
        <v>9.9103097645087415E-2</v>
      </c>
      <c r="G148" s="23">
        <f t="shared" si="73"/>
        <v>6.2423571027979699E-2</v>
      </c>
      <c r="H148" s="23">
        <f t="shared" si="73"/>
        <v>4.0520618695917214E-2</v>
      </c>
      <c r="I148" s="23">
        <f t="shared" si="73"/>
        <v>2.6987459452501618E-2</v>
      </c>
      <c r="J148" s="23">
        <f t="shared" si="73"/>
        <v>1.8378088067871199E-2</v>
      </c>
      <c r="K148" s="23">
        <f t="shared" si="73"/>
        <v>1.2767504473336912E-2</v>
      </c>
      <c r="L148" s="23">
        <f t="shared" si="73"/>
        <v>8.9967516930529543E-3</v>
      </c>
      <c r="M148" s="23">
        <f t="shared" si="73"/>
        <v>6.5407407928683228E-3</v>
      </c>
      <c r="N148" s="23">
        <f t="shared" si="73"/>
        <v>4.6917325116801476E-3</v>
      </c>
      <c r="O148" s="23">
        <f t="shared" si="73"/>
        <v>3.4300622036087291E-3</v>
      </c>
      <c r="P148" s="23">
        <f t="shared" si="73"/>
        <v>2.5444486655948925E-3</v>
      </c>
      <c r="Q148" s="23">
        <f t="shared" si="73"/>
        <v>1.9099826372169766E-3</v>
      </c>
      <c r="R148" s="23">
        <f t="shared" si="73"/>
        <v>1.4481856323788228E-3</v>
      </c>
      <c r="S148" s="23">
        <f t="shared" si="73"/>
        <v>1.1076658221785001E-3</v>
      </c>
      <c r="T148" s="23">
        <f t="shared" si="73"/>
        <v>8.5376626785317036E-4</v>
      </c>
      <c r="U148" s="23">
        <f t="shared" si="73"/>
        <v>6.6259659429997154E-4</v>
      </c>
      <c r="V148" s="23">
        <f t="shared" si="73"/>
        <v>5.1895430742269967E-4</v>
      </c>
      <c r="W148" s="23">
        <f t="shared" si="73"/>
        <v>4.0935349788063678E-4</v>
      </c>
      <c r="X148" s="23">
        <f t="shared" si="73"/>
        <v>3.2381410504499718E-4</v>
      </c>
      <c r="Y148" s="23">
        <f t="shared" si="73"/>
        <v>2.5700645952884445E-4</v>
      </c>
      <c r="Z148" s="23">
        <f t="shared" si="73"/>
        <v>2.046789972755387E-4</v>
      </c>
      <c r="AA148" s="23">
        <f t="shared" si="73"/>
        <v>1.6352306084770033E-4</v>
      </c>
      <c r="AB148" s="23">
        <f t="shared" si="73"/>
        <v>1.3100633126953529E-4</v>
      </c>
      <c r="AC148" s="23">
        <f t="shared" si="73"/>
        <v>1.0482300136131098E-4</v>
      </c>
      <c r="AD148" s="23">
        <f t="shared" si="73"/>
        <v>8.3936134730413137E-5</v>
      </c>
      <c r="AE148" s="23">
        <f t="shared" si="73"/>
        <v>6.7290141157313934E-5</v>
      </c>
      <c r="AF148" s="23">
        <f t="shared" si="73"/>
        <v>5.395248208006051E-5</v>
      </c>
      <c r="AG148" s="23">
        <f t="shared" si="73"/>
        <v>4.329902175915987E-5</v>
      </c>
      <c r="AH148" s="23">
        <f t="shared" si="73"/>
        <v>3.484266320575878E-5</v>
      </c>
      <c r="AI148" s="23">
        <f t="shared" ref="AI148:BI148" si="74">+AH148/(1+AH79)^10</f>
        <v>2.8100632269840107E-5</v>
      </c>
      <c r="AJ148" s="23">
        <f t="shared" si="74"/>
        <v>2.2707278328814214E-5</v>
      </c>
      <c r="AK148" s="23">
        <f t="shared" si="74"/>
        <v>1.8380825028940192E-5</v>
      </c>
      <c r="AL148" s="23">
        <f t="shared" si="74"/>
        <v>1.4901846026196482E-5</v>
      </c>
      <c r="AM148" s="23">
        <f t="shared" si="74"/>
        <v>1.209830652128441E-5</v>
      </c>
      <c r="AN148" s="23">
        <f t="shared" si="74"/>
        <v>9.8346654600302345E-6</v>
      </c>
      <c r="AO148" s="23">
        <f t="shared" si="74"/>
        <v>8.0037130564644613E-6</v>
      </c>
      <c r="AP148" s="23">
        <f t="shared" si="74"/>
        <v>6.5203588814115984E-6</v>
      </c>
      <c r="AQ148" s="23">
        <f t="shared" si="74"/>
        <v>5.3168589915038007E-6</v>
      </c>
      <c r="AR148" s="23">
        <f t="shared" si="74"/>
        <v>4.3391253659950495E-6</v>
      </c>
      <c r="AS148" s="23">
        <f t="shared" si="74"/>
        <v>3.5438584093229977E-6</v>
      </c>
      <c r="AT148" s="23">
        <f t="shared" si="74"/>
        <v>2.8963097248254474E-6</v>
      </c>
      <c r="AU148" s="23">
        <f t="shared" si="74"/>
        <v>2.3685299507392978E-6</v>
      </c>
      <c r="AV148" s="23">
        <f t="shared" si="74"/>
        <v>1.9379914796612465E-6</v>
      </c>
      <c r="AW148" s="23">
        <f t="shared" si="74"/>
        <v>1.5865020461303289E-6</v>
      </c>
      <c r="AX148" s="23">
        <f t="shared" si="74"/>
        <v>1.2993448599082114E-6</v>
      </c>
      <c r="AY148" s="23">
        <f t="shared" si="74"/>
        <v>1.0645958545399466E-6</v>
      </c>
      <c r="AZ148" s="23">
        <f t="shared" si="74"/>
        <v>8.7257992199902753E-7</v>
      </c>
      <c r="BA148" s="23">
        <f t="shared" si="74"/>
        <v>7.1543660858952539E-7</v>
      </c>
      <c r="BB148" s="23">
        <f t="shared" si="74"/>
        <v>5.8677232064927437E-7</v>
      </c>
      <c r="BC148" s="23">
        <f t="shared" si="74"/>
        <v>4.8138112862966047E-7</v>
      </c>
      <c r="BD148" s="23">
        <f t="shared" si="74"/>
        <v>3.9502013737865032E-7</v>
      </c>
      <c r="BE148" s="23">
        <f t="shared" si="74"/>
        <v>3.2422838821531298E-7</v>
      </c>
      <c r="BF148" s="23">
        <f t="shared" si="74"/>
        <v>2.6618058439242472E-7</v>
      </c>
      <c r="BG148" s="23">
        <f t="shared" si="74"/>
        <v>2.1856874366672451E-7</v>
      </c>
      <c r="BH148" s="23">
        <f t="shared" si="74"/>
        <v>1.7950629910523865E-7</v>
      </c>
      <c r="BI148" s="23">
        <f t="shared" si="74"/>
        <v>1.5467469582670546E-7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168.61896600784257</v>
      </c>
    </row>
    <row r="152" spans="1:74" ht="18" customHeight="1">
      <c r="A152" s="23" t="s">
        <v>150</v>
      </c>
      <c r="B152" s="23">
        <f>+SUMPRODUCT(B148:AE148*B84:AE84)*10</f>
        <v>170.95669555299776</v>
      </c>
    </row>
    <row r="153" spans="1:74" ht="18" customHeight="1">
      <c r="A153" s="23" t="s">
        <v>151</v>
      </c>
      <c r="B153" s="23">
        <f>+SUMPRODUCT(B148:BI148*B84:BI84)*10</f>
        <v>171.48199353527403</v>
      </c>
    </row>
    <row r="154" spans="1:74" ht="18" customHeight="1">
      <c r="A154" s="23" t="s">
        <v>151</v>
      </c>
      <c r="B154" s="23">
        <f>+SUMPRODUCT(B149:BI149*B84:BI84)*10</f>
        <v>0</v>
      </c>
    </row>
    <row r="155" spans="1:74" ht="18" customHeight="1">
      <c r="A155" s="21" t="s">
        <v>228</v>
      </c>
      <c r="B155" s="29">
        <f>+B63*B61</f>
        <v>6.5292268790265676E-3</v>
      </c>
      <c r="C155" s="29">
        <f t="shared" ref="C155:BI155" si="75">+C63*C61</f>
        <v>1.3459230910314824E-2</v>
      </c>
      <c r="D155" s="29">
        <f t="shared" si="75"/>
        <v>2.8865802512429171E-2</v>
      </c>
      <c r="E155" s="29">
        <f t="shared" si="75"/>
        <v>5.7035585048890274E-2</v>
      </c>
      <c r="F155" s="29">
        <f t="shared" si="75"/>
        <v>0.10282694860960885</v>
      </c>
      <c r="G155" s="29">
        <f t="shared" si="75"/>
        <v>0.16964185947000285</v>
      </c>
      <c r="H155" s="29">
        <f t="shared" si="75"/>
        <v>0.26206883766506678</v>
      </c>
      <c r="I155" s="29">
        <f t="shared" si="75"/>
        <v>0.38517000334018087</v>
      </c>
      <c r="J155" s="29">
        <f t="shared" si="75"/>
        <v>0.54300984900949612</v>
      </c>
      <c r="K155" s="29">
        <f t="shared" si="75"/>
        <v>0.73974626670442478</v>
      </c>
      <c r="L155" s="29">
        <f t="shared" si="75"/>
        <v>0.98012318002423315</v>
      </c>
      <c r="M155" s="29">
        <f t="shared" si="75"/>
        <v>1.2623335921297694</v>
      </c>
      <c r="N155" s="29">
        <f t="shared" si="75"/>
        <v>1.5995389733046459</v>
      </c>
      <c r="O155" s="29">
        <f t="shared" si="75"/>
        <v>1.9789402867665562</v>
      </c>
      <c r="P155" s="29">
        <f t="shared" si="75"/>
        <v>2.4023684177358633</v>
      </c>
      <c r="Q155" s="29">
        <f t="shared" si="75"/>
        <v>2.8710129680740186</v>
      </c>
      <c r="R155" s="29">
        <f t="shared" si="75"/>
        <v>3.3855064496142337</v>
      </c>
      <c r="S155" s="29">
        <f t="shared" si="75"/>
        <v>3.9460262721817769</v>
      </c>
      <c r="T155" s="29">
        <f t="shared" si="75"/>
        <v>4.5523658217308309</v>
      </c>
      <c r="U155" s="29">
        <f t="shared" si="75"/>
        <v>5.2039641551981033</v>
      </c>
      <c r="V155" s="29">
        <f t="shared" si="75"/>
        <v>5.9277828157076513</v>
      </c>
      <c r="W155" s="29">
        <f t="shared" si="75"/>
        <v>6.7408978654163114</v>
      </c>
      <c r="X155" s="29">
        <f t="shared" si="75"/>
        <v>7.6265217613349989</v>
      </c>
      <c r="Y155" s="29">
        <f t="shared" si="75"/>
        <v>8.5829614475855056</v>
      </c>
      <c r="Z155" s="29">
        <f t="shared" si="75"/>
        <v>9.6080015221454129</v>
      </c>
      <c r="AA155" s="29">
        <f t="shared" si="75"/>
        <v>10.68933902584377</v>
      </c>
      <c r="AB155" s="29">
        <f t="shared" si="75"/>
        <v>11.684581725344938</v>
      </c>
      <c r="AC155" s="29">
        <f t="shared" si="75"/>
        <v>12.485370138320327</v>
      </c>
      <c r="AD155" s="29">
        <f t="shared" si="75"/>
        <v>13.166601833012116</v>
      </c>
      <c r="AE155" s="29">
        <f t="shared" si="75"/>
        <v>13.78119807950053</v>
      </c>
      <c r="AF155" s="29">
        <f t="shared" si="75"/>
        <v>14.338348661637401</v>
      </c>
      <c r="AG155" s="29">
        <f t="shared" si="75"/>
        <v>14.855930581592002</v>
      </c>
      <c r="AH155" s="29">
        <f t="shared" si="75"/>
        <v>15.378303357706635</v>
      </c>
      <c r="AI155" s="29">
        <f t="shared" si="75"/>
        <v>15.923669852426432</v>
      </c>
      <c r="AJ155" s="29">
        <f t="shared" si="75"/>
        <v>16.503653347205486</v>
      </c>
      <c r="AK155" s="29">
        <f t="shared" si="75"/>
        <v>17.125869503528381</v>
      </c>
      <c r="AL155" s="29">
        <f t="shared" si="75"/>
        <v>17.795337303615955</v>
      </c>
      <c r="AM155" s="29">
        <f t="shared" si="75"/>
        <v>18.515417335955558</v>
      </c>
      <c r="AN155" s="29">
        <f t="shared" si="75"/>
        <v>19.288438885326652</v>
      </c>
      <c r="AO155" s="29">
        <f t="shared" si="75"/>
        <v>20.116121160046092</v>
      </c>
      <c r="AP155" s="29">
        <f t="shared" si="75"/>
        <v>20.999857288156264</v>
      </c>
      <c r="AQ155" s="29">
        <f t="shared" si="75"/>
        <v>21.940906041772379</v>
      </c>
      <c r="AR155" s="29">
        <f t="shared" si="75"/>
        <v>22.940521030384442</v>
      </c>
      <c r="AS155" s="29">
        <f t="shared" si="75"/>
        <v>24.000037266136601</v>
      </c>
      <c r="AT155" s="29">
        <f t="shared" si="75"/>
        <v>25.120928578652705</v>
      </c>
      <c r="AU155" s="29">
        <f t="shared" si="75"/>
        <v>26.304845106684965</v>
      </c>
      <c r="AV155" s="29">
        <f t="shared" si="75"/>
        <v>27.553637244067144</v>
      </c>
      <c r="AW155" s="29">
        <f t="shared" si="75"/>
        <v>28.869370480924182</v>
      </c>
      <c r="AX155" s="29">
        <f t="shared" si="75"/>
        <v>30.254334248557861</v>
      </c>
      <c r="AY155" s="29">
        <f t="shared" si="75"/>
        <v>31.711046949243062</v>
      </c>
      <c r="AZ155" s="29">
        <f t="shared" si="75"/>
        <v>33.24225870098298</v>
      </c>
      <c r="BA155" s="29">
        <f t="shared" si="75"/>
        <v>34.850952866627338</v>
      </c>
      <c r="BB155" s="29">
        <f t="shared" si="75"/>
        <v>36.54034710932654</v>
      </c>
      <c r="BC155" s="29">
        <f t="shared" si="75"/>
        <v>38.313894483030808</v>
      </c>
      <c r="BD155" s="29">
        <f t="shared" si="75"/>
        <v>40.175284900652734</v>
      </c>
      <c r="BE155" s="29">
        <f t="shared" si="75"/>
        <v>42.128447204672746</v>
      </c>
      <c r="BF155" s="29">
        <f t="shared" si="75"/>
        <v>44.177551981953677</v>
      </c>
      <c r="BG155" s="29">
        <f t="shared" si="75"/>
        <v>46.327015206710598</v>
      </c>
      <c r="BH155" s="29">
        <f t="shared" si="75"/>
        <v>48.581502755992865</v>
      </c>
      <c r="BI155" s="29">
        <f t="shared" si="75"/>
        <v>50.945935815605864</v>
      </c>
    </row>
    <row r="160" spans="1:74" ht="18" customHeight="1">
      <c r="A160" s="21" t="s">
        <v>1311</v>
      </c>
      <c r="B160" s="29">
        <v>21.120399019403749</v>
      </c>
    </row>
    <row r="164" spans="1:2" ht="18" customHeight="1">
      <c r="A164" s="617" t="s">
        <v>1781</v>
      </c>
    </row>
    <row r="165" spans="1:2" ht="18" customHeight="1">
      <c r="A165" s="21" t="s">
        <v>1782</v>
      </c>
      <c r="B165" s="717">
        <v>1.4119532114520696E-2</v>
      </c>
    </row>
    <row r="166" spans="1:2" ht="18" customHeight="1">
      <c r="A166" s="21" t="s">
        <v>1783</v>
      </c>
      <c r="B166" s="717">
        <v>-1.2482057892372908E-2</v>
      </c>
    </row>
    <row r="167" spans="1:2" ht="18" customHeight="1">
      <c r="A167" s="21" t="s">
        <v>1784</v>
      </c>
      <c r="B167" s="717">
        <v>1.2321878755429139E-4</v>
      </c>
    </row>
  </sheetData>
  <pageMargins left="0.75" right="0.75" top="1" bottom="1" header="0.5" footer="0.5"/>
  <pageSetup orientation="portrait" horizontalDpi="4294967292" verticalDpi="4294967292"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114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+Parameters!P35</f>
        <v>0.3</v>
      </c>
    </row>
    <row r="8" spans="1:61" ht="18" customHeight="1">
      <c r="A8" s="21" t="s">
        <v>108</v>
      </c>
      <c r="B8" s="31">
        <f>+Parameters!P36</f>
        <v>0.1</v>
      </c>
    </row>
    <row r="9" spans="1:61" ht="18" customHeight="1">
      <c r="A9" s="23" t="s">
        <v>49</v>
      </c>
      <c r="B9" s="29">
        <f>Parameters!P37</f>
        <v>3.8420497503564541</v>
      </c>
    </row>
    <row r="10" spans="1:61" ht="18" customHeight="1">
      <c r="A10" s="23" t="str">
        <f>+Parameters!A38</f>
        <v>Initial real interest rate (percent per decade annualized)</v>
      </c>
      <c r="B10" s="29">
        <f>+Parameters!P38</f>
        <v>6.7765473111546279E-2</v>
      </c>
    </row>
    <row r="11" spans="1:61" ht="18" customHeight="1">
      <c r="A11" s="23" t="s">
        <v>38</v>
      </c>
      <c r="B11" s="29">
        <f>+Parameters!P39</f>
        <v>6.870394150413591</v>
      </c>
    </row>
    <row r="12" spans="1:61" ht="18" customHeight="1">
      <c r="A12" s="23" t="s">
        <v>162</v>
      </c>
      <c r="B12" s="29">
        <f>+Parameters!P40</f>
        <v>9.0293442586263488</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+Parameters!P43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+Parameters!P45</f>
        <v>1.5</v>
      </c>
    </row>
    <row r="19" spans="1:103" ht="18" customHeight="1">
      <c r="A19" s="34" t="s">
        <v>42</v>
      </c>
      <c r="C19" s="23">
        <f t="shared" ref="C19:BI19" si="5">+LN(C20/B20)/10</f>
        <v>1.3178150620431792E-2</v>
      </c>
      <c r="D19" s="23">
        <f t="shared" si="5"/>
        <v>1.1156942928642211E-2</v>
      </c>
      <c r="E19" s="23">
        <f t="shared" si="5"/>
        <v>1.0308382404787039E-2</v>
      </c>
      <c r="F19" s="23">
        <f t="shared" si="5"/>
        <v>9.5412393505623881E-3</v>
      </c>
      <c r="G19" s="23">
        <f t="shared" si="5"/>
        <v>8.8476992434184838E-3</v>
      </c>
      <c r="H19" s="23">
        <f t="shared" si="5"/>
        <v>8.2206978735404231E-3</v>
      </c>
      <c r="I19" s="23">
        <f t="shared" si="5"/>
        <v>7.6538492758919914E-3</v>
      </c>
      <c r="J19" s="23">
        <f t="shared" si="5"/>
        <v>7.1413805870577341E-3</v>
      </c>
      <c r="K19" s="23">
        <f t="shared" si="5"/>
        <v>6.6780731612400418E-3</v>
      </c>
      <c r="L19" s="23">
        <f t="shared" si="5"/>
        <v>6.2592093437765367E-3</v>
      </c>
      <c r="M19" s="23">
        <f t="shared" si="5"/>
        <v>5.8805243583973559E-3</v>
      </c>
      <c r="N19" s="23">
        <f t="shared" si="5"/>
        <v>5.5381628167287785E-3</v>
      </c>
      <c r="O19" s="23">
        <f t="shared" si="5"/>
        <v>5.2286394058063713E-3</v>
      </c>
      <c r="P19" s="23">
        <f t="shared" si="5"/>
        <v>4.9488033520738665E-3</v>
      </c>
      <c r="Q19" s="23">
        <f t="shared" si="5"/>
        <v>4.6958062989465778E-3</v>
      </c>
      <c r="R19" s="23">
        <f t="shared" si="5"/>
        <v>4.4670732699090311E-3</v>
      </c>
      <c r="S19" s="23">
        <f t="shared" si="5"/>
        <v>4.2602764206515296E-3</v>
      </c>
      <c r="T19" s="23">
        <f t="shared" si="5"/>
        <v>4.0733113122521343E-3</v>
      </c>
      <c r="U19" s="23">
        <f t="shared" si="5"/>
        <v>3.9042754631718594E-3</v>
      </c>
      <c r="V19" s="23">
        <f t="shared" si="5"/>
        <v>3.7514489611145665E-3</v>
      </c>
      <c r="W19" s="23">
        <f t="shared" si="5"/>
        <v>3.6132769368475508E-3</v>
      </c>
      <c r="X19" s="23">
        <f t="shared" si="5"/>
        <v>3.488353721100785E-3</v>
      </c>
      <c r="Y19" s="23">
        <f t="shared" si="5"/>
        <v>3.3754085228539905E-3</v>
      </c>
      <c r="Z19" s="23">
        <f t="shared" si="5"/>
        <v>3.2732924828607068E-3</v>
      </c>
      <c r="AA19" s="23">
        <f t="shared" si="5"/>
        <v>3.1809669703043858E-3</v>
      </c>
      <c r="AB19" s="23">
        <f t="shared" si="5"/>
        <v>3.0974930031741517E-3</v>
      </c>
      <c r="AC19" s="23">
        <f t="shared" si="5"/>
        <v>3.0220216844258612E-3</v>
      </c>
      <c r="AD19" s="23">
        <f t="shared" si="5"/>
        <v>2.9537855563626834E-3</v>
      </c>
      <c r="AE19" s="23">
        <f t="shared" si="5"/>
        <v>2.892090785045061E-3</v>
      </c>
      <c r="AF19" s="23">
        <f t="shared" si="5"/>
        <v>2.83631009501402E-3</v>
      </c>
      <c r="AG19" s="23">
        <f t="shared" si="5"/>
        <v>2.7858763822689809E-3</v>
      </c>
      <c r="AH19" s="23">
        <f t="shared" si="5"/>
        <v>2.740276940365723E-3</v>
      </c>
      <c r="AI19" s="23">
        <f t="shared" si="5"/>
        <v>2.6990482407571728E-3</v>
      </c>
      <c r="AJ19" s="23">
        <f t="shared" si="5"/>
        <v>2.6617712141548053E-3</v>
      </c>
      <c r="AK19" s="23">
        <f t="shared" si="5"/>
        <v>2.6280669848021765E-3</v>
      </c>
      <c r="AL19" s="23">
        <f t="shared" si="5"/>
        <v>2.5975930141731397E-3</v>
      </c>
      <c r="AM19" s="23">
        <f t="shared" si="5"/>
        <v>2.5700396147836794E-3</v>
      </c>
      <c r="AN19" s="23">
        <f t="shared" si="5"/>
        <v>2.5451267985825408E-3</v>
      </c>
      <c r="AO19" s="23">
        <f t="shared" si="5"/>
        <v>2.5226014277996865E-3</v>
      </c>
      <c r="AP19" s="23">
        <f t="shared" si="5"/>
        <v>2.502234639214279E-3</v>
      </c>
      <c r="AQ19" s="23">
        <f t="shared" si="5"/>
        <v>2.4838195155956473E-3</v>
      </c>
      <c r="AR19" s="23">
        <f t="shared" si="5"/>
        <v>2.4671689805885804E-3</v>
      </c>
      <c r="AS19" s="23">
        <f t="shared" si="5"/>
        <v>2.4521138955945878E-3</v>
      </c>
      <c r="AT19" s="23">
        <f t="shared" si="5"/>
        <v>2.4385013392599743E-3</v>
      </c>
      <c r="AU19" s="23">
        <f t="shared" si="5"/>
        <v>2.4261930520429386E-3</v>
      </c>
      <c r="AV19" s="23">
        <f t="shared" si="5"/>
        <v>2.4150640300157661E-3</v>
      </c>
      <c r="AW19" s="23">
        <f t="shared" si="5"/>
        <v>2.4050012535783262E-3</v>
      </c>
      <c r="AX19" s="23">
        <f t="shared" si="5"/>
        <v>2.3959025381353077E-3</v>
      </c>
      <c r="AY19" s="23">
        <f t="shared" si="5"/>
        <v>2.3876754950326864E-3</v>
      </c>
      <c r="AZ19" s="23">
        <f t="shared" si="5"/>
        <v>2.3802365921712825E-3</v>
      </c>
      <c r="BA19" s="23">
        <f t="shared" si="5"/>
        <v>2.3735103047330553E-3</v>
      </c>
      <c r="BB19" s="23">
        <f t="shared" si="5"/>
        <v>2.367428347372331E-3</v>
      </c>
      <c r="BC19" s="23">
        <f t="shared" si="5"/>
        <v>2.3619289800555594E-3</v>
      </c>
      <c r="BD19" s="23">
        <f t="shared" si="5"/>
        <v>2.3569563804820811E-3</v>
      </c>
      <c r="BE19" s="23">
        <f t="shared" si="5"/>
        <v>2.3524600766983948E-3</v>
      </c>
      <c r="BF19" s="23">
        <f t="shared" si="5"/>
        <v>2.3483944341297935E-3</v>
      </c>
      <c r="BG19" s="23">
        <f t="shared" si="5"/>
        <v>2.3447181918092763E-3</v>
      </c>
      <c r="BH19" s="23">
        <f t="shared" si="5"/>
        <v>2.3413940430835251E-3</v>
      </c>
      <c r="BI19" s="23">
        <f t="shared" si="5"/>
        <v>2.3383882565285205E-3</v>
      </c>
    </row>
    <row r="20" spans="1:103" s="37" customFormat="1" ht="18" customHeight="1">
      <c r="A20" s="35" t="s">
        <v>189</v>
      </c>
      <c r="B20" s="36">
        <f>+B21</f>
        <v>9.0293442586263488</v>
      </c>
      <c r="C20" s="37">
        <f>+B20*EXP(C22*10)</f>
        <v>10.301208854918158</v>
      </c>
      <c r="D20" s="37">
        <f>+C20*EXP(D22*10)</f>
        <v>11.517074601651986</v>
      </c>
      <c r="E20" s="37">
        <f>+D20*EXP(E22*10)</f>
        <v>12.767648444738626</v>
      </c>
      <c r="F20" s="37">
        <f>+E20*EXP(F22*10)</f>
        <v>14.045848894045344</v>
      </c>
      <c r="G20" s="37">
        <f t="shared" ref="G20:BI20" si="6">+F20*EXP(G22*10)</f>
        <v>15.345217963561803</v>
      </c>
      <c r="H20" s="37">
        <f t="shared" si="6"/>
        <v>16.660003901353946</v>
      </c>
      <c r="I20" s="37">
        <f t="shared" si="6"/>
        <v>17.985202989295999</v>
      </c>
      <c r="J20" s="37">
        <f t="shared" si="6"/>
        <v>19.316567928336756</v>
      </c>
      <c r="K20" s="37">
        <f t="shared" si="6"/>
        <v>20.650590221539854</v>
      </c>
      <c r="L20" s="37">
        <f t="shared" si="6"/>
        <v>21.984463395799583</v>
      </c>
      <c r="M20" s="37">
        <f t="shared" si="6"/>
        <v>23.316033061969421</v>
      </c>
      <c r="N20" s="37">
        <f t="shared" si="6"/>
        <v>24.643738853651641</v>
      </c>
      <c r="O20" s="37">
        <f t="shared" si="6"/>
        <v>25.966552314755237</v>
      </c>
      <c r="P20" s="37">
        <f t="shared" si="6"/>
        <v>27.283913895401422</v>
      </c>
      <c r="Q20" s="37">
        <f t="shared" si="6"/>
        <v>28.595671405485369</v>
      </c>
      <c r="R20" s="37">
        <f t="shared" si="6"/>
        <v>29.902021583873093</v>
      </c>
      <c r="S20" s="37">
        <f t="shared" si="6"/>
        <v>31.203455872272592</v>
      </c>
      <c r="T20" s="37">
        <f t="shared" si="6"/>
        <v>32.500711029946899</v>
      </c>
      <c r="U20" s="37">
        <f t="shared" si="6"/>
        <v>33.794724876710802</v>
      </c>
      <c r="V20" s="37">
        <f t="shared" si="6"/>
        <v>35.086597192547323</v>
      </c>
      <c r="W20" s="37">
        <f t="shared" si="6"/>
        <v>36.377555617600024</v>
      </c>
      <c r="X20" s="37">
        <f t="shared" si="6"/>
        <v>37.668926271856385</v>
      </c>
      <c r="Y20" s="37">
        <f t="shared" si="6"/>
        <v>38.962108736578131</v>
      </c>
      <c r="Z20" s="37">
        <f t="shared" si="6"/>
        <v>40.258554998260486</v>
      </c>
      <c r="AA20" s="37">
        <f t="shared" si="6"/>
        <v>41.559751941252728</v>
      </c>
      <c r="AB20" s="37">
        <f t="shared" si="6"/>
        <v>42.867206979532448</v>
      </c>
      <c r="AC20" s="37">
        <f t="shared" si="6"/>
        <v>44.182436435461405</v>
      </c>
      <c r="AD20" s="37">
        <f t="shared" si="6"/>
        <v>45.50695629898518</v>
      </c>
      <c r="AE20" s="37">
        <f t="shared" si="6"/>
        <v>46.842275031141938</v>
      </c>
      <c r="AF20" s="37">
        <f t="shared" si="6"/>
        <v>48.18988810831874</v>
      </c>
      <c r="AG20" s="37">
        <f t="shared" si="6"/>
        <v>49.551274036581368</v>
      </c>
      <c r="AH20" s="37">
        <f t="shared" si="6"/>
        <v>50.927891597334273</v>
      </c>
      <c r="AI20" s="37">
        <f t="shared" si="6"/>
        <v>52.321178115712058</v>
      </c>
      <c r="AJ20" s="37">
        <f t="shared" si="6"/>
        <v>53.732548570968554</v>
      </c>
      <c r="AK20" s="37">
        <f t="shared" si="6"/>
        <v>55.163395393464093</v>
      </c>
      <c r="AL20" s="37">
        <f t="shared" si="6"/>
        <v>56.615088815579455</v>
      </c>
      <c r="AM20" s="37">
        <f t="shared" si="6"/>
        <v>58.088977664048222</v>
      </c>
      <c r="AN20" s="37">
        <f t="shared" si="6"/>
        <v>59.586390498920494</v>
      </c>
      <c r="AO20" s="37">
        <f t="shared" si="6"/>
        <v>61.108637019819767</v>
      </c>
      <c r="AP20" s="37">
        <f t="shared" si="6"/>
        <v>62.657009673524612</v>
      </c>
      <c r="AQ20" s="37">
        <f t="shared" si="6"/>
        <v>64.232785408406258</v>
      </c>
      <c r="AR20" s="37">
        <f t="shared" si="6"/>
        <v>65.837227531083002</v>
      </c>
      <c r="AS20" s="37">
        <f t="shared" si="6"/>
        <v>67.471587629011623</v>
      </c>
      <c r="AT20" s="37">
        <f t="shared" si="6"/>
        <v>69.137107529807039</v>
      </c>
      <c r="AU20" s="37">
        <f t="shared" si="6"/>
        <v>70.835021274032897</v>
      </c>
      <c r="AV20" s="37">
        <f t="shared" si="6"/>
        <v>72.566557083191555</v>
      </c>
      <c r="AW20" s="37">
        <f t="shared" si="6"/>
        <v>74.332939308796043</v>
      </c>
      <c r="AX20" s="37">
        <f t="shared" si="6"/>
        <v>76.135390351852308</v>
      </c>
      <c r="AY20" s="37">
        <f t="shared" si="6"/>
        <v>77.975132544921777</v>
      </c>
      <c r="AZ20" s="37">
        <f t="shared" si="6"/>
        <v>79.853389991263583</v>
      </c>
      <c r="BA20" s="37">
        <f t="shared" si="6"/>
        <v>81.771390357455175</v>
      </c>
      <c r="BB20" s="37">
        <f t="shared" si="6"/>
        <v>83.730366617425233</v>
      </c>
      <c r="BC20" s="37">
        <f t="shared" si="6"/>
        <v>85.731558747065947</v>
      </c>
      <c r="BD20" s="37">
        <f t="shared" si="6"/>
        <v>87.776215369569854</v>
      </c>
      <c r="BE20" s="37">
        <f t="shared" si="6"/>
        <v>89.865595352406515</v>
      </c>
      <c r="BF20" s="37">
        <f t="shared" si="6"/>
        <v>92.000969357448398</v>
      </c>
      <c r="BG20" s="37">
        <f t="shared" si="6"/>
        <v>94.183621346207957</v>
      </c>
      <c r="BH20" s="37">
        <f t="shared" si="6"/>
        <v>96.414850042482541</v>
      </c>
      <c r="BI20" s="37">
        <f t="shared" si="6"/>
        <v>98.695970354942148</v>
      </c>
    </row>
    <row r="21" spans="1:103" ht="18" customHeight="1">
      <c r="A21" s="21" t="s">
        <v>190</v>
      </c>
      <c r="B21" s="29">
        <f>+Parameters!P40</f>
        <v>9.0293442586263488</v>
      </c>
    </row>
    <row r="22" spans="1:103" ht="18" customHeight="1">
      <c r="A22" s="21" t="s">
        <v>144</v>
      </c>
      <c r="C22" s="23">
        <f>+Data!C64</f>
        <v>1.3178150620431796E-2</v>
      </c>
      <c r="D22" s="23">
        <f>+Data!D64</f>
        <v>1.1156942928642216E-2</v>
      </c>
      <c r="E22" s="23">
        <f>+Data!E64</f>
        <v>1.0308382404787033E-2</v>
      </c>
      <c r="F22" s="23">
        <f>+Data!F64</f>
        <v>9.5412393505623864E-3</v>
      </c>
      <c r="G22" s="23">
        <f>+Data!G64</f>
        <v>8.8476992434184925E-3</v>
      </c>
      <c r="H22" s="23">
        <f>+Data!H64</f>
        <v>8.2206978735404231E-3</v>
      </c>
      <c r="I22" s="23">
        <f>+Data!I64</f>
        <v>7.6538492758919854E-3</v>
      </c>
      <c r="J22" s="23">
        <f>+Data!J64</f>
        <v>7.1413805870577446E-3</v>
      </c>
      <c r="K22" s="23">
        <f>+Data!K64</f>
        <v>6.6780731612400418E-3</v>
      </c>
      <c r="L22" s="23">
        <f>+Data!L64</f>
        <v>6.2592093437765462E-3</v>
      </c>
      <c r="M22" s="23">
        <f>+Data!M64</f>
        <v>5.8805243583973594E-3</v>
      </c>
      <c r="N22" s="23">
        <f>+Data!N64</f>
        <v>5.538162816728775E-3</v>
      </c>
      <c r="O22" s="23">
        <f>+Data!O64</f>
        <v>5.2286394058063661E-3</v>
      </c>
      <c r="P22" s="23">
        <f>+Data!P64</f>
        <v>4.9488033520738647E-3</v>
      </c>
      <c r="Q22" s="23">
        <f>+Data!Q64</f>
        <v>4.6958062989465778E-3</v>
      </c>
      <c r="R22" s="23">
        <f>+Data!R64</f>
        <v>4.4670732699090372E-3</v>
      </c>
      <c r="S22" s="23">
        <f>+Data!S64</f>
        <v>4.2602764206515313E-3</v>
      </c>
      <c r="T22" s="23">
        <f>+Data!T64</f>
        <v>4.0733113122521352E-3</v>
      </c>
      <c r="U22" s="23">
        <f>+Data!U64</f>
        <v>3.9042754631718681E-3</v>
      </c>
      <c r="V22" s="23">
        <f>+Data!V64</f>
        <v>3.7514489611145696E-3</v>
      </c>
      <c r="W22" s="23">
        <f>+Data!W64</f>
        <v>3.6132769368475461E-3</v>
      </c>
      <c r="X22" s="23">
        <f>+Data!X64</f>
        <v>3.4883537211007794E-3</v>
      </c>
      <c r="Y22" s="23">
        <f>+Data!Y64</f>
        <v>3.3754085228539813E-3</v>
      </c>
      <c r="Z22" s="23">
        <f>+Data!Z64</f>
        <v>3.273292482860712E-3</v>
      </c>
      <c r="AA22" s="23">
        <f>+Data!AA64</f>
        <v>3.1809669703043875E-3</v>
      </c>
      <c r="AB22" s="23">
        <f>+Data!AB64</f>
        <v>3.0974930031741443E-3</v>
      </c>
      <c r="AC22" s="23">
        <f>+Data!AC64</f>
        <v>3.0220216844258595E-3</v>
      </c>
      <c r="AD22" s="23">
        <f>+Data!AD64</f>
        <v>2.953785556362689E-3</v>
      </c>
      <c r="AE22" s="23">
        <f>+Data!AE64</f>
        <v>2.8920907850450575E-3</v>
      </c>
      <c r="AF22" s="23">
        <f>+Data!AF64</f>
        <v>2.8363100950140278E-3</v>
      </c>
      <c r="AG22" s="23">
        <f>+Data!AG64</f>
        <v>2.7858763822689748E-3</v>
      </c>
      <c r="AH22" s="23">
        <f>+Data!AH64</f>
        <v>2.740276940365717E-3</v>
      </c>
      <c r="AI22" s="23">
        <f>+Data!AI64</f>
        <v>2.699048240757181E-3</v>
      </c>
      <c r="AJ22" s="23">
        <f>+Data!AJ64</f>
        <v>2.6617712141548131E-3</v>
      </c>
      <c r="AK22" s="23">
        <f>+Data!AK64</f>
        <v>2.6280669848021813E-3</v>
      </c>
      <c r="AL22" s="23">
        <f>+Data!AL64</f>
        <v>2.5975930141731436E-3</v>
      </c>
      <c r="AM22" s="23">
        <f>+Data!AM64</f>
        <v>2.5700396147836767E-3</v>
      </c>
      <c r="AN22" s="23">
        <f>+Data!AN64</f>
        <v>2.5451267985825503E-3</v>
      </c>
      <c r="AO22" s="23">
        <f>+Data!AO64</f>
        <v>2.5226014277996882E-3</v>
      </c>
      <c r="AP22" s="23">
        <f>+Data!AP64</f>
        <v>2.5022346392142821E-3</v>
      </c>
      <c r="AQ22" s="23">
        <f>+Data!AQ64</f>
        <v>2.4838195155956438E-3</v>
      </c>
      <c r="AR22" s="23">
        <f>+Data!AR64</f>
        <v>2.4671689805885783E-3</v>
      </c>
      <c r="AS22" s="23">
        <f>+Data!AS64</f>
        <v>2.4521138955945986E-3</v>
      </c>
      <c r="AT22" s="23">
        <f>+Data!AT64</f>
        <v>2.4385013392599734E-3</v>
      </c>
      <c r="AU22" s="23">
        <f>+Data!AU64</f>
        <v>2.4261930520429399E-3</v>
      </c>
      <c r="AV22" s="23">
        <f>+Data!AV64</f>
        <v>2.4150640300157626E-3</v>
      </c>
      <c r="AW22" s="23">
        <f>+Data!AW64</f>
        <v>2.4050012535783241E-3</v>
      </c>
      <c r="AX22" s="23">
        <f>+Data!AX64</f>
        <v>2.3959025381353099E-3</v>
      </c>
      <c r="AY22" s="23">
        <f>+Data!AY64</f>
        <v>2.3876754950326912E-3</v>
      </c>
      <c r="AZ22" s="23">
        <f>+Data!AZ64</f>
        <v>2.3802365921712773E-3</v>
      </c>
      <c r="BA22" s="23">
        <f>+Data!BA64</f>
        <v>2.3735103047330549E-3</v>
      </c>
      <c r="BB22" s="23">
        <f>+Data!BB64</f>
        <v>2.3674283473723392E-3</v>
      </c>
      <c r="BC22" s="23">
        <f>+Data!BC64</f>
        <v>2.361928980055549E-3</v>
      </c>
      <c r="BD22" s="23">
        <f>+Data!BD64</f>
        <v>2.3569563804820889E-3</v>
      </c>
      <c r="BE22" s="23">
        <f>+Data!BE64</f>
        <v>2.3524600766984E-3</v>
      </c>
      <c r="BF22" s="23">
        <f>+Data!BF64</f>
        <v>2.3483944341297844E-3</v>
      </c>
      <c r="BG22" s="23">
        <f>+Data!BG64</f>
        <v>2.3447181918092729E-3</v>
      </c>
      <c r="BH22" s="23">
        <f>+Data!BH64</f>
        <v>2.3413940430835251E-3</v>
      </c>
      <c r="BI22" s="23">
        <f>+Data!BI64</f>
        <v>2.3383882565285166E-3</v>
      </c>
    </row>
    <row r="23" spans="1:103" ht="18" customHeight="1">
      <c r="A23" s="30" t="s">
        <v>111</v>
      </c>
    </row>
    <row r="24" spans="1:103" ht="18" customHeight="1">
      <c r="A24" s="21" t="s">
        <v>181</v>
      </c>
      <c r="B24" s="29">
        <f>+Parameters!P51</f>
        <v>0</v>
      </c>
    </row>
    <row r="25" spans="1:103" ht="18" customHeight="1">
      <c r="A25" s="21" t="s">
        <v>182</v>
      </c>
      <c r="B25" s="29">
        <f>+Parameters!P52</f>
        <v>0.15639150161867468</v>
      </c>
    </row>
    <row r="26" spans="1:103" ht="18" customHeight="1">
      <c r="A26" s="21" t="s">
        <v>47</v>
      </c>
      <c r="B26" s="29">
        <f>+Parameters!P53</f>
        <v>2</v>
      </c>
    </row>
    <row r="27" spans="1:103" ht="18" customHeight="1">
      <c r="A27" s="21" t="str">
        <f>+Parameters!A54</f>
        <v>Threshold for catastrophic damages</v>
      </c>
      <c r="B27" s="29">
        <f>+Parameters!P54</f>
        <v>4</v>
      </c>
    </row>
    <row r="28" spans="1:103" ht="18" customHeight="1">
      <c r="A28" s="21" t="str">
        <f>+Parameters!A55</f>
        <v>Exponent for catastrophic damages</v>
      </c>
      <c r="B28" s="29">
        <f>+Parameters!P55</f>
        <v>6</v>
      </c>
    </row>
    <row r="29" spans="1:103" ht="18" customHeight="1">
      <c r="A29" s="21" t="str">
        <f>+Parameters!A56</f>
        <v>Damage rate at threshold for catastrophic damages</v>
      </c>
      <c r="B29" s="29">
        <f>+Parameters!P56</f>
        <v>0</v>
      </c>
    </row>
    <row r="30" spans="1:103" ht="18" customHeight="1">
      <c r="A30" s="30" t="s">
        <v>110</v>
      </c>
    </row>
    <row r="31" spans="1:103" s="33" customFormat="1" ht="18" customHeight="1">
      <c r="A31" s="32" t="s">
        <v>80</v>
      </c>
      <c r="B31" s="23">
        <f>+B36*B40/$B38</f>
        <v>6.9801344820241362E-2</v>
      </c>
      <c r="C31" s="23">
        <f>+C36*C40/$B38</f>
        <v>5.2862451149312602E-2</v>
      </c>
      <c r="D31" s="23">
        <f>+D36*D40/$B38</f>
        <v>4.2576468921713427E-2</v>
      </c>
      <c r="E31" s="23">
        <f>+E36*E40/$B38</f>
        <v>3.4803794634200927E-2</v>
      </c>
      <c r="F31" s="23">
        <f>+F36*F40/$B38</f>
        <v>2.8833036802126073E-2</v>
      </c>
      <c r="G31" s="23">
        <f t="shared" ref="G31:BI31" si="7">+G36*G40/$B38</f>
        <v>2.4176675183717529E-2</v>
      </c>
      <c r="H31" s="23">
        <f t="shared" si="7"/>
        <v>2.0494520325297243E-2</v>
      </c>
      <c r="I31" s="23">
        <f t="shared" si="7"/>
        <v>1.7545181097191043E-2</v>
      </c>
      <c r="J31" s="23">
        <f t="shared" si="7"/>
        <v>1.5154687747306389E-2</v>
      </c>
      <c r="K31" s="23">
        <f t="shared" si="7"/>
        <v>1.3195835211760763E-2</v>
      </c>
      <c r="L31" s="23">
        <f t="shared" si="7"/>
        <v>1.1574351741557876E-2</v>
      </c>
      <c r="M31" s="23">
        <f t="shared" si="7"/>
        <v>1.0219489749701525E-2</v>
      </c>
      <c r="N31" s="23">
        <f t="shared" si="7"/>
        <v>9.0775292824941765E-3</v>
      </c>
      <c r="O31" s="23">
        <f t="shared" si="7"/>
        <v>8.1072296289590746E-3</v>
      </c>
      <c r="P31" s="23">
        <f t="shared" si="7"/>
        <v>7.2766029737778614E-3</v>
      </c>
      <c r="Q31" s="23">
        <f t="shared" si="7"/>
        <v>6.5605975305536388E-3</v>
      </c>
      <c r="R31" s="23">
        <f t="shared" si="7"/>
        <v>5.9394144303810906E-3</v>
      </c>
      <c r="S31" s="23">
        <f t="shared" si="7"/>
        <v>5.3972716185815032E-3</v>
      </c>
      <c r="T31" s="23">
        <f t="shared" si="7"/>
        <v>4.921486672190307E-3</v>
      </c>
      <c r="U31" s="23">
        <f t="shared" si="7"/>
        <v>4.5017896304420553E-3</v>
      </c>
      <c r="V31" s="23">
        <f t="shared" si="7"/>
        <v>4.1298034244199372E-3</v>
      </c>
      <c r="W31" s="23">
        <f t="shared" si="7"/>
        <v>3.7986476188182393E-3</v>
      </c>
      <c r="X31" s="23">
        <f t="shared" si="7"/>
        <v>3.5026337196240316E-3</v>
      </c>
      <c r="Y31" s="23">
        <f t="shared" si="7"/>
        <v>3.2370290700613298E-3</v>
      </c>
      <c r="Z31" s="23">
        <f t="shared" si="7"/>
        <v>2.9978725500982841E-3</v>
      </c>
      <c r="AA31" s="23">
        <f t="shared" si="7"/>
        <v>1.4431839875120504E-3</v>
      </c>
      <c r="AB31" s="23">
        <f t="shared" si="7"/>
        <v>6.9564977389804667E-4</v>
      </c>
      <c r="AC31" s="23">
        <f t="shared" si="7"/>
        <v>3.3570975768347673E-4</v>
      </c>
      <c r="AD31" s="23">
        <f t="shared" si="7"/>
        <v>1.6217772854650061E-4</v>
      </c>
      <c r="AE31" s="23">
        <f t="shared" si="7"/>
        <v>7.8420029550372821E-5</v>
      </c>
      <c r="AF31" s="23">
        <f t="shared" si="7"/>
        <v>3.795163366158737E-5</v>
      </c>
      <c r="AG31" s="23">
        <f t="shared" si="7"/>
        <v>1.8380819305592598E-5</v>
      </c>
      <c r="AH31" s="23">
        <f t="shared" si="7"/>
        <v>8.9083460959241078E-6</v>
      </c>
      <c r="AI31" s="23">
        <f t="shared" si="7"/>
        <v>4.3201352125838409E-6</v>
      </c>
      <c r="AJ31" s="23">
        <f t="shared" si="7"/>
        <v>2.0962295382524858E-6</v>
      </c>
      <c r="AK31" s="23">
        <f t="shared" si="7"/>
        <v>1.0176476819243108E-6</v>
      </c>
      <c r="AL31" s="23">
        <f t="shared" si="7"/>
        <v>4.9425544453868312E-7</v>
      </c>
      <c r="AM31" s="23">
        <f t="shared" si="7"/>
        <v>2.4014930781738872E-7</v>
      </c>
      <c r="AN31" s="23">
        <f t="shared" si="7"/>
        <v>1.1672650788192272E-7</v>
      </c>
      <c r="AO31" s="23">
        <f t="shared" si="7"/>
        <v>5.6754473011601402E-8</v>
      </c>
      <c r="AP31" s="23">
        <f t="shared" si="7"/>
        <v>2.7603166302022838E-8</v>
      </c>
      <c r="AQ31" s="23">
        <f t="shared" si="7"/>
        <v>1.3428672800021602E-8</v>
      </c>
      <c r="AR31" s="23">
        <f t="shared" si="7"/>
        <v>6.5344814186318177E-9</v>
      </c>
      <c r="AS31" s="23">
        <f t="shared" si="7"/>
        <v>3.1804064339032777E-9</v>
      </c>
      <c r="AT31" s="23">
        <f t="shared" si="7"/>
        <v>1.5482398231353194E-9</v>
      </c>
      <c r="AU31" s="23">
        <f t="shared" si="7"/>
        <v>7.538232840715992E-10</v>
      </c>
      <c r="AV31" s="23">
        <f t="shared" si="7"/>
        <v>3.6708699133877776E-10</v>
      </c>
      <c r="AW31" s="23">
        <f t="shared" si="7"/>
        <v>1.787844573533202E-10</v>
      </c>
      <c r="AX31" s="23">
        <f t="shared" si="7"/>
        <v>8.7085472890670437E-11</v>
      </c>
      <c r="AY31" s="23">
        <f t="shared" si="7"/>
        <v>4.2423972945429609E-11</v>
      </c>
      <c r="AZ31" s="23">
        <f t="shared" si="7"/>
        <v>2.0669104537559821E-11</v>
      </c>
      <c r="BA31" s="23">
        <f t="shared" si="7"/>
        <v>1.0070991239359891E-11</v>
      </c>
      <c r="BB31" s="23">
        <f t="shared" si="7"/>
        <v>4.9074850264059506E-12</v>
      </c>
      <c r="BC31" s="23">
        <f t="shared" si="7"/>
        <v>2.3915437818371424E-12</v>
      </c>
      <c r="BD31" s="23">
        <f t="shared" si="7"/>
        <v>1.1655395570532488E-12</v>
      </c>
      <c r="BE31" s="23">
        <f t="shared" si="7"/>
        <v>5.6807031480242412E-13</v>
      </c>
      <c r="BF31" s="23">
        <f t="shared" si="7"/>
        <v>2.7688595672156457E-13</v>
      </c>
      <c r="BG31" s="23">
        <f t="shared" si="7"/>
        <v>1.349649954778749E-13</v>
      </c>
      <c r="BH31" s="23">
        <f t="shared" si="7"/>
        <v>6.5790108436255993E-14</v>
      </c>
      <c r="BI31" s="23">
        <f t="shared" si="7"/>
        <v>3.2071360120190574E-14</v>
      </c>
    </row>
    <row r="32" spans="1:103" s="33" customFormat="1" ht="18" customHeight="1">
      <c r="A32" s="32" t="s">
        <v>116</v>
      </c>
      <c r="B32" s="29">
        <f>+Parameters!P58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+Parameters!P60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+Parameters!P61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+Parameters!P65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+Parameters!P64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0.14101281781866939</v>
      </c>
      <c r="C40" s="33">
        <f>+B40*EXP(C42*10)*Data!G99</f>
        <v>0.11182495351274545</v>
      </c>
      <c r="D40" s="33">
        <f>+C40*EXP(D42*10)</f>
        <v>9.4286728998316235E-2</v>
      </c>
      <c r="E40" s="33">
        <f>+D40*EXP(E42*10)</f>
        <v>8.0665065730546173E-2</v>
      </c>
      <c r="F40" s="33">
        <f>+E40*EXP(F42*10)</f>
        <v>6.9921572399459272E-2</v>
      </c>
      <c r="G40" s="33">
        <f t="shared" ref="G40:BI40" si="9">+F40*EXP(G42*10)</f>
        <v>6.1327967913743647E-2</v>
      </c>
      <c r="H40" s="33">
        <f t="shared" si="9"/>
        <v>5.4364511272764357E-2</v>
      </c>
      <c r="I40" s="33">
        <f t="shared" si="9"/>
        <v>4.8654271479281599E-2</v>
      </c>
      <c r="J40" s="33">
        <f t="shared" si="9"/>
        <v>4.3919781939366548E-2</v>
      </c>
      <c r="K40" s="33">
        <f t="shared" si="9"/>
        <v>3.9953949834766481E-2</v>
      </c>
      <c r="L40" s="33">
        <f t="shared" si="9"/>
        <v>3.6600209735515046E-2</v>
      </c>
      <c r="M40" s="33">
        <f t="shared" si="9"/>
        <v>3.3738774734958225E-2</v>
      </c>
      <c r="N40" s="33">
        <f t="shared" si="9"/>
        <v>3.1276974040458719E-2</v>
      </c>
      <c r="O40" s="33">
        <f t="shared" si="9"/>
        <v>2.914237042688524E-2</v>
      </c>
      <c r="P40" s="33">
        <f t="shared" si="9"/>
        <v>2.7277795429731713E-2</v>
      </c>
      <c r="Q40" s="33">
        <f t="shared" si="9"/>
        <v>2.5637725090111314E-2</v>
      </c>
      <c r="R40" s="33">
        <f t="shared" si="9"/>
        <v>2.4185604493852576E-2</v>
      </c>
      <c r="S40" s="33">
        <f t="shared" si="9"/>
        <v>2.2891851745149031E-2</v>
      </c>
      <c r="T40" s="33">
        <f t="shared" si="9"/>
        <v>2.1732353897733304E-2</v>
      </c>
      <c r="U40" s="33">
        <f t="shared" si="9"/>
        <v>2.0687322843428189E-2</v>
      </c>
      <c r="V40" s="33">
        <f t="shared" si="9"/>
        <v>1.9740417198216145E-2</v>
      </c>
      <c r="W40" s="33">
        <f t="shared" si="9"/>
        <v>1.8878062608289795E-2</v>
      </c>
      <c r="X40" s="33">
        <f t="shared" si="9"/>
        <v>1.8088921393989148E-2</v>
      </c>
      <c r="Y40" s="33">
        <f t="shared" si="9"/>
        <v>1.7363475549228236E-2</v>
      </c>
      <c r="Z40" s="33">
        <f t="shared" si="9"/>
        <v>1.669369648274047E-2</v>
      </c>
      <c r="AA40" s="33">
        <f t="shared" si="9"/>
        <v>1.6072781650098792E-2</v>
      </c>
      <c r="AB40" s="33">
        <f t="shared" si="9"/>
        <v>1.5494943150081947E-2</v>
      </c>
      <c r="AC40" s="33">
        <f t="shared" si="9"/>
        <v>1.4955236975310584E-2</v>
      </c>
      <c r="AD40" s="33">
        <f t="shared" si="9"/>
        <v>1.4449424284040609E-2</v>
      </c>
      <c r="AE40" s="33">
        <f t="shared" si="9"/>
        <v>1.3973858056785434E-2</v>
      </c>
      <c r="AF40" s="33">
        <f t="shared" si="9"/>
        <v>1.3525390001784836E-2</v>
      </c>
      <c r="AG40" s="33">
        <f t="shared" si="9"/>
        <v>1.3101293708581688E-2</v>
      </c>
      <c r="AH40" s="33">
        <f t="shared" si="9"/>
        <v>1.2699200913735983E-2</v>
      </c>
      <c r="AI40" s="33">
        <f t="shared" si="9"/>
        <v>1.2317048405698828E-2</v>
      </c>
      <c r="AJ40" s="33">
        <f t="shared" si="9"/>
        <v>1.1953033607329713E-2</v>
      </c>
      <c r="AK40" s="33">
        <f t="shared" si="9"/>
        <v>1.1605577271468962E-2</v>
      </c>
      <c r="AL40" s="33">
        <f t="shared" si="9"/>
        <v>1.1273292034805742E-2</v>
      </c>
      <c r="AM40" s="33">
        <f t="shared" si="9"/>
        <v>1.0954955818478574E-2</v>
      </c>
      <c r="AN40" s="33">
        <f t="shared" si="9"/>
        <v>1.0649489255776768E-2</v>
      </c>
      <c r="AO40" s="33">
        <f t="shared" si="9"/>
        <v>1.0355936479582205E-2</v>
      </c>
      <c r="AP40" s="33">
        <f t="shared" si="9"/>
        <v>1.0073448723615475E-2</v>
      </c>
      <c r="AQ40" s="33">
        <f t="shared" si="9"/>
        <v>9.8012702888591648E-3</v>
      </c>
      <c r="AR40" s="33">
        <f t="shared" si="9"/>
        <v>9.5387265048911297E-3</v>
      </c>
      <c r="AS40" s="33">
        <f t="shared" si="9"/>
        <v>9.2852133792589182E-3</v>
      </c>
      <c r="AT40" s="33">
        <f t="shared" si="9"/>
        <v>9.0401886795546081E-3</v>
      </c>
      <c r="AU40" s="33">
        <f t="shared" si="9"/>
        <v>8.8031642349159882E-3</v>
      </c>
      <c r="AV40" s="33">
        <f t="shared" si="9"/>
        <v>8.5736992781706347E-3</v>
      </c>
      <c r="AW40" s="33">
        <f t="shared" si="9"/>
        <v>8.3513946782366715E-3</v>
      </c>
      <c r="AX40" s="33">
        <f t="shared" si="9"/>
        <v>8.1358879358688577E-3</v>
      </c>
      <c r="AY40" s="33">
        <f t="shared" si="9"/>
        <v>7.9268488353199176E-3</v>
      </c>
      <c r="AZ40" s="33">
        <f t="shared" si="9"/>
        <v>7.7239756607148441E-3</v>
      </c>
      <c r="BA40" s="33">
        <f t="shared" si="9"/>
        <v>7.5269918995021761E-3</v>
      </c>
      <c r="BB40" s="33">
        <f t="shared" si="9"/>
        <v>7.3356433667265547E-3</v>
      </c>
      <c r="BC40" s="33">
        <f t="shared" si="9"/>
        <v>7.1496956934448165E-3</v>
      </c>
      <c r="BD40" s="33">
        <f t="shared" si="9"/>
        <v>6.9689321306940326E-3</v>
      </c>
      <c r="BE40" s="33">
        <f t="shared" si="9"/>
        <v>6.7931516272668625E-3</v>
      </c>
      <c r="BF40" s="33">
        <f t="shared" si="9"/>
        <v>6.6221671453634357E-3</v>
      </c>
      <c r="BG40" s="33">
        <f t="shared" si="9"/>
        <v>6.4558041831386205E-3</v>
      </c>
      <c r="BH40" s="33">
        <f t="shared" si="9"/>
        <v>6.2938994773878458E-3</v>
      </c>
      <c r="BI40" s="33">
        <f t="shared" si="9"/>
        <v>6.1362998632282549E-3</v>
      </c>
    </row>
    <row r="41" spans="1:61 16384:16384" ht="18" customHeight="1">
      <c r="A41" s="21" t="s">
        <v>92</v>
      </c>
      <c r="B41" s="29">
        <f>+Parameters!P69</f>
        <v>0.14101281781866939</v>
      </c>
    </row>
    <row r="42" spans="1:61 16384:16384" s="45" customFormat="1" ht="18" customHeight="1">
      <c r="A42" s="43" t="s">
        <v>131</v>
      </c>
      <c r="B42" s="46"/>
      <c r="C42" s="33">
        <f>+Data!H82</f>
        <v>-1.8677142843766446E-2</v>
      </c>
      <c r="D42" s="33">
        <f>+Data!I82</f>
        <v>-1.7059428559389803E-2</v>
      </c>
      <c r="E42" s="33">
        <f>+Data!J82</f>
        <v>-1.5603485703450824E-2</v>
      </c>
      <c r="F42" s="33">
        <f>+Data!K82</f>
        <v>-1.4293137133105743E-2</v>
      </c>
      <c r="G42" s="33">
        <f>+Data!L82</f>
        <v>-1.3113823419795169E-2</v>
      </c>
      <c r="H42" s="33">
        <f>+Data!M82</f>
        <v>-1.2052441077815652E-2</v>
      </c>
      <c r="I42" s="33">
        <f>+Data!N82</f>
        <v>-1.1097196970034088E-2</v>
      </c>
      <c r="J42" s="33">
        <f>+Data!O82</f>
        <v>-1.023747727303068E-2</v>
      </c>
      <c r="K42" s="33">
        <f>+Data!P82</f>
        <v>-9.4637295457276113E-3</v>
      </c>
      <c r="L42" s="33">
        <f>+Data!Q82</f>
        <v>-8.7673565911548495E-3</v>
      </c>
      <c r="M42" s="33">
        <f>+Data!R82</f>
        <v>-8.1406209320393635E-3</v>
      </c>
      <c r="N42" s="33">
        <f>+Data!S82</f>
        <v>-7.5765588388354271E-3</v>
      </c>
      <c r="O42" s="33">
        <f>+Data!T82</f>
        <v>-7.0689029549518834E-3</v>
      </c>
      <c r="P42" s="33">
        <f>+Data!U82</f>
        <v>-6.6120126594566946E-3</v>
      </c>
      <c r="Q42" s="33">
        <f>+Data!V82</f>
        <v>-6.2008113935110246E-3</v>
      </c>
      <c r="R42" s="33">
        <f>+Data!W82</f>
        <v>-5.8307302541599224E-3</v>
      </c>
      <c r="S42" s="33">
        <f>+Data!X82</f>
        <v>-5.4976572287439296E-3</v>
      </c>
      <c r="T42" s="33">
        <f>+Data!Y82</f>
        <v>-5.1978915058695369E-3</v>
      </c>
      <c r="U42" s="33">
        <f>+Data!Z82</f>
        <v>-4.928102355282583E-3</v>
      </c>
      <c r="V42" s="33">
        <f>+Data!AA82</f>
        <v>-4.6852921197543251E-3</v>
      </c>
      <c r="W42" s="33">
        <f>+Data!AB82</f>
        <v>-4.4667629077788928E-3</v>
      </c>
      <c r="X42" s="33">
        <f>+Data!AC82</f>
        <v>-4.2700866170010034E-3</v>
      </c>
      <c r="Y42" s="33">
        <f>+Data!AD82</f>
        <v>-4.0930779553009031E-3</v>
      </c>
      <c r="Z42" s="33">
        <f>+Data!AE82</f>
        <v>-3.9337701597708125E-3</v>
      </c>
      <c r="AA42" s="33">
        <f>+Data!AF82</f>
        <v>-3.7903931437937312E-3</v>
      </c>
      <c r="AB42" s="33">
        <f>+Data!AG82</f>
        <v>-3.6613538294143584E-3</v>
      </c>
      <c r="AC42" s="33">
        <f>+Data!AH82</f>
        <v>-3.5452184464729226E-3</v>
      </c>
      <c r="AD42" s="33">
        <f>+Data!AI82</f>
        <v>-3.4406966018256302E-3</v>
      </c>
      <c r="AE42" s="33">
        <f>+Data!AJ82</f>
        <v>-3.346626941643067E-3</v>
      </c>
      <c r="AF42" s="33">
        <f>+Data!AK82</f>
        <v>-3.2619642474787606E-3</v>
      </c>
      <c r="AG42" s="33">
        <f>+Data!AL82</f>
        <v>-3.1857678227308847E-3</v>
      </c>
      <c r="AH42" s="33">
        <f>+Data!AM82</f>
        <v>-3.117191040457796E-3</v>
      </c>
      <c r="AI42" s="33">
        <f>+Data!AN82</f>
        <v>-3.0554719364120162E-3</v>
      </c>
      <c r="AJ42" s="33">
        <f>+Data!AO82</f>
        <v>-2.9999247427708146E-3</v>
      </c>
      <c r="AK42" s="33">
        <f>+Data!AP82</f>
        <v>-2.9499322684937331E-3</v>
      </c>
      <c r="AL42" s="33">
        <f>+Data!AQ82</f>
        <v>-2.9049390416443599E-3</v>
      </c>
      <c r="AM42" s="33">
        <f>+Data!AR82</f>
        <v>-2.8644451374799239E-3</v>
      </c>
      <c r="AN42" s="33">
        <f>+Data!AS82</f>
        <v>-2.8280006237319313E-3</v>
      </c>
      <c r="AO42" s="33">
        <f>+Data!AT82</f>
        <v>-2.7952005613587384E-3</v>
      </c>
      <c r="AP42" s="33">
        <f>+Data!AU82</f>
        <v>-2.7656805052228648E-3</v>
      </c>
      <c r="AQ42" s="33">
        <f>+Data!AV82</f>
        <v>-2.7391124547005785E-3</v>
      </c>
      <c r="AR42" s="33">
        <f>+Data!AW82</f>
        <v>-2.7152012092305205E-3</v>
      </c>
      <c r="AS42" s="33">
        <f>+Data!AX82</f>
        <v>-2.6936810883074684E-3</v>
      </c>
      <c r="AT42" s="33">
        <f>+Data!AY82</f>
        <v>-2.6743129794767214E-3</v>
      </c>
      <c r="AU42" s="33">
        <f>+Data!AZ82</f>
        <v>-2.6568816815290492E-3</v>
      </c>
      <c r="AV42" s="33">
        <f>+Data!BA82</f>
        <v>-2.6411935133761441E-3</v>
      </c>
      <c r="AW42" s="33">
        <f>+Data!BB82</f>
        <v>-2.6270741620385298E-3</v>
      </c>
      <c r="AX42" s="33">
        <f>+Data!BC82</f>
        <v>-2.6143667458346769E-3</v>
      </c>
      <c r="AY42" s="33">
        <f>+Data!BD82</f>
        <v>-2.6029300712512092E-3</v>
      </c>
      <c r="AZ42" s="33">
        <f>+Data!BE82</f>
        <v>-2.5926370641260882E-3</v>
      </c>
      <c r="BA42" s="33">
        <f>+Data!BF82</f>
        <v>-2.5833733577134794E-3</v>
      </c>
      <c r="BB42" s="33">
        <f>+Data!BG82</f>
        <v>-2.5750360219421314E-3</v>
      </c>
      <c r="BC42" s="33">
        <f>+Data!BH82</f>
        <v>-2.5675324197479183E-3</v>
      </c>
      <c r="BD42" s="33">
        <f>+Data!BI82</f>
        <v>-2.5607791777731265E-3</v>
      </c>
      <c r="BE42" s="33">
        <f>+Data!BJ82</f>
        <v>-2.5547012599958139E-3</v>
      </c>
      <c r="BF42" s="33">
        <f>+Data!BK82</f>
        <v>-2.5492311339962324E-3</v>
      </c>
      <c r="BG42" s="33">
        <f>+Data!BL82</f>
        <v>-2.544308020596609E-3</v>
      </c>
      <c r="BH42" s="33">
        <f>+Data!BM82</f>
        <v>-2.5398772185369479E-3</v>
      </c>
      <c r="BI42" s="33">
        <f>+Data!BN82</f>
        <v>-2.5358894966832531E-3</v>
      </c>
    </row>
    <row r="43" spans="1:61 16384:16384" ht="18" customHeight="1">
      <c r="A43" s="21" t="s">
        <v>169</v>
      </c>
      <c r="B43" s="29">
        <f>+B44</f>
        <v>0</v>
      </c>
      <c r="C43" s="23">
        <f>+B43*(1-Parameters!$P$71)</f>
        <v>0</v>
      </c>
      <c r="D43" s="23">
        <f>+C43*(1-Parameters!$P$71)</f>
        <v>0</v>
      </c>
      <c r="E43" s="23">
        <f>+D43*(1-Parameters!$P$71)</f>
        <v>0</v>
      </c>
      <c r="F43" s="23">
        <f>+E43*(1-Parameters!$P$71)</f>
        <v>0</v>
      </c>
      <c r="G43" s="23">
        <f>+F43*(1-Parameters!$P$71)</f>
        <v>0</v>
      </c>
      <c r="H43" s="23">
        <f>+G43*(1-Parameters!$P$71)</f>
        <v>0</v>
      </c>
      <c r="I43" s="23">
        <f>+H43*(1-Parameters!$P$71)</f>
        <v>0</v>
      </c>
      <c r="J43" s="23">
        <f>+I43*(1-Parameters!$P$71)</f>
        <v>0</v>
      </c>
      <c r="K43" s="23">
        <f>+J43*(1-Parameters!$P$71)</f>
        <v>0</v>
      </c>
      <c r="L43" s="23">
        <f>+K43*(1-Parameters!$P$71)</f>
        <v>0</v>
      </c>
      <c r="M43" s="23">
        <f>+L43*(1-Parameters!$P$71)</f>
        <v>0</v>
      </c>
      <c r="N43" s="23">
        <f>+M43*(1-Parameters!$P$71)</f>
        <v>0</v>
      </c>
      <c r="O43" s="23">
        <f>+N43*(1-Parameters!$P$71)</f>
        <v>0</v>
      </c>
      <c r="P43" s="23">
        <f>+O43*(1-Parameters!$P$71)</f>
        <v>0</v>
      </c>
      <c r="Q43" s="23">
        <f>+P43*(1-Parameters!$P$71)</f>
        <v>0</v>
      </c>
      <c r="R43" s="23">
        <f>+Q43*(1-Parameters!$P$71)</f>
        <v>0</v>
      </c>
      <c r="S43" s="23">
        <f>+R43*(1-Parameters!$P$71)</f>
        <v>0</v>
      </c>
      <c r="T43" s="23">
        <f>+S43*(1-Parameters!$P$71)</f>
        <v>0</v>
      </c>
      <c r="U43" s="23">
        <f>+T43*(1-Parameters!$P$71)</f>
        <v>0</v>
      </c>
      <c r="V43" s="23">
        <f>+U43*(1-Parameters!$P$71)</f>
        <v>0</v>
      </c>
      <c r="W43" s="23">
        <f>+V43*(1-Parameters!$P$71)</f>
        <v>0</v>
      </c>
      <c r="X43" s="23">
        <f>+W43*(1-Parameters!$P$71)</f>
        <v>0</v>
      </c>
      <c r="Y43" s="23">
        <f>+X43*(1-Parameters!$P$71)</f>
        <v>0</v>
      </c>
      <c r="Z43" s="23">
        <f>+Y43*(1-Parameters!$P$71)</f>
        <v>0</v>
      </c>
      <c r="AA43" s="23">
        <f>+Z43*(1-Parameters!$P$71)</f>
        <v>0</v>
      </c>
      <c r="AB43" s="23">
        <f>+AA43*(1-Parameters!$P$71)</f>
        <v>0</v>
      </c>
      <c r="AC43" s="23">
        <f>+AB43*(1-Parameters!$P$71)</f>
        <v>0</v>
      </c>
      <c r="AD43" s="23">
        <f>+AC43*(1-Parameters!$P$71)</f>
        <v>0</v>
      </c>
      <c r="AE43" s="23">
        <f>+AD43*(1-Parameters!$P$71)</f>
        <v>0</v>
      </c>
      <c r="AF43" s="23">
        <f>+AE43*(1-Parameters!$P$71)</f>
        <v>0</v>
      </c>
      <c r="AG43" s="23">
        <f>+AF43*(1-Parameters!$P$71)</f>
        <v>0</v>
      </c>
      <c r="AH43" s="23">
        <f>+AG43*(1-Parameters!$P$71)</f>
        <v>0</v>
      </c>
      <c r="AI43" s="23">
        <f>+AH43*(1-Parameters!$P$71)</f>
        <v>0</v>
      </c>
      <c r="AJ43" s="23">
        <f>+AI43*(1-Parameters!$P$71)</f>
        <v>0</v>
      </c>
      <c r="AK43" s="23">
        <f>+AJ43*(1-Parameters!$P$71)</f>
        <v>0</v>
      </c>
      <c r="AL43" s="23">
        <f>+AK43*(1-Parameters!$P$71)</f>
        <v>0</v>
      </c>
      <c r="AM43" s="23">
        <f>+AL43*(1-Parameters!$P$71)</f>
        <v>0</v>
      </c>
      <c r="AN43" s="23">
        <f>+AM43*(1-Parameters!$P$71)</f>
        <v>0</v>
      </c>
      <c r="AO43" s="23">
        <f>+AN43*(1-Parameters!$P$71)</f>
        <v>0</v>
      </c>
      <c r="AP43" s="23">
        <f>+AO43*(1-Parameters!$P$71)</f>
        <v>0</v>
      </c>
      <c r="AQ43" s="23">
        <f>+AP43*(1-Parameters!$P$71)</f>
        <v>0</v>
      </c>
      <c r="AR43" s="23">
        <f>+AQ43*(1-Parameters!$P$71)</f>
        <v>0</v>
      </c>
      <c r="AS43" s="23">
        <f>+AR43*(1-Parameters!$P$71)</f>
        <v>0</v>
      </c>
      <c r="AT43" s="23">
        <f>+AS43*(1-Parameters!$P$71)</f>
        <v>0</v>
      </c>
      <c r="AU43" s="23">
        <f>+AT43*(1-Parameters!$P$71)</f>
        <v>0</v>
      </c>
      <c r="AV43" s="23">
        <f>+AU43*(1-Parameters!$P$71)</f>
        <v>0</v>
      </c>
      <c r="AW43" s="23">
        <f>+AV43*(1-Parameters!$P$71)</f>
        <v>0</v>
      </c>
      <c r="AX43" s="23">
        <f>+AW43*(1-Parameters!$P$71)</f>
        <v>0</v>
      </c>
      <c r="AY43" s="23">
        <f>+AX43*(1-Parameters!$P$71)</f>
        <v>0</v>
      </c>
      <c r="AZ43" s="23">
        <f>+AY43*(1-Parameters!$P$71)</f>
        <v>0</v>
      </c>
      <c r="BA43" s="23">
        <f>+AZ43*(1-Parameters!$P$71)</f>
        <v>0</v>
      </c>
      <c r="BB43" s="23">
        <f>+BA43*(1-Parameters!$P$71)</f>
        <v>0</v>
      </c>
      <c r="BC43" s="23">
        <f>+BB43*(1-Parameters!$P$71)</f>
        <v>0</v>
      </c>
      <c r="BD43" s="23">
        <f>+BC43*(1-Parameters!$P$71)</f>
        <v>0</v>
      </c>
      <c r="BE43" s="23">
        <f>+BD43*(1-Parameters!$P$71)</f>
        <v>0</v>
      </c>
      <c r="BF43" s="23">
        <f>+BE43*(1-Parameters!$P$71)</f>
        <v>0</v>
      </c>
      <c r="BG43" s="23">
        <f>+BF43*(1-Parameters!$P$71)</f>
        <v>0</v>
      </c>
      <c r="BH43" s="23">
        <f>+BG43*(1-Parameters!$P$71)</f>
        <v>0</v>
      </c>
      <c r="BI43" s="23">
        <f>+BH43*(1-Parameters!$P$71)</f>
        <v>0</v>
      </c>
    </row>
    <row r="44" spans="1:61 16384:16384" ht="18" customHeight="1">
      <c r="A44" s="21" t="s">
        <v>23</v>
      </c>
      <c r="B44" s="29">
        <f>+Parameters!P70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+Copen!V234</f>
        <v>0</v>
      </c>
      <c r="C46" s="48">
        <f>+Copen!W234</f>
        <v>1</v>
      </c>
      <c r="D46" s="48">
        <f>+Copen!X234</f>
        <v>1</v>
      </c>
      <c r="E46" s="48">
        <f>+Copen!Y234</f>
        <v>1</v>
      </c>
      <c r="F46" s="48">
        <f>+Copen!Z234</f>
        <v>1</v>
      </c>
      <c r="G46" s="48">
        <f>+Copen!AA234</f>
        <v>1</v>
      </c>
      <c r="H46" s="48">
        <f>+Copen!AB234</f>
        <v>1</v>
      </c>
      <c r="I46" s="48">
        <f>+Copen!AC234</f>
        <v>1</v>
      </c>
      <c r="J46" s="48">
        <f>+Copen!AD234</f>
        <v>1</v>
      </c>
      <c r="K46" s="48">
        <f>+Copen!AE234</f>
        <v>1</v>
      </c>
      <c r="L46" s="48">
        <f>+Copen!AF234</f>
        <v>1</v>
      </c>
      <c r="M46" s="48">
        <f>+Copen!AG234</f>
        <v>1</v>
      </c>
      <c r="N46" s="48">
        <f>+Copen!AH234</f>
        <v>1</v>
      </c>
      <c r="O46" s="48">
        <f>+Copen!AI234</f>
        <v>1</v>
      </c>
      <c r="P46" s="48">
        <f>+Copen!AJ234</f>
        <v>1</v>
      </c>
      <c r="Q46" s="48">
        <f>+Copen!AK234</f>
        <v>1</v>
      </c>
      <c r="R46" s="48">
        <f>+Copen!AL234</f>
        <v>1</v>
      </c>
      <c r="S46" s="48">
        <f>+Copen!AM234</f>
        <v>1</v>
      </c>
      <c r="T46" s="48">
        <f>+Copen!AN234</f>
        <v>1</v>
      </c>
      <c r="U46" s="48">
        <f>+Copen!AO234</f>
        <v>1</v>
      </c>
      <c r="V46" s="48">
        <f>+Copen!AP234</f>
        <v>1</v>
      </c>
      <c r="W46" s="48">
        <f>+Copen!AQ234</f>
        <v>1</v>
      </c>
      <c r="X46" s="48">
        <f>+Copen!AR234</f>
        <v>1</v>
      </c>
      <c r="Y46" s="48">
        <f>+Copen!AS234</f>
        <v>1</v>
      </c>
      <c r="Z46" s="48">
        <f>+Copen!AT234</f>
        <v>1</v>
      </c>
      <c r="AA46" s="48">
        <f>+Copen!AU234</f>
        <v>1</v>
      </c>
      <c r="AB46" s="48">
        <f>+Copen!AV234</f>
        <v>1</v>
      </c>
      <c r="AC46" s="48">
        <f>+Copen!AW234</f>
        <v>1</v>
      </c>
      <c r="AD46" s="48">
        <f>+Copen!AX234</f>
        <v>1</v>
      </c>
      <c r="AE46" s="48">
        <f>+Copen!AY234</f>
        <v>1</v>
      </c>
      <c r="AF46" s="48">
        <f>+Copen!AZ234</f>
        <v>1</v>
      </c>
      <c r="AG46" s="48">
        <f>+Copen!BA234</f>
        <v>1</v>
      </c>
      <c r="AH46" s="48">
        <f>+Copen!BB234</f>
        <v>1</v>
      </c>
      <c r="AI46" s="48">
        <f>+Copen!BC234</f>
        <v>1</v>
      </c>
      <c r="AJ46" s="48">
        <f>+Copen!BD234</f>
        <v>1</v>
      </c>
      <c r="AK46" s="48">
        <f>+Copen!BE234</f>
        <v>1</v>
      </c>
      <c r="AL46" s="48">
        <f>+Copen!BF234</f>
        <v>1</v>
      </c>
      <c r="AM46" s="48">
        <f>+Copen!BG234</f>
        <v>1</v>
      </c>
      <c r="AN46" s="48">
        <f>+Copen!BH234</f>
        <v>1</v>
      </c>
      <c r="AO46" s="48">
        <f>+Copen!BI234</f>
        <v>1</v>
      </c>
      <c r="AP46" s="48">
        <f>+Copen!BJ234</f>
        <v>1</v>
      </c>
      <c r="AQ46" s="48">
        <f>+Copen!BK234</f>
        <v>1</v>
      </c>
      <c r="AR46" s="48">
        <f>+Copen!BL234</f>
        <v>1</v>
      </c>
      <c r="AS46" s="48">
        <f>+Copen!BM234</f>
        <v>1</v>
      </c>
      <c r="AT46" s="48">
        <f>+Copen!BN234</f>
        <v>1</v>
      </c>
      <c r="AU46" s="48">
        <f>+Copen!BO234</f>
        <v>1</v>
      </c>
      <c r="AV46" s="48">
        <f>+Copen!BP234</f>
        <v>1</v>
      </c>
      <c r="AW46" s="48">
        <f>+Copen!BQ234</f>
        <v>1</v>
      </c>
      <c r="AX46" s="48">
        <f>+Copen!BR234</f>
        <v>1</v>
      </c>
      <c r="AY46" s="48">
        <f>+Copen!BS234</f>
        <v>1</v>
      </c>
      <c r="AZ46" s="48">
        <f>+Copen!BT234</f>
        <v>1</v>
      </c>
      <c r="BA46" s="48">
        <f>+Copen!BU234</f>
        <v>1</v>
      </c>
      <c r="BB46" s="48">
        <f>+Copen!BV234</f>
        <v>1</v>
      </c>
      <c r="BC46" s="48">
        <f>+Copen!BW234</f>
        <v>1</v>
      </c>
      <c r="BD46" s="48">
        <f>+Copen!BX234</f>
        <v>1</v>
      </c>
      <c r="BE46" s="48">
        <f>+Copen!BY234</f>
        <v>1</v>
      </c>
      <c r="BF46" s="48">
        <f>+Copen!BZ234</f>
        <v>1</v>
      </c>
      <c r="BG46" s="48">
        <f>+Copen!CA234</f>
        <v>1</v>
      </c>
      <c r="BH46" s="48">
        <f>+Copen!CB234</f>
        <v>1</v>
      </c>
      <c r="BI46" s="48">
        <f>+Copen!CC234</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+Parameters!D141</f>
        <v>6.1616117463153767E-3</v>
      </c>
      <c r="C48" s="226">
        <f>+Parameters!E141</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0.14998178281983848</v>
      </c>
      <c r="D50" s="44">
        <f>100*$B$49*(Global!C135*$B$48+Global!C135^2*$C$48)*(C61/$B61)^(1/$C$49)</f>
        <v>0.19115165004061802</v>
      </c>
      <c r="E50" s="44">
        <f>100*$B$49*(Global!D135*$B$48+Global!D135^2*$C$48)*(D61/$B61)^(1/$C$49)</f>
        <v>0.25879323822202221</v>
      </c>
      <c r="F50" s="44">
        <f>100*$B$49*(Global!E135*$B$48+Global!E135^2*$C$48)*(E61/$B61)^(1/$C$49)</f>
        <v>0.33879105354440331</v>
      </c>
      <c r="G50" s="44">
        <f>100*$B$49*(Global!F135*$B$48+Global!F135^2*$C$48)*(F61/$B61)^(1/$C$49)</f>
        <v>0.43117035299269257</v>
      </c>
      <c r="H50" s="44">
        <f>100*$B$49*(Global!G135*$B$48+Global!G135^2*$C$48)*(G61/$B61)^(1/$C$49)</f>
        <v>0.53502681972638821</v>
      </c>
      <c r="I50" s="44">
        <f>100*$B$49*(Global!H135*$B$48+Global!H135^2*$C$48)*(H61/$B61)^(1/$C$49)</f>
        <v>0.64987530702502549</v>
      </c>
      <c r="J50" s="44">
        <f>100*$B$49*(Global!I135*$B$48+Global!I135^2*$C$48)*(I61/$B61)^(1/$C$49)</f>
        <v>0.77597650501920223</v>
      </c>
      <c r="K50" s="44">
        <f>100*$B$49*(Global!J135*$B$48+Global!J135^2*$C$48)*(J61/$B61)^(1/$C$49)</f>
        <v>0.95641735691093477</v>
      </c>
      <c r="L50" s="44">
        <f>100*$B$49*(Global!K135*$B$48+Global!K135^2*$C$48)*(K61/$B61)^(1/$C$49)</f>
        <v>1.1629669931483919</v>
      </c>
      <c r="M50" s="44">
        <f>100*$B$49*(Global!L135*$B$48+Global!L135^2*$C$48)*(L61/$B61)^(1/$C$49)</f>
        <v>1.4001265913605652</v>
      </c>
      <c r="N50" s="44">
        <f>100*$B$49*(Global!M135*$B$48+Global!M135^2*$C$48)*(M61/$B61)^(1/$C$49)</f>
        <v>1.6585276264322231</v>
      </c>
      <c r="O50" s="44">
        <f>100*$B$49*(Global!N135*$B$48+Global!N135^2*$C$48)*(N61/$B61)^(1/$C$49)</f>
        <v>1.9461895669967486</v>
      </c>
      <c r="P50" s="44">
        <f>100*$B$49*(Global!O135*$B$48+Global!O135^2*$C$48)*(O61/$B61)^(1/$C$49)</f>
        <v>2.2570025525954156</v>
      </c>
      <c r="Q50" s="44">
        <f>100*$B$49*(Global!P135*$B$48+Global!P135^2*$C$48)*(P61/$B61)^(1/$C$49)</f>
        <v>2.5907497833285107</v>
      </c>
      <c r="R50" s="44">
        <f>100*$B$49*(Global!Q135*$B$48+Global!Q135^2*$C$48)*(Q61/$B61)^(1/$C$49)</f>
        <v>2.9470937453974058</v>
      </c>
      <c r="S50" s="44">
        <f>100*$B$49*(Global!R135*$B$48+Global!R135^2*$C$48)*(R61/$B61)^(1/$C$49)</f>
        <v>3.3256354888708093</v>
      </c>
      <c r="T50" s="44">
        <f>100*$B$49*(Global!S135*$B$48+Global!S135^2*$C$48)*(S61/$B61)^(1/$C$49)</f>
        <v>3.7259521185138027</v>
      </c>
      <c r="U50" s="44">
        <f>100*$B$49*(Global!T135*$B$48+Global!T135^2*$C$48)*(T61/$B61)^(1/$C$49)</f>
        <v>4.1476149440816314</v>
      </c>
      <c r="V50" s="44">
        <f>100*$B$49*(Global!U135*$B$48+Global!U135^2*$C$48)*(U61/$B61)^(1/$C$49)</f>
        <v>4.5901946593457978</v>
      </c>
      <c r="W50" s="44">
        <f>100*$B$49*(Global!V135*$B$48+Global!V135^2*$C$48)*(V61/$B61)^(1/$C$49)</f>
        <v>5.0536326641183633</v>
      </c>
      <c r="X50" s="44">
        <f>100*$B$49*(Global!W135*$B$48+Global!W135^2*$C$48)*(W61/$B61)^(1/$C$49)</f>
        <v>5.5377228049227334</v>
      </c>
      <c r="Y50" s="44">
        <f>100*$B$49*(Global!X135*$B$48+Global!X135^2*$C$48)*(X61/$B61)^(1/$C$49)</f>
        <v>6.0418396177064091</v>
      </c>
      <c r="Z50" s="44">
        <f>100*$B$49*(Global!Y135*$B$48+Global!Y135^2*$C$48)*(Y61/$B61)^(1/$C$49)</f>
        <v>6.5655540376015624</v>
      </c>
      <c r="AA50" s="44">
        <f>100*$B$49*(Global!Z135*$B$48+Global!Z135^2*$C$48)*(Z61/$B61)^(1/$C$49)</f>
        <v>7.1083745962144</v>
      </c>
      <c r="AB50" s="44">
        <f>100*$B$49*(Global!AA135*$B$48+Global!AA135^2*$C$48)*(AA61/$B61)^(1/$C$49)</f>
        <v>7.6694005962646878</v>
      </c>
      <c r="AC50" s="44">
        <f>100*$B$49*(Global!AB135*$B$48+Global!AB135^2*$C$48)*(AB61/$B61)^(1/$C$49)</f>
        <v>8.243305475286558</v>
      </c>
      <c r="AD50" s="44">
        <f>100*$B$49*(Global!AC135*$B$48+Global!AC135^2*$C$48)*(AC61/$B61)^(1/$C$49)</f>
        <v>8.8224394213273456</v>
      </c>
      <c r="AE50" s="44">
        <f>100*$B$49*(Global!AD135*$B$48+Global!AD135^2*$C$48)*(AD61/$B61)^(1/$C$49)</f>
        <v>9.4034160095686783</v>
      </c>
      <c r="AF50" s="44">
        <f>100*$B$49*(Global!AE135*$B$48+Global!AE135^2*$C$48)*(AE61/$B61)^(1/$C$49)</f>
        <v>9.9835093893620197</v>
      </c>
      <c r="AG50" s="44">
        <f>100*$B$49*(Global!AF135*$B$48+Global!AF135^2*$C$48)*(AF61/$B61)^(1/$C$49)</f>
        <v>10.555643033109344</v>
      </c>
      <c r="AH50" s="44">
        <f>100*$B$49*(Global!AG135*$B$48+Global!AG135^2*$C$48)*(AG61/$B61)^(1/$C$49)</f>
        <v>11.117070613365009</v>
      </c>
      <c r="AI50" s="44">
        <f>100*$B$49*(Global!AH135*$B$48+Global!AH135^2*$C$48)*(AH61/$B61)^(1/$C$49)</f>
        <v>11.672158368991916</v>
      </c>
      <c r="AJ50" s="44">
        <f>100*$B$49*(Global!AI135*$B$48+Global!AI135^2*$C$48)*(AI61/$B61)^(1/$C$49)</f>
        <v>12.221843102960287</v>
      </c>
      <c r="AK50" s="44">
        <f>100*$B$49*(Global!AJ135*$B$48+Global!AJ135^2*$C$48)*(AJ61/$B61)^(1/$C$49)</f>
        <v>12.766953899046804</v>
      </c>
      <c r="AL50" s="44">
        <f>100*$B$49*(Global!AK135*$B$48+Global!AK135^2*$C$48)*(AK61/$B61)^(1/$C$49)</f>
        <v>13.308278446968171</v>
      </c>
      <c r="AM50" s="44">
        <f>100*$B$49*(Global!AL135*$B$48+Global!AL135^2*$C$48)*(AL61/$B61)^(1/$C$49)</f>
        <v>13.846567199962623</v>
      </c>
      <c r="AN50" s="44">
        <f>100*$B$49*(Global!AM135*$B$48+Global!AM135^2*$C$48)*(AM61/$B61)^(1/$C$49)</f>
        <v>14.382528400596929</v>
      </c>
      <c r="AO50" s="44">
        <f>100*$B$49*(Global!AN135*$B$48+Global!AN135^2*$C$48)*(AN61/$B61)^(1/$C$49)</f>
        <v>14.916821640074769</v>
      </c>
      <c r="AP50" s="44">
        <f>100*$B$49*(Global!AO135*$B$48+Global!AO135^2*$C$48)*(AO61/$B61)^(1/$C$49)</f>
        <v>15.450052972969363</v>
      </c>
      <c r="AQ50" s="44">
        <f>100*$B$49*(Global!AP135*$B$48+Global!AP135^2*$C$48)*(AP61/$B61)^(1/$C$49)</f>
        <v>15.982772484071262</v>
      </c>
      <c r="AR50" s="44">
        <f>100*$B$49*(Global!AQ135*$B$48+Global!AQ135^2*$C$48)*(AQ61/$B61)^(1/$C$49)</f>
        <v>16.515474215503836</v>
      </c>
      <c r="AS50" s="44">
        <f>100*$B$49*(Global!AR135*$B$48+Global!AR135^2*$C$48)*(AR61/$B61)^(1/$C$49)</f>
        <v>17.048597976317147</v>
      </c>
      <c r="AT50" s="44">
        <f>100*$B$49*(Global!AS135*$B$48+Global!AS135^2*$C$48)*(AS61/$B61)^(1/$C$49)</f>
        <v>17.582532472714231</v>
      </c>
      <c r="AU50" s="44">
        <f>100*$B$49*(Global!AT135*$B$48+Global!AT135^2*$C$48)*(AT61/$B61)^(1/$C$49)</f>
        <v>18.117619248941946</v>
      </c>
      <c r="AV50" s="44">
        <f>100*$B$49*(Global!AU135*$B$48+Global!AU135^2*$C$48)*(AU61/$B61)^(1/$C$49)</f>
        <v>18.654157029384532</v>
      </c>
      <c r="AW50" s="44">
        <f>100*$B$49*(Global!AV135*$B$48+Global!AV135^2*$C$48)*(AV61/$B61)^(1/$C$49)</f>
        <v>19.192406158796025</v>
      </c>
      <c r="AX50" s="44">
        <f>100*$B$49*(Global!AW135*$B$48+Global!AW135^2*$C$48)*(AW61/$B61)^(1/$C$49)</f>
        <v>19.732592931429821</v>
      </c>
      <c r="AY50" s="44">
        <f>100*$B$49*(Global!AX135*$B$48+Global!AX135^2*$C$48)*(AX61/$B61)^(1/$C$49)</f>
        <v>20.274913675130467</v>
      </c>
      <c r="AZ50" s="44">
        <f>100*$B$49*(Global!AY135*$B$48+Global!AY135^2*$C$48)*(AY61/$B61)^(1/$C$49)</f>
        <v>20.819538513277372</v>
      </c>
      <c r="BA50" s="44">
        <f>100*$B$49*(Global!AZ135*$B$48+Global!AZ135^2*$C$48)*(AZ61/$B61)^(1/$C$49)</f>
        <v>21.366614768309759</v>
      </c>
      <c r="BB50" s="44">
        <f>100*$B$49*(Global!BA135*$B$48+Global!BA135^2*$C$48)*(BA61/$B61)^(1/$C$49)</f>
        <v>21.916269998606989</v>
      </c>
      <c r="BC50" s="44">
        <f>100*$B$49*(Global!BB135*$B$48+Global!BB135^2*$C$48)*(BB61/$B61)^(1/$C$49)</f>
        <v>22.468614678807043</v>
      </c>
      <c r="BD50" s="44">
        <f>100*$B$49*(Global!BC135*$B$48+Global!BC135^2*$C$48)*(BC61/$B61)^(1/$C$49)</f>
        <v>23.023744544823177</v>
      </c>
      <c r="BE50" s="44">
        <f>100*$B$49*(Global!BD135*$B$48+Global!BD135^2*$C$48)*(BD61/$B61)^(1/$C$49)</f>
        <v>23.581742630942198</v>
      </c>
      <c r="BF50" s="44">
        <f>100*$B$49*(Global!BE135*$B$48+Global!BE135^2*$C$48)*(BE61/$B61)^(1/$C$49)</f>
        <v>24.142681029044365</v>
      </c>
      <c r="BG50" s="44">
        <f>100*$B$49*(Global!BF135*$B$48+Global!BF135^2*$C$48)*(BF61/$B61)^(1/$C$49)</f>
        <v>24.706622400347889</v>
      </c>
      <c r="BH50" s="44">
        <f>100*$B$49*(Global!BG135*$B$48+Global!BG135^2*$C$48)*(BG61/$B61)^(1/$C$49)</f>
        <v>25.273621268996816</v>
      </c>
      <c r="BI50" s="44">
        <f>100*$B$49*(Global!BH135*$B$48+Global!BH135^2*$C$48)*(BH61/$B61)^(1/$C$49)</f>
        <v>25.843725124875675</v>
      </c>
      <c r="BJ50" s="44">
        <f>100*$B$49*(Global!BI135*$B$48+Global!BI135^2*$C$48)*(BI61/$B61)^(1/$C$49)</f>
        <v>26.416975360656618</v>
      </c>
      <c r="BK50" s="44">
        <f>100*$B$49*(Global!BJ80*$B$48+Global!BJ80^2*$C$48)*(BJ61/$B61)^(1/$C$49)</f>
        <v>26.783893123849623</v>
      </c>
      <c r="BL50" s="44">
        <f>100*$B$49*(Global!BK80*$B$48+Global!BK80^2*$C$48)*(BK61/$B61)^(1/$C$49)</f>
        <v>27.142156142640179</v>
      </c>
      <c r="BM50" s="44">
        <f>100*$B$49*(Global!BL80*$B$48+Global!BL80^2*$C$48)*(BL61/$B61)^(1/$C$49)</f>
        <v>27.493524678604647</v>
      </c>
      <c r="BN50" s="44">
        <f>100*$B$49*(Global!BM80*$B$48+Global!BM80^2*$C$48)*(BM61/$B61)^(1/$C$49)</f>
        <v>27.839202421001513</v>
      </c>
      <c r="BO50" s="44">
        <f>100*$B$49*(Global!BN80*$B$48+Global!BN80^2*$C$48)*(BN61/$B61)^(1/$C$49)</f>
        <v>28.18001650075071</v>
      </c>
      <c r="BP50" s="44">
        <f>100*$B$49*(Global!BO80*$B$48+Global!BO80^2*$C$48)*(BO61/$B61)^(1/$C$49)</f>
        <v>28.51653915618008</v>
      </c>
      <c r="BQ50" s="44">
        <f>100*$B$49*(Global!BP80*$B$48+Global!BP80^2*$C$48)*(BP61/$B61)^(1/$C$49)</f>
        <v>28.849169983167204</v>
      </c>
      <c r="BR50" s="44">
        <f>100*$B$49*(Global!BQ80*$B$48+Global!BQ80^2*$C$48)*(BQ61/$B61)^(1/$C$49)</f>
        <v>29.178191552852386</v>
      </c>
      <c r="BS50" s="44">
        <f>100*$B$49*(Global!BR80*$B$48+Global!BR80^2*$C$48)*(BR61/$B61)^(1/$C$49)</f>
        <v>29.50380703059361</v>
      </c>
      <c r="BT50" s="44">
        <f>100*$B$49*(Global!BS80*$B$48+Global!BS80^2*$C$48)*(BS61/$B61)^(1/$C$49)</f>
        <v>29.826165628611907</v>
      </c>
      <c r="BU50" s="44">
        <f>100*$B$49*(Global!BT80*$B$48+Global!BT80^2*$C$48)*(BT61/$B61)^(1/$C$49)</f>
        <v>30.145379833150198</v>
      </c>
      <c r="BV50" s="44">
        <f>100*$B$49*(Global!BU80*$B$48+Global!BU80^2*$C$48)*(BU61/$B61)^(1/$C$49)</f>
        <v>30.461537069286656</v>
      </c>
      <c r="BW50" s="44">
        <f>100*$B$49*(Global!BV80*$B$48+Global!BV80^2*$C$48)*(BV61/$B61)^(1/$C$49)</f>
        <v>30.774707603390837</v>
      </c>
      <c r="BX50" s="44">
        <f>100*$B$49*(Global!BW80*$B$48+Global!BW80^2*$C$48)*(BW61/$B61)^(1/$C$49)</f>
        <v>31.084949900011953</v>
      </c>
      <c r="BY50" s="44">
        <f>100*$B$49*(Global!BX80*$B$48+Global!BX80^2*$C$48)*(BX61/$B61)^(1/$C$49)</f>
        <v>31.392314255892774</v>
      </c>
      <c r="BZ50" s="44">
        <f>100*$B$49*(Global!BY80*$B$48+Global!BY80^2*$C$48)*(BY61/$B61)^(1/$C$49)</f>
        <v>31.696845267458393</v>
      </c>
      <c r="CA50" s="44">
        <f>100*$B$49*(Global!BZ80*$B$48+Global!BZ80^2*$C$48)*(BZ61/$B61)^(1/$C$49)</f>
        <v>31.998583508101326</v>
      </c>
      <c r="CB50" s="44">
        <f>100*$B$49*(Global!CA80*$B$48+Global!CA80^2*$C$48)*(CA61/$B61)^(1/$C$49)</f>
        <v>32.297566669881419</v>
      </c>
      <c r="CC50" s="44">
        <f>100*$B$49*(Global!CB80*$B$48+Global!CB80^2*$C$48)*(CB61/$B61)^(1/$C$49)</f>
        <v>32.593830341972449</v>
      </c>
      <c r="CD50" s="44">
        <f>100*$B$49*(Global!CC80*$B$48+Global!CC80^2*$C$48)*(CC61/$B61)^(1/$C$49)</f>
        <v>32.887408542539745</v>
      </c>
      <c r="CE50" s="44">
        <f>100*$B$49*(Global!CD80*$B$48+Global!CD80^2*$C$48)*(CD61/$B61)^(1/$C$49)</f>
        <v>33.178334083092842</v>
      </c>
      <c r="CF50" s="44">
        <f>100*$B$49*(Global!CE80*$B$48+Global!CE80^2*$C$48)*(CE61/$B61)^(1/$C$49)</f>
        <v>33.466638818889862</v>
      </c>
      <c r="CG50" s="44">
        <f>100*$B$49*(Global!CF80*$B$48+Global!CF80^2*$C$48)*(CF61/$B61)^(1/$C$49)</f>
        <v>33.752353821733251</v>
      </c>
      <c r="CH50" s="44">
        <f>100*$B$49*(Global!CG80*$B$48+Global!CG80^2*$C$48)*(CG61/$B61)^(1/$C$49)</f>
        <v>34.035509499826311</v>
      </c>
      <c r="CI50" s="44">
        <f>100*$B$49*(Global!CH80*$B$48+Global!CH80^2*$C$48)*(CH61/$B61)^(1/$C$49)</f>
        <v>34.316135681453837</v>
      </c>
      <c r="CJ50" s="44">
        <f>100*$B$49*(Global!CI80*$B$48+Global!CI80^2*$C$48)*(CI61/$B61)^(1/$C$49)</f>
        <v>34.594261673891602</v>
      </c>
      <c r="CK50" s="44">
        <f>100*$B$49*(Global!CJ80*$B$48+Global!CJ80^2*$C$48)*(CJ61/$B61)^(1/$C$49)</f>
        <v>34.869916305315137</v>
      </c>
      <c r="CL50" s="44">
        <f>100*$B$49*(Global!CK80*$B$48+Global!CK80^2*$C$48)*(CK61/$B61)^(1/$C$49)</f>
        <v>35.143127955010712</v>
      </c>
      <c r="CM50" s="44">
        <f>100*$B$49*(Global!CL80*$B$48+Global!CL80^2*$C$48)*(CL61/$B61)^(1/$C$49)</f>
        <v>35.413924575514798</v>
      </c>
      <c r="CN50" s="44">
        <f>100*$B$49*(Global!CM80*$B$48+Global!CM80^2*$C$48)*(CM61/$B61)^(1/$C$49)</f>
        <v>35.682333709167445</v>
      </c>
      <c r="CO50" s="44">
        <f>100*$B$49*(Global!CN80*$B$48+Global!CN80^2*$C$48)*(CN61/$B61)^(1/$C$49)</f>
        <v>35.948382500787858</v>
      </c>
      <c r="CP50" s="44">
        <f>100*$B$49*(Global!CO80*$B$48+Global!CO80^2*$C$48)*(CO61/$B61)^(1/$C$49)</f>
        <v>36.212097707649541</v>
      </c>
      <c r="CQ50" s="44">
        <f>100*$B$49*(Global!CP80*$B$48+Global!CP80^2*$C$48)*(CP61/$B61)^(1/$C$49)</f>
        <v>36.473505707569522</v>
      </c>
      <c r="CR50" s="44">
        <f>100*$B$49*(Global!CQ80*$B$48+Global!CQ80^2*$C$48)*(CQ61/$B61)^(1/$C$49)</f>
        <v>36.732632505677294</v>
      </c>
      <c r="CS50" s="44">
        <f>100*$B$49*(Global!CR80*$B$48+Global!CR80^2*$C$48)*(CR61/$B61)^(1/$C$49)</f>
        <v>36.989503740257696</v>
      </c>
      <c r="CT50" s="44">
        <f>100*$B$49*(Global!CS80*$B$48+Global!CS80^2*$C$48)*(CS61/$B61)^(1/$C$49)</f>
        <v>37.244144687943823</v>
      </c>
      <c r="CU50" s="44">
        <f>100*$B$49*(Global!CT80*$B$48+Global!CT80^2*$C$48)*(CT61/$B61)^(1/$C$49)</f>
        <v>37.496580268454331</v>
      </c>
      <c r="CV50" s="44">
        <f>100*$B$49*(Global!CU80*$B$48+Global!CU80^2*$C$48)*(CU61/$B61)^(1/$C$49)</f>
        <v>37.74683504901207</v>
      </c>
      <c r="CW50" s="44"/>
      <c r="CX50" s="29"/>
      <c r="CY50" s="29"/>
      <c r="CZ50" s="29"/>
      <c r="DA50" s="29"/>
    </row>
    <row r="51" spans="1:105" ht="18" customHeight="1">
      <c r="A51" s="51" t="s">
        <v>195</v>
      </c>
    </row>
    <row r="52" spans="1:105" ht="18" customHeight="1">
      <c r="A52" s="23" t="s">
        <v>120</v>
      </c>
      <c r="B52" s="188">
        <f>+Data!B244/1000</f>
        <v>0.11874395215537521</v>
      </c>
      <c r="C52" s="116">
        <f>+B95-B92</f>
        <v>0</v>
      </c>
    </row>
    <row r="53" spans="1:105" ht="18" customHeight="1">
      <c r="A53" s="21" t="s">
        <v>121</v>
      </c>
      <c r="B53" s="138">
        <f>+Data!O179</f>
        <v>-701.06316601939363</v>
      </c>
      <c r="C53" s="116">
        <f>+Data!Q179</f>
        <v>-401.95662608894492</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129.169624</v>
      </c>
      <c r="C56" s="29">
        <f>B56*EXP(B58)</f>
        <v>138.9149347636984</v>
      </c>
      <c r="D56" s="29">
        <f>C56*EXP(C58)</f>
        <v>146.53148576729271</v>
      </c>
      <c r="E56" s="29">
        <f t="shared" ref="E56:BI56" si="10">D56*EXP(D58)</f>
        <v>151.22321883689457</v>
      </c>
      <c r="F56" s="29">
        <f t="shared" si="10"/>
        <v>152.6260626118586</v>
      </c>
      <c r="G56" s="29">
        <f t="shared" si="10"/>
        <v>150.59003919774131</v>
      </c>
      <c r="H56" s="29">
        <f t="shared" si="10"/>
        <v>146.77893634951542</v>
      </c>
      <c r="I56" s="29">
        <f t="shared" si="10"/>
        <v>143.06428413638557</v>
      </c>
      <c r="J56" s="29">
        <f t="shared" si="10"/>
        <v>139.443641604806</v>
      </c>
      <c r="K56" s="29">
        <f t="shared" si="10"/>
        <v>135.91462957639931</v>
      </c>
      <c r="L56" s="29">
        <f t="shared" si="10"/>
        <v>134.53466436875334</v>
      </c>
      <c r="M56" s="29">
        <f t="shared" si="10"/>
        <v>135.23923246311676</v>
      </c>
      <c r="N56" s="29">
        <f t="shared" si="10"/>
        <v>135.94749043325996</v>
      </c>
      <c r="O56" s="29">
        <f t="shared" si="10"/>
        <v>136.65945760333824</v>
      </c>
      <c r="P56" s="29">
        <f t="shared" si="10"/>
        <v>137.37515339870893</v>
      </c>
      <c r="Q56" s="29">
        <f t="shared" si="10"/>
        <v>138.09459734646143</v>
      </c>
      <c r="R56" s="29">
        <f t="shared" si="10"/>
        <v>138.81780907594992</v>
      </c>
      <c r="S56" s="29">
        <f t="shared" si="10"/>
        <v>139.54480831932904</v>
      </c>
      <c r="T56" s="29">
        <f t="shared" si="10"/>
        <v>140.27561491209215</v>
      </c>
      <c r="U56" s="29">
        <f t="shared" si="10"/>
        <v>141.01024879361262</v>
      </c>
      <c r="V56" s="29">
        <f t="shared" si="10"/>
        <v>141.80615416502141</v>
      </c>
      <c r="W56" s="29">
        <f t="shared" si="10"/>
        <v>142.66432354356957</v>
      </c>
      <c r="X56" s="29">
        <f t="shared" si="10"/>
        <v>143.52768631225382</v>
      </c>
      <c r="Y56" s="29">
        <f t="shared" si="10"/>
        <v>144.39627389995263</v>
      </c>
      <c r="Z56" s="29">
        <f t="shared" si="10"/>
        <v>145.27011792574285</v>
      </c>
      <c r="AA56" s="29">
        <f t="shared" si="10"/>
        <v>146.14925020005074</v>
      </c>
      <c r="AB56" s="29">
        <f t="shared" si="10"/>
        <v>147.03370272580997</v>
      </c>
      <c r="AC56" s="29">
        <f t="shared" si="10"/>
        <v>147.92350769962661</v>
      </c>
      <c r="AD56" s="29">
        <f t="shared" si="10"/>
        <v>148.81869751295113</v>
      </c>
      <c r="AE56" s="29">
        <f t="shared" si="10"/>
        <v>149.71930475325763</v>
      </c>
      <c r="AF56" s="29">
        <f t="shared" si="10"/>
        <v>150.17165014600675</v>
      </c>
      <c r="AG56" s="29">
        <f t="shared" si="10"/>
        <v>150.17165014600675</v>
      </c>
      <c r="AH56" s="29">
        <f t="shared" si="10"/>
        <v>150.17165014600675</v>
      </c>
      <c r="AI56" s="29">
        <f t="shared" si="10"/>
        <v>150.17165014600675</v>
      </c>
      <c r="AJ56" s="29">
        <f t="shared" si="10"/>
        <v>150.17165014600675</v>
      </c>
      <c r="AK56" s="29">
        <f t="shared" si="10"/>
        <v>150.17165014600675</v>
      </c>
      <c r="AL56" s="29">
        <f t="shared" si="10"/>
        <v>150.17165014600675</v>
      </c>
      <c r="AM56" s="29">
        <f t="shared" si="10"/>
        <v>150.17165014600675</v>
      </c>
      <c r="AN56" s="29">
        <f t="shared" si="10"/>
        <v>150.17165014600675</v>
      </c>
      <c r="AO56" s="29">
        <f t="shared" si="10"/>
        <v>150.17165014600675</v>
      </c>
      <c r="AP56" s="29">
        <f t="shared" si="10"/>
        <v>150.17165014600675</v>
      </c>
      <c r="AQ56" s="29">
        <f t="shared" si="10"/>
        <v>150.17165014600675</v>
      </c>
      <c r="AR56" s="29">
        <f t="shared" si="10"/>
        <v>150.17165014600675</v>
      </c>
      <c r="AS56" s="29">
        <f t="shared" si="10"/>
        <v>150.17165014600675</v>
      </c>
      <c r="AT56" s="29">
        <f t="shared" si="10"/>
        <v>150.17165014600675</v>
      </c>
      <c r="AU56" s="29">
        <f t="shared" si="10"/>
        <v>150.17165014600675</v>
      </c>
      <c r="AV56" s="29">
        <f t="shared" si="10"/>
        <v>150.17165014600675</v>
      </c>
      <c r="AW56" s="29">
        <f t="shared" si="10"/>
        <v>150.17165014600675</v>
      </c>
      <c r="AX56" s="29">
        <f t="shared" si="10"/>
        <v>150.17165014600675</v>
      </c>
      <c r="AY56" s="29">
        <f t="shared" si="10"/>
        <v>150.17165014600675</v>
      </c>
      <c r="AZ56" s="29">
        <f t="shared" si="10"/>
        <v>150.17165014600675</v>
      </c>
      <c r="BA56" s="29">
        <f t="shared" si="10"/>
        <v>150.17165014600675</v>
      </c>
      <c r="BB56" s="29">
        <f t="shared" si="10"/>
        <v>150.17165014600675</v>
      </c>
      <c r="BC56" s="29">
        <f t="shared" si="10"/>
        <v>150.17165014600675</v>
      </c>
      <c r="BD56" s="29">
        <f t="shared" si="10"/>
        <v>150.17165014600675</v>
      </c>
      <c r="BE56" s="29">
        <f t="shared" si="10"/>
        <v>150.17165014600675</v>
      </c>
      <c r="BF56" s="29">
        <f t="shared" si="10"/>
        <v>150.17165014600675</v>
      </c>
      <c r="BG56" s="29">
        <f t="shared" si="10"/>
        <v>150.17165014600675</v>
      </c>
      <c r="BH56" s="29">
        <f t="shared" si="10"/>
        <v>150.17165014600675</v>
      </c>
      <c r="BI56" s="29">
        <f t="shared" si="10"/>
        <v>150.17165014600675</v>
      </c>
    </row>
    <row r="57" spans="1:105" s="6" customFormat="1" ht="12.9">
      <c r="A57" s="5" t="s">
        <v>113</v>
      </c>
      <c r="B57" s="3">
        <f>Parameters!P48</f>
        <v>129.169624</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+Data!B48*10</f>
        <v>7.2735310330082181E-2</v>
      </c>
      <c r="C58" s="29">
        <f>+Data!C48*10</f>
        <v>5.3378559601259271E-2</v>
      </c>
      <c r="D58" s="29">
        <f>+Data!D48*10</f>
        <v>3.1516690413397441E-2</v>
      </c>
      <c r="E58" s="29">
        <f>+Data!E48*10</f>
        <v>9.2338789546880032E-3</v>
      </c>
      <c r="F58" s="29">
        <f>+Data!F48*10</f>
        <v>-1.3429722253347629E-2</v>
      </c>
      <c r="G58" s="29">
        <f>+Data!G48*10</f>
        <v>-2.5633551865262533E-2</v>
      </c>
      <c r="H58" s="29">
        <f>+Data!H48*10</f>
        <v>-2.5633551865262533E-2</v>
      </c>
      <c r="I58" s="29">
        <f>+Data!I48*10</f>
        <v>-2.5633551865262533E-2</v>
      </c>
      <c r="J58" s="29">
        <f>+Data!J48*10</f>
        <v>-2.5633551865262533E-2</v>
      </c>
      <c r="K58" s="29">
        <f>+Data!K48*10</f>
        <v>-1.0205071447542142E-2</v>
      </c>
      <c r="L58" s="29">
        <f>+Data!L48*10</f>
        <v>5.2234089701782465E-3</v>
      </c>
      <c r="M58" s="29">
        <f>+Data!M48*10</f>
        <v>5.2234089701782465E-3</v>
      </c>
      <c r="N58" s="29">
        <f>+Data!N48*10</f>
        <v>5.2234089701782465E-3</v>
      </c>
      <c r="O58" s="29">
        <f>+Data!O48*10</f>
        <v>5.2234089701782465E-3</v>
      </c>
      <c r="P58" s="29">
        <f>+Data!P48*10</f>
        <v>5.2234089701782465E-3</v>
      </c>
      <c r="Q58" s="29">
        <f>+Data!Q48*10</f>
        <v>5.2234089701782465E-3</v>
      </c>
      <c r="R58" s="29">
        <f>+Data!R48*10</f>
        <v>5.2234089701782465E-3</v>
      </c>
      <c r="S58" s="29">
        <f>+Data!S48*10</f>
        <v>5.2234089701782465E-3</v>
      </c>
      <c r="T58" s="29">
        <f>+Data!T48*10</f>
        <v>5.2234089701782465E-3</v>
      </c>
      <c r="U58" s="29">
        <f>+Data!U48*10</f>
        <v>5.6284392576038123E-3</v>
      </c>
      <c r="V58" s="29">
        <f>+Data!V48*10</f>
        <v>6.033469545029378E-3</v>
      </c>
      <c r="W58" s="29">
        <f>+Data!W48*10</f>
        <v>6.033469545029378E-3</v>
      </c>
      <c r="X58" s="29">
        <f>+Data!X48*10</f>
        <v>6.033469545029378E-3</v>
      </c>
      <c r="Y58" s="29">
        <f>+Data!Y48*10</f>
        <v>6.033469545029378E-3</v>
      </c>
      <c r="Z58" s="29">
        <f>+Data!Z48*10</f>
        <v>6.033469545029378E-3</v>
      </c>
      <c r="AA58" s="29">
        <f>+Data!AA48*10</f>
        <v>6.033469545029378E-3</v>
      </c>
      <c r="AB58" s="29">
        <f>+Data!AB48*10</f>
        <v>6.033469545029378E-3</v>
      </c>
      <c r="AC58" s="29">
        <f>+Data!AC48*10</f>
        <v>6.033469545029378E-3</v>
      </c>
      <c r="AD58" s="29">
        <f>+Data!AD48*10</f>
        <v>6.033469545029378E-3</v>
      </c>
      <c r="AE58" s="29">
        <f>+Data!AE48*10</f>
        <v>3.016734772514689E-3</v>
      </c>
      <c r="AF58" s="29">
        <f>+Data!AF46*10</f>
        <v>0</v>
      </c>
      <c r="AG58" s="29">
        <f>+Data!AG46*10</f>
        <v>0</v>
      </c>
      <c r="AH58" s="29">
        <f>+Data!AH46*10</f>
        <v>0</v>
      </c>
      <c r="AI58" s="29">
        <f>+Data!AI46*10</f>
        <v>0</v>
      </c>
      <c r="AJ58" s="29">
        <f>+Data!AJ46*10</f>
        <v>0</v>
      </c>
      <c r="AK58" s="29">
        <f>+Data!AK46*10</f>
        <v>0</v>
      </c>
      <c r="AL58" s="29">
        <f>+Data!AL46*10</f>
        <v>0</v>
      </c>
      <c r="AM58" s="29">
        <f>+Data!AM46*10</f>
        <v>0</v>
      </c>
      <c r="AN58" s="29">
        <f>+Data!AN46*10</f>
        <v>0</v>
      </c>
      <c r="AO58" s="29">
        <f>+Data!AO46*10</f>
        <v>0</v>
      </c>
      <c r="AP58" s="29">
        <f>+Data!AP46*10</f>
        <v>0</v>
      </c>
      <c r="AQ58" s="29">
        <f>+Data!AQ46*10</f>
        <v>0</v>
      </c>
      <c r="AR58" s="29">
        <f>+Data!AR46*10</f>
        <v>0</v>
      </c>
      <c r="AS58" s="29">
        <f>+Data!AS46*10</f>
        <v>0</v>
      </c>
      <c r="AT58" s="29">
        <f>+Data!AT46*10</f>
        <v>0</v>
      </c>
      <c r="AU58" s="29">
        <f>+Data!AU46*10</f>
        <v>0</v>
      </c>
      <c r="AV58" s="29">
        <f>+Data!AV46*10</f>
        <v>0</v>
      </c>
      <c r="AW58" s="29">
        <f>+Data!AW46*10</f>
        <v>0</v>
      </c>
      <c r="AX58" s="29">
        <f>+Data!AX46*10</f>
        <v>0</v>
      </c>
      <c r="AY58" s="29">
        <f>+Data!AY46*10</f>
        <v>0</v>
      </c>
      <c r="AZ58" s="29">
        <f>+Data!AZ46*10</f>
        <v>0</v>
      </c>
      <c r="BA58" s="29">
        <f>+Data!BA46*10</f>
        <v>0</v>
      </c>
      <c r="BB58" s="29">
        <f>+Data!BB46*10</f>
        <v>0</v>
      </c>
      <c r="BC58" s="29">
        <f>+Data!BC46*10</f>
        <v>0</v>
      </c>
      <c r="BD58" s="29">
        <f>+Data!BD46*10</f>
        <v>0</v>
      </c>
      <c r="BE58" s="29">
        <f>+Data!BE46*10</f>
        <v>0</v>
      </c>
      <c r="BF58" s="29">
        <f>+Data!BF46*10</f>
        <v>0</v>
      </c>
      <c r="BG58" s="29">
        <f>+Data!BG46*10</f>
        <v>0</v>
      </c>
      <c r="BH58" s="29">
        <f>+Data!BH46*10</f>
        <v>0</v>
      </c>
      <c r="BI58" s="29">
        <f>+Data!BI46*10</f>
        <v>0</v>
      </c>
    </row>
    <row r="59" spans="1:105" s="6" customFormat="1" ht="12.9">
      <c r="A59" s="5" t="s">
        <v>129</v>
      </c>
      <c r="B59" s="3">
        <f>+BI56</f>
        <v>150.17165014600675</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3.8420497503564546</v>
      </c>
      <c r="C61" s="45">
        <f t="shared" si="11"/>
        <v>5.09414998580628</v>
      </c>
      <c r="D61" s="45">
        <f t="shared" si="11"/>
        <v>6.5770787277391163</v>
      </c>
      <c r="E61" s="45">
        <f t="shared" si="11"/>
        <v>8.0613059195827894</v>
      </c>
      <c r="F61" s="45">
        <f t="shared" si="11"/>
        <v>9.4773451089292831</v>
      </c>
      <c r="G61" s="45">
        <f t="shared" si="11"/>
        <v>10.760850305857515</v>
      </c>
      <c r="H61" s="45">
        <f t="shared" si="11"/>
        <v>11.940774974870747</v>
      </c>
      <c r="I61" s="45">
        <f t="shared" si="11"/>
        <v>13.112102960412725</v>
      </c>
      <c r="J61" s="45">
        <f t="shared" si="11"/>
        <v>14.273889447139741</v>
      </c>
      <c r="K61" s="45">
        <f t="shared" si="11"/>
        <v>15.422617867879097</v>
      </c>
      <c r="L61" s="45">
        <f t="shared" si="11"/>
        <v>16.815855974293942</v>
      </c>
      <c r="M61" s="45">
        <f t="shared" si="11"/>
        <v>18.491319326706613</v>
      </c>
      <c r="N61" s="45">
        <f t="shared" si="11"/>
        <v>20.366225221926378</v>
      </c>
      <c r="O61" s="45">
        <f t="shared" si="11"/>
        <v>22.202983391687489</v>
      </c>
      <c r="P61" s="45">
        <f t="shared" si="11"/>
        <v>24.032409401741614</v>
      </c>
      <c r="Q61" s="45">
        <f t="shared" si="11"/>
        <v>25.871573094015012</v>
      </c>
      <c r="R61" s="45">
        <f t="shared" si="11"/>
        <v>27.729687108678142</v>
      </c>
      <c r="S61" s="45">
        <f t="shared" si="11"/>
        <v>29.611692694338057</v>
      </c>
      <c r="T61" s="45">
        <f t="shared" si="11"/>
        <v>31.520288391802804</v>
      </c>
      <c r="U61" s="45">
        <f t="shared" si="11"/>
        <v>33.457073773103488</v>
      </c>
      <c r="V61" s="45">
        <f t="shared" si="11"/>
        <v>35.433234166182793</v>
      </c>
      <c r="W61" s="45">
        <f t="shared" si="11"/>
        <v>37.453616517731142</v>
      </c>
      <c r="X61" s="45">
        <f t="shared" si="11"/>
        <v>39.511328382436567</v>
      </c>
      <c r="Y61" s="45">
        <f t="shared" si="11"/>
        <v>41.606402940017141</v>
      </c>
      <c r="Z61" s="45">
        <f t="shared" si="11"/>
        <v>43.739663402980767</v>
      </c>
      <c r="AA61" s="45">
        <f t="shared" si="11"/>
        <v>45.912567724335396</v>
      </c>
      <c r="AB61" s="45">
        <f t="shared" si="11"/>
        <v>48.127798698638045</v>
      </c>
      <c r="AC61" s="45">
        <f t="shared" si="11"/>
        <v>50.39107730154516</v>
      </c>
      <c r="AD61" s="45">
        <f t="shared" si="11"/>
        <v>52.735721955640251</v>
      </c>
      <c r="AE61" s="45">
        <f t="shared" si="11"/>
        <v>55.163092815809769</v>
      </c>
      <c r="AF61" s="45">
        <f t="shared" si="11"/>
        <v>57.550927529145042</v>
      </c>
      <c r="AG61" s="45">
        <f t="shared" si="11"/>
        <v>59.857410365538804</v>
      </c>
      <c r="AH61" s="45">
        <f t="shared" si="11"/>
        <v>62.181509323251838</v>
      </c>
      <c r="AI61" s="45">
        <f t="shared" si="11"/>
        <v>64.538027333360048</v>
      </c>
      <c r="AJ61" s="45">
        <f t="shared" si="11"/>
        <v>66.934958886424951</v>
      </c>
      <c r="AK61" s="45">
        <f t="shared" si="11"/>
        <v>69.377326803266669</v>
      </c>
      <c r="AL61" s="45">
        <f t="shared" si="11"/>
        <v>71.868747748844484</v>
      </c>
      <c r="AM61" s="45">
        <f t="shared" si="11"/>
        <v>74.412221184215483</v>
      </c>
      <c r="AN61" s="45">
        <f t="shared" si="11"/>
        <v>77.010514785975118</v>
      </c>
      <c r="AO61" s="45">
        <f t="shared" si="11"/>
        <v>79.666342137741026</v>
      </c>
      <c r="AP61" s="45">
        <f t="shared" si="11"/>
        <v>82.382436771650333</v>
      </c>
      <c r="AQ61" s="45">
        <f t="shared" si="11"/>
        <v>85.161576882627529</v>
      </c>
      <c r="AR61" s="45">
        <f t="shared" si="11"/>
        <v>88.006588356293747</v>
      </c>
      <c r="AS61" s="45">
        <f t="shared" si="11"/>
        <v>90.920339672177676</v>
      </c>
      <c r="AT61" s="45">
        <f t="shared" si="11"/>
        <v>93.905734968339175</v>
      </c>
      <c r="AU61" s="45">
        <f t="shared" si="11"/>
        <v>96.965707899107741</v>
      </c>
      <c r="AV61" s="45">
        <f t="shared" si="11"/>
        <v>100.10321715682618</v>
      </c>
      <c r="AW61" s="45">
        <f t="shared" si="11"/>
        <v>103.32124373542707</v>
      </c>
      <c r="AX61" s="45">
        <f t="shared" si="11"/>
        <v>106.62278969971213</v>
      </c>
      <c r="AY61" s="45">
        <f t="shared" si="11"/>
        <v>110.01087813633254</v>
      </c>
      <c r="AZ61" s="45">
        <f t="shared" si="11"/>
        <v>113.48855397295435</v>
      </c>
      <c r="BA61" s="45">
        <f t="shared" si="11"/>
        <v>117.05888539873527</v>
      </c>
      <c r="BB61" s="45">
        <f t="shared" si="11"/>
        <v>120.72496567339215</v>
      </c>
      <c r="BC61" s="45">
        <f t="shared" si="11"/>
        <v>124.48991516187345</v>
      </c>
      <c r="BD61" s="45">
        <f t="shared" si="11"/>
        <v>128.35688347301058</v>
      </c>
      <c r="BE61" s="45">
        <f t="shared" si="11"/>
        <v>132.32905161312857</v>
      </c>
      <c r="BF61" s="45">
        <f t="shared" si="11"/>
        <v>136.40963409046631</v>
      </c>
      <c r="BG61" s="45">
        <f t="shared" si="11"/>
        <v>140.6018809248055</v>
      </c>
      <c r="BH61" s="45">
        <f t="shared" si="11"/>
        <v>144.90907953031382</v>
      </c>
      <c r="BI61" s="45">
        <f t="shared" si="11"/>
        <v>149.3345564494459</v>
      </c>
      <c r="BJ61" s="45">
        <f>+BI61</f>
        <v>149.3345564494459</v>
      </c>
      <c r="BK61" s="45">
        <f t="shared" ref="BK61:CV61" si="12">+BJ61</f>
        <v>149.3345564494459</v>
      </c>
      <c r="BL61" s="45">
        <f t="shared" si="12"/>
        <v>149.3345564494459</v>
      </c>
      <c r="BM61" s="45">
        <f t="shared" si="12"/>
        <v>149.3345564494459</v>
      </c>
      <c r="BN61" s="45">
        <f t="shared" si="12"/>
        <v>149.3345564494459</v>
      </c>
      <c r="BO61" s="45">
        <f t="shared" si="12"/>
        <v>149.3345564494459</v>
      </c>
      <c r="BP61" s="45">
        <f t="shared" si="12"/>
        <v>149.3345564494459</v>
      </c>
      <c r="BQ61" s="45">
        <f t="shared" si="12"/>
        <v>149.3345564494459</v>
      </c>
      <c r="BR61" s="45">
        <f t="shared" si="12"/>
        <v>149.3345564494459</v>
      </c>
      <c r="BS61" s="45">
        <f t="shared" si="12"/>
        <v>149.3345564494459</v>
      </c>
      <c r="BT61" s="45">
        <f t="shared" si="12"/>
        <v>149.3345564494459</v>
      </c>
      <c r="BU61" s="45">
        <f t="shared" si="12"/>
        <v>149.3345564494459</v>
      </c>
      <c r="BV61" s="45">
        <f t="shared" si="12"/>
        <v>149.3345564494459</v>
      </c>
      <c r="BW61" s="45">
        <f t="shared" si="12"/>
        <v>149.3345564494459</v>
      </c>
      <c r="BX61" s="45">
        <f t="shared" si="12"/>
        <v>149.3345564494459</v>
      </c>
      <c r="BY61" s="45">
        <f t="shared" si="12"/>
        <v>149.3345564494459</v>
      </c>
      <c r="BZ61" s="45">
        <f t="shared" si="12"/>
        <v>149.3345564494459</v>
      </c>
      <c r="CA61" s="45">
        <f t="shared" si="12"/>
        <v>149.3345564494459</v>
      </c>
      <c r="CB61" s="45">
        <f t="shared" si="12"/>
        <v>149.3345564494459</v>
      </c>
      <c r="CC61" s="45">
        <f t="shared" si="12"/>
        <v>149.3345564494459</v>
      </c>
      <c r="CD61" s="45">
        <f t="shared" si="12"/>
        <v>149.3345564494459</v>
      </c>
      <c r="CE61" s="45">
        <f t="shared" si="12"/>
        <v>149.3345564494459</v>
      </c>
      <c r="CF61" s="45">
        <f t="shared" si="12"/>
        <v>149.3345564494459</v>
      </c>
      <c r="CG61" s="45">
        <f t="shared" si="12"/>
        <v>149.3345564494459</v>
      </c>
      <c r="CH61" s="45">
        <f t="shared" si="12"/>
        <v>149.3345564494459</v>
      </c>
      <c r="CI61" s="45">
        <f t="shared" si="12"/>
        <v>149.3345564494459</v>
      </c>
      <c r="CJ61" s="45">
        <f t="shared" si="12"/>
        <v>149.3345564494459</v>
      </c>
      <c r="CK61" s="45">
        <f t="shared" si="12"/>
        <v>149.3345564494459</v>
      </c>
      <c r="CL61" s="45">
        <f t="shared" si="12"/>
        <v>149.3345564494459</v>
      </c>
      <c r="CM61" s="45">
        <f t="shared" si="12"/>
        <v>149.3345564494459</v>
      </c>
      <c r="CN61" s="45">
        <f t="shared" si="12"/>
        <v>149.3345564494459</v>
      </c>
      <c r="CO61" s="45">
        <f t="shared" si="12"/>
        <v>149.3345564494459</v>
      </c>
      <c r="CP61" s="45">
        <f t="shared" si="12"/>
        <v>149.3345564494459</v>
      </c>
      <c r="CQ61" s="45">
        <f t="shared" si="12"/>
        <v>149.3345564494459</v>
      </c>
      <c r="CR61" s="45">
        <f t="shared" si="12"/>
        <v>149.3345564494459</v>
      </c>
      <c r="CS61" s="45">
        <f t="shared" si="12"/>
        <v>149.3345564494459</v>
      </c>
      <c r="CT61" s="45">
        <f t="shared" si="12"/>
        <v>149.3345564494459</v>
      </c>
      <c r="CU61" s="45">
        <f t="shared" si="12"/>
        <v>149.3345564494459</v>
      </c>
      <c r="CV61" s="45">
        <f t="shared" si="12"/>
        <v>149.3345564494459</v>
      </c>
    </row>
    <row r="62" spans="1:105" s="64" customFormat="1" ht="18" customHeight="1">
      <c r="A62" s="580" t="s">
        <v>1128</v>
      </c>
      <c r="B62" s="64">
        <f>($B24*B81+$B25*B81^$B$26+$B$29*(B81/$B$27)^$B$28)*Parameters!$B$116*0.01</f>
        <v>1.0773810546510498E-3</v>
      </c>
      <c r="C62" s="64">
        <f>($B24*C81+$B25*C81^$B$26+$B$29*(C81/$B$27)^$B$28)*Parameters!$B$116*0.01</f>
        <v>1.5019839815457515E-3</v>
      </c>
      <c r="D62" s="64">
        <f>($B24*D81+$B25*D81^$B$26+$B$29*(D81/$B$27)^$B$28)*Parameters!$B$116*0.01</f>
        <v>2.3656903275848669E-3</v>
      </c>
      <c r="E62" s="64">
        <f>($B24*E81+$B25*E81^$B$26+$B$29*(E81/$B$27)^$B$28)*Parameters!$B$116*0.01</f>
        <v>3.6147250676868692E-3</v>
      </c>
      <c r="F62" s="64">
        <f>($B24*F81+$B25*F81^$B$26+$B$29*(F81/$B$27)^$B$28)*Parameters!$B$116*0.01</f>
        <v>5.2483485469900634E-3</v>
      </c>
      <c r="G62" s="64">
        <f>($B24*G81+$B25*G81^$B$26+$B$29*(G81/$B$27)^$B$28)*Parameters!$B$116*0.01</f>
        <v>7.2357339228691572E-3</v>
      </c>
      <c r="H62" s="64">
        <f>($B24*H81+$B25*H81^$B$26+$B$29*(H81/$B$27)^$B$28)*Parameters!$B$116*0.01</f>
        <v>9.5263206091977977E-3</v>
      </c>
      <c r="I62" s="64">
        <f>($B24*I81+$B25*I81^$B$26+$B$29*(I81/$B$27)^$B$28)*Parameters!$B$116*0.01</f>
        <v>1.206780175487941E-2</v>
      </c>
      <c r="J62" s="64">
        <f>($B24*J81+$B25*J81^$B$26+$B$29*(J81/$B$27)^$B$28)*Parameters!$B$116*0.01</f>
        <v>1.4816351661405953E-2</v>
      </c>
      <c r="K62" s="64">
        <f>($B24*K81+$B25*K81^$B$26+$B$29*(K81/$B$27)^$B$28)*Parameters!$B$116*0.01</f>
        <v>1.7738177814512771E-2</v>
      </c>
      <c r="L62" s="64">
        <f>($B24*L81+$B25*L81^$B$26+$B$29*(L81/$B$27)^$B$28)*Parameters!$B$116*0.01</f>
        <v>2.0808420741145268E-2</v>
      </c>
      <c r="M62" s="64">
        <f>($B24*M81+$B25*M81^$B$26+$B$29*(M81/$B$27)^$B$28)*Parameters!$B$116*0.01</f>
        <v>2.3916818584283801E-2</v>
      </c>
      <c r="N62" s="64">
        <f>($B24*N81+$B25*N81^$B$26+$B$29*(N81/$B$27)^$B$28)*Parameters!$B$116*0.01</f>
        <v>2.7062076544393767E-2</v>
      </c>
      <c r="O62" s="64">
        <f>($B24*O81+$B25*O81^$B$26+$B$29*(O81/$B$27)^$B$28)*Parameters!$B$116*0.01</f>
        <v>3.024212489847606E-2</v>
      </c>
      <c r="P62" s="64">
        <f>($B24*P81+$B25*P81^$B$26+$B$29*(P81/$B$27)^$B$28)*Parameters!$B$116*0.01</f>
        <v>3.3451303932031606E-2</v>
      </c>
      <c r="Q62" s="64">
        <f>($B24*Q81+$B25*Q81^$B$26+$B$29*(Q81/$B$27)^$B$28)*Parameters!$B$116*0.01</f>
        <v>3.6682397050466713E-2</v>
      </c>
      <c r="R62" s="64">
        <f>($B24*R81+$B25*R81^$B$26+$B$29*(R81/$B$27)^$B$28)*Parameters!$B$116*0.01</f>
        <v>3.9927524346310368E-2</v>
      </c>
      <c r="S62" s="64">
        <f>($B24*S81+$B25*S81^$B$26+$B$29*(S81/$B$27)^$B$28)*Parameters!$B$116*0.01</f>
        <v>4.317842577982841E-2</v>
      </c>
      <c r="T62" s="64">
        <f>($B24*T81+$B25*T81^$B$26+$B$29*(T81/$B$27)^$B$28)*Parameters!$B$116*0.01</f>
        <v>4.6426380955453733E-2</v>
      </c>
      <c r="U62" s="64">
        <f>($B24*U81+$B25*U81^$B$26+$B$29*(U81/$B$27)^$B$28)*Parameters!$B$116*0.01</f>
        <v>4.9661858884108678E-2</v>
      </c>
      <c r="V62" s="64">
        <f>($B24*V81+$B25*V81^$B$26+$B$29*(V81/$B$27)^$B$28)*Parameters!$B$116*0.01</f>
        <v>5.2877186023092111E-2</v>
      </c>
      <c r="W62" s="64">
        <f>($B24*W81+$B25*W81^$B$26+$B$29*(W81/$B$27)^$B$28)*Parameters!$B$116*0.01</f>
        <v>5.6068322780961737E-2</v>
      </c>
      <c r="X62" s="64">
        <f>($B24*X81+$B25*X81^$B$26+$B$29*(X81/$B$27)^$B$28)*Parameters!$B$116*0.01</f>
        <v>5.9229394701100155E-2</v>
      </c>
      <c r="Y62" s="64">
        <f>($B24*Y81+$B25*Y81^$B$26+$B$29*(Y81/$B$27)^$B$28)*Parameters!$B$116*0.01</f>
        <v>6.2346821658372929E-2</v>
      </c>
      <c r="Z62" s="64">
        <f>($B24*Z81+$B25*Z81^$B$26+$B$29*(Z81/$B$27)^$B$28)*Parameters!$B$116*0.01</f>
        <v>6.5397070404780322E-2</v>
      </c>
      <c r="AA62" s="64">
        <f>($B24*AA81+$B25*AA81^$B$26+$B$29*(AA81/$B$27)^$B$28)*Parameters!$B$116*0.01</f>
        <v>6.828606286605729E-2</v>
      </c>
      <c r="AB62" s="64">
        <f>($B24*AB81+$B25*AB81^$B$26+$B$29*(AB81/$B$27)^$B$28)*Parameters!$B$116*0.01</f>
        <v>7.0081540168745238E-2</v>
      </c>
      <c r="AC62" s="64">
        <f>($B24*AC81+$B25*AC81^$B$26+$B$29*(AC81/$B$27)^$B$28)*Parameters!$B$116*0.01</f>
        <v>7.0265566446146885E-2</v>
      </c>
      <c r="AD62" s="64">
        <f>($B24*AD81+$B25*AD81^$B$26+$B$29*(AD81/$B$27)^$B$28)*Parameters!$B$116*0.01</f>
        <v>6.9480892726210067E-2</v>
      </c>
      <c r="AE62" s="64">
        <f>($B24*AE81+$B25*AE81^$B$26+$B$29*(AE81/$B$27)^$B$28)*Parameters!$B$116*0.01</f>
        <v>6.8168751635458463E-2</v>
      </c>
      <c r="AF62" s="64">
        <f>($B24*AF81+$B25*AF81^$B$26+$B$29*(AF81/$B$27)^$B$28)*Parameters!$B$116*0.01</f>
        <v>6.6617837670593372E-2</v>
      </c>
      <c r="AG62" s="64">
        <f>($B24*AG81+$B25*AG81^$B$26+$B$29*(AG81/$B$27)^$B$28)*Parameters!$B$116*0.01</f>
        <v>6.5008790247117323E-2</v>
      </c>
      <c r="AH62" s="64">
        <f>($B24*AH81+$B25*AH81^$B$26+$B$29*(AH81/$B$27)^$B$28)*Parameters!$B$116*0.01</f>
        <v>6.3448837457311294E-2</v>
      </c>
      <c r="AI62" s="64">
        <f>($B24*AI81+$B25*AI81^$B$26+$B$29*(AI81/$B$27)^$B$28)*Parameters!$B$116*0.01</f>
        <v>6.1996869238264571E-2</v>
      </c>
      <c r="AJ62" s="64">
        <f>($B24*AJ81+$B25*AJ81^$B$26+$B$29*(AJ81/$B$27)^$B$28)*Parameters!$B$116*0.01</f>
        <v>6.0680833249130893E-2</v>
      </c>
      <c r="AK62" s="64">
        <f>($B24*AK81+$B25*AK81^$B$26+$B$29*(AK81/$B$27)^$B$28)*Parameters!$B$116*0.01</f>
        <v>5.9509474013162741E-2</v>
      </c>
      <c r="AL62" s="64">
        <f>($B24*AL81+$B25*AL81^$B$26+$B$29*(AL81/$B$27)^$B$28)*Parameters!$B$116*0.01</f>
        <v>5.8480092005085908E-2</v>
      </c>
      <c r="AM62" s="64">
        <f>($B24*AM81+$B25*AM81^$B$26+$B$29*(AM81/$B$27)^$B$28)*Parameters!$B$116*0.01</f>
        <v>5.7583579875067507E-2</v>
      </c>
      <c r="AN62" s="64">
        <f>($B24*AN81+$B25*AN81^$B$26+$B$29*(AN81/$B$27)^$B$28)*Parameters!$B$116*0.01</f>
        <v>5.6807630284195887E-2</v>
      </c>
      <c r="AO62" s="64">
        <f>($B24*AO81+$B25*AO81^$B$26+$B$29*(AO81/$B$27)^$B$28)*Parameters!$B$116*0.01</f>
        <v>5.6138732641043271E-2</v>
      </c>
      <c r="AP62" s="64">
        <f>($B24*AP81+$B25*AP81^$B$26+$B$29*(AP81/$B$27)^$B$28)*Parameters!$B$116*0.01</f>
        <v>5.5563376743372209E-2</v>
      </c>
      <c r="AQ62" s="64">
        <f>($B24*AQ81+$B25*AQ81^$B$26+$B$29*(AQ81/$B$27)^$B$28)*Parameters!$B$116*0.01</f>
        <v>5.5068742898764407E-2</v>
      </c>
      <c r="AR62" s="64">
        <f>($B24*AR81+$B25*AR81^$B$26+$B$29*(AR81/$B$27)^$B$28)*Parameters!$B$116*0.01</f>
        <v>5.4643063907845874E-2</v>
      </c>
      <c r="AS62" s="64">
        <f>($B24*AS81+$B25*AS81^$B$26+$B$29*(AS81/$B$27)^$B$28)*Parameters!$B$116*0.01</f>
        <v>5.4275781016433114E-2</v>
      </c>
      <c r="AT62" s="64">
        <f>($B24*AT81+$B25*AT81^$B$26+$B$29*(AT81/$B$27)^$B$28)*Parameters!$B$116*0.01</f>
        <v>5.3957573766020651E-2</v>
      </c>
      <c r="AU62" s="64">
        <f>($B24*AU81+$B25*AU81^$B$26+$B$29*(AU81/$B$27)^$B$28)*Parameters!$B$116*0.01</f>
        <v>5.3680315696011123E-2</v>
      </c>
      <c r="AV62" s="64">
        <f>($B24*AV81+$B25*AV81^$B$26+$B$29*(AV81/$B$27)^$B$28)*Parameters!$B$116*0.01</f>
        <v>5.3436989353506104E-2</v>
      </c>
      <c r="AW62" s="64">
        <f>($B24*AW81+$B25*AW81^$B$26+$B$29*(AW81/$B$27)^$B$28)*Parameters!$B$116*0.01</f>
        <v>5.322158186702506E-2</v>
      </c>
      <c r="AX62" s="64">
        <f>($B24*AX81+$B25*AX81^$B$26+$B$29*(AX81/$B$27)^$B$28)*Parameters!$B$116*0.01</f>
        <v>5.3028974317712085E-2</v>
      </c>
      <c r="AY62" s="64">
        <f>($B24*AY81+$B25*AY81^$B$26+$B$29*(AY81/$B$27)^$B$28)*Parameters!$B$116*0.01</f>
        <v>5.2854832887270844E-2</v>
      </c>
      <c r="AZ62" s="64">
        <f>($B24*AZ81+$B25*AZ81^$B$26+$B$29*(AZ81/$B$27)^$B$28)*Parameters!$B$116*0.01</f>
        <v>5.2695506343087097E-2</v>
      </c>
      <c r="BA62" s="64">
        <f>($B24*BA81+$B25*BA81^$B$26+$B$29*(BA81/$B$27)^$B$28)*Parameters!$B$116*0.01</f>
        <v>5.2547932219433449E-2</v>
      </c>
      <c r="BB62" s="64">
        <f>($B24*BB81+$B25*BB81^$B$26+$B$29*(BB81/$B$27)^$B$28)*Parameters!$B$116*0.01</f>
        <v>5.2409552658790659E-2</v>
      </c>
      <c r="BC62" s="64">
        <f>($B24*BC81+$B25*BC81^$B$26+$B$29*(BC81/$B$27)^$B$28)*Parameters!$B$116*0.01</f>
        <v>5.2278240015955789E-2</v>
      </c>
      <c r="BD62" s="64">
        <f>($B24*BD81+$B25*BD81^$B$26+$B$29*(BD81/$B$27)^$B$28)*Parameters!$B$116*0.01</f>
        <v>5.2152231817452377E-2</v>
      </c>
      <c r="BE62" s="64">
        <f>($B24*BE81+$B25*BE81^$B$26+$B$29*(BE81/$B$27)^$B$28)*Parameters!$B$116*0.01</f>
        <v>5.2030074387942563E-2</v>
      </c>
      <c r="BF62" s="64">
        <f>($B24*BF81+$B25*BF81^$B$26+$B$29*(BF81/$B$27)^$B$28)*Parameters!$B$116*0.01</f>
        <v>5.1910574322326201E-2</v>
      </c>
      <c r="BG62" s="64">
        <f>($B24*BG81+$B25*BG81^$B$26+$B$29*(BG81/$B$27)^$B$28)*Parameters!$B$116*0.01</f>
        <v>5.1792756942484655E-2</v>
      </c>
      <c r="BH62" s="64">
        <f>($B24*BH81+$B25*BH81^$B$26+$B$29*(BH81/$B$27)^$B$28)*Parameters!$B$116*0.01</f>
        <v>5.1675830894869525E-2</v>
      </c>
      <c r="BI62" s="64">
        <f>($B24*BI81+$B25*BI81^$B$26+$B$29*(BI81/$B$27)^$B$28)*Parameters!$B$116*0.01</f>
        <v>5.1559158095304314E-2</v>
      </c>
      <c r="BJ62" s="64">
        <f>($B24*BJ81+$B25*BJ81^$B$26+$B$29*(BJ81/$B$27)^$B$28)*Parameters!$B$116*0.01</f>
        <v>5.0328928649380329E-2</v>
      </c>
      <c r="BK62" s="64">
        <f>($B24*BK81+$B25*BK81^$B$26+$B$29*(BK81/$B$27)^$B$28)*Parameters!$B$116*0.01</f>
        <v>4.9454049747511997E-2</v>
      </c>
      <c r="BL62" s="64">
        <f>($B24*BL81+$B25*BL81^$B$26+$B$29*(BL81/$B$27)^$B$28)*Parameters!$B$116*0.01</f>
        <v>4.8815828049857068E-2</v>
      </c>
      <c r="BM62" s="64">
        <f>($B24*BM81+$B25*BM81^$B$26+$B$29*(BM81/$B$27)^$B$28)*Parameters!$B$116*0.01</f>
        <v>4.8335887918172962E-2</v>
      </c>
      <c r="BN62" s="64">
        <f>($B24*BN81+$B25*BN81^$B$26+$B$29*(BN81/$B$27)^$B$28)*Parameters!$B$116*0.01</f>
        <v>4.7962093720048719E-2</v>
      </c>
      <c r="BO62" s="64">
        <f>($B24*BO81+$B25*BO81^$B$26+$B$29*(BO81/$B$27)^$B$28)*Parameters!$B$116*0.01</f>
        <v>4.7659584546469375E-2</v>
      </c>
      <c r="BP62" s="64">
        <f>($B24*BP81+$B25*BP81^$B$26+$B$29*(BP81/$B$27)^$B$28)*Parameters!$B$116*0.01</f>
        <v>4.7404966391539731E-2</v>
      </c>
      <c r="BQ62" s="64">
        <f>($B24*BQ81+$B25*BQ81^$B$26+$B$29*(BQ81/$B$27)^$B$28)*Parameters!$B$116*0.01</f>
        <v>4.7182501821048294E-2</v>
      </c>
      <c r="BR62" s="64">
        <f>($B24*BR81+$B25*BR81^$B$26+$B$29*(BR81/$B$27)^$B$28)*Parameters!$B$116*0.01</f>
        <v>4.6981587099897117E-2</v>
      </c>
      <c r="BS62" s="64">
        <f>($B24*BS81+$B25*BS81^$B$26+$B$29*(BS81/$B$27)^$B$28)*Parameters!$B$116*0.01</f>
        <v>4.6795070805336632E-2</v>
      </c>
      <c r="BT62" s="64">
        <f>($B24*BT81+$B25*BT81^$B$26+$B$29*(BT81/$B$27)^$B$28)*Parameters!$B$116*0.01</f>
        <v>4.6618128059575915E-2</v>
      </c>
      <c r="BU62" s="64">
        <f>($B24*BU81+$B25*BU81^$B$26+$B$29*(BU81/$B$27)^$B$28)*Parameters!$B$116*0.01</f>
        <v>4.6447504305775253E-2</v>
      </c>
      <c r="BV62" s="64">
        <f>($B24*BV81+$B25*BV81^$B$26+$B$29*(BV81/$B$27)^$B$28)*Parameters!$B$116*0.01</f>
        <v>4.6281006133934779E-2</v>
      </c>
      <c r="BW62" s="64">
        <f>($B24*BW81+$B25*BW81^$B$26+$B$29*(BW81/$B$27)^$B$28)*Parameters!$B$116*0.01</f>
        <v>4.6117157864301012E-2</v>
      </c>
      <c r="BX62" s="64">
        <f>($B24*BX81+$B25*BX81^$B$26+$B$29*(BX81/$B$27)^$B$28)*Parameters!$B$116*0.01</f>
        <v>4.5954969629162276E-2</v>
      </c>
      <c r="BY62" s="64">
        <f>($B24*BY81+$B25*BY81^$B$26+$B$29*(BY81/$B$27)^$B$28)*Parameters!$B$116*0.01</f>
        <v>4.5793780591673612E-2</v>
      </c>
      <c r="BZ62" s="64">
        <f>($B24*BZ81+$B25*BZ81^$B$26+$B$29*(BZ81/$B$27)^$B$28)*Parameters!$B$116*0.01</f>
        <v>4.5633152865803564E-2</v>
      </c>
      <c r="CA62" s="64">
        <f>($B24*CA81+$B25*CA81^$B$26+$B$29*(CA81/$B$27)^$B$28)*Parameters!$B$116*0.01</f>
        <v>4.5472799683247744E-2</v>
      </c>
      <c r="CB62" s="64">
        <f>($B24*CB81+$B25*CB81^$B$26+$B$29*(CB81/$B$27)^$B$28)*Parameters!$B$116*0.01</f>
        <v>4.5312536712112411E-2</v>
      </c>
      <c r="CC62" s="64">
        <f>($B24*CC81+$B25*CC81^$B$26+$B$29*(CC81/$B$27)^$B$28)*Parameters!$B$116*0.01</f>
        <v>4.5152249038040194E-2</v>
      </c>
      <c r="CD62" s="64">
        <f>($B24*CD81+$B25*CD81^$B$26+$B$29*(CD81/$B$27)^$B$28)*Parameters!$B$116*0.01</f>
        <v>4.4991868748439884E-2</v>
      </c>
      <c r="CE62" s="64">
        <f>($B24*CE81+$B25*CE81^$B$26+$B$29*(CE81/$B$27)^$B$28)*Parameters!$B$116*0.01</f>
        <v>4.4831359699833685E-2</v>
      </c>
      <c r="CF62" s="64">
        <f>($B24*CF81+$B25*CF81^$B$26+$B$29*(CF81/$B$27)^$B$28)*Parameters!$B$116*0.01</f>
        <v>4.4670707155179942E-2</v>
      </c>
      <c r="CG62" s="64">
        <f>($B24*CG81+$B25*CG81^$B$26+$B$29*(CG81/$B$27)^$B$28)*Parameters!$B$116*0.01</f>
        <v>4.4509910725796152E-2</v>
      </c>
      <c r="CH62" s="64">
        <f>($B24*CH81+$B25*CH81^$B$26+$B$29*(CH81/$B$27)^$B$28)*Parameters!$B$116*0.01</f>
        <v>4.4348979557939976E-2</v>
      </c>
      <c r="CI62" s="64">
        <f>($B24*CI81+$B25*CI81^$B$26+$B$29*(CI81/$B$27)^$B$28)*Parameters!$B$116*0.01</f>
        <v>4.4187929045890265E-2</v>
      </c>
      <c r="CJ62" s="64">
        <f>($B24*CJ81+$B25*CJ81^$B$26+$B$29*(CJ81/$B$27)^$B$28)*Parameters!$B$116*0.01</f>
        <v>4.4026778584592259E-2</v>
      </c>
      <c r="CK62" s="64">
        <f>($B24*CK81+$B25*CK81^$B$26+$B$29*(CK81/$B$27)^$B$28)*Parameters!$B$116*0.01</f>
        <v>4.3865550031425296E-2</v>
      </c>
      <c r="CL62" s="64">
        <f>($B24*CL81+$B25*CL81^$B$26+$B$29*(CL81/$B$27)^$B$28)*Parameters!$B$116*0.01</f>
        <v>4.3704266652622802E-2</v>
      </c>
      <c r="CM62" s="64">
        <f>($B24*CM81+$B25*CM81^$B$26+$B$29*(CM81/$B$27)^$B$28)*Parameters!$B$116*0.01</f>
        <v>4.3542952401674564E-2</v>
      </c>
      <c r="CN62" s="64">
        <f>($B24*CN81+$B25*CN81^$B$26+$B$29*(CN81/$B$27)^$B$28)*Parameters!$B$116*0.01</f>
        <v>4.3381631425722475E-2</v>
      </c>
      <c r="CO62" s="64">
        <f>($B24*CO81+$B25*CO81^$B$26+$B$29*(CO81/$B$27)^$B$28)*Parameters!$B$116*0.01</f>
        <v>4.3220327728994479E-2</v>
      </c>
      <c r="CP62" s="64">
        <f>($B24*CP81+$B25*CP81^$B$26+$B$29*(CP81/$B$27)^$B$28)*Parameters!$B$116*0.01</f>
        <v>4.3059064944759279E-2</v>
      </c>
      <c r="CQ62" s="64">
        <f>($B24*CQ81+$B25*CQ81^$B$26+$B$29*(CQ81/$B$27)^$B$28)*Parameters!$B$116*0.01</f>
        <v>4.2897866182543203E-2</v>
      </c>
      <c r="CR62" s="64">
        <f>($B24*CR81+$B25*CR81^$B$26+$B$29*(CR81/$B$27)^$B$28)*Parameters!$B$116*0.01</f>
        <v>4.2736753927742843E-2</v>
      </c>
      <c r="CS62" s="64">
        <f>($B24*CS81+$B25*CS81^$B$26+$B$29*(CS81/$B$27)^$B$28)*Parameters!$B$116*0.01</f>
        <v>4.2575749977857374E-2</v>
      </c>
      <c r="CT62" s="64">
        <f>($B24*CT81+$B25*CT81^$B$26+$B$29*(CT81/$B$27)^$B$28)*Parameters!$B$116*0.01</f>
        <v>4.2414875404411564E-2</v>
      </c>
      <c r="CU62" s="64">
        <f>($B24*CU81+$B25*CU81^$B$26+$B$29*(CU81/$B$27)^$B$28)*Parameters!$B$116*0.01</f>
        <v>4.2254150532963684E-2</v>
      </c>
      <c r="CV62" s="64">
        <f>($B24*CV81+$B25*CV81^$B$26+$B$29*(CV81/$B$27)^$B$28)*Parameters!$B$116*0.01</f>
        <v>4.2093594935876687E-2</v>
      </c>
    </row>
    <row r="63" spans="1:105" s="64" customFormat="1" ht="18" customHeight="1">
      <c r="A63" s="580" t="s">
        <v>1129</v>
      </c>
      <c r="B63" s="64">
        <f t="shared" ref="B63:BM63" si="13">+B62+B50/100</f>
        <v>1.0773810546510498E-3</v>
      </c>
      <c r="C63" s="64">
        <f t="shared" si="13"/>
        <v>3.0018018097441364E-3</v>
      </c>
      <c r="D63" s="64">
        <f t="shared" si="13"/>
        <v>4.2772068279910468E-3</v>
      </c>
      <c r="E63" s="64">
        <f t="shared" si="13"/>
        <v>6.2026574499070911E-3</v>
      </c>
      <c r="F63" s="64">
        <f t="shared" si="13"/>
        <v>8.6362590824340963E-3</v>
      </c>
      <c r="G63" s="64">
        <f t="shared" si="13"/>
        <v>1.1547437452796083E-2</v>
      </c>
      <c r="H63" s="64">
        <f t="shared" si="13"/>
        <v>1.487658880646168E-2</v>
      </c>
      <c r="I63" s="64">
        <f t="shared" si="13"/>
        <v>1.8566554825129665E-2</v>
      </c>
      <c r="J63" s="64">
        <f t="shared" si="13"/>
        <v>2.2576116711597975E-2</v>
      </c>
      <c r="K63" s="64">
        <f t="shared" si="13"/>
        <v>2.7302351383622116E-2</v>
      </c>
      <c r="L63" s="64">
        <f t="shared" si="13"/>
        <v>3.2438090672629191E-2</v>
      </c>
      <c r="M63" s="64">
        <f t="shared" si="13"/>
        <v>3.7918084497889457E-2</v>
      </c>
      <c r="N63" s="64">
        <f t="shared" si="13"/>
        <v>4.3647352808715997E-2</v>
      </c>
      <c r="O63" s="64">
        <f t="shared" si="13"/>
        <v>4.9704020568443544E-2</v>
      </c>
      <c r="P63" s="64">
        <f t="shared" si="13"/>
        <v>5.6021329457985762E-2</v>
      </c>
      <c r="Q63" s="64">
        <f t="shared" si="13"/>
        <v>6.2589894883751815E-2</v>
      </c>
      <c r="R63" s="64">
        <f t="shared" si="13"/>
        <v>6.9398461800284431E-2</v>
      </c>
      <c r="S63" s="64">
        <f t="shared" si="13"/>
        <v>7.6434780668536512E-2</v>
      </c>
      <c r="T63" s="64">
        <f t="shared" si="13"/>
        <v>8.3685902140591767E-2</v>
      </c>
      <c r="U63" s="64">
        <f t="shared" si="13"/>
        <v>9.1138008324924996E-2</v>
      </c>
      <c r="V63" s="64">
        <f t="shared" si="13"/>
        <v>9.877913261655008E-2</v>
      </c>
      <c r="W63" s="64">
        <f t="shared" si="13"/>
        <v>0.10660464942214537</v>
      </c>
      <c r="X63" s="64">
        <f t="shared" si="13"/>
        <v>0.11460662275032749</v>
      </c>
      <c r="Y63" s="64">
        <f t="shared" si="13"/>
        <v>0.12276521783543702</v>
      </c>
      <c r="Z63" s="64">
        <f t="shared" si="13"/>
        <v>0.13105261078079594</v>
      </c>
      <c r="AA63" s="64">
        <f t="shared" si="13"/>
        <v>0.1393698088282013</v>
      </c>
      <c r="AB63" s="64">
        <f t="shared" si="13"/>
        <v>0.1467755461313921</v>
      </c>
      <c r="AC63" s="64">
        <f t="shared" si="13"/>
        <v>0.15269862119901245</v>
      </c>
      <c r="AD63" s="64">
        <f t="shared" si="13"/>
        <v>0.15770528693948352</v>
      </c>
      <c r="AE63" s="64">
        <f t="shared" si="13"/>
        <v>0.16220291173114526</v>
      </c>
      <c r="AF63" s="64">
        <f t="shared" si="13"/>
        <v>0.16645293156421356</v>
      </c>
      <c r="AG63" s="64">
        <f t="shared" si="13"/>
        <v>0.17056522057821077</v>
      </c>
      <c r="AH63" s="64">
        <f t="shared" si="13"/>
        <v>0.17461954359096138</v>
      </c>
      <c r="AI63" s="64">
        <f t="shared" si="13"/>
        <v>0.17871845292818372</v>
      </c>
      <c r="AJ63" s="64">
        <f t="shared" si="13"/>
        <v>0.18289926427873376</v>
      </c>
      <c r="AK63" s="64">
        <f t="shared" si="13"/>
        <v>0.18717901300363077</v>
      </c>
      <c r="AL63" s="64">
        <f t="shared" si="13"/>
        <v>0.19156287647476761</v>
      </c>
      <c r="AM63" s="64">
        <f t="shared" si="13"/>
        <v>0.19604925187469374</v>
      </c>
      <c r="AN63" s="64">
        <f t="shared" si="13"/>
        <v>0.20063291429016517</v>
      </c>
      <c r="AO63" s="64">
        <f t="shared" si="13"/>
        <v>0.20530694904179095</v>
      </c>
      <c r="AP63" s="64">
        <f t="shared" si="13"/>
        <v>0.21006390647306583</v>
      </c>
      <c r="AQ63" s="64">
        <f t="shared" si="13"/>
        <v>0.21489646773947702</v>
      </c>
      <c r="AR63" s="64">
        <f t="shared" si="13"/>
        <v>0.21979780606288424</v>
      </c>
      <c r="AS63" s="64">
        <f t="shared" si="13"/>
        <v>0.22476176077960458</v>
      </c>
      <c r="AT63" s="64">
        <f t="shared" si="13"/>
        <v>0.22978289849316294</v>
      </c>
      <c r="AU63" s="64">
        <f t="shared" si="13"/>
        <v>0.23485650818543058</v>
      </c>
      <c r="AV63" s="64">
        <f t="shared" si="13"/>
        <v>0.23997855964735143</v>
      </c>
      <c r="AW63" s="64">
        <f t="shared" si="13"/>
        <v>0.2451456434549853</v>
      </c>
      <c r="AX63" s="64">
        <f t="shared" si="13"/>
        <v>0.25035490363201029</v>
      </c>
      <c r="AY63" s="64">
        <f t="shared" si="13"/>
        <v>0.25560396963857551</v>
      </c>
      <c r="AZ63" s="64">
        <f t="shared" si="13"/>
        <v>0.26089089147586081</v>
      </c>
      <c r="BA63" s="64">
        <f t="shared" si="13"/>
        <v>0.26621407990253104</v>
      </c>
      <c r="BB63" s="64">
        <f t="shared" si="13"/>
        <v>0.27157225264486051</v>
      </c>
      <c r="BC63" s="64">
        <f t="shared" si="13"/>
        <v>0.27696438680402619</v>
      </c>
      <c r="BD63" s="64">
        <f t="shared" si="13"/>
        <v>0.28238967726568415</v>
      </c>
      <c r="BE63" s="64">
        <f t="shared" si="13"/>
        <v>0.28784750069736453</v>
      </c>
      <c r="BF63" s="64">
        <f t="shared" si="13"/>
        <v>0.29333738461276987</v>
      </c>
      <c r="BG63" s="64">
        <f t="shared" si="13"/>
        <v>0.29885898094596353</v>
      </c>
      <c r="BH63" s="64">
        <f t="shared" si="13"/>
        <v>0.3044120435848377</v>
      </c>
      <c r="BI63" s="64">
        <f t="shared" si="13"/>
        <v>0.30999640934406109</v>
      </c>
      <c r="BJ63" s="64">
        <f t="shared" si="13"/>
        <v>0.31449868225594652</v>
      </c>
      <c r="BK63" s="64">
        <f t="shared" si="13"/>
        <v>0.31729298098600822</v>
      </c>
      <c r="BL63" s="64">
        <f t="shared" si="13"/>
        <v>0.32023738947625885</v>
      </c>
      <c r="BM63" s="64">
        <f t="shared" si="13"/>
        <v>0.32327113470421942</v>
      </c>
      <c r="BN63" s="64">
        <f t="shared" ref="BN63:CV63" si="14">+BN62+BN50/100</f>
        <v>0.32635411793006386</v>
      </c>
      <c r="BO63" s="64">
        <f t="shared" si="14"/>
        <v>0.3294597495539765</v>
      </c>
      <c r="BP63" s="64">
        <f t="shared" si="14"/>
        <v>0.33257035795334056</v>
      </c>
      <c r="BQ63" s="64">
        <f t="shared" si="14"/>
        <v>0.33567420165272033</v>
      </c>
      <c r="BR63" s="64">
        <f t="shared" si="14"/>
        <v>0.33876350262842098</v>
      </c>
      <c r="BS63" s="64">
        <f t="shared" si="14"/>
        <v>0.34183314111127272</v>
      </c>
      <c r="BT63" s="64">
        <f t="shared" si="14"/>
        <v>0.344879784345695</v>
      </c>
      <c r="BU63" s="64">
        <f t="shared" si="14"/>
        <v>0.34790130263727725</v>
      </c>
      <c r="BV63" s="64">
        <f t="shared" si="14"/>
        <v>0.3508963768268013</v>
      </c>
      <c r="BW63" s="64">
        <f t="shared" si="14"/>
        <v>0.35386423389820942</v>
      </c>
      <c r="BX63" s="64">
        <f t="shared" si="14"/>
        <v>0.35680446862928183</v>
      </c>
      <c r="BY63" s="64">
        <f t="shared" si="14"/>
        <v>0.35971692315060133</v>
      </c>
      <c r="BZ63" s="64">
        <f t="shared" si="14"/>
        <v>0.36260160554038751</v>
      </c>
      <c r="CA63" s="64">
        <f t="shared" si="14"/>
        <v>0.36545863476426099</v>
      </c>
      <c r="CB63" s="64">
        <f t="shared" si="14"/>
        <v>0.36828820341092661</v>
      </c>
      <c r="CC63" s="64">
        <f t="shared" si="14"/>
        <v>0.37109055245776473</v>
      </c>
      <c r="CD63" s="64">
        <f t="shared" si="14"/>
        <v>0.37386595417383739</v>
      </c>
      <c r="CE63" s="64">
        <f t="shared" si="14"/>
        <v>0.37661470053076213</v>
      </c>
      <c r="CF63" s="64">
        <f t="shared" si="14"/>
        <v>0.37933709534407856</v>
      </c>
      <c r="CG63" s="64">
        <f t="shared" si="14"/>
        <v>0.38203344894312863</v>
      </c>
      <c r="CH63" s="64">
        <f t="shared" si="14"/>
        <v>0.38470407455620309</v>
      </c>
      <c r="CI63" s="64">
        <f t="shared" si="14"/>
        <v>0.3873492858604286</v>
      </c>
      <c r="CJ63" s="64">
        <f t="shared" si="14"/>
        <v>0.38996939532350827</v>
      </c>
      <c r="CK63" s="64">
        <f t="shared" si="14"/>
        <v>0.39256471308457663</v>
      </c>
      <c r="CL63" s="64">
        <f t="shared" si="14"/>
        <v>0.39513554620272989</v>
      </c>
      <c r="CM63" s="64">
        <f t="shared" si="14"/>
        <v>0.39768219815682254</v>
      </c>
      <c r="CN63" s="64">
        <f t="shared" si="14"/>
        <v>0.40020496851739695</v>
      </c>
      <c r="CO63" s="64">
        <f t="shared" si="14"/>
        <v>0.40270415273687304</v>
      </c>
      <c r="CP63" s="64">
        <f t="shared" si="14"/>
        <v>0.40518004202125468</v>
      </c>
      <c r="CQ63" s="64">
        <f t="shared" si="14"/>
        <v>0.40763292325823841</v>
      </c>
      <c r="CR63" s="64">
        <f t="shared" si="14"/>
        <v>0.41006307898451577</v>
      </c>
      <c r="CS63" s="64">
        <f t="shared" si="14"/>
        <v>0.4124707873804343</v>
      </c>
      <c r="CT63" s="64">
        <f t="shared" si="14"/>
        <v>0.41485632228384983</v>
      </c>
      <c r="CU63" s="64">
        <f t="shared" si="14"/>
        <v>0.41721995321750699</v>
      </c>
      <c r="CV63" s="64">
        <f t="shared" si="14"/>
        <v>0.41956194542599734</v>
      </c>
    </row>
    <row r="64" spans="1:105" s="147" customFormat="1" ht="18" customHeight="1">
      <c r="A64" s="576" t="s">
        <v>1133</v>
      </c>
      <c r="B64" s="147">
        <f>+B61-B65</f>
        <v>4.1348967526362301E-3</v>
      </c>
      <c r="C64" s="147">
        <f>+C63*C61/(1+C63^Parameters!$B$125)</f>
        <v>1.5291628646501357E-2</v>
      </c>
      <c r="D64" s="147">
        <f>+D63*D61/(1+D63^Parameters!$B$125)</f>
        <v>2.8131526042520415E-2</v>
      </c>
      <c r="E64" s="147">
        <f>+E63*E61/(1+E63^Parameters!$B$125)</f>
        <v>5.0001519218080319E-2</v>
      </c>
      <c r="F64" s="147">
        <f>+F63*F61/(1+F63^Parameters!$B$125)</f>
        <v>8.1848807774352883E-2</v>
      </c>
      <c r="G64" s="147">
        <f>+G63*G61/(1+G63^Parameters!$B$125)</f>
        <v>0.12426024584579125</v>
      </c>
      <c r="H64" s="147">
        <f>+H63*H61/(1+H63^Parameters!$B$125)</f>
        <v>0.1776379993316399</v>
      </c>
      <c r="I64" s="147">
        <f>+I63*I61/(1+I63^Parameters!$B$125)</f>
        <v>0.24344657848724785</v>
      </c>
      <c r="J64" s="147">
        <f>+J63*J61/(1+J63^Parameters!$B$125)</f>
        <v>0.32224899408707347</v>
      </c>
      <c r="K64" s="147">
        <f>+K63*K61/(1+K63^Parameters!$B$125)</f>
        <v>0.42107373228416395</v>
      </c>
      <c r="L64" s="147">
        <f>+L63*L61/(1+L63^Parameters!$B$125)</f>
        <v>0.54547426083201944</v>
      </c>
      <c r="M64" s="147">
        <f>+M63*M61/(1+M63^Parameters!$B$125)</f>
        <v>0.70115540870751336</v>
      </c>
      <c r="N64" s="147">
        <f>+N63*N61/(1+N63^Parameters!$B$125)</f>
        <v>0.88893181764316853</v>
      </c>
      <c r="O64" s="147">
        <f>+O63*O61/(1+O63^Parameters!$B$125)</f>
        <v>1.1035775431811439</v>
      </c>
      <c r="P64" s="147">
        <f>+P63*P61/(1+P63^Parameters!$B$125)</f>
        <v>1.3463275247637516</v>
      </c>
      <c r="Q64" s="147">
        <f>+Q63*Q61/(1+Q63^Parameters!$B$125)</f>
        <v>1.6192990404302074</v>
      </c>
      <c r="R64" s="147">
        <f>+R63*R61/(1+R63^Parameters!$B$125)</f>
        <v>1.924397631540453</v>
      </c>
      <c r="S64" s="147">
        <f>+S63*S61/(1+S63^Parameters!$B$125)</f>
        <v>2.2633632363004295</v>
      </c>
      <c r="T64" s="147">
        <f>+T63*T61/(1+T63^Parameters!$B$125)</f>
        <v>2.6378037697552008</v>
      </c>
      <c r="U64" s="147">
        <f>+U63*U61/(1+U63^Parameters!$B$125)</f>
        <v>3.0492110679401812</v>
      </c>
      <c r="V64" s="147">
        <f>+V63*V61/(1+V63^Parameters!$B$125)</f>
        <v>3.5000641364250953</v>
      </c>
      <c r="W64" s="147">
        <f>+W63*W61/(1+W63^Parameters!$B$125)</f>
        <v>3.9927296577073141</v>
      </c>
      <c r="X64" s="147">
        <f>+X63*X61/(1+X63^Parameters!$B$125)</f>
        <v>4.5282599045199889</v>
      </c>
      <c r="Y64" s="147">
        <f>+Y63*Y61/(1+Y63^Parameters!$B$125)</f>
        <v>5.1078191163083577</v>
      </c>
      <c r="Z64" s="147">
        <f>+Z63*Z61/(1+Z63^Parameters!$B$125)</f>
        <v>5.7321970750678659</v>
      </c>
      <c r="AA64" s="147">
        <f>+AA63*AA61/(1+AA63^Parameters!$B$125)</f>
        <v>6.3988257688600454</v>
      </c>
      <c r="AB64" s="147">
        <f>+AB63*AB61/(1+AB63^Parameters!$B$125)</f>
        <v>7.0639839053159763</v>
      </c>
      <c r="AC64" s="147">
        <f>+AC63*AC61/(1+AC63^Parameters!$B$125)</f>
        <v>7.6946479716465666</v>
      </c>
      <c r="AD64" s="147">
        <f>+AD63*AD61/(1+AD63^Parameters!$B$125)</f>
        <v>8.3167020838318546</v>
      </c>
      <c r="AE64" s="147">
        <f>+AE63*AE61/(1+AE63^Parameters!$B$125)</f>
        <v>8.947614162023763</v>
      </c>
      <c r="AF64" s="147">
        <f>+AF63*AF61/(1+AF63^Parameters!$B$125)</f>
        <v>9.5795204450580496</v>
      </c>
      <c r="AG64" s="147">
        <f>+AG63*AG61/(1+AG63^Parameters!$B$125)</f>
        <v>10.209592189467232</v>
      </c>
      <c r="AH64" s="147">
        <f>+AH63*AH61/(1+AH63^Parameters!$B$125)</f>
        <v>10.858106491614809</v>
      </c>
      <c r="AI64" s="147">
        <f>+AI63*AI61/(1+AI63^Parameters!$B$125)</f>
        <v>11.534136016631173</v>
      </c>
      <c r="AJ64" s="147">
        <f>+AJ63*AJ61/(1+AJ63^Parameters!$B$125)</f>
        <v>12.242354222011304</v>
      </c>
      <c r="AK64" s="147">
        <f>+AK63*AK61/(1+AK63^Parameters!$B$125)</f>
        <v>12.985978870304608</v>
      </c>
      <c r="AL64" s="147">
        <f>+AL63*AL61/(1+AL63^Parameters!$B$125)</f>
        <v>13.767383131261694</v>
      </c>
      <c r="AM64" s="147">
        <f>+AM63*AM61/(1+AM63^Parameters!$B$125)</f>
        <v>14.58845906983813</v>
      </c>
      <c r="AN64" s="147">
        <f>+AN63*AN61/(1+AN63^Parameters!$B$125)</f>
        <v>15.450842379541944</v>
      </c>
      <c r="AO64" s="147">
        <f>+AO63*AO61/(1+AO63^Parameters!$B$125)</f>
        <v>16.35605146933813</v>
      </c>
      <c r="AP64" s="147">
        <f>+AP63*AP61/(1+AP63^Parameters!$B$125)</f>
        <v>17.305573597677853</v>
      </c>
      <c r="AQ64" s="147">
        <f>+AQ63*AQ61/(1+AQ63^Parameters!$B$125)</f>
        <v>18.300918215357473</v>
      </c>
      <c r="AR64" s="147">
        <f>+AR63*AR61/(1+AR63^Parameters!$B$125)</f>
        <v>19.343649949157776</v>
      </c>
      <c r="AS64" s="147">
        <f>+AS63*AS61/(1+AS63^Parameters!$B$125)</f>
        <v>20.435408911709821</v>
      </c>
      <c r="AT64" s="147">
        <f>+AT63*AT61/(1+AT63^Parameters!$B$125)</f>
        <v>21.577923111194295</v>
      </c>
      <c r="AU64" s="147">
        <f>+AU63*AU61/(1+AU63^Parameters!$B$125)</f>
        <v>22.773015944478459</v>
      </c>
      <c r="AV64" s="147">
        <f>+AV63*AV61/(1+AV63^Parameters!$B$125)</f>
        <v>24.022610651815082</v>
      </c>
      <c r="AW64" s="147">
        <f>+AW63*AW61/(1+AW63^Parameters!$B$125)</f>
        <v>25.328732923759468</v>
      </c>
      <c r="AX64" s="147">
        <f>+AX63*AX61/(1+AX63^Parameters!$B$125)</f>
        <v>26.69351241962281</v>
      </c>
      <c r="AY64" s="147">
        <f>+AY63*AY61/(1+AY63^Parameters!$B$125)</f>
        <v>28.119183683304232</v>
      </c>
      <c r="AZ64" s="147">
        <f>+AZ63*AZ61/(1+AZ63^Parameters!$B$125)</f>
        <v>29.608086766975845</v>
      </c>
      <c r="BA64" s="147">
        <f>+BA63*BA61/(1+BA63^Parameters!$B$125)</f>
        <v>31.1626677593413</v>
      </c>
      <c r="BB64" s="147">
        <f>+BB63*BB61/(1+BB63^Parameters!$B$125)</f>
        <v>32.785479340612298</v>
      </c>
      <c r="BC64" s="147">
        <f>+BC63*BC61/(1+BC63^Parameters!$B$125)</f>
        <v>34.479181437021175</v>
      </c>
      <c r="BD64" s="147">
        <f>+BD63*BD61/(1+BD63^Parameters!$B$125)</f>
        <v>36.246542014857134</v>
      </c>
      <c r="BE64" s="147">
        <f>+BE63*BE61/(1+BE63^Parameters!$B$125)</f>
        <v>38.090438032101119</v>
      </c>
      <c r="BF64" s="147">
        <f>+BF63*BF61/(1+BF63^Parameters!$B$125)</f>
        <v>40.013856551122934</v>
      </c>
      <c r="BG64" s="147">
        <f>+BG63*BG61/(1+BG63^Parameters!$B$125)</f>
        <v>42.01989600621075</v>
      </c>
      <c r="BH64" s="147">
        <f>+BH63*BH61/(1+BH63^Parameters!$B$125)</f>
        <v>44.111767613333711</v>
      </c>
      <c r="BI64" s="147">
        <f>+BI63*BI61/(1+BI63^Parameters!$B$125)</f>
        <v>46.292796905404003</v>
      </c>
      <c r="BJ64" s="147">
        <f>+BJ63*BJ61/(1+BJ63^Parameters!$B$125)</f>
        <v>46.965076624894365</v>
      </c>
      <c r="BK64" s="147">
        <f>+BK63*BK61/(1+BK63^Parameters!$B$125)</f>
        <v>47.382316552019411</v>
      </c>
      <c r="BL64" s="147">
        <f>+BL63*BL61/(1+BL63^Parameters!$B$125)</f>
        <v>47.821966080851794</v>
      </c>
      <c r="BM64" s="147">
        <f>+BM63*BM61/(1+BM63^Parameters!$B$125)</f>
        <v>48.274949798590882</v>
      </c>
      <c r="BN64" s="147">
        <f>+BN63*BN61/(1+BN63^Parameters!$B$125)</f>
        <v>48.735279511182739</v>
      </c>
      <c r="BO64" s="147">
        <f>+BO63*BO61/(1+BO63^Parameters!$B$125)</f>
        <v>49.198984291866715</v>
      </c>
      <c r="BP64" s="147">
        <f>+BP63*BP61/(1+BP63^Parameters!$B$125)</f>
        <v>49.66342489276532</v>
      </c>
      <c r="BQ64" s="147">
        <f>+BQ63*BQ61/(1+BQ63^Parameters!$B$125)</f>
        <v>50.126847578035232</v>
      </c>
      <c r="BR64" s="147">
        <f>+BR63*BR61/(1+BR63^Parameters!$B$125)</f>
        <v>50.588090441144928</v>
      </c>
      <c r="BS64" s="147">
        <f>+BS63*BS61/(1+BS63^Parameters!$B$125)</f>
        <v>51.046388502728547</v>
      </c>
      <c r="BT64" s="147">
        <f>+BT63*BT61/(1+BT63^Parameters!$B$125)</f>
        <v>51.501243610577944</v>
      </c>
      <c r="BU64" s="147">
        <f>+BU63*BU61/(1+BU63^Parameters!$B$125)</f>
        <v>51.952337240049559</v>
      </c>
      <c r="BV64" s="147">
        <f>+BV63*BV61/(1+BV63^Parameters!$B$125)</f>
        <v>52.399471879885702</v>
      </c>
      <c r="BW64" s="147">
        <f>+BW63*BW61/(1+BW63^Parameters!$B$125)</f>
        <v>52.842531552030636</v>
      </c>
      <c r="BX64" s="147">
        <f>+BX63*BX61/(1+BX63^Parameters!$B$125)</f>
        <v>53.281455179994687</v>
      </c>
      <c r="BY64" s="147">
        <f>+BY63*BY61/(1+BY63^Parameters!$B$125)</f>
        <v>53.716218604486265</v>
      </c>
      <c r="BZ64" s="147">
        <f>+BZ63*BZ61/(1+BZ63^Parameters!$B$125)</f>
        <v>54.14682242812421</v>
      </c>
      <c r="CA64" s="147">
        <f>+CA63*CA61/(1+CA63^Parameters!$B$125)</f>
        <v>54.573283794120762</v>
      </c>
      <c r="CB64" s="147">
        <f>+CB63*CB61/(1+CB63^Parameters!$B$125)</f>
        <v>54.995630822336402</v>
      </c>
      <c r="CC64" s="147">
        <f>+CC63*CC61/(1+CC63^Parameters!$B$125)</f>
        <v>55.413898841689921</v>
      </c>
      <c r="CD64" s="147">
        <f>+CD63*CD61/(1+CD63^Parameters!$B$125)</f>
        <v>55.828127837676256</v>
      </c>
      <c r="CE64" s="147">
        <f>+CE63*CE61/(1+CE63^Parameters!$B$125)</f>
        <v>56.238360722336701</v>
      </c>
      <c r="CF64" s="147">
        <f>+CF63*CF61/(1+CF63^Parameters!$B$125)</f>
        <v>56.644642161278583</v>
      </c>
      <c r="CG64" s="147">
        <f>+CG63*CG61/(1+CG63^Parameters!$B$125)</f>
        <v>57.04701777826245</v>
      </c>
      <c r="CH64" s="147">
        <f>+CH63*CH61/(1+CH63^Parameters!$B$125)</f>
        <v>57.445533615921988</v>
      </c>
      <c r="CI64" s="147">
        <f>+CI63*CI61/(1+CI63^Parameters!$B$125)</f>
        <v>57.840235770412342</v>
      </c>
      <c r="CJ64" s="147">
        <f>+CJ63*CJ61/(1+CJ63^Parameters!$B$125)</f>
        <v>58.23117014430791</v>
      </c>
      <c r="CK64" s="147">
        <f>+CK63*CK61/(1+CK63^Parameters!$B$125)</f>
        <v>58.618382280011105</v>
      </c>
      <c r="CL64" s="147">
        <f>+CL63*CL61/(1+CL63^Parameters!$B$125)</f>
        <v>59.001917248073063</v>
      </c>
      <c r="CM64" s="147">
        <f>+CM63*CM61/(1+CM63^Parameters!$B$125)</f>
        <v>59.381819573044602</v>
      </c>
      <c r="CN64" s="147">
        <f>+CN63*CN61/(1+CN63^Parameters!$B$125)</f>
        <v>59.758133185040734</v>
      </c>
      <c r="CO64" s="147">
        <f>+CO63*CO61/(1+CO63^Parameters!$B$125)</f>
        <v>60.130901388975026</v>
      </c>
      <c r="CP64" s="147">
        <f>+CP63*CP61/(1+CP63^Parameters!$B$125)</f>
        <v>60.500166845976125</v>
      </c>
      <c r="CQ64" s="147">
        <f>+CQ63*CQ61/(1+CQ63^Parameters!$B$125)</f>
        <v>60.865971563236627</v>
      </c>
      <c r="CR64" s="147">
        <f>+CR63*CR61/(1+CR63^Parameters!$B$125)</f>
        <v>61.228356889723692</v>
      </c>
      <c r="CS64" s="147">
        <f>+CS63*CS61/(1+CS63^Parameters!$B$125)</f>
        <v>61.587363515983661</v>
      </c>
      <c r="CT64" s="147">
        <f>+CT63*CT61/(1+CT63^Parameters!$B$125)</f>
        <v>61.943031476820593</v>
      </c>
      <c r="CU64" s="147">
        <f>+CU63*CU61/(1+CU63^Parameters!$B$125)</f>
        <v>62.295400156002103</v>
      </c>
      <c r="CV64" s="147">
        <f>+CV63*CV61/(1+CV63^Parameters!$B$125)</f>
        <v>62.644508292402143</v>
      </c>
    </row>
    <row r="65" spans="1:237" s="45" customFormat="1" ht="18" customHeight="1">
      <c r="A65" s="572" t="s">
        <v>21</v>
      </c>
      <c r="B65" s="45">
        <f>+B61/(1+B63)</f>
        <v>3.8379148536038183</v>
      </c>
      <c r="C65" s="45">
        <f t="shared" ref="C65:BN65" si="15">+C61-C64</f>
        <v>5.0788583571597785</v>
      </c>
      <c r="D65" s="45">
        <f t="shared" si="15"/>
        <v>6.5489472016965955</v>
      </c>
      <c r="E65" s="45">
        <f t="shared" si="15"/>
        <v>8.0113044003647094</v>
      </c>
      <c r="F65" s="45">
        <f t="shared" si="15"/>
        <v>9.39549630115493</v>
      </c>
      <c r="G65" s="45">
        <f t="shared" si="15"/>
        <v>10.636590060011724</v>
      </c>
      <c r="H65" s="45">
        <f t="shared" si="15"/>
        <v>11.763136975539107</v>
      </c>
      <c r="I65" s="45">
        <f t="shared" si="15"/>
        <v>12.868656381925478</v>
      </c>
      <c r="J65" s="45">
        <f t="shared" si="15"/>
        <v>13.951640453052667</v>
      </c>
      <c r="K65" s="45">
        <f t="shared" si="15"/>
        <v>15.001544135594933</v>
      </c>
      <c r="L65" s="45">
        <f t="shared" si="15"/>
        <v>16.270381713461923</v>
      </c>
      <c r="M65" s="45">
        <f t="shared" si="15"/>
        <v>17.790163917999099</v>
      </c>
      <c r="N65" s="45">
        <f t="shared" si="15"/>
        <v>19.477293404283209</v>
      </c>
      <c r="O65" s="45">
        <f t="shared" si="15"/>
        <v>21.099405848506347</v>
      </c>
      <c r="P65" s="45">
        <f t="shared" si="15"/>
        <v>22.686081876977862</v>
      </c>
      <c r="Q65" s="45">
        <f t="shared" si="15"/>
        <v>24.252274053584806</v>
      </c>
      <c r="R65" s="45">
        <f t="shared" si="15"/>
        <v>25.805289477137688</v>
      </c>
      <c r="S65" s="45">
        <f t="shared" si="15"/>
        <v>27.348329458037629</v>
      </c>
      <c r="T65" s="45">
        <f t="shared" si="15"/>
        <v>28.882484622047603</v>
      </c>
      <c r="U65" s="45">
        <f t="shared" si="15"/>
        <v>30.407862705163307</v>
      </c>
      <c r="V65" s="45">
        <f t="shared" si="15"/>
        <v>31.933170029757697</v>
      </c>
      <c r="W65" s="45">
        <f t="shared" si="15"/>
        <v>33.460886860023827</v>
      </c>
      <c r="X65" s="45">
        <f t="shared" si="15"/>
        <v>34.983068477916575</v>
      </c>
      <c r="Y65" s="45">
        <f t="shared" si="15"/>
        <v>36.498583823708785</v>
      </c>
      <c r="Z65" s="45">
        <f t="shared" si="15"/>
        <v>38.007466327912901</v>
      </c>
      <c r="AA65" s="45">
        <f t="shared" si="15"/>
        <v>39.513741955475354</v>
      </c>
      <c r="AB65" s="45">
        <f t="shared" si="15"/>
        <v>41.063814793322067</v>
      </c>
      <c r="AC65" s="45">
        <f t="shared" si="15"/>
        <v>42.696429329898592</v>
      </c>
      <c r="AD65" s="45">
        <f t="shared" si="15"/>
        <v>44.419019871808395</v>
      </c>
      <c r="AE65" s="45">
        <f t="shared" si="15"/>
        <v>46.215478653786008</v>
      </c>
      <c r="AF65" s="45">
        <f t="shared" si="15"/>
        <v>47.971407084086991</v>
      </c>
      <c r="AG65" s="45">
        <f t="shared" si="15"/>
        <v>49.647818176071574</v>
      </c>
      <c r="AH65" s="45">
        <f t="shared" si="15"/>
        <v>51.323402831637026</v>
      </c>
      <c r="AI65" s="45">
        <f t="shared" si="15"/>
        <v>53.003891316728875</v>
      </c>
      <c r="AJ65" s="45">
        <f t="shared" si="15"/>
        <v>54.692604664413651</v>
      </c>
      <c r="AK65" s="45">
        <f t="shared" si="15"/>
        <v>56.391347932962063</v>
      </c>
      <c r="AL65" s="45">
        <f t="shared" si="15"/>
        <v>58.101364617582789</v>
      </c>
      <c r="AM65" s="45">
        <f t="shared" si="15"/>
        <v>59.823762114377352</v>
      </c>
      <c r="AN65" s="45">
        <f t="shared" si="15"/>
        <v>61.559672406433172</v>
      </c>
      <c r="AO65" s="45">
        <f t="shared" si="15"/>
        <v>63.310290668402899</v>
      </c>
      <c r="AP65" s="45">
        <f t="shared" si="15"/>
        <v>65.076863173972484</v>
      </c>
      <c r="AQ65" s="45">
        <f t="shared" si="15"/>
        <v>66.860658667270059</v>
      </c>
      <c r="AR65" s="45">
        <f t="shared" si="15"/>
        <v>68.662938407135968</v>
      </c>
      <c r="AS65" s="45">
        <f t="shared" si="15"/>
        <v>70.484930760467847</v>
      </c>
      <c r="AT65" s="45">
        <f t="shared" si="15"/>
        <v>72.32781185714488</v>
      </c>
      <c r="AU65" s="45">
        <f t="shared" si="15"/>
        <v>74.192691954629282</v>
      </c>
      <c r="AV65" s="45">
        <f t="shared" si="15"/>
        <v>76.08060650501109</v>
      </c>
      <c r="AW65" s="45">
        <f t="shared" si="15"/>
        <v>77.992510811667614</v>
      </c>
      <c r="AX65" s="45">
        <f t="shared" si="15"/>
        <v>79.929277280089323</v>
      </c>
      <c r="AY65" s="45">
        <f t="shared" si="15"/>
        <v>81.891694453028308</v>
      </c>
      <c r="AZ65" s="45">
        <f t="shared" si="15"/>
        <v>83.880467205978505</v>
      </c>
      <c r="BA65" s="45">
        <f t="shared" si="15"/>
        <v>85.896217639393967</v>
      </c>
      <c r="BB65" s="45">
        <f t="shared" si="15"/>
        <v>87.93948633277985</v>
      </c>
      <c r="BC65" s="45">
        <f t="shared" si="15"/>
        <v>90.010733724852287</v>
      </c>
      <c r="BD65" s="45">
        <f t="shared" si="15"/>
        <v>92.110341458153442</v>
      </c>
      <c r="BE65" s="45">
        <f t="shared" si="15"/>
        <v>94.238613581027451</v>
      </c>
      <c r="BF65" s="45">
        <f t="shared" si="15"/>
        <v>96.395777539343385</v>
      </c>
      <c r="BG65" s="45">
        <f t="shared" si="15"/>
        <v>98.581984918594742</v>
      </c>
      <c r="BH65" s="45">
        <f t="shared" si="15"/>
        <v>100.79731191698011</v>
      </c>
      <c r="BI65" s="45">
        <f t="shared" si="15"/>
        <v>103.04175954404189</v>
      </c>
      <c r="BJ65" s="45">
        <f t="shared" si="15"/>
        <v>102.36947982455153</v>
      </c>
      <c r="BK65" s="45">
        <f t="shared" si="15"/>
        <v>101.95223989742649</v>
      </c>
      <c r="BL65" s="45">
        <f t="shared" si="15"/>
        <v>101.5125903685941</v>
      </c>
      <c r="BM65" s="45">
        <f t="shared" si="15"/>
        <v>101.05960665085502</v>
      </c>
      <c r="BN65" s="45">
        <f t="shared" si="15"/>
        <v>100.59927693826316</v>
      </c>
      <c r="BO65" s="45">
        <f t="shared" ref="BO65:CV65" si="16">+BO61-BO64</f>
        <v>100.13557215757919</v>
      </c>
      <c r="BP65" s="45">
        <f t="shared" si="16"/>
        <v>99.671131556680578</v>
      </c>
      <c r="BQ65" s="45">
        <f t="shared" si="16"/>
        <v>99.207708871410659</v>
      </c>
      <c r="BR65" s="45">
        <f t="shared" si="16"/>
        <v>98.74646600830097</v>
      </c>
      <c r="BS65" s="45">
        <f t="shared" si="16"/>
        <v>98.288167946717351</v>
      </c>
      <c r="BT65" s="45">
        <f t="shared" si="16"/>
        <v>97.833312838867954</v>
      </c>
      <c r="BU65" s="45">
        <f t="shared" si="16"/>
        <v>97.382219209396339</v>
      </c>
      <c r="BV65" s="45">
        <f t="shared" si="16"/>
        <v>96.935084569560189</v>
      </c>
      <c r="BW65" s="45">
        <f t="shared" si="16"/>
        <v>96.492024897415263</v>
      </c>
      <c r="BX65" s="45">
        <f t="shared" si="16"/>
        <v>96.053101269451219</v>
      </c>
      <c r="BY65" s="45">
        <f t="shared" si="16"/>
        <v>95.618337844959626</v>
      </c>
      <c r="BZ65" s="45">
        <f t="shared" si="16"/>
        <v>95.187734021321688</v>
      </c>
      <c r="CA65" s="45">
        <f t="shared" si="16"/>
        <v>94.761272655325143</v>
      </c>
      <c r="CB65" s="45">
        <f t="shared" si="16"/>
        <v>94.338925627109489</v>
      </c>
      <c r="CC65" s="45">
        <f t="shared" si="16"/>
        <v>93.92065760775597</v>
      </c>
      <c r="CD65" s="45">
        <f t="shared" si="16"/>
        <v>93.50642861176965</v>
      </c>
      <c r="CE65" s="45">
        <f t="shared" si="16"/>
        <v>93.096195727109205</v>
      </c>
      <c r="CF65" s="45">
        <f t="shared" si="16"/>
        <v>92.689914288167316</v>
      </c>
      <c r="CG65" s="45">
        <f t="shared" si="16"/>
        <v>92.287538671183455</v>
      </c>
      <c r="CH65" s="45">
        <f t="shared" si="16"/>
        <v>91.88902283352391</v>
      </c>
      <c r="CI65" s="45">
        <f t="shared" si="16"/>
        <v>91.494320679033564</v>
      </c>
      <c r="CJ65" s="45">
        <f t="shared" si="16"/>
        <v>91.103386305137988</v>
      </c>
      <c r="CK65" s="45">
        <f t="shared" si="16"/>
        <v>90.716174169434794</v>
      </c>
      <c r="CL65" s="45">
        <f t="shared" si="16"/>
        <v>90.332639201372842</v>
      </c>
      <c r="CM65" s="45">
        <f t="shared" si="16"/>
        <v>89.952736876401303</v>
      </c>
      <c r="CN65" s="45">
        <f t="shared" si="16"/>
        <v>89.576423264405165</v>
      </c>
      <c r="CO65" s="45">
        <f t="shared" si="16"/>
        <v>89.203655060470879</v>
      </c>
      <c r="CP65" s="45">
        <f t="shared" si="16"/>
        <v>88.834389603469774</v>
      </c>
      <c r="CQ65" s="45">
        <f t="shared" si="16"/>
        <v>88.468584886209271</v>
      </c>
      <c r="CR65" s="45">
        <f t="shared" si="16"/>
        <v>88.106199559722199</v>
      </c>
      <c r="CS65" s="45">
        <f t="shared" si="16"/>
        <v>87.74719293346223</v>
      </c>
      <c r="CT65" s="45">
        <f t="shared" si="16"/>
        <v>87.391524972625305</v>
      </c>
      <c r="CU65" s="45">
        <f t="shared" si="16"/>
        <v>87.039156293443796</v>
      </c>
      <c r="CV65" s="45">
        <f t="shared" si="16"/>
        <v>86.690048157043748</v>
      </c>
    </row>
    <row r="66" spans="1:237" s="33" customFormat="1" ht="18" customHeight="1">
      <c r="A66" s="23" t="s">
        <v>159</v>
      </c>
      <c r="B66" s="33">
        <f t="shared" ref="B66:AG66" si="17">(B31*(B103)^$B38)</f>
        <v>1.9498889414062131E-11</v>
      </c>
      <c r="C66" s="33">
        <f t="shared" si="17"/>
        <v>1.5863508640548985E-11</v>
      </c>
      <c r="D66" s="33">
        <f t="shared" si="17"/>
        <v>1.3720211765708016E-11</v>
      </c>
      <c r="E66" s="33">
        <f t="shared" si="17"/>
        <v>1.203880821307426E-11</v>
      </c>
      <c r="F66" s="33">
        <f t="shared" si="17"/>
        <v>1.0701199778104416E-11</v>
      </c>
      <c r="G66" s="33">
        <f t="shared" si="17"/>
        <v>9.6235680108278714E-12</v>
      </c>
      <c r="H66" s="33">
        <f t="shared" si="17"/>
        <v>8.7454103697192125E-12</v>
      </c>
      <c r="I66" s="33">
        <f t="shared" si="17"/>
        <v>8.0224459269173668E-12</v>
      </c>
      <c r="J66" s="33">
        <f t="shared" si="17"/>
        <v>7.4223384731036064E-12</v>
      </c>
      <c r="K66" s="33">
        <f t="shared" si="17"/>
        <v>6.9239184381075094E-12</v>
      </c>
      <c r="L66" s="33">
        <f t="shared" si="17"/>
        <v>6.5251005989486321E-12</v>
      </c>
      <c r="M66" s="33">
        <f t="shared" si="17"/>
        <v>6.2781836712706464E-12</v>
      </c>
      <c r="N66" s="33">
        <f t="shared" si="17"/>
        <v>6.4126891598120166E-12</v>
      </c>
      <c r="O66" s="33">
        <f t="shared" si="17"/>
        <v>7.7659015569353896E-12</v>
      </c>
      <c r="P66" s="33">
        <f t="shared" si="17"/>
        <v>1.3509735420351407E-11</v>
      </c>
      <c r="Q66" s="33">
        <f t="shared" si="17"/>
        <v>3.713451459207351E-11</v>
      </c>
      <c r="R66" s="33">
        <f t="shared" si="17"/>
        <v>1.3819026584803514E-10</v>
      </c>
      <c r="S66" s="33">
        <f t="shared" si="17"/>
        <v>5.6626063277705799E-10</v>
      </c>
      <c r="T66" s="33">
        <f t="shared" si="17"/>
        <v>2.2870624362033695E-9</v>
      </c>
      <c r="U66" s="33">
        <f t="shared" si="17"/>
        <v>8.7445478771273854E-9</v>
      </c>
      <c r="V66" s="33">
        <f t="shared" si="17"/>
        <v>3.1289514947751506E-8</v>
      </c>
      <c r="W66" s="33">
        <f t="shared" si="17"/>
        <v>1.0499011098863336E-7</v>
      </c>
      <c r="X66" s="33">
        <f t="shared" si="17"/>
        <v>3.3180351195015246E-7</v>
      </c>
      <c r="Y66" s="33">
        <f t="shared" si="17"/>
        <v>9.8817136643826524E-7</v>
      </c>
      <c r="Z66" s="33">
        <f t="shared" si="17"/>
        <v>2.7683427646897152E-6</v>
      </c>
      <c r="AA66" s="33">
        <f t="shared" si="17"/>
        <v>1.0465259092093956E-5</v>
      </c>
      <c r="AB66" s="33">
        <f t="shared" si="17"/>
        <v>6.9564977389804667E-4</v>
      </c>
      <c r="AC66" s="33">
        <f t="shared" si="17"/>
        <v>3.3570975768347673E-4</v>
      </c>
      <c r="AD66" s="33">
        <f t="shared" si="17"/>
        <v>1.6217772854650061E-4</v>
      </c>
      <c r="AE66" s="33">
        <f t="shared" si="17"/>
        <v>7.8420029550372821E-5</v>
      </c>
      <c r="AF66" s="33">
        <f t="shared" si="17"/>
        <v>3.795163366158737E-5</v>
      </c>
      <c r="AG66" s="33">
        <f t="shared" si="17"/>
        <v>1.8380819305592598E-5</v>
      </c>
      <c r="AH66" s="33">
        <f t="shared" ref="AH66:BI66" si="18">(AH31*(AH103)^$B38)</f>
        <v>8.9083460959241078E-6</v>
      </c>
      <c r="AI66" s="33">
        <f t="shared" si="18"/>
        <v>4.3201352125838409E-6</v>
      </c>
      <c r="AJ66" s="33">
        <f t="shared" si="18"/>
        <v>2.0962295382524858E-6</v>
      </c>
      <c r="AK66" s="33">
        <f t="shared" si="18"/>
        <v>1.0176476819243108E-6</v>
      </c>
      <c r="AL66" s="33">
        <f t="shared" si="18"/>
        <v>4.9425544453868312E-7</v>
      </c>
      <c r="AM66" s="33">
        <f t="shared" si="18"/>
        <v>2.4014930781738872E-7</v>
      </c>
      <c r="AN66" s="33">
        <f t="shared" si="18"/>
        <v>1.1672650788192272E-7</v>
      </c>
      <c r="AO66" s="33">
        <f t="shared" si="18"/>
        <v>5.6754473011601402E-8</v>
      </c>
      <c r="AP66" s="33">
        <f t="shared" si="18"/>
        <v>2.7603166302022838E-8</v>
      </c>
      <c r="AQ66" s="33">
        <f t="shared" si="18"/>
        <v>1.3428672800021602E-8</v>
      </c>
      <c r="AR66" s="33">
        <f t="shared" si="18"/>
        <v>6.5344814186318177E-9</v>
      </c>
      <c r="AS66" s="33">
        <f t="shared" si="18"/>
        <v>3.1804064339032777E-9</v>
      </c>
      <c r="AT66" s="33">
        <f t="shared" si="18"/>
        <v>1.5482398231353194E-9</v>
      </c>
      <c r="AU66" s="33">
        <f t="shared" si="18"/>
        <v>7.538232840715992E-10</v>
      </c>
      <c r="AV66" s="33">
        <f t="shared" si="18"/>
        <v>3.6708699133877776E-10</v>
      </c>
      <c r="AW66" s="33">
        <f t="shared" si="18"/>
        <v>1.787844573533202E-10</v>
      </c>
      <c r="AX66" s="33">
        <f t="shared" si="18"/>
        <v>8.7085472890670437E-11</v>
      </c>
      <c r="AY66" s="33">
        <f t="shared" si="18"/>
        <v>4.2423972945429609E-11</v>
      </c>
      <c r="AZ66" s="33">
        <f t="shared" si="18"/>
        <v>2.0669104537559821E-11</v>
      </c>
      <c r="BA66" s="33">
        <f t="shared" si="18"/>
        <v>1.0070991239359891E-11</v>
      </c>
      <c r="BB66" s="33">
        <f t="shared" si="18"/>
        <v>4.9074850264059506E-12</v>
      </c>
      <c r="BC66" s="33">
        <f t="shared" si="18"/>
        <v>2.3915437818371424E-12</v>
      </c>
      <c r="BD66" s="33">
        <f t="shared" si="18"/>
        <v>1.1655395570532488E-12</v>
      </c>
      <c r="BE66" s="33">
        <f t="shared" si="18"/>
        <v>5.6807031480242412E-13</v>
      </c>
      <c r="BF66" s="33">
        <f t="shared" si="18"/>
        <v>2.7688595672156457E-13</v>
      </c>
      <c r="BG66" s="33">
        <f t="shared" si="18"/>
        <v>1.349649954778749E-13</v>
      </c>
      <c r="BH66" s="33">
        <f t="shared" si="18"/>
        <v>6.5790108436255993E-14</v>
      </c>
      <c r="BI66" s="33">
        <f t="shared" si="18"/>
        <v>3.2071360120190574E-14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7.4915703205525527E-11</v>
      </c>
      <c r="C67" s="23">
        <f>+C61*C66</f>
        <v>8.0811092316090411E-11</v>
      </c>
      <c r="D67" s="23">
        <f t="shared" ref="D67:BI67" si="19">+D61*D66</f>
        <v>9.0238912944314126E-11</v>
      </c>
      <c r="E67" s="23">
        <f t="shared" si="19"/>
        <v>9.7048515912777436E-11</v>
      </c>
      <c r="F67" s="23">
        <f t="shared" si="19"/>
        <v>1.0141896337669302E-10</v>
      </c>
      <c r="G67" s="23">
        <f t="shared" si="19"/>
        <v>1.035577747727577E-10</v>
      </c>
      <c r="H67" s="23">
        <f t="shared" si="19"/>
        <v>1.044269772877183E-10</v>
      </c>
      <c r="I67" s="23">
        <f t="shared" si="19"/>
        <v>1.0519113698808422E-10</v>
      </c>
      <c r="J67" s="23">
        <f t="shared" si="19"/>
        <v>1.0594563880433286E-10</v>
      </c>
      <c r="K67" s="23">
        <f t="shared" si="19"/>
        <v>1.067849482192944E-10</v>
      </c>
      <c r="L67" s="23">
        <f t="shared" si="19"/>
        <v>1.0972515188969934E-10</v>
      </c>
      <c r="M67" s="23">
        <f t="shared" si="19"/>
        <v>1.1609189905718077E-10</v>
      </c>
      <c r="N67" s="23">
        <f t="shared" si="19"/>
        <v>1.3060227170693737E-10</v>
      </c>
      <c r="O67" s="23">
        <f t="shared" si="19"/>
        <v>1.7242618329011648E-10</v>
      </c>
      <c r="P67" s="23">
        <f t="shared" si="19"/>
        <v>3.2467149253109486E-10</v>
      </c>
      <c r="Q67" s="23">
        <f t="shared" si="19"/>
        <v>9.6072830857959685E-10</v>
      </c>
      <c r="R67" s="23">
        <f t="shared" si="19"/>
        <v>3.8319728334310649E-9</v>
      </c>
      <c r="S67" s="23">
        <f t="shared" si="19"/>
        <v>1.6767935842695653E-8</v>
      </c>
      <c r="T67" s="23">
        <f t="shared" si="19"/>
        <v>7.2088867559189313E-8</v>
      </c>
      <c r="U67" s="23">
        <f t="shared" si="19"/>
        <v>2.9256698343748642E-7</v>
      </c>
      <c r="V67" s="23">
        <f t="shared" si="19"/>
        <v>1.1086887100899559E-6</v>
      </c>
      <c r="W67" s="23">
        <f t="shared" si="19"/>
        <v>3.9322593551223044E-6</v>
      </c>
      <c r="X67" s="23">
        <f t="shared" si="19"/>
        <v>1.3109997519108189E-5</v>
      </c>
      <c r="Y67" s="23">
        <f t="shared" si="19"/>
        <v>4.1114256045817794E-5</v>
      </c>
      <c r="Z67" s="23">
        <f t="shared" si="19"/>
        <v>1.2108638071160533E-4</v>
      </c>
      <c r="AA67" s="23">
        <f t="shared" si="19"/>
        <v>4.8048691681848053E-4</v>
      </c>
      <c r="AB67" s="23">
        <f t="shared" si="19"/>
        <v>3.3480092282918261E-2</v>
      </c>
      <c r="AC67" s="23">
        <f t="shared" si="19"/>
        <v>1.691677635031107E-2</v>
      </c>
      <c r="AD67" s="23">
        <f t="shared" si="19"/>
        <v>8.5525596000255565E-3</v>
      </c>
      <c r="AE67" s="23">
        <f t="shared" si="19"/>
        <v>4.3258913687057605E-3</v>
      </c>
      <c r="AF67" s="23">
        <f t="shared" si="19"/>
        <v>2.1841517184706762E-3</v>
      </c>
      <c r="AG67" s="23">
        <f t="shared" si="19"/>
        <v>1.100228244029674E-3</v>
      </c>
      <c r="AH67" s="23">
        <f t="shared" si="19"/>
        <v>5.5393440581845898E-4</v>
      </c>
      <c r="AI67" s="23">
        <f t="shared" si="19"/>
        <v>2.7881300443354716E-4</v>
      </c>
      <c r="AJ67" s="23">
        <f t="shared" si="19"/>
        <v>1.4031103795943969E-4</v>
      </c>
      <c r="AK67" s="23">
        <f t="shared" si="19"/>
        <v>7.0601675799449682E-5</v>
      </c>
      <c r="AL67" s="23">
        <f t="shared" si="19"/>
        <v>3.5521519867043613E-5</v>
      </c>
      <c r="AM67" s="23">
        <f t="shared" si="19"/>
        <v>1.7870043410543779E-5</v>
      </c>
      <c r="AN67" s="23">
        <f t="shared" si="19"/>
        <v>8.9891684611560507E-6</v>
      </c>
      <c r="AO67" s="23">
        <f t="shared" si="19"/>
        <v>4.5214212647894267E-6</v>
      </c>
      <c r="AP67" s="23">
        <f t="shared" si="19"/>
        <v>2.2740161025737457E-6</v>
      </c>
      <c r="AQ67" s="23">
        <f t="shared" si="19"/>
        <v>1.1436069510906887E-6</v>
      </c>
      <c r="AR67" s="23">
        <f t="shared" si="19"/>
        <v>5.7507741633138082E-7</v>
      </c>
      <c r="AS67" s="23">
        <f t="shared" si="19"/>
        <v>2.891636332660653E-7</v>
      </c>
      <c r="AT67" s="23">
        <f t="shared" si="19"/>
        <v>1.4538859849877363E-7</v>
      </c>
      <c r="AU67" s="23">
        <f t="shared" si="19"/>
        <v>7.3095008370832807E-8</v>
      </c>
      <c r="AV67" s="23">
        <f t="shared" si="19"/>
        <v>3.6746588809431638E-8</v>
      </c>
      <c r="AW67" s="23">
        <f t="shared" si="19"/>
        <v>1.8472232494308463E-8</v>
      </c>
      <c r="AX67" s="23">
        <f t="shared" si="19"/>
        <v>9.2852960619219351E-9</v>
      </c>
      <c r="AY67" s="23">
        <f t="shared" si="19"/>
        <v>4.6670985177587254E-9</v>
      </c>
      <c r="AZ67" s="23">
        <f t="shared" si="19"/>
        <v>2.3457067858834932E-9</v>
      </c>
      <c r="BA67" s="23">
        <f t="shared" si="19"/>
        <v>1.1788990093398963E-9</v>
      </c>
      <c r="BB67" s="23">
        <f t="shared" si="19"/>
        <v>5.9245596135554433E-10</v>
      </c>
      <c r="BC67" s="23">
        <f t="shared" si="19"/>
        <v>2.9772308250681184E-10</v>
      </c>
      <c r="BD67" s="23">
        <f t="shared" si="19"/>
        <v>1.4960502510786823E-10</v>
      </c>
      <c r="BE67" s="23">
        <f t="shared" si="19"/>
        <v>7.5172206007376181E-11</v>
      </c>
      <c r="BF67" s="23">
        <f t="shared" si="19"/>
        <v>3.7769912041177313E-11</v>
      </c>
      <c r="BG67" s="23">
        <f t="shared" si="19"/>
        <v>1.8976332223197079E-11</v>
      </c>
      <c r="BH67" s="23">
        <f t="shared" si="19"/>
        <v>9.53358405569739E-12</v>
      </c>
      <c r="BI67" s="23">
        <f t="shared" si="19"/>
        <v>4.7893623382791074E-12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3.8379148535289027</v>
      </c>
      <c r="C68" s="23">
        <f>+C65-C67</f>
        <v>5.0788583570789676</v>
      </c>
      <c r="D68" s="23">
        <f>+D65-D67</f>
        <v>6.5489472016063566</v>
      </c>
      <c r="E68" s="23">
        <f>+E65-E67</f>
        <v>8.0113044002676617</v>
      </c>
      <c r="F68" s="23">
        <f>+F65-F67</f>
        <v>9.3954963010535106</v>
      </c>
      <c r="G68" s="23">
        <f t="shared" ref="G68:BI68" si="20">+G65-G67</f>
        <v>10.636590059908166</v>
      </c>
      <c r="H68" s="23">
        <f t="shared" si="20"/>
        <v>11.76313697543468</v>
      </c>
      <c r="I68" s="23">
        <f t="shared" si="20"/>
        <v>12.868656381820287</v>
      </c>
      <c r="J68" s="23">
        <f t="shared" si="20"/>
        <v>13.951640452946721</v>
      </c>
      <c r="K68" s="23">
        <f t="shared" si="20"/>
        <v>15.001544135488148</v>
      </c>
      <c r="L68" s="23">
        <f t="shared" si="20"/>
        <v>16.270381713352197</v>
      </c>
      <c r="M68" s="23">
        <f t="shared" si="20"/>
        <v>17.790163917883007</v>
      </c>
      <c r="N68" s="23">
        <f t="shared" si="20"/>
        <v>19.477293404152608</v>
      </c>
      <c r="O68" s="23">
        <f t="shared" si="20"/>
        <v>21.09940584833392</v>
      </c>
      <c r="P68" s="23">
        <f t="shared" si="20"/>
        <v>22.686081876653191</v>
      </c>
      <c r="Q68" s="23">
        <f t="shared" si="20"/>
        <v>24.252274052624077</v>
      </c>
      <c r="R68" s="23">
        <f t="shared" si="20"/>
        <v>25.805289473305717</v>
      </c>
      <c r="S68" s="23">
        <f t="shared" si="20"/>
        <v>27.348329441269694</v>
      </c>
      <c r="T68" s="23">
        <f t="shared" si="20"/>
        <v>28.882484549958736</v>
      </c>
      <c r="U68" s="23">
        <f t="shared" si="20"/>
        <v>30.407862412596323</v>
      </c>
      <c r="V68" s="23">
        <f t="shared" si="20"/>
        <v>31.933168921068987</v>
      </c>
      <c r="W68" s="23">
        <f t="shared" si="20"/>
        <v>33.460882927764473</v>
      </c>
      <c r="X68" s="23">
        <f t="shared" si="20"/>
        <v>34.983055367919057</v>
      </c>
      <c r="Y68" s="23">
        <f t="shared" si="20"/>
        <v>36.498542709452742</v>
      </c>
      <c r="Z68" s="23">
        <f t="shared" si="20"/>
        <v>38.007345241532192</v>
      </c>
      <c r="AA68" s="23">
        <f t="shared" si="20"/>
        <v>39.513261468558532</v>
      </c>
      <c r="AB68" s="23">
        <f t="shared" si="20"/>
        <v>41.030334701039145</v>
      </c>
      <c r="AC68" s="23">
        <f t="shared" si="20"/>
        <v>42.679512553548278</v>
      </c>
      <c r="AD68" s="23">
        <f t="shared" si="20"/>
        <v>44.410467312208368</v>
      </c>
      <c r="AE68" s="23">
        <f t="shared" si="20"/>
        <v>46.211152762417299</v>
      </c>
      <c r="AF68" s="23">
        <f t="shared" si="20"/>
        <v>47.969222932368517</v>
      </c>
      <c r="AG68" s="23">
        <f t="shared" si="20"/>
        <v>49.646717947827547</v>
      </c>
      <c r="AH68" s="23">
        <f t="shared" si="20"/>
        <v>51.322848897231211</v>
      </c>
      <c r="AI68" s="23">
        <f t="shared" si="20"/>
        <v>53.00361250372444</v>
      </c>
      <c r="AJ68" s="23">
        <f t="shared" si="20"/>
        <v>54.692464353375691</v>
      </c>
      <c r="AK68" s="23">
        <f t="shared" si="20"/>
        <v>56.391277331286261</v>
      </c>
      <c r="AL68" s="23">
        <f t="shared" si="20"/>
        <v>58.101329096062919</v>
      </c>
      <c r="AM68" s="23">
        <f t="shared" si="20"/>
        <v>59.823744244333945</v>
      </c>
      <c r="AN68" s="23">
        <f t="shared" si="20"/>
        <v>61.559663417264709</v>
      </c>
      <c r="AO68" s="23">
        <f t="shared" si="20"/>
        <v>63.310286146981632</v>
      </c>
      <c r="AP68" s="23">
        <f t="shared" si="20"/>
        <v>65.076860899956387</v>
      </c>
      <c r="AQ68" s="23">
        <f t="shared" si="20"/>
        <v>66.860657523663107</v>
      </c>
      <c r="AR68" s="23">
        <f t="shared" si="20"/>
        <v>68.662937832058546</v>
      </c>
      <c r="AS68" s="23">
        <f t="shared" si="20"/>
        <v>70.48493047130421</v>
      </c>
      <c r="AT68" s="23">
        <f t="shared" si="20"/>
        <v>72.327811711756283</v>
      </c>
      <c r="AU68" s="23">
        <f t="shared" si="20"/>
        <v>74.192691881534273</v>
      </c>
      <c r="AV68" s="23">
        <f t="shared" si="20"/>
        <v>76.080606468264506</v>
      </c>
      <c r="AW68" s="23">
        <f t="shared" si="20"/>
        <v>77.992510793195379</v>
      </c>
      <c r="AX68" s="23">
        <f t="shared" si="20"/>
        <v>79.929277270804022</v>
      </c>
      <c r="AY68" s="23">
        <f t="shared" si="20"/>
        <v>81.891694448361207</v>
      </c>
      <c r="AZ68" s="23">
        <f t="shared" si="20"/>
        <v>83.880467203632804</v>
      </c>
      <c r="BA68" s="23">
        <f t="shared" si="20"/>
        <v>85.896217638215063</v>
      </c>
      <c r="BB68" s="23">
        <f t="shared" si="20"/>
        <v>87.9394863321874</v>
      </c>
      <c r="BC68" s="23">
        <f t="shared" si="20"/>
        <v>90.010733724554569</v>
      </c>
      <c r="BD68" s="23">
        <f t="shared" si="20"/>
        <v>92.11034145800383</v>
      </c>
      <c r="BE68" s="23">
        <f t="shared" si="20"/>
        <v>94.238613580952276</v>
      </c>
      <c r="BF68" s="23">
        <f t="shared" si="20"/>
        <v>96.395777539305612</v>
      </c>
      <c r="BG68" s="23">
        <f t="shared" si="20"/>
        <v>98.58198491857577</v>
      </c>
      <c r="BH68" s="23">
        <f t="shared" si="20"/>
        <v>100.79731191697057</v>
      </c>
      <c r="BI68" s="23">
        <f t="shared" si="20"/>
        <v>103.04175954403711</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0.54156849752830349</v>
      </c>
      <c r="C70" s="45">
        <f t="shared" si="21"/>
        <v>0.56942681429125508</v>
      </c>
      <c r="D70" s="45">
        <f t="shared" si="21"/>
        <v>0.6198785706466845</v>
      </c>
      <c r="E70" s="45">
        <f t="shared" si="21"/>
        <v>0.64999403603263683</v>
      </c>
      <c r="F70" s="45">
        <f t="shared" si="21"/>
        <v>0.66238689909170767</v>
      </c>
      <c r="G70" s="45">
        <f t="shared" si="21"/>
        <v>0.65965112052958486</v>
      </c>
      <c r="H70" s="45">
        <f t="shared" si="21"/>
        <v>0.64886200048544995</v>
      </c>
      <c r="I70" s="45">
        <f t="shared" si="21"/>
        <v>0.63766528527198052</v>
      </c>
      <c r="J70" s="45">
        <f t="shared" si="21"/>
        <v>0.62660949205032712</v>
      </c>
      <c r="K70" s="45">
        <f t="shared" si="21"/>
        <v>0.61589568604510692</v>
      </c>
      <c r="L70" s="45">
        <f t="shared" si="21"/>
        <v>0.61515764467273693</v>
      </c>
      <c r="M70" s="45">
        <f t="shared" si="21"/>
        <v>0.6235543896681417</v>
      </c>
      <c r="N70" s="45">
        <f t="shared" si="21"/>
        <v>0.63665038163180454</v>
      </c>
      <c r="O70" s="45">
        <f t="shared" si="21"/>
        <v>0.64665854038027049</v>
      </c>
      <c r="P70" s="45">
        <f t="shared" si="21"/>
        <v>0.65505192772991883</v>
      </c>
      <c r="Q70" s="45">
        <f t="shared" si="21"/>
        <v>0.6625361605664718</v>
      </c>
      <c r="R70" s="45">
        <f t="shared" si="21"/>
        <v>0.66939934704054183</v>
      </c>
      <c r="S70" s="45">
        <f t="shared" si="21"/>
        <v>0.67568582005358946</v>
      </c>
      <c r="T70" s="45">
        <f t="shared" si="21"/>
        <v>0.68126053833683786</v>
      </c>
      <c r="U70" s="45">
        <f t="shared" si="21"/>
        <v>0.68582309112377693</v>
      </c>
      <c r="V70" s="45">
        <f t="shared" si="21"/>
        <v>0.68909139258801</v>
      </c>
      <c r="W70" s="45">
        <f t="shared" si="21"/>
        <v>0.69040140494562263</v>
      </c>
      <c r="X70" s="45">
        <f t="shared" si="21"/>
        <v>0.6885857670823039</v>
      </c>
      <c r="Y70" s="45">
        <f t="shared" si="21"/>
        <v>0.68231485463514663</v>
      </c>
      <c r="Z70" s="45">
        <f t="shared" si="21"/>
        <v>0.66996999238662447</v>
      </c>
      <c r="AA70" s="45">
        <f t="shared" si="21"/>
        <v>0.61091748088156339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0.54156849752830349</v>
      </c>
      <c r="C71" s="46">
        <f t="shared" si="23"/>
        <v>0.56942681429125508</v>
      </c>
      <c r="D71" s="46">
        <f t="shared" si="23"/>
        <v>0.6198785706466845</v>
      </c>
      <c r="E71" s="46">
        <f t="shared" si="23"/>
        <v>0.64999403603263683</v>
      </c>
      <c r="F71" s="46">
        <f t="shared" si="23"/>
        <v>0.66238689909170767</v>
      </c>
      <c r="G71" s="46">
        <f t="shared" si="23"/>
        <v>0.65965112052958486</v>
      </c>
      <c r="H71" s="46">
        <f t="shared" si="23"/>
        <v>0.64886200048544995</v>
      </c>
      <c r="I71" s="46">
        <f t="shared" si="23"/>
        <v>0.63766528527198052</v>
      </c>
      <c r="J71" s="46">
        <f t="shared" si="23"/>
        <v>0.62660949205032712</v>
      </c>
      <c r="K71" s="46">
        <f t="shared" si="23"/>
        <v>0.61589568604510692</v>
      </c>
      <c r="L71" s="46">
        <f t="shared" si="23"/>
        <v>0.61515764467273693</v>
      </c>
      <c r="M71" s="46">
        <f t="shared" si="23"/>
        <v>0.6235543896681417</v>
      </c>
      <c r="N71" s="46">
        <f t="shared" si="23"/>
        <v>0.63665038163180454</v>
      </c>
      <c r="O71" s="46">
        <f t="shared" si="23"/>
        <v>0.64665854038027049</v>
      </c>
      <c r="P71" s="46">
        <f t="shared" si="23"/>
        <v>0.65505192772991883</v>
      </c>
      <c r="Q71" s="46">
        <f t="shared" si="23"/>
        <v>0.6625361605664718</v>
      </c>
      <c r="R71" s="46">
        <f t="shared" si="23"/>
        <v>0.66939934704054183</v>
      </c>
      <c r="S71" s="46">
        <f t="shared" si="23"/>
        <v>0.67568582005358946</v>
      </c>
      <c r="T71" s="46">
        <f t="shared" si="23"/>
        <v>0.68126053833683786</v>
      </c>
      <c r="U71" s="46">
        <f t="shared" si="23"/>
        <v>0.68582309112377693</v>
      </c>
      <c r="V71" s="46">
        <f t="shared" si="23"/>
        <v>0.68909139258801</v>
      </c>
      <c r="W71" s="46">
        <f t="shared" si="23"/>
        <v>0.69040140494562263</v>
      </c>
      <c r="X71" s="46">
        <f t="shared" si="23"/>
        <v>0.6885857670823039</v>
      </c>
      <c r="Y71" s="46">
        <f t="shared" si="23"/>
        <v>0.68231485463514663</v>
      </c>
      <c r="Z71" s="46">
        <f t="shared" si="23"/>
        <v>0.66996999238662447</v>
      </c>
      <c r="AA71" s="46">
        <f t="shared" si="23"/>
        <v>0.61091748088156339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0.71733911004588025</v>
      </c>
      <c r="C73" s="45">
        <f>(C97)*C68</f>
        <v>1.0313450550540746</v>
      </c>
      <c r="D73" s="45">
        <f>(D97)*D68</f>
        <v>1.2963613096430402</v>
      </c>
      <c r="E73" s="45">
        <f>(E97)*E68</f>
        <v>1.5463914617682488</v>
      </c>
      <c r="F73" s="45">
        <f>(F97)*F68</f>
        <v>1.7846737509368664</v>
      </c>
      <c r="G73" s="45">
        <f t="shared" ref="G73:BI73" si="25">(G97)*G68</f>
        <v>2.0139955729788501</v>
      </c>
      <c r="H73" s="45">
        <f t="shared" si="25"/>
        <v>2.2470345572513049</v>
      </c>
      <c r="I73" s="45">
        <f t="shared" si="25"/>
        <v>2.4818042722650251</v>
      </c>
      <c r="J73" s="45">
        <f t="shared" si="25"/>
        <v>2.7177690911129031</v>
      </c>
      <c r="K73" s="45">
        <f t="shared" si="25"/>
        <v>3.025498681276487</v>
      </c>
      <c r="L73" s="45">
        <f t="shared" si="25"/>
        <v>3.3794747895421815</v>
      </c>
      <c r="M73" s="45">
        <f t="shared" si="25"/>
        <v>3.8588804774166841</v>
      </c>
      <c r="N73" s="45">
        <f t="shared" si="25"/>
        <v>4.2248372537280812</v>
      </c>
      <c r="O73" s="45">
        <f t="shared" si="25"/>
        <v>4.5766911248851487</v>
      </c>
      <c r="P73" s="45">
        <f t="shared" si="25"/>
        <v>4.9208584511632125</v>
      </c>
      <c r="Q73" s="45">
        <f t="shared" si="25"/>
        <v>5.2605826065804386</v>
      </c>
      <c r="R73" s="45">
        <f t="shared" si="25"/>
        <v>5.5974485801407647</v>
      </c>
      <c r="S73" s="45">
        <f t="shared" si="25"/>
        <v>5.9321507692681159</v>
      </c>
      <c r="T73" s="45">
        <f t="shared" si="25"/>
        <v>6.2649257355683527</v>
      </c>
      <c r="U73" s="45">
        <f t="shared" si="25"/>
        <v>6.5957968215226987</v>
      </c>
      <c r="V73" s="45">
        <f t="shared" si="25"/>
        <v>6.9266524299808694</v>
      </c>
      <c r="W73" s="45">
        <f t="shared" si="25"/>
        <v>7.2580302510467671</v>
      </c>
      <c r="X73" s="45">
        <f t="shared" si="25"/>
        <v>7.5882060459234912</v>
      </c>
      <c r="Y73" s="45">
        <f t="shared" si="25"/>
        <v>7.916931770037694</v>
      </c>
      <c r="Z73" s="45">
        <f t="shared" si="25"/>
        <v>8.2442074861127761</v>
      </c>
      <c r="AA73" s="45">
        <f t="shared" si="25"/>
        <v>8.5708571311593555</v>
      </c>
      <c r="AB73" s="45">
        <f t="shared" si="25"/>
        <v>8.8999268523071233</v>
      </c>
      <c r="AC73" s="45">
        <f t="shared" si="25"/>
        <v>9.2576515055599398</v>
      </c>
      <c r="AD73" s="45">
        <f t="shared" si="25"/>
        <v>9.6331144611750101</v>
      </c>
      <c r="AE73" s="45">
        <f t="shared" si="25"/>
        <v>10.023702763894056</v>
      </c>
      <c r="AF73" s="45">
        <f t="shared" si="25"/>
        <v>10.405047347792678</v>
      </c>
      <c r="AG73" s="45">
        <f t="shared" si="25"/>
        <v>10.768914302363658</v>
      </c>
      <c r="AH73" s="45">
        <f t="shared" si="25"/>
        <v>11.13248537613808</v>
      </c>
      <c r="AI73" s="45">
        <f t="shared" si="25"/>
        <v>11.497061323734014</v>
      </c>
      <c r="AJ73" s="45">
        <f t="shared" si="25"/>
        <v>11.863391699437701</v>
      </c>
      <c r="AK73" s="45">
        <f t="shared" si="25"/>
        <v>12.231882752443203</v>
      </c>
      <c r="AL73" s="45">
        <f t="shared" si="25"/>
        <v>12.602811620829586</v>
      </c>
      <c r="AM73" s="45">
        <f t="shared" si="25"/>
        <v>12.976422241864311</v>
      </c>
      <c r="AN73" s="45">
        <f t="shared" si="25"/>
        <v>13.352962033049831</v>
      </c>
      <c r="AO73" s="45">
        <f t="shared" si="25"/>
        <v>13.732691185979998</v>
      </c>
      <c r="AP73" s="45">
        <f t="shared" si="25"/>
        <v>14.115880506641563</v>
      </c>
      <c r="AQ73" s="45">
        <f t="shared" si="25"/>
        <v>14.502805438793779</v>
      </c>
      <c r="AR73" s="45">
        <f t="shared" si="25"/>
        <v>14.893739683638403</v>
      </c>
      <c r="AS73" s="45">
        <f t="shared" si="25"/>
        <v>15.28894974792086</v>
      </c>
      <c r="AT73" s="45">
        <f t="shared" si="25"/>
        <v>15.688690777503469</v>
      </c>
      <c r="AU73" s="45">
        <f t="shared" si="25"/>
        <v>16.093203614658606</v>
      </c>
      <c r="AV73" s="45">
        <f t="shared" si="25"/>
        <v>16.502712867939866</v>
      </c>
      <c r="AW73" s="45">
        <f t="shared" si="25"/>
        <v>16.917425756939611</v>
      </c>
      <c r="AX73" s="45">
        <f t="shared" si="25"/>
        <v>17.337531517867777</v>
      </c>
      <c r="AY73" s="45">
        <f t="shared" si="25"/>
        <v>17.763201195223044</v>
      </c>
      <c r="AZ73" s="45">
        <f t="shared" si="25"/>
        <v>18.194587684676424</v>
      </c>
      <c r="BA73" s="45">
        <f t="shared" si="25"/>
        <v>18.631825926845433</v>
      </c>
      <c r="BB73" s="45">
        <f t="shared" si="25"/>
        <v>19.075033179441945</v>
      </c>
      <c r="BC73" s="45">
        <f t="shared" si="25"/>
        <v>19.52430931670516</v>
      </c>
      <c r="BD73" s="45">
        <f t="shared" si="25"/>
        <v>19.979737121094079</v>
      </c>
      <c r="BE73" s="45">
        <f t="shared" si="25"/>
        <v>20.441382544024687</v>
      </c>
      <c r="BF73" s="45">
        <f t="shared" si="25"/>
        <v>20.909294920993226</v>
      </c>
      <c r="BG73" s="45">
        <f t="shared" si="25"/>
        <v>21.38350713254961</v>
      </c>
      <c r="BH73" s="45">
        <f t="shared" si="25"/>
        <v>21.864035706915725</v>
      </c>
      <c r="BI73" s="45">
        <f t="shared" si="25"/>
        <v>22.350880863073336</v>
      </c>
    </row>
    <row r="74" spans="1:237" s="45" customFormat="1" ht="18" customHeight="1">
      <c r="A74" s="43" t="s">
        <v>35</v>
      </c>
      <c r="B74" s="44">
        <f>+B11</f>
        <v>6.870394150413591</v>
      </c>
      <c r="C74" s="45">
        <f t="shared" ref="C74:BI74" si="26">+B74*(1-$B$8)^10+10*B73</f>
        <v>9.5689494156971797</v>
      </c>
      <c r="D74" s="45">
        <f t="shared" si="26"/>
        <v>13.649936906201848</v>
      </c>
      <c r="E74" s="45">
        <f t="shared" si="26"/>
        <v>17.723051804348284</v>
      </c>
      <c r="F74" s="45">
        <f t="shared" si="26"/>
        <v>21.643560674634141</v>
      </c>
      <c r="G74" s="45">
        <f t="shared" si="26"/>
        <v>25.393380483609803</v>
      </c>
      <c r="H74" s="45">
        <f t="shared" si="26"/>
        <v>28.994080025679352</v>
      </c>
      <c r="I74" s="45">
        <f t="shared" si="26"/>
        <v>32.579956168001495</v>
      </c>
      <c r="J74" s="45">
        <f t="shared" si="26"/>
        <v>36.177971017835389</v>
      </c>
      <c r="K74" s="45">
        <f t="shared" si="26"/>
        <v>39.792169411610885</v>
      </c>
      <c r="L74" s="45">
        <f t="shared" si="26"/>
        <v>44.129658371400296</v>
      </c>
      <c r="M74" s="45">
        <f t="shared" si="26"/>
        <v>49.181808338507579</v>
      </c>
      <c r="N74" s="45">
        <f t="shared" si="26"/>
        <v>55.737440986934843</v>
      </c>
      <c r="O74" s="45">
        <f t="shared" si="26"/>
        <v>61.682816515771066</v>
      </c>
      <c r="P74" s="45">
        <f t="shared" si="26"/>
        <v>67.274379492545066</v>
      </c>
      <c r="Q74" s="45">
        <f t="shared" si="26"/>
        <v>72.665710211788181</v>
      </c>
      <c r="R74" s="45">
        <f t="shared" si="26"/>
        <v>77.942792551209337</v>
      </c>
      <c r="S74" s="45">
        <f t="shared" si="26"/>
        <v>83.151457125201233</v>
      </c>
      <c r="T74" s="45">
        <f t="shared" si="26"/>
        <v>88.314628055138371</v>
      </c>
      <c r="U74" s="45">
        <f t="shared" si="26"/>
        <v>93.442664103960894</v>
      </c>
      <c r="V74" s="45">
        <f t="shared" si="26"/>
        <v>98.539410573784352</v>
      </c>
      <c r="W74" s="45">
        <f t="shared" si="26"/>
        <v>103.62509226704928</v>
      </c>
      <c r="X74" s="45">
        <f t="shared" si="26"/>
        <v>108.712138037361</v>
      </c>
      <c r="Y74" s="45">
        <f t="shared" si="26"/>
        <v>113.78763917003783</v>
      </c>
      <c r="Z74" s="45">
        <f t="shared" si="26"/>
        <v>118.84461422884741</v>
      </c>
      <c r="AA74" s="45">
        <f t="shared" si="26"/>
        <v>123.88062956472857</v>
      </c>
      <c r="AB74" s="45">
        <f t="shared" si="26"/>
        <v>128.90307598682907</v>
      </c>
      <c r="AC74" s="45">
        <f t="shared" si="26"/>
        <v>133.9449919822506</v>
      </c>
      <c r="AD74" s="45">
        <f t="shared" si="26"/>
        <v>139.28024591917756</v>
      </c>
      <c r="AE74" s="45">
        <f t="shared" si="26"/>
        <v>144.89516349559335</v>
      </c>
      <c r="AF74" s="45">
        <f t="shared" si="26"/>
        <v>150.75884722461853</v>
      </c>
      <c r="AG74" s="45">
        <f t="shared" si="26"/>
        <v>156.61683315948099</v>
      </c>
      <c r="AH74" s="45">
        <f t="shared" si="26"/>
        <v>162.2980561030864</v>
      </c>
      <c r="AI74" s="45">
        <f t="shared" si="26"/>
        <v>167.91468679466726</v>
      </c>
      <c r="AJ74" s="45">
        <f t="shared" si="26"/>
        <v>173.51884429878481</v>
      </c>
      <c r="AK74" s="45">
        <f t="shared" si="26"/>
        <v>179.1361969524321</v>
      </c>
      <c r="AL74" s="45">
        <f t="shared" si="26"/>
        <v>184.77975724325245</v>
      </c>
      <c r="AM74" s="45">
        <f t="shared" si="26"/>
        <v>190.45683372592981</v>
      </c>
      <c r="AN74" s="45">
        <f t="shared" si="26"/>
        <v>196.17241410858543</v>
      </c>
      <c r="AO74" s="45">
        <f t="shared" si="26"/>
        <v>201.93071167253115</v>
      </c>
      <c r="AP74" s="45">
        <f t="shared" si="26"/>
        <v>207.73579741406104</v>
      </c>
      <c r="AQ74" s="45">
        <f t="shared" si="26"/>
        <v>213.59179886168008</v>
      </c>
      <c r="AR74" s="45">
        <f t="shared" si="26"/>
        <v>219.50290963318139</v>
      </c>
      <c r="AS74" s="45">
        <f t="shared" si="26"/>
        <v>225.47332896469302</v>
      </c>
      <c r="AT74" s="45">
        <f t="shared" si="26"/>
        <v>231.50718610677194</v>
      </c>
      <c r="AU74" s="45">
        <f t="shared" si="26"/>
        <v>237.60847229868438</v>
      </c>
      <c r="AV74" s="45">
        <f t="shared" si="26"/>
        <v>243.78098762223544</v>
      </c>
      <c r="AW74" s="45">
        <f t="shared" si="26"/>
        <v>250.02830316955715</v>
      </c>
      <c r="AX74" s="45">
        <f t="shared" si="26"/>
        <v>256.35373629940722</v>
      </c>
      <c r="AY74" s="45">
        <f t="shared" si="26"/>
        <v>262.76033606536186</v>
      </c>
      <c r="AZ74" s="45">
        <f t="shared" si="26"/>
        <v>269.25087605165265</v>
      </c>
      <c r="BA74" s="45">
        <f t="shared" si="26"/>
        <v>275.82785230401299</v>
      </c>
      <c r="BB74" s="45">
        <f t="shared" si="26"/>
        <v>282.49348454595082</v>
      </c>
      <c r="BC74" s="45">
        <f t="shared" si="26"/>
        <v>289.24971932431509</v>
      </c>
      <c r="BD74" s="45">
        <f t="shared" si="26"/>
        <v>296.09823410041668</v>
      </c>
      <c r="BE74" s="45">
        <f t="shared" si="26"/>
        <v>303.04044159343874</v>
      </c>
      <c r="BF74" s="45">
        <f t="shared" si="26"/>
        <v>310.07749390226229</v>
      </c>
      <c r="BG74" s="45">
        <f t="shared" si="26"/>
        <v>317.21028609389043</v>
      </c>
      <c r="BH74" s="45">
        <f t="shared" si="26"/>
        <v>324.43945906438859</v>
      </c>
      <c r="BI74" s="45">
        <f t="shared" si="26"/>
        <v>331.76540156261615</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0.16776547311154633</v>
      </c>
      <c r="C77" s="23">
        <f t="shared" si="28"/>
        <v>0.15970875478084429</v>
      </c>
      <c r="D77" s="23">
        <f t="shared" si="28"/>
        <v>0.14455184898512213</v>
      </c>
      <c r="E77" s="23">
        <f t="shared" si="28"/>
        <v>0.13645459047191258</v>
      </c>
      <c r="F77" s="23">
        <f t="shared" si="28"/>
        <v>0.13136486992230292</v>
      </c>
      <c r="G77" s="23">
        <f t="shared" si="28"/>
        <v>0.12712978856205998</v>
      </c>
      <c r="H77" s="23">
        <f t="shared" si="28"/>
        <v>0.1235504795906105</v>
      </c>
      <c r="I77" s="23">
        <f t="shared" si="28"/>
        <v>0.12073775875693919</v>
      </c>
      <c r="J77" s="23">
        <f t="shared" si="28"/>
        <v>0.11836393013944467</v>
      </c>
      <c r="K77" s="23">
        <f t="shared" si="28"/>
        <v>0.11627376513464702</v>
      </c>
      <c r="L77" s="23">
        <f t="shared" si="28"/>
        <v>0.11431669717066302</v>
      </c>
      <c r="M77" s="23">
        <f t="shared" si="28"/>
        <v>0.11279365247878803</v>
      </c>
      <c r="N77" s="23">
        <f t="shared" si="28"/>
        <v>0.10961873129428563</v>
      </c>
      <c r="O77" s="23">
        <f t="shared" si="28"/>
        <v>0.10798623334268773</v>
      </c>
      <c r="P77" s="23">
        <f t="shared" si="28"/>
        <v>0.10716892336883495</v>
      </c>
      <c r="Q77" s="23">
        <f t="shared" si="28"/>
        <v>0.1068106525840492</v>
      </c>
      <c r="R77" s="23">
        <f t="shared" si="28"/>
        <v>0.10673092226119334</v>
      </c>
      <c r="S77" s="23">
        <f t="shared" si="28"/>
        <v>0.10683526321042709</v>
      </c>
      <c r="T77" s="23">
        <f t="shared" si="28"/>
        <v>0.10707270953614871</v>
      </c>
      <c r="U77" s="23">
        <f t="shared" si="28"/>
        <v>0.10741476849123341</v>
      </c>
      <c r="V77" s="23">
        <f t="shared" si="28"/>
        <v>0.10787531798655653</v>
      </c>
      <c r="W77" s="23">
        <f t="shared" si="28"/>
        <v>0.10843015634054295</v>
      </c>
      <c r="X77" s="23">
        <f t="shared" si="28"/>
        <v>0.10903472904430711</v>
      </c>
      <c r="Y77" s="23">
        <f t="shared" si="28"/>
        <v>0.10969487523467168</v>
      </c>
      <c r="Z77" s="23">
        <f t="shared" si="28"/>
        <v>0.11041223118135313</v>
      </c>
      <c r="AA77" s="23">
        <f t="shared" si="28"/>
        <v>0.11118582756397537</v>
      </c>
      <c r="AB77" s="23">
        <f t="shared" si="28"/>
        <v>0.11200927129983057</v>
      </c>
      <c r="AC77" s="23">
        <f t="shared" si="28"/>
        <v>0.11286217548519309</v>
      </c>
      <c r="AD77" s="23">
        <f t="shared" si="28"/>
        <v>0.11358909141984587</v>
      </c>
      <c r="AE77" s="23">
        <f t="shared" si="28"/>
        <v>0.11421311412679573</v>
      </c>
      <c r="AF77" s="23">
        <f t="shared" si="28"/>
        <v>0.11452248791090607</v>
      </c>
      <c r="AG77" s="23">
        <f t="shared" si="28"/>
        <v>0.11465704386562345</v>
      </c>
      <c r="AH77" s="23">
        <f t="shared" si="28"/>
        <v>0.11493947151854275</v>
      </c>
      <c r="AI77" s="23">
        <f t="shared" si="28"/>
        <v>0.11530503120125467</v>
      </c>
      <c r="AJ77" s="23">
        <f t="shared" si="28"/>
        <v>0.11572511185788317</v>
      </c>
      <c r="AK77" s="23">
        <f t="shared" si="28"/>
        <v>0.11618644581645744</v>
      </c>
      <c r="AL77" s="23">
        <f t="shared" si="28"/>
        <v>0.11668282633508366</v>
      </c>
      <c r="AM77" s="23">
        <f t="shared" si="28"/>
        <v>0.11721115970765707</v>
      </c>
      <c r="AN77" s="23">
        <f t="shared" si="28"/>
        <v>0.11776963922666757</v>
      </c>
      <c r="AO77" s="23">
        <f t="shared" si="28"/>
        <v>0.11835694750623432</v>
      </c>
      <c r="AP77" s="23">
        <f t="shared" si="28"/>
        <v>0.11897194099018694</v>
      </c>
      <c r="AQ77" s="23">
        <f t="shared" si="28"/>
        <v>0.1196135488391724</v>
      </c>
      <c r="AR77" s="23">
        <f t="shared" si="28"/>
        <v>0.12028075869704571</v>
      </c>
      <c r="AS77" s="23">
        <f t="shared" si="28"/>
        <v>0.12097263133913493</v>
      </c>
      <c r="AT77" s="23">
        <f t="shared" si="28"/>
        <v>0.12168831976346883</v>
      </c>
      <c r="AU77" s="23">
        <f t="shared" si="28"/>
        <v>0.12242708388430386</v>
      </c>
      <c r="AV77" s="23">
        <f t="shared" si="28"/>
        <v>0.12318829880853557</v>
      </c>
      <c r="AW77" s="23">
        <f t="shared" si="28"/>
        <v>0.12397145734180291</v>
      </c>
      <c r="AX77" s="23">
        <f t="shared" si="28"/>
        <v>0.12477616816380141</v>
      </c>
      <c r="AY77" s="23">
        <f t="shared" si="28"/>
        <v>0.12560215112790146</v>
      </c>
      <c r="AZ77" s="23">
        <f t="shared" si="28"/>
        <v>0.12644923088515733</v>
      </c>
      <c r="BA77" s="23">
        <f t="shared" si="28"/>
        <v>0.12731732972678356</v>
      </c>
      <c r="BB77" s="23">
        <f t="shared" si="28"/>
        <v>0.12820646026661353</v>
      </c>
      <c r="BC77" s="23">
        <f t="shared" si="28"/>
        <v>0.12911671836987174</v>
      </c>
      <c r="BD77" s="23">
        <f t="shared" si="28"/>
        <v>0.13004827657582099</v>
      </c>
      <c r="BE77" s="23">
        <f t="shared" si="28"/>
        <v>0.13100137815004459</v>
      </c>
      <c r="BF77" s="23">
        <f t="shared" si="28"/>
        <v>0.1319763318263884</v>
      </c>
      <c r="BG77" s="23">
        <f t="shared" si="28"/>
        <v>0.13297350724924697</v>
      </c>
      <c r="BH77" s="23">
        <f t="shared" si="28"/>
        <v>0.13399333109622311</v>
      </c>
      <c r="BI77" s="23">
        <f t="shared" si="28"/>
        <v>0.13503628384341432</v>
      </c>
    </row>
    <row r="78" spans="1:237" s="37" customFormat="1" ht="18" customHeight="1">
      <c r="A78" s="35" t="s">
        <v>72</v>
      </c>
      <c r="B78" s="29">
        <f t="shared" ref="B78:BI78" si="29">+$B$7*B61/B74*(1-(1-$B$8)^10)/$B$8/10</f>
        <v>0.10926926964437382</v>
      </c>
      <c r="C78" s="23">
        <f t="shared" si="29"/>
        <v>0.10402175529354604</v>
      </c>
      <c r="D78" s="23">
        <f t="shared" si="29"/>
        <v>9.4149735767418946E-2</v>
      </c>
      <c r="E78" s="23">
        <f t="shared" si="29"/>
        <v>8.8875816721681739E-2</v>
      </c>
      <c r="F78" s="23">
        <f t="shared" si="29"/>
        <v>8.5560771993854895E-2</v>
      </c>
      <c r="G78" s="23">
        <f t="shared" si="29"/>
        <v>8.2802372195998064E-2</v>
      </c>
      <c r="H78" s="23">
        <f t="shared" si="29"/>
        <v>8.0471091093349517E-2</v>
      </c>
      <c r="I78" s="23">
        <f t="shared" si="29"/>
        <v>7.8639105372399501E-2</v>
      </c>
      <c r="J78" s="23">
        <f t="shared" si="29"/>
        <v>7.7092979614317714E-2</v>
      </c>
      <c r="K78" s="23">
        <f t="shared" si="29"/>
        <v>7.5731610082944517E-2</v>
      </c>
      <c r="L78" s="23">
        <f t="shared" si="29"/>
        <v>7.4456929523812138E-2</v>
      </c>
      <c r="M78" s="23">
        <f t="shared" si="29"/>
        <v>7.3464937679302705E-2</v>
      </c>
      <c r="N78" s="23">
        <f t="shared" si="29"/>
        <v>7.1397043060853052E-2</v>
      </c>
      <c r="O78" s="23">
        <f t="shared" si="29"/>
        <v>7.0333761948484744E-2</v>
      </c>
      <c r="P78" s="23">
        <f t="shared" si="29"/>
        <v>6.9801430341393106E-2</v>
      </c>
      <c r="Q78" s="23">
        <f t="shared" si="29"/>
        <v>6.9568080854979869E-2</v>
      </c>
      <c r="R78" s="23">
        <f t="shared" si="29"/>
        <v>6.9516150776726043E-2</v>
      </c>
      <c r="S78" s="23">
        <f t="shared" si="29"/>
        <v>6.9584110286542433E-2</v>
      </c>
      <c r="T78" s="23">
        <f t="shared" si="29"/>
        <v>6.9738764197803962E-2</v>
      </c>
      <c r="U78" s="23">
        <f t="shared" si="29"/>
        <v>6.9961554570007495E-2</v>
      </c>
      <c r="V78" s="23">
        <f t="shared" si="29"/>
        <v>7.0261520385712511E-2</v>
      </c>
      <c r="W78" s="23">
        <f t="shared" si="29"/>
        <v>7.0622898567923281E-2</v>
      </c>
      <c r="X78" s="23">
        <f t="shared" si="29"/>
        <v>7.101666980441193E-2</v>
      </c>
      <c r="Y78" s="23">
        <f t="shared" si="29"/>
        <v>7.1446637250882211E-2</v>
      </c>
      <c r="Z78" s="23">
        <f t="shared" si="29"/>
        <v>7.1913866645078317E-2</v>
      </c>
      <c r="AA78" s="23">
        <f t="shared" si="29"/>
        <v>7.2417726647740835E-2</v>
      </c>
      <c r="AB78" s="23">
        <f t="shared" si="29"/>
        <v>7.2954053306267932E-2</v>
      </c>
      <c r="AC78" s="23">
        <f t="shared" si="29"/>
        <v>7.350956819072349E-2</v>
      </c>
      <c r="AD78" s="23">
        <f t="shared" si="29"/>
        <v>7.3983024211197707E-2</v>
      </c>
      <c r="AE78" s="23">
        <f t="shared" si="29"/>
        <v>7.438946365410129E-2</v>
      </c>
      <c r="AF78" s="23">
        <f t="shared" si="29"/>
        <v>7.4590965469760212E-2</v>
      </c>
      <c r="AG78" s="23">
        <f t="shared" si="29"/>
        <v>7.4678604664080578E-2</v>
      </c>
      <c r="AH78" s="23">
        <f t="shared" si="29"/>
        <v>7.4862555883538864E-2</v>
      </c>
      <c r="AI78" s="23">
        <f t="shared" si="29"/>
        <v>7.5100652786319347E-2</v>
      </c>
      <c r="AJ78" s="23">
        <f t="shared" si="29"/>
        <v>7.5374260374878432E-2</v>
      </c>
      <c r="AK78" s="23">
        <f t="shared" si="29"/>
        <v>7.5674737128411856E-2</v>
      </c>
      <c r="AL78" s="23">
        <f t="shared" si="29"/>
        <v>7.5998040462107466E-2</v>
      </c>
      <c r="AM78" s="23">
        <f t="shared" si="29"/>
        <v>7.6342155378479215E-2</v>
      </c>
      <c r="AN78" s="23">
        <f t="shared" si="29"/>
        <v>7.6705905129973329E-2</v>
      </c>
      <c r="AO78" s="23">
        <f t="shared" si="29"/>
        <v>7.7088431674762939E-2</v>
      </c>
      <c r="AP78" s="23">
        <f t="shared" si="29"/>
        <v>7.7488990190059295E-2</v>
      </c>
      <c r="AQ78" s="23">
        <f t="shared" si="29"/>
        <v>7.7906883215104583E-2</v>
      </c>
      <c r="AR78" s="23">
        <f t="shared" si="29"/>
        <v>7.8341451380515292E-2</v>
      </c>
      <c r="AS78" s="23">
        <f t="shared" si="29"/>
        <v>7.8792082949012965E-2</v>
      </c>
      <c r="AT78" s="23">
        <f t="shared" si="29"/>
        <v>7.9258226249952504E-2</v>
      </c>
      <c r="AU78" s="23">
        <f t="shared" si="29"/>
        <v>7.9739399249532911E-2</v>
      </c>
      <c r="AV78" s="23">
        <f t="shared" si="29"/>
        <v>8.0235194941402688E-2</v>
      </c>
      <c r="AW78" s="23">
        <f t="shared" si="29"/>
        <v>8.0745282978939362E-2</v>
      </c>
      <c r="AX78" s="23">
        <f t="shared" si="29"/>
        <v>8.126940848679183E-2</v>
      </c>
      <c r="AY78" s="23">
        <f t="shared" si="29"/>
        <v>8.1807388999420305E-2</v>
      </c>
      <c r="AZ78" s="23">
        <f t="shared" si="29"/>
        <v>8.2359110308275918E-2</v>
      </c>
      <c r="BA78" s="23">
        <f t="shared" si="29"/>
        <v>8.2924521799951273E-2</v>
      </c>
      <c r="BB78" s="23">
        <f t="shared" si="29"/>
        <v>8.3503631690108077E-2</v>
      </c>
      <c r="BC78" s="23">
        <f t="shared" si="29"/>
        <v>8.4096502417833813E-2</v>
      </c>
      <c r="BD78" s="23">
        <f t="shared" si="29"/>
        <v>8.4703246361670342E-2</v>
      </c>
      <c r="BE78" s="23">
        <f t="shared" si="29"/>
        <v>8.5324021965736796E-2</v>
      </c>
      <c r="BF78" s="23">
        <f t="shared" si="29"/>
        <v>8.5959030315043289E-2</v>
      </c>
      <c r="BG78" s="23">
        <f t="shared" si="29"/>
        <v>8.6608512166953477E-2</v>
      </c>
      <c r="BH78" s="23">
        <f t="shared" si="29"/>
        <v>8.7272745425789194E-2</v>
      </c>
      <c r="BI78" s="23">
        <f t="shared" si="29"/>
        <v>8.7952043035991759E-2</v>
      </c>
    </row>
    <row r="79" spans="1:237" s="37" customFormat="1" ht="18" customHeight="1">
      <c r="A79" s="35" t="s">
        <v>70</v>
      </c>
      <c r="B79" s="29">
        <f>+C134</f>
        <v>4.3928595708352614E-2</v>
      </c>
      <c r="C79" s="23">
        <f t="shared" ref="C79:BI79" si="30">+D134</f>
        <v>4.7047711450194152E-2</v>
      </c>
      <c r="D79" s="23">
        <f t="shared" si="30"/>
        <v>4.2176656379829369E-2</v>
      </c>
      <c r="E79" s="23">
        <f t="shared" si="30"/>
        <v>3.8711275856893268E-2</v>
      </c>
      <c r="F79" s="23">
        <f t="shared" si="30"/>
        <v>3.6267470123956924E-2</v>
      </c>
      <c r="G79" s="23">
        <f t="shared" si="30"/>
        <v>3.409179107756577E-2</v>
      </c>
      <c r="H79" s="23">
        <f t="shared" si="30"/>
        <v>3.2380148233569939E-2</v>
      </c>
      <c r="I79" s="23">
        <f t="shared" si="30"/>
        <v>3.0962203006243971E-2</v>
      </c>
      <c r="J79" s="23">
        <f t="shared" si="30"/>
        <v>2.8735003155255345E-2</v>
      </c>
      <c r="K79" s="23">
        <f t="shared" si="30"/>
        <v>2.7841973362480177E-2</v>
      </c>
      <c r="L79" s="23">
        <f t="shared" si="30"/>
        <v>2.6081638171569832E-2</v>
      </c>
      <c r="M79" s="23">
        <f t="shared" si="30"/>
        <v>2.8082735436245398E-2</v>
      </c>
      <c r="N79" s="23">
        <f t="shared" si="30"/>
        <v>2.644813628587972E-2</v>
      </c>
      <c r="O79" s="23">
        <f t="shared" si="30"/>
        <v>2.5295751941834643E-2</v>
      </c>
      <c r="P79" s="23">
        <f t="shared" si="30"/>
        <v>2.4412132624260785E-2</v>
      </c>
      <c r="Q79" s="23">
        <f t="shared" si="30"/>
        <v>2.3691760620551561E-2</v>
      </c>
      <c r="R79" s="23">
        <f t="shared" si="30"/>
        <v>2.3078781937587278E-2</v>
      </c>
      <c r="S79" s="23">
        <f t="shared" si="30"/>
        <v>2.2542410441092287E-2</v>
      </c>
      <c r="T79" s="23">
        <f t="shared" si="30"/>
        <v>2.2064888169899044E-2</v>
      </c>
      <c r="U79" s="23">
        <f t="shared" si="30"/>
        <v>2.1616271129183406E-2</v>
      </c>
      <c r="V79" s="23">
        <f t="shared" si="30"/>
        <v>2.1215278225732881E-2</v>
      </c>
      <c r="W79" s="23">
        <f t="shared" si="30"/>
        <v>2.0871425654631182E-2</v>
      </c>
      <c r="X79" s="23">
        <f t="shared" si="30"/>
        <v>2.0553237924916479E-2</v>
      </c>
      <c r="Y79" s="23">
        <f t="shared" si="30"/>
        <v>2.0262204493583402E-2</v>
      </c>
      <c r="Z79" s="23">
        <f t="shared" si="30"/>
        <v>2.0009691653199546E-2</v>
      </c>
      <c r="AA79" s="23">
        <f t="shared" si="30"/>
        <v>1.9828921596974691E-2</v>
      </c>
      <c r="AB79" s="23">
        <f t="shared" si="30"/>
        <v>2.0093911636545503E-2</v>
      </c>
      <c r="AC79" s="23">
        <f t="shared" si="30"/>
        <v>2.0147291231907394E-2</v>
      </c>
      <c r="AD79" s="23">
        <f t="shared" si="30"/>
        <v>2.0145729228443265E-2</v>
      </c>
      <c r="AE79" s="23">
        <f t="shared" si="30"/>
        <v>2.0238954645225071E-2</v>
      </c>
      <c r="AF79" s="23">
        <f t="shared" si="30"/>
        <v>2.0246752975906057E-2</v>
      </c>
      <c r="AG79" s="23">
        <f t="shared" si="30"/>
        <v>2.0067883371647222E-2</v>
      </c>
      <c r="AH79" s="23">
        <f t="shared" si="30"/>
        <v>1.9917983420286278E-2</v>
      </c>
      <c r="AI79" s="23">
        <f t="shared" si="30"/>
        <v>1.9786704561537194E-2</v>
      </c>
      <c r="AJ79" s="23">
        <f t="shared" si="30"/>
        <v>1.966780754765618E-2</v>
      </c>
      <c r="AK79" s="23">
        <f t="shared" si="30"/>
        <v>1.9558530163217069E-2</v>
      </c>
      <c r="AL79" s="23">
        <f t="shared" si="30"/>
        <v>1.9457606996984511E-2</v>
      </c>
      <c r="AM79" s="23">
        <f t="shared" si="30"/>
        <v>1.9364345392197002E-2</v>
      </c>
      <c r="AN79" s="23">
        <f t="shared" si="30"/>
        <v>1.9278229248142598E-2</v>
      </c>
      <c r="AO79" s="23">
        <f t="shared" si="30"/>
        <v>1.9198768313580583E-2</v>
      </c>
      <c r="AP79" s="23">
        <f t="shared" si="30"/>
        <v>1.9125455323471874E-2</v>
      </c>
      <c r="AQ79" s="23">
        <f t="shared" si="30"/>
        <v>1.9057765940823979E-2</v>
      </c>
      <c r="AR79" s="23">
        <f t="shared" si="30"/>
        <v>1.8995172180082731E-2</v>
      </c>
      <c r="AS79" s="23">
        <f t="shared" si="30"/>
        <v>1.8937157111285741E-2</v>
      </c>
      <c r="AT79" s="23">
        <f t="shared" si="30"/>
        <v>1.888322654082053E-2</v>
      </c>
      <c r="AU79" s="23">
        <f t="shared" si="30"/>
        <v>1.8832916783614762E-2</v>
      </c>
      <c r="AV79" s="23">
        <f t="shared" si="30"/>
        <v>1.8785798956923117E-2</v>
      </c>
      <c r="AW79" s="23">
        <f t="shared" si="30"/>
        <v>1.8741480601389693E-2</v>
      </c>
      <c r="AX79" s="23">
        <f t="shared" si="30"/>
        <v>1.8699605425751109E-2</v>
      </c>
      <c r="AY79" s="23">
        <f t="shared" si="30"/>
        <v>1.8659851831484886E-2</v>
      </c>
      <c r="AZ79" s="23">
        <f t="shared" si="30"/>
        <v>1.8621930711746337E-2</v>
      </c>
      <c r="BA79" s="23">
        <f t="shared" si="30"/>
        <v>1.8585582876093687E-2</v>
      </c>
      <c r="BB79" s="23">
        <f t="shared" si="30"/>
        <v>1.8550576339821268E-2</v>
      </c>
      <c r="BC79" s="23">
        <f t="shared" si="30"/>
        <v>1.8516703633123299E-2</v>
      </c>
      <c r="BD79" s="23">
        <f t="shared" si="30"/>
        <v>1.8483779225764163E-2</v>
      </c>
      <c r="BE79" s="23">
        <f t="shared" si="30"/>
        <v>1.8451637121737585E-2</v>
      </c>
      <c r="BF79" s="23">
        <f t="shared" si="30"/>
        <v>1.8420128650717293E-2</v>
      </c>
      <c r="BG79" s="23">
        <f t="shared" si="30"/>
        <v>1.838912046501906E-2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3.1205757434830224</v>
      </c>
      <c r="C84" s="396">
        <f t="shared" ref="C84:BH84" si="31">C68-C73</f>
        <v>4.0475133020248926</v>
      </c>
      <c r="D84" s="396">
        <f>D68-D73</f>
        <v>5.2525858919633164</v>
      </c>
      <c r="E84" s="396">
        <f>E68-E73</f>
        <v>6.4649129384994133</v>
      </c>
      <c r="F84" s="396">
        <f t="shared" si="31"/>
        <v>7.6108225501166444</v>
      </c>
      <c r="G84" s="396">
        <f t="shared" si="31"/>
        <v>8.6225944869293158</v>
      </c>
      <c r="H84" s="396">
        <f t="shared" si="31"/>
        <v>9.516102418183376</v>
      </c>
      <c r="I84" s="396">
        <f t="shared" si="31"/>
        <v>10.386852109555262</v>
      </c>
      <c r="J84" s="396">
        <f>J68-J73</f>
        <v>11.233871361833819</v>
      </c>
      <c r="K84" s="396">
        <f t="shared" si="31"/>
        <v>11.976045454211661</v>
      </c>
      <c r="L84" s="396">
        <f>L68-L73</f>
        <v>12.890906923810016</v>
      </c>
      <c r="M84" s="396">
        <f t="shared" si="31"/>
        <v>13.931283440466323</v>
      </c>
      <c r="N84" s="396">
        <f t="shared" si="31"/>
        <v>15.252456150424527</v>
      </c>
      <c r="O84" s="396">
        <f t="shared" si="31"/>
        <v>16.522714723448772</v>
      </c>
      <c r="P84" s="396">
        <f t="shared" si="31"/>
        <v>17.765223425489978</v>
      </c>
      <c r="Q84" s="396">
        <f t="shared" si="31"/>
        <v>18.991691446043639</v>
      </c>
      <c r="R84" s="396">
        <f t="shared" si="31"/>
        <v>20.207840893164953</v>
      </c>
      <c r="S84" s="396">
        <f t="shared" si="31"/>
        <v>21.416178672001578</v>
      </c>
      <c r="T84" s="396">
        <f t="shared" si="31"/>
        <v>22.617558814390385</v>
      </c>
      <c r="U84" s="396">
        <f t="shared" si="31"/>
        <v>23.812065591073626</v>
      </c>
      <c r="V84" s="396">
        <f t="shared" si="31"/>
        <v>25.006516491088117</v>
      </c>
      <c r="W84" s="396">
        <f t="shared" si="31"/>
        <v>26.202852676717704</v>
      </c>
      <c r="X84" s="396">
        <f t="shared" si="31"/>
        <v>27.394849321995565</v>
      </c>
      <c r="Y84" s="396">
        <f t="shared" si="31"/>
        <v>28.58161093941505</v>
      </c>
      <c r="Z84" s="396">
        <f t="shared" si="31"/>
        <v>29.763137755419415</v>
      </c>
      <c r="AA84" s="396">
        <f t="shared" si="31"/>
        <v>30.942404337399175</v>
      </c>
      <c r="AB84" s="396">
        <f t="shared" si="31"/>
        <v>32.13040784873202</v>
      </c>
      <c r="AC84" s="396">
        <f t="shared" si="31"/>
        <v>33.421861047988337</v>
      </c>
      <c r="AD84" s="396">
        <f t="shared" si="31"/>
        <v>34.777352851033356</v>
      </c>
      <c r="AE84" s="396">
        <f t="shared" si="31"/>
        <v>36.187449998523242</v>
      </c>
      <c r="AF84" s="396">
        <f t="shared" si="31"/>
        <v>37.564175584575835</v>
      </c>
      <c r="AG84" s="396">
        <f t="shared" si="31"/>
        <v>38.877803645463885</v>
      </c>
      <c r="AH84" s="396">
        <f t="shared" si="31"/>
        <v>40.190363521093133</v>
      </c>
      <c r="AI84" s="396">
        <f t="shared" si="31"/>
        <v>41.506551179990424</v>
      </c>
      <c r="AJ84" s="396">
        <f t="shared" si="31"/>
        <v>42.829072653937992</v>
      </c>
      <c r="AK84" s="396">
        <f t="shared" si="31"/>
        <v>44.159394578843056</v>
      </c>
      <c r="AL84" s="396">
        <f t="shared" si="31"/>
        <v>45.498517475233335</v>
      </c>
      <c r="AM84" s="396">
        <f t="shared" si="31"/>
        <v>46.847322002469632</v>
      </c>
      <c r="AN84" s="396">
        <f t="shared" si="31"/>
        <v>48.206701384214881</v>
      </c>
      <c r="AO84" s="396">
        <f t="shared" si="31"/>
        <v>49.577594961001637</v>
      </c>
      <c r="AP84" s="396">
        <f t="shared" si="31"/>
        <v>50.960980393314827</v>
      </c>
      <c r="AQ84" s="396">
        <f t="shared" si="31"/>
        <v>52.357852084869329</v>
      </c>
      <c r="AR84" s="396">
        <f t="shared" si="31"/>
        <v>53.769198148420145</v>
      </c>
      <c r="AS84" s="396">
        <f t="shared" si="31"/>
        <v>55.19598072338335</v>
      </c>
      <c r="AT84" s="396">
        <f t="shared" si="31"/>
        <v>56.639120934252816</v>
      </c>
      <c r="AU84" s="396">
        <f t="shared" si="31"/>
        <v>58.099488266875667</v>
      </c>
      <c r="AV84" s="396">
        <f t="shared" si="31"/>
        <v>59.577893600324643</v>
      </c>
      <c r="AW84" s="396">
        <f t="shared" si="31"/>
        <v>61.075085036255771</v>
      </c>
      <c r="AX84" s="396">
        <f t="shared" si="31"/>
        <v>62.591745752936248</v>
      </c>
      <c r="AY84" s="396">
        <f t="shared" si="31"/>
        <v>64.12849325313816</v>
      </c>
      <c r="AZ84" s="396">
        <f t="shared" si="31"/>
        <v>65.685879518956384</v>
      </c>
      <c r="BA84" s="396">
        <f t="shared" si="31"/>
        <v>67.264391711369626</v>
      </c>
      <c r="BB84" s="396">
        <f t="shared" si="31"/>
        <v>68.864453152745455</v>
      </c>
      <c r="BC84" s="396">
        <f t="shared" si="31"/>
        <v>70.486424407849412</v>
      </c>
      <c r="BD84" s="396">
        <f t="shared" si="31"/>
        <v>72.130604336909755</v>
      </c>
      <c r="BE84" s="396">
        <f t="shared" si="31"/>
        <v>73.797231036927585</v>
      </c>
      <c r="BF84" s="396">
        <f t="shared" si="31"/>
        <v>75.48648261831238</v>
      </c>
      <c r="BG84" s="396">
        <f t="shared" si="31"/>
        <v>77.19847778602616</v>
      </c>
      <c r="BH84" s="396">
        <f t="shared" si="31"/>
        <v>78.933276210054842</v>
      </c>
      <c r="BI84" s="396">
        <f>+BH84</f>
        <v>78.933276210054842</v>
      </c>
    </row>
    <row r="85" spans="1:103" s="396" customFormat="1" ht="18" customHeight="1">
      <c r="A85" s="426" t="s">
        <v>970</v>
      </c>
      <c r="B85" s="398">
        <f>+C85/C84*B84</f>
        <v>0.2080548098280362</v>
      </c>
      <c r="C85" s="398">
        <f>+(C74-B74)/10</f>
        <v>0.26985552652835887</v>
      </c>
      <c r="D85" s="398">
        <f t="shared" ref="D85:BI85" si="32">+(D74-C74)/10</f>
        <v>0.40809874905046684</v>
      </c>
      <c r="E85" s="398">
        <f t="shared" si="32"/>
        <v>0.4073114898146436</v>
      </c>
      <c r="F85" s="398">
        <f t="shared" si="32"/>
        <v>0.39205088702858576</v>
      </c>
      <c r="G85" s="398">
        <f t="shared" si="32"/>
        <v>0.37498198089756618</v>
      </c>
      <c r="H85" s="398">
        <f t="shared" si="32"/>
        <v>0.36006995420695487</v>
      </c>
      <c r="I85" s="398">
        <f t="shared" si="32"/>
        <v>0.35858761423221425</v>
      </c>
      <c r="J85" s="398">
        <f t="shared" si="32"/>
        <v>0.35980148498338949</v>
      </c>
      <c r="K85" s="398">
        <f t="shared" si="32"/>
        <v>0.36141983937754957</v>
      </c>
      <c r="L85" s="398">
        <f t="shared" si="32"/>
        <v>0.43374889597894112</v>
      </c>
      <c r="M85" s="398">
        <f t="shared" si="32"/>
        <v>0.50521499671072834</v>
      </c>
      <c r="N85" s="398">
        <f t="shared" si="32"/>
        <v>0.65556326484272631</v>
      </c>
      <c r="O85" s="398">
        <f t="shared" si="32"/>
        <v>0.59453755288362231</v>
      </c>
      <c r="P85" s="398">
        <f t="shared" si="32"/>
        <v>0.55915629767740005</v>
      </c>
      <c r="Q85" s="398">
        <f t="shared" si="32"/>
        <v>0.53913307192431148</v>
      </c>
      <c r="R85" s="398">
        <f t="shared" si="32"/>
        <v>0.52770823394211563</v>
      </c>
      <c r="S85" s="398">
        <f t="shared" si="32"/>
        <v>0.52086645739918969</v>
      </c>
      <c r="T85" s="398">
        <f t="shared" si="32"/>
        <v>0.51631709299371376</v>
      </c>
      <c r="U85" s="398">
        <f t="shared" si="32"/>
        <v>0.5128036048822523</v>
      </c>
      <c r="V85" s="398">
        <f t="shared" si="32"/>
        <v>0.50967464698234577</v>
      </c>
      <c r="W85" s="398">
        <f t="shared" si="32"/>
        <v>0.50856816932649307</v>
      </c>
      <c r="X85" s="398">
        <f t="shared" si="32"/>
        <v>0.50870457703117178</v>
      </c>
      <c r="Y85" s="398">
        <f t="shared" si="32"/>
        <v>0.5075501132676834</v>
      </c>
      <c r="Z85" s="398">
        <f t="shared" si="32"/>
        <v>0.50569750588095697</v>
      </c>
      <c r="AA85" s="398">
        <f t="shared" si="32"/>
        <v>0.50360153358811599</v>
      </c>
      <c r="AB85" s="398">
        <f t="shared" si="32"/>
        <v>0.50224464221005005</v>
      </c>
      <c r="AC85" s="398">
        <f t="shared" si="32"/>
        <v>0.50419159954215331</v>
      </c>
      <c r="AD85" s="398">
        <f t="shared" si="32"/>
        <v>0.53352539369269603</v>
      </c>
      <c r="AE85" s="398">
        <f t="shared" si="32"/>
        <v>0.56149175764157921</v>
      </c>
      <c r="AF85" s="398">
        <f t="shared" si="32"/>
        <v>0.58636837290251831</v>
      </c>
      <c r="AG85" s="398">
        <f t="shared" si="32"/>
        <v>0.58579859348624552</v>
      </c>
      <c r="AH85" s="398">
        <f t="shared" si="32"/>
        <v>0.56812229436054051</v>
      </c>
      <c r="AI85" s="398">
        <f t="shared" si="32"/>
        <v>0.56166306915808661</v>
      </c>
      <c r="AJ85" s="398">
        <f t="shared" si="32"/>
        <v>0.56041575041175518</v>
      </c>
      <c r="AK85" s="398">
        <f t="shared" si="32"/>
        <v>0.56173526536472873</v>
      </c>
      <c r="AL85" s="398">
        <f t="shared" si="32"/>
        <v>0.56435602908203464</v>
      </c>
      <c r="AM85" s="398">
        <f t="shared" si="32"/>
        <v>0.56770764826773645</v>
      </c>
      <c r="AN85" s="398">
        <f t="shared" si="32"/>
        <v>0.57155803826556162</v>
      </c>
      <c r="AO85" s="398">
        <f t="shared" si="32"/>
        <v>0.57582975639457179</v>
      </c>
      <c r="AP85" s="398">
        <f t="shared" si="32"/>
        <v>0.5805085741529894</v>
      </c>
      <c r="AQ85" s="398">
        <f t="shared" si="32"/>
        <v>0.58560014476190358</v>
      </c>
      <c r="AR85" s="398">
        <f t="shared" si="32"/>
        <v>0.59111107715013134</v>
      </c>
      <c r="AS85" s="398">
        <f t="shared" si="32"/>
        <v>0.59704193315116361</v>
      </c>
      <c r="AT85" s="398">
        <f t="shared" si="32"/>
        <v>0.60338571420789155</v>
      </c>
      <c r="AU85" s="398">
        <f t="shared" si="32"/>
        <v>0.61012861919124362</v>
      </c>
      <c r="AV85" s="398">
        <f t="shared" si="32"/>
        <v>0.61725153235510677</v>
      </c>
      <c r="AW85" s="398">
        <f t="shared" si="32"/>
        <v>0.62473155473217046</v>
      </c>
      <c r="AX85" s="398">
        <f t="shared" si="32"/>
        <v>0.63254331298500688</v>
      </c>
      <c r="AY85" s="398">
        <f t="shared" si="32"/>
        <v>0.64065997659546381</v>
      </c>
      <c r="AZ85" s="398">
        <f t="shared" si="32"/>
        <v>0.64905399862907986</v>
      </c>
      <c r="BA85" s="398">
        <f t="shared" si="32"/>
        <v>0.65769762523603392</v>
      </c>
      <c r="BB85" s="398">
        <f t="shared" si="32"/>
        <v>0.66656322419378289</v>
      </c>
      <c r="BC85" s="398">
        <f t="shared" si="32"/>
        <v>0.6756234778364274</v>
      </c>
      <c r="BD85" s="398">
        <f t="shared" si="32"/>
        <v>0.68485147761015808</v>
      </c>
      <c r="BE85" s="398">
        <f t="shared" si="32"/>
        <v>0.69422074930220679</v>
      </c>
      <c r="BF85" s="398">
        <f t="shared" si="32"/>
        <v>0.7037052308823547</v>
      </c>
      <c r="BG85" s="398">
        <f t="shared" si="32"/>
        <v>0.71327921916281412</v>
      </c>
      <c r="BH85" s="398">
        <f t="shared" si="32"/>
        <v>0.72291729704981544</v>
      </c>
      <c r="BI85" s="398">
        <f t="shared" si="32"/>
        <v>0.73259424982275623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3.3286305533110587</v>
      </c>
      <c r="C87" s="398">
        <f>+SUM(C84:C86)</f>
        <v>4.317368828553251</v>
      </c>
      <c r="D87" s="398">
        <f t="shared" ref="D87:BI87" si="35">+SUM(D84:D86)</f>
        <v>5.6606846410137832</v>
      </c>
      <c r="E87" s="398">
        <f t="shared" si="35"/>
        <v>6.8722244283140572</v>
      </c>
      <c r="F87" s="398">
        <f t="shared" si="35"/>
        <v>8.0028734371452295</v>
      </c>
      <c r="G87" s="398">
        <f t="shared" si="35"/>
        <v>8.9975764678268817</v>
      </c>
      <c r="H87" s="398">
        <f t="shared" si="35"/>
        <v>9.8761723723903305</v>
      </c>
      <c r="I87" s="398">
        <f t="shared" si="35"/>
        <v>10.745439723787475</v>
      </c>
      <c r="J87" s="398">
        <f t="shared" si="35"/>
        <v>11.593672846817208</v>
      </c>
      <c r="K87" s="398">
        <f t="shared" si="35"/>
        <v>12.337465293589212</v>
      </c>
      <c r="L87" s="398">
        <f t="shared" si="35"/>
        <v>13.324655819788957</v>
      </c>
      <c r="M87" s="398">
        <f t="shared" si="35"/>
        <v>14.436498437177052</v>
      </c>
      <c r="N87" s="398">
        <f t="shared" si="35"/>
        <v>15.908019415267253</v>
      </c>
      <c r="O87" s="398">
        <f t="shared" si="35"/>
        <v>17.117252276332394</v>
      </c>
      <c r="P87" s="398">
        <f t="shared" si="35"/>
        <v>18.324379723167379</v>
      </c>
      <c r="Q87" s="398">
        <f t="shared" si="35"/>
        <v>19.53082451796795</v>
      </c>
      <c r="R87" s="398">
        <f t="shared" si="35"/>
        <v>20.735549127107067</v>
      </c>
      <c r="S87" s="398">
        <f t="shared" si="35"/>
        <v>21.937045129400769</v>
      </c>
      <c r="T87" s="398">
        <f t="shared" si="35"/>
        <v>23.133875907384098</v>
      </c>
      <c r="U87" s="398">
        <f t="shared" si="35"/>
        <v>24.324869195955877</v>
      </c>
      <c r="V87" s="398">
        <f t="shared" si="35"/>
        <v>25.516191138070464</v>
      </c>
      <c r="W87" s="398">
        <f t="shared" si="35"/>
        <v>26.711420846044199</v>
      </c>
      <c r="X87" s="398">
        <f t="shared" si="35"/>
        <v>27.903553899026736</v>
      </c>
      <c r="Y87" s="398">
        <f t="shared" si="35"/>
        <v>29.089161052682734</v>
      </c>
      <c r="Z87" s="398">
        <f t="shared" si="35"/>
        <v>30.268835261300371</v>
      </c>
      <c r="AA87" s="398">
        <f t="shared" si="35"/>
        <v>31.446005870987292</v>
      </c>
      <c r="AB87" s="398">
        <f t="shared" si="35"/>
        <v>32.632652490942071</v>
      </c>
      <c r="AC87" s="398">
        <f t="shared" si="35"/>
        <v>33.92605264753049</v>
      </c>
      <c r="AD87" s="398">
        <f t="shared" si="35"/>
        <v>35.310878244726055</v>
      </c>
      <c r="AE87" s="398">
        <f t="shared" si="35"/>
        <v>36.748941756164818</v>
      </c>
      <c r="AF87" s="398">
        <f t="shared" si="35"/>
        <v>38.150543957478355</v>
      </c>
      <c r="AG87" s="398">
        <f t="shared" si="35"/>
        <v>39.463602238950131</v>
      </c>
      <c r="AH87" s="398">
        <f t="shared" si="35"/>
        <v>40.758485815453675</v>
      </c>
      <c r="AI87" s="398">
        <f t="shared" si="35"/>
        <v>42.068214249148511</v>
      </c>
      <c r="AJ87" s="398">
        <f t="shared" si="35"/>
        <v>43.389488404349748</v>
      </c>
      <c r="AK87" s="398">
        <f t="shared" si="35"/>
        <v>44.721129844207788</v>
      </c>
      <c r="AL87" s="398">
        <f t="shared" si="35"/>
        <v>46.06287350431537</v>
      </c>
      <c r="AM87" s="398">
        <f t="shared" si="35"/>
        <v>47.415029650737367</v>
      </c>
      <c r="AN87" s="398">
        <f t="shared" si="35"/>
        <v>48.778259422480446</v>
      </c>
      <c r="AO87" s="398">
        <f t="shared" si="35"/>
        <v>50.153424717396206</v>
      </c>
      <c r="AP87" s="398">
        <f t="shared" si="35"/>
        <v>51.541488967467814</v>
      </c>
      <c r="AQ87" s="398">
        <f t="shared" si="35"/>
        <v>52.943452229631234</v>
      </c>
      <c r="AR87" s="398">
        <f t="shared" si="35"/>
        <v>54.360309225570276</v>
      </c>
      <c r="AS87" s="398">
        <f t="shared" si="35"/>
        <v>55.793022656534511</v>
      </c>
      <c r="AT87" s="398">
        <f t="shared" si="35"/>
        <v>57.242506648460704</v>
      </c>
      <c r="AU87" s="398">
        <f t="shared" si="35"/>
        <v>58.709616886066911</v>
      </c>
      <c r="AV87" s="398">
        <f t="shared" si="35"/>
        <v>60.195145132679748</v>
      </c>
      <c r="AW87" s="398">
        <f t="shared" si="35"/>
        <v>61.699816590987943</v>
      </c>
      <c r="AX87" s="398">
        <f t="shared" si="35"/>
        <v>63.224289065921255</v>
      </c>
      <c r="AY87" s="398">
        <f t="shared" si="35"/>
        <v>64.769153229733618</v>
      </c>
      <c r="AZ87" s="398">
        <f t="shared" si="35"/>
        <v>66.334933517585469</v>
      </c>
      <c r="BA87" s="398">
        <f t="shared" si="35"/>
        <v>67.922089336605666</v>
      </c>
      <c r="BB87" s="398">
        <f t="shared" si="35"/>
        <v>69.531016376939235</v>
      </c>
      <c r="BC87" s="398">
        <f t="shared" si="35"/>
        <v>71.162047885685837</v>
      </c>
      <c r="BD87" s="398">
        <f t="shared" si="35"/>
        <v>72.815455814519908</v>
      </c>
      <c r="BE87" s="398">
        <f t="shared" si="35"/>
        <v>74.491451786229788</v>
      </c>
      <c r="BF87" s="398">
        <f t="shared" si="35"/>
        <v>76.190187849194729</v>
      </c>
      <c r="BG87" s="398">
        <f t="shared" si="35"/>
        <v>77.911757005188974</v>
      </c>
      <c r="BH87" s="398">
        <f t="shared" si="35"/>
        <v>79.656193507104661</v>
      </c>
      <c r="BI87" s="398">
        <f t="shared" si="35"/>
        <v>79.665870459877596</v>
      </c>
    </row>
    <row r="88" spans="1:103" ht="18" customHeight="1">
      <c r="A88" s="21" t="s">
        <v>153</v>
      </c>
      <c r="B88" s="29">
        <f t="shared" ref="B88:AG88" si="36">(B84/B56)*1000</f>
        <v>24.158742952468625</v>
      </c>
      <c r="C88" s="23">
        <f t="shared" si="36"/>
        <v>29.136631773321746</v>
      </c>
      <c r="D88" s="23">
        <f t="shared" si="36"/>
        <v>35.846124568101153</v>
      </c>
      <c r="E88" s="23">
        <f t="shared" si="36"/>
        <v>42.750795732448331</v>
      </c>
      <c r="F88" s="23">
        <f t="shared" si="36"/>
        <v>49.865812036779261</v>
      </c>
      <c r="G88" s="23">
        <f t="shared" si="36"/>
        <v>57.258730609711179</v>
      </c>
      <c r="H88" s="23">
        <f t="shared" si="36"/>
        <v>64.832888525116999</v>
      </c>
      <c r="I88" s="23">
        <f t="shared" si="36"/>
        <v>72.602691665889878</v>
      </c>
      <c r="J88" s="23">
        <f t="shared" si="36"/>
        <v>80.562091125470417</v>
      </c>
      <c r="K88" s="23">
        <f t="shared" si="36"/>
        <v>88.11446929250377</v>
      </c>
      <c r="L88" s="23">
        <f t="shared" si="36"/>
        <v>95.818479083402863</v>
      </c>
      <c r="M88" s="23">
        <f t="shared" si="36"/>
        <v>103.01214512043126</v>
      </c>
      <c r="N88" s="23">
        <f t="shared" si="36"/>
        <v>112.19373084280905</v>
      </c>
      <c r="O88" s="23">
        <f t="shared" si="36"/>
        <v>120.90429022049013</v>
      </c>
      <c r="P88" s="23">
        <f t="shared" si="36"/>
        <v>129.31904340757546</v>
      </c>
      <c r="Q88" s="23">
        <f t="shared" si="36"/>
        <v>137.52667961655263</v>
      </c>
      <c r="R88" s="23">
        <f t="shared" si="36"/>
        <v>145.57095395525837</v>
      </c>
      <c r="S88" s="23">
        <f t="shared" si="36"/>
        <v>153.47169794374298</v>
      </c>
      <c r="T88" s="23">
        <f t="shared" si="36"/>
        <v>161.23656865496076</v>
      </c>
      <c r="U88" s="23">
        <f t="shared" si="36"/>
        <v>168.86762341598143</v>
      </c>
      <c r="V88" s="23">
        <f t="shared" si="36"/>
        <v>176.34295661095044</v>
      </c>
      <c r="W88" s="23">
        <f t="shared" si="36"/>
        <v>183.66787172768792</v>
      </c>
      <c r="X88" s="23">
        <f t="shared" si="36"/>
        <v>190.86804801128258</v>
      </c>
      <c r="Y88" s="23">
        <f t="shared" si="36"/>
        <v>197.93870137686721</v>
      </c>
      <c r="Z88" s="23">
        <f t="shared" si="36"/>
        <v>204.88134917487517</v>
      </c>
      <c r="AA88" s="23">
        <f t="shared" si="36"/>
        <v>211.71784525096683</v>
      </c>
      <c r="AB88" s="23">
        <f t="shared" si="36"/>
        <v>218.52410197850455</v>
      </c>
      <c r="AC88" s="23">
        <f t="shared" si="36"/>
        <v>225.94016034188931</v>
      </c>
      <c r="AD88" s="23">
        <f t="shared" si="36"/>
        <v>233.68940484112767</v>
      </c>
      <c r="AE88" s="23">
        <f t="shared" si="36"/>
        <v>241.70196393952909</v>
      </c>
      <c r="AF88" s="23">
        <f t="shared" si="36"/>
        <v>250.14159162567285</v>
      </c>
      <c r="AG88" s="23">
        <f t="shared" si="36"/>
        <v>258.88910195542451</v>
      </c>
      <c r="AH88" s="23">
        <f t="shared" ref="AH88:BI88" si="37">(AH84/AH56)*1000</f>
        <v>267.62949918987647</v>
      </c>
      <c r="AI88" s="23">
        <f t="shared" si="37"/>
        <v>276.39405400177083</v>
      </c>
      <c r="AJ88" s="23">
        <f t="shared" si="37"/>
        <v>285.2007859825523</v>
      </c>
      <c r="AK88" s="23">
        <f t="shared" si="37"/>
        <v>294.059461528913</v>
      </c>
      <c r="AL88" s="23">
        <f t="shared" si="37"/>
        <v>302.9767431535625</v>
      </c>
      <c r="AM88" s="23">
        <f t="shared" si="37"/>
        <v>311.95849520812743</v>
      </c>
      <c r="AN88" s="23">
        <f t="shared" si="37"/>
        <v>321.01066571050632</v>
      </c>
      <c r="AO88" s="23">
        <f t="shared" si="37"/>
        <v>330.13950977297674</v>
      </c>
      <c r="AP88" s="23">
        <f t="shared" si="37"/>
        <v>339.35153768216048</v>
      </c>
      <c r="AQ88" s="23">
        <f t="shared" si="37"/>
        <v>348.65337121862603</v>
      </c>
      <c r="AR88" s="23">
        <f t="shared" si="37"/>
        <v>358.05159027114769</v>
      </c>
      <c r="AS88" s="23">
        <f t="shared" si="37"/>
        <v>367.55260177082818</v>
      </c>
      <c r="AT88" s="23">
        <f t="shared" si="37"/>
        <v>377.1625395284965</v>
      </c>
      <c r="AU88" s="23">
        <f t="shared" si="37"/>
        <v>386.88719349083215</v>
      </c>
      <c r="AV88" s="23">
        <f t="shared" si="37"/>
        <v>396.73196333927939</v>
      </c>
      <c r="AW88" s="23">
        <f t="shared" si="37"/>
        <v>406.70183071754593</v>
      </c>
      <c r="AX88" s="23">
        <f t="shared" si="37"/>
        <v>416.80134494147484</v>
      </c>
      <c r="AY88" s="23">
        <f t="shared" si="37"/>
        <v>427.03461799073403</v>
      </c>
      <c r="AZ88" s="23">
        <f t="shared" si="37"/>
        <v>437.40532553975572</v>
      </c>
      <c r="BA88" s="23">
        <f t="shared" si="37"/>
        <v>447.91671161614568</v>
      </c>
      <c r="BB88" s="23">
        <f t="shared" si="37"/>
        <v>458.57159514323047</v>
      </c>
      <c r="BC88" s="23">
        <f t="shared" si="37"/>
        <v>469.37237713854694</v>
      </c>
      <c r="BD88" s="23">
        <f t="shared" si="37"/>
        <v>480.3210477262495</v>
      </c>
      <c r="BE88" s="23">
        <f t="shared" si="37"/>
        <v>491.41919240533792</v>
      </c>
      <c r="BF88" s="23">
        <f t="shared" si="37"/>
        <v>502.66799722130952</v>
      </c>
      <c r="BG88" s="23">
        <f t="shared" si="37"/>
        <v>514.06825263602491</v>
      </c>
      <c r="BH88" s="23">
        <f t="shared" si="37"/>
        <v>525.62035599469493</v>
      </c>
      <c r="BI88" s="23">
        <f t="shared" si="37"/>
        <v>525.62035599469493</v>
      </c>
    </row>
    <row r="89" spans="1:103" ht="18" customHeight="1">
      <c r="A89" s="21" t="s">
        <v>166</v>
      </c>
      <c r="C89" s="23">
        <f>+LN(C88/B88)/10</f>
        <v>1.8734986474857655E-2</v>
      </c>
      <c r="D89" s="23">
        <f>+LN(D88/C88)/10</f>
        <v>2.0723925354554147E-2</v>
      </c>
      <c r="E89" s="23">
        <f>+LN(E88/D88)/10</f>
        <v>1.7615234893999489E-2</v>
      </c>
      <c r="F89" s="23">
        <f>+LN(F88/E88)/10</f>
        <v>1.5394782959146338E-2</v>
      </c>
    </row>
    <row r="90" spans="1:103" s="33" customFormat="1" ht="18" customHeight="1">
      <c r="A90" s="32" t="s">
        <v>5</v>
      </c>
      <c r="B90" s="44">
        <f t="shared" ref="B90:BI90" si="38">+(1/(1-$B$18))*(B88)^(1-$B$18)+1</f>
        <v>0.59309518482495571</v>
      </c>
      <c r="C90" s="33">
        <f t="shared" si="38"/>
        <v>0.62948113676028794</v>
      </c>
      <c r="D90" s="33">
        <f t="shared" si="38"/>
        <v>0.66595198851905002</v>
      </c>
      <c r="E90" s="33">
        <f t="shared" si="38"/>
        <v>0.69411520163839557</v>
      </c>
      <c r="F90" s="33">
        <f t="shared" si="38"/>
        <v>0.71677698099057441</v>
      </c>
      <c r="G90" s="33">
        <f t="shared" si="38"/>
        <v>0.73569271244505985</v>
      </c>
      <c r="H90" s="33">
        <f t="shared" si="38"/>
        <v>0.7516110280452839</v>
      </c>
      <c r="I90" s="33">
        <f t="shared" si="38"/>
        <v>0.76527808774437811</v>
      </c>
      <c r="J90" s="33">
        <f t="shared" si="38"/>
        <v>0.77717463305033252</v>
      </c>
      <c r="K90" s="33">
        <f t="shared" si="38"/>
        <v>0.78693781291551312</v>
      </c>
      <c r="L90" s="33">
        <f t="shared" si="38"/>
        <v>0.7956825973167877</v>
      </c>
      <c r="M90" s="33">
        <f t="shared" si="38"/>
        <v>0.80294576173078314</v>
      </c>
      <c r="N90" s="33">
        <f t="shared" si="38"/>
        <v>0.81118099679805433</v>
      </c>
      <c r="O90" s="33">
        <f t="shared" si="38"/>
        <v>0.81810986732076274</v>
      </c>
      <c r="P90" s="33">
        <f t="shared" si="38"/>
        <v>0.82412716918657924</v>
      </c>
      <c r="Q90" s="33">
        <f t="shared" si="38"/>
        <v>0.82945597174672969</v>
      </c>
      <c r="R90" s="33">
        <f t="shared" si="38"/>
        <v>0.83423507874908209</v>
      </c>
      <c r="S90" s="33">
        <f t="shared" si="38"/>
        <v>0.83855825368901182</v>
      </c>
      <c r="T90" s="33">
        <f t="shared" si="38"/>
        <v>0.84249359391087664</v>
      </c>
      <c r="U90" s="33">
        <f t="shared" si="38"/>
        <v>0.84609355739549674</v>
      </c>
      <c r="V90" s="33">
        <f t="shared" si="38"/>
        <v>0.84939099593678169</v>
      </c>
      <c r="W90" s="33">
        <f t="shared" si="38"/>
        <v>0.85242479374633595</v>
      </c>
      <c r="X90" s="33">
        <f t="shared" si="38"/>
        <v>0.85523506501126123</v>
      </c>
      <c r="Y90" s="33">
        <f t="shared" si="38"/>
        <v>0.85784418245376837</v>
      </c>
      <c r="Z90" s="33">
        <f t="shared" si="38"/>
        <v>0.86027349922615348</v>
      </c>
      <c r="AA90" s="33">
        <f t="shared" si="38"/>
        <v>0.86254793684104936</v>
      </c>
      <c r="AB90" s="33">
        <f t="shared" si="38"/>
        <v>0.8647054434329462</v>
      </c>
      <c r="AC90" s="33">
        <f t="shared" si="38"/>
        <v>0.86694436273352982</v>
      </c>
      <c r="AD90" s="33">
        <f t="shared" si="38"/>
        <v>0.86916905317318782</v>
      </c>
      <c r="AE90" s="33">
        <f t="shared" si="38"/>
        <v>0.87135589020660964</v>
      </c>
      <c r="AF90" s="33">
        <f t="shared" si="38"/>
        <v>0.87354469854771588</v>
      </c>
      <c r="AG90" s="33">
        <f t="shared" si="38"/>
        <v>0.87569943258015204</v>
      </c>
      <c r="AH90" s="33">
        <f t="shared" si="38"/>
        <v>0.87774602044955419</v>
      </c>
      <c r="AI90" s="33">
        <f t="shared" si="38"/>
        <v>0.87969999436061364</v>
      </c>
      <c r="AJ90" s="33">
        <f t="shared" si="38"/>
        <v>0.88157193411300627</v>
      </c>
      <c r="AK90" s="33">
        <f t="shared" si="38"/>
        <v>0.8833694249723858</v>
      </c>
      <c r="AL90" s="33">
        <f t="shared" si="38"/>
        <v>0.88509859234688237</v>
      </c>
      <c r="AM90" s="33">
        <f t="shared" si="38"/>
        <v>0.8867647645964537</v>
      </c>
      <c r="AN90" s="33">
        <f t="shared" si="38"/>
        <v>0.88837274003967925</v>
      </c>
      <c r="AO90" s="33">
        <f t="shared" si="38"/>
        <v>0.88992688811191023</v>
      </c>
      <c r="AP90" s="33">
        <f t="shared" si="38"/>
        <v>0.89143118817272926</v>
      </c>
      <c r="AQ90" s="33">
        <f t="shared" si="38"/>
        <v>0.89288924976885942</v>
      </c>
      <c r="AR90" s="33">
        <f t="shared" si="38"/>
        <v>0.89430433094705686</v>
      </c>
      <c r="AS90" s="33">
        <f t="shared" si="38"/>
        <v>0.89567935946034938</v>
      </c>
      <c r="AT90" s="33">
        <f t="shared" si="38"/>
        <v>0.89701695710297558</v>
      </c>
      <c r="AU90" s="33">
        <f t="shared" si="38"/>
        <v>0.89831946595128509</v>
      </c>
      <c r="AV90" s="33">
        <f t="shared" si="38"/>
        <v>0.89958897511236202</v>
      </c>
      <c r="AW90" s="33">
        <f t="shared" si="38"/>
        <v>0.90082734685018373</v>
      </c>
      <c r="AX90" s="33">
        <f t="shared" si="38"/>
        <v>0.90203624131753457</v>
      </c>
      <c r="AY90" s="33">
        <f t="shared" si="38"/>
        <v>0.90321713943931914</v>
      </c>
      <c r="AZ90" s="33">
        <f t="shared" si="38"/>
        <v>0.90437136373396643</v>
      </c>
      <c r="BA90" s="33">
        <f t="shared" si="38"/>
        <v>0.90550009702666345</v>
      </c>
      <c r="BB90" s="33">
        <f t="shared" si="38"/>
        <v>0.90660439911554536</v>
      </c>
      <c r="BC90" s="33">
        <f t="shared" si="38"/>
        <v>0.90768522151543496</v>
      </c>
      <c r="BD90" s="33">
        <f t="shared" si="38"/>
        <v>0.9087434204367133</v>
      </c>
      <c r="BE90" s="33">
        <f t="shared" si="38"/>
        <v>0.90977976816969741</v>
      </c>
      <c r="BF90" s="33">
        <f t="shared" si="38"/>
        <v>0.91079496304492336</v>
      </c>
      <c r="BG90" s="33">
        <f t="shared" si="38"/>
        <v>0.91178963813213432</v>
      </c>
      <c r="BH90" s="33">
        <f t="shared" si="38"/>
        <v>0.91276436882900192</v>
      </c>
      <c r="BI90" s="33">
        <f t="shared" si="38"/>
        <v>0.91276436882900192</v>
      </c>
    </row>
    <row r="91" spans="1:103" ht="18" customHeight="1">
      <c r="A91" s="21" t="s">
        <v>115</v>
      </c>
      <c r="B91" s="29">
        <f t="shared" ref="B91:AG91" si="39">B17*B56*B90</f>
        <v>76.609882020050037</v>
      </c>
      <c r="C91" s="23">
        <f t="shared" si="39"/>
        <v>75.347914663957823</v>
      </c>
      <c r="D91" s="23">
        <f t="shared" si="39"/>
        <v>72.452442061552404</v>
      </c>
      <c r="E91" s="23">
        <f t="shared" si="39"/>
        <v>67.153517560612471</v>
      </c>
      <c r="F91" s="23">
        <f t="shared" si="39"/>
        <v>60.307463174907426</v>
      </c>
      <c r="G91" s="23">
        <f t="shared" si="39"/>
        <v>52.624815707744787</v>
      </c>
      <c r="H91" s="23">
        <f t="shared" si="39"/>
        <v>45.153804149243562</v>
      </c>
      <c r="I91" s="23">
        <f t="shared" si="39"/>
        <v>38.612466717434806</v>
      </c>
      <c r="J91" s="23">
        <f t="shared" si="39"/>
        <v>32.933201610291007</v>
      </c>
      <c r="K91" s="23">
        <f t="shared" si="39"/>
        <v>28.006756619692506</v>
      </c>
      <c r="L91" s="23">
        <f t="shared" si="39"/>
        <v>24.152930641754711</v>
      </c>
      <c r="M91" s="23">
        <f t="shared" si="39"/>
        <v>21.111751240459782</v>
      </c>
      <c r="N91" s="23">
        <f t="shared" si="39"/>
        <v>18.474125652205004</v>
      </c>
      <c r="O91" s="23">
        <f t="shared" si="39"/>
        <v>16.138599013506482</v>
      </c>
      <c r="P91" s="23">
        <f t="shared" si="39"/>
        <v>14.081746029192942</v>
      </c>
      <c r="Q91" s="23">
        <f t="shared" si="39"/>
        <v>12.276192473132255</v>
      </c>
      <c r="R91" s="23">
        <f t="shared" si="39"/>
        <v>10.694657320940255</v>
      </c>
      <c r="S91" s="23">
        <f t="shared" si="39"/>
        <v>9.3115019601330218</v>
      </c>
      <c r="T91" s="23">
        <f t="shared" si="39"/>
        <v>8.103286303828531</v>
      </c>
      <c r="U91" s="23">
        <f t="shared" si="39"/>
        <v>7.0488949711015172</v>
      </c>
      <c r="V91" s="23">
        <f t="shared" si="39"/>
        <v>6.1318889630968902</v>
      </c>
      <c r="W91" s="23">
        <f t="shared" si="39"/>
        <v>5.3346088648474801</v>
      </c>
      <c r="X91" s="23">
        <f t="shared" si="39"/>
        <v>4.6397212358128854</v>
      </c>
      <c r="Y91" s="23">
        <f t="shared" si="39"/>
        <v>4.0343602825266425</v>
      </c>
      <c r="Z91" s="23">
        <f t="shared" si="39"/>
        <v>3.507217454975438</v>
      </c>
      <c r="AA91" s="23">
        <f t="shared" si="39"/>
        <v>3.0483811678859136</v>
      </c>
      <c r="AB91" s="23">
        <f t="shared" si="39"/>
        <v>2.6491960709052664</v>
      </c>
      <c r="AC91" s="23">
        <f t="shared" si="39"/>
        <v>2.3024860961745914</v>
      </c>
      <c r="AD91" s="23">
        <f t="shared" si="39"/>
        <v>2.0011052172353851</v>
      </c>
      <c r="AE91" s="23">
        <f t="shared" si="39"/>
        <v>1.7390862474678537</v>
      </c>
      <c r="AF91" s="23">
        <f t="shared" si="39"/>
        <v>1.5068166506101375</v>
      </c>
      <c r="AG91" s="23">
        <f t="shared" si="39"/>
        <v>1.3015771750178624</v>
      </c>
      <c r="AH91" s="23">
        <f t="shared" ref="AH91:BI91" si="40">AH17*AH56*AH90</f>
        <v>1.1241475087448123</v>
      </c>
      <c r="AI91" s="23">
        <f t="shared" si="40"/>
        <v>0.97079738972566265</v>
      </c>
      <c r="AJ91" s="23">
        <f t="shared" si="40"/>
        <v>0.83828432171778167</v>
      </c>
      <c r="AK91" s="23">
        <f t="shared" si="40"/>
        <v>0.72379491759991343</v>
      </c>
      <c r="AL91" s="23">
        <f t="shared" si="40"/>
        <v>0.62489117775600345</v>
      </c>
      <c r="AM91" s="23">
        <f t="shared" si="40"/>
        <v>0.539461864371515</v>
      </c>
      <c r="AN91" s="23">
        <f t="shared" si="40"/>
        <v>0.46567950208618325</v>
      </c>
      <c r="AO91" s="23">
        <f t="shared" si="40"/>
        <v>0.40196274602767929</v>
      </c>
      <c r="AP91" s="23">
        <f t="shared" si="40"/>
        <v>0.34694359781146766</v>
      </c>
      <c r="AQ91" s="23">
        <f t="shared" si="40"/>
        <v>0.29943890431731918</v>
      </c>
      <c r="AR91" s="23">
        <f t="shared" si="40"/>
        <v>0.25842560536046083</v>
      </c>
      <c r="AS91" s="23">
        <f t="shared" si="40"/>
        <v>0.22301925053920851</v>
      </c>
      <c r="AT91" s="23">
        <f t="shared" si="40"/>
        <v>0.19245536236512226</v>
      </c>
      <c r="AU91" s="23">
        <f t="shared" si="40"/>
        <v>0.16607327551594994</v>
      </c>
      <c r="AV91" s="23">
        <f t="shared" si="40"/>
        <v>0.14330212900675829</v>
      </c>
      <c r="AW91" s="23">
        <f t="shared" si="40"/>
        <v>0.12364872931110094</v>
      </c>
      <c r="AX91" s="23">
        <f t="shared" si="40"/>
        <v>0.10668703854516777</v>
      </c>
      <c r="AY91" s="23">
        <f t="shared" si="40"/>
        <v>9.2049073387029959E-2</v>
      </c>
      <c r="AZ91" s="23">
        <f t="shared" si="40"/>
        <v>7.9417028016297186E-2</v>
      </c>
      <c r="BA91" s="23">
        <f t="shared" si="40"/>
        <v>6.8516458522876023E-2</v>
      </c>
      <c r="BB91" s="23">
        <f t="shared" si="40"/>
        <v>5.9110387371704674E-2</v>
      </c>
      <c r="BC91" s="23">
        <f t="shared" si="40"/>
        <v>5.0994204989965423E-2</v>
      </c>
      <c r="BD91" s="23">
        <f t="shared" si="40"/>
        <v>4.3991261684392935E-2</v>
      </c>
      <c r="BE91" s="23">
        <f t="shared" si="40"/>
        <v>3.794905718068993E-2</v>
      </c>
      <c r="BF91" s="23">
        <f t="shared" si="40"/>
        <v>3.2735947354092763E-2</v>
      </c>
      <c r="BG91" s="23">
        <f t="shared" si="40"/>
        <v>2.8238298410928505E-2</v>
      </c>
      <c r="BH91" s="23">
        <f t="shared" si="40"/>
        <v>2.4358028081674837E-2</v>
      </c>
      <c r="BI91" s="23">
        <f t="shared" si="40"/>
        <v>2.0988514627347996E-2</v>
      </c>
    </row>
    <row r="92" spans="1:103" ht="18" customHeight="1">
      <c r="A92" s="57" t="s">
        <v>62</v>
      </c>
      <c r="B92" s="200">
        <f>SUM(B91:AO91)*10*B52+B53</f>
        <v>171.08909369710841</v>
      </c>
      <c r="C92" s="180">
        <v>102.10088726998038</v>
      </c>
      <c r="D92" s="201">
        <f>+B92-C92</f>
        <v>68.988206427128034</v>
      </c>
      <c r="I92" s="33"/>
    </row>
    <row r="93" spans="1:103" s="33" customFormat="1" ht="18" customHeight="1">
      <c r="A93" s="32" t="s">
        <v>270</v>
      </c>
      <c r="B93" s="33">
        <f>+B90*Data!B369</f>
        <v>0.59309518482495571</v>
      </c>
      <c r="C93" s="33">
        <f>+C90*Data!C369</f>
        <v>0.50063897765006193</v>
      </c>
      <c r="D93" s="33">
        <f>+D90*Data!D369</f>
        <v>0.47176454584120425</v>
      </c>
      <c r="E93" s="33">
        <f>+E90*Data!E369</f>
        <v>0.43889782733392485</v>
      </c>
      <c r="F93" s="33">
        <f>+F90*Data!F369</f>
        <v>0.40449361555846614</v>
      </c>
      <c r="G93" s="33">
        <f>+G90*Data!G369</f>
        <v>0.37265452768088908</v>
      </c>
      <c r="H93" s="33">
        <f>+H90*Data!H369</f>
        <v>0.34349945314461738</v>
      </c>
      <c r="I93" s="33">
        <f>+I90*Data!I369</f>
        <v>0.31729904177795853</v>
      </c>
      <c r="J93" s="33">
        <f>+J90*Data!J369</f>
        <v>0.29411280832721748</v>
      </c>
      <c r="K93" s="33">
        <f>+K90*Data!K369</f>
        <v>0.27102764317298045</v>
      </c>
      <c r="L93" s="33">
        <f>+L90*Data!L369</f>
        <v>0.25186963920703709</v>
      </c>
      <c r="M93" s="33">
        <f>+M90*Data!M369</f>
        <v>0.23440231201609837</v>
      </c>
      <c r="N93" s="33">
        <f>+N90*Data!N369</f>
        <v>0.22663840182745304</v>
      </c>
      <c r="O93" s="33">
        <f>+O90*Data!O369</f>
        <v>0.21766851686902244</v>
      </c>
      <c r="P93" s="33">
        <f>+P90*Data!P369</f>
        <v>0.20884237510838222</v>
      </c>
      <c r="Q93" s="33">
        <f>+Q90*Data!Q369</f>
        <v>0.2007123411963016</v>
      </c>
      <c r="R93" s="33">
        <f>+R90*Data!R369</f>
        <v>0.1934641042798598</v>
      </c>
      <c r="S93" s="33">
        <f>+S90*Data!S369</f>
        <v>0.18711775870932038</v>
      </c>
      <c r="T93" s="33">
        <f>+T90*Data!T369</f>
        <v>0.18162347286592612</v>
      </c>
      <c r="U93" s="33">
        <f>+U90*Data!U369</f>
        <v>0.1769064348437647</v>
      </c>
      <c r="V93" s="33">
        <f>+V90*Data!V369</f>
        <v>0.17316956555931221</v>
      </c>
      <c r="W93" s="33">
        <f>+W90*Data!W369</f>
        <v>0.1699780624618516</v>
      </c>
      <c r="X93" s="33">
        <f>+X90*Data!X369</f>
        <v>0.16690289702916564</v>
      </c>
      <c r="Y93" s="33">
        <f>+Y90*Data!Y369</f>
        <v>0.16395062247984107</v>
      </c>
      <c r="Z93" s="33">
        <f>+Z90*Data!Z369</f>
        <v>0.16126531316671186</v>
      </c>
      <c r="AA93" s="33">
        <f>+AA90*Data!AA369</f>
        <v>0.15890007814760773</v>
      </c>
      <c r="AB93" s="33">
        <f>+AB90*Data!AB369</f>
        <v>0.15684264056698313</v>
      </c>
      <c r="AC93" s="33">
        <f>+AC90*Data!AC369</f>
        <v>0.15509721589857334</v>
      </c>
      <c r="AD93" s="33">
        <f>+AD90*Data!AD369</f>
        <v>0.15359643867163761</v>
      </c>
      <c r="AE93" s="33">
        <f>+AE90*Data!AE369</f>
        <v>0.15231961671977426</v>
      </c>
      <c r="AF93" s="33">
        <f>+AF90*Data!AF369</f>
        <v>0.15128257626508448</v>
      </c>
      <c r="AG93" s="33">
        <f>+AG90*Data!AG369</f>
        <v>0.15045397475566746</v>
      </c>
      <c r="AH93" s="33">
        <f>+AH90*Data!AH369</f>
        <v>0.14977528336851359</v>
      </c>
      <c r="AI93" s="33">
        <f>+AI90*Data!AI369</f>
        <v>0.14923950997347774</v>
      </c>
      <c r="AJ93" s="33">
        <f>+AJ90*Data!AJ369</f>
        <v>0.14883777978323381</v>
      </c>
      <c r="AK93" s="33">
        <f>+AK90*Data!AK369</f>
        <v>0.14855867104686618</v>
      </c>
      <c r="AL93" s="33">
        <f>+AL90*Data!AL369</f>
        <v>0.14838973070614644</v>
      </c>
      <c r="AM93" s="33">
        <f>+AM90*Data!AM369</f>
        <v>0.14831832357029523</v>
      </c>
      <c r="AN93" s="33">
        <f>+AN90*Data!AN369</f>
        <v>0.14833207595608022</v>
      </c>
      <c r="AO93" s="33">
        <f>+AO90*Data!AO369</f>
        <v>0.14841908878946353</v>
      </c>
      <c r="AP93" s="33">
        <f>+AP90*Data!AP369</f>
        <v>0.1485680231798715</v>
      </c>
      <c r="AQ93" s="33">
        <f>+AQ90*Data!AQ369</f>
        <v>0.14876811884229951</v>
      </c>
      <c r="AR93" s="33">
        <f>+AR90*Data!AR369</f>
        <v>0.14900918036152194</v>
      </c>
      <c r="AS93" s="33">
        <f>+AS90*Data!AS369</f>
        <v>0.14928155110892613</v>
      </c>
      <c r="AT93" s="33">
        <f>+AT90*Data!AT369</f>
        <v>0.14957608547123347</v>
      </c>
      <c r="AU93" s="33">
        <f>+AU90*Data!AU369</f>
        <v>0.14988412442752869</v>
      </c>
      <c r="AV93" s="33">
        <f>+AV90*Data!AV369</f>
        <v>0.15019747586558738</v>
      </c>
      <c r="AW93" s="33">
        <f>+AW90*Data!AW369</f>
        <v>0.15050839833123819</v>
      </c>
      <c r="AX93" s="33">
        <f>+AX90*Data!AX369</f>
        <v>0.15080958437748929</v>
      </c>
      <c r="AY93" s="33">
        <f>+AY90*Data!AY369</f>
        <v>0.15109413663559199</v>
      </c>
      <c r="AZ93" s="33">
        <f>+AZ90*Data!AZ369</f>
        <v>0.15135552551480486</v>
      </c>
      <c r="BA93" s="33">
        <f>+BA90*Data!BA369</f>
        <v>0.15158751152722907</v>
      </c>
      <c r="BB93" s="33">
        <f>+BB90*Data!BB369</f>
        <v>0.15178400757647326</v>
      </c>
      <c r="BC93" s="33">
        <f>+BC90*Data!BC369</f>
        <v>0.15193884829057405</v>
      </c>
      <c r="BD93" s="33">
        <f>+BD90*Data!BD369</f>
        <v>0.15204542817292516</v>
      </c>
      <c r="BE93" s="33">
        <f>+BE90*Data!BE369</f>
        <v>0.15209617545856968</v>
      </c>
      <c r="BF93" s="33">
        <f>+BF90*Data!BF369</f>
        <v>0.15208185634809554</v>
      </c>
      <c r="BG93" s="33">
        <f>+BG90*Data!BG369</f>
        <v>0.15199076947591855</v>
      </c>
      <c r="BH93" s="33">
        <f>+BH90*Data!BH369</f>
        <v>0.15180799987648483</v>
      </c>
      <c r="BI93" s="33">
        <f>+BI90*Data!BI369</f>
        <v>0.15173415143271493</v>
      </c>
    </row>
    <row r="94" spans="1:103" ht="18" customHeight="1">
      <c r="A94" s="21" t="s">
        <v>271</v>
      </c>
      <c r="B94" s="29">
        <f>B$17*B$56*B93</f>
        <v>76.609882020050037</v>
      </c>
      <c r="C94" s="29">
        <f t="shared" ref="C94:BH94" si="41">C$17*C$56*C93</f>
        <v>59.925708273912697</v>
      </c>
      <c r="D94" s="29">
        <f t="shared" si="41"/>
        <v>51.325762237402913</v>
      </c>
      <c r="E94" s="29">
        <f t="shared" si="41"/>
        <v>42.46201910808724</v>
      </c>
      <c r="F94" s="29">
        <f t="shared" si="41"/>
        <v>34.032878387173177</v>
      </c>
      <c r="G94" s="29">
        <f t="shared" si="41"/>
        <v>26.656341037669268</v>
      </c>
      <c r="H94" s="29">
        <f t="shared" si="41"/>
        <v>20.636082300444688</v>
      </c>
      <c r="I94" s="29">
        <f t="shared" si="41"/>
        <v>16.009472747660524</v>
      </c>
      <c r="J94" s="29">
        <f t="shared" si="41"/>
        <v>12.463191670052648</v>
      </c>
      <c r="K94" s="29">
        <f t="shared" si="41"/>
        <v>9.6457497847666236</v>
      </c>
      <c r="L94" s="29">
        <f t="shared" si="41"/>
        <v>7.6454982766317183</v>
      </c>
      <c r="M94" s="29">
        <f t="shared" si="41"/>
        <v>6.1631103087280747</v>
      </c>
      <c r="N94" s="29">
        <f t="shared" si="41"/>
        <v>5.161543884166762</v>
      </c>
      <c r="O94" s="29">
        <f t="shared" si="41"/>
        <v>4.2938791621205423</v>
      </c>
      <c r="P94" s="29">
        <f t="shared" si="41"/>
        <v>3.5684605439138042</v>
      </c>
      <c r="Q94" s="29">
        <f t="shared" si="41"/>
        <v>2.970601715085555</v>
      </c>
      <c r="R94" s="29">
        <f t="shared" si="41"/>
        <v>2.4801549969323058</v>
      </c>
      <c r="S94" s="29">
        <f t="shared" si="41"/>
        <v>2.0777893119917965</v>
      </c>
      <c r="T94" s="29">
        <f t="shared" si="41"/>
        <v>1.7468939951179272</v>
      </c>
      <c r="U94" s="29">
        <f t="shared" si="41"/>
        <v>1.4738262311845234</v>
      </c>
      <c r="V94" s="29">
        <f t="shared" si="41"/>
        <v>1.250138690988033</v>
      </c>
      <c r="W94" s="29">
        <f t="shared" si="41"/>
        <v>1.0637495360188072</v>
      </c>
      <c r="X94" s="29">
        <f t="shared" si="41"/>
        <v>0.90546207393252109</v>
      </c>
      <c r="Y94" s="29">
        <f t="shared" si="41"/>
        <v>0.77104431452367772</v>
      </c>
      <c r="Z94" s="29">
        <f t="shared" si="41"/>
        <v>0.65745663644078622</v>
      </c>
      <c r="AA94" s="29">
        <f t="shared" si="41"/>
        <v>0.56157807017052852</v>
      </c>
      <c r="AB94" s="29">
        <f t="shared" si="41"/>
        <v>0.48051843583968284</v>
      </c>
      <c r="AC94" s="29">
        <f t="shared" si="41"/>
        <v>0.41191707162829494</v>
      </c>
      <c r="AD94" s="29">
        <f t="shared" si="41"/>
        <v>0.35362813902825968</v>
      </c>
      <c r="AE94" s="29">
        <f t="shared" si="41"/>
        <v>0.30400546278986362</v>
      </c>
      <c r="AF94" s="29">
        <f t="shared" si="41"/>
        <v>0.26095413920135607</v>
      </c>
      <c r="AG94" s="29">
        <f t="shared" si="41"/>
        <v>0.22362405655066647</v>
      </c>
      <c r="AH94" s="29">
        <f t="shared" si="41"/>
        <v>0.19182030763754329</v>
      </c>
      <c r="AI94" s="29">
        <f t="shared" si="41"/>
        <v>0.16469401802314695</v>
      </c>
      <c r="AJ94" s="29">
        <f t="shared" si="41"/>
        <v>0.14152943446084684</v>
      </c>
      <c r="AK94" s="29">
        <f t="shared" si="41"/>
        <v>0.12172258630355066</v>
      </c>
      <c r="AL94" s="29">
        <f t="shared" si="41"/>
        <v>0.10476508988901304</v>
      </c>
      <c r="AM94" s="29">
        <f t="shared" si="41"/>
        <v>9.0229204573888014E-2</v>
      </c>
      <c r="AN94" s="29">
        <f t="shared" si="41"/>
        <v>7.775475784134496E-2</v>
      </c>
      <c r="AO94" s="29">
        <f t="shared" si="41"/>
        <v>6.7038028954617301E-2</v>
      </c>
      <c r="AP94" s="29">
        <f t="shared" si="41"/>
        <v>5.7822437856834906E-2</v>
      </c>
      <c r="AQ94" s="29">
        <f t="shared" si="41"/>
        <v>4.9890803943511114E-2</v>
      </c>
      <c r="AR94" s="29">
        <f t="shared" si="41"/>
        <v>4.3058930060657474E-2</v>
      </c>
      <c r="AS94" s="29">
        <f t="shared" si="41"/>
        <v>3.7170287889298048E-2</v>
      </c>
      <c r="AT94" s="29">
        <f t="shared" si="41"/>
        <v>3.2091611538195348E-2</v>
      </c>
      <c r="AU94" s="29">
        <f t="shared" si="41"/>
        <v>2.7709237565235783E-2</v>
      </c>
      <c r="AV94" s="29">
        <f t="shared" si="41"/>
        <v>2.3926058075902371E-2</v>
      </c>
      <c r="AW94" s="29">
        <f t="shared" si="41"/>
        <v>2.0658977848950315E-2</v>
      </c>
      <c r="AX94" s="29">
        <f t="shared" si="41"/>
        <v>1.7836786599573148E-2</v>
      </c>
      <c r="AY94" s="29">
        <f t="shared" si="41"/>
        <v>1.5398373950424715E-2</v>
      </c>
      <c r="AZ94" s="29">
        <f t="shared" si="41"/>
        <v>1.3291228020093032E-2</v>
      </c>
      <c r="BA94" s="29">
        <f t="shared" si="41"/>
        <v>1.147016933542697E-2</v>
      </c>
      <c r="BB94" s="29">
        <f t="shared" si="41"/>
        <v>9.8962805534893745E-3</v>
      </c>
      <c r="BC94" s="29">
        <f t="shared" si="41"/>
        <v>8.5359996968255563E-3</v>
      </c>
      <c r="BD94" s="29">
        <f t="shared" si="41"/>
        <v>7.3603506427109616E-3</v>
      </c>
      <c r="BE94" s="29">
        <f t="shared" si="41"/>
        <v>6.3442897516323964E-3</v>
      </c>
      <c r="BF94" s="29">
        <f t="shared" si="41"/>
        <v>5.4661519276302762E-3</v>
      </c>
      <c r="BG94" s="29">
        <f t="shared" si="41"/>
        <v>4.7071830219084492E-3</v>
      </c>
      <c r="BH94" s="29">
        <f t="shared" si="41"/>
        <v>4.051147974540455E-3</v>
      </c>
      <c r="BI94" s="29">
        <f>BI$17*BI$56*BI93/(1-(BJ17/BI17))</f>
        <v>2.5222103190802658E-2</v>
      </c>
    </row>
    <row r="95" spans="1:103" ht="39" customHeight="1">
      <c r="A95" s="57" t="s">
        <v>62</v>
      </c>
      <c r="B95" s="197">
        <f>SUM(B94:BI94)*10*B52+B53-C53</f>
        <v>171.08909369710841</v>
      </c>
      <c r="C95" s="85">
        <v>171.08909369710841</v>
      </c>
      <c r="D95" s="189">
        <f>+B95-C95</f>
        <v>0</v>
      </c>
      <c r="I95" s="33"/>
    </row>
    <row r="96" spans="1:103" ht="21.75" customHeight="1">
      <c r="A96" s="58" t="s">
        <v>61</v>
      </c>
      <c r="C96" s="59"/>
      <c r="D96" s="59"/>
    </row>
    <row r="97" spans="1:61" s="401" customFormat="1" ht="18" customHeight="1">
      <c r="A97" s="174" t="s">
        <v>191</v>
      </c>
      <c r="B97" s="400">
        <f>+Controls!B38</f>
        <v>0.18690855254026759</v>
      </c>
      <c r="C97" s="400">
        <f>+Controls!C38</f>
        <v>0.20306631580236426</v>
      </c>
      <c r="D97" s="400">
        <f>+Controls!D38</f>
        <v>0.19794957414301073</v>
      </c>
      <c r="E97" s="400">
        <f>+Controls!E38</f>
        <v>0.19302617707505698</v>
      </c>
      <c r="F97" s="400">
        <f>+Controls!F38</f>
        <v>0.18994991789169799</v>
      </c>
      <c r="G97" s="400">
        <f>+Controls!G38</f>
        <v>0.18934598039742812</v>
      </c>
      <c r="H97" s="400">
        <f>+Controls!H38</f>
        <v>0.19102341169229398</v>
      </c>
      <c r="I97" s="400">
        <f>+Controls!I38</f>
        <v>0.19285651886479005</v>
      </c>
      <c r="J97" s="400">
        <f>+Controls!J38</f>
        <v>0.1947992496136097</v>
      </c>
      <c r="K97" s="400">
        <f>+Controls!K38</f>
        <v>0.20167915075617232</v>
      </c>
      <c r="L97" s="400">
        <f>+Controls!L38</f>
        <v>0.20770716072191683</v>
      </c>
      <c r="M97" s="400">
        <f>+Controls!M38</f>
        <v>0.21691090060939039</v>
      </c>
      <c r="N97" s="400">
        <f>+Controls!N38</f>
        <v>0.21691090060939039</v>
      </c>
      <c r="O97" s="400">
        <f>+Controls!O38</f>
        <v>0.21691090060939039</v>
      </c>
      <c r="P97" s="400">
        <f>+Controls!P38</f>
        <v>0.21691090060939039</v>
      </c>
      <c r="Q97" s="400">
        <f>+Controls!Q38</f>
        <v>0.21691090060939039</v>
      </c>
      <c r="R97" s="400">
        <f>+Controls!R38</f>
        <v>0.21691090060939039</v>
      </c>
      <c r="S97" s="400">
        <f>+Controls!S38</f>
        <v>0.21691090060939039</v>
      </c>
      <c r="T97" s="400">
        <f>+Controls!T38</f>
        <v>0.21691090060939039</v>
      </c>
      <c r="U97" s="400">
        <f>+Controls!U38</f>
        <v>0.21691090060939039</v>
      </c>
      <c r="V97" s="400">
        <f>+Controls!V38</f>
        <v>0.21691090060939039</v>
      </c>
      <c r="W97" s="400">
        <f>+Controls!W38</f>
        <v>0.21691090060939039</v>
      </c>
      <c r="X97" s="400">
        <f>+Controls!X38</f>
        <v>0.21691090060939039</v>
      </c>
      <c r="Y97" s="400">
        <f>+Controls!Y38</f>
        <v>0.21691090060939039</v>
      </c>
      <c r="Z97" s="400">
        <f>+Controls!Z38</f>
        <v>0.21691090060939039</v>
      </c>
      <c r="AA97" s="400">
        <f>+Controls!AA38</f>
        <v>0.21691090060939039</v>
      </c>
      <c r="AB97" s="400">
        <f>+Controls!AB38</f>
        <v>0.21691090060939039</v>
      </c>
      <c r="AC97" s="400">
        <f>+Controls!AC38</f>
        <v>0.21691090060939039</v>
      </c>
      <c r="AD97" s="400">
        <f>+Controls!AD38</f>
        <v>0.21691090060939039</v>
      </c>
      <c r="AE97" s="400">
        <f>+Controls!AE38</f>
        <v>0.21691090060939039</v>
      </c>
      <c r="AF97" s="400">
        <f>+Controls!AF38</f>
        <v>0.21691090060939039</v>
      </c>
      <c r="AG97" s="400">
        <f>+Controls!AG38</f>
        <v>0.21691090060939039</v>
      </c>
      <c r="AH97" s="400">
        <f>+Controls!AH38</f>
        <v>0.21691090060939039</v>
      </c>
      <c r="AI97" s="400">
        <f>+Controls!AI38</f>
        <v>0.21691090060939039</v>
      </c>
      <c r="AJ97" s="400">
        <f>+Controls!AJ38</f>
        <v>0.21691090060939039</v>
      </c>
      <c r="AK97" s="400">
        <f>+Controls!AK38</f>
        <v>0.21691090060939039</v>
      </c>
      <c r="AL97" s="400">
        <f>+Controls!AL38</f>
        <v>0.21691090060939039</v>
      </c>
      <c r="AM97" s="400">
        <f>+Controls!AM38</f>
        <v>0.21691090060939039</v>
      </c>
      <c r="AN97" s="400">
        <f>+Controls!AN38</f>
        <v>0.21691090060939039</v>
      </c>
      <c r="AO97" s="400">
        <f>+Controls!AO38</f>
        <v>0.21691090060939039</v>
      </c>
      <c r="AP97" s="400">
        <f>+Controls!AP38</f>
        <v>0.21691090060939039</v>
      </c>
      <c r="AQ97" s="400">
        <f>+Controls!AQ38</f>
        <v>0.21691090060939039</v>
      </c>
      <c r="AR97" s="400">
        <f>+Controls!AR38</f>
        <v>0.21691090060939039</v>
      </c>
      <c r="AS97" s="400">
        <f>+Controls!AS38</f>
        <v>0.21691090060939039</v>
      </c>
      <c r="AT97" s="400">
        <f>+Controls!AT38</f>
        <v>0.21691090060939039</v>
      </c>
      <c r="AU97" s="400">
        <f>+Controls!AU38</f>
        <v>0.21691090060939039</v>
      </c>
      <c r="AV97" s="400">
        <f>+Controls!AV38</f>
        <v>0.21691090060939039</v>
      </c>
      <c r="AW97" s="400">
        <f>+Controls!AW38</f>
        <v>0.21691090060939039</v>
      </c>
      <c r="AX97" s="400">
        <f>+Controls!AX38</f>
        <v>0.21691090060939039</v>
      </c>
      <c r="AY97" s="400">
        <f>+Controls!AY38</f>
        <v>0.21691090060939039</v>
      </c>
      <c r="AZ97" s="400">
        <f>+Controls!AZ38</f>
        <v>0.21691090060939039</v>
      </c>
      <c r="BA97" s="400">
        <f>+Controls!BA38</f>
        <v>0.21691090060939039</v>
      </c>
      <c r="BB97" s="400">
        <f>+Controls!BB38</f>
        <v>0.21691090060939039</v>
      </c>
      <c r="BC97" s="400">
        <f>+Controls!BC38</f>
        <v>0.21691090060939039</v>
      </c>
      <c r="BD97" s="400">
        <f>+Controls!BD38</f>
        <v>0.21691090060939039</v>
      </c>
      <c r="BE97" s="400">
        <f>+Controls!BE38</f>
        <v>0.21691090060939039</v>
      </c>
      <c r="BF97" s="400">
        <f>+Controls!BF38</f>
        <v>0.21691090060939039</v>
      </c>
      <c r="BG97" s="400">
        <f>+Controls!BG38</f>
        <v>0.21691090060939039</v>
      </c>
      <c r="BH97" s="400">
        <f>+Controls!BH38</f>
        <v>0.21691090060939039</v>
      </c>
      <c r="BI97" s="400">
        <f>+Controls!BI38</f>
        <v>0.21691090060939039</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0.54156849752830349</v>
      </c>
      <c r="C102" s="480">
        <f>+C119*(1-MIN(C103,1))</f>
        <v>0.56942681429125508</v>
      </c>
      <c r="D102" s="480">
        <f t="shared" ref="D102:BI102" si="44">+D119*(1-MIN(D103,1))</f>
        <v>0.6198785706466845</v>
      </c>
      <c r="E102" s="480">
        <f t="shared" si="44"/>
        <v>0.64999403603263683</v>
      </c>
      <c r="F102" s="480">
        <f t="shared" si="44"/>
        <v>0.66238689909170767</v>
      </c>
      <c r="G102" s="480">
        <f t="shared" si="44"/>
        <v>0.65965112052958486</v>
      </c>
      <c r="H102" s="480">
        <f t="shared" si="44"/>
        <v>0.64886200048544995</v>
      </c>
      <c r="I102" s="480">
        <f t="shared" si="44"/>
        <v>0.63766528527198052</v>
      </c>
      <c r="J102" s="480">
        <f t="shared" si="44"/>
        <v>0.62660949205032712</v>
      </c>
      <c r="K102" s="480">
        <f t="shared" si="44"/>
        <v>0.61589568604510692</v>
      </c>
      <c r="L102" s="480">
        <f t="shared" si="44"/>
        <v>0.61515764467273693</v>
      </c>
      <c r="M102" s="480">
        <f t="shared" si="44"/>
        <v>0.6235543896681417</v>
      </c>
      <c r="N102" s="480">
        <f t="shared" si="44"/>
        <v>0.63665038163180454</v>
      </c>
      <c r="O102" s="480">
        <f t="shared" si="44"/>
        <v>0.64665854038027049</v>
      </c>
      <c r="P102" s="480">
        <f t="shared" si="44"/>
        <v>0.65505192772991883</v>
      </c>
      <c r="Q102" s="480">
        <f t="shared" si="44"/>
        <v>0.6625361605664718</v>
      </c>
      <c r="R102" s="480">
        <f t="shared" si="44"/>
        <v>0.66939934704054183</v>
      </c>
      <c r="S102" s="480">
        <f t="shared" si="44"/>
        <v>0.67568582005358946</v>
      </c>
      <c r="T102" s="480">
        <f t="shared" si="44"/>
        <v>0.68126053833683786</v>
      </c>
      <c r="U102" s="480">
        <f t="shared" si="44"/>
        <v>0.68582309112377693</v>
      </c>
      <c r="V102" s="480">
        <f t="shared" si="44"/>
        <v>0.68909139258801</v>
      </c>
      <c r="W102" s="480">
        <f t="shared" si="44"/>
        <v>0.69040140494562263</v>
      </c>
      <c r="X102" s="480">
        <f t="shared" si="44"/>
        <v>0.6885857670823039</v>
      </c>
      <c r="Y102" s="480">
        <f t="shared" si="44"/>
        <v>0.68231485463514663</v>
      </c>
      <c r="Z102" s="480">
        <f t="shared" si="44"/>
        <v>0.66996999238662447</v>
      </c>
      <c r="AA102" s="480">
        <f t="shared" si="44"/>
        <v>0.61091748088156339</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+Controls!B21</f>
        <v>1E-3</v>
      </c>
      <c r="C108" s="388">
        <f>+Controls!C21</f>
        <v>1E-3</v>
      </c>
      <c r="D108" s="388">
        <f>+Controls!D21</f>
        <v>1E-3</v>
      </c>
      <c r="E108" s="388">
        <f>+Controls!E21</f>
        <v>1E-3</v>
      </c>
      <c r="F108" s="388">
        <f>+Controls!F21</f>
        <v>1E-3</v>
      </c>
      <c r="G108" s="388">
        <f>+Controls!G21</f>
        <v>1E-3</v>
      </c>
      <c r="H108" s="388">
        <f>+Controls!H21</f>
        <v>1E-3</v>
      </c>
      <c r="I108" s="388">
        <f>+Controls!I21</f>
        <v>1E-3</v>
      </c>
      <c r="J108" s="388">
        <f>+Controls!J21</f>
        <v>1E-3</v>
      </c>
      <c r="K108" s="388">
        <f>+Controls!K21</f>
        <v>1E-3</v>
      </c>
      <c r="L108" s="388">
        <f>+Controls!L21</f>
        <v>1E-3</v>
      </c>
      <c r="M108" s="388">
        <f>+Controls!M21</f>
        <v>1E-3</v>
      </c>
      <c r="N108" s="388">
        <f>+Controls!N21</f>
        <v>1E-3</v>
      </c>
      <c r="O108" s="388">
        <f>+Controls!O21</f>
        <v>1E-3</v>
      </c>
      <c r="P108" s="388">
        <f>+Controls!P21</f>
        <v>1E-3</v>
      </c>
      <c r="Q108" s="388">
        <f>+Controls!Q21</f>
        <v>1E-3</v>
      </c>
      <c r="R108" s="388">
        <f>+Controls!R21</f>
        <v>1E-3</v>
      </c>
      <c r="S108" s="388">
        <f>+Controls!S21</f>
        <v>1E-3</v>
      </c>
      <c r="T108" s="388">
        <f>+Controls!T21</f>
        <v>1E-3</v>
      </c>
      <c r="U108" s="388">
        <f>+Controls!U21</f>
        <v>1E-3</v>
      </c>
      <c r="V108" s="388">
        <f>+Controls!V21</f>
        <v>1E-3</v>
      </c>
      <c r="W108" s="388">
        <f>+Controls!W21</f>
        <v>1E-3</v>
      </c>
      <c r="X108" s="388">
        <f>+Controls!X21</f>
        <v>1E-3</v>
      </c>
      <c r="Y108" s="388">
        <f>+Controls!Y21</f>
        <v>1E-3</v>
      </c>
      <c r="Z108" s="388">
        <f>+Controls!Z21</f>
        <v>1E-3</v>
      </c>
      <c r="AA108" s="388">
        <f>+Controls!AA21</f>
        <v>1E-3</v>
      </c>
      <c r="AB108" s="388">
        <f>+Controls!AB21</f>
        <v>1200</v>
      </c>
      <c r="AC108" s="388">
        <f>+Controls!AC21</f>
        <v>1200</v>
      </c>
      <c r="AD108" s="388">
        <f>+Controls!AD21</f>
        <v>1200</v>
      </c>
      <c r="AE108" s="388">
        <f>+Controls!AE21</f>
        <v>1200</v>
      </c>
      <c r="AF108" s="388">
        <f>+Controls!AF21</f>
        <v>1200</v>
      </c>
      <c r="AG108" s="388">
        <f>+Controls!AG21</f>
        <v>1200</v>
      </c>
      <c r="AH108" s="388">
        <f>+Controls!AH21</f>
        <v>1200</v>
      </c>
      <c r="AI108" s="388">
        <f>+Controls!AI21</f>
        <v>1200</v>
      </c>
      <c r="AJ108" s="388">
        <f>+Controls!AJ21</f>
        <v>1200</v>
      </c>
      <c r="AK108" s="388">
        <f>+Controls!AK21</f>
        <v>1200</v>
      </c>
      <c r="AL108" s="388">
        <f>+Controls!AL21</f>
        <v>1200</v>
      </c>
      <c r="AM108" s="388">
        <f>+Controls!AM21</f>
        <v>1200</v>
      </c>
      <c r="AN108" s="388">
        <f>+Controls!AN21</f>
        <v>1200</v>
      </c>
      <c r="AO108" s="388">
        <f>+Controls!AO21</f>
        <v>1200</v>
      </c>
      <c r="AP108" s="388">
        <f>+Controls!AP21</f>
        <v>1200</v>
      </c>
      <c r="AQ108" s="388">
        <f>+Controls!AQ21</f>
        <v>1200</v>
      </c>
      <c r="AR108" s="388">
        <f>+Controls!AR21</f>
        <v>1200</v>
      </c>
      <c r="AS108" s="388">
        <f>+Controls!AS21</f>
        <v>1200</v>
      </c>
      <c r="AT108" s="388">
        <f>+Controls!AT21</f>
        <v>1200</v>
      </c>
      <c r="AU108" s="388">
        <f>+Controls!AU21</f>
        <v>1200</v>
      </c>
      <c r="AV108" s="388">
        <f>+Controls!AV21</f>
        <v>1200</v>
      </c>
      <c r="AW108" s="388">
        <f>+Controls!AW21</f>
        <v>1200</v>
      </c>
      <c r="AX108" s="388">
        <f>+Controls!AX21</f>
        <v>1200</v>
      </c>
      <c r="AY108" s="388">
        <f>+Controls!AY21</f>
        <v>1200</v>
      </c>
      <c r="AZ108" s="388">
        <f>+Controls!AZ21</f>
        <v>1200</v>
      </c>
      <c r="BA108" s="388">
        <f>+Controls!BA21</f>
        <v>1200</v>
      </c>
      <c r="BB108" s="388">
        <f>+Controls!BB21</f>
        <v>1200</v>
      </c>
      <c r="BC108" s="388">
        <f>+Controls!BC21</f>
        <v>1200</v>
      </c>
      <c r="BD108" s="388">
        <f>+Controls!BD21</f>
        <v>1200</v>
      </c>
      <c r="BE108" s="388">
        <f>+Controls!BE21</f>
        <v>1200</v>
      </c>
      <c r="BF108" s="388">
        <f>+Controls!BF21</f>
        <v>1200</v>
      </c>
      <c r="BG108" s="388">
        <f>+Controls!BG21</f>
        <v>1200</v>
      </c>
      <c r="BH108" s="388">
        <f>+Controls!BH21</f>
        <v>1200</v>
      </c>
      <c r="BI108" s="388">
        <f>+Controls!BI21</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0.54177826149727892</v>
      </c>
      <c r="C112" s="470">
        <f>+C40*C61</f>
        <v>0.56965308534974013</v>
      </c>
      <c r="D112" s="470">
        <f t="shared" ref="D112:BI112" si="48">+D40*D61</f>
        <v>0.6201312396029286</v>
      </c>
      <c r="E112" s="470">
        <f t="shared" si="48"/>
        <v>0.6502657718771867</v>
      </c>
      <c r="F112" s="470">
        <f t="shared" si="48"/>
        <v>0.66267087218866005</v>
      </c>
      <c r="G112" s="470">
        <f t="shared" si="48"/>
        <v>0.65994108228222814</v>
      </c>
      <c r="H112" s="470">
        <f t="shared" si="48"/>
        <v>0.64915439572690325</v>
      </c>
      <c r="I112" s="470">
        <f t="shared" si="48"/>
        <v>0.63795981710021266</v>
      </c>
      <c r="J112" s="470">
        <f t="shared" si="48"/>
        <v>0.62690611194500279</v>
      </c>
      <c r="K112" s="470">
        <f t="shared" si="48"/>
        <v>0.6161945006140146</v>
      </c>
      <c r="L112" s="470">
        <f t="shared" si="48"/>
        <v>0.61546385554137195</v>
      </c>
      <c r="M112" s="470">
        <f t="shared" si="48"/>
        <v>0.62387445731593383</v>
      </c>
      <c r="N112" s="470">
        <f t="shared" si="48"/>
        <v>0.63699389756832692</v>
      </c>
      <c r="O112" s="470">
        <f t="shared" si="48"/>
        <v>0.64704756658253759</v>
      </c>
      <c r="P112" s="470">
        <f t="shared" si="48"/>
        <v>0.65555114734426878</v>
      </c>
      <c r="Q112" s="470">
        <f t="shared" si="48"/>
        <v>0.66328827863307749</v>
      </c>
      <c r="R112" s="470">
        <f t="shared" si="48"/>
        <v>0.67065924514877195</v>
      </c>
      <c r="S112" s="470">
        <f t="shared" si="48"/>
        <v>0.6778664790816995</v>
      </c>
      <c r="T112" s="470">
        <f t="shared" si="48"/>
        <v>0.68501006228927352</v>
      </c>
      <c r="U112" s="470">
        <f t="shared" si="48"/>
        <v>0.69213728654058593</v>
      </c>
      <c r="V112" s="470">
        <f t="shared" si="48"/>
        <v>0.69946682512253466</v>
      </c>
      <c r="W112" s="470">
        <f t="shared" si="48"/>
        <v>0.70705171752860529</v>
      </c>
      <c r="X112" s="470">
        <f t="shared" si="48"/>
        <v>0.7147173132819874</v>
      </c>
      <c r="Y112" s="470">
        <f t="shared" si="48"/>
        <v>0.7224317601403254</v>
      </c>
      <c r="Z112" s="470">
        <f t="shared" si="48"/>
        <v>0.73017666510659207</v>
      </c>
      <c r="AA112" s="470">
        <f t="shared" si="48"/>
        <v>0.73794267602861596</v>
      </c>
      <c r="AB112" s="470">
        <f t="shared" si="48"/>
        <v>0.74573750477398448</v>
      </c>
      <c r="AC112" s="470">
        <f t="shared" si="48"/>
        <v>0.75361050248580208</v>
      </c>
      <c r="AD112" s="470">
        <f t="shared" si="48"/>
        <v>0.7620008214622418</v>
      </c>
      <c r="AE112" s="470">
        <f t="shared" si="48"/>
        <v>0.77084122898140606</v>
      </c>
      <c r="AF112" s="470">
        <f t="shared" si="48"/>
        <v>0.77839873979614205</v>
      </c>
      <c r="AG112" s="470">
        <f t="shared" si="48"/>
        <v>0.78420951383402582</v>
      </c>
      <c r="AH112" s="470">
        <f t="shared" si="48"/>
        <v>0.78965548001532226</v>
      </c>
      <c r="AI112" s="470">
        <f t="shared" si="48"/>
        <v>0.7949180066733097</v>
      </c>
      <c r="AJ112" s="470">
        <f t="shared" si="48"/>
        <v>0.80007581307467002</v>
      </c>
      <c r="AK112" s="470">
        <f t="shared" si="48"/>
        <v>0.80516392710326612</v>
      </c>
      <c r="AL112" s="470">
        <f t="shared" si="48"/>
        <v>0.81019738154851162</v>
      </c>
      <c r="AM112" s="470">
        <f t="shared" si="48"/>
        <v>0.81518259542793603</v>
      </c>
      <c r="AN112" s="470">
        <f t="shared" si="48"/>
        <v>0.82012264979507987</v>
      </c>
      <c r="AO112" s="470">
        <f t="shared" si="48"/>
        <v>0.82501957873910925</v>
      </c>
      <c r="AP112" s="470">
        <f t="shared" si="48"/>
        <v>0.82987525254571359</v>
      </c>
      <c r="AQ112" s="470">
        <f t="shared" si="48"/>
        <v>0.83469163325209272</v>
      </c>
      <c r="AR112" s="470">
        <f t="shared" si="48"/>
        <v>0.83947077695922223</v>
      </c>
      <c r="AS112" s="470">
        <f t="shared" si="48"/>
        <v>0.84421475437086957</v>
      </c>
      <c r="AT112" s="470">
        <f t="shared" si="48"/>
        <v>0.8489255622060351</v>
      </c>
      <c r="AU112" s="470">
        <f t="shared" si="48"/>
        <v>0.85360505179073598</v>
      </c>
      <c r="AV112" s="470">
        <f t="shared" si="48"/>
        <v>0.85825488068003886</v>
      </c>
      <c r="AW112" s="470">
        <f t="shared" si="48"/>
        <v>0.86287648508083969</v>
      </c>
      <c r="AX112" s="470">
        <f t="shared" si="48"/>
        <v>0.86747106840657018</v>
      </c>
      <c r="AY112" s="470">
        <f t="shared" si="48"/>
        <v>0.87203960122750901</v>
      </c>
      <c r="AZ112" s="470">
        <f t="shared" si="48"/>
        <v>0.87658282865682235</v>
      </c>
      <c r="BA112" s="470">
        <f t="shared" si="48"/>
        <v>0.88110128216103389</v>
      </c>
      <c r="BB112" s="470">
        <f t="shared" si="48"/>
        <v>0.88559529364031009</v>
      </c>
      <c r="BC112" s="470">
        <f t="shared" si="48"/>
        <v>0.89006501031015717</v>
      </c>
      <c r="BD112" s="470">
        <f t="shared" si="48"/>
        <v>0.89451040943081328</v>
      </c>
      <c r="BE112" s="470">
        <f t="shared" si="48"/>
        <v>0.89893131230040502</v>
      </c>
      <c r="BF112" s="470">
        <f t="shared" si="48"/>
        <v>0.90332739718493404</v>
      </c>
      <c r="BG112" s="470">
        <f t="shared" si="48"/>
        <v>0.9076982110315176</v>
      </c>
      <c r="BH112" s="470">
        <f t="shared" si="48"/>
        <v>0.91204317992459594</v>
      </c>
      <c r="BI112" s="470">
        <f t="shared" si="48"/>
        <v>0.91636161831598695</v>
      </c>
    </row>
    <row r="113" spans="1:61" s="40" customFormat="1" ht="18" customHeight="1">
      <c r="A113" s="397" t="s">
        <v>949</v>
      </c>
      <c r="B113" s="398">
        <f>+Controls!B80</f>
        <v>0.54177826149727892</v>
      </c>
      <c r="C113" s="398">
        <f>+Controls!C80</f>
        <v>0.56968410834355332</v>
      </c>
      <c r="D113" s="398">
        <f>+Controls!D80</f>
        <v>0.55679019167974442</v>
      </c>
      <c r="E113" s="398">
        <f>+Controls!E80</f>
        <v>0.43830502998190735</v>
      </c>
      <c r="F113" s="398">
        <f>+Controls!F80</f>
        <v>0.3151119022520022</v>
      </c>
      <c r="G113" s="398">
        <f>+Controls!G80</f>
        <v>0.22187809777598549</v>
      </c>
      <c r="H113" s="398">
        <f>+Controls!H80</f>
        <v>0.18024775707711799</v>
      </c>
      <c r="I113" s="398">
        <f>+Controls!I80</f>
        <v>0.14941678258273108</v>
      </c>
      <c r="J113" s="398">
        <f>+Controls!J80</f>
        <v>0.12661452564220971</v>
      </c>
      <c r="K113" s="398">
        <f>+Controls!K80</f>
        <v>0.10973366750728797</v>
      </c>
      <c r="L113" s="398">
        <f>+Controls!L80</f>
        <v>9.7734722415556821E-2</v>
      </c>
      <c r="M113" s="398">
        <f>+Controls!M80</f>
        <v>8.8205586980040024E-2</v>
      </c>
      <c r="N113" s="398">
        <f>+Controls!N80</f>
        <v>7.9605542249486114E-2</v>
      </c>
      <c r="O113" s="398">
        <f>+Controls!O80</f>
        <v>7.1844001880161212E-2</v>
      </c>
      <c r="P113" s="398">
        <f>+Controls!P80</f>
        <v>6.4839211696845478E-2</v>
      </c>
      <c r="Q113" s="398">
        <f>+Controls!Q80</f>
        <v>5.8517388556403038E-2</v>
      </c>
      <c r="R113" s="398">
        <f>+Controls!R80</f>
        <v>5.2811943172153743E-2</v>
      </c>
      <c r="S113" s="398">
        <f>+Controls!S80</f>
        <v>4.7662778712868746E-2</v>
      </c>
      <c r="T113" s="398">
        <f>+Controls!T80</f>
        <v>4.301565778836404E-2</v>
      </c>
      <c r="U113" s="398">
        <f>+Controls!U80</f>
        <v>3.8821631153998545E-2</v>
      </c>
      <c r="V113" s="398">
        <f>+Controls!V80</f>
        <v>3.5036522116483684E-2</v>
      </c>
      <c r="W113" s="398">
        <f>+Controls!W80</f>
        <v>3.3284696010659497E-2</v>
      </c>
      <c r="X113" s="398">
        <f>+Controls!X80</f>
        <v>3.1620461210126523E-2</v>
      </c>
      <c r="Y113" s="398">
        <f>+Controls!Y80</f>
        <v>3.0039438149620196E-2</v>
      </c>
      <c r="Z113" s="398">
        <f>+Controls!Z80</f>
        <v>2.8537466242139185E-2</v>
      </c>
      <c r="AA113" s="398">
        <f>+Controls!AA80</f>
        <v>2.7110592930032224E-2</v>
      </c>
      <c r="AB113" s="398">
        <f>+Controls!AB80</f>
        <v>2.575506328353061E-2</v>
      </c>
      <c r="AC113" s="398">
        <f>+Controls!AC80</f>
        <v>2.4467310119354078E-2</v>
      </c>
      <c r="AD113" s="398">
        <f>+Controls!AD80</f>
        <v>2.3243944613386372E-2</v>
      </c>
      <c r="AE113" s="398">
        <f>+Controls!AE80</f>
        <v>2.2081747382717051E-2</v>
      </c>
      <c r="AF113" s="398">
        <f>+Controls!AF80</f>
        <v>2.0977660013581197E-2</v>
      </c>
      <c r="AG113" s="398">
        <f>+Controls!AG80</f>
        <v>1.9928777012902136E-2</v>
      </c>
      <c r="AH113" s="398">
        <f>+Controls!AH80</f>
        <v>1.8932338162257027E-2</v>
      </c>
      <c r="AI113" s="398">
        <f>+Controls!AI80</f>
        <v>1.7985721254144174E-2</v>
      </c>
      <c r="AJ113" s="398">
        <f>+Controls!AJ80</f>
        <v>1.7086435191436964E-2</v>
      </c>
      <c r="AK113" s="398">
        <f>+Controls!AK80</f>
        <v>1.6232113431865116E-2</v>
      </c>
      <c r="AL113" s="398">
        <f>+Controls!AL80</f>
        <v>1.5420507760271859E-2</v>
      </c>
      <c r="AM113" s="398">
        <f>+Controls!AM80</f>
        <v>1.4649482372258266E-2</v>
      </c>
      <c r="AN113" s="398">
        <f>+Controls!AN80</f>
        <v>1.3917008253645353E-2</v>
      </c>
      <c r="AO113" s="398">
        <f>+Controls!AO80</f>
        <v>1.3221157840963085E-2</v>
      </c>
      <c r="AP113" s="398">
        <f>+Controls!AP80</f>
        <v>1.2560099948914929E-2</v>
      </c>
      <c r="AQ113" s="398">
        <f>+Controls!AQ80</f>
        <v>1.1932094951469182E-2</v>
      </c>
      <c r="AR113" s="398">
        <f>+Controls!AR80</f>
        <v>1.1335490203895722E-2</v>
      </c>
      <c r="AS113" s="398">
        <f>+Controls!AS80</f>
        <v>1.0768715693700935E-2</v>
      </c>
      <c r="AT113" s="398">
        <f>+Controls!AT80</f>
        <v>1.0230279909015889E-2</v>
      </c>
      <c r="AU113" s="398">
        <f>+Controls!AU80</f>
        <v>9.7187659135650941E-3</v>
      </c>
      <c r="AV113" s="398">
        <f>+Controls!AV80</f>
        <v>9.2328276178868397E-3</v>
      </c>
      <c r="AW113" s="398">
        <f>+Controls!AW80</f>
        <v>8.7711862369924971E-3</v>
      </c>
      <c r="AX113" s="398">
        <f>+Controls!AX80</f>
        <v>8.3326269251428713E-3</v>
      </c>
      <c r="AY113" s="398">
        <f>+Controls!AY80</f>
        <v>7.9159955788857279E-3</v>
      </c>
      <c r="AZ113" s="398">
        <f>+Controls!AZ80</f>
        <v>7.5201957999414407E-3</v>
      </c>
      <c r="BA113" s="398">
        <f>+Controls!BA80</f>
        <v>7.1441860099443685E-3</v>
      </c>
      <c r="BB113" s="398">
        <f>+Controls!BB80</f>
        <v>6.7869767094471496E-3</v>
      </c>
      <c r="BC113" s="398">
        <f>+Controls!BC80</f>
        <v>6.4476278739747919E-3</v>
      </c>
      <c r="BD113" s="398">
        <f>+Controls!BD80</f>
        <v>6.1252464802760524E-3</v>
      </c>
      <c r="BE113" s="398">
        <f>+Controls!BE80</f>
        <v>5.8189841562622498E-3</v>
      </c>
      <c r="BF113" s="398">
        <f>+Controls!BF80</f>
        <v>5.5280349484491372E-3</v>
      </c>
      <c r="BG113" s="398">
        <f>+Controls!BG80</f>
        <v>5.25163320102668E-3</v>
      </c>
      <c r="BH113" s="398">
        <f>+Controls!BH80</f>
        <v>4.9890515409753457E-3</v>
      </c>
      <c r="BI113" s="398">
        <f>+Controls!BI80</f>
        <v>4.7395989639265786E-3</v>
      </c>
    </row>
    <row r="114" spans="1:61" ht="18" customHeight="1">
      <c r="A114" s="397" t="s">
        <v>951</v>
      </c>
      <c r="B114" s="398">
        <f>IF(1-(B113/B112)&lt;0,0,1-(B113/B112))</f>
        <v>0</v>
      </c>
      <c r="C114" s="398">
        <f>IF(1-(C113/C112)&lt;0,0,1-(C113/C112))</f>
        <v>0</v>
      </c>
      <c r="D114" s="398">
        <f>IF(1-(D113/D112)&lt;0,0,1-(D113/D112))</f>
        <v>0.10214135956727743</v>
      </c>
      <c r="E114" s="398">
        <f>IF(1-(E113/E112)&lt;0,0,1-(E113/E112))</f>
        <v>0.32596017053671955</v>
      </c>
      <c r="F114" s="398">
        <f t="shared" ref="F114:BI114" si="49">IF(1-(F113/F112)&lt;0,0,1-(F113/F112))</f>
        <v>0.5244820385551956</v>
      </c>
      <c r="G114" s="398">
        <f t="shared" si="49"/>
        <v>0.6637910508485394</v>
      </c>
      <c r="H114" s="398">
        <f t="shared" si="49"/>
        <v>0.72233453510657952</v>
      </c>
      <c r="I114" s="398">
        <f t="shared" si="49"/>
        <v>0.76578966483831024</v>
      </c>
      <c r="J114" s="398">
        <f t="shared" si="49"/>
        <v>0.79803271458084402</v>
      </c>
      <c r="K114" s="398">
        <f t="shared" si="49"/>
        <v>0.82191715862776693</v>
      </c>
      <c r="L114" s="398">
        <f t="shared" si="49"/>
        <v>0.84120152380095858</v>
      </c>
      <c r="M114" s="398">
        <f t="shared" si="49"/>
        <v>0.85861644767518963</v>
      </c>
      <c r="N114" s="398">
        <f t="shared" si="49"/>
        <v>0.875029348705892</v>
      </c>
      <c r="O114" s="398">
        <f t="shared" si="49"/>
        <v>0.88896642906855483</v>
      </c>
      <c r="P114" s="398">
        <f t="shared" si="49"/>
        <v>0.90109206282451282</v>
      </c>
      <c r="Q114" s="398">
        <f t="shared" si="49"/>
        <v>0.91177683905858053</v>
      </c>
      <c r="R114" s="398">
        <f t="shared" si="49"/>
        <v>0.92125368649702499</v>
      </c>
      <c r="S114" s="398">
        <f t="shared" si="49"/>
        <v>0.92968706938062917</v>
      </c>
      <c r="T114" s="398">
        <f t="shared" si="49"/>
        <v>0.93720434172221123</v>
      </c>
      <c r="U114" s="398">
        <f t="shared" si="49"/>
        <v>0.94391050459362569</v>
      </c>
      <c r="V114" s="398">
        <f t="shared" si="49"/>
        <v>0.94990967282780581</v>
      </c>
      <c r="W114" s="398">
        <f t="shared" si="49"/>
        <v>0.95292466564256262</v>
      </c>
      <c r="X114" s="398">
        <f t="shared" si="49"/>
        <v>0.95575808697717823</v>
      </c>
      <c r="Y114" s="398">
        <f t="shared" si="49"/>
        <v>0.95841899566571476</v>
      </c>
      <c r="Z114" s="398">
        <f t="shared" si="49"/>
        <v>0.96091703884021928</v>
      </c>
      <c r="AA114" s="398">
        <f t="shared" si="49"/>
        <v>0.96326192560656176</v>
      </c>
      <c r="AB114" s="398">
        <f t="shared" si="49"/>
        <v>0.96546363416261816</v>
      </c>
      <c r="AC114" s="398">
        <f t="shared" si="49"/>
        <v>0.9675332150512127</v>
      </c>
      <c r="AD114" s="398">
        <f t="shared" si="49"/>
        <v>0.96949616856215137</v>
      </c>
      <c r="AE114" s="398">
        <f t="shared" si="49"/>
        <v>0.9713537022249108</v>
      </c>
      <c r="AF114" s="398">
        <f t="shared" si="49"/>
        <v>0.97305023898281862</v>
      </c>
      <c r="AG114" s="398">
        <f t="shared" si="49"/>
        <v>0.97458743274425519</v>
      </c>
      <c r="AH114" s="398">
        <f t="shared" si="49"/>
        <v>0.97602455926489651</v>
      </c>
      <c r="AI114" s="398">
        <f t="shared" si="49"/>
        <v>0.97737411770376992</v>
      </c>
      <c r="AJ114" s="398">
        <f t="shared" si="49"/>
        <v>0.9786439798426424</v>
      </c>
      <c r="AK114" s="398">
        <f t="shared" si="49"/>
        <v>0.97983998924260884</v>
      </c>
      <c r="AL114" s="398">
        <f t="shared" si="49"/>
        <v>0.98096697408377331</v>
      </c>
      <c r="AM114" s="398">
        <f t="shared" si="49"/>
        <v>0.9820292012434737</v>
      </c>
      <c r="AN114" s="398">
        <f t="shared" si="49"/>
        <v>0.98303057688124729</v>
      </c>
      <c r="AO114" s="398">
        <f t="shared" si="49"/>
        <v>0.98397473444064298</v>
      </c>
      <c r="AP114" s="398">
        <f t="shared" si="49"/>
        <v>0.98486507470805307</v>
      </c>
      <c r="AQ114" s="398">
        <f t="shared" si="49"/>
        <v>0.98570478668274197</v>
      </c>
      <c r="AR114" s="398">
        <f t="shared" si="49"/>
        <v>0.98649686145721982</v>
      </c>
      <c r="AS114" s="398">
        <f t="shared" si="49"/>
        <v>0.98724410389898232</v>
      </c>
      <c r="AT114" s="398">
        <f t="shared" si="49"/>
        <v>0.98794914375951726</v>
      </c>
      <c r="AU114" s="398">
        <f t="shared" si="49"/>
        <v>0.98861444658372566</v>
      </c>
      <c r="AV114" s="398">
        <f t="shared" si="49"/>
        <v>0.98924232436572779</v>
      </c>
      <c r="AW114" s="398">
        <f t="shared" si="49"/>
        <v>0.98983494580203935</v>
      </c>
      <c r="AX114" s="398">
        <f t="shared" si="49"/>
        <v>0.99039434601496412</v>
      </c>
      <c r="AY114" s="398">
        <f t="shared" si="49"/>
        <v>0.99092243566950067</v>
      </c>
      <c r="AZ114" s="398">
        <f t="shared" si="49"/>
        <v>0.99142100945387612</v>
      </c>
      <c r="BA114" s="398">
        <f t="shared" si="49"/>
        <v>0.99189175392819517</v>
      </c>
      <c r="BB114" s="398">
        <f t="shared" si="49"/>
        <v>0.99233625476762788</v>
      </c>
      <c r="BC114" s="398">
        <f t="shared" si="49"/>
        <v>0.99275600343875103</v>
      </c>
      <c r="BD114" s="398">
        <f t="shared" si="49"/>
        <v>0.99315240335305477</v>
      </c>
      <c r="BE114" s="398">
        <f t="shared" si="49"/>
        <v>0.99352677554264834</v>
      </c>
      <c r="BF114" s="398">
        <f t="shared" si="49"/>
        <v>0.99388036390164147</v>
      </c>
      <c r="BG114" s="398">
        <f t="shared" si="49"/>
        <v>0.99421434003372255</v>
      </c>
      <c r="BH114" s="398">
        <f t="shared" si="49"/>
        <v>0.99452980774288802</v>
      </c>
      <c r="BI114" s="398">
        <f t="shared" si="49"/>
        <v>0.99482780720057151</v>
      </c>
    </row>
    <row r="115" spans="1:61" s="40" customFormat="1" ht="18" customHeight="1">
      <c r="A115" s="397" t="s">
        <v>952</v>
      </c>
      <c r="B115" s="399">
        <f t="shared" ref="B115:BI115" si="50">+B$36*1000*B114^($B$38-1)</f>
        <v>0</v>
      </c>
      <c r="C115" s="399">
        <f t="shared" si="50"/>
        <v>0</v>
      </c>
      <c r="D115" s="399">
        <f t="shared" si="50"/>
        <v>20.818049845366176</v>
      </c>
      <c r="E115" s="399">
        <f t="shared" si="50"/>
        <v>160.61840248950426</v>
      </c>
      <c r="F115" s="399">
        <f t="shared" si="50"/>
        <v>361.37020934097785</v>
      </c>
      <c r="G115" s="399">
        <f t="shared" si="50"/>
        <v>527.90106699443947</v>
      </c>
      <c r="H115" s="399">
        <f t="shared" si="50"/>
        <v>587.77266349077149</v>
      </c>
      <c r="I115" s="399">
        <f t="shared" si="50"/>
        <v>624.58566716789949</v>
      </c>
      <c r="J115" s="399">
        <f t="shared" si="50"/>
        <v>643.69791135263858</v>
      </c>
      <c r="K115" s="399">
        <f t="shared" si="50"/>
        <v>649.71916797215579</v>
      </c>
      <c r="L115" s="399">
        <f t="shared" si="50"/>
        <v>648.62132769750065</v>
      </c>
      <c r="M115" s="399">
        <f t="shared" si="50"/>
        <v>644.6092059480053</v>
      </c>
      <c r="N115" s="399">
        <f t="shared" si="50"/>
        <v>639.06005955855744</v>
      </c>
      <c r="O115" s="399">
        <f t="shared" si="50"/>
        <v>630.23030165416878</v>
      </c>
      <c r="P115" s="399">
        <f t="shared" si="50"/>
        <v>619.24418714306989</v>
      </c>
      <c r="Q115" s="399">
        <f t="shared" si="50"/>
        <v>606.76614650010924</v>
      </c>
      <c r="R115" s="399">
        <f t="shared" si="50"/>
        <v>593.23579012878281</v>
      </c>
      <c r="S115" s="399">
        <f t="shared" si="50"/>
        <v>578.97205767878472</v>
      </c>
      <c r="T115" s="399">
        <f t="shared" si="50"/>
        <v>564.22107153406466</v>
      </c>
      <c r="U115" s="399">
        <f t="shared" si="50"/>
        <v>549.17961779915106</v>
      </c>
      <c r="V115" s="399">
        <f t="shared" si="50"/>
        <v>534.02211518768718</v>
      </c>
      <c r="W115" s="399">
        <f t="shared" si="50"/>
        <v>516.57697000896542</v>
      </c>
      <c r="X115" s="399">
        <f t="shared" si="50"/>
        <v>499.76570505965935</v>
      </c>
      <c r="Y115" s="399">
        <f t="shared" si="50"/>
        <v>483.57931314811907</v>
      </c>
      <c r="Z115" s="399">
        <f t="shared" si="50"/>
        <v>468.00801798377216</v>
      </c>
      <c r="AA115" s="399">
        <f t="shared" si="50"/>
        <v>235.03286695955333</v>
      </c>
      <c r="AB115" s="399">
        <f t="shared" si="50"/>
        <v>118.00036439222001</v>
      </c>
      <c r="AC115" s="399">
        <f t="shared" si="50"/>
        <v>59.228029825441219</v>
      </c>
      <c r="AD115" s="399">
        <f t="shared" si="50"/>
        <v>29.722249528319626</v>
      </c>
      <c r="AE115" s="399">
        <f t="shared" si="50"/>
        <v>14.912416506358889</v>
      </c>
      <c r="AF115" s="399">
        <f t="shared" si="50"/>
        <v>7.4796656425844281</v>
      </c>
      <c r="AG115" s="399">
        <f t="shared" si="50"/>
        <v>3.7504740643167773</v>
      </c>
      <c r="AH115" s="399">
        <f t="shared" si="50"/>
        <v>1.8802173715182866</v>
      </c>
      <c r="AI115" s="399">
        <f t="shared" si="50"/>
        <v>0.94244979474798818</v>
      </c>
      <c r="AJ115" s="399">
        <f t="shared" si="50"/>
        <v>0.47232750781491606</v>
      </c>
      <c r="AK115" s="399">
        <f t="shared" si="50"/>
        <v>0.23668351988163711</v>
      </c>
      <c r="AL115" s="399">
        <f t="shared" si="50"/>
        <v>0.11858687680246011</v>
      </c>
      <c r="AM115" s="399">
        <f t="shared" si="50"/>
        <v>5.9409057667675083E-2</v>
      </c>
      <c r="AN115" s="399">
        <f t="shared" si="50"/>
        <v>2.9759072570173451E-2</v>
      </c>
      <c r="AO115" s="399">
        <f t="shared" si="50"/>
        <v>1.4905270217469537E-2</v>
      </c>
      <c r="AP115" s="399">
        <f t="shared" si="50"/>
        <v>7.4647777057120458E-3</v>
      </c>
      <c r="AQ115" s="399">
        <f t="shared" si="50"/>
        <v>3.738118938055519E-3</v>
      </c>
      <c r="AR115" s="399">
        <f t="shared" si="50"/>
        <v>1.8717637667653808E-3</v>
      </c>
      <c r="AS115" s="399">
        <f t="shared" si="50"/>
        <v>9.3715829552838551E-4</v>
      </c>
      <c r="AT115" s="399">
        <f t="shared" si="50"/>
        <v>4.691816638174732E-4</v>
      </c>
      <c r="AU115" s="399">
        <f t="shared" si="50"/>
        <v>2.3487526837993988E-4</v>
      </c>
      <c r="AV115" s="399">
        <f t="shared" si="50"/>
        <v>1.1757192251989591E-4</v>
      </c>
      <c r="AW115" s="399">
        <f t="shared" si="50"/>
        <v>5.8849366455823679E-5</v>
      </c>
      <c r="AX115" s="399">
        <f t="shared" si="50"/>
        <v>2.9454622573762613E-5</v>
      </c>
      <c r="AY115" s="399">
        <f t="shared" si="50"/>
        <v>1.4741449290677838E-5</v>
      </c>
      <c r="AZ115" s="399">
        <f t="shared" si="50"/>
        <v>7.3774013145899281E-6</v>
      </c>
      <c r="BA115" s="399">
        <f t="shared" si="50"/>
        <v>3.691853886244128E-6</v>
      </c>
      <c r="BB115" s="399">
        <f t="shared" si="50"/>
        <v>1.8474162121553721E-6</v>
      </c>
      <c r="BC115" s="399">
        <f t="shared" si="50"/>
        <v>9.2441152039544947E-7</v>
      </c>
      <c r="BD115" s="399">
        <f t="shared" si="50"/>
        <v>4.6253801268847367E-7</v>
      </c>
      <c r="BE115" s="399">
        <f t="shared" si="50"/>
        <v>2.3142594975912723E-7</v>
      </c>
      <c r="BF115" s="399">
        <f t="shared" si="50"/>
        <v>1.1578711183820593E-7</v>
      </c>
      <c r="BG115" s="399">
        <f t="shared" si="50"/>
        <v>5.7928578038195303E-8</v>
      </c>
      <c r="BH115" s="399">
        <f t="shared" si="50"/>
        <v>2.8980833966213381E-8</v>
      </c>
      <c r="BI115" s="399">
        <f t="shared" si="50"/>
        <v>1.4498233317055821E-8</v>
      </c>
    </row>
    <row r="116" spans="1:61" s="394" customFormat="1" ht="18" customHeight="1">
      <c r="A116" s="397" t="s">
        <v>969</v>
      </c>
      <c r="B116" s="398">
        <f t="shared" ref="B116:AG116" si="51">+B112*(1-B103)</f>
        <v>0.54156849752830349</v>
      </c>
      <c r="C116" s="398">
        <f t="shared" si="51"/>
        <v>0.56942681429125508</v>
      </c>
      <c r="D116" s="398">
        <f t="shared" si="51"/>
        <v>0.6198785706466845</v>
      </c>
      <c r="E116" s="398">
        <f t="shared" si="51"/>
        <v>0.64999403603263683</v>
      </c>
      <c r="F116" s="398">
        <f t="shared" si="51"/>
        <v>0.66238689909170767</v>
      </c>
      <c r="G116" s="398">
        <f t="shared" si="51"/>
        <v>0.65965112052958486</v>
      </c>
      <c r="H116" s="398">
        <f t="shared" si="51"/>
        <v>0.64886200048544995</v>
      </c>
      <c r="I116" s="398">
        <f t="shared" si="51"/>
        <v>0.63766528527198052</v>
      </c>
      <c r="J116" s="398">
        <f t="shared" si="51"/>
        <v>0.62660949205032712</v>
      </c>
      <c r="K116" s="398">
        <f t="shared" si="51"/>
        <v>0.61589568604510692</v>
      </c>
      <c r="L116" s="398">
        <f t="shared" si="51"/>
        <v>0.61515764467273693</v>
      </c>
      <c r="M116" s="398">
        <f t="shared" si="51"/>
        <v>0.6235543896681417</v>
      </c>
      <c r="N116" s="398">
        <f t="shared" si="51"/>
        <v>0.63665038163180454</v>
      </c>
      <c r="O116" s="398">
        <f t="shared" si="51"/>
        <v>0.64665854038027049</v>
      </c>
      <c r="P116" s="398">
        <f t="shared" si="51"/>
        <v>0.65505192772991883</v>
      </c>
      <c r="Q116" s="398">
        <f t="shared" si="51"/>
        <v>0.6625361605664718</v>
      </c>
      <c r="R116" s="398">
        <f t="shared" si="51"/>
        <v>0.66939934704054183</v>
      </c>
      <c r="S116" s="398">
        <f t="shared" si="51"/>
        <v>0.67568582005358946</v>
      </c>
      <c r="T116" s="398">
        <f t="shared" si="51"/>
        <v>0.68126053833683786</v>
      </c>
      <c r="U116" s="398">
        <f t="shared" si="51"/>
        <v>0.68582309112377693</v>
      </c>
      <c r="V116" s="398">
        <f t="shared" si="51"/>
        <v>0.68909139258801</v>
      </c>
      <c r="W116" s="398">
        <f t="shared" si="51"/>
        <v>0.69040140494562263</v>
      </c>
      <c r="X116" s="398">
        <f t="shared" si="51"/>
        <v>0.6885857670823039</v>
      </c>
      <c r="Y116" s="398">
        <f t="shared" si="51"/>
        <v>0.68231485463514663</v>
      </c>
      <c r="Z116" s="398">
        <f t="shared" si="51"/>
        <v>0.66996999238662447</v>
      </c>
      <c r="AA116" s="398">
        <f t="shared" si="51"/>
        <v>0.61091748088156339</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0.54177826149727892</v>
      </c>
      <c r="C119" s="420">
        <f t="shared" ref="C119:BI120" si="53">+C112</f>
        <v>0.56965308534974013</v>
      </c>
      <c r="D119" s="420">
        <f t="shared" si="53"/>
        <v>0.6201312396029286</v>
      </c>
      <c r="E119" s="420">
        <f t="shared" si="53"/>
        <v>0.6502657718771867</v>
      </c>
      <c r="F119" s="420">
        <f t="shared" si="53"/>
        <v>0.66267087218866005</v>
      </c>
      <c r="G119" s="420">
        <f t="shared" si="53"/>
        <v>0.65994108228222814</v>
      </c>
      <c r="H119" s="420">
        <f t="shared" si="53"/>
        <v>0.64915439572690325</v>
      </c>
      <c r="I119" s="420">
        <f t="shared" si="53"/>
        <v>0.63795981710021266</v>
      </c>
      <c r="J119" s="420">
        <f t="shared" si="53"/>
        <v>0.62690611194500279</v>
      </c>
      <c r="K119" s="420">
        <f t="shared" si="53"/>
        <v>0.6161945006140146</v>
      </c>
      <c r="L119" s="420">
        <f t="shared" si="53"/>
        <v>0.61546385554137195</v>
      </c>
      <c r="M119" s="420">
        <f t="shared" si="53"/>
        <v>0.62387445731593383</v>
      </c>
      <c r="N119" s="420">
        <f t="shared" si="53"/>
        <v>0.63699389756832692</v>
      </c>
      <c r="O119" s="420">
        <f t="shared" si="53"/>
        <v>0.64704756658253759</v>
      </c>
      <c r="P119" s="420">
        <f t="shared" si="53"/>
        <v>0.65555114734426878</v>
      </c>
      <c r="Q119" s="420">
        <f t="shared" si="53"/>
        <v>0.66328827863307749</v>
      </c>
      <c r="R119" s="420">
        <f t="shared" si="53"/>
        <v>0.67065924514877195</v>
      </c>
      <c r="S119" s="420">
        <f t="shared" si="53"/>
        <v>0.6778664790816995</v>
      </c>
      <c r="T119" s="420">
        <f t="shared" si="53"/>
        <v>0.68501006228927352</v>
      </c>
      <c r="U119" s="420">
        <f t="shared" si="53"/>
        <v>0.69213728654058593</v>
      </c>
      <c r="V119" s="420">
        <f t="shared" si="53"/>
        <v>0.69946682512253466</v>
      </c>
      <c r="W119" s="420">
        <f t="shared" si="53"/>
        <v>0.70705171752860529</v>
      </c>
      <c r="X119" s="420">
        <f t="shared" si="53"/>
        <v>0.7147173132819874</v>
      </c>
      <c r="Y119" s="420">
        <f t="shared" si="53"/>
        <v>0.7224317601403254</v>
      </c>
      <c r="Z119" s="420">
        <f t="shared" si="53"/>
        <v>0.73017666510659207</v>
      </c>
      <c r="AA119" s="420">
        <f t="shared" si="53"/>
        <v>0.73794267602861596</v>
      </c>
      <c r="AB119" s="420">
        <f t="shared" si="53"/>
        <v>0.74573750477398448</v>
      </c>
      <c r="AC119" s="420">
        <f t="shared" si="53"/>
        <v>0.75361050248580208</v>
      </c>
      <c r="AD119" s="420">
        <f t="shared" si="53"/>
        <v>0.7620008214622418</v>
      </c>
      <c r="AE119" s="420">
        <f t="shared" si="53"/>
        <v>0.77084122898140606</v>
      </c>
      <c r="AF119" s="420">
        <f t="shared" si="53"/>
        <v>0.77839873979614205</v>
      </c>
      <c r="AG119" s="420">
        <f t="shared" si="53"/>
        <v>0.78420951383402582</v>
      </c>
      <c r="AH119" s="420">
        <f t="shared" si="53"/>
        <v>0.78965548001532226</v>
      </c>
      <c r="AI119" s="420">
        <f t="shared" si="53"/>
        <v>0.7949180066733097</v>
      </c>
      <c r="AJ119" s="420">
        <f t="shared" si="53"/>
        <v>0.80007581307467002</v>
      </c>
      <c r="AK119" s="420">
        <f t="shared" si="53"/>
        <v>0.80516392710326612</v>
      </c>
      <c r="AL119" s="420">
        <f t="shared" si="53"/>
        <v>0.81019738154851162</v>
      </c>
      <c r="AM119" s="420">
        <f t="shared" si="53"/>
        <v>0.81518259542793603</v>
      </c>
      <c r="AN119" s="420">
        <f t="shared" si="53"/>
        <v>0.82012264979507987</v>
      </c>
      <c r="AO119" s="420">
        <f t="shared" si="53"/>
        <v>0.82501957873910925</v>
      </c>
      <c r="AP119" s="420">
        <f t="shared" si="53"/>
        <v>0.82987525254571359</v>
      </c>
      <c r="AQ119" s="420">
        <f t="shared" si="53"/>
        <v>0.83469163325209272</v>
      </c>
      <c r="AR119" s="420">
        <f t="shared" si="53"/>
        <v>0.83947077695922223</v>
      </c>
      <c r="AS119" s="420">
        <f t="shared" si="53"/>
        <v>0.84421475437086957</v>
      </c>
      <c r="AT119" s="420">
        <f t="shared" si="53"/>
        <v>0.8489255622060351</v>
      </c>
      <c r="AU119" s="420">
        <f t="shared" si="53"/>
        <v>0.85360505179073598</v>
      </c>
      <c r="AV119" s="420">
        <f t="shared" si="53"/>
        <v>0.85825488068003886</v>
      </c>
      <c r="AW119" s="420">
        <f t="shared" si="53"/>
        <v>0.86287648508083969</v>
      </c>
      <c r="AX119" s="420">
        <f t="shared" si="53"/>
        <v>0.86747106840657018</v>
      </c>
      <c r="AY119" s="420">
        <f t="shared" si="53"/>
        <v>0.87203960122750901</v>
      </c>
      <c r="AZ119" s="420">
        <f t="shared" si="53"/>
        <v>0.87658282865682235</v>
      </c>
      <c r="BA119" s="420">
        <f t="shared" si="53"/>
        <v>0.88110128216103389</v>
      </c>
      <c r="BB119" s="420">
        <f t="shared" si="53"/>
        <v>0.88559529364031009</v>
      </c>
      <c r="BC119" s="420">
        <f t="shared" si="53"/>
        <v>0.89006501031015717</v>
      </c>
      <c r="BD119" s="420">
        <f t="shared" si="53"/>
        <v>0.89451040943081328</v>
      </c>
      <c r="BE119" s="420">
        <f t="shared" si="53"/>
        <v>0.89893131230040502</v>
      </c>
      <c r="BF119" s="420">
        <f t="shared" si="53"/>
        <v>0.90332739718493404</v>
      </c>
      <c r="BG119" s="420">
        <f t="shared" si="53"/>
        <v>0.9076982110315176</v>
      </c>
      <c r="BH119" s="420">
        <f t="shared" si="53"/>
        <v>0.91204317992459594</v>
      </c>
      <c r="BI119" s="420">
        <f t="shared" si="53"/>
        <v>0.91636161831598695</v>
      </c>
    </row>
    <row r="120" spans="1:61" s="416" customFormat="1" ht="18" customHeight="1">
      <c r="A120" s="418" t="s">
        <v>949</v>
      </c>
      <c r="B120" s="420">
        <f>+B113</f>
        <v>0.54177826149727892</v>
      </c>
      <c r="C120" s="420">
        <f t="shared" si="53"/>
        <v>0.56968410834355332</v>
      </c>
      <c r="D120" s="420">
        <f t="shared" si="53"/>
        <v>0.55679019167974442</v>
      </c>
      <c r="E120" s="420">
        <f t="shared" si="53"/>
        <v>0.43830502998190735</v>
      </c>
      <c r="F120" s="420">
        <f t="shared" si="53"/>
        <v>0.3151119022520022</v>
      </c>
      <c r="G120" s="420">
        <f t="shared" si="53"/>
        <v>0.22187809777598549</v>
      </c>
      <c r="H120" s="420">
        <f t="shared" si="53"/>
        <v>0.18024775707711799</v>
      </c>
      <c r="I120" s="420">
        <f t="shared" si="53"/>
        <v>0.14941678258273108</v>
      </c>
      <c r="J120" s="420">
        <f t="shared" si="53"/>
        <v>0.12661452564220971</v>
      </c>
      <c r="K120" s="420">
        <f t="shared" si="53"/>
        <v>0.10973366750728797</v>
      </c>
      <c r="L120" s="420">
        <f t="shared" si="53"/>
        <v>9.7734722415556821E-2</v>
      </c>
      <c r="M120" s="420">
        <f t="shared" si="53"/>
        <v>8.8205586980040024E-2</v>
      </c>
      <c r="N120" s="420">
        <f t="shared" si="53"/>
        <v>7.9605542249486114E-2</v>
      </c>
      <c r="O120" s="420">
        <f t="shared" si="53"/>
        <v>7.1844001880161212E-2</v>
      </c>
      <c r="P120" s="420">
        <f t="shared" si="53"/>
        <v>6.4839211696845478E-2</v>
      </c>
      <c r="Q120" s="420">
        <f t="shared" si="53"/>
        <v>5.8517388556403038E-2</v>
      </c>
      <c r="R120" s="420">
        <f t="shared" si="53"/>
        <v>5.2811943172153743E-2</v>
      </c>
      <c r="S120" s="420">
        <f t="shared" si="53"/>
        <v>4.7662778712868746E-2</v>
      </c>
      <c r="T120" s="420">
        <f t="shared" si="53"/>
        <v>4.301565778836404E-2</v>
      </c>
      <c r="U120" s="420">
        <f t="shared" si="53"/>
        <v>3.8821631153998545E-2</v>
      </c>
      <c r="V120" s="420">
        <f t="shared" si="53"/>
        <v>3.5036522116483684E-2</v>
      </c>
      <c r="W120" s="420">
        <f t="shared" si="53"/>
        <v>3.3284696010659497E-2</v>
      </c>
      <c r="X120" s="420">
        <f t="shared" si="53"/>
        <v>3.1620461210126523E-2</v>
      </c>
      <c r="Y120" s="420">
        <f t="shared" si="53"/>
        <v>3.0039438149620196E-2</v>
      </c>
      <c r="Z120" s="420">
        <f t="shared" si="53"/>
        <v>2.8537466242139185E-2</v>
      </c>
      <c r="AA120" s="420">
        <f t="shared" si="53"/>
        <v>2.7110592930032224E-2</v>
      </c>
      <c r="AB120" s="420">
        <f t="shared" si="53"/>
        <v>2.575506328353061E-2</v>
      </c>
      <c r="AC120" s="420">
        <f t="shared" si="53"/>
        <v>2.4467310119354078E-2</v>
      </c>
      <c r="AD120" s="420">
        <f t="shared" si="53"/>
        <v>2.3243944613386372E-2</v>
      </c>
      <c r="AE120" s="420">
        <f t="shared" si="53"/>
        <v>2.2081747382717051E-2</v>
      </c>
      <c r="AF120" s="420">
        <f t="shared" si="53"/>
        <v>2.0977660013581197E-2</v>
      </c>
      <c r="AG120" s="420">
        <f t="shared" si="53"/>
        <v>1.9928777012902136E-2</v>
      </c>
      <c r="AH120" s="420">
        <f t="shared" si="53"/>
        <v>1.8932338162257027E-2</v>
      </c>
      <c r="AI120" s="420">
        <f t="shared" si="53"/>
        <v>1.7985721254144174E-2</v>
      </c>
      <c r="AJ120" s="420">
        <f t="shared" si="53"/>
        <v>1.7086435191436964E-2</v>
      </c>
      <c r="AK120" s="420">
        <f t="shared" si="53"/>
        <v>1.6232113431865116E-2</v>
      </c>
      <c r="AL120" s="420">
        <f t="shared" si="53"/>
        <v>1.5420507760271859E-2</v>
      </c>
      <c r="AM120" s="420">
        <f t="shared" si="53"/>
        <v>1.4649482372258266E-2</v>
      </c>
      <c r="AN120" s="420">
        <f t="shared" si="53"/>
        <v>1.3917008253645353E-2</v>
      </c>
      <c r="AO120" s="420">
        <f t="shared" si="53"/>
        <v>1.3221157840963085E-2</v>
      </c>
      <c r="AP120" s="420">
        <f t="shared" si="53"/>
        <v>1.2560099948914929E-2</v>
      </c>
      <c r="AQ120" s="420">
        <f t="shared" si="53"/>
        <v>1.1932094951469182E-2</v>
      </c>
      <c r="AR120" s="420">
        <f t="shared" si="53"/>
        <v>1.1335490203895722E-2</v>
      </c>
      <c r="AS120" s="420">
        <f t="shared" si="53"/>
        <v>1.0768715693700935E-2</v>
      </c>
      <c r="AT120" s="420">
        <f t="shared" si="53"/>
        <v>1.0230279909015889E-2</v>
      </c>
      <c r="AU120" s="420">
        <f t="shared" si="53"/>
        <v>9.7187659135650941E-3</v>
      </c>
      <c r="AV120" s="420">
        <f t="shared" si="53"/>
        <v>9.2328276178868397E-3</v>
      </c>
      <c r="AW120" s="420">
        <f t="shared" si="53"/>
        <v>8.7711862369924971E-3</v>
      </c>
      <c r="AX120" s="420">
        <f t="shared" si="53"/>
        <v>8.3326269251428713E-3</v>
      </c>
      <c r="AY120" s="420">
        <f t="shared" si="53"/>
        <v>7.9159955788857279E-3</v>
      </c>
      <c r="AZ120" s="420">
        <f t="shared" si="53"/>
        <v>7.5201957999414407E-3</v>
      </c>
      <c r="BA120" s="420">
        <f t="shared" si="53"/>
        <v>7.1441860099443685E-3</v>
      </c>
      <c r="BB120" s="420">
        <f t="shared" si="53"/>
        <v>6.7869767094471496E-3</v>
      </c>
      <c r="BC120" s="420">
        <f t="shared" si="53"/>
        <v>6.4476278739747919E-3</v>
      </c>
      <c r="BD120" s="420">
        <f t="shared" si="53"/>
        <v>6.1252464802760524E-3</v>
      </c>
      <c r="BE120" s="420">
        <f t="shared" si="53"/>
        <v>5.8189841562622498E-3</v>
      </c>
      <c r="BF120" s="420">
        <f t="shared" si="53"/>
        <v>5.5280349484491372E-3</v>
      </c>
      <c r="BG120" s="420">
        <f t="shared" si="53"/>
        <v>5.25163320102668E-3</v>
      </c>
      <c r="BH120" s="420">
        <f t="shared" si="53"/>
        <v>4.9890515409753457E-3</v>
      </c>
      <c r="BI120" s="420">
        <f t="shared" si="53"/>
        <v>4.7395989639265786E-3</v>
      </c>
    </row>
    <row r="121" spans="1:61" s="417" customFormat="1" ht="18" customHeight="1">
      <c r="A121" s="419" t="s">
        <v>965</v>
      </c>
      <c r="B121" s="420">
        <f>+B119*(1-B122)</f>
        <v>0.54177826149727892</v>
      </c>
      <c r="C121" s="420">
        <f t="shared" ref="C121:BI121" si="54">+C119*(1-C122)</f>
        <v>0.53192093069880875</v>
      </c>
      <c r="D121" s="420">
        <f t="shared" si="54"/>
        <v>0.51927013023026891</v>
      </c>
      <c r="E121" s="420">
        <f t="shared" si="54"/>
        <v>0.47799167011451477</v>
      </c>
      <c r="F121" s="420">
        <f t="shared" si="54"/>
        <v>0.38969599968190533</v>
      </c>
      <c r="G121" s="420">
        <f t="shared" si="54"/>
        <v>0.31699970154432094</v>
      </c>
      <c r="H121" s="420">
        <f t="shared" si="54"/>
        <v>0.27273344064965677</v>
      </c>
      <c r="I121" s="420">
        <f t="shared" si="54"/>
        <v>0.27014603788028274</v>
      </c>
      <c r="J121" s="420">
        <f t="shared" si="54"/>
        <v>0.24091931045601836</v>
      </c>
      <c r="K121" s="420">
        <f t="shared" si="54"/>
        <v>0.21882187114624163</v>
      </c>
      <c r="L121" s="420">
        <f t="shared" si="54"/>
        <v>0.20567740249375943</v>
      </c>
      <c r="M121" s="420">
        <f t="shared" si="54"/>
        <v>0.19842296972772108</v>
      </c>
      <c r="N121" s="420">
        <f t="shared" si="54"/>
        <v>0.19380397587250156</v>
      </c>
      <c r="O121" s="420">
        <f t="shared" si="54"/>
        <v>0.18890282294249233</v>
      </c>
      <c r="P121" s="420">
        <f t="shared" si="54"/>
        <v>0.18458933269325686</v>
      </c>
      <c r="Q121" s="420">
        <f t="shared" si="54"/>
        <v>0.1808324492589512</v>
      </c>
      <c r="R121" s="420">
        <f t="shared" si="54"/>
        <v>0.17776557758009617</v>
      </c>
      <c r="S121" s="420">
        <f t="shared" si="54"/>
        <v>0.17547965515776562</v>
      </c>
      <c r="T121" s="420">
        <f t="shared" si="54"/>
        <v>0.1733686740915388</v>
      </c>
      <c r="U121" s="420">
        <f t="shared" si="54"/>
        <v>0.17147569722127884</v>
      </c>
      <c r="V121" s="420">
        <f t="shared" si="54"/>
        <v>0.16988597742249376</v>
      </c>
      <c r="W121" s="420">
        <f t="shared" si="54"/>
        <v>0.19112834054344899</v>
      </c>
      <c r="X121" s="420">
        <f t="shared" si="54"/>
        <v>0.21223652412231866</v>
      </c>
      <c r="Y121" s="420">
        <f t="shared" si="54"/>
        <v>0.2332025985306512</v>
      </c>
      <c r="Z121" s="420">
        <f t="shared" si="54"/>
        <v>0.25401984505962794</v>
      </c>
      <c r="AA121" s="420">
        <f t="shared" si="54"/>
        <v>7.0885985241106036E-2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6.6237075899914843E-2</v>
      </c>
      <c r="D122" s="421">
        <f t="shared" si="55"/>
        <v>0.16264478054232717</v>
      </c>
      <c r="E122" s="421">
        <f t="shared" si="55"/>
        <v>0.26492875561534046</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0.54177826149727892</v>
      </c>
      <c r="C124" s="420">
        <f t="shared" ref="C124:BI124" si="57">+C119*(1-C122)</f>
        <v>0.53192093069880875</v>
      </c>
      <c r="D124" s="420">
        <f t="shared" si="57"/>
        <v>0.51927013023026891</v>
      </c>
      <c r="E124" s="420">
        <f t="shared" si="57"/>
        <v>0.47799167011451477</v>
      </c>
      <c r="F124" s="420">
        <f t="shared" si="57"/>
        <v>0.38969599968190533</v>
      </c>
      <c r="G124" s="420">
        <f t="shared" si="57"/>
        <v>0.31699970154432094</v>
      </c>
      <c r="H124" s="420">
        <f t="shared" si="57"/>
        <v>0.27273344064965677</v>
      </c>
      <c r="I124" s="420">
        <f t="shared" si="57"/>
        <v>0.27014603788028274</v>
      </c>
      <c r="J124" s="420">
        <f t="shared" si="57"/>
        <v>0.24091931045601836</v>
      </c>
      <c r="K124" s="420">
        <f t="shared" si="57"/>
        <v>0.21882187114624163</v>
      </c>
      <c r="L124" s="420">
        <f t="shared" si="57"/>
        <v>0.20567740249375943</v>
      </c>
      <c r="M124" s="420">
        <f t="shared" si="57"/>
        <v>0.19842296972772108</v>
      </c>
      <c r="N124" s="420">
        <f t="shared" si="57"/>
        <v>0.19380397587250156</v>
      </c>
      <c r="O124" s="420">
        <f t="shared" si="57"/>
        <v>0.18890282294249233</v>
      </c>
      <c r="P124" s="420">
        <f t="shared" si="57"/>
        <v>0.18458933269325686</v>
      </c>
      <c r="Q124" s="420">
        <f t="shared" si="57"/>
        <v>0.1808324492589512</v>
      </c>
      <c r="R124" s="420">
        <f t="shared" si="57"/>
        <v>0.17776557758009617</v>
      </c>
      <c r="S124" s="420">
        <f t="shared" si="57"/>
        <v>0.17547965515776562</v>
      </c>
      <c r="T124" s="420">
        <f t="shared" si="57"/>
        <v>0.1733686740915388</v>
      </c>
      <c r="U124" s="420">
        <f t="shared" si="57"/>
        <v>0.17147569722127884</v>
      </c>
      <c r="V124" s="420">
        <f t="shared" si="57"/>
        <v>0.16988597742249376</v>
      </c>
      <c r="W124" s="420">
        <f t="shared" si="57"/>
        <v>0.19112834054344899</v>
      </c>
      <c r="X124" s="420">
        <f t="shared" si="57"/>
        <v>0.21223652412231866</v>
      </c>
      <c r="Y124" s="420">
        <f t="shared" si="57"/>
        <v>0.2332025985306512</v>
      </c>
      <c r="Z124" s="420">
        <f t="shared" si="57"/>
        <v>0.25401984505962794</v>
      </c>
      <c r="AA124" s="420">
        <f t="shared" si="57"/>
        <v>7.0885985241106036E-2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0.15970875478084429</v>
      </c>
      <c r="D128" s="23">
        <f t="shared" si="58"/>
        <v>0.14455184898512213</v>
      </c>
      <c r="E128" s="23">
        <f t="shared" si="58"/>
        <v>0.13645459047191258</v>
      </c>
      <c r="F128" s="23">
        <f t="shared" si="58"/>
        <v>0.13136486992230292</v>
      </c>
      <c r="G128" s="23">
        <f t="shared" si="58"/>
        <v>0.12712978856205998</v>
      </c>
      <c r="H128" s="23">
        <f t="shared" si="58"/>
        <v>0.1235504795906105</v>
      </c>
      <c r="I128" s="23">
        <f t="shared" si="58"/>
        <v>0.12073775875693919</v>
      </c>
      <c r="J128" s="23">
        <f t="shared" si="58"/>
        <v>0.11836393013944467</v>
      </c>
      <c r="K128" s="23">
        <f t="shared" si="58"/>
        <v>0.11627376513464702</v>
      </c>
      <c r="L128" s="23">
        <f t="shared" si="58"/>
        <v>0.11431669717066302</v>
      </c>
      <c r="M128" s="23">
        <f t="shared" si="58"/>
        <v>0.11279365247878803</v>
      </c>
      <c r="N128" s="23">
        <f t="shared" si="58"/>
        <v>0.10961873129428563</v>
      </c>
      <c r="O128" s="23">
        <f t="shared" si="58"/>
        <v>0.10798623334268773</v>
      </c>
      <c r="P128" s="23">
        <f t="shared" si="58"/>
        <v>0.10716892336883495</v>
      </c>
      <c r="Q128" s="23">
        <f t="shared" si="58"/>
        <v>0.1068106525840492</v>
      </c>
      <c r="R128" s="23">
        <f t="shared" si="58"/>
        <v>0.10673092226119334</v>
      </c>
      <c r="S128" s="23">
        <f t="shared" si="58"/>
        <v>0.10683526321042709</v>
      </c>
      <c r="T128" s="23">
        <f t="shared" si="58"/>
        <v>0.10707270953614871</v>
      </c>
      <c r="U128" s="23">
        <f t="shared" si="58"/>
        <v>0.10741476849123341</v>
      </c>
      <c r="V128" s="23">
        <f t="shared" si="58"/>
        <v>0.10787531798655653</v>
      </c>
      <c r="W128" s="23">
        <f t="shared" si="58"/>
        <v>0.10843015634054295</v>
      </c>
      <c r="X128" s="23">
        <f t="shared" si="58"/>
        <v>0.10903472904430711</v>
      </c>
      <c r="Y128" s="23">
        <f t="shared" si="58"/>
        <v>0.10969487523467168</v>
      </c>
      <c r="Z128" s="23">
        <f t="shared" si="58"/>
        <v>0.11041223118135313</v>
      </c>
      <c r="AA128" s="23">
        <f t="shared" si="58"/>
        <v>0.11118582756397537</v>
      </c>
      <c r="AB128" s="23">
        <f t="shared" si="58"/>
        <v>0.11200927129983057</v>
      </c>
      <c r="AC128" s="23">
        <f t="shared" si="58"/>
        <v>0.11286217548519309</v>
      </c>
      <c r="AD128" s="23">
        <f t="shared" si="58"/>
        <v>0.11358909141984587</v>
      </c>
      <c r="AE128" s="23">
        <f t="shared" si="58"/>
        <v>0.11421311412679573</v>
      </c>
      <c r="AF128" s="23">
        <f t="shared" si="58"/>
        <v>0.11452248791090607</v>
      </c>
      <c r="AG128" s="23">
        <f t="shared" si="58"/>
        <v>0.11465704386562345</v>
      </c>
      <c r="AH128" s="23">
        <f t="shared" si="58"/>
        <v>0.11493947151854275</v>
      </c>
      <c r="AI128" s="23">
        <f t="shared" si="58"/>
        <v>0.11530503120125467</v>
      </c>
      <c r="AJ128" s="23">
        <f t="shared" si="58"/>
        <v>0.11572511185788317</v>
      </c>
      <c r="AK128" s="23">
        <f t="shared" si="58"/>
        <v>0.11618644581645744</v>
      </c>
      <c r="AL128" s="23">
        <f t="shared" si="58"/>
        <v>0.11668282633508366</v>
      </c>
      <c r="AM128" s="23">
        <f t="shared" si="58"/>
        <v>0.11721115970765707</v>
      </c>
      <c r="AN128" s="23">
        <f t="shared" si="58"/>
        <v>0.11776963922666757</v>
      </c>
      <c r="AO128" s="23">
        <f t="shared" si="58"/>
        <v>0.11835694750623432</v>
      </c>
      <c r="AP128" s="23">
        <f t="shared" si="58"/>
        <v>0.11897194099018694</v>
      </c>
      <c r="AQ128" s="23">
        <f t="shared" si="58"/>
        <v>0.1196135488391724</v>
      </c>
      <c r="AR128" s="23">
        <f t="shared" si="58"/>
        <v>0.12028075869704571</v>
      </c>
      <c r="AS128" s="23">
        <f t="shared" si="58"/>
        <v>0.12097263133913493</v>
      </c>
      <c r="AT128" s="23">
        <f t="shared" si="58"/>
        <v>0.12168831976346883</v>
      </c>
      <c r="AU128" s="23">
        <f t="shared" si="58"/>
        <v>0.12242708388430386</v>
      </c>
      <c r="AV128" s="23">
        <f t="shared" si="58"/>
        <v>0.12318829880853557</v>
      </c>
      <c r="AW128" s="23">
        <f t="shared" si="58"/>
        <v>0.12397145734180291</v>
      </c>
      <c r="AX128" s="23">
        <f t="shared" si="58"/>
        <v>0.12477616816380141</v>
      </c>
      <c r="AY128" s="23">
        <f t="shared" si="58"/>
        <v>0.12560215112790146</v>
      </c>
      <c r="AZ128" s="23">
        <f t="shared" si="58"/>
        <v>0.12644923088515733</v>
      </c>
      <c r="BA128" s="23">
        <f t="shared" si="58"/>
        <v>0.12731732972678356</v>
      </c>
      <c r="BB128" s="23">
        <f t="shared" si="58"/>
        <v>0.12820646026661353</v>
      </c>
      <c r="BC128" s="23">
        <f t="shared" si="58"/>
        <v>0.12911671836987174</v>
      </c>
      <c r="BD128" s="23">
        <f t="shared" si="58"/>
        <v>0.13004827657582099</v>
      </c>
      <c r="BE128" s="23">
        <f t="shared" si="58"/>
        <v>0.13100137815004459</v>
      </c>
      <c r="BF128" s="23">
        <f t="shared" si="58"/>
        <v>0.1319763318263884</v>
      </c>
      <c r="BG128" s="23">
        <f t="shared" si="58"/>
        <v>0.13297350724924697</v>
      </c>
      <c r="BH128" s="23">
        <f t="shared" si="58"/>
        <v>0.13399333109622311</v>
      </c>
      <c r="BI128" s="23">
        <f t="shared" si="58"/>
        <v>0.13503628384341432</v>
      </c>
    </row>
    <row r="129" spans="1:61" ht="18" customHeight="1">
      <c r="A129" s="23" t="s">
        <v>11</v>
      </c>
      <c r="B129" s="23"/>
      <c r="C129" s="23">
        <f>+$B$14+LN(D56/C56)/10+$B$18*LN(D88/C88)/10</f>
        <v>5.1423743991957149E-2</v>
      </c>
      <c r="D129" s="23">
        <f t="shared" ref="D129:BH129" si="59">+$B$14+LN(E56/D56)/10+$B$18*LN(E88/D88)/10</f>
        <v>4.4574521382338979E-2</v>
      </c>
      <c r="E129" s="23">
        <f t="shared" si="59"/>
        <v>3.9015562334188306E-2</v>
      </c>
      <c r="F129" s="23">
        <f t="shared" si="59"/>
        <v>3.439370159189567E-2</v>
      </c>
      <c r="G129" s="23">
        <f t="shared" si="59"/>
        <v>3.1071577268176578E-2</v>
      </c>
      <c r="H129" s="23">
        <f t="shared" si="59"/>
        <v>2.9414992242394682E-2</v>
      </c>
      <c r="I129" s="23">
        <f t="shared" si="59"/>
        <v>2.8040576164825907E-2</v>
      </c>
      <c r="J129" s="23">
        <f t="shared" si="59"/>
        <v>2.5877927487742234E-2</v>
      </c>
      <c r="K129" s="23">
        <f t="shared" si="59"/>
        <v>2.6552313167929331E-2</v>
      </c>
      <c r="L129" s="23">
        <f t="shared" si="59"/>
        <v>2.6381041354372754E-2</v>
      </c>
      <c r="M129" s="23">
        <f t="shared" si="59"/>
        <v>2.8329374139615643E-2</v>
      </c>
      <c r="N129" s="23">
        <f t="shared" si="59"/>
        <v>2.6738159796955908E-2</v>
      </c>
      <c r="O129" s="23">
        <f t="shared" si="59"/>
        <v>2.561483785425607E-2</v>
      </c>
      <c r="P129" s="23">
        <f t="shared" si="59"/>
        <v>2.4752647315822981E-2</v>
      </c>
      <c r="Q129" s="23">
        <f t="shared" si="59"/>
        <v>2.4049194687476121E-2</v>
      </c>
      <c r="R129" s="23">
        <f t="shared" si="59"/>
        <v>2.3450223099264398E-2</v>
      </c>
      <c r="S129" s="23">
        <f t="shared" si="59"/>
        <v>2.2925813681933669E-2</v>
      </c>
      <c r="T129" s="23">
        <f t="shared" si="59"/>
        <v>2.2458709529268497E-2</v>
      </c>
      <c r="U129" s="23">
        <f t="shared" si="59"/>
        <v>2.206018414510974E-2</v>
      </c>
      <c r="V129" s="23">
        <f t="shared" si="59"/>
        <v>2.1708101785471119E-2</v>
      </c>
      <c r="W129" s="23">
        <f t="shared" si="59"/>
        <v>2.13713358942892E-2</v>
      </c>
      <c r="X129" s="23">
        <f t="shared" si="59"/>
        <v>2.1059604839043188E-2</v>
      </c>
      <c r="Y129" s="23">
        <f t="shared" si="59"/>
        <v>2.0774391950844812E-2</v>
      </c>
      <c r="Z129" s="23">
        <f t="shared" si="59"/>
        <v>2.0526863332575921E-2</v>
      </c>
      <c r="AA129" s="23">
        <f t="shared" si="59"/>
        <v>2.034962376516699E-2</v>
      </c>
      <c r="AB129" s="23">
        <f t="shared" si="59"/>
        <v>2.0609427750635897E-2</v>
      </c>
      <c r="AC129" s="23">
        <f t="shared" si="59"/>
        <v>2.0661754500335E-2</v>
      </c>
      <c r="AD129" s="23">
        <f t="shared" si="59"/>
        <v>2.0660223344320845E-2</v>
      </c>
      <c r="AE129" s="23">
        <f t="shared" si="59"/>
        <v>2.044993010294725E-2</v>
      </c>
      <c r="AF129" s="23">
        <f t="shared" si="59"/>
        <v>2.0155900228051721E-2</v>
      </c>
      <c r="AG129" s="23">
        <f t="shared" si="59"/>
        <v>1.9980564913065827E-2</v>
      </c>
      <c r="AH129" s="23">
        <f t="shared" si="59"/>
        <v>1.983360315801547E-2</v>
      </c>
      <c r="AI129" s="23">
        <f t="shared" si="59"/>
        <v>1.9704879760256987E-2</v>
      </c>
      <c r="AJ129" s="23">
        <f t="shared" si="59"/>
        <v>1.9588282882700356E-2</v>
      </c>
      <c r="AK129" s="23">
        <f t="shared" si="59"/>
        <v>1.9481107546129625E-2</v>
      </c>
      <c r="AL129" s="23">
        <f t="shared" si="59"/>
        <v>1.938211552299126E-2</v>
      </c>
      <c r="AM129" s="23">
        <f t="shared" si="59"/>
        <v>1.9290629746370656E-2</v>
      </c>
      <c r="AN129" s="23">
        <f t="shared" si="59"/>
        <v>1.9206145938196556E-2</v>
      </c>
      <c r="AO129" s="23">
        <f t="shared" si="59"/>
        <v>1.9128184857745499E-2</v>
      </c>
      <c r="AP129" s="23">
        <f t="shared" si="59"/>
        <v>1.9056250285914306E-2</v>
      </c>
      <c r="AQ129" s="23">
        <f t="shared" si="59"/>
        <v>1.8989828992709179E-2</v>
      </c>
      <c r="AR129" s="23">
        <f t="shared" si="59"/>
        <v>1.8928403933928487E-2</v>
      </c>
      <c r="AS129" s="23">
        <f t="shared" si="59"/>
        <v>1.8871468707985041E-2</v>
      </c>
      <c r="AT129" s="23">
        <f t="shared" si="59"/>
        <v>1.8818539047539658E-2</v>
      </c>
      <c r="AU129" s="23">
        <f t="shared" si="59"/>
        <v>1.8769160474983726E-2</v>
      </c>
      <c r="AV129" s="23">
        <f t="shared" si="59"/>
        <v>1.8722912542202017E-2</v>
      </c>
      <c r="AW129" s="23">
        <f t="shared" si="59"/>
        <v>1.8679410444355195E-2</v>
      </c>
      <c r="AX129" s="23">
        <f t="shared" si="59"/>
        <v>1.8638304788901945E-2</v>
      </c>
      <c r="AY129" s="23">
        <f t="shared" si="59"/>
        <v>1.8599280164032943E-2</v>
      </c>
      <c r="AZ129" s="23">
        <f t="shared" si="59"/>
        <v>1.8562052991956755E-2</v>
      </c>
      <c r="BA129" s="23">
        <f t="shared" si="59"/>
        <v>1.8526369012378266E-2</v>
      </c>
      <c r="BB129" s="23">
        <f t="shared" si="59"/>
        <v>1.8492000630944617E-2</v>
      </c>
      <c r="BC129" s="23">
        <f t="shared" si="59"/>
        <v>1.8458744285379396E-2</v>
      </c>
      <c r="BD129" s="23">
        <f t="shared" si="59"/>
        <v>1.8426417923516611E-2</v>
      </c>
      <c r="BE129" s="23">
        <f t="shared" si="59"/>
        <v>1.8394858646996113E-2</v>
      </c>
      <c r="BF129" s="23">
        <f t="shared" si="59"/>
        <v>1.8363920547158723E-2</v>
      </c>
      <c r="BG129" s="23">
        <f t="shared" si="59"/>
        <v>1.8333472741882826E-2</v>
      </c>
      <c r="BH129" s="23">
        <f t="shared" si="59"/>
        <v>1.4999999999999999E-2</v>
      </c>
      <c r="BI129" s="23" t="e">
        <f>+$B$14/100+LN(BJ56/BI56)/10+$B$18*LN(BJ88/BI88)/10</f>
        <v>#NUM!</v>
      </c>
    </row>
    <row r="130" spans="1:61" ht="18" customHeight="1">
      <c r="A130" s="23" t="s">
        <v>12</v>
      </c>
      <c r="B130" s="23"/>
      <c r="C130" s="23">
        <f>+$B$14+LN(C56/B56)/10+$B$18*LN(C88/B88)/10</f>
        <v>5.03760107452947E-2</v>
      </c>
      <c r="D130" s="23">
        <f t="shared" ref="D130:BH130" si="60">+$B$14+LN(D56/C56)/10+$B$18*LN(D88/C88)/10</f>
        <v>5.1423743991957149E-2</v>
      </c>
      <c r="E130" s="23">
        <f t="shared" si="60"/>
        <v>4.4574521382338979E-2</v>
      </c>
      <c r="F130" s="23">
        <f t="shared" si="60"/>
        <v>3.9015562334188306E-2</v>
      </c>
      <c r="G130" s="23">
        <f t="shared" si="60"/>
        <v>3.439370159189567E-2</v>
      </c>
      <c r="H130" s="23">
        <f t="shared" si="60"/>
        <v>3.1071577268176578E-2</v>
      </c>
      <c r="I130" s="23">
        <f t="shared" si="60"/>
        <v>2.9414992242394682E-2</v>
      </c>
      <c r="J130" s="23">
        <f t="shared" si="60"/>
        <v>2.8040576164825907E-2</v>
      </c>
      <c r="K130" s="23">
        <f t="shared" si="60"/>
        <v>2.5877927487742234E-2</v>
      </c>
      <c r="L130" s="23">
        <f t="shared" si="60"/>
        <v>2.6552313167929331E-2</v>
      </c>
      <c r="M130" s="23">
        <f t="shared" si="60"/>
        <v>2.6381041354372754E-2</v>
      </c>
      <c r="N130" s="23">
        <f t="shared" si="60"/>
        <v>2.8329374139615643E-2</v>
      </c>
      <c r="O130" s="23">
        <f t="shared" si="60"/>
        <v>2.6738159796955908E-2</v>
      </c>
      <c r="P130" s="23">
        <f t="shared" si="60"/>
        <v>2.561483785425607E-2</v>
      </c>
      <c r="Q130" s="23">
        <f t="shared" si="60"/>
        <v>2.4752647315822981E-2</v>
      </c>
      <c r="R130" s="23">
        <f t="shared" si="60"/>
        <v>2.4049194687476121E-2</v>
      </c>
      <c r="S130" s="23">
        <f t="shared" si="60"/>
        <v>2.3450223099264398E-2</v>
      </c>
      <c r="T130" s="23">
        <f t="shared" si="60"/>
        <v>2.2925813681933669E-2</v>
      </c>
      <c r="U130" s="23">
        <f t="shared" si="60"/>
        <v>2.2458709529268497E-2</v>
      </c>
      <c r="V130" s="23">
        <f t="shared" si="60"/>
        <v>2.206018414510974E-2</v>
      </c>
      <c r="W130" s="23">
        <f t="shared" si="60"/>
        <v>2.1708101785471119E-2</v>
      </c>
      <c r="X130" s="23">
        <f t="shared" si="60"/>
        <v>2.13713358942892E-2</v>
      </c>
      <c r="Y130" s="23">
        <f t="shared" si="60"/>
        <v>2.1059604839043188E-2</v>
      </c>
      <c r="Z130" s="23">
        <f t="shared" si="60"/>
        <v>2.0774391950844812E-2</v>
      </c>
      <c r="AA130" s="23">
        <f t="shared" si="60"/>
        <v>2.0526863332575921E-2</v>
      </c>
      <c r="AB130" s="23">
        <f t="shared" si="60"/>
        <v>2.034962376516699E-2</v>
      </c>
      <c r="AC130" s="23">
        <f t="shared" si="60"/>
        <v>2.0609427750635897E-2</v>
      </c>
      <c r="AD130" s="23">
        <f t="shared" si="60"/>
        <v>2.0661754500335E-2</v>
      </c>
      <c r="AE130" s="23">
        <f t="shared" si="60"/>
        <v>2.0660223344320845E-2</v>
      </c>
      <c r="AF130" s="23">
        <f t="shared" si="60"/>
        <v>2.044993010294725E-2</v>
      </c>
      <c r="AG130" s="23">
        <f t="shared" si="60"/>
        <v>2.0155900228051721E-2</v>
      </c>
      <c r="AH130" s="23">
        <f t="shared" si="60"/>
        <v>1.9980564913065827E-2</v>
      </c>
      <c r="AI130" s="23">
        <f t="shared" si="60"/>
        <v>1.983360315801547E-2</v>
      </c>
      <c r="AJ130" s="23">
        <f t="shared" si="60"/>
        <v>1.9704879760256987E-2</v>
      </c>
      <c r="AK130" s="23">
        <f t="shared" si="60"/>
        <v>1.9588282882700356E-2</v>
      </c>
      <c r="AL130" s="23">
        <f t="shared" si="60"/>
        <v>1.9481107546129625E-2</v>
      </c>
      <c r="AM130" s="23">
        <f t="shared" si="60"/>
        <v>1.938211552299126E-2</v>
      </c>
      <c r="AN130" s="23">
        <f t="shared" si="60"/>
        <v>1.9290629746370656E-2</v>
      </c>
      <c r="AO130" s="23">
        <f t="shared" si="60"/>
        <v>1.9206145938196556E-2</v>
      </c>
      <c r="AP130" s="23">
        <f t="shared" si="60"/>
        <v>1.9128184857745499E-2</v>
      </c>
      <c r="AQ130" s="23">
        <f t="shared" si="60"/>
        <v>1.9056250285914306E-2</v>
      </c>
      <c r="AR130" s="23">
        <f t="shared" si="60"/>
        <v>1.8989828992709179E-2</v>
      </c>
      <c r="AS130" s="23">
        <f t="shared" si="60"/>
        <v>1.8928403933928487E-2</v>
      </c>
      <c r="AT130" s="23">
        <f t="shared" si="60"/>
        <v>1.8871468707985041E-2</v>
      </c>
      <c r="AU130" s="23">
        <f t="shared" si="60"/>
        <v>1.8818539047539658E-2</v>
      </c>
      <c r="AV130" s="23">
        <f t="shared" si="60"/>
        <v>1.8769160474983726E-2</v>
      </c>
      <c r="AW130" s="23">
        <f t="shared" si="60"/>
        <v>1.8722912542202017E-2</v>
      </c>
      <c r="AX130" s="23">
        <f t="shared" si="60"/>
        <v>1.8679410444355195E-2</v>
      </c>
      <c r="AY130" s="23">
        <f t="shared" si="60"/>
        <v>1.8638304788901945E-2</v>
      </c>
      <c r="AZ130" s="23">
        <f t="shared" si="60"/>
        <v>1.8599280164032943E-2</v>
      </c>
      <c r="BA130" s="23">
        <f t="shared" si="60"/>
        <v>1.8562052991956755E-2</v>
      </c>
      <c r="BB130" s="23">
        <f t="shared" si="60"/>
        <v>1.8526369012378266E-2</v>
      </c>
      <c r="BC130" s="23">
        <f t="shared" si="60"/>
        <v>1.8492000630944617E-2</v>
      </c>
      <c r="BD130" s="23">
        <f t="shared" si="60"/>
        <v>1.8458744285379396E-2</v>
      </c>
      <c r="BE130" s="23">
        <f t="shared" si="60"/>
        <v>1.8426417923516611E-2</v>
      </c>
      <c r="BF130" s="23">
        <f t="shared" si="60"/>
        <v>1.8394858646996113E-2</v>
      </c>
      <c r="BG130" s="23">
        <f t="shared" si="60"/>
        <v>1.8363920547158723E-2</v>
      </c>
      <c r="BH130" s="23">
        <f t="shared" si="60"/>
        <v>1.8333472741882826E-2</v>
      </c>
      <c r="BI130" s="23">
        <f>+$B$14/100+LN(BI56/BH56)/10+$B$18*LN(BI88/BH88)/10</f>
        <v>1.4999999999999999E-4</v>
      </c>
    </row>
    <row r="131" spans="1:61" ht="18" customHeight="1">
      <c r="A131" s="23" t="s">
        <v>88</v>
      </c>
      <c r="B131" s="23"/>
      <c r="C131" s="23">
        <f t="shared" ref="C131:BB131" si="61">+AVERAGE(C129:C130)</f>
        <v>5.0899877368625925E-2</v>
      </c>
      <c r="D131" s="23">
        <f t="shared" si="61"/>
        <v>4.7999132687148061E-2</v>
      </c>
      <c r="E131" s="23">
        <f t="shared" si="61"/>
        <v>4.1795041858263646E-2</v>
      </c>
      <c r="F131" s="23">
        <f t="shared" si="61"/>
        <v>3.6704631963041988E-2</v>
      </c>
      <c r="G131" s="23">
        <f t="shared" si="61"/>
        <v>3.2732639430036126E-2</v>
      </c>
      <c r="H131" s="23">
        <f t="shared" si="61"/>
        <v>3.0243284755285628E-2</v>
      </c>
      <c r="I131" s="23">
        <f t="shared" si="61"/>
        <v>2.8727784203610295E-2</v>
      </c>
      <c r="J131" s="23">
        <f t="shared" si="61"/>
        <v>2.6959251826284072E-2</v>
      </c>
      <c r="K131" s="23">
        <f t="shared" si="61"/>
        <v>2.6215120327835781E-2</v>
      </c>
      <c r="L131" s="23">
        <f t="shared" si="61"/>
        <v>2.6466677261151043E-2</v>
      </c>
      <c r="M131" s="23">
        <f t="shared" si="61"/>
        <v>2.7355207746994199E-2</v>
      </c>
      <c r="N131" s="23">
        <f t="shared" si="61"/>
        <v>2.7533766968285776E-2</v>
      </c>
      <c r="O131" s="23">
        <f t="shared" si="61"/>
        <v>2.6176498825605989E-2</v>
      </c>
      <c r="P131" s="23">
        <f t="shared" si="61"/>
        <v>2.5183742585039526E-2</v>
      </c>
      <c r="Q131" s="23">
        <f t="shared" si="61"/>
        <v>2.4400921001649551E-2</v>
      </c>
      <c r="R131" s="23">
        <f t="shared" si="61"/>
        <v>2.3749708893370261E-2</v>
      </c>
      <c r="S131" s="23">
        <f t="shared" si="61"/>
        <v>2.3188018390599033E-2</v>
      </c>
      <c r="T131" s="23">
        <f t="shared" si="61"/>
        <v>2.2692261605601081E-2</v>
      </c>
      <c r="U131" s="23">
        <f t="shared" si="61"/>
        <v>2.2259446837189119E-2</v>
      </c>
      <c r="V131" s="23">
        <f t="shared" si="61"/>
        <v>2.188414296529043E-2</v>
      </c>
      <c r="W131" s="23">
        <f t="shared" si="61"/>
        <v>2.1539718839880158E-2</v>
      </c>
      <c r="X131" s="23">
        <f t="shared" si="61"/>
        <v>2.1215470366666194E-2</v>
      </c>
      <c r="Y131" s="23">
        <f t="shared" si="61"/>
        <v>2.0916998394944E-2</v>
      </c>
      <c r="Z131" s="23">
        <f t="shared" si="61"/>
        <v>2.0650627641710367E-2</v>
      </c>
      <c r="AA131" s="23">
        <f t="shared" si="61"/>
        <v>2.0438243548871457E-2</v>
      </c>
      <c r="AB131" s="23">
        <f t="shared" si="61"/>
        <v>2.0479525757901441E-2</v>
      </c>
      <c r="AC131" s="23">
        <f t="shared" si="61"/>
        <v>2.063559112548545E-2</v>
      </c>
      <c r="AD131" s="23">
        <f t="shared" si="61"/>
        <v>2.0660988922327921E-2</v>
      </c>
      <c r="AE131" s="23">
        <f t="shared" si="61"/>
        <v>2.0555076723634047E-2</v>
      </c>
      <c r="AF131" s="23">
        <f t="shared" si="61"/>
        <v>2.0302915165499487E-2</v>
      </c>
      <c r="AG131" s="23">
        <f t="shared" si="61"/>
        <v>2.0068232570558772E-2</v>
      </c>
      <c r="AH131" s="23">
        <f t="shared" si="61"/>
        <v>1.9907084035540649E-2</v>
      </c>
      <c r="AI131" s="23">
        <f t="shared" si="61"/>
        <v>1.9769241459136229E-2</v>
      </c>
      <c r="AJ131" s="23">
        <f t="shared" si="61"/>
        <v>1.9646581321478673E-2</v>
      </c>
      <c r="AK131" s="23">
        <f t="shared" si="61"/>
        <v>1.953469521441499E-2</v>
      </c>
      <c r="AL131" s="23">
        <f t="shared" si="61"/>
        <v>1.9431611534560442E-2</v>
      </c>
      <c r="AM131" s="23">
        <f t="shared" si="61"/>
        <v>1.9336372634680958E-2</v>
      </c>
      <c r="AN131" s="23">
        <f t="shared" si="61"/>
        <v>1.9248387842283606E-2</v>
      </c>
      <c r="AO131" s="23">
        <f t="shared" si="61"/>
        <v>1.9167165397971028E-2</v>
      </c>
      <c r="AP131" s="23">
        <f t="shared" si="61"/>
        <v>1.9092217571829904E-2</v>
      </c>
      <c r="AQ131" s="23">
        <f t="shared" si="61"/>
        <v>1.9023039639311741E-2</v>
      </c>
      <c r="AR131" s="23">
        <f t="shared" si="61"/>
        <v>1.8959116463318833E-2</v>
      </c>
      <c r="AS131" s="23">
        <f t="shared" si="61"/>
        <v>1.8899936320956764E-2</v>
      </c>
      <c r="AT131" s="23">
        <f t="shared" si="61"/>
        <v>1.8845003877762348E-2</v>
      </c>
      <c r="AU131" s="23">
        <f t="shared" si="61"/>
        <v>1.8793849761261694E-2</v>
      </c>
      <c r="AV131" s="23">
        <f t="shared" si="61"/>
        <v>1.874603650859287E-2</v>
      </c>
      <c r="AW131" s="23">
        <f t="shared" si="61"/>
        <v>1.8701161493278606E-2</v>
      </c>
      <c r="AX131" s="23">
        <f t="shared" si="61"/>
        <v>1.8658857616628569E-2</v>
      </c>
      <c r="AY131" s="23">
        <f t="shared" si="61"/>
        <v>1.8618792476467444E-2</v>
      </c>
      <c r="AZ131" s="23">
        <f t="shared" si="61"/>
        <v>1.8580666577994849E-2</v>
      </c>
      <c r="BA131" s="23">
        <f t="shared" si="61"/>
        <v>1.8544211002167511E-2</v>
      </c>
      <c r="BB131" s="23">
        <f t="shared" si="61"/>
        <v>1.8509184821661442E-2</v>
      </c>
      <c r="BC131" s="23">
        <f>+AVERAGE(BC129:BC130)</f>
        <v>1.8475372458162005E-2</v>
      </c>
      <c r="BD131" s="23">
        <f>+AVERAGE(BD129:BD130)</f>
        <v>1.8442581104448005E-2</v>
      </c>
      <c r="BE131" s="23">
        <f>+AVERAGE(BE129:BE130)</f>
        <v>1.841063828525636E-2</v>
      </c>
      <c r="BF131" s="23">
        <f>+AVERAGE(BF129:BF130)</f>
        <v>1.8379389597077418E-2</v>
      </c>
      <c r="BG131" s="23">
        <f>+AVERAGE(BG129:BG130)</f>
        <v>1.8348696644520775E-2</v>
      </c>
      <c r="BH131" s="23" t="e">
        <f>+$B$14/100+LN(BH58/BG58)/10+$B$18*LN(BI90/BH90)/10</f>
        <v>#DIV/0!</v>
      </c>
      <c r="BI131" s="23" t="e">
        <f>+BH131</f>
        <v>#DIV/0!</v>
      </c>
    </row>
    <row r="132" spans="1:61" ht="18" customHeight="1">
      <c r="A132" s="23" t="s">
        <v>13</v>
      </c>
      <c r="B132" s="23">
        <f t="shared" ref="B132:BI132" si="62">+B88^-$B$18</f>
        <v>8.4214815310468243E-3</v>
      </c>
      <c r="C132" s="23">
        <f t="shared" si="62"/>
        <v>6.3582995131744894E-3</v>
      </c>
      <c r="D132" s="23">
        <f t="shared" si="62"/>
        <v>4.6594717770162171E-3</v>
      </c>
      <c r="E132" s="23">
        <f t="shared" si="62"/>
        <v>3.5775333899742386E-3</v>
      </c>
      <c r="F132" s="23">
        <f t="shared" si="62"/>
        <v>2.8398516683186717E-3</v>
      </c>
      <c r="G132" s="23">
        <f t="shared" si="62"/>
        <v>2.3080086193013943E-3</v>
      </c>
      <c r="H132" s="23">
        <f t="shared" si="62"/>
        <v>1.9156093273438471E-3</v>
      </c>
      <c r="I132" s="23">
        <f t="shared" si="62"/>
        <v>1.6164821638830417E-3</v>
      </c>
      <c r="J132" s="23">
        <f t="shared" si="62"/>
        <v>1.3829418020110172E-3</v>
      </c>
      <c r="K132" s="23">
        <f t="shared" si="62"/>
        <v>1.2090079461138672E-3</v>
      </c>
      <c r="L132" s="23">
        <f t="shared" si="62"/>
        <v>1.0661690972227245E-3</v>
      </c>
      <c r="M132" s="23">
        <f t="shared" si="62"/>
        <v>9.5646119221593428E-4</v>
      </c>
      <c r="N132" s="23">
        <f t="shared" si="62"/>
        <v>8.4148642612880782E-4</v>
      </c>
      <c r="O132" s="23">
        <f t="shared" si="62"/>
        <v>7.5220710674339534E-4</v>
      </c>
      <c r="P132" s="23">
        <f t="shared" si="62"/>
        <v>6.7999586982375672E-4</v>
      </c>
      <c r="Q132" s="23">
        <f t="shared" si="62"/>
        <v>6.2003979420129822E-4</v>
      </c>
      <c r="R132" s="23">
        <f t="shared" si="62"/>
        <v>5.6936125218313169E-4</v>
      </c>
      <c r="S132" s="23">
        <f t="shared" si="62"/>
        <v>5.2596585713858069E-4</v>
      </c>
      <c r="T132" s="23">
        <f t="shared" si="62"/>
        <v>4.8843264094195686E-4</v>
      </c>
      <c r="U132" s="23">
        <f t="shared" si="62"/>
        <v>4.557014526857426E-4</v>
      </c>
      <c r="V132" s="23">
        <f t="shared" si="62"/>
        <v>4.2703436235191764E-4</v>
      </c>
      <c r="W132" s="23">
        <f t="shared" si="62"/>
        <v>4.0174474954570181E-4</v>
      </c>
      <c r="X132" s="23">
        <f t="shared" si="62"/>
        <v>3.7922778719930487E-4</v>
      </c>
      <c r="Y132" s="23">
        <f t="shared" si="62"/>
        <v>3.5909050771120446E-4</v>
      </c>
      <c r="Z132" s="23">
        <f t="shared" si="62"/>
        <v>3.4099370522639382E-4</v>
      </c>
      <c r="AA132" s="23">
        <f t="shared" si="62"/>
        <v>3.2461142563589121E-4</v>
      </c>
      <c r="AB132" s="23">
        <f t="shared" si="62"/>
        <v>3.0956438063834768E-4</v>
      </c>
      <c r="AC132" s="23">
        <f t="shared" si="62"/>
        <v>2.9444884226233225E-4</v>
      </c>
      <c r="AD132" s="23">
        <f t="shared" si="62"/>
        <v>2.7992485777384064E-4</v>
      </c>
      <c r="AE132" s="23">
        <f t="shared" si="62"/>
        <v>2.6612135809036158E-4</v>
      </c>
      <c r="AF132" s="23">
        <f t="shared" si="62"/>
        <v>2.5276744389137693E-4</v>
      </c>
      <c r="AG132" s="23">
        <f t="shared" si="62"/>
        <v>2.4006527598301541E-4</v>
      </c>
      <c r="AH132" s="23">
        <f t="shared" si="62"/>
        <v>2.2840154004045299E-4</v>
      </c>
      <c r="AI132" s="23">
        <f t="shared" si="62"/>
        <v>2.1762408398014183E-4</v>
      </c>
      <c r="AJ132" s="23">
        <f t="shared" si="62"/>
        <v>2.0762226422166785E-4</v>
      </c>
      <c r="AK132" s="23">
        <f t="shared" si="62"/>
        <v>1.9831120961252708E-4</v>
      </c>
      <c r="AL132" s="23">
        <f t="shared" si="62"/>
        <v>1.8962083765432827E-4</v>
      </c>
      <c r="AM132" s="23">
        <f t="shared" si="62"/>
        <v>1.814908668026493E-4</v>
      </c>
      <c r="AN132" s="23">
        <f t="shared" si="62"/>
        <v>1.7386845965577409E-4</v>
      </c>
      <c r="AO132" s="23">
        <f t="shared" si="62"/>
        <v>1.6670696573667056E-4</v>
      </c>
      <c r="AP132" s="23">
        <f t="shared" si="62"/>
        <v>1.5996510958638587E-4</v>
      </c>
      <c r="AQ132" s="23">
        <f t="shared" si="62"/>
        <v>1.5360635960117518E-4</v>
      </c>
      <c r="AR132" s="23">
        <f t="shared" si="62"/>
        <v>1.4759837956996824E-4</v>
      </c>
      <c r="AS132" s="23">
        <f t="shared" si="62"/>
        <v>1.4191253175333972E-4</v>
      </c>
      <c r="AT132" s="23">
        <f t="shared" si="62"/>
        <v>1.3652342439120121E-4</v>
      </c>
      <c r="AU132" s="23">
        <f t="shared" si="62"/>
        <v>1.3140850325293118E-4</v>
      </c>
      <c r="AV132" s="23">
        <f t="shared" si="62"/>
        <v>1.2654768731321995E-4</v>
      </c>
      <c r="AW132" s="23">
        <f t="shared" si="62"/>
        <v>1.2192304737704958E-4</v>
      </c>
      <c r="AX132" s="23">
        <f t="shared" si="62"/>
        <v>1.1751852515761555E-4</v>
      </c>
      <c r="AY132" s="23">
        <f t="shared" si="62"/>
        <v>1.1331968941541518E-4</v>
      </c>
      <c r="AZ132" s="23">
        <f t="shared" si="62"/>
        <v>1.0931352533034252E-4</v>
      </c>
      <c r="BA132" s="23">
        <f t="shared" si="62"/>
        <v>1.0548825319819806E-4</v>
      </c>
      <c r="BB132" s="23">
        <f t="shared" si="62"/>
        <v>1.0183317269714827E-4</v>
      </c>
      <c r="BC132" s="23">
        <f t="shared" si="62"/>
        <v>9.8338529258312204E-5</v>
      </c>
      <c r="BD132" s="23">
        <f t="shared" si="62"/>
        <v>9.4995399426361108E-5</v>
      </c>
      <c r="BE132" s="23">
        <f t="shared" si="62"/>
        <v>9.1795592464250035E-5</v>
      </c>
      <c r="BF132" s="23">
        <f t="shared" si="62"/>
        <v>8.8731565813013523E-5</v>
      </c>
      <c r="BG132" s="23">
        <f t="shared" si="62"/>
        <v>8.5796352347711707E-5</v>
      </c>
      <c r="BH132" s="23">
        <f t="shared" si="62"/>
        <v>8.2983497667162785E-5</v>
      </c>
      <c r="BI132" s="23">
        <f t="shared" si="62"/>
        <v>8.2983497667162785E-5</v>
      </c>
    </row>
    <row r="133" spans="1:61" ht="18" customHeight="1">
      <c r="A133" s="23" t="s">
        <v>14</v>
      </c>
      <c r="B133" s="23">
        <f t="shared" ref="B133:AG133" si="63">+B17*B132/$B132</f>
        <v>1</v>
      </c>
      <c r="C133" s="23">
        <f t="shared" si="63"/>
        <v>0.65056704331411719</v>
      </c>
      <c r="D133" s="23">
        <f t="shared" si="63"/>
        <v>0.41079707249005454</v>
      </c>
      <c r="E133" s="23">
        <f t="shared" si="63"/>
        <v>0.27177776810454179</v>
      </c>
      <c r="F133" s="23">
        <f t="shared" si="63"/>
        <v>0.18589404000515658</v>
      </c>
      <c r="G133" s="23">
        <f t="shared" si="63"/>
        <v>0.13018076321369138</v>
      </c>
      <c r="H133" s="23">
        <f t="shared" si="63"/>
        <v>9.3101334795104157E-2</v>
      </c>
      <c r="I133" s="23">
        <f t="shared" si="63"/>
        <v>6.7695446803747797E-2</v>
      </c>
      <c r="J133" s="23">
        <f t="shared" si="63"/>
        <v>4.9903616931191067E-2</v>
      </c>
      <c r="K133" s="23">
        <f t="shared" si="63"/>
        <v>3.7592122935099247E-2</v>
      </c>
      <c r="L133" s="23">
        <f t="shared" si="63"/>
        <v>2.8564943207143745E-2</v>
      </c>
      <c r="M133" s="23">
        <f t="shared" si="63"/>
        <v>2.2080769568913545E-2</v>
      </c>
      <c r="N133" s="23">
        <f t="shared" si="63"/>
        <v>1.6739155522472099E-2</v>
      </c>
      <c r="O133" s="23">
        <f t="shared" si="63"/>
        <v>1.2893280744740849E-2</v>
      </c>
      <c r="P133" s="23">
        <f t="shared" si="63"/>
        <v>1.0043194175695857E-2</v>
      </c>
      <c r="Q133" s="23">
        <f t="shared" si="63"/>
        <v>7.8908670377021081E-3</v>
      </c>
      <c r="R133" s="23">
        <f t="shared" si="63"/>
        <v>6.2435651457375908E-3</v>
      </c>
      <c r="S133" s="23">
        <f t="shared" si="63"/>
        <v>4.9698338537869447E-3</v>
      </c>
      <c r="T133" s="23">
        <f t="shared" si="63"/>
        <v>3.9767526013728162E-3</v>
      </c>
      <c r="U133" s="23">
        <f t="shared" si="63"/>
        <v>3.197009193318656E-3</v>
      </c>
      <c r="V133" s="23">
        <f t="shared" si="63"/>
        <v>2.5814628091471721E-3</v>
      </c>
      <c r="W133" s="23">
        <f t="shared" si="63"/>
        <v>2.0926318775270221E-3</v>
      </c>
      <c r="X133" s="23">
        <f t="shared" si="63"/>
        <v>1.7020893587358695E-3</v>
      </c>
      <c r="Y133" s="23">
        <f t="shared" si="63"/>
        <v>1.3887552289499076E-3</v>
      </c>
      <c r="Z133" s="23">
        <f t="shared" si="63"/>
        <v>1.1363385011578292E-3</v>
      </c>
      <c r="AA133" s="23">
        <f t="shared" si="63"/>
        <v>9.3210478865828202E-4</v>
      </c>
      <c r="AB133" s="23">
        <f t="shared" si="63"/>
        <v>7.6593426451945367E-4</v>
      </c>
      <c r="AC133" s="23">
        <f t="shared" si="63"/>
        <v>6.2775465702294235E-4</v>
      </c>
      <c r="AD133" s="23">
        <f t="shared" si="63"/>
        <v>5.142344121237271E-4</v>
      </c>
      <c r="AE133" s="23">
        <f t="shared" si="63"/>
        <v>4.2124909250504502E-4</v>
      </c>
      <c r="AF133" s="23">
        <f t="shared" si="63"/>
        <v>3.4476245242447042E-4</v>
      </c>
      <c r="AG133" s="23">
        <f t="shared" si="63"/>
        <v>2.8214200526489999E-4</v>
      </c>
      <c r="AH133" s="23">
        <f t="shared" ref="AH133:BI133" si="64">+AH17*AH132/$B132</f>
        <v>2.3130073221727974E-4</v>
      </c>
      <c r="AI133" s="23">
        <f t="shared" si="64"/>
        <v>1.8989980260987867E-4</v>
      </c>
      <c r="AJ133" s="23">
        <f t="shared" si="64"/>
        <v>1.5611012002781079E-4</v>
      </c>
      <c r="AK133" s="23">
        <f t="shared" si="64"/>
        <v>1.2848249920084905E-4</v>
      </c>
      <c r="AL133" s="23">
        <f t="shared" si="64"/>
        <v>1.0585767483625639E-4</v>
      </c>
      <c r="AM133" s="23">
        <f t="shared" si="64"/>
        <v>8.7303296393154405E-5</v>
      </c>
      <c r="AN133" s="23">
        <f t="shared" si="64"/>
        <v>7.2066968090903758E-5</v>
      </c>
      <c r="AO133" s="23">
        <f t="shared" si="64"/>
        <v>5.9539991616538339E-5</v>
      </c>
      <c r="AP133" s="23">
        <f t="shared" si="64"/>
        <v>4.9228870061328204E-5</v>
      </c>
      <c r="AQ133" s="23">
        <f t="shared" si="64"/>
        <v>4.0732716448077421E-5</v>
      </c>
      <c r="AR133" s="23">
        <f t="shared" si="64"/>
        <v>3.3725262938450865E-5</v>
      </c>
      <c r="AS133" s="23">
        <f t="shared" si="64"/>
        <v>2.7940493997591595E-5</v>
      </c>
      <c r="AT133" s="23">
        <f t="shared" si="64"/>
        <v>2.3161148060589787E-5</v>
      </c>
      <c r="AU133" s="23">
        <f t="shared" si="64"/>
        <v>1.9209495362234466E-5</v>
      </c>
      <c r="AV133" s="23">
        <f t="shared" si="64"/>
        <v>1.5939925143562284E-5</v>
      </c>
      <c r="AW133" s="23">
        <f t="shared" si="64"/>
        <v>1.3232973759817134E-5</v>
      </c>
      <c r="AX133" s="23">
        <f t="shared" si="64"/>
        <v>1.0990502573828062E-5</v>
      </c>
      <c r="AY133" s="23">
        <f t="shared" si="64"/>
        <v>9.1317954087676234E-6</v>
      </c>
      <c r="AZ133" s="23">
        <f t="shared" si="64"/>
        <v>7.5903932227403182E-6</v>
      </c>
      <c r="BA133" s="23">
        <f t="shared" si="64"/>
        <v>6.3115213139738467E-6</v>
      </c>
      <c r="BB133" s="23">
        <f t="shared" si="64"/>
        <v>5.2499939706217159E-6</v>
      </c>
      <c r="BC133" s="23">
        <f t="shared" si="64"/>
        <v>4.3685047885203668E-6</v>
      </c>
      <c r="BD133" s="23">
        <f t="shared" si="64"/>
        <v>3.6362292671955392E-6</v>
      </c>
      <c r="BE133" s="23">
        <f t="shared" si="64"/>
        <v>3.0276808334154812E-6</v>
      </c>
      <c r="BF133" s="23">
        <f t="shared" si="64"/>
        <v>2.5217729696628709E-6</v>
      </c>
      <c r="BG133" s="23">
        <f t="shared" si="64"/>
        <v>2.1010492926844869E-6</v>
      </c>
      <c r="BH133" s="23">
        <f t="shared" si="64"/>
        <v>1.751050740271709E-6</v>
      </c>
      <c r="BI133" s="23">
        <f t="shared" si="64"/>
        <v>1.5088230439750056E-6</v>
      </c>
    </row>
    <row r="134" spans="1:61" ht="18" customHeight="1">
      <c r="A134" s="23" t="s">
        <v>15</v>
      </c>
      <c r="B134" s="23"/>
      <c r="C134" s="23">
        <f>+(C133/B133)^-0.1-1</f>
        <v>4.3928595708352614E-2</v>
      </c>
      <c r="D134" s="23">
        <f t="shared" ref="D134:BI134" si="65">+(D133/C133)^-0.1-1</f>
        <v>4.7047711450194152E-2</v>
      </c>
      <c r="E134" s="23">
        <f t="shared" si="65"/>
        <v>4.2176656379829369E-2</v>
      </c>
      <c r="F134" s="23">
        <f t="shared" si="65"/>
        <v>3.8711275856893268E-2</v>
      </c>
      <c r="G134" s="23">
        <f t="shared" si="65"/>
        <v>3.6267470123956924E-2</v>
      </c>
      <c r="H134" s="23">
        <f t="shared" si="65"/>
        <v>3.409179107756577E-2</v>
      </c>
      <c r="I134" s="23">
        <f t="shared" si="65"/>
        <v>3.2380148233569939E-2</v>
      </c>
      <c r="J134" s="23">
        <f t="shared" si="65"/>
        <v>3.0962203006243971E-2</v>
      </c>
      <c r="K134" s="23">
        <f t="shared" si="65"/>
        <v>2.8735003155255345E-2</v>
      </c>
      <c r="L134" s="23">
        <f t="shared" si="65"/>
        <v>2.7841973362480177E-2</v>
      </c>
      <c r="M134" s="23">
        <f t="shared" si="65"/>
        <v>2.6081638171569832E-2</v>
      </c>
      <c r="N134" s="23">
        <f t="shared" si="65"/>
        <v>2.8082735436245398E-2</v>
      </c>
      <c r="O134" s="23">
        <f t="shared" si="65"/>
        <v>2.644813628587972E-2</v>
      </c>
      <c r="P134" s="23">
        <f t="shared" si="65"/>
        <v>2.5295751941834643E-2</v>
      </c>
      <c r="Q134" s="23">
        <f t="shared" si="65"/>
        <v>2.4412132624260785E-2</v>
      </c>
      <c r="R134" s="23">
        <f t="shared" si="65"/>
        <v>2.3691760620551561E-2</v>
      </c>
      <c r="S134" s="23">
        <f t="shared" si="65"/>
        <v>2.3078781937587278E-2</v>
      </c>
      <c r="T134" s="23">
        <f t="shared" si="65"/>
        <v>2.2542410441092287E-2</v>
      </c>
      <c r="U134" s="23">
        <f t="shared" si="65"/>
        <v>2.2064888169899044E-2</v>
      </c>
      <c r="V134" s="23">
        <f t="shared" si="65"/>
        <v>2.1616271129183406E-2</v>
      </c>
      <c r="W134" s="23">
        <f t="shared" si="65"/>
        <v>2.1215278225732881E-2</v>
      </c>
      <c r="X134" s="23">
        <f t="shared" si="65"/>
        <v>2.0871425654631182E-2</v>
      </c>
      <c r="Y134" s="23">
        <f t="shared" si="65"/>
        <v>2.0553237924916479E-2</v>
      </c>
      <c r="Z134" s="23">
        <f t="shared" si="65"/>
        <v>2.0262204493583402E-2</v>
      </c>
      <c r="AA134" s="23">
        <f t="shared" si="65"/>
        <v>2.0009691653199546E-2</v>
      </c>
      <c r="AB134" s="23">
        <f t="shared" si="65"/>
        <v>1.9828921596974691E-2</v>
      </c>
      <c r="AC134" s="23">
        <f t="shared" si="65"/>
        <v>2.0093911636545503E-2</v>
      </c>
      <c r="AD134" s="23">
        <f t="shared" si="65"/>
        <v>2.0147291231907394E-2</v>
      </c>
      <c r="AE134" s="23">
        <f t="shared" si="65"/>
        <v>2.0145729228443265E-2</v>
      </c>
      <c r="AF134" s="23">
        <f t="shared" si="65"/>
        <v>2.0238954645225071E-2</v>
      </c>
      <c r="AG134" s="23">
        <f t="shared" si="65"/>
        <v>2.0246752975906057E-2</v>
      </c>
      <c r="AH134" s="23">
        <f t="shared" si="65"/>
        <v>2.0067883371647222E-2</v>
      </c>
      <c r="AI134" s="23">
        <f t="shared" si="65"/>
        <v>1.9917983420286278E-2</v>
      </c>
      <c r="AJ134" s="23">
        <f t="shared" si="65"/>
        <v>1.9786704561537194E-2</v>
      </c>
      <c r="AK134" s="23">
        <f t="shared" si="65"/>
        <v>1.966780754765618E-2</v>
      </c>
      <c r="AL134" s="23">
        <f t="shared" si="65"/>
        <v>1.9558530163217069E-2</v>
      </c>
      <c r="AM134" s="23">
        <f t="shared" si="65"/>
        <v>1.9457606996984511E-2</v>
      </c>
      <c r="AN134" s="23">
        <f t="shared" si="65"/>
        <v>1.9364345392197002E-2</v>
      </c>
      <c r="AO134" s="23">
        <f t="shared" si="65"/>
        <v>1.9278229248142598E-2</v>
      </c>
      <c r="AP134" s="23">
        <f t="shared" si="65"/>
        <v>1.9198768313580583E-2</v>
      </c>
      <c r="AQ134" s="23">
        <f t="shared" si="65"/>
        <v>1.9125455323471874E-2</v>
      </c>
      <c r="AR134" s="23">
        <f t="shared" si="65"/>
        <v>1.9057765940823979E-2</v>
      </c>
      <c r="AS134" s="23">
        <f t="shared" si="65"/>
        <v>1.8995172180082731E-2</v>
      </c>
      <c r="AT134" s="23">
        <f t="shared" si="65"/>
        <v>1.8937157111285741E-2</v>
      </c>
      <c r="AU134" s="23">
        <f t="shared" si="65"/>
        <v>1.888322654082053E-2</v>
      </c>
      <c r="AV134" s="23">
        <f t="shared" si="65"/>
        <v>1.8832916783614762E-2</v>
      </c>
      <c r="AW134" s="23">
        <f t="shared" si="65"/>
        <v>1.8785798956923117E-2</v>
      </c>
      <c r="AX134" s="23">
        <f t="shared" si="65"/>
        <v>1.8741480601389693E-2</v>
      </c>
      <c r="AY134" s="23">
        <f t="shared" si="65"/>
        <v>1.8699605425751109E-2</v>
      </c>
      <c r="AZ134" s="23">
        <f t="shared" si="65"/>
        <v>1.8659851831484886E-2</v>
      </c>
      <c r="BA134" s="23">
        <f t="shared" si="65"/>
        <v>1.8621930711746337E-2</v>
      </c>
      <c r="BB134" s="23">
        <f t="shared" si="65"/>
        <v>1.8585582876093687E-2</v>
      </c>
      <c r="BC134" s="23">
        <f t="shared" si="65"/>
        <v>1.8550576339821268E-2</v>
      </c>
      <c r="BD134" s="23">
        <f t="shared" si="65"/>
        <v>1.8516703633123299E-2</v>
      </c>
      <c r="BE134" s="23">
        <f t="shared" si="65"/>
        <v>1.8483779225764163E-2</v>
      </c>
      <c r="BF134" s="23">
        <f t="shared" si="65"/>
        <v>1.8451637121737585E-2</v>
      </c>
      <c r="BG134" s="23">
        <f t="shared" si="65"/>
        <v>1.8420128650717293E-2</v>
      </c>
      <c r="BH134" s="23">
        <f t="shared" si="65"/>
        <v>1.838912046501906E-2</v>
      </c>
      <c r="BI134" s="23">
        <f t="shared" si="65"/>
        <v>1.4999999999999902E-2</v>
      </c>
    </row>
    <row r="135" spans="1:61" ht="18" customHeight="1">
      <c r="A135" s="23" t="s">
        <v>206</v>
      </c>
      <c r="B135" s="23"/>
      <c r="C135" s="23">
        <f>+LN(C56/B56)/10</f>
        <v>7.2735310330082183E-3</v>
      </c>
      <c r="D135" s="23">
        <f t="shared" ref="D135:K135" si="66">+LN(D56/C56)/10</f>
        <v>5.3378559601259274E-3</v>
      </c>
      <c r="E135" s="23">
        <f t="shared" si="66"/>
        <v>3.1516690413397443E-3</v>
      </c>
      <c r="F135" s="23">
        <f t="shared" si="66"/>
        <v>9.2338789546880036E-4</v>
      </c>
      <c r="G135" s="23">
        <f t="shared" si="66"/>
        <v>-1.3429722253347509E-3</v>
      </c>
      <c r="H135" s="23">
        <f t="shared" si="66"/>
        <v>-2.5633551865262665E-3</v>
      </c>
      <c r="I135" s="23">
        <f t="shared" si="66"/>
        <v>-2.5633551865262435E-3</v>
      </c>
      <c r="J135" s="23">
        <f t="shared" si="66"/>
        <v>-2.5633551865262552E-3</v>
      </c>
      <c r="K135" s="23">
        <f t="shared" si="66"/>
        <v>-2.5633551865262552E-3</v>
      </c>
    </row>
    <row r="136" spans="1:61" ht="18" customHeight="1">
      <c r="A136" s="23" t="s">
        <v>207</v>
      </c>
      <c r="B136" s="23"/>
      <c r="C136" s="23">
        <f>+C134+C135</f>
        <v>5.1202126741360834E-2</v>
      </c>
      <c r="D136" s="23">
        <f t="shared" ref="D136:K136" si="67">+D134+D135</f>
        <v>5.2385567410320077E-2</v>
      </c>
      <c r="E136" s="23">
        <f t="shared" si="67"/>
        <v>4.5328325421169116E-2</v>
      </c>
      <c r="F136" s="23">
        <f t="shared" si="67"/>
        <v>3.9634663752362069E-2</v>
      </c>
      <c r="G136" s="23">
        <f t="shared" si="67"/>
        <v>3.4924497898622175E-2</v>
      </c>
      <c r="H136" s="23">
        <f t="shared" si="67"/>
        <v>3.15284358910395E-2</v>
      </c>
      <c r="I136" s="23">
        <f t="shared" si="67"/>
        <v>2.9816793047043696E-2</v>
      </c>
      <c r="J136" s="23">
        <f t="shared" si="67"/>
        <v>2.8398847819717715E-2</v>
      </c>
      <c r="K136" s="23">
        <f t="shared" si="67"/>
        <v>2.6171647968729089E-2</v>
      </c>
    </row>
    <row r="137" spans="1:61" ht="18" customHeight="1">
      <c r="A137" s="23" t="s">
        <v>208</v>
      </c>
      <c r="B137" s="23"/>
      <c r="C137" s="23">
        <f>+C136-C129</f>
        <v>-2.2161725059631487E-4</v>
      </c>
      <c r="D137" s="23">
        <f t="shared" ref="D137:K137" si="68">+D136-D129</f>
        <v>7.8110460279810986E-3</v>
      </c>
      <c r="E137" s="23">
        <f t="shared" si="68"/>
        <v>6.3127630869808105E-3</v>
      </c>
      <c r="F137" s="23">
        <f t="shared" si="68"/>
        <v>5.2409621604663989E-3</v>
      </c>
      <c r="G137" s="23">
        <f t="shared" si="68"/>
        <v>3.8529206304455978E-3</v>
      </c>
      <c r="H137" s="23">
        <f t="shared" si="68"/>
        <v>2.113443648644818E-3</v>
      </c>
      <c r="I137" s="23">
        <f t="shared" si="68"/>
        <v>1.776216882217789E-3</v>
      </c>
      <c r="J137" s="23">
        <f t="shared" si="68"/>
        <v>2.5209203319754812E-3</v>
      </c>
      <c r="K137" s="23">
        <f t="shared" si="68"/>
        <v>-3.8066519920024189E-4</v>
      </c>
    </row>
    <row r="138" spans="1:61" ht="18" customHeight="1">
      <c r="A138" s="23"/>
      <c r="B138" s="23" t="s">
        <v>28</v>
      </c>
    </row>
    <row r="139" spans="1:61" ht="18" customHeight="1">
      <c r="A139" s="23" t="s">
        <v>209</v>
      </c>
      <c r="B139" s="23">
        <f t="shared" ref="B139:BI139" si="69">+$B$7*B68/B74-(1-(1-0.1)^10)/10</f>
        <v>0.10245276430010582</v>
      </c>
      <c r="C139" s="23">
        <f t="shared" si="69"/>
        <v>9.4097184759177624E-2</v>
      </c>
      <c r="D139" s="23">
        <f t="shared" si="69"/>
        <v>7.8801414837660969E-2</v>
      </c>
      <c r="E139" s="23">
        <f t="shared" si="69"/>
        <v>7.047605339810524E-2</v>
      </c>
      <c r="F139" s="23">
        <f t="shared" si="69"/>
        <v>6.5098212879917891E-2</v>
      </c>
      <c r="G139" s="23">
        <f t="shared" si="69"/>
        <v>6.0529609289028966E-2</v>
      </c>
      <c r="H139" s="23">
        <f t="shared" si="69"/>
        <v>5.6580313917819355E-2</v>
      </c>
      <c r="I139" s="23">
        <f t="shared" si="69"/>
        <v>5.3363918548546621E-2</v>
      </c>
      <c r="J139" s="23">
        <f t="shared" si="69"/>
        <v>5.055957624729461E-2</v>
      </c>
      <c r="K139" s="23">
        <f t="shared" si="69"/>
        <v>4.7967061951439072E-2</v>
      </c>
      <c r="L139" s="23">
        <f t="shared" si="69"/>
        <v>4.5476325791699662E-2</v>
      </c>
      <c r="M139" s="23">
        <f t="shared" si="69"/>
        <v>4.3384577242563671E-2</v>
      </c>
      <c r="N139" s="23">
        <f t="shared" si="69"/>
        <v>3.9702007864337308E-2</v>
      </c>
      <c r="O139" s="23">
        <f t="shared" si="69"/>
        <v>3.7486727388675936E-2</v>
      </c>
      <c r="P139" s="23">
        <f t="shared" si="69"/>
        <v>3.6033021813685839E-2</v>
      </c>
      <c r="Q139" s="23">
        <f t="shared" si="69"/>
        <v>3.4993229072388443E-2</v>
      </c>
      <c r="R139" s="23">
        <f t="shared" si="69"/>
        <v>3.4191804425010811E-2</v>
      </c>
      <c r="S139" s="23">
        <f t="shared" si="69"/>
        <v>3.3537177248831734E-2</v>
      </c>
      <c r="T139" s="23">
        <f t="shared" si="69"/>
        <v>3.2980077009247571E-2</v>
      </c>
      <c r="U139" s="23">
        <f t="shared" si="69"/>
        <v>3.2493043497352964E-2</v>
      </c>
      <c r="V139" s="23">
        <f t="shared" si="69"/>
        <v>3.2087328280686001E-2</v>
      </c>
      <c r="W139" s="23">
        <f t="shared" si="69"/>
        <v>3.1738830165168055E-2</v>
      </c>
      <c r="X139" s="23">
        <f t="shared" si="69"/>
        <v>3.14064348228211E-2</v>
      </c>
      <c r="Y139" s="23">
        <f t="shared" si="69"/>
        <v>3.1095895604193055E-2</v>
      </c>
      <c r="Z139" s="23">
        <f t="shared" si="69"/>
        <v>3.0809958395625878E-2</v>
      </c>
      <c r="AA139" s="23">
        <f t="shared" si="69"/>
        <v>3.0556560496331445E-2</v>
      </c>
      <c r="AB139" s="23">
        <f t="shared" si="69"/>
        <v>3.0358974195050445E-2</v>
      </c>
      <c r="AC139" s="23">
        <f t="shared" si="69"/>
        <v>3.0458232098276999E-2</v>
      </c>
      <c r="AD139" s="23">
        <f t="shared" si="69"/>
        <v>3.0524913723918731E-2</v>
      </c>
      <c r="AE139" s="23">
        <f t="shared" si="69"/>
        <v>3.0546302105302903E-2</v>
      </c>
      <c r="AF139" s="23">
        <f t="shared" si="69"/>
        <v>3.0323382073842275E-2</v>
      </c>
      <c r="AG139" s="23">
        <f t="shared" si="69"/>
        <v>2.9966276814996598E-2</v>
      </c>
      <c r="AH139" s="23">
        <f t="shared" si="69"/>
        <v>2.9735614079838601E-2</v>
      </c>
      <c r="AI139" s="23">
        <f t="shared" si="69"/>
        <v>2.9565240971838186E-2</v>
      </c>
      <c r="AJ139" s="23">
        <f t="shared" si="69"/>
        <v>2.9426676350768524E-2</v>
      </c>
      <c r="AK139" s="23">
        <f t="shared" si="69"/>
        <v>2.9306508485377525E-2</v>
      </c>
      <c r="AL139" s="23">
        <f t="shared" si="69"/>
        <v>2.9198516313420728E-2</v>
      </c>
      <c r="AM139" s="23">
        <f t="shared" si="69"/>
        <v>2.9099817324889615E-2</v>
      </c>
      <c r="AN139" s="23">
        <f t="shared" si="69"/>
        <v>2.9009006054104017E-2</v>
      </c>
      <c r="AO139" s="23">
        <f t="shared" si="69"/>
        <v>2.8925284241753224E-2</v>
      </c>
      <c r="AP139" s="23">
        <f t="shared" si="69"/>
        <v>2.8848075212392951E-2</v>
      </c>
      <c r="AQ139" s="23">
        <f t="shared" si="69"/>
        <v>2.8776867502462958E-2</v>
      </c>
      <c r="AR139" s="23">
        <f t="shared" si="69"/>
        <v>2.8711162005378932E-2</v>
      </c>
      <c r="AS139" s="23">
        <f t="shared" si="69"/>
        <v>2.8650462284565179E-2</v>
      </c>
      <c r="AT139" s="23">
        <f t="shared" si="69"/>
        <v>2.8594280231809266E-2</v>
      </c>
      <c r="AU139" s="23">
        <f t="shared" si="69"/>
        <v>2.8542145052941087E-2</v>
      </c>
      <c r="AV139" s="23">
        <f t="shared" si="69"/>
        <v>2.8493610986741649E-2</v>
      </c>
      <c r="AW139" s="23">
        <f t="shared" si="69"/>
        <v>2.8448262472030639E-2</v>
      </c>
      <c r="AX139" s="23">
        <f t="shared" si="69"/>
        <v>2.8405716823506788E-2</v>
      </c>
      <c r="AY139" s="23">
        <f t="shared" si="69"/>
        <v>2.8365624924685612E-2</v>
      </c>
      <c r="AZ139" s="23">
        <f t="shared" si="69"/>
        <v>2.8327670511223327E-2</v>
      </c>
      <c r="BA139" s="23">
        <f t="shared" si="69"/>
        <v>2.8291568540409262E-2</v>
      </c>
      <c r="BB139" s="23">
        <f t="shared" si="69"/>
        <v>2.8257063028836918E-2</v>
      </c>
      <c r="BC139" s="23">
        <f t="shared" si="69"/>
        <v>2.8223924632811564E-2</v>
      </c>
      <c r="BD139" s="23">
        <f t="shared" si="69"/>
        <v>2.8191948158590968E-2</v>
      </c>
      <c r="BE139" s="23">
        <f t="shared" si="69"/>
        <v>2.8160950123589448E-2</v>
      </c>
      <c r="BF139" s="23">
        <f t="shared" si="69"/>
        <v>2.8130766442245256E-2</v>
      </c>
      <c r="BG139" s="23">
        <f t="shared" si="69"/>
        <v>2.8101250277345974E-2</v>
      </c>
      <c r="BH139" s="23">
        <f t="shared" si="69"/>
        <v>2.8072270075480146E-2</v>
      </c>
      <c r="BI139" s="23">
        <f t="shared" si="69"/>
        <v>2.8043707790891645E-2</v>
      </c>
    </row>
    <row r="140" spans="1:61" ht="18" customHeight="1">
      <c r="A140" s="23" t="s">
        <v>94</v>
      </c>
      <c r="B140" s="23">
        <v>1</v>
      </c>
      <c r="C140" s="23">
        <f t="shared" ref="C140:AH140" si="70">+B140/(1+C131)^10</f>
        <v>0.60867657250444063</v>
      </c>
      <c r="D140" s="23">
        <f t="shared" si="70"/>
        <v>0.38087051583295334</v>
      </c>
      <c r="E140" s="23">
        <f t="shared" si="70"/>
        <v>0.25290329761577834</v>
      </c>
      <c r="F140" s="23">
        <f t="shared" si="70"/>
        <v>0.17636162940834718</v>
      </c>
      <c r="G140" s="23">
        <f t="shared" si="70"/>
        <v>0.12779829854399857</v>
      </c>
      <c r="H140" s="23">
        <f t="shared" si="70"/>
        <v>9.4869617067255649E-2</v>
      </c>
      <c r="I140" s="23">
        <f t="shared" si="70"/>
        <v>7.1469781118365314E-2</v>
      </c>
      <c r="J140" s="23">
        <f t="shared" si="70"/>
        <v>5.4776002422411471E-2</v>
      </c>
      <c r="K140" s="23">
        <f t="shared" si="70"/>
        <v>4.2286938208779157E-2</v>
      </c>
      <c r="L140" s="23">
        <f t="shared" si="70"/>
        <v>3.2565495392616842E-2</v>
      </c>
      <c r="M140" s="23">
        <f t="shared" si="70"/>
        <v>2.4862879302405598E-2</v>
      </c>
      <c r="N140" s="23">
        <f t="shared" si="70"/>
        <v>1.8949178871882466E-2</v>
      </c>
      <c r="O140" s="23">
        <f t="shared" si="70"/>
        <v>1.4634225801914834E-2</v>
      </c>
      <c r="P140" s="23">
        <f t="shared" si="70"/>
        <v>1.1411760454446977E-2</v>
      </c>
      <c r="Q140" s="23">
        <f t="shared" si="70"/>
        <v>8.9671212921891633E-3</v>
      </c>
      <c r="R140" s="23">
        <f t="shared" si="70"/>
        <v>7.0911248434371577E-3</v>
      </c>
      <c r="S140" s="23">
        <f t="shared" si="70"/>
        <v>5.6384621918730473E-3</v>
      </c>
      <c r="T140" s="23">
        <f t="shared" si="70"/>
        <v>4.505167834928118E-3</v>
      </c>
      <c r="U140" s="23">
        <f t="shared" si="70"/>
        <v>3.6149279740549131E-3</v>
      </c>
      <c r="V140" s="23">
        <f t="shared" si="70"/>
        <v>2.9112737731565681E-3</v>
      </c>
      <c r="W140" s="23">
        <f t="shared" si="70"/>
        <v>2.3525045682938825E-3</v>
      </c>
      <c r="X140" s="23">
        <f t="shared" si="70"/>
        <v>1.9070260364607286E-3</v>
      </c>
      <c r="Y140" s="23">
        <f t="shared" si="70"/>
        <v>1.5504303926534724E-3</v>
      </c>
      <c r="Z140" s="23">
        <f t="shared" si="70"/>
        <v>1.2638083005464269E-3</v>
      </c>
      <c r="AA140" s="23">
        <f t="shared" si="70"/>
        <v>1.0323190411186203E-3</v>
      </c>
      <c r="AB140" s="23">
        <f t="shared" si="70"/>
        <v>8.4289015370703213E-4</v>
      </c>
      <c r="AC140" s="23">
        <f t="shared" si="70"/>
        <v>6.8716952813213216E-4</v>
      </c>
      <c r="AD140" s="23">
        <f t="shared" si="70"/>
        <v>5.6007828572927508E-4</v>
      </c>
      <c r="AE140" s="23">
        <f t="shared" si="70"/>
        <v>4.5696639234854493E-4</v>
      </c>
      <c r="AF140" s="23">
        <f t="shared" si="70"/>
        <v>3.737601419057113E-4</v>
      </c>
      <c r="AG140" s="23">
        <f t="shared" si="70"/>
        <v>3.0640846430828744E-4</v>
      </c>
      <c r="AH140" s="23">
        <f t="shared" si="70"/>
        <v>2.5159075312646039E-4</v>
      </c>
      <c r="AI140" s="23">
        <f t="shared" ref="AI140:BG140" si="71">+AH140/(1+AI131)^10</f>
        <v>2.0685955681186272E-4</v>
      </c>
      <c r="AJ140" s="23">
        <f t="shared" si="71"/>
        <v>1.7028598868053479E-4</v>
      </c>
      <c r="AK140" s="23">
        <f t="shared" si="71"/>
        <v>1.4033268000148374E-4</v>
      </c>
      <c r="AL140" s="23">
        <f t="shared" si="71"/>
        <v>1.1576515412753067E-4</v>
      </c>
      <c r="AM140" s="23">
        <f t="shared" si="71"/>
        <v>9.5587838601309696E-5</v>
      </c>
      <c r="AN140" s="23">
        <f t="shared" si="71"/>
        <v>7.8995492242714537E-5</v>
      </c>
      <c r="AO140" s="23">
        <f t="shared" si="71"/>
        <v>6.5335327822382261E-5</v>
      </c>
      <c r="AP140" s="23">
        <f t="shared" si="71"/>
        <v>5.4077078878402417E-5</v>
      </c>
      <c r="AQ140" s="23">
        <f t="shared" si="71"/>
        <v>4.4789188184147729E-5</v>
      </c>
      <c r="AR140" s="23">
        <f t="shared" si="71"/>
        <v>3.7119797517524129E-5</v>
      </c>
      <c r="AS140" s="23">
        <f t="shared" si="71"/>
        <v>3.0781533180184366E-5</v>
      </c>
      <c r="AT140" s="23">
        <f t="shared" si="71"/>
        <v>2.5539303325228545E-5</v>
      </c>
      <c r="AU140" s="23">
        <f t="shared" si="71"/>
        <v>2.1200490090159401E-5</v>
      </c>
      <c r="AV140" s="23">
        <f t="shared" si="71"/>
        <v>1.7607049271678317E-5</v>
      </c>
      <c r="AW140" s="23">
        <f t="shared" si="71"/>
        <v>1.4629132258543962E-5</v>
      </c>
      <c r="AX140" s="23">
        <f t="shared" si="71"/>
        <v>1.2159925310085269E-5</v>
      </c>
      <c r="AY140" s="23">
        <f t="shared" si="71"/>
        <v>1.0111464590639035E-5</v>
      </c>
      <c r="AZ140" s="23">
        <f t="shared" si="71"/>
        <v>8.4112352260615798E-6</v>
      </c>
      <c r="BA140" s="23">
        <f t="shared" si="71"/>
        <v>6.9994018968157532E-6</v>
      </c>
      <c r="BB140" s="23">
        <f t="shared" si="71"/>
        <v>5.8265494015432878E-6</v>
      </c>
      <c r="BC140" s="23">
        <f t="shared" si="71"/>
        <v>4.8518360189401734E-6</v>
      </c>
      <c r="BD140" s="23">
        <f t="shared" si="71"/>
        <v>4.0414817816823266E-6</v>
      </c>
      <c r="BE140" s="23">
        <f t="shared" si="71"/>
        <v>3.367529062421643E-6</v>
      </c>
      <c r="BF140" s="23">
        <f t="shared" si="71"/>
        <v>2.8068250221880806E-6</v>
      </c>
      <c r="BG140" s="23">
        <f t="shared" si="71"/>
        <v>2.3401851579592922E-6</v>
      </c>
      <c r="BH140" s="23">
        <f>+BG140</f>
        <v>2.3401851579592922E-6</v>
      </c>
      <c r="BI140" s="23">
        <f>+BH140</f>
        <v>2.3401851579592922E-6</v>
      </c>
    </row>
    <row r="141" spans="1:61" ht="18" customHeight="1">
      <c r="A141" s="23" t="s">
        <v>208</v>
      </c>
      <c r="B141" s="23">
        <f t="shared" ref="B141:K141" si="72">+B139-C131</f>
        <v>5.1552886931479892E-2</v>
      </c>
      <c r="C141" s="23">
        <f t="shared" si="72"/>
        <v>4.6098052072029563E-2</v>
      </c>
      <c r="D141" s="23">
        <f t="shared" si="72"/>
        <v>3.7006372979397323E-2</v>
      </c>
      <c r="E141" s="23">
        <f t="shared" si="72"/>
        <v>3.3771421435063252E-2</v>
      </c>
      <c r="F141" s="23">
        <f t="shared" si="72"/>
        <v>3.2365573449881765E-2</v>
      </c>
      <c r="G141" s="23">
        <f t="shared" si="72"/>
        <v>3.0286324533743338E-2</v>
      </c>
      <c r="H141" s="23">
        <f t="shared" si="72"/>
        <v>2.7852529714209061E-2</v>
      </c>
      <c r="I141" s="23">
        <f t="shared" si="72"/>
        <v>2.6404666722262549E-2</v>
      </c>
      <c r="J141" s="23">
        <f t="shared" si="72"/>
        <v>2.4344455919458829E-2</v>
      </c>
      <c r="K141" s="23">
        <f t="shared" si="72"/>
        <v>2.1500384690288029E-2</v>
      </c>
    </row>
    <row r="142" spans="1:61" ht="18" customHeight="1">
      <c r="A142" s="23" t="s">
        <v>13</v>
      </c>
      <c r="B142" s="23"/>
      <c r="C142" s="23">
        <f>+EXP(C128-0.1)</f>
        <v>1.0615273367577753</v>
      </c>
      <c r="D142" s="23">
        <f>+EXP(D128-0.1)</f>
        <v>1.0455591864877869</v>
      </c>
    </row>
    <row r="143" spans="1:61" ht="18" customHeight="1">
      <c r="A143" s="23" t="s">
        <v>149</v>
      </c>
      <c r="B143" s="23"/>
    </row>
    <row r="144" spans="1:61" ht="18" customHeight="1">
      <c r="A144" s="23" t="s">
        <v>152</v>
      </c>
      <c r="B144" s="23">
        <f>+SUMPRODUCT(B140:U140*B84:U84)*10</f>
        <v>165.52924993556024</v>
      </c>
    </row>
    <row r="145" spans="1:74" ht="18" customHeight="1">
      <c r="A145" s="23" t="s">
        <v>150</v>
      </c>
      <c r="B145" s="23">
        <f>+SUMPRODUCT(B140:AE140*B84:AE84)*10</f>
        <v>169.39545340250424</v>
      </c>
    </row>
    <row r="146" spans="1:74" ht="18" customHeight="1">
      <c r="A146" s="23" t="s">
        <v>151</v>
      </c>
      <c r="B146" s="23">
        <f>+SUMPRODUCT(B140:BI140*B84:BI84)*10</f>
        <v>170.32372644864236</v>
      </c>
    </row>
    <row r="147" spans="1:74" ht="18" customHeight="1">
      <c r="A147" s="23"/>
      <c r="B147" s="23"/>
    </row>
    <row r="148" spans="1:74" s="64" customFormat="1" ht="18" customHeight="1">
      <c r="A148" s="23" t="s">
        <v>69</v>
      </c>
      <c r="B148" s="23">
        <v>1</v>
      </c>
      <c r="C148" s="23">
        <f t="shared" ref="C148:AH148" si="73">+B148/(1+B79)^10</f>
        <v>0.65056704331411686</v>
      </c>
      <c r="D148" s="23">
        <f t="shared" si="73"/>
        <v>0.41079707249005437</v>
      </c>
      <c r="E148" s="23">
        <f t="shared" si="73"/>
        <v>0.2717777681045413</v>
      </c>
      <c r="F148" s="23">
        <f t="shared" si="73"/>
        <v>0.18589404000515622</v>
      </c>
      <c r="G148" s="23">
        <f t="shared" si="73"/>
        <v>0.13018076321369132</v>
      </c>
      <c r="H148" s="23">
        <f t="shared" si="73"/>
        <v>9.3101334795104074E-2</v>
      </c>
      <c r="I148" s="23">
        <f t="shared" si="73"/>
        <v>6.7695446803747727E-2</v>
      </c>
      <c r="J148" s="23">
        <f t="shared" si="73"/>
        <v>4.9903616931191032E-2</v>
      </c>
      <c r="K148" s="23">
        <f t="shared" si="73"/>
        <v>3.7592122935099233E-2</v>
      </c>
      <c r="L148" s="23">
        <f t="shared" si="73"/>
        <v>2.8564943207143756E-2</v>
      </c>
      <c r="M148" s="23">
        <f t="shared" si="73"/>
        <v>2.2080769568913569E-2</v>
      </c>
      <c r="N148" s="23">
        <f t="shared" si="73"/>
        <v>1.6739155522472085E-2</v>
      </c>
      <c r="O148" s="23">
        <f t="shared" si="73"/>
        <v>1.2893280744740845E-2</v>
      </c>
      <c r="P148" s="23">
        <f t="shared" si="73"/>
        <v>1.0043194175695864E-2</v>
      </c>
      <c r="Q148" s="23">
        <f t="shared" si="73"/>
        <v>7.8908670377021099E-3</v>
      </c>
      <c r="R148" s="23">
        <f t="shared" si="73"/>
        <v>6.2435651457375943E-3</v>
      </c>
      <c r="S148" s="23">
        <f t="shared" si="73"/>
        <v>4.9698338537869473E-3</v>
      </c>
      <c r="T148" s="23">
        <f t="shared" si="73"/>
        <v>3.9767526013728162E-3</v>
      </c>
      <c r="U148" s="23">
        <f t="shared" si="73"/>
        <v>3.1970091933186564E-3</v>
      </c>
      <c r="V148" s="23">
        <f t="shared" si="73"/>
        <v>2.5814628091471686E-3</v>
      </c>
      <c r="W148" s="23">
        <f t="shared" si="73"/>
        <v>2.0926318775270191E-3</v>
      </c>
      <c r="X148" s="23">
        <f t="shared" si="73"/>
        <v>1.7020893587358684E-3</v>
      </c>
      <c r="Y148" s="23">
        <f t="shared" si="73"/>
        <v>1.3887552289499083E-3</v>
      </c>
      <c r="Z148" s="23">
        <f t="shared" si="73"/>
        <v>1.1363385011578279E-3</v>
      </c>
      <c r="AA148" s="23">
        <f t="shared" si="73"/>
        <v>9.3210478865828159E-4</v>
      </c>
      <c r="AB148" s="23">
        <f t="shared" si="73"/>
        <v>7.6593426451945226E-4</v>
      </c>
      <c r="AC148" s="23">
        <f t="shared" si="73"/>
        <v>6.2775465702294203E-4</v>
      </c>
      <c r="AD148" s="23">
        <f t="shared" si="73"/>
        <v>5.1423441212372677E-4</v>
      </c>
      <c r="AE148" s="23">
        <f t="shared" si="73"/>
        <v>4.2124909250504464E-4</v>
      </c>
      <c r="AF148" s="23">
        <f t="shared" si="73"/>
        <v>3.4476245242447059E-4</v>
      </c>
      <c r="AG148" s="23">
        <f t="shared" si="73"/>
        <v>2.821420052649001E-4</v>
      </c>
      <c r="AH148" s="23">
        <f t="shared" si="73"/>
        <v>2.3130073221727977E-4</v>
      </c>
      <c r="AI148" s="23">
        <f t="shared" ref="AI148:BI148" si="74">+AH148/(1+AH79)^10</f>
        <v>1.8989980260987862E-4</v>
      </c>
      <c r="AJ148" s="23">
        <f t="shared" si="74"/>
        <v>1.5611012002781071E-4</v>
      </c>
      <c r="AK148" s="23">
        <f t="shared" si="74"/>
        <v>1.2848249920084914E-4</v>
      </c>
      <c r="AL148" s="23">
        <f t="shared" si="74"/>
        <v>1.0585767483625636E-4</v>
      </c>
      <c r="AM148" s="23">
        <f t="shared" si="74"/>
        <v>8.73032963931545E-5</v>
      </c>
      <c r="AN148" s="23">
        <f t="shared" si="74"/>
        <v>7.2066968090903934E-5</v>
      </c>
      <c r="AO148" s="23">
        <f t="shared" si="74"/>
        <v>5.9539991616538414E-5</v>
      </c>
      <c r="AP148" s="23">
        <f t="shared" si="74"/>
        <v>4.9228870061328231E-5</v>
      </c>
      <c r="AQ148" s="23">
        <f t="shared" si="74"/>
        <v>4.0732716448077401E-5</v>
      </c>
      <c r="AR148" s="23">
        <f t="shared" si="74"/>
        <v>3.3725262938450845E-5</v>
      </c>
      <c r="AS148" s="23">
        <f t="shared" si="74"/>
        <v>2.7940493997591575E-5</v>
      </c>
      <c r="AT148" s="23">
        <f t="shared" si="74"/>
        <v>2.3161148060589736E-5</v>
      </c>
      <c r="AU148" s="23">
        <f t="shared" si="74"/>
        <v>1.9209495362234405E-5</v>
      </c>
      <c r="AV148" s="23">
        <f t="shared" si="74"/>
        <v>1.593992514356224E-5</v>
      </c>
      <c r="AW148" s="23">
        <f t="shared" si="74"/>
        <v>1.3232973759817083E-5</v>
      </c>
      <c r="AX148" s="23">
        <f t="shared" si="74"/>
        <v>1.0990502573828023E-5</v>
      </c>
      <c r="AY148" s="23">
        <f t="shared" si="74"/>
        <v>9.1317954087675912E-6</v>
      </c>
      <c r="AZ148" s="23">
        <f t="shared" si="74"/>
        <v>7.5903932227402928E-6</v>
      </c>
      <c r="BA148" s="23">
        <f t="shared" si="74"/>
        <v>6.3115213139738204E-6</v>
      </c>
      <c r="BB148" s="23">
        <f t="shared" si="74"/>
        <v>5.2499939706216956E-6</v>
      </c>
      <c r="BC148" s="23">
        <f t="shared" si="74"/>
        <v>4.3685047885203533E-6</v>
      </c>
      <c r="BD148" s="23">
        <f t="shared" si="74"/>
        <v>3.6362292671955248E-6</v>
      </c>
      <c r="BE148" s="23">
        <f t="shared" si="74"/>
        <v>3.0276808334154702E-6</v>
      </c>
      <c r="BF148" s="23">
        <f t="shared" si="74"/>
        <v>2.5217729696628586E-6</v>
      </c>
      <c r="BG148" s="23">
        <f t="shared" si="74"/>
        <v>2.1010492926844763E-6</v>
      </c>
      <c r="BH148" s="23">
        <f t="shared" si="74"/>
        <v>1.7510507402717028E-6</v>
      </c>
      <c r="BI148" s="23">
        <f t="shared" si="74"/>
        <v>1.5088230439750003E-6</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166.76886591076328</v>
      </c>
    </row>
    <row r="152" spans="1:74" ht="18" customHeight="1">
      <c r="A152" s="23" t="s">
        <v>150</v>
      </c>
      <c r="B152" s="23">
        <f>+SUMPRODUCT(B148:AE148*B84:AE84)*10</f>
        <v>170.23974965233248</v>
      </c>
    </row>
    <row r="153" spans="1:74" ht="18" customHeight="1">
      <c r="A153" s="23" t="s">
        <v>151</v>
      </c>
      <c r="B153" s="23">
        <f>+SUMPRODUCT(B148:BI148*B84:BI84)*10</f>
        <v>171.08909369710841</v>
      </c>
    </row>
    <row r="154" spans="1:74" ht="18" customHeight="1">
      <c r="A154" s="23" t="s">
        <v>151</v>
      </c>
      <c r="B154" s="23">
        <f>+SUMPRODUCT(B149:BI149*B84:BI84)*10</f>
        <v>0</v>
      </c>
    </row>
    <row r="155" spans="1:74" ht="18" customHeight="1">
      <c r="A155" s="21" t="s">
        <v>228</v>
      </c>
      <c r="B155" s="29">
        <f>+B63*B61</f>
        <v>4.1393516120608398E-3</v>
      </c>
      <c r="C155" s="29">
        <f t="shared" ref="C155:BI155" si="75">+C63*C61</f>
        <v>1.5291628646501357E-2</v>
      </c>
      <c r="D155" s="29">
        <f t="shared" si="75"/>
        <v>2.8131526042520415E-2</v>
      </c>
      <c r="E155" s="29">
        <f t="shared" si="75"/>
        <v>5.0001519218080319E-2</v>
      </c>
      <c r="F155" s="29">
        <f t="shared" si="75"/>
        <v>8.1848807774352883E-2</v>
      </c>
      <c r="G155" s="29">
        <f t="shared" si="75"/>
        <v>0.12426024584579125</v>
      </c>
      <c r="H155" s="29">
        <f t="shared" si="75"/>
        <v>0.1776379993316399</v>
      </c>
      <c r="I155" s="29">
        <f t="shared" si="75"/>
        <v>0.24344657848724785</v>
      </c>
      <c r="J155" s="29">
        <f t="shared" si="75"/>
        <v>0.32224899408707347</v>
      </c>
      <c r="K155" s="29">
        <f t="shared" si="75"/>
        <v>0.42107373228416406</v>
      </c>
      <c r="L155" s="29">
        <f t="shared" si="75"/>
        <v>0.54547426083202022</v>
      </c>
      <c r="M155" s="29">
        <f t="shared" si="75"/>
        <v>0.70115540870751769</v>
      </c>
      <c r="N155" s="29">
        <f t="shared" si="75"/>
        <v>0.88893181764319085</v>
      </c>
      <c r="O155" s="29">
        <f t="shared" si="75"/>
        <v>1.1035775431812453</v>
      </c>
      <c r="P155" s="29">
        <f t="shared" si="75"/>
        <v>1.3463275247641615</v>
      </c>
      <c r="Q155" s="29">
        <f t="shared" si="75"/>
        <v>1.6192990404317014</v>
      </c>
      <c r="R155" s="29">
        <f t="shared" si="75"/>
        <v>1.9243976315454396</v>
      </c>
      <c r="S155" s="29">
        <f t="shared" si="75"/>
        <v>2.2633632363158345</v>
      </c>
      <c r="T155" s="29">
        <f t="shared" si="75"/>
        <v>2.6378037697996399</v>
      </c>
      <c r="U155" s="29">
        <f t="shared" si="75"/>
        <v>3.0492110680607354</v>
      </c>
      <c r="V155" s="29">
        <f t="shared" si="75"/>
        <v>3.5000641367346432</v>
      </c>
      <c r="W155" s="29">
        <f t="shared" si="75"/>
        <v>3.9927296584642016</v>
      </c>
      <c r="X155" s="29">
        <f t="shared" si="75"/>
        <v>4.5282599062902147</v>
      </c>
      <c r="Y155" s="29">
        <f t="shared" si="75"/>
        <v>5.1078191202801717</v>
      </c>
      <c r="Z155" s="29">
        <f t="shared" si="75"/>
        <v>5.7321970836338627</v>
      </c>
      <c r="AA155" s="29">
        <f t="shared" si="75"/>
        <v>6.3988257865524689</v>
      </c>
      <c r="AB155" s="29">
        <f t="shared" si="75"/>
        <v>7.0639839380943013</v>
      </c>
      <c r="AC155" s="29">
        <f t="shared" si="75"/>
        <v>7.6946480246787985</v>
      </c>
      <c r="AD155" s="29">
        <f t="shared" si="75"/>
        <v>8.3167021629750675</v>
      </c>
      <c r="AE155" s="29">
        <f t="shared" si="75"/>
        <v>8.9476142748197649</v>
      </c>
      <c r="AF155" s="29">
        <f t="shared" si="75"/>
        <v>9.5795206014657932</v>
      </c>
      <c r="AG155" s="29">
        <f t="shared" si="75"/>
        <v>10.209592402238606</v>
      </c>
      <c r="AH155" s="29">
        <f t="shared" si="75"/>
        <v>10.858106777823346</v>
      </c>
      <c r="AI155" s="29">
        <f t="shared" si="75"/>
        <v>11.534136400054942</v>
      </c>
      <c r="AJ155" s="29">
        <f t="shared" si="75"/>
        <v>12.242354734854416</v>
      </c>
      <c r="AK155" s="29">
        <f t="shared" si="75"/>
        <v>12.985979555865793</v>
      </c>
      <c r="AL155" s="29">
        <f t="shared" si="75"/>
        <v>13.767384047408129</v>
      </c>
      <c r="AM155" s="29">
        <f t="shared" si="75"/>
        <v>14.588460293499683</v>
      </c>
      <c r="AN155" s="29">
        <f t="shared" si="75"/>
        <v>15.450844012496043</v>
      </c>
      <c r="AO155" s="29">
        <f t="shared" si="75"/>
        <v>16.356053645619081</v>
      </c>
      <c r="AP155" s="29">
        <f t="shared" si="75"/>
        <v>17.305576493023214</v>
      </c>
      <c r="AQ155" s="29">
        <f t="shared" si="75"/>
        <v>18.300922059200559</v>
      </c>
      <c r="AR155" s="29">
        <f t="shared" si="75"/>
        <v>19.34365503979274</v>
      </c>
      <c r="AS155" s="29">
        <f t="shared" si="75"/>
        <v>20.435415635398389</v>
      </c>
      <c r="AT155" s="29">
        <f t="shared" si="75"/>
        <v>21.577931966155742</v>
      </c>
      <c r="AU155" s="29">
        <f t="shared" si="75"/>
        <v>22.773027570912866</v>
      </c>
      <c r="AV155" s="29">
        <f t="shared" si="75"/>
        <v>24.022625869361182</v>
      </c>
      <c r="AW155" s="29">
        <f t="shared" si="75"/>
        <v>25.328752778090639</v>
      </c>
      <c r="AX155" s="29">
        <f t="shared" si="75"/>
        <v>26.693538240247531</v>
      </c>
      <c r="AY155" s="29">
        <f t="shared" si="75"/>
        <v>28.119217155072171</v>
      </c>
      <c r="AZ155" s="29">
        <f t="shared" si="75"/>
        <v>29.608130018310405</v>
      </c>
      <c r="BA155" s="29">
        <f t="shared" si="75"/>
        <v>31.162723470840135</v>
      </c>
      <c r="BB155" s="29">
        <f t="shared" si="75"/>
        <v>32.785550878396563</v>
      </c>
      <c r="BC155" s="29">
        <f t="shared" si="75"/>
        <v>34.479273016093522</v>
      </c>
      <c r="BD155" s="29">
        <f t="shared" si="75"/>
        <v>36.246658898772488</v>
      </c>
      <c r="BE155" s="29">
        <f t="shared" si="75"/>
        <v>38.090586776491612</v>
      </c>
      <c r="BF155" s="29">
        <f t="shared" si="75"/>
        <v>40.014045300082323</v>
      </c>
      <c r="BG155" s="29">
        <f t="shared" si="75"/>
        <v>42.020134852273081</v>
      </c>
      <c r="BH155" s="29">
        <f t="shared" si="75"/>
        <v>44.112069033820603</v>
      </c>
      <c r="BI155" s="29">
        <f t="shared" si="75"/>
        <v>46.293176290316225</v>
      </c>
    </row>
    <row r="160" spans="1:74" ht="18" customHeight="1">
      <c r="A160" s="21" t="s">
        <v>1311</v>
      </c>
      <c r="B160" s="29">
        <v>10.122200565725677</v>
      </c>
    </row>
    <row r="164" spans="1:2" ht="18" customHeight="1">
      <c r="A164" s="617" t="s">
        <v>1781</v>
      </c>
    </row>
    <row r="165" spans="1:2" ht="18" customHeight="1">
      <c r="A165" s="21" t="s">
        <v>1782</v>
      </c>
      <c r="B165" s="717">
        <v>-3.0111059656512127E-3</v>
      </c>
    </row>
    <row r="166" spans="1:2" ht="18" customHeight="1">
      <c r="A166" s="21" t="s">
        <v>1783</v>
      </c>
      <c r="B166" s="717">
        <v>4.9651343579112522E-3</v>
      </c>
    </row>
    <row r="167" spans="1:2" ht="18" customHeight="1">
      <c r="A167" s="21" t="s">
        <v>1784</v>
      </c>
      <c r="B167" s="717">
        <v>-6.7780547105022928E-4</v>
      </c>
    </row>
  </sheetData>
  <pageMargins left="0.75" right="0.75" top="1" bottom="1" header="0.5" footer="0.5"/>
  <pageSetup orientation="portrait" horizontalDpi="4294967292" verticalDpi="4294967292"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B165" sqref="B165:B167"/>
    </sheetView>
  </sheetViews>
  <sheetFormatPr defaultColWidth="9.69140625" defaultRowHeight="18" customHeight="1"/>
  <cols>
    <col min="1" max="1" width="41.15234375" style="21" customWidth="1"/>
    <col min="2" max="2" width="13.69140625" style="148" customWidth="1"/>
    <col min="3" max="3" width="9.69140625" style="147"/>
    <col min="4" max="4" width="11.53515625" style="23" customWidth="1"/>
    <col min="5" max="18" width="9.69140625" style="23"/>
    <col min="19" max="19" width="16.3828125" style="23" customWidth="1"/>
    <col min="20" max="20" width="16" style="23" customWidth="1"/>
    <col min="21" max="21" width="15.15234375" style="23" customWidth="1"/>
    <col min="22" max="16384" width="9.69140625" style="23"/>
  </cols>
  <sheetData>
    <row r="1" spans="1:61" ht="18" customHeight="1">
      <c r="A1" s="21" t="s">
        <v>50</v>
      </c>
      <c r="B1" s="202"/>
    </row>
    <row r="2" spans="1:61" s="26" customFormat="1" ht="18" customHeight="1">
      <c r="A2" s="24"/>
      <c r="B2" s="148">
        <v>1</v>
      </c>
      <c r="C2" s="147">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148"/>
      <c r="C3" s="147"/>
    </row>
    <row r="4" spans="1:61" s="26" customFormat="1" ht="18" customHeight="1">
      <c r="A4" s="27"/>
      <c r="B4" s="148">
        <v>2005</v>
      </c>
      <c r="C4" s="147">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148">
        <f>+Parameters!Q35</f>
        <v>0.3</v>
      </c>
    </row>
    <row r="8" spans="1:61" ht="18" customHeight="1">
      <c r="A8" s="21" t="s">
        <v>108</v>
      </c>
      <c r="B8" s="203">
        <f>+Parameters!Q36</f>
        <v>0.1</v>
      </c>
    </row>
    <row r="9" spans="1:61" ht="18" customHeight="1">
      <c r="A9" s="23" t="s">
        <v>49</v>
      </c>
      <c r="B9" s="148">
        <f>Parameters!Q37</f>
        <v>2.6191887369437761</v>
      </c>
    </row>
    <row r="10" spans="1:61" ht="18" customHeight="1">
      <c r="A10" s="23" t="str">
        <f>+Parameters!A38</f>
        <v>Initial real interest rate (percent per decade annualized)</v>
      </c>
      <c r="B10" s="148">
        <f>+Parameters!Q38</f>
        <v>7.7765473111546274E-2</v>
      </c>
    </row>
    <row r="11" spans="1:61" ht="18" customHeight="1">
      <c r="A11" s="23" t="s">
        <v>38</v>
      </c>
      <c r="B11" s="148">
        <f>+Parameters!Q39</f>
        <v>4.4201869312950182</v>
      </c>
    </row>
    <row r="12" spans="1:61" ht="18" customHeight="1">
      <c r="A12" s="23" t="s">
        <v>162</v>
      </c>
      <c r="B12" s="148">
        <f>+Parameters!Q40</f>
        <v>1.7549043305648544</v>
      </c>
    </row>
    <row r="13" spans="1:61" ht="18" customHeight="1">
      <c r="A13" s="30" t="s">
        <v>117</v>
      </c>
    </row>
    <row r="14" spans="1:61" ht="18" customHeight="1">
      <c r="A14" s="21" t="s">
        <v>118</v>
      </c>
      <c r="B14" s="147">
        <f>+$B$15</f>
        <v>1.4999999999999999E-2</v>
      </c>
      <c r="C14" s="147">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148">
        <f>+Parameters!Q43</f>
        <v>1.4999999999999999E-2</v>
      </c>
    </row>
    <row r="16" spans="1:61" ht="18" customHeight="1">
      <c r="A16" s="23" t="s">
        <v>95</v>
      </c>
      <c r="B16" s="147">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148">
        <f>+Parameters!Q45</f>
        <v>1.5</v>
      </c>
    </row>
    <row r="19" spans="1:103" ht="18" customHeight="1">
      <c r="A19" s="34" t="s">
        <v>42</v>
      </c>
      <c r="C19" s="147">
        <f t="shared" ref="C19:BI19" si="5">+LN(C20/B20)/10</f>
        <v>1.9563638293536516E-2</v>
      </c>
      <c r="D19" s="23">
        <f t="shared" si="5"/>
        <v>2.4234486754345991E-2</v>
      </c>
      <c r="E19" s="23">
        <f t="shared" si="5"/>
        <v>2.2078171847920432E-2</v>
      </c>
      <c r="F19" s="23">
        <f t="shared" si="5"/>
        <v>2.0134049849382461E-2</v>
      </c>
      <c r="G19" s="23">
        <f t="shared" si="5"/>
        <v>1.8381228692356526E-2</v>
      </c>
      <c r="H19" s="23">
        <f t="shared" si="5"/>
        <v>1.680087437758469E-2</v>
      </c>
      <c r="I19" s="23">
        <f t="shared" si="5"/>
        <v>1.5376008129531821E-2</v>
      </c>
      <c r="J19" s="23">
        <f t="shared" si="5"/>
        <v>1.4091323555333582E-2</v>
      </c>
      <c r="K19" s="23">
        <f t="shared" si="5"/>
        <v>1.2933021832688315E-2</v>
      </c>
      <c r="L19" s="23">
        <f t="shared" si="5"/>
        <v>1.1888663148079966E-2</v>
      </c>
      <c r="M19" s="23">
        <f t="shared" si="5"/>
        <v>1.0947032782270449E-2</v>
      </c>
      <c r="N19" s="23">
        <f t="shared" si="5"/>
        <v>1.0098020398214572E-2</v>
      </c>
      <c r="O19" s="23">
        <f t="shared" si="5"/>
        <v>9.3325112291435808E-3</v>
      </c>
      <c r="P19" s="23">
        <f t="shared" si="5"/>
        <v>8.642287993077348E-3</v>
      </c>
      <c r="Q19" s="23">
        <f t="shared" si="5"/>
        <v>8.0199424758496882E-3</v>
      </c>
      <c r="R19" s="23">
        <f t="shared" si="5"/>
        <v>7.4587958291218431E-3</v>
      </c>
      <c r="S19" s="23">
        <f t="shared" si="5"/>
        <v>6.9528267239430692E-3</v>
      </c>
      <c r="T19" s="23">
        <f t="shared" si="5"/>
        <v>6.4966065852145264E-3</v>
      </c>
      <c r="U19" s="23">
        <f t="shared" si="5"/>
        <v>6.0852412088380197E-3</v>
      </c>
      <c r="V19" s="23">
        <f t="shared" si="5"/>
        <v>5.7143181322140803E-3</v>
      </c>
      <c r="W19" s="23">
        <f t="shared" si="5"/>
        <v>5.3798591908371142E-3</v>
      </c>
      <c r="X19" s="23">
        <f t="shared" si="5"/>
        <v>5.0782777496914261E-3</v>
      </c>
      <c r="Y19" s="23">
        <f t="shared" si="5"/>
        <v>4.8063401485855511E-3</v>
      </c>
      <c r="Z19" s="23">
        <f t="shared" si="5"/>
        <v>4.5611309460191216E-3</v>
      </c>
      <c r="AA19" s="23">
        <f t="shared" si="5"/>
        <v>4.3400215871469642E-3</v>
      </c>
      <c r="AB19" s="23">
        <f t="shared" si="5"/>
        <v>4.1406421583324703E-3</v>
      </c>
      <c r="AC19" s="23">
        <f t="shared" si="5"/>
        <v>3.9608559240683437E-3</v>
      </c>
      <c r="AD19" s="23">
        <f t="shared" si="5"/>
        <v>3.7987363720409012E-3</v>
      </c>
      <c r="AE19" s="23">
        <f t="shared" si="5"/>
        <v>3.6525465191554634E-3</v>
      </c>
      <c r="AF19" s="23">
        <f t="shared" si="5"/>
        <v>3.5207202557133895E-3</v>
      </c>
      <c r="AG19" s="23">
        <f t="shared" si="5"/>
        <v>3.4018455268983922E-3</v>
      </c>
      <c r="AH19" s="23">
        <f t="shared" si="5"/>
        <v>3.2946491705321884E-3</v>
      </c>
      <c r="AI19" s="23">
        <f t="shared" si="5"/>
        <v>3.197983247907034E-3</v>
      </c>
      <c r="AJ19" s="23">
        <f t="shared" si="5"/>
        <v>3.1108127205896679E-3</v>
      </c>
      <c r="AK19" s="23">
        <f t="shared" si="5"/>
        <v>3.0322043405935596E-3</v>
      </c>
      <c r="AL19" s="23">
        <f t="shared" si="5"/>
        <v>2.9613166343853939E-3</v>
      </c>
      <c r="AM19" s="23">
        <f t="shared" si="5"/>
        <v>2.8973908729746766E-3</v>
      </c>
      <c r="AN19" s="23">
        <f t="shared" si="5"/>
        <v>2.8397429309544699E-3</v>
      </c>
      <c r="AO19" s="23">
        <f t="shared" si="5"/>
        <v>2.7877559469343988E-3</v>
      </c>
      <c r="AP19" s="23">
        <f t="shared" si="5"/>
        <v>2.7408737064355173E-3</v>
      </c>
      <c r="AQ19" s="23">
        <f t="shared" si="5"/>
        <v>2.6985946760947795E-3</v>
      </c>
      <c r="AR19" s="23">
        <f t="shared" si="5"/>
        <v>2.6604666250378026E-3</v>
      </c>
      <c r="AS19" s="23">
        <f t="shared" si="5"/>
        <v>2.6260817755988678E-3</v>
      </c>
      <c r="AT19" s="23">
        <f t="shared" si="5"/>
        <v>2.5950724312638167E-3</v>
      </c>
      <c r="AU19" s="23">
        <f t="shared" si="5"/>
        <v>2.5671070348464164E-3</v>
      </c>
      <c r="AV19" s="23">
        <f t="shared" si="5"/>
        <v>2.5418866145388973E-3</v>
      </c>
      <c r="AW19" s="23">
        <f t="shared" si="5"/>
        <v>2.5191415796491498E-3</v>
      </c>
      <c r="AX19" s="23">
        <f t="shared" si="5"/>
        <v>2.4986288315990489E-3</v>
      </c>
      <c r="AY19" s="23">
        <f t="shared" si="5"/>
        <v>2.4801291591500458E-3</v>
      </c>
      <c r="AZ19" s="23">
        <f t="shared" si="5"/>
        <v>2.4634448898769169E-3</v>
      </c>
      <c r="BA19" s="23">
        <f t="shared" si="5"/>
        <v>2.448397772668102E-3</v>
      </c>
      <c r="BB19" s="23">
        <f t="shared" si="5"/>
        <v>2.4348270685139151E-3</v>
      </c>
      <c r="BC19" s="23">
        <f t="shared" si="5"/>
        <v>2.4225878290829589E-3</v>
      </c>
      <c r="BD19" s="23">
        <f t="shared" si="5"/>
        <v>2.4115493446067592E-3</v>
      </c>
      <c r="BE19" s="23">
        <f t="shared" si="5"/>
        <v>2.4015937444105844E-3</v>
      </c>
      <c r="BF19" s="23">
        <f t="shared" si="5"/>
        <v>2.3926147350707525E-3</v>
      </c>
      <c r="BG19" s="23">
        <f t="shared" si="5"/>
        <v>2.384516462656164E-3</v>
      </c>
      <c r="BH19" s="23">
        <f t="shared" si="5"/>
        <v>2.3772124868457175E-3</v>
      </c>
      <c r="BI19" s="23">
        <f t="shared" si="5"/>
        <v>2.3706248559144816E-3</v>
      </c>
    </row>
    <row r="20" spans="1:103" s="37" customFormat="1" ht="18" customHeight="1">
      <c r="A20" s="35" t="s">
        <v>189</v>
      </c>
      <c r="B20" s="148">
        <f>+B21</f>
        <v>1.7549043305648544</v>
      </c>
      <c r="C20" s="147">
        <f>+B20*EXP(C22*10)</f>
        <v>2.1341121937079226</v>
      </c>
      <c r="D20" s="37">
        <f>+C20*EXP(D22*10)</f>
        <v>2.7193573755683604</v>
      </c>
      <c r="E20" s="37">
        <f>+D20*EXP(E22*10)</f>
        <v>3.3911778583681031</v>
      </c>
      <c r="F20" s="37">
        <f>+E20*EXP(F22*10)</f>
        <v>4.1475500494399364</v>
      </c>
      <c r="G20" s="37">
        <f t="shared" ref="G20:BI20" si="6">+F20*EXP(G22*10)</f>
        <v>4.9844850456656378</v>
      </c>
      <c r="H20" s="37">
        <f t="shared" si="6"/>
        <v>5.8963814021562975</v>
      </c>
      <c r="I20" s="37">
        <f t="shared" si="6"/>
        <v>6.8764251896381277</v>
      </c>
      <c r="J20" s="37">
        <f t="shared" si="6"/>
        <v>7.9169985095768665</v>
      </c>
      <c r="K20" s="37">
        <f t="shared" si="6"/>
        <v>9.0100658150455821</v>
      </c>
      <c r="L20" s="37">
        <f t="shared" si="6"/>
        <v>10.147516621720067</v>
      </c>
      <c r="M20" s="37">
        <f t="shared" si="6"/>
        <v>11.321452027885321</v>
      </c>
      <c r="N20" s="37">
        <f t="shared" si="6"/>
        <v>12.524409993396768</v>
      </c>
      <c r="O20" s="37">
        <f t="shared" si="6"/>
        <v>13.749530139241667</v>
      </c>
      <c r="P20" s="37">
        <f t="shared" si="6"/>
        <v>14.990662867261239</v>
      </c>
      <c r="Q20" s="37">
        <f t="shared" si="6"/>
        <v>16.242430039706232</v>
      </c>
      <c r="R20" s="37">
        <f t="shared" si="6"/>
        <v>17.500245594767172</v>
      </c>
      <c r="S20" s="37">
        <f t="shared" si="6"/>
        <v>18.760304636340209</v>
      </c>
      <c r="T20" s="37">
        <f t="shared" si="6"/>
        <v>20.019549035003475</v>
      </c>
      <c r="U20" s="37">
        <f t="shared" si="6"/>
        <v>21.275616676262654</v>
      </c>
      <c r="V20" s="37">
        <f t="shared" si="6"/>
        <v>22.526780397375212</v>
      </c>
      <c r="W20" s="37">
        <f t="shared" si="6"/>
        <v>23.771881514080089</v>
      </c>
      <c r="X20" s="37">
        <f t="shared" si="6"/>
        <v>25.010261751916659</v>
      </c>
      <c r="Y20" s="37">
        <f t="shared" si="6"/>
        <v>26.241696421898062</v>
      </c>
      <c r="Z20" s="37">
        <f t="shared" si="6"/>
        <v>27.466330845426715</v>
      </c>
      <c r="AA20" s="37">
        <f t="shared" si="6"/>
        <v>28.684621345834092</v>
      </c>
      <c r="AB20" s="37">
        <f t="shared" si="6"/>
        <v>29.897281577588288</v>
      </c>
      <c r="AC20" s="37">
        <f t="shared" si="6"/>
        <v>31.105234545014216</v>
      </c>
      <c r="AD20" s="37">
        <f t="shared" si="6"/>
        <v>32.309570352573481</v>
      </c>
      <c r="AE20" s="37">
        <f t="shared" si="6"/>
        <v>33.511509509686256</v>
      </c>
      <c r="AF20" s="37">
        <f t="shared" si="6"/>
        <v>34.712371466889287</v>
      </c>
      <c r="AG20" s="37">
        <f t="shared" si="6"/>
        <v>35.913547970743977</v>
      </c>
      <c r="AH20" s="37">
        <f t="shared" si="6"/>
        <v>37.116480778504275</v>
      </c>
      <c r="AI20" s="37">
        <f t="shared" si="6"/>
        <v>38.322643258623103</v>
      </c>
      <c r="AJ20" s="37">
        <f t="shared" si="6"/>
        <v>39.533525410431551</v>
      </c>
      <c r="AK20" s="37">
        <f t="shared" si="6"/>
        <v>40.750621858466545</v>
      </c>
      <c r="AL20" s="37">
        <f t="shared" si="6"/>
        <v>41.975422408351712</v>
      </c>
      <c r="AM20" s="37">
        <f t="shared" si="6"/>
        <v>43.209404787674359</v>
      </c>
      <c r="AN20" s="37">
        <f t="shared" si="6"/>
        <v>44.454029233914525</v>
      </c>
      <c r="AO20" s="37">
        <f t="shared" si="6"/>
        <v>45.710734630042367</v>
      </c>
      <c r="AP20" s="37">
        <f t="shared" si="6"/>
        <v>46.980935925478811</v>
      </c>
      <c r="AQ20" s="37">
        <f t="shared" si="6"/>
        <v>48.266022614811405</v>
      </c>
      <c r="AR20" s="37">
        <f t="shared" si="6"/>
        <v>49.567358078462384</v>
      </c>
      <c r="AS20" s="37">
        <f t="shared" si="6"/>
        <v>50.886279618190379</v>
      </c>
      <c r="AT20" s="37">
        <f t="shared" si="6"/>
        <v>52.224099045837427</v>
      </c>
      <c r="AU20" s="37">
        <f t="shared" si="6"/>
        <v>53.58210370620705</v>
      </c>
      <c r="AV20" s="37">
        <f t="shared" si="6"/>
        <v>54.961557834558981</v>
      </c>
      <c r="AW20" s="37">
        <f t="shared" si="6"/>
        <v>56.363704166160005</v>
      </c>
      <c r="AX20" s="37">
        <f t="shared" si="6"/>
        <v>57.789765729890362</v>
      </c>
      <c r="AY20" s="37">
        <f t="shared" si="6"/>
        <v>59.240947770328781</v>
      </c>
      <c r="AZ20" s="37">
        <f t="shared" si="6"/>
        <v>60.718439753274929</v>
      </c>
      <c r="BA20" s="37">
        <f t="shared" si="6"/>
        <v>62.223417418554931</v>
      </c>
      <c r="BB20" s="37">
        <f t="shared" si="6"/>
        <v>63.757044851409425</v>
      </c>
      <c r="BC20" s="37">
        <f t="shared" si="6"/>
        <v>65.320476549983425</v>
      </c>
      <c r="BD20" s="37">
        <f t="shared" si="6"/>
        <v>66.914859471600266</v>
      </c>
      <c r="BE20" s="37">
        <f t="shared" si="6"/>
        <v>68.541335044763144</v>
      </c>
      <c r="BF20" s="37">
        <f t="shared" si="6"/>
        <v>70.201041137326499</v>
      </c>
      <c r="BG20" s="37">
        <f t="shared" si="6"/>
        <v>71.895113974133224</v>
      </c>
      <c r="BH20" s="37">
        <f t="shared" si="6"/>
        <v>73.624689999726272</v>
      </c>
      <c r="BI20" s="37">
        <f t="shared" si="6"/>
        <v>75.390907683602848</v>
      </c>
    </row>
    <row r="21" spans="1:103" ht="18" customHeight="1">
      <c r="A21" s="21" t="s">
        <v>190</v>
      </c>
      <c r="B21" s="148">
        <f>+Parameters!Q40</f>
        <v>1.7549043305648544</v>
      </c>
    </row>
    <row r="22" spans="1:103" ht="18" customHeight="1">
      <c r="A22" s="21" t="s">
        <v>144</v>
      </c>
      <c r="C22" s="147">
        <f>+Data!C65</f>
        <v>1.9563638293536516E-2</v>
      </c>
      <c r="D22" s="23">
        <f>+Data!D65</f>
        <v>2.4234486754345991E-2</v>
      </c>
      <c r="E22" s="23">
        <f>+Data!E65</f>
        <v>2.2078171847920443E-2</v>
      </c>
      <c r="F22" s="23">
        <f>+Data!F65</f>
        <v>2.0134049849382468E-2</v>
      </c>
      <c r="G22" s="23">
        <f>+Data!G65</f>
        <v>1.8381228692356533E-2</v>
      </c>
      <c r="H22" s="23">
        <f>+Data!H65</f>
        <v>1.6800874377584697E-2</v>
      </c>
      <c r="I22" s="23">
        <f>+Data!I65</f>
        <v>1.5376008129531816E-2</v>
      </c>
      <c r="J22" s="23">
        <f>+Data!J65</f>
        <v>1.4091323555333586E-2</v>
      </c>
      <c r="K22" s="23">
        <f>+Data!K65</f>
        <v>1.2933021832688312E-2</v>
      </c>
      <c r="L22" s="23">
        <f>+Data!L65</f>
        <v>1.1888663148079973E-2</v>
      </c>
      <c r="M22" s="23">
        <f>+Data!M65</f>
        <v>1.0947032782270457E-2</v>
      </c>
      <c r="N22" s="23">
        <f>+Data!N65</f>
        <v>1.009802039821457E-2</v>
      </c>
      <c r="O22" s="23">
        <f>+Data!O65</f>
        <v>9.3325112291435738E-3</v>
      </c>
      <c r="P22" s="23">
        <f>+Data!P65</f>
        <v>8.6422879930773515E-3</v>
      </c>
      <c r="Q22" s="23">
        <f>+Data!Q65</f>
        <v>8.0199424758497159E-3</v>
      </c>
      <c r="R22" s="23">
        <f>+Data!R65</f>
        <v>7.4587958291218526E-3</v>
      </c>
      <c r="S22" s="23">
        <f>+Data!S65</f>
        <v>6.9528267239430683E-3</v>
      </c>
      <c r="T22" s="23">
        <f>+Data!T65</f>
        <v>6.4966065852145186E-3</v>
      </c>
      <c r="U22" s="23">
        <f>+Data!U65</f>
        <v>6.0852412088380102E-3</v>
      </c>
      <c r="V22" s="23">
        <f>+Data!V65</f>
        <v>5.7143181322140864E-3</v>
      </c>
      <c r="W22" s="23">
        <f>+Data!W65</f>
        <v>5.3798591908371142E-3</v>
      </c>
      <c r="X22" s="23">
        <f>+Data!X65</f>
        <v>5.0782777496914261E-3</v>
      </c>
      <c r="Y22" s="23">
        <f>+Data!Y65</f>
        <v>4.8063401485855407E-3</v>
      </c>
      <c r="Z22" s="23">
        <f>+Data!Z65</f>
        <v>4.561130946019119E-3</v>
      </c>
      <c r="AA22" s="23">
        <f>+Data!AA65</f>
        <v>4.3400215871469711E-3</v>
      </c>
      <c r="AB22" s="23">
        <f>+Data!AB65</f>
        <v>4.1406421583324686E-3</v>
      </c>
      <c r="AC22" s="23">
        <f>+Data!AC65</f>
        <v>3.9608559240683376E-3</v>
      </c>
      <c r="AD22" s="23">
        <f>+Data!AD65</f>
        <v>3.7987363720409094E-3</v>
      </c>
      <c r="AE22" s="23">
        <f>+Data!AE65</f>
        <v>3.6525465191554673E-3</v>
      </c>
      <c r="AF22" s="23">
        <f>+Data!AF65</f>
        <v>3.5207202557133795E-3</v>
      </c>
      <c r="AG22" s="23">
        <f>+Data!AG65</f>
        <v>3.4018455268983909E-3</v>
      </c>
      <c r="AH22" s="23">
        <f>+Data!AH65</f>
        <v>3.2946491705321897E-3</v>
      </c>
      <c r="AI22" s="23">
        <f>+Data!AI65</f>
        <v>3.197983247907034E-3</v>
      </c>
      <c r="AJ22" s="23">
        <f>+Data!AJ65</f>
        <v>3.1108127205896632E-3</v>
      </c>
      <c r="AK22" s="23">
        <f>+Data!AK65</f>
        <v>3.032204340593557E-3</v>
      </c>
      <c r="AL22" s="23">
        <f>+Data!AL65</f>
        <v>2.9613166343853852E-3</v>
      </c>
      <c r="AM22" s="23">
        <f>+Data!AM65</f>
        <v>2.8973908729746718E-3</v>
      </c>
      <c r="AN22" s="23">
        <f>+Data!AN65</f>
        <v>2.8397429309544673E-3</v>
      </c>
      <c r="AO22" s="23">
        <f>+Data!AO65</f>
        <v>2.7877559469344036E-3</v>
      </c>
      <c r="AP22" s="23">
        <f>+Data!AP65</f>
        <v>2.7408737064355216E-3</v>
      </c>
      <c r="AQ22" s="23">
        <f>+Data!AQ65</f>
        <v>2.6985946760947782E-3</v>
      </c>
      <c r="AR22" s="23">
        <f>+Data!AR65</f>
        <v>2.6604666250377934E-3</v>
      </c>
      <c r="AS22" s="23">
        <f>+Data!AS65</f>
        <v>2.6260817755988757E-3</v>
      </c>
      <c r="AT22" s="23">
        <f>+Data!AT65</f>
        <v>2.5950724312638219E-3</v>
      </c>
      <c r="AU22" s="23">
        <f>+Data!AU65</f>
        <v>2.5671070348464121E-3</v>
      </c>
      <c r="AV22" s="23">
        <f>+Data!AV65</f>
        <v>2.5418866145389008E-3</v>
      </c>
      <c r="AW22" s="23">
        <f>+Data!AW65</f>
        <v>2.519141579649145E-3</v>
      </c>
      <c r="AX22" s="23">
        <f>+Data!AX65</f>
        <v>2.4986288315990445E-3</v>
      </c>
      <c r="AY22" s="23">
        <f>+Data!AY65</f>
        <v>2.4801291591500466E-3</v>
      </c>
      <c r="AZ22" s="23">
        <f>+Data!AZ65</f>
        <v>2.4634448898769186E-3</v>
      </c>
      <c r="BA22" s="23">
        <f>+Data!BA65</f>
        <v>2.4483977726680976E-3</v>
      </c>
      <c r="BB22" s="23">
        <f>+Data!BB65</f>
        <v>2.4348270685139077E-3</v>
      </c>
      <c r="BC22" s="23">
        <f>+Data!BC65</f>
        <v>2.4225878290829498E-3</v>
      </c>
      <c r="BD22" s="23">
        <f>+Data!BD65</f>
        <v>2.4115493446067678E-3</v>
      </c>
      <c r="BE22" s="23">
        <f>+Data!BE65</f>
        <v>2.4015937444105883E-3</v>
      </c>
      <c r="BF22" s="23">
        <f>+Data!BF65</f>
        <v>2.3926147350707425E-3</v>
      </c>
      <c r="BG22" s="23">
        <f>+Data!BG65</f>
        <v>2.3845164626561622E-3</v>
      </c>
      <c r="BH22" s="23">
        <f>+Data!BH65</f>
        <v>2.3772124868457244E-3</v>
      </c>
      <c r="BI22" s="23">
        <f>+Data!BI65</f>
        <v>2.3706248559144873E-3</v>
      </c>
    </row>
    <row r="23" spans="1:103" ht="18" customHeight="1">
      <c r="A23" s="30" t="s">
        <v>111</v>
      </c>
    </row>
    <row r="24" spans="1:103" ht="18" customHeight="1">
      <c r="A24" s="21" t="s">
        <v>181</v>
      </c>
      <c r="B24" s="29">
        <f>+Parameters!Q51</f>
        <v>0.17551222871918021</v>
      </c>
    </row>
    <row r="25" spans="1:103" ht="18" customHeight="1">
      <c r="A25" s="21" t="s">
        <v>182</v>
      </c>
      <c r="B25" s="29">
        <f>+Parameters!Q52</f>
        <v>0.17344211485103003</v>
      </c>
    </row>
    <row r="26" spans="1:103" ht="18" customHeight="1">
      <c r="A26" s="21" t="s">
        <v>47</v>
      </c>
      <c r="B26" s="29">
        <f>+Parameters!Q53</f>
        <v>2</v>
      </c>
    </row>
    <row r="27" spans="1:103" ht="18" customHeight="1">
      <c r="A27" s="21" t="str">
        <f>+Parameters!A54</f>
        <v>Threshold for catastrophic damages</v>
      </c>
      <c r="B27" s="29">
        <f>+Parameters!Q54</f>
        <v>4</v>
      </c>
    </row>
    <row r="28" spans="1:103" ht="18" customHeight="1">
      <c r="A28" s="21" t="str">
        <f>+Parameters!A55</f>
        <v>Exponent for catastrophic damages</v>
      </c>
      <c r="B28" s="29">
        <f>+Parameters!Q55</f>
        <v>6</v>
      </c>
    </row>
    <row r="29" spans="1:103" ht="18" customHeight="1">
      <c r="A29" s="21" t="str">
        <f>+Parameters!A56</f>
        <v>Damage rate at threshold for catastrophic damages</v>
      </c>
      <c r="B29" s="29">
        <f>+Parameters!Q56</f>
        <v>0</v>
      </c>
    </row>
    <row r="30" spans="1:103" ht="18" customHeight="1">
      <c r="A30" s="30" t="s">
        <v>110</v>
      </c>
    </row>
    <row r="31" spans="1:103" s="33" customFormat="1" ht="18" customHeight="1">
      <c r="A31" s="32" t="s">
        <v>80</v>
      </c>
      <c r="B31" s="147">
        <f>+B36*B40/$B38</f>
        <v>7.5036263216280361E-2</v>
      </c>
      <c r="C31" s="147">
        <f>+C36*C40/$B38</f>
        <v>7.7830186239180227E-2</v>
      </c>
      <c r="D31" s="23">
        <f>+D36*D40/$B38</f>
        <v>6.2477790871375803E-2</v>
      </c>
      <c r="E31" s="23">
        <f>+E36*E40/$B38</f>
        <v>5.0919291093927191E-2</v>
      </c>
      <c r="F31" s="23">
        <f>+F36*F40/$B38</f>
        <v>4.2070327384414533E-2</v>
      </c>
      <c r="G31" s="23">
        <f t="shared" ref="G31:BI31" si="7">+G36*G40/$B38</f>
        <v>3.5190777296436881E-2</v>
      </c>
      <c r="H31" s="23">
        <f t="shared" si="7"/>
        <v>2.9766114140865382E-2</v>
      </c>
      <c r="I31" s="23">
        <f t="shared" si="7"/>
        <v>2.5432504533409075E-2</v>
      </c>
      <c r="J31" s="23">
        <f t="shared" si="7"/>
        <v>2.192857797007464E-2</v>
      </c>
      <c r="K31" s="23">
        <f t="shared" si="7"/>
        <v>1.906379423620843E-2</v>
      </c>
      <c r="L31" s="23">
        <f t="shared" si="7"/>
        <v>1.6697337207994354E-2</v>
      </c>
      <c r="M31" s="23">
        <f t="shared" si="7"/>
        <v>1.472380404799668E-2</v>
      </c>
      <c r="N31" s="23">
        <f t="shared" si="7"/>
        <v>1.3063354805766921E-2</v>
      </c>
      <c r="O31" s="23">
        <f t="shared" si="7"/>
        <v>1.1654835843400588E-2</v>
      </c>
      <c r="P31" s="23">
        <f t="shared" si="7"/>
        <v>1.0450915271768644E-2</v>
      </c>
      <c r="Q31" s="23">
        <f t="shared" si="7"/>
        <v>9.4145985908716534E-3</v>
      </c>
      <c r="R31" s="23">
        <f t="shared" si="7"/>
        <v>8.5167035273231093E-3</v>
      </c>
      <c r="S31" s="23">
        <f t="shared" si="7"/>
        <v>7.7340097159400902E-3</v>
      </c>
      <c r="T31" s="23">
        <f t="shared" si="7"/>
        <v>7.0478887041997536E-3</v>
      </c>
      <c r="U31" s="23">
        <f t="shared" si="7"/>
        <v>6.4432795949325491E-3</v>
      </c>
      <c r="V31" s="23">
        <f t="shared" si="7"/>
        <v>5.9079160007426551E-3</v>
      </c>
      <c r="W31" s="23">
        <f t="shared" si="7"/>
        <v>5.4317375285423356E-3</v>
      </c>
      <c r="X31" s="23">
        <f t="shared" si="7"/>
        <v>5.0064380249845606E-3</v>
      </c>
      <c r="Y31" s="23">
        <f t="shared" si="7"/>
        <v>4.6251160776140899E-3</v>
      </c>
      <c r="Z31" s="23">
        <f t="shared" si="7"/>
        <v>4.2820026148394485E-3</v>
      </c>
      <c r="AA31" s="23">
        <f t="shared" si="7"/>
        <v>2.0607600053606568E-3</v>
      </c>
      <c r="AB31" s="23">
        <f t="shared" si="7"/>
        <v>9.930728789476111E-4</v>
      </c>
      <c r="AC31" s="23">
        <f t="shared" si="7"/>
        <v>4.7912708198900931E-4</v>
      </c>
      <c r="AD31" s="23">
        <f t="shared" si="7"/>
        <v>2.3141133189175328E-4</v>
      </c>
      <c r="AE31" s="23">
        <f t="shared" si="7"/>
        <v>1.1187586299058964E-4</v>
      </c>
      <c r="AF31" s="23">
        <f t="shared" si="7"/>
        <v>5.4133269922742576E-5</v>
      </c>
      <c r="AG31" s="23">
        <f t="shared" si="7"/>
        <v>2.6213837472063948E-5</v>
      </c>
      <c r="AH31" s="23">
        <f t="shared" si="7"/>
        <v>1.2702861809210002E-5</v>
      </c>
      <c r="AI31" s="23">
        <f t="shared" si="7"/>
        <v>6.1595177599504919E-6</v>
      </c>
      <c r="AJ31" s="23">
        <f t="shared" si="7"/>
        <v>2.9883991238528694E-6</v>
      </c>
      <c r="AK31" s="23">
        <f t="shared" si="7"/>
        <v>1.4506163376108014E-6</v>
      </c>
      <c r="AL31" s="23">
        <f t="shared" si="7"/>
        <v>7.0447631473650694E-7</v>
      </c>
      <c r="AM31" s="23">
        <f t="shared" si="7"/>
        <v>3.4226312326168458E-7</v>
      </c>
      <c r="AN31" s="23">
        <f t="shared" si="7"/>
        <v>1.6634728419650659E-7</v>
      </c>
      <c r="AO31" s="23">
        <f t="shared" si="7"/>
        <v>8.0875508518790095E-8</v>
      </c>
      <c r="AP31" s="23">
        <f t="shared" si="7"/>
        <v>3.9332311241689484E-8</v>
      </c>
      <c r="AQ31" s="23">
        <f t="shared" si="7"/>
        <v>1.9133742714017409E-8</v>
      </c>
      <c r="AR31" s="23">
        <f t="shared" si="7"/>
        <v>9.3101485495310966E-9</v>
      </c>
      <c r="AS31" s="23">
        <f t="shared" si="7"/>
        <v>4.5311546734389682E-9</v>
      </c>
      <c r="AT31" s="23">
        <f t="shared" si="7"/>
        <v>2.2057038471592545E-9</v>
      </c>
      <c r="AU31" s="23">
        <f t="shared" si="7"/>
        <v>1.0738977858099241E-9</v>
      </c>
      <c r="AV31" s="23">
        <f t="shared" si="7"/>
        <v>5.2293581000428656E-10</v>
      </c>
      <c r="AW31" s="23">
        <f t="shared" si="7"/>
        <v>2.5468099581532306E-10</v>
      </c>
      <c r="AX31" s="23">
        <f t="shared" si="7"/>
        <v>1.2405124988623476E-10</v>
      </c>
      <c r="AY31" s="23">
        <f t="shared" si="7"/>
        <v>6.0430550871141914E-11</v>
      </c>
      <c r="AZ31" s="23">
        <f t="shared" si="7"/>
        <v>2.9441347636906194E-11</v>
      </c>
      <c r="BA31" s="23">
        <f t="shared" si="7"/>
        <v>1.4344980707939378E-11</v>
      </c>
      <c r="BB31" s="23">
        <f t="shared" si="7"/>
        <v>6.9900339904203609E-12</v>
      </c>
      <c r="BC31" s="23">
        <f t="shared" si="7"/>
        <v>3.4063709390660345E-12</v>
      </c>
      <c r="BD31" s="23">
        <f t="shared" si="7"/>
        <v>1.6601012993177865E-12</v>
      </c>
      <c r="BE31" s="23">
        <f t="shared" si="7"/>
        <v>8.091037968042776E-13</v>
      </c>
      <c r="BF31" s="23">
        <f t="shared" si="7"/>
        <v>3.9436484004803619E-13</v>
      </c>
      <c r="BG31" s="23">
        <f t="shared" si="7"/>
        <v>1.9222683100289137E-13</v>
      </c>
      <c r="BH31" s="23">
        <f t="shared" si="7"/>
        <v>9.3702139450835845E-14</v>
      </c>
      <c r="BI31" s="23">
        <f t="shared" si="7"/>
        <v>4.5677541603922534E-14</v>
      </c>
    </row>
    <row r="32" spans="1:103" s="33" customFormat="1" ht="18" customHeight="1">
      <c r="A32" s="32" t="s">
        <v>116</v>
      </c>
      <c r="B32" s="148">
        <f>+Parameters!Q58</f>
        <v>1.512</v>
      </c>
      <c r="C32" s="147"/>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148">
        <f>+Parameters!Q60</f>
        <v>0.1</v>
      </c>
      <c r="C33" s="147"/>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148">
        <f>+Parameters!Q61</f>
        <v>0.05</v>
      </c>
      <c r="C34" s="147"/>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148">
        <f>+Parameters!Q65</f>
        <v>1</v>
      </c>
      <c r="C35" s="147"/>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1.512</v>
      </c>
      <c r="C36" s="23">
        <f>+IF(C4&gt;$B$37,0,$B$33*$B$32+(B36-$B$33*$B$32)*(1-$B$34))</f>
        <v>1.4439599999999999</v>
      </c>
      <c r="D36" s="23">
        <f t="shared" ref="D36:K36" si="8">+IF(D4&gt;$B$37,0,$B$33*$B$32+(C36-$B$33*$B$32)*(1-$B$34))</f>
        <v>1.3793219999999999</v>
      </c>
      <c r="E36" s="23">
        <f t="shared" si="8"/>
        <v>1.3179158999999998</v>
      </c>
      <c r="F36" s="23">
        <f t="shared" si="8"/>
        <v>1.2595801049999997</v>
      </c>
      <c r="G36" s="23">
        <f t="shared" si="8"/>
        <v>1.2041610997499996</v>
      </c>
      <c r="H36" s="23">
        <f t="shared" si="8"/>
        <v>1.1515130447624995</v>
      </c>
      <c r="I36" s="23">
        <f t="shared" si="8"/>
        <v>1.1014973925243745</v>
      </c>
      <c r="J36" s="23">
        <f t="shared" si="8"/>
        <v>1.0539825228981559</v>
      </c>
      <c r="K36" s="23">
        <f t="shared" si="8"/>
        <v>1.0088433967532482</v>
      </c>
      <c r="L36" s="23">
        <f>+IF(L4&gt;$B$37,J36*Parameters!$B$105,$B$33*$B$32+(K36-$B$33*$B$32)*(1-$B$34))</f>
        <v>0.96596122691558572</v>
      </c>
      <c r="M36" s="23">
        <f>+IF(M4&gt;$B$37,K36*Parameters!$B$105,$B$33*$B$32+(L36-$B$33*$B$32)*(1-$B$34))</f>
        <v>0.92522316556980644</v>
      </c>
      <c r="N36" s="23">
        <f>+IF(N4&gt;$B$37,L36*Parameters!$B$105,$B$33*$B$32+(M36-$B$33*$B$32)*(1-$B$34))</f>
        <v>0.88652200729131603</v>
      </c>
      <c r="O36" s="23">
        <f>+IF(O4&gt;$B$37,M36*Parameters!$B$105,$B$33*$B$32+(N36-$B$33*$B$32)*(1-$B$34))</f>
        <v>0.84975590692675018</v>
      </c>
      <c r="P36" s="23">
        <f>+IF(P4&gt;$B$37,N36*Parameters!$B$105,$B$33*$B$32+(O36-$B$33*$B$32)*(1-$B$34))</f>
        <v>0.81482811158041268</v>
      </c>
      <c r="Q36" s="23">
        <f>+IF(Q4&gt;$B$37,O36*Parameters!$B$105,$B$33*$B$32+(P36-$B$33*$B$32)*(1-$B$34))</f>
        <v>0.78164670600139197</v>
      </c>
      <c r="R36" s="23">
        <f>+IF(R4&gt;$B$37,P36*Parameters!$B$105,$B$33*$B$32+(Q36-$B$33*$B$32)*(1-$B$34))</f>
        <v>0.75012437070132232</v>
      </c>
      <c r="S36" s="23">
        <f>+IF(S4&gt;$B$37,Q36*Parameters!$B$105,$B$33*$B$32+(R36-$B$33*$B$32)*(1-$B$34))</f>
        <v>0.72017815216625614</v>
      </c>
      <c r="T36" s="23">
        <f>+IF(T4&gt;$B$37,R36*Parameters!$B$105,$B$33*$B$32+(S36-$B$33*$B$32)*(1-$B$34))</f>
        <v>0.69172924455794327</v>
      </c>
      <c r="U36" s="23">
        <f>+IF(U4&gt;$B$37,S36*Parameters!$B$105,$B$33*$B$32+(T36-$B$33*$B$32)*(1-$B$34))</f>
        <v>0.66470278233004609</v>
      </c>
      <c r="V36" s="23">
        <f>+IF(V4&gt;$B$37,T36*Parameters!$B$105,$B$33*$B$32+(U36-$B$33*$B$32)*(1-$B$34))</f>
        <v>0.63902764321354377</v>
      </c>
      <c r="W36" s="23">
        <f>+IF(W4&gt;$B$37,U36*Parameters!$B$105,$B$33*$B$32+(V36-$B$33*$B$32)*(1-$B$34))</f>
        <v>0.61463626105286662</v>
      </c>
      <c r="X36" s="23">
        <f>+IF(X4&gt;$B$37,V36*Parameters!$B$105,$B$33*$B$32+(W36-$B$33*$B$32)*(1-$B$34))</f>
        <v>0.59146444800022324</v>
      </c>
      <c r="Y36" s="23">
        <f>+IF(Y4&gt;$B$37,W36*Parameters!$B$105,$B$33*$B$32+(X36-$B$33*$B$32)*(1-$B$34))</f>
        <v>0.569451225600212</v>
      </c>
      <c r="Z36" s="23">
        <f>+IF(Z4&gt;$B$37,Y36*Parameters!$B$105,$B$33*$B$32+(Y36-$B$33*$B$32)*(1-$B$34))</f>
        <v>0.54853866432020137</v>
      </c>
      <c r="AA36" s="23">
        <f>+IF(AA4&gt;$B$37,Z36*Parameters!$B$105,$B$33*$B$32+(Z36-$B$33*$B$32)*(1-$B$34))</f>
        <v>0.27426933216010069</v>
      </c>
      <c r="AB36" s="23">
        <f>+IF(AB4&gt;$B$37,AA36*Parameters!$B$105,$B$33*$B$32+(AA36-$B$33*$B$32)*(1-$B$34))</f>
        <v>0.13713466608005034</v>
      </c>
      <c r="AC36" s="23">
        <f>+IF(AC4&gt;$B$37,AB36*Parameters!$B$105,$B$33*$B$32+(AB36-$B$33*$B$32)*(1-$B$34))</f>
        <v>6.8567333040025172E-2</v>
      </c>
      <c r="AD36" s="23">
        <f>+IF(AD4&gt;$B$37,AC36*Parameters!$B$105,$B$33*$B$32+(AC36-$B$33*$B$32)*(1-$B$34))</f>
        <v>3.4283666520012586E-2</v>
      </c>
      <c r="AE36" s="23">
        <f>+IF(AE4&gt;$B$37,AD36*Parameters!$B$105,$B$33*$B$32+(AD36-$B$33*$B$32)*(1-$B$34))</f>
        <v>1.7141833260006293E-2</v>
      </c>
      <c r="AF36" s="23">
        <f>+IF(AF4&gt;$B$37,AE36*Parameters!$B$105,$B$33*$B$32+(AE36-$B$33*$B$32)*(1-$B$34))</f>
        <v>8.5709166300031465E-3</v>
      </c>
      <c r="AG36" s="23">
        <f>+IF(AG4&gt;$B$37,AF36*Parameters!$B$105,$B$33*$B$32+(AF36-$B$33*$B$32)*(1-$B$34))</f>
        <v>4.2854583150015732E-3</v>
      </c>
      <c r="AH36" s="23">
        <f>+IF(AH4&gt;$B$37,AG36*Parameters!$B$105,$B$33*$B$32+(AG36-$B$33*$B$32)*(1-$B$34))</f>
        <v>2.1427291575007866E-3</v>
      </c>
      <c r="AI36" s="23">
        <f>+IF(AI4&gt;$B$37,AH36*Parameters!$B$105,$B$33*$B$32+(AH36-$B$33*$B$32)*(1-$B$34))</f>
        <v>1.0713645787503933E-3</v>
      </c>
      <c r="AJ36" s="23">
        <f>+IF(AJ4&gt;$B$37,AI36*Parameters!$B$105,$B$33*$B$32+(AI36-$B$33*$B$32)*(1-$B$34))</f>
        <v>5.3568228937519665E-4</v>
      </c>
      <c r="AK36" s="23">
        <f>+IF(AK4&gt;$B$37,AJ36*Parameters!$B$105,$B$33*$B$32+(AJ36-$B$33*$B$32)*(1-$B$34))</f>
        <v>2.6784114468759833E-4</v>
      </c>
      <c r="AL36" s="23">
        <f>+IF(AL4&gt;$B$37,AK36*Parameters!$B$105,$B$33*$B$32+(AK36-$B$33*$B$32)*(1-$B$34))</f>
        <v>1.3392057234379916E-4</v>
      </c>
      <c r="AM36" s="23">
        <f>+IF(AM4&gt;$B$37,AL36*Parameters!$B$105,$B$33*$B$32+(AL36-$B$33*$B$32)*(1-$B$34))</f>
        <v>6.6960286171899582E-5</v>
      </c>
      <c r="AN36" s="23">
        <f>+IF(AN4&gt;$B$37,AM36*Parameters!$B$105,$B$33*$B$32+(AM36-$B$33*$B$32)*(1-$B$34))</f>
        <v>3.3480143085949791E-5</v>
      </c>
      <c r="AO36" s="23">
        <f>+IF(AO4&gt;$B$37,AN36*Parameters!$B$105,$B$33*$B$32+(AN36-$B$33*$B$32)*(1-$B$34))</f>
        <v>1.6740071542974895E-5</v>
      </c>
      <c r="AP36" s="23">
        <f>+IF(AP4&gt;$B$37,AO36*Parameters!$B$105,$B$33*$B$32+(AO36-$B$33*$B$32)*(1-$B$34))</f>
        <v>8.3700357714874477E-6</v>
      </c>
      <c r="AQ36" s="23">
        <f>+IF(AQ4&gt;$B$37,AP36*Parameters!$B$105,$B$33*$B$32+(AP36-$B$33*$B$32)*(1-$B$34))</f>
        <v>4.1850178857437239E-6</v>
      </c>
      <c r="AR36" s="23">
        <f>+IF(AR4&gt;$B$37,AQ36*Parameters!$B$105,$B$33*$B$32+(AQ36-$B$33*$B$32)*(1-$B$34))</f>
        <v>2.0925089428718619E-6</v>
      </c>
      <c r="AS36" s="23">
        <f>+IF(AS4&gt;$B$37,AR36*Parameters!$B$105,$B$33*$B$32+(AR36-$B$33*$B$32)*(1-$B$34))</f>
        <v>1.046254471435931E-6</v>
      </c>
      <c r="AT36" s="23">
        <f>+IF(AT4&gt;$B$37,AS36*Parameters!$B$105,$B$33*$B$32+(AS36-$B$33*$B$32)*(1-$B$34))</f>
        <v>5.2312723571796548E-7</v>
      </c>
      <c r="AU36" s="23">
        <f>+IF(AU4&gt;$B$37,AT36*Parameters!$B$105,$B$33*$B$32+(AT36-$B$33*$B$32)*(1-$B$34))</f>
        <v>2.6156361785898274E-7</v>
      </c>
      <c r="AV36" s="23">
        <f>+IF(AV4&gt;$B$37,AU36*Parameters!$B$105,$B$33*$B$32+(AU36-$B$33*$B$32)*(1-$B$34))</f>
        <v>1.3078180892949137E-7</v>
      </c>
      <c r="AW36" s="23">
        <f>+IF(AW4&gt;$B$37,AV36*Parameters!$B$105,$B$33*$B$32+(AV36-$B$33*$B$32)*(1-$B$34))</f>
        <v>6.5390904464745685E-8</v>
      </c>
      <c r="AX36" s="23">
        <f>+IF(AX4&gt;$B$37,AW36*Parameters!$B$105,$B$33*$B$32+(AW36-$B$33*$B$32)*(1-$B$34))</f>
        <v>3.2695452232372843E-8</v>
      </c>
      <c r="AY36" s="23">
        <f>+IF(AY4&gt;$B$37,AX36*Parameters!$B$105,$B$33*$B$32+(AX36-$B$33*$B$32)*(1-$B$34))</f>
        <v>1.6347726116186421E-8</v>
      </c>
      <c r="AZ36" s="23">
        <f>+IF(AZ4&gt;$B$37,AY36*Parameters!$B$105,$B$33*$B$32+(AY36-$B$33*$B$32)*(1-$B$34))</f>
        <v>8.1738630580932107E-9</v>
      </c>
      <c r="BA36" s="23">
        <f>+IF(BA4&gt;$B$37,AZ36*Parameters!$B$105,$B$33*$B$32+(AZ36-$B$33*$B$32)*(1-$B$34))</f>
        <v>4.0869315290466053E-9</v>
      </c>
      <c r="BB36" s="23">
        <f>+IF(BB4&gt;$B$37,BA36*Parameters!$B$105,$B$33*$B$32+(BA36-$B$33*$B$32)*(1-$B$34))</f>
        <v>2.0434657645233027E-9</v>
      </c>
      <c r="BC36" s="23">
        <f>+IF(BC4&gt;$B$37,BB36*Parameters!$B$105,$B$33*$B$32+(BB36-$B$33*$B$32)*(1-$B$34))</f>
        <v>1.0217328822616513E-9</v>
      </c>
      <c r="BD36" s="23">
        <f>+IF(BD4&gt;$B$37,BC36*Parameters!$B$105,$B$33*$B$32+(BC36-$B$33*$B$32)*(1-$B$34))</f>
        <v>5.1086644113082567E-10</v>
      </c>
      <c r="BE36" s="23">
        <f>+IF(BE4&gt;$B$37,BD36*Parameters!$B$105,$B$33*$B$32+(BD36-$B$33*$B$32)*(1-$B$34))</f>
        <v>2.5543322056541283E-10</v>
      </c>
      <c r="BF36" s="23">
        <f>+IF(BF4&gt;$B$37,BE36*Parameters!$B$105,$B$33*$B$32+(BE36-$B$33*$B$32)*(1-$B$34))</f>
        <v>1.2771661028270642E-10</v>
      </c>
      <c r="BG36" s="23">
        <f>+IF(BG4&gt;$B$37,BF36*Parameters!$B$105,$B$33*$B$32+(BF36-$B$33*$B$32)*(1-$B$34))</f>
        <v>6.3858305141353208E-11</v>
      </c>
      <c r="BH36" s="23">
        <f>+IF(BH4&gt;$B$37,BG36*Parameters!$B$105,$B$33*$B$32+(BG36-$B$33*$B$32)*(1-$B$34))</f>
        <v>3.1929152570676604E-11</v>
      </c>
      <c r="BI36" s="23">
        <f>+IF(BI4&gt;$B$37,BH36*Parameters!$B$105,$B$33*$B$32+(BH36-$B$33*$B$32)*(1-$B$34))</f>
        <v>1.5964576285338302E-11</v>
      </c>
    </row>
    <row r="37" spans="1:61 16384:16384" s="33" customFormat="1" ht="18" customHeight="1">
      <c r="A37" s="32" t="s">
        <v>73</v>
      </c>
      <c r="B37" s="148">
        <f>+Parameters!Q64</f>
        <v>2250</v>
      </c>
      <c r="C37" s="147"/>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204">
        <f>+Parameters!C63</f>
        <v>2.8</v>
      </c>
      <c r="C38" s="205"/>
    </row>
    <row r="39" spans="1:61 16384:16384" ht="18" customHeight="1">
      <c r="A39" s="30" t="s">
        <v>82</v>
      </c>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148">
        <f>+B41</f>
        <v>0.13895604299311176</v>
      </c>
      <c r="C40" s="147">
        <f>+B40*EXP(C42*10)*Data!G100</f>
        <v>0.15092143928481719</v>
      </c>
      <c r="D40" s="33">
        <f>+C40*EXP(D42*10)</f>
        <v>0.12682884376516307</v>
      </c>
      <c r="E40" s="33">
        <f>+D40*EXP(E42*10)</f>
        <v>0.10818142118400435</v>
      </c>
      <c r="F40" s="33">
        <f>+E40*EXP(F42*10)</f>
        <v>9.3520782210481726E-2</v>
      </c>
      <c r="G40" s="33">
        <f t="shared" ref="G40:BI40" si="9">+F40*EXP(G42*10)</f>
        <v>8.182806806371698E-2</v>
      </c>
      <c r="H40" s="33">
        <f t="shared" si="9"/>
        <v>7.2378788910387945E-2</v>
      </c>
      <c r="I40" s="33">
        <f t="shared" si="9"/>
        <v>6.4649279405325152E-2</v>
      </c>
      <c r="J40" s="33">
        <f t="shared" si="9"/>
        <v>5.825525279809781E-2</v>
      </c>
      <c r="K40" s="33">
        <f t="shared" si="9"/>
        <v>5.2910713430024479E-2</v>
      </c>
      <c r="L40" s="33">
        <f t="shared" si="9"/>
        <v>4.8400021532613594E-2</v>
      </c>
      <c r="M40" s="33">
        <f t="shared" si="9"/>
        <v>4.4558602582114248E-2</v>
      </c>
      <c r="N40" s="33">
        <f t="shared" si="9"/>
        <v>4.1259430849219562E-2</v>
      </c>
      <c r="O40" s="33">
        <f t="shared" si="9"/>
        <v>3.8403428673470449E-2</v>
      </c>
      <c r="P40" s="33">
        <f t="shared" si="9"/>
        <v>3.591255915826902E-2</v>
      </c>
      <c r="Q40" s="33">
        <f t="shared" si="9"/>
        <v>3.3724796448376108E-2</v>
      </c>
      <c r="R40" s="33">
        <f t="shared" si="9"/>
        <v>3.1790421439326616E-2</v>
      </c>
      <c r="S40" s="33">
        <f t="shared" si="9"/>
        <v>3.0069264305636768E-2</v>
      </c>
      <c r="T40" s="33">
        <f t="shared" si="9"/>
        <v>2.8528631002684556E-2</v>
      </c>
      <c r="U40" s="33">
        <f t="shared" si="9"/>
        <v>2.7141729123759128E-2</v>
      </c>
      <c r="V40" s="33">
        <f t="shared" si="9"/>
        <v>2.5886461998564186E-2</v>
      </c>
      <c r="W40" s="33">
        <f t="shared" si="9"/>
        <v>2.47444969385078E-2</v>
      </c>
      <c r="X40" s="33">
        <f t="shared" si="9"/>
        <v>2.3700539427775509E-2</v>
      </c>
      <c r="Y40" s="33">
        <f t="shared" si="9"/>
        <v>2.2741763359398464E-2</v>
      </c>
      <c r="Z40" s="33">
        <f t="shared" si="9"/>
        <v>2.1857360476875514E-2</v>
      </c>
      <c r="AA40" s="33">
        <f t="shared" si="9"/>
        <v>2.1038181591668481E-2</v>
      </c>
      <c r="AB40" s="33">
        <f t="shared" si="9"/>
        <v>2.027644898650334E-2</v>
      </c>
      <c r="AC40" s="33">
        <f t="shared" si="9"/>
        <v>1.9565524428172124E-2</v>
      </c>
      <c r="AD40" s="33">
        <f t="shared" si="9"/>
        <v>1.8899720918667692E-2</v>
      </c>
      <c r="AE40" s="33">
        <f t="shared" si="9"/>
        <v>1.8274149072754192E-2</v>
      </c>
      <c r="AF40" s="33">
        <f t="shared" si="9"/>
        <v>1.7684591080151899E-2</v>
      </c>
      <c r="AG40" s="33">
        <f t="shared" si="9"/>
        <v>1.7127396774538946E-2</v>
      </c>
      <c r="AH40" s="33">
        <f t="shared" si="9"/>
        <v>1.6599397521277696E-2</v>
      </c>
      <c r="AI40" s="33">
        <f t="shared" si="9"/>
        <v>1.6097834546646428E-2</v>
      </c>
      <c r="AJ40" s="33">
        <f t="shared" si="9"/>
        <v>1.5620299033122129E-2</v>
      </c>
      <c r="AK40" s="33">
        <f t="shared" si="9"/>
        <v>1.516468184918981E-2</v>
      </c>
      <c r="AL40" s="33">
        <f t="shared" si="9"/>
        <v>1.4729131206207483E-2</v>
      </c>
      <c r="AM40" s="33">
        <f t="shared" si="9"/>
        <v>1.4312016867318743E-2</v>
      </c>
      <c r="AN40" s="33">
        <f t="shared" si="9"/>
        <v>1.391189979548455E-2</v>
      </c>
      <c r="AO40" s="33">
        <f t="shared" si="9"/>
        <v>1.3527506335398213E-2</v>
      </c>
      <c r="AP40" s="33">
        <f t="shared" si="9"/>
        <v>1.3157706189487306E-2</v>
      </c>
      <c r="AQ40" s="33">
        <f t="shared" si="9"/>
        <v>1.2801493580648811E-2</v>
      </c>
      <c r="AR40" s="33">
        <f t="shared" si="9"/>
        <v>1.2457971100906979E-2</v>
      </c>
      <c r="AS40" s="33">
        <f t="shared" si="9"/>
        <v>1.2126335831297838E-2</v>
      </c>
      <c r="AT40" s="33">
        <f t="shared" si="9"/>
        <v>1.1805867388207587E-2</v>
      </c>
      <c r="AU40" s="33">
        <f t="shared" si="9"/>
        <v>1.1495917608422553E-2</v>
      </c>
      <c r="AV40" s="33">
        <f t="shared" si="9"/>
        <v>1.1195901631865408E-2</v>
      </c>
      <c r="AW40" s="33">
        <f t="shared" si="9"/>
        <v>1.0905290179421866E-2</v>
      </c>
      <c r="AX40" s="33">
        <f t="shared" si="9"/>
        <v>1.0623602855003212E-2</v>
      </c>
      <c r="AY40" s="33">
        <f t="shared" si="9"/>
        <v>1.0350402327309691E-2</v>
      </c>
      <c r="AZ40" s="33">
        <f t="shared" si="9"/>
        <v>1.0085289268666541E-2</v>
      </c>
      <c r="BA40" s="33">
        <f t="shared" si="9"/>
        <v>9.8278979466044844E-3</v>
      </c>
      <c r="BB40" s="33">
        <f t="shared" si="9"/>
        <v>9.577892379196656E-3</v>
      </c>
      <c r="BC40" s="33">
        <f t="shared" si="9"/>
        <v>9.3349629780657192E-3</v>
      </c>
      <c r="BD40" s="33">
        <f t="shared" si="9"/>
        <v>9.0988236138600503E-3</v>
      </c>
      <c r="BE40" s="33">
        <f t="shared" si="9"/>
        <v>8.8692090482092052E-3</v>
      </c>
      <c r="BF40" s="33">
        <f t="shared" si="9"/>
        <v>8.6458726839857211E-3</v>
      </c>
      <c r="BG40" s="33">
        <f t="shared" si="9"/>
        <v>8.4285845923515873E-3</v>
      </c>
      <c r="BH40" s="33">
        <f t="shared" si="9"/>
        <v>8.2171297807413311E-3</v>
      </c>
      <c r="BI40" s="33">
        <f t="shared" si="9"/>
        <v>8.0113066707847708E-3</v>
      </c>
    </row>
    <row r="41" spans="1:61 16384:16384" ht="18" customHeight="1">
      <c r="A41" s="21" t="s">
        <v>92</v>
      </c>
      <c r="B41" s="148">
        <f>+Parameters!Q69</f>
        <v>0.13895604299311176</v>
      </c>
    </row>
    <row r="42" spans="1:61 16384:16384" s="45" customFormat="1" ht="18" customHeight="1">
      <c r="A42" s="43" t="s">
        <v>131</v>
      </c>
      <c r="B42" s="148"/>
      <c r="C42" s="147">
        <f>+Data!H83</f>
        <v>-1.9046771240816586E-2</v>
      </c>
      <c r="D42" s="33">
        <f>+Data!I83</f>
        <v>-1.7392094116734928E-2</v>
      </c>
      <c r="E42" s="33">
        <f>+Data!J83</f>
        <v>-1.5902884705061435E-2</v>
      </c>
      <c r="F42" s="33">
        <f>+Data!K83</f>
        <v>-1.4562596234555292E-2</v>
      </c>
      <c r="G42" s="33">
        <f>+Data!L83</f>
        <v>-1.3356336611099763E-2</v>
      </c>
      <c r="H42" s="33">
        <f>+Data!M83</f>
        <v>-1.2270702949989786E-2</v>
      </c>
      <c r="I42" s="33">
        <f>+Data!N83</f>
        <v>-1.1293632654990808E-2</v>
      </c>
      <c r="J42" s="33">
        <f>+Data!O83</f>
        <v>-1.0414269389491727E-2</v>
      </c>
      <c r="K42" s="33">
        <f>+Data!P83</f>
        <v>-9.6228424505425542E-3</v>
      </c>
      <c r="L42" s="33">
        <f>+Data!Q83</f>
        <v>-8.910558205488299E-3</v>
      </c>
      <c r="M42" s="33">
        <f>+Data!R83</f>
        <v>-8.2695023849394689E-3</v>
      </c>
      <c r="N42" s="33">
        <f>+Data!S83</f>
        <v>-7.6925521464455224E-3</v>
      </c>
      <c r="O42" s="33">
        <f>+Data!T83</f>
        <v>-7.1732969318009706E-3</v>
      </c>
      <c r="P42" s="33">
        <f>+Data!U83</f>
        <v>-6.7059672386208732E-3</v>
      </c>
      <c r="Q42" s="33">
        <f>+Data!V83</f>
        <v>-6.2853705147587861E-3</v>
      </c>
      <c r="R42" s="33">
        <f>+Data!W83</f>
        <v>-5.9068334632829071E-3</v>
      </c>
      <c r="S42" s="33">
        <f>+Data!X83</f>
        <v>-5.5661501169546167E-3</v>
      </c>
      <c r="T42" s="33">
        <f>+Data!Y83</f>
        <v>-5.2595351052591548E-3</v>
      </c>
      <c r="U42" s="33">
        <f>+Data!Z83</f>
        <v>-4.9835815947332392E-3</v>
      </c>
      <c r="V42" s="33">
        <f>+Data!AA83</f>
        <v>-4.7352234352599151E-3</v>
      </c>
      <c r="W42" s="33">
        <f>+Data!AB83</f>
        <v>-4.5117010917339242E-3</v>
      </c>
      <c r="X42" s="33">
        <f>+Data!AC83</f>
        <v>-4.310530982560532E-3</v>
      </c>
      <c r="Y42" s="33">
        <f>+Data!AD83</f>
        <v>-4.1294778843044789E-3</v>
      </c>
      <c r="Z42" s="33">
        <f>+Data!AE83</f>
        <v>-3.9665300958740312E-3</v>
      </c>
      <c r="AA42" s="33">
        <f>+Data!AF83</f>
        <v>-3.8198770862866282E-3</v>
      </c>
      <c r="AB42" s="33">
        <f>+Data!AG83</f>
        <v>-3.6878893776579654E-3</v>
      </c>
      <c r="AC42" s="33">
        <f>+Data!AH83</f>
        <v>-3.5691004398921691E-3</v>
      </c>
      <c r="AD42" s="33">
        <f>+Data!AI83</f>
        <v>-3.4621903959029523E-3</v>
      </c>
      <c r="AE42" s="33">
        <f>+Data!AJ83</f>
        <v>-3.3659713563126571E-3</v>
      </c>
      <c r="AF42" s="33">
        <f>+Data!AK83</f>
        <v>-3.2793742206813914E-3</v>
      </c>
      <c r="AG42" s="33">
        <f>+Data!AL83</f>
        <v>-3.2014367986132521E-3</v>
      </c>
      <c r="AH42" s="33">
        <f>+Data!AM83</f>
        <v>-3.131293118751927E-3</v>
      </c>
      <c r="AI42" s="33">
        <f>+Data!AN83</f>
        <v>-3.0681638068767343E-3</v>
      </c>
      <c r="AJ42" s="33">
        <f>+Data!AO83</f>
        <v>-3.0113474261890608E-3</v>
      </c>
      <c r="AK42" s="33">
        <f>+Data!AP83</f>
        <v>-2.9602126835701547E-3</v>
      </c>
      <c r="AL42" s="33">
        <f>+Data!AQ83</f>
        <v>-2.914191415213139E-3</v>
      </c>
      <c r="AM42" s="33">
        <f>+Data!AR83</f>
        <v>-2.8727722736918253E-3</v>
      </c>
      <c r="AN42" s="33">
        <f>+Data!AS83</f>
        <v>-2.8354950463226427E-3</v>
      </c>
      <c r="AO42" s="33">
        <f>+Data!AT83</f>
        <v>-2.8019455416903784E-3</v>
      </c>
      <c r="AP42" s="33">
        <f>+Data!AU83</f>
        <v>-2.7717509875213407E-3</v>
      </c>
      <c r="AQ42" s="33">
        <f>+Data!AV83</f>
        <v>-2.7445758887692066E-3</v>
      </c>
      <c r="AR42" s="33">
        <f>+Data!AW83</f>
        <v>-2.720118299892286E-3</v>
      </c>
      <c r="AS42" s="33">
        <f>+Data!AX83</f>
        <v>-2.6981064699030575E-3</v>
      </c>
      <c r="AT42" s="33">
        <f>+Data!AY83</f>
        <v>-2.6782958229127516E-3</v>
      </c>
      <c r="AU42" s="33">
        <f>+Data!AZ83</f>
        <v>-2.6604662406214765E-3</v>
      </c>
      <c r="AV42" s="33">
        <f>+Data!BA83</f>
        <v>-2.644419616559329E-3</v>
      </c>
      <c r="AW42" s="33">
        <f>+Data!BB83</f>
        <v>-2.6299776549033962E-3</v>
      </c>
      <c r="AX42" s="33">
        <f>+Data!BC83</f>
        <v>-2.6169798894130564E-3</v>
      </c>
      <c r="AY42" s="33">
        <f>+Data!BD83</f>
        <v>-2.6052819004717506E-3</v>
      </c>
      <c r="AZ42" s="33">
        <f>+Data!BE83</f>
        <v>-2.5947537104245755E-3</v>
      </c>
      <c r="BA42" s="33">
        <f>+Data!BF83</f>
        <v>-2.5852783393821178E-3</v>
      </c>
      <c r="BB42" s="33">
        <f>+Data!BG83</f>
        <v>-2.576750505443906E-3</v>
      </c>
      <c r="BC42" s="33">
        <f>+Data!BH83</f>
        <v>-2.5690754548995153E-3</v>
      </c>
      <c r="BD42" s="33">
        <f>+Data!BI83</f>
        <v>-2.5621679094095639E-3</v>
      </c>
      <c r="BE42" s="33">
        <f>+Data!BJ83</f>
        <v>-2.5559511184686076E-3</v>
      </c>
      <c r="BF42" s="33">
        <f>+Data!BK83</f>
        <v>-2.5503560066217467E-3</v>
      </c>
      <c r="BG42" s="33">
        <f>+Data!BL83</f>
        <v>-2.5453204059595722E-3</v>
      </c>
      <c r="BH42" s="33">
        <f>+Data!BM83</f>
        <v>-2.5407883653636148E-3</v>
      </c>
      <c r="BI42" s="33">
        <f>+Data!BN83</f>
        <v>-2.5367095288272535E-3</v>
      </c>
    </row>
    <row r="43" spans="1:61 16384:16384" ht="18" customHeight="1">
      <c r="A43" s="21" t="s">
        <v>169</v>
      </c>
      <c r="B43" s="148">
        <f>+B44</f>
        <v>0.7</v>
      </c>
      <c r="C43" s="147">
        <f>+B43*(1-Parameters!$Q$71)</f>
        <v>0.55999999999999994</v>
      </c>
      <c r="D43" s="23">
        <f>+C43*(1-Parameters!$Q$71)</f>
        <v>0.44799999999999995</v>
      </c>
      <c r="E43" s="23">
        <f>+D43*(1-Parameters!$Q$71)</f>
        <v>0.3584</v>
      </c>
      <c r="F43" s="23">
        <f>+E43*(1-Parameters!$Q$71)</f>
        <v>0.28672000000000003</v>
      </c>
      <c r="G43" s="23">
        <f>+F43*(1-Parameters!$Q$71)</f>
        <v>0.22937600000000002</v>
      </c>
      <c r="H43" s="23">
        <f>+G43*(1-Parameters!$Q$71)</f>
        <v>0.18350080000000002</v>
      </c>
      <c r="I43" s="23">
        <f>+H43*(1-Parameters!$Q$71)</f>
        <v>0.14680064000000001</v>
      </c>
      <c r="J43" s="23">
        <f>+I43*(1-Parameters!$Q$71)</f>
        <v>0.11744051200000001</v>
      </c>
      <c r="K43" s="23">
        <f>+J43*(1-Parameters!$Q$71)</f>
        <v>9.3952409600000009E-2</v>
      </c>
      <c r="L43" s="23">
        <f>+K43*(1-Parameters!$Q$71)</f>
        <v>7.5161927680000018E-2</v>
      </c>
      <c r="M43" s="23">
        <f>+L43*(1-Parameters!$Q$71)</f>
        <v>6.0129542144000014E-2</v>
      </c>
      <c r="N43" s="23">
        <f>+M43*(1-Parameters!$Q$71)</f>
        <v>4.8103633715200017E-2</v>
      </c>
      <c r="O43" s="23">
        <f>+N43*(1-Parameters!$Q$71)</f>
        <v>3.8482906972160016E-2</v>
      </c>
      <c r="P43" s="23">
        <f>+O43*(1-Parameters!$Q$71)</f>
        <v>3.0786325577728015E-2</v>
      </c>
      <c r="Q43" s="23">
        <f>+P43*(1-Parameters!$Q$71)</f>
        <v>2.4629060462182412E-2</v>
      </c>
      <c r="R43" s="23">
        <f>+Q43*(1-Parameters!$Q$71)</f>
        <v>1.9703248369745931E-2</v>
      </c>
      <c r="S43" s="23">
        <f>+R43*(1-Parameters!$Q$71)</f>
        <v>1.5762598695796746E-2</v>
      </c>
      <c r="T43" s="23">
        <f>+S43*(1-Parameters!$Q$71)</f>
        <v>1.2610078956637398E-2</v>
      </c>
      <c r="U43" s="23">
        <f>+T43*(1-Parameters!$Q$71)</f>
        <v>1.008806316530992E-2</v>
      </c>
      <c r="V43" s="23">
        <f>+U43*(1-Parameters!$Q$71)</f>
        <v>8.0704505322479365E-3</v>
      </c>
      <c r="W43" s="23">
        <f>+V43*(1-Parameters!$Q$71)</f>
        <v>6.4563604257983492E-3</v>
      </c>
      <c r="X43" s="23">
        <f>+W43*(1-Parameters!$Q$71)</f>
        <v>5.1650883406386796E-3</v>
      </c>
      <c r="Y43" s="23">
        <f>+X43*(1-Parameters!$Q$71)</f>
        <v>4.1320706725109435E-3</v>
      </c>
      <c r="Z43" s="23">
        <f>+Y43*(1-Parameters!$Q$71)</f>
        <v>3.3056565380087549E-3</v>
      </c>
      <c r="AA43" s="23">
        <f>+Z43*(1-Parameters!$Q$71)</f>
        <v>2.6445252304070042E-3</v>
      </c>
      <c r="AB43" s="23">
        <f>+AA43*(1-Parameters!$Q$71)</f>
        <v>2.1156201843256033E-3</v>
      </c>
      <c r="AC43" s="23">
        <f>+AB43*(1-Parameters!$Q$71)</f>
        <v>1.6924961474604828E-3</v>
      </c>
      <c r="AD43" s="23">
        <f>+AC43*(1-Parameters!$Q$71)</f>
        <v>1.3539969179683863E-3</v>
      </c>
      <c r="AE43" s="23">
        <f>+AD43*(1-Parameters!$Q$71)</f>
        <v>1.0831975343747091E-3</v>
      </c>
      <c r="AF43" s="23">
        <f>+AE43*(1-Parameters!$Q$71)</f>
        <v>8.6655802749976735E-4</v>
      </c>
      <c r="AG43" s="23">
        <f>+AF43*(1-Parameters!$Q$71)</f>
        <v>6.932464219998139E-4</v>
      </c>
      <c r="AH43" s="23">
        <f>+AG43*(1-Parameters!$Q$71)</f>
        <v>5.545971375998511E-4</v>
      </c>
      <c r="AI43" s="23">
        <f>+AH43*(1-Parameters!$Q$71)</f>
        <v>4.4367771007988092E-4</v>
      </c>
      <c r="AJ43" s="23">
        <f>+AI43*(1-Parameters!$Q$71)</f>
        <v>3.5494216806390477E-4</v>
      </c>
      <c r="AK43" s="23">
        <f>+AJ43*(1-Parameters!$Q$71)</f>
        <v>2.8395373445112382E-4</v>
      </c>
      <c r="AL43" s="23">
        <f>+AK43*(1-Parameters!$Q$71)</f>
        <v>2.2716298756089907E-4</v>
      </c>
      <c r="AM43" s="23">
        <f>+AL43*(1-Parameters!$Q$71)</f>
        <v>1.8173039004871927E-4</v>
      </c>
      <c r="AN43" s="23">
        <f>+AM43*(1-Parameters!$Q$71)</f>
        <v>1.4538431203897542E-4</v>
      </c>
      <c r="AO43" s="23">
        <f>+AN43*(1-Parameters!$Q$71)</f>
        <v>1.1630744963118033E-4</v>
      </c>
      <c r="AP43" s="23">
        <f>+AO43*(1-Parameters!$Q$71)</f>
        <v>9.3045959704944273E-5</v>
      </c>
      <c r="AQ43" s="23">
        <f>+AP43*(1-Parameters!$Q$71)</f>
        <v>7.4436767763955429E-5</v>
      </c>
      <c r="AR43" s="23">
        <f>+AQ43*(1-Parameters!$Q$71)</f>
        <v>5.9549414211164346E-5</v>
      </c>
      <c r="AS43" s="23">
        <f>+AR43*(1-Parameters!$Q$71)</f>
        <v>4.7639531368931477E-5</v>
      </c>
      <c r="AT43" s="23">
        <f>+AS43*(1-Parameters!$Q$71)</f>
        <v>3.8111625095145183E-5</v>
      </c>
      <c r="AU43" s="23">
        <f>+AT43*(1-Parameters!$Q$71)</f>
        <v>3.0489300076116149E-5</v>
      </c>
      <c r="AV43" s="23">
        <f>+AU43*(1-Parameters!$Q$71)</f>
        <v>2.4391440060892922E-5</v>
      </c>
      <c r="AW43" s="23">
        <f>+AV43*(1-Parameters!$Q$71)</f>
        <v>1.9513152048714339E-5</v>
      </c>
      <c r="AX43" s="23">
        <f>+AW43*(1-Parameters!$Q$71)</f>
        <v>1.561052163897147E-5</v>
      </c>
      <c r="AY43" s="23">
        <f>+AX43*(1-Parameters!$Q$71)</f>
        <v>1.2488417311177178E-5</v>
      </c>
      <c r="AZ43" s="23">
        <f>+AY43*(1-Parameters!$Q$71)</f>
        <v>9.9907338489417421E-6</v>
      </c>
      <c r="BA43" s="23">
        <f>+AZ43*(1-Parameters!$Q$71)</f>
        <v>7.992587079153394E-6</v>
      </c>
      <c r="BB43" s="23">
        <f>+BA43*(1-Parameters!$Q$71)</f>
        <v>6.3940696633227154E-6</v>
      </c>
      <c r="BC43" s="23">
        <f>+BB43*(1-Parameters!$Q$71)</f>
        <v>5.1152557306581727E-6</v>
      </c>
      <c r="BD43" s="23">
        <f>+BC43*(1-Parameters!$Q$71)</f>
        <v>4.0922045845265386E-6</v>
      </c>
      <c r="BE43" s="23">
        <f>+BD43*(1-Parameters!$Q$71)</f>
        <v>3.2737636676212312E-6</v>
      </c>
      <c r="BF43" s="23">
        <f>+BE43*(1-Parameters!$Q$71)</f>
        <v>2.6190109340969852E-6</v>
      </c>
      <c r="BG43" s="23">
        <f>+BF43*(1-Parameters!$Q$71)</f>
        <v>2.0952087472775883E-6</v>
      </c>
      <c r="BH43" s="23">
        <f>+BG43*(1-Parameters!$Q$71)</f>
        <v>1.6761669978220706E-6</v>
      </c>
      <c r="BI43" s="23">
        <f>+BH43*(1-Parameters!$Q$71)</f>
        <v>1.3409335982576567E-6</v>
      </c>
    </row>
    <row r="44" spans="1:61 16384:16384" ht="18" customHeight="1">
      <c r="A44" s="21" t="s">
        <v>23</v>
      </c>
      <c r="B44" s="148">
        <f>+Parameters!Q70</f>
        <v>0.7</v>
      </c>
    </row>
    <row r="45" spans="1:61 16384:16384" ht="18" customHeight="1">
      <c r="A45" s="47" t="s">
        <v>6</v>
      </c>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+Copen!V235</f>
        <v>0</v>
      </c>
      <c r="C46" s="48">
        <f>+Copen!W235</f>
        <v>0</v>
      </c>
      <c r="D46" s="48">
        <f>+Copen!X235</f>
        <v>0</v>
      </c>
      <c r="E46" s="48">
        <f>+Copen!Y235</f>
        <v>0</v>
      </c>
      <c r="F46" s="48">
        <f>+Copen!Z235</f>
        <v>1</v>
      </c>
      <c r="G46" s="48">
        <f>+Copen!AA235</f>
        <v>1</v>
      </c>
      <c r="H46" s="48">
        <f>+Copen!AB235</f>
        <v>1</v>
      </c>
      <c r="I46" s="48">
        <f>+Copen!AC235</f>
        <v>1</v>
      </c>
      <c r="J46" s="48">
        <f>+Copen!AD235</f>
        <v>1</v>
      </c>
      <c r="K46" s="48">
        <f>+Copen!AE235</f>
        <v>1</v>
      </c>
      <c r="L46" s="48">
        <f>+Copen!AF235</f>
        <v>1</v>
      </c>
      <c r="M46" s="48">
        <f>+Copen!AG235</f>
        <v>1</v>
      </c>
      <c r="N46" s="48">
        <f>+Copen!AH235</f>
        <v>1</v>
      </c>
      <c r="O46" s="48">
        <f>+Copen!AI235</f>
        <v>1</v>
      </c>
      <c r="P46" s="48">
        <f>+Copen!AJ235</f>
        <v>1</v>
      </c>
      <c r="Q46" s="48">
        <f>+Copen!AK235</f>
        <v>1</v>
      </c>
      <c r="R46" s="48">
        <f>+Copen!AL235</f>
        <v>1</v>
      </c>
      <c r="S46" s="48">
        <f>+Copen!AM235</f>
        <v>1</v>
      </c>
      <c r="T46" s="48">
        <f>+Copen!AN235</f>
        <v>1</v>
      </c>
      <c r="U46" s="48">
        <f>+Copen!AO235</f>
        <v>1</v>
      </c>
      <c r="V46" s="48">
        <f>+Copen!AP235</f>
        <v>1</v>
      </c>
      <c r="W46" s="48">
        <f>+Copen!AQ235</f>
        <v>1</v>
      </c>
      <c r="X46" s="48">
        <f>+Copen!AR235</f>
        <v>1</v>
      </c>
      <c r="Y46" s="48">
        <f>+Copen!AS235</f>
        <v>1</v>
      </c>
      <c r="Z46" s="48">
        <f>+Copen!AT235</f>
        <v>1</v>
      </c>
      <c r="AA46" s="48">
        <f>+Copen!AU235</f>
        <v>1</v>
      </c>
      <c r="AB46" s="48">
        <f>+Copen!AV235</f>
        <v>1</v>
      </c>
      <c r="AC46" s="48">
        <f>+Copen!AW235</f>
        <v>1</v>
      </c>
      <c r="AD46" s="48">
        <f>+Copen!AX235</f>
        <v>1</v>
      </c>
      <c r="AE46" s="48">
        <f>+Copen!AY235</f>
        <v>1</v>
      </c>
      <c r="AF46" s="48">
        <f>+Copen!AZ235</f>
        <v>1</v>
      </c>
      <c r="AG46" s="48">
        <f>+Copen!BA235</f>
        <v>1</v>
      </c>
      <c r="AH46" s="48">
        <f>+Copen!BB235</f>
        <v>1</v>
      </c>
      <c r="AI46" s="48">
        <f>+Copen!BC235</f>
        <v>1</v>
      </c>
      <c r="AJ46" s="48">
        <f>+Copen!BD235</f>
        <v>1</v>
      </c>
      <c r="AK46" s="48">
        <f>+Copen!BE235</f>
        <v>1</v>
      </c>
      <c r="AL46" s="48">
        <f>+Copen!BF235</f>
        <v>1</v>
      </c>
      <c r="AM46" s="48">
        <f>+Copen!BG235</f>
        <v>1</v>
      </c>
      <c r="AN46" s="48">
        <f>+Copen!BH235</f>
        <v>1</v>
      </c>
      <c r="AO46" s="48">
        <f>+Copen!BI235</f>
        <v>1</v>
      </c>
      <c r="AP46" s="48">
        <f>+Copen!BJ235</f>
        <v>1</v>
      </c>
      <c r="AQ46" s="48">
        <f>+Copen!BK235</f>
        <v>1</v>
      </c>
      <c r="AR46" s="48">
        <f>+Copen!BL235</f>
        <v>1</v>
      </c>
      <c r="AS46" s="48">
        <f>+Copen!BM235</f>
        <v>1</v>
      </c>
      <c r="AT46" s="48">
        <f>+Copen!BN235</f>
        <v>1</v>
      </c>
      <c r="AU46" s="48">
        <f>+Copen!BO235</f>
        <v>1</v>
      </c>
      <c r="AV46" s="48">
        <f>+Copen!BP235</f>
        <v>1</v>
      </c>
      <c r="AW46" s="48">
        <f>+Copen!BQ235</f>
        <v>1</v>
      </c>
      <c r="AX46" s="48">
        <f>+Copen!BR235</f>
        <v>1</v>
      </c>
      <c r="AY46" s="48">
        <f>+Copen!BS235</f>
        <v>1</v>
      </c>
      <c r="AZ46" s="48">
        <f>+Copen!BT235</f>
        <v>1</v>
      </c>
      <c r="BA46" s="48">
        <f>+Copen!BU235</f>
        <v>1</v>
      </c>
      <c r="BB46" s="48">
        <f>+Copen!BV235</f>
        <v>1</v>
      </c>
      <c r="BC46" s="48">
        <f>+Copen!BW235</f>
        <v>1</v>
      </c>
      <c r="BD46" s="48">
        <f>+Copen!BX235</f>
        <v>1</v>
      </c>
      <c r="BE46" s="48">
        <f>+Copen!BY235</f>
        <v>1</v>
      </c>
      <c r="BF46" s="48">
        <f>+Copen!BZ235</f>
        <v>1</v>
      </c>
      <c r="BG46" s="48">
        <f>+Copen!CA235</f>
        <v>1</v>
      </c>
      <c r="BH46" s="48">
        <f>+Copen!CB235</f>
        <v>1</v>
      </c>
      <c r="BI46" s="48">
        <f>+Copen!CC235</f>
        <v>1</v>
      </c>
    </row>
    <row r="47" spans="1:61 16384:16384"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+Parameters!D142</f>
        <v>0</v>
      </c>
      <c r="C48" s="226">
        <f>+Parameters!E142</f>
        <v>1.2385723440254664E-3</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3.6692706564862691E-3</v>
      </c>
      <c r="D50" s="44">
        <f>100*$B$49*(Global!C135*$B$48+Global!C135^2*$C$48)*(C61/$B61)^(1/$C$49)</f>
        <v>5.8175170659828437E-3</v>
      </c>
      <c r="E50" s="44">
        <f>100*$B$49*(Global!D135*$B$48+Global!D135^2*$C$48)*(D61/$B61)^(1/$C$49)</f>
        <v>1.0648194828463546E-2</v>
      </c>
      <c r="F50" s="44">
        <f>100*$B$49*(Global!E135*$B$48+Global!E135^2*$C$48)*(E61/$B61)^(1/$C$49)</f>
        <v>1.8351122775029864E-2</v>
      </c>
      <c r="G50" s="44">
        <f>100*$B$49*(Global!F135*$B$48+Global!F135^2*$C$48)*(F61/$B61)^(1/$C$49)</f>
        <v>3.0056280582867204E-2</v>
      </c>
      <c r="H50" s="44">
        <f>100*$B$49*(Global!G135*$B$48+Global!G135^2*$C$48)*(G61/$B61)^(1/$C$49)</f>
        <v>4.6854115713925802E-2</v>
      </c>
      <c r="I50" s="44">
        <f>100*$B$49*(Global!H135*$B$48+Global!H135^2*$C$48)*(H61/$B61)^(1/$C$49)</f>
        <v>7.0024792136713365E-2</v>
      </c>
      <c r="J50" s="44">
        <f>100*$B$49*(Global!I135*$B$48+Global!I135^2*$C$48)*(I61/$B61)^(1/$C$49)</f>
        <v>0.10108599452606348</v>
      </c>
      <c r="K50" s="44">
        <f>100*$B$49*(Global!J135*$B$48+Global!J135^2*$C$48)*(J61/$B61)^(1/$C$49)</f>
        <v>0.15539556306630867</v>
      </c>
      <c r="L50" s="44">
        <f>100*$B$49*(Global!K135*$B$48+Global!K135^2*$C$48)*(K61/$B61)^(1/$C$49)</f>
        <v>0.23237044773021703</v>
      </c>
      <c r="M50" s="44">
        <f>100*$B$49*(Global!L135*$B$48+Global!L135^2*$C$48)*(L61/$B61)^(1/$C$49)</f>
        <v>0.33707497650767465</v>
      </c>
      <c r="N50" s="44">
        <f>100*$B$49*(Global!M135*$B$48+Global!M135^2*$C$48)*(M61/$B61)^(1/$C$49)</f>
        <v>0.46900280915856696</v>
      </c>
      <c r="O50" s="44">
        <f>100*$B$49*(Global!N135*$B$48+Global!N135^2*$C$48)*(N61/$B61)^(1/$C$49)</f>
        <v>0.63668772958576592</v>
      </c>
      <c r="P50" s="44">
        <f>100*$B$49*(Global!O135*$B$48+Global!O135^2*$C$48)*(O61/$B61)^(1/$C$49)</f>
        <v>0.84641979143805302</v>
      </c>
      <c r="Q50" s="44">
        <f>100*$B$49*(Global!P135*$B$48+Global!P135^2*$C$48)*(P61/$B61)^(1/$C$49)</f>
        <v>1.1036610583199919</v>
      </c>
      <c r="R50" s="44">
        <f>100*$B$49*(Global!Q135*$B$48+Global!Q135^2*$C$48)*(Q61/$B61)^(1/$C$49)</f>
        <v>1.4138875425638415</v>
      </c>
      <c r="S50" s="44">
        <f>100*$B$49*(Global!R135*$B$48+Global!R135^2*$C$48)*(R61/$B61)^(1/$C$49)</f>
        <v>1.7825500733765072</v>
      </c>
      <c r="T50" s="44">
        <f>100*$B$49*(Global!S135*$B$48+Global!S135^2*$C$48)*(S61/$B61)^(1/$C$49)</f>
        <v>2.215038866606911</v>
      </c>
      <c r="U50" s="44">
        <f>100*$B$49*(Global!T135*$B$48+Global!T135^2*$C$48)*(T61/$B61)^(1/$C$49)</f>
        <v>2.7166481486997887</v>
      </c>
      <c r="V50" s="44">
        <f>100*$B$49*(Global!U135*$B$48+Global!U135^2*$C$48)*(U61/$B61)^(1/$C$49)</f>
        <v>3.292536665717047</v>
      </c>
      <c r="W50" s="44">
        <f>100*$B$49*(Global!V135*$B$48+Global!V135^2*$C$48)*(V61/$B61)^(1/$C$49)</f>
        <v>3.9529877353417953</v>
      </c>
      <c r="X50" s="44">
        <f>100*$B$49*(Global!W135*$B$48+Global!W135^2*$C$48)*(W61/$B61)^(1/$C$49)</f>
        <v>4.7071089488202462</v>
      </c>
      <c r="Y50" s="44">
        <f>100*$B$49*(Global!X135*$B$48+Global!X135^2*$C$48)*(X61/$B61)^(1/$C$49)</f>
        <v>5.5573241246587965</v>
      </c>
      <c r="Z50" s="44">
        <f>100*$B$49*(Global!Y135*$B$48+Global!Y135^2*$C$48)*(Y61/$B61)^(1/$C$49)</f>
        <v>6.5086865300665018</v>
      </c>
      <c r="AA50" s="44">
        <f>100*$B$49*(Global!Z135*$B$48+Global!Z135^2*$C$48)*(Z61/$B61)^(1/$C$49)</f>
        <v>7.5659755485984972</v>
      </c>
      <c r="AB50" s="44">
        <f>100*$B$49*(Global!AA135*$B$48+Global!AA135^2*$C$48)*(AA61/$B61)^(1/$C$49)</f>
        <v>8.7327723053919666</v>
      </c>
      <c r="AC50" s="44">
        <f>100*$B$49*(Global!AB135*$B$48+Global!AB135^2*$C$48)*(AB61/$B61)^(1/$C$49)</f>
        <v>10.001305593815591</v>
      </c>
      <c r="AD50" s="44">
        <f>100*$B$49*(Global!AC135*$B$48+Global!AC135^2*$C$48)*(AC61/$B61)^(1/$C$49)</f>
        <v>11.354288075190198</v>
      </c>
      <c r="AE50" s="44">
        <f>100*$B$49*(Global!AD135*$B$48+Global!AD135^2*$C$48)*(AD61/$B61)^(1/$C$49)</f>
        <v>12.780444620712689</v>
      </c>
      <c r="AF50" s="44">
        <f>100*$B$49*(Global!AE135*$B$48+Global!AE135^2*$C$48)*(AE61/$B61)^(1/$C$49)</f>
        <v>14.269388176909501</v>
      </c>
      <c r="AG50" s="44">
        <f>100*$B$49*(Global!AF135*$B$48+Global!AF135^2*$C$48)*(AF61/$B61)^(1/$C$49)</f>
        <v>15.806306664372427</v>
      </c>
      <c r="AH50" s="44">
        <f>100*$B$49*(Global!AG135*$B$48+Global!AG135^2*$C$48)*(AG61/$B61)^(1/$C$49)</f>
        <v>17.381635106022053</v>
      </c>
      <c r="AI50" s="44">
        <f>100*$B$49*(Global!AH135*$B$48+Global!AH135^2*$C$48)*(AH61/$B61)^(1/$C$49)</f>
        <v>18.995775978703371</v>
      </c>
      <c r="AJ50" s="44">
        <f>100*$B$49*(Global!AI135*$B$48+Global!AI135^2*$C$48)*(AI61/$B61)^(1/$C$49)</f>
        <v>20.646181962595975</v>
      </c>
      <c r="AK50" s="44">
        <f>100*$B$49*(Global!AJ135*$B$48+Global!AJ135^2*$C$48)*(AJ61/$B61)^(1/$C$49)</f>
        <v>22.330943948238804</v>
      </c>
      <c r="AL50" s="44">
        <f>100*$B$49*(Global!AK135*$B$48+Global!AK135^2*$C$48)*(AK61/$B61)^(1/$C$49)</f>
        <v>24.048711670728643</v>
      </c>
      <c r="AM50" s="44">
        <f>100*$B$49*(Global!AL135*$B$48+Global!AL135^2*$C$48)*(AL61/$B61)^(1/$C$49)</f>
        <v>25.798546111145779</v>
      </c>
      <c r="AN50" s="44">
        <f>100*$B$49*(Global!AM135*$B$48+Global!AM135^2*$C$48)*(AM61/$B61)^(1/$C$49)</f>
        <v>27.579785424732876</v>
      </c>
      <c r="AO50" s="44">
        <f>100*$B$49*(Global!AN135*$B$48+Global!AN135^2*$C$48)*(AN61/$B61)^(1/$C$49)</f>
        <v>29.391931070256902</v>
      </c>
      <c r="AP50" s="44">
        <f>100*$B$49*(Global!AO135*$B$48+Global!AO135^2*$C$48)*(AO61/$B61)^(1/$C$49)</f>
        <v>31.234555003121748</v>
      </c>
      <c r="AQ50" s="44">
        <f>100*$B$49*(Global!AP135*$B$48+Global!AP135^2*$C$48)*(AP61/$B61)^(1/$C$49)</f>
        <v>33.107226396039792</v>
      </c>
      <c r="AR50" s="44">
        <f>100*$B$49*(Global!AQ135*$B$48+Global!AQ135^2*$C$48)*(AQ61/$B61)^(1/$C$49)</f>
        <v>35.009455308718174</v>
      </c>
      <c r="AS50" s="44">
        <f>100*$B$49*(Global!AR135*$B$48+Global!AR135^2*$C$48)*(AR61/$B61)^(1/$C$49)</f>
        <v>36.940650532323389</v>
      </c>
      <c r="AT50" s="44">
        <f>100*$B$49*(Global!AS135*$B$48+Global!AS135^2*$C$48)*(AS61/$B61)^(1/$C$49)</f>
        <v>38.900089165517876</v>
      </c>
      <c r="AU50" s="44">
        <f>100*$B$49*(Global!AT135*$B$48+Global!AT135^2*$C$48)*(AT61/$B61)^(1/$C$49)</f>
        <v>40.886896148524151</v>
      </c>
      <c r="AV50" s="44">
        <f>100*$B$49*(Global!AU135*$B$48+Global!AU135^2*$C$48)*(AU61/$B61)^(1/$C$49)</f>
        <v>42.900032906102332</v>
      </c>
      <c r="AW50" s="44">
        <f>100*$B$49*(Global!AV135*$B$48+Global!AV135^2*$C$48)*(AV61/$B61)^(1/$C$49)</f>
        <v>44.938295427429914</v>
      </c>
      <c r="AX50" s="44">
        <f>100*$B$49*(Global!AW135*$B$48+Global!AW135^2*$C$48)*(AW61/$B61)^(1/$C$49)</f>
        <v>47.0003236041373</v>
      </c>
      <c r="AY50" s="44">
        <f>100*$B$49*(Global!AX135*$B$48+Global!AX135^2*$C$48)*(AX61/$B61)^(1/$C$49)</f>
        <v>49.084625575071421</v>
      </c>
      <c r="AZ50" s="44">
        <f>100*$B$49*(Global!AY135*$B$48+Global!AY135^2*$C$48)*(AY61/$B61)^(1/$C$49)</f>
        <v>51.189623349917113</v>
      </c>
      <c r="BA50" s="44">
        <f>100*$B$49*(Global!AZ135*$B$48+Global!AZ135^2*$C$48)*(AZ61/$B61)^(1/$C$49)</f>
        <v>53.313729294488141</v>
      </c>
      <c r="BB50" s="44">
        <f>100*$B$49*(Global!BA135*$B$48+Global!BA135^2*$C$48)*(BA61/$B61)^(1/$C$49)</f>
        <v>55.455467346629511</v>
      </c>
      <c r="BC50" s="44">
        <f>100*$B$49*(Global!BB135*$B$48+Global!BB135^2*$C$48)*(BB61/$B61)^(1/$C$49)</f>
        <v>57.613658217659165</v>
      </c>
      <c r="BD50" s="44">
        <f>100*$B$49*(Global!BC135*$B$48+Global!BC135^2*$C$48)*(BC61/$B61)^(1/$C$49)</f>
        <v>59.787694270881858</v>
      </c>
      <c r="BE50" s="44">
        <f>100*$B$49*(Global!BD135*$B$48+Global!BD135^2*$C$48)*(BD61/$B61)^(1/$C$49)</f>
        <v>61.977936856831789</v>
      </c>
      <c r="BF50" s="44">
        <f>100*$B$49*(Global!BE135*$B$48+Global!BE135^2*$C$48)*(BE61/$B61)^(1/$C$49)</f>
        <v>64.18627562417231</v>
      </c>
      <c r="BG50" s="44">
        <f>100*$B$49*(Global!BF135*$B$48+Global!BF135^2*$C$48)*(BF61/$B61)^(1/$C$49)</f>
        <v>66.416893798065516</v>
      </c>
      <c r="BH50" s="44">
        <f>100*$B$49*(Global!BG135*$B$48+Global!BG135^2*$C$48)*(BG61/$B61)^(1/$C$49)</f>
        <v>68.677282423919436</v>
      </c>
      <c r="BI50" s="44">
        <f>100*$B$49*(Global!BH135*$B$48+Global!BH135^2*$C$48)*(BH61/$B61)^(1/$C$49)</f>
        <v>70.979535117259303</v>
      </c>
      <c r="BJ50" s="44">
        <f>100*$B$49*(Global!BI135*$B$48+Global!BI135^2*$C$48)*(BI61/$B61)^(1/$C$49)</f>
        <v>73.341924926351084</v>
      </c>
      <c r="BK50" s="44">
        <f>100*$B$49*(Global!BJ80*$B$48+Global!BJ80^2*$C$48)*(BJ61/$B61)^(1/$C$49)</f>
        <v>75.393434657445852</v>
      </c>
      <c r="BL50" s="44">
        <f>100*$B$49*(Global!BK80*$B$48+Global!BK80^2*$C$48)*(BK61/$B61)^(1/$C$49)</f>
        <v>77.423858512211055</v>
      </c>
      <c r="BM50" s="44">
        <f>100*$B$49*(Global!BL80*$B$48+Global!BL80^2*$C$48)*(BL61/$B61)^(1/$C$49)</f>
        <v>79.441413361589667</v>
      </c>
      <c r="BN50" s="44">
        <f>100*$B$49*(Global!BM80*$B$48+Global!BM80^2*$C$48)*(BM61/$B61)^(1/$C$49)</f>
        <v>81.4516149605371</v>
      </c>
      <c r="BO50" s="44">
        <f>100*$B$49*(Global!BN80*$B$48+Global!BN80^2*$C$48)*(BN61/$B61)^(1/$C$49)</f>
        <v>83.458122053153801</v>
      </c>
      <c r="BP50" s="44">
        <f>100*$B$49*(Global!BO80*$B$48+Global!BO80^2*$C$48)*(BO61/$B61)^(1/$C$49)</f>
        <v>85.463319325930172</v>
      </c>
      <c r="BQ50" s="44">
        <f>100*$B$49*(Global!BP80*$B$48+Global!BP80^2*$C$48)*(BP61/$B61)^(1/$C$49)</f>
        <v>87.468719203623081</v>
      </c>
      <c r="BR50" s="44">
        <f>100*$B$49*(Global!BQ80*$B$48+Global!BQ80^2*$C$48)*(BQ61/$B61)^(1/$C$49)</f>
        <v>89.475238385660447</v>
      </c>
      <c r="BS50" s="44">
        <f>100*$B$49*(Global!BR80*$B$48+Global!BR80^2*$C$48)*(BR61/$B61)^(1/$C$49)</f>
        <v>91.483387966503287</v>
      </c>
      <c r="BT50" s="44">
        <f>100*$B$49*(Global!BS80*$B$48+Global!BS80^2*$C$48)*(BS61/$B61)^(1/$C$49)</f>
        <v>93.493404031357528</v>
      </c>
      <c r="BU50" s="44">
        <f>100*$B$49*(Global!BT80*$B$48+Global!BT80^2*$C$48)*(BT61/$B61)^(1/$C$49)</f>
        <v>95.505337296318416</v>
      </c>
      <c r="BV50" s="44">
        <f>100*$B$49*(Global!BU80*$B$48+Global!BU80^2*$C$48)*(BU61/$B61)^(1/$C$49)</f>
        <v>97.519114592142344</v>
      </c>
      <c r="BW50" s="44">
        <f>100*$B$49*(Global!BV80*$B$48+Global!BV80^2*$C$48)*(BV61/$B61)^(1/$C$49)</f>
        <v>99.534581002401765</v>
      </c>
      <c r="BX50" s="44">
        <f>100*$B$49*(Global!BW80*$B$48+Global!BW80^2*$C$48)*(BW61/$B61)^(1/$C$49)</f>
        <v>101.55152871548133</v>
      </c>
      <c r="BY50" s="44">
        <f>100*$B$49*(Global!BX80*$B$48+Global!BX80^2*$C$48)*(BX61/$B61)^(1/$C$49)</f>
        <v>103.56971675480682</v>
      </c>
      <c r="BZ50" s="44">
        <f>100*$B$49*(Global!BY80*$B$48+Global!BY80^2*$C$48)*(BY61/$B61)^(1/$C$49)</f>
        <v>105.58888444782076</v>
      </c>
      <c r="CA50" s="44">
        <f>100*$B$49*(Global!BZ80*$B$48+Global!BZ80^2*$C$48)*(BZ61/$B61)^(1/$C$49)</f>
        <v>107.608760597832</v>
      </c>
      <c r="CB50" s="44">
        <f>100*$B$49*(Global!CA80*$B$48+Global!CA80^2*$C$48)*(CA61/$B61)^(1/$C$49)</f>
        <v>109.62906970701587</v>
      </c>
      <c r="CC50" s="44">
        <f>100*$B$49*(Global!CB80*$B$48+Global!CB80^2*$C$48)*(CB61/$B61)^(1/$C$49)</f>
        <v>111.64953617592813</v>
      </c>
      <c r="CD50" s="44">
        <f>100*$B$49*(Global!CC80*$B$48+Global!CC80^2*$C$48)*(CC61/$B61)^(1/$C$49)</f>
        <v>113.6698871145887</v>
      </c>
      <c r="CE50" s="44">
        <f>100*$B$49*(Global!CD80*$B$48+Global!CD80^2*$C$48)*(CD61/$B61)^(1/$C$49)</f>
        <v>115.68985420096757</v>
      </c>
      <c r="CF50" s="44">
        <f>100*$B$49*(Global!CE80*$B$48+Global!CE80^2*$C$48)*(CE61/$B61)^(1/$C$49)</f>
        <v>117.70917488601401</v>
      </c>
      <c r="CG50" s="44">
        <f>100*$B$49*(Global!CF80*$B$48+Global!CF80^2*$C$48)*(CF61/$B61)^(1/$C$49)</f>
        <v>119.72759315059626</v>
      </c>
      <c r="CH50" s="44">
        <f>100*$B$49*(Global!CG80*$B$48+Global!CG80^2*$C$48)*(CG61/$B61)^(1/$C$49)</f>
        <v>121.74485995539332</v>
      </c>
      <c r="CI50" s="44">
        <f>100*$B$49*(Global!CH80*$B$48+Global!CH80^2*$C$48)*(CH61/$B61)^(1/$C$49)</f>
        <v>123.76073348064452</v>
      </c>
      <c r="CJ50" s="44">
        <f>100*$B$49*(Global!CI80*$B$48+Global!CI80^2*$C$48)*(CI61/$B61)^(1/$C$49)</f>
        <v>125.77497922238717</v>
      </c>
      <c r="CK50" s="44">
        <f>100*$B$49*(Global!CJ80*$B$48+Global!CJ80^2*$C$48)*(CJ61/$B61)^(1/$C$49)</f>
        <v>127.78736999102803</v>
      </c>
      <c r="CL50" s="44">
        <f>100*$B$49*(Global!CK80*$B$48+Global!CK80^2*$C$48)*(CK61/$B61)^(1/$C$49)</f>
        <v>129.79768584382626</v>
      </c>
      <c r="CM50" s="44">
        <f>100*$B$49*(Global!CL80*$B$48+Global!CL80^2*$C$48)*(CL61/$B61)^(1/$C$49)</f>
        <v>131.80571397306298</v>
      </c>
      <c r="CN50" s="44">
        <f>100*$B$49*(Global!CM80*$B$48+Global!CM80^2*$C$48)*(CM61/$B61)^(1/$C$49)</f>
        <v>133.81124856493383</v>
      </c>
      <c r="CO50" s="44">
        <f>100*$B$49*(Global!CN80*$B$48+Global!CN80^2*$C$48)*(CN61/$B61)^(1/$C$49)</f>
        <v>135.81409063956022</v>
      </c>
      <c r="CP50" s="44">
        <f>100*$B$49*(Global!CO80*$B$48+Global!CO80^2*$C$48)*(CO61/$B61)^(1/$C$49)</f>
        <v>137.81404787932195</v>
      </c>
      <c r="CQ50" s="44">
        <f>100*$B$49*(Global!CP80*$B$48+Global!CP80^2*$C$48)*(CP61/$B61)^(1/$C$49)</f>
        <v>139.81093445050431</v>
      </c>
      <c r="CR50" s="44">
        <f>100*$B$49*(Global!CQ80*$B$48+Global!CQ80^2*$C$48)*(CQ61/$B61)^(1/$C$49)</f>
        <v>141.80457082172998</v>
      </c>
      <c r="CS50" s="44">
        <f>100*$B$49*(Global!CR80*$B$48+Global!CR80^2*$C$48)*(CR61/$B61)^(1/$C$49)</f>
        <v>143.79478358158531</v>
      </c>
      <c r="CT50" s="44">
        <f>100*$B$49*(Global!CS80*$B$48+Global!CS80^2*$C$48)*(CS61/$B61)^(1/$C$49)</f>
        <v>145.78140525711763</v>
      </c>
      <c r="CU50" s="44">
        <f>100*$B$49*(Global!CT80*$B$48+Global!CT80^2*$C$48)*(CT61/$B61)^(1/$C$49)</f>
        <v>147.7642741343644</v>
      </c>
      <c r="CV50" s="44">
        <f>100*$B$49*(Global!CU80*$B$48+Global!CU80^2*$C$48)*(CU61/$B61)^(1/$C$49)</f>
        <v>149.74323408171782</v>
      </c>
      <c r="CW50" s="44"/>
      <c r="CX50" s="29"/>
      <c r="CY50" s="29"/>
      <c r="CZ50" s="29"/>
      <c r="DA50" s="29"/>
    </row>
    <row r="51" spans="1:105" ht="18" customHeight="1">
      <c r="A51" s="51" t="s">
        <v>195</v>
      </c>
    </row>
    <row r="52" spans="1:105" ht="18" customHeight="1">
      <c r="A52" s="23" t="s">
        <v>120</v>
      </c>
      <c r="B52" s="194">
        <f>+Data!B245/1000</f>
        <v>3.0776728258783042E-3</v>
      </c>
      <c r="C52" s="116">
        <f>+B95-B92</f>
        <v>0</v>
      </c>
    </row>
    <row r="53" spans="1:105" ht="18" customHeight="1">
      <c r="A53" s="21" t="s">
        <v>121</v>
      </c>
      <c r="B53" s="191">
        <f>+Data!O180</f>
        <v>11.799546802511543</v>
      </c>
      <c r="C53" s="116">
        <f>+Data!Q180</f>
        <v>126.98709766030743</v>
      </c>
    </row>
    <row r="54" spans="1:105" ht="18" customHeight="1">
      <c r="A54" s="21" t="s">
        <v>122</v>
      </c>
    </row>
    <row r="55" spans="1:105" s="6" customFormat="1" ht="12.9">
      <c r="A55" s="199" t="s">
        <v>44</v>
      </c>
      <c r="B55" s="192"/>
      <c r="C55" s="19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937.19556697899202</v>
      </c>
      <c r="C56" s="29">
        <f>B56*EXP(B58)</f>
        <v>1081.0130680798486</v>
      </c>
      <c r="D56" s="29">
        <f>C56*EXP(C58)</f>
        <v>1214.6557543238846</v>
      </c>
      <c r="E56" s="29">
        <f t="shared" ref="E56:BI56" si="10">D56*EXP(D58)</f>
        <v>1328.2043822189544</v>
      </c>
      <c r="F56" s="29">
        <f t="shared" si="10"/>
        <v>1416.5926818179369</v>
      </c>
      <c r="G56" s="29">
        <f t="shared" si="10"/>
        <v>1455.148901943053</v>
      </c>
      <c r="H56" s="29">
        <f t="shared" si="10"/>
        <v>1466.0562767158233</v>
      </c>
      <c r="I56" s="29">
        <f t="shared" si="10"/>
        <v>1477.0454100112265</v>
      </c>
      <c r="J56" s="29">
        <f t="shared" si="10"/>
        <v>1488.1169146674717</v>
      </c>
      <c r="K56" s="29">
        <f t="shared" si="10"/>
        <v>1499.2714081164261</v>
      </c>
      <c r="L56" s="29">
        <f t="shared" si="10"/>
        <v>1497.1045923920378</v>
      </c>
      <c r="M56" s="29">
        <f t="shared" si="10"/>
        <v>1481.6741508046164</v>
      </c>
      <c r="N56" s="29">
        <f t="shared" si="10"/>
        <v>1466.4027485580618</v>
      </c>
      <c r="O56" s="29">
        <f t="shared" si="10"/>
        <v>1451.2887464567748</v>
      </c>
      <c r="P56" s="29">
        <f t="shared" si="10"/>
        <v>1436.3305222001095</v>
      </c>
      <c r="Q56" s="29">
        <f t="shared" si="10"/>
        <v>1421.5264702082393</v>
      </c>
      <c r="R56" s="29">
        <f t="shared" si="10"/>
        <v>1406.8750014498175</v>
      </c>
      <c r="S56" s="29">
        <f t="shared" si="10"/>
        <v>1392.3745432714152</v>
      </c>
      <c r="T56" s="29">
        <f t="shared" si="10"/>
        <v>1378.0235392287154</v>
      </c>
      <c r="U56" s="29">
        <f t="shared" si="10"/>
        <v>1363.8204489194497</v>
      </c>
      <c r="V56" s="29">
        <f t="shared" si="10"/>
        <v>1360.1141672812657</v>
      </c>
      <c r="W56" s="29">
        <f t="shared" si="10"/>
        <v>1366.8194038038771</v>
      </c>
      <c r="X56" s="29">
        <f t="shared" si="10"/>
        <v>1373.5576965197888</v>
      </c>
      <c r="Y56" s="29">
        <f t="shared" si="10"/>
        <v>1380.3292083929637</v>
      </c>
      <c r="Z56" s="29">
        <f t="shared" si="10"/>
        <v>1387.1341031907618</v>
      </c>
      <c r="AA56" s="29">
        <f t="shared" si="10"/>
        <v>1393.972545487901</v>
      </c>
      <c r="AB56" s="29">
        <f t="shared" si="10"/>
        <v>1400.8447006704373</v>
      </c>
      <c r="AC56" s="29">
        <f t="shared" si="10"/>
        <v>1407.7507349397647</v>
      </c>
      <c r="AD56" s="29">
        <f t="shared" si="10"/>
        <v>1414.6908153166344</v>
      </c>
      <c r="AE56" s="29">
        <f t="shared" si="10"/>
        <v>1421.6651096451944</v>
      </c>
      <c r="AF56" s="29">
        <f t="shared" si="10"/>
        <v>1425.1651397188009</v>
      </c>
      <c r="AG56" s="29">
        <f t="shared" si="10"/>
        <v>1425.1651397188009</v>
      </c>
      <c r="AH56" s="29">
        <f t="shared" si="10"/>
        <v>1425.1651397188009</v>
      </c>
      <c r="AI56" s="29">
        <f t="shared" si="10"/>
        <v>1425.1651397188009</v>
      </c>
      <c r="AJ56" s="29">
        <f t="shared" si="10"/>
        <v>1425.1651397188009</v>
      </c>
      <c r="AK56" s="29">
        <f t="shared" si="10"/>
        <v>1425.1651397188009</v>
      </c>
      <c r="AL56" s="29">
        <f t="shared" si="10"/>
        <v>1425.1651397188009</v>
      </c>
      <c r="AM56" s="29">
        <f t="shared" si="10"/>
        <v>1425.1651397188009</v>
      </c>
      <c r="AN56" s="29">
        <f t="shared" si="10"/>
        <v>1425.1651397188009</v>
      </c>
      <c r="AO56" s="29">
        <f t="shared" si="10"/>
        <v>1425.1651397188009</v>
      </c>
      <c r="AP56" s="29">
        <f t="shared" si="10"/>
        <v>1425.1651397188009</v>
      </c>
      <c r="AQ56" s="29">
        <f t="shared" si="10"/>
        <v>1425.1651397188009</v>
      </c>
      <c r="AR56" s="29">
        <f t="shared" si="10"/>
        <v>1425.1651397188009</v>
      </c>
      <c r="AS56" s="29">
        <f t="shared" si="10"/>
        <v>1425.1651397188009</v>
      </c>
      <c r="AT56" s="29">
        <f t="shared" si="10"/>
        <v>1425.1651397188009</v>
      </c>
      <c r="AU56" s="29">
        <f t="shared" si="10"/>
        <v>1425.1651397188009</v>
      </c>
      <c r="AV56" s="29">
        <f t="shared" si="10"/>
        <v>1425.1651397188009</v>
      </c>
      <c r="AW56" s="29">
        <f t="shared" si="10"/>
        <v>1425.1651397188009</v>
      </c>
      <c r="AX56" s="29">
        <f t="shared" si="10"/>
        <v>1425.1651397188009</v>
      </c>
      <c r="AY56" s="29">
        <f t="shared" si="10"/>
        <v>1425.1651397188009</v>
      </c>
      <c r="AZ56" s="29">
        <f t="shared" si="10"/>
        <v>1425.1651397188009</v>
      </c>
      <c r="BA56" s="29">
        <f t="shared" si="10"/>
        <v>1425.1651397188009</v>
      </c>
      <c r="BB56" s="29">
        <f t="shared" si="10"/>
        <v>1425.1651397188009</v>
      </c>
      <c r="BC56" s="29">
        <f t="shared" si="10"/>
        <v>1425.1651397188009</v>
      </c>
      <c r="BD56" s="29">
        <f t="shared" si="10"/>
        <v>1425.1651397188009</v>
      </c>
      <c r="BE56" s="29">
        <f t="shared" si="10"/>
        <v>1425.1651397188009</v>
      </c>
      <c r="BF56" s="29">
        <f t="shared" si="10"/>
        <v>1425.1651397188009</v>
      </c>
      <c r="BG56" s="29">
        <f t="shared" si="10"/>
        <v>1425.1651397188009</v>
      </c>
      <c r="BH56" s="29">
        <f t="shared" si="10"/>
        <v>1425.1651397188009</v>
      </c>
      <c r="BI56" s="29">
        <f t="shared" si="10"/>
        <v>1425.1651397188009</v>
      </c>
    </row>
    <row r="57" spans="1:105" s="6" customFormat="1" ht="12.9">
      <c r="A57" s="5" t="s">
        <v>113</v>
      </c>
      <c r="B57" s="192">
        <f>Parameters!Q48</f>
        <v>937.19556697899202</v>
      </c>
      <c r="C57" s="193"/>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+Data!B49*10</f>
        <v>0.14276192989357461</v>
      </c>
      <c r="C58" s="29">
        <f>+Data!C49*10</f>
        <v>0.11656207940794015</v>
      </c>
      <c r="D58" s="29">
        <f>+Data!D49*10</f>
        <v>8.9367234613343796E-2</v>
      </c>
      <c r="E58" s="29">
        <f>+Data!E49*10</f>
        <v>6.4426526819549343E-2</v>
      </c>
      <c r="F58" s="29">
        <f>+Data!F49*10</f>
        <v>2.6853765187099789E-2</v>
      </c>
      <c r="G58" s="29">
        <f>+Data!G49*10</f>
        <v>7.4677571723251457E-3</v>
      </c>
      <c r="H58" s="29">
        <f>+Data!H49*10</f>
        <v>7.4677571723251457E-3</v>
      </c>
      <c r="I58" s="29">
        <f>+Data!I49*10</f>
        <v>7.4677571723251457E-3</v>
      </c>
      <c r="J58" s="29">
        <f>+Data!J49*10</f>
        <v>7.4677571723251457E-3</v>
      </c>
      <c r="K58" s="29">
        <f>+Data!K49*10</f>
        <v>-1.4462911875713505E-3</v>
      </c>
      <c r="L58" s="29">
        <f>+Data!L49*10</f>
        <v>-1.0360339547467847E-2</v>
      </c>
      <c r="M58" s="29">
        <f>+Data!M49*10</f>
        <v>-1.0360339547467847E-2</v>
      </c>
      <c r="N58" s="29">
        <f>+Data!N49*10</f>
        <v>-1.0360339547467847E-2</v>
      </c>
      <c r="O58" s="29">
        <f>+Data!O49*10</f>
        <v>-1.0360339547467847E-2</v>
      </c>
      <c r="P58" s="29">
        <f>+Data!P49*10</f>
        <v>-1.0360339547467847E-2</v>
      </c>
      <c r="Q58" s="29">
        <f>+Data!Q49*10</f>
        <v>-1.0360339547467847E-2</v>
      </c>
      <c r="R58" s="29">
        <f>+Data!R49*10</f>
        <v>-1.0360339547467847E-2</v>
      </c>
      <c r="S58" s="29">
        <f>+Data!S49*10</f>
        <v>-1.0360339547467847E-2</v>
      </c>
      <c r="T58" s="29">
        <f>+Data!T49*10</f>
        <v>-1.0360339547467847E-2</v>
      </c>
      <c r="U58" s="29">
        <f>+Data!U49*10</f>
        <v>-2.7212723119892528E-3</v>
      </c>
      <c r="V58" s="29">
        <f>+Data!V49*10</f>
        <v>4.9177949234893411E-3</v>
      </c>
      <c r="W58" s="29">
        <f>+Data!W49*10</f>
        <v>4.9177949234893411E-3</v>
      </c>
      <c r="X58" s="29">
        <f>+Data!X49*10</f>
        <v>4.9177949234893411E-3</v>
      </c>
      <c r="Y58" s="29">
        <f>+Data!Y49*10</f>
        <v>4.9177949234893411E-3</v>
      </c>
      <c r="Z58" s="29">
        <f>+Data!Z49*10</f>
        <v>4.9177949234893411E-3</v>
      </c>
      <c r="AA58" s="29">
        <f>+Data!AA49*10</f>
        <v>4.9177949234893411E-3</v>
      </c>
      <c r="AB58" s="29">
        <f>+Data!AB49*10</f>
        <v>4.9177949234893411E-3</v>
      </c>
      <c r="AC58" s="29">
        <f>+Data!AC49*10</f>
        <v>4.9177949234893411E-3</v>
      </c>
      <c r="AD58" s="29">
        <f>+Data!AD49*10</f>
        <v>4.9177949234893411E-3</v>
      </c>
      <c r="AE58" s="29">
        <f>+Data!AE49*10</f>
        <v>2.4588974617446705E-3</v>
      </c>
      <c r="AF58" s="29">
        <f>+Data!AF47*10</f>
        <v>0</v>
      </c>
      <c r="AG58" s="29">
        <f>+Data!AG47*10</f>
        <v>0</v>
      </c>
      <c r="AH58" s="29">
        <f>+Data!AH47*10</f>
        <v>0</v>
      </c>
      <c r="AI58" s="29">
        <f>+Data!AI47*10</f>
        <v>0</v>
      </c>
      <c r="AJ58" s="29">
        <f>+Data!AJ47*10</f>
        <v>0</v>
      </c>
      <c r="AK58" s="29">
        <f>+Data!AK47*10</f>
        <v>0</v>
      </c>
      <c r="AL58" s="29">
        <f>+Data!AL47*10</f>
        <v>0</v>
      </c>
      <c r="AM58" s="29">
        <f>+Data!AM47*10</f>
        <v>0</v>
      </c>
      <c r="AN58" s="29">
        <f>+Data!AN47*10</f>
        <v>0</v>
      </c>
      <c r="AO58" s="29">
        <f>+Data!AO47*10</f>
        <v>0</v>
      </c>
      <c r="AP58" s="29">
        <f>+Data!AP47*10</f>
        <v>0</v>
      </c>
      <c r="AQ58" s="29">
        <f>+Data!AQ47*10</f>
        <v>0</v>
      </c>
      <c r="AR58" s="29">
        <f>+Data!AR47*10</f>
        <v>0</v>
      </c>
      <c r="AS58" s="29">
        <f>+Data!AS47*10</f>
        <v>0</v>
      </c>
      <c r="AT58" s="29">
        <f>+Data!AT47*10</f>
        <v>0</v>
      </c>
      <c r="AU58" s="29">
        <f>+Data!AU47*10</f>
        <v>0</v>
      </c>
      <c r="AV58" s="29">
        <f>+Data!AV47*10</f>
        <v>0</v>
      </c>
      <c r="AW58" s="29">
        <f>+Data!AW47*10</f>
        <v>0</v>
      </c>
      <c r="AX58" s="29">
        <f>+Data!AX47*10</f>
        <v>0</v>
      </c>
      <c r="AY58" s="29">
        <f>+Data!AY47*10</f>
        <v>0</v>
      </c>
      <c r="AZ58" s="29">
        <f>+Data!AZ47*10</f>
        <v>0</v>
      </c>
      <c r="BA58" s="29">
        <f>+Data!BA47*10</f>
        <v>0</v>
      </c>
      <c r="BB58" s="29">
        <f>+Data!BB47*10</f>
        <v>0</v>
      </c>
      <c r="BC58" s="29">
        <f>+Data!BC47*10</f>
        <v>0</v>
      </c>
      <c r="BD58" s="29">
        <f>+Data!BD47*10</f>
        <v>0</v>
      </c>
      <c r="BE58" s="29">
        <f>+Data!BE47*10</f>
        <v>0</v>
      </c>
      <c r="BF58" s="29">
        <f>+Data!BF47*10</f>
        <v>0</v>
      </c>
      <c r="BG58" s="29">
        <f>+Data!BG47*10</f>
        <v>0</v>
      </c>
      <c r="BH58" s="29">
        <f>+Data!BH47*10</f>
        <v>0</v>
      </c>
      <c r="BI58" s="29">
        <f>+Data!BI47*10</f>
        <v>0</v>
      </c>
    </row>
    <row r="59" spans="1:105" s="6" customFormat="1" ht="12.9">
      <c r="A59" s="5" t="s">
        <v>129</v>
      </c>
      <c r="B59" s="192">
        <f>+BI56</f>
        <v>1425.1651397188009</v>
      </c>
      <c r="C59" s="193"/>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147"/>
    </row>
    <row r="61" spans="1:105" s="45" customFormat="1" ht="18" customHeight="1">
      <c r="A61" s="572" t="s">
        <v>124</v>
      </c>
      <c r="B61" s="45">
        <f t="shared" ref="B61:BI61" si="11">B20*B74^$B7*(B56/1000)^(1-$B7)</f>
        <v>2.6191887369437756</v>
      </c>
      <c r="C61" s="45">
        <f t="shared" si="11"/>
        <v>4.17926238211209</v>
      </c>
      <c r="D61" s="45">
        <f t="shared" si="11"/>
        <v>6.9275004971698904</v>
      </c>
      <c r="E61" s="45">
        <f t="shared" si="11"/>
        <v>10.642308147517021</v>
      </c>
      <c r="F61" s="45">
        <f t="shared" si="11"/>
        <v>15.379886606529789</v>
      </c>
      <c r="G61" s="45">
        <f t="shared" si="11"/>
        <v>20.830978429714975</v>
      </c>
      <c r="H61" s="45">
        <f t="shared" si="11"/>
        <v>27.006107068648401</v>
      </c>
      <c r="I61" s="45">
        <f t="shared" si="11"/>
        <v>34.225516259010234</v>
      </c>
      <c r="J61" s="45">
        <f t="shared" si="11"/>
        <v>42.529419188114382</v>
      </c>
      <c r="K61" s="45">
        <f t="shared" si="11"/>
        <v>51.943426190270081</v>
      </c>
      <c r="L61" s="45">
        <f t="shared" si="11"/>
        <v>61.949172205836291</v>
      </c>
      <c r="M61" s="45">
        <f t="shared" si="11"/>
        <v>72.424552618801542</v>
      </c>
      <c r="N61" s="45">
        <f t="shared" si="11"/>
        <v>82.999564298721396</v>
      </c>
      <c r="O61" s="45">
        <f t="shared" si="11"/>
        <v>94.17582503566841</v>
      </c>
      <c r="P61" s="45">
        <f t="shared" si="11"/>
        <v>105.81900378164519</v>
      </c>
      <c r="Q61" s="45">
        <f t="shared" si="11"/>
        <v>117.81035577341089</v>
      </c>
      <c r="R61" s="45">
        <f t="shared" si="11"/>
        <v>130.04380029524972</v>
      </c>
      <c r="S61" s="45">
        <f t="shared" si="11"/>
        <v>142.42415244929686</v>
      </c>
      <c r="T61" s="45">
        <f t="shared" si="11"/>
        <v>154.86612197382604</v>
      </c>
      <c r="U61" s="45">
        <f t="shared" si="11"/>
        <v>167.29366272941093</v>
      </c>
      <c r="V61" s="45">
        <f t="shared" si="11"/>
        <v>180.6026078828653</v>
      </c>
      <c r="W61" s="45">
        <f t="shared" si="11"/>
        <v>195.15727494441896</v>
      </c>
      <c r="X61" s="45">
        <f t="shared" si="11"/>
        <v>210.17572718217369</v>
      </c>
      <c r="Y61" s="45">
        <f t="shared" si="11"/>
        <v>225.50317011417354</v>
      </c>
      <c r="Z61" s="45">
        <f t="shared" si="11"/>
        <v>241.03387703747507</v>
      </c>
      <c r="AA61" s="45">
        <f t="shared" si="11"/>
        <v>256.69077202586749</v>
      </c>
      <c r="AB61" s="45">
        <f t="shared" si="11"/>
        <v>272.41910586793625</v>
      </c>
      <c r="AC61" s="45">
        <f t="shared" si="11"/>
        <v>288.18234427363734</v>
      </c>
      <c r="AD61" s="45">
        <f t="shared" si="11"/>
        <v>304.18540534295198</v>
      </c>
      <c r="AE61" s="45">
        <f t="shared" si="11"/>
        <v>320.392770517396</v>
      </c>
      <c r="AF61" s="45">
        <f t="shared" si="11"/>
        <v>336.18523677036882</v>
      </c>
      <c r="AG61" s="45">
        <f t="shared" si="11"/>
        <v>351.32202437744928</v>
      </c>
      <c r="AH61" s="45">
        <f t="shared" si="11"/>
        <v>366.244601996006</v>
      </c>
      <c r="AI61" s="45">
        <f t="shared" si="11"/>
        <v>381.00148710769753</v>
      </c>
      <c r="AJ61" s="45">
        <f t="shared" si="11"/>
        <v>395.6087922307463</v>
      </c>
      <c r="AK61" s="45">
        <f t="shared" si="11"/>
        <v>410.06932420505336</v>
      </c>
      <c r="AL61" s="45">
        <f t="shared" si="11"/>
        <v>424.37917994049587</v>
      </c>
      <c r="AM61" s="45">
        <f t="shared" si="11"/>
        <v>438.53077331211728</v>
      </c>
      <c r="AN61" s="45">
        <f t="shared" si="11"/>
        <v>452.51407086548954</v>
      </c>
      <c r="AO61" s="45">
        <f t="shared" si="11"/>
        <v>466.31693962108073</v>
      </c>
      <c r="AP61" s="45">
        <f t="shared" si="11"/>
        <v>479.92508702512379</v>
      </c>
      <c r="AQ61" s="45">
        <f t="shared" si="11"/>
        <v>493.32184455894333</v>
      </c>
      <c r="AR61" s="45">
        <f t="shared" si="11"/>
        <v>506.48792770541525</v>
      </c>
      <c r="AS61" s="45">
        <f t="shared" si="11"/>
        <v>519.40124884076579</v>
      </c>
      <c r="AT61" s="45">
        <f t="shared" si="11"/>
        <v>532.03684017368585</v>
      </c>
      <c r="AU61" s="45">
        <f t="shared" si="11"/>
        <v>544.36694750207846</v>
      </c>
      <c r="AV61" s="45">
        <f t="shared" si="11"/>
        <v>556.36137606774071</v>
      </c>
      <c r="AW61" s="45">
        <f t="shared" si="11"/>
        <v>567.98820532020829</v>
      </c>
      <c r="AX61" s="45">
        <f t="shared" si="11"/>
        <v>579.21504071306981</v>
      </c>
      <c r="AY61" s="45">
        <f t="shared" si="11"/>
        <v>590.01103988345153</v>
      </c>
      <c r="AZ61" s="45">
        <f t="shared" si="11"/>
        <v>600.35004011623641</v>
      </c>
      <c r="BA61" s="45">
        <f t="shared" si="11"/>
        <v>610.21522524946465</v>
      </c>
      <c r="BB61" s="45">
        <f t="shared" si="11"/>
        <v>619.60590178079531</v>
      </c>
      <c r="BC61" s="45">
        <f t="shared" si="11"/>
        <v>628.54709972995045</v>
      </c>
      <c r="BD61" s="45">
        <f t="shared" si="11"/>
        <v>637.10286099760538</v>
      </c>
      <c r="BE61" s="45">
        <f t="shared" si="11"/>
        <v>645.39420692584281</v>
      </c>
      <c r="BF61" s="45">
        <f t="shared" si="11"/>
        <v>653.62286489048927</v>
      </c>
      <c r="BG61" s="45">
        <f t="shared" si="11"/>
        <v>662.10186453175004</v>
      </c>
      <c r="BH61" s="45">
        <f t="shared" si="11"/>
        <v>671.29408554378028</v>
      </c>
      <c r="BI61" s="45">
        <f t="shared" si="11"/>
        <v>681.85974110675113</v>
      </c>
      <c r="BJ61" s="45">
        <f>+BI61</f>
        <v>681.85974110675113</v>
      </c>
      <c r="BK61" s="45">
        <f t="shared" ref="BK61:CV61" si="12">+BJ61</f>
        <v>681.85974110675113</v>
      </c>
      <c r="BL61" s="45">
        <f t="shared" si="12"/>
        <v>681.85974110675113</v>
      </c>
      <c r="BM61" s="45">
        <f t="shared" si="12"/>
        <v>681.85974110675113</v>
      </c>
      <c r="BN61" s="45">
        <f t="shared" si="12"/>
        <v>681.85974110675113</v>
      </c>
      <c r="BO61" s="45">
        <f t="shared" si="12"/>
        <v>681.85974110675113</v>
      </c>
      <c r="BP61" s="45">
        <f t="shared" si="12"/>
        <v>681.85974110675113</v>
      </c>
      <c r="BQ61" s="45">
        <f t="shared" si="12"/>
        <v>681.85974110675113</v>
      </c>
      <c r="BR61" s="45">
        <f t="shared" si="12"/>
        <v>681.85974110675113</v>
      </c>
      <c r="BS61" s="45">
        <f t="shared" si="12"/>
        <v>681.85974110675113</v>
      </c>
      <c r="BT61" s="45">
        <f t="shared" si="12"/>
        <v>681.85974110675113</v>
      </c>
      <c r="BU61" s="45">
        <f t="shared" si="12"/>
        <v>681.85974110675113</v>
      </c>
      <c r="BV61" s="45">
        <f t="shared" si="12"/>
        <v>681.85974110675113</v>
      </c>
      <c r="BW61" s="45">
        <f t="shared" si="12"/>
        <v>681.85974110675113</v>
      </c>
      <c r="BX61" s="45">
        <f t="shared" si="12"/>
        <v>681.85974110675113</v>
      </c>
      <c r="BY61" s="45">
        <f t="shared" si="12"/>
        <v>681.85974110675113</v>
      </c>
      <c r="BZ61" s="45">
        <f t="shared" si="12"/>
        <v>681.85974110675113</v>
      </c>
      <c r="CA61" s="45">
        <f t="shared" si="12"/>
        <v>681.85974110675113</v>
      </c>
      <c r="CB61" s="45">
        <f t="shared" si="12"/>
        <v>681.85974110675113</v>
      </c>
      <c r="CC61" s="45">
        <f t="shared" si="12"/>
        <v>681.85974110675113</v>
      </c>
      <c r="CD61" s="45">
        <f t="shared" si="12"/>
        <v>681.85974110675113</v>
      </c>
      <c r="CE61" s="45">
        <f t="shared" si="12"/>
        <v>681.85974110675113</v>
      </c>
      <c r="CF61" s="45">
        <f t="shared" si="12"/>
        <v>681.85974110675113</v>
      </c>
      <c r="CG61" s="45">
        <f t="shared" si="12"/>
        <v>681.85974110675113</v>
      </c>
      <c r="CH61" s="45">
        <f t="shared" si="12"/>
        <v>681.85974110675113</v>
      </c>
      <c r="CI61" s="45">
        <f t="shared" si="12"/>
        <v>681.85974110675113</v>
      </c>
      <c r="CJ61" s="45">
        <f t="shared" si="12"/>
        <v>681.85974110675113</v>
      </c>
      <c r="CK61" s="45">
        <f t="shared" si="12"/>
        <v>681.85974110675113</v>
      </c>
      <c r="CL61" s="45">
        <f t="shared" si="12"/>
        <v>681.85974110675113</v>
      </c>
      <c r="CM61" s="45">
        <f t="shared" si="12"/>
        <v>681.85974110675113</v>
      </c>
      <c r="CN61" s="45">
        <f t="shared" si="12"/>
        <v>681.85974110675113</v>
      </c>
      <c r="CO61" s="45">
        <f t="shared" si="12"/>
        <v>681.85974110675113</v>
      </c>
      <c r="CP61" s="45">
        <f t="shared" si="12"/>
        <v>681.85974110675113</v>
      </c>
      <c r="CQ61" s="45">
        <f t="shared" si="12"/>
        <v>681.85974110675113</v>
      </c>
      <c r="CR61" s="45">
        <f t="shared" si="12"/>
        <v>681.85974110675113</v>
      </c>
      <c r="CS61" s="45">
        <f t="shared" si="12"/>
        <v>681.85974110675113</v>
      </c>
      <c r="CT61" s="45">
        <f t="shared" si="12"/>
        <v>681.85974110675113</v>
      </c>
      <c r="CU61" s="45">
        <f t="shared" si="12"/>
        <v>681.85974110675113</v>
      </c>
      <c r="CV61" s="45">
        <f t="shared" si="12"/>
        <v>681.85974110675113</v>
      </c>
    </row>
    <row r="62" spans="1:105" s="64" customFormat="1" ht="18" customHeight="1">
      <c r="A62" s="580" t="s">
        <v>1128</v>
      </c>
      <c r="B62" s="64">
        <f>($B24*B81+$B25*B81^$B$26+$B$29*(B81/$B$27)^$B$28)*Parameters!$B$116*0.01</f>
        <v>2.6515942275779415E-3</v>
      </c>
      <c r="C62" s="64">
        <f>($B24*C81+$B25*C81^$B$26+$B$29*(C81/$B$27)^$B$28)*Parameters!$B$116*0.01</f>
        <v>3.3857579124772588E-3</v>
      </c>
      <c r="D62" s="64">
        <f>($B24*D81+$B25*D81^$B$26+$B$29*(D81/$B$27)^$B$28)*Parameters!$B$116*0.01</f>
        <v>4.7822478447955927E-3</v>
      </c>
      <c r="E62" s="64">
        <f>($B24*E81+$B25*E81^$B$26+$B$29*(E81/$B$27)^$B$28)*Parameters!$B$116*0.01</f>
        <v>6.6771444144862295E-3</v>
      </c>
      <c r="F62" s="64">
        <f>($B24*F81+$B25*F81^$B$26+$B$29*(F81/$B$27)^$B$28)*Parameters!$B$116*0.01</f>
        <v>9.0357814528653265E-3</v>
      </c>
      <c r="G62" s="64">
        <f>($B24*G81+$B25*G81^$B$26+$B$29*(G81/$B$27)^$B$28)*Parameters!$B$116*0.01</f>
        <v>1.1799829759709538E-2</v>
      </c>
      <c r="H62" s="64">
        <f>($B24*H81+$B25*H81^$B$26+$B$29*(H81/$B$27)^$B$28)*Parameters!$B$116*0.01</f>
        <v>1.4896679716750993E-2</v>
      </c>
      <c r="I62" s="64">
        <f>($B24*I81+$B25*I81^$B$26+$B$29*(I81/$B$27)^$B$28)*Parameters!$B$116*0.01</f>
        <v>1.8258948192020313E-2</v>
      </c>
      <c r="J62" s="64">
        <f>($B24*J81+$B25*J81^$B$26+$B$29*(J81/$B$27)^$B$28)*Parameters!$B$116*0.01</f>
        <v>2.1833917002967142E-2</v>
      </c>
      <c r="K62" s="64">
        <f>($B24*K81+$B25*K81^$B$26+$B$29*(K81/$B$27)^$B$28)*Parameters!$B$116*0.01</f>
        <v>2.5583009114127364E-2</v>
      </c>
      <c r="L62" s="64">
        <f>($B24*L81+$B25*L81^$B$26+$B$29*(L81/$B$27)^$B$28)*Parameters!$B$116*0.01</f>
        <v>2.9479132009453474E-2</v>
      </c>
      <c r="M62" s="64">
        <f>($B24*M81+$B25*M81^$B$26+$B$29*(M81/$B$27)^$B$28)*Parameters!$B$116*0.01</f>
        <v>3.3387962901798983E-2</v>
      </c>
      <c r="N62" s="64">
        <f>($B24*N81+$B25*N81^$B$26+$B$29*(N81/$B$27)^$B$28)*Parameters!$B$116*0.01</f>
        <v>3.7313508063549453E-2</v>
      </c>
      <c r="O62" s="64">
        <f>($B24*O81+$B25*O81^$B$26+$B$29*(O81/$B$27)^$B$28)*Parameters!$B$116*0.01</f>
        <v>4.1257317123748971E-2</v>
      </c>
      <c r="P62" s="64">
        <f>($B24*P81+$B25*P81^$B$26+$B$29*(P81/$B$27)^$B$28)*Parameters!$B$116*0.01</f>
        <v>4.5215558993527936E-2</v>
      </c>
      <c r="Q62" s="64">
        <f>($B24*Q81+$B25*Q81^$B$26+$B$29*(Q81/$B$27)^$B$28)*Parameters!$B$116*0.01</f>
        <v>4.9181912464204267E-2</v>
      </c>
      <c r="R62" s="64">
        <f>($B24*R81+$B25*R81^$B$26+$B$29*(R81/$B$27)^$B$28)*Parameters!$B$116*0.01</f>
        <v>5.3148861303639043E-2</v>
      </c>
      <c r="S62" s="64">
        <f>($B24*S81+$B25*S81^$B$26+$B$29*(S81/$B$27)^$B$28)*Parameters!$B$116*0.01</f>
        <v>5.7108154906790151E-2</v>
      </c>
      <c r="T62" s="64">
        <f>($B24*T81+$B25*T81^$B$26+$B$29*(T81/$B$27)^$B$28)*Parameters!$B$116*0.01</f>
        <v>6.1050785213642822E-2</v>
      </c>
      <c r="U62" s="64">
        <f>($B24*U81+$B25*U81^$B$26+$B$29*(U81/$B$27)^$B$28)*Parameters!$B$116*0.01</f>
        <v>6.4966616879722799E-2</v>
      </c>
      <c r="V62" s="64">
        <f>($B24*V81+$B25*V81^$B$26+$B$29*(V81/$B$27)^$B$28)*Parameters!$B$116*0.01</f>
        <v>6.8847647433517192E-2</v>
      </c>
      <c r="W62" s="64">
        <f>($B24*W81+$B25*W81^$B$26+$B$29*(W81/$B$27)^$B$28)*Parameters!$B$116*0.01</f>
        <v>7.2690138708096444E-2</v>
      </c>
      <c r="X62" s="64">
        <f>($B24*X81+$B25*X81^$B$26+$B$29*(X81/$B$27)^$B$28)*Parameters!$B$116*0.01</f>
        <v>7.6488027205715514E-2</v>
      </c>
      <c r="Y62" s="64">
        <f>($B24*Y81+$B25*Y81^$B$26+$B$29*(Y81/$B$27)^$B$28)*Parameters!$B$116*0.01</f>
        <v>8.0225935990094852E-2</v>
      </c>
      <c r="Z62" s="64">
        <f>($B24*Z81+$B25*Z81^$B$26+$B$29*(Z81/$B$27)^$B$28)*Parameters!$B$116*0.01</f>
        <v>8.3876582705148819E-2</v>
      </c>
      <c r="AA62" s="64">
        <f>($B24*AA81+$B25*AA81^$B$26+$B$29*(AA81/$B$27)^$B$28)*Parameters!$B$116*0.01</f>
        <v>8.7328529610324196E-2</v>
      </c>
      <c r="AB62" s="64">
        <f>($B24*AB81+$B25*AB81^$B$26+$B$29*(AB81/$B$27)^$B$28)*Parameters!$B$116*0.01</f>
        <v>8.9471239992250096E-2</v>
      </c>
      <c r="AC62" s="64">
        <f>($B24*AC81+$B25*AC81^$B$26+$B$29*(AC81/$B$27)^$B$28)*Parameters!$B$116*0.01</f>
        <v>8.9690745496583194E-2</v>
      </c>
      <c r="AD62" s="64">
        <f>($B24*AD81+$B25*AD81^$B$26+$B$29*(AD81/$B$27)^$B$28)*Parameters!$B$116*0.01</f>
        <v>8.8754649760227039E-2</v>
      </c>
      <c r="AE62" s="64">
        <f>($B24*AE81+$B25*AE81^$B$26+$B$29*(AE81/$B$27)^$B$28)*Parameters!$B$116*0.01</f>
        <v>8.7188462268141559E-2</v>
      </c>
      <c r="AF62" s="64">
        <f>($B24*AF81+$B25*AF81^$B$26+$B$29*(AF81/$B$27)^$B$28)*Parameters!$B$116*0.01</f>
        <v>8.5335885918035398E-2</v>
      </c>
      <c r="AG62" s="64">
        <f>($B24*AG81+$B25*AG81^$B$26+$B$29*(AG81/$B$27)^$B$28)*Parameters!$B$116*0.01</f>
        <v>8.3412227288421195E-2</v>
      </c>
      <c r="AH62" s="64">
        <f>($B24*AH81+$B25*AH81^$B$26+$B$29*(AH81/$B$27)^$B$28)*Parameters!$B$116*0.01</f>
        <v>8.1545608330880398E-2</v>
      </c>
      <c r="AI62" s="64">
        <f>($B24*AI81+$B25*AI81^$B$26+$B$29*(AI81/$B$27)^$B$28)*Parameters!$B$116*0.01</f>
        <v>7.9806685297384355E-2</v>
      </c>
      <c r="AJ62" s="64">
        <f>($B24*AJ81+$B25*AJ81^$B$26+$B$29*(AJ81/$B$27)^$B$28)*Parameters!$B$116*0.01</f>
        <v>7.8229251075583262E-2</v>
      </c>
      <c r="AK62" s="64">
        <f>($B24*AK81+$B25*AK81^$B$26+$B$29*(AK81/$B$27)^$B$28)*Parameters!$B$116*0.01</f>
        <v>7.6824149882116291E-2</v>
      </c>
      <c r="AL62" s="64">
        <f>($B24*AL81+$B25*AL81^$B$26+$B$29*(AL81/$B$27)^$B$28)*Parameters!$B$116*0.01</f>
        <v>7.5588492355485981E-2</v>
      </c>
      <c r="AM62" s="64">
        <f>($B24*AM81+$B25*AM81^$B$26+$B$29*(AM81/$B$27)^$B$28)*Parameters!$B$116*0.01</f>
        <v>7.45116536011282E-2</v>
      </c>
      <c r="AN62" s="64">
        <f>($B24*AN81+$B25*AN81^$B$26+$B$29*(AN81/$B$27)^$B$28)*Parameters!$B$116*0.01</f>
        <v>7.3579107120364903E-2</v>
      </c>
      <c r="AO62" s="64">
        <f>($B24*AO81+$B25*AO81^$B$26+$B$29*(AO81/$B$27)^$B$28)*Parameters!$B$116*0.01</f>
        <v>7.2774821450678928E-2</v>
      </c>
      <c r="AP62" s="64">
        <f>($B24*AP81+$B25*AP81^$B$26+$B$29*(AP81/$B$27)^$B$28)*Parameters!$B$116*0.01</f>
        <v>7.2082712471362498E-2</v>
      </c>
      <c r="AQ62" s="64">
        <f>($B24*AQ81+$B25*AQ81^$B$26+$B$29*(AQ81/$B$27)^$B$28)*Parameters!$B$116*0.01</f>
        <v>7.1487481904592254E-2</v>
      </c>
      <c r="AR62" s="64">
        <f>($B24*AR81+$B25*AR81^$B$26+$B$29*(AR81/$B$27)^$B$28)*Parameters!$B$116*0.01</f>
        <v>7.0975061886460744E-2</v>
      </c>
      <c r="AS62" s="64">
        <f>($B24*AS81+$B25*AS81^$B$26+$B$29*(AS81/$B$27)^$B$28)*Parameters!$B$116*0.01</f>
        <v>7.0532810972543575E-2</v>
      </c>
      <c r="AT62" s="64">
        <f>($B24*AT81+$B25*AT81^$B$26+$B$29*(AT81/$B$27)^$B$28)*Parameters!$B$116*0.01</f>
        <v>7.0149557125953554E-2</v>
      </c>
      <c r="AU62" s="64">
        <f>($B24*AU81+$B25*AU81^$B$26+$B$29*(AU81/$B$27)^$B$28)*Parameters!$B$116*0.01</f>
        <v>6.9815550071420845E-2</v>
      </c>
      <c r="AV62" s="64">
        <f>($B24*AV81+$B25*AV81^$B$26+$B$29*(AV81/$B$27)^$B$28)*Parameters!$B$116*0.01</f>
        <v>6.9522363381065572E-2</v>
      </c>
      <c r="AW62" s="64">
        <f>($B24*AW81+$B25*AW81^$B$26+$B$29*(AW81/$B$27)^$B$28)*Parameters!$B$116*0.01</f>
        <v>6.9262772072500201E-2</v>
      </c>
      <c r="AX62" s="64">
        <f>($B24*AX81+$B25*AX81^$B$26+$B$29*(AX81/$B$27)^$B$28)*Parameters!$B$116*0.01</f>
        <v>6.9030621864022007E-2</v>
      </c>
      <c r="AY62" s="64">
        <f>($B24*AY81+$B25*AY81^$B$26+$B$29*(AY81/$B$27)^$B$28)*Parameters!$B$116*0.01</f>
        <v>6.8820699890839526E-2</v>
      </c>
      <c r="AZ62" s="64">
        <f>($B24*AZ81+$B25*AZ81^$B$26+$B$29*(AZ81/$B$27)^$B$28)*Parameters!$B$116*0.01</f>
        <v>6.8628612540270514E-2</v>
      </c>
      <c r="BA62" s="64">
        <f>($B24*BA81+$B25*BA81^$B$26+$B$29*(BA81/$B$27)^$B$28)*Parameters!$B$116*0.01</f>
        <v>6.8450673380225868E-2</v>
      </c>
      <c r="BB62" s="64">
        <f>($B24*BB81+$B25*BB81^$B$26+$B$29*(BB81/$B$27)^$B$28)*Parameters!$B$116*0.01</f>
        <v>6.8283802445482517E-2</v>
      </c>
      <c r="BC62" s="64">
        <f>($B24*BC81+$B25*BC81^$B$26+$B$29*(BC81/$B$27)^$B$28)*Parameters!$B$116*0.01</f>
        <v>6.8125437083500606E-2</v>
      </c>
      <c r="BD62" s="64">
        <f>($B24*BD81+$B25*BD81^$B$26+$B$29*(BD81/$B$27)^$B$28)*Parameters!$B$116*0.01</f>
        <v>6.7973453926777602E-2</v>
      </c>
      <c r="BE62" s="64">
        <f>($B24*BE81+$B25*BE81^$B$26+$B$29*(BE81/$B$27)^$B$28)*Parameters!$B$116*0.01</f>
        <v>6.7826101204782385E-2</v>
      </c>
      <c r="BF62" s="64">
        <f>($B24*BF81+$B25*BF81^$B$26+$B$29*(BF81/$B$27)^$B$28)*Parameters!$B$116*0.01</f>
        <v>6.7681940436449803E-2</v>
      </c>
      <c r="BG62" s="64">
        <f>($B24*BG81+$B25*BG81^$B$26+$B$29*(BG81/$B$27)^$B$28)*Parameters!$B$116*0.01</f>
        <v>6.7539796487608827E-2</v>
      </c>
      <c r="BH62" s="64">
        <f>($B24*BH81+$B25*BH81^$B$26+$B$29*(BH81/$B$27)^$B$28)*Parameters!$B$116*0.01</f>
        <v>6.739871499211518E-2</v>
      </c>
      <c r="BI62" s="64">
        <f>($B24*BI81+$B25*BI81^$B$26+$B$29*(BI81/$B$27)^$B$28)*Parameters!$B$116*0.01</f>
        <v>6.7257926191311559E-2</v>
      </c>
      <c r="BJ62" s="64">
        <f>($B24*BJ81+$B25*BJ81^$B$26+$B$29*(BJ81/$B$27)^$B$28)*Parameters!$B$116*0.01</f>
        <v>6.5772617330101465E-2</v>
      </c>
      <c r="BK62" s="64">
        <f>($B24*BK81+$B25*BK81^$B$26+$B$29*(BK81/$B$27)^$B$28)*Parameters!$B$116*0.01</f>
        <v>6.4715436595583112E-2</v>
      </c>
      <c r="BL62" s="64">
        <f>($B24*BL81+$B25*BL81^$B$26+$B$29*(BL81/$B$27)^$B$28)*Parameters!$B$116*0.01</f>
        <v>6.3943740218606382E-2</v>
      </c>
      <c r="BM62" s="64">
        <f>($B24*BM81+$B25*BM81^$B$26+$B$29*(BM81/$B$27)^$B$28)*Parameters!$B$116*0.01</f>
        <v>6.3363152070891327E-2</v>
      </c>
      <c r="BN62" s="64">
        <f>($B24*BN81+$B25*BN81^$B$26+$B$29*(BN81/$B$27)^$B$28)*Parameters!$B$116*0.01</f>
        <v>6.2910803253656111E-2</v>
      </c>
      <c r="BO62" s="64">
        <f>($B24*BO81+$B25*BO81^$B$26+$B$29*(BO81/$B$27)^$B$28)*Parameters!$B$116*0.01</f>
        <v>6.2544612369968777E-2</v>
      </c>
      <c r="BP62" s="64">
        <f>($B24*BP81+$B25*BP81^$B$26+$B$29*(BP81/$B$27)^$B$28)*Parameters!$B$116*0.01</f>
        <v>6.2236318524105785E-2</v>
      </c>
      <c r="BQ62" s="64">
        <f>($B24*BQ81+$B25*BQ81^$B$26+$B$29*(BQ81/$B$27)^$B$28)*Parameters!$B$116*0.01</f>
        <v>6.1966899486374655E-2</v>
      </c>
      <c r="BR62" s="64">
        <f>($B24*BR81+$B25*BR81^$B$26+$B$29*(BR81/$B$27)^$B$28)*Parameters!$B$116*0.01</f>
        <v>6.1723532680663315E-2</v>
      </c>
      <c r="BS62" s="64">
        <f>($B24*BS81+$B25*BS81^$B$26+$B$29*(BS81/$B$27)^$B$28)*Parameters!$B$116*0.01</f>
        <v>6.1497567242360579E-2</v>
      </c>
      <c r="BT62" s="64">
        <f>($B24*BT81+$B25*BT81^$B$26+$B$29*(BT81/$B$27)^$B$28)*Parameters!$B$116*0.01</f>
        <v>6.1283164965386272E-2</v>
      </c>
      <c r="BU62" s="64">
        <f>($B24*BU81+$B25*BU81^$B$26+$B$29*(BU81/$B$27)^$B$28)*Parameters!$B$116*0.01</f>
        <v>6.1076386754332898E-2</v>
      </c>
      <c r="BV62" s="64">
        <f>($B24*BV81+$B25*BV81^$B$26+$B$29*(BV81/$B$27)^$B$28)*Parameters!$B$116*0.01</f>
        <v>6.0874577212593886E-2</v>
      </c>
      <c r="BW62" s="64">
        <f>($B24*BW81+$B25*BW81^$B$26+$B$29*(BW81/$B$27)^$B$28)*Parameters!$B$116*0.01</f>
        <v>6.0675949412947391E-2</v>
      </c>
      <c r="BX62" s="64">
        <f>($B24*BX81+$B25*BX81^$B$26+$B$29*(BX81/$B$27)^$B$28)*Parameters!$B$116*0.01</f>
        <v>6.0479304397046192E-2</v>
      </c>
      <c r="BY62" s="64">
        <f>($B24*BY81+$B25*BY81^$B$26+$B$29*(BY81/$B$27)^$B$28)*Parameters!$B$116*0.01</f>
        <v>6.0283841504554382E-2</v>
      </c>
      <c r="BZ62" s="64">
        <f>($B24*BZ81+$B25*BZ81^$B$26+$B$29*(BZ81/$B$27)^$B$28)*Parameters!$B$116*0.01</f>
        <v>6.0089030012469964E-2</v>
      </c>
      <c r="CA62" s="64">
        <f>($B24*CA81+$B25*CA81^$B$26+$B$29*(CA81/$B$27)^$B$28)*Parameters!$B$116*0.01</f>
        <v>5.9894522198372435E-2</v>
      </c>
      <c r="CB62" s="64">
        <f>($B24*CB81+$B25*CB81^$B$26+$B$29*(CB81/$B$27)^$B$28)*Parameters!$B$116*0.01</f>
        <v>5.9700094413384884E-2</v>
      </c>
      <c r="CC62" s="64">
        <f>($B24*CC81+$B25*CC81^$B$26+$B$29*(CC81/$B$27)^$B$28)*Parameters!$B$116*0.01</f>
        <v>5.9505607107637373E-2</v>
      </c>
      <c r="CD62" s="64">
        <f>($B24*CD81+$B25*CD81^$B$26+$B$29*(CD81/$B$27)^$B$28)*Parameters!$B$116*0.01</f>
        <v>5.9310977688308474E-2</v>
      </c>
      <c r="CE62" s="64">
        <f>($B24*CE81+$B25*CE81^$B$26+$B$29*(CE81/$B$27)^$B$28)*Parameters!$B$116*0.01</f>
        <v>5.9116162072509991E-2</v>
      </c>
      <c r="CF62" s="64">
        <f>($B24*CF81+$B25*CF81^$B$26+$B$29*(CF81/$B$27)^$B$28)*Parameters!$B$116*0.01</f>
        <v>5.8921142135924899E-2</v>
      </c>
      <c r="CG62" s="64">
        <f>($B24*CG81+$B25*CG81^$B$26+$B$29*(CG81/$B$27)^$B$28)*Parameters!$B$116*0.01</f>
        <v>5.8725917162664773E-2</v>
      </c>
      <c r="CH62" s="64">
        <f>($B24*CH81+$B25*CH81^$B$26+$B$29*(CH81/$B$27)^$B$28)*Parameters!$B$116*0.01</f>
        <v>5.8530498013333966E-2</v>
      </c>
      <c r="CI62" s="64">
        <f>($B24*CI81+$B25*CI81^$B$26+$B$29*(CI81/$B$27)^$B$28)*Parameters!$B$116*0.01</f>
        <v>5.8334903141879502E-2</v>
      </c>
      <c r="CJ62" s="64">
        <f>($B24*CJ81+$B25*CJ81^$B$26+$B$29*(CJ81/$B$27)^$B$28)*Parameters!$B$116*0.01</f>
        <v>5.8139155871648862E-2</v>
      </c>
      <c r="CK62" s="64">
        <f>($B24*CK81+$B25*CK81^$B$26+$B$29*(CK81/$B$27)^$B$28)*Parameters!$B$116*0.01</f>
        <v>5.7943282530507692E-2</v>
      </c>
      <c r="CL62" s="64">
        <f>($B24*CL81+$B25*CL81^$B$26+$B$29*(CL81/$B$27)^$B$28)*Parameters!$B$116*0.01</f>
        <v>5.7747311173159864E-2</v>
      </c>
      <c r="CM62" s="64">
        <f>($B24*CM81+$B25*CM81^$B$26+$B$29*(CM81/$B$27)^$B$28)*Parameters!$B$116*0.01</f>
        <v>5.7551270705747691E-2</v>
      </c>
      <c r="CN62" s="64">
        <f>($B24*CN81+$B25*CN81^$B$26+$B$29*(CN81/$B$27)^$B$28)*Parameters!$B$116*0.01</f>
        <v>5.7355190286760095E-2</v>
      </c>
      <c r="CO62" s="64">
        <f>($B24*CO81+$B25*CO81^$B$26+$B$29*(CO81/$B$27)^$B$28)*Parameters!$B$116*0.01</f>
        <v>5.7159098918283198E-2</v>
      </c>
      <c r="CP62" s="64">
        <f>($B24*CP81+$B25*CP81^$B$26+$B$29*(CP81/$B$27)^$B$28)*Parameters!$B$116*0.01</f>
        <v>5.6963025168805664E-2</v>
      </c>
      <c r="CQ62" s="64">
        <f>($B24*CQ81+$B25*CQ81^$B$26+$B$29*(CQ81/$B$27)^$B$28)*Parameters!$B$116*0.01</f>
        <v>5.676699698727572E-2</v>
      </c>
      <c r="CR62" s="64">
        <f>($B24*CR81+$B25*CR81^$B$26+$B$29*(CR81/$B$27)^$B$28)*Parameters!$B$116*0.01</f>
        <v>5.6571041580697305E-2</v>
      </c>
      <c r="CS62" s="64">
        <f>($B24*CS81+$B25*CS81^$B$26+$B$29*(CS81/$B$27)^$B$28)*Parameters!$B$116*0.01</f>
        <v>5.6375185336143503E-2</v>
      </c>
      <c r="CT62" s="64">
        <f>($B24*CT81+$B25*CT81^$B$26+$B$29*(CT81/$B$27)^$B$28)*Parameters!$B$116*0.01</f>
        <v>5.6179453773939965E-2</v>
      </c>
      <c r="CU62" s="64">
        <f>($B24*CU81+$B25*CU81^$B$26+$B$29*(CU81/$B$27)^$B$28)*Parameters!$B$116*0.01</f>
        <v>5.5983871522797664E-2</v>
      </c>
      <c r="CV62" s="64">
        <f>($B24*CV81+$B25*CV81^$B$26+$B$29*(CV81/$B$27)^$B$28)*Parameters!$B$116*0.01</f>
        <v>5.5788462310443154E-2</v>
      </c>
    </row>
    <row r="63" spans="1:105" s="64" customFormat="1" ht="18" customHeight="1">
      <c r="A63" s="580" t="s">
        <v>1129</v>
      </c>
      <c r="B63" s="64">
        <f t="shared" ref="B63:BM63" si="13">+B62+B50/100</f>
        <v>2.6515942275779415E-3</v>
      </c>
      <c r="C63" s="64">
        <f t="shared" si="13"/>
        <v>3.4224506190421214E-3</v>
      </c>
      <c r="D63" s="64">
        <f t="shared" si="13"/>
        <v>4.8404230154554216E-3</v>
      </c>
      <c r="E63" s="64">
        <f t="shared" si="13"/>
        <v>6.7836263627708646E-3</v>
      </c>
      <c r="F63" s="64">
        <f t="shared" si="13"/>
        <v>9.2192926806156251E-3</v>
      </c>
      <c r="G63" s="64">
        <f t="shared" si="13"/>
        <v>1.210039256553821E-2</v>
      </c>
      <c r="H63" s="64">
        <f t="shared" si="13"/>
        <v>1.5365220873890251E-2</v>
      </c>
      <c r="I63" s="64">
        <f t="shared" si="13"/>
        <v>1.8959196113387446E-2</v>
      </c>
      <c r="J63" s="64">
        <f t="shared" si="13"/>
        <v>2.2844776948227778E-2</v>
      </c>
      <c r="K63" s="64">
        <f t="shared" si="13"/>
        <v>2.7136964744790451E-2</v>
      </c>
      <c r="L63" s="64">
        <f t="shared" si="13"/>
        <v>3.1802836486755644E-2</v>
      </c>
      <c r="M63" s="64">
        <f t="shared" si="13"/>
        <v>3.6758712666875727E-2</v>
      </c>
      <c r="N63" s="64">
        <f t="shared" si="13"/>
        <v>4.2003536155135121E-2</v>
      </c>
      <c r="O63" s="64">
        <f t="shared" si="13"/>
        <v>4.7624194419606629E-2</v>
      </c>
      <c r="P63" s="64">
        <f t="shared" si="13"/>
        <v>5.3679756907908466E-2</v>
      </c>
      <c r="Q63" s="64">
        <f t="shared" si="13"/>
        <v>6.0218523047404188E-2</v>
      </c>
      <c r="R63" s="64">
        <f t="shared" si="13"/>
        <v>6.7287736729277459E-2</v>
      </c>
      <c r="S63" s="64">
        <f t="shared" si="13"/>
        <v>7.4933655640555222E-2</v>
      </c>
      <c r="T63" s="64">
        <f t="shared" si="13"/>
        <v>8.3201173879711932E-2</v>
      </c>
      <c r="U63" s="64">
        <f t="shared" si="13"/>
        <v>9.2133098366720678E-2</v>
      </c>
      <c r="V63" s="64">
        <f t="shared" si="13"/>
        <v>0.10177301409068766</v>
      </c>
      <c r="W63" s="64">
        <f t="shared" si="13"/>
        <v>0.1122200160615144</v>
      </c>
      <c r="X63" s="64">
        <f t="shared" si="13"/>
        <v>0.12355911669391798</v>
      </c>
      <c r="Y63" s="64">
        <f t="shared" si="13"/>
        <v>0.13579917723668283</v>
      </c>
      <c r="Z63" s="64">
        <f t="shared" si="13"/>
        <v>0.14896344800581385</v>
      </c>
      <c r="AA63" s="64">
        <f t="shared" si="13"/>
        <v>0.16298828509630917</v>
      </c>
      <c r="AB63" s="64">
        <f t="shared" si="13"/>
        <v>0.17679896304616977</v>
      </c>
      <c r="AC63" s="64">
        <f t="shared" si="13"/>
        <v>0.18970380143473908</v>
      </c>
      <c r="AD63" s="64">
        <f t="shared" si="13"/>
        <v>0.20229753051212901</v>
      </c>
      <c r="AE63" s="64">
        <f t="shared" si="13"/>
        <v>0.21499290847526845</v>
      </c>
      <c r="AF63" s="64">
        <f t="shared" si="13"/>
        <v>0.2280297676871304</v>
      </c>
      <c r="AG63" s="64">
        <f t="shared" si="13"/>
        <v>0.24147529393214545</v>
      </c>
      <c r="AH63" s="64">
        <f t="shared" si="13"/>
        <v>0.25536195939110096</v>
      </c>
      <c r="AI63" s="64">
        <f t="shared" si="13"/>
        <v>0.2697644450844181</v>
      </c>
      <c r="AJ63" s="64">
        <f t="shared" si="13"/>
        <v>0.28469107070154298</v>
      </c>
      <c r="AK63" s="64">
        <f t="shared" si="13"/>
        <v>0.30013358936450435</v>
      </c>
      <c r="AL63" s="64">
        <f t="shared" si="13"/>
        <v>0.31607560906277243</v>
      </c>
      <c r="AM63" s="64">
        <f t="shared" si="13"/>
        <v>0.33249711471258603</v>
      </c>
      <c r="AN63" s="64">
        <f t="shared" si="13"/>
        <v>0.34937696136769369</v>
      </c>
      <c r="AO63" s="64">
        <f t="shared" si="13"/>
        <v>0.36669413215324798</v>
      </c>
      <c r="AP63" s="64">
        <f t="shared" si="13"/>
        <v>0.38442826250258</v>
      </c>
      <c r="AQ63" s="64">
        <f t="shared" si="13"/>
        <v>0.40255974586499016</v>
      </c>
      <c r="AR63" s="64">
        <f t="shared" si="13"/>
        <v>0.42106961497364248</v>
      </c>
      <c r="AS63" s="64">
        <f t="shared" si="13"/>
        <v>0.43993931629577743</v>
      </c>
      <c r="AT63" s="64">
        <f t="shared" si="13"/>
        <v>0.45915044878113231</v>
      </c>
      <c r="AU63" s="64">
        <f t="shared" si="13"/>
        <v>0.47868451155666236</v>
      </c>
      <c r="AV63" s="64">
        <f t="shared" si="13"/>
        <v>0.49852269244208891</v>
      </c>
      <c r="AW63" s="64">
        <f t="shared" si="13"/>
        <v>0.5186457263467994</v>
      </c>
      <c r="AX63" s="64">
        <f t="shared" si="13"/>
        <v>0.53903385790539504</v>
      </c>
      <c r="AY63" s="64">
        <f t="shared" si="13"/>
        <v>0.55966695564155378</v>
      </c>
      <c r="AZ63" s="64">
        <f t="shared" si="13"/>
        <v>0.58052484603944166</v>
      </c>
      <c r="BA63" s="64">
        <f t="shared" si="13"/>
        <v>0.60158796632510736</v>
      </c>
      <c r="BB63" s="64">
        <f t="shared" si="13"/>
        <v>0.62283847591177766</v>
      </c>
      <c r="BC63" s="64">
        <f t="shared" si="13"/>
        <v>0.6442620192600923</v>
      </c>
      <c r="BD63" s="64">
        <f t="shared" si="13"/>
        <v>0.66585039663559609</v>
      </c>
      <c r="BE63" s="64">
        <f t="shared" si="13"/>
        <v>0.68760546977310033</v>
      </c>
      <c r="BF63" s="64">
        <f t="shared" si="13"/>
        <v>0.70954469667817288</v>
      </c>
      <c r="BG63" s="64">
        <f t="shared" si="13"/>
        <v>0.73170873446826401</v>
      </c>
      <c r="BH63" s="64">
        <f t="shared" si="13"/>
        <v>0.75417153923130953</v>
      </c>
      <c r="BI63" s="64">
        <f t="shared" si="13"/>
        <v>0.77705327736390462</v>
      </c>
      <c r="BJ63" s="64">
        <f t="shared" si="13"/>
        <v>0.7991918665936123</v>
      </c>
      <c r="BK63" s="64">
        <f t="shared" si="13"/>
        <v>0.81864978317004167</v>
      </c>
      <c r="BL63" s="64">
        <f t="shared" si="13"/>
        <v>0.8381823253407169</v>
      </c>
      <c r="BM63" s="64">
        <f t="shared" si="13"/>
        <v>0.85777728568678802</v>
      </c>
      <c r="BN63" s="64">
        <f t="shared" ref="BN63:CV63" si="14">+BN62+BN50/100</f>
        <v>0.87742695285902705</v>
      </c>
      <c r="BO63" s="64">
        <f t="shared" si="14"/>
        <v>0.89712583290150683</v>
      </c>
      <c r="BP63" s="64">
        <f t="shared" si="14"/>
        <v>0.91686951178340759</v>
      </c>
      <c r="BQ63" s="64">
        <f t="shared" si="14"/>
        <v>0.93665409152260548</v>
      </c>
      <c r="BR63" s="64">
        <f t="shared" si="14"/>
        <v>0.95647591653726782</v>
      </c>
      <c r="BS63" s="64">
        <f t="shared" si="14"/>
        <v>0.97633144690739337</v>
      </c>
      <c r="BT63" s="64">
        <f t="shared" si="14"/>
        <v>0.99621720527896152</v>
      </c>
      <c r="BU63" s="64">
        <f t="shared" si="14"/>
        <v>1.016129759717517</v>
      </c>
      <c r="BV63" s="64">
        <f t="shared" si="14"/>
        <v>1.0360657231340173</v>
      </c>
      <c r="BW63" s="64">
        <f t="shared" si="14"/>
        <v>1.056021759436965</v>
      </c>
      <c r="BX63" s="64">
        <f t="shared" si="14"/>
        <v>1.0759945915518594</v>
      </c>
      <c r="BY63" s="64">
        <f t="shared" si="14"/>
        <v>1.0959810090526225</v>
      </c>
      <c r="BZ63" s="64">
        <f t="shared" si="14"/>
        <v>1.1159778744906774</v>
      </c>
      <c r="CA63" s="64">
        <f t="shared" si="14"/>
        <v>1.1359821281766924</v>
      </c>
      <c r="CB63" s="64">
        <f t="shared" si="14"/>
        <v>1.1559907914835437</v>
      </c>
      <c r="CC63" s="64">
        <f t="shared" si="14"/>
        <v>1.1760009688669188</v>
      </c>
      <c r="CD63" s="64">
        <f t="shared" si="14"/>
        <v>1.1960098488341955</v>
      </c>
      <c r="CE63" s="64">
        <f t="shared" si="14"/>
        <v>1.2160147040821858</v>
      </c>
      <c r="CF63" s="64">
        <f t="shared" si="14"/>
        <v>1.2360128909960648</v>
      </c>
      <c r="CG63" s="64">
        <f t="shared" si="14"/>
        <v>1.2560018486686275</v>
      </c>
      <c r="CH63" s="64">
        <f t="shared" si="14"/>
        <v>1.2759790975672671</v>
      </c>
      <c r="CI63" s="64">
        <f t="shared" si="14"/>
        <v>1.2959422379483247</v>
      </c>
      <c r="CJ63" s="64">
        <f t="shared" si="14"/>
        <v>1.3158889480955207</v>
      </c>
      <c r="CK63" s="64">
        <f t="shared" si="14"/>
        <v>1.3358169824407879</v>
      </c>
      <c r="CL63" s="64">
        <f t="shared" si="14"/>
        <v>1.3557241696114224</v>
      </c>
      <c r="CM63" s="64">
        <f t="shared" si="14"/>
        <v>1.3756084104363775</v>
      </c>
      <c r="CN63" s="64">
        <f t="shared" si="14"/>
        <v>1.3954676759360984</v>
      </c>
      <c r="CO63" s="64">
        <f t="shared" si="14"/>
        <v>1.4153000053138856</v>
      </c>
      <c r="CP63" s="64">
        <f t="shared" si="14"/>
        <v>1.435103503962025</v>
      </c>
      <c r="CQ63" s="64">
        <f t="shared" si="14"/>
        <v>1.4548763414923187</v>
      </c>
      <c r="CR63" s="64">
        <f t="shared" si="14"/>
        <v>1.4746167497979972</v>
      </c>
      <c r="CS63" s="64">
        <f t="shared" si="14"/>
        <v>1.4943230211519967</v>
      </c>
      <c r="CT63" s="64">
        <f t="shared" si="14"/>
        <v>1.5139935063451162</v>
      </c>
      <c r="CU63" s="64">
        <f t="shared" si="14"/>
        <v>1.5336266128664415</v>
      </c>
      <c r="CV63" s="64">
        <f t="shared" si="14"/>
        <v>1.5532208031276213</v>
      </c>
    </row>
    <row r="64" spans="1:105" s="147" customFormat="1" ht="18" customHeight="1">
      <c r="A64" s="576" t="s">
        <v>1133</v>
      </c>
      <c r="B64" s="147">
        <f>+B61-B65</f>
        <v>6.9266590466727784E-3</v>
      </c>
      <c r="C64" s="147">
        <f>+C63*C61/(1+C63^Parameters!$B$125)</f>
        <v>1.4303319126798974E-2</v>
      </c>
      <c r="D64" s="147">
        <f>+D63*D61/(1+D63^Parameters!$B$125)</f>
        <v>3.3532032846080015E-2</v>
      </c>
      <c r="E64" s="147">
        <f>+E63*E61/(1+E63^Parameters!$B$125)</f>
        <v>7.2193442110227629E-2</v>
      </c>
      <c r="F64" s="147">
        <f>+F63*F61/(1+F63^Parameters!$B$125)</f>
        <v>0.14179167602027837</v>
      </c>
      <c r="G64" s="147">
        <f>+G63*G61/(1+G63^Parameters!$B$125)</f>
        <v>0.25206301652380991</v>
      </c>
      <c r="H64" s="147">
        <f>+H63*H61/(1+H63^Parameters!$B$125)</f>
        <v>0.41495480005371144</v>
      </c>
      <c r="I64" s="147">
        <f>+I63*I61/(1+I63^Parameters!$B$125)</f>
        <v>0.64888827483650569</v>
      </c>
      <c r="J64" s="147">
        <f>+J63*J61/(1+J63^Parameters!$B$125)</f>
        <v>0.97157509509015161</v>
      </c>
      <c r="K64" s="147">
        <f>+K63*K61/(1+K63^Parameters!$B$125)</f>
        <v>1.4095869252489839</v>
      </c>
      <c r="L64" s="147">
        <f>+L63*L61/(1+L63^Parameters!$B$125)</f>
        <v>1.9701593941520767</v>
      </c>
      <c r="M64" s="147">
        <f>+M63*M61/(1+M63^Parameters!$B$125)</f>
        <v>2.662233319741536</v>
      </c>
      <c r="N64" s="147">
        <f>+N63*N61/(1+N63^Parameters!$B$125)</f>
        <v>3.4862751998817467</v>
      </c>
      <c r="O64" s="147">
        <f>+O63*O61/(1+O63^Parameters!$B$125)</f>
        <v>4.485047801125261</v>
      </c>
      <c r="P64" s="147">
        <f>+P63*P61/(1+P63^Parameters!$B$125)</f>
        <v>5.6803383992346319</v>
      </c>
      <c r="Q64" s="147">
        <f>+Q63*Q61/(1+Q63^Parameters!$B$125)</f>
        <v>7.0943656243595816</v>
      </c>
      <c r="R64" s="147">
        <f>+R63*R61/(1+R63^Parameters!$B$125)</f>
        <v>8.750352997524848</v>
      </c>
      <c r="S64" s="147">
        <f>+S63*S61/(1+S63^Parameters!$B$125)</f>
        <v>10.67236239447398</v>
      </c>
      <c r="T64" s="147">
        <f>+T63*T61/(1+T63^Parameters!$B$125)</f>
        <v>12.885043142216155</v>
      </c>
      <c r="U64" s="147">
        <f>+U63*U61/(1+U63^Parameters!$B$125)</f>
        <v>15.413283483698525</v>
      </c>
      <c r="V64" s="147">
        <f>+V63*V61/(1+V63^Parameters!$B$125)</f>
        <v>18.380471754686585</v>
      </c>
      <c r="W64" s="147">
        <f>+W63*W61/(1+W63^Parameters!$B$125)</f>
        <v>21.900552521847292</v>
      </c>
      <c r="X64" s="147">
        <f>+X63*X61/(1+X63^Parameters!$B$125)</f>
        <v>25.969127179593272</v>
      </c>
      <c r="Y64" s="147">
        <f>+Y63*Y61/(1+Y63^Parameters!$B$125)</f>
        <v>30.623144900452257</v>
      </c>
      <c r="Z64" s="147">
        <f>+Z63*Z61/(1+Z63^Parameters!$B$125)</f>
        <v>35.905237216534843</v>
      </c>
      <c r="AA64" s="147">
        <f>+AA63*AA61/(1+AA63^Parameters!$B$125)</f>
        <v>41.837588179027328</v>
      </c>
      <c r="AB64" s="147">
        <f>+AB63*AB61/(1+AB63^Parameters!$B$125)</f>
        <v>48.163413994225166</v>
      </c>
      <c r="AC64" s="147">
        <f>+AC63*AC61/(1+AC63^Parameters!$B$125)</f>
        <v>54.669282915161418</v>
      </c>
      <c r="AD64" s="147">
        <f>+AD63*AD61/(1+AD63^Parameters!$B$125)</f>
        <v>61.535949254969957</v>
      </c>
      <c r="AE64" s="147">
        <f>+AE63*AE61/(1+AE63^Parameters!$B$125)</f>
        <v>68.882159055224221</v>
      </c>
      <c r="AF64" s="147">
        <f>+AF63*AF61/(1+AF63^Parameters!$B$125)</f>
        <v>76.660212300864004</v>
      </c>
      <c r="AG64" s="147">
        <f>+AG63*AG61/(1+AG63^Parameters!$B$125)</f>
        <v>84.835531913392458</v>
      </c>
      <c r="AH64" s="147">
        <f>+AH63*AH61/(1+AH63^Parameters!$B$125)</f>
        <v>93.524828904098413</v>
      </c>
      <c r="AI64" s="147">
        <f>+AI63*AI61/(1+AI63^Parameters!$B$125)</f>
        <v>102.78044496908387</v>
      </c>
      <c r="AJ64" s="147">
        <f>+AJ63*AJ61/(1+AJ63^Parameters!$B$125)</f>
        <v>112.62589674751511</v>
      </c>
      <c r="AK64" s="147">
        <f>+AK63*AK61/(1+AK63^Parameters!$B$125)</f>
        <v>123.07484817459719</v>
      </c>
      <c r="AL64" s="147">
        <f>+AL63*AL61/(1+AL63^Parameters!$B$125)</f>
        <v>134.13457286761999</v>
      </c>
      <c r="AM64" s="147">
        <f>+AM63*AM61/(1+AM63^Parameters!$B$125)</f>
        <v>145.80780882170879</v>
      </c>
      <c r="AN64" s="147">
        <f>+AN63*AN61/(1+AN63^Parameters!$B$125)</f>
        <v>158.09370697862187</v>
      </c>
      <c r="AO64" s="147">
        <f>+AO63*AO61/(1+AO63^Parameters!$B$125)</f>
        <v>170.98816915570239</v>
      </c>
      <c r="AP64" s="147">
        <f>+AP63*AP61/(1+AP63^Parameters!$B$125)</f>
        <v>184.48376231017895</v>
      </c>
      <c r="AQ64" s="147">
        <f>+AQ63*AQ61/(1+AQ63^Parameters!$B$125)</f>
        <v>198.56932339596972</v>
      </c>
      <c r="AR64" s="147">
        <f>+AR63*AR61/(1+AR63^Parameters!$B$125)</f>
        <v>213.22931850702375</v>
      </c>
      <c r="AS64" s="147">
        <f>+AS63*AS61/(1+AS63^Parameters!$B$125)</f>
        <v>228.44298547050883</v>
      </c>
      <c r="AT64" s="147">
        <f>+AT63*AT61/(1+AT63^Parameters!$B$125)</f>
        <v>244.18326679425101</v>
      </c>
      <c r="AU64" s="147">
        <f>+AU63*AU61/(1+AU63^Parameters!$B$125)</f>
        <v>260.41552836851912</v>
      </c>
      <c r="AV64" s="147">
        <f>+AV63*AV61/(1+AV63^Parameters!$B$125)</f>
        <v>277.09605931446566</v>
      </c>
      <c r="AW64" s="147">
        <f>+AW63*AW61/(1+AW63^Parameters!$B$125)</f>
        <v>294.17036291774849</v>
      </c>
      <c r="AX64" s="147">
        <f>+AX63*AX61/(1+AX63^Parameters!$B$125)</f>
        <v>311.57128301789157</v>
      </c>
      <c r="AY64" s="147">
        <f>+AY63*AY61/(1+AY63^Parameters!$B$125)</f>
        <v>329.21707166812973</v>
      </c>
      <c r="AZ64" s="147">
        <f>+AZ63*AZ61/(1+AZ63^Parameters!$B$125)</f>
        <v>347.00959969185851</v>
      </c>
      <c r="BA64" s="147">
        <f>+BA63*BA61/(1+BA63^Parameters!$B$125)</f>
        <v>364.83304580394406</v>
      </c>
      <c r="BB64" s="147">
        <f>+BB63*BB61/(1+BB63^Parameters!$B$125)</f>
        <v>382.55356520897163</v>
      </c>
      <c r="BC64" s="147">
        <f>+BC63*BC61/(1+BC63^Parameters!$B$125)</f>
        <v>400.02060430059424</v>
      </c>
      <c r="BD64" s="147">
        <f>+BD63*BD61/(1+BD63^Parameters!$B$125)</f>
        <v>417.07062054843357</v>
      </c>
      <c r="BE64" s="147">
        <f>+BE63*BE61/(1+BE63^Parameters!$B$125)</f>
        <v>433.53384481069185</v>
      </c>
      <c r="BF64" s="147">
        <f>+BF63*BF61/(1+BF63^Parameters!$B$125)</f>
        <v>449.24415545566262</v>
      </c>
      <c r="BG64" s="147">
        <f>+BG63*BG61/(1+BG63^Parameters!$B$125)</f>
        <v>464.05078686700494</v>
      </c>
      <c r="BH64" s="147">
        <f>+BH63*BH61/(1+BH63^Parameters!$B$125)</f>
        <v>477.82804904800605</v>
      </c>
      <c r="BI64" s="147">
        <f>+BI63*BI61/(1+BI63^Parameters!$B$125)</f>
        <v>490.47502267750133</v>
      </c>
      <c r="BJ64" s="147">
        <f>+BJ63*BJ61/(1+BJ63^Parameters!$B$125)</f>
        <v>492.57841207776778</v>
      </c>
      <c r="BK64" s="147">
        <f>+BK63*BK61/(1+BK63^Parameters!$B$125)</f>
        <v>491.72268447407203</v>
      </c>
      <c r="BL64" s="147">
        <f>+BL63*BL61/(1+BL63^Parameters!$B$125)</f>
        <v>488.00002460134817</v>
      </c>
      <c r="BM64" s="147">
        <f>+BM63*BM61/(1+BM63^Parameters!$B$125)</f>
        <v>481.12924304845023</v>
      </c>
      <c r="BN64" s="147">
        <f>+BN63*BN61/(1+BN63^Parameters!$B$125)</f>
        <v>470.9161721071967</v>
      </c>
      <c r="BO64" s="147">
        <f>+BO63*BO61/(1+BO63^Parameters!$B$125)</f>
        <v>457.28719183979251</v>
      </c>
      <c r="BP64" s="147">
        <f>+BP63*BP61/(1+BP63^Parameters!$B$125)</f>
        <v>440.31723642262369</v>
      </c>
      <c r="BQ64" s="147">
        <f>+BQ63*BQ61/(1+BQ63^Parameters!$B$125)</f>
        <v>420.24530276084243</v>
      </c>
      <c r="BR64" s="147">
        <f>+BR63*BR61/(1+BR63^Parameters!$B$125)</f>
        <v>397.47192167989112</v>
      </c>
      <c r="BS64" s="147">
        <f>+BS63*BS61/(1+BS63^Parameters!$B$125)</f>
        <v>372.53633280744464</v>
      </c>
      <c r="BT64" s="147">
        <f>+BT63*BT61/(1+BT63^Parameters!$B$125)</f>
        <v>346.07555934725195</v>
      </c>
      <c r="BU64" s="147">
        <f>+BU63*BU61/(1+BU63^Parameters!$B$125)</f>
        <v>318.77182171089868</v>
      </c>
      <c r="BV64" s="147">
        <f>+BV63*BV61/(1+BV63^Parameters!$B$125)</f>
        <v>291.29727000138598</v>
      </c>
      <c r="BW64" s="147">
        <f>+BW63*BW61/(1+BW63^Parameters!$B$125)</f>
        <v>264.26500884032379</v>
      </c>
      <c r="BX64" s="147">
        <f>+BX63*BX61/(1+BX63^Parameters!$B$125)</f>
        <v>238.19303776438082</v>
      </c>
      <c r="BY64" s="147">
        <f>+BY63*BY61/(1+BY63^Parameters!$B$125)</f>
        <v>213.4841055908833</v>
      </c>
      <c r="BZ64" s="147">
        <f>+BZ63*BZ61/(1+BZ63^Parameters!$B$125)</f>
        <v>190.42090808369409</v>
      </c>
      <c r="CA64" s="147">
        <f>+CA63*CA61/(1+CA63^Parameters!$B$125)</f>
        <v>169.17353053169862</v>
      </c>
      <c r="CB64" s="147">
        <f>+CB63*CB61/(1+CB63^Parameters!$B$125)</f>
        <v>149.81490843667854</v>
      </c>
      <c r="CC64" s="147">
        <f>+CC63*CC61/(1+CC63^Parameters!$B$125)</f>
        <v>132.34016139237849</v>
      </c>
      <c r="CD64" s="147">
        <f>+CD63*CD61/(1+CD63^Parameters!$B$125)</f>
        <v>116.68648345251474</v>
      </c>
      <c r="CE64" s="147">
        <f>+CE63*CE61/(1+CE63^Parameters!$B$125)</f>
        <v>102.75137213291248</v>
      </c>
      <c r="CF64" s="147">
        <f>+CF63*CF61/(1+CF63^Parameters!$B$125)</f>
        <v>90.408009098491803</v>
      </c>
      <c r="CG64" s="147">
        <f>+CG63*CG61/(1+CG63^Parameters!$B$125)</f>
        <v>79.517398921745723</v>
      </c>
      <c r="CH64" s="147">
        <f>+CH63*CH61/(1+CH63^Parameters!$B$125)</f>
        <v>69.93739029523428</v>
      </c>
      <c r="CI64" s="147">
        <f>+CI63*CI61/(1+CI63^Parameters!$B$125)</f>
        <v>61.528984178421325</v>
      </c>
      <c r="CJ64" s="147">
        <f>+CJ63*CJ61/(1+CJ63^Parameters!$B$125)</f>
        <v>54.160440954626019</v>
      </c>
      <c r="CK64" s="147">
        <f>+CK63*CK61/(1+CK63^Parameters!$B$125)</f>
        <v>47.709698248815059</v>
      </c>
      <c r="CL64" s="147">
        <f>+CL63*CL61/(1+CL63^Parameters!$B$125)</f>
        <v>42.065553401329687</v>
      </c>
      <c r="CM64" s="147">
        <f>+CM63*CM61/(1+CM63^Parameters!$B$125)</f>
        <v>37.127984240129166</v>
      </c>
      <c r="CN64" s="147">
        <f>+CN63*CN61/(1+CN63^Parameters!$B$125)</f>
        <v>32.807899379379641</v>
      </c>
      <c r="CO64" s="147">
        <f>+CO63*CO61/(1+CO63^Parameters!$B$125)</f>
        <v>29.026535382186559</v>
      </c>
      <c r="CP64" s="147">
        <f>+CP63*CP61/(1+CP63^Parameters!$B$125)</f>
        <v>25.714656915913569</v>
      </c>
      <c r="CQ64" s="147">
        <f>+CQ63*CQ61/(1+CQ63^Parameters!$B$125)</f>
        <v>22.811667985163272</v>
      </c>
      <c r="CR64" s="147">
        <f>+CR63*CR61/(1+CR63^Parameters!$B$125)</f>
        <v>20.264706119474244</v>
      </c>
      <c r="CS64" s="147">
        <f>+CS63*CS61/(1+CS63^Parameters!$B$125)</f>
        <v>18.027764999222565</v>
      </c>
      <c r="CT64" s="147">
        <f>+CT63*CT61/(1+CT63^Parameters!$B$125)</f>
        <v>16.060872328688916</v>
      </c>
      <c r="CU64" s="147">
        <f>+CU63*CU61/(1+CU63^Parameters!$B$125)</f>
        <v>14.329336933086338</v>
      </c>
      <c r="CV64" s="147">
        <f>+CV63*CV61/(1+CV63^Parameters!$B$125)</f>
        <v>12.803070514768468</v>
      </c>
    </row>
    <row r="65" spans="1:237" s="45" customFormat="1" ht="18" customHeight="1">
      <c r="A65" s="572" t="s">
        <v>21</v>
      </c>
      <c r="B65" s="45">
        <f>+B61/(1+B63)</f>
        <v>2.6122620778971029</v>
      </c>
      <c r="C65" s="45">
        <f t="shared" ref="C65:BN65" si="15">+C61-C64</f>
        <v>4.1649590629852913</v>
      </c>
      <c r="D65" s="45">
        <f t="shared" si="15"/>
        <v>6.8939684643238106</v>
      </c>
      <c r="E65" s="45">
        <f t="shared" si="15"/>
        <v>10.570114705406793</v>
      </c>
      <c r="F65" s="45">
        <f t="shared" si="15"/>
        <v>15.238094930509511</v>
      </c>
      <c r="G65" s="45">
        <f t="shared" si="15"/>
        <v>20.578915413191165</v>
      </c>
      <c r="H65" s="45">
        <f t="shared" si="15"/>
        <v>26.591152268594691</v>
      </c>
      <c r="I65" s="45">
        <f t="shared" si="15"/>
        <v>33.576627984173726</v>
      </c>
      <c r="J65" s="45">
        <f t="shared" si="15"/>
        <v>41.557844093024229</v>
      </c>
      <c r="K65" s="45">
        <f t="shared" si="15"/>
        <v>50.533839265021101</v>
      </c>
      <c r="L65" s="45">
        <f t="shared" si="15"/>
        <v>59.979012811684214</v>
      </c>
      <c r="M65" s="45">
        <f t="shared" si="15"/>
        <v>69.76231929906001</v>
      </c>
      <c r="N65" s="45">
        <f t="shared" si="15"/>
        <v>79.51328909883965</v>
      </c>
      <c r="O65" s="45">
        <f t="shared" si="15"/>
        <v>89.690777234543148</v>
      </c>
      <c r="P65" s="45">
        <f t="shared" si="15"/>
        <v>100.13866538241057</v>
      </c>
      <c r="Q65" s="45">
        <f t="shared" si="15"/>
        <v>110.71599014905131</v>
      </c>
      <c r="R65" s="45">
        <f t="shared" si="15"/>
        <v>121.29344729772488</v>
      </c>
      <c r="S65" s="45">
        <f t="shared" si="15"/>
        <v>131.75179005482286</v>
      </c>
      <c r="T65" s="45">
        <f t="shared" si="15"/>
        <v>141.98107883160989</v>
      </c>
      <c r="U65" s="45">
        <f t="shared" si="15"/>
        <v>151.88037924571239</v>
      </c>
      <c r="V65" s="45">
        <f t="shared" si="15"/>
        <v>162.2221361281787</v>
      </c>
      <c r="W65" s="45">
        <f t="shared" si="15"/>
        <v>173.25672242257167</v>
      </c>
      <c r="X65" s="45">
        <f t="shared" si="15"/>
        <v>184.20660000258042</v>
      </c>
      <c r="Y65" s="45">
        <f t="shared" si="15"/>
        <v>194.8800252137213</v>
      </c>
      <c r="Z65" s="45">
        <f t="shared" si="15"/>
        <v>205.12863982094024</v>
      </c>
      <c r="AA65" s="45">
        <f t="shared" si="15"/>
        <v>214.85318384684015</v>
      </c>
      <c r="AB65" s="45">
        <f t="shared" si="15"/>
        <v>224.2556918737111</v>
      </c>
      <c r="AC65" s="45">
        <f t="shared" si="15"/>
        <v>233.51306135847591</v>
      </c>
      <c r="AD65" s="45">
        <f t="shared" si="15"/>
        <v>242.64945608798203</v>
      </c>
      <c r="AE65" s="45">
        <f t="shared" si="15"/>
        <v>251.51061146217177</v>
      </c>
      <c r="AF65" s="45">
        <f t="shared" si="15"/>
        <v>259.52502446950484</v>
      </c>
      <c r="AG65" s="45">
        <f t="shared" si="15"/>
        <v>266.48649246405682</v>
      </c>
      <c r="AH65" s="45">
        <f t="shared" si="15"/>
        <v>272.7197730919076</v>
      </c>
      <c r="AI65" s="45">
        <f t="shared" si="15"/>
        <v>278.22104213861365</v>
      </c>
      <c r="AJ65" s="45">
        <f t="shared" si="15"/>
        <v>282.98289548323118</v>
      </c>
      <c r="AK65" s="45">
        <f t="shared" si="15"/>
        <v>286.99447603045616</v>
      </c>
      <c r="AL65" s="45">
        <f t="shared" si="15"/>
        <v>290.24460707287585</v>
      </c>
      <c r="AM65" s="45">
        <f t="shared" si="15"/>
        <v>292.72296449040846</v>
      </c>
      <c r="AN65" s="45">
        <f t="shared" si="15"/>
        <v>294.42036388686768</v>
      </c>
      <c r="AO65" s="45">
        <f t="shared" si="15"/>
        <v>295.32877046537834</v>
      </c>
      <c r="AP65" s="45">
        <f t="shared" si="15"/>
        <v>295.44132471494481</v>
      </c>
      <c r="AQ65" s="45">
        <f t="shared" si="15"/>
        <v>294.75252116297361</v>
      </c>
      <c r="AR65" s="45">
        <f t="shared" si="15"/>
        <v>293.25860919839147</v>
      </c>
      <c r="AS65" s="45">
        <f t="shared" si="15"/>
        <v>290.95826337025699</v>
      </c>
      <c r="AT65" s="45">
        <f t="shared" si="15"/>
        <v>287.85357337943481</v>
      </c>
      <c r="AU65" s="45">
        <f t="shared" si="15"/>
        <v>283.95141913355934</v>
      </c>
      <c r="AV65" s="45">
        <f t="shared" si="15"/>
        <v>279.26531675327504</v>
      </c>
      <c r="AW65" s="45">
        <f t="shared" si="15"/>
        <v>273.8178424024598</v>
      </c>
      <c r="AX65" s="45">
        <f t="shared" si="15"/>
        <v>267.64375769517824</v>
      </c>
      <c r="AY65" s="45">
        <f t="shared" si="15"/>
        <v>260.7939682153218</v>
      </c>
      <c r="AZ65" s="45">
        <f t="shared" si="15"/>
        <v>253.3404404243779</v>
      </c>
      <c r="BA65" s="45">
        <f t="shared" si="15"/>
        <v>245.38217944552059</v>
      </c>
      <c r="BB65" s="45">
        <f t="shared" si="15"/>
        <v>237.05233657182367</v>
      </c>
      <c r="BC65" s="45">
        <f t="shared" si="15"/>
        <v>228.5264954293562</v>
      </c>
      <c r="BD65" s="45">
        <f t="shared" si="15"/>
        <v>220.03224044917181</v>
      </c>
      <c r="BE65" s="45">
        <f t="shared" si="15"/>
        <v>211.86036211515096</v>
      </c>
      <c r="BF65" s="45">
        <f t="shared" si="15"/>
        <v>204.37870943482665</v>
      </c>
      <c r="BG65" s="45">
        <f t="shared" si="15"/>
        <v>198.05107766474509</v>
      </c>
      <c r="BH65" s="45">
        <f t="shared" si="15"/>
        <v>193.46603649577423</v>
      </c>
      <c r="BI65" s="45">
        <f t="shared" si="15"/>
        <v>191.3847184292498</v>
      </c>
      <c r="BJ65" s="45">
        <f t="shared" si="15"/>
        <v>189.28132902898335</v>
      </c>
      <c r="BK65" s="45">
        <f t="shared" si="15"/>
        <v>190.1370566326791</v>
      </c>
      <c r="BL65" s="45">
        <f t="shared" si="15"/>
        <v>193.85971650540296</v>
      </c>
      <c r="BM65" s="45">
        <f t="shared" si="15"/>
        <v>200.7304980583009</v>
      </c>
      <c r="BN65" s="45">
        <f t="shared" si="15"/>
        <v>210.94356899955443</v>
      </c>
      <c r="BO65" s="45">
        <f t="shared" ref="BO65:CV65" si="16">+BO61-BO64</f>
        <v>224.57254926695862</v>
      </c>
      <c r="BP65" s="45">
        <f t="shared" si="16"/>
        <v>241.54250468412744</v>
      </c>
      <c r="BQ65" s="45">
        <f t="shared" si="16"/>
        <v>261.6144383459087</v>
      </c>
      <c r="BR65" s="45">
        <f t="shared" si="16"/>
        <v>284.38781942686001</v>
      </c>
      <c r="BS65" s="45">
        <f t="shared" si="16"/>
        <v>309.32340829930649</v>
      </c>
      <c r="BT65" s="45">
        <f t="shared" si="16"/>
        <v>335.78418175949918</v>
      </c>
      <c r="BU65" s="45">
        <f t="shared" si="16"/>
        <v>363.08791939585245</v>
      </c>
      <c r="BV65" s="45">
        <f t="shared" si="16"/>
        <v>390.56247110536515</v>
      </c>
      <c r="BW65" s="45">
        <f t="shared" si="16"/>
        <v>417.59473226642734</v>
      </c>
      <c r="BX65" s="45">
        <f t="shared" si="16"/>
        <v>443.66670334237028</v>
      </c>
      <c r="BY65" s="45">
        <f t="shared" si="16"/>
        <v>468.37563551586783</v>
      </c>
      <c r="BZ65" s="45">
        <f t="shared" si="16"/>
        <v>491.43883302305704</v>
      </c>
      <c r="CA65" s="45">
        <f t="shared" si="16"/>
        <v>512.68621057505254</v>
      </c>
      <c r="CB65" s="45">
        <f t="shared" si="16"/>
        <v>532.04483267007254</v>
      </c>
      <c r="CC65" s="45">
        <f t="shared" si="16"/>
        <v>549.51957971437264</v>
      </c>
      <c r="CD65" s="45">
        <f t="shared" si="16"/>
        <v>565.17325765423641</v>
      </c>
      <c r="CE65" s="45">
        <f t="shared" si="16"/>
        <v>579.10836897383865</v>
      </c>
      <c r="CF65" s="45">
        <f t="shared" si="16"/>
        <v>591.45173200825934</v>
      </c>
      <c r="CG65" s="45">
        <f t="shared" si="16"/>
        <v>602.34234218500546</v>
      </c>
      <c r="CH65" s="45">
        <f t="shared" si="16"/>
        <v>611.92235081151682</v>
      </c>
      <c r="CI65" s="45">
        <f t="shared" si="16"/>
        <v>620.33075692832983</v>
      </c>
      <c r="CJ65" s="45">
        <f t="shared" si="16"/>
        <v>627.69930015212515</v>
      </c>
      <c r="CK65" s="45">
        <f t="shared" si="16"/>
        <v>634.15004285793611</v>
      </c>
      <c r="CL65" s="45">
        <f t="shared" si="16"/>
        <v>639.79418770542145</v>
      </c>
      <c r="CM65" s="45">
        <f t="shared" si="16"/>
        <v>644.73175686662194</v>
      </c>
      <c r="CN65" s="45">
        <f t="shared" si="16"/>
        <v>649.05184172737154</v>
      </c>
      <c r="CO65" s="45">
        <f t="shared" si="16"/>
        <v>652.83320572456455</v>
      </c>
      <c r="CP65" s="45">
        <f t="shared" si="16"/>
        <v>656.14508419083757</v>
      </c>
      <c r="CQ65" s="45">
        <f t="shared" si="16"/>
        <v>659.04807312158789</v>
      </c>
      <c r="CR65" s="45">
        <f t="shared" si="16"/>
        <v>661.5950349872769</v>
      </c>
      <c r="CS65" s="45">
        <f t="shared" si="16"/>
        <v>663.83197610752859</v>
      </c>
      <c r="CT65" s="45">
        <f t="shared" si="16"/>
        <v>665.79886877806223</v>
      </c>
      <c r="CU65" s="45">
        <f t="shared" si="16"/>
        <v>667.53040417366481</v>
      </c>
      <c r="CV65" s="45">
        <f t="shared" si="16"/>
        <v>669.05667059198265</v>
      </c>
    </row>
    <row r="66" spans="1:237" s="33" customFormat="1" ht="18" customHeight="1">
      <c r="A66" s="23" t="s">
        <v>159</v>
      </c>
      <c r="B66" s="33">
        <f t="shared" ref="B66:AG66" si="17">(B31*(B103)^$B38)</f>
        <v>1.8307754437246908E-11</v>
      </c>
      <c r="C66" s="33">
        <f t="shared" si="17"/>
        <v>2.0399419851681411E-11</v>
      </c>
      <c r="D66" s="33">
        <f t="shared" si="17"/>
        <v>1.7584686634587627E-11</v>
      </c>
      <c r="E66" s="33">
        <f t="shared" si="17"/>
        <v>1.5383566789325916E-11</v>
      </c>
      <c r="F66" s="33">
        <f t="shared" si="17"/>
        <v>1.3637531646081527E-11</v>
      </c>
      <c r="G66" s="33">
        <f t="shared" si="17"/>
        <v>1.2234499230485477E-11</v>
      </c>
      <c r="H66" s="33">
        <f t="shared" si="17"/>
        <v>1.1093852107007808E-11</v>
      </c>
      <c r="I66" s="33">
        <f t="shared" si="17"/>
        <v>1.0156775848228738E-11</v>
      </c>
      <c r="J66" s="33">
        <f t="shared" si="17"/>
        <v>9.3804144331220413E-12</v>
      </c>
      <c r="K66" s="33">
        <f t="shared" si="17"/>
        <v>8.7365948427176853E-12</v>
      </c>
      <c r="L66" s="33">
        <f t="shared" si="17"/>
        <v>8.2215849305049288E-12</v>
      </c>
      <c r="M66" s="33">
        <f t="shared" si="17"/>
        <v>7.9002826211038442E-12</v>
      </c>
      <c r="N66" s="33">
        <f t="shared" si="17"/>
        <v>8.0601856916668223E-12</v>
      </c>
      <c r="O66" s="33">
        <f t="shared" si="17"/>
        <v>9.7508699001044493E-12</v>
      </c>
      <c r="P66" s="33">
        <f t="shared" si="17"/>
        <v>1.6946900715895647E-11</v>
      </c>
      <c r="Q66" s="33">
        <f t="shared" si="17"/>
        <v>4.6542955439801819E-11</v>
      </c>
      <c r="R66" s="33">
        <f t="shared" si="17"/>
        <v>1.7307053894993188E-10</v>
      </c>
      <c r="S66" s="33">
        <f t="shared" si="17"/>
        <v>7.0870354127185853E-10</v>
      </c>
      <c r="T66" s="33">
        <f t="shared" si="17"/>
        <v>2.860609252984544E-9</v>
      </c>
      <c r="U66" s="33">
        <f t="shared" si="17"/>
        <v>1.0931428910387514E-8</v>
      </c>
      <c r="V66" s="33">
        <f t="shared" si="17"/>
        <v>3.9095030537845847E-8</v>
      </c>
      <c r="W66" s="33">
        <f t="shared" si="17"/>
        <v>1.3112211830667596E-7</v>
      </c>
      <c r="X66" s="33">
        <f t="shared" si="17"/>
        <v>4.1422174389498304E-7</v>
      </c>
      <c r="Y66" s="33">
        <f t="shared" si="17"/>
        <v>1.2331789330377087E-6</v>
      </c>
      <c r="Z66" s="33">
        <f t="shared" si="17"/>
        <v>3.4535950918223503E-6</v>
      </c>
      <c r="AA66" s="33">
        <f t="shared" si="17"/>
        <v>1.3051892689735271E-5</v>
      </c>
      <c r="AB66" s="33">
        <f t="shared" si="17"/>
        <v>9.930728789476111E-4</v>
      </c>
      <c r="AC66" s="33">
        <f t="shared" si="17"/>
        <v>4.7912708198900931E-4</v>
      </c>
      <c r="AD66" s="33">
        <f t="shared" si="17"/>
        <v>2.3141133189175328E-4</v>
      </c>
      <c r="AE66" s="33">
        <f t="shared" si="17"/>
        <v>1.1187586299058964E-4</v>
      </c>
      <c r="AF66" s="33">
        <f t="shared" si="17"/>
        <v>5.4133269922742576E-5</v>
      </c>
      <c r="AG66" s="33">
        <f t="shared" si="17"/>
        <v>2.6213837472063948E-5</v>
      </c>
      <c r="AH66" s="33">
        <f t="shared" ref="AH66:BI66" si="18">(AH31*(AH103)^$B38)</f>
        <v>1.2702861809210002E-5</v>
      </c>
      <c r="AI66" s="33">
        <f t="shared" si="18"/>
        <v>6.1595177599504919E-6</v>
      </c>
      <c r="AJ66" s="33">
        <f t="shared" si="18"/>
        <v>2.9883991238528694E-6</v>
      </c>
      <c r="AK66" s="33">
        <f t="shared" si="18"/>
        <v>1.4506163376108014E-6</v>
      </c>
      <c r="AL66" s="33">
        <f t="shared" si="18"/>
        <v>7.0447631473650694E-7</v>
      </c>
      <c r="AM66" s="33">
        <f t="shared" si="18"/>
        <v>3.4226312326168458E-7</v>
      </c>
      <c r="AN66" s="33">
        <f t="shared" si="18"/>
        <v>1.6634728419650659E-7</v>
      </c>
      <c r="AO66" s="33">
        <f t="shared" si="18"/>
        <v>8.0875508518790095E-8</v>
      </c>
      <c r="AP66" s="33">
        <f t="shared" si="18"/>
        <v>3.9332311241689484E-8</v>
      </c>
      <c r="AQ66" s="33">
        <f t="shared" si="18"/>
        <v>1.9133742714017409E-8</v>
      </c>
      <c r="AR66" s="33">
        <f t="shared" si="18"/>
        <v>9.3101485495310966E-9</v>
      </c>
      <c r="AS66" s="33">
        <f t="shared" si="18"/>
        <v>4.5311546734389682E-9</v>
      </c>
      <c r="AT66" s="33">
        <f t="shared" si="18"/>
        <v>2.2057038471592545E-9</v>
      </c>
      <c r="AU66" s="33">
        <f t="shared" si="18"/>
        <v>1.0738977858099241E-9</v>
      </c>
      <c r="AV66" s="33">
        <f t="shared" si="18"/>
        <v>5.2293581000428656E-10</v>
      </c>
      <c r="AW66" s="33">
        <f t="shared" si="18"/>
        <v>2.5468099581532306E-10</v>
      </c>
      <c r="AX66" s="33">
        <f t="shared" si="18"/>
        <v>1.2405124988623476E-10</v>
      </c>
      <c r="AY66" s="33">
        <f t="shared" si="18"/>
        <v>6.0430550871141914E-11</v>
      </c>
      <c r="AZ66" s="33">
        <f t="shared" si="18"/>
        <v>2.9441347636906194E-11</v>
      </c>
      <c r="BA66" s="33">
        <f t="shared" si="18"/>
        <v>1.4344980707939378E-11</v>
      </c>
      <c r="BB66" s="33">
        <f t="shared" si="18"/>
        <v>6.9900339904203609E-12</v>
      </c>
      <c r="BC66" s="33">
        <f t="shared" si="18"/>
        <v>3.4063709390660345E-12</v>
      </c>
      <c r="BD66" s="33">
        <f t="shared" si="18"/>
        <v>1.6601012993177865E-12</v>
      </c>
      <c r="BE66" s="33">
        <f t="shared" si="18"/>
        <v>8.091037968042776E-13</v>
      </c>
      <c r="BF66" s="33">
        <f t="shared" si="18"/>
        <v>3.9436484004803619E-13</v>
      </c>
      <c r="BG66" s="33">
        <f t="shared" si="18"/>
        <v>1.9222683100289137E-13</v>
      </c>
      <c r="BH66" s="33">
        <f t="shared" si="18"/>
        <v>9.3702139450835845E-14</v>
      </c>
      <c r="BI66" s="33">
        <f t="shared" si="18"/>
        <v>4.5677541603922534E-14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147">
        <f>+B61*B66</f>
        <v>4.7951464220769534E-11</v>
      </c>
      <c r="C67" s="147">
        <f>+C61*C66</f>
        <v>8.5254528003042712E-11</v>
      </c>
      <c r="D67" s="23">
        <f t="shared" ref="D67:BI67" si="19">+D61*D66</f>
        <v>1.218179254036825E-10</v>
      </c>
      <c r="E67" s="23">
        <f t="shared" si="19"/>
        <v>1.6371665817991545E-10</v>
      </c>
      <c r="F67" s="23">
        <f t="shared" si="19"/>
        <v>2.0974369030969543E-10</v>
      </c>
      <c r="G67" s="23">
        <f t="shared" si="19"/>
        <v>2.5485658956860742E-10</v>
      </c>
      <c r="H67" s="23">
        <f t="shared" si="19"/>
        <v>2.9960175780560348E-10</v>
      </c>
      <c r="I67" s="23">
        <f t="shared" si="19"/>
        <v>3.4762089693267513E-10</v>
      </c>
      <c r="J67" s="23">
        <f t="shared" si="19"/>
        <v>3.9894357758448562E-10</v>
      </c>
      <c r="K67" s="23">
        <f t="shared" si="19"/>
        <v>4.5380866936700032E-10</v>
      </c>
      <c r="L67" s="23">
        <f t="shared" si="19"/>
        <v>5.0932038066475842E-10</v>
      </c>
      <c r="M67" s="23">
        <f t="shared" si="19"/>
        <v>5.7217443439553871E-10</v>
      </c>
      <c r="N67" s="23">
        <f t="shared" si="19"/>
        <v>6.6899190057513461E-10</v>
      </c>
      <c r="O67" s="23">
        <f t="shared" si="19"/>
        <v>9.1829621765780215E-10</v>
      </c>
      <c r="P67" s="23">
        <f t="shared" si="19"/>
        <v>1.7933041509425271E-9</v>
      </c>
      <c r="Q67" s="23">
        <f t="shared" si="19"/>
        <v>5.4832421391090618E-9</v>
      </c>
      <c r="R67" s="23">
        <f t="shared" si="19"/>
        <v>2.2506750604196179E-8</v>
      </c>
      <c r="S67" s="23">
        <f t="shared" si="19"/>
        <v>1.0093650120345972E-7</v>
      </c>
      <c r="T67" s="23">
        <f t="shared" si="19"/>
        <v>4.4301146149215981E-7</v>
      </c>
      <c r="U67" s="23">
        <f t="shared" si="19"/>
        <v>1.8287587812849006E-6</v>
      </c>
      <c r="V67" s="23">
        <f t="shared" si="19"/>
        <v>7.060664470395218E-6</v>
      </c>
      <c r="W67" s="23">
        <f t="shared" si="19"/>
        <v>2.558943529367059E-5</v>
      </c>
      <c r="X67" s="23">
        <f t="shared" si="19"/>
        <v>8.7059356237796174E-5</v>
      </c>
      <c r="Y67" s="23">
        <f t="shared" si="19"/>
        <v>2.7808575871801747E-4</v>
      </c>
      <c r="Z67" s="23">
        <f t="shared" si="19"/>
        <v>8.3243341469953582E-4</v>
      </c>
      <c r="AA67" s="23">
        <f t="shared" si="19"/>
        <v>3.3503004109269228E-3</v>
      </c>
      <c r="AB67" s="23">
        <f t="shared" si="19"/>
        <v>0.2705320257446055</v>
      </c>
      <c r="AC67" s="23">
        <f t="shared" si="19"/>
        <v>0.13807596569257996</v>
      </c>
      <c r="AD67" s="23">
        <f t="shared" si="19"/>
        <v>7.0391949792445369E-2</v>
      </c>
      <c r="AE67" s="23">
        <f t="shared" si="19"/>
        <v>3.5844217697579624E-2</v>
      </c>
      <c r="AF67" s="23">
        <f t="shared" si="19"/>
        <v>1.8198806166131499E-2</v>
      </c>
      <c r="AG67" s="23">
        <f t="shared" si="19"/>
        <v>9.2094984473869435E-3</v>
      </c>
      <c r="AH67" s="23">
        <f t="shared" si="19"/>
        <v>4.6523545675243817E-3</v>
      </c>
      <c r="AI67" s="23">
        <f t="shared" si="19"/>
        <v>2.3467854264074112E-3</v>
      </c>
      <c r="AJ67" s="23">
        <f t="shared" si="19"/>
        <v>1.1822369680908541E-3</v>
      </c>
      <c r="AK67" s="23">
        <f t="shared" si="19"/>
        <v>5.948532612448709E-4</v>
      </c>
      <c r="AL67" s="23">
        <f t="shared" si="19"/>
        <v>2.9896508073538148E-4</v>
      </c>
      <c r="AM67" s="23">
        <f t="shared" si="19"/>
        <v>1.5009291212016705E-4</v>
      </c>
      <c r="AN67" s="23">
        <f t="shared" si="19"/>
        <v>7.5274486749179711E-5</v>
      </c>
      <c r="AO67" s="23">
        <f t="shared" si="19"/>
        <v>3.7713619622780842E-5</v>
      </c>
      <c r="AP67" s="23">
        <f t="shared" si="19"/>
        <v>1.8876562895567079E-5</v>
      </c>
      <c r="AQ67" s="23">
        <f t="shared" si="19"/>
        <v>9.4390932489953112E-6</v>
      </c>
      <c r="AR67" s="23">
        <f t="shared" si="19"/>
        <v>4.7154778454815823E-6</v>
      </c>
      <c r="AS67" s="23">
        <f t="shared" si="19"/>
        <v>2.3534873960748722E-6</v>
      </c>
      <c r="AT67" s="23">
        <f t="shared" si="19"/>
        <v>1.1735157052015523E-6</v>
      </c>
      <c r="AU67" s="23">
        <f t="shared" si="19"/>
        <v>5.8459445959058927E-7</v>
      </c>
      <c r="AV67" s="23">
        <f t="shared" si="19"/>
        <v>2.909412868490835E-7</v>
      </c>
      <c r="AW67" s="23">
        <f t="shared" si="19"/>
        <v>1.4465580174230883E-7</v>
      </c>
      <c r="AX67" s="23">
        <f t="shared" si="19"/>
        <v>7.1852349753362666E-8</v>
      </c>
      <c r="AY67" s="23">
        <f t="shared" si="19"/>
        <v>3.5654692160212257E-8</v>
      </c>
      <c r="AZ67" s="23">
        <f t="shared" si="19"/>
        <v>1.7675114234892696E-8</v>
      </c>
      <c r="BA67" s="23">
        <f t="shared" si="19"/>
        <v>8.753525633894453E-9</v>
      </c>
      <c r="BB67" s="23">
        <f t="shared" si="19"/>
        <v>4.3310663141128184E-9</v>
      </c>
      <c r="BC67" s="23">
        <f t="shared" si="19"/>
        <v>2.1410645743543436E-9</v>
      </c>
      <c r="BD67" s="23">
        <f t="shared" si="19"/>
        <v>1.0576552873412039E-9</v>
      </c>
      <c r="BE67" s="23">
        <f t="shared" si="19"/>
        <v>5.2219090325918499E-10</v>
      </c>
      <c r="BF67" s="23">
        <f t="shared" si="19"/>
        <v>2.5776587656427697E-10</v>
      </c>
      <c r="BG67" s="23">
        <f t="shared" si="19"/>
        <v>1.2727374322004399E-10</v>
      </c>
      <c r="BH67" s="23">
        <f t="shared" si="19"/>
        <v>6.2901692016144632E-11</v>
      </c>
      <c r="BI67" s="23">
        <f t="shared" si="19"/>
        <v>3.1145676692443472E-11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147">
        <f>+B65-B67</f>
        <v>2.6122620778491514</v>
      </c>
      <c r="C68" s="147">
        <f>+C65-C67</f>
        <v>4.1649590629000368</v>
      </c>
      <c r="D68" s="23">
        <f>+D65-D67</f>
        <v>6.8939684642019925</v>
      </c>
      <c r="E68" s="23">
        <f>+E65-E67</f>
        <v>10.570114705243077</v>
      </c>
      <c r="F68" s="23">
        <f>+F65-F67</f>
        <v>15.238094930299768</v>
      </c>
      <c r="G68" s="23">
        <f t="shared" ref="G68:BI68" si="20">+G65-G67</f>
        <v>20.578915412936308</v>
      </c>
      <c r="H68" s="23">
        <f t="shared" si="20"/>
        <v>26.59115226829509</v>
      </c>
      <c r="I68" s="23">
        <f t="shared" si="20"/>
        <v>33.576627983826107</v>
      </c>
      <c r="J68" s="23">
        <f t="shared" si="20"/>
        <v>41.557844092625288</v>
      </c>
      <c r="K68" s="23">
        <f t="shared" si="20"/>
        <v>50.533839264567291</v>
      </c>
      <c r="L68" s="23">
        <f t="shared" si="20"/>
        <v>59.979012811174897</v>
      </c>
      <c r="M68" s="23">
        <f t="shared" si="20"/>
        <v>69.762319298487839</v>
      </c>
      <c r="N68" s="23">
        <f t="shared" si="20"/>
        <v>79.513289098170659</v>
      </c>
      <c r="O68" s="23">
        <f t="shared" si="20"/>
        <v>89.690777233624857</v>
      </c>
      <c r="P68" s="23">
        <f t="shared" si="20"/>
        <v>100.13866538061725</v>
      </c>
      <c r="Q68" s="23">
        <f t="shared" si="20"/>
        <v>110.71599014356806</v>
      </c>
      <c r="R68" s="23">
        <f t="shared" si="20"/>
        <v>121.29344727521813</v>
      </c>
      <c r="S68" s="23">
        <f t="shared" si="20"/>
        <v>131.75178995388637</v>
      </c>
      <c r="T68" s="23">
        <f t="shared" si="20"/>
        <v>141.98107838859843</v>
      </c>
      <c r="U68" s="23">
        <f t="shared" si="20"/>
        <v>151.88037741695362</v>
      </c>
      <c r="V68" s="23">
        <f t="shared" si="20"/>
        <v>162.22212906751423</v>
      </c>
      <c r="W68" s="23">
        <f t="shared" si="20"/>
        <v>173.25669683313637</v>
      </c>
      <c r="X68" s="23">
        <f t="shared" si="20"/>
        <v>184.20651294322417</v>
      </c>
      <c r="Y68" s="23">
        <f t="shared" si="20"/>
        <v>194.87974712796259</v>
      </c>
      <c r="Z68" s="23">
        <f t="shared" si="20"/>
        <v>205.12780738752554</v>
      </c>
      <c r="AA68" s="23">
        <f t="shared" si="20"/>
        <v>214.84983354642924</v>
      </c>
      <c r="AB68" s="23">
        <f t="shared" si="20"/>
        <v>223.98515984796649</v>
      </c>
      <c r="AC68" s="23">
        <f t="shared" si="20"/>
        <v>233.37498539278332</v>
      </c>
      <c r="AD68" s="23">
        <f t="shared" si="20"/>
        <v>242.57906413818958</v>
      </c>
      <c r="AE68" s="23">
        <f t="shared" si="20"/>
        <v>251.47476724447418</v>
      </c>
      <c r="AF68" s="23">
        <f t="shared" si="20"/>
        <v>259.5068256633387</v>
      </c>
      <c r="AG68" s="23">
        <f t="shared" si="20"/>
        <v>266.47728296560945</v>
      </c>
      <c r="AH68" s="23">
        <f t="shared" si="20"/>
        <v>272.7151207373401</v>
      </c>
      <c r="AI68" s="23">
        <f t="shared" si="20"/>
        <v>278.21869535318723</v>
      </c>
      <c r="AJ68" s="23">
        <f t="shared" si="20"/>
        <v>282.9817132462631</v>
      </c>
      <c r="AK68" s="23">
        <f t="shared" si="20"/>
        <v>286.99388117719491</v>
      </c>
      <c r="AL68" s="23">
        <f t="shared" si="20"/>
        <v>290.24430810779512</v>
      </c>
      <c r="AM68" s="23">
        <f t="shared" si="20"/>
        <v>292.72281439749634</v>
      </c>
      <c r="AN68" s="23">
        <f t="shared" si="20"/>
        <v>294.42028861238094</v>
      </c>
      <c r="AO68" s="23">
        <f t="shared" si="20"/>
        <v>295.32873275175871</v>
      </c>
      <c r="AP68" s="23">
        <f t="shared" si="20"/>
        <v>295.44130583838194</v>
      </c>
      <c r="AQ68" s="23">
        <f t="shared" si="20"/>
        <v>294.75251172388033</v>
      </c>
      <c r="AR68" s="23">
        <f t="shared" si="20"/>
        <v>293.2586044829136</v>
      </c>
      <c r="AS68" s="23">
        <f t="shared" si="20"/>
        <v>290.9582610167696</v>
      </c>
      <c r="AT68" s="23">
        <f t="shared" si="20"/>
        <v>287.85357220591908</v>
      </c>
      <c r="AU68" s="23">
        <f t="shared" si="20"/>
        <v>283.95141854896491</v>
      </c>
      <c r="AV68" s="23">
        <f t="shared" si="20"/>
        <v>279.26531646233377</v>
      </c>
      <c r="AW68" s="23">
        <f t="shared" si="20"/>
        <v>273.81784225780399</v>
      </c>
      <c r="AX68" s="23">
        <f t="shared" si="20"/>
        <v>267.64375762332588</v>
      </c>
      <c r="AY68" s="23">
        <f t="shared" si="20"/>
        <v>260.7939681796671</v>
      </c>
      <c r="AZ68" s="23">
        <f t="shared" si="20"/>
        <v>253.34044040670278</v>
      </c>
      <c r="BA68" s="23">
        <f t="shared" si="20"/>
        <v>245.38217943676707</v>
      </c>
      <c r="BB68" s="23">
        <f t="shared" si="20"/>
        <v>237.0523365674926</v>
      </c>
      <c r="BC68" s="23">
        <f t="shared" si="20"/>
        <v>228.52649542721514</v>
      </c>
      <c r="BD68" s="23">
        <f t="shared" si="20"/>
        <v>220.03224044811415</v>
      </c>
      <c r="BE68" s="23">
        <f t="shared" si="20"/>
        <v>211.86036211462877</v>
      </c>
      <c r="BF68" s="23">
        <f t="shared" si="20"/>
        <v>204.37870943456889</v>
      </c>
      <c r="BG68" s="23">
        <f t="shared" si="20"/>
        <v>198.05107766461782</v>
      </c>
      <c r="BH68" s="23">
        <f t="shared" si="20"/>
        <v>193.46603649571134</v>
      </c>
      <c r="BI68" s="23">
        <f t="shared" si="20"/>
        <v>191.38471842921865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147"/>
    </row>
    <row r="70" spans="1:237" s="45" customFormat="1" ht="18" customHeight="1">
      <c r="A70" s="43" t="s">
        <v>36</v>
      </c>
      <c r="B70" s="147">
        <f t="shared" ref="B70:AG70" si="21">+B71+B43</f>
        <v>1.0638178386380153</v>
      </c>
      <c r="C70" s="147">
        <f t="shared" si="21"/>
        <v>1.1905015811788418</v>
      </c>
      <c r="D70" s="45">
        <f t="shared" si="21"/>
        <v>1.326265788047519</v>
      </c>
      <c r="E70" s="45">
        <f t="shared" si="21"/>
        <v>1.5092416134336062</v>
      </c>
      <c r="F70" s="45">
        <f t="shared" si="21"/>
        <v>1.7244717434193491</v>
      </c>
      <c r="G70" s="45">
        <f t="shared" si="21"/>
        <v>1.9332211223708944</v>
      </c>
      <c r="H70" s="45">
        <f t="shared" si="21"/>
        <v>2.1373312387374028</v>
      </c>
      <c r="I70" s="45">
        <f t="shared" si="21"/>
        <v>2.3584822759970785</v>
      </c>
      <c r="J70" s="45">
        <f t="shared" si="21"/>
        <v>2.5938856411787961</v>
      </c>
      <c r="K70" s="45">
        <f t="shared" si="21"/>
        <v>2.8410462619717709</v>
      </c>
      <c r="L70" s="45">
        <f t="shared" si="21"/>
        <v>3.0720818318652907</v>
      </c>
      <c r="M70" s="45">
        <f t="shared" si="21"/>
        <v>3.2856889033093788</v>
      </c>
      <c r="N70" s="45">
        <f t="shared" si="21"/>
        <v>3.4708588049945961</v>
      </c>
      <c r="O70" s="45">
        <f t="shared" si="21"/>
        <v>3.6530856359016077</v>
      </c>
      <c r="P70" s="45">
        <f t="shared" si="21"/>
        <v>3.8282601483809566</v>
      </c>
      <c r="Q70" s="45">
        <f t="shared" si="21"/>
        <v>3.9934667043463947</v>
      </c>
      <c r="R70" s="45">
        <f t="shared" si="21"/>
        <v>4.1464505661784825</v>
      </c>
      <c r="S70" s="45">
        <f t="shared" si="21"/>
        <v>4.2852253566042009</v>
      </c>
      <c r="T70" s="45">
        <f t="shared" si="21"/>
        <v>4.407686383301475</v>
      </c>
      <c r="U70" s="45">
        <f t="shared" si="21"/>
        <v>4.5112589766833082</v>
      </c>
      <c r="V70" s="45">
        <f t="shared" si="21"/>
        <v>4.617157237471111</v>
      </c>
      <c r="W70" s="45">
        <f t="shared" si="21"/>
        <v>4.7271719531827028</v>
      </c>
      <c r="X70" s="45">
        <f t="shared" si="21"/>
        <v>4.8129118455313291</v>
      </c>
      <c r="Y70" s="45">
        <f t="shared" si="21"/>
        <v>4.8611318540257695</v>
      </c>
      <c r="Z70" s="45">
        <f t="shared" si="21"/>
        <v>4.8577667469531116</v>
      </c>
      <c r="AA70" s="45">
        <f t="shared" si="21"/>
        <v>4.5172405668893081</v>
      </c>
      <c r="AB70" s="45">
        <f t="shared" si="21"/>
        <v>2.1156201843256033E-3</v>
      </c>
      <c r="AC70" s="45">
        <f t="shared" si="21"/>
        <v>1.6924961474604828E-3</v>
      </c>
      <c r="AD70" s="45">
        <f t="shared" si="21"/>
        <v>1.3539969179683863E-3</v>
      </c>
      <c r="AE70" s="45">
        <f t="shared" si="21"/>
        <v>1.0831975343747091E-3</v>
      </c>
      <c r="AF70" s="45">
        <f t="shared" si="21"/>
        <v>8.6655802749976735E-4</v>
      </c>
      <c r="AG70" s="45">
        <f t="shared" si="21"/>
        <v>6.932464219998139E-4</v>
      </c>
      <c r="AH70" s="45">
        <f t="shared" ref="AH70:BI70" si="22">+AH71+AH43</f>
        <v>5.545971375998511E-4</v>
      </c>
      <c r="AI70" s="45">
        <f t="shared" si="22"/>
        <v>4.4367771007988092E-4</v>
      </c>
      <c r="AJ70" s="45">
        <f t="shared" si="22"/>
        <v>3.5494216806390477E-4</v>
      </c>
      <c r="AK70" s="45">
        <f t="shared" si="22"/>
        <v>2.8395373445112382E-4</v>
      </c>
      <c r="AL70" s="45">
        <f t="shared" si="22"/>
        <v>2.2716298756089907E-4</v>
      </c>
      <c r="AM70" s="45">
        <f t="shared" si="22"/>
        <v>1.8173039004871927E-4</v>
      </c>
      <c r="AN70" s="45">
        <f t="shared" si="22"/>
        <v>1.4538431203897542E-4</v>
      </c>
      <c r="AO70" s="45">
        <f t="shared" si="22"/>
        <v>1.1630744963118033E-4</v>
      </c>
      <c r="AP70" s="45">
        <f t="shared" si="22"/>
        <v>9.3045959704944273E-5</v>
      </c>
      <c r="AQ70" s="45">
        <f t="shared" si="22"/>
        <v>7.4436767763955429E-5</v>
      </c>
      <c r="AR70" s="45">
        <f t="shared" si="22"/>
        <v>5.9549414211164346E-5</v>
      </c>
      <c r="AS70" s="45">
        <f t="shared" si="22"/>
        <v>4.7639531368931477E-5</v>
      </c>
      <c r="AT70" s="45">
        <f t="shared" si="22"/>
        <v>3.8111625095145183E-5</v>
      </c>
      <c r="AU70" s="45">
        <f t="shared" si="22"/>
        <v>3.0489300076116149E-5</v>
      </c>
      <c r="AV70" s="45">
        <f t="shared" si="22"/>
        <v>2.4391440060892922E-5</v>
      </c>
      <c r="AW70" s="45">
        <f t="shared" si="22"/>
        <v>1.9513152048714339E-5</v>
      </c>
      <c r="AX70" s="45">
        <f t="shared" si="22"/>
        <v>1.561052163897147E-5</v>
      </c>
      <c r="AY70" s="45">
        <f t="shared" si="22"/>
        <v>1.2488417311177178E-5</v>
      </c>
      <c r="AZ70" s="45">
        <f t="shared" si="22"/>
        <v>9.9907338489417421E-6</v>
      </c>
      <c r="BA70" s="45">
        <f t="shared" si="22"/>
        <v>7.992587079153394E-6</v>
      </c>
      <c r="BB70" s="45">
        <f t="shared" si="22"/>
        <v>6.3940696633227154E-6</v>
      </c>
      <c r="BC70" s="45">
        <f t="shared" si="22"/>
        <v>5.1152557306581727E-6</v>
      </c>
      <c r="BD70" s="45">
        <f t="shared" si="22"/>
        <v>4.0922045845265386E-6</v>
      </c>
      <c r="BE70" s="45">
        <f t="shared" si="22"/>
        <v>3.2737636676212312E-6</v>
      </c>
      <c r="BF70" s="45">
        <f t="shared" si="22"/>
        <v>2.6190109340969852E-6</v>
      </c>
      <c r="BG70" s="45">
        <f t="shared" si="22"/>
        <v>2.0952087472775883E-6</v>
      </c>
      <c r="BH70" s="45">
        <f t="shared" si="22"/>
        <v>1.6761669978220706E-6</v>
      </c>
      <c r="BI70" s="45">
        <f t="shared" si="22"/>
        <v>1.3409335982576567E-6</v>
      </c>
    </row>
    <row r="71" spans="1:237" s="45" customFormat="1" ht="18" customHeight="1">
      <c r="A71" s="43" t="s">
        <v>1</v>
      </c>
      <c r="B71" s="46">
        <f t="shared" ref="B71:AG71" si="23">+B102</f>
        <v>0.36381783863801526</v>
      </c>
      <c r="C71" s="46">
        <f t="shared" si="23"/>
        <v>0.63050158117884181</v>
      </c>
      <c r="D71" s="46">
        <f t="shared" si="23"/>
        <v>0.8782657880475192</v>
      </c>
      <c r="E71" s="46">
        <f t="shared" si="23"/>
        <v>1.1508416134336061</v>
      </c>
      <c r="F71" s="46">
        <f t="shared" si="23"/>
        <v>1.437751743419349</v>
      </c>
      <c r="G71" s="46">
        <f t="shared" si="23"/>
        <v>1.7038451223708944</v>
      </c>
      <c r="H71" s="46">
        <f t="shared" si="23"/>
        <v>1.9538304387374028</v>
      </c>
      <c r="I71" s="46">
        <f t="shared" si="23"/>
        <v>2.2116816359970786</v>
      </c>
      <c r="J71" s="46">
        <f t="shared" si="23"/>
        <v>2.4764451291787961</v>
      </c>
      <c r="K71" s="46">
        <f t="shared" si="23"/>
        <v>2.747093852371771</v>
      </c>
      <c r="L71" s="46">
        <f t="shared" si="23"/>
        <v>2.9969199041852908</v>
      </c>
      <c r="M71" s="46">
        <f t="shared" si="23"/>
        <v>3.2255593611653786</v>
      </c>
      <c r="N71" s="46">
        <f t="shared" si="23"/>
        <v>3.422755171279396</v>
      </c>
      <c r="O71" s="46">
        <f t="shared" si="23"/>
        <v>3.6146027289294476</v>
      </c>
      <c r="P71" s="46">
        <f t="shared" si="23"/>
        <v>3.7974738228032288</v>
      </c>
      <c r="Q71" s="46">
        <f t="shared" si="23"/>
        <v>3.9688376438842123</v>
      </c>
      <c r="R71" s="46">
        <f t="shared" si="23"/>
        <v>4.1267473178087366</v>
      </c>
      <c r="S71" s="46">
        <f t="shared" si="23"/>
        <v>4.2694627579084043</v>
      </c>
      <c r="T71" s="46">
        <f t="shared" si="23"/>
        <v>4.3950763043448378</v>
      </c>
      <c r="U71" s="46">
        <f t="shared" si="23"/>
        <v>4.5011709135179983</v>
      </c>
      <c r="V71" s="46">
        <f t="shared" si="23"/>
        <v>4.609086786938863</v>
      </c>
      <c r="W71" s="46">
        <f t="shared" si="23"/>
        <v>4.7207155927569042</v>
      </c>
      <c r="X71" s="46">
        <f t="shared" si="23"/>
        <v>4.8077467571906904</v>
      </c>
      <c r="Y71" s="46">
        <f t="shared" si="23"/>
        <v>4.8569997833532588</v>
      </c>
      <c r="Z71" s="46">
        <f t="shared" si="23"/>
        <v>4.8544610904151027</v>
      </c>
      <c r="AA71" s="46">
        <f t="shared" si="23"/>
        <v>4.5145960416589013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148">
        <f>(B97)*B68</f>
        <v>0.62931164240664161</v>
      </c>
      <c r="C73" s="147">
        <f>(C97)*C68</f>
        <v>1.1611448029855733</v>
      </c>
      <c r="D73" s="45">
        <f>(D97)*D68</f>
        <v>1.833341491745063</v>
      </c>
      <c r="E73" s="45">
        <f>(E97)*E68</f>
        <v>2.6882444750414032</v>
      </c>
      <c r="F73" s="45">
        <f>(F97)*F68</f>
        <v>3.6787983112256226</v>
      </c>
      <c r="G73" s="45">
        <f t="shared" ref="G73:BI73" si="25">(G97)*G68</f>
        <v>4.8264008236853622</v>
      </c>
      <c r="H73" s="45">
        <f t="shared" si="25"/>
        <v>6.1944617487678206</v>
      </c>
      <c r="I73" s="45">
        <f t="shared" si="25"/>
        <v>7.7841266899011741</v>
      </c>
      <c r="J73" s="45">
        <f t="shared" si="25"/>
        <v>9.6100316552383607</v>
      </c>
      <c r="K73" s="45">
        <f t="shared" si="25"/>
        <v>11.561645515560048</v>
      </c>
      <c r="L73" s="45">
        <f t="shared" si="25"/>
        <v>13.762452654076361</v>
      </c>
      <c r="M73" s="45">
        <f t="shared" si="25"/>
        <v>15.60671738848384</v>
      </c>
      <c r="N73" s="45">
        <f t="shared" si="25"/>
        <v>17.788133251052351</v>
      </c>
      <c r="O73" s="45">
        <f t="shared" si="25"/>
        <v>20.06496668566157</v>
      </c>
      <c r="P73" s="45">
        <f t="shared" si="25"/>
        <v>22.402292039179951</v>
      </c>
      <c r="Q73" s="45">
        <f t="shared" si="25"/>
        <v>24.768574008609306</v>
      </c>
      <c r="R73" s="45">
        <f t="shared" si="25"/>
        <v>27.134885590598863</v>
      </c>
      <c r="S73" s="45">
        <f t="shared" si="25"/>
        <v>29.474549755712598</v>
      </c>
      <c r="T73" s="45">
        <f t="shared" si="25"/>
        <v>31.762971575560233</v>
      </c>
      <c r="U73" s="45">
        <f t="shared" si="25"/>
        <v>33.977570571597063</v>
      </c>
      <c r="V73" s="45">
        <f t="shared" si="25"/>
        <v>36.29115184204781</v>
      </c>
      <c r="W73" s="45">
        <f t="shared" si="25"/>
        <v>38.759724881962079</v>
      </c>
      <c r="X73" s="45">
        <f t="shared" si="25"/>
        <v>41.209337899482726</v>
      </c>
      <c r="Y73" s="45">
        <f t="shared" si="25"/>
        <v>43.597076025412953</v>
      </c>
      <c r="Z73" s="45">
        <f t="shared" si="25"/>
        <v>45.889697341037966</v>
      </c>
      <c r="AA73" s="45">
        <f t="shared" si="25"/>
        <v>48.06463814333933</v>
      </c>
      <c r="AB73" s="45">
        <f t="shared" si="25"/>
        <v>50.108326731582203</v>
      </c>
      <c r="AC73" s="45">
        <f t="shared" si="25"/>
        <v>52.208950034802839</v>
      </c>
      <c r="AD73" s="45">
        <f t="shared" si="25"/>
        <v>54.268019418466814</v>
      </c>
      <c r="AE73" s="45">
        <f t="shared" si="25"/>
        <v>56.258101252725019</v>
      </c>
      <c r="AF73" s="45">
        <f t="shared" si="25"/>
        <v>58.054974794940065</v>
      </c>
      <c r="AG73" s="45">
        <f t="shared" si="25"/>
        <v>59.614354676213466</v>
      </c>
      <c r="AH73" s="45">
        <f t="shared" si="25"/>
        <v>61.009838258146509</v>
      </c>
      <c r="AI73" s="45">
        <f t="shared" si="25"/>
        <v>62.241057840862148</v>
      </c>
      <c r="AJ73" s="45">
        <f t="shared" si="25"/>
        <v>63.306605473466995</v>
      </c>
      <c r="AK73" s="45">
        <f t="shared" si="25"/>
        <v>64.204178427503621</v>
      </c>
      <c r="AL73" s="45">
        <f t="shared" si="25"/>
        <v>64.931340239322779</v>
      </c>
      <c r="AM73" s="45">
        <f t="shared" si="25"/>
        <v>65.485813593963456</v>
      </c>
      <c r="AN73" s="45">
        <f t="shared" si="25"/>
        <v>65.865560147867328</v>
      </c>
      <c r="AO73" s="45">
        <f t="shared" si="25"/>
        <v>66.068790646638902</v>
      </c>
      <c r="AP73" s="45">
        <f t="shared" si="25"/>
        <v>66.093974676730568</v>
      </c>
      <c r="AQ73" s="45">
        <f t="shared" si="25"/>
        <v>65.939882679905139</v>
      </c>
      <c r="AR73" s="45">
        <f t="shared" si="25"/>
        <v>65.605676645059575</v>
      </c>
      <c r="AS73" s="45">
        <f t="shared" si="25"/>
        <v>65.091060578197641</v>
      </c>
      <c r="AT73" s="45">
        <f t="shared" si="25"/>
        <v>64.396502235852182</v>
      </c>
      <c r="AU73" s="45">
        <f t="shared" si="25"/>
        <v>63.523540873000208</v>
      </c>
      <c r="AV73" s="45">
        <f t="shared" si="25"/>
        <v>62.475200283767222</v>
      </c>
      <c r="AW73" s="45">
        <f t="shared" si="25"/>
        <v>61.256531076004876</v>
      </c>
      <c r="AX73" s="45">
        <f t="shared" si="25"/>
        <v>59.875309881070073</v>
      </c>
      <c r="AY73" s="45">
        <f t="shared" si="25"/>
        <v>58.34292493325313</v>
      </c>
      <c r="AZ73" s="45">
        <f t="shared" si="25"/>
        <v>56.675476048674675</v>
      </c>
      <c r="BA73" s="45">
        <f t="shared" si="25"/>
        <v>54.895111933626104</v>
      </c>
      <c r="BB73" s="45">
        <f t="shared" si="25"/>
        <v>53.031620225516257</v>
      </c>
      <c r="BC73" s="45">
        <f t="shared" si="25"/>
        <v>51.124281213375589</v>
      </c>
      <c r="BD73" s="45">
        <f t="shared" si="25"/>
        <v>49.224008426896944</v>
      </c>
      <c r="BE73" s="45">
        <f t="shared" si="25"/>
        <v>47.395855392905922</v>
      </c>
      <c r="BF73" s="45">
        <f t="shared" si="25"/>
        <v>45.722114609190065</v>
      </c>
      <c r="BG73" s="45">
        <f t="shared" si="25"/>
        <v>44.306542968724855</v>
      </c>
      <c r="BH73" s="45">
        <f t="shared" si="25"/>
        <v>43.28081099110068</v>
      </c>
      <c r="BI73" s="45">
        <f t="shared" si="25"/>
        <v>42.815193689584142</v>
      </c>
    </row>
    <row r="74" spans="1:237" s="45" customFormat="1" ht="18" customHeight="1">
      <c r="A74" s="43" t="s">
        <v>35</v>
      </c>
      <c r="B74" s="148">
        <f>+B11</f>
        <v>4.4201869312950182</v>
      </c>
      <c r="C74" s="147">
        <f t="shared" ref="C74:BI74" si="26">+B74*(1-$B$8)^10+10*B73</f>
        <v>7.8343403082207699</v>
      </c>
      <c r="D74" s="45">
        <f t="shared" si="26"/>
        <v>14.343113587738706</v>
      </c>
      <c r="E74" s="45">
        <f t="shared" si="26"/>
        <v>23.334549389400479</v>
      </c>
      <c r="F74" s="45">
        <f t="shared" si="26"/>
        <v>35.018699031946603</v>
      </c>
      <c r="G74" s="45">
        <f t="shared" si="26"/>
        <v>48.998248465046757</v>
      </c>
      <c r="H74" s="45">
        <f t="shared" si="26"/>
        <v>65.348641079278352</v>
      </c>
      <c r="I74" s="45">
        <f t="shared" si="26"/>
        <v>84.730279721855766</v>
      </c>
      <c r="J74" s="45">
        <f t="shared" si="26"/>
        <v>107.38488866166509</v>
      </c>
      <c r="K74" s="45">
        <f t="shared" si="26"/>
        <v>133.54311202124518</v>
      </c>
      <c r="L74" s="45">
        <f t="shared" si="26"/>
        <v>162.18005914126783</v>
      </c>
      <c r="M74" s="45">
        <f t="shared" si="26"/>
        <v>194.17321657746663</v>
      </c>
      <c r="N74" s="45">
        <f t="shared" si="26"/>
        <v>223.77118815026898</v>
      </c>
      <c r="O74" s="45">
        <f t="shared" si="26"/>
        <v>255.90552133408295</v>
      </c>
      <c r="P74" s="45">
        <f t="shared" si="26"/>
        <v>289.87840484836107</v>
      </c>
      <c r="Q74" s="45">
        <f t="shared" si="26"/>
        <v>325.09727041300238</v>
      </c>
      <c r="R74" s="45">
        <f t="shared" si="26"/>
        <v>361.04014921446668</v>
      </c>
      <c r="S74" s="45">
        <f t="shared" si="26"/>
        <v>397.23577194756012</v>
      </c>
      <c r="T74" s="45">
        <f t="shared" si="26"/>
        <v>433.25304687172064</v>
      </c>
      <c r="U74" s="45">
        <f t="shared" si="26"/>
        <v>468.6957123074061</v>
      </c>
      <c r="V74" s="45">
        <f t="shared" si="26"/>
        <v>503.19979556487544</v>
      </c>
      <c r="W74" s="45">
        <f t="shared" si="26"/>
        <v>538.36643819667779</v>
      </c>
      <c r="X74" s="45">
        <f t="shared" si="26"/>
        <v>575.31401869223157</v>
      </c>
      <c r="Y74" s="45">
        <f t="shared" si="26"/>
        <v>612.69297360009693</v>
      </c>
      <c r="Z74" s="45">
        <f t="shared" si="26"/>
        <v>649.60359054924186</v>
      </c>
      <c r="AA74" s="45">
        <f t="shared" si="26"/>
        <v>685.39974004644853</v>
      </c>
      <c r="AB74" s="45">
        <f t="shared" si="26"/>
        <v>719.63049363773462</v>
      </c>
      <c r="AC74" s="45">
        <f t="shared" si="26"/>
        <v>752.00290528582036</v>
      </c>
      <c r="AD74" s="45">
        <f t="shared" si="26"/>
        <v>784.29670031375645</v>
      </c>
      <c r="AE74" s="45">
        <f t="shared" si="26"/>
        <v>816.14754422564602</v>
      </c>
      <c r="AF74" s="45">
        <f t="shared" si="26"/>
        <v>847.15406513929429</v>
      </c>
      <c r="AG74" s="45">
        <f t="shared" si="26"/>
        <v>875.93410590654366</v>
      </c>
      <c r="AH74" s="45">
        <f t="shared" si="26"/>
        <v>901.56288444001666</v>
      </c>
      <c r="AI74" s="45">
        <f t="shared" si="26"/>
        <v>924.45392278006682</v>
      </c>
      <c r="AJ74" s="45">
        <f t="shared" si="26"/>
        <v>944.74773014790117</v>
      </c>
      <c r="AK74" s="45">
        <f t="shared" si="26"/>
        <v>962.47921957065591</v>
      </c>
      <c r="AL74" s="45">
        <f t="shared" si="26"/>
        <v>977.63753718359806</v>
      </c>
      <c r="AM74" s="45">
        <f t="shared" si="26"/>
        <v>990.19453384161056</v>
      </c>
      <c r="AN74" s="45">
        <f t="shared" si="26"/>
        <v>1000.1176213950741</v>
      </c>
      <c r="AO74" s="45">
        <f t="shared" si="26"/>
        <v>1007.3750536232303</v>
      </c>
      <c r="AP74" s="45">
        <f t="shared" si="26"/>
        <v>1011.937868759391</v>
      </c>
      <c r="AQ74" s="45">
        <f t="shared" si="26"/>
        <v>1013.7806643244488</v>
      </c>
      <c r="AR74" s="45">
        <f t="shared" si="26"/>
        <v>1012.8822874392422</v>
      </c>
      <c r="AS74" s="45">
        <f t="shared" si="26"/>
        <v>1009.2269824398306</v>
      </c>
      <c r="AT74" s="45">
        <f t="shared" si="26"/>
        <v>1002.8062957259268</v>
      </c>
      <c r="AU74" s="45">
        <f t="shared" si="26"/>
        <v>993.62195727469737</v>
      </c>
      <c r="AV74" s="45">
        <f t="shared" si="26"/>
        <v>981.68996284165246</v>
      </c>
      <c r="AW74" s="45">
        <f t="shared" si="26"/>
        <v>967.0461277431267</v>
      </c>
      <c r="AX74" s="45">
        <f t="shared" si="26"/>
        <v>949.75344608626767</v>
      </c>
      <c r="AY74" s="45">
        <f t="shared" si="26"/>
        <v>929.91164887166019</v>
      </c>
      <c r="AZ74" s="45">
        <f t="shared" si="26"/>
        <v>907.66939249192092</v>
      </c>
      <c r="BA74" s="45">
        <f t="shared" si="26"/>
        <v>883.23950838734447</v>
      </c>
      <c r="BB74" s="45">
        <f t="shared" si="26"/>
        <v>856.91769335545132</v>
      </c>
      <c r="BC74" s="45">
        <f t="shared" si="26"/>
        <v>829.10492686843168</v>
      </c>
      <c r="BD74" s="45">
        <f t="shared" si="26"/>
        <v>800.33382471346533</v>
      </c>
      <c r="BE74" s="45">
        <f t="shared" si="26"/>
        <v>771.29923382932748</v>
      </c>
      <c r="BF74" s="45">
        <f t="shared" si="26"/>
        <v>742.89396763099444</v>
      </c>
      <c r="BG74" s="45">
        <f t="shared" si="26"/>
        <v>716.25225588517583</v>
      </c>
      <c r="BH74" s="45">
        <f t="shared" si="26"/>
        <v>692.8071489873978</v>
      </c>
      <c r="BI74" s="45">
        <f t="shared" si="26"/>
        <v>674.37502591006103</v>
      </c>
    </row>
    <row r="75" spans="1:237" s="45" customFormat="1" ht="18" customHeight="1">
      <c r="A75" s="30" t="s">
        <v>204</v>
      </c>
      <c r="B75" s="148"/>
      <c r="C75" s="14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148">
        <f>+B14</f>
        <v>1.4999999999999999E-2</v>
      </c>
      <c r="C76" s="147">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148">
        <f t="shared" ref="B77:BI77" si="28">+$B$7*B61/B74</f>
        <v>0.17776547311154625</v>
      </c>
      <c r="C77" s="147">
        <f t="shared" si="28"/>
        <v>0.1600362845251955</v>
      </c>
      <c r="D77" s="23">
        <f t="shared" si="28"/>
        <v>0.14489532809163352</v>
      </c>
      <c r="E77" s="23">
        <f t="shared" si="28"/>
        <v>0.13682254544436842</v>
      </c>
      <c r="F77" s="23">
        <f t="shared" si="28"/>
        <v>0.13175720713524341</v>
      </c>
      <c r="G77" s="23">
        <f t="shared" si="28"/>
        <v>0.12754116166769655</v>
      </c>
      <c r="H77" s="23">
        <f t="shared" si="28"/>
        <v>0.12397858603923685</v>
      </c>
      <c r="I77" s="23">
        <f t="shared" si="28"/>
        <v>0.12118046714124771</v>
      </c>
      <c r="J77" s="23">
        <f t="shared" si="28"/>
        <v>0.11881397760380635</v>
      </c>
      <c r="K77" s="23">
        <f t="shared" si="28"/>
        <v>0.11668911725377452</v>
      </c>
      <c r="L77" s="23">
        <f t="shared" si="28"/>
        <v>0.11459332152273133</v>
      </c>
      <c r="M77" s="23">
        <f t="shared" si="28"/>
        <v>0.11189682165548405</v>
      </c>
      <c r="N77" s="23">
        <f t="shared" si="28"/>
        <v>0.11127379487700365</v>
      </c>
      <c r="O77" s="23">
        <f t="shared" si="28"/>
        <v>0.1104030400102886</v>
      </c>
      <c r="P77" s="23">
        <f t="shared" si="28"/>
        <v>0.10951385340725923</v>
      </c>
      <c r="Q77" s="23">
        <f t="shared" si="28"/>
        <v>0.1087154828680152</v>
      </c>
      <c r="R77" s="23">
        <f t="shared" si="28"/>
        <v>0.10805762232665198</v>
      </c>
      <c r="S77" s="23">
        <f t="shared" si="28"/>
        <v>0.10756142510858656</v>
      </c>
      <c r="T77" s="23">
        <f t="shared" si="28"/>
        <v>0.10723487561739832</v>
      </c>
      <c r="U77" s="23">
        <f t="shared" si="28"/>
        <v>0.10708034552256823</v>
      </c>
      <c r="V77" s="23">
        <f t="shared" si="28"/>
        <v>0.10767250472357215</v>
      </c>
      <c r="W77" s="23">
        <f t="shared" si="28"/>
        <v>0.10874968855680606</v>
      </c>
      <c r="X77" s="23">
        <f t="shared" si="28"/>
        <v>0.10959704805730211</v>
      </c>
      <c r="Y77" s="23">
        <f t="shared" si="28"/>
        <v>0.11041574483341089</v>
      </c>
      <c r="Z77" s="23">
        <f t="shared" si="28"/>
        <v>0.11131429099722809</v>
      </c>
      <c r="AA77" s="23">
        <f t="shared" si="28"/>
        <v>0.11235375082363115</v>
      </c>
      <c r="AB77" s="23">
        <f t="shared" si="28"/>
        <v>0.11356624334699467</v>
      </c>
      <c r="AC77" s="23">
        <f t="shared" si="28"/>
        <v>0.11496591658676053</v>
      </c>
      <c r="AD77" s="23">
        <f t="shared" si="28"/>
        <v>0.11635344323950229</v>
      </c>
      <c r="AE77" s="23">
        <f t="shared" si="28"/>
        <v>0.11777016525414481</v>
      </c>
      <c r="AF77" s="23">
        <f t="shared" si="28"/>
        <v>0.11905221869475105</v>
      </c>
      <c r="AG77" s="23">
        <f t="shared" si="28"/>
        <v>0.12032481279417141</v>
      </c>
      <c r="AH77" s="23">
        <f t="shared" si="28"/>
        <v>0.12186990224985461</v>
      </c>
      <c r="AI77" s="23">
        <f t="shared" si="28"/>
        <v>0.12364104182562058</v>
      </c>
      <c r="AJ77" s="23">
        <f t="shared" si="28"/>
        <v>0.1256236282786771</v>
      </c>
      <c r="AK77" s="23">
        <f t="shared" si="28"/>
        <v>0.12781657490370887</v>
      </c>
      <c r="AL77" s="23">
        <f t="shared" si="28"/>
        <v>0.13022592641943487</v>
      </c>
      <c r="AM77" s="23">
        <f t="shared" si="28"/>
        <v>0.13286200589618596</v>
      </c>
      <c r="AN77" s="23">
        <f t="shared" si="28"/>
        <v>0.13573825553666571</v>
      </c>
      <c r="AO77" s="23">
        <f t="shared" si="28"/>
        <v>0.13887090154075482</v>
      </c>
      <c r="AP77" s="23">
        <f t="shared" si="28"/>
        <v>0.14227901786504912</v>
      </c>
      <c r="AQ77" s="23">
        <f t="shared" si="28"/>
        <v>0.14598478603486009</v>
      </c>
      <c r="AR77" s="23">
        <f t="shared" si="28"/>
        <v>0.1500138566898763</v>
      </c>
      <c r="AS77" s="23">
        <f t="shared" si="28"/>
        <v>0.1543957676156559</v>
      </c>
      <c r="AT77" s="23">
        <f t="shared" si="28"/>
        <v>0.1591643897055553</v>
      </c>
      <c r="AU77" s="23">
        <f t="shared" si="28"/>
        <v>0.16435836895004799</v>
      </c>
      <c r="AV77" s="23">
        <f t="shared" si="28"/>
        <v>0.17002151304183671</v>
      </c>
      <c r="AW77" s="23">
        <f t="shared" si="28"/>
        <v>0.17620303386533423</v>
      </c>
      <c r="AX77" s="23">
        <f t="shared" si="28"/>
        <v>0.18295749589534802</v>
      </c>
      <c r="AY77" s="23">
        <f t="shared" si="28"/>
        <v>0.19034422483018515</v>
      </c>
      <c r="AZ77" s="23">
        <f t="shared" si="28"/>
        <v>0.1984257853406399</v>
      </c>
      <c r="BA77" s="23">
        <f t="shared" si="28"/>
        <v>0.20726492173010502</v>
      </c>
      <c r="BB77" s="23">
        <f t="shared" si="28"/>
        <v>0.21691904832350617</v>
      </c>
      <c r="BC77" s="23">
        <f t="shared" si="28"/>
        <v>0.22743096055550013</v>
      </c>
      <c r="BD77" s="23">
        <f t="shared" si="28"/>
        <v>0.23881392038842053</v>
      </c>
      <c r="BE77" s="23">
        <f t="shared" si="28"/>
        <v>0.25102872346505734</v>
      </c>
      <c r="BF77" s="23">
        <f t="shared" si="28"/>
        <v>0.26394999557264653</v>
      </c>
      <c r="BG77" s="23">
        <f t="shared" si="28"/>
        <v>0.27731927924478039</v>
      </c>
      <c r="BH77" s="23">
        <f t="shared" si="28"/>
        <v>0.29068439313520616</v>
      </c>
      <c r="BI77" s="23">
        <f t="shared" si="28"/>
        <v>0.30332962294381655</v>
      </c>
    </row>
    <row r="78" spans="1:237" s="37" customFormat="1" ht="18" customHeight="1">
      <c r="A78" s="35" t="s">
        <v>72</v>
      </c>
      <c r="B78" s="148">
        <f t="shared" ref="B78:BI78" si="29">+$B$7*B61/B74*(1-(1-$B$8)^10)/$B$8/10</f>
        <v>0.11578248524337378</v>
      </c>
      <c r="C78" s="147">
        <f t="shared" si="29"/>
        <v>0.10423508247755053</v>
      </c>
      <c r="D78" s="23">
        <f t="shared" si="29"/>
        <v>9.4373451114865017E-2</v>
      </c>
      <c r="E78" s="23">
        <f t="shared" si="29"/>
        <v>8.9115473728314659E-2</v>
      </c>
      <c r="F78" s="23">
        <f t="shared" si="29"/>
        <v>8.5816309679394132E-2</v>
      </c>
      <c r="G78" s="23">
        <f t="shared" si="29"/>
        <v>8.3070308368862172E-2</v>
      </c>
      <c r="H78" s="23">
        <f t="shared" si="29"/>
        <v>8.0749926053272095E-2</v>
      </c>
      <c r="I78" s="23">
        <f t="shared" si="29"/>
        <v>7.8927450887848138E-2</v>
      </c>
      <c r="J78" s="23">
        <f t="shared" si="29"/>
        <v>7.7386105230834806E-2</v>
      </c>
      <c r="K78" s="23">
        <f t="shared" si="29"/>
        <v>7.6002137873082409E-2</v>
      </c>
      <c r="L78" s="23">
        <f t="shared" si="29"/>
        <v>7.4637100928307581E-2</v>
      </c>
      <c r="M78" s="23">
        <f t="shared" si="29"/>
        <v>7.2880812428501945E-2</v>
      </c>
      <c r="N78" s="23">
        <f t="shared" si="29"/>
        <v>7.2475021655282607E-2</v>
      </c>
      <c r="O78" s="23">
        <f t="shared" si="29"/>
        <v>7.1907880237203264E-2</v>
      </c>
      <c r="P78" s="23">
        <f t="shared" si="29"/>
        <v>7.1328733831876004E-2</v>
      </c>
      <c r="Q78" s="23">
        <f t="shared" si="29"/>
        <v>7.0808737886877374E-2</v>
      </c>
      <c r="R78" s="23">
        <f t="shared" si="29"/>
        <v>7.0380259132880013E-2</v>
      </c>
      <c r="S78" s="23">
        <f t="shared" si="29"/>
        <v>7.0057075186791606E-2</v>
      </c>
      <c r="T78" s="23">
        <f t="shared" si="29"/>
        <v>6.9844386462806329E-2</v>
      </c>
      <c r="U78" s="23">
        <f t="shared" si="29"/>
        <v>6.9743737680390105E-2</v>
      </c>
      <c r="V78" s="23">
        <f t="shared" si="29"/>
        <v>7.0129423734897112E-2</v>
      </c>
      <c r="W78" s="23">
        <f t="shared" si="29"/>
        <v>7.0831016789458079E-2</v>
      </c>
      <c r="X78" s="23">
        <f t="shared" si="29"/>
        <v>7.1382920301117259E-2</v>
      </c>
      <c r="Y78" s="23">
        <f t="shared" si="29"/>
        <v>7.1916155162417533E-2</v>
      </c>
      <c r="Z78" s="23">
        <f t="shared" si="29"/>
        <v>7.250139765147709E-2</v>
      </c>
      <c r="AA78" s="23">
        <f t="shared" si="29"/>
        <v>7.3178420247063336E-2</v>
      </c>
      <c r="AB78" s="23">
        <f t="shared" si="29"/>
        <v>7.3968142768747552E-2</v>
      </c>
      <c r="AC78" s="23">
        <f t="shared" si="29"/>
        <v>7.4879780126622136E-2</v>
      </c>
      <c r="AD78" s="23">
        <f t="shared" si="29"/>
        <v>7.5783506150488705E-2</v>
      </c>
      <c r="AE78" s="23">
        <f t="shared" si="29"/>
        <v>7.6706247743010353E-2</v>
      </c>
      <c r="AF78" s="23">
        <f t="shared" si="29"/>
        <v>7.7541276789821173E-2</v>
      </c>
      <c r="AG78" s="23">
        <f t="shared" si="29"/>
        <v>7.8370144763775185E-2</v>
      </c>
      <c r="AH78" s="23">
        <f t="shared" si="29"/>
        <v>7.9376494838235806E-2</v>
      </c>
      <c r="AI78" s="23">
        <f t="shared" si="29"/>
        <v>8.0530076229524322E-2</v>
      </c>
      <c r="AJ78" s="23">
        <f t="shared" si="29"/>
        <v>8.1821377530765696E-2</v>
      </c>
      <c r="AK78" s="23">
        <f t="shared" si="29"/>
        <v>8.3249690947358818E-2</v>
      </c>
      <c r="AL78" s="23">
        <f t="shared" si="29"/>
        <v>8.4818953534928923E-2</v>
      </c>
      <c r="AM78" s="23">
        <f t="shared" si="29"/>
        <v>8.6535888931746824E-2</v>
      </c>
      <c r="AN78" s="23">
        <f t="shared" si="29"/>
        <v>8.8409252334245902E-2</v>
      </c>
      <c r="AO78" s="23">
        <f t="shared" si="29"/>
        <v>9.0449612216243716E-2</v>
      </c>
      <c r="AP78" s="23">
        <f t="shared" si="29"/>
        <v>9.2669391856903732E-2</v>
      </c>
      <c r="AQ78" s="23">
        <f t="shared" si="29"/>
        <v>9.5083038561892791E-2</v>
      </c>
      <c r="AR78" s="23">
        <f t="shared" si="29"/>
        <v>9.7707259145865255E-2</v>
      </c>
      <c r="AS78" s="23">
        <f t="shared" si="29"/>
        <v>0.10056129220538687</v>
      </c>
      <c r="AT78" s="23">
        <f t="shared" si="29"/>
        <v>0.10366719858355374</v>
      </c>
      <c r="AU78" s="23">
        <f t="shared" si="29"/>
        <v>0.10705014924716494</v>
      </c>
      <c r="AV78" s="23">
        <f t="shared" si="29"/>
        <v>0.11073867709096726</v>
      </c>
      <c r="AW78" s="23">
        <f t="shared" si="29"/>
        <v>0.11476483487628197</v>
      </c>
      <c r="AX78" s="23">
        <f t="shared" si="29"/>
        <v>0.11916416162195589</v>
      </c>
      <c r="AY78" s="23">
        <f t="shared" si="29"/>
        <v>0.12397529743435247</v>
      </c>
      <c r="AZ78" s="23">
        <f t="shared" si="29"/>
        <v>0.1292389920324481</v>
      </c>
      <c r="BA78" s="23">
        <f t="shared" si="29"/>
        <v>0.13499611213380339</v>
      </c>
      <c r="BB78" s="23">
        <f t="shared" si="29"/>
        <v>0.14128405292608948</v>
      </c>
      <c r="BC78" s="23">
        <f t="shared" si="29"/>
        <v>0.14813068799856369</v>
      </c>
      <c r="BD78" s="23">
        <f t="shared" si="29"/>
        <v>0.15554465515322041</v>
      </c>
      <c r="BE78" s="23">
        <f t="shared" si="29"/>
        <v>0.16350041974696683</v>
      </c>
      <c r="BF78" s="23">
        <f t="shared" si="29"/>
        <v>0.17191632285197417</v>
      </c>
      <c r="BG78" s="23">
        <f t="shared" si="29"/>
        <v>0.18062402554805401</v>
      </c>
      <c r="BH78" s="23">
        <f t="shared" si="29"/>
        <v>0.18932901237540728</v>
      </c>
      <c r="BI78" s="23">
        <f t="shared" si="29"/>
        <v>0.19756512317964536</v>
      </c>
    </row>
    <row r="79" spans="1:237" s="37" customFormat="1" ht="18" customHeight="1">
      <c r="A79" s="35" t="s">
        <v>70</v>
      </c>
      <c r="B79" s="148">
        <f>+C134</f>
        <v>5.7353280000594697E-2</v>
      </c>
      <c r="C79" s="147">
        <f t="shared" ref="C79:BI79" si="30">+D134</f>
        <v>7.8580066561058315E-2</v>
      </c>
      <c r="D79" s="23">
        <f t="shared" si="30"/>
        <v>7.0306174573296021E-2</v>
      </c>
      <c r="E79" s="23">
        <f t="shared" si="30"/>
        <v>6.4668362101576893E-2</v>
      </c>
      <c r="F79" s="23">
        <f t="shared" si="30"/>
        <v>5.8959737745117868E-2</v>
      </c>
      <c r="G79" s="23">
        <f t="shared" si="30"/>
        <v>5.3928221027108147E-2</v>
      </c>
      <c r="H79" s="23">
        <f t="shared" si="30"/>
        <v>5.0194222111601627E-2</v>
      </c>
      <c r="I79" s="23">
        <f t="shared" si="30"/>
        <v>4.6939802612978809E-2</v>
      </c>
      <c r="J79" s="23">
        <f t="shared" si="30"/>
        <v>4.4543715365336745E-2</v>
      </c>
      <c r="K79" s="23">
        <f t="shared" si="30"/>
        <v>4.1517746914990994E-2</v>
      </c>
      <c r="L79" s="23">
        <f t="shared" si="30"/>
        <v>4.1040974504583438E-2</v>
      </c>
      <c r="M79" s="23">
        <f t="shared" si="30"/>
        <v>3.6725496002879332E-2</v>
      </c>
      <c r="N79" s="23">
        <f t="shared" si="30"/>
        <v>3.5111582808019071E-2</v>
      </c>
      <c r="O79" s="23">
        <f t="shared" si="30"/>
        <v>3.3520415234385981E-2</v>
      </c>
      <c r="P79" s="23">
        <f t="shared" si="30"/>
        <v>3.200604312954991E-2</v>
      </c>
      <c r="Q79" s="23">
        <f t="shared" si="30"/>
        <v>3.0587822823531896E-2</v>
      </c>
      <c r="R79" s="23">
        <f t="shared" si="30"/>
        <v>2.9268864991542687E-2</v>
      </c>
      <c r="S79" s="23">
        <f t="shared" si="30"/>
        <v>2.8044821865588654E-2</v>
      </c>
      <c r="T79" s="23">
        <f t="shared" si="30"/>
        <v>2.6908237375404154E-2</v>
      </c>
      <c r="U79" s="23">
        <f t="shared" si="30"/>
        <v>2.5497442641702062E-2</v>
      </c>
      <c r="V79" s="23">
        <f t="shared" si="30"/>
        <v>2.4312957526686052E-2</v>
      </c>
      <c r="W79" s="23">
        <f t="shared" si="30"/>
        <v>2.3618011842183151E-2</v>
      </c>
      <c r="X79" s="23">
        <f t="shared" si="30"/>
        <v>2.2857032593402771E-2</v>
      </c>
      <c r="Y79" s="23">
        <f t="shared" si="30"/>
        <v>2.2078731539297403E-2</v>
      </c>
      <c r="Z79" s="23">
        <f t="shared" si="30"/>
        <v>2.1320970203832612E-2</v>
      </c>
      <c r="AA79" s="23">
        <f t="shared" si="30"/>
        <v>2.0606453410055403E-2</v>
      </c>
      <c r="AB79" s="23">
        <f t="shared" si="30"/>
        <v>2.0518625346920727E-2</v>
      </c>
      <c r="AC79" s="23">
        <f t="shared" si="30"/>
        <v>2.0153510643450723E-2</v>
      </c>
      <c r="AD79" s="23">
        <f t="shared" si="30"/>
        <v>1.9745602970043574E-2</v>
      </c>
      <c r="AE79" s="23">
        <f t="shared" si="30"/>
        <v>1.942203094103867E-2</v>
      </c>
      <c r="AF79" s="23">
        <f t="shared" si="30"/>
        <v>1.9043570433293855E-2</v>
      </c>
      <c r="AG79" s="23">
        <f t="shared" si="30"/>
        <v>1.852899366600913E-2</v>
      </c>
      <c r="AH79" s="23">
        <f t="shared" si="30"/>
        <v>1.804647849700558E-2</v>
      </c>
      <c r="AI79" s="23">
        <f t="shared" si="30"/>
        <v>1.7587706290025817E-2</v>
      </c>
      <c r="AJ79" s="23">
        <f t="shared" si="30"/>
        <v>1.7145734396251333E-2</v>
      </c>
      <c r="AK79" s="23">
        <f t="shared" si="30"/>
        <v>1.6716106045838286E-2</v>
      </c>
      <c r="AL79" s="23">
        <f t="shared" si="30"/>
        <v>1.6295426778603961E-2</v>
      </c>
      <c r="AM79" s="23">
        <f t="shared" si="30"/>
        <v>1.588071639279387E-2</v>
      </c>
      <c r="AN79" s="23">
        <f t="shared" si="30"/>
        <v>1.5469157853407189E-2</v>
      </c>
      <c r="AO79" s="23">
        <f t="shared" si="30"/>
        <v>1.5058025090733285E-2</v>
      </c>
      <c r="AP79" s="23">
        <f t="shared" si="30"/>
        <v>1.4644690973582231E-2</v>
      </c>
      <c r="AQ79" s="23">
        <f t="shared" si="30"/>
        <v>1.4226677170193991E-2</v>
      </c>
      <c r="AR79" s="23">
        <f t="shared" si="30"/>
        <v>1.3801738359209503E-2</v>
      </c>
      <c r="AS79" s="23">
        <f t="shared" si="30"/>
        <v>1.3367990231087701E-2</v>
      </c>
      <c r="AT79" s="23">
        <f t="shared" si="30"/>
        <v>1.2924102186699482E-2</v>
      </c>
      <c r="AU79" s="23">
        <f t="shared" si="30"/>
        <v>1.246958590333036E-2</v>
      </c>
      <c r="AV79" s="23">
        <f t="shared" si="30"/>
        <v>1.2005222217436495E-2</v>
      </c>
      <c r="AW79" s="23">
        <f t="shared" si="30"/>
        <v>1.1533682006533041E-2</v>
      </c>
      <c r="AX79" s="23">
        <f t="shared" si="30"/>
        <v>1.1060411736680598E-2</v>
      </c>
      <c r="AY79" s="23">
        <f t="shared" si="30"/>
        <v>1.0594869338814927E-2</v>
      </c>
      <c r="AZ79" s="23">
        <f t="shared" si="30"/>
        <v>1.0152206906569372E-2</v>
      </c>
      <c r="BA79" s="23">
        <f t="shared" si="30"/>
        <v>9.7554953515033294E-3</v>
      </c>
      <c r="BB79" s="23">
        <f t="shared" si="30"/>
        <v>9.4385590571846034E-3</v>
      </c>
      <c r="BC79" s="23">
        <f t="shared" si="30"/>
        <v>9.2494152483775238E-3</v>
      </c>
      <c r="BD79" s="23">
        <f t="shared" si="30"/>
        <v>9.2541657226370422E-3</v>
      </c>
      <c r="BE79" s="23">
        <f t="shared" si="30"/>
        <v>9.5409352567061845E-3</v>
      </c>
      <c r="BF79" s="23">
        <f t="shared" si="30"/>
        <v>1.0223055565294681E-2</v>
      </c>
      <c r="BG79" s="23">
        <f t="shared" si="30"/>
        <v>1.1440107131234889E-2</v>
      </c>
      <c r="BH79" s="23">
        <f t="shared" si="30"/>
        <v>1.4999999999999902E-2</v>
      </c>
      <c r="BI79" s="23">
        <f t="shared" si="30"/>
        <v>0</v>
      </c>
    </row>
    <row r="80" spans="1:237" ht="18" customHeight="1">
      <c r="A80" s="52" t="s">
        <v>107</v>
      </c>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1.9829504354425098</v>
      </c>
      <c r="C84" s="396">
        <f t="shared" ref="C84:BH84" si="31">C68-C73</f>
        <v>3.0038142599144635</v>
      </c>
      <c r="D84" s="396">
        <f>D68-D73</f>
        <v>5.0606269724569293</v>
      </c>
      <c r="E84" s="396">
        <f>E68-E73</f>
        <v>7.8818702302016739</v>
      </c>
      <c r="F84" s="396">
        <f t="shared" si="31"/>
        <v>11.559296619074146</v>
      </c>
      <c r="G84" s="396">
        <f t="shared" si="31"/>
        <v>15.752514589250946</v>
      </c>
      <c r="H84" s="396">
        <f t="shared" si="31"/>
        <v>20.396690519527269</v>
      </c>
      <c r="I84" s="396">
        <f t="shared" si="31"/>
        <v>25.792501293924932</v>
      </c>
      <c r="J84" s="396">
        <f>J68-J73</f>
        <v>31.947812437386929</v>
      </c>
      <c r="K84" s="396">
        <f t="shared" si="31"/>
        <v>38.972193749007246</v>
      </c>
      <c r="L84" s="396">
        <f>L68-L73</f>
        <v>46.216560157098534</v>
      </c>
      <c r="M84" s="396">
        <f t="shared" si="31"/>
        <v>54.155601910003995</v>
      </c>
      <c r="N84" s="396">
        <f t="shared" si="31"/>
        <v>61.725155847118309</v>
      </c>
      <c r="O84" s="396">
        <f t="shared" si="31"/>
        <v>69.625810547963283</v>
      </c>
      <c r="P84" s="396">
        <f t="shared" si="31"/>
        <v>77.7363733414373</v>
      </c>
      <c r="Q84" s="396">
        <f t="shared" si="31"/>
        <v>85.947416134958758</v>
      </c>
      <c r="R84" s="396">
        <f t="shared" si="31"/>
        <v>94.158561684619258</v>
      </c>
      <c r="S84" s="396">
        <f t="shared" si="31"/>
        <v>102.27724019817377</v>
      </c>
      <c r="T84" s="396">
        <f t="shared" si="31"/>
        <v>110.2181068130382</v>
      </c>
      <c r="U84" s="396">
        <f t="shared" si="31"/>
        <v>117.90280684535657</v>
      </c>
      <c r="V84" s="396">
        <f t="shared" si="31"/>
        <v>125.93097722546642</v>
      </c>
      <c r="W84" s="396">
        <f t="shared" si="31"/>
        <v>134.49697195117429</v>
      </c>
      <c r="X84" s="396">
        <f t="shared" si="31"/>
        <v>142.99717504374144</v>
      </c>
      <c r="Y84" s="396">
        <f t="shared" si="31"/>
        <v>151.28267110254964</v>
      </c>
      <c r="Z84" s="396">
        <f t="shared" si="31"/>
        <v>159.23811004648758</v>
      </c>
      <c r="AA84" s="396">
        <f t="shared" si="31"/>
        <v>166.78519540308992</v>
      </c>
      <c r="AB84" s="396">
        <f t="shared" si="31"/>
        <v>173.87683311638429</v>
      </c>
      <c r="AC84" s="396">
        <f t="shared" si="31"/>
        <v>181.16603535798049</v>
      </c>
      <c r="AD84" s="396">
        <f t="shared" si="31"/>
        <v>188.31104471972276</v>
      </c>
      <c r="AE84" s="396">
        <f t="shared" si="31"/>
        <v>195.21666599174915</v>
      </c>
      <c r="AF84" s="396">
        <f t="shared" si="31"/>
        <v>201.45185086839865</v>
      </c>
      <c r="AG84" s="396">
        <f t="shared" si="31"/>
        <v>206.862928289396</v>
      </c>
      <c r="AH84" s="396">
        <f t="shared" si="31"/>
        <v>211.70528247919358</v>
      </c>
      <c r="AI84" s="396">
        <f t="shared" si="31"/>
        <v>215.97763751232509</v>
      </c>
      <c r="AJ84" s="396">
        <f t="shared" si="31"/>
        <v>219.67510777279611</v>
      </c>
      <c r="AK84" s="396">
        <f t="shared" si="31"/>
        <v>222.78970274969129</v>
      </c>
      <c r="AL84" s="396">
        <f t="shared" si="31"/>
        <v>225.31296786847236</v>
      </c>
      <c r="AM84" s="396">
        <f t="shared" si="31"/>
        <v>227.23700080353288</v>
      </c>
      <c r="AN84" s="396">
        <f t="shared" si="31"/>
        <v>228.55472846451363</v>
      </c>
      <c r="AO84" s="396">
        <f t="shared" si="31"/>
        <v>229.25994210511982</v>
      </c>
      <c r="AP84" s="396">
        <f t="shared" si="31"/>
        <v>229.34733116165137</v>
      </c>
      <c r="AQ84" s="396">
        <f t="shared" si="31"/>
        <v>228.81262904397519</v>
      </c>
      <c r="AR84" s="396">
        <f t="shared" si="31"/>
        <v>227.65292783785401</v>
      </c>
      <c r="AS84" s="396">
        <f t="shared" si="31"/>
        <v>225.86720043857196</v>
      </c>
      <c r="AT84" s="396">
        <f t="shared" si="31"/>
        <v>223.4570699700669</v>
      </c>
      <c r="AU84" s="396">
        <f t="shared" si="31"/>
        <v>220.42787767596471</v>
      </c>
      <c r="AV84" s="396">
        <f t="shared" si="31"/>
        <v>216.79011617856656</v>
      </c>
      <c r="AW84" s="396">
        <f t="shared" si="31"/>
        <v>212.56131118179911</v>
      </c>
      <c r="AX84" s="396">
        <f t="shared" si="31"/>
        <v>207.7684477422558</v>
      </c>
      <c r="AY84" s="396">
        <f t="shared" si="31"/>
        <v>202.45104324641397</v>
      </c>
      <c r="AZ84" s="396">
        <f t="shared" si="31"/>
        <v>196.6649643580281</v>
      </c>
      <c r="BA84" s="396">
        <f t="shared" si="31"/>
        <v>190.48706750314096</v>
      </c>
      <c r="BB84" s="396">
        <f t="shared" si="31"/>
        <v>184.02071634197634</v>
      </c>
      <c r="BC84" s="396">
        <f t="shared" si="31"/>
        <v>177.40221421383956</v>
      </c>
      <c r="BD84" s="396">
        <f t="shared" si="31"/>
        <v>170.80823202121721</v>
      </c>
      <c r="BE84" s="396">
        <f t="shared" si="31"/>
        <v>164.46450672172284</v>
      </c>
      <c r="BF84" s="396">
        <f t="shared" si="31"/>
        <v>158.65659482537882</v>
      </c>
      <c r="BG84" s="396">
        <f t="shared" si="31"/>
        <v>153.74453469589298</v>
      </c>
      <c r="BH84" s="396">
        <f t="shared" si="31"/>
        <v>150.18522550461066</v>
      </c>
      <c r="BI84" s="396">
        <f>+BH84</f>
        <v>150.18522550461066</v>
      </c>
    </row>
    <row r="85" spans="1:103" s="396" customFormat="1" ht="18" customHeight="1">
      <c r="A85" s="426" t="s">
        <v>970</v>
      </c>
      <c r="B85" s="398">
        <f>+C85/C84*B84</f>
        <v>0.2253833406342248</v>
      </c>
      <c r="C85" s="398">
        <f>+(C74-B74)/10</f>
        <v>0.34141533769257515</v>
      </c>
      <c r="D85" s="398">
        <f t="shared" ref="D85:BI85" si="32">+(D74-C74)/10</f>
        <v>0.65087732795179365</v>
      </c>
      <c r="E85" s="398">
        <f t="shared" si="32"/>
        <v>0.89914358016617724</v>
      </c>
      <c r="F85" s="398">
        <f t="shared" si="32"/>
        <v>1.1684149642546124</v>
      </c>
      <c r="G85" s="398">
        <f t="shared" si="32"/>
        <v>1.3979549433100154</v>
      </c>
      <c r="H85" s="398">
        <f t="shared" si="32"/>
        <v>1.6350392614231595</v>
      </c>
      <c r="I85" s="398">
        <f t="shared" si="32"/>
        <v>1.9381638642577415</v>
      </c>
      <c r="J85" s="398">
        <f t="shared" si="32"/>
        <v>2.265460893980932</v>
      </c>
      <c r="K85" s="398">
        <f t="shared" si="32"/>
        <v>2.6158223359580091</v>
      </c>
      <c r="L85" s="398">
        <f t="shared" si="32"/>
        <v>2.8636947120022653</v>
      </c>
      <c r="M85" s="398">
        <f t="shared" si="32"/>
        <v>3.1993157436198798</v>
      </c>
      <c r="N85" s="398">
        <f t="shared" si="32"/>
        <v>2.9597971572802351</v>
      </c>
      <c r="O85" s="398">
        <f t="shared" si="32"/>
        <v>3.2134333183813966</v>
      </c>
      <c r="P85" s="398">
        <f t="shared" si="32"/>
        <v>3.3972883514278123</v>
      </c>
      <c r="Q85" s="398">
        <f t="shared" si="32"/>
        <v>3.5218865564641306</v>
      </c>
      <c r="R85" s="398">
        <f t="shared" si="32"/>
        <v>3.5942878801464304</v>
      </c>
      <c r="S85" s="398">
        <f t="shared" si="32"/>
        <v>3.6195622733093442</v>
      </c>
      <c r="T85" s="398">
        <f t="shared" si="32"/>
        <v>3.6017274924160518</v>
      </c>
      <c r="U85" s="398">
        <f t="shared" si="32"/>
        <v>3.5442665435685456</v>
      </c>
      <c r="V85" s="398">
        <f t="shared" si="32"/>
        <v>3.4504083257469347</v>
      </c>
      <c r="W85" s="398">
        <f t="shared" si="32"/>
        <v>3.5166642631802345</v>
      </c>
      <c r="X85" s="398">
        <f t="shared" si="32"/>
        <v>3.6947580495553778</v>
      </c>
      <c r="Y85" s="398">
        <f t="shared" si="32"/>
        <v>3.7378954907865363</v>
      </c>
      <c r="Z85" s="398">
        <f t="shared" si="32"/>
        <v>3.6910616949144925</v>
      </c>
      <c r="AA85" s="398">
        <f t="shared" si="32"/>
        <v>3.5796149497206668</v>
      </c>
      <c r="AB85" s="398">
        <f t="shared" si="32"/>
        <v>3.4230753591286089</v>
      </c>
      <c r="AC85" s="398">
        <f t="shared" si="32"/>
        <v>3.2372411648085744</v>
      </c>
      <c r="AD85" s="398">
        <f t="shared" si="32"/>
        <v>3.2293795027936083</v>
      </c>
      <c r="AE85" s="398">
        <f t="shared" si="32"/>
        <v>3.185084391188957</v>
      </c>
      <c r="AF85" s="398">
        <f t="shared" si="32"/>
        <v>3.1006520913648274</v>
      </c>
      <c r="AG85" s="398">
        <f t="shared" si="32"/>
        <v>2.8780040767249373</v>
      </c>
      <c r="AH85" s="398">
        <f t="shared" si="32"/>
        <v>2.5628778533472998</v>
      </c>
      <c r="AI85" s="398">
        <f t="shared" si="32"/>
        <v>2.289103834005016</v>
      </c>
      <c r="AJ85" s="398">
        <f t="shared" si="32"/>
        <v>2.0293807367834349</v>
      </c>
      <c r="AK85" s="398">
        <f t="shared" si="32"/>
        <v>1.7731489422754749</v>
      </c>
      <c r="AL85" s="398">
        <f t="shared" si="32"/>
        <v>1.5158317612942143</v>
      </c>
      <c r="AM85" s="398">
        <f t="shared" si="32"/>
        <v>1.2556996658012509</v>
      </c>
      <c r="AN85" s="398">
        <f t="shared" si="32"/>
        <v>0.99230875534635743</v>
      </c>
      <c r="AO85" s="398">
        <f t="shared" si="32"/>
        <v>0.72574322281561765</v>
      </c>
      <c r="AP85" s="398">
        <f t="shared" si="32"/>
        <v>0.45628151361606795</v>
      </c>
      <c r="AQ85" s="398">
        <f t="shared" si="32"/>
        <v>0.1842795565057827</v>
      </c>
      <c r="AR85" s="398">
        <f t="shared" si="32"/>
        <v>-8.9837688520663053E-2</v>
      </c>
      <c r="AS85" s="398">
        <f t="shared" si="32"/>
        <v>-0.36553049994115555</v>
      </c>
      <c r="AT85" s="398">
        <f t="shared" si="32"/>
        <v>-0.64206867139038193</v>
      </c>
      <c r="AU85" s="398">
        <f t="shared" si="32"/>
        <v>-0.91843384512294501</v>
      </c>
      <c r="AV85" s="398">
        <f t="shared" si="32"/>
        <v>-1.1931994433044906</v>
      </c>
      <c r="AW85" s="398">
        <f t="shared" si="32"/>
        <v>-1.4643835098525755</v>
      </c>
      <c r="AX85" s="398">
        <f t="shared" si="32"/>
        <v>-1.729268165685903</v>
      </c>
      <c r="AY85" s="398">
        <f t="shared" si="32"/>
        <v>-1.9841797214607482</v>
      </c>
      <c r="AZ85" s="398">
        <f t="shared" si="32"/>
        <v>-2.2242256379739276</v>
      </c>
      <c r="BA85" s="398">
        <f t="shared" si="32"/>
        <v>-2.4429884104576445</v>
      </c>
      <c r="BB85" s="398">
        <f t="shared" si="32"/>
        <v>-2.6321815031893152</v>
      </c>
      <c r="BC85" s="398">
        <f t="shared" si="32"/>
        <v>-2.7812766487019642</v>
      </c>
      <c r="BD85" s="398">
        <f t="shared" si="32"/>
        <v>-2.8771102154966344</v>
      </c>
      <c r="BE85" s="398">
        <f t="shared" si="32"/>
        <v>-2.9034590884137854</v>
      </c>
      <c r="BF85" s="398">
        <f t="shared" si="32"/>
        <v>-2.8405266198333039</v>
      </c>
      <c r="BG85" s="398">
        <f t="shared" si="32"/>
        <v>-2.664171174581861</v>
      </c>
      <c r="BH85" s="398">
        <f t="shared" si="32"/>
        <v>-2.3445106897778034</v>
      </c>
      <c r="BI85" s="398">
        <f t="shared" si="32"/>
        <v>-1.8432123077336768</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2.2083337760767345</v>
      </c>
      <c r="C87" s="398">
        <f>+SUM(C84:C86)</f>
        <v>3.3452295976070388</v>
      </c>
      <c r="D87" s="398">
        <f t="shared" ref="D87:BI87" si="35">+SUM(D84:D86)</f>
        <v>5.7115043004087234</v>
      </c>
      <c r="E87" s="398">
        <f t="shared" si="35"/>
        <v>8.7810138103678508</v>
      </c>
      <c r="F87" s="398">
        <f t="shared" si="35"/>
        <v>12.727711583328759</v>
      </c>
      <c r="G87" s="398">
        <f t="shared" si="35"/>
        <v>17.150469532560962</v>
      </c>
      <c r="H87" s="398">
        <f t="shared" si="35"/>
        <v>22.031729780950428</v>
      </c>
      <c r="I87" s="398">
        <f t="shared" si="35"/>
        <v>27.730665158182674</v>
      </c>
      <c r="J87" s="398">
        <f t="shared" si="35"/>
        <v>34.213273331367859</v>
      </c>
      <c r="K87" s="398">
        <f t="shared" si="35"/>
        <v>41.588016084965254</v>
      </c>
      <c r="L87" s="398">
        <f t="shared" si="35"/>
        <v>49.080254869100798</v>
      </c>
      <c r="M87" s="398">
        <f t="shared" si="35"/>
        <v>57.354917653623872</v>
      </c>
      <c r="N87" s="398">
        <f t="shared" si="35"/>
        <v>64.684953004398551</v>
      </c>
      <c r="O87" s="398">
        <f t="shared" si="35"/>
        <v>72.839243866344674</v>
      </c>
      <c r="P87" s="398">
        <f t="shared" si="35"/>
        <v>81.133661692865118</v>
      </c>
      <c r="Q87" s="398">
        <f t="shared" si="35"/>
        <v>89.469302691422882</v>
      </c>
      <c r="R87" s="398">
        <f t="shared" si="35"/>
        <v>97.752849564765683</v>
      </c>
      <c r="S87" s="398">
        <f t="shared" si="35"/>
        <v>105.89680247148311</v>
      </c>
      <c r="T87" s="398">
        <f t="shared" si="35"/>
        <v>113.81983430545425</v>
      </c>
      <c r="U87" s="398">
        <f t="shared" si="35"/>
        <v>121.44707338892511</v>
      </c>
      <c r="V87" s="398">
        <f t="shared" si="35"/>
        <v>129.38138555121336</v>
      </c>
      <c r="W87" s="398">
        <f t="shared" si="35"/>
        <v>138.01363621435453</v>
      </c>
      <c r="X87" s="398">
        <f t="shared" si="35"/>
        <v>146.69193309329683</v>
      </c>
      <c r="Y87" s="398">
        <f t="shared" si="35"/>
        <v>155.02056659333618</v>
      </c>
      <c r="Z87" s="398">
        <f t="shared" si="35"/>
        <v>162.92917174140206</v>
      </c>
      <c r="AA87" s="398">
        <f t="shared" si="35"/>
        <v>170.36481035281059</v>
      </c>
      <c r="AB87" s="398">
        <f t="shared" si="35"/>
        <v>177.29990847551289</v>
      </c>
      <c r="AC87" s="398">
        <f t="shared" si="35"/>
        <v>184.40327652278907</v>
      </c>
      <c r="AD87" s="398">
        <f t="shared" si="35"/>
        <v>191.54042422251638</v>
      </c>
      <c r="AE87" s="398">
        <f t="shared" si="35"/>
        <v>198.4017503829381</v>
      </c>
      <c r="AF87" s="398">
        <f t="shared" si="35"/>
        <v>204.55250295976347</v>
      </c>
      <c r="AG87" s="398">
        <f t="shared" si="35"/>
        <v>209.74093236612094</v>
      </c>
      <c r="AH87" s="398">
        <f t="shared" si="35"/>
        <v>214.26816033254087</v>
      </c>
      <c r="AI87" s="398">
        <f t="shared" si="35"/>
        <v>218.26674134633009</v>
      </c>
      <c r="AJ87" s="398">
        <f t="shared" si="35"/>
        <v>221.70448850957953</v>
      </c>
      <c r="AK87" s="398">
        <f t="shared" si="35"/>
        <v>224.56285169196676</v>
      </c>
      <c r="AL87" s="398">
        <f t="shared" si="35"/>
        <v>226.82879962976656</v>
      </c>
      <c r="AM87" s="398">
        <f t="shared" si="35"/>
        <v>228.49270046933412</v>
      </c>
      <c r="AN87" s="398">
        <f t="shared" si="35"/>
        <v>229.54703721985999</v>
      </c>
      <c r="AO87" s="398">
        <f t="shared" si="35"/>
        <v>229.98568532793544</v>
      </c>
      <c r="AP87" s="398">
        <f t="shared" si="35"/>
        <v>229.80361267526743</v>
      </c>
      <c r="AQ87" s="398">
        <f t="shared" si="35"/>
        <v>228.99690860048096</v>
      </c>
      <c r="AR87" s="398">
        <f t="shared" si="35"/>
        <v>227.56309014933333</v>
      </c>
      <c r="AS87" s="398">
        <f t="shared" si="35"/>
        <v>225.50166993863081</v>
      </c>
      <c r="AT87" s="398">
        <f t="shared" si="35"/>
        <v>222.81500129867652</v>
      </c>
      <c r="AU87" s="398">
        <f t="shared" si="35"/>
        <v>219.50944383084178</v>
      </c>
      <c r="AV87" s="398">
        <f t="shared" si="35"/>
        <v>215.59691673526208</v>
      </c>
      <c r="AW87" s="398">
        <f t="shared" si="35"/>
        <v>211.09692767194653</v>
      </c>
      <c r="AX87" s="398">
        <f t="shared" si="35"/>
        <v>206.03917957656989</v>
      </c>
      <c r="AY87" s="398">
        <f t="shared" si="35"/>
        <v>200.46686352495323</v>
      </c>
      <c r="AZ87" s="398">
        <f t="shared" si="35"/>
        <v>194.44073872005418</v>
      </c>
      <c r="BA87" s="398">
        <f t="shared" si="35"/>
        <v>188.04407909268332</v>
      </c>
      <c r="BB87" s="398">
        <f t="shared" si="35"/>
        <v>181.38853483878702</v>
      </c>
      <c r="BC87" s="398">
        <f t="shared" si="35"/>
        <v>174.62093756513758</v>
      </c>
      <c r="BD87" s="398">
        <f t="shared" si="35"/>
        <v>167.93112180572058</v>
      </c>
      <c r="BE87" s="398">
        <f t="shared" si="35"/>
        <v>161.56104763330904</v>
      </c>
      <c r="BF87" s="398">
        <f t="shared" si="35"/>
        <v>155.81606820554552</v>
      </c>
      <c r="BG87" s="398">
        <f t="shared" si="35"/>
        <v>151.08036352131111</v>
      </c>
      <c r="BH87" s="398">
        <f t="shared" si="35"/>
        <v>147.84071481483286</v>
      </c>
      <c r="BI87" s="398">
        <f t="shared" si="35"/>
        <v>148.34201319687699</v>
      </c>
    </row>
    <row r="88" spans="1:103" ht="18" customHeight="1">
      <c r="A88" s="21" t="s">
        <v>153</v>
      </c>
      <c r="B88" s="148">
        <f t="shared" ref="B88:AG88" si="36">(B84/B56)*1000</f>
        <v>2.1158342029235815</v>
      </c>
      <c r="C88" s="147">
        <f t="shared" si="36"/>
        <v>2.7787030042569181</v>
      </c>
      <c r="D88" s="23">
        <f t="shared" si="36"/>
        <v>4.1663055186148874</v>
      </c>
      <c r="E88" s="23">
        <f t="shared" si="36"/>
        <v>5.9342299541535084</v>
      </c>
      <c r="F88" s="23">
        <f t="shared" si="36"/>
        <v>8.1599296448714593</v>
      </c>
      <c r="G88" s="23">
        <f t="shared" si="36"/>
        <v>10.825362660973521</v>
      </c>
      <c r="H88" s="23">
        <f t="shared" si="36"/>
        <v>13.912624531180199</v>
      </c>
      <c r="I88" s="23">
        <f t="shared" si="36"/>
        <v>17.462226360209801</v>
      </c>
      <c r="J88" s="23">
        <f t="shared" si="36"/>
        <v>21.46861723195039</v>
      </c>
      <c r="K88" s="23">
        <f t="shared" si="36"/>
        <v>25.994088553965714</v>
      </c>
      <c r="L88" s="23">
        <f t="shared" si="36"/>
        <v>30.870628807072737</v>
      </c>
      <c r="M88" s="23">
        <f t="shared" si="36"/>
        <v>36.550277860078104</v>
      </c>
      <c r="N88" s="23">
        <f t="shared" si="36"/>
        <v>42.092907905289785</v>
      </c>
      <c r="O88" s="23">
        <f t="shared" si="36"/>
        <v>47.975160503345791</v>
      </c>
      <c r="P88" s="23">
        <f t="shared" si="36"/>
        <v>54.121507647393059</v>
      </c>
      <c r="Q88" s="23">
        <f t="shared" si="36"/>
        <v>60.461354702996374</v>
      </c>
      <c r="R88" s="23">
        <f t="shared" si="36"/>
        <v>66.927453816143341</v>
      </c>
      <c r="S88" s="23">
        <f t="shared" si="36"/>
        <v>73.455264384445798</v>
      </c>
      <c r="T88" s="23">
        <f t="shared" si="36"/>
        <v>79.982746067405827</v>
      </c>
      <c r="U88" s="23">
        <f t="shared" si="36"/>
        <v>86.450387907565514</v>
      </c>
      <c r="V88" s="23">
        <f t="shared" si="36"/>
        <v>92.588534297227454</v>
      </c>
      <c r="W88" s="23">
        <f t="shared" si="36"/>
        <v>98.401421268140751</v>
      </c>
      <c r="X88" s="23">
        <f t="shared" si="36"/>
        <v>104.10714847003246</v>
      </c>
      <c r="Y88" s="23">
        <f t="shared" si="36"/>
        <v>109.59897840507134</v>
      </c>
      <c r="Z88" s="23">
        <f t="shared" si="36"/>
        <v>114.79647835072281</v>
      </c>
      <c r="AA88" s="23">
        <f t="shared" si="36"/>
        <v>119.64740334589145</v>
      </c>
      <c r="AB88" s="23">
        <f t="shared" si="36"/>
        <v>124.12284747421874</v>
      </c>
      <c r="AC88" s="23">
        <f t="shared" si="36"/>
        <v>128.6918421432984</v>
      </c>
      <c r="AD88" s="23">
        <f t="shared" si="36"/>
        <v>133.11109585282435</v>
      </c>
      <c r="AE88" s="23">
        <f t="shared" si="36"/>
        <v>137.31550747592692</v>
      </c>
      <c r="AF88" s="23">
        <f t="shared" si="36"/>
        <v>141.35333881949083</v>
      </c>
      <c r="AG88" s="23">
        <f t="shared" si="36"/>
        <v>145.15014612988082</v>
      </c>
      <c r="AH88" s="23">
        <f t="shared" ref="AH88:BI88" si="37">(AH84/AH56)*1000</f>
        <v>148.54789566419308</v>
      </c>
      <c r="AI88" s="23">
        <f t="shared" si="37"/>
        <v>151.54569213988745</v>
      </c>
      <c r="AJ88" s="23">
        <f t="shared" si="37"/>
        <v>154.14010745178638</v>
      </c>
      <c r="AK88" s="23">
        <f t="shared" si="37"/>
        <v>156.3255348735585</v>
      </c>
      <c r="AL88" s="23">
        <f t="shared" si="37"/>
        <v>158.09604205792519</v>
      </c>
      <c r="AM88" s="23">
        <f t="shared" si="37"/>
        <v>159.44608415581158</v>
      </c>
      <c r="AN88" s="23">
        <f t="shared" si="37"/>
        <v>160.37069817018519</v>
      </c>
      <c r="AO88" s="23">
        <f t="shared" si="37"/>
        <v>160.8655275909675</v>
      </c>
      <c r="AP88" s="23">
        <f t="shared" si="37"/>
        <v>160.92684613861931</v>
      </c>
      <c r="AQ88" s="23">
        <f t="shared" si="37"/>
        <v>160.55166006174005</v>
      </c>
      <c r="AR88" s="23">
        <f t="shared" si="37"/>
        <v>159.73792895521717</v>
      </c>
      <c r="AS88" s="23">
        <f t="shared" si="37"/>
        <v>158.48493212733072</v>
      </c>
      <c r="AT88" s="23">
        <f t="shared" si="37"/>
        <v>156.7938084804384</v>
      </c>
      <c r="AU88" s="23">
        <f t="shared" si="37"/>
        <v>154.66830582135717</v>
      </c>
      <c r="AV88" s="23">
        <f t="shared" si="37"/>
        <v>152.11578654059795</v>
      </c>
      <c r="AW88" s="23">
        <f t="shared" si="37"/>
        <v>149.14854795265308</v>
      </c>
      <c r="AX88" s="23">
        <f t="shared" si="37"/>
        <v>145.78552474504852</v>
      </c>
      <c r="AY88" s="23">
        <f t="shared" si="37"/>
        <v>142.05444520370432</v>
      </c>
      <c r="AZ88" s="23">
        <f t="shared" si="37"/>
        <v>137.99450946213295</v>
      </c>
      <c r="BA88" s="23">
        <f t="shared" si="37"/>
        <v>133.65964560480757</v>
      </c>
      <c r="BB88" s="23">
        <f t="shared" si="37"/>
        <v>129.12238112860763</v>
      </c>
      <c r="BC88" s="23">
        <f t="shared" si="37"/>
        <v>124.47835641618539</v>
      </c>
      <c r="BD88" s="23">
        <f t="shared" si="37"/>
        <v>119.85153668221169</v>
      </c>
      <c r="BE88" s="23">
        <f t="shared" si="37"/>
        <v>115.40031547093083</v>
      </c>
      <c r="BF88" s="23">
        <f t="shared" si="37"/>
        <v>111.32506009562044</v>
      </c>
      <c r="BG88" s="23">
        <f t="shared" si="37"/>
        <v>107.87839978055335</v>
      </c>
      <c r="BH88" s="23">
        <f t="shared" si="37"/>
        <v>105.38092837033867</v>
      </c>
      <c r="BI88" s="23">
        <f t="shared" si="37"/>
        <v>105.38092837033867</v>
      </c>
    </row>
    <row r="89" spans="1:103" ht="18" customHeight="1">
      <c r="A89" s="21" t="s">
        <v>166</v>
      </c>
      <c r="C89" s="147">
        <f>+LN(C88/B88)/10</f>
        <v>2.7253511668478426E-2</v>
      </c>
      <c r="D89" s="23">
        <f>+LN(D88/C88)/10</f>
        <v>4.0504540274604477E-2</v>
      </c>
      <c r="E89" s="23">
        <f>+LN(E88/D88)/10</f>
        <v>3.5370759673046821E-2</v>
      </c>
      <c r="F89" s="23">
        <f>+LN(F88/E88)/10</f>
        <v>3.1849827390517352E-2</v>
      </c>
    </row>
    <row r="90" spans="1:103" s="33" customFormat="1" ht="18" customHeight="1">
      <c r="A90" s="32" t="s">
        <v>5</v>
      </c>
      <c r="B90" s="148">
        <f t="shared" ref="B90:BI90" si="38">+(1/(1-$B$18))*(B88)^(1-$B$18)+1</f>
        <v>-0.37495719826539142</v>
      </c>
      <c r="C90" s="147">
        <f t="shared" si="38"/>
        <v>-0.1998002009911406</v>
      </c>
      <c r="D90" s="33">
        <f t="shared" si="38"/>
        <v>2.0161637960680268E-2</v>
      </c>
      <c r="E90" s="33">
        <f t="shared" si="38"/>
        <v>0.17899120412929226</v>
      </c>
      <c r="F90" s="33">
        <f t="shared" si="38"/>
        <v>0.29985693967955007</v>
      </c>
      <c r="G90" s="33">
        <f t="shared" si="38"/>
        <v>0.39213271809719119</v>
      </c>
      <c r="H90" s="33">
        <f t="shared" si="38"/>
        <v>0.4638016622467489</v>
      </c>
      <c r="I90" s="33">
        <f t="shared" si="38"/>
        <v>0.52139174077313566</v>
      </c>
      <c r="J90" s="33">
        <f t="shared" si="38"/>
        <v>0.56835376298647455</v>
      </c>
      <c r="K90" s="33">
        <f t="shared" si="38"/>
        <v>0.60772313250522403</v>
      </c>
      <c r="L90" s="33">
        <f t="shared" si="38"/>
        <v>0.64003750134223969</v>
      </c>
      <c r="M90" s="33">
        <f t="shared" si="38"/>
        <v>0.669185410666019</v>
      </c>
      <c r="N90" s="33">
        <f t="shared" si="38"/>
        <v>0.69173406817958982</v>
      </c>
      <c r="O90" s="33">
        <f t="shared" si="38"/>
        <v>0.71125014322547864</v>
      </c>
      <c r="P90" s="33">
        <f t="shared" si="38"/>
        <v>0.72814016272654536</v>
      </c>
      <c r="Q90" s="33">
        <f t="shared" si="38"/>
        <v>0.74278809925331446</v>
      </c>
      <c r="R90" s="33">
        <f t="shared" si="38"/>
        <v>0.75552872127373349</v>
      </c>
      <c r="S90" s="33">
        <f t="shared" si="38"/>
        <v>0.76664423604314125</v>
      </c>
      <c r="T90" s="33">
        <f t="shared" si="38"/>
        <v>0.77636908524504</v>
      </c>
      <c r="U90" s="33">
        <f t="shared" si="38"/>
        <v>0.78489697273192005</v>
      </c>
      <c r="V90" s="33">
        <f t="shared" si="38"/>
        <v>0.79214934803740011</v>
      </c>
      <c r="W90" s="33">
        <f t="shared" si="38"/>
        <v>0.79838199642160157</v>
      </c>
      <c r="X90" s="33">
        <f t="shared" si="38"/>
        <v>0.80398481351796947</v>
      </c>
      <c r="Y90" s="33">
        <f t="shared" si="38"/>
        <v>0.80895892966418292</v>
      </c>
      <c r="Z90" s="33">
        <f t="shared" si="38"/>
        <v>0.81333378861889238</v>
      </c>
      <c r="AA90" s="33">
        <f t="shared" si="38"/>
        <v>0.81715699224627558</v>
      </c>
      <c r="AB90" s="33">
        <f t="shared" si="38"/>
        <v>0.82048359989660002</v>
      </c>
      <c r="AC90" s="33">
        <f t="shared" si="38"/>
        <v>0.82369911723782596</v>
      </c>
      <c r="AD90" s="33">
        <f t="shared" si="38"/>
        <v>0.8266503910675268</v>
      </c>
      <c r="AE90" s="33">
        <f t="shared" si="38"/>
        <v>0.82932488563479401</v>
      </c>
      <c r="AF90" s="33">
        <f t="shared" si="38"/>
        <v>0.83178025895618601</v>
      </c>
      <c r="AG90" s="33">
        <f t="shared" si="38"/>
        <v>0.83399496637622328</v>
      </c>
      <c r="AH90" s="33">
        <f t="shared" si="38"/>
        <v>0.83590447273679491</v>
      </c>
      <c r="AI90" s="33">
        <f t="shared" si="38"/>
        <v>0.83753560490386159</v>
      </c>
      <c r="AJ90" s="33">
        <f t="shared" si="38"/>
        <v>0.83890867006690917</v>
      </c>
      <c r="AK90" s="33">
        <f t="shared" si="38"/>
        <v>0.84003865983902948</v>
      </c>
      <c r="AL90" s="33">
        <f t="shared" si="38"/>
        <v>0.84093687996408839</v>
      </c>
      <c r="AM90" s="33">
        <f t="shared" si="38"/>
        <v>0.84161171121835154</v>
      </c>
      <c r="AN90" s="33">
        <f t="shared" si="38"/>
        <v>0.84206896347730842</v>
      </c>
      <c r="AO90" s="33">
        <f t="shared" si="38"/>
        <v>0.84231205195774816</v>
      </c>
      <c r="AP90" s="33">
        <f t="shared" si="38"/>
        <v>0.84234209702926988</v>
      </c>
      <c r="AQ90" s="33">
        <f t="shared" si="38"/>
        <v>0.84215799263093571</v>
      </c>
      <c r="AR90" s="33">
        <f t="shared" si="38"/>
        <v>0.8417564668547145</v>
      </c>
      <c r="AS90" s="33">
        <f t="shared" si="38"/>
        <v>0.84113215424156951</v>
      </c>
      <c r="AT90" s="33">
        <f t="shared" si="38"/>
        <v>0.84027770526316925</v>
      </c>
      <c r="AU90" s="33">
        <f t="shared" si="38"/>
        <v>0.83918397193483174</v>
      </c>
      <c r="AV90" s="33">
        <f t="shared" si="38"/>
        <v>0.83784032996438762</v>
      </c>
      <c r="AW90" s="33">
        <f t="shared" si="38"/>
        <v>0.83623522952408558</v>
      </c>
      <c r="AX90" s="33">
        <f t="shared" si="38"/>
        <v>0.83435711215177177</v>
      </c>
      <c r="AY90" s="33">
        <f t="shared" si="38"/>
        <v>0.8321958947249064</v>
      </c>
      <c r="AZ90" s="33">
        <f t="shared" si="38"/>
        <v>0.82974530689485271</v>
      </c>
      <c r="BA90" s="33">
        <f t="shared" si="38"/>
        <v>0.82700647704398378</v>
      </c>
      <c r="BB90" s="33">
        <f t="shared" si="38"/>
        <v>0.82399328692841456</v>
      </c>
      <c r="BC90" s="33">
        <f t="shared" si="38"/>
        <v>0.82074013171300209</v>
      </c>
      <c r="BD90" s="33">
        <f t="shared" si="38"/>
        <v>0.81731276938797537</v>
      </c>
      <c r="BE90" s="33">
        <f t="shared" si="38"/>
        <v>0.81382279864414364</v>
      </c>
      <c r="BF90" s="33">
        <f t="shared" si="38"/>
        <v>0.81044574984989026</v>
      </c>
      <c r="BG90" s="33">
        <f t="shared" si="38"/>
        <v>0.8074414762265798</v>
      </c>
      <c r="BH90" s="33">
        <f t="shared" si="38"/>
        <v>0.80517307072193811</v>
      </c>
      <c r="BI90" s="33">
        <f t="shared" si="38"/>
        <v>0.80517307072193811</v>
      </c>
    </row>
    <row r="91" spans="1:103" ht="18" customHeight="1">
      <c r="A91" s="21" t="s">
        <v>115</v>
      </c>
      <c r="B91" s="148">
        <f t="shared" ref="B91:AG91" si="39">B17*B56*B90</f>
        <v>-351.40822402118783</v>
      </c>
      <c r="C91" s="147">
        <f t="shared" si="39"/>
        <v>-186.10860007593695</v>
      </c>
      <c r="D91" s="23">
        <f t="shared" si="39"/>
        <v>18.182691860992882</v>
      </c>
      <c r="E91" s="23">
        <f t="shared" si="39"/>
        <v>152.09513791206282</v>
      </c>
      <c r="F91" s="23">
        <f t="shared" si="39"/>
        <v>234.16253347398887</v>
      </c>
      <c r="G91" s="23">
        <f t="shared" si="39"/>
        <v>271.04312955579923</v>
      </c>
      <c r="H91" s="23">
        <f t="shared" si="39"/>
        <v>278.30461461295482</v>
      </c>
      <c r="I91" s="23">
        <f t="shared" si="39"/>
        <v>271.6032968319476</v>
      </c>
      <c r="J91" s="23">
        <f t="shared" si="39"/>
        <v>257.02325123042198</v>
      </c>
      <c r="K91" s="23">
        <f t="shared" si="39"/>
        <v>238.5844991776776</v>
      </c>
      <c r="L91" s="23">
        <f t="shared" si="39"/>
        <v>216.19882969058577</v>
      </c>
      <c r="M91" s="23">
        <f t="shared" si="39"/>
        <v>192.76781331494035</v>
      </c>
      <c r="N91" s="23">
        <f t="shared" si="39"/>
        <v>169.92894513265571</v>
      </c>
      <c r="O91" s="23">
        <f t="shared" si="39"/>
        <v>149.00152115335075</v>
      </c>
      <c r="P91" s="23">
        <f t="shared" si="39"/>
        <v>130.08387367909674</v>
      </c>
      <c r="Q91" s="23">
        <f t="shared" si="39"/>
        <v>113.16537077378479</v>
      </c>
      <c r="R91" s="23">
        <f t="shared" si="39"/>
        <v>98.161171207216611</v>
      </c>
      <c r="S91" s="23">
        <f t="shared" si="39"/>
        <v>84.942055642974594</v>
      </c>
      <c r="T91" s="23">
        <f t="shared" si="39"/>
        <v>73.356274156083586</v>
      </c>
      <c r="U91" s="23">
        <f t="shared" si="39"/>
        <v>63.244363277616969</v>
      </c>
      <c r="V91" s="23">
        <f t="shared" si="39"/>
        <v>54.849665529840962</v>
      </c>
      <c r="W91" s="23">
        <f t="shared" si="39"/>
        <v>47.86885045200566</v>
      </c>
      <c r="X91" s="23">
        <f t="shared" si="39"/>
        <v>41.741250660545987</v>
      </c>
      <c r="Y91" s="23">
        <f t="shared" si="39"/>
        <v>36.368001303033424</v>
      </c>
      <c r="Z91" s="23">
        <f t="shared" si="39"/>
        <v>31.661911020202034</v>
      </c>
      <c r="AA91" s="23">
        <f t="shared" si="39"/>
        <v>27.545404814831404</v>
      </c>
      <c r="AB91" s="23">
        <f t="shared" si="39"/>
        <v>23.949084228327827</v>
      </c>
      <c r="AC91" s="23">
        <f t="shared" si="39"/>
        <v>20.819148166357838</v>
      </c>
      <c r="AD91" s="23">
        <f t="shared" si="39"/>
        <v>18.09220831881046</v>
      </c>
      <c r="AE91" s="23">
        <f t="shared" si="39"/>
        <v>15.717003517338517</v>
      </c>
      <c r="AF91" s="23">
        <f t="shared" si="39"/>
        <v>13.61636312556158</v>
      </c>
      <c r="AG91" s="23">
        <f t="shared" si="39"/>
        <v>11.76401373558555</v>
      </c>
      <c r="AH91" s="23">
        <f t="shared" ref="AH91:BI91" si="40">AH17*AH56*AH90</f>
        <v>10.159873954522507</v>
      </c>
      <c r="AI91" s="23">
        <f t="shared" si="40"/>
        <v>8.7715133179273614</v>
      </c>
      <c r="AJ91" s="23">
        <f t="shared" si="40"/>
        <v>7.5705164736358066</v>
      </c>
      <c r="AK91" s="23">
        <f t="shared" si="40"/>
        <v>6.5320526546866633</v>
      </c>
      <c r="AL91" s="23">
        <f t="shared" si="40"/>
        <v>5.6344740135968578</v>
      </c>
      <c r="AM91" s="23">
        <f t="shared" si="40"/>
        <v>4.8589376775263107</v>
      </c>
      <c r="AN91" s="23">
        <f t="shared" si="40"/>
        <v>4.1890620822516107</v>
      </c>
      <c r="AO91" s="23">
        <f t="shared" si="40"/>
        <v>3.6106195408185866</v>
      </c>
      <c r="AP91" s="23">
        <f t="shared" si="40"/>
        <v>3.1112635186140447</v>
      </c>
      <c r="AQ91" s="23">
        <f t="shared" si="40"/>
        <v>2.6802878847454532</v>
      </c>
      <c r="AR91" s="23">
        <f t="shared" si="40"/>
        <v>2.3084151060828355</v>
      </c>
      <c r="AS91" s="23">
        <f t="shared" si="40"/>
        <v>1.9876103922028454</v>
      </c>
      <c r="AT91" s="23">
        <f t="shared" si="40"/>
        <v>1.7109189707935342</v>
      </c>
      <c r="AU91" s="23">
        <f t="shared" si="40"/>
        <v>1.4723238899267539</v>
      </c>
      <c r="AV91" s="23">
        <f t="shared" si="40"/>
        <v>1.266621972654369</v>
      </c>
      <c r="AW91" s="23">
        <f t="shared" si="40"/>
        <v>1.0893157763308017</v>
      </c>
      <c r="AX91" s="23">
        <f t="shared" si="40"/>
        <v>0.93651962677806622</v>
      </c>
      <c r="AY91" s="23">
        <f t="shared" si="40"/>
        <v>0.80487800155494515</v>
      </c>
      <c r="AZ91" s="23">
        <f t="shared" si="40"/>
        <v>0.69149472392153566</v>
      </c>
      <c r="BA91" s="23">
        <f t="shared" si="40"/>
        <v>0.59387159660669753</v>
      </c>
      <c r="BB91" s="23">
        <f t="shared" si="40"/>
        <v>0.50985524887898914</v>
      </c>
      <c r="BC91" s="23">
        <f t="shared" si="40"/>
        <v>0.43759108772125732</v>
      </c>
      <c r="BD91" s="23">
        <f t="shared" si="40"/>
        <v>0.37548332965314285</v>
      </c>
      <c r="BE91" s="23">
        <f t="shared" si="40"/>
        <v>0.32216014034101548</v>
      </c>
      <c r="BF91" s="23">
        <f t="shared" si="40"/>
        <v>0.27644292545442911</v>
      </c>
      <c r="BG91" s="23">
        <f t="shared" si="40"/>
        <v>0.23731881052931758</v>
      </c>
      <c r="BH91" s="23">
        <f t="shared" si="40"/>
        <v>0.20391535395254964</v>
      </c>
      <c r="BI91" s="23">
        <f t="shared" si="40"/>
        <v>0.17570717854594289</v>
      </c>
    </row>
    <row r="92" spans="1:103" ht="18" customHeight="1">
      <c r="A92" s="57" t="s">
        <v>62</v>
      </c>
      <c r="B92" s="148">
        <f>SUM(B91:AO91)*10*B52+B53</f>
        <v>100.11806208984765</v>
      </c>
      <c r="C92" s="85">
        <v>66.606869528485447</v>
      </c>
      <c r="D92" s="201">
        <f>+B92-C92</f>
        <v>33.511192561362208</v>
      </c>
      <c r="I92" s="33"/>
    </row>
    <row r="93" spans="1:103" s="33" customFormat="1" ht="18" customHeight="1">
      <c r="A93" s="32" t="s">
        <v>270</v>
      </c>
      <c r="B93" s="33">
        <f>+B90*Data!B370</f>
        <v>-0.37495719826539142</v>
      </c>
      <c r="C93" s="33">
        <f>+C90*Data!C370</f>
        <v>-0.18056396654955764</v>
      </c>
      <c r="D93" s="33">
        <f>+D90*Data!D370</f>
        <v>2.1835372107679888E-2</v>
      </c>
      <c r="E93" s="33">
        <f>+E90*Data!E370</f>
        <v>0.22583064098623842</v>
      </c>
      <c r="F93" s="33">
        <f>+F90*Data!F370</f>
        <v>0.43217143003298225</v>
      </c>
      <c r="G93" s="33">
        <f>+G90*Data!G370</f>
        <v>0.6299893178471957</v>
      </c>
      <c r="H93" s="33">
        <f>+H90*Data!H370</f>
        <v>0.81297051851067914</v>
      </c>
      <c r="I93" s="33">
        <f>+I90*Data!I370</f>
        <v>0.9838366943429091</v>
      </c>
      <c r="J93" s="33">
        <f>+J90*Data!J370</f>
        <v>1.1415978023088926</v>
      </c>
      <c r="K93" s="33">
        <f>+K90*Data!K370</f>
        <v>1.2939248040116957</v>
      </c>
      <c r="L93" s="33">
        <f>+L90*Data!L370</f>
        <v>1.4294689789657091</v>
      </c>
      <c r="M93" s="33">
        <f>+M90*Data!M370</f>
        <v>1.592995585554871</v>
      </c>
      <c r="N93" s="33">
        <f>+N90*Data!N370</f>
        <v>1.7135802751798597</v>
      </c>
      <c r="O93" s="33">
        <f>+O90*Data!O370</f>
        <v>1.8249773993143559</v>
      </c>
      <c r="P93" s="33">
        <f>+P90*Data!P370</f>
        <v>1.9274784531216291</v>
      </c>
      <c r="Q93" s="33">
        <f>+Q90*Data!Q370</f>
        <v>2.0214876812136793</v>
      </c>
      <c r="R93" s="33">
        <f>+R90*Data!R370</f>
        <v>2.1073969153234891</v>
      </c>
      <c r="S93" s="33">
        <f>+S90*Data!S370</f>
        <v>2.1855293120240917</v>
      </c>
      <c r="T93" s="33">
        <f>+T90*Data!T370</f>
        <v>2.2561179293849611</v>
      </c>
      <c r="U93" s="33">
        <f>+U90*Data!U370</f>
        <v>2.3193045408314497</v>
      </c>
      <c r="V93" s="33">
        <f>+V90*Data!V370</f>
        <v>2.3706021274244784</v>
      </c>
      <c r="W93" s="33">
        <f>+W90*Data!W370</f>
        <v>2.4087340523664289</v>
      </c>
      <c r="X93" s="33">
        <f>+X90*Data!X370</f>
        <v>2.4385757449134915</v>
      </c>
      <c r="Y93" s="33">
        <f>+Y90*Data!Y370</f>
        <v>2.4577282778221754</v>
      </c>
      <c r="Z93" s="33">
        <f>+Z90*Data!Z370</f>
        <v>2.4671837374725341</v>
      </c>
      <c r="AA93" s="33">
        <f>+AA90*Data!AA370</f>
        <v>2.4674828307013721</v>
      </c>
      <c r="AB93" s="33">
        <f>+AB90*Data!AB370</f>
        <v>2.4580090944910777</v>
      </c>
      <c r="AC93" s="33">
        <f>+AC90*Data!AC370</f>
        <v>2.4440315194928952</v>
      </c>
      <c r="AD93" s="33">
        <f>+AD90*Data!AD370</f>
        <v>2.4229846944567175</v>
      </c>
      <c r="AE93" s="33">
        <f>+AE90*Data!AE370</f>
        <v>2.3951522470256488</v>
      </c>
      <c r="AF93" s="33">
        <f>+AF90*Data!AF370</f>
        <v>2.3609222278618827</v>
      </c>
      <c r="AG93" s="33">
        <f>+AG90*Data!AG370</f>
        <v>2.3209011236316641</v>
      </c>
      <c r="AH93" s="33">
        <f>+AH90*Data!AH370</f>
        <v>2.2757039490872297</v>
      </c>
      <c r="AI93" s="33">
        <f>+AI90*Data!AI370</f>
        <v>2.2256860446359004</v>
      </c>
      <c r="AJ93" s="33">
        <f>+AJ90*Data!AJ370</f>
        <v>2.1712336889326411</v>
      </c>
      <c r="AK93" s="33">
        <f>+AK90*Data!AK370</f>
        <v>2.1126916392706874</v>
      </c>
      <c r="AL93" s="33">
        <f>+AL90*Data!AL370</f>
        <v>2.0503698275904663</v>
      </c>
      <c r="AM93" s="33">
        <f>+AM90*Data!AM370</f>
        <v>1.9845532710623186</v>
      </c>
      <c r="AN93" s="33">
        <f>+AN90*Data!AN370</f>
        <v>1.9155120917346831</v>
      </c>
      <c r="AO93" s="33">
        <f>+AO90*Data!AO370</f>
        <v>1.843510963947063</v>
      </c>
      <c r="AP93" s="33">
        <f>+AP90*Data!AP370</f>
        <v>1.768817772375286</v>
      </c>
      <c r="AQ93" s="33">
        <f>+AQ90*Data!AQ370</f>
        <v>1.6917114892138467</v>
      </c>
      <c r="AR93" s="33">
        <f>+AR90*Data!AR370</f>
        <v>1.6124893931844673</v>
      </c>
      <c r="AS93" s="33">
        <f>+AS90*Data!AS370</f>
        <v>1.5314738047698295</v>
      </c>
      <c r="AT93" s="33">
        <f>+AT90*Data!AT370</f>
        <v>1.4490185232306865</v>
      </c>
      <c r="AU93" s="33">
        <f>+AU90*Data!AU370</f>
        <v>1.3655151280692297</v>
      </c>
      <c r="AV93" s="33">
        <f>+AV90*Data!AV370</f>
        <v>1.2813992478819596</v>
      </c>
      <c r="AW93" s="33">
        <f>+AW90*Data!AW370</f>
        <v>1.1971567955578626</v>
      </c>
      <c r="AX93" s="33">
        <f>+AX90*Data!AX370</f>
        <v>1.1133300139256421</v>
      </c>
      <c r="AY93" s="33">
        <f>+AY90*Data!AY370</f>
        <v>1.0305229731533188</v>
      </c>
      <c r="AZ93" s="33">
        <f>+AZ90*Data!AZ370</f>
        <v>0.94940593678108831</v>
      </c>
      <c r="BA93" s="33">
        <f>+BA90*Data!BA370</f>
        <v>0.87071783758755883</v>
      </c>
      <c r="BB93" s="33">
        <f>+BB90*Data!BB370</f>
        <v>0.79526611898128241</v>
      </c>
      <c r="BC93" s="33">
        <f>+BC90*Data!BC370</f>
        <v>0.7239236442175021</v>
      </c>
      <c r="BD93" s="33">
        <f>+BD90*Data!BD370</f>
        <v>0.65762362000247099</v>
      </c>
      <c r="BE93" s="33">
        <f>+BE90*Data!BE370</f>
        <v>0.59735601869572408</v>
      </c>
      <c r="BF93" s="33">
        <f>+BF90*Data!BF370</f>
        <v>0.54417343401119378</v>
      </c>
      <c r="BG93" s="33">
        <f>+BG90*Data!BG370</f>
        <v>0.49922144457706163</v>
      </c>
      <c r="BH93" s="33">
        <f>+BH90*Data!BH370</f>
        <v>0.46381953595249636</v>
      </c>
      <c r="BI93" s="33">
        <f>+BI90*Data!BI370</f>
        <v>0.46359390653278171</v>
      </c>
    </row>
    <row r="94" spans="1:103" ht="18" customHeight="1">
      <c r="A94" s="21" t="s">
        <v>271</v>
      </c>
      <c r="B94" s="29">
        <f>B$17*B$56*B93</f>
        <v>-351.40822402118783</v>
      </c>
      <c r="C94" s="29">
        <f t="shared" ref="C94:BH94" si="41">C$17*C$56*C93</f>
        <v>-168.1905567261494</v>
      </c>
      <c r="D94" s="29">
        <f t="shared" si="41"/>
        <v>19.692142249471591</v>
      </c>
      <c r="E94" s="29">
        <f t="shared" si="41"/>
        <v>191.89625910757479</v>
      </c>
      <c r="F94" s="29">
        <f t="shared" si="41"/>
        <v>337.48879402206967</v>
      </c>
      <c r="G94" s="29">
        <f t="shared" si="41"/>
        <v>435.4502147247635</v>
      </c>
      <c r="H94" s="29">
        <f t="shared" si="41"/>
        <v>487.82370841404759</v>
      </c>
      <c r="I94" s="29">
        <f t="shared" si="41"/>
        <v>512.50004331013599</v>
      </c>
      <c r="J94" s="29">
        <f t="shared" si="41"/>
        <v>516.25800312316869</v>
      </c>
      <c r="K94" s="29">
        <f t="shared" si="41"/>
        <v>507.97869099717275</v>
      </c>
      <c r="L94" s="29">
        <f t="shared" si="41"/>
        <v>482.86158183429393</v>
      </c>
      <c r="M94" s="29">
        <f t="shared" si="41"/>
        <v>458.88369763193162</v>
      </c>
      <c r="N94" s="29">
        <f t="shared" si="41"/>
        <v>420.95207097106675</v>
      </c>
      <c r="O94" s="29">
        <f t="shared" si="41"/>
        <v>382.31895087593711</v>
      </c>
      <c r="P94" s="29">
        <f t="shared" si="41"/>
        <v>344.34835001570769</v>
      </c>
      <c r="Q94" s="29">
        <f t="shared" si="41"/>
        <v>307.97801309572304</v>
      </c>
      <c r="R94" s="29">
        <f t="shared" si="41"/>
        <v>273.80103969823892</v>
      </c>
      <c r="S94" s="29">
        <f t="shared" si="41"/>
        <v>242.15058785214123</v>
      </c>
      <c r="T94" s="29">
        <f t="shared" si="41"/>
        <v>213.17232808694732</v>
      </c>
      <c r="U94" s="29">
        <f t="shared" si="41"/>
        <v>186.88177433176327</v>
      </c>
      <c r="V94" s="29">
        <f t="shared" si="41"/>
        <v>164.14421613261626</v>
      </c>
      <c r="W94" s="29">
        <f t="shared" si="41"/>
        <v>144.42125529906605</v>
      </c>
      <c r="X94" s="29">
        <f t="shared" si="41"/>
        <v>126.60587577241179</v>
      </c>
      <c r="Y94" s="29">
        <f t="shared" si="41"/>
        <v>110.49098036094826</v>
      </c>
      <c r="Z94" s="29">
        <f t="shared" si="41"/>
        <v>96.043903572470327</v>
      </c>
      <c r="AA94" s="29">
        <f t="shared" si="41"/>
        <v>83.175955281835471</v>
      </c>
      <c r="AB94" s="29">
        <f t="shared" si="41"/>
        <v>71.746792800467006</v>
      </c>
      <c r="AC94" s="29">
        <f t="shared" si="41"/>
        <v>61.773350563006566</v>
      </c>
      <c r="AD94" s="29">
        <f t="shared" si="41"/>
        <v>53.029847102339673</v>
      </c>
      <c r="AE94" s="29">
        <f t="shared" si="41"/>
        <v>45.391880725065761</v>
      </c>
      <c r="AF94" s="29">
        <f t="shared" si="41"/>
        <v>38.648638290741864</v>
      </c>
      <c r="AG94" s="29">
        <f t="shared" si="41"/>
        <v>32.737742789951241</v>
      </c>
      <c r="AH94" s="29">
        <f t="shared" si="41"/>
        <v>27.659698009314912</v>
      </c>
      <c r="AI94" s="29">
        <f t="shared" si="41"/>
        <v>23.309617725791878</v>
      </c>
      <c r="AJ94" s="29">
        <f t="shared" si="41"/>
        <v>19.593742437858701</v>
      </c>
      <c r="AK94" s="29">
        <f t="shared" si="41"/>
        <v>16.428068957536844</v>
      </c>
      <c r="AL94" s="29">
        <f t="shared" si="41"/>
        <v>13.737957969348312</v>
      </c>
      <c r="AM94" s="29">
        <f t="shared" si="41"/>
        <v>11.457564733579387</v>
      </c>
      <c r="AN94" s="29">
        <f t="shared" si="41"/>
        <v>9.5291471596868345</v>
      </c>
      <c r="AO94" s="29">
        <f t="shared" si="41"/>
        <v>7.9023168369368912</v>
      </c>
      <c r="AP94" s="29">
        <f t="shared" si="41"/>
        <v>6.5332816983456077</v>
      </c>
      <c r="AQ94" s="29">
        <f t="shared" si="41"/>
        <v>5.3841130152541883</v>
      </c>
      <c r="AR94" s="29">
        <f t="shared" si="41"/>
        <v>4.4220567589269617</v>
      </c>
      <c r="AS94" s="29">
        <f t="shared" si="41"/>
        <v>3.6189001150379618</v>
      </c>
      <c r="AT94" s="29">
        <f t="shared" si="41"/>
        <v>2.950397547023051</v>
      </c>
      <c r="AU94" s="29">
        <f t="shared" si="41"/>
        <v>2.3957566068347704</v>
      </c>
      <c r="AV94" s="29">
        <f t="shared" si="41"/>
        <v>1.9371810893599024</v>
      </c>
      <c r="AW94" s="29">
        <f t="shared" si="41"/>
        <v>1.5594676451086391</v>
      </c>
      <c r="AX94" s="29">
        <f t="shared" si="41"/>
        <v>1.2496512511692952</v>
      </c>
      <c r="AY94" s="29">
        <f t="shared" si="41"/>
        <v>0.99669474031987138</v>
      </c>
      <c r="AZ94" s="29">
        <f t="shared" si="41"/>
        <v>0.79121772752262165</v>
      </c>
      <c r="BA94" s="29">
        <f t="shared" si="41"/>
        <v>0.62526063187598635</v>
      </c>
      <c r="BB94" s="29">
        <f t="shared" si="41"/>
        <v>0.49207998590582608</v>
      </c>
      <c r="BC94" s="29">
        <f t="shared" si="41"/>
        <v>0.38597178651311076</v>
      </c>
      <c r="BD94" s="29">
        <f t="shared" si="41"/>
        <v>0.3021202111915931</v>
      </c>
      <c r="BE94" s="29">
        <f t="shared" si="41"/>
        <v>0.23646953505994603</v>
      </c>
      <c r="BF94" s="29">
        <f t="shared" si="41"/>
        <v>0.18561747788855718</v>
      </c>
      <c r="BG94" s="29">
        <f t="shared" si="41"/>
        <v>0.14672845389541297</v>
      </c>
      <c r="BH94" s="29">
        <f t="shared" si="41"/>
        <v>0.1174653354452825</v>
      </c>
      <c r="BI94" s="29">
        <f>BI$17*BI$56*BI93/(1-(BJ17/BI17))</f>
        <v>0.73132920114556965</v>
      </c>
    </row>
    <row r="95" spans="1:103" ht="39" customHeight="1">
      <c r="A95" s="57" t="s">
        <v>62</v>
      </c>
      <c r="B95" s="197">
        <f>SUM(B94:BI94)*10*B52+B53-C53</f>
        <v>100.11806208984765</v>
      </c>
      <c r="C95" s="85">
        <v>100.11806208984765</v>
      </c>
      <c r="D95" s="189">
        <f>+B95-C95</f>
        <v>0</v>
      </c>
      <c r="I95" s="33"/>
    </row>
    <row r="96" spans="1:103" ht="21.75" customHeight="1">
      <c r="A96" s="58" t="s">
        <v>61</v>
      </c>
      <c r="C96" s="206"/>
      <c r="D96" s="59"/>
    </row>
    <row r="97" spans="1:61" s="401" customFormat="1" ht="18" customHeight="1">
      <c r="A97" s="174" t="s">
        <v>191</v>
      </c>
      <c r="B97" s="404">
        <f>+Controls!B39</f>
        <v>0.24090677874281113</v>
      </c>
      <c r="C97" s="404">
        <f>+Controls!C39</f>
        <v>0.27878900739472695</v>
      </c>
      <c r="D97" s="404">
        <f>+Controls!D39</f>
        <v>0.26593412796489785</v>
      </c>
      <c r="E97" s="404">
        <f>+Controls!E39</f>
        <v>0.25432500497917565</v>
      </c>
      <c r="F97" s="404">
        <f>+Controls!F39</f>
        <v>0.24142114405066595</v>
      </c>
      <c r="G97" s="404">
        <f>+Controls!G39</f>
        <v>0.23453135050311699</v>
      </c>
      <c r="H97" s="404">
        <f>+Controls!H39</f>
        <v>0.23295198667090264</v>
      </c>
      <c r="I97" s="404">
        <f>+Controls!I39</f>
        <v>0.23183169833643794</v>
      </c>
      <c r="J97" s="404">
        <f>+Controls!J39</f>
        <v>0.23124471119866691</v>
      </c>
      <c r="K97" s="404">
        <f>+Controls!K39</f>
        <v>0.22879016682325784</v>
      </c>
      <c r="L97" s="404">
        <f>+Controls!L39</f>
        <v>0.22945447097309063</v>
      </c>
      <c r="M97" s="404">
        <f>+Controls!M39</f>
        <v>0.22371270831332768</v>
      </c>
      <c r="N97" s="404">
        <f>+Controls!N39</f>
        <v>0.22371270831332768</v>
      </c>
      <c r="O97" s="404">
        <f>+Controls!O39</f>
        <v>0.22371270831332768</v>
      </c>
      <c r="P97" s="404">
        <f>+Controls!P39</f>
        <v>0.22371270831332768</v>
      </c>
      <c r="Q97" s="404">
        <f>+Controls!Q39</f>
        <v>0.22371270831332768</v>
      </c>
      <c r="R97" s="404">
        <f>+Controls!R39</f>
        <v>0.22371270831332768</v>
      </c>
      <c r="S97" s="404">
        <f>+Controls!S39</f>
        <v>0.22371270831332768</v>
      </c>
      <c r="T97" s="404">
        <f>+Controls!T39</f>
        <v>0.22371270831332768</v>
      </c>
      <c r="U97" s="404">
        <f>+Controls!U39</f>
        <v>0.22371270831332768</v>
      </c>
      <c r="V97" s="404">
        <f>+Controls!V39</f>
        <v>0.22371270831332768</v>
      </c>
      <c r="W97" s="404">
        <f>+Controls!W39</f>
        <v>0.22371270831332768</v>
      </c>
      <c r="X97" s="404">
        <f>+Controls!X39</f>
        <v>0.22371270831332768</v>
      </c>
      <c r="Y97" s="404">
        <f>+Controls!Y39</f>
        <v>0.22371270831332768</v>
      </c>
      <c r="Z97" s="404">
        <f>+Controls!Z39</f>
        <v>0.22371270831332768</v>
      </c>
      <c r="AA97" s="404">
        <f>+Controls!AA39</f>
        <v>0.22371270831332768</v>
      </c>
      <c r="AB97" s="404">
        <f>+Controls!AB39</f>
        <v>0.22371270831332768</v>
      </c>
      <c r="AC97" s="404">
        <f>+Controls!AC39</f>
        <v>0.22371270831332768</v>
      </c>
      <c r="AD97" s="404">
        <f>+Controls!AD39</f>
        <v>0.22371270831332768</v>
      </c>
      <c r="AE97" s="404">
        <f>+Controls!AE39</f>
        <v>0.22371270831332768</v>
      </c>
      <c r="AF97" s="404">
        <f>+Controls!AF39</f>
        <v>0.22371270831332768</v>
      </c>
      <c r="AG97" s="404">
        <f>+Controls!AG39</f>
        <v>0.22371270831332768</v>
      </c>
      <c r="AH97" s="404">
        <f>+Controls!AH39</f>
        <v>0.22371270831332768</v>
      </c>
      <c r="AI97" s="404">
        <f>+Controls!AI39</f>
        <v>0.22371270831332768</v>
      </c>
      <c r="AJ97" s="404">
        <f>+Controls!AJ39</f>
        <v>0.22371270831332768</v>
      </c>
      <c r="AK97" s="404">
        <f>+Controls!AK39</f>
        <v>0.22371270831332768</v>
      </c>
      <c r="AL97" s="404">
        <f>+Controls!AL39</f>
        <v>0.22371270831332768</v>
      </c>
      <c r="AM97" s="404">
        <f>+Controls!AM39</f>
        <v>0.22371270831332768</v>
      </c>
      <c r="AN97" s="404">
        <f>+Controls!AN39</f>
        <v>0.22371270831332768</v>
      </c>
      <c r="AO97" s="404">
        <f>+Controls!AO39</f>
        <v>0.22371270831332768</v>
      </c>
      <c r="AP97" s="404">
        <f>+Controls!AP39</f>
        <v>0.22371270831332768</v>
      </c>
      <c r="AQ97" s="404">
        <f>+Controls!AQ39</f>
        <v>0.22371270831332768</v>
      </c>
      <c r="AR97" s="404">
        <f>+Controls!AR39</f>
        <v>0.22371270831332768</v>
      </c>
      <c r="AS97" s="404">
        <f>+Controls!AS39</f>
        <v>0.22371270831332768</v>
      </c>
      <c r="AT97" s="404">
        <f>+Controls!AT39</f>
        <v>0.22371270831332768</v>
      </c>
      <c r="AU97" s="404">
        <f>+Controls!AU39</f>
        <v>0.22371270831332768</v>
      </c>
      <c r="AV97" s="404">
        <f>+Controls!AV39</f>
        <v>0.22371270831332768</v>
      </c>
      <c r="AW97" s="404">
        <f>+Controls!AW39</f>
        <v>0.22371270831332768</v>
      </c>
      <c r="AX97" s="404">
        <f>+Controls!AX39</f>
        <v>0.22371270831332768</v>
      </c>
      <c r="AY97" s="404">
        <f>+Controls!AY39</f>
        <v>0.22371270831332768</v>
      </c>
      <c r="AZ97" s="404">
        <f>+Controls!AZ39</f>
        <v>0.22371270831332768</v>
      </c>
      <c r="BA97" s="404">
        <f>+Controls!BA39</f>
        <v>0.22371270831332768</v>
      </c>
      <c r="BB97" s="404">
        <f>+Controls!BB39</f>
        <v>0.22371270831332768</v>
      </c>
      <c r="BC97" s="404">
        <f>+Controls!BC39</f>
        <v>0.22371270831332768</v>
      </c>
      <c r="BD97" s="404">
        <f>+Controls!BD39</f>
        <v>0.22371270831332768</v>
      </c>
      <c r="BE97" s="404">
        <f>+Controls!BE39</f>
        <v>0.22371270831332768</v>
      </c>
      <c r="BF97" s="404">
        <f>+Controls!BF39</f>
        <v>0.22371270831332768</v>
      </c>
      <c r="BG97" s="404">
        <f>+Controls!BG39</f>
        <v>0.22371270831332768</v>
      </c>
      <c r="BH97" s="404">
        <f>+Controls!BH39</f>
        <v>0.22371270831332768</v>
      </c>
      <c r="BI97" s="404">
        <f>+Controls!BI39</f>
        <v>0.22371270831332768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1.0000000000000015E-3</v>
      </c>
      <c r="C101" s="478">
        <f t="shared" si="42"/>
        <v>1.0000000000000002E-3</v>
      </c>
      <c r="D101" s="478">
        <f t="shared" si="42"/>
        <v>1.0000000000000521E-3</v>
      </c>
      <c r="E101" s="478">
        <f t="shared" si="42"/>
        <v>1.0000000000215505E-3</v>
      </c>
      <c r="F101" s="478">
        <f t="shared" si="42"/>
        <v>1.0000000017689812E-3</v>
      </c>
      <c r="G101" s="478">
        <f t="shared" si="42"/>
        <v>1.0000000576642803E-3</v>
      </c>
      <c r="H101" s="478">
        <f t="shared" si="42"/>
        <v>1.0000010087449873E-3</v>
      </c>
      <c r="I101" s="478">
        <f t="shared" si="42"/>
        <v>1.0000113920947292E-3</v>
      </c>
      <c r="J101" s="478">
        <f t="shared" si="42"/>
        <v>1.0000940394660196E-3</v>
      </c>
      <c r="K101" s="478">
        <f t="shared" si="42"/>
        <v>1.0006133774100498E-3</v>
      </c>
      <c r="L101" s="478">
        <f t="shared" si="42"/>
        <v>1.0033295900328666E-3</v>
      </c>
      <c r="M101" s="478">
        <f t="shared" si="42"/>
        <v>1.0155894218064887E-3</v>
      </c>
      <c r="N101" s="478">
        <f t="shared" si="42"/>
        <v>1.0645397255263115E-3</v>
      </c>
      <c r="O101" s="478">
        <f t="shared" si="42"/>
        <v>1.2410303223762504E-3</v>
      </c>
      <c r="P101" s="478">
        <f t="shared" si="42"/>
        <v>1.8210025266551045E-3</v>
      </c>
      <c r="Q101" s="478">
        <f t="shared" si="42"/>
        <v>3.5766183309002345E-3</v>
      </c>
      <c r="R101" s="478">
        <f t="shared" si="42"/>
        <v>8.516183859247935E-3</v>
      </c>
      <c r="S101" s="478">
        <f t="shared" si="42"/>
        <v>2.1530289584171892E-2</v>
      </c>
      <c r="T101" s="478">
        <f t="shared" si="42"/>
        <v>5.3833188353047338E-2</v>
      </c>
      <c r="U101" s="478">
        <f t="shared" si="42"/>
        <v>0.12973744072668436</v>
      </c>
      <c r="V101" s="478">
        <f t="shared" si="42"/>
        <v>0.29919990110504913</v>
      </c>
      <c r="W101" s="478">
        <f t="shared" si="42"/>
        <v>0.66126843802292667</v>
      </c>
      <c r="X101" s="478">
        <f t="shared" si="42"/>
        <v>1.4047386546896174</v>
      </c>
      <c r="Y101" s="478">
        <f t="shared" si="42"/>
        <v>2.8696110898540983</v>
      </c>
      <c r="Z101" s="478">
        <f t="shared" si="42"/>
        <v>5.6313004966981124</v>
      </c>
      <c r="AA101" s="478">
        <f t="shared" si="42"/>
        <v>10.591311161020181</v>
      </c>
      <c r="AB101" s="478">
        <f t="shared" si="42"/>
        <v>137.13466608005035</v>
      </c>
      <c r="AC101" s="478">
        <f t="shared" si="42"/>
        <v>68.567333040025176</v>
      </c>
      <c r="AD101" s="478">
        <f t="shared" si="42"/>
        <v>34.283666520012588</v>
      </c>
      <c r="AE101" s="478">
        <f t="shared" si="42"/>
        <v>17.141833260006294</v>
      </c>
      <c r="AF101" s="478">
        <f t="shared" si="42"/>
        <v>8.570916630003147</v>
      </c>
      <c r="AG101" s="478">
        <f t="shared" si="42"/>
        <v>4.2854583150015735</v>
      </c>
      <c r="AH101" s="478">
        <f t="shared" ref="AH101:BI101" si="43">+AH$36*1000*AH103^($B$38-1)</f>
        <v>2.1427291575007867</v>
      </c>
      <c r="AI101" s="478">
        <f t="shared" si="43"/>
        <v>1.0713645787503934</v>
      </c>
      <c r="AJ101" s="478">
        <f t="shared" si="43"/>
        <v>0.53568228937519669</v>
      </c>
      <c r="AK101" s="478">
        <f t="shared" si="43"/>
        <v>0.26784114468759834</v>
      </c>
      <c r="AL101" s="478">
        <f t="shared" si="43"/>
        <v>0.13392057234379917</v>
      </c>
      <c r="AM101" s="478">
        <f t="shared" si="43"/>
        <v>6.6960286171899586E-2</v>
      </c>
      <c r="AN101" s="478">
        <f t="shared" si="43"/>
        <v>3.3480143085949793E-2</v>
      </c>
      <c r="AO101" s="478">
        <f t="shared" si="43"/>
        <v>1.6740071542974896E-2</v>
      </c>
      <c r="AP101" s="478">
        <f t="shared" si="43"/>
        <v>8.3700357714874482E-3</v>
      </c>
      <c r="AQ101" s="478">
        <f t="shared" si="43"/>
        <v>4.1850178857437241E-3</v>
      </c>
      <c r="AR101" s="478">
        <f t="shared" si="43"/>
        <v>2.0925089428718621E-3</v>
      </c>
      <c r="AS101" s="478">
        <f t="shared" si="43"/>
        <v>1.046254471435931E-3</v>
      </c>
      <c r="AT101" s="478">
        <f t="shared" si="43"/>
        <v>5.2312723571796551E-4</v>
      </c>
      <c r="AU101" s="478">
        <f t="shared" si="43"/>
        <v>2.6156361785898276E-4</v>
      </c>
      <c r="AV101" s="478">
        <f t="shared" si="43"/>
        <v>1.3078180892949138E-4</v>
      </c>
      <c r="AW101" s="478">
        <f t="shared" si="43"/>
        <v>6.5390904464745689E-5</v>
      </c>
      <c r="AX101" s="478">
        <f t="shared" si="43"/>
        <v>3.2695452232372845E-5</v>
      </c>
      <c r="AY101" s="478">
        <f t="shared" si="43"/>
        <v>1.6347726116186422E-5</v>
      </c>
      <c r="AZ101" s="478">
        <f t="shared" si="43"/>
        <v>8.1738630580932111E-6</v>
      </c>
      <c r="BA101" s="478">
        <f t="shared" si="43"/>
        <v>4.0869315290466056E-6</v>
      </c>
      <c r="BB101" s="478">
        <f t="shared" si="43"/>
        <v>2.0434657645233028E-6</v>
      </c>
      <c r="BC101" s="478">
        <f t="shared" si="43"/>
        <v>1.0217328822616514E-6</v>
      </c>
      <c r="BD101" s="478">
        <f t="shared" si="43"/>
        <v>5.108664411308257E-7</v>
      </c>
      <c r="BE101" s="478">
        <f t="shared" si="43"/>
        <v>2.5543322056541285E-7</v>
      </c>
      <c r="BF101" s="478">
        <f t="shared" si="43"/>
        <v>1.2771661028270642E-7</v>
      </c>
      <c r="BG101" s="478">
        <f t="shared" si="43"/>
        <v>6.3858305141353212E-8</v>
      </c>
      <c r="BH101" s="478">
        <f t="shared" si="43"/>
        <v>3.1929152570676606E-8</v>
      </c>
      <c r="BI101" s="478">
        <f t="shared" si="43"/>
        <v>1.5964576285338303E-8</v>
      </c>
    </row>
    <row r="102" spans="1:61" s="482" customFormat="1" ht="18" customHeight="1">
      <c r="A102" s="635" t="s">
        <v>955</v>
      </c>
      <c r="B102" s="480">
        <f>+B119*(1-MIN(B103,1))</f>
        <v>0.36381783863801526</v>
      </c>
      <c r="C102" s="480">
        <f>+C119*(1-MIN(C103,1))</f>
        <v>0.63050158117884181</v>
      </c>
      <c r="D102" s="480">
        <f t="shared" ref="D102:BI102" si="44">+D119*(1-MIN(D103,1))</f>
        <v>0.8782657880475192</v>
      </c>
      <c r="E102" s="480">
        <f t="shared" si="44"/>
        <v>1.1508416134336061</v>
      </c>
      <c r="F102" s="480">
        <f t="shared" si="44"/>
        <v>1.437751743419349</v>
      </c>
      <c r="G102" s="480">
        <f t="shared" si="44"/>
        <v>1.7038451223708944</v>
      </c>
      <c r="H102" s="480">
        <f t="shared" si="44"/>
        <v>1.9538304387374028</v>
      </c>
      <c r="I102" s="480">
        <f t="shared" si="44"/>
        <v>2.2116816359970786</v>
      </c>
      <c r="J102" s="480">
        <f t="shared" si="44"/>
        <v>2.4764451291787961</v>
      </c>
      <c r="K102" s="480">
        <f t="shared" si="44"/>
        <v>2.747093852371771</v>
      </c>
      <c r="L102" s="480">
        <f t="shared" si="44"/>
        <v>2.9969199041852908</v>
      </c>
      <c r="M102" s="480">
        <f t="shared" si="44"/>
        <v>3.2255593611653786</v>
      </c>
      <c r="N102" s="480">
        <f t="shared" si="44"/>
        <v>3.422755171279396</v>
      </c>
      <c r="O102" s="480">
        <f t="shared" si="44"/>
        <v>3.6146027289294476</v>
      </c>
      <c r="P102" s="480">
        <f t="shared" si="44"/>
        <v>3.7974738228032288</v>
      </c>
      <c r="Q102" s="480">
        <f t="shared" si="44"/>
        <v>3.9688376438842123</v>
      </c>
      <c r="R102" s="480">
        <f t="shared" si="44"/>
        <v>4.1267473178087366</v>
      </c>
      <c r="S102" s="480">
        <f t="shared" si="44"/>
        <v>4.2694627579084043</v>
      </c>
      <c r="T102" s="480">
        <f t="shared" si="44"/>
        <v>4.3950763043448378</v>
      </c>
      <c r="U102" s="480">
        <f t="shared" si="44"/>
        <v>4.5011709135179983</v>
      </c>
      <c r="V102" s="480">
        <f t="shared" si="44"/>
        <v>4.609086786938863</v>
      </c>
      <c r="W102" s="480">
        <f t="shared" si="44"/>
        <v>4.7207155927569042</v>
      </c>
      <c r="X102" s="480">
        <f t="shared" si="44"/>
        <v>4.8077467571906904</v>
      </c>
      <c r="Y102" s="480">
        <f t="shared" si="44"/>
        <v>4.8569997833532588</v>
      </c>
      <c r="Z102" s="480">
        <f t="shared" si="44"/>
        <v>4.8544610904151027</v>
      </c>
      <c r="AA102" s="480">
        <f t="shared" si="44"/>
        <v>4.5145960416589013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3.6890595990008481E-4</v>
      </c>
      <c r="C103" s="483">
        <f>+IF($B$98&gt;0,C109,IF($B$99&gt;0,C114,C122))</f>
        <v>3.7846429145772228E-4</v>
      </c>
      <c r="D103" s="483">
        <f t="shared" ref="D103:BI103" si="45">+IF($B$98&gt;0,D109,IF($B$99&gt;0,D114,D122))</f>
        <v>3.88217073617816E-4</v>
      </c>
      <c r="E103" s="483">
        <f t="shared" si="45"/>
        <v>3.9816436628171487E-4</v>
      </c>
      <c r="F103" s="483">
        <f t="shared" si="45"/>
        <v>4.0830591488786558E-4</v>
      </c>
      <c r="G103" s="483">
        <f t="shared" si="45"/>
        <v>4.1864114209934469E-4</v>
      </c>
      <c r="H103" s="483">
        <f t="shared" si="45"/>
        <v>4.291693054395071E-4</v>
      </c>
      <c r="I103" s="483">
        <f t="shared" si="45"/>
        <v>4.3989118921132931E-4</v>
      </c>
      <c r="J103" s="483">
        <f t="shared" si="45"/>
        <v>4.5082098904205908E-4</v>
      </c>
      <c r="K103" s="483">
        <f t="shared" si="45"/>
        <v>4.6205141546787467E-4</v>
      </c>
      <c r="L103" s="483">
        <f t="shared" si="45"/>
        <v>4.7405027560259598E-4</v>
      </c>
      <c r="M103" s="483">
        <f t="shared" si="45"/>
        <v>4.8882220772216713E-4</v>
      </c>
      <c r="N103" s="483">
        <f t="shared" si="45"/>
        <v>5.138282443481535E-4</v>
      </c>
      <c r="O103" s="483">
        <f t="shared" si="45"/>
        <v>5.7286066178245589E-4</v>
      </c>
      <c r="P103" s="483">
        <f t="shared" si="45"/>
        <v>7.2559020882180156E-4</v>
      </c>
      <c r="Q103" s="483">
        <f t="shared" si="45"/>
        <v>1.0804136273727186E-3</v>
      </c>
      <c r="R103" s="483">
        <f t="shared" si="45"/>
        <v>1.7899457277491709E-3</v>
      </c>
      <c r="S103" s="483">
        <f t="shared" si="45"/>
        <v>3.065137493651665E-3</v>
      </c>
      <c r="T103" s="483">
        <f t="shared" si="45"/>
        <v>5.2153749455140126E-3</v>
      </c>
      <c r="U103" s="483">
        <f t="shared" si="45"/>
        <v>8.6922483794492876E-3</v>
      </c>
      <c r="V103" s="483">
        <f t="shared" si="45"/>
        <v>1.4133360758089372E-2</v>
      </c>
      <c r="W103" s="483">
        <f t="shared" si="45"/>
        <v>2.2437660091130854E-2</v>
      </c>
      <c r="X103" s="483">
        <f t="shared" si="45"/>
        <v>3.4836712157019056E-2</v>
      </c>
      <c r="Y103" s="483">
        <f t="shared" si="45"/>
        <v>5.2909901134116394E-2</v>
      </c>
      <c r="Z103" s="483">
        <f t="shared" si="45"/>
        <v>7.8563899649467972E-2</v>
      </c>
      <c r="AA103" s="483">
        <f t="shared" si="45"/>
        <v>0.16401123507629609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137.13466608005035</v>
      </c>
      <c r="AC106" s="388">
        <f t="shared" si="46"/>
        <v>68.567333040025176</v>
      </c>
      <c r="AD106" s="388">
        <f t="shared" si="46"/>
        <v>34.283666520012588</v>
      </c>
      <c r="AE106" s="388">
        <f t="shared" si="46"/>
        <v>17.141833260006294</v>
      </c>
      <c r="AF106" s="388">
        <f t="shared" si="46"/>
        <v>8.570916630003147</v>
      </c>
      <c r="AG106" s="388">
        <f t="shared" si="46"/>
        <v>4.2854583150015735</v>
      </c>
      <c r="AH106" s="388">
        <f t="shared" si="46"/>
        <v>2.1427291575007867</v>
      </c>
      <c r="AI106" s="388">
        <f t="shared" si="46"/>
        <v>1.0713645787503934</v>
      </c>
      <c r="AJ106" s="388">
        <f t="shared" si="46"/>
        <v>0.53568228937519669</v>
      </c>
      <c r="AK106" s="388">
        <f t="shared" si="46"/>
        <v>0.26784114468759834</v>
      </c>
      <c r="AL106" s="388">
        <f t="shared" si="46"/>
        <v>0.13392057234379917</v>
      </c>
      <c r="AM106" s="388">
        <f t="shared" si="46"/>
        <v>6.6960286171899586E-2</v>
      </c>
      <c r="AN106" s="388">
        <f t="shared" si="46"/>
        <v>3.3480143085949793E-2</v>
      </c>
      <c r="AO106" s="388">
        <f t="shared" si="46"/>
        <v>1.6740071542974896E-2</v>
      </c>
      <c r="AP106" s="388">
        <f t="shared" si="46"/>
        <v>8.3700357714874482E-3</v>
      </c>
      <c r="AQ106" s="388">
        <f t="shared" si="46"/>
        <v>4.1850178857437241E-3</v>
      </c>
      <c r="AR106" s="388">
        <f t="shared" si="46"/>
        <v>2.0925089428718621E-3</v>
      </c>
      <c r="AS106" s="388">
        <f t="shared" si="46"/>
        <v>1.046254471435931E-3</v>
      </c>
      <c r="AT106" s="388">
        <f t="shared" si="46"/>
        <v>5.2312723571796551E-4</v>
      </c>
      <c r="AU106" s="388">
        <f t="shared" si="46"/>
        <v>2.6156361785898276E-4</v>
      </c>
      <c r="AV106" s="388">
        <f t="shared" si="46"/>
        <v>1.3078180892949138E-4</v>
      </c>
      <c r="AW106" s="388">
        <f t="shared" si="46"/>
        <v>6.5390904464745689E-5</v>
      </c>
      <c r="AX106" s="388">
        <f t="shared" si="46"/>
        <v>3.2695452232372845E-5</v>
      </c>
      <c r="AY106" s="388">
        <f t="shared" si="46"/>
        <v>1.6347726116186422E-5</v>
      </c>
      <c r="AZ106" s="388">
        <f t="shared" si="46"/>
        <v>8.1738630580932111E-6</v>
      </c>
      <c r="BA106" s="388">
        <f t="shared" si="46"/>
        <v>4.0869315290466056E-6</v>
      </c>
      <c r="BB106" s="388">
        <f t="shared" si="46"/>
        <v>2.0434657645233028E-6</v>
      </c>
      <c r="BC106" s="388">
        <f t="shared" si="46"/>
        <v>1.0217328822616514E-6</v>
      </c>
      <c r="BD106" s="388">
        <f t="shared" si="46"/>
        <v>5.108664411308257E-7</v>
      </c>
      <c r="BE106" s="388">
        <f t="shared" si="46"/>
        <v>2.5543322056541285E-7</v>
      </c>
      <c r="BF106" s="388">
        <f t="shared" si="46"/>
        <v>1.2771661028270642E-7</v>
      </c>
      <c r="BG106" s="388">
        <f t="shared" si="46"/>
        <v>6.3858305141353212E-8</v>
      </c>
      <c r="BH106" s="388">
        <f t="shared" si="46"/>
        <v>3.1929152570676606E-8</v>
      </c>
      <c r="BI106" s="388">
        <f t="shared" si="46"/>
        <v>1.5964576285338303E-8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+Controls!B22</f>
        <v>1E-3</v>
      </c>
      <c r="C108" s="388">
        <f>+Controls!C22</f>
        <v>1E-3</v>
      </c>
      <c r="D108" s="388">
        <f>+Controls!D22</f>
        <v>1E-3</v>
      </c>
      <c r="E108" s="388">
        <f>+Controls!E22</f>
        <v>1E-3</v>
      </c>
      <c r="F108" s="388">
        <f>+Controls!F22</f>
        <v>1E-3</v>
      </c>
      <c r="G108" s="388">
        <f>+Controls!G22</f>
        <v>1E-3</v>
      </c>
      <c r="H108" s="388">
        <f>+Controls!H22</f>
        <v>1E-3</v>
      </c>
      <c r="I108" s="388">
        <f>+Controls!I22</f>
        <v>1E-3</v>
      </c>
      <c r="J108" s="388">
        <f>+Controls!J22</f>
        <v>1E-3</v>
      </c>
      <c r="K108" s="388">
        <f>+Controls!K22</f>
        <v>1E-3</v>
      </c>
      <c r="L108" s="388">
        <f>+Controls!L22</f>
        <v>1E-3</v>
      </c>
      <c r="M108" s="388">
        <f>+Controls!M22</f>
        <v>1E-3</v>
      </c>
      <c r="N108" s="388">
        <f>+Controls!N22</f>
        <v>1E-3</v>
      </c>
      <c r="O108" s="388">
        <f>+Controls!O22</f>
        <v>1E-3</v>
      </c>
      <c r="P108" s="388">
        <f>+Controls!P22</f>
        <v>1E-3</v>
      </c>
      <c r="Q108" s="388">
        <f>+Controls!Q22</f>
        <v>1E-3</v>
      </c>
      <c r="R108" s="388">
        <f>+Controls!R22</f>
        <v>1E-3</v>
      </c>
      <c r="S108" s="388">
        <f>+Controls!S22</f>
        <v>1E-3</v>
      </c>
      <c r="T108" s="388">
        <f>+Controls!T22</f>
        <v>1E-3</v>
      </c>
      <c r="U108" s="388">
        <f>+Controls!U22</f>
        <v>1E-3</v>
      </c>
      <c r="V108" s="388">
        <f>+Controls!V22</f>
        <v>1E-3</v>
      </c>
      <c r="W108" s="388">
        <f>+Controls!W22</f>
        <v>1E-3</v>
      </c>
      <c r="X108" s="388">
        <f>+Controls!X22</f>
        <v>1E-3</v>
      </c>
      <c r="Y108" s="388">
        <f>+Controls!Y22</f>
        <v>1E-3</v>
      </c>
      <c r="Z108" s="388">
        <f>+Controls!Z22</f>
        <v>1E-3</v>
      </c>
      <c r="AA108" s="388">
        <f>+Controls!AA22</f>
        <v>1E-3</v>
      </c>
      <c r="AB108" s="388">
        <f>+Controls!AB22</f>
        <v>1200</v>
      </c>
      <c r="AC108" s="388">
        <f>+Controls!AC22</f>
        <v>1200</v>
      </c>
      <c r="AD108" s="388">
        <f>+Controls!AD22</f>
        <v>1200</v>
      </c>
      <c r="AE108" s="388">
        <f>+Controls!AE22</f>
        <v>1200</v>
      </c>
      <c r="AF108" s="388">
        <f>+Controls!AF22</f>
        <v>1200</v>
      </c>
      <c r="AG108" s="388">
        <f>+Controls!AG22</f>
        <v>1200</v>
      </c>
      <c r="AH108" s="388">
        <f>+Controls!AH22</f>
        <v>1200</v>
      </c>
      <c r="AI108" s="388">
        <f>+Controls!AI22</f>
        <v>1200</v>
      </c>
      <c r="AJ108" s="388">
        <f>+Controls!AJ22</f>
        <v>1200</v>
      </c>
      <c r="AK108" s="388">
        <f>+Controls!AK22</f>
        <v>1200</v>
      </c>
      <c r="AL108" s="388">
        <f>+Controls!AL22</f>
        <v>1200</v>
      </c>
      <c r="AM108" s="388">
        <f>+Controls!AM22</f>
        <v>1200</v>
      </c>
      <c r="AN108" s="388">
        <f>+Controls!AN22</f>
        <v>1200</v>
      </c>
      <c r="AO108" s="388">
        <f>+Controls!AO22</f>
        <v>1200</v>
      </c>
      <c r="AP108" s="388">
        <f>+Controls!AP22</f>
        <v>1200</v>
      </c>
      <c r="AQ108" s="388">
        <f>+Controls!AQ22</f>
        <v>1200</v>
      </c>
      <c r="AR108" s="388">
        <f>+Controls!AR22</f>
        <v>1200</v>
      </c>
      <c r="AS108" s="388">
        <f>+Controls!AS22</f>
        <v>1200</v>
      </c>
      <c r="AT108" s="388">
        <f>+Controls!AT22</f>
        <v>1200</v>
      </c>
      <c r="AU108" s="388">
        <f>+Controls!AU22</f>
        <v>1200</v>
      </c>
      <c r="AV108" s="388">
        <f>+Controls!AV22</f>
        <v>1200</v>
      </c>
      <c r="AW108" s="388">
        <f>+Controls!AW22</f>
        <v>1200</v>
      </c>
      <c r="AX108" s="388">
        <f>+Controls!AX22</f>
        <v>1200</v>
      </c>
      <c r="AY108" s="388">
        <f>+Controls!AY22</f>
        <v>1200</v>
      </c>
      <c r="AZ108" s="388">
        <f>+Controls!AZ22</f>
        <v>1200</v>
      </c>
      <c r="BA108" s="388">
        <f>+Controls!BA22</f>
        <v>1200</v>
      </c>
      <c r="BB108" s="388">
        <f>+Controls!BB22</f>
        <v>1200</v>
      </c>
      <c r="BC108" s="388">
        <f>+Controls!BC22</f>
        <v>1200</v>
      </c>
      <c r="BD108" s="388">
        <f>+Controls!BD22</f>
        <v>1200</v>
      </c>
      <c r="BE108" s="388">
        <f>+Controls!BE22</f>
        <v>1200</v>
      </c>
      <c r="BF108" s="388">
        <f>+Controls!BF22</f>
        <v>1200</v>
      </c>
      <c r="BG108" s="388">
        <f>+Controls!BG22</f>
        <v>1200</v>
      </c>
      <c r="BH108" s="388">
        <f>+Controls!BH22</f>
        <v>1200</v>
      </c>
      <c r="BI108" s="388">
        <f>+Controls!BI22</f>
        <v>1200</v>
      </c>
    </row>
    <row r="109" spans="1:61" ht="18" customHeight="1">
      <c r="A109" s="387" t="s">
        <v>193</v>
      </c>
      <c r="B109" s="390">
        <f>+(B106/(1000*B$36))^(1/($B$38-1))</f>
        <v>3.6890595990008481E-4</v>
      </c>
      <c r="C109" s="390">
        <f t="shared" ref="C109:BI109" si="47">+(C106/(1000*C$36))^(1/($B$38-1))</f>
        <v>3.7846429145772228E-4</v>
      </c>
      <c r="D109" s="390">
        <f t="shared" si="47"/>
        <v>3.88217073617816E-4</v>
      </c>
      <c r="E109" s="390">
        <f t="shared" si="47"/>
        <v>3.9816436628171487E-4</v>
      </c>
      <c r="F109" s="390">
        <f t="shared" si="47"/>
        <v>4.0830591488786558E-4</v>
      </c>
      <c r="G109" s="390">
        <f t="shared" si="47"/>
        <v>4.1864114209934469E-4</v>
      </c>
      <c r="H109" s="390">
        <f t="shared" si="47"/>
        <v>4.291693054395071E-4</v>
      </c>
      <c r="I109" s="390">
        <f t="shared" si="47"/>
        <v>4.3989118921132931E-4</v>
      </c>
      <c r="J109" s="390">
        <f t="shared" si="47"/>
        <v>4.5082098904205908E-4</v>
      </c>
      <c r="K109" s="390">
        <f t="shared" si="47"/>
        <v>4.6205141546787467E-4</v>
      </c>
      <c r="L109" s="390">
        <f t="shared" si="47"/>
        <v>4.7405027560259598E-4</v>
      </c>
      <c r="M109" s="390">
        <f t="shared" si="47"/>
        <v>4.8882220772216713E-4</v>
      </c>
      <c r="N109" s="390">
        <f t="shared" si="47"/>
        <v>5.138282443481535E-4</v>
      </c>
      <c r="O109" s="390">
        <f t="shared" si="47"/>
        <v>5.7286066178245589E-4</v>
      </c>
      <c r="P109" s="390">
        <f t="shared" si="47"/>
        <v>7.2559020882180156E-4</v>
      </c>
      <c r="Q109" s="390">
        <f t="shared" si="47"/>
        <v>1.0804136273727186E-3</v>
      </c>
      <c r="R109" s="390">
        <f t="shared" si="47"/>
        <v>1.7899457277491709E-3</v>
      </c>
      <c r="S109" s="390">
        <f t="shared" si="47"/>
        <v>3.065137493651665E-3</v>
      </c>
      <c r="T109" s="390">
        <f t="shared" si="47"/>
        <v>5.2153749455140126E-3</v>
      </c>
      <c r="U109" s="390">
        <f t="shared" si="47"/>
        <v>8.6922483794492876E-3</v>
      </c>
      <c r="V109" s="390">
        <f t="shared" si="47"/>
        <v>1.4133360758089372E-2</v>
      </c>
      <c r="W109" s="390">
        <f t="shared" si="47"/>
        <v>2.2437660091130854E-2</v>
      </c>
      <c r="X109" s="390">
        <f t="shared" si="47"/>
        <v>3.4836712157019056E-2</v>
      </c>
      <c r="Y109" s="390">
        <f t="shared" si="47"/>
        <v>5.2909901134116394E-2</v>
      </c>
      <c r="Z109" s="390">
        <f t="shared" si="47"/>
        <v>7.8563899649467972E-2</v>
      </c>
      <c r="AA109" s="390">
        <f t="shared" si="47"/>
        <v>0.16401123507629609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0.36395210273783341</v>
      </c>
      <c r="C112" s="470">
        <f>+C40*C61</f>
        <v>0.63074029385725028</v>
      </c>
      <c r="D112" s="470">
        <f t="shared" ref="D112:BI112" si="48">+D40*D61</f>
        <v>0.87860687823864947</v>
      </c>
      <c r="E112" s="470">
        <f t="shared" si="48"/>
        <v>1.1513000200765</v>
      </c>
      <c r="F112" s="470">
        <f t="shared" si="48"/>
        <v>1.4383390257511772</v>
      </c>
      <c r="G112" s="470">
        <f t="shared" si="48"/>
        <v>1.7045587207805373</v>
      </c>
      <c r="H112" s="470">
        <f t="shared" si="48"/>
        <v>1.9546693228130383</v>
      </c>
      <c r="I112" s="470">
        <f t="shared" si="48"/>
        <v>2.2126549634202517</v>
      </c>
      <c r="J112" s="470">
        <f t="shared" si="48"/>
        <v>2.4775620661598752</v>
      </c>
      <c r="K112" s="470">
        <f t="shared" si="48"/>
        <v>2.7483637377270083</v>
      </c>
      <c r="L112" s="470">
        <f t="shared" si="48"/>
        <v>2.9983412686900639</v>
      </c>
      <c r="M112" s="470">
        <f t="shared" si="48"/>
        <v>3.2271368573285995</v>
      </c>
      <c r="N112" s="470">
        <f t="shared" si="48"/>
        <v>3.4245147836984482</v>
      </c>
      <c r="O112" s="470">
        <f t="shared" si="48"/>
        <v>3.6166745795225244</v>
      </c>
      <c r="P112" s="470">
        <f t="shared" si="48"/>
        <v>3.800231233377426</v>
      </c>
      <c r="Q112" s="470">
        <f t="shared" si="48"/>
        <v>3.9731302679690534</v>
      </c>
      <c r="R112" s="470">
        <f t="shared" si="48"/>
        <v>4.1341472169576159</v>
      </c>
      <c r="S112" s="470">
        <f t="shared" si="48"/>
        <v>4.2825894835042115</v>
      </c>
      <c r="T112" s="470">
        <f t="shared" si="48"/>
        <v>4.4181184486080216</v>
      </c>
      <c r="U112" s="470">
        <f t="shared" si="48"/>
        <v>4.5406392779231899</v>
      </c>
      <c r="V112" s="470">
        <f t="shared" si="48"/>
        <v>4.6751625458013812</v>
      </c>
      <c r="W112" s="470">
        <f t="shared" si="48"/>
        <v>4.8290685923897003</v>
      </c>
      <c r="X112" s="470">
        <f t="shared" si="48"/>
        <v>4.9812781088424964</v>
      </c>
      <c r="Y112" s="470">
        <f t="shared" si="48"/>
        <v>5.1283397315307102</v>
      </c>
      <c r="Z112" s="470">
        <f t="shared" si="48"/>
        <v>5.2683643375469797</v>
      </c>
      <c r="AA112" s="470">
        <f t="shared" si="48"/>
        <v>5.4003070747857764</v>
      </c>
      <c r="AB112" s="470">
        <f t="shared" si="48"/>
        <v>5.5236921030800623</v>
      </c>
      <c r="AC112" s="470">
        <f t="shared" si="48"/>
        <v>5.6384386966537603</v>
      </c>
      <c r="AD112" s="470">
        <f t="shared" si="48"/>
        <v>5.7490192685136003</v>
      </c>
      <c r="AE112" s="470">
        <f t="shared" si="48"/>
        <v>5.8549052502676187</v>
      </c>
      <c r="AF112" s="470">
        <f t="shared" si="48"/>
        <v>5.9452984394680186</v>
      </c>
      <c r="AG112" s="470">
        <f t="shared" si="48"/>
        <v>6.0172317071468182</v>
      </c>
      <c r="AH112" s="470">
        <f t="shared" si="48"/>
        <v>6.0794397385538383</v>
      </c>
      <c r="AI112" s="470">
        <f t="shared" si="48"/>
        <v>6.1332989014859569</v>
      </c>
      <c r="AJ112" s="470">
        <f t="shared" si="48"/>
        <v>6.17952763477654</v>
      </c>
      <c r="AK112" s="470">
        <f t="shared" si="48"/>
        <v>6.218570837681904</v>
      </c>
      <c r="AL112" s="470">
        <f t="shared" si="48"/>
        <v>6.2507366225262988</v>
      </c>
      <c r="AM112" s="470">
        <f t="shared" si="48"/>
        <v>6.2762598244813548</v>
      </c>
      <c r="AN112" s="470">
        <f t="shared" si="48"/>
        <v>6.2953304099274847</v>
      </c>
      <c r="AO112" s="470">
        <f t="shared" si="48"/>
        <v>6.3081053550276751</v>
      </c>
      <c r="AP112" s="470">
        <f t="shared" si="48"/>
        <v>6.3147132880407053</v>
      </c>
      <c r="AQ112" s="470">
        <f t="shared" si="48"/>
        <v>6.3152564263151438</v>
      </c>
      <c r="AR112" s="470">
        <f t="shared" si="48"/>
        <v>6.309811966312326</v>
      </c>
      <c r="AS112" s="470">
        <f t="shared" si="48"/>
        <v>6.2984339746386233</v>
      </c>
      <c r="AT112" s="470">
        <f t="shared" si="48"/>
        <v>6.28115638073153</v>
      </c>
      <c r="AU112" s="470">
        <f t="shared" si="48"/>
        <v>6.2579975772323797</v>
      </c>
      <c r="AV112" s="470">
        <f t="shared" si="48"/>
        <v>6.228967238223702</v>
      </c>
      <c r="AW112" s="470">
        <f t="shared" si="48"/>
        <v>6.1940761975059182</v>
      </c>
      <c r="AX112" s="470">
        <f t="shared" si="48"/>
        <v>6.1533505601801703</v>
      </c>
      <c r="AY112" s="470">
        <f t="shared" si="48"/>
        <v>6.1068516403480881</v>
      </c>
      <c r="AZ112" s="470">
        <f t="shared" si="48"/>
        <v>6.0547038170278062</v>
      </c>
      <c r="BA112" s="470">
        <f t="shared" si="48"/>
        <v>5.9971329592160068</v>
      </c>
      <c r="BB112" s="470">
        <f t="shared" si="48"/>
        <v>5.9345186447715514</v>
      </c>
      <c r="BC112" s="470">
        <f t="shared" si="48"/>
        <v>5.8674639059496689</v>
      </c>
      <c r="BD112" s="470">
        <f t="shared" si="48"/>
        <v>5.7968865561028089</v>
      </c>
      <c r="BE112" s="470">
        <f t="shared" si="48"/>
        <v>5.7241361397284889</v>
      </c>
      <c r="BF112" s="470">
        <f t="shared" si="48"/>
        <v>5.6511400731851706</v>
      </c>
      <c r="BG112" s="470">
        <f t="shared" si="48"/>
        <v>5.5805815739595666</v>
      </c>
      <c r="BH112" s="470">
        <f t="shared" si="48"/>
        <v>5.5161106219573153</v>
      </c>
      <c r="BI112" s="470">
        <f t="shared" si="48"/>
        <v>5.4625874924680922</v>
      </c>
    </row>
    <row r="113" spans="1:61" s="40" customFormat="1" ht="18" customHeight="1">
      <c r="A113" s="397" t="s">
        <v>949</v>
      </c>
      <c r="B113" s="398">
        <f>+Controls!B81</f>
        <v>0.36395210273783341</v>
      </c>
      <c r="C113" s="398">
        <f>+Controls!C81</f>
        <v>0.63080748393847597</v>
      </c>
      <c r="D113" s="398">
        <f>+Controls!D81</f>
        <v>0.87865736123542426</v>
      </c>
      <c r="E113" s="398">
        <f>+Controls!E81</f>
        <v>1.1513158345113612</v>
      </c>
      <c r="F113" s="398">
        <f>+Controls!F81</f>
        <v>0.82771882111574679</v>
      </c>
      <c r="G113" s="398">
        <f>+Controls!G81</f>
        <v>0.58281733000257119</v>
      </c>
      <c r="H113" s="398">
        <f>+Controls!H81</f>
        <v>0.47346501331871432</v>
      </c>
      <c r="I113" s="398">
        <f>+Controls!I81</f>
        <v>0.39247988492475361</v>
      </c>
      <c r="J113" s="398">
        <f>+Controls!J81</f>
        <v>0.33258415550704068</v>
      </c>
      <c r="K113" s="398">
        <f>+Controls!K81</f>
        <v>0.28824243469293648</v>
      </c>
      <c r="L113" s="398">
        <f>+Controls!L81</f>
        <v>0.25672425776917929</v>
      </c>
      <c r="M113" s="398">
        <f>+Controls!M81</f>
        <v>0.23169364263668427</v>
      </c>
      <c r="N113" s="398">
        <f>+Controls!N81</f>
        <v>0.20910351247960754</v>
      </c>
      <c r="O113" s="398">
        <f>+Controls!O81</f>
        <v>0.18871592001284579</v>
      </c>
      <c r="P113" s="398">
        <f>+Controls!P81</f>
        <v>0.17031611781159331</v>
      </c>
      <c r="Q113" s="398">
        <f>+Controls!Q81</f>
        <v>0.15371029632496294</v>
      </c>
      <c r="R113" s="398">
        <f>+Controls!R81</f>
        <v>0.13872354243327903</v>
      </c>
      <c r="S113" s="398">
        <f>+Controls!S81</f>
        <v>0.12519799704603432</v>
      </c>
      <c r="T113" s="398">
        <f>+Controls!T81</f>
        <v>0.11299119233404596</v>
      </c>
      <c r="U113" s="398">
        <f>+Controls!U81</f>
        <v>0.10197455108147647</v>
      </c>
      <c r="V113" s="398">
        <f>+Controls!V81</f>
        <v>9.2032032351032508E-2</v>
      </c>
      <c r="W113" s="398">
        <f>+Controls!W81</f>
        <v>8.7430430733480877E-2</v>
      </c>
      <c r="X113" s="398">
        <f>+Controls!X81</f>
        <v>8.3058909196806835E-2</v>
      </c>
      <c r="Y113" s="398">
        <f>+Controls!Y81</f>
        <v>7.8905963736966483E-2</v>
      </c>
      <c r="Z113" s="398">
        <f>+Controls!Z81</f>
        <v>7.4960665550118155E-2</v>
      </c>
      <c r="AA113" s="398">
        <f>+Controls!AA81</f>
        <v>7.121263227261225E-2</v>
      </c>
      <c r="AB113" s="398">
        <f>+Controls!AB81</f>
        <v>6.7652000658981637E-2</v>
      </c>
      <c r="AC113" s="398">
        <f>+Controls!AC81</f>
        <v>6.426940062603255E-2</v>
      </c>
      <c r="AD113" s="398">
        <f>+Controls!AD81</f>
        <v>6.1055930594730919E-2</v>
      </c>
      <c r="AE113" s="398">
        <f>+Controls!AE81</f>
        <v>5.8003134064994369E-2</v>
      </c>
      <c r="AF113" s="398">
        <f>+Controls!AF81</f>
        <v>5.5102977361744646E-2</v>
      </c>
      <c r="AG113" s="398">
        <f>+Controls!AG81</f>
        <v>5.2347828493657413E-2</v>
      </c>
      <c r="AH113" s="398">
        <f>+Controls!AH81</f>
        <v>4.9730437068974537E-2</v>
      </c>
      <c r="AI113" s="398">
        <f>+Controls!AI81</f>
        <v>4.724391521552581E-2</v>
      </c>
      <c r="AJ113" s="398">
        <f>+Controls!AJ81</f>
        <v>4.4881719454749516E-2</v>
      </c>
      <c r="AK113" s="398">
        <f>+Controls!AK81</f>
        <v>4.2637633482012036E-2</v>
      </c>
      <c r="AL113" s="398">
        <f>+Controls!AL81</f>
        <v>4.0505751807911432E-2</v>
      </c>
      <c r="AM113" s="398">
        <f>+Controls!AM81</f>
        <v>3.8480464217515858E-2</v>
      </c>
      <c r="AN113" s="398">
        <f>+Controls!AN81</f>
        <v>3.6556441006640066E-2</v>
      </c>
      <c r="AO113" s="398">
        <f>+Controls!AO81</f>
        <v>3.4728618956308063E-2</v>
      </c>
      <c r="AP113" s="398">
        <f>+Controls!AP81</f>
        <v>3.2992188008492657E-2</v>
      </c>
      <c r="AQ113" s="398">
        <f>+Controls!AQ81</f>
        <v>3.1342578608068022E-2</v>
      </c>
      <c r="AR113" s="398">
        <f>+Controls!AR81</f>
        <v>2.9775449677664621E-2</v>
      </c>
      <c r="AS113" s="398">
        <f>+Controls!AS81</f>
        <v>2.828667719378139E-2</v>
      </c>
      <c r="AT113" s="398">
        <f>+Controls!AT81</f>
        <v>2.687234333409232E-2</v>
      </c>
      <c r="AU113" s="398">
        <f>+Controls!AU81</f>
        <v>2.5528726167387703E-2</v>
      </c>
      <c r="AV113" s="398">
        <f>+Controls!AV81</f>
        <v>2.4252289859018315E-2</v>
      </c>
      <c r="AW113" s="398">
        <f>+Controls!AW81</f>
        <v>2.3039675366067398E-2</v>
      </c>
      <c r="AX113" s="398">
        <f>+Controls!AX81</f>
        <v>2.1887691597764027E-2</v>
      </c>
      <c r="AY113" s="398">
        <f>+Controls!AY81</f>
        <v>2.0793307017875823E-2</v>
      </c>
      <c r="AZ113" s="398">
        <f>+Controls!AZ81</f>
        <v>1.9753641666982031E-2</v>
      </c>
      <c r="BA113" s="398">
        <f>+Controls!BA81</f>
        <v>1.8765959583632929E-2</v>
      </c>
      <c r="BB113" s="398">
        <f>+Controls!BB81</f>
        <v>1.7827661604451282E-2</v>
      </c>
      <c r="BC113" s="398">
        <f>+Controls!BC81</f>
        <v>1.6936278524228719E-2</v>
      </c>
      <c r="BD113" s="398">
        <f>+Controls!BD81</f>
        <v>1.6089464598017283E-2</v>
      </c>
      <c r="BE113" s="398">
        <f>+Controls!BE81</f>
        <v>1.5284991368116417E-2</v>
      </c>
      <c r="BF113" s="398">
        <f>+Controls!BF81</f>
        <v>1.4520741799710595E-2</v>
      </c>
      <c r="BG113" s="398">
        <f>+Controls!BG81</f>
        <v>1.3794704709725065E-2</v>
      </c>
      <c r="BH113" s="398">
        <f>+Controls!BH81</f>
        <v>1.3104969474238811E-2</v>
      </c>
      <c r="BI113" s="398">
        <f>+Controls!BI81</f>
        <v>1.2449721000526869E-2</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9">IF(1-(F113/F112)&lt;0,0,1-(F113/F112))</f>
        <v>0.42453148645989913</v>
      </c>
      <c r="G114" s="398">
        <f t="shared" si="49"/>
        <v>0.65808316082200302</v>
      </c>
      <c r="H114" s="398">
        <f t="shared" si="49"/>
        <v>0.75777743693376587</v>
      </c>
      <c r="I114" s="398">
        <f t="shared" si="49"/>
        <v>0.82262038527775216</v>
      </c>
      <c r="J114" s="398">
        <f t="shared" si="49"/>
        <v>0.86576152418149777</v>
      </c>
      <c r="K114" s="398">
        <f t="shared" si="49"/>
        <v>0.8951221664235306</v>
      </c>
      <c r="L114" s="398">
        <f t="shared" si="49"/>
        <v>0.91437790606092717</v>
      </c>
      <c r="M114" s="398">
        <f t="shared" si="49"/>
        <v>0.92820458106369907</v>
      </c>
      <c r="N114" s="398">
        <f t="shared" si="49"/>
        <v>0.93893922915007033</v>
      </c>
      <c r="O114" s="398">
        <f t="shared" si="49"/>
        <v>0.94782059710836353</v>
      </c>
      <c r="P114" s="398">
        <f t="shared" si="49"/>
        <v>0.95518269616972062</v>
      </c>
      <c r="Q114" s="398">
        <f t="shared" si="49"/>
        <v>0.96131254553515177</v>
      </c>
      <c r="R114" s="398">
        <f t="shared" si="49"/>
        <v>0.96644445996885231</v>
      </c>
      <c r="S114" s="398">
        <f t="shared" si="49"/>
        <v>0.97076581878130619</v>
      </c>
      <c r="T114" s="398">
        <f t="shared" si="49"/>
        <v>0.97442549500463371</v>
      </c>
      <c r="U114" s="398">
        <f t="shared" si="49"/>
        <v>0.97754180747691588</v>
      </c>
      <c r="V114" s="398">
        <f t="shared" si="49"/>
        <v>0.9803146882168442</v>
      </c>
      <c r="W114" s="398">
        <f t="shared" si="49"/>
        <v>0.98189497020786465</v>
      </c>
      <c r="X114" s="398">
        <f t="shared" si="49"/>
        <v>0.98332578358767697</v>
      </c>
      <c r="Y114" s="398">
        <f t="shared" si="49"/>
        <v>0.98461374092441134</v>
      </c>
      <c r="Z114" s="398">
        <f t="shared" si="49"/>
        <v>0.98577154867291872</v>
      </c>
      <c r="AA114" s="398">
        <f t="shared" si="49"/>
        <v>0.9868132253802554</v>
      </c>
      <c r="AB114" s="398">
        <f t="shared" si="49"/>
        <v>0.98775239470330756</v>
      </c>
      <c r="AC114" s="398">
        <f t="shared" si="49"/>
        <v>0.98860156080721873</v>
      </c>
      <c r="AD114" s="398">
        <f t="shared" si="49"/>
        <v>0.98937976587952592</v>
      </c>
      <c r="AE114" s="398">
        <f t="shared" si="49"/>
        <v>0.99009324120790121</v>
      </c>
      <c r="AF114" s="398">
        <f t="shared" si="49"/>
        <v>0.9907316717700928</v>
      </c>
      <c r="AG114" s="398">
        <f t="shared" si="49"/>
        <v>0.9913003468968159</v>
      </c>
      <c r="AH114" s="398">
        <f t="shared" si="49"/>
        <v>0.99181989801566739</v>
      </c>
      <c r="AI114" s="398">
        <f t="shared" si="49"/>
        <v>0.99229714449362971</v>
      </c>
      <c r="AJ114" s="398">
        <f t="shared" si="49"/>
        <v>0.99273703070730379</v>
      </c>
      <c r="AK114" s="398">
        <f t="shared" si="49"/>
        <v>0.99314349959259995</v>
      </c>
      <c r="AL114" s="398">
        <f t="shared" si="49"/>
        <v>0.99351984345941924</v>
      </c>
      <c r="AM114" s="398">
        <f t="shared" si="49"/>
        <v>0.99386888604142587</v>
      </c>
      <c r="AN114" s="398">
        <f t="shared" si="49"/>
        <v>0.99419308620418212</v>
      </c>
      <c r="AO114" s="398">
        <f t="shared" si="49"/>
        <v>0.99449460384667976</v>
      </c>
      <c r="AP114" s="398">
        <f t="shared" si="49"/>
        <v>0.99477534663830647</v>
      </c>
      <c r="AQ114" s="398">
        <f t="shared" si="49"/>
        <v>0.99503700618117963</v>
      </c>
      <c r="AR114" s="398">
        <f t="shared" si="49"/>
        <v>0.99528108763991163</v>
      </c>
      <c r="AS114" s="398">
        <f t="shared" si="49"/>
        <v>0.99550893487052794</v>
      </c>
      <c r="AT114" s="398">
        <f t="shared" si="49"/>
        <v>0.99572175222121084</v>
      </c>
      <c r="AU114" s="398">
        <f t="shared" si="49"/>
        <v>0.99592062383337032</v>
      </c>
      <c r="AV114" s="398">
        <f t="shared" si="49"/>
        <v>0.99610653115813552</v>
      </c>
      <c r="AW114" s="398">
        <f t="shared" si="49"/>
        <v>0.99628036939950071</v>
      </c>
      <c r="AX114" s="398">
        <f t="shared" si="49"/>
        <v>0.99644296365310236</v>
      </c>
      <c r="AY114" s="398">
        <f t="shared" si="49"/>
        <v>0.9965950856116278</v>
      </c>
      <c r="AZ114" s="398">
        <f t="shared" si="49"/>
        <v>0.99673747184603345</v>
      </c>
      <c r="BA114" s="398">
        <f t="shared" si="49"/>
        <v>0.99687084483348087</v>
      </c>
      <c r="BB114" s="398">
        <f t="shared" si="49"/>
        <v>0.99699593805806674</v>
      </c>
      <c r="BC114" s="398">
        <f t="shared" si="49"/>
        <v>0.99711352659416363</v>
      </c>
      <c r="BD114" s="398">
        <f t="shared" si="49"/>
        <v>0.99722446447031488</v>
      </c>
      <c r="BE114" s="398">
        <f t="shared" si="49"/>
        <v>0.99732972958801058</v>
      </c>
      <c r="BF114" s="398">
        <f t="shared" si="49"/>
        <v>0.99743047568956711</v>
      </c>
      <c r="BG114" s="398">
        <f t="shared" si="49"/>
        <v>0.99752808833149309</v>
      </c>
      <c r="BH114" s="398">
        <f t="shared" si="49"/>
        <v>0.9976242373707892</v>
      </c>
      <c r="BI114" s="398">
        <f t="shared" si="49"/>
        <v>0.99772091137804331</v>
      </c>
    </row>
    <row r="115" spans="1:61" s="40" customFormat="1" ht="18" customHeight="1">
      <c r="A115" s="397" t="s">
        <v>952</v>
      </c>
      <c r="B115" s="399">
        <f t="shared" ref="B115:BI115" si="50">+B$36*1000*B114^($B$38-1)</f>
        <v>0</v>
      </c>
      <c r="C115" s="399">
        <f t="shared" si="50"/>
        <v>0</v>
      </c>
      <c r="D115" s="399">
        <f t="shared" si="50"/>
        <v>0</v>
      </c>
      <c r="E115" s="399">
        <f t="shared" si="50"/>
        <v>0</v>
      </c>
      <c r="F115" s="399">
        <f t="shared" si="50"/>
        <v>269.44096407842085</v>
      </c>
      <c r="G115" s="399">
        <f t="shared" si="50"/>
        <v>567.00905416799446</v>
      </c>
      <c r="H115" s="399">
        <f t="shared" si="50"/>
        <v>698.94639292385045</v>
      </c>
      <c r="I115" s="399">
        <f t="shared" si="50"/>
        <v>775.07283337244962</v>
      </c>
      <c r="J115" s="399">
        <f t="shared" si="50"/>
        <v>813.11189722127938</v>
      </c>
      <c r="K115" s="399">
        <f t="shared" si="50"/>
        <v>826.44111930524139</v>
      </c>
      <c r="L115" s="399">
        <f t="shared" si="50"/>
        <v>822.21613907319215</v>
      </c>
      <c r="M115" s="399">
        <f t="shared" si="50"/>
        <v>809.10553386470633</v>
      </c>
      <c r="N115" s="399">
        <f t="shared" si="50"/>
        <v>791.47462000956909</v>
      </c>
      <c r="O115" s="399">
        <f t="shared" si="50"/>
        <v>771.61604184192197</v>
      </c>
      <c r="P115" s="399">
        <f t="shared" si="50"/>
        <v>750.27695487028609</v>
      </c>
      <c r="Q115" s="399">
        <f t="shared" si="50"/>
        <v>728.0593777612886</v>
      </c>
      <c r="R115" s="399">
        <f t="shared" si="50"/>
        <v>705.42638090639423</v>
      </c>
      <c r="S115" s="399">
        <f t="shared" si="50"/>
        <v>682.72530365085674</v>
      </c>
      <c r="T115" s="399">
        <f t="shared" si="50"/>
        <v>660.21241383376776</v>
      </c>
      <c r="U115" s="399">
        <f t="shared" si="50"/>
        <v>638.07408931170403</v>
      </c>
      <c r="V115" s="399">
        <f t="shared" si="50"/>
        <v>616.56314748544969</v>
      </c>
      <c r="W115" s="399">
        <f t="shared" si="50"/>
        <v>594.75108352538655</v>
      </c>
      <c r="X115" s="399">
        <f t="shared" si="50"/>
        <v>573.8310091912615</v>
      </c>
      <c r="Y115" s="399">
        <f t="shared" si="50"/>
        <v>553.77728558014906</v>
      </c>
      <c r="Z115" s="399">
        <f t="shared" si="50"/>
        <v>534.5699569813271</v>
      </c>
      <c r="AA115" s="399">
        <f t="shared" si="50"/>
        <v>267.79359124745775</v>
      </c>
      <c r="AB115" s="399">
        <f t="shared" si="50"/>
        <v>134.12626086783428</v>
      </c>
      <c r="AC115" s="399">
        <f t="shared" si="50"/>
        <v>67.166943064503585</v>
      </c>
      <c r="AD115" s="399">
        <f t="shared" si="50"/>
        <v>33.631071600546512</v>
      </c>
      <c r="AE115" s="399">
        <f t="shared" si="50"/>
        <v>16.837369352562856</v>
      </c>
      <c r="AF115" s="399">
        <f t="shared" si="50"/>
        <v>8.4284585408866803</v>
      </c>
      <c r="AG115" s="399">
        <f t="shared" si="50"/>
        <v>4.2185843746247906</v>
      </c>
      <c r="AH115" s="399">
        <f t="shared" si="50"/>
        <v>2.1112825091590861</v>
      </c>
      <c r="AI115" s="399">
        <f t="shared" si="50"/>
        <v>1.0565557517238036</v>
      </c>
      <c r="AJ115" s="399">
        <f t="shared" si="50"/>
        <v>0.52869948550708878</v>
      </c>
      <c r="AK115" s="399">
        <f t="shared" si="50"/>
        <v>0.26454459956933246</v>
      </c>
      <c r="AL115" s="399">
        <f t="shared" si="50"/>
        <v>0.13236253583347665</v>
      </c>
      <c r="AM115" s="399">
        <f t="shared" si="50"/>
        <v>6.6223125146303935E-2</v>
      </c>
      <c r="AN115" s="399">
        <f t="shared" si="50"/>
        <v>3.313100690286705E-2</v>
      </c>
      <c r="AO115" s="399">
        <f t="shared" si="50"/>
        <v>1.6574547685953317E-2</v>
      </c>
      <c r="AP115" s="399">
        <f t="shared" si="50"/>
        <v>8.2914853682802912E-3</v>
      </c>
      <c r="AQ115" s="399">
        <f t="shared" si="50"/>
        <v>4.1477057374929684E-3</v>
      </c>
      <c r="AR115" s="399">
        <f t="shared" si="50"/>
        <v>2.0747686433897072E-3</v>
      </c>
      <c r="AS115" s="399">
        <f t="shared" si="50"/>
        <v>1.0378118353137186E-3</v>
      </c>
      <c r="AT115" s="399">
        <f t="shared" si="50"/>
        <v>5.1910560941175767E-4</v>
      </c>
      <c r="AU115" s="399">
        <f t="shared" si="50"/>
        <v>2.5964612320067214E-4</v>
      </c>
      <c r="AV115" s="399">
        <f t="shared" si="50"/>
        <v>1.2986668590858313E-4</v>
      </c>
      <c r="AW115" s="399">
        <f t="shared" si="50"/>
        <v>6.4953742012388964E-5</v>
      </c>
      <c r="AX115" s="399">
        <f t="shared" si="50"/>
        <v>3.2486412110744205E-5</v>
      </c>
      <c r="AY115" s="399">
        <f t="shared" si="50"/>
        <v>1.6247669912045611E-5</v>
      </c>
      <c r="AZ115" s="399">
        <f t="shared" si="50"/>
        <v>8.1259242890949963E-6</v>
      </c>
      <c r="BA115" s="399">
        <f t="shared" si="50"/>
        <v>4.0639407905326814E-6</v>
      </c>
      <c r="BB115" s="399">
        <f t="shared" si="50"/>
        <v>2.0324293888060066E-6</v>
      </c>
      <c r="BC115" s="399">
        <f t="shared" si="50"/>
        <v>1.0164304440324638E-6</v>
      </c>
      <c r="BD115" s="399">
        <f t="shared" si="50"/>
        <v>5.0831700489745272E-7</v>
      </c>
      <c r="BE115" s="399">
        <f t="shared" si="50"/>
        <v>2.5420679576629823E-7</v>
      </c>
      <c r="BF115" s="399">
        <f t="shared" si="50"/>
        <v>1.2712650983894909E-7</v>
      </c>
      <c r="BG115" s="399">
        <f t="shared" si="50"/>
        <v>6.3574452367811083E-8</v>
      </c>
      <c r="BH115" s="399">
        <f t="shared" si="50"/>
        <v>3.1792741389376492E-8</v>
      </c>
      <c r="BI115" s="399">
        <f t="shared" si="50"/>
        <v>1.5899143568138967E-8</v>
      </c>
    </row>
    <row r="116" spans="1:61" s="394" customFormat="1" ht="18" customHeight="1">
      <c r="A116" s="397" t="s">
        <v>969</v>
      </c>
      <c r="B116" s="398">
        <f t="shared" ref="B116:AG116" si="51">+B112*(1-B103)</f>
        <v>0.36381783863801526</v>
      </c>
      <c r="C116" s="398">
        <f t="shared" si="51"/>
        <v>0.63050158117884181</v>
      </c>
      <c r="D116" s="398">
        <f t="shared" si="51"/>
        <v>0.8782657880475192</v>
      </c>
      <c r="E116" s="398">
        <f t="shared" si="51"/>
        <v>1.1508416134336061</v>
      </c>
      <c r="F116" s="398">
        <f t="shared" si="51"/>
        <v>1.437751743419349</v>
      </c>
      <c r="G116" s="398">
        <f t="shared" si="51"/>
        <v>1.7038451223708944</v>
      </c>
      <c r="H116" s="398">
        <f t="shared" si="51"/>
        <v>1.9538304387374028</v>
      </c>
      <c r="I116" s="398">
        <f t="shared" si="51"/>
        <v>2.2116816359970786</v>
      </c>
      <c r="J116" s="398">
        <f t="shared" si="51"/>
        <v>2.4764451291787961</v>
      </c>
      <c r="K116" s="398">
        <f t="shared" si="51"/>
        <v>2.747093852371771</v>
      </c>
      <c r="L116" s="398">
        <f t="shared" si="51"/>
        <v>2.9969199041852908</v>
      </c>
      <c r="M116" s="398">
        <f t="shared" si="51"/>
        <v>3.2255593611653786</v>
      </c>
      <c r="N116" s="398">
        <f t="shared" si="51"/>
        <v>3.422755171279396</v>
      </c>
      <c r="O116" s="398">
        <f t="shared" si="51"/>
        <v>3.6146027289294476</v>
      </c>
      <c r="P116" s="398">
        <f t="shared" si="51"/>
        <v>3.7974738228032288</v>
      </c>
      <c r="Q116" s="398">
        <f t="shared" si="51"/>
        <v>3.9688376438842123</v>
      </c>
      <c r="R116" s="398">
        <f t="shared" si="51"/>
        <v>4.1267473178087366</v>
      </c>
      <c r="S116" s="398">
        <f t="shared" si="51"/>
        <v>4.2694627579084043</v>
      </c>
      <c r="T116" s="398">
        <f t="shared" si="51"/>
        <v>4.3950763043448378</v>
      </c>
      <c r="U116" s="398">
        <f t="shared" si="51"/>
        <v>4.5011709135179983</v>
      </c>
      <c r="V116" s="398">
        <f t="shared" si="51"/>
        <v>4.609086786938863</v>
      </c>
      <c r="W116" s="398">
        <f t="shared" si="51"/>
        <v>4.7207155927569042</v>
      </c>
      <c r="X116" s="398">
        <f t="shared" si="51"/>
        <v>4.8077467571906904</v>
      </c>
      <c r="Y116" s="398">
        <f t="shared" si="51"/>
        <v>4.8569997833532588</v>
      </c>
      <c r="Z116" s="398">
        <f t="shared" si="51"/>
        <v>4.8544610904151027</v>
      </c>
      <c r="AA116" s="398">
        <f t="shared" si="51"/>
        <v>4.5145960416589013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0.36395210273783341</v>
      </c>
      <c r="C119" s="420">
        <f t="shared" ref="C119:BI120" si="53">+C112</f>
        <v>0.63074029385725028</v>
      </c>
      <c r="D119" s="420">
        <f t="shared" si="53"/>
        <v>0.87860687823864947</v>
      </c>
      <c r="E119" s="420">
        <f t="shared" si="53"/>
        <v>1.1513000200765</v>
      </c>
      <c r="F119" s="420">
        <f t="shared" si="53"/>
        <v>1.4383390257511772</v>
      </c>
      <c r="G119" s="420">
        <f t="shared" si="53"/>
        <v>1.7045587207805373</v>
      </c>
      <c r="H119" s="420">
        <f t="shared" si="53"/>
        <v>1.9546693228130383</v>
      </c>
      <c r="I119" s="420">
        <f t="shared" si="53"/>
        <v>2.2126549634202517</v>
      </c>
      <c r="J119" s="420">
        <f t="shared" si="53"/>
        <v>2.4775620661598752</v>
      </c>
      <c r="K119" s="420">
        <f t="shared" si="53"/>
        <v>2.7483637377270083</v>
      </c>
      <c r="L119" s="420">
        <f t="shared" si="53"/>
        <v>2.9983412686900639</v>
      </c>
      <c r="M119" s="420">
        <f t="shared" si="53"/>
        <v>3.2271368573285995</v>
      </c>
      <c r="N119" s="420">
        <f t="shared" si="53"/>
        <v>3.4245147836984482</v>
      </c>
      <c r="O119" s="420">
        <f t="shared" si="53"/>
        <v>3.6166745795225244</v>
      </c>
      <c r="P119" s="420">
        <f t="shared" si="53"/>
        <v>3.800231233377426</v>
      </c>
      <c r="Q119" s="420">
        <f t="shared" si="53"/>
        <v>3.9731302679690534</v>
      </c>
      <c r="R119" s="420">
        <f t="shared" si="53"/>
        <v>4.1341472169576159</v>
      </c>
      <c r="S119" s="420">
        <f t="shared" si="53"/>
        <v>4.2825894835042115</v>
      </c>
      <c r="T119" s="420">
        <f t="shared" si="53"/>
        <v>4.4181184486080216</v>
      </c>
      <c r="U119" s="420">
        <f t="shared" si="53"/>
        <v>4.5406392779231899</v>
      </c>
      <c r="V119" s="420">
        <f t="shared" si="53"/>
        <v>4.6751625458013812</v>
      </c>
      <c r="W119" s="420">
        <f t="shared" si="53"/>
        <v>4.8290685923897003</v>
      </c>
      <c r="X119" s="420">
        <f t="shared" si="53"/>
        <v>4.9812781088424964</v>
      </c>
      <c r="Y119" s="420">
        <f t="shared" si="53"/>
        <v>5.1283397315307102</v>
      </c>
      <c r="Z119" s="420">
        <f t="shared" si="53"/>
        <v>5.2683643375469797</v>
      </c>
      <c r="AA119" s="420">
        <f t="shared" si="53"/>
        <v>5.4003070747857764</v>
      </c>
      <c r="AB119" s="420">
        <f t="shared" si="53"/>
        <v>5.5236921030800623</v>
      </c>
      <c r="AC119" s="420">
        <f t="shared" si="53"/>
        <v>5.6384386966537603</v>
      </c>
      <c r="AD119" s="420">
        <f t="shared" si="53"/>
        <v>5.7490192685136003</v>
      </c>
      <c r="AE119" s="420">
        <f t="shared" si="53"/>
        <v>5.8549052502676187</v>
      </c>
      <c r="AF119" s="420">
        <f t="shared" si="53"/>
        <v>5.9452984394680186</v>
      </c>
      <c r="AG119" s="420">
        <f t="shared" si="53"/>
        <v>6.0172317071468182</v>
      </c>
      <c r="AH119" s="420">
        <f t="shared" si="53"/>
        <v>6.0794397385538383</v>
      </c>
      <c r="AI119" s="420">
        <f t="shared" si="53"/>
        <v>6.1332989014859569</v>
      </c>
      <c r="AJ119" s="420">
        <f t="shared" si="53"/>
        <v>6.17952763477654</v>
      </c>
      <c r="AK119" s="420">
        <f t="shared" si="53"/>
        <v>6.218570837681904</v>
      </c>
      <c r="AL119" s="420">
        <f t="shared" si="53"/>
        <v>6.2507366225262988</v>
      </c>
      <c r="AM119" s="420">
        <f t="shared" si="53"/>
        <v>6.2762598244813548</v>
      </c>
      <c r="AN119" s="420">
        <f t="shared" si="53"/>
        <v>6.2953304099274847</v>
      </c>
      <c r="AO119" s="420">
        <f t="shared" si="53"/>
        <v>6.3081053550276751</v>
      </c>
      <c r="AP119" s="420">
        <f t="shared" si="53"/>
        <v>6.3147132880407053</v>
      </c>
      <c r="AQ119" s="420">
        <f t="shared" si="53"/>
        <v>6.3152564263151438</v>
      </c>
      <c r="AR119" s="420">
        <f t="shared" si="53"/>
        <v>6.309811966312326</v>
      </c>
      <c r="AS119" s="420">
        <f t="shared" si="53"/>
        <v>6.2984339746386233</v>
      </c>
      <c r="AT119" s="420">
        <f t="shared" si="53"/>
        <v>6.28115638073153</v>
      </c>
      <c r="AU119" s="420">
        <f t="shared" si="53"/>
        <v>6.2579975772323797</v>
      </c>
      <c r="AV119" s="420">
        <f t="shared" si="53"/>
        <v>6.228967238223702</v>
      </c>
      <c r="AW119" s="420">
        <f t="shared" si="53"/>
        <v>6.1940761975059182</v>
      </c>
      <c r="AX119" s="420">
        <f t="shared" si="53"/>
        <v>6.1533505601801703</v>
      </c>
      <c r="AY119" s="420">
        <f t="shared" si="53"/>
        <v>6.1068516403480881</v>
      </c>
      <c r="AZ119" s="420">
        <f t="shared" si="53"/>
        <v>6.0547038170278062</v>
      </c>
      <c r="BA119" s="420">
        <f t="shared" si="53"/>
        <v>5.9971329592160068</v>
      </c>
      <c r="BB119" s="420">
        <f t="shared" si="53"/>
        <v>5.9345186447715514</v>
      </c>
      <c r="BC119" s="420">
        <f t="shared" si="53"/>
        <v>5.8674639059496689</v>
      </c>
      <c r="BD119" s="420">
        <f t="shared" si="53"/>
        <v>5.7968865561028089</v>
      </c>
      <c r="BE119" s="420">
        <f t="shared" si="53"/>
        <v>5.7241361397284889</v>
      </c>
      <c r="BF119" s="420">
        <f t="shared" si="53"/>
        <v>5.6511400731851706</v>
      </c>
      <c r="BG119" s="420">
        <f t="shared" si="53"/>
        <v>5.5805815739595666</v>
      </c>
      <c r="BH119" s="420">
        <f t="shared" si="53"/>
        <v>5.5161106219573153</v>
      </c>
      <c r="BI119" s="420">
        <f t="shared" si="53"/>
        <v>5.4625874924680922</v>
      </c>
    </row>
    <row r="120" spans="1:61" s="416" customFormat="1" ht="18" customHeight="1">
      <c r="A120" s="418" t="s">
        <v>949</v>
      </c>
      <c r="B120" s="420">
        <f>+B113</f>
        <v>0.36395210273783341</v>
      </c>
      <c r="C120" s="420">
        <f t="shared" si="53"/>
        <v>0.63080748393847597</v>
      </c>
      <c r="D120" s="420">
        <f t="shared" si="53"/>
        <v>0.87865736123542426</v>
      </c>
      <c r="E120" s="420">
        <f t="shared" si="53"/>
        <v>1.1513158345113612</v>
      </c>
      <c r="F120" s="420">
        <f t="shared" si="53"/>
        <v>0.82771882111574679</v>
      </c>
      <c r="G120" s="420">
        <f t="shared" si="53"/>
        <v>0.58281733000257119</v>
      </c>
      <c r="H120" s="420">
        <f t="shared" si="53"/>
        <v>0.47346501331871432</v>
      </c>
      <c r="I120" s="420">
        <f t="shared" si="53"/>
        <v>0.39247988492475361</v>
      </c>
      <c r="J120" s="420">
        <f t="shared" si="53"/>
        <v>0.33258415550704068</v>
      </c>
      <c r="K120" s="420">
        <f t="shared" si="53"/>
        <v>0.28824243469293648</v>
      </c>
      <c r="L120" s="420">
        <f t="shared" si="53"/>
        <v>0.25672425776917929</v>
      </c>
      <c r="M120" s="420">
        <f t="shared" si="53"/>
        <v>0.23169364263668427</v>
      </c>
      <c r="N120" s="420">
        <f t="shared" si="53"/>
        <v>0.20910351247960754</v>
      </c>
      <c r="O120" s="420">
        <f t="shared" si="53"/>
        <v>0.18871592001284579</v>
      </c>
      <c r="P120" s="420">
        <f t="shared" si="53"/>
        <v>0.17031611781159331</v>
      </c>
      <c r="Q120" s="420">
        <f t="shared" si="53"/>
        <v>0.15371029632496294</v>
      </c>
      <c r="R120" s="420">
        <f t="shared" si="53"/>
        <v>0.13872354243327903</v>
      </c>
      <c r="S120" s="420">
        <f t="shared" si="53"/>
        <v>0.12519799704603432</v>
      </c>
      <c r="T120" s="420">
        <f t="shared" si="53"/>
        <v>0.11299119233404596</v>
      </c>
      <c r="U120" s="420">
        <f t="shared" si="53"/>
        <v>0.10197455108147647</v>
      </c>
      <c r="V120" s="420">
        <f t="shared" si="53"/>
        <v>9.2032032351032508E-2</v>
      </c>
      <c r="W120" s="420">
        <f t="shared" si="53"/>
        <v>8.7430430733480877E-2</v>
      </c>
      <c r="X120" s="420">
        <f t="shared" si="53"/>
        <v>8.3058909196806835E-2</v>
      </c>
      <c r="Y120" s="420">
        <f t="shared" si="53"/>
        <v>7.8905963736966483E-2</v>
      </c>
      <c r="Z120" s="420">
        <f t="shared" si="53"/>
        <v>7.4960665550118155E-2</v>
      </c>
      <c r="AA120" s="420">
        <f t="shared" si="53"/>
        <v>7.121263227261225E-2</v>
      </c>
      <c r="AB120" s="420">
        <f t="shared" si="53"/>
        <v>6.7652000658981637E-2</v>
      </c>
      <c r="AC120" s="420">
        <f t="shared" si="53"/>
        <v>6.426940062603255E-2</v>
      </c>
      <c r="AD120" s="420">
        <f t="shared" si="53"/>
        <v>6.1055930594730919E-2</v>
      </c>
      <c r="AE120" s="420">
        <f t="shared" si="53"/>
        <v>5.8003134064994369E-2</v>
      </c>
      <c r="AF120" s="420">
        <f t="shared" si="53"/>
        <v>5.5102977361744646E-2</v>
      </c>
      <c r="AG120" s="420">
        <f t="shared" si="53"/>
        <v>5.2347828493657413E-2</v>
      </c>
      <c r="AH120" s="420">
        <f t="shared" si="53"/>
        <v>4.9730437068974537E-2</v>
      </c>
      <c r="AI120" s="420">
        <f t="shared" si="53"/>
        <v>4.724391521552581E-2</v>
      </c>
      <c r="AJ120" s="420">
        <f t="shared" si="53"/>
        <v>4.4881719454749516E-2</v>
      </c>
      <c r="AK120" s="420">
        <f t="shared" si="53"/>
        <v>4.2637633482012036E-2</v>
      </c>
      <c r="AL120" s="420">
        <f t="shared" si="53"/>
        <v>4.0505751807911432E-2</v>
      </c>
      <c r="AM120" s="420">
        <f t="shared" si="53"/>
        <v>3.8480464217515858E-2</v>
      </c>
      <c r="AN120" s="420">
        <f t="shared" si="53"/>
        <v>3.6556441006640066E-2</v>
      </c>
      <c r="AO120" s="420">
        <f t="shared" si="53"/>
        <v>3.4728618956308063E-2</v>
      </c>
      <c r="AP120" s="420">
        <f t="shared" si="53"/>
        <v>3.2992188008492657E-2</v>
      </c>
      <c r="AQ120" s="420">
        <f t="shared" si="53"/>
        <v>3.1342578608068022E-2</v>
      </c>
      <c r="AR120" s="420">
        <f t="shared" si="53"/>
        <v>2.9775449677664621E-2</v>
      </c>
      <c r="AS120" s="420">
        <f t="shared" si="53"/>
        <v>2.828667719378139E-2</v>
      </c>
      <c r="AT120" s="420">
        <f t="shared" si="53"/>
        <v>2.687234333409232E-2</v>
      </c>
      <c r="AU120" s="420">
        <f t="shared" si="53"/>
        <v>2.5528726167387703E-2</v>
      </c>
      <c r="AV120" s="420">
        <f t="shared" si="53"/>
        <v>2.4252289859018315E-2</v>
      </c>
      <c r="AW120" s="420">
        <f t="shared" si="53"/>
        <v>2.3039675366067398E-2</v>
      </c>
      <c r="AX120" s="420">
        <f t="shared" si="53"/>
        <v>2.1887691597764027E-2</v>
      </c>
      <c r="AY120" s="420">
        <f t="shared" si="53"/>
        <v>2.0793307017875823E-2</v>
      </c>
      <c r="AZ120" s="420">
        <f t="shared" si="53"/>
        <v>1.9753641666982031E-2</v>
      </c>
      <c r="BA120" s="420">
        <f t="shared" si="53"/>
        <v>1.8765959583632929E-2</v>
      </c>
      <c r="BB120" s="420">
        <f t="shared" si="53"/>
        <v>1.7827661604451282E-2</v>
      </c>
      <c r="BC120" s="420">
        <f t="shared" si="53"/>
        <v>1.6936278524228719E-2</v>
      </c>
      <c r="BD120" s="420">
        <f t="shared" si="53"/>
        <v>1.6089464598017283E-2</v>
      </c>
      <c r="BE120" s="420">
        <f t="shared" si="53"/>
        <v>1.5284991368116417E-2</v>
      </c>
      <c r="BF120" s="420">
        <f t="shared" si="53"/>
        <v>1.4520741799710595E-2</v>
      </c>
      <c r="BG120" s="420">
        <f t="shared" si="53"/>
        <v>1.3794704709725065E-2</v>
      </c>
      <c r="BH120" s="420">
        <f t="shared" si="53"/>
        <v>1.3104969474238811E-2</v>
      </c>
      <c r="BI120" s="420">
        <f t="shared" si="53"/>
        <v>1.2449721000526869E-2</v>
      </c>
    </row>
    <row r="121" spans="1:61" s="417" customFormat="1" ht="18" customHeight="1">
      <c r="A121" s="419" t="s">
        <v>965</v>
      </c>
      <c r="B121" s="420">
        <f>+B119*(1-B122)</f>
        <v>0.36395210273783341</v>
      </c>
      <c r="C121" s="420">
        <f t="shared" ref="C121:BI121" si="54">+C119*(1-C122)</f>
        <v>0.63074029385725028</v>
      </c>
      <c r="D121" s="420">
        <f t="shared" si="54"/>
        <v>0.87860687823864947</v>
      </c>
      <c r="E121" s="420">
        <f t="shared" si="54"/>
        <v>1.1513000200765</v>
      </c>
      <c r="F121" s="420">
        <f t="shared" si="54"/>
        <v>0.87380202778632654</v>
      </c>
      <c r="G121" s="420">
        <f t="shared" si="54"/>
        <v>0.86057698296702656</v>
      </c>
      <c r="H121" s="420">
        <f t="shared" si="54"/>
        <v>0.87471486329359582</v>
      </c>
      <c r="I121" s="420">
        <f t="shared" si="54"/>
        <v>0.99715564002085477</v>
      </c>
      <c r="J121" s="420">
        <f t="shared" si="54"/>
        <v>1.0241095482058213</v>
      </c>
      <c r="K121" s="420">
        <f t="shared" si="54"/>
        <v>1.0596318777713631</v>
      </c>
      <c r="L121" s="420">
        <f t="shared" si="54"/>
        <v>1.0962013430394764</v>
      </c>
      <c r="M121" s="420">
        <f t="shared" si="54"/>
        <v>1.1302423603781837</v>
      </c>
      <c r="N121" s="420">
        <f t="shared" si="54"/>
        <v>1.1543362932634651</v>
      </c>
      <c r="O121" s="420">
        <f t="shared" si="54"/>
        <v>1.1767169280991003</v>
      </c>
      <c r="P121" s="420">
        <f t="shared" si="54"/>
        <v>1.1989009762462193</v>
      </c>
      <c r="Q121" s="420">
        <f t="shared" si="54"/>
        <v>1.2195712125539186</v>
      </c>
      <c r="R121" s="420">
        <f t="shared" si="54"/>
        <v>1.2391802293072991</v>
      </c>
      <c r="S121" s="420">
        <f t="shared" si="54"/>
        <v>1.2584147291804617</v>
      </c>
      <c r="T121" s="420">
        <f t="shared" si="54"/>
        <v>1.2739020554284299</v>
      </c>
      <c r="U121" s="420">
        <f t="shared" si="54"/>
        <v>1.2861214838847856</v>
      </c>
      <c r="V121" s="420">
        <f t="shared" si="54"/>
        <v>1.3025362697981997</v>
      </c>
      <c r="W121" s="420">
        <f t="shared" si="54"/>
        <v>1.471663426665816</v>
      </c>
      <c r="X121" s="420">
        <f t="shared" si="54"/>
        <v>1.6444617622077975</v>
      </c>
      <c r="Y121" s="420">
        <f t="shared" si="54"/>
        <v>1.8193253973884538</v>
      </c>
      <c r="Z121" s="420">
        <f t="shared" si="54"/>
        <v>1.9949256129375657</v>
      </c>
      <c r="AA121" s="420">
        <f t="shared" si="54"/>
        <v>0.74910799520452676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0.39249230387114015</v>
      </c>
      <c r="G122" s="421">
        <f t="shared" si="55"/>
        <v>0.49513209930781477</v>
      </c>
      <c r="H122" s="421">
        <f t="shared" si="55"/>
        <v>0.55249982537467734</v>
      </c>
      <c r="I122" s="421">
        <f t="shared" si="55"/>
        <v>0.54933974952900777</v>
      </c>
      <c r="J122" s="421">
        <f t="shared" si="55"/>
        <v>0.58664625916187385</v>
      </c>
      <c r="K122" s="421">
        <f t="shared" si="55"/>
        <v>0.61444991315170117</v>
      </c>
      <c r="L122" s="421">
        <f t="shared" si="55"/>
        <v>0.63439740683074664</v>
      </c>
      <c r="M122" s="421">
        <f t="shared" ref="M122:BI122" si="56">+(M123/(1000*M$36))^(1/($B$38-1))</f>
        <v>0.64976931244440927</v>
      </c>
      <c r="N122" s="421">
        <f t="shared" si="56"/>
        <v>0.66291975179713158</v>
      </c>
      <c r="O122" s="421">
        <f t="shared" si="56"/>
        <v>0.67464119255804011</v>
      </c>
      <c r="P122" s="421">
        <f t="shared" si="56"/>
        <v>0.68451894039597549</v>
      </c>
      <c r="Q122" s="421">
        <f t="shared" si="56"/>
        <v>0.69304524888449548</v>
      </c>
      <c r="R122" s="421">
        <f t="shared" si="56"/>
        <v>0.70025735314301862</v>
      </c>
      <c r="S122" s="421">
        <f t="shared" si="56"/>
        <v>0.7061556485795204</v>
      </c>
      <c r="T122" s="421">
        <f t="shared" si="56"/>
        <v>0.71166412348455999</v>
      </c>
      <c r="U122" s="421">
        <f t="shared" si="56"/>
        <v>0.71675321355343702</v>
      </c>
      <c r="V122" s="421">
        <f t="shared" si="56"/>
        <v>0.72139230304025104</v>
      </c>
      <c r="W122" s="421">
        <f t="shared" si="56"/>
        <v>0.69524901158267616</v>
      </c>
      <c r="X122" s="421">
        <f t="shared" si="56"/>
        <v>0.66987152167058539</v>
      </c>
      <c r="Y122" s="421">
        <f t="shared" si="56"/>
        <v>0.64524085910247986</v>
      </c>
      <c r="Z122" s="421">
        <f t="shared" si="56"/>
        <v>0.62133871442413768</v>
      </c>
      <c r="AA122" s="421">
        <f t="shared" si="56"/>
        <v>0.86128418535639606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137.13466608005035</v>
      </c>
      <c r="AC123" s="415">
        <f>+MIN(Global!AC118,AC36*1000)</f>
        <v>68.567333040025176</v>
      </c>
      <c r="AD123" s="415">
        <f>+MIN(Global!AD118,AD36*1000)</f>
        <v>34.283666520012588</v>
      </c>
      <c r="AE123" s="415">
        <f>+MIN(Global!AE118,AE36*1000)</f>
        <v>17.141833260006294</v>
      </c>
      <c r="AF123" s="415">
        <f>+MIN(Global!AF118,AF36*1000)</f>
        <v>8.570916630003147</v>
      </c>
      <c r="AG123" s="415">
        <f>+MIN(Global!AG118,AG36*1000)</f>
        <v>4.2854583150015735</v>
      </c>
      <c r="AH123" s="415">
        <f>+MIN(Global!AH118,AH36*1000)</f>
        <v>2.1427291575007867</v>
      </c>
      <c r="AI123" s="415">
        <f>+MIN(Global!AI118,AI36*1000)</f>
        <v>1.0713645787503934</v>
      </c>
      <c r="AJ123" s="415">
        <f>+MIN(Global!AJ118,AJ36*1000)</f>
        <v>0.53568228937519669</v>
      </c>
      <c r="AK123" s="415">
        <f>+MIN(Global!AK118,AK36*1000)</f>
        <v>0.26784114468759834</v>
      </c>
      <c r="AL123" s="415">
        <f>+MIN(Global!AL118,AL36*1000)</f>
        <v>0.13392057234379917</v>
      </c>
      <c r="AM123" s="415">
        <f>+MIN(Global!AM118,AM36*1000)</f>
        <v>6.6960286171899586E-2</v>
      </c>
      <c r="AN123" s="415">
        <f>+MIN(Global!AN118,AN36*1000)</f>
        <v>3.3480143085949793E-2</v>
      </c>
      <c r="AO123" s="415">
        <f>+MIN(Global!AO118,AO36*1000)</f>
        <v>1.6740071542974896E-2</v>
      </c>
      <c r="AP123" s="415">
        <f>+MIN(Global!AP118,AP36*1000)</f>
        <v>8.3700357714874482E-3</v>
      </c>
      <c r="AQ123" s="415">
        <f>+MIN(Global!AQ118,AQ36*1000)</f>
        <v>4.1850178857437241E-3</v>
      </c>
      <c r="AR123" s="415">
        <f>+MIN(Global!AR118,AR36*1000)</f>
        <v>2.0925089428718621E-3</v>
      </c>
      <c r="AS123" s="415">
        <f>+MIN(Global!AS118,AS36*1000)</f>
        <v>1.046254471435931E-3</v>
      </c>
      <c r="AT123" s="415">
        <f>+MIN(Global!AT118,AT36*1000)</f>
        <v>5.2312723571796551E-4</v>
      </c>
      <c r="AU123" s="415">
        <f>+MIN(Global!AU118,AU36*1000)</f>
        <v>2.6156361785898276E-4</v>
      </c>
      <c r="AV123" s="415">
        <f>+MIN(Global!AV118,AV36*1000)</f>
        <v>1.3078180892949138E-4</v>
      </c>
      <c r="AW123" s="415">
        <f>+MIN(Global!AW118,AW36*1000)</f>
        <v>6.5390904464745689E-5</v>
      </c>
      <c r="AX123" s="415">
        <f>+MIN(Global!AX118,AX36*1000)</f>
        <v>3.2695452232372845E-5</v>
      </c>
      <c r="AY123" s="415">
        <f>+MIN(Global!AY118,AY36*1000)</f>
        <v>1.6347726116186422E-5</v>
      </c>
      <c r="AZ123" s="415">
        <f>+MIN(Global!AZ118,AZ36*1000)</f>
        <v>8.1738630580932111E-6</v>
      </c>
      <c r="BA123" s="415">
        <f>+MIN(Global!BA118,BA36*1000)</f>
        <v>4.0869315290466056E-6</v>
      </c>
      <c r="BB123" s="415">
        <f>+MIN(Global!BB118,BB36*1000)</f>
        <v>2.0434657645233028E-6</v>
      </c>
      <c r="BC123" s="415">
        <f>+MIN(Global!BC118,BC36*1000)</f>
        <v>1.0217328822616514E-6</v>
      </c>
      <c r="BD123" s="415">
        <f>+MIN(Global!BD118,BD36*1000)</f>
        <v>5.108664411308257E-7</v>
      </c>
      <c r="BE123" s="415">
        <f>+MIN(Global!BE118,BE36*1000)</f>
        <v>2.5543322056541285E-7</v>
      </c>
      <c r="BF123" s="415">
        <f>+MIN(Global!BF118,BF36*1000)</f>
        <v>1.2771661028270642E-7</v>
      </c>
      <c r="BG123" s="415">
        <f>+MIN(Global!BG118,BG36*1000)</f>
        <v>6.3858305141353212E-8</v>
      </c>
      <c r="BH123" s="415">
        <f>+MIN(Global!BH118,BH36*1000)</f>
        <v>3.1929152570676606E-8</v>
      </c>
      <c r="BI123" s="415">
        <f>+MIN(Global!BI118,BI36*1000)</f>
        <v>1.5964576285338303E-8</v>
      </c>
    </row>
    <row r="124" spans="1:61" s="416" customFormat="1" ht="18" customHeight="1">
      <c r="A124" s="418" t="s">
        <v>969</v>
      </c>
      <c r="B124" s="420">
        <f>+B119*(1-B122)</f>
        <v>0.36395210273783341</v>
      </c>
      <c r="C124" s="420">
        <f t="shared" ref="C124:BI124" si="57">+C119*(1-C122)</f>
        <v>0.63074029385725028</v>
      </c>
      <c r="D124" s="420">
        <f t="shared" si="57"/>
        <v>0.87860687823864947</v>
      </c>
      <c r="E124" s="420">
        <f t="shared" si="57"/>
        <v>1.1513000200765</v>
      </c>
      <c r="F124" s="420">
        <f t="shared" si="57"/>
        <v>0.87380202778632654</v>
      </c>
      <c r="G124" s="420">
        <f t="shared" si="57"/>
        <v>0.86057698296702656</v>
      </c>
      <c r="H124" s="420">
        <f t="shared" si="57"/>
        <v>0.87471486329359582</v>
      </c>
      <c r="I124" s="420">
        <f t="shared" si="57"/>
        <v>0.99715564002085477</v>
      </c>
      <c r="J124" s="420">
        <f t="shared" si="57"/>
        <v>1.0241095482058213</v>
      </c>
      <c r="K124" s="420">
        <f t="shared" si="57"/>
        <v>1.0596318777713631</v>
      </c>
      <c r="L124" s="420">
        <f t="shared" si="57"/>
        <v>1.0962013430394764</v>
      </c>
      <c r="M124" s="420">
        <f t="shared" si="57"/>
        <v>1.1302423603781837</v>
      </c>
      <c r="N124" s="420">
        <f t="shared" si="57"/>
        <v>1.1543362932634651</v>
      </c>
      <c r="O124" s="420">
        <f t="shared" si="57"/>
        <v>1.1767169280991003</v>
      </c>
      <c r="P124" s="420">
        <f t="shared" si="57"/>
        <v>1.1989009762462193</v>
      </c>
      <c r="Q124" s="420">
        <f t="shared" si="57"/>
        <v>1.2195712125539186</v>
      </c>
      <c r="R124" s="420">
        <f t="shared" si="57"/>
        <v>1.2391802293072991</v>
      </c>
      <c r="S124" s="420">
        <f t="shared" si="57"/>
        <v>1.2584147291804617</v>
      </c>
      <c r="T124" s="420">
        <f t="shared" si="57"/>
        <v>1.2739020554284299</v>
      </c>
      <c r="U124" s="420">
        <f t="shared" si="57"/>
        <v>1.2861214838847856</v>
      </c>
      <c r="V124" s="420">
        <f t="shared" si="57"/>
        <v>1.3025362697981997</v>
      </c>
      <c r="W124" s="420">
        <f t="shared" si="57"/>
        <v>1.471663426665816</v>
      </c>
      <c r="X124" s="420">
        <f t="shared" si="57"/>
        <v>1.6444617622077975</v>
      </c>
      <c r="Y124" s="420">
        <f t="shared" si="57"/>
        <v>1.8193253973884538</v>
      </c>
      <c r="Z124" s="420">
        <f t="shared" si="57"/>
        <v>1.9949256129375657</v>
      </c>
      <c r="AA124" s="420">
        <f t="shared" si="57"/>
        <v>0.74910799520452676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147"/>
    </row>
    <row r="127" spans="1:61" ht="18" customHeight="1">
      <c r="A127" s="23" t="s">
        <v>7</v>
      </c>
      <c r="B127" s="147"/>
    </row>
    <row r="128" spans="1:61" ht="18" customHeight="1">
      <c r="A128" s="23" t="s">
        <v>8</v>
      </c>
      <c r="B128" s="147"/>
      <c r="C128" s="147">
        <f t="shared" ref="C128:BI128" si="58">+$B$7*C61/C74</f>
        <v>0.1600362845251955</v>
      </c>
      <c r="D128" s="23">
        <f t="shared" si="58"/>
        <v>0.14489532809163352</v>
      </c>
      <c r="E128" s="23">
        <f t="shared" si="58"/>
        <v>0.13682254544436842</v>
      </c>
      <c r="F128" s="23">
        <f t="shared" si="58"/>
        <v>0.13175720713524341</v>
      </c>
      <c r="G128" s="23">
        <f t="shared" si="58"/>
        <v>0.12754116166769655</v>
      </c>
      <c r="H128" s="23">
        <f t="shared" si="58"/>
        <v>0.12397858603923685</v>
      </c>
      <c r="I128" s="23">
        <f t="shared" si="58"/>
        <v>0.12118046714124771</v>
      </c>
      <c r="J128" s="23">
        <f t="shared" si="58"/>
        <v>0.11881397760380635</v>
      </c>
      <c r="K128" s="23">
        <f t="shared" si="58"/>
        <v>0.11668911725377452</v>
      </c>
      <c r="L128" s="23">
        <f t="shared" si="58"/>
        <v>0.11459332152273133</v>
      </c>
      <c r="M128" s="23">
        <f t="shared" si="58"/>
        <v>0.11189682165548405</v>
      </c>
      <c r="N128" s="23">
        <f t="shared" si="58"/>
        <v>0.11127379487700365</v>
      </c>
      <c r="O128" s="23">
        <f t="shared" si="58"/>
        <v>0.1104030400102886</v>
      </c>
      <c r="P128" s="23">
        <f t="shared" si="58"/>
        <v>0.10951385340725923</v>
      </c>
      <c r="Q128" s="23">
        <f t="shared" si="58"/>
        <v>0.1087154828680152</v>
      </c>
      <c r="R128" s="23">
        <f t="shared" si="58"/>
        <v>0.10805762232665198</v>
      </c>
      <c r="S128" s="23">
        <f t="shared" si="58"/>
        <v>0.10756142510858656</v>
      </c>
      <c r="T128" s="23">
        <f t="shared" si="58"/>
        <v>0.10723487561739832</v>
      </c>
      <c r="U128" s="23">
        <f t="shared" si="58"/>
        <v>0.10708034552256823</v>
      </c>
      <c r="V128" s="23">
        <f t="shared" si="58"/>
        <v>0.10767250472357215</v>
      </c>
      <c r="W128" s="23">
        <f t="shared" si="58"/>
        <v>0.10874968855680606</v>
      </c>
      <c r="X128" s="23">
        <f t="shared" si="58"/>
        <v>0.10959704805730211</v>
      </c>
      <c r="Y128" s="23">
        <f t="shared" si="58"/>
        <v>0.11041574483341089</v>
      </c>
      <c r="Z128" s="23">
        <f t="shared" si="58"/>
        <v>0.11131429099722809</v>
      </c>
      <c r="AA128" s="23">
        <f t="shared" si="58"/>
        <v>0.11235375082363115</v>
      </c>
      <c r="AB128" s="23">
        <f t="shared" si="58"/>
        <v>0.11356624334699467</v>
      </c>
      <c r="AC128" s="23">
        <f t="shared" si="58"/>
        <v>0.11496591658676053</v>
      </c>
      <c r="AD128" s="23">
        <f t="shared" si="58"/>
        <v>0.11635344323950229</v>
      </c>
      <c r="AE128" s="23">
        <f t="shared" si="58"/>
        <v>0.11777016525414481</v>
      </c>
      <c r="AF128" s="23">
        <f t="shared" si="58"/>
        <v>0.11905221869475105</v>
      </c>
      <c r="AG128" s="23">
        <f t="shared" si="58"/>
        <v>0.12032481279417141</v>
      </c>
      <c r="AH128" s="23">
        <f t="shared" si="58"/>
        <v>0.12186990224985461</v>
      </c>
      <c r="AI128" s="23">
        <f t="shared" si="58"/>
        <v>0.12364104182562058</v>
      </c>
      <c r="AJ128" s="23">
        <f t="shared" si="58"/>
        <v>0.1256236282786771</v>
      </c>
      <c r="AK128" s="23">
        <f t="shared" si="58"/>
        <v>0.12781657490370887</v>
      </c>
      <c r="AL128" s="23">
        <f t="shared" si="58"/>
        <v>0.13022592641943487</v>
      </c>
      <c r="AM128" s="23">
        <f t="shared" si="58"/>
        <v>0.13286200589618596</v>
      </c>
      <c r="AN128" s="23">
        <f t="shared" si="58"/>
        <v>0.13573825553666571</v>
      </c>
      <c r="AO128" s="23">
        <f t="shared" si="58"/>
        <v>0.13887090154075482</v>
      </c>
      <c r="AP128" s="23">
        <f t="shared" si="58"/>
        <v>0.14227901786504912</v>
      </c>
      <c r="AQ128" s="23">
        <f t="shared" si="58"/>
        <v>0.14598478603486009</v>
      </c>
      <c r="AR128" s="23">
        <f t="shared" si="58"/>
        <v>0.1500138566898763</v>
      </c>
      <c r="AS128" s="23">
        <f t="shared" si="58"/>
        <v>0.1543957676156559</v>
      </c>
      <c r="AT128" s="23">
        <f t="shared" si="58"/>
        <v>0.1591643897055553</v>
      </c>
      <c r="AU128" s="23">
        <f t="shared" si="58"/>
        <v>0.16435836895004799</v>
      </c>
      <c r="AV128" s="23">
        <f t="shared" si="58"/>
        <v>0.17002151304183671</v>
      </c>
      <c r="AW128" s="23">
        <f t="shared" si="58"/>
        <v>0.17620303386533423</v>
      </c>
      <c r="AX128" s="23">
        <f t="shared" si="58"/>
        <v>0.18295749589534802</v>
      </c>
      <c r="AY128" s="23">
        <f t="shared" si="58"/>
        <v>0.19034422483018515</v>
      </c>
      <c r="AZ128" s="23">
        <f t="shared" si="58"/>
        <v>0.1984257853406399</v>
      </c>
      <c r="BA128" s="23">
        <f t="shared" si="58"/>
        <v>0.20726492173010502</v>
      </c>
      <c r="BB128" s="23">
        <f t="shared" si="58"/>
        <v>0.21691904832350617</v>
      </c>
      <c r="BC128" s="23">
        <f t="shared" si="58"/>
        <v>0.22743096055550013</v>
      </c>
      <c r="BD128" s="23">
        <f t="shared" si="58"/>
        <v>0.23881392038842053</v>
      </c>
      <c r="BE128" s="23">
        <f t="shared" si="58"/>
        <v>0.25102872346505734</v>
      </c>
      <c r="BF128" s="23">
        <f t="shared" si="58"/>
        <v>0.26394999557264653</v>
      </c>
      <c r="BG128" s="23">
        <f t="shared" si="58"/>
        <v>0.27731927924478039</v>
      </c>
      <c r="BH128" s="23">
        <f t="shared" si="58"/>
        <v>0.29068439313520616</v>
      </c>
      <c r="BI128" s="23">
        <f t="shared" si="58"/>
        <v>0.30332962294381655</v>
      </c>
    </row>
    <row r="129" spans="1:61" ht="18" customHeight="1">
      <c r="A129" s="23" t="s">
        <v>11</v>
      </c>
      <c r="B129" s="147"/>
      <c r="C129" s="147">
        <f>+$B$14+LN(D56/C56)/10+$B$18*LN(D88/C88)/10</f>
        <v>8.7413018352700725E-2</v>
      </c>
      <c r="D129" s="23">
        <f t="shared" ref="D129:BH129" si="59">+$B$14+LN(E56/D56)/10+$B$18*LN(E88/D88)/10</f>
        <v>7.6992862970904616E-2</v>
      </c>
      <c r="E129" s="23">
        <f t="shared" si="59"/>
        <v>6.921739376773095E-2</v>
      </c>
      <c r="F129" s="23">
        <f t="shared" si="59"/>
        <v>6.0083810795060533E-2</v>
      </c>
      <c r="G129" s="23">
        <f t="shared" si="59"/>
        <v>5.3382509531333458E-2</v>
      </c>
      <c r="H129" s="23">
        <f t="shared" si="59"/>
        <v>4.9833283727057281E-2</v>
      </c>
      <c r="I129" s="23">
        <f t="shared" si="59"/>
        <v>4.6729598342430526E-2</v>
      </c>
      <c r="J129" s="23">
        <f t="shared" si="59"/>
        <v>4.4438317272962644E-2</v>
      </c>
      <c r="K129" s="23">
        <f t="shared" si="59"/>
        <v>4.064577972596041E-2</v>
      </c>
      <c r="L129" s="23">
        <f t="shared" si="59"/>
        <v>3.9296503124979933E-2</v>
      </c>
      <c r="M129" s="23">
        <f t="shared" si="59"/>
        <v>3.5142538020229486E-2</v>
      </c>
      <c r="N129" s="23">
        <f t="shared" si="59"/>
        <v>3.3584583934158092E-2</v>
      </c>
      <c r="O129" s="23">
        <f t="shared" si="59"/>
        <v>3.2046206988481638E-2</v>
      </c>
      <c r="P129" s="23">
        <f t="shared" si="59"/>
        <v>3.0579876339416941E-2</v>
      </c>
      <c r="Q129" s="23">
        <f t="shared" si="59"/>
        <v>2.920469477514373E-2</v>
      </c>
      <c r="R129" s="23">
        <f t="shared" si="59"/>
        <v>2.792406392344355E-2</v>
      </c>
      <c r="S129" s="23">
        <f t="shared" si="59"/>
        <v>2.6734120670543315E-2</v>
      </c>
      <c r="T129" s="23">
        <f t="shared" si="59"/>
        <v>2.5627930335953897E-2</v>
      </c>
      <c r="U129" s="23">
        <f t="shared" si="59"/>
        <v>2.501706503500583E-2</v>
      </c>
      <c r="V129" s="23">
        <f t="shared" si="59"/>
        <v>2.4625269507500019E-2</v>
      </c>
      <c r="W129" s="23">
        <f t="shared" si="59"/>
        <v>2.3946588710566968E-2</v>
      </c>
      <c r="X129" s="23">
        <f t="shared" si="59"/>
        <v>2.3202891116087754E-2</v>
      </c>
      <c r="Y129" s="23">
        <f t="shared" si="59"/>
        <v>2.2441692544145336E-2</v>
      </c>
      <c r="Z129" s="23">
        <f t="shared" si="59"/>
        <v>2.1700025243760079E-2</v>
      </c>
      <c r="AA129" s="23">
        <f t="shared" si="59"/>
        <v>2.1000179779442768E-2</v>
      </c>
      <c r="AB129" s="23">
        <f t="shared" si="59"/>
        <v>2.0914121297184361E-2</v>
      </c>
      <c r="AC129" s="23">
        <f t="shared" si="59"/>
        <v>2.0556283601528551E-2</v>
      </c>
      <c r="AD129" s="23">
        <f t="shared" si="59"/>
        <v>2.0156354334319108E-2</v>
      </c>
      <c r="AE129" s="23">
        <f t="shared" si="59"/>
        <v>1.9593107617251762E-2</v>
      </c>
      <c r="AF129" s="23">
        <f t="shared" si="59"/>
        <v>1.8975898863448991E-2</v>
      </c>
      <c r="AG129" s="23">
        <f t="shared" si="59"/>
        <v>1.8470810811822322E-2</v>
      </c>
      <c r="AH129" s="23">
        <f t="shared" si="59"/>
        <v>1.7996961269169016E-2</v>
      </c>
      <c r="AI129" s="23">
        <f t="shared" si="59"/>
        <v>1.754621995407828E-2</v>
      </c>
      <c r="AJ129" s="23">
        <f t="shared" si="59"/>
        <v>1.7111792631179165E-2</v>
      </c>
      <c r="AK129" s="23">
        <f t="shared" si="59"/>
        <v>1.6689317172659261E-2</v>
      </c>
      <c r="AL129" s="23">
        <f t="shared" si="59"/>
        <v>1.6275468784250013E-2</v>
      </c>
      <c r="AM129" s="23">
        <f t="shared" si="59"/>
        <v>1.5867324644815592E-2</v>
      </c>
      <c r="AN129" s="23">
        <f t="shared" si="59"/>
        <v>1.5462117693284682E-2</v>
      </c>
      <c r="AO129" s="23">
        <f t="shared" si="59"/>
        <v>1.5057165943073757E-2</v>
      </c>
      <c r="AP129" s="23">
        <f t="shared" si="59"/>
        <v>1.4649880561235793E-2</v>
      </c>
      <c r="AQ129" s="23">
        <f t="shared" si="59"/>
        <v>1.4237815197342711E-2</v>
      </c>
      <c r="AR129" s="23">
        <f t="shared" si="59"/>
        <v>1.3818749257290484E-2</v>
      </c>
      <c r="AS129" s="23">
        <f t="shared" si="59"/>
        <v>1.3390814557374998E-2</v>
      </c>
      <c r="AT129" s="23">
        <f t="shared" si="59"/>
        <v>1.2952686162016804E-2</v>
      </c>
      <c r="AU129" s="23">
        <f t="shared" si="59"/>
        <v>1.2503868439643665E-2</v>
      </c>
      <c r="AV129" s="23">
        <f t="shared" si="59"/>
        <v>1.2045118652118643E-2</v>
      </c>
      <c r="AW129" s="23">
        <f t="shared" si="59"/>
        <v>1.1579063644770545E-2</v>
      </c>
      <c r="AX129" s="23">
        <f t="shared" si="59"/>
        <v>1.1111080197222479E-2</v>
      </c>
      <c r="AY129" s="23">
        <f t="shared" si="59"/>
        <v>1.0650524522422313E-2</v>
      </c>
      <c r="AZ129" s="23">
        <f t="shared" si="59"/>
        <v>1.0212406912821631E-2</v>
      </c>
      <c r="BA129" s="23">
        <f t="shared" si="59"/>
        <v>9.8196052420092567E-3</v>
      </c>
      <c r="BB129" s="23">
        <f t="shared" si="59"/>
        <v>9.5056816780710769E-3</v>
      </c>
      <c r="BC129" s="23">
        <f t="shared" si="59"/>
        <v>9.318288864750425E-3</v>
      </c>
      <c r="BD129" s="23">
        <f t="shared" si="59"/>
        <v>9.3229957915100907E-3</v>
      </c>
      <c r="BE129" s="23">
        <f t="shared" si="59"/>
        <v>9.6070954862820766E-3</v>
      </c>
      <c r="BF129" s="23">
        <f t="shared" si="59"/>
        <v>1.0282541070639323E-2</v>
      </c>
      <c r="BG129" s="23">
        <f t="shared" si="59"/>
        <v>1.1486551447264575E-2</v>
      </c>
      <c r="BH129" s="23">
        <f t="shared" si="59"/>
        <v>1.4999999999999999E-2</v>
      </c>
      <c r="BI129" s="23" t="e">
        <f>+$B$14/100+LN(BJ56/BI56)/10+$B$18*LN(BJ88/BI88)/10</f>
        <v>#NUM!</v>
      </c>
    </row>
    <row r="130" spans="1:61" ht="18" customHeight="1">
      <c r="A130" s="23" t="s">
        <v>12</v>
      </c>
      <c r="B130" s="147"/>
      <c r="C130" s="147">
        <f>+$B$14+LN(C56/B56)/10+$B$18*LN(C88/B88)/10</f>
        <v>7.0156460492075093E-2</v>
      </c>
      <c r="D130" s="23">
        <f t="shared" ref="D130:BH130" si="60">+$B$14+LN(D56/C56)/10+$B$18*LN(D88/C88)/10</f>
        <v>8.7413018352700725E-2</v>
      </c>
      <c r="E130" s="23">
        <f t="shared" si="60"/>
        <v>7.6992862970904616E-2</v>
      </c>
      <c r="F130" s="23">
        <f t="shared" si="60"/>
        <v>6.921739376773095E-2</v>
      </c>
      <c r="G130" s="23">
        <f t="shared" si="60"/>
        <v>6.0083810795060533E-2</v>
      </c>
      <c r="H130" s="23">
        <f t="shared" si="60"/>
        <v>5.3382509531333458E-2</v>
      </c>
      <c r="I130" s="23">
        <f t="shared" si="60"/>
        <v>4.9833283727057281E-2</v>
      </c>
      <c r="J130" s="23">
        <f t="shared" si="60"/>
        <v>4.6729598342430526E-2</v>
      </c>
      <c r="K130" s="23">
        <f t="shared" si="60"/>
        <v>4.4438317272962644E-2</v>
      </c>
      <c r="L130" s="23">
        <f t="shared" si="60"/>
        <v>4.064577972596041E-2</v>
      </c>
      <c r="M130" s="23">
        <f t="shared" si="60"/>
        <v>3.9296503124979933E-2</v>
      </c>
      <c r="N130" s="23">
        <f t="shared" si="60"/>
        <v>3.5142538020229486E-2</v>
      </c>
      <c r="O130" s="23">
        <f t="shared" si="60"/>
        <v>3.3584583934158092E-2</v>
      </c>
      <c r="P130" s="23">
        <f t="shared" si="60"/>
        <v>3.2046206988481638E-2</v>
      </c>
      <c r="Q130" s="23">
        <f t="shared" si="60"/>
        <v>3.0579876339416941E-2</v>
      </c>
      <c r="R130" s="23">
        <f t="shared" si="60"/>
        <v>2.920469477514373E-2</v>
      </c>
      <c r="S130" s="23">
        <f t="shared" si="60"/>
        <v>2.792406392344355E-2</v>
      </c>
      <c r="T130" s="23">
        <f t="shared" si="60"/>
        <v>2.6734120670543315E-2</v>
      </c>
      <c r="U130" s="23">
        <f t="shared" si="60"/>
        <v>2.5627930335953897E-2</v>
      </c>
      <c r="V130" s="23">
        <f t="shared" si="60"/>
        <v>2.501706503500583E-2</v>
      </c>
      <c r="W130" s="23">
        <f t="shared" si="60"/>
        <v>2.4625269507500019E-2</v>
      </c>
      <c r="X130" s="23">
        <f t="shared" si="60"/>
        <v>2.3946588710566968E-2</v>
      </c>
      <c r="Y130" s="23">
        <f t="shared" si="60"/>
        <v>2.3202891116087754E-2</v>
      </c>
      <c r="Z130" s="23">
        <f t="shared" si="60"/>
        <v>2.2441692544145336E-2</v>
      </c>
      <c r="AA130" s="23">
        <f t="shared" si="60"/>
        <v>2.1700025243760079E-2</v>
      </c>
      <c r="AB130" s="23">
        <f t="shared" si="60"/>
        <v>2.1000179779442768E-2</v>
      </c>
      <c r="AC130" s="23">
        <f t="shared" si="60"/>
        <v>2.0914121297184361E-2</v>
      </c>
      <c r="AD130" s="23">
        <f t="shared" si="60"/>
        <v>2.0556283601528551E-2</v>
      </c>
      <c r="AE130" s="23">
        <f t="shared" si="60"/>
        <v>2.0156354334319108E-2</v>
      </c>
      <c r="AF130" s="23">
        <f t="shared" si="60"/>
        <v>1.9593107617251762E-2</v>
      </c>
      <c r="AG130" s="23">
        <f t="shared" si="60"/>
        <v>1.8975898863448991E-2</v>
      </c>
      <c r="AH130" s="23">
        <f t="shared" si="60"/>
        <v>1.8470810811822322E-2</v>
      </c>
      <c r="AI130" s="23">
        <f t="shared" si="60"/>
        <v>1.7996961269169016E-2</v>
      </c>
      <c r="AJ130" s="23">
        <f t="shared" si="60"/>
        <v>1.754621995407828E-2</v>
      </c>
      <c r="AK130" s="23">
        <f t="shared" si="60"/>
        <v>1.7111792631179165E-2</v>
      </c>
      <c r="AL130" s="23">
        <f t="shared" si="60"/>
        <v>1.6689317172659261E-2</v>
      </c>
      <c r="AM130" s="23">
        <f t="shared" si="60"/>
        <v>1.6275468784250013E-2</v>
      </c>
      <c r="AN130" s="23">
        <f t="shared" si="60"/>
        <v>1.5867324644815592E-2</v>
      </c>
      <c r="AO130" s="23">
        <f t="shared" si="60"/>
        <v>1.5462117693284682E-2</v>
      </c>
      <c r="AP130" s="23">
        <f t="shared" si="60"/>
        <v>1.5057165943073757E-2</v>
      </c>
      <c r="AQ130" s="23">
        <f t="shared" si="60"/>
        <v>1.4649880561235793E-2</v>
      </c>
      <c r="AR130" s="23">
        <f t="shared" si="60"/>
        <v>1.4237815197342711E-2</v>
      </c>
      <c r="AS130" s="23">
        <f t="shared" si="60"/>
        <v>1.3818749257290484E-2</v>
      </c>
      <c r="AT130" s="23">
        <f t="shared" si="60"/>
        <v>1.3390814557374998E-2</v>
      </c>
      <c r="AU130" s="23">
        <f t="shared" si="60"/>
        <v>1.2952686162016804E-2</v>
      </c>
      <c r="AV130" s="23">
        <f t="shared" si="60"/>
        <v>1.2503868439643665E-2</v>
      </c>
      <c r="AW130" s="23">
        <f t="shared" si="60"/>
        <v>1.2045118652118643E-2</v>
      </c>
      <c r="AX130" s="23">
        <f t="shared" si="60"/>
        <v>1.1579063644770545E-2</v>
      </c>
      <c r="AY130" s="23">
        <f t="shared" si="60"/>
        <v>1.1111080197222479E-2</v>
      </c>
      <c r="AZ130" s="23">
        <f t="shared" si="60"/>
        <v>1.0650524522422313E-2</v>
      </c>
      <c r="BA130" s="23">
        <f t="shared" si="60"/>
        <v>1.0212406912821631E-2</v>
      </c>
      <c r="BB130" s="23">
        <f t="shared" si="60"/>
        <v>9.8196052420092567E-3</v>
      </c>
      <c r="BC130" s="23">
        <f t="shared" si="60"/>
        <v>9.5056816780710769E-3</v>
      </c>
      <c r="BD130" s="23">
        <f t="shared" si="60"/>
        <v>9.318288864750425E-3</v>
      </c>
      <c r="BE130" s="23">
        <f t="shared" si="60"/>
        <v>9.3229957915100907E-3</v>
      </c>
      <c r="BF130" s="23">
        <f t="shared" si="60"/>
        <v>9.6070954862820766E-3</v>
      </c>
      <c r="BG130" s="23">
        <f t="shared" si="60"/>
        <v>1.0282541070639323E-2</v>
      </c>
      <c r="BH130" s="23">
        <f t="shared" si="60"/>
        <v>1.1486551447264575E-2</v>
      </c>
      <c r="BI130" s="23">
        <f>+$B$14/100+LN(BI56/BH56)/10+$B$18*LN(BI88/BH88)/10</f>
        <v>1.4999999999999999E-4</v>
      </c>
    </row>
    <row r="131" spans="1:61" ht="18" customHeight="1">
      <c r="A131" s="23" t="s">
        <v>88</v>
      </c>
      <c r="B131" s="147"/>
      <c r="C131" s="147">
        <f t="shared" ref="C131:BB131" si="61">+AVERAGE(C129:C130)</f>
        <v>7.8784739422387909E-2</v>
      </c>
      <c r="D131" s="23">
        <f t="shared" si="61"/>
        <v>8.220294066180267E-2</v>
      </c>
      <c r="E131" s="23">
        <f t="shared" si="61"/>
        <v>7.310512836931779E-2</v>
      </c>
      <c r="F131" s="23">
        <f t="shared" si="61"/>
        <v>6.4650602281395741E-2</v>
      </c>
      <c r="G131" s="23">
        <f t="shared" si="61"/>
        <v>5.6733160163196995E-2</v>
      </c>
      <c r="H131" s="23">
        <f t="shared" si="61"/>
        <v>5.160789662919537E-2</v>
      </c>
      <c r="I131" s="23">
        <f t="shared" si="61"/>
        <v>4.8281441034743904E-2</v>
      </c>
      <c r="J131" s="23">
        <f t="shared" si="61"/>
        <v>4.5583957807696585E-2</v>
      </c>
      <c r="K131" s="23">
        <f t="shared" si="61"/>
        <v>4.2542048499461527E-2</v>
      </c>
      <c r="L131" s="23">
        <f t="shared" si="61"/>
        <v>3.9971141425470175E-2</v>
      </c>
      <c r="M131" s="23">
        <f t="shared" si="61"/>
        <v>3.7219520572604706E-2</v>
      </c>
      <c r="N131" s="23">
        <f t="shared" si="61"/>
        <v>3.4363560977193786E-2</v>
      </c>
      <c r="O131" s="23">
        <f t="shared" si="61"/>
        <v>3.2815395461319868E-2</v>
      </c>
      <c r="P131" s="23">
        <f t="shared" si="61"/>
        <v>3.1313041663949291E-2</v>
      </c>
      <c r="Q131" s="23">
        <f t="shared" si="61"/>
        <v>2.9892285557280338E-2</v>
      </c>
      <c r="R131" s="23">
        <f t="shared" si="61"/>
        <v>2.856437934929364E-2</v>
      </c>
      <c r="S131" s="23">
        <f t="shared" si="61"/>
        <v>2.7329092296993433E-2</v>
      </c>
      <c r="T131" s="23">
        <f t="shared" si="61"/>
        <v>2.6181025503248606E-2</v>
      </c>
      <c r="U131" s="23">
        <f t="shared" si="61"/>
        <v>2.5322497685479863E-2</v>
      </c>
      <c r="V131" s="23">
        <f t="shared" si="61"/>
        <v>2.4821167271252925E-2</v>
      </c>
      <c r="W131" s="23">
        <f t="shared" si="61"/>
        <v>2.4285929109033495E-2</v>
      </c>
      <c r="X131" s="23">
        <f t="shared" si="61"/>
        <v>2.3574739913327362E-2</v>
      </c>
      <c r="Y131" s="23">
        <f t="shared" si="61"/>
        <v>2.2822291830116546E-2</v>
      </c>
      <c r="Z131" s="23">
        <f t="shared" si="61"/>
        <v>2.2070858893952709E-2</v>
      </c>
      <c r="AA131" s="23">
        <f t="shared" si="61"/>
        <v>2.1350102511601424E-2</v>
      </c>
      <c r="AB131" s="23">
        <f t="shared" si="61"/>
        <v>2.0957150538313565E-2</v>
      </c>
      <c r="AC131" s="23">
        <f t="shared" si="61"/>
        <v>2.0735202449356456E-2</v>
      </c>
      <c r="AD131" s="23">
        <f t="shared" si="61"/>
        <v>2.035631896792383E-2</v>
      </c>
      <c r="AE131" s="23">
        <f t="shared" si="61"/>
        <v>1.9874730975785435E-2</v>
      </c>
      <c r="AF131" s="23">
        <f t="shared" si="61"/>
        <v>1.9284503240350376E-2</v>
      </c>
      <c r="AG131" s="23">
        <f t="shared" si="61"/>
        <v>1.8723354837635656E-2</v>
      </c>
      <c r="AH131" s="23">
        <f t="shared" si="61"/>
        <v>1.8233886040495667E-2</v>
      </c>
      <c r="AI131" s="23">
        <f t="shared" si="61"/>
        <v>1.7771590611623648E-2</v>
      </c>
      <c r="AJ131" s="23">
        <f t="shared" si="61"/>
        <v>1.7329006292628721E-2</v>
      </c>
      <c r="AK131" s="23">
        <f t="shared" si="61"/>
        <v>1.6900554901919211E-2</v>
      </c>
      <c r="AL131" s="23">
        <f t="shared" si="61"/>
        <v>1.6482392978454635E-2</v>
      </c>
      <c r="AM131" s="23">
        <f t="shared" si="61"/>
        <v>1.6071396714532803E-2</v>
      </c>
      <c r="AN131" s="23">
        <f t="shared" si="61"/>
        <v>1.5664721169050138E-2</v>
      </c>
      <c r="AO131" s="23">
        <f t="shared" si="61"/>
        <v>1.525964181817922E-2</v>
      </c>
      <c r="AP131" s="23">
        <f t="shared" si="61"/>
        <v>1.4853523252154775E-2</v>
      </c>
      <c r="AQ131" s="23">
        <f t="shared" si="61"/>
        <v>1.4443847879289252E-2</v>
      </c>
      <c r="AR131" s="23">
        <f t="shared" si="61"/>
        <v>1.4028282227316597E-2</v>
      </c>
      <c r="AS131" s="23">
        <f t="shared" si="61"/>
        <v>1.360478190733274E-2</v>
      </c>
      <c r="AT131" s="23">
        <f t="shared" si="61"/>
        <v>1.3171750359695901E-2</v>
      </c>
      <c r="AU131" s="23">
        <f t="shared" si="61"/>
        <v>1.2728277300830235E-2</v>
      </c>
      <c r="AV131" s="23">
        <f t="shared" si="61"/>
        <v>1.2274493545881154E-2</v>
      </c>
      <c r="AW131" s="23">
        <f t="shared" si="61"/>
        <v>1.1812091148444594E-2</v>
      </c>
      <c r="AX131" s="23">
        <f t="shared" si="61"/>
        <v>1.1345071920996512E-2</v>
      </c>
      <c r="AY131" s="23">
        <f t="shared" si="61"/>
        <v>1.0880802359822396E-2</v>
      </c>
      <c r="AZ131" s="23">
        <f t="shared" si="61"/>
        <v>1.0431465717621973E-2</v>
      </c>
      <c r="BA131" s="23">
        <f t="shared" si="61"/>
        <v>1.0016006077415443E-2</v>
      </c>
      <c r="BB131" s="23">
        <f t="shared" si="61"/>
        <v>9.6626434600401677E-3</v>
      </c>
      <c r="BC131" s="23">
        <f>+AVERAGE(BC129:BC130)</f>
        <v>9.411985271410751E-3</v>
      </c>
      <c r="BD131" s="23">
        <f>+AVERAGE(BD129:BD130)</f>
        <v>9.3206423281302579E-3</v>
      </c>
      <c r="BE131" s="23">
        <f>+AVERAGE(BE129:BE130)</f>
        <v>9.4650456388960837E-3</v>
      </c>
      <c r="BF131" s="23">
        <f>+AVERAGE(BF129:BF130)</f>
        <v>9.9448182784607E-3</v>
      </c>
      <c r="BG131" s="23">
        <f>+AVERAGE(BG129:BG130)</f>
        <v>1.0884546258951949E-2</v>
      </c>
      <c r="BH131" s="23" t="e">
        <f>+$B$14/100+LN(BH58/BG58)/10+$B$18*LN(BI90/BH90)/10</f>
        <v>#DIV/0!</v>
      </c>
      <c r="BI131" s="23" t="e">
        <f>+BH131</f>
        <v>#DIV/0!</v>
      </c>
    </row>
    <row r="132" spans="1:61" ht="18" customHeight="1">
      <c r="A132" s="23" t="s">
        <v>13</v>
      </c>
      <c r="B132" s="147">
        <f t="shared" ref="B132:BI132" si="62">+B88^-$B$18</f>
        <v>0.32492082705854891</v>
      </c>
      <c r="C132" s="147">
        <f t="shared" si="62"/>
        <v>0.21589212649805878</v>
      </c>
      <c r="D132" s="23">
        <f t="shared" si="62"/>
        <v>0.11759079568954331</v>
      </c>
      <c r="E132" s="23">
        <f t="shared" si="62"/>
        <v>6.9175680940377474E-2</v>
      </c>
      <c r="F132" s="23">
        <f t="shared" si="62"/>
        <v>4.2901292706640656E-2</v>
      </c>
      <c r="G132" s="23">
        <f t="shared" si="62"/>
        <v>2.8076070102216025E-2</v>
      </c>
      <c r="H132" s="23">
        <f t="shared" si="62"/>
        <v>1.9270208024070264E-2</v>
      </c>
      <c r="I132" s="23">
        <f t="shared" si="62"/>
        <v>1.370410190986421E-2</v>
      </c>
      <c r="J132" s="23">
        <f t="shared" si="62"/>
        <v>1.0052958519637067E-2</v>
      </c>
      <c r="K132" s="23">
        <f t="shared" si="62"/>
        <v>7.5455014835465262E-3</v>
      </c>
      <c r="L132" s="23">
        <f t="shared" si="62"/>
        <v>5.830177624617891E-3</v>
      </c>
      <c r="M132" s="23">
        <f t="shared" si="62"/>
        <v>4.5254729745202839E-3</v>
      </c>
      <c r="N132" s="23">
        <f t="shared" si="62"/>
        <v>3.6617324290592747E-3</v>
      </c>
      <c r="O132" s="23">
        <f t="shared" si="62"/>
        <v>3.0093683246185709E-3</v>
      </c>
      <c r="P132" s="23">
        <f t="shared" si="62"/>
        <v>2.5115693288206994E-3</v>
      </c>
      <c r="Q132" s="23">
        <f t="shared" si="62"/>
        <v>2.1270768907691922E-3</v>
      </c>
      <c r="R132" s="23">
        <f t="shared" si="62"/>
        <v>1.8263901044095784E-3</v>
      </c>
      <c r="S132" s="23">
        <f t="shared" si="62"/>
        <v>1.5884209655521433E-3</v>
      </c>
      <c r="T132" s="23">
        <f t="shared" si="62"/>
        <v>1.3979947285536686E-3</v>
      </c>
      <c r="U132" s="23">
        <f t="shared" si="62"/>
        <v>1.2440836442403961E-3</v>
      </c>
      <c r="V132" s="23">
        <f t="shared" si="62"/>
        <v>1.1224427168020517E-3</v>
      </c>
      <c r="W132" s="23">
        <f t="shared" si="62"/>
        <v>1.0244669283230963E-3</v>
      </c>
      <c r="X132" s="23">
        <f t="shared" si="62"/>
        <v>9.4141079341181872E-4</v>
      </c>
      <c r="Y132" s="23">
        <f t="shared" si="62"/>
        <v>8.7154585341909184E-4</v>
      </c>
      <c r="Z132" s="23">
        <f t="shared" si="62"/>
        <v>8.1303108798690929E-4</v>
      </c>
      <c r="AA132" s="23">
        <f t="shared" si="62"/>
        <v>7.6409099838606331E-4</v>
      </c>
      <c r="AB132" s="23">
        <f t="shared" si="62"/>
        <v>7.2314003326698914E-4</v>
      </c>
      <c r="AC132" s="23">
        <f t="shared" si="62"/>
        <v>6.8497303257910886E-4</v>
      </c>
      <c r="AD132" s="23">
        <f t="shared" si="62"/>
        <v>6.5114635193199485E-4</v>
      </c>
      <c r="AE132" s="23">
        <f t="shared" si="62"/>
        <v>6.214706463329617E-4</v>
      </c>
      <c r="AF132" s="23">
        <f t="shared" si="62"/>
        <v>5.9503278255999261E-4</v>
      </c>
      <c r="AG132" s="23">
        <f t="shared" si="62"/>
        <v>5.7183901652856398E-4</v>
      </c>
      <c r="AH132" s="23">
        <f t="shared" si="62"/>
        <v>5.5233204930132018E-4</v>
      </c>
      <c r="AI132" s="23">
        <f t="shared" si="62"/>
        <v>5.3602445837316263E-4</v>
      </c>
      <c r="AJ132" s="23">
        <f t="shared" si="62"/>
        <v>5.2254838989092679E-4</v>
      </c>
      <c r="AK132" s="23">
        <f t="shared" si="62"/>
        <v>5.1162895521308449E-4</v>
      </c>
      <c r="AL132" s="23">
        <f t="shared" si="62"/>
        <v>5.0305851419617503E-4</v>
      </c>
      <c r="AM132" s="23">
        <f t="shared" si="62"/>
        <v>4.9668290576164442E-4</v>
      </c>
      <c r="AN132" s="23">
        <f t="shared" si="62"/>
        <v>4.9239368015688094E-4</v>
      </c>
      <c r="AO132" s="23">
        <f t="shared" si="62"/>
        <v>4.9012349135236957E-4</v>
      </c>
      <c r="AP132" s="23">
        <f t="shared" si="62"/>
        <v>4.8984338770588552E-4</v>
      </c>
      <c r="AQ132" s="23">
        <f t="shared" si="62"/>
        <v>4.9156143047155766E-4</v>
      </c>
      <c r="AR132" s="23">
        <f t="shared" si="62"/>
        <v>4.9532235136731163E-4</v>
      </c>
      <c r="AS132" s="23">
        <f t="shared" si="62"/>
        <v>5.0120804427890981E-4</v>
      </c>
      <c r="AT132" s="23">
        <f t="shared" si="62"/>
        <v>5.0933865400928002E-4</v>
      </c>
      <c r="AU132" s="23">
        <f t="shared" si="62"/>
        <v>5.198738914581237E-4</v>
      </c>
      <c r="AV132" s="23">
        <f t="shared" si="62"/>
        <v>5.3301394195642479E-4</v>
      </c>
      <c r="AW132" s="23">
        <f t="shared" si="62"/>
        <v>5.4899887636821344E-4</v>
      </c>
      <c r="AX132" s="23">
        <f t="shared" si="62"/>
        <v>5.6810471457267983E-4</v>
      </c>
      <c r="AY132" s="23">
        <f t="shared" si="62"/>
        <v>5.906330669007379E-4</v>
      </c>
      <c r="AZ132" s="23">
        <f t="shared" si="62"/>
        <v>6.168893739640659E-4</v>
      </c>
      <c r="BA132" s="23">
        <f t="shared" si="62"/>
        <v>6.4714193342808727E-4</v>
      </c>
      <c r="BB132" s="23">
        <f t="shared" si="62"/>
        <v>6.8154998201388659E-4</v>
      </c>
      <c r="BC132" s="23">
        <f t="shared" si="62"/>
        <v>7.2004432516627312E-4</v>
      </c>
      <c r="BD132" s="23">
        <f t="shared" si="62"/>
        <v>7.6213970913206915E-4</v>
      </c>
      <c r="BE132" s="23">
        <f t="shared" si="62"/>
        <v>8.0665811265808146E-4</v>
      </c>
      <c r="BF132" s="23">
        <f t="shared" si="62"/>
        <v>8.513548072073613E-4</v>
      </c>
      <c r="BG132" s="23">
        <f t="shared" si="62"/>
        <v>8.9247951473660919E-4</v>
      </c>
      <c r="BH132" s="23">
        <f t="shared" si="62"/>
        <v>9.243936843741985E-4</v>
      </c>
      <c r="BI132" s="23">
        <f t="shared" si="62"/>
        <v>9.243936843741985E-4</v>
      </c>
    </row>
    <row r="133" spans="1:61" ht="18" customHeight="1">
      <c r="A133" s="23" t="s">
        <v>14</v>
      </c>
      <c r="B133" s="147">
        <f t="shared" ref="B133:AG133" si="63">+B17*B132/$B132</f>
        <v>1</v>
      </c>
      <c r="C133" s="147">
        <f t="shared" si="63"/>
        <v>0.5725307690315492</v>
      </c>
      <c r="D133" s="23">
        <f t="shared" si="63"/>
        <v>0.26870449655463025</v>
      </c>
      <c r="E133" s="23">
        <f t="shared" si="63"/>
        <v>0.13620549390291117</v>
      </c>
      <c r="F133" s="23">
        <f t="shared" si="63"/>
        <v>7.2786550636584846E-2</v>
      </c>
      <c r="G133" s="23">
        <f t="shared" si="63"/>
        <v>4.1044659353819943E-2</v>
      </c>
      <c r="H133" s="23">
        <f t="shared" si="63"/>
        <v>2.4274277809478093E-2</v>
      </c>
      <c r="I133" s="23">
        <f t="shared" si="63"/>
        <v>1.4874763591799532E-2</v>
      </c>
      <c r="J133" s="23">
        <f t="shared" si="63"/>
        <v>9.4022752431194897E-3</v>
      </c>
      <c r="K133" s="23">
        <f t="shared" si="63"/>
        <v>6.0808845259156903E-3</v>
      </c>
      <c r="L133" s="23">
        <f t="shared" si="63"/>
        <v>4.0485547000745836E-3</v>
      </c>
      <c r="M133" s="23">
        <f t="shared" si="63"/>
        <v>2.7078323866582548E-3</v>
      </c>
      <c r="N133" s="23">
        <f t="shared" si="63"/>
        <v>1.8879217347763551E-3</v>
      </c>
      <c r="O133" s="23">
        <f t="shared" si="63"/>
        <v>1.3369411878397951E-3</v>
      </c>
      <c r="P133" s="23">
        <f t="shared" si="63"/>
        <v>9.6143893571178985E-4</v>
      </c>
      <c r="Q133" s="23">
        <f t="shared" si="63"/>
        <v>7.0161570526361557E-4</v>
      </c>
      <c r="R133" s="23">
        <f t="shared" si="63"/>
        <v>5.1909785646568033E-4</v>
      </c>
      <c r="S133" s="23">
        <f t="shared" si="63"/>
        <v>3.8901010096679939E-4</v>
      </c>
      <c r="T133" s="23">
        <f t="shared" si="63"/>
        <v>2.9501247352648635E-4</v>
      </c>
      <c r="U133" s="23">
        <f t="shared" si="63"/>
        <v>2.2621635644831108E-4</v>
      </c>
      <c r="V133" s="23">
        <f t="shared" si="63"/>
        <v>1.7586450193146161E-4</v>
      </c>
      <c r="W133" s="23">
        <f t="shared" si="63"/>
        <v>1.383093437782608E-4</v>
      </c>
      <c r="X133" s="23">
        <f t="shared" si="63"/>
        <v>1.0951467745225568E-4</v>
      </c>
      <c r="Y133" s="23">
        <f t="shared" si="63"/>
        <v>8.7362081618113697E-5</v>
      </c>
      <c r="Z133" s="23">
        <f t="shared" si="63"/>
        <v>7.0223013455061536E-5</v>
      </c>
      <c r="AA133" s="23">
        <f t="shared" si="63"/>
        <v>5.6866561774054576E-5</v>
      </c>
      <c r="AB133" s="23">
        <f t="shared" si="63"/>
        <v>4.6373926575666438E-5</v>
      </c>
      <c r="AC133" s="23">
        <f t="shared" si="63"/>
        <v>3.7849880817125004E-5</v>
      </c>
      <c r="AD133" s="23">
        <f t="shared" si="63"/>
        <v>3.1003393462556259E-5</v>
      </c>
      <c r="AE133" s="23">
        <f t="shared" si="63"/>
        <v>2.549710182212575E-5</v>
      </c>
      <c r="AF133" s="23">
        <f t="shared" si="63"/>
        <v>2.1035394851274911E-5</v>
      </c>
      <c r="AG133" s="23">
        <f t="shared" si="63"/>
        <v>1.7418996689613256E-5</v>
      </c>
      <c r="AH133" s="23">
        <f t="shared" ref="AH133:BI133" si="64">+AH17*AH132/$B132</f>
        <v>1.449736837238061E-5</v>
      </c>
      <c r="AI133" s="23">
        <f t="shared" si="64"/>
        <v>1.2123084000574318E-5</v>
      </c>
      <c r="AJ133" s="23">
        <f t="shared" si="64"/>
        <v>1.0183442115723071E-5</v>
      </c>
      <c r="AK133" s="23">
        <f t="shared" si="64"/>
        <v>8.5913770190007862E-6</v>
      </c>
      <c r="AL133" s="23">
        <f t="shared" si="64"/>
        <v>7.2788998506602715E-6</v>
      </c>
      <c r="AM133" s="23">
        <f t="shared" si="64"/>
        <v>6.1925002242472976E-6</v>
      </c>
      <c r="AN133" s="23">
        <f t="shared" si="64"/>
        <v>5.2897952880403192E-6</v>
      </c>
      <c r="AO133" s="23">
        <f t="shared" si="64"/>
        <v>4.537028332093923E-6</v>
      </c>
      <c r="AP133" s="23">
        <f t="shared" si="64"/>
        <v>3.9071744315059469E-6</v>
      </c>
      <c r="AQ133" s="23">
        <f t="shared" si="64"/>
        <v>3.3784922511147059E-6</v>
      </c>
      <c r="AR133" s="23">
        <f t="shared" si="64"/>
        <v>2.9334090750106461E-6</v>
      </c>
      <c r="AS133" s="23">
        <f t="shared" si="64"/>
        <v>2.5576570791975314E-6</v>
      </c>
      <c r="AT133" s="23">
        <f t="shared" si="64"/>
        <v>2.2396001948335268E-6</v>
      </c>
      <c r="AU133" s="23">
        <f t="shared" si="64"/>
        <v>1.969706169189243E-6</v>
      </c>
      <c r="AV133" s="23">
        <f t="shared" si="64"/>
        <v>1.7401295589058216E-6</v>
      </c>
      <c r="AW133" s="23">
        <f t="shared" si="64"/>
        <v>1.5443795719379786E-6</v>
      </c>
      <c r="AX133" s="23">
        <f t="shared" si="64"/>
        <v>1.377052708445122E-6</v>
      </c>
      <c r="AY133" s="23">
        <f t="shared" si="64"/>
        <v>1.2336146133309166E-6</v>
      </c>
      <c r="AZ133" s="23">
        <f t="shared" si="64"/>
        <v>1.1102188962160897E-6</v>
      </c>
      <c r="BA133" s="23">
        <f t="shared" si="64"/>
        <v>1.00355330368333E-6</v>
      </c>
      <c r="BB133" s="23">
        <f t="shared" si="64"/>
        <v>9.1070598574610032E-7</v>
      </c>
      <c r="BC133" s="23">
        <f t="shared" si="64"/>
        <v>8.2904726295698634E-7</v>
      </c>
      <c r="BD133" s="23">
        <f t="shared" si="64"/>
        <v>7.5612609298622475E-7</v>
      </c>
      <c r="BE133" s="23">
        <f t="shared" si="64"/>
        <v>6.8958644930964455E-7</v>
      </c>
      <c r="BF133" s="23">
        <f t="shared" si="64"/>
        <v>6.2711816843763476E-7</v>
      </c>
      <c r="BG133" s="23">
        <f t="shared" si="64"/>
        <v>5.6646962121600051E-7</v>
      </c>
      <c r="BH133" s="23">
        <f t="shared" si="64"/>
        <v>5.0556257252337461E-7</v>
      </c>
      <c r="BI133" s="23">
        <f t="shared" si="64"/>
        <v>4.3562670232856243E-7</v>
      </c>
    </row>
    <row r="134" spans="1:61" ht="18" customHeight="1">
      <c r="A134" s="23" t="s">
        <v>15</v>
      </c>
      <c r="B134" s="147"/>
      <c r="C134" s="147">
        <f>+(C133/B133)^-0.1-1</f>
        <v>5.7353280000594697E-2</v>
      </c>
      <c r="D134" s="23">
        <f t="shared" ref="D134:BI134" si="65">+(D133/C133)^-0.1-1</f>
        <v>7.8580066561058315E-2</v>
      </c>
      <c r="E134" s="23">
        <f t="shared" si="65"/>
        <v>7.0306174573296021E-2</v>
      </c>
      <c r="F134" s="23">
        <f t="shared" si="65"/>
        <v>6.4668362101576893E-2</v>
      </c>
      <c r="G134" s="23">
        <f t="shared" si="65"/>
        <v>5.8959737745117868E-2</v>
      </c>
      <c r="H134" s="23">
        <f t="shared" si="65"/>
        <v>5.3928221027108147E-2</v>
      </c>
      <c r="I134" s="23">
        <f t="shared" si="65"/>
        <v>5.0194222111601627E-2</v>
      </c>
      <c r="J134" s="23">
        <f t="shared" si="65"/>
        <v>4.6939802612978809E-2</v>
      </c>
      <c r="K134" s="23">
        <f t="shared" si="65"/>
        <v>4.4543715365336745E-2</v>
      </c>
      <c r="L134" s="23">
        <f t="shared" si="65"/>
        <v>4.1517746914990994E-2</v>
      </c>
      <c r="M134" s="23">
        <f t="shared" si="65"/>
        <v>4.1040974504583438E-2</v>
      </c>
      <c r="N134" s="23">
        <f t="shared" si="65"/>
        <v>3.6725496002879332E-2</v>
      </c>
      <c r="O134" s="23">
        <f t="shared" si="65"/>
        <v>3.5111582808019071E-2</v>
      </c>
      <c r="P134" s="23">
        <f t="shared" si="65"/>
        <v>3.3520415234385981E-2</v>
      </c>
      <c r="Q134" s="23">
        <f t="shared" si="65"/>
        <v>3.200604312954991E-2</v>
      </c>
      <c r="R134" s="23">
        <f t="shared" si="65"/>
        <v>3.0587822823531896E-2</v>
      </c>
      <c r="S134" s="23">
        <f t="shared" si="65"/>
        <v>2.9268864991542687E-2</v>
      </c>
      <c r="T134" s="23">
        <f t="shared" si="65"/>
        <v>2.8044821865588654E-2</v>
      </c>
      <c r="U134" s="23">
        <f t="shared" si="65"/>
        <v>2.6908237375404154E-2</v>
      </c>
      <c r="V134" s="23">
        <f t="shared" si="65"/>
        <v>2.5497442641702062E-2</v>
      </c>
      <c r="W134" s="23">
        <f t="shared" si="65"/>
        <v>2.4312957526686052E-2</v>
      </c>
      <c r="X134" s="23">
        <f t="shared" si="65"/>
        <v>2.3618011842183151E-2</v>
      </c>
      <c r="Y134" s="23">
        <f t="shared" si="65"/>
        <v>2.2857032593402771E-2</v>
      </c>
      <c r="Z134" s="23">
        <f t="shared" si="65"/>
        <v>2.2078731539297403E-2</v>
      </c>
      <c r="AA134" s="23">
        <f t="shared" si="65"/>
        <v>2.1320970203832612E-2</v>
      </c>
      <c r="AB134" s="23">
        <f t="shared" si="65"/>
        <v>2.0606453410055403E-2</v>
      </c>
      <c r="AC134" s="23">
        <f t="shared" si="65"/>
        <v>2.0518625346920727E-2</v>
      </c>
      <c r="AD134" s="23">
        <f t="shared" si="65"/>
        <v>2.0153510643450723E-2</v>
      </c>
      <c r="AE134" s="23">
        <f t="shared" si="65"/>
        <v>1.9745602970043574E-2</v>
      </c>
      <c r="AF134" s="23">
        <f t="shared" si="65"/>
        <v>1.942203094103867E-2</v>
      </c>
      <c r="AG134" s="23">
        <f t="shared" si="65"/>
        <v>1.9043570433293855E-2</v>
      </c>
      <c r="AH134" s="23">
        <f t="shared" si="65"/>
        <v>1.852899366600913E-2</v>
      </c>
      <c r="AI134" s="23">
        <f t="shared" si="65"/>
        <v>1.804647849700558E-2</v>
      </c>
      <c r="AJ134" s="23">
        <f t="shared" si="65"/>
        <v>1.7587706290025817E-2</v>
      </c>
      <c r="AK134" s="23">
        <f t="shared" si="65"/>
        <v>1.7145734396251333E-2</v>
      </c>
      <c r="AL134" s="23">
        <f t="shared" si="65"/>
        <v>1.6716106045838286E-2</v>
      </c>
      <c r="AM134" s="23">
        <f t="shared" si="65"/>
        <v>1.6295426778603961E-2</v>
      </c>
      <c r="AN134" s="23">
        <f t="shared" si="65"/>
        <v>1.588071639279387E-2</v>
      </c>
      <c r="AO134" s="23">
        <f t="shared" si="65"/>
        <v>1.5469157853407189E-2</v>
      </c>
      <c r="AP134" s="23">
        <f t="shared" si="65"/>
        <v>1.5058025090733285E-2</v>
      </c>
      <c r="AQ134" s="23">
        <f t="shared" si="65"/>
        <v>1.4644690973582231E-2</v>
      </c>
      <c r="AR134" s="23">
        <f t="shared" si="65"/>
        <v>1.4226677170193991E-2</v>
      </c>
      <c r="AS134" s="23">
        <f t="shared" si="65"/>
        <v>1.3801738359209503E-2</v>
      </c>
      <c r="AT134" s="23">
        <f t="shared" si="65"/>
        <v>1.3367990231087701E-2</v>
      </c>
      <c r="AU134" s="23">
        <f t="shared" si="65"/>
        <v>1.2924102186699482E-2</v>
      </c>
      <c r="AV134" s="23">
        <f t="shared" si="65"/>
        <v>1.246958590333036E-2</v>
      </c>
      <c r="AW134" s="23">
        <f t="shared" si="65"/>
        <v>1.2005222217436495E-2</v>
      </c>
      <c r="AX134" s="23">
        <f t="shared" si="65"/>
        <v>1.1533682006533041E-2</v>
      </c>
      <c r="AY134" s="23">
        <f t="shared" si="65"/>
        <v>1.1060411736680598E-2</v>
      </c>
      <c r="AZ134" s="23">
        <f t="shared" si="65"/>
        <v>1.0594869338814927E-2</v>
      </c>
      <c r="BA134" s="23">
        <f t="shared" si="65"/>
        <v>1.0152206906569372E-2</v>
      </c>
      <c r="BB134" s="23">
        <f t="shared" si="65"/>
        <v>9.7554953515033294E-3</v>
      </c>
      <c r="BC134" s="23">
        <f t="shared" si="65"/>
        <v>9.4385590571846034E-3</v>
      </c>
      <c r="BD134" s="23">
        <f t="shared" si="65"/>
        <v>9.2494152483775238E-3</v>
      </c>
      <c r="BE134" s="23">
        <f t="shared" si="65"/>
        <v>9.2541657226370422E-3</v>
      </c>
      <c r="BF134" s="23">
        <f t="shared" si="65"/>
        <v>9.5409352567061845E-3</v>
      </c>
      <c r="BG134" s="23">
        <f t="shared" si="65"/>
        <v>1.0223055565294681E-2</v>
      </c>
      <c r="BH134" s="23">
        <f t="shared" si="65"/>
        <v>1.1440107131234889E-2</v>
      </c>
      <c r="BI134" s="23">
        <f t="shared" si="65"/>
        <v>1.4999999999999902E-2</v>
      </c>
    </row>
    <row r="135" spans="1:61" ht="18" customHeight="1">
      <c r="A135" s="23" t="s">
        <v>206</v>
      </c>
      <c r="B135" s="147"/>
      <c r="C135" s="147">
        <f>+LN(C56/B56)/10</f>
        <v>1.4276192989357461E-2</v>
      </c>
      <c r="D135" s="23">
        <f t="shared" ref="D135:K135" si="66">+LN(D56/C56)/10</f>
        <v>1.1656207940794016E-2</v>
      </c>
      <c r="E135" s="23">
        <f t="shared" si="66"/>
        <v>8.9367234613343793E-3</v>
      </c>
      <c r="F135" s="23">
        <f t="shared" si="66"/>
        <v>6.4426526819549345E-3</v>
      </c>
      <c r="G135" s="23">
        <f t="shared" si="66"/>
        <v>2.6853765187099818E-3</v>
      </c>
      <c r="H135" s="23">
        <f t="shared" si="66"/>
        <v>7.4677571723251912E-4</v>
      </c>
      <c r="I135" s="23">
        <f t="shared" si="66"/>
        <v>7.4677571723251912E-4</v>
      </c>
      <c r="J135" s="23">
        <f t="shared" si="66"/>
        <v>7.4677571723251912E-4</v>
      </c>
      <c r="K135" s="23">
        <f t="shared" si="66"/>
        <v>7.4677571723251912E-4</v>
      </c>
    </row>
    <row r="136" spans="1:61" ht="18" customHeight="1">
      <c r="A136" s="23" t="s">
        <v>207</v>
      </c>
      <c r="B136" s="147"/>
      <c r="C136" s="147">
        <f>+C134+C135</f>
        <v>7.1629472989952161E-2</v>
      </c>
      <c r="D136" s="23">
        <f t="shared" ref="D136:K136" si="67">+D134+D135</f>
        <v>9.0236274501852329E-2</v>
      </c>
      <c r="E136" s="23">
        <f t="shared" si="67"/>
        <v>7.9242898034630402E-2</v>
      </c>
      <c r="F136" s="23">
        <f t="shared" si="67"/>
        <v>7.1111014783531823E-2</v>
      </c>
      <c r="G136" s="23">
        <f t="shared" si="67"/>
        <v>6.1645114263827849E-2</v>
      </c>
      <c r="H136" s="23">
        <f t="shared" si="67"/>
        <v>5.4674996744340669E-2</v>
      </c>
      <c r="I136" s="23">
        <f t="shared" si="67"/>
        <v>5.0940997828834149E-2</v>
      </c>
      <c r="J136" s="23">
        <f t="shared" si="67"/>
        <v>4.7686578330211331E-2</v>
      </c>
      <c r="K136" s="23">
        <f t="shared" si="67"/>
        <v>4.5290491082569266E-2</v>
      </c>
    </row>
    <row r="137" spans="1:61" ht="18" customHeight="1">
      <c r="A137" s="23" t="s">
        <v>208</v>
      </c>
      <c r="B137" s="147"/>
      <c r="C137" s="147">
        <f>+C136-C129</f>
        <v>-1.5783545362748563E-2</v>
      </c>
      <c r="D137" s="23">
        <f t="shared" ref="D137:K137" si="68">+D136-D129</f>
        <v>1.3243411530947713E-2</v>
      </c>
      <c r="E137" s="23">
        <f t="shared" si="68"/>
        <v>1.0025504266899452E-2</v>
      </c>
      <c r="F137" s="23">
        <f t="shared" si="68"/>
        <v>1.102720398847129E-2</v>
      </c>
      <c r="G137" s="23">
        <f t="shared" si="68"/>
        <v>8.2626047324943913E-3</v>
      </c>
      <c r="H137" s="23">
        <f t="shared" si="68"/>
        <v>4.8417130172833875E-3</v>
      </c>
      <c r="I137" s="23">
        <f t="shared" si="68"/>
        <v>4.2113994864036233E-3</v>
      </c>
      <c r="J137" s="23">
        <f t="shared" si="68"/>
        <v>3.2482610572486872E-3</v>
      </c>
      <c r="K137" s="23">
        <f t="shared" si="68"/>
        <v>4.6447113566088563E-3</v>
      </c>
    </row>
    <row r="138" spans="1:61" ht="18" customHeight="1">
      <c r="A138" s="23"/>
      <c r="B138" s="147" t="s">
        <v>28</v>
      </c>
    </row>
    <row r="139" spans="1:61" ht="18" customHeight="1">
      <c r="A139" s="23" t="s">
        <v>209</v>
      </c>
      <c r="B139" s="147">
        <f t="shared" ref="B139:BI139" si="69">+$B$7*B68/B74-(1-(1-0.1)^10)/10</f>
        <v>0.11216320177106752</v>
      </c>
      <c r="C139" s="147">
        <f t="shared" si="69"/>
        <v>9.4356412250888436E-2</v>
      </c>
      <c r="D139" s="23">
        <f t="shared" si="69"/>
        <v>7.9061817418158917E-2</v>
      </c>
      <c r="E139" s="23">
        <f t="shared" si="69"/>
        <v>7.0762236425965783E-2</v>
      </c>
      <c r="F139" s="23">
        <f t="shared" si="69"/>
        <v>6.5410342888086295E-2</v>
      </c>
      <c r="G139" s="23">
        <f t="shared" si="69"/>
        <v>6.0865707551692252E-2</v>
      </c>
      <c r="H139" s="23">
        <f t="shared" si="69"/>
        <v>5.6941471689736012E-2</v>
      </c>
      <c r="I139" s="23">
        <f t="shared" si="69"/>
        <v>5.37508269083741E-2</v>
      </c>
      <c r="J139" s="23">
        <f t="shared" si="69"/>
        <v>5.0967542796001158E-2</v>
      </c>
      <c r="K139" s="23">
        <f t="shared" si="69"/>
        <v>4.8390372801738676E-2</v>
      </c>
      <c r="L139" s="23">
        <f t="shared" si="69"/>
        <v>4.5816772864927566E-2</v>
      </c>
      <c r="M139" s="23">
        <f t="shared" si="69"/>
        <v>4.2651482549029493E-2</v>
      </c>
      <c r="N139" s="23">
        <f t="shared" si="69"/>
        <v>4.1467746019871535E-2</v>
      </c>
      <c r="O139" s="23">
        <f t="shared" si="69"/>
        <v>4.0013028177246807E-2</v>
      </c>
      <c r="P139" s="23">
        <f t="shared" si="69"/>
        <v>3.8503020386454492E-2</v>
      </c>
      <c r="Q139" s="23">
        <f t="shared" si="69"/>
        <v>3.7036641062262135E-2</v>
      </c>
      <c r="R139" s="23">
        <f t="shared" si="69"/>
        <v>3.5654513475256777E-2</v>
      </c>
      <c r="S139" s="23">
        <f t="shared" si="69"/>
        <v>3.4369298253108194E-2</v>
      </c>
      <c r="T139" s="23">
        <f t="shared" si="69"/>
        <v>3.3180651788570659E-2</v>
      </c>
      <c r="U139" s="23">
        <f t="shared" si="69"/>
        <v>3.2082544355288622E-2</v>
      </c>
      <c r="V139" s="23">
        <f t="shared" si="69"/>
        <v>3.1582189185006923E-2</v>
      </c>
      <c r="W139" s="23">
        <f t="shared" si="69"/>
        <v>3.1413626514652543E-2</v>
      </c>
      <c r="X139" s="23">
        <f t="shared" si="69"/>
        <v>3.0923132230831693E-2</v>
      </c>
      <c r="Y139" s="23">
        <f t="shared" si="69"/>
        <v>3.0289085410669353E-2</v>
      </c>
      <c r="Z139" s="23">
        <f t="shared" si="69"/>
        <v>2.9599990062682394E-2</v>
      </c>
      <c r="AA139" s="23">
        <f t="shared" si="69"/>
        <v>2.8907783475925042E-2</v>
      </c>
      <c r="AB139" s="23">
        <f t="shared" si="69"/>
        <v>2.8242914339102129E-2</v>
      </c>
      <c r="AC139" s="23">
        <f t="shared" si="69"/>
        <v>2.7969207217133807E-2</v>
      </c>
      <c r="AD139" s="23">
        <f t="shared" si="69"/>
        <v>2.7656350212236849E-2</v>
      </c>
      <c r="AE139" s="23">
        <f t="shared" si="69"/>
        <v>2.7305088607631436E-2</v>
      </c>
      <c r="AF139" s="23">
        <f t="shared" si="69"/>
        <v>2.6766178566419441E-2</v>
      </c>
      <c r="AG139" s="23">
        <f t="shared" si="69"/>
        <v>2.6134052678682948E-2</v>
      </c>
      <c r="AH139" s="23">
        <f t="shared" si="69"/>
        <v>2.5615297829618036E-2</v>
      </c>
      <c r="AI139" s="23">
        <f t="shared" si="69"/>
        <v>2.5154235304607711E-2</v>
      </c>
      <c r="AJ139" s="23">
        <f t="shared" si="69"/>
        <v>2.4727296713409647E-2</v>
      </c>
      <c r="AK139" s="23">
        <f t="shared" si="69"/>
        <v>2.4322413628204614E-2</v>
      </c>
      <c r="AL139" s="23">
        <f t="shared" si="69"/>
        <v>2.3932849311639096E-2</v>
      </c>
      <c r="AM139" s="23">
        <f t="shared" si="69"/>
        <v>2.3554300375851753E-2</v>
      </c>
      <c r="AN139" s="23">
        <f t="shared" si="69"/>
        <v>2.3183542778018262E-2</v>
      </c>
      <c r="AO139" s="23">
        <f t="shared" si="69"/>
        <v>2.2817827987531084E-2</v>
      </c>
      <c r="AP139" s="23">
        <f t="shared" si="69"/>
        <v>2.2454636132104841E-2</v>
      </c>
      <c r="AQ139" s="23">
        <f t="shared" si="69"/>
        <v>2.2091596276066564E-2</v>
      </c>
      <c r="AR139" s="23">
        <f t="shared" si="69"/>
        <v>2.1726487344851914E-2</v>
      </c>
      <c r="AS139" s="23">
        <f t="shared" si="69"/>
        <v>2.1357285754820682E-2</v>
      </c>
      <c r="AT139" s="23">
        <f t="shared" si="69"/>
        <v>2.0982253173399773E-2</v>
      </c>
      <c r="AU139" s="23">
        <f t="shared" si="69"/>
        <v>2.0600073396652999E-2</v>
      </c>
      <c r="AV139" s="23">
        <f t="shared" si="69"/>
        <v>2.0210058059115091E-2</v>
      </c>
      <c r="AW139" s="23">
        <f t="shared" si="69"/>
        <v>1.9812450395065032E-2</v>
      </c>
      <c r="AX139" s="23">
        <f t="shared" si="69"/>
        <v>1.9408866333076272E-2</v>
      </c>
      <c r="AY139" s="23">
        <f t="shared" si="69"/>
        <v>1.90029234541957E-2</v>
      </c>
      <c r="AZ139" s="23">
        <f t="shared" si="69"/>
        <v>1.8601120410732377E-2</v>
      </c>
      <c r="BA139" s="23">
        <f t="shared" si="69"/>
        <v>1.821404074596672E-2</v>
      </c>
      <c r="BB139" s="23">
        <f t="shared" si="69"/>
        <v>1.7857962572937452E-2</v>
      </c>
      <c r="BC139" s="23">
        <f t="shared" si="69"/>
        <v>1.7556954165346861E-2</v>
      </c>
      <c r="BD139" s="23">
        <f t="shared" si="69"/>
        <v>1.7345517820758868E-2</v>
      </c>
      <c r="BE139" s="23">
        <f t="shared" si="69"/>
        <v>1.7271800667440079E-2</v>
      </c>
      <c r="BF139" s="23">
        <f t="shared" si="69"/>
        <v>1.740130840989669E-2</v>
      </c>
      <c r="BG139" s="23">
        <f t="shared" si="69"/>
        <v>1.782091370184663E-2</v>
      </c>
      <c r="BH139" s="23">
        <f t="shared" si="69"/>
        <v>1.8642688183510628E-2</v>
      </c>
      <c r="BI139" s="23">
        <f t="shared" si="69"/>
        <v>2.0006547732434252E-2</v>
      </c>
    </row>
    <row r="140" spans="1:61" ht="18" customHeight="1">
      <c r="A140" s="23" t="s">
        <v>94</v>
      </c>
      <c r="B140" s="147">
        <v>1</v>
      </c>
      <c r="C140" s="147">
        <f t="shared" ref="C140:AH140" si="70">+B140/(1+C131)^10</f>
        <v>0.46843793455674365</v>
      </c>
      <c r="D140" s="23">
        <f t="shared" si="70"/>
        <v>0.21260083229571827</v>
      </c>
      <c r="E140" s="23">
        <f t="shared" si="70"/>
        <v>0.10498862711710939</v>
      </c>
      <c r="F140" s="23">
        <f t="shared" si="70"/>
        <v>5.6113998416119935E-2</v>
      </c>
      <c r="G140" s="23">
        <f t="shared" si="70"/>
        <v>3.231601924464108E-2</v>
      </c>
      <c r="H140" s="23">
        <f t="shared" si="70"/>
        <v>1.9537971511268643E-2</v>
      </c>
      <c r="I140" s="23">
        <f t="shared" si="70"/>
        <v>1.2192717223464669E-2</v>
      </c>
      <c r="J140" s="23">
        <f t="shared" si="70"/>
        <v>7.8074891322151138E-3</v>
      </c>
      <c r="K140" s="23">
        <f t="shared" si="70"/>
        <v>5.1472538348954697E-3</v>
      </c>
      <c r="L140" s="23">
        <f t="shared" si="70"/>
        <v>3.4782653091443485E-3</v>
      </c>
      <c r="M140" s="23">
        <f t="shared" si="70"/>
        <v>2.41354771400019E-3</v>
      </c>
      <c r="N140" s="23">
        <f t="shared" si="70"/>
        <v>1.7215663397532753E-3</v>
      </c>
      <c r="O140" s="23">
        <f t="shared" si="70"/>
        <v>1.2465127709880134E-3</v>
      </c>
      <c r="P140" s="23">
        <f t="shared" si="70"/>
        <v>9.1578101298668297E-4</v>
      </c>
      <c r="Q140" s="23">
        <f t="shared" si="70"/>
        <v>6.8214010606631103E-4</v>
      </c>
      <c r="R140" s="23">
        <f t="shared" si="70"/>
        <v>5.1470547070993204E-4</v>
      </c>
      <c r="S140" s="23">
        <f t="shared" si="70"/>
        <v>3.9306368037000824E-4</v>
      </c>
      <c r="T140" s="23">
        <f t="shared" si="70"/>
        <v>3.0354502205026787E-4</v>
      </c>
      <c r="U140" s="23">
        <f t="shared" si="70"/>
        <v>2.3638409244079186E-4</v>
      </c>
      <c r="V140" s="23">
        <f t="shared" si="70"/>
        <v>1.8498536766943611E-4</v>
      </c>
      <c r="W140" s="23">
        <f t="shared" si="70"/>
        <v>1.4552087911821532E-4</v>
      </c>
      <c r="X140" s="23">
        <f t="shared" si="70"/>
        <v>1.1527356186795126E-4</v>
      </c>
      <c r="Y140" s="23">
        <f t="shared" si="70"/>
        <v>9.1987298829337088E-5</v>
      </c>
      <c r="Z140" s="23">
        <f t="shared" si="70"/>
        <v>7.3946531295463082E-5</v>
      </c>
      <c r="AA140" s="23">
        <f t="shared" si="70"/>
        <v>5.9864786579992602E-5</v>
      </c>
      <c r="AB140" s="23">
        <f t="shared" si="70"/>
        <v>4.8651505828372331E-5</v>
      </c>
      <c r="AC140" s="23">
        <f t="shared" si="70"/>
        <v>3.9624642764089429E-5</v>
      </c>
      <c r="AD140" s="23">
        <f t="shared" si="70"/>
        <v>3.2392672201100654E-5</v>
      </c>
      <c r="AE140" s="23">
        <f t="shared" si="70"/>
        <v>2.6605930996683019E-5</v>
      </c>
      <c r="AF140" s="23">
        <f t="shared" si="70"/>
        <v>2.1979825794780817E-5</v>
      </c>
      <c r="AG140" s="23">
        <f t="shared" si="70"/>
        <v>1.825835381560838E-5</v>
      </c>
      <c r="AH140" s="23">
        <f t="shared" si="70"/>
        <v>1.5240041843792548E-5</v>
      </c>
      <c r="AI140" s="23">
        <f t="shared" ref="AI140:BG140" si="71">+AH140/(1+AI131)^10</f>
        <v>1.2778589479995516E-5</v>
      </c>
      <c r="AJ140" s="23">
        <f t="shared" si="71"/>
        <v>1.0761396787203287E-5</v>
      </c>
      <c r="AK140" s="23">
        <f t="shared" si="71"/>
        <v>9.100888665446966E-6</v>
      </c>
      <c r="AL140" s="23">
        <f t="shared" si="71"/>
        <v>7.7283218024718629E-6</v>
      </c>
      <c r="AM140" s="23">
        <f t="shared" si="71"/>
        <v>6.5893555176158542E-6</v>
      </c>
      <c r="AN140" s="23">
        <f t="shared" si="71"/>
        <v>5.6407813223979124E-6</v>
      </c>
      <c r="AO140" s="23">
        <f t="shared" si="71"/>
        <v>4.8480605722871314E-6</v>
      </c>
      <c r="AP140" s="23">
        <f t="shared" si="71"/>
        <v>4.1834482340673526E-6</v>
      </c>
      <c r="AQ140" s="23">
        <f t="shared" si="71"/>
        <v>3.6245514794571728E-6</v>
      </c>
      <c r="AR140" s="23">
        <f t="shared" si="71"/>
        <v>3.1532150578699372E-6</v>
      </c>
      <c r="AS140" s="23">
        <f t="shared" si="71"/>
        <v>2.7546541739274669E-6</v>
      </c>
      <c r="AT140" s="23">
        <f t="shared" si="71"/>
        <v>2.4167757968236084E-6</v>
      </c>
      <c r="AU140" s="23">
        <f t="shared" si="71"/>
        <v>2.1296439369468499E-6</v>
      </c>
      <c r="AV140" s="23">
        <f t="shared" si="71"/>
        <v>1.8850551397158461E-6</v>
      </c>
      <c r="AW140" s="23">
        <f t="shared" si="71"/>
        <v>1.6761983509835144E-6</v>
      </c>
      <c r="AX140" s="23">
        <f t="shared" si="71"/>
        <v>1.4973791559843259E-6</v>
      </c>
      <c r="AY140" s="23">
        <f t="shared" si="71"/>
        <v>1.3437927509189889E-6</v>
      </c>
      <c r="AZ140" s="23">
        <f t="shared" si="71"/>
        <v>1.2113333473874692E-6</v>
      </c>
      <c r="BA140" s="23">
        <f t="shared" si="71"/>
        <v>1.0964305068461579E-6</v>
      </c>
      <c r="BB140" s="23">
        <f t="shared" si="71"/>
        <v>9.9590572728985996E-7</v>
      </c>
      <c r="BC140" s="23">
        <f t="shared" si="71"/>
        <v>9.0684624619337792E-7</v>
      </c>
      <c r="BD140" s="23">
        <f t="shared" si="71"/>
        <v>8.2649856820051455E-7</v>
      </c>
      <c r="BE140" s="23">
        <f t="shared" si="71"/>
        <v>7.5219293788455182E-7</v>
      </c>
      <c r="BF140" s="23">
        <f t="shared" si="71"/>
        <v>6.8132260568496324E-7</v>
      </c>
      <c r="BG140" s="23">
        <f t="shared" si="71"/>
        <v>6.1141659881765546E-7</v>
      </c>
      <c r="BH140" s="23">
        <f>+BG140</f>
        <v>6.1141659881765546E-7</v>
      </c>
      <c r="BI140" s="23">
        <f>+BH140</f>
        <v>6.1141659881765546E-7</v>
      </c>
    </row>
    <row r="141" spans="1:61" ht="18" customHeight="1">
      <c r="A141" s="23" t="s">
        <v>208</v>
      </c>
      <c r="B141" s="147">
        <f t="shared" ref="B141:K141" si="72">+B139-C131</f>
        <v>3.3378462348679611E-2</v>
      </c>
      <c r="C141" s="147">
        <f t="shared" si="72"/>
        <v>1.2153471589085765E-2</v>
      </c>
      <c r="D141" s="23">
        <f t="shared" si="72"/>
        <v>5.9566890488411267E-3</v>
      </c>
      <c r="E141" s="23">
        <f t="shared" si="72"/>
        <v>6.1116341445700412E-3</v>
      </c>
      <c r="F141" s="23">
        <f t="shared" si="72"/>
        <v>8.6771827248892999E-3</v>
      </c>
      <c r="G141" s="23">
        <f t="shared" si="72"/>
        <v>9.2578109224968827E-3</v>
      </c>
      <c r="H141" s="23">
        <f t="shared" si="72"/>
        <v>8.6600306549921083E-3</v>
      </c>
      <c r="I141" s="23">
        <f t="shared" si="72"/>
        <v>8.1668691006775151E-3</v>
      </c>
      <c r="J141" s="23">
        <f t="shared" si="72"/>
        <v>8.4254942965396318E-3</v>
      </c>
      <c r="K141" s="23">
        <f t="shared" si="72"/>
        <v>8.4192313762685017E-3</v>
      </c>
    </row>
    <row r="142" spans="1:61" ht="18" customHeight="1">
      <c r="A142" s="23" t="s">
        <v>13</v>
      </c>
      <c r="B142" s="147"/>
      <c r="C142" s="147">
        <f>+EXP(C128-0.1)</f>
        <v>1.0618750754792841</v>
      </c>
      <c r="D142" s="23">
        <f>+EXP(D128-0.1)</f>
        <v>1.0459183759064654</v>
      </c>
    </row>
    <row r="143" spans="1:61" ht="18" customHeight="1">
      <c r="A143" s="23" t="s">
        <v>149</v>
      </c>
      <c r="B143" s="147"/>
    </row>
    <row r="144" spans="1:61" ht="18" customHeight="1">
      <c r="A144" s="23" t="s">
        <v>152</v>
      </c>
      <c r="B144" s="147">
        <f>+SUMPRODUCT(B140:U140*B84:U84)*10</f>
        <v>83.784943209519312</v>
      </c>
    </row>
    <row r="145" spans="1:74" ht="18" customHeight="1">
      <c r="A145" s="23" t="s">
        <v>150</v>
      </c>
      <c r="B145" s="147">
        <f>+SUMPRODUCT(B140:AE140*B84:AE84)*10</f>
        <v>85.004531989463374</v>
      </c>
    </row>
    <row r="146" spans="1:74" ht="18" customHeight="1">
      <c r="A146" s="23" t="s">
        <v>151</v>
      </c>
      <c r="B146" s="147">
        <f>+SUMPRODUCT(B140:BI140*B84:BI84)*10</f>
        <v>85.31603547828027</v>
      </c>
    </row>
    <row r="147" spans="1:74" ht="18" customHeight="1">
      <c r="A147" s="23"/>
      <c r="B147" s="147"/>
    </row>
    <row r="148" spans="1:74" s="64" customFormat="1" ht="18" customHeight="1">
      <c r="A148" s="23" t="s">
        <v>69</v>
      </c>
      <c r="B148" s="147">
        <v>1</v>
      </c>
      <c r="C148" s="147">
        <f t="shared" ref="C148:AH148" si="73">+B148/(1+B79)^10</f>
        <v>0.57253076903155009</v>
      </c>
      <c r="D148" s="23">
        <f t="shared" si="73"/>
        <v>0.2687044965546303</v>
      </c>
      <c r="E148" s="23">
        <f t="shared" si="73"/>
        <v>0.13620549390291101</v>
      </c>
      <c r="F148" s="23">
        <f t="shared" si="73"/>
        <v>7.2786550636584846E-2</v>
      </c>
      <c r="G148" s="23">
        <f t="shared" si="73"/>
        <v>4.1044659353819977E-2</v>
      </c>
      <c r="H148" s="23">
        <f t="shared" si="73"/>
        <v>2.4274277809478141E-2</v>
      </c>
      <c r="I148" s="23">
        <f t="shared" si="73"/>
        <v>1.4874763591799556E-2</v>
      </c>
      <c r="J148" s="23">
        <f t="shared" si="73"/>
        <v>9.4022752431194949E-3</v>
      </c>
      <c r="K148" s="23">
        <f t="shared" si="73"/>
        <v>6.0808845259156937E-3</v>
      </c>
      <c r="L148" s="23">
        <f t="shared" si="73"/>
        <v>4.0485547000745862E-3</v>
      </c>
      <c r="M148" s="23">
        <f t="shared" si="73"/>
        <v>2.7078323866582595E-3</v>
      </c>
      <c r="N148" s="23">
        <f t="shared" si="73"/>
        <v>1.8879217347763575E-3</v>
      </c>
      <c r="O148" s="23">
        <f t="shared" si="73"/>
        <v>1.3369411878397964E-3</v>
      </c>
      <c r="P148" s="23">
        <f t="shared" si="73"/>
        <v>9.6143893571178963E-4</v>
      </c>
      <c r="Q148" s="23">
        <f t="shared" si="73"/>
        <v>7.01615705263616E-4</v>
      </c>
      <c r="R148" s="23">
        <f t="shared" si="73"/>
        <v>5.1909785646568033E-4</v>
      </c>
      <c r="S148" s="23">
        <f t="shared" si="73"/>
        <v>3.8901010096679918E-4</v>
      </c>
      <c r="T148" s="23">
        <f t="shared" si="73"/>
        <v>2.9501247352648597E-4</v>
      </c>
      <c r="U148" s="23">
        <f t="shared" si="73"/>
        <v>2.2621635644831079E-4</v>
      </c>
      <c r="V148" s="23">
        <f t="shared" si="73"/>
        <v>1.7586450193146126E-4</v>
      </c>
      <c r="W148" s="23">
        <f t="shared" si="73"/>
        <v>1.383093437782605E-4</v>
      </c>
      <c r="X148" s="23">
        <f t="shared" si="73"/>
        <v>1.0951467745225545E-4</v>
      </c>
      <c r="Y148" s="23">
        <f t="shared" si="73"/>
        <v>8.7362081618113575E-5</v>
      </c>
      <c r="Z148" s="23">
        <f t="shared" si="73"/>
        <v>7.0223013455061455E-5</v>
      </c>
      <c r="AA148" s="23">
        <f t="shared" si="73"/>
        <v>5.6866561774054583E-5</v>
      </c>
      <c r="AB148" s="23">
        <f t="shared" si="73"/>
        <v>4.6373926575666398E-5</v>
      </c>
      <c r="AC148" s="23">
        <f t="shared" si="73"/>
        <v>3.7849880817124936E-5</v>
      </c>
      <c r="AD148" s="23">
        <f t="shared" si="73"/>
        <v>3.1003393462556252E-5</v>
      </c>
      <c r="AE148" s="23">
        <f t="shared" si="73"/>
        <v>2.549710182212573E-5</v>
      </c>
      <c r="AF148" s="23">
        <f t="shared" si="73"/>
        <v>2.1035394851274873E-5</v>
      </c>
      <c r="AG148" s="23">
        <f t="shared" si="73"/>
        <v>1.7418996689613208E-5</v>
      </c>
      <c r="AH148" s="23">
        <f t="shared" si="73"/>
        <v>1.449736837238057E-5</v>
      </c>
      <c r="AI148" s="23">
        <f t="shared" ref="AI148:BI148" si="74">+AH148/(1+AH79)^10</f>
        <v>1.2123084000574279E-5</v>
      </c>
      <c r="AJ148" s="23">
        <f t="shared" si="74"/>
        <v>1.0183442115723027E-5</v>
      </c>
      <c r="AK148" s="23">
        <f t="shared" si="74"/>
        <v>8.5913770190007524E-6</v>
      </c>
      <c r="AL148" s="23">
        <f t="shared" si="74"/>
        <v>7.2788998506602401E-6</v>
      </c>
      <c r="AM148" s="23">
        <f t="shared" si="74"/>
        <v>6.1925002242472739E-6</v>
      </c>
      <c r="AN148" s="23">
        <f t="shared" si="74"/>
        <v>5.2897952880402963E-6</v>
      </c>
      <c r="AO148" s="23">
        <f t="shared" si="74"/>
        <v>4.5370283320939027E-6</v>
      </c>
      <c r="AP148" s="23">
        <f t="shared" si="74"/>
        <v>3.9071744315059367E-6</v>
      </c>
      <c r="AQ148" s="23">
        <f t="shared" si="74"/>
        <v>3.3784922511146962E-6</v>
      </c>
      <c r="AR148" s="23">
        <f t="shared" si="74"/>
        <v>2.9334090750106376E-6</v>
      </c>
      <c r="AS148" s="23">
        <f t="shared" si="74"/>
        <v>2.5576570791975251E-6</v>
      </c>
      <c r="AT148" s="23">
        <f t="shared" si="74"/>
        <v>2.2396001948335221E-6</v>
      </c>
      <c r="AU148" s="23">
        <f t="shared" si="74"/>
        <v>1.9697061691892371E-6</v>
      </c>
      <c r="AV148" s="23">
        <f t="shared" si="74"/>
        <v>1.7401295589058161E-6</v>
      </c>
      <c r="AW148" s="23">
        <f t="shared" si="74"/>
        <v>1.5443795719379739E-6</v>
      </c>
      <c r="AX148" s="23">
        <f t="shared" si="74"/>
        <v>1.3770527084451172E-6</v>
      </c>
      <c r="AY148" s="23">
        <f t="shared" si="74"/>
        <v>1.2336146133309126E-6</v>
      </c>
      <c r="AZ148" s="23">
        <f t="shared" si="74"/>
        <v>1.110218896216085E-6</v>
      </c>
      <c r="BA148" s="23">
        <f t="shared" si="74"/>
        <v>1.0035533036833253E-6</v>
      </c>
      <c r="BB148" s="23">
        <f t="shared" si="74"/>
        <v>9.1070598574609619E-7</v>
      </c>
      <c r="BC148" s="23">
        <f t="shared" si="74"/>
        <v>8.2904726295698274E-7</v>
      </c>
      <c r="BD148" s="23">
        <f t="shared" si="74"/>
        <v>7.5612609298622094E-7</v>
      </c>
      <c r="BE148" s="23">
        <f t="shared" si="74"/>
        <v>6.8958644930964179E-7</v>
      </c>
      <c r="BF148" s="23">
        <f t="shared" si="74"/>
        <v>6.2711816843763285E-7</v>
      </c>
      <c r="BG148" s="23">
        <f t="shared" si="74"/>
        <v>5.6646962121599988E-7</v>
      </c>
      <c r="BH148" s="23">
        <f t="shared" si="74"/>
        <v>5.0556257252337376E-7</v>
      </c>
      <c r="BI148" s="23">
        <f t="shared" si="74"/>
        <v>4.3562670232856169E-7</v>
      </c>
      <c r="BJ148" s="23"/>
      <c r="BK148" s="23"/>
      <c r="BL148" s="23"/>
      <c r="BM148" s="23"/>
      <c r="BN148" s="23"/>
      <c r="BO148" s="23"/>
      <c r="BP148" s="23"/>
      <c r="BQ148" s="23"/>
      <c r="BR148" s="23"/>
      <c r="BS148" s="23"/>
      <c r="BT148" s="23"/>
      <c r="BU148" s="23"/>
      <c r="BV148" s="23"/>
    </row>
    <row r="149" spans="1:74" ht="18" customHeight="1">
      <c r="A149" s="23"/>
      <c r="B149" s="147"/>
    </row>
    <row r="150" spans="1:74" ht="18" customHeight="1">
      <c r="A150" s="23" t="s">
        <v>149</v>
      </c>
      <c r="B150" s="147"/>
    </row>
    <row r="151" spans="1:74" ht="18" customHeight="1">
      <c r="A151" s="23" t="s">
        <v>152</v>
      </c>
      <c r="B151" s="147">
        <f>+SUMPRODUCT(B148:U148*B84:U84)*10</f>
        <v>98.664164468429604</v>
      </c>
    </row>
    <row r="152" spans="1:74" ht="18" customHeight="1">
      <c r="A152" s="23" t="s">
        <v>150</v>
      </c>
      <c r="B152" s="147">
        <f>+SUMPRODUCT(B148:AE148*B84:AE84)*10</f>
        <v>99.82444967446213</v>
      </c>
    </row>
    <row r="153" spans="1:74" ht="18" customHeight="1">
      <c r="A153" s="23" t="s">
        <v>151</v>
      </c>
      <c r="B153" s="147">
        <f>+SUMPRODUCT(B148:BI148*B84:BI84)*10</f>
        <v>100.11806208984765</v>
      </c>
    </row>
    <row r="154" spans="1:74" ht="18" customHeight="1">
      <c r="A154" s="23" t="s">
        <v>151</v>
      </c>
      <c r="B154" s="147">
        <f>+SUMPRODUCT(B149:BI149*B84:BI84)*10</f>
        <v>0</v>
      </c>
    </row>
    <row r="155" spans="1:74" ht="18" customHeight="1">
      <c r="A155" s="21" t="s">
        <v>228</v>
      </c>
      <c r="B155" s="148">
        <f>+B63*B61</f>
        <v>6.9450257358172748E-3</v>
      </c>
      <c r="C155" s="148">
        <f t="shared" ref="C155:BI155" si="75">+C63*C61</f>
        <v>1.4303319126798974E-2</v>
      </c>
      <c r="D155" s="29">
        <f t="shared" si="75"/>
        <v>3.3532032846080015E-2</v>
      </c>
      <c r="E155" s="29">
        <f t="shared" si="75"/>
        <v>7.2193442110227629E-2</v>
      </c>
      <c r="F155" s="29">
        <f t="shared" si="75"/>
        <v>0.14179167602027837</v>
      </c>
      <c r="G155" s="29">
        <f t="shared" si="75"/>
        <v>0.25206301652380991</v>
      </c>
      <c r="H155" s="29">
        <f t="shared" si="75"/>
        <v>0.41495480005371144</v>
      </c>
      <c r="I155" s="29">
        <f t="shared" si="75"/>
        <v>0.64888827483650569</v>
      </c>
      <c r="J155" s="29">
        <f t="shared" si="75"/>
        <v>0.97157509509015161</v>
      </c>
      <c r="K155" s="29">
        <f t="shared" si="75"/>
        <v>1.4095869252489841</v>
      </c>
      <c r="L155" s="29">
        <f t="shared" si="75"/>
        <v>1.970159394152079</v>
      </c>
      <c r="M155" s="29">
        <f t="shared" si="75"/>
        <v>2.662233319741548</v>
      </c>
      <c r="N155" s="29">
        <f t="shared" si="75"/>
        <v>3.4862751998818062</v>
      </c>
      <c r="O155" s="29">
        <f t="shared" si="75"/>
        <v>4.4850478011255301</v>
      </c>
      <c r="P155" s="29">
        <f t="shared" si="75"/>
        <v>5.6803383992357608</v>
      </c>
      <c r="Q155" s="29">
        <f t="shared" si="75"/>
        <v>7.0943656243640305</v>
      </c>
      <c r="R155" s="29">
        <f t="shared" si="75"/>
        <v>8.7503529975414978</v>
      </c>
      <c r="S155" s="29">
        <f t="shared" si="75"/>
        <v>10.67236239453355</v>
      </c>
      <c r="T155" s="29">
        <f t="shared" si="75"/>
        <v>12.885043142420978</v>
      </c>
      <c r="U155" s="29">
        <f t="shared" si="75"/>
        <v>15.413283484377811</v>
      </c>
      <c r="V155" s="29">
        <f t="shared" si="75"/>
        <v>18.380471756877789</v>
      </c>
      <c r="W155" s="29">
        <f t="shared" si="75"/>
        <v>21.900552528784075</v>
      </c>
      <c r="X155" s="29">
        <f t="shared" si="75"/>
        <v>25.969127201131268</v>
      </c>
      <c r="Y155" s="29">
        <f t="shared" si="75"/>
        <v>30.623144965768493</v>
      </c>
      <c r="Z155" s="29">
        <f t="shared" si="75"/>
        <v>35.905237409711646</v>
      </c>
      <c r="AA155" s="29">
        <f t="shared" si="75"/>
        <v>41.837588732543793</v>
      </c>
      <c r="AB155" s="29">
        <f t="shared" si="75"/>
        <v>48.163415431415871</v>
      </c>
      <c r="AC155" s="29">
        <f t="shared" si="75"/>
        <v>54.669286215083716</v>
      </c>
      <c r="AD155" s="29">
        <f t="shared" si="75"/>
        <v>61.535956318710156</v>
      </c>
      <c r="AE155" s="29">
        <f t="shared" si="75"/>
        <v>68.882173587984212</v>
      </c>
      <c r="AF155" s="29">
        <f t="shared" si="75"/>
        <v>76.660241440590127</v>
      </c>
      <c r="AG155" s="29">
        <f t="shared" si="75"/>
        <v>84.835589101380933</v>
      </c>
      <c r="AH155" s="29">
        <f t="shared" si="75"/>
        <v>93.524939182114011</v>
      </c>
      <c r="AI155" s="29">
        <f t="shared" si="75"/>
        <v>102.78065474594611</v>
      </c>
      <c r="AJ155" s="29">
        <f t="shared" si="75"/>
        <v>112.62629063911542</v>
      </c>
      <c r="AK155" s="29">
        <f t="shared" si="75"/>
        <v>123.07557816193929</v>
      </c>
      <c r="AL155" s="29">
        <f t="shared" si="75"/>
        <v>134.13590777325214</v>
      </c>
      <c r="AM155" s="29">
        <f t="shared" si="75"/>
        <v>145.81021683895813</v>
      </c>
      <c r="AN155" s="29">
        <f t="shared" si="75"/>
        <v>158.09799105510996</v>
      </c>
      <c r="AO155" s="29">
        <f t="shared" si="75"/>
        <v>170.99568548271074</v>
      </c>
      <c r="AP155" s="29">
        <f t="shared" si="75"/>
        <v>184.49676733646783</v>
      </c>
      <c r="AQ155" s="29">
        <f t="shared" si="75"/>
        <v>198.59151637529641</v>
      </c>
      <c r="AR155" s="29">
        <f t="shared" si="75"/>
        <v>213.26667670771727</v>
      </c>
      <c r="AS155" s="29">
        <f t="shared" si="75"/>
        <v>228.50503029817946</v>
      </c>
      <c r="AT155" s="29">
        <f t="shared" si="75"/>
        <v>244.28495393384341</v>
      </c>
      <c r="AU155" s="29">
        <f t="shared" si="75"/>
        <v>260.58002637262371</v>
      </c>
      <c r="AV155" s="29">
        <f t="shared" si="75"/>
        <v>277.35877116807569</v>
      </c>
      <c r="AW155" s="29">
        <f t="shared" si="75"/>
        <v>294.58465530471449</v>
      </c>
      <c r="AX155" s="29">
        <f t="shared" si="75"/>
        <v>312.21651795239649</v>
      </c>
      <c r="AY155" s="29">
        <f t="shared" si="75"/>
        <v>330.2096824864787</v>
      </c>
      <c r="AZ155" s="29">
        <f t="shared" si="75"/>
        <v>348.51811460825076</v>
      </c>
      <c r="BA155" s="29">
        <f t="shared" si="75"/>
        <v>367.09813637844275</v>
      </c>
      <c r="BB155" s="29">
        <f t="shared" si="75"/>
        <v>385.91439553109313</v>
      </c>
      <c r="BC155" s="29">
        <f t="shared" si="75"/>
        <v>404.94902367209249</v>
      </c>
      <c r="BD155" s="29">
        <f t="shared" si="75"/>
        <v>424.21519269292855</v>
      </c>
      <c r="BE155" s="29">
        <f t="shared" si="75"/>
        <v>443.77658684208166</v>
      </c>
      <c r="BF155" s="29">
        <f t="shared" si="75"/>
        <v>463.77463741064059</v>
      </c>
      <c r="BG155" s="29">
        <f t="shared" si="75"/>
        <v>484.46571738560482</v>
      </c>
      <c r="BH155" s="29">
        <f t="shared" si="75"/>
        <v>506.27089377142715</v>
      </c>
      <c r="BI155" s="29">
        <f t="shared" si="75"/>
        <v>529.84134652950445</v>
      </c>
    </row>
    <row r="160" spans="1:74" ht="18" customHeight="1">
      <c r="A160" s="21" t="s">
        <v>1311</v>
      </c>
      <c r="B160" s="29">
        <v>20</v>
      </c>
    </row>
    <row r="164" spans="1:2" ht="18" customHeight="1">
      <c r="A164" s="617" t="s">
        <v>1781</v>
      </c>
    </row>
    <row r="165" spans="1:2" ht="18" customHeight="1">
      <c r="A165" s="21" t="s">
        <v>1782</v>
      </c>
      <c r="B165" s="717">
        <v>8.6373762837037051E-3</v>
      </c>
    </row>
    <row r="166" spans="1:2" ht="18" customHeight="1">
      <c r="A166" s="21" t="s">
        <v>1783</v>
      </c>
      <c r="B166" s="717">
        <v>-1.3473318562141842E-2</v>
      </c>
    </row>
    <row r="167" spans="1:2" ht="18" customHeight="1">
      <c r="A167" s="21" t="s">
        <v>1784</v>
      </c>
      <c r="B167" s="717">
        <v>1.926691750850633E-4</v>
      </c>
    </row>
  </sheetData>
  <pageMargins left="0.75" right="0.75" top="1" bottom="1" header="0.5" footer="0.5"/>
  <pageSetup orientation="portrait" horizontalDpi="4294967292" verticalDpi="4294967292"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Q87"/>
  <sheetViews>
    <sheetView zoomScaleNormal="100" workbookViewId="0">
      <pane xSplit="1" ySplit="4" topLeftCell="B5" activePane="bottomRight" state="frozen"/>
      <selection pane="topRight" activeCell="B1" sqref="B1"/>
      <selection pane="bottomLeft" activeCell="A5" sqref="A5"/>
      <selection pane="bottomRight" activeCell="A19" sqref="A19"/>
    </sheetView>
  </sheetViews>
  <sheetFormatPr defaultColWidth="9.15234375" defaultRowHeight="14.6"/>
  <cols>
    <col min="1" max="1" width="33.15234375" style="223" customWidth="1"/>
    <col min="2" max="3" width="7.69140625" style="253" customWidth="1"/>
    <col min="4" max="4" width="7.15234375" style="253" customWidth="1"/>
    <col min="5" max="6" width="8" style="253" customWidth="1"/>
    <col min="7" max="11" width="0.69140625" style="253" customWidth="1"/>
    <col min="12" max="12" width="7.53515625" style="253" customWidth="1"/>
    <col min="13" max="41" width="0.69140625" style="253" customWidth="1"/>
    <col min="42" max="42" width="7.3828125" style="253" customWidth="1"/>
    <col min="43" max="45" width="0.69140625" style="253" customWidth="1"/>
    <col min="46" max="46" width="0.3828125" style="253" customWidth="1"/>
    <col min="47" max="86" width="0.69140625" style="253" customWidth="1"/>
    <col min="87" max="101" width="0.53515625" style="253" customWidth="1"/>
    <col min="102" max="122" width="6.69140625" style="253" customWidth="1"/>
    <col min="123" max="127" width="6.84375" style="223" customWidth="1"/>
    <col min="128" max="16384" width="9.15234375" style="223"/>
  </cols>
  <sheetData>
    <row r="1" spans="1:126">
      <c r="A1" s="252" t="s">
        <v>793</v>
      </c>
      <c r="CC1" s="253">
        <v>0</v>
      </c>
      <c r="CD1" s="253">
        <v>0</v>
      </c>
      <c r="CE1" s="253">
        <v>0</v>
      </c>
      <c r="CF1" s="253">
        <v>0</v>
      </c>
      <c r="CG1" s="253">
        <v>0</v>
      </c>
      <c r="CH1" s="253">
        <v>0</v>
      </c>
      <c r="CI1" s="253">
        <v>0</v>
      </c>
      <c r="CJ1" s="253">
        <v>0</v>
      </c>
    </row>
    <row r="2" spans="1:126">
      <c r="A2" s="223" t="s">
        <v>740</v>
      </c>
      <c r="B2" s="253">
        <v>2005</v>
      </c>
      <c r="C2" s="253">
        <v>2015</v>
      </c>
      <c r="D2" s="253">
        <v>2025</v>
      </c>
      <c r="E2" s="253">
        <v>2035</v>
      </c>
      <c r="F2" s="253">
        <v>2045</v>
      </c>
      <c r="G2" s="253">
        <v>2055</v>
      </c>
      <c r="H2" s="253">
        <v>2065</v>
      </c>
      <c r="I2" s="253">
        <v>2075</v>
      </c>
      <c r="J2" s="253">
        <v>2085</v>
      </c>
      <c r="K2" s="253">
        <v>2095</v>
      </c>
      <c r="L2" s="253">
        <v>2105</v>
      </c>
      <c r="M2" s="253">
        <v>2115</v>
      </c>
      <c r="N2" s="253">
        <v>2125</v>
      </c>
      <c r="O2" s="253">
        <v>2135</v>
      </c>
      <c r="P2" s="253">
        <v>2145</v>
      </c>
      <c r="Q2" s="253">
        <v>2155</v>
      </c>
      <c r="R2" s="253">
        <v>2165</v>
      </c>
      <c r="S2" s="253">
        <v>2175</v>
      </c>
      <c r="T2" s="253">
        <v>2185</v>
      </c>
      <c r="U2" s="253">
        <v>2195</v>
      </c>
      <c r="V2" s="253">
        <v>2205</v>
      </c>
      <c r="W2" s="253">
        <v>2215</v>
      </c>
      <c r="X2" s="253">
        <v>2225</v>
      </c>
      <c r="Y2" s="253">
        <v>2235</v>
      </c>
      <c r="Z2" s="253">
        <v>2245</v>
      </c>
      <c r="AA2" s="253">
        <v>2255</v>
      </c>
      <c r="AB2" s="253">
        <v>2265</v>
      </c>
      <c r="AC2" s="253">
        <v>2275</v>
      </c>
      <c r="AD2" s="253">
        <v>2285</v>
      </c>
      <c r="AE2" s="253">
        <v>2295</v>
      </c>
      <c r="AF2" s="253">
        <v>2305</v>
      </c>
      <c r="AG2" s="253">
        <v>2315</v>
      </c>
      <c r="AH2" s="253">
        <v>2325</v>
      </c>
      <c r="AI2" s="253">
        <v>2335</v>
      </c>
      <c r="AJ2" s="253">
        <v>2345</v>
      </c>
      <c r="AK2" s="253">
        <v>2355</v>
      </c>
      <c r="AL2" s="253">
        <v>2365</v>
      </c>
      <c r="AM2" s="253">
        <v>2375</v>
      </c>
      <c r="AN2" s="253">
        <v>2385</v>
      </c>
      <c r="AO2" s="253">
        <v>2395</v>
      </c>
      <c r="AP2" s="253">
        <v>2405</v>
      </c>
      <c r="AQ2" s="253">
        <f>+AP2+10</f>
        <v>2415</v>
      </c>
      <c r="AR2" s="253">
        <f t="shared" ref="AR2:DC2" si="0">+AQ2+10</f>
        <v>2425</v>
      </c>
      <c r="AS2" s="253">
        <f t="shared" si="0"/>
        <v>2435</v>
      </c>
      <c r="AT2" s="253">
        <f t="shared" si="0"/>
        <v>2445</v>
      </c>
      <c r="AU2" s="253">
        <f t="shared" si="0"/>
        <v>2455</v>
      </c>
      <c r="AV2" s="253">
        <f t="shared" si="0"/>
        <v>2465</v>
      </c>
      <c r="AW2" s="253">
        <f t="shared" si="0"/>
        <v>2475</v>
      </c>
      <c r="AX2" s="253">
        <f t="shared" si="0"/>
        <v>2485</v>
      </c>
      <c r="AY2" s="253">
        <f t="shared" si="0"/>
        <v>2495</v>
      </c>
      <c r="AZ2" s="253">
        <f t="shared" si="0"/>
        <v>2505</v>
      </c>
      <c r="BA2" s="253">
        <f t="shared" si="0"/>
        <v>2515</v>
      </c>
      <c r="BB2" s="253">
        <f t="shared" si="0"/>
        <v>2525</v>
      </c>
      <c r="BC2" s="253">
        <f t="shared" si="0"/>
        <v>2535</v>
      </c>
      <c r="BD2" s="253">
        <f t="shared" si="0"/>
        <v>2545</v>
      </c>
      <c r="BE2" s="253">
        <f t="shared" si="0"/>
        <v>2555</v>
      </c>
      <c r="BF2" s="253">
        <f t="shared" si="0"/>
        <v>2565</v>
      </c>
      <c r="BG2" s="253">
        <f t="shared" si="0"/>
        <v>2575</v>
      </c>
      <c r="BH2" s="253">
        <f t="shared" si="0"/>
        <v>2585</v>
      </c>
      <c r="BI2" s="253">
        <f t="shared" si="0"/>
        <v>2595</v>
      </c>
      <c r="BJ2" s="253">
        <f t="shared" si="0"/>
        <v>2605</v>
      </c>
      <c r="BK2" s="253">
        <f t="shared" si="0"/>
        <v>2615</v>
      </c>
      <c r="BL2" s="253">
        <f t="shared" si="0"/>
        <v>2625</v>
      </c>
      <c r="BM2" s="253">
        <f t="shared" si="0"/>
        <v>2635</v>
      </c>
      <c r="BN2" s="253">
        <f t="shared" si="0"/>
        <v>2645</v>
      </c>
      <c r="BO2" s="253">
        <f t="shared" si="0"/>
        <v>2655</v>
      </c>
      <c r="BP2" s="253">
        <f t="shared" si="0"/>
        <v>2665</v>
      </c>
      <c r="BQ2" s="253">
        <f t="shared" si="0"/>
        <v>2675</v>
      </c>
      <c r="BR2" s="253">
        <f t="shared" si="0"/>
        <v>2685</v>
      </c>
      <c r="BS2" s="253">
        <f t="shared" si="0"/>
        <v>2695</v>
      </c>
      <c r="BT2" s="253">
        <f t="shared" si="0"/>
        <v>2705</v>
      </c>
      <c r="BU2" s="253">
        <f t="shared" si="0"/>
        <v>2715</v>
      </c>
      <c r="BV2" s="253">
        <f t="shared" si="0"/>
        <v>2725</v>
      </c>
      <c r="BW2" s="253">
        <f t="shared" si="0"/>
        <v>2735</v>
      </c>
      <c r="BX2" s="253">
        <f t="shared" si="0"/>
        <v>2745</v>
      </c>
      <c r="BY2" s="253">
        <f t="shared" si="0"/>
        <v>2755</v>
      </c>
      <c r="BZ2" s="253">
        <f t="shared" si="0"/>
        <v>2765</v>
      </c>
      <c r="CA2" s="253">
        <f t="shared" si="0"/>
        <v>2775</v>
      </c>
      <c r="CB2" s="253">
        <f t="shared" si="0"/>
        <v>2785</v>
      </c>
      <c r="CC2" s="253">
        <f t="shared" si="0"/>
        <v>2795</v>
      </c>
      <c r="CD2" s="253">
        <f t="shared" si="0"/>
        <v>2805</v>
      </c>
      <c r="CE2" s="253">
        <f t="shared" si="0"/>
        <v>2815</v>
      </c>
      <c r="CF2" s="253">
        <f t="shared" si="0"/>
        <v>2825</v>
      </c>
      <c r="CG2" s="253">
        <f t="shared" si="0"/>
        <v>2835</v>
      </c>
      <c r="CH2" s="253">
        <f t="shared" si="0"/>
        <v>2845</v>
      </c>
      <c r="CI2" s="253">
        <f t="shared" si="0"/>
        <v>2855</v>
      </c>
      <c r="CJ2" s="253">
        <f t="shared" si="0"/>
        <v>2865</v>
      </c>
      <c r="CK2" s="253">
        <f t="shared" si="0"/>
        <v>2875</v>
      </c>
      <c r="CL2" s="253">
        <f t="shared" si="0"/>
        <v>2885</v>
      </c>
      <c r="CM2" s="253">
        <f t="shared" si="0"/>
        <v>2895</v>
      </c>
      <c r="CN2" s="253">
        <f t="shared" si="0"/>
        <v>2905</v>
      </c>
      <c r="CO2" s="253">
        <f t="shared" si="0"/>
        <v>2915</v>
      </c>
      <c r="CP2" s="253">
        <f t="shared" si="0"/>
        <v>2925</v>
      </c>
      <c r="CQ2" s="253">
        <f t="shared" si="0"/>
        <v>2935</v>
      </c>
      <c r="CR2" s="253">
        <f t="shared" si="0"/>
        <v>2945</v>
      </c>
      <c r="CS2" s="253">
        <f t="shared" si="0"/>
        <v>2955</v>
      </c>
      <c r="CT2" s="253">
        <f t="shared" si="0"/>
        <v>2965</v>
      </c>
      <c r="CU2" s="253">
        <f t="shared" si="0"/>
        <v>2975</v>
      </c>
      <c r="CV2" s="253">
        <f t="shared" si="0"/>
        <v>2985</v>
      </c>
      <c r="CW2" s="253">
        <f t="shared" si="0"/>
        <v>2995</v>
      </c>
      <c r="CX2" s="253">
        <f t="shared" si="0"/>
        <v>3005</v>
      </c>
      <c r="CY2" s="253">
        <f t="shared" si="0"/>
        <v>3015</v>
      </c>
      <c r="CZ2" s="253">
        <f t="shared" si="0"/>
        <v>3025</v>
      </c>
      <c r="DA2" s="253">
        <f t="shared" si="0"/>
        <v>3035</v>
      </c>
      <c r="DB2" s="253">
        <f t="shared" si="0"/>
        <v>3045</v>
      </c>
      <c r="DC2" s="253">
        <f t="shared" si="0"/>
        <v>3055</v>
      </c>
      <c r="DD2" s="253">
        <f t="shared" ref="DD2:DR2" si="1">+DC2+10</f>
        <v>3065</v>
      </c>
      <c r="DE2" s="253">
        <f t="shared" si="1"/>
        <v>3075</v>
      </c>
      <c r="DF2" s="253">
        <f t="shared" si="1"/>
        <v>3085</v>
      </c>
      <c r="DG2" s="253">
        <f t="shared" si="1"/>
        <v>3095</v>
      </c>
      <c r="DH2" s="253">
        <f t="shared" si="1"/>
        <v>3105</v>
      </c>
      <c r="DI2" s="253">
        <f t="shared" si="1"/>
        <v>3115</v>
      </c>
      <c r="DJ2" s="253">
        <f t="shared" si="1"/>
        <v>3125</v>
      </c>
      <c r="DK2" s="253">
        <f t="shared" si="1"/>
        <v>3135</v>
      </c>
      <c r="DL2" s="253">
        <f t="shared" si="1"/>
        <v>3145</v>
      </c>
      <c r="DM2" s="253">
        <f t="shared" si="1"/>
        <v>3155</v>
      </c>
      <c r="DN2" s="253">
        <f t="shared" si="1"/>
        <v>3165</v>
      </c>
      <c r="DO2" s="253">
        <f t="shared" si="1"/>
        <v>3175</v>
      </c>
      <c r="DP2" s="253">
        <f t="shared" si="1"/>
        <v>3185</v>
      </c>
      <c r="DQ2" s="253">
        <f t="shared" si="1"/>
        <v>3195</v>
      </c>
      <c r="DR2" s="253">
        <f t="shared" si="1"/>
        <v>3205</v>
      </c>
    </row>
    <row r="3" spans="1:126">
      <c r="A3" s="223" t="s">
        <v>741</v>
      </c>
      <c r="B3" s="254">
        <f>+Global!B70</f>
        <v>0.83</v>
      </c>
      <c r="C3" s="254">
        <f>+Global!C70</f>
        <v>0.98</v>
      </c>
      <c r="D3" s="254">
        <f>+Global!D70</f>
        <v>1.2299072803648881</v>
      </c>
      <c r="E3" s="254">
        <f>+Global!E70</f>
        <v>1.5203061790744936</v>
      </c>
      <c r="F3" s="254">
        <f>+Global!F70</f>
        <v>1.8319126422158492</v>
      </c>
      <c r="G3" s="254">
        <f>+Global!G70</f>
        <v>2.150971813281652</v>
      </c>
      <c r="H3" s="254">
        <f>+Global!H70</f>
        <v>2.4680617535638176</v>
      </c>
      <c r="I3" s="254">
        <f>+Global!I70</f>
        <v>2.7778418001671965</v>
      </c>
      <c r="J3" s="254">
        <f>+Global!J70</f>
        <v>3.0779677409816255</v>
      </c>
      <c r="K3" s="254">
        <f>+Global!K70</f>
        <v>3.367812676156571</v>
      </c>
      <c r="L3" s="254">
        <f>+Global!L70</f>
        <v>3.6476485330626893</v>
      </c>
      <c r="M3" s="254">
        <f>+Global!M70</f>
        <v>3.9106156129397855</v>
      </c>
      <c r="N3" s="254">
        <f>+Global!N70</f>
        <v>4.1598146898624568</v>
      </c>
      <c r="O3" s="254">
        <f>+Global!O70</f>
        <v>4.3974364966447057</v>
      </c>
      <c r="P3" s="254">
        <f>+Global!P70</f>
        <v>4.6248744843855629</v>
      </c>
      <c r="Q3" s="254">
        <f>+Global!Q70</f>
        <v>4.8430870914360984</v>
      </c>
      <c r="R3" s="254">
        <f>+Global!R70</f>
        <v>5.0527710121251976</v>
      </c>
      <c r="S3" s="254">
        <f>+Global!S70</f>
        <v>5.2544447214918861</v>
      </c>
      <c r="T3" s="254">
        <f>+Global!T70</f>
        <v>5.4484860156269352</v>
      </c>
      <c r="U3" s="254">
        <f>+Global!U70</f>
        <v>5.6351426051912679</v>
      </c>
      <c r="V3" s="254">
        <f>+Global!V70</f>
        <v>5.8147037467486902</v>
      </c>
      <c r="W3" s="254">
        <f>+Global!W70</f>
        <v>5.9875921126930844</v>
      </c>
      <c r="X3" s="254">
        <f>+Global!X70</f>
        <v>6.1540649059706576</v>
      </c>
      <c r="Y3" s="254">
        <f>+Global!Y70</f>
        <v>6.3139419480150885</v>
      </c>
      <c r="Z3" s="254">
        <f>+Global!Z70</f>
        <v>6.4665489888029457</v>
      </c>
      <c r="AA3" s="254">
        <f>+Global!AA70</f>
        <v>6.6078391386183526</v>
      </c>
      <c r="AB3" s="254">
        <f>+Global!AB70</f>
        <v>6.6941469848905291</v>
      </c>
      <c r="AC3" s="254">
        <f>+Global!AC70</f>
        <v>6.7029302629115026</v>
      </c>
      <c r="AD3" s="254">
        <f>+Global!AD70</f>
        <v>6.6653985107224898</v>
      </c>
      <c r="AE3" s="254">
        <f>+Global!AE70</f>
        <v>6.6021607694181723</v>
      </c>
      <c r="AF3" s="254">
        <f>+Global!AF70</f>
        <v>6.5266254657074159</v>
      </c>
      <c r="AG3" s="254">
        <f>+Global!AG70</f>
        <v>6.4473235814257031</v>
      </c>
      <c r="AH3" s="254">
        <f>+Global!AH70</f>
        <v>6.3694987945756099</v>
      </c>
      <c r="AI3" s="254">
        <f>+Global!AI70</f>
        <v>6.2961969489256697</v>
      </c>
      <c r="AJ3" s="254">
        <f>+Global!AJ70</f>
        <v>6.229012366226546</v>
      </c>
      <c r="AK3" s="254">
        <f>+Global!AK70</f>
        <v>6.1685981748003877</v>
      </c>
      <c r="AL3" s="254">
        <f>+Global!AL70</f>
        <v>6.1150139032819562</v>
      </c>
      <c r="AM3" s="254">
        <f>+Global!AM70</f>
        <v>6.0679606470388139</v>
      </c>
      <c r="AN3" s="254">
        <f>+Global!AN70</f>
        <v>6.0269385264868678</v>
      </c>
      <c r="AO3" s="254">
        <f>+Global!AO70</f>
        <v>5.9913505027218168</v>
      </c>
      <c r="AP3" s="254">
        <f>+Global!AP70</f>
        <v>5.9605692883416177</v>
      </c>
      <c r="AQ3" s="254">
        <f>+Global!AQ70</f>
        <v>5.9339790197070839</v>
      </c>
      <c r="AR3" s="254">
        <f>+Global!AR70</f>
        <v>5.9109998264642938</v>
      </c>
      <c r="AS3" s="254">
        <f>+Global!AS70</f>
        <v>5.891100964936264</v>
      </c>
      <c r="AT3" s="254">
        <f>+Global!AT70</f>
        <v>5.8738064491332382</v>
      </c>
      <c r="AU3" s="254">
        <f>+Global!AU70</f>
        <v>5.8586958948093706</v>
      </c>
      <c r="AV3" s="254">
        <f>+Global!AV70</f>
        <v>5.8454024353092029</v>
      </c>
      <c r="AW3" s="254">
        <f>+Global!AW70</f>
        <v>5.8336089665463708</v>
      </c>
      <c r="AX3" s="254">
        <f>+Global!AX70</f>
        <v>5.8230435577570407</v>
      </c>
      <c r="AY3" s="254">
        <f>+Global!AY70</f>
        <v>5.8134745720157364</v>
      </c>
      <c r="AZ3" s="254">
        <f>+Global!AZ70</f>
        <v>5.8047058385258339</v>
      </c>
      <c r="BA3" s="254">
        <f>+Global!BA70</f>
        <v>5.7965720807963548</v>
      </c>
      <c r="BB3" s="254">
        <f>+Global!BB70</f>
        <v>5.7889347120161707</v>
      </c>
      <c r="BC3" s="254">
        <f>+Global!BC70</f>
        <v>5.7816780477027061</v>
      </c>
      <c r="BD3" s="254">
        <f>+Global!BD70</f>
        <v>5.7747059463955912</v>
      </c>
      <c r="BE3" s="254">
        <f>+Global!BE70</f>
        <v>5.7679388649405334</v>
      </c>
      <c r="BF3" s="254">
        <f>+Global!BF70</f>
        <v>5.761311300923472</v>
      </c>
      <c r="BG3" s="254">
        <f>+Global!BG70</f>
        <v>5.7547695876650797</v>
      </c>
      <c r="BH3" s="254">
        <f>+Global!BH70</f>
        <v>5.7482700044940342</v>
      </c>
      <c r="BI3" s="254">
        <f>+Global!BI70</f>
        <v>5.741777165139843</v>
      </c>
      <c r="BJ3" s="254">
        <f>+Global!BJ70</f>
        <v>5.6728626418279404</v>
      </c>
      <c r="BK3" s="254">
        <f>+Global!BK70</f>
        <v>5.623340170100998</v>
      </c>
      <c r="BL3" s="254">
        <f>+Global!BL70</f>
        <v>5.5869367595131632</v>
      </c>
      <c r="BM3" s="254">
        <f>+Global!BM70</f>
        <v>5.5594045173597797</v>
      </c>
      <c r="BN3" s="254">
        <f>+Global!BN70</f>
        <v>5.5378666246520254</v>
      </c>
      <c r="BO3" s="254">
        <f>+Global!BO70</f>
        <v>5.5203746298768728</v>
      </c>
      <c r="BP3" s="254">
        <f>+Global!BP70</f>
        <v>5.5056087652326156</v>
      </c>
      <c r="BQ3" s="254">
        <f>+Global!BQ70</f>
        <v>5.4926750652491716</v>
      </c>
      <c r="BR3" s="254">
        <f>+Global!BR70</f>
        <v>5.4809680070040274</v>
      </c>
      <c r="BS3" s="254">
        <f>+Global!BS70</f>
        <v>5.4700775013311258</v>
      </c>
      <c r="BT3" s="254">
        <f>+Global!BT70</f>
        <v>5.4597259065679626</v>
      </c>
      <c r="BU3" s="254">
        <f>+Global!BU70</f>
        <v>5.4497253669216565</v>
      </c>
      <c r="BV3" s="254">
        <f>+Global!BV70</f>
        <v>5.4399489113739641</v>
      </c>
      <c r="BW3" s="254">
        <f>+Global!BW70</f>
        <v>5.4303108699955285</v>
      </c>
      <c r="BX3" s="254">
        <f>+Global!BX70</f>
        <v>5.4207536000109187</v>
      </c>
      <c r="BY3" s="254">
        <f>+Global!BY70</f>
        <v>5.4112384855193278</v>
      </c>
      <c r="BZ3" s="254">
        <f>+Global!BZ70</f>
        <v>5.4017398323779906</v>
      </c>
      <c r="CA3" s="254">
        <f>+Global!CA70</f>
        <v>5.3922407248726243</v>
      </c>
      <c r="CB3" s="254">
        <f>+Global!CB70</f>
        <v>5.3827302121062512</v>
      </c>
      <c r="CC3" s="254">
        <f>+Global!CC70</f>
        <v>5.3732013960108551</v>
      </c>
      <c r="CD3" s="254">
        <f>+Global!CD70</f>
        <v>5.3636501309795683</v>
      </c>
      <c r="CE3" s="254">
        <f>+Global!CE70</f>
        <v>5.3540741386179462</v>
      </c>
      <c r="CF3" s="254">
        <f>+Global!CF70</f>
        <v>5.3444724044288181</v>
      </c>
      <c r="CG3" s="254">
        <f>+Global!CG70</f>
        <v>5.3348447661273477</v>
      </c>
      <c r="CH3" s="254">
        <f>+Global!CH70</f>
        <v>5.3251916323313404</v>
      </c>
      <c r="CI3" s="254">
        <f>+Global!CI70</f>
        <v>5.3155137900537364</v>
      </c>
      <c r="CJ3" s="254">
        <f>+Global!CJ70</f>
        <v>5.3058122727636592</v>
      </c>
      <c r="CK3" s="254">
        <f>+Global!CK70</f>
        <v>5.2960882698262992</v>
      </c>
      <c r="CL3" s="254">
        <f>+Global!CL70</f>
        <v>5.2863430642661582</v>
      </c>
      <c r="CM3" s="254">
        <f>+Global!CM70</f>
        <v>5.2765779899610932</v>
      </c>
      <c r="CN3" s="254">
        <f>+Global!CN70</f>
        <v>5.2667944022014508</v>
      </c>
      <c r="CO3" s="254">
        <f>+Global!CO70</f>
        <v>5.2569936574697174</v>
      </c>
      <c r="CP3" s="254">
        <f>+Global!CP70</f>
        <v>5.2471770996029363</v>
      </c>
      <c r="CQ3" s="254">
        <f>+Global!CQ70</f>
        <v>5.2373460503901565</v>
      </c>
      <c r="CR3" s="254">
        <f>+Global!CR70</f>
        <v>5.2275018032641372</v>
      </c>
      <c r="CS3" s="254">
        <f>+Global!CS70</f>
        <v>5.2176456191611988</v>
      </c>
      <c r="CT3" s="254">
        <f>+Global!CT70</f>
        <v>5.2077787239069737</v>
      </c>
      <c r="CU3" s="254">
        <f>+Global!CU70</f>
        <v>5.1979023066806045</v>
      </c>
      <c r="CV3" s="254">
        <f>+Global!CV70</f>
        <v>5.1880175192440179</v>
      </c>
      <c r="CW3" s="254">
        <f>+Global!CW70</f>
        <v>5.1781254757155164</v>
      </c>
      <c r="CX3" s="254">
        <f>+Global!CX70</f>
        <v>5.168227252731131</v>
      </c>
      <c r="CY3" s="254">
        <f>+Global!CY70</f>
        <v>5.1583238898819594</v>
      </c>
      <c r="CZ3" s="254">
        <f>+Global!CZ70</f>
        <v>5.1484163903470561</v>
      </c>
      <c r="DA3" s="254">
        <f>+Global!DA70</f>
        <v>5.1385057216635692</v>
      </c>
      <c r="DB3" s="254">
        <f>+Global!DB70</f>
        <v>5.1285928165915049</v>
      </c>
      <c r="DC3" s="254">
        <f>+Global!DC70</f>
        <v>5.11867857404176</v>
      </c>
      <c r="DD3" s="254">
        <f>+Global!DD70</f>
        <v>5.1087638600441663</v>
      </c>
      <c r="DE3" s="254">
        <f>+Global!DE70</f>
        <v>5.098849508738204</v>
      </c>
      <c r="DF3" s="254">
        <f>+Global!DF70</f>
        <v>5.0889363233733844</v>
      </c>
      <c r="DG3" s="254">
        <f>+Global!DG70</f>
        <v>5.0790250773095371</v>
      </c>
      <c r="DH3" s="254">
        <f>+Global!DH70</f>
        <v>5.0691165150096484</v>
      </c>
      <c r="DI3" s="254">
        <f>+Global!DI70</f>
        <v>5.0592113530197311</v>
      </c>
      <c r="DJ3" s="254">
        <f>+Global!DJ70</f>
        <v>5.0493102809316097</v>
      </c>
      <c r="DK3" s="254">
        <f>+Global!DK70</f>
        <v>5.03941396232557</v>
      </c>
      <c r="DL3" s="254">
        <f>+Global!DL70</f>
        <v>5.0295230356906568</v>
      </c>
      <c r="DM3" s="254">
        <f>+Global!DM70</f>
        <v>5.019638115321067</v>
      </c>
      <c r="DN3" s="254">
        <f>+Global!DN70</f>
        <v>5.0097597921875696</v>
      </c>
      <c r="DO3" s="254">
        <f>+Global!DO70</f>
        <v>4.999888634783308</v>
      </c>
      <c r="DP3" s="254">
        <f>+Global!DP70</f>
        <v>4.9900251899436361</v>
      </c>
      <c r="DQ3" s="254">
        <f>+Global!DQ70</f>
        <v>4.9801699836398976</v>
      </c>
      <c r="DR3" s="254">
        <f>+Global!DR70</f>
        <v>4.9703235217472459</v>
      </c>
      <c r="DS3" s="255"/>
      <c r="DT3" s="255"/>
      <c r="DU3" s="255"/>
      <c r="DV3" s="255"/>
    </row>
    <row r="4" spans="1:126">
      <c r="A4" s="223" t="s">
        <v>742</v>
      </c>
      <c r="B4" s="256">
        <f>+Global!B60</f>
        <v>369.48356807511738</v>
      </c>
      <c r="C4" s="256">
        <f>+Global!C60</f>
        <v>389.20187793427232</v>
      </c>
      <c r="D4" s="256">
        <f>+Global!D60</f>
        <v>431.21991229334066</v>
      </c>
      <c r="E4" s="256">
        <f>+Global!E60</f>
        <v>475.5471658853653</v>
      </c>
      <c r="F4" s="256">
        <f>+Global!F60</f>
        <v>521.15955616597614</v>
      </c>
      <c r="G4" s="256">
        <f>+Global!G60</f>
        <v>567.39053056865328</v>
      </c>
      <c r="H4" s="256">
        <f>+Global!H60</f>
        <v>613.2556693940511</v>
      </c>
      <c r="I4" s="256">
        <f>+Global!I60</f>
        <v>658.45482067206046</v>
      </c>
      <c r="J4" s="256">
        <f>+Global!J60</f>
        <v>703.29177865566999</v>
      </c>
      <c r="K4" s="256">
        <f>+Global!K60</f>
        <v>748.04643141710233</v>
      </c>
      <c r="L4" s="256">
        <f>+Global!L60</f>
        <v>792.95827354344954</v>
      </c>
      <c r="M4" s="256">
        <f>+Global!M60</f>
        <v>838.19497299809348</v>
      </c>
      <c r="N4" s="256">
        <f>+Global!N60</f>
        <v>883.80469540827062</v>
      </c>
      <c r="O4" s="256">
        <f>+Global!O60</f>
        <v>929.91124133642541</v>
      </c>
      <c r="P4" s="256">
        <f>+Global!P60</f>
        <v>976.22718855645303</v>
      </c>
      <c r="Q4" s="256">
        <f>+Global!Q60</f>
        <v>1022.5726865044087</v>
      </c>
      <c r="R4" s="256">
        <f>+Global!R60</f>
        <v>1068.8129438456183</v>
      </c>
      <c r="S4" s="256">
        <f>+Global!S60</f>
        <v>1114.8254508538128</v>
      </c>
      <c r="T4" s="256">
        <f>+Global!T60</f>
        <v>1160.4798428742699</v>
      </c>
      <c r="U4" s="256">
        <f>+Global!U60</f>
        <v>1205.6199297847461</v>
      </c>
      <c r="V4" s="256">
        <f>+Global!V60</f>
        <v>1250.0439473433685</v>
      </c>
      <c r="W4" s="256">
        <f>+Global!W60</f>
        <v>1293.8803471348876</v>
      </c>
      <c r="X4" s="256">
        <f>+Global!X60</f>
        <v>1337.2039812828732</v>
      </c>
      <c r="Y4" s="256">
        <f>+Global!Y60</f>
        <v>1379.5962553182262</v>
      </c>
      <c r="Z4" s="256">
        <f>+Global!Z60</f>
        <v>1420.3250453507428</v>
      </c>
      <c r="AA4" s="256">
        <f>+Global!AA60</f>
        <v>1458.3835883947997</v>
      </c>
      <c r="AB4" s="256">
        <f>+Global!AB60</f>
        <v>1485.0675439842798</v>
      </c>
      <c r="AC4" s="256">
        <f>+Global!AC60</f>
        <v>1402.7015118099805</v>
      </c>
      <c r="AD4" s="256">
        <f>+Global!AD60</f>
        <v>1333.7794433725437</v>
      </c>
      <c r="AE4" s="256">
        <f>+Global!AE60</f>
        <v>1276.0387638314369</v>
      </c>
      <c r="AF4" s="256">
        <f>+Global!AF60</f>
        <v>1227.5979641712552</v>
      </c>
      <c r="AG4" s="256">
        <f>+Global!AG60</f>
        <v>1186.892424606787</v>
      </c>
      <c r="AH4" s="256">
        <f>+Global!AH60</f>
        <v>1152.621045328757</v>
      </c>
      <c r="AI4" s="256">
        <f>+Global!AI60</f>
        <v>1123.7018648065948</v>
      </c>
      <c r="AJ4" s="256">
        <f>+Global!AJ60</f>
        <v>1099.2351522525071</v>
      </c>
      <c r="AK4" s="256">
        <f>+Global!AK60</f>
        <v>1078.4727156609558</v>
      </c>
      <c r="AL4" s="256">
        <f>+Global!AL60</f>
        <v>1060.7923787507887</v>
      </c>
      <c r="AM4" s="256">
        <f>+Global!AM60</f>
        <v>1045.6767563741769</v>
      </c>
      <c r="AN4" s="256">
        <f>+Global!AN60</f>
        <v>1032.6956045225065</v>
      </c>
      <c r="AO4" s="256">
        <f>+Global!AO60</f>
        <v>1021.4911429490787</v>
      </c>
      <c r="AP4" s="256">
        <f>+Global!AP60</f>
        <v>1011.7658497958973</v>
      </c>
      <c r="AQ4" s="256">
        <f>+Global!AQ60</f>
        <v>1003.2723119118111</v>
      </c>
      <c r="AR4" s="256">
        <f>+Global!AR60</f>
        <v>995.80478465512613</v>
      </c>
      <c r="AS4" s="256">
        <f>+Global!AS60</f>
        <v>989.19217327519766</v>
      </c>
      <c r="AT4" s="256">
        <f>+Global!AT60</f>
        <v>983.29219645185606</v>
      </c>
      <c r="AU4" s="256">
        <f>+Global!AU60</f>
        <v>977.98653289165475</v>
      </c>
      <c r="AV4" s="256">
        <f>+Global!AV60</f>
        <v>973.17678541049042</v>
      </c>
      <c r="AW4" s="256">
        <f>+Global!AW60</f>
        <v>968.7811248162883</v>
      </c>
      <c r="AX4" s="256">
        <f>+Global!AX60</f>
        <v>964.7314990939476</v>
      </c>
      <c r="AY4" s="256">
        <f>+Global!AY60</f>
        <v>960.97131267822999</v>
      </c>
      <c r="AZ4" s="256">
        <f>+Global!AZ60</f>
        <v>957.45349663633249</v>
      </c>
      <c r="BA4" s="256">
        <f>+Global!BA60</f>
        <v>954.13890391732173</v>
      </c>
      <c r="BB4" s="256">
        <f>+Global!BB60</f>
        <v>950.99497491521913</v>
      </c>
      <c r="BC4" s="256">
        <f>+Global!BC60</f>
        <v>947.99462781447903</v>
      </c>
      <c r="BD4" s="256">
        <f>+Global!BD60</f>
        <v>945.11533585542452</v>
      </c>
      <c r="BE4" s="256">
        <f>+Global!BE60</f>
        <v>942.33836003445572</v>
      </c>
      <c r="BF4" s="256">
        <f>+Global!BF60</f>
        <v>939.64811105701392</v>
      </c>
      <c r="BG4" s="256">
        <f>+Global!BG60</f>
        <v>937.03161877128514</v>
      </c>
      <c r="BH4" s="256">
        <f>+Global!BH60</f>
        <v>934.47809097785068</v>
      </c>
      <c r="BI4" s="256">
        <f>+Global!BI60</f>
        <v>931.97854656006371</v>
      </c>
      <c r="BJ4" s="256">
        <f>+Global!BJ60</f>
        <v>929.52551041584491</v>
      </c>
      <c r="BK4" s="256">
        <f>+Global!BK60</f>
        <v>927.11274826868544</v>
      </c>
      <c r="BL4" s="256">
        <f>+Global!BL60</f>
        <v>924.73509394319672</v>
      </c>
      <c r="BM4" s="256">
        <f>+Global!BM60</f>
        <v>922.38823108700205</v>
      </c>
      <c r="BN4" s="256">
        <f>+Global!BN60</f>
        <v>920.06856370725143</v>
      </c>
      <c r="BO4" s="256">
        <f>+Global!BO60</f>
        <v>917.77309483026261</v>
      </c>
      <c r="BP4" s="256">
        <f>+Global!BP60</f>
        <v>915.49932560510035</v>
      </c>
      <c r="BQ4" s="256">
        <f>+Global!BQ60</f>
        <v>913.24517140659282</v>
      </c>
      <c r="BR4" s="256">
        <f>+Global!BR60</f>
        <v>911.00889207362763</v>
      </c>
      <c r="BS4" s="256">
        <f>+Global!BS60</f>
        <v>908.78903390114522</v>
      </c>
      <c r="BT4" s="256">
        <f>+Global!BT60</f>
        <v>906.58438140550004</v>
      </c>
      <c r="BU4" s="256">
        <f>+Global!BU60</f>
        <v>904.39391721652703</v>
      </c>
      <c r="BV4" s="256">
        <f>+Global!BV60</f>
        <v>902.21678872707832</v>
      </c>
      <c r="BW4" s="256">
        <f>+Global!BW60</f>
        <v>900.05228036149981</v>
      </c>
      <c r="BX4" s="256">
        <f>+Global!BX60</f>
        <v>897.89979051633907</v>
      </c>
      <c r="BY4" s="256">
        <f>+Global!BY60</f>
        <v>895.75881238608031</v>
      </c>
      <c r="BZ4" s="256">
        <f>+Global!BZ60</f>
        <v>893.62891801934074</v>
      </c>
      <c r="CA4" s="256">
        <f>+Global!CA60</f>
        <v>891.5097450612401</v>
      </c>
      <c r="CB4" s="256">
        <f>+Global!CB60</f>
        <v>889.40098572936586</v>
      </c>
      <c r="CC4" s="256">
        <f>+Global!CC60</f>
        <v>887.30237764700541</v>
      </c>
      <c r="CD4" s="256">
        <f>+Global!CD60</f>
        <v>885.2136962207237</v>
      </c>
      <c r="CE4" s="256">
        <f>+Global!CE60</f>
        <v>883.13474830208645</v>
      </c>
      <c r="CF4" s="256">
        <f>+Global!CF60</f>
        <v>881.06536691717304</v>
      </c>
      <c r="CG4" s="256">
        <f>+Global!CG60</f>
        <v>879.00540688396757</v>
      </c>
      <c r="CH4" s="256">
        <f>+Global!CH60</f>
        <v>876.95474116803939</v>
      </c>
      <c r="CI4" s="256">
        <f>+Global!CI60</f>
        <v>874.91325785211893</v>
      </c>
      <c r="CJ4" s="256">
        <f>+Global!CJ60</f>
        <v>872.88085761613934</v>
      </c>
      <c r="CK4" s="256">
        <f>+Global!CK60</f>
        <v>870.85745164173693</v>
      </c>
      <c r="CL4" s="256">
        <f>+Global!CL60</f>
        <v>868.84295986969721</v>
      </c>
      <c r="CM4" s="256">
        <f>+Global!CM60</f>
        <v>866.8373095508789</v>
      </c>
      <c r="CN4" s="256">
        <f>+Global!CN60</f>
        <v>864.8404340411721</v>
      </c>
      <c r="CO4" s="256">
        <f>+Global!CO60</f>
        <v>862.85227179937397</v>
      </c>
      <c r="CP4" s="256">
        <f>+Global!CP60</f>
        <v>860.87276555379196</v>
      </c>
      <c r="CQ4" s="256">
        <f>+Global!CQ60</f>
        <v>858.90186160915073</v>
      </c>
      <c r="CR4" s="256">
        <f>+Global!CR60</f>
        <v>856.93950927016067</v>
      </c>
      <c r="CS4" s="256">
        <f>+Global!CS60</f>
        <v>854.98566036209411</v>
      </c>
      <c r="CT4" s="256">
        <f>+Global!CT60</f>
        <v>853.04026883202607</v>
      </c>
      <c r="CU4" s="256">
        <f>+Global!CU60</f>
        <v>851.10329041714863</v>
      </c>
      <c r="CV4" s="256">
        <f>+Global!CV60</f>
        <v>849.17468236885657</v>
      </c>
      <c r="CW4" s="256">
        <f>+Global!CW60</f>
        <v>847.25440322321242</v>
      </c>
      <c r="CX4" s="256">
        <f>+Global!CX60</f>
        <v>845.34241260997305</v>
      </c>
      <c r="CY4" s="256">
        <f>+Global!CY60</f>
        <v>843.43867109368296</v>
      </c>
      <c r="CZ4" s="256">
        <f>+Global!CZ60</f>
        <v>841.54314004143225</v>
      </c>
      <c r="DA4" s="256">
        <f>+Global!DA60</f>
        <v>839.65578151278646</v>
      </c>
      <c r="DB4" s="256">
        <f>+Global!DB60</f>
        <v>837.77655816815331</v>
      </c>
      <c r="DC4" s="256">
        <f>+Global!DC60</f>
        <v>835.90543319248115</v>
      </c>
      <c r="DD4" s="256">
        <f>+Global!DD60</f>
        <v>834.04237023170447</v>
      </c>
      <c r="DE4" s="256">
        <f>+Global!DE60</f>
        <v>832.18733333979196</v>
      </c>
      <c r="DF4" s="256">
        <f>+Global!DF60</f>
        <v>830.34028693460857</v>
      </c>
      <c r="DG4" s="256">
        <f>+Global!DG60</f>
        <v>828.50119576110956</v>
      </c>
      <c r="DH4" s="256">
        <f>+Global!DH60</f>
        <v>826.67002486062881</v>
      </c>
      <c r="DI4" s="256">
        <f>+Global!DI60</f>
        <v>824.84673954523771</v>
      </c>
      <c r="DJ4" s="256">
        <f>+Global!DJ60</f>
        <v>823.03130537631955</v>
      </c>
      <c r="DK4" s="256">
        <f>+Global!DK60</f>
        <v>821.22368814664878</v>
      </c>
      <c r="DL4" s="256">
        <f>+Global!DL60</f>
        <v>819.42385386538683</v>
      </c>
      <c r="DM4" s="256">
        <f>+Global!DM60</f>
        <v>817.63176874550231</v>
      </c>
      <c r="DN4" s="256">
        <f>+Global!DN60</f>
        <v>815.8473991932085</v>
      </c>
      <c r="DO4" s="256">
        <f>+Global!DO60</f>
        <v>814.07071179907723</v>
      </c>
      <c r="DP4" s="256">
        <f>+Global!DP60</f>
        <v>812.30167333054851</v>
      </c>
      <c r="DQ4" s="256">
        <f>+Global!DQ60</f>
        <v>810.54025072560034</v>
      </c>
      <c r="DR4" s="256">
        <f>+Global!DR60</f>
        <v>808.7864110873852</v>
      </c>
      <c r="DS4" s="257"/>
      <c r="DT4" s="257"/>
      <c r="DU4" s="257"/>
      <c r="DV4" s="257"/>
    </row>
    <row r="5" spans="1:12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7"/>
      <c r="DT5" s="257"/>
      <c r="DU5" s="257"/>
      <c r="DV5" s="257"/>
    </row>
    <row r="6" spans="1:126">
      <c r="A6" s="244" t="s">
        <v>743</v>
      </c>
      <c r="B6" s="245" t="s">
        <v>299</v>
      </c>
      <c r="C6" s="245" t="s">
        <v>744</v>
      </c>
      <c r="D6" s="246"/>
      <c r="E6" s="245"/>
      <c r="G6" s="256"/>
      <c r="H6" s="245" t="s">
        <v>300</v>
      </c>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7"/>
      <c r="DT6" s="257"/>
      <c r="DU6" s="257"/>
      <c r="DV6" s="257"/>
    </row>
    <row r="7" spans="1:126">
      <c r="A7" s="223" t="s">
        <v>794</v>
      </c>
      <c r="B7" s="311">
        <v>0.5</v>
      </c>
      <c r="C7" s="253" t="s">
        <v>745</v>
      </c>
      <c r="E7" s="256"/>
      <c r="G7" s="256"/>
      <c r="H7" s="256" t="s">
        <v>746</v>
      </c>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7"/>
      <c r="DT7" s="257"/>
      <c r="DU7" s="257"/>
      <c r="DV7" s="257"/>
    </row>
    <row r="8" spans="1:126">
      <c r="A8" s="223" t="s">
        <v>747</v>
      </c>
      <c r="B8" s="311">
        <f>0.024076141150722*Parameters!B25</f>
        <v>2.4076141150722E-2</v>
      </c>
      <c r="C8" s="253" t="s">
        <v>748</v>
      </c>
      <c r="E8" s="256"/>
      <c r="G8" s="256"/>
      <c r="H8" s="256" t="s">
        <v>139</v>
      </c>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7"/>
      <c r="DT8" s="257"/>
      <c r="DU8" s="257"/>
      <c r="DV8" s="257"/>
    </row>
    <row r="9" spans="1:126">
      <c r="A9" s="223" t="s">
        <v>749</v>
      </c>
      <c r="B9" s="311">
        <v>9.2066693664206015E-2</v>
      </c>
      <c r="C9" s="256" t="s">
        <v>750</v>
      </c>
      <c r="E9" s="256"/>
      <c r="F9" s="256"/>
      <c r="G9" s="256"/>
      <c r="H9" s="256" t="s">
        <v>795</v>
      </c>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7"/>
      <c r="DT9" s="257"/>
      <c r="DU9" s="257"/>
      <c r="DV9" s="257"/>
    </row>
    <row r="10" spans="1:126">
      <c r="A10" s="244" t="s">
        <v>751</v>
      </c>
      <c r="B10" s="256"/>
      <c r="C10" s="256"/>
      <c r="E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7"/>
      <c r="DT10" s="257"/>
      <c r="DU10" s="257"/>
      <c r="DV10" s="257"/>
    </row>
    <row r="11" spans="1:126">
      <c r="A11" s="223" t="s">
        <v>752</v>
      </c>
      <c r="B11" s="311">
        <v>1</v>
      </c>
      <c r="H11" s="256" t="s">
        <v>276</v>
      </c>
    </row>
    <row r="12" spans="1:126">
      <c r="A12" s="223" t="s">
        <v>753</v>
      </c>
      <c r="B12" s="311">
        <v>0.26</v>
      </c>
      <c r="C12" s="253" t="s">
        <v>754</v>
      </c>
      <c r="H12" s="253" t="s">
        <v>796</v>
      </c>
    </row>
    <row r="13" spans="1:126">
      <c r="A13" s="223" t="s">
        <v>755</v>
      </c>
      <c r="B13" s="311">
        <f>+Parameters!B25*0.0008</f>
        <v>8.0000000000000004E-4</v>
      </c>
      <c r="C13" s="253" t="s">
        <v>756</v>
      </c>
      <c r="H13" s="253" t="s">
        <v>797</v>
      </c>
    </row>
    <row r="14" spans="1:126">
      <c r="A14" s="223" t="s">
        <v>757</v>
      </c>
      <c r="B14" s="311">
        <v>-1</v>
      </c>
      <c r="C14" s="253" t="s">
        <v>758</v>
      </c>
      <c r="H14" s="253" t="s">
        <v>798</v>
      </c>
    </row>
    <row r="15" spans="1:126">
      <c r="B15" s="256"/>
      <c r="C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7"/>
      <c r="DT15" s="257"/>
      <c r="DU15" s="257"/>
      <c r="DV15" s="257"/>
    </row>
    <row r="16" spans="1:126">
      <c r="A16" s="244" t="s">
        <v>759</v>
      </c>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256"/>
      <c r="AN16" s="256"/>
      <c r="AO16" s="256"/>
      <c r="AP16" s="256"/>
      <c r="AQ16" s="256"/>
      <c r="AR16" s="256"/>
      <c r="AS16" s="256"/>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7"/>
      <c r="DT16" s="257"/>
      <c r="DU16" s="257"/>
      <c r="DV16" s="257"/>
    </row>
    <row r="17" spans="1:126">
      <c r="A17" s="223" t="s">
        <v>764</v>
      </c>
      <c r="B17" s="311">
        <v>0.6</v>
      </c>
      <c r="C17" s="253" t="s">
        <v>778</v>
      </c>
      <c r="E17" s="256"/>
      <c r="F17" s="256"/>
      <c r="G17" s="256"/>
      <c r="H17" s="256" t="s">
        <v>799</v>
      </c>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7"/>
      <c r="DT17" s="257"/>
      <c r="DU17" s="257"/>
      <c r="DV17" s="257"/>
    </row>
    <row r="18" spans="1:126">
      <c r="A18" s="223" t="s">
        <v>760</v>
      </c>
      <c r="B18" s="311">
        <v>7.3</v>
      </c>
      <c r="C18" s="253" t="s">
        <v>754</v>
      </c>
      <c r="E18" s="256"/>
      <c r="G18" s="256"/>
      <c r="H18" s="256" t="s">
        <v>761</v>
      </c>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s="256"/>
      <c r="AR18" s="256"/>
      <c r="AS18" s="256"/>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7"/>
      <c r="DT18" s="257"/>
      <c r="DU18" s="257"/>
      <c r="DV18" s="257"/>
    </row>
    <row r="19" spans="1:126">
      <c r="A19" s="223" t="s">
        <v>762</v>
      </c>
      <c r="B19" s="311">
        <f>+Parameters!B26*1</f>
        <v>0</v>
      </c>
      <c r="C19" s="253" t="s">
        <v>763</v>
      </c>
      <c r="E19" s="256"/>
      <c r="G19" s="256"/>
      <c r="H19" s="253" t="s">
        <v>139</v>
      </c>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7"/>
      <c r="DT19" s="257"/>
      <c r="DU19" s="257"/>
      <c r="DV19" s="257"/>
    </row>
    <row r="20" spans="1:126">
      <c r="A20" s="223" t="s">
        <v>800</v>
      </c>
      <c r="B20" s="311">
        <f>+Parameters!B25*1.11860081578514</f>
        <v>1.1186008157851399</v>
      </c>
      <c r="C20" s="253" t="s">
        <v>801</v>
      </c>
      <c r="E20" s="256"/>
      <c r="G20" s="256"/>
      <c r="H20" s="253" t="s">
        <v>139</v>
      </c>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6"/>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7"/>
      <c r="DT20" s="257"/>
      <c r="DU20" s="257"/>
      <c r="DV20" s="257"/>
    </row>
    <row r="21" spans="1:126">
      <c r="A21" s="223" t="s">
        <v>802</v>
      </c>
      <c r="B21" s="311">
        <v>1</v>
      </c>
      <c r="E21" s="258"/>
      <c r="F21" s="258"/>
      <c r="G21" s="256"/>
      <c r="H21" s="253" t="s">
        <v>139</v>
      </c>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7"/>
      <c r="DT21" s="257"/>
      <c r="DU21" s="257"/>
      <c r="DV21" s="257"/>
    </row>
    <row r="22" spans="1:126">
      <c r="B22" s="259"/>
      <c r="E22" s="256"/>
      <c r="G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256"/>
      <c r="AN22" s="256"/>
      <c r="AO22" s="256"/>
      <c r="AP22" s="256"/>
      <c r="AQ22" s="256"/>
      <c r="AR22" s="256"/>
      <c r="AS22" s="256"/>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7"/>
      <c r="DT22" s="257"/>
      <c r="DU22" s="257"/>
      <c r="DV22" s="257"/>
    </row>
    <row r="23" spans="1:126">
      <c r="A23" s="244" t="s">
        <v>773</v>
      </c>
      <c r="B23" s="256"/>
      <c r="C23" s="256"/>
      <c r="E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7"/>
      <c r="DT23" s="257"/>
      <c r="DU23" s="257"/>
      <c r="DV23" s="257"/>
    </row>
    <row r="24" spans="1:126">
      <c r="A24" s="223" t="s">
        <v>764</v>
      </c>
      <c r="B24" s="311">
        <v>0.21</v>
      </c>
      <c r="C24" s="256" t="s">
        <v>803</v>
      </c>
      <c r="E24" s="256"/>
      <c r="G24" s="256"/>
      <c r="H24" s="256" t="s">
        <v>799</v>
      </c>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7"/>
      <c r="DT24" s="257"/>
      <c r="DU24" s="257"/>
      <c r="DV24" s="257"/>
    </row>
    <row r="25" spans="1:126">
      <c r="A25" s="223" t="s">
        <v>804</v>
      </c>
      <c r="B25" s="311">
        <v>0.7703327893280344</v>
      </c>
      <c r="C25" s="256" t="s">
        <v>803</v>
      </c>
      <c r="E25" s="256"/>
      <c r="G25" s="256"/>
      <c r="H25" s="256" t="s">
        <v>805</v>
      </c>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7"/>
      <c r="DT25" s="257"/>
      <c r="DU25" s="257"/>
      <c r="DV25" s="257"/>
    </row>
    <row r="26" spans="1:126">
      <c r="A26" s="223" t="s">
        <v>806</v>
      </c>
      <c r="B26" s="311">
        <v>-0.60040718523653258</v>
      </c>
      <c r="C26" s="253" t="s">
        <v>807</v>
      </c>
      <c r="E26" s="256" t="s">
        <v>808</v>
      </c>
      <c r="G26" s="256"/>
      <c r="H26" s="256" t="s">
        <v>809</v>
      </c>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7"/>
      <c r="DT26" s="257"/>
      <c r="DU26" s="257"/>
      <c r="DV26" s="257"/>
    </row>
    <row r="27" spans="1:126">
      <c r="A27" s="223" t="s">
        <v>810</v>
      </c>
      <c r="B27" s="311">
        <f>+Parameters!B25*2.22542020899689</f>
        <v>2.2254202089968902</v>
      </c>
      <c r="C27" s="253" t="s">
        <v>807</v>
      </c>
      <c r="D27" s="256"/>
      <c r="E27" s="256" t="s">
        <v>811</v>
      </c>
      <c r="G27" s="256"/>
      <c r="H27" s="256" t="s">
        <v>812</v>
      </c>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7"/>
      <c r="DT27" s="257"/>
      <c r="DU27" s="257"/>
      <c r="DV27" s="257"/>
    </row>
    <row r="28" spans="1:126">
      <c r="A28" s="223" t="s">
        <v>813</v>
      </c>
      <c r="B28" s="311">
        <f>+Parameters!B26*3</f>
        <v>0</v>
      </c>
      <c r="C28" s="253" t="s">
        <v>765</v>
      </c>
      <c r="D28" s="256"/>
      <c r="E28" s="256"/>
      <c r="G28" s="256"/>
      <c r="H28" s="256" t="s">
        <v>812</v>
      </c>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7"/>
      <c r="DT28" s="257"/>
      <c r="DU28" s="257"/>
      <c r="DV28" s="257"/>
    </row>
    <row r="29" spans="1:126">
      <c r="A29" s="223" t="s">
        <v>814</v>
      </c>
      <c r="B29" s="311">
        <v>1.3</v>
      </c>
      <c r="D29" s="256"/>
      <c r="E29" s="260"/>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7"/>
      <c r="DT29" s="257"/>
      <c r="DU29" s="257"/>
      <c r="DV29" s="257"/>
    </row>
    <row r="30" spans="1:126">
      <c r="A30" s="224" t="s">
        <v>770</v>
      </c>
      <c r="B30" s="311">
        <v>56.6</v>
      </c>
      <c r="D30" s="256"/>
      <c r="E30" s="260"/>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7"/>
      <c r="DT30" s="257"/>
      <c r="DU30" s="257"/>
      <c r="DV30" s="257"/>
    </row>
    <row r="31" spans="1:126">
      <c r="A31" s="224" t="s">
        <v>774</v>
      </c>
      <c r="B31" s="311">
        <v>5</v>
      </c>
      <c r="D31" s="256"/>
      <c r="E31" s="260"/>
      <c r="G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7"/>
      <c r="DT31" s="257"/>
      <c r="DU31" s="257"/>
      <c r="DV31" s="257"/>
    </row>
    <row r="32" spans="1:126">
      <c r="A32" s="224" t="s">
        <v>775</v>
      </c>
      <c r="B32" s="311">
        <v>51.6</v>
      </c>
      <c r="D32" s="256"/>
      <c r="G32" s="259"/>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7"/>
      <c r="DT32" s="257"/>
      <c r="DU32" s="257"/>
      <c r="DV32" s="257"/>
    </row>
    <row r="33" spans="1:129">
      <c r="A33" s="244"/>
      <c r="D33" s="256"/>
      <c r="E33" s="260"/>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7"/>
      <c r="DT33" s="257"/>
      <c r="DU33" s="257"/>
      <c r="DV33" s="257"/>
    </row>
    <row r="34" spans="1:129">
      <c r="A34" s="244" t="s">
        <v>815</v>
      </c>
      <c r="D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7"/>
      <c r="DT34" s="257"/>
      <c r="DU34" s="257"/>
      <c r="DV34" s="257"/>
    </row>
    <row r="35" spans="1:129">
      <c r="A35" s="244"/>
      <c r="D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7"/>
      <c r="DT35" s="257"/>
      <c r="DU35" s="257"/>
      <c r="DV35" s="257"/>
    </row>
    <row r="36" spans="1:129">
      <c r="A36" s="261" t="s">
        <v>743</v>
      </c>
    </row>
    <row r="37" spans="1:129">
      <c r="A37" s="227" t="s">
        <v>766</v>
      </c>
      <c r="B37" s="262">
        <f t="shared" ref="B37:BM37" si="2">+B3*$B$7</f>
        <v>0.41499999999999998</v>
      </c>
      <c r="C37" s="262">
        <f t="shared" si="2"/>
        <v>0.49</v>
      </c>
      <c r="D37" s="262">
        <f t="shared" si="2"/>
        <v>0.61495364018244403</v>
      </c>
      <c r="E37" s="262">
        <f t="shared" si="2"/>
        <v>0.76015308953724681</v>
      </c>
      <c r="F37" s="262">
        <f t="shared" si="2"/>
        <v>0.91595632110792458</v>
      </c>
      <c r="G37" s="262">
        <f t="shared" si="2"/>
        <v>1.075485906640826</v>
      </c>
      <c r="H37" s="262">
        <f t="shared" si="2"/>
        <v>1.2340308767819088</v>
      </c>
      <c r="I37" s="262">
        <f t="shared" si="2"/>
        <v>1.3889209000835983</v>
      </c>
      <c r="J37" s="262">
        <f t="shared" si="2"/>
        <v>1.5389838704908128</v>
      </c>
      <c r="K37" s="262">
        <f t="shared" si="2"/>
        <v>1.6839063380782855</v>
      </c>
      <c r="L37" s="262">
        <f t="shared" si="2"/>
        <v>1.8238242665313447</v>
      </c>
      <c r="M37" s="262">
        <f t="shared" si="2"/>
        <v>1.9553078064698928</v>
      </c>
      <c r="N37" s="262">
        <f t="shared" si="2"/>
        <v>2.0799073449312284</v>
      </c>
      <c r="O37" s="262">
        <f t="shared" si="2"/>
        <v>2.1987182483223529</v>
      </c>
      <c r="P37" s="262">
        <f t="shared" si="2"/>
        <v>2.3124372421927815</v>
      </c>
      <c r="Q37" s="262">
        <f t="shared" si="2"/>
        <v>2.4215435457180492</v>
      </c>
      <c r="R37" s="262">
        <f t="shared" si="2"/>
        <v>2.5263855060625988</v>
      </c>
      <c r="S37" s="262">
        <f t="shared" si="2"/>
        <v>2.6272223607459431</v>
      </c>
      <c r="T37" s="262">
        <f t="shared" si="2"/>
        <v>2.7242430078134676</v>
      </c>
      <c r="U37" s="262">
        <f t="shared" si="2"/>
        <v>2.8175713025956339</v>
      </c>
      <c r="V37" s="262">
        <f t="shared" si="2"/>
        <v>2.9073518733743451</v>
      </c>
      <c r="W37" s="262">
        <f t="shared" si="2"/>
        <v>2.9937960563465422</v>
      </c>
      <c r="X37" s="262">
        <f t="shared" si="2"/>
        <v>3.0770324529853288</v>
      </c>
      <c r="Y37" s="262">
        <f t="shared" si="2"/>
        <v>3.1569709740075442</v>
      </c>
      <c r="Z37" s="262">
        <f t="shared" si="2"/>
        <v>3.2332744944014729</v>
      </c>
      <c r="AA37" s="262">
        <f t="shared" si="2"/>
        <v>3.3039195693091763</v>
      </c>
      <c r="AB37" s="262">
        <f t="shared" si="2"/>
        <v>3.3470734924452645</v>
      </c>
      <c r="AC37" s="262">
        <f t="shared" si="2"/>
        <v>3.3514651314557513</v>
      </c>
      <c r="AD37" s="262">
        <f t="shared" si="2"/>
        <v>3.3326992553612449</v>
      </c>
      <c r="AE37" s="262">
        <f t="shared" si="2"/>
        <v>3.3010803847090862</v>
      </c>
      <c r="AF37" s="262">
        <f t="shared" si="2"/>
        <v>3.2633127328537079</v>
      </c>
      <c r="AG37" s="262">
        <f t="shared" si="2"/>
        <v>3.2236617907128515</v>
      </c>
      <c r="AH37" s="262">
        <f t="shared" si="2"/>
        <v>3.1847493972878049</v>
      </c>
      <c r="AI37" s="262">
        <f t="shared" si="2"/>
        <v>3.1480984744628349</v>
      </c>
      <c r="AJ37" s="262">
        <f t="shared" si="2"/>
        <v>3.114506183113273</v>
      </c>
      <c r="AK37" s="262">
        <f t="shared" si="2"/>
        <v>3.0842990874001939</v>
      </c>
      <c r="AL37" s="262">
        <f t="shared" si="2"/>
        <v>3.0575069516409781</v>
      </c>
      <c r="AM37" s="262">
        <f t="shared" si="2"/>
        <v>3.0339803235194069</v>
      </c>
      <c r="AN37" s="262">
        <f t="shared" si="2"/>
        <v>3.0134692632434339</v>
      </c>
      <c r="AO37" s="262">
        <f t="shared" si="2"/>
        <v>2.9956752513609084</v>
      </c>
      <c r="AP37" s="262">
        <f t="shared" si="2"/>
        <v>2.9802846441708088</v>
      </c>
      <c r="AQ37" s="262">
        <f t="shared" si="2"/>
        <v>2.9669895098535419</v>
      </c>
      <c r="AR37" s="262">
        <f t="shared" si="2"/>
        <v>2.9554999132321469</v>
      </c>
      <c r="AS37" s="262">
        <f t="shared" si="2"/>
        <v>2.945550482468132</v>
      </c>
      <c r="AT37" s="262">
        <f t="shared" si="2"/>
        <v>2.9369032245666191</v>
      </c>
      <c r="AU37" s="262">
        <f t="shared" si="2"/>
        <v>2.9293479474046853</v>
      </c>
      <c r="AV37" s="262">
        <f t="shared" si="2"/>
        <v>2.9227012176546014</v>
      </c>
      <c r="AW37" s="262">
        <f t="shared" si="2"/>
        <v>2.9168044832731854</v>
      </c>
      <c r="AX37" s="262">
        <f t="shared" si="2"/>
        <v>2.9115217788785204</v>
      </c>
      <c r="AY37" s="262">
        <f t="shared" si="2"/>
        <v>2.9067372860078682</v>
      </c>
      <c r="AZ37" s="262">
        <f t="shared" si="2"/>
        <v>2.9023529192629169</v>
      </c>
      <c r="BA37" s="262">
        <f t="shared" si="2"/>
        <v>2.8982860403981774</v>
      </c>
      <c r="BB37" s="262">
        <f t="shared" si="2"/>
        <v>2.8944673560080854</v>
      </c>
      <c r="BC37" s="262">
        <f t="shared" si="2"/>
        <v>2.8908390238513531</v>
      </c>
      <c r="BD37" s="262">
        <f t="shared" si="2"/>
        <v>2.8873529731977956</v>
      </c>
      <c r="BE37" s="262">
        <f t="shared" si="2"/>
        <v>2.8839694324702667</v>
      </c>
      <c r="BF37" s="262">
        <f t="shared" si="2"/>
        <v>2.880655650461736</v>
      </c>
      <c r="BG37" s="262">
        <f t="shared" si="2"/>
        <v>2.8773847938325399</v>
      </c>
      <c r="BH37" s="262">
        <f t="shared" si="2"/>
        <v>2.8741350022470171</v>
      </c>
      <c r="BI37" s="262">
        <f t="shared" si="2"/>
        <v>2.8708885825699215</v>
      </c>
      <c r="BJ37" s="262">
        <f t="shared" si="2"/>
        <v>2.8364313209139702</v>
      </c>
      <c r="BK37" s="262">
        <f t="shared" si="2"/>
        <v>2.811670085050499</v>
      </c>
      <c r="BL37" s="262">
        <f t="shared" si="2"/>
        <v>2.7934683797565816</v>
      </c>
      <c r="BM37" s="262">
        <f t="shared" si="2"/>
        <v>2.7797022586798898</v>
      </c>
      <c r="BN37" s="262">
        <f t="shared" ref="BN37:DR37" si="3">+BN3*$B$7</f>
        <v>2.7689333123260127</v>
      </c>
      <c r="BO37" s="262">
        <f t="shared" si="3"/>
        <v>2.7601873149384364</v>
      </c>
      <c r="BP37" s="262">
        <f t="shared" si="3"/>
        <v>2.7528043826163078</v>
      </c>
      <c r="BQ37" s="262">
        <f t="shared" si="3"/>
        <v>2.7463375326245858</v>
      </c>
      <c r="BR37" s="262">
        <f t="shared" si="3"/>
        <v>2.7404840035020137</v>
      </c>
      <c r="BS37" s="262">
        <f t="shared" si="3"/>
        <v>2.7350387506655629</v>
      </c>
      <c r="BT37" s="262">
        <f t="shared" si="3"/>
        <v>2.7298629532839813</v>
      </c>
      <c r="BU37" s="262">
        <f t="shared" si="3"/>
        <v>2.7248626834608283</v>
      </c>
      <c r="BV37" s="262">
        <f t="shared" si="3"/>
        <v>2.719974455686982</v>
      </c>
      <c r="BW37" s="262">
        <f t="shared" si="3"/>
        <v>2.7151554349977642</v>
      </c>
      <c r="BX37" s="262">
        <f t="shared" si="3"/>
        <v>2.7103768000054593</v>
      </c>
      <c r="BY37" s="262">
        <f t="shared" si="3"/>
        <v>2.7056192427596639</v>
      </c>
      <c r="BZ37" s="262">
        <f t="shared" si="3"/>
        <v>2.7008699161889953</v>
      </c>
      <c r="CA37" s="262">
        <f t="shared" si="3"/>
        <v>2.6961203624363121</v>
      </c>
      <c r="CB37" s="262">
        <f t="shared" si="3"/>
        <v>2.6913651060531256</v>
      </c>
      <c r="CC37" s="262">
        <f t="shared" si="3"/>
        <v>2.6866006980054276</v>
      </c>
      <c r="CD37" s="262">
        <f t="shared" si="3"/>
        <v>2.6818250654897842</v>
      </c>
      <c r="CE37" s="262">
        <f t="shared" si="3"/>
        <v>2.6770370693089731</v>
      </c>
      <c r="CF37" s="262">
        <f t="shared" si="3"/>
        <v>2.6722362022144091</v>
      </c>
      <c r="CG37" s="262">
        <f t="shared" si="3"/>
        <v>2.6674223830636739</v>
      </c>
      <c r="CH37" s="262">
        <f t="shared" si="3"/>
        <v>2.6625958161656702</v>
      </c>
      <c r="CI37" s="262">
        <f t="shared" si="3"/>
        <v>2.6577568950268682</v>
      </c>
      <c r="CJ37" s="262">
        <f t="shared" si="3"/>
        <v>2.6529061363818296</v>
      </c>
      <c r="CK37" s="262">
        <f t="shared" si="3"/>
        <v>2.6480441349131496</v>
      </c>
      <c r="CL37" s="262">
        <f t="shared" si="3"/>
        <v>2.6431715321330791</v>
      </c>
      <c r="CM37" s="262">
        <f t="shared" si="3"/>
        <v>2.6382889949805466</v>
      </c>
      <c r="CN37" s="262">
        <f t="shared" si="3"/>
        <v>2.6333972011007254</v>
      </c>
      <c r="CO37" s="262">
        <f t="shared" si="3"/>
        <v>2.6284968287348587</v>
      </c>
      <c r="CP37" s="262">
        <f t="shared" si="3"/>
        <v>2.6235885498014682</v>
      </c>
      <c r="CQ37" s="262">
        <f t="shared" si="3"/>
        <v>2.6186730251950783</v>
      </c>
      <c r="CR37" s="262">
        <f t="shared" si="3"/>
        <v>2.6137509016320686</v>
      </c>
      <c r="CS37" s="262">
        <f t="shared" si="3"/>
        <v>2.6088228095805994</v>
      </c>
      <c r="CT37" s="262">
        <f t="shared" si="3"/>
        <v>2.6038893619534869</v>
      </c>
      <c r="CU37" s="262">
        <f t="shared" si="3"/>
        <v>2.5989511533403022</v>
      </c>
      <c r="CV37" s="262">
        <f t="shared" si="3"/>
        <v>2.5940087596220089</v>
      </c>
      <c r="CW37" s="262">
        <f t="shared" si="3"/>
        <v>2.5890627378577582</v>
      </c>
      <c r="CX37" s="262">
        <f t="shared" si="3"/>
        <v>2.5841136263655655</v>
      </c>
      <c r="CY37" s="262">
        <f t="shared" si="3"/>
        <v>2.5791619449409797</v>
      </c>
      <c r="CZ37" s="262">
        <f t="shared" si="3"/>
        <v>2.5742081951735281</v>
      </c>
      <c r="DA37" s="262">
        <f t="shared" si="3"/>
        <v>2.5692528608317846</v>
      </c>
      <c r="DB37" s="262">
        <f t="shared" si="3"/>
        <v>2.5642964082957524</v>
      </c>
      <c r="DC37" s="262">
        <f t="shared" si="3"/>
        <v>2.55933928702088</v>
      </c>
      <c r="DD37" s="262">
        <f t="shared" si="3"/>
        <v>2.5543819300220831</v>
      </c>
      <c r="DE37" s="262">
        <f t="shared" si="3"/>
        <v>2.549424754369102</v>
      </c>
      <c r="DF37" s="262">
        <f t="shared" si="3"/>
        <v>2.5444681616866922</v>
      </c>
      <c r="DG37" s="262">
        <f t="shared" si="3"/>
        <v>2.5395125386547686</v>
      </c>
      <c r="DH37" s="262">
        <f t="shared" si="3"/>
        <v>2.5345582575048242</v>
      </c>
      <c r="DI37" s="262">
        <f t="shared" si="3"/>
        <v>2.5296056765098656</v>
      </c>
      <c r="DJ37" s="262">
        <f t="shared" si="3"/>
        <v>2.5246551404658049</v>
      </c>
      <c r="DK37" s="262">
        <f t="shared" si="3"/>
        <v>2.519706981162785</v>
      </c>
      <c r="DL37" s="262">
        <f t="shared" si="3"/>
        <v>2.5147615178453284</v>
      </c>
      <c r="DM37" s="262">
        <f t="shared" si="3"/>
        <v>2.5098190576605335</v>
      </c>
      <c r="DN37" s="262">
        <f t="shared" si="3"/>
        <v>2.5048798960937848</v>
      </c>
      <c r="DO37" s="262">
        <f t="shared" si="3"/>
        <v>2.499944317391654</v>
      </c>
      <c r="DP37" s="262">
        <f t="shared" si="3"/>
        <v>2.495012594971818</v>
      </c>
      <c r="DQ37" s="262">
        <f t="shared" si="3"/>
        <v>2.4900849918199488</v>
      </c>
      <c r="DR37" s="262">
        <f t="shared" si="3"/>
        <v>2.4851617608736229</v>
      </c>
      <c r="DS37" s="227"/>
      <c r="DT37" s="227"/>
      <c r="DU37" s="227"/>
      <c r="DV37" s="227"/>
      <c r="DW37" s="227"/>
      <c r="DX37" s="227"/>
      <c r="DY37" s="227"/>
    </row>
    <row r="38" spans="1:129">
      <c r="A38" s="227" t="s">
        <v>816</v>
      </c>
      <c r="B38" s="262">
        <f>+B9+$B$8*(B37-B9)</f>
        <v>9.9841681529815943E-2</v>
      </c>
      <c r="C38" s="262">
        <f t="shared" ref="C38:H38" si="4">+B38+$B$8*(C37-B38)</f>
        <v>0.10923518827643244</v>
      </c>
      <c r="D38" s="262">
        <f t="shared" si="4"/>
        <v>0.1214109371070462</v>
      </c>
      <c r="E38" s="262">
        <f t="shared" si="4"/>
        <v>0.13678938332787169</v>
      </c>
      <c r="F38" s="262">
        <f t="shared" si="4"/>
        <v>0.15554871650184007</v>
      </c>
      <c r="G38" s="262">
        <f t="shared" si="4"/>
        <v>0.17769725414142487</v>
      </c>
      <c r="H38" s="262">
        <f t="shared" si="4"/>
        <v>0.20312969154237068</v>
      </c>
      <c r="I38" s="262">
        <f t="shared" ref="I38:BT38" si="5">+H38+$B$8*(I37-H38)</f>
        <v>0.23167896805449451</v>
      </c>
      <c r="J38" s="262">
        <f t="shared" si="5"/>
        <v>0.26315382541258214</v>
      </c>
      <c r="K38" s="262">
        <f t="shared" si="5"/>
        <v>0.29736006344776456</v>
      </c>
      <c r="L38" s="262">
        <f t="shared" si="5"/>
        <v>0.33411143106272922</v>
      </c>
      <c r="M38" s="262">
        <f t="shared" si="5"/>
        <v>0.37314358383007096</v>
      </c>
      <c r="N38" s="262">
        <f t="shared" si="5"/>
        <v>0.41423586905327958</v>
      </c>
      <c r="O38" s="262">
        <f t="shared" si="5"/>
        <v>0.45719931869753799</v>
      </c>
      <c r="P38" s="262">
        <f t="shared" si="5"/>
        <v>0.50186628881178186</v>
      </c>
      <c r="Q38" s="262">
        <f t="shared" si="5"/>
        <v>0.548084709412888</v>
      </c>
      <c r="R38" s="262">
        <f t="shared" si="5"/>
        <v>0.59571455863161227</v>
      </c>
      <c r="S38" s="262">
        <f t="shared" si="5"/>
        <v>0.64462542722410987</v>
      </c>
      <c r="T38" s="262">
        <f t="shared" si="5"/>
        <v>0.69469459363390218</v>
      </c>
      <c r="U38" s="262">
        <f t="shared" si="5"/>
        <v>0.74580527292444498</v>
      </c>
      <c r="V38" s="262">
        <f t="shared" si="5"/>
        <v>0.79784697398074012</v>
      </c>
      <c r="W38" s="262">
        <f t="shared" si="5"/>
        <v>0.85071695404757763</v>
      </c>
      <c r="X38" s="262">
        <f t="shared" si="5"/>
        <v>0.90431804024604301</v>
      </c>
      <c r="Y38" s="262">
        <f t="shared" si="5"/>
        <v>0.95855323024287298</v>
      </c>
      <c r="Z38" s="262">
        <f t="shared" si="5"/>
        <v>1.0133197404773042</v>
      </c>
      <c r="AA38" s="262">
        <f t="shared" si="5"/>
        <v>1.06846854527608</v>
      </c>
      <c r="AB38" s="262">
        <f t="shared" si="5"/>
        <v>1.1233285596108589</v>
      </c>
      <c r="AC38" s="262">
        <f t="shared" si="5"/>
        <v>1.1769734902176823</v>
      </c>
      <c r="AD38" s="262">
        <f t="shared" si="5"/>
        <v>1.2288750480215269</v>
      </c>
      <c r="AE38" s="262">
        <f t="shared" si="5"/>
        <v>1.2787657562008961</v>
      </c>
      <c r="AF38" s="262">
        <f t="shared" si="5"/>
        <v>1.3265459893310279</v>
      </c>
      <c r="AG38" s="262">
        <f t="shared" si="5"/>
        <v>1.3722212171443617</v>
      </c>
      <c r="AH38" s="262">
        <f t="shared" si="5"/>
        <v>1.4158599014491566</v>
      </c>
      <c r="AI38" s="262">
        <f t="shared" si="5"/>
        <v>1.4575655218397592</v>
      </c>
      <c r="AJ38" s="262">
        <f t="shared" si="5"/>
        <v>1.4974582590789509</v>
      </c>
      <c r="AK38" s="262">
        <f t="shared" si="5"/>
        <v>1.5356632628453417</v>
      </c>
      <c r="AL38" s="262">
        <f t="shared" si="5"/>
        <v>1.5723033863061209</v>
      </c>
      <c r="AM38" s="262">
        <f t="shared" si="5"/>
        <v>1.607494926563223</v>
      </c>
      <c r="AN38" s="262">
        <f t="shared" si="5"/>
        <v>1.6413453631474284</v>
      </c>
      <c r="AO38" s="262">
        <f t="shared" si="5"/>
        <v>1.6739524007006976</v>
      </c>
      <c r="AP38" s="262">
        <f t="shared" si="5"/>
        <v>1.7054038401842233</v>
      </c>
      <c r="AQ38" s="262">
        <f t="shared" si="5"/>
        <v>1.73577795484091</v>
      </c>
      <c r="AR38" s="262">
        <f t="shared" si="5"/>
        <v>1.7651441528757725</v>
      </c>
      <c r="AS38" s="262">
        <f t="shared" si="5"/>
        <v>1.7935637822822439</v>
      </c>
      <c r="AT38" s="262">
        <f t="shared" si="5"/>
        <v>1.8210909840778702</v>
      </c>
      <c r="AU38" s="262">
        <f t="shared" si="5"/>
        <v>1.8477735351581972</v>
      </c>
      <c r="AV38" s="262">
        <f t="shared" si="5"/>
        <v>1.8736536457687991</v>
      </c>
      <c r="AW38" s="262">
        <f t="shared" si="5"/>
        <v>1.8987686925740486</v>
      </c>
      <c r="AX38" s="262">
        <f t="shared" si="5"/>
        <v>1.9231518788307445</v>
      </c>
      <c r="AY38" s="262">
        <f t="shared" si="5"/>
        <v>1.9468328199277312</v>
      </c>
      <c r="AZ38" s="262">
        <f t="shared" si="5"/>
        <v>1.9698380567116771</v>
      </c>
      <c r="BA38" s="262">
        <f t="shared" si="5"/>
        <v>1.9921915014180165</v>
      </c>
      <c r="BB38" s="262">
        <f t="shared" si="5"/>
        <v>2.0139148222500154</v>
      </c>
      <c r="BC38" s="262">
        <f t="shared" si="5"/>
        <v>2.0350277731062536</v>
      </c>
      <c r="BD38" s="262">
        <f t="shared" si="5"/>
        <v>2.0555484749299748</v>
      </c>
      <c r="BE38" s="262">
        <f t="shared" si="5"/>
        <v>2.0754936548359311</v>
      </c>
      <c r="BF38" s="262">
        <f t="shared" si="5"/>
        <v>2.0948788486918151</v>
      </c>
      <c r="BG38" s="262">
        <f t="shared" si="5"/>
        <v>2.1137185722783021</v>
      </c>
      <c r="BH38" s="262">
        <f t="shared" si="5"/>
        <v>2.1320264655795569</v>
      </c>
      <c r="BI38" s="262">
        <f t="shared" si="5"/>
        <v>2.1498154141991384</v>
      </c>
      <c r="BJ38" s="262">
        <f t="shared" si="5"/>
        <v>2.1663464756855357</v>
      </c>
      <c r="BK38" s="262">
        <f t="shared" si="5"/>
        <v>2.1818833779925</v>
      </c>
      <c r="BL38" s="262">
        <f t="shared" si="5"/>
        <v>2.1966079848206368</v>
      </c>
      <c r="BM38" s="262">
        <f t="shared" si="5"/>
        <v>2.2106466448622499</v>
      </c>
      <c r="BN38" s="262">
        <f t="shared" si="5"/>
        <v>2.2240880334706739</v>
      </c>
      <c r="BO38" s="262">
        <f t="shared" si="5"/>
        <v>2.2369952354420923</v>
      </c>
      <c r="BP38" s="262">
        <f t="shared" si="5"/>
        <v>2.2494139292762925</v>
      </c>
      <c r="BQ38" s="262">
        <f t="shared" si="5"/>
        <v>2.2613779320916314</v>
      </c>
      <c r="BR38" s="262">
        <f t="shared" si="5"/>
        <v>2.2729129574930758</v>
      </c>
      <c r="BS38" s="262">
        <f t="shared" si="5"/>
        <v>2.2840391633188859</v>
      </c>
      <c r="BT38" s="262">
        <f t="shared" si="5"/>
        <v>2.2947728798144356</v>
      </c>
      <c r="BU38" s="262">
        <f t="shared" ref="BU38:DR38" si="6">+BT38+$B$8*(BU37-BT38)</f>
        <v>2.3051277826345125</v>
      </c>
      <c r="BV38" s="262">
        <f t="shared" si="6"/>
        <v>2.3151156896908311</v>
      </c>
      <c r="BW38" s="262">
        <f t="shared" si="6"/>
        <v>2.3247471030647398</v>
      </c>
      <c r="BX38" s="262">
        <f t="shared" si="6"/>
        <v>2.3340315780801948</v>
      </c>
      <c r="BY38" s="262">
        <f t="shared" si="6"/>
        <v>2.3429779751448847</v>
      </c>
      <c r="BZ38" s="262">
        <f t="shared" si="6"/>
        <v>2.3515946320341685</v>
      </c>
      <c r="CA38" s="262">
        <f t="shared" si="6"/>
        <v>2.3598894821493861</v>
      </c>
      <c r="CB38" s="262">
        <f t="shared" si="6"/>
        <v>2.3678701360585164</v>
      </c>
      <c r="CC38" s="262">
        <f t="shared" si="6"/>
        <v>2.3755439380569991</v>
      </c>
      <c r="CD38" s="262">
        <f t="shared" si="6"/>
        <v>2.3829180057128729</v>
      </c>
      <c r="CE38" s="262">
        <f t="shared" si="6"/>
        <v>2.3899992578031308</v>
      </c>
      <c r="CF38" s="262">
        <f t="shared" si="6"/>
        <v>2.3967944343147254</v>
      </c>
      <c r="CG38" s="262">
        <f t="shared" si="6"/>
        <v>2.4033101110081354</v>
      </c>
      <c r="CH38" s="262">
        <f t="shared" si="6"/>
        <v>2.4095527102438727</v>
      </c>
      <c r="CI38" s="262">
        <f t="shared" si="6"/>
        <v>2.4155285092309082</v>
      </c>
      <c r="CJ38" s="262">
        <f t="shared" si="6"/>
        <v>2.4212436464882172</v>
      </c>
      <c r="CK38" s="262">
        <f t="shared" si="6"/>
        <v>2.4267041270605887</v>
      </c>
      <c r="CL38" s="262">
        <f t="shared" si="6"/>
        <v>2.4319158268596444</v>
      </c>
      <c r="CM38" s="262">
        <f t="shared" si="6"/>
        <v>2.4368844963850447</v>
      </c>
      <c r="CN38" s="262">
        <f t="shared" si="6"/>
        <v>2.4416157640016896</v>
      </c>
      <c r="CO38" s="262">
        <f t="shared" si="6"/>
        <v>2.4461151388946027</v>
      </c>
      <c r="CP38" s="262">
        <f t="shared" si="6"/>
        <v>2.4503880137860965</v>
      </c>
      <c r="CQ38" s="262">
        <f t="shared" si="6"/>
        <v>2.4544396674743298</v>
      </c>
      <c r="CR38" s="262">
        <f t="shared" si="6"/>
        <v>2.4582752672348072</v>
      </c>
      <c r="CS38" s="262">
        <f t="shared" si="6"/>
        <v>2.4618998711142188</v>
      </c>
      <c r="CT38" s="262">
        <f t="shared" si="6"/>
        <v>2.4653184301375841</v>
      </c>
      <c r="CU38" s="262">
        <f t="shared" si="6"/>
        <v>2.4685357904437679</v>
      </c>
      <c r="CV38" s="262">
        <f t="shared" si="6"/>
        <v>2.4715566953603036</v>
      </c>
      <c r="CW38" s="262">
        <f t="shared" si="6"/>
        <v>2.4743857874255353</v>
      </c>
      <c r="CX38" s="262">
        <f t="shared" si="6"/>
        <v>2.477027610364019</v>
      </c>
      <c r="CY38" s="262">
        <f t="shared" si="6"/>
        <v>2.4794866110196288</v>
      </c>
      <c r="CZ38" s="262">
        <f t="shared" si="6"/>
        <v>2.4817671412497382</v>
      </c>
      <c r="DA38" s="262">
        <f t="shared" si="6"/>
        <v>2.4838734597830681</v>
      </c>
      <c r="DB38" s="262">
        <f t="shared" si="6"/>
        <v>2.4858097340432166</v>
      </c>
      <c r="DC38" s="262">
        <f t="shared" si="6"/>
        <v>2.4875800419394563</v>
      </c>
      <c r="DD38" s="262">
        <f t="shared" si="6"/>
        <v>2.4891883736260683</v>
      </c>
      <c r="DE38" s="262">
        <f t="shared" si="6"/>
        <v>2.4906386332312462</v>
      </c>
      <c r="DF38" s="262">
        <f t="shared" si="6"/>
        <v>2.4919346405564164</v>
      </c>
      <c r="DG38" s="262">
        <f t="shared" si="6"/>
        <v>2.4930801327466869</v>
      </c>
      <c r="DH38" s="262">
        <f t="shared" si="6"/>
        <v>2.4940787659330312</v>
      </c>
      <c r="DI38" s="262">
        <f t="shared" si="6"/>
        <v>2.4949341168467281</v>
      </c>
      <c r="DJ38" s="262">
        <f t="shared" si="6"/>
        <v>2.495649684406525</v>
      </c>
      <c r="DK38" s="262">
        <f t="shared" si="6"/>
        <v>2.4962288912789337</v>
      </c>
      <c r="DL38" s="262">
        <f t="shared" si="6"/>
        <v>2.4966750854120399</v>
      </c>
      <c r="DM38" s="262">
        <f t="shared" si="6"/>
        <v>2.4969915415431756</v>
      </c>
      <c r="DN38" s="262">
        <f t="shared" si="6"/>
        <v>2.4971814626807829</v>
      </c>
      <c r="DO38" s="262">
        <f t="shared" si="6"/>
        <v>2.4972479815607809</v>
      </c>
      <c r="DP38" s="262">
        <f t="shared" si="6"/>
        <v>2.4971941620777387</v>
      </c>
      <c r="DQ38" s="262">
        <f t="shared" si="6"/>
        <v>2.4970230006911476</v>
      </c>
      <c r="DR38" s="262">
        <f t="shared" si="6"/>
        <v>2.4967374278070782</v>
      </c>
      <c r="DS38" s="227"/>
      <c r="DT38" s="227"/>
      <c r="DU38" s="227"/>
      <c r="DV38" s="227"/>
      <c r="DW38" s="227"/>
      <c r="DX38" s="227"/>
      <c r="DY38" s="227"/>
    </row>
    <row r="39" spans="1:129" s="227" customFormat="1">
      <c r="A39" s="22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3"/>
      <c r="BW39" s="253"/>
      <c r="BX39" s="253"/>
      <c r="BY39" s="253"/>
      <c r="BZ39" s="253"/>
      <c r="CA39" s="253"/>
      <c r="CB39" s="253"/>
      <c r="CC39" s="253"/>
      <c r="CD39" s="253"/>
      <c r="CE39" s="253"/>
      <c r="CF39" s="253"/>
      <c r="CG39" s="253"/>
      <c r="CH39" s="253"/>
      <c r="CI39" s="253"/>
      <c r="CJ39" s="253"/>
      <c r="CK39" s="253"/>
      <c r="CL39" s="253"/>
      <c r="CM39" s="253"/>
      <c r="CN39" s="253"/>
      <c r="CO39" s="253"/>
      <c r="CP39" s="253"/>
      <c r="CQ39" s="253"/>
      <c r="CR39" s="253"/>
      <c r="CS39" s="253"/>
      <c r="CT39" s="253"/>
      <c r="CU39" s="253"/>
      <c r="CV39" s="253"/>
      <c r="CW39" s="253"/>
      <c r="CX39" s="253"/>
      <c r="CY39" s="253"/>
      <c r="CZ39" s="253"/>
      <c r="DA39" s="253"/>
      <c r="DB39" s="253"/>
      <c r="DC39" s="253"/>
      <c r="DD39" s="253"/>
      <c r="DE39" s="253"/>
      <c r="DF39" s="253"/>
      <c r="DG39" s="253"/>
      <c r="DH39" s="253"/>
      <c r="DI39" s="253"/>
      <c r="DJ39" s="253"/>
      <c r="DK39" s="253"/>
      <c r="DL39" s="253"/>
      <c r="DM39" s="253"/>
      <c r="DN39" s="253"/>
      <c r="DO39" s="253"/>
      <c r="DP39" s="253"/>
      <c r="DQ39" s="253"/>
      <c r="DR39" s="253"/>
      <c r="DS39" s="223"/>
      <c r="DT39" s="223"/>
      <c r="DU39" s="223"/>
      <c r="DV39" s="223"/>
      <c r="DW39" s="223"/>
      <c r="DX39" s="223"/>
      <c r="DY39" s="223"/>
    </row>
    <row r="40" spans="1:129" s="227" customFormat="1">
      <c r="A40" s="261" t="s">
        <v>817</v>
      </c>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3"/>
      <c r="BW40" s="253"/>
      <c r="BX40" s="253"/>
      <c r="BY40" s="253"/>
      <c r="BZ40" s="253"/>
      <c r="CA40" s="253"/>
      <c r="CB40" s="253"/>
      <c r="CC40" s="253"/>
      <c r="CD40" s="253"/>
      <c r="CE40" s="253"/>
      <c r="CF40" s="253"/>
      <c r="CG40" s="253"/>
      <c r="CH40" s="253"/>
      <c r="CI40" s="253"/>
      <c r="CJ40" s="253"/>
      <c r="CK40" s="253"/>
      <c r="CL40" s="253"/>
      <c r="CM40" s="253"/>
      <c r="CN40" s="253"/>
      <c r="CO40" s="253"/>
      <c r="CP40" s="253"/>
      <c r="CQ40" s="253"/>
      <c r="CR40" s="253"/>
      <c r="CS40" s="253"/>
      <c r="CT40" s="253"/>
      <c r="CU40" s="253"/>
      <c r="CV40" s="253"/>
      <c r="CW40" s="253"/>
      <c r="CX40" s="253"/>
      <c r="CY40" s="253"/>
      <c r="CZ40" s="253"/>
      <c r="DA40" s="253"/>
      <c r="DB40" s="253"/>
      <c r="DC40" s="253"/>
      <c r="DD40" s="253"/>
      <c r="DE40" s="253"/>
      <c r="DF40" s="253"/>
      <c r="DG40" s="253"/>
      <c r="DH40" s="253"/>
      <c r="DI40" s="253"/>
      <c r="DJ40" s="253"/>
      <c r="DK40" s="253"/>
      <c r="DL40" s="253"/>
      <c r="DM40" s="253"/>
      <c r="DN40" s="253"/>
      <c r="DO40" s="253"/>
      <c r="DP40" s="253"/>
      <c r="DQ40" s="253"/>
      <c r="DR40" s="253"/>
      <c r="DS40" s="223"/>
      <c r="DT40" s="223"/>
      <c r="DU40" s="223"/>
      <c r="DV40" s="223"/>
      <c r="DW40" s="223"/>
      <c r="DX40" s="223"/>
      <c r="DY40" s="223"/>
    </row>
    <row r="41" spans="1:129">
      <c r="A41" s="227" t="s">
        <v>767</v>
      </c>
      <c r="B41" s="262">
        <f>+B12</f>
        <v>0.26</v>
      </c>
      <c r="C41" s="262">
        <f t="shared" ref="C41:BN41" si="7">+$B$41-B43</f>
        <v>0.24536000000000002</v>
      </c>
      <c r="D41" s="262">
        <f t="shared" si="7"/>
        <v>0.23796145230769231</v>
      </c>
      <c r="E41" s="262">
        <f t="shared" si="7"/>
        <v>0.22895620545724824</v>
      </c>
      <c r="F41" s="262">
        <f t="shared" si="7"/>
        <v>0.21824594287589119</v>
      </c>
      <c r="G41" s="262">
        <f t="shared" si="7"/>
        <v>0.20594417358768619</v>
      </c>
      <c r="H41" s="262">
        <f t="shared" si="7"/>
        <v>0.19231401628009551</v>
      </c>
      <c r="I41" s="262">
        <f t="shared" si="7"/>
        <v>0.17770962033378312</v>
      </c>
      <c r="J41" s="262">
        <f t="shared" si="7"/>
        <v>0.16252041382132079</v>
      </c>
      <c r="K41" s="262">
        <f t="shared" si="7"/>
        <v>0.14712864179076665</v>
      </c>
      <c r="L41" s="262">
        <f t="shared" si="7"/>
        <v>0.13188243548773146</v>
      </c>
      <c r="M41" s="262">
        <f t="shared" si="7"/>
        <v>0.11708056556946811</v>
      </c>
      <c r="N41" s="262">
        <f t="shared" si="7"/>
        <v>0.1029926551790748</v>
      </c>
      <c r="O41" s="262">
        <f t="shared" si="7"/>
        <v>8.9810182564863894E-2</v>
      </c>
      <c r="P41" s="262">
        <f t="shared" si="7"/>
        <v>7.7658349500831392E-2</v>
      </c>
      <c r="Q41" s="262">
        <f t="shared" si="7"/>
        <v>6.6607268912957818E-2</v>
      </c>
      <c r="R41" s="262">
        <f t="shared" si="7"/>
        <v>5.6681582627783694E-2</v>
      </c>
      <c r="S41" s="262">
        <f t="shared" si="7"/>
        <v>4.7869303931690005E-2</v>
      </c>
      <c r="T41" s="262">
        <f t="shared" si="7"/>
        <v>4.013002358198664E-2</v>
      </c>
      <c r="U41" s="262">
        <f t="shared" si="7"/>
        <v>3.3402396742194834E-2</v>
      </c>
      <c r="V41" s="262">
        <f t="shared" si="7"/>
        <v>2.7610788465350394E-2</v>
      </c>
      <c r="W41" s="262">
        <f t="shared" si="7"/>
        <v>2.2670832922576295E-2</v>
      </c>
      <c r="X41" s="262">
        <f t="shared" si="7"/>
        <v>1.8494103679640883E-2</v>
      </c>
      <c r="Y41" s="262">
        <f t="shared" si="7"/>
        <v>1.4992137082032869E-2</v>
      </c>
      <c r="Z41" s="262">
        <f t="shared" si="7"/>
        <v>1.2079537598567031E-2</v>
      </c>
      <c r="AA41" s="262">
        <f t="shared" si="7"/>
        <v>9.6760630864679564E-3</v>
      </c>
      <c r="AB41" s="262">
        <f t="shared" si="7"/>
        <v>7.7087440596832479E-3</v>
      </c>
      <c r="AC41" s="262">
        <f t="shared" si="7"/>
        <v>6.120945111854903E-3</v>
      </c>
      <c r="AD41" s="262">
        <f t="shared" si="7"/>
        <v>4.8585368586895883E-3</v>
      </c>
      <c r="AE41" s="262">
        <f t="shared" si="7"/>
        <v>3.8621034943142063E-3</v>
      </c>
      <c r="AF41" s="262">
        <f t="shared" si="7"/>
        <v>3.0775426273113027E-3</v>
      </c>
      <c r="AG41" s="262">
        <f t="shared" si="7"/>
        <v>2.4595128401356248E-3</v>
      </c>
      <c r="AH41" s="262">
        <f t="shared" si="7"/>
        <v>1.9715966821963749E-3</v>
      </c>
      <c r="AI41" s="262">
        <f t="shared" si="7"/>
        <v>1.585194137869006E-3</v>
      </c>
      <c r="AJ41" s="262">
        <f t="shared" si="7"/>
        <v>1.2780958457365155E-3</v>
      </c>
      <c r="AK41" s="262">
        <f t="shared" si="7"/>
        <v>1.0331335433267919E-3</v>
      </c>
      <c r="AL41" s="262">
        <f t="shared" si="7"/>
        <v>8.3704167595166634E-4</v>
      </c>
      <c r="AM41" s="262">
        <f t="shared" si="7"/>
        <v>6.795487071494799E-4</v>
      </c>
      <c r="AN41" s="262">
        <f t="shared" si="7"/>
        <v>5.526725590654924E-4</v>
      </c>
      <c r="AO41" s="262">
        <f t="shared" si="7"/>
        <v>4.5018260402662769E-4</v>
      </c>
      <c r="AP41" s="262">
        <f t="shared" si="7"/>
        <v>3.6719178030503175E-4</v>
      </c>
      <c r="AQ41" s="262">
        <f t="shared" si="7"/>
        <v>2.9984802496296759E-4</v>
      </c>
      <c r="AR41" s="262">
        <f t="shared" si="7"/>
        <v>2.4510058221738351E-4</v>
      </c>
      <c r="AS41" s="262">
        <f t="shared" si="7"/>
        <v>2.0052244378804263E-4</v>
      </c>
      <c r="AT41" s="262">
        <f t="shared" si="7"/>
        <v>1.6417481418523616E-4</v>
      </c>
      <c r="AU41" s="262">
        <f t="shared" si="7"/>
        <v>1.3450308857460014E-4</v>
      </c>
      <c r="AV41" s="262">
        <f t="shared" si="7"/>
        <v>1.1025654417856634E-4</v>
      </c>
      <c r="AW41" s="262">
        <f t="shared" si="7"/>
        <v>9.0425963506279849E-5</v>
      </c>
      <c r="AX41" s="262">
        <f t="shared" si="7"/>
        <v>7.4194895459567256E-5</v>
      </c>
      <c r="AY41" s="262">
        <f t="shared" si="7"/>
        <v>6.0901353674203129E-5</v>
      </c>
      <c r="AZ41" s="262">
        <f t="shared" si="7"/>
        <v>5.0007554566910972E-5</v>
      </c>
      <c r="BA41" s="262">
        <f t="shared" si="7"/>
        <v>4.1075888598751664E-5</v>
      </c>
      <c r="BB41" s="262">
        <f t="shared" si="7"/>
        <v>3.3749754781986496E-5</v>
      </c>
      <c r="BC41" s="262">
        <f t="shared" si="7"/>
        <v>2.773821241336405E-5</v>
      </c>
      <c r="BD41" s="262">
        <f t="shared" si="7"/>
        <v>2.2803645835123287E-5</v>
      </c>
      <c r="BE41" s="262">
        <f t="shared" si="7"/>
        <v>1.8751819705786765E-5</v>
      </c>
      <c r="BF41" s="262">
        <f t="shared" si="7"/>
        <v>1.5423839715977827E-5</v>
      </c>
      <c r="BG41" s="262">
        <f t="shared" si="7"/>
        <v>1.2689638421825578E-5</v>
      </c>
      <c r="BH41" s="262">
        <f t="shared" si="7"/>
        <v>1.0442686259715117E-5</v>
      </c>
      <c r="BI41" s="262">
        <f t="shared" si="7"/>
        <v>8.5956899461003822E-6</v>
      </c>
      <c r="BJ41" s="262">
        <f t="shared" si="7"/>
        <v>7.0770888306870283E-6</v>
      </c>
      <c r="BK41" s="262">
        <f t="shared" si="7"/>
        <v>5.8417856663717238E-6</v>
      </c>
      <c r="BL41" s="262">
        <f t="shared" si="7"/>
        <v>4.8310057278455609E-6</v>
      </c>
      <c r="BM41" s="262">
        <f t="shared" si="7"/>
        <v>4.0005280821375777E-6</v>
      </c>
      <c r="BN41" s="262">
        <f t="shared" si="7"/>
        <v>3.3162033470368613E-6</v>
      </c>
      <c r="BO41" s="262">
        <f t="shared" ref="BO41:DR41" si="8">+$B$41-BN43</f>
        <v>2.7511359059206875E-6</v>
      </c>
      <c r="BP41" s="262">
        <f t="shared" si="8"/>
        <v>2.2838343410325201E-6</v>
      </c>
      <c r="BQ41" s="262">
        <f t="shared" si="8"/>
        <v>1.8969451605066467E-6</v>
      </c>
      <c r="BR41" s="262">
        <f t="shared" si="8"/>
        <v>1.5763512102306976E-6</v>
      </c>
      <c r="BS41" s="262">
        <f t="shared" si="8"/>
        <v>1.3105071932639767E-6</v>
      </c>
      <c r="BT41" s="262">
        <f t="shared" si="8"/>
        <v>1.0899356266969029E-6</v>
      </c>
      <c r="BU41" s="262">
        <f t="shared" si="8"/>
        <v>9.0683563352955687E-7</v>
      </c>
      <c r="BV41" s="262">
        <f t="shared" si="8"/>
        <v>7.5477393640666079E-7</v>
      </c>
      <c r="BW41" s="262">
        <f t="shared" si="8"/>
        <v>6.2843757780983722E-7</v>
      </c>
      <c r="BX41" s="262">
        <f t="shared" si="8"/>
        <v>5.2343414980171588E-7</v>
      </c>
      <c r="BY41" s="262">
        <f t="shared" si="8"/>
        <v>4.3612930206160527E-7</v>
      </c>
      <c r="BZ41" s="262">
        <f t="shared" si="8"/>
        <v>3.6351392779243596E-7</v>
      </c>
      <c r="CA41" s="262">
        <f t="shared" si="8"/>
        <v>3.030952304694523E-7</v>
      </c>
      <c r="CB41" s="262">
        <f t="shared" si="8"/>
        <v>2.5280715520992203E-7</v>
      </c>
      <c r="CC41" s="262">
        <f t="shared" si="8"/>
        <v>2.1093661023430244E-7</v>
      </c>
      <c r="CD41" s="262">
        <f t="shared" si="8"/>
        <v>1.7606261365488152E-7</v>
      </c>
      <c r="CE41" s="262">
        <f t="shared" si="8"/>
        <v>1.470060517760885E-7</v>
      </c>
      <c r="CF41" s="262">
        <f t="shared" si="8"/>
        <v>1.2278816563515704E-7</v>
      </c>
      <c r="CG41" s="262">
        <f t="shared" si="8"/>
        <v>1.0259622829078552E-7</v>
      </c>
      <c r="CH41" s="262">
        <f t="shared" si="8"/>
        <v>8.5755152867683648E-8</v>
      </c>
      <c r="CI41" s="262">
        <f t="shared" si="8"/>
        <v>7.1703995241367835E-8</v>
      </c>
      <c r="CJ41" s="262">
        <f t="shared" si="8"/>
        <v>5.9976500599301374E-8</v>
      </c>
      <c r="CK41" s="262">
        <f t="shared" si="8"/>
        <v>5.0184991273738433E-8</v>
      </c>
      <c r="CL41" s="262">
        <f t="shared" si="8"/>
        <v>4.2007017642120559E-8</v>
      </c>
      <c r="CM41" s="262">
        <f t="shared" si="8"/>
        <v>3.5174294366058234E-8</v>
      </c>
      <c r="CN41" s="262">
        <f t="shared" si="8"/>
        <v>2.9463528006257178E-8</v>
      </c>
      <c r="CO41" s="262">
        <f t="shared" si="8"/>
        <v>2.4688809718842464E-8</v>
      </c>
      <c r="CP41" s="262">
        <f t="shared" si="8"/>
        <v>2.0695304581153096E-8</v>
      </c>
      <c r="CQ41" s="262">
        <f t="shared" si="8"/>
        <v>1.7354014503201398E-8</v>
      </c>
      <c r="CR41" s="262">
        <f t="shared" si="8"/>
        <v>1.4557430538797433E-8</v>
      </c>
      <c r="CS41" s="262">
        <f t="shared" si="8"/>
        <v>1.2215922995384432E-8</v>
      </c>
      <c r="CT41" s="262">
        <f t="shared" si="8"/>
        <v>1.025474277716043E-8</v>
      </c>
      <c r="CU41" s="262">
        <f t="shared" si="8"/>
        <v>8.6115294894995031E-9</v>
      </c>
      <c r="CV41" s="262">
        <f t="shared" si="8"/>
        <v>7.234240595455077E-9</v>
      </c>
      <c r="CW41" s="262">
        <f t="shared" si="8"/>
        <v>6.079429293315286E-9</v>
      </c>
      <c r="CX41" s="262">
        <f t="shared" si="8"/>
        <v>5.1108124399235066E-9</v>
      </c>
      <c r="CY41" s="262">
        <f t="shared" si="8"/>
        <v>4.2980788927948765E-9</v>
      </c>
      <c r="CZ41" s="262">
        <f t="shared" si="8"/>
        <v>3.6158978589106994E-9</v>
      </c>
      <c r="DA41" s="262">
        <f t="shared" si="8"/>
        <v>3.0430933328773335E-9</v>
      </c>
      <c r="DB41" s="262">
        <f t="shared" si="8"/>
        <v>2.5619563137624368E-9</v>
      </c>
      <c r="DC41" s="262">
        <f t="shared" si="8"/>
        <v>2.1576722630811673E-9</v>
      </c>
      <c r="DD41" s="262">
        <f t="shared" si="8"/>
        <v>1.8178435978732921E-9</v>
      </c>
      <c r="DE41" s="262">
        <f t="shared" si="8"/>
        <v>1.5320917867711614E-9</v>
      </c>
      <c r="DF41" s="262">
        <f t="shared" si="8"/>
        <v>1.2917254488264973E-9</v>
      </c>
      <c r="DG41" s="262">
        <f t="shared" si="8"/>
        <v>1.0894636304215055E-9</v>
      </c>
      <c r="DH41" s="262">
        <f t="shared" si="8"/>
        <v>9.1920476785745109E-10</v>
      </c>
      <c r="DI41" s="262">
        <f t="shared" si="8"/>
        <v>7.7583378610412979E-10</v>
      </c>
      <c r="DJ41" s="262">
        <f t="shared" si="8"/>
        <v>6.5506128299475108E-10</v>
      </c>
      <c r="DK41" s="262">
        <f t="shared" si="8"/>
        <v>5.5328874815074869E-10</v>
      </c>
      <c r="DL41" s="262">
        <f t="shared" si="8"/>
        <v>4.6749643045629341E-10</v>
      </c>
      <c r="DM41" s="262">
        <f t="shared" si="8"/>
        <v>3.9514924665695617E-10</v>
      </c>
      <c r="DN41" s="262">
        <f t="shared" si="8"/>
        <v>3.3411828859186699E-10</v>
      </c>
      <c r="DO41" s="262">
        <f t="shared" si="8"/>
        <v>2.8261515350180844E-10</v>
      </c>
      <c r="DP41" s="262">
        <f t="shared" si="8"/>
        <v>2.3913687696719421E-10</v>
      </c>
      <c r="DQ41" s="262">
        <f t="shared" si="8"/>
        <v>2.0241996967484965E-10</v>
      </c>
      <c r="DR41" s="262">
        <f t="shared" si="8"/>
        <v>1.7140194819020849E-10</v>
      </c>
      <c r="DS41" s="227"/>
      <c r="DT41" s="227"/>
      <c r="DU41" s="227"/>
      <c r="DV41" s="227"/>
      <c r="DW41" s="227"/>
      <c r="DX41" s="227"/>
      <c r="DY41" s="227"/>
    </row>
    <row r="42" spans="1:129">
      <c r="A42" s="263" t="s">
        <v>768</v>
      </c>
      <c r="B42" s="264">
        <f>+$B$13*10*(B41/$B$12)^$B$11*(B3-B14)</f>
        <v>1.464E-2</v>
      </c>
      <c r="C42" s="264">
        <f t="shared" ref="C42:BN42" si="9">+$B$13*10*(C41/$B$12)^$B$11*(C3-$B$44)</f>
        <v>7.3985476923076922E-3</v>
      </c>
      <c r="D42" s="264">
        <f t="shared" si="9"/>
        <v>9.0052468504440882E-3</v>
      </c>
      <c r="E42" s="264">
        <f t="shared" si="9"/>
        <v>1.0710262581357039E-2</v>
      </c>
      <c r="F42" s="264">
        <f t="shared" si="9"/>
        <v>1.2301769288205018E-2</v>
      </c>
      <c r="G42" s="264">
        <f t="shared" si="9"/>
        <v>1.3630157307590665E-2</v>
      </c>
      <c r="H42" s="264">
        <f t="shared" si="9"/>
        <v>1.4604395946312401E-2</v>
      </c>
      <c r="I42" s="264">
        <f t="shared" si="9"/>
        <v>1.5189206512462314E-2</v>
      </c>
      <c r="J42" s="264">
        <f t="shared" si="9"/>
        <v>1.5391772030554144E-2</v>
      </c>
      <c r="K42" s="264">
        <f t="shared" si="9"/>
        <v>1.524620630303518E-2</v>
      </c>
      <c r="L42" s="264">
        <f t="shared" si="9"/>
        <v>1.4801869918263336E-2</v>
      </c>
      <c r="M42" s="264">
        <f t="shared" si="9"/>
        <v>1.4087910390393301E-2</v>
      </c>
      <c r="N42" s="264">
        <f t="shared" si="9"/>
        <v>1.3182472614210891E-2</v>
      </c>
      <c r="O42" s="264">
        <f t="shared" si="9"/>
        <v>1.2151833064032508E-2</v>
      </c>
      <c r="P42" s="264">
        <f t="shared" si="9"/>
        <v>1.1051080587873583E-2</v>
      </c>
      <c r="Q42" s="264">
        <f t="shared" si="9"/>
        <v>9.92568628517412E-3</v>
      </c>
      <c r="R42" s="264">
        <f t="shared" si="9"/>
        <v>8.8122786960936807E-3</v>
      </c>
      <c r="S42" s="264">
        <f t="shared" si="9"/>
        <v>7.7392803497033646E-3</v>
      </c>
      <c r="T42" s="264">
        <f t="shared" si="9"/>
        <v>6.7276268397917956E-3</v>
      </c>
      <c r="U42" s="264">
        <f t="shared" si="9"/>
        <v>5.7916082768444347E-3</v>
      </c>
      <c r="V42" s="264">
        <f t="shared" si="9"/>
        <v>4.9399555427741063E-3</v>
      </c>
      <c r="W42" s="264">
        <f t="shared" si="9"/>
        <v>4.1767292429354006E-3</v>
      </c>
      <c r="X42" s="264">
        <f t="shared" si="9"/>
        <v>3.5019665976080234E-3</v>
      </c>
      <c r="Y42" s="264">
        <f t="shared" si="9"/>
        <v>2.9125994834658417E-3</v>
      </c>
      <c r="Z42" s="264">
        <f t="shared" si="9"/>
        <v>2.403474512099101E-3</v>
      </c>
      <c r="AA42" s="264">
        <f t="shared" si="9"/>
        <v>1.9673190267847154E-3</v>
      </c>
      <c r="AB42" s="264">
        <f t="shared" si="9"/>
        <v>1.5877989478283504E-3</v>
      </c>
      <c r="AC42" s="264">
        <f t="shared" si="9"/>
        <v>1.2624082531653067E-3</v>
      </c>
      <c r="AD42" s="264">
        <f t="shared" si="9"/>
        <v>9.9643336437538177E-4</v>
      </c>
      <c r="AE42" s="264">
        <f t="shared" si="9"/>
        <v>7.8456086700289516E-4</v>
      </c>
      <c r="AF42" s="264">
        <f t="shared" si="9"/>
        <v>6.1802978717569396E-4</v>
      </c>
      <c r="AG42" s="264">
        <f t="shared" si="9"/>
        <v>4.8791615793925284E-4</v>
      </c>
      <c r="AH42" s="264">
        <f t="shared" si="9"/>
        <v>3.8640254432735635E-4</v>
      </c>
      <c r="AI42" s="264">
        <f t="shared" si="9"/>
        <v>3.0709829213248287E-4</v>
      </c>
      <c r="AJ42" s="264">
        <f t="shared" si="9"/>
        <v>2.4496230240970865E-4</v>
      </c>
      <c r="AK42" s="264">
        <f t="shared" si="9"/>
        <v>1.9609186737509866E-4</v>
      </c>
      <c r="AL42" s="264">
        <f t="shared" si="9"/>
        <v>1.5749296880218058E-4</v>
      </c>
      <c r="AM42" s="264">
        <f t="shared" si="9"/>
        <v>1.2687614808397379E-4</v>
      </c>
      <c r="AN42" s="264">
        <f t="shared" si="9"/>
        <v>1.0248995503888938E-4</v>
      </c>
      <c r="AO42" s="264">
        <f t="shared" si="9"/>
        <v>8.2990823721586237E-5</v>
      </c>
      <c r="AP42" s="264">
        <f t="shared" si="9"/>
        <v>6.7343755342081683E-5</v>
      </c>
      <c r="AQ42" s="264">
        <f t="shared" si="9"/>
        <v>5.4747442745564789E-5</v>
      </c>
      <c r="AR42" s="264">
        <f t="shared" si="9"/>
        <v>4.4578138429330809E-5</v>
      </c>
      <c r="AS42" s="264">
        <f t="shared" si="9"/>
        <v>3.6347629602803557E-5</v>
      </c>
      <c r="AT42" s="264">
        <f t="shared" si="9"/>
        <v>2.9671725610661265E-5</v>
      </c>
      <c r="AU42" s="264">
        <f t="shared" si="9"/>
        <v>2.4246544396036644E-5</v>
      </c>
      <c r="AV42" s="264">
        <f t="shared" si="9"/>
        <v>1.9830580672312874E-5</v>
      </c>
      <c r="AW42" s="264">
        <f t="shared" si="9"/>
        <v>1.62310680467332E-5</v>
      </c>
      <c r="AX42" s="264">
        <f t="shared" si="9"/>
        <v>1.3293541785362777E-5</v>
      </c>
      <c r="AY42" s="264">
        <f t="shared" si="9"/>
        <v>1.0893799107271293E-5</v>
      </c>
      <c r="AZ42" s="264">
        <f t="shared" si="9"/>
        <v>8.9316659681522268E-6</v>
      </c>
      <c r="BA42" s="264">
        <f t="shared" si="9"/>
        <v>7.3261338167823136E-6</v>
      </c>
      <c r="BB42" s="264">
        <f t="shared" si="9"/>
        <v>6.0115423685992423E-6</v>
      </c>
      <c r="BC42" s="264">
        <f t="shared" si="9"/>
        <v>4.9345665782418963E-6</v>
      </c>
      <c r="BD42" s="264">
        <f t="shared" si="9"/>
        <v>4.0518261293410927E-6</v>
      </c>
      <c r="BE42" s="264">
        <f t="shared" si="9"/>
        <v>3.3279799898266231E-6</v>
      </c>
      <c r="BF42" s="264">
        <f t="shared" si="9"/>
        <v>2.7342012941321641E-6</v>
      </c>
      <c r="BG42" s="264">
        <f t="shared" si="9"/>
        <v>2.2469521621042504E-6</v>
      </c>
      <c r="BH42" s="264">
        <f t="shared" si="9"/>
        <v>1.8469963136326893E-6</v>
      </c>
      <c r="BI42" s="264">
        <f t="shared" si="9"/>
        <v>1.5186011154197322E-6</v>
      </c>
      <c r="BJ42" s="264">
        <f t="shared" si="9"/>
        <v>1.2353031643231453E-6</v>
      </c>
      <c r="BK42" s="264">
        <f t="shared" si="9"/>
        <v>1.0107799385485641E-6</v>
      </c>
      <c r="BL42" s="264">
        <f t="shared" si="9"/>
        <v>8.3047764573289244E-7</v>
      </c>
      <c r="BM42" s="264">
        <f t="shared" si="9"/>
        <v>6.8432473512800934E-7</v>
      </c>
      <c r="BN42" s="264">
        <f t="shared" si="9"/>
        <v>5.6506744111122374E-7</v>
      </c>
      <c r="BO42" s="264">
        <f t="shared" ref="BO42:DR42" si="10">+$B$13*10*(BO41/$B$12)^$B$11*(BO3-$B$44)</f>
        <v>4.6730156487347352E-7</v>
      </c>
      <c r="BP42" s="264">
        <f t="shared" si="10"/>
        <v>3.8688918050239688E-7</v>
      </c>
      <c r="BQ42" s="264">
        <f t="shared" si="10"/>
        <v>3.2059395025415215E-7</v>
      </c>
      <c r="BR42" s="264">
        <f t="shared" si="10"/>
        <v>2.6584401695620105E-7</v>
      </c>
      <c r="BS42" s="264">
        <f t="shared" si="10"/>
        <v>2.2057156656018094E-7</v>
      </c>
      <c r="BT42" s="264">
        <f t="shared" si="10"/>
        <v>1.8309999315595289E-7</v>
      </c>
      <c r="BU42" s="264">
        <f t="shared" si="10"/>
        <v>1.5206169709767684E-7</v>
      </c>
      <c r="BV42" s="264">
        <f t="shared" si="10"/>
        <v>1.2633635857504172E-7</v>
      </c>
      <c r="BW42" s="264">
        <f t="shared" si="10"/>
        <v>1.0500342799675139E-7</v>
      </c>
      <c r="BX42" s="264">
        <f t="shared" si="10"/>
        <v>8.7304847750963252E-8</v>
      </c>
      <c r="BY42" s="264">
        <f t="shared" si="10"/>
        <v>7.2615374276259755E-8</v>
      </c>
      <c r="BZ42" s="264">
        <f t="shared" si="10"/>
        <v>6.0418697334787012E-8</v>
      </c>
      <c r="CA42" s="264">
        <f t="shared" si="10"/>
        <v>5.0288075238524135E-8</v>
      </c>
      <c r="CB42" s="264">
        <f t="shared" si="10"/>
        <v>4.1870544990310203E-8</v>
      </c>
      <c r="CC42" s="264">
        <f t="shared" si="10"/>
        <v>3.4873996571715433E-8</v>
      </c>
      <c r="CD42" s="264">
        <f t="shared" si="10"/>
        <v>2.9056561870480317E-8</v>
      </c>
      <c r="CE42" s="264">
        <f t="shared" si="10"/>
        <v>2.4217886154913421E-8</v>
      </c>
      <c r="CF42" s="264">
        <f t="shared" si="10"/>
        <v>2.0191937317770207E-8</v>
      </c>
      <c r="CG42" s="264">
        <f t="shared" si="10"/>
        <v>1.6841075431430881E-8</v>
      </c>
      <c r="CH42" s="264">
        <f t="shared" si="10"/>
        <v>1.4051157614777966E-8</v>
      </c>
      <c r="CI42" s="264">
        <f t="shared" si="10"/>
        <v>1.1727494630998097E-8</v>
      </c>
      <c r="CJ42" s="264">
        <f t="shared" si="10"/>
        <v>9.7915093217596974E-9</v>
      </c>
      <c r="CK42" s="264">
        <f t="shared" si="10"/>
        <v>8.1779736494209632E-9</v>
      </c>
      <c r="CL42" s="264">
        <f t="shared" si="10"/>
        <v>6.832723272705543E-9</v>
      </c>
      <c r="CM42" s="264">
        <f t="shared" si="10"/>
        <v>5.7107663835186263E-9</v>
      </c>
      <c r="CN42" s="264">
        <f t="shared" si="10"/>
        <v>4.7747182883834147E-9</v>
      </c>
      <c r="CO42" s="264">
        <f t="shared" si="10"/>
        <v>3.9935051108440478E-9</v>
      </c>
      <c r="CP42" s="264">
        <f t="shared" si="10"/>
        <v>3.3412901005395155E-9</v>
      </c>
      <c r="CQ42" s="264">
        <f t="shared" si="10"/>
        <v>2.7965839789770876E-9</v>
      </c>
      <c r="CR42" s="264">
        <f t="shared" si="10"/>
        <v>2.3415075197678772E-9</v>
      </c>
      <c r="CS42" s="264">
        <f t="shared" si="10"/>
        <v>1.961180218488558E-9</v>
      </c>
      <c r="CT42" s="264">
        <f t="shared" si="10"/>
        <v>1.643213269354917E-9</v>
      </c>
      <c r="CU42" s="264">
        <f t="shared" si="10"/>
        <v>1.3772888922313085E-9</v>
      </c>
      <c r="CV42" s="264">
        <f t="shared" si="10"/>
        <v>1.1548112906968374E-9</v>
      </c>
      <c r="CW42" s="264">
        <f t="shared" si="10"/>
        <v>9.6861685235467874E-10</v>
      </c>
      <c r="CX42" s="264">
        <f t="shared" si="10"/>
        <v>8.1273354263415231E-10</v>
      </c>
      <c r="CY42" s="264">
        <f t="shared" si="10"/>
        <v>6.8218101640926811E-10</v>
      </c>
      <c r="CZ42" s="264">
        <f t="shared" si="10"/>
        <v>5.728045477734361E-10</v>
      </c>
      <c r="DA42" s="264">
        <f t="shared" si="10"/>
        <v>4.8113700007835192E-10</v>
      </c>
      <c r="DB42" s="264">
        <f t="shared" si="10"/>
        <v>4.0428402299025491E-10</v>
      </c>
      <c r="DC42" s="264">
        <f t="shared" si="10"/>
        <v>3.398286394719313E-10</v>
      </c>
      <c r="DD42" s="264">
        <f t="shared" si="10"/>
        <v>2.8575180541623801E-10</v>
      </c>
      <c r="DE42" s="264">
        <f t="shared" si="10"/>
        <v>2.4036632167138379E-10</v>
      </c>
      <c r="DF42" s="264">
        <f t="shared" si="10"/>
        <v>2.0226180173412153E-10</v>
      </c>
      <c r="DG42" s="264">
        <f t="shared" si="10"/>
        <v>1.7025886460700049E-10</v>
      </c>
      <c r="DH42" s="264">
        <f t="shared" si="10"/>
        <v>1.433709559822097E-10</v>
      </c>
      <c r="DI42" s="264">
        <f t="shared" si="10"/>
        <v>1.20772526114286E-10</v>
      </c>
      <c r="DJ42" s="264">
        <f t="shared" si="10"/>
        <v>1.0177254371894298E-10</v>
      </c>
      <c r="DK42" s="264">
        <f t="shared" si="10"/>
        <v>8.5792339773185191E-11</v>
      </c>
      <c r="DL42" s="264">
        <f t="shared" si="10"/>
        <v>7.2347202033325622E-11</v>
      </c>
      <c r="DM42" s="264">
        <f t="shared" si="10"/>
        <v>6.1030960607989621E-11</v>
      </c>
      <c r="DN42" s="264">
        <f t="shared" si="10"/>
        <v>5.1503149785294091E-11</v>
      </c>
      <c r="DO42" s="264">
        <f t="shared" si="10"/>
        <v>4.3478285969576369E-11</v>
      </c>
      <c r="DP42" s="264">
        <f t="shared" si="10"/>
        <v>3.671689353571542E-11</v>
      </c>
      <c r="DQ42" s="264">
        <f t="shared" si="10"/>
        <v>3.1018026371199527E-11</v>
      </c>
      <c r="DR42" s="264">
        <f t="shared" si="10"/>
        <v>2.6213019531172186E-11</v>
      </c>
      <c r="DS42" s="263"/>
      <c r="DT42" s="263"/>
      <c r="DU42" s="263"/>
      <c r="DV42" s="263"/>
      <c r="DW42" s="263"/>
      <c r="DX42" s="263"/>
      <c r="DY42" s="263"/>
    </row>
    <row r="43" spans="1:129" s="227" customFormat="1">
      <c r="A43" s="263" t="s">
        <v>769</v>
      </c>
      <c r="B43" s="264">
        <f>+B42</f>
        <v>1.464E-2</v>
      </c>
      <c r="C43" s="264">
        <f t="shared" ref="C43:H43" si="11">+B43+C42</f>
        <v>2.2038547692307692E-2</v>
      </c>
      <c r="D43" s="264">
        <f t="shared" si="11"/>
        <v>3.1043794542751781E-2</v>
      </c>
      <c r="E43" s="264">
        <f t="shared" si="11"/>
        <v>4.1754057124108818E-2</v>
      </c>
      <c r="F43" s="264">
        <f t="shared" si="11"/>
        <v>5.4055826412313837E-2</v>
      </c>
      <c r="G43" s="264">
        <f t="shared" si="11"/>
        <v>6.7685983719904502E-2</v>
      </c>
      <c r="H43" s="264">
        <f t="shared" si="11"/>
        <v>8.2290379666216898E-2</v>
      </c>
      <c r="I43" s="264">
        <f t="shared" ref="I43:BT43" si="12">+H43+I42</f>
        <v>9.7479586178679217E-2</v>
      </c>
      <c r="J43" s="264">
        <f t="shared" si="12"/>
        <v>0.11287135820923336</v>
      </c>
      <c r="K43" s="264">
        <f t="shared" si="12"/>
        <v>0.12811756451226855</v>
      </c>
      <c r="L43" s="264">
        <f t="shared" si="12"/>
        <v>0.1429194344305319</v>
      </c>
      <c r="M43" s="264">
        <f t="shared" si="12"/>
        <v>0.15700734482092521</v>
      </c>
      <c r="N43" s="264">
        <f t="shared" si="12"/>
        <v>0.17018981743513611</v>
      </c>
      <c r="O43" s="264">
        <f t="shared" si="12"/>
        <v>0.18234165049916862</v>
      </c>
      <c r="P43" s="264">
        <f t="shared" si="12"/>
        <v>0.19339273108704219</v>
      </c>
      <c r="Q43" s="264">
        <f t="shared" si="12"/>
        <v>0.20331841737221631</v>
      </c>
      <c r="R43" s="264">
        <f t="shared" si="12"/>
        <v>0.21213069606831</v>
      </c>
      <c r="S43" s="264">
        <f t="shared" si="12"/>
        <v>0.21986997641801337</v>
      </c>
      <c r="T43" s="264">
        <f t="shared" si="12"/>
        <v>0.22659760325780517</v>
      </c>
      <c r="U43" s="264">
        <f t="shared" si="12"/>
        <v>0.23238921153464961</v>
      </c>
      <c r="V43" s="264">
        <f t="shared" si="12"/>
        <v>0.23732916707742371</v>
      </c>
      <c r="W43" s="264">
        <f t="shared" si="12"/>
        <v>0.24150589632035913</v>
      </c>
      <c r="X43" s="264">
        <f t="shared" si="12"/>
        <v>0.24500786291796714</v>
      </c>
      <c r="Y43" s="264">
        <f t="shared" si="12"/>
        <v>0.24792046240143298</v>
      </c>
      <c r="Z43" s="264">
        <f t="shared" si="12"/>
        <v>0.25032393691353205</v>
      </c>
      <c r="AA43" s="264">
        <f t="shared" si="12"/>
        <v>0.25229125594031676</v>
      </c>
      <c r="AB43" s="264">
        <f t="shared" si="12"/>
        <v>0.25387905488814511</v>
      </c>
      <c r="AC43" s="264">
        <f t="shared" si="12"/>
        <v>0.25514146314131042</v>
      </c>
      <c r="AD43" s="264">
        <f t="shared" si="12"/>
        <v>0.2561378965056858</v>
      </c>
      <c r="AE43" s="264">
        <f t="shared" si="12"/>
        <v>0.25692245737268871</v>
      </c>
      <c r="AF43" s="264">
        <f t="shared" si="12"/>
        <v>0.25754048715986438</v>
      </c>
      <c r="AG43" s="264">
        <f t="shared" si="12"/>
        <v>0.25802840331780363</v>
      </c>
      <c r="AH43" s="264">
        <f t="shared" si="12"/>
        <v>0.258414805862131</v>
      </c>
      <c r="AI43" s="264">
        <f t="shared" si="12"/>
        <v>0.25872190415426349</v>
      </c>
      <c r="AJ43" s="264">
        <f t="shared" si="12"/>
        <v>0.25896686645667322</v>
      </c>
      <c r="AK43" s="264">
        <f t="shared" si="12"/>
        <v>0.25916295832404834</v>
      </c>
      <c r="AL43" s="264">
        <f t="shared" si="12"/>
        <v>0.25932045129285053</v>
      </c>
      <c r="AM43" s="264">
        <f t="shared" si="12"/>
        <v>0.25944732744093452</v>
      </c>
      <c r="AN43" s="264">
        <f t="shared" si="12"/>
        <v>0.25954981739597338</v>
      </c>
      <c r="AO43" s="264">
        <f t="shared" si="12"/>
        <v>0.25963280821969498</v>
      </c>
      <c r="AP43" s="264">
        <f t="shared" si="12"/>
        <v>0.25970015197503704</v>
      </c>
      <c r="AQ43" s="264">
        <f t="shared" si="12"/>
        <v>0.25975489941778263</v>
      </c>
      <c r="AR43" s="264">
        <f t="shared" si="12"/>
        <v>0.25979947755621197</v>
      </c>
      <c r="AS43" s="264">
        <f t="shared" si="12"/>
        <v>0.25983582518581477</v>
      </c>
      <c r="AT43" s="264">
        <f t="shared" si="12"/>
        <v>0.25986549691142541</v>
      </c>
      <c r="AU43" s="264">
        <f t="shared" si="12"/>
        <v>0.25988974345582144</v>
      </c>
      <c r="AV43" s="264">
        <f t="shared" si="12"/>
        <v>0.25990957403649373</v>
      </c>
      <c r="AW43" s="264">
        <f t="shared" si="12"/>
        <v>0.25992580510454044</v>
      </c>
      <c r="AX43" s="264">
        <f t="shared" si="12"/>
        <v>0.25993909864632581</v>
      </c>
      <c r="AY43" s="264">
        <f t="shared" si="12"/>
        <v>0.2599499924454331</v>
      </c>
      <c r="AZ43" s="264">
        <f t="shared" si="12"/>
        <v>0.25995892411140126</v>
      </c>
      <c r="BA43" s="264">
        <f t="shared" si="12"/>
        <v>0.25996625024521802</v>
      </c>
      <c r="BB43" s="264">
        <f t="shared" si="12"/>
        <v>0.25997226178758664</v>
      </c>
      <c r="BC43" s="264">
        <f t="shared" si="12"/>
        <v>0.25997719635416489</v>
      </c>
      <c r="BD43" s="264">
        <f t="shared" si="12"/>
        <v>0.25998124818029422</v>
      </c>
      <c r="BE43" s="264">
        <f t="shared" si="12"/>
        <v>0.25998457616028403</v>
      </c>
      <c r="BF43" s="264">
        <f t="shared" si="12"/>
        <v>0.25998731036157818</v>
      </c>
      <c r="BG43" s="264">
        <f t="shared" si="12"/>
        <v>0.25998955731374029</v>
      </c>
      <c r="BH43" s="264">
        <f t="shared" si="12"/>
        <v>0.25999140431005391</v>
      </c>
      <c r="BI43" s="264">
        <f t="shared" si="12"/>
        <v>0.25999292291116932</v>
      </c>
      <c r="BJ43" s="264">
        <f t="shared" si="12"/>
        <v>0.25999415821433364</v>
      </c>
      <c r="BK43" s="264">
        <f t="shared" si="12"/>
        <v>0.25999516899427216</v>
      </c>
      <c r="BL43" s="264">
        <f t="shared" si="12"/>
        <v>0.25999599947191787</v>
      </c>
      <c r="BM43" s="264">
        <f t="shared" si="12"/>
        <v>0.25999668379665297</v>
      </c>
      <c r="BN43" s="264">
        <f t="shared" si="12"/>
        <v>0.25999724886409409</v>
      </c>
      <c r="BO43" s="264">
        <f t="shared" si="12"/>
        <v>0.25999771616565898</v>
      </c>
      <c r="BP43" s="264">
        <f t="shared" si="12"/>
        <v>0.2599981030548395</v>
      </c>
      <c r="BQ43" s="264">
        <f t="shared" si="12"/>
        <v>0.25999842364878978</v>
      </c>
      <c r="BR43" s="264">
        <f t="shared" si="12"/>
        <v>0.25999868949280674</v>
      </c>
      <c r="BS43" s="264">
        <f t="shared" si="12"/>
        <v>0.25999891006437331</v>
      </c>
      <c r="BT43" s="264">
        <f t="shared" si="12"/>
        <v>0.25999909316436648</v>
      </c>
      <c r="BU43" s="264">
        <f t="shared" ref="BU43:DR43" si="13">+BT43+BU42</f>
        <v>0.2599992452260636</v>
      </c>
      <c r="BV43" s="264">
        <f t="shared" si="13"/>
        <v>0.2599993715624222</v>
      </c>
      <c r="BW43" s="264">
        <f t="shared" si="13"/>
        <v>0.25999947656585021</v>
      </c>
      <c r="BX43" s="264">
        <f t="shared" si="13"/>
        <v>0.25999956387069795</v>
      </c>
      <c r="BY43" s="264">
        <f t="shared" si="13"/>
        <v>0.25999963648607222</v>
      </c>
      <c r="BZ43" s="264">
        <f t="shared" si="13"/>
        <v>0.25999969690476954</v>
      </c>
      <c r="CA43" s="264">
        <f t="shared" si="13"/>
        <v>0.2599997471928448</v>
      </c>
      <c r="CB43" s="264">
        <f t="shared" si="13"/>
        <v>0.25999978906338977</v>
      </c>
      <c r="CC43" s="264">
        <f t="shared" si="13"/>
        <v>0.25999982393738635</v>
      </c>
      <c r="CD43" s="264">
        <f t="shared" si="13"/>
        <v>0.25999985299394823</v>
      </c>
      <c r="CE43" s="264">
        <f t="shared" si="13"/>
        <v>0.25999987721183437</v>
      </c>
      <c r="CF43" s="264">
        <f t="shared" si="13"/>
        <v>0.25999989740377172</v>
      </c>
      <c r="CG43" s="264">
        <f t="shared" si="13"/>
        <v>0.25999991424484714</v>
      </c>
      <c r="CH43" s="264">
        <f t="shared" si="13"/>
        <v>0.25999992829600477</v>
      </c>
      <c r="CI43" s="264">
        <f t="shared" si="13"/>
        <v>0.25999994002349941</v>
      </c>
      <c r="CJ43" s="264">
        <f t="shared" si="13"/>
        <v>0.25999994981500874</v>
      </c>
      <c r="CK43" s="264">
        <f t="shared" si="13"/>
        <v>0.25999995799298237</v>
      </c>
      <c r="CL43" s="264">
        <f t="shared" si="13"/>
        <v>0.25999996482570564</v>
      </c>
      <c r="CM43" s="264">
        <f t="shared" si="13"/>
        <v>0.259999970536472</v>
      </c>
      <c r="CN43" s="264">
        <f t="shared" si="13"/>
        <v>0.25999997531119029</v>
      </c>
      <c r="CO43" s="264">
        <f t="shared" si="13"/>
        <v>0.25999997930469543</v>
      </c>
      <c r="CP43" s="264">
        <f t="shared" si="13"/>
        <v>0.25999998264598551</v>
      </c>
      <c r="CQ43" s="264">
        <f t="shared" si="13"/>
        <v>0.25999998544256947</v>
      </c>
      <c r="CR43" s="264">
        <f t="shared" si="13"/>
        <v>0.25999998778407701</v>
      </c>
      <c r="CS43" s="264">
        <f t="shared" si="13"/>
        <v>0.25999998974525723</v>
      </c>
      <c r="CT43" s="264">
        <f t="shared" si="13"/>
        <v>0.25999999138847052</v>
      </c>
      <c r="CU43" s="264">
        <f t="shared" si="13"/>
        <v>0.25999999276575941</v>
      </c>
      <c r="CV43" s="264">
        <f t="shared" si="13"/>
        <v>0.25999999392057072</v>
      </c>
      <c r="CW43" s="264">
        <f t="shared" si="13"/>
        <v>0.25999999488918757</v>
      </c>
      <c r="CX43" s="264">
        <f t="shared" si="13"/>
        <v>0.25999999570192112</v>
      </c>
      <c r="CY43" s="264">
        <f t="shared" si="13"/>
        <v>0.25999999638410215</v>
      </c>
      <c r="CZ43" s="264">
        <f t="shared" si="13"/>
        <v>0.25999999695690668</v>
      </c>
      <c r="DA43" s="264">
        <f t="shared" si="13"/>
        <v>0.2599999974380437</v>
      </c>
      <c r="DB43" s="264">
        <f t="shared" si="13"/>
        <v>0.25999999784232775</v>
      </c>
      <c r="DC43" s="264">
        <f t="shared" si="13"/>
        <v>0.25999999818215641</v>
      </c>
      <c r="DD43" s="264">
        <f t="shared" si="13"/>
        <v>0.25999999846790822</v>
      </c>
      <c r="DE43" s="264">
        <f t="shared" si="13"/>
        <v>0.25999999870827456</v>
      </c>
      <c r="DF43" s="264">
        <f t="shared" si="13"/>
        <v>0.25999999891053638</v>
      </c>
      <c r="DG43" s="264">
        <f t="shared" si="13"/>
        <v>0.25999999908079524</v>
      </c>
      <c r="DH43" s="264">
        <f t="shared" si="13"/>
        <v>0.25999999922416622</v>
      </c>
      <c r="DI43" s="264">
        <f t="shared" si="13"/>
        <v>0.25999999934493873</v>
      </c>
      <c r="DJ43" s="264">
        <f t="shared" si="13"/>
        <v>0.25999999944671126</v>
      </c>
      <c r="DK43" s="264">
        <f t="shared" si="13"/>
        <v>0.25999999953250358</v>
      </c>
      <c r="DL43" s="264">
        <f t="shared" si="13"/>
        <v>0.25999999960485076</v>
      </c>
      <c r="DM43" s="264">
        <f t="shared" si="13"/>
        <v>0.25999999966588172</v>
      </c>
      <c r="DN43" s="264">
        <f t="shared" si="13"/>
        <v>0.25999999971738486</v>
      </c>
      <c r="DO43" s="264">
        <f t="shared" si="13"/>
        <v>0.25999999976086313</v>
      </c>
      <c r="DP43" s="264">
        <f t="shared" si="13"/>
        <v>0.25999999979758004</v>
      </c>
      <c r="DQ43" s="264">
        <f t="shared" si="13"/>
        <v>0.25999999982859806</v>
      </c>
      <c r="DR43" s="264">
        <f t="shared" si="13"/>
        <v>0.25999999985481109</v>
      </c>
      <c r="DS43" s="263"/>
      <c r="DT43" s="263"/>
      <c r="DU43" s="263"/>
      <c r="DV43" s="263"/>
      <c r="DW43" s="263"/>
      <c r="DX43" s="263"/>
      <c r="DY43" s="263"/>
    </row>
    <row r="44" spans="1:129" s="263" customFormat="1">
      <c r="A44" s="22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3"/>
      <c r="BW44" s="253"/>
      <c r="BX44" s="253"/>
      <c r="BY44" s="253"/>
      <c r="BZ44" s="253"/>
      <c r="CA44" s="253"/>
      <c r="CB44" s="253"/>
      <c r="CC44" s="253"/>
      <c r="CD44" s="253"/>
      <c r="CE44" s="253"/>
      <c r="CF44" s="253"/>
      <c r="CG44" s="253"/>
      <c r="CH44" s="253"/>
      <c r="CI44" s="253"/>
      <c r="CJ44" s="253"/>
      <c r="CK44" s="253"/>
      <c r="CL44" s="253"/>
      <c r="CM44" s="253"/>
      <c r="CN44" s="253"/>
      <c r="CO44" s="253"/>
      <c r="CP44" s="253"/>
      <c r="CQ44" s="253"/>
      <c r="CR44" s="253"/>
      <c r="CS44" s="253"/>
      <c r="CT44" s="253"/>
      <c r="CU44" s="253"/>
      <c r="CV44" s="253"/>
      <c r="CW44" s="253"/>
      <c r="CX44" s="253"/>
      <c r="CY44" s="253"/>
      <c r="CZ44" s="253"/>
      <c r="DA44" s="253"/>
      <c r="DB44" s="253"/>
      <c r="DC44" s="253"/>
      <c r="DD44" s="253"/>
      <c r="DE44" s="253"/>
      <c r="DF44" s="253"/>
      <c r="DG44" s="253"/>
      <c r="DH44" s="253"/>
      <c r="DI44" s="253"/>
      <c r="DJ44" s="253"/>
      <c r="DK44" s="253"/>
      <c r="DL44" s="253"/>
      <c r="DM44" s="253"/>
      <c r="DN44" s="253"/>
      <c r="DO44" s="253"/>
      <c r="DP44" s="253"/>
      <c r="DQ44" s="253"/>
      <c r="DR44" s="253"/>
      <c r="DS44" s="223"/>
      <c r="DT44" s="223"/>
      <c r="DU44" s="223"/>
      <c r="DV44" s="223"/>
      <c r="DW44" s="223"/>
      <c r="DX44" s="223"/>
      <c r="DY44" s="223"/>
    </row>
    <row r="45" spans="1:129" s="263" customFormat="1">
      <c r="A45" s="261" t="s">
        <v>818</v>
      </c>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3"/>
      <c r="BW45" s="253"/>
      <c r="BX45" s="253"/>
      <c r="BY45" s="253"/>
      <c r="BZ45" s="253"/>
      <c r="CA45" s="253"/>
      <c r="CB45" s="253"/>
      <c r="CC45" s="253"/>
      <c r="CD45" s="253"/>
      <c r="CE45" s="253"/>
      <c r="CF45" s="253"/>
      <c r="CG45" s="253"/>
      <c r="CH45" s="253"/>
      <c r="CI45" s="253"/>
      <c r="CJ45" s="253"/>
      <c r="CK45" s="253"/>
      <c r="CL45" s="253"/>
      <c r="CM45" s="253"/>
      <c r="CN45" s="253"/>
      <c r="CO45" s="253"/>
      <c r="CP45" s="253"/>
      <c r="CQ45" s="253"/>
      <c r="CR45" s="253"/>
      <c r="CS45" s="253"/>
      <c r="CT45" s="253"/>
      <c r="CU45" s="253"/>
      <c r="CV45" s="253"/>
      <c r="CW45" s="253"/>
      <c r="CX45" s="253"/>
      <c r="CY45" s="253"/>
      <c r="CZ45" s="253"/>
      <c r="DA45" s="253"/>
      <c r="DB45" s="253"/>
      <c r="DC45" s="253"/>
      <c r="DD45" s="253"/>
      <c r="DE45" s="253"/>
      <c r="DF45" s="253"/>
      <c r="DG45" s="253"/>
      <c r="DH45" s="253"/>
      <c r="DI45" s="253"/>
      <c r="DJ45" s="253"/>
      <c r="DK45" s="253"/>
      <c r="DL45" s="253"/>
      <c r="DM45" s="253"/>
      <c r="DN45" s="253"/>
      <c r="DO45" s="253"/>
      <c r="DP45" s="253"/>
      <c r="DQ45" s="253"/>
      <c r="DR45" s="253"/>
      <c r="DS45" s="223"/>
      <c r="DT45" s="223"/>
      <c r="DU45" s="223"/>
      <c r="DV45" s="223"/>
      <c r="DW45" s="223"/>
      <c r="DX45" s="223"/>
      <c r="DY45" s="223"/>
    </row>
    <row r="46" spans="1:129">
      <c r="A46" s="263" t="s">
        <v>770</v>
      </c>
      <c r="B46" s="264">
        <f>+$B$18</f>
        <v>7.3</v>
      </c>
      <c r="C46" s="264">
        <f>+B46-B47/100</f>
        <v>7.2939999999999996</v>
      </c>
      <c r="D46" s="264">
        <f>+C46-C47/100</f>
        <v>7.2879999999999994</v>
      </c>
      <c r="E46" s="264">
        <f>+D46-D47/100</f>
        <v>7.2682422471284367</v>
      </c>
      <c r="F46" s="264">
        <f>+E46-E47/100</f>
        <v>7.2453361752669796</v>
      </c>
      <c r="G46" s="264">
        <f t="shared" ref="G46:BR46" si="14">+F46-F47/100</f>
        <v>7.2190427611987804</v>
      </c>
      <c r="H46" s="264">
        <f t="shared" si="14"/>
        <v>7.1893153480731664</v>
      </c>
      <c r="I46" s="264">
        <f t="shared" si="14"/>
        <v>7.1562171594509714</v>
      </c>
      <c r="J46" s="264">
        <f t="shared" si="14"/>
        <v>7.1198743978165862</v>
      </c>
      <c r="K46" s="264">
        <f t="shared" si="14"/>
        <v>7.0804418295460545</v>
      </c>
      <c r="L46" s="264">
        <f t="shared" si="14"/>
        <v>7.0380829601432255</v>
      </c>
      <c r="M46" s="264">
        <f t="shared" si="14"/>
        <v>6.9929595675014866</v>
      </c>
      <c r="N46" s="264">
        <f t="shared" si="14"/>
        <v>6.9453076460615542</v>
      </c>
      <c r="O46" s="264">
        <f t="shared" si="14"/>
        <v>6.8953283359368047</v>
      </c>
      <c r="P46" s="264">
        <f t="shared" si="14"/>
        <v>6.8431979907858054</v>
      </c>
      <c r="Q46" s="264">
        <f t="shared" si="14"/>
        <v>6.7890768405099218</v>
      </c>
      <c r="R46" s="264">
        <f t="shared" si="14"/>
        <v>6.7331136322099923</v>
      </c>
      <c r="S46" s="264">
        <f t="shared" si="14"/>
        <v>6.6754483529673116</v>
      </c>
      <c r="T46" s="264">
        <f t="shared" si="14"/>
        <v>6.6162140258067215</v>
      </c>
      <c r="U46" s="264">
        <f t="shared" si="14"/>
        <v>6.5555380782981176</v>
      </c>
      <c r="V46" s="264">
        <f t="shared" si="14"/>
        <v>6.4935435659823773</v>
      </c>
      <c r="W46" s="264">
        <f t="shared" si="14"/>
        <v>6.4303486459108488</v>
      </c>
      <c r="X46" s="264">
        <f t="shared" si="14"/>
        <v>6.3660651955209806</v>
      </c>
      <c r="Y46" s="264">
        <f t="shared" si="14"/>
        <v>6.300800451896813</v>
      </c>
      <c r="Z46" s="264">
        <f t="shared" si="14"/>
        <v>6.2346612031918047</v>
      </c>
      <c r="AA46" s="264">
        <f t="shared" si="14"/>
        <v>6.1677582753511366</v>
      </c>
      <c r="AB46" s="264">
        <f t="shared" si="14"/>
        <v>6.100237930817471</v>
      </c>
      <c r="AC46" s="264">
        <f t="shared" si="14"/>
        <v>6.0326499830084162</v>
      </c>
      <c r="AD46" s="264">
        <f t="shared" si="14"/>
        <v>5.9657296871655214</v>
      </c>
      <c r="AE46" s="264">
        <f t="shared" si="14"/>
        <v>5.8998948346121773</v>
      </c>
      <c r="AF46" s="264">
        <f t="shared" si="14"/>
        <v>5.8353582092304963</v>
      </c>
      <c r="AG46" s="264">
        <f t="shared" si="14"/>
        <v>5.7722029381249271</v>
      </c>
      <c r="AH46" s="264">
        <f t="shared" si="14"/>
        <v>5.7104326064913922</v>
      </c>
      <c r="AI46" s="264">
        <f t="shared" si="14"/>
        <v>5.6500042880789954</v>
      </c>
      <c r="AJ46" s="264">
        <f t="shared" si="14"/>
        <v>5.5908500508615013</v>
      </c>
      <c r="AK46" s="264">
        <f t="shared" si="14"/>
        <v>5.5328907169245785</v>
      </c>
      <c r="AL46" s="264">
        <f t="shared" si="14"/>
        <v>5.4760444413783249</v>
      </c>
      <c r="AM46" s="264">
        <f t="shared" si="14"/>
        <v>5.4202318497337654</v>
      </c>
      <c r="AN46" s="264">
        <f t="shared" si="14"/>
        <v>5.365378912370371</v>
      </c>
      <c r="AO46" s="264">
        <f t="shared" si="14"/>
        <v>5.3114183532797012</v>
      </c>
      <c r="AP46" s="264">
        <f t="shared" si="14"/>
        <v>5.2582901304312957</v>
      </c>
      <c r="AQ46" s="264">
        <f t="shared" si="14"/>
        <v>5.205941347879083</v>
      </c>
      <c r="AR46" s="264">
        <f t="shared" si="14"/>
        <v>5.1543258387983091</v>
      </c>
      <c r="AS46" s="264">
        <f t="shared" si="14"/>
        <v>5.1034035762140517</v>
      </c>
      <c r="AT46" s="264">
        <f t="shared" si="14"/>
        <v>5.0531400121590107</v>
      </c>
      <c r="AU46" s="264">
        <f t="shared" si="14"/>
        <v>5.0035054081225594</v>
      </c>
      <c r="AV46" s="264">
        <f t="shared" si="14"/>
        <v>4.9544741942580224</v>
      </c>
      <c r="AW46" s="264">
        <f t="shared" si="14"/>
        <v>4.9060243779950339</v>
      </c>
      <c r="AX46" s="264">
        <f t="shared" si="14"/>
        <v>4.8581370117576919</v>
      </c>
      <c r="AY46" s="264">
        <f t="shared" si="14"/>
        <v>4.8107957225458895</v>
      </c>
      <c r="AZ46" s="264">
        <f t="shared" si="14"/>
        <v>4.7639863018998803</v>
      </c>
      <c r="BA46" s="264">
        <f t="shared" si="14"/>
        <v>4.7176963523393391</v>
      </c>
      <c r="BB46" s="264">
        <f t="shared" si="14"/>
        <v>4.6719149851290087</v>
      </c>
      <c r="BC46" s="264">
        <f t="shared" si="14"/>
        <v>4.626632563748676</v>
      </c>
      <c r="BD46" s="264">
        <f t="shared" si="14"/>
        <v>4.5818404874467547</v>
      </c>
      <c r="BE46" s="264">
        <f t="shared" si="14"/>
        <v>4.5375310095394568</v>
      </c>
      <c r="BF46" s="264">
        <f t="shared" si="14"/>
        <v>4.493697085552248</v>
      </c>
      <c r="BG46" s="264">
        <f t="shared" si="14"/>
        <v>4.4503322468030717</v>
      </c>
      <c r="BH46" s="264">
        <f t="shared" si="14"/>
        <v>4.4074304955445802</v>
      </c>
      <c r="BI46" s="264">
        <f t="shared" si="14"/>
        <v>4.3649862182832546</v>
      </c>
      <c r="BJ46" s="264">
        <f t="shared" si="14"/>
        <v>4.3229941143586741</v>
      </c>
      <c r="BK46" s="264">
        <f t="shared" si="14"/>
        <v>4.2818624907260165</v>
      </c>
      <c r="BL46" s="264">
        <f t="shared" si="14"/>
        <v>4.2414471467688823</v>
      </c>
      <c r="BM46" s="264">
        <f t="shared" si="14"/>
        <v>4.2016498688800343</v>
      </c>
      <c r="BN46" s="264">
        <f t="shared" si="14"/>
        <v>4.1624032679896175</v>
      </c>
      <c r="BO46" s="264">
        <f t="shared" si="14"/>
        <v>4.1236606326060414</v>
      </c>
      <c r="BP46" s="264">
        <f t="shared" si="14"/>
        <v>4.0853891327962577</v>
      </c>
      <c r="BQ46" s="264">
        <f t="shared" si="14"/>
        <v>4.0475652657030512</v>
      </c>
      <c r="BR46" s="264">
        <f t="shared" si="14"/>
        <v>4.0101718017881547</v>
      </c>
      <c r="BS46" s="264">
        <f t="shared" ref="BS46:DR46" si="15">+BR46-BR47/100</f>
        <v>3.9731957364607453</v>
      </c>
      <c r="BT46" s="264">
        <f t="shared" si="15"/>
        <v>3.9366269155744247</v>
      </c>
      <c r="BU46" s="264">
        <f t="shared" si="15"/>
        <v>3.9004571127696197</v>
      </c>
      <c r="BV46" s="264">
        <f t="shared" si="15"/>
        <v>3.8646794098946993</v>
      </c>
      <c r="BW46" s="264">
        <f t="shared" si="15"/>
        <v>3.8292877807861201</v>
      </c>
      <c r="BX46" s="264">
        <f t="shared" si="15"/>
        <v>3.7942768115431194</v>
      </c>
      <c r="BY46" s="264">
        <f t="shared" si="15"/>
        <v>3.7596415124497118</v>
      </c>
      <c r="BZ46" s="264">
        <f t="shared" si="15"/>
        <v>3.7253771914556371</v>
      </c>
      <c r="CA46" s="264">
        <f t="shared" si="15"/>
        <v>3.6914793690238108</v>
      </c>
      <c r="CB46" s="264">
        <f t="shared" si="15"/>
        <v>3.6579437207886416</v>
      </c>
      <c r="CC46" s="264">
        <f t="shared" si="15"/>
        <v>3.6247660389216723</v>
      </c>
      <c r="CD46" s="264">
        <f t="shared" si="15"/>
        <v>3.5919422060882917</v>
      </c>
      <c r="CE46" s="264">
        <f t="shared" si="15"/>
        <v>3.5594681778842334</v>
      </c>
      <c r="CF46" s="264">
        <f t="shared" si="15"/>
        <v>3.5273399709866795</v>
      </c>
      <c r="CG46" s="264">
        <f t="shared" si="15"/>
        <v>3.4955536551588842</v>
      </c>
      <c r="CH46" s="264">
        <f t="shared" si="15"/>
        <v>3.4641053478547015</v>
      </c>
      <c r="CI46" s="264">
        <f t="shared" si="15"/>
        <v>3.4329912105778191</v>
      </c>
      <c r="CJ46" s="264">
        <f t="shared" si="15"/>
        <v>3.402207446425229</v>
      </c>
      <c r="CK46" s="264">
        <f t="shared" si="15"/>
        <v>3.3717502984294416</v>
      </c>
      <c r="CL46" s="264">
        <f t="shared" si="15"/>
        <v>3.34161604843858</v>
      </c>
      <c r="CM46" s="264">
        <f t="shared" si="15"/>
        <v>3.3118010163575713</v>
      </c>
      <c r="CN46" s="264">
        <f t="shared" si="15"/>
        <v>3.2823015596304495</v>
      </c>
      <c r="CO46" s="264">
        <f t="shared" si="15"/>
        <v>3.2531140728821986</v>
      </c>
      <c r="CP46" s="264">
        <f t="shared" si="15"/>
        <v>3.2242349876646093</v>
      </c>
      <c r="CQ46" s="264">
        <f t="shared" si="15"/>
        <v>3.1956607722683001</v>
      </c>
      <c r="CR46" s="264">
        <f t="shared" si="15"/>
        <v>3.1673879315751026</v>
      </c>
      <c r="CS46" s="264">
        <f t="shared" si="15"/>
        <v>3.1394130069332196</v>
      </c>
      <c r="CT46" s="264">
        <f t="shared" si="15"/>
        <v>3.1117325760431966</v>
      </c>
      <c r="CU46" s="264">
        <f t="shared" si="15"/>
        <v>3.0843432528466206</v>
      </c>
      <c r="CV46" s="264">
        <f t="shared" si="15"/>
        <v>3.057241687412112</v>
      </c>
      <c r="CW46" s="264">
        <f t="shared" si="15"/>
        <v>3.0304245658150357</v>
      </c>
      <c r="CX46" s="264">
        <f t="shared" si="15"/>
        <v>3.0038886100086293</v>
      </c>
      <c r="CY46" s="264">
        <f t="shared" si="15"/>
        <v>2.9776305776851437</v>
      </c>
      <c r="CZ46" s="264">
        <f t="shared" si="15"/>
        <v>2.9516472621262135</v>
      </c>
      <c r="DA46" s="264">
        <f t="shared" si="15"/>
        <v>2.925935492042111</v>
      </c>
      <c r="DB46" s="264">
        <f t="shared" si="15"/>
        <v>2.9004921313998437</v>
      </c>
      <c r="DC46" s="264">
        <f t="shared" si="15"/>
        <v>2.8753140792402676</v>
      </c>
      <c r="DD46" s="264">
        <f t="shared" si="15"/>
        <v>2.8503982694845309</v>
      </c>
      <c r="DE46" s="264">
        <f t="shared" si="15"/>
        <v>2.8257416707302689</v>
      </c>
      <c r="DF46" s="264">
        <f t="shared" si="15"/>
        <v>2.8013412860380309</v>
      </c>
      <c r="DG46" s="264">
        <f t="shared" si="15"/>
        <v>2.7771941527084647</v>
      </c>
      <c r="DH46" s="264">
        <f t="shared" si="15"/>
        <v>2.7532973420508058</v>
      </c>
      <c r="DI46" s="264">
        <f t="shared" si="15"/>
        <v>2.7296479591432297</v>
      </c>
      <c r="DJ46" s="264">
        <f t="shared" si="15"/>
        <v>2.7062431425856288</v>
      </c>
      <c r="DK46" s="264">
        <f t="shared" si="15"/>
        <v>2.6830800642453649</v>
      </c>
      <c r="DL46" s="264">
        <f t="shared" si="15"/>
        <v>2.6601559289965437</v>
      </c>
      <c r="DM46" s="264">
        <f t="shared" si="15"/>
        <v>2.6374679744533394</v>
      </c>
      <c r="DN46" s="264">
        <f t="shared" si="15"/>
        <v>2.6150134706978805</v>
      </c>
      <c r="DO46" s="264">
        <f t="shared" si="15"/>
        <v>2.5927897200031933</v>
      </c>
      <c r="DP46" s="264">
        <f t="shared" si="15"/>
        <v>2.5707940565516778</v>
      </c>
      <c r="DQ46" s="264">
        <f t="shared" si="15"/>
        <v>2.5490238461495665</v>
      </c>
      <c r="DR46" s="264">
        <f t="shared" si="15"/>
        <v>2.5274764859378052</v>
      </c>
      <c r="DS46" s="263"/>
      <c r="DT46" s="263"/>
      <c r="DU46" s="263"/>
      <c r="DV46" s="263"/>
      <c r="DW46" s="263"/>
      <c r="DX46" s="263"/>
      <c r="DY46" s="263"/>
    </row>
    <row r="47" spans="1:129">
      <c r="A47" s="265" t="s">
        <v>771</v>
      </c>
      <c r="B47" s="266">
        <f>$B$17</f>
        <v>0.6</v>
      </c>
      <c r="C47" s="266">
        <f>+B17</f>
        <v>0.6</v>
      </c>
      <c r="D47" s="266">
        <f t="shared" ref="D47:BO47" si="16">+($B$20*(D3-$B$19)+$B$17)*C48</f>
        <v>1.9757752871562464</v>
      </c>
      <c r="E47" s="266">
        <f t="shared" si="16"/>
        <v>2.2906071861457482</v>
      </c>
      <c r="F47" s="266">
        <f t="shared" si="16"/>
        <v>2.6293414068198846</v>
      </c>
      <c r="G47" s="266">
        <f t="shared" si="16"/>
        <v>2.972741312561356</v>
      </c>
      <c r="H47" s="266">
        <f t="shared" si="16"/>
        <v>3.3098188622194811</v>
      </c>
      <c r="I47" s="266">
        <f t="shared" si="16"/>
        <v>3.6342761634385217</v>
      </c>
      <c r="J47" s="266">
        <f t="shared" si="16"/>
        <v>3.9432568270531858</v>
      </c>
      <c r="K47" s="266">
        <f t="shared" si="16"/>
        <v>4.2358869402828603</v>
      </c>
      <c r="L47" s="266">
        <f t="shared" si="16"/>
        <v>4.5123392641738542</v>
      </c>
      <c r="M47" s="266">
        <f t="shared" si="16"/>
        <v>4.7651921439932803</v>
      </c>
      <c r="N47" s="266">
        <f t="shared" si="16"/>
        <v>4.9979310124749716</v>
      </c>
      <c r="O47" s="266">
        <f t="shared" si="16"/>
        <v>5.2130345150999524</v>
      </c>
      <c r="P47" s="266">
        <f t="shared" si="16"/>
        <v>5.4121150275883219</v>
      </c>
      <c r="Q47" s="266">
        <f t="shared" si="16"/>
        <v>5.5963208299929859</v>
      </c>
      <c r="R47" s="266">
        <f t="shared" si="16"/>
        <v>5.7665279242681047</v>
      </c>
      <c r="S47" s="266">
        <f t="shared" si="16"/>
        <v>5.9234327160590405</v>
      </c>
      <c r="T47" s="266">
        <f t="shared" si="16"/>
        <v>6.067594750860354</v>
      </c>
      <c r="U47" s="266">
        <f t="shared" si="16"/>
        <v>6.199451231574038</v>
      </c>
      <c r="V47" s="266">
        <f t="shared" si="16"/>
        <v>6.3194920071528538</v>
      </c>
      <c r="W47" s="266">
        <f t="shared" si="16"/>
        <v>6.4283450389868531</v>
      </c>
      <c r="X47" s="266">
        <f t="shared" si="16"/>
        <v>6.5264743624167476</v>
      </c>
      <c r="Y47" s="266">
        <f t="shared" si="16"/>
        <v>6.6139248705008642</v>
      </c>
      <c r="Z47" s="266">
        <f t="shared" si="16"/>
        <v>6.6902927840668402</v>
      </c>
      <c r="AA47" s="266">
        <f t="shared" si="16"/>
        <v>6.7520344533665808</v>
      </c>
      <c r="AB47" s="266">
        <f t="shared" si="16"/>
        <v>6.7587947809054825</v>
      </c>
      <c r="AC47" s="266">
        <f t="shared" si="16"/>
        <v>6.6920295842894539</v>
      </c>
      <c r="AD47" s="266">
        <f t="shared" si="16"/>
        <v>6.5834852553344305</v>
      </c>
      <c r="AE47" s="266">
        <f t="shared" si="16"/>
        <v>6.4536625381680821</v>
      </c>
      <c r="AF47" s="266">
        <f t="shared" si="16"/>
        <v>6.3155271105569621</v>
      </c>
      <c r="AG47" s="266">
        <f t="shared" si="16"/>
        <v>6.1770331633535296</v>
      </c>
      <c r="AH47" s="266">
        <f t="shared" si="16"/>
        <v>6.0428318412396784</v>
      </c>
      <c r="AI47" s="266">
        <f t="shared" si="16"/>
        <v>5.9154237217494225</v>
      </c>
      <c r="AJ47" s="266">
        <f t="shared" si="16"/>
        <v>5.7959333936922697</v>
      </c>
      <c r="AK47" s="266">
        <f t="shared" si="16"/>
        <v>5.6846275546253464</v>
      </c>
      <c r="AL47" s="266">
        <f t="shared" si="16"/>
        <v>5.5812591644559983</v>
      </c>
      <c r="AM47" s="266">
        <f t="shared" si="16"/>
        <v>5.4852937363394298</v>
      </c>
      <c r="AN47" s="266">
        <f t="shared" si="16"/>
        <v>5.3960559090669529</v>
      </c>
      <c r="AO47" s="266">
        <f t="shared" si="16"/>
        <v>5.3128222848405509</v>
      </c>
      <c r="AP47" s="266">
        <f t="shared" si="16"/>
        <v>5.2348782552212967</v>
      </c>
      <c r="AQ47" s="266">
        <f t="shared" si="16"/>
        <v>5.1615509080773752</v>
      </c>
      <c r="AR47" s="266">
        <f t="shared" si="16"/>
        <v>5.0922262584257467</v>
      </c>
      <c r="AS47" s="266">
        <f t="shared" si="16"/>
        <v>5.0263564055040799</v>
      </c>
      <c r="AT47" s="266">
        <f t="shared" si="16"/>
        <v>4.9634604036451107</v>
      </c>
      <c r="AU47" s="266">
        <f t="shared" si="16"/>
        <v>4.903121386453666</v>
      </c>
      <c r="AV47" s="266">
        <f t="shared" si="16"/>
        <v>4.8449816262988277</v>
      </c>
      <c r="AW47" s="266">
        <f t="shared" si="16"/>
        <v>4.7887366237342457</v>
      </c>
      <c r="AX47" s="266">
        <f t="shared" si="16"/>
        <v>4.7341289211802042</v>
      </c>
      <c r="AY47" s="266">
        <f t="shared" si="16"/>
        <v>4.6809420646009592</v>
      </c>
      <c r="AZ47" s="266">
        <f t="shared" si="16"/>
        <v>4.6289949560541297</v>
      </c>
      <c r="BA47" s="266">
        <f t="shared" si="16"/>
        <v>4.5781367210330259</v>
      </c>
      <c r="BB47" s="266">
        <f t="shared" si="16"/>
        <v>4.5282421380333018</v>
      </c>
      <c r="BC47" s="266">
        <f t="shared" si="16"/>
        <v>4.4792076301921258</v>
      </c>
      <c r="BD47" s="266">
        <f t="shared" si="16"/>
        <v>4.4309477907297854</v>
      </c>
      <c r="BE47" s="266">
        <f t="shared" si="16"/>
        <v>4.3833923987208943</v>
      </c>
      <c r="BF47" s="266">
        <f t="shared" si="16"/>
        <v>4.3364838749176693</v>
      </c>
      <c r="BG47" s="266">
        <f t="shared" si="16"/>
        <v>4.2901751258491236</v>
      </c>
      <c r="BH47" s="266">
        <f t="shared" si="16"/>
        <v>4.2444277261326011</v>
      </c>
      <c r="BI47" s="266">
        <f t="shared" si="16"/>
        <v>4.199210392458018</v>
      </c>
      <c r="BJ47" s="266">
        <f t="shared" si="16"/>
        <v>4.1131623632657961</v>
      </c>
      <c r="BK47" s="266">
        <f t="shared" si="16"/>
        <v>4.0415343957134109</v>
      </c>
      <c r="BL47" s="266">
        <f t="shared" si="16"/>
        <v>3.9797277888847624</v>
      </c>
      <c r="BM47" s="266">
        <f t="shared" si="16"/>
        <v>3.9246600890417289</v>
      </c>
      <c r="BN47" s="266">
        <f t="shared" si="16"/>
        <v>3.8742635383575896</v>
      </c>
      <c r="BO47" s="266">
        <f t="shared" si="16"/>
        <v>3.8271499809783527</v>
      </c>
      <c r="BP47" s="266">
        <f t="shared" ref="BP47:DR47" si="17">+($B$20*(BP3-$B$19)+$B$17)*BO48</f>
        <v>3.7823867093206864</v>
      </c>
      <c r="BQ47" s="266">
        <f t="shared" si="17"/>
        <v>3.7393463914896583</v>
      </c>
      <c r="BR47" s="266">
        <f t="shared" si="17"/>
        <v>3.6976065327409535</v>
      </c>
      <c r="BS47" s="266">
        <f t="shared" si="17"/>
        <v>3.6568820886320816</v>
      </c>
      <c r="BT47" s="266">
        <f t="shared" si="17"/>
        <v>3.6169802804804951</v>
      </c>
      <c r="BU47" s="266">
        <f t="shared" si="17"/>
        <v>3.5777702874920525</v>
      </c>
      <c r="BV47" s="266">
        <f t="shared" si="17"/>
        <v>3.5391629108579279</v>
      </c>
      <c r="BW47" s="266">
        <f t="shared" si="17"/>
        <v>3.5010969243000738</v>
      </c>
      <c r="BX47" s="266">
        <f t="shared" si="17"/>
        <v>3.4635299093407577</v>
      </c>
      <c r="BY47" s="266">
        <f t="shared" si="17"/>
        <v>3.4264320994074704</v>
      </c>
      <c r="BZ47" s="266">
        <f t="shared" si="17"/>
        <v>3.3897822431826263</v>
      </c>
      <c r="CA47" s="266">
        <f t="shared" si="17"/>
        <v>3.35356482351694</v>
      </c>
      <c r="CB47" s="266">
        <f t="shared" si="17"/>
        <v>3.3177681866969375</v>
      </c>
      <c r="CC47" s="266">
        <f t="shared" si="17"/>
        <v>3.2823832833380373</v>
      </c>
      <c r="CD47" s="266">
        <f t="shared" si="17"/>
        <v>3.2474028204058527</v>
      </c>
      <c r="CE47" s="266">
        <f t="shared" si="17"/>
        <v>3.2128206897554019</v>
      </c>
      <c r="CF47" s="266">
        <f t="shared" si="17"/>
        <v>3.1786315827795462</v>
      </c>
      <c r="CG47" s="266">
        <f t="shared" si="17"/>
        <v>3.1448307304182483</v>
      </c>
      <c r="CH47" s="266">
        <f t="shared" si="17"/>
        <v>3.1114137276882423</v>
      </c>
      <c r="CI47" s="266">
        <f t="shared" si="17"/>
        <v>3.0783764152590223</v>
      </c>
      <c r="CJ47" s="266">
        <f t="shared" si="17"/>
        <v>3.0457147995787341</v>
      </c>
      <c r="CK47" s="266">
        <f t="shared" si="17"/>
        <v>3.0134249990861606</v>
      </c>
      <c r="CL47" s="266">
        <f t="shared" si="17"/>
        <v>2.9815032081008557</v>
      </c>
      <c r="CM47" s="266">
        <f t="shared" si="17"/>
        <v>2.949945672712166</v>
      </c>
      <c r="CN47" s="266">
        <f t="shared" si="17"/>
        <v>2.9187486748250673</v>
      </c>
      <c r="CO47" s="266">
        <f t="shared" si="17"/>
        <v>2.8879085217589489</v>
      </c>
      <c r="CP47" s="266">
        <f t="shared" si="17"/>
        <v>2.8574215396309288</v>
      </c>
      <c r="CQ47" s="266">
        <f t="shared" si="17"/>
        <v>2.8272840693197399</v>
      </c>
      <c r="CR47" s="266">
        <f t="shared" si="17"/>
        <v>2.7974924641883177</v>
      </c>
      <c r="CS47" s="266">
        <f t="shared" si="17"/>
        <v>2.7680430890022731</v>
      </c>
      <c r="CT47" s="266">
        <f t="shared" si="17"/>
        <v>2.7389323196575841</v>
      </c>
      <c r="CU47" s="266">
        <f t="shared" si="17"/>
        <v>2.7101565434508537</v>
      </c>
      <c r="CV47" s="266">
        <f t="shared" si="17"/>
        <v>2.6817121597076339</v>
      </c>
      <c r="CW47" s="266">
        <f t="shared" si="17"/>
        <v>2.6535955806406406</v>
      </c>
      <c r="CX47" s="266">
        <f t="shared" si="17"/>
        <v>2.6258032323485536</v>
      </c>
      <c r="CY47" s="266">
        <f t="shared" si="17"/>
        <v>2.5983315558930262</v>
      </c>
      <c r="CZ47" s="266">
        <f t="shared" si="17"/>
        <v>2.5711770084102672</v>
      </c>
      <c r="DA47" s="266">
        <f t="shared" si="17"/>
        <v>2.5443360642267212</v>
      </c>
      <c r="DB47" s="266">
        <f t="shared" si="17"/>
        <v>2.5178052159576034</v>
      </c>
      <c r="DC47" s="266">
        <f t="shared" si="17"/>
        <v>2.49158097557366</v>
      </c>
      <c r="DD47" s="266">
        <f t="shared" si="17"/>
        <v>2.4656598754261947</v>
      </c>
      <c r="DE47" s="266">
        <f t="shared" si="17"/>
        <v>2.4400384692237949</v>
      </c>
      <c r="DF47" s="266">
        <f t="shared" si="17"/>
        <v>2.4147133329566199</v>
      </c>
      <c r="DG47" s="266">
        <f t="shared" si="17"/>
        <v>2.3896810657659073</v>
      </c>
      <c r="DH47" s="266">
        <f t="shared" si="17"/>
        <v>2.3649382907576162</v>
      </c>
      <c r="DI47" s="266">
        <f t="shared" si="17"/>
        <v>2.3404816557601058</v>
      </c>
      <c r="DJ47" s="266">
        <f t="shared" si="17"/>
        <v>2.3163078340263996</v>
      </c>
      <c r="DK47" s="266">
        <f t="shared" si="17"/>
        <v>2.2924135248821109</v>
      </c>
      <c r="DL47" s="266">
        <f t="shared" si="17"/>
        <v>2.2687954543204367</v>
      </c>
      <c r="DM47" s="266">
        <f t="shared" si="17"/>
        <v>2.2454503755459037</v>
      </c>
      <c r="DN47" s="266">
        <f t="shared" si="17"/>
        <v>2.2223750694687028</v>
      </c>
      <c r="DO47" s="266">
        <f t="shared" si="17"/>
        <v>2.1995663451515584</v>
      </c>
      <c r="DP47" s="266">
        <f t="shared" si="17"/>
        <v>2.1770210402111534</v>
      </c>
      <c r="DQ47" s="266">
        <f t="shared" si="17"/>
        <v>2.1547360211761486</v>
      </c>
      <c r="DR47" s="266">
        <f t="shared" si="17"/>
        <v>2.1327081838038495</v>
      </c>
      <c r="DS47" s="265"/>
      <c r="DT47" s="265"/>
      <c r="DU47" s="265"/>
      <c r="DV47" s="265"/>
      <c r="DW47" s="265"/>
      <c r="DX47" s="265"/>
      <c r="DY47" s="265"/>
    </row>
    <row r="48" spans="1:129" s="265" customFormat="1">
      <c r="A48" s="227" t="s">
        <v>819</v>
      </c>
      <c r="B48" s="262">
        <v>1</v>
      </c>
      <c r="C48" s="262">
        <v>1</v>
      </c>
      <c r="D48" s="262">
        <f t="shared" ref="D48:BO48" si="18">+(1-(D49/$B$18)^$B$21)</f>
        <v>0.99564962289430647</v>
      </c>
      <c r="E48" s="262">
        <f t="shared" si="18"/>
        <v>0.99251180483109314</v>
      </c>
      <c r="F48" s="262">
        <f t="shared" si="18"/>
        <v>0.98890996728750424</v>
      </c>
      <c r="G48" s="262">
        <f t="shared" si="18"/>
        <v>0.98483771891413252</v>
      </c>
      <c r="H48" s="262">
        <f t="shared" si="18"/>
        <v>0.98030372047273606</v>
      </c>
      <c r="I48" s="262">
        <f t="shared" si="18"/>
        <v>0.97532525997487507</v>
      </c>
      <c r="J48" s="262">
        <f t="shared" si="18"/>
        <v>0.96992353829398026</v>
      </c>
      <c r="K48" s="262">
        <f t="shared" si="18"/>
        <v>0.96412095344427773</v>
      </c>
      <c r="L48" s="262">
        <f t="shared" si="18"/>
        <v>0.95793966678102582</v>
      </c>
      <c r="M48" s="262">
        <f t="shared" si="18"/>
        <v>0.95141200630980216</v>
      </c>
      <c r="N48" s="262">
        <f t="shared" si="18"/>
        <v>0.94456552547079531</v>
      </c>
      <c r="O48" s="262">
        <f t="shared" si="18"/>
        <v>0.9374243822994256</v>
      </c>
      <c r="P48" s="262">
        <f t="shared" si="18"/>
        <v>0.93001052609724977</v>
      </c>
      <c r="Q48" s="262">
        <f t="shared" si="18"/>
        <v>0.92234433317945119</v>
      </c>
      <c r="R48" s="262">
        <f t="shared" si="18"/>
        <v>0.9144449798585359</v>
      </c>
      <c r="S48" s="262">
        <f t="shared" si="18"/>
        <v>0.90633068846667419</v>
      </c>
      <c r="T48" s="262">
        <f t="shared" si="18"/>
        <v>0.89801891483535867</v>
      </c>
      <c r="U48" s="262">
        <f t="shared" si="18"/>
        <v>0.88952651588799703</v>
      </c>
      <c r="V48" s="262">
        <f t="shared" si="18"/>
        <v>0.88086967752203416</v>
      </c>
      <c r="W48" s="262">
        <f t="shared" si="18"/>
        <v>0.87206372541383304</v>
      </c>
      <c r="X48" s="262">
        <f t="shared" si="18"/>
        <v>0.863123349574906</v>
      </c>
      <c r="Y48" s="262">
        <f t="shared" si="18"/>
        <v>0.85406317851942537</v>
      </c>
      <c r="Z48" s="262">
        <f t="shared" si="18"/>
        <v>0.84489839388371735</v>
      </c>
      <c r="AA48" s="262">
        <f t="shared" si="18"/>
        <v>0.83564903161883164</v>
      </c>
      <c r="AB48" s="262">
        <f t="shared" si="18"/>
        <v>0.82639040863128987</v>
      </c>
      <c r="AC48" s="262">
        <f t="shared" si="18"/>
        <v>0.81722324481719477</v>
      </c>
      <c r="AD48" s="262">
        <f t="shared" si="18"/>
        <v>0.80820477186468187</v>
      </c>
      <c r="AE48" s="262">
        <f t="shared" si="18"/>
        <v>0.79936413825075292</v>
      </c>
      <c r="AF48" s="262">
        <f t="shared" si="18"/>
        <v>0.79071273124998998</v>
      </c>
      <c r="AG48" s="262">
        <f t="shared" si="18"/>
        <v>0.78225104198512208</v>
      </c>
      <c r="AH48" s="262">
        <f t="shared" si="18"/>
        <v>0.77397319014780752</v>
      </c>
      <c r="AI48" s="262">
        <f t="shared" si="18"/>
        <v>0.76586986998102746</v>
      </c>
      <c r="AJ48" s="262">
        <f t="shared" si="18"/>
        <v>0.75793023519514757</v>
      </c>
      <c r="AK48" s="262">
        <f t="shared" si="18"/>
        <v>0.75014307416141424</v>
      </c>
      <c r="AL48" s="262">
        <f t="shared" si="18"/>
        <v>0.74249751366215944</v>
      </c>
      <c r="AM48" s="262">
        <f t="shared" si="18"/>
        <v>0.73498341265347533</v>
      </c>
      <c r="AN48" s="262">
        <f t="shared" si="18"/>
        <v>0.7275915552437946</v>
      </c>
      <c r="AO48" s="262">
        <f t="shared" si="18"/>
        <v>0.72031371649743758</v>
      </c>
      <c r="AP48" s="262">
        <f t="shared" si="18"/>
        <v>0.71314265039439473</v>
      </c>
      <c r="AQ48" s="262">
        <f t="shared" si="18"/>
        <v>0.70607203271209695</v>
      </c>
      <c r="AR48" s="262">
        <f t="shared" si="18"/>
        <v>0.69909638030329457</v>
      </c>
      <c r="AS48" s="262">
        <f t="shared" si="18"/>
        <v>0.69221096056972731</v>
      </c>
      <c r="AT48" s="262">
        <f t="shared" si="18"/>
        <v>0.68541169974281624</v>
      </c>
      <c r="AU48" s="262">
        <f t="shared" si="18"/>
        <v>0.67869509510383863</v>
      </c>
      <c r="AV48" s="262">
        <f t="shared" si="18"/>
        <v>0.67205813397192249</v>
      </c>
      <c r="AW48" s="262">
        <f t="shared" si="18"/>
        <v>0.66549822078872489</v>
      </c>
      <c r="AX48" s="262">
        <f t="shared" si="18"/>
        <v>0.65901311267751916</v>
      </c>
      <c r="AY48" s="262">
        <f t="shared" si="18"/>
        <v>0.65260086327395617</v>
      </c>
      <c r="AZ48" s="262">
        <f t="shared" si="18"/>
        <v>0.64625977429306003</v>
      </c>
      <c r="BA48" s="262">
        <f t="shared" si="18"/>
        <v>0.63998835412726141</v>
      </c>
      <c r="BB48" s="262">
        <f t="shared" si="18"/>
        <v>0.63378528270529799</v>
      </c>
      <c r="BC48" s="262">
        <f t="shared" si="18"/>
        <v>0.62764938184202101</v>
      </c>
      <c r="BD48" s="262">
        <f t="shared" si="18"/>
        <v>0.62157959034787069</v>
      </c>
      <c r="BE48" s="262">
        <f t="shared" si="18"/>
        <v>0.61557494322633521</v>
      </c>
      <c r="BF48" s="262">
        <f t="shared" si="18"/>
        <v>0.60963455435658498</v>
      </c>
      <c r="BG48" s="262">
        <f t="shared" si="18"/>
        <v>0.60375760212939444</v>
      </c>
      <c r="BH48" s="262">
        <f t="shared" si="18"/>
        <v>0.59794331757304842</v>
      </c>
      <c r="BI48" s="262">
        <f t="shared" si="18"/>
        <v>0.59219097456968128</v>
      </c>
      <c r="BJ48" s="262">
        <f t="shared" si="18"/>
        <v>0.58655650557890615</v>
      </c>
      <c r="BK48" s="262">
        <f t="shared" si="18"/>
        <v>0.58102015709162758</v>
      </c>
      <c r="BL48" s="262">
        <f t="shared" si="18"/>
        <v>0.57556847518904575</v>
      </c>
      <c r="BM48" s="262">
        <f t="shared" si="18"/>
        <v>0.57019222849172824</v>
      </c>
      <c r="BN48" s="262">
        <f t="shared" si="18"/>
        <v>0.56488501816521097</v>
      </c>
      <c r="BO48" s="262">
        <f t="shared" si="18"/>
        <v>0.55964234695839132</v>
      </c>
      <c r="BP48" s="262">
        <f t="shared" ref="BP48:DR48" si="19">+(1-(BP49/$B$18)^$B$21)</f>
        <v>0.55446099530178761</v>
      </c>
      <c r="BQ48" s="262">
        <f t="shared" si="19"/>
        <v>0.54933860298467851</v>
      </c>
      <c r="BR48" s="262">
        <f t="shared" si="19"/>
        <v>0.54427338855626628</v>
      </c>
      <c r="BS48" s="262">
        <f t="shared" si="19"/>
        <v>0.53926396103759222</v>
      </c>
      <c r="BT48" s="262">
        <f t="shared" si="19"/>
        <v>0.53430919353008466</v>
      </c>
      <c r="BU48" s="262">
        <f t="shared" si="19"/>
        <v>0.52940813834173939</v>
      </c>
      <c r="BV48" s="262">
        <f t="shared" si="19"/>
        <v>0.52455996997070109</v>
      </c>
      <c r="BW48" s="262">
        <f t="shared" si="19"/>
        <v>0.51976394678672844</v>
      </c>
      <c r="BX48" s="262">
        <f t="shared" si="19"/>
        <v>0.51501938526708357</v>
      </c>
      <c r="BY48" s="262">
        <f t="shared" si="19"/>
        <v>0.51032564266515545</v>
      </c>
      <c r="BZ48" s="262">
        <f t="shared" si="19"/>
        <v>0.50568210534572722</v>
      </c>
      <c r="CA48" s="262">
        <f t="shared" si="19"/>
        <v>0.50108818092995067</v>
      </c>
      <c r="CB48" s="262">
        <f t="shared" si="19"/>
        <v>0.49654329300296862</v>
      </c>
      <c r="CC48" s="262">
        <f t="shared" si="19"/>
        <v>0.49204687754634113</v>
      </c>
      <c r="CD48" s="262">
        <f t="shared" si="19"/>
        <v>0.48759838053208648</v>
      </c>
      <c r="CE48" s="262">
        <f t="shared" si="19"/>
        <v>0.48319725629954491</v>
      </c>
      <c r="CF48" s="262">
        <f t="shared" si="19"/>
        <v>0.47884296646012092</v>
      </c>
      <c r="CG48" s="262">
        <f t="shared" si="19"/>
        <v>0.47453497915817811</v>
      </c>
      <c r="CH48" s="262">
        <f t="shared" si="19"/>
        <v>0.47027276857230371</v>
      </c>
      <c r="CI48" s="262">
        <f t="shared" si="19"/>
        <v>0.4660558145787983</v>
      </c>
      <c r="CJ48" s="262">
        <f t="shared" si="19"/>
        <v>0.46188360252458083</v>
      </c>
      <c r="CK48" s="262">
        <f t="shared" si="19"/>
        <v>0.45775562307377782</v>
      </c>
      <c r="CL48" s="262">
        <f t="shared" si="19"/>
        <v>0.45367137210377662</v>
      </c>
      <c r="CM48" s="262">
        <f t="shared" si="19"/>
        <v>0.44963035063430801</v>
      </c>
      <c r="CN48" s="262">
        <f t="shared" si="19"/>
        <v>0.44563206477838324</v>
      </c>
      <c r="CO48" s="262">
        <f t="shared" si="19"/>
        <v>0.44167602570748055</v>
      </c>
      <c r="CP48" s="262">
        <f t="shared" si="19"/>
        <v>0.43776174962579428</v>
      </c>
      <c r="CQ48" s="262">
        <f t="shared" si="19"/>
        <v>0.4338887577500139</v>
      </c>
      <c r="CR48" s="262">
        <f t="shared" si="19"/>
        <v>0.4300565762922216</v>
      </c>
      <c r="CS48" s="262">
        <f t="shared" si="19"/>
        <v>0.42626473644427332</v>
      </c>
      <c r="CT48" s="262">
        <f t="shared" si="19"/>
        <v>0.42251277436255064</v>
      </c>
      <c r="CU48" s="262">
        <f t="shared" si="19"/>
        <v>0.4188002311523441</v>
      </c>
      <c r="CV48" s="262">
        <f t="shared" si="19"/>
        <v>0.41512665285137462</v>
      </c>
      <c r="CW48" s="262">
        <f t="shared" si="19"/>
        <v>0.4114915904121409</v>
      </c>
      <c r="CX48" s="262">
        <f t="shared" si="19"/>
        <v>0.40789459968289632</v>
      </c>
      <c r="CY48" s="262">
        <f t="shared" si="19"/>
        <v>0.40433524138715238</v>
      </c>
      <c r="CZ48" s="262">
        <f t="shared" si="19"/>
        <v>0.40081308110165892</v>
      </c>
      <c r="DA48" s="262">
        <f t="shared" si="19"/>
        <v>0.39732768923285522</v>
      </c>
      <c r="DB48" s="262">
        <f t="shared" si="19"/>
        <v>0.39387864099181746</v>
      </c>
      <c r="DC48" s="262">
        <f t="shared" si="19"/>
        <v>0.39046551636774396</v>
      </c>
      <c r="DD48" s="262">
        <f t="shared" si="19"/>
        <v>0.38708790010003691</v>
      </c>
      <c r="DE48" s="262">
        <f t="shared" si="19"/>
        <v>0.38374538164904537</v>
      </c>
      <c r="DF48" s="262">
        <f t="shared" si="19"/>
        <v>0.38043755516554323</v>
      </c>
      <c r="DG48" s="262">
        <f t="shared" si="19"/>
        <v>0.37716401945901457</v>
      </c>
      <c r="DH48" s="262">
        <f t="shared" si="19"/>
        <v>0.37392437796482603</v>
      </c>
      <c r="DI48" s="262">
        <f t="shared" si="19"/>
        <v>0.37071823871036003</v>
      </c>
      <c r="DJ48" s="262">
        <f t="shared" si="19"/>
        <v>0.36754521428018683</v>
      </c>
      <c r="DK48" s="262">
        <f t="shared" si="19"/>
        <v>0.36440492178034845</v>
      </c>
      <c r="DL48" s="262">
        <f t="shared" si="19"/>
        <v>0.36129698280182732</v>
      </c>
      <c r="DM48" s="262">
        <f t="shared" si="19"/>
        <v>0.35822102338327122</v>
      </c>
      <c r="DN48" s="262">
        <f t="shared" si="19"/>
        <v>0.35517667397304009</v>
      </c>
      <c r="DO48" s="262">
        <f t="shared" si="19"/>
        <v>0.35216356939064075</v>
      </c>
      <c r="DP48" s="262">
        <f t="shared" si="19"/>
        <v>0.34918134878761176</v>
      </c>
      <c r="DQ48" s="262">
        <f t="shared" si="19"/>
        <v>0.3462296556079183</v>
      </c>
      <c r="DR48" s="262">
        <f t="shared" si="19"/>
        <v>0.34330813754791301</v>
      </c>
      <c r="DS48" s="227"/>
      <c r="DT48" s="227"/>
      <c r="DU48" s="227"/>
    </row>
    <row r="49" spans="1:147" s="263" customFormat="1">
      <c r="A49" s="263" t="s">
        <v>772</v>
      </c>
      <c r="B49" s="264">
        <f>+B47/100</f>
        <v>6.0000000000000001E-3</v>
      </c>
      <c r="C49" s="264">
        <f t="shared" ref="C49:BN49" si="20">+B49+C47/100</f>
        <v>1.2E-2</v>
      </c>
      <c r="D49" s="264">
        <f t="shared" si="20"/>
        <v>3.1757752871562461E-2</v>
      </c>
      <c r="E49" s="264">
        <f t="shared" si="20"/>
        <v>5.4663824733019943E-2</v>
      </c>
      <c r="F49" s="264">
        <f t="shared" si="20"/>
        <v>8.0957238801218787E-2</v>
      </c>
      <c r="G49" s="264">
        <f t="shared" si="20"/>
        <v>0.11068465192683234</v>
      </c>
      <c r="H49" s="264">
        <f t="shared" si="20"/>
        <v>0.14378284054902715</v>
      </c>
      <c r="I49" s="264">
        <f t="shared" si="20"/>
        <v>0.18012560218341236</v>
      </c>
      <c r="J49" s="264">
        <f t="shared" si="20"/>
        <v>0.21955817045394421</v>
      </c>
      <c r="K49" s="264">
        <f t="shared" si="20"/>
        <v>0.26191703985677284</v>
      </c>
      <c r="L49" s="264">
        <f t="shared" si="20"/>
        <v>0.30704043249851137</v>
      </c>
      <c r="M49" s="264">
        <f t="shared" si="20"/>
        <v>0.35469235393844417</v>
      </c>
      <c r="N49" s="264">
        <f t="shared" si="20"/>
        <v>0.40467166406319388</v>
      </c>
      <c r="O49" s="264">
        <f t="shared" si="20"/>
        <v>0.45680200921419339</v>
      </c>
      <c r="P49" s="264">
        <f t="shared" si="20"/>
        <v>0.51092315949007661</v>
      </c>
      <c r="Q49" s="264">
        <f t="shared" si="20"/>
        <v>0.56688636779000645</v>
      </c>
      <c r="R49" s="264">
        <f t="shared" si="20"/>
        <v>0.62455164703268751</v>
      </c>
      <c r="S49" s="264">
        <f t="shared" si="20"/>
        <v>0.68378597419327791</v>
      </c>
      <c r="T49" s="264">
        <f t="shared" si="20"/>
        <v>0.74446192170188141</v>
      </c>
      <c r="U49" s="264">
        <f t="shared" si="20"/>
        <v>0.80645643401762179</v>
      </c>
      <c r="V49" s="264">
        <f t="shared" si="20"/>
        <v>0.86965135408915029</v>
      </c>
      <c r="W49" s="264">
        <f t="shared" si="20"/>
        <v>0.93393480447901878</v>
      </c>
      <c r="X49" s="264">
        <f t="shared" si="20"/>
        <v>0.99919954810318623</v>
      </c>
      <c r="Y49" s="264">
        <f t="shared" si="20"/>
        <v>1.0653387968081949</v>
      </c>
      <c r="Z49" s="264">
        <f t="shared" si="20"/>
        <v>1.1322417246488632</v>
      </c>
      <c r="AA49" s="264">
        <f t="shared" si="20"/>
        <v>1.199762069182529</v>
      </c>
      <c r="AB49" s="264">
        <f t="shared" si="20"/>
        <v>1.2673500169915839</v>
      </c>
      <c r="AC49" s="264">
        <f t="shared" si="20"/>
        <v>1.3342703128344784</v>
      </c>
      <c r="AD49" s="264">
        <f t="shared" si="20"/>
        <v>1.4001051653878227</v>
      </c>
      <c r="AE49" s="264">
        <f t="shared" si="20"/>
        <v>1.4646417907695035</v>
      </c>
      <c r="AF49" s="264">
        <f t="shared" si="20"/>
        <v>1.5277970618750731</v>
      </c>
      <c r="AG49" s="264">
        <f t="shared" si="20"/>
        <v>1.5895673935086085</v>
      </c>
      <c r="AH49" s="264">
        <f t="shared" si="20"/>
        <v>1.6499957119210054</v>
      </c>
      <c r="AI49" s="264">
        <f t="shared" si="20"/>
        <v>1.7091499491384996</v>
      </c>
      <c r="AJ49" s="264">
        <f t="shared" si="20"/>
        <v>1.7671092830754223</v>
      </c>
      <c r="AK49" s="264">
        <f t="shared" si="20"/>
        <v>1.8239555586216758</v>
      </c>
      <c r="AL49" s="264">
        <f t="shared" si="20"/>
        <v>1.8797681502662358</v>
      </c>
      <c r="AM49" s="264">
        <f t="shared" si="20"/>
        <v>1.9346210876296301</v>
      </c>
      <c r="AN49" s="264">
        <f t="shared" si="20"/>
        <v>1.9885816467202997</v>
      </c>
      <c r="AO49" s="264">
        <f t="shared" si="20"/>
        <v>2.041709869568705</v>
      </c>
      <c r="AP49" s="264">
        <f t="shared" si="20"/>
        <v>2.0940586521209181</v>
      </c>
      <c r="AQ49" s="264">
        <f t="shared" si="20"/>
        <v>2.1456741612016921</v>
      </c>
      <c r="AR49" s="264">
        <f t="shared" si="20"/>
        <v>2.1965964237859494</v>
      </c>
      <c r="AS49" s="264">
        <f t="shared" si="20"/>
        <v>2.2468599878409901</v>
      </c>
      <c r="AT49" s="264">
        <f t="shared" si="20"/>
        <v>2.2964945918774413</v>
      </c>
      <c r="AU49" s="264">
        <f t="shared" si="20"/>
        <v>2.3455258057419779</v>
      </c>
      <c r="AV49" s="264">
        <f t="shared" si="20"/>
        <v>2.3939756220049659</v>
      </c>
      <c r="AW49" s="264">
        <f t="shared" si="20"/>
        <v>2.4418629882423084</v>
      </c>
      <c r="AX49" s="264">
        <f t="shared" si="20"/>
        <v>2.4892042774541103</v>
      </c>
      <c r="AY49" s="264">
        <f t="shared" si="20"/>
        <v>2.53601369810012</v>
      </c>
      <c r="AZ49" s="264">
        <f t="shared" si="20"/>
        <v>2.5823036476606611</v>
      </c>
      <c r="BA49" s="264">
        <f t="shared" si="20"/>
        <v>2.6280850148709916</v>
      </c>
      <c r="BB49" s="264">
        <f t="shared" si="20"/>
        <v>2.6733674362513247</v>
      </c>
      <c r="BC49" s="264">
        <f t="shared" si="20"/>
        <v>2.7181595125532461</v>
      </c>
      <c r="BD49" s="264">
        <f t="shared" si="20"/>
        <v>2.7624689904605439</v>
      </c>
      <c r="BE49" s="264">
        <f t="shared" si="20"/>
        <v>2.8063029144477527</v>
      </c>
      <c r="BF49" s="264">
        <f t="shared" si="20"/>
        <v>2.8496677531969294</v>
      </c>
      <c r="BG49" s="264">
        <f t="shared" si="20"/>
        <v>2.8925695044554205</v>
      </c>
      <c r="BH49" s="264">
        <f t="shared" si="20"/>
        <v>2.9350137817167465</v>
      </c>
      <c r="BI49" s="264">
        <f t="shared" si="20"/>
        <v>2.9770058856413266</v>
      </c>
      <c r="BJ49" s="264">
        <f t="shared" si="20"/>
        <v>3.0181375092739846</v>
      </c>
      <c r="BK49" s="264">
        <f t="shared" si="20"/>
        <v>3.0585528532311188</v>
      </c>
      <c r="BL49" s="264">
        <f t="shared" si="20"/>
        <v>3.0983501311199664</v>
      </c>
      <c r="BM49" s="264">
        <f t="shared" si="20"/>
        <v>3.1375967320103837</v>
      </c>
      <c r="BN49" s="264">
        <f t="shared" si="20"/>
        <v>3.1763393673939597</v>
      </c>
      <c r="BO49" s="264">
        <f t="shared" ref="BO49:DR49" si="21">+BN49+BO47/100</f>
        <v>3.2146108672037434</v>
      </c>
      <c r="BP49" s="264">
        <f t="shared" si="21"/>
        <v>3.2524347342969504</v>
      </c>
      <c r="BQ49" s="264">
        <f t="shared" si="21"/>
        <v>3.2898281982118469</v>
      </c>
      <c r="BR49" s="264">
        <f t="shared" si="21"/>
        <v>3.3268042635392563</v>
      </c>
      <c r="BS49" s="264">
        <f t="shared" si="21"/>
        <v>3.3633730844255769</v>
      </c>
      <c r="BT49" s="264">
        <f t="shared" si="21"/>
        <v>3.3995428872303819</v>
      </c>
      <c r="BU49" s="264">
        <f t="shared" si="21"/>
        <v>3.4353205901053023</v>
      </c>
      <c r="BV49" s="264">
        <f t="shared" si="21"/>
        <v>3.4707122192138815</v>
      </c>
      <c r="BW49" s="264">
        <f t="shared" si="21"/>
        <v>3.5057231884568822</v>
      </c>
      <c r="BX49" s="264">
        <f t="shared" si="21"/>
        <v>3.5403584875502898</v>
      </c>
      <c r="BY49" s="264">
        <f t="shared" si="21"/>
        <v>3.5746228085443645</v>
      </c>
      <c r="BZ49" s="264">
        <f t="shared" si="21"/>
        <v>3.6085206309761908</v>
      </c>
      <c r="CA49" s="264">
        <f t="shared" si="21"/>
        <v>3.64205627921136</v>
      </c>
      <c r="CB49" s="264">
        <f t="shared" si="21"/>
        <v>3.6752339610783293</v>
      </c>
      <c r="CC49" s="264">
        <f t="shared" si="21"/>
        <v>3.7080577939117099</v>
      </c>
      <c r="CD49" s="264">
        <f t="shared" si="21"/>
        <v>3.7405318221157682</v>
      </c>
      <c r="CE49" s="264">
        <f t="shared" si="21"/>
        <v>3.7726600290133221</v>
      </c>
      <c r="CF49" s="264">
        <f t="shared" si="21"/>
        <v>3.8044463448411174</v>
      </c>
      <c r="CG49" s="264">
        <f t="shared" si="21"/>
        <v>3.8358946521453001</v>
      </c>
      <c r="CH49" s="264">
        <f t="shared" si="21"/>
        <v>3.8670087894221825</v>
      </c>
      <c r="CI49" s="264">
        <f t="shared" si="21"/>
        <v>3.8977925535747726</v>
      </c>
      <c r="CJ49" s="264">
        <f t="shared" si="21"/>
        <v>3.92824970157056</v>
      </c>
      <c r="CK49" s="264">
        <f t="shared" si="21"/>
        <v>3.9583839515614216</v>
      </c>
      <c r="CL49" s="264">
        <f t="shared" si="21"/>
        <v>3.9881989836424303</v>
      </c>
      <c r="CM49" s="264">
        <f t="shared" si="21"/>
        <v>4.0176984403695517</v>
      </c>
      <c r="CN49" s="264">
        <f t="shared" si="21"/>
        <v>4.0468859271178026</v>
      </c>
      <c r="CO49" s="264">
        <f t="shared" si="21"/>
        <v>4.0757650123353919</v>
      </c>
      <c r="CP49" s="264">
        <f t="shared" si="21"/>
        <v>4.1043392277317015</v>
      </c>
      <c r="CQ49" s="264">
        <f t="shared" si="21"/>
        <v>4.1326120684248986</v>
      </c>
      <c r="CR49" s="264">
        <f t="shared" si="21"/>
        <v>4.160586993066782</v>
      </c>
      <c r="CS49" s="264">
        <f t="shared" si="21"/>
        <v>4.1882674239568045</v>
      </c>
      <c r="CT49" s="264">
        <f t="shared" si="21"/>
        <v>4.2156567471533801</v>
      </c>
      <c r="CU49" s="264">
        <f t="shared" si="21"/>
        <v>4.2427583125878883</v>
      </c>
      <c r="CV49" s="264">
        <f t="shared" si="21"/>
        <v>4.269575434184965</v>
      </c>
      <c r="CW49" s="264">
        <f t="shared" si="21"/>
        <v>4.2961113899913714</v>
      </c>
      <c r="CX49" s="264">
        <f t="shared" si="21"/>
        <v>4.322369422314857</v>
      </c>
      <c r="CY49" s="264">
        <f t="shared" si="21"/>
        <v>4.3483527378737872</v>
      </c>
      <c r="CZ49" s="264">
        <f t="shared" si="21"/>
        <v>4.3740645079578897</v>
      </c>
      <c r="DA49" s="264">
        <f t="shared" si="21"/>
        <v>4.399507868600157</v>
      </c>
      <c r="DB49" s="264">
        <f t="shared" si="21"/>
        <v>4.4246859207597327</v>
      </c>
      <c r="DC49" s="264">
        <f t="shared" si="21"/>
        <v>4.4496017305154689</v>
      </c>
      <c r="DD49" s="264">
        <f t="shared" si="21"/>
        <v>4.4742583292697304</v>
      </c>
      <c r="DE49" s="264">
        <f t="shared" si="21"/>
        <v>4.4986587139619685</v>
      </c>
      <c r="DF49" s="264">
        <f t="shared" si="21"/>
        <v>4.5228058472915347</v>
      </c>
      <c r="DG49" s="264">
        <f t="shared" si="21"/>
        <v>4.5467026579491936</v>
      </c>
      <c r="DH49" s="264">
        <f t="shared" si="21"/>
        <v>4.5703520408567702</v>
      </c>
      <c r="DI49" s="264">
        <f t="shared" si="21"/>
        <v>4.5937568574143715</v>
      </c>
      <c r="DJ49" s="264">
        <f t="shared" si="21"/>
        <v>4.6169199357546358</v>
      </c>
      <c r="DK49" s="264">
        <f t="shared" si="21"/>
        <v>4.6398440710034565</v>
      </c>
      <c r="DL49" s="264">
        <f t="shared" si="21"/>
        <v>4.6625320255466605</v>
      </c>
      <c r="DM49" s="264">
        <f t="shared" si="21"/>
        <v>4.6849865293021198</v>
      </c>
      <c r="DN49" s="264">
        <f t="shared" si="21"/>
        <v>4.707210279996807</v>
      </c>
      <c r="DO49" s="264">
        <f t="shared" si="21"/>
        <v>4.7292059434483225</v>
      </c>
      <c r="DP49" s="264">
        <f t="shared" si="21"/>
        <v>4.7509761538504343</v>
      </c>
      <c r="DQ49" s="264">
        <f t="shared" si="21"/>
        <v>4.772523514062196</v>
      </c>
      <c r="DR49" s="264">
        <f t="shared" si="21"/>
        <v>4.7938505959002349</v>
      </c>
    </row>
    <row r="50" spans="1:147" s="265" customFormat="1">
      <c r="A50" s="227"/>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27"/>
      <c r="DT50" s="227"/>
      <c r="DU50" s="227"/>
    </row>
    <row r="51" spans="1:147" s="263" customFormat="1">
      <c r="A51" s="261" t="s">
        <v>820</v>
      </c>
      <c r="B51" s="253"/>
      <c r="C51" s="253"/>
      <c r="D51" s="264"/>
      <c r="E51" s="264"/>
      <c r="F51" s="264"/>
      <c r="G51" s="264"/>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64"/>
      <c r="AW51" s="264"/>
      <c r="AX51" s="264"/>
      <c r="AY51" s="264"/>
      <c r="AZ51" s="264"/>
      <c r="BA51" s="264"/>
      <c r="BB51" s="264"/>
      <c r="BC51" s="264"/>
      <c r="BD51" s="264"/>
      <c r="BE51" s="264"/>
      <c r="BF51" s="264"/>
      <c r="BG51" s="264"/>
      <c r="BH51" s="264"/>
      <c r="BI51" s="264"/>
      <c r="BJ51" s="264"/>
      <c r="BK51" s="264"/>
      <c r="BL51" s="264"/>
      <c r="BM51" s="264"/>
      <c r="BN51" s="264"/>
      <c r="BO51" s="264"/>
      <c r="BP51" s="264"/>
      <c r="BQ51" s="264"/>
      <c r="BR51" s="264"/>
      <c r="BS51" s="264"/>
      <c r="BT51" s="264"/>
      <c r="BU51" s="264"/>
      <c r="BV51" s="264"/>
      <c r="BW51" s="264"/>
      <c r="BX51" s="264"/>
      <c r="BY51" s="264"/>
      <c r="BZ51" s="264"/>
      <c r="CA51" s="264"/>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c r="DR51" s="264"/>
    </row>
    <row r="52" spans="1:147" s="227" customFormat="1">
      <c r="A52" s="224" t="s">
        <v>770</v>
      </c>
      <c r="B52" s="267">
        <f>+B53+B54</f>
        <v>56.6</v>
      </c>
      <c r="C52" s="267">
        <f>+$B$52-C56</f>
        <v>56.598720925282059</v>
      </c>
      <c r="D52" s="267">
        <f t="shared" ref="D52:BO52" si="22">+$B$52-D56</f>
        <v>56.600617384576751</v>
      </c>
      <c r="E52" s="267">
        <f t="shared" si="22"/>
        <v>56.604780492481254</v>
      </c>
      <c r="F52" s="267">
        <f t="shared" si="22"/>
        <v>56.611375780258435</v>
      </c>
      <c r="G52" s="267">
        <f t="shared" si="22"/>
        <v>56.620461418480318</v>
      </c>
      <c r="H52" s="267">
        <f t="shared" si="22"/>
        <v>56.632022036722852</v>
      </c>
      <c r="I52" s="267">
        <f t="shared" si="22"/>
        <v>56.646000579121086</v>
      </c>
      <c r="J52" s="267">
        <f t="shared" si="22"/>
        <v>56.636562141363505</v>
      </c>
      <c r="K52" s="267">
        <f t="shared" si="22"/>
        <v>56.620673435843784</v>
      </c>
      <c r="L52" s="267">
        <f t="shared" si="22"/>
        <v>56.598557206612455</v>
      </c>
      <c r="M52" s="267">
        <f t="shared" si="22"/>
        <v>56.576192182735809</v>
      </c>
      <c r="N52" s="267">
        <f t="shared" si="22"/>
        <v>56.548281432240699</v>
      </c>
      <c r="O52" s="267">
        <f t="shared" si="22"/>
        <v>56.515082598036464</v>
      </c>
      <c r="P52" s="267">
        <f t="shared" si="22"/>
        <v>56.476822312890114</v>
      </c>
      <c r="Q52" s="267">
        <f t="shared" si="22"/>
        <v>56.433705880287889</v>
      </c>
      <c r="R52" s="267">
        <f t="shared" si="22"/>
        <v>56.385923099339621</v>
      </c>
      <c r="S52" s="267">
        <f t="shared" si="22"/>
        <v>56.333652230906878</v>
      </c>
      <c r="T52" s="267">
        <f t="shared" si="22"/>
        <v>56.277063128300654</v>
      </c>
      <c r="U52" s="267">
        <f t="shared" si="22"/>
        <v>56.216320132228837</v>
      </c>
      <c r="V52" s="267">
        <f t="shared" si="22"/>
        <v>56.151581146225304</v>
      </c>
      <c r="W52" s="267">
        <f t="shared" si="22"/>
        <v>56.08299466758703</v>
      </c>
      <c r="X52" s="267">
        <f t="shared" si="22"/>
        <v>56.010703469764685</v>
      </c>
      <c r="Y52" s="267">
        <f t="shared" si="22"/>
        <v>55.934854335939129</v>
      </c>
      <c r="Z52" s="267">
        <f t="shared" si="22"/>
        <v>55.855609054187532</v>
      </c>
      <c r="AA52" s="267">
        <f t="shared" si="22"/>
        <v>55.77321947288862</v>
      </c>
      <c r="AB52" s="267">
        <f t="shared" si="22"/>
        <v>55.688909179336818</v>
      </c>
      <c r="AC52" s="267">
        <f t="shared" si="22"/>
        <v>55.604403420940919</v>
      </c>
      <c r="AD52" s="267">
        <f t="shared" si="22"/>
        <v>55.520732901743031</v>
      </c>
      <c r="AE52" s="267">
        <f t="shared" si="22"/>
        <v>55.438469688019843</v>
      </c>
      <c r="AF52" s="267">
        <f t="shared" si="22"/>
        <v>55.357887452210356</v>
      </c>
      <c r="AG52" s="267">
        <f t="shared" si="22"/>
        <v>55.279070016559793</v>
      </c>
      <c r="AH52" s="267">
        <f t="shared" si="22"/>
        <v>55.201984509443406</v>
      </c>
      <c r="AI52" s="267">
        <f t="shared" si="22"/>
        <v>55.126530276413675</v>
      </c>
      <c r="AJ52" s="267">
        <f t="shared" si="22"/>
        <v>55.052571182664657</v>
      </c>
      <c r="AK52" s="267">
        <f t="shared" si="22"/>
        <v>54.979956558540742</v>
      </c>
      <c r="AL52" s="267">
        <f t="shared" si="22"/>
        <v>54.908534409624046</v>
      </c>
      <c r="AM52" s="267">
        <f t="shared" si="22"/>
        <v>54.838159393380771</v>
      </c>
      <c r="AN52" s="267">
        <f t="shared" si="22"/>
        <v>54.768697291698423</v>
      </c>
      <c r="AO52" s="267">
        <f t="shared" si="22"/>
        <v>54.70002717308892</v>
      </c>
      <c r="AP52" s="267">
        <f t="shared" si="22"/>
        <v>54.632042065844807</v>
      </c>
      <c r="AQ52" s="267">
        <f t="shared" si="22"/>
        <v>54.564648703812516</v>
      </c>
      <c r="AR52" s="267">
        <f t="shared" si="22"/>
        <v>54.49776672539052</v>
      </c>
      <c r="AS52" s="267">
        <f t="shared" si="22"/>
        <v>54.431327580254319</v>
      </c>
      <c r="AT52" s="267">
        <f t="shared" si="22"/>
        <v>54.365273310767854</v>
      </c>
      <c r="AU52" s="267">
        <f t="shared" si="22"/>
        <v>54.299555314611005</v>
      </c>
      <c r="AV52" s="267">
        <f t="shared" si="22"/>
        <v>54.234133153788342</v>
      </c>
      <c r="AW52" s="267">
        <f t="shared" si="22"/>
        <v>54.168973447202873</v>
      </c>
      <c r="AX52" s="267">
        <f t="shared" si="22"/>
        <v>54.104048865359758</v>
      </c>
      <c r="AY52" s="267">
        <f t="shared" si="22"/>
        <v>54.039337233659133</v>
      </c>
      <c r="AZ52" s="267">
        <f t="shared" si="22"/>
        <v>53.974820743125662</v>
      </c>
      <c r="BA52" s="267">
        <f t="shared" si="22"/>
        <v>53.910485262880457</v>
      </c>
      <c r="BB52" s="267">
        <f t="shared" si="22"/>
        <v>53.846319746183518</v>
      </c>
      <c r="BC52" s="267">
        <f t="shared" si="22"/>
        <v>53.782315720760714</v>
      </c>
      <c r="BD52" s="267">
        <f t="shared" si="22"/>
        <v>53.718466853889389</v>
      </c>
      <c r="BE52" s="267">
        <f t="shared" si="22"/>
        <v>53.65476858301632</v>
      </c>
      <c r="BF52" s="267">
        <f t="shared" si="22"/>
        <v>53.591217803292253</v>
      </c>
      <c r="BG52" s="267">
        <f t="shared" si="22"/>
        <v>53.527812604177058</v>
      </c>
      <c r="BH52" s="267">
        <f t="shared" si="22"/>
        <v>53.46455204809925</v>
      </c>
      <c r="BI52" s="267">
        <f t="shared" si="22"/>
        <v>53.401435984980566</v>
      </c>
      <c r="BJ52" s="267">
        <f t="shared" si="22"/>
        <v>53.339853559590594</v>
      </c>
      <c r="BK52" s="267">
        <f t="shared" si="22"/>
        <v>53.279373217294435</v>
      </c>
      <c r="BL52" s="267">
        <f t="shared" si="22"/>
        <v>53.219703003854256</v>
      </c>
      <c r="BM52" s="267">
        <f t="shared" si="22"/>
        <v>53.160645498494958</v>
      </c>
      <c r="BN52" s="267">
        <f t="shared" si="22"/>
        <v>53.102067301752562</v>
      </c>
      <c r="BO52" s="267">
        <f t="shared" si="22"/>
        <v>53.043878375396851</v>
      </c>
      <c r="BP52" s="267">
        <f t="shared" ref="BP52:DR52" si="23">+$B$52-BP56</f>
        <v>52.98601805157697</v>
      </c>
      <c r="BQ52" s="267">
        <f t="shared" si="23"/>
        <v>52.928445556930285</v>
      </c>
      <c r="BR52" s="267">
        <f t="shared" si="23"/>
        <v>52.871133593523673</v>
      </c>
      <c r="BS52" s="267">
        <f t="shared" si="23"/>
        <v>52.814063989631165</v>
      </c>
      <c r="BT52" s="267">
        <f t="shared" si="23"/>
        <v>52.757224752220466</v>
      </c>
      <c r="BU52" s="267">
        <f t="shared" si="23"/>
        <v>52.700608068840069</v>
      </c>
      <c r="BV52" s="267">
        <f t="shared" si="23"/>
        <v>52.644208952677154</v>
      </c>
      <c r="BW52" s="267">
        <f t="shared" si="23"/>
        <v>52.588024323434823</v>
      </c>
      <c r="BX52" s="267">
        <f t="shared" si="23"/>
        <v>52.532052383610164</v>
      </c>
      <c r="BY52" s="267">
        <f t="shared" si="23"/>
        <v>52.476292195066307</v>
      </c>
      <c r="BZ52" s="267">
        <f t="shared" si="23"/>
        <v>52.420743391469038</v>
      </c>
      <c r="CA52" s="267">
        <f t="shared" si="23"/>
        <v>52.365405982929865</v>
      </c>
      <c r="CB52" s="267">
        <f t="shared" si="23"/>
        <v>52.310280223263781</v>
      </c>
      <c r="CC52" s="267">
        <f t="shared" si="23"/>
        <v>52.255366519796759</v>
      </c>
      <c r="CD52" s="267">
        <f t="shared" si="23"/>
        <v>52.200665372111956</v>
      </c>
      <c r="CE52" s="267">
        <f t="shared" si="23"/>
        <v>52.146177330496386</v>
      </c>
      <c r="CF52" s="267">
        <f t="shared" si="23"/>
        <v>52.091902967813873</v>
      </c>
      <c r="CG52" s="267">
        <f t="shared" si="23"/>
        <v>52.037842860539769</v>
      </c>
      <c r="CH52" s="267">
        <f t="shared" si="23"/>
        <v>51.983997576055962</v>
      </c>
      <c r="CI52" s="267">
        <f t="shared" si="23"/>
        <v>51.930367664229991</v>
      </c>
      <c r="CJ52" s="267">
        <f t="shared" si="23"/>
        <v>51.876953651930378</v>
      </c>
      <c r="CK52" s="267">
        <f t="shared" si="23"/>
        <v>51.82375603955726</v>
      </c>
      <c r="CL52" s="267">
        <f t="shared" si="23"/>
        <v>51.770775298958078</v>
      </c>
      <c r="CM52" s="267">
        <f t="shared" si="23"/>
        <v>51.718011872295911</v>
      </c>
      <c r="CN52" s="267">
        <f t="shared" si="23"/>
        <v>51.665466171572909</v>
      </c>
      <c r="CO52" s="267">
        <f t="shared" si="23"/>
        <v>51.613138578603802</v>
      </c>
      <c r="CP52" s="267">
        <f t="shared" si="23"/>
        <v>51.561029445297287</v>
      </c>
      <c r="CQ52" s="267">
        <f t="shared" si="23"/>
        <v>51.509139094146711</v>
      </c>
      <c r="CR52" s="267">
        <f t="shared" si="23"/>
        <v>51.457467818861097</v>
      </c>
      <c r="CS52" s="267">
        <f t="shared" si="23"/>
        <v>51.406015885088351</v>
      </c>
      <c r="CT52" s="267">
        <f t="shared" si="23"/>
        <v>51.354783531196595</v>
      </c>
      <c r="CU52" s="267">
        <f t="shared" si="23"/>
        <v>51.303770969089712</v>
      </c>
      <c r="CV52" s="267">
        <f t="shared" si="23"/>
        <v>51.252978385040066</v>
      </c>
      <c r="CW52" s="267">
        <f t="shared" si="23"/>
        <v>51.202405940526184</v>
      </c>
      <c r="CX52" s="267">
        <f t="shared" si="23"/>
        <v>51.152053773066925</v>
      </c>
      <c r="CY52" s="267">
        <f t="shared" si="23"/>
        <v>51.101921997045885</v>
      </c>
      <c r="CZ52" s="267">
        <f t="shared" si="23"/>
        <v>51.052010704521699</v>
      </c>
      <c r="DA52" s="267">
        <f t="shared" si="23"/>
        <v>51.002319966021247</v>
      </c>
      <c r="DB52" s="267">
        <f t="shared" si="23"/>
        <v>50.952849831313564</v>
      </c>
      <c r="DC52" s="267">
        <f t="shared" si="23"/>
        <v>50.903600330163151</v>
      </c>
      <c r="DD52" s="267">
        <f t="shared" si="23"/>
        <v>50.854571473061704</v>
      </c>
      <c r="DE52" s="267">
        <f t="shared" si="23"/>
        <v>50.805763251937812</v>
      </c>
      <c r="DF52" s="267">
        <f t="shared" si="23"/>
        <v>50.75717564084438</v>
      </c>
      <c r="DG52" s="267">
        <f t="shared" si="23"/>
        <v>50.708808596623825</v>
      </c>
      <c r="DH52" s="267">
        <f t="shared" si="23"/>
        <v>50.660662059551107</v>
      </c>
      <c r="DI52" s="267">
        <f t="shared" si="23"/>
        <v>50.612735953955045</v>
      </c>
      <c r="DJ52" s="267">
        <f t="shared" si="23"/>
        <v>50.565030188818142</v>
      </c>
      <c r="DK52" s="267">
        <f t="shared" si="23"/>
        <v>50.517544658355447</v>
      </c>
      <c r="DL52" s="267">
        <f t="shared" si="23"/>
        <v>50.470279242572943</v>
      </c>
      <c r="DM52" s="267">
        <f t="shared" si="23"/>
        <v>50.423233807805978</v>
      </c>
      <c r="DN52" s="267">
        <f t="shared" si="23"/>
        <v>50.376408207238342</v>
      </c>
      <c r="DO52" s="267">
        <f t="shared" si="23"/>
        <v>50.329802281402443</v>
      </c>
      <c r="DP52" s="267">
        <f t="shared" si="23"/>
        <v>50.283415858661314</v>
      </c>
      <c r="DQ52" s="267">
        <f t="shared" si="23"/>
        <v>50.237248755672894</v>
      </c>
      <c r="DR52" s="267">
        <f t="shared" si="23"/>
        <v>50.191300777837313</v>
      </c>
      <c r="DS52" s="224"/>
      <c r="DT52" s="224"/>
      <c r="DU52" s="224"/>
    </row>
    <row r="53" spans="1:147">
      <c r="A53" s="224" t="s">
        <v>774</v>
      </c>
      <c r="B53" s="267">
        <f>+B31</f>
        <v>5</v>
      </c>
      <c r="C53" s="267"/>
    </row>
    <row r="54" spans="1:147" s="224" customFormat="1">
      <c r="A54" s="224" t="s">
        <v>775</v>
      </c>
      <c r="B54" s="267">
        <f>+B32</f>
        <v>51.6</v>
      </c>
      <c r="C54" s="267"/>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row>
    <row r="55" spans="1:147" s="224" customFormat="1">
      <c r="A55" s="224" t="s">
        <v>776</v>
      </c>
      <c r="B55" s="268">
        <f>+IF(B3&lt;3,$B$26*B3*$B$29,$B$28*$B$26+$B$27*(B3-3))+$B$25</f>
        <v>0.12249343645781574</v>
      </c>
      <c r="C55" s="268">
        <f t="shared" ref="C55:L55" si="24">+IF(C3&lt;3,$B$26*C3*$B$29,$B$28*$B$26+$B$27*(C3-3))+$B$25</f>
        <v>5.4140353366919358E-3</v>
      </c>
      <c r="D55" s="268">
        <f t="shared" si="24"/>
        <v>-0.18964592946950731</v>
      </c>
      <c r="E55" s="268">
        <f t="shared" si="24"/>
        <v>-0.41631079045053754</v>
      </c>
      <c r="F55" s="268">
        <f t="shared" si="24"/>
        <v>-0.65952877771761387</v>
      </c>
      <c r="G55" s="268">
        <f t="shared" si="24"/>
        <v>-0.90856382218818987</v>
      </c>
      <c r="H55" s="268">
        <f t="shared" si="24"/>
        <v>-1.1560618242533161</v>
      </c>
      <c r="I55" s="268">
        <f t="shared" si="24"/>
        <v>-1.3978542398239653</v>
      </c>
      <c r="J55" s="268">
        <f t="shared" si="24"/>
        <v>0.94384377575837886</v>
      </c>
      <c r="K55" s="268">
        <f t="shared" si="24"/>
        <v>1.588870551972096</v>
      </c>
      <c r="L55" s="268">
        <f t="shared" si="24"/>
        <v>2.2116229231329338</v>
      </c>
      <c r="M55" s="268">
        <f t="shared" ref="M55:BX55" si="25">+IF(M3&lt;3,$B$26*M3*$B$29,$B$28*$B$26+$B$27*(M3-3))+$B$24</f>
        <v>2.2365023876642889</v>
      </c>
      <c r="N55" s="268">
        <f t="shared" si="25"/>
        <v>2.7910750495113721</v>
      </c>
      <c r="O55" s="268">
        <f t="shared" si="25"/>
        <v>3.319883420422943</v>
      </c>
      <c r="P55" s="268">
        <f t="shared" si="25"/>
        <v>3.8260285146350337</v>
      </c>
      <c r="Q55" s="268">
        <f t="shared" si="25"/>
        <v>4.3116432602231924</v>
      </c>
      <c r="R55" s="268">
        <f t="shared" si="25"/>
        <v>4.7782780948264154</v>
      </c>
      <c r="S55" s="268">
        <f t="shared" si="25"/>
        <v>5.2270868432744093</v>
      </c>
      <c r="T55" s="268">
        <f t="shared" si="25"/>
        <v>5.6589102606224575</v>
      </c>
      <c r="U55" s="268">
        <f t="shared" si="25"/>
        <v>6.0742996071813611</v>
      </c>
      <c r="V55" s="268">
        <f t="shared" si="25"/>
        <v>6.4738986003537997</v>
      </c>
      <c r="W55" s="268">
        <f t="shared" si="25"/>
        <v>6.8586478638269046</v>
      </c>
      <c r="X55" s="268">
        <f t="shared" si="25"/>
        <v>7.229119782234978</v>
      </c>
      <c r="Y55" s="268">
        <f t="shared" si="25"/>
        <v>7.5849133825552997</v>
      </c>
      <c r="Z55" s="268">
        <f t="shared" si="25"/>
        <v>7.9245281751598098</v>
      </c>
      <c r="AA55" s="268">
        <f t="shared" si="25"/>
        <v>8.2389581298912162</v>
      </c>
      <c r="AB55" s="268">
        <f t="shared" si="25"/>
        <v>8.4310293551803142</v>
      </c>
      <c r="AC55" s="268">
        <f t="shared" si="25"/>
        <v>8.4505758395894262</v>
      </c>
      <c r="AD55" s="268">
        <f t="shared" si="25"/>
        <v>8.3670519197889348</v>
      </c>
      <c r="AE55" s="268">
        <f t="shared" si="25"/>
        <v>8.2263213723189885</v>
      </c>
      <c r="AF55" s="268">
        <f t="shared" si="25"/>
        <v>8.0582235809483524</v>
      </c>
      <c r="AG55" s="268">
        <f t="shared" si="25"/>
        <v>7.8817435650562961</v>
      </c>
      <c r="AH55" s="268">
        <f t="shared" si="25"/>
        <v>7.7085507116392229</v>
      </c>
      <c r="AI55" s="268">
        <f t="shared" si="25"/>
        <v>7.5454233029730755</v>
      </c>
      <c r="AJ55" s="268">
        <f t="shared" si="25"/>
        <v>7.3959093749014224</v>
      </c>
      <c r="AK55" s="268">
        <f t="shared" si="25"/>
        <v>7.2614624123914435</v>
      </c>
      <c r="AL55" s="268">
        <f t="shared" si="25"/>
        <v>7.1422148916699495</v>
      </c>
      <c r="AM55" s="268">
        <f t="shared" si="25"/>
        <v>7.0375016243273514</v>
      </c>
      <c r="AN55" s="268">
        <f t="shared" si="25"/>
        <v>6.9462101682351438</v>
      </c>
      <c r="AO55" s="268">
        <f t="shared" si="25"/>
        <v>6.8670118609501376</v>
      </c>
      <c r="AP55" s="268">
        <f t="shared" si="25"/>
        <v>6.7985107244109777</v>
      </c>
      <c r="AQ55" s="268">
        <f t="shared" si="25"/>
        <v>6.7393362032290298</v>
      </c>
      <c r="AR55" s="268">
        <f t="shared" si="25"/>
        <v>6.6881978422000801</v>
      </c>
      <c r="AS55" s="268">
        <f t="shared" si="25"/>
        <v>6.6439145136195714</v>
      </c>
      <c r="AT55" s="268">
        <f t="shared" si="25"/>
        <v>6.6054269486467021</v>
      </c>
      <c r="AU55" s="268">
        <f t="shared" si="25"/>
        <v>6.5717996156852214</v>
      </c>
      <c r="AV55" s="268">
        <f t="shared" si="25"/>
        <v>6.5422160822660667</v>
      </c>
      <c r="AW55" s="268">
        <f t="shared" si="25"/>
        <v>6.5159706585470865</v>
      </c>
      <c r="AX55" s="268">
        <f t="shared" si="25"/>
        <v>6.4924581843109976</v>
      </c>
      <c r="AY55" s="268">
        <f t="shared" si="25"/>
        <v>6.4711631700626961</v>
      </c>
      <c r="AZ55" s="268">
        <f t="shared" si="25"/>
        <v>6.4516490533469595</v>
      </c>
      <c r="BA55" s="268">
        <f t="shared" si="25"/>
        <v>6.4335480245206922</v>
      </c>
      <c r="BB55" s="268">
        <f t="shared" si="25"/>
        <v>6.4165516696937086</v>
      </c>
      <c r="BC55" s="268">
        <f t="shared" si="25"/>
        <v>6.4004025422806174</v>
      </c>
      <c r="BD55" s="268">
        <f t="shared" si="25"/>
        <v>6.3848866871325907</v>
      </c>
      <c r="BE55" s="268">
        <f t="shared" si="25"/>
        <v>6.369827087306577</v>
      </c>
      <c r="BF55" s="268">
        <f t="shared" si="25"/>
        <v>6.3550779724065878</v>
      </c>
      <c r="BG55" s="268">
        <f t="shared" si="25"/>
        <v>6.3405199115198991</v>
      </c>
      <c r="BH55" s="268">
        <f t="shared" si="25"/>
        <v>6.3260556077809982</v>
      </c>
      <c r="BI55" s="268">
        <f t="shared" si="25"/>
        <v>6.3116063118684105</v>
      </c>
      <c r="BJ55" s="268">
        <f t="shared" si="25"/>
        <v>6.1582425389967153</v>
      </c>
      <c r="BK55" s="268">
        <f t="shared" si="25"/>
        <v>6.0480342296161007</v>
      </c>
      <c r="BL55" s="268">
        <f t="shared" si="25"/>
        <v>5.967021344017521</v>
      </c>
      <c r="BM55" s="268">
        <f t="shared" si="25"/>
        <v>5.9057505359303857</v>
      </c>
      <c r="BN55" s="268">
        <f t="shared" si="25"/>
        <v>5.8578196742393427</v>
      </c>
      <c r="BO55" s="268">
        <f t="shared" si="25"/>
        <v>5.81889263557105</v>
      </c>
      <c r="BP55" s="268">
        <f t="shared" si="25"/>
        <v>5.7860323819884076</v>
      </c>
      <c r="BQ55" s="268">
        <f t="shared" si="25"/>
        <v>5.7572494646681482</v>
      </c>
      <c r="BR55" s="268">
        <f t="shared" si="25"/>
        <v>5.7311963406615005</v>
      </c>
      <c r="BS55" s="268">
        <f t="shared" si="25"/>
        <v>5.7069603892508303</v>
      </c>
      <c r="BT55" s="268">
        <f t="shared" si="25"/>
        <v>5.6839237410695409</v>
      </c>
      <c r="BU55" s="268">
        <f t="shared" si="25"/>
        <v>5.6616683380397763</v>
      </c>
      <c r="BV55" s="268">
        <f t="shared" si="25"/>
        <v>5.6399116162915819</v>
      </c>
      <c r="BW55" s="268">
        <f t="shared" si="25"/>
        <v>5.6184629242328628</v>
      </c>
      <c r="BX55" s="268">
        <f t="shared" si="25"/>
        <v>5.5971939824662726</v>
      </c>
      <c r="BY55" s="268">
        <f t="shared" ref="BY55:DR55" si="26">+IF(BY3&lt;3,$B$26*BY3*$B$29,$B$28*$B$26+$B$27*(BY3-3))+$B$24</f>
        <v>5.5760188543857678</v>
      </c>
      <c r="BZ55" s="268">
        <f t="shared" si="26"/>
        <v>5.5548803597267842</v>
      </c>
      <c r="CA55" s="268">
        <f t="shared" si="26"/>
        <v>5.5337408539169077</v>
      </c>
      <c r="CB55" s="268">
        <f t="shared" si="26"/>
        <v>5.512575966608698</v>
      </c>
      <c r="CC55" s="268">
        <f t="shared" si="26"/>
        <v>5.4913703467021886</v>
      </c>
      <c r="CD55" s="268">
        <f t="shared" si="26"/>
        <v>5.4701147684800775</v>
      </c>
      <c r="CE55" s="268">
        <f t="shared" si="26"/>
        <v>5.4488041615573239</v>
      </c>
      <c r="CF55" s="268">
        <f t="shared" si="26"/>
        <v>5.4274362682514221</v>
      </c>
      <c r="CG55" s="268">
        <f t="shared" si="26"/>
        <v>5.4060107274104174</v>
      </c>
      <c r="CH55" s="268">
        <f t="shared" si="26"/>
        <v>5.3845284483806317</v>
      </c>
      <c r="CI55" s="268">
        <f t="shared" si="26"/>
        <v>5.3629911825965673</v>
      </c>
      <c r="CJ55" s="268">
        <f t="shared" si="26"/>
        <v>5.3414012299612965</v>
      </c>
      <c r="CK55" s="268">
        <f t="shared" si="26"/>
        <v>5.319761237312151</v>
      </c>
      <c r="CL55" s="268">
        <f t="shared" si="26"/>
        <v>5.2980740599177842</v>
      </c>
      <c r="CM55" s="268">
        <f t="shared" si="26"/>
        <v>5.2763426662169364</v>
      </c>
      <c r="CN55" s="268">
        <f t="shared" si="26"/>
        <v>5.2545700723001332</v>
      </c>
      <c r="CO55" s="268">
        <f t="shared" si="26"/>
        <v>5.2327592969109142</v>
      </c>
      <c r="CP55" s="268">
        <f t="shared" si="26"/>
        <v>5.2109133306513922</v>
      </c>
      <c r="CQ55" s="268">
        <f t="shared" si="26"/>
        <v>5.1890351150576288</v>
      </c>
      <c r="CR55" s="268">
        <f t="shared" si="26"/>
        <v>5.1671275285610259</v>
      </c>
      <c r="CS55" s="268">
        <f t="shared" si="26"/>
        <v>5.1451933772747527</v>
      </c>
      <c r="CT55" s="268">
        <f t="shared" si="26"/>
        <v>5.123235389175945</v>
      </c>
      <c r="CU55" s="268">
        <f t="shared" si="26"/>
        <v>5.1012562106878976</v>
      </c>
      <c r="CV55" s="268">
        <f t="shared" si="26"/>
        <v>5.0792584049648797</v>
      </c>
      <c r="CW55" s="268">
        <f t="shared" si="26"/>
        <v>5.0572444513882751</v>
      </c>
      <c r="CX55" s="268">
        <f t="shared" si="26"/>
        <v>5.0352167459256663</v>
      </c>
      <c r="CY55" s="268">
        <f t="shared" si="26"/>
        <v>5.0131776021040908</v>
      </c>
      <c r="CZ55" s="268">
        <f t="shared" si="26"/>
        <v>4.9911292524184896</v>
      </c>
      <c r="DA55" s="268">
        <f t="shared" si="26"/>
        <v>4.9690738500455858</v>
      </c>
      <c r="DB55" s="268">
        <f t="shared" si="26"/>
        <v>4.9470134707683462</v>
      </c>
      <c r="DC55" s="268">
        <f t="shared" si="26"/>
        <v>4.9249501150412467</v>
      </c>
      <c r="DD55" s="268">
        <f t="shared" si="26"/>
        <v>4.9028857101445773</v>
      </c>
      <c r="DE55" s="268">
        <f t="shared" si="26"/>
        <v>4.8808221123891942</v>
      </c>
      <c r="DF55" s="268">
        <f t="shared" si="26"/>
        <v>4.8587611093427929</v>
      </c>
      <c r="DG55" s="268">
        <f t="shared" si="26"/>
        <v>4.8367044220559654</v>
      </c>
      <c r="DH55" s="268">
        <f t="shared" si="26"/>
        <v>4.8146537072716891</v>
      </c>
      <c r="DI55" s="268">
        <f t="shared" si="26"/>
        <v>4.7926105596059392</v>
      </c>
      <c r="DJ55" s="268">
        <f t="shared" si="26"/>
        <v>4.7705765136902984</v>
      </c>
      <c r="DK55" s="268">
        <f t="shared" si="26"/>
        <v>4.7485530462697456</v>
      </c>
      <c r="DL55" s="268">
        <f t="shared" si="26"/>
        <v>4.7265415782507043</v>
      </c>
      <c r="DM55" s="268">
        <f t="shared" si="26"/>
        <v>4.7045434766958945</v>
      </c>
      <c r="DN55" s="268">
        <f t="shared" si="26"/>
        <v>4.6825600567636076</v>
      </c>
      <c r="DO55" s="268">
        <f t="shared" si="26"/>
        <v>4.6605925835899749</v>
      </c>
      <c r="DP55" s="268">
        <f t="shared" si="26"/>
        <v>4.638642274113443</v>
      </c>
      <c r="DQ55" s="268">
        <f t="shared" si="26"/>
        <v>4.6167102988412694</v>
      </c>
      <c r="DR55" s="268">
        <f t="shared" si="26"/>
        <v>4.5947977835582448</v>
      </c>
      <c r="DS55" s="269"/>
      <c r="DT55" s="269"/>
      <c r="DU55" s="269"/>
      <c r="DV55" s="269"/>
      <c r="DW55" s="269"/>
    </row>
    <row r="56" spans="1:147" s="224" customFormat="1">
      <c r="A56" s="224" t="s">
        <v>821</v>
      </c>
      <c r="B56" s="267">
        <f>+B55/100</f>
        <v>1.2249343645781574E-3</v>
      </c>
      <c r="C56" s="267">
        <f t="shared" ref="C56:BN56" si="27">+B56+C55/100</f>
        <v>1.2790747179450767E-3</v>
      </c>
      <c r="D56" s="267">
        <f t="shared" si="27"/>
        <v>-6.173845767499964E-4</v>
      </c>
      <c r="E56" s="267">
        <f t="shared" si="27"/>
        <v>-4.7804924812553714E-3</v>
      </c>
      <c r="F56" s="267">
        <f t="shared" si="27"/>
        <v>-1.1375780258431511E-2</v>
      </c>
      <c r="G56" s="267">
        <f t="shared" si="27"/>
        <v>-2.0461418480313409E-2</v>
      </c>
      <c r="H56" s="267">
        <f t="shared" si="27"/>
        <v>-3.2022036722846571E-2</v>
      </c>
      <c r="I56" s="267">
        <f t="shared" si="27"/>
        <v>-4.6000579121086224E-2</v>
      </c>
      <c r="J56" s="267">
        <f t="shared" si="27"/>
        <v>-3.6562141363502436E-2</v>
      </c>
      <c r="K56" s="267">
        <f t="shared" si="27"/>
        <v>-2.0673435843781476E-2</v>
      </c>
      <c r="L56" s="267">
        <f t="shared" si="27"/>
        <v>1.4427933875478631E-3</v>
      </c>
      <c r="M56" s="267">
        <f t="shared" si="27"/>
        <v>2.3807817264190751E-2</v>
      </c>
      <c r="N56" s="267">
        <f t="shared" si="27"/>
        <v>5.1718567759304473E-2</v>
      </c>
      <c r="O56" s="267">
        <f t="shared" si="27"/>
        <v>8.4917401963533895E-2</v>
      </c>
      <c r="P56" s="267">
        <f t="shared" si="27"/>
        <v>0.12317768710988423</v>
      </c>
      <c r="Q56" s="267">
        <f t="shared" si="27"/>
        <v>0.16629411971211616</v>
      </c>
      <c r="R56" s="267">
        <f t="shared" si="27"/>
        <v>0.21407690066038032</v>
      </c>
      <c r="S56" s="267">
        <f t="shared" si="27"/>
        <v>0.26634776909312441</v>
      </c>
      <c r="T56" s="267">
        <f t="shared" si="27"/>
        <v>0.32293687169934898</v>
      </c>
      <c r="U56" s="267">
        <f t="shared" si="27"/>
        <v>0.38367986777116259</v>
      </c>
      <c r="V56" s="267">
        <f t="shared" si="27"/>
        <v>0.44841885377470059</v>
      </c>
      <c r="W56" s="267">
        <f t="shared" si="27"/>
        <v>0.51700533241296964</v>
      </c>
      <c r="X56" s="267">
        <f t="shared" si="27"/>
        <v>0.58929653023531947</v>
      </c>
      <c r="Y56" s="267">
        <f t="shared" si="27"/>
        <v>0.6651456640608725</v>
      </c>
      <c r="Z56" s="267">
        <f t="shared" si="27"/>
        <v>0.74439094581247056</v>
      </c>
      <c r="AA56" s="267">
        <f t="shared" si="27"/>
        <v>0.82678052711138272</v>
      </c>
      <c r="AB56" s="267">
        <f t="shared" si="27"/>
        <v>0.91109082066318581</v>
      </c>
      <c r="AC56" s="267">
        <f t="shared" si="27"/>
        <v>0.99559657905908006</v>
      </c>
      <c r="AD56" s="267">
        <f t="shared" si="27"/>
        <v>1.0792670982569694</v>
      </c>
      <c r="AE56" s="267">
        <f t="shared" si="27"/>
        <v>1.1615303119801592</v>
      </c>
      <c r="AF56" s="267">
        <f t="shared" si="27"/>
        <v>1.2421125477896426</v>
      </c>
      <c r="AG56" s="267">
        <f t="shared" si="27"/>
        <v>1.3209299834402055</v>
      </c>
      <c r="AH56" s="267">
        <f t="shared" si="27"/>
        <v>1.3980154905565978</v>
      </c>
      <c r="AI56" s="267">
        <f t="shared" si="27"/>
        <v>1.4734697235863286</v>
      </c>
      <c r="AJ56" s="267">
        <f t="shared" si="27"/>
        <v>1.5474288173353428</v>
      </c>
      <c r="AK56" s="267">
        <f t="shared" si="27"/>
        <v>1.6200434414592573</v>
      </c>
      <c r="AL56" s="267">
        <f t="shared" si="27"/>
        <v>1.6914655903759568</v>
      </c>
      <c r="AM56" s="267">
        <f t="shared" si="27"/>
        <v>1.7618406066192303</v>
      </c>
      <c r="AN56" s="267">
        <f t="shared" si="27"/>
        <v>1.8313027083015816</v>
      </c>
      <c r="AO56" s="267">
        <f t="shared" si="27"/>
        <v>1.8999728269110829</v>
      </c>
      <c r="AP56" s="267">
        <f t="shared" si="27"/>
        <v>1.9679579341551927</v>
      </c>
      <c r="AQ56" s="267">
        <f t="shared" si="27"/>
        <v>2.0353512961874829</v>
      </c>
      <c r="AR56" s="267">
        <f t="shared" si="27"/>
        <v>2.1022332746094836</v>
      </c>
      <c r="AS56" s="267">
        <f t="shared" si="27"/>
        <v>2.1686724197456795</v>
      </c>
      <c r="AT56" s="267">
        <f t="shared" si="27"/>
        <v>2.2347266892321467</v>
      </c>
      <c r="AU56" s="267">
        <f t="shared" si="27"/>
        <v>2.300444685388999</v>
      </c>
      <c r="AV56" s="267">
        <f t="shared" si="27"/>
        <v>2.3658668462116599</v>
      </c>
      <c r="AW56" s="267">
        <f t="shared" si="27"/>
        <v>2.4310265527971309</v>
      </c>
      <c r="AX56" s="267">
        <f t="shared" si="27"/>
        <v>2.495951134640241</v>
      </c>
      <c r="AY56" s="267">
        <f t="shared" si="27"/>
        <v>2.5606627663408679</v>
      </c>
      <c r="AZ56" s="267">
        <f t="shared" si="27"/>
        <v>2.6251792568743375</v>
      </c>
      <c r="BA56" s="267">
        <f t="shared" si="27"/>
        <v>2.6895147371195445</v>
      </c>
      <c r="BB56" s="267">
        <f t="shared" si="27"/>
        <v>2.7536802538164817</v>
      </c>
      <c r="BC56" s="267">
        <f t="shared" si="27"/>
        <v>2.817684279239288</v>
      </c>
      <c r="BD56" s="267">
        <f t="shared" si="27"/>
        <v>2.881533146110614</v>
      </c>
      <c r="BE56" s="267">
        <f t="shared" si="27"/>
        <v>2.9452314169836797</v>
      </c>
      <c r="BF56" s="267">
        <f t="shared" si="27"/>
        <v>3.0087821967077457</v>
      </c>
      <c r="BG56" s="267">
        <f t="shared" si="27"/>
        <v>3.0721873958229446</v>
      </c>
      <c r="BH56" s="267">
        <f t="shared" si="27"/>
        <v>3.1354479519007548</v>
      </c>
      <c r="BI56" s="267">
        <f t="shared" si="27"/>
        <v>3.1985640150194388</v>
      </c>
      <c r="BJ56" s="267">
        <f t="shared" si="27"/>
        <v>3.260146440409406</v>
      </c>
      <c r="BK56" s="267">
        <f t="shared" si="27"/>
        <v>3.3206267827055669</v>
      </c>
      <c r="BL56" s="267">
        <f t="shared" si="27"/>
        <v>3.3802969961457423</v>
      </c>
      <c r="BM56" s="267">
        <f t="shared" si="27"/>
        <v>3.4393545015050462</v>
      </c>
      <c r="BN56" s="267">
        <f t="shared" si="27"/>
        <v>3.4979326982474395</v>
      </c>
      <c r="BO56" s="267">
        <f t="shared" ref="BO56:DR56" si="28">+BN56+BO55/100</f>
        <v>3.5561216246031502</v>
      </c>
      <c r="BP56" s="267">
        <f t="shared" si="28"/>
        <v>3.6139819484230342</v>
      </c>
      <c r="BQ56" s="267">
        <f t="shared" si="28"/>
        <v>3.6715544430697156</v>
      </c>
      <c r="BR56" s="267">
        <f t="shared" si="28"/>
        <v>3.7288664064763304</v>
      </c>
      <c r="BS56" s="267">
        <f t="shared" si="28"/>
        <v>3.7859360103688386</v>
      </c>
      <c r="BT56" s="267">
        <f t="shared" si="28"/>
        <v>3.8427752477795343</v>
      </c>
      <c r="BU56" s="267">
        <f t="shared" si="28"/>
        <v>3.8993919311599319</v>
      </c>
      <c r="BV56" s="267">
        <f t="shared" si="28"/>
        <v>3.9557910473228475</v>
      </c>
      <c r="BW56" s="267">
        <f t="shared" si="28"/>
        <v>4.011975676565176</v>
      </c>
      <c r="BX56" s="267">
        <f t="shared" si="28"/>
        <v>4.0679476163898389</v>
      </c>
      <c r="BY56" s="267">
        <f t="shared" si="28"/>
        <v>4.123707804933697</v>
      </c>
      <c r="BZ56" s="267">
        <f t="shared" si="28"/>
        <v>4.1792566085309648</v>
      </c>
      <c r="CA56" s="267">
        <f t="shared" si="28"/>
        <v>4.2345940170701342</v>
      </c>
      <c r="CB56" s="267">
        <f t="shared" si="28"/>
        <v>4.289719776736221</v>
      </c>
      <c r="CC56" s="267">
        <f t="shared" si="28"/>
        <v>4.3446334802032425</v>
      </c>
      <c r="CD56" s="267">
        <f t="shared" si="28"/>
        <v>4.3993346278880434</v>
      </c>
      <c r="CE56" s="267">
        <f t="shared" si="28"/>
        <v>4.4538226695036167</v>
      </c>
      <c r="CF56" s="267">
        <f t="shared" si="28"/>
        <v>4.5080970321861313</v>
      </c>
      <c r="CG56" s="267">
        <f t="shared" si="28"/>
        <v>4.5621571394602354</v>
      </c>
      <c r="CH56" s="267">
        <f t="shared" si="28"/>
        <v>4.6160024239440416</v>
      </c>
      <c r="CI56" s="267">
        <f t="shared" si="28"/>
        <v>4.6696323357700074</v>
      </c>
      <c r="CJ56" s="267">
        <f t="shared" si="28"/>
        <v>4.7230463480696203</v>
      </c>
      <c r="CK56" s="267">
        <f t="shared" si="28"/>
        <v>4.7762439604427422</v>
      </c>
      <c r="CL56" s="267">
        <f t="shared" si="28"/>
        <v>4.8292247010419205</v>
      </c>
      <c r="CM56" s="267">
        <f t="shared" si="28"/>
        <v>4.8819881277040897</v>
      </c>
      <c r="CN56" s="267">
        <f t="shared" si="28"/>
        <v>4.9345338284270914</v>
      </c>
      <c r="CO56" s="267">
        <f t="shared" si="28"/>
        <v>4.9868614213962008</v>
      </c>
      <c r="CP56" s="267">
        <f t="shared" si="28"/>
        <v>5.0389705547027148</v>
      </c>
      <c r="CQ56" s="267">
        <f t="shared" si="28"/>
        <v>5.0908609058532912</v>
      </c>
      <c r="CR56" s="267">
        <f t="shared" si="28"/>
        <v>5.1425321811389013</v>
      </c>
      <c r="CS56" s="267">
        <f t="shared" si="28"/>
        <v>5.1939841149116486</v>
      </c>
      <c r="CT56" s="267">
        <f t="shared" si="28"/>
        <v>5.2452164688034077</v>
      </c>
      <c r="CU56" s="267">
        <f t="shared" si="28"/>
        <v>5.2962290309102871</v>
      </c>
      <c r="CV56" s="267">
        <f t="shared" si="28"/>
        <v>5.3470216149599361</v>
      </c>
      <c r="CW56" s="267">
        <f t="shared" si="28"/>
        <v>5.3975940594738185</v>
      </c>
      <c r="CX56" s="267">
        <f t="shared" si="28"/>
        <v>5.447946226933075</v>
      </c>
      <c r="CY56" s="267">
        <f t="shared" si="28"/>
        <v>5.4980780029541156</v>
      </c>
      <c r="CZ56" s="267">
        <f t="shared" si="28"/>
        <v>5.5479892954783008</v>
      </c>
      <c r="DA56" s="267">
        <f t="shared" si="28"/>
        <v>5.5976800339787562</v>
      </c>
      <c r="DB56" s="267">
        <f t="shared" si="28"/>
        <v>5.6471501686864398</v>
      </c>
      <c r="DC56" s="267">
        <f t="shared" si="28"/>
        <v>5.6963996698368522</v>
      </c>
      <c r="DD56" s="267">
        <f t="shared" si="28"/>
        <v>5.7454285269382979</v>
      </c>
      <c r="DE56" s="267">
        <f t="shared" si="28"/>
        <v>5.7942367480621897</v>
      </c>
      <c r="DF56" s="267">
        <f t="shared" si="28"/>
        <v>5.8428243591556175</v>
      </c>
      <c r="DG56" s="267">
        <f t="shared" si="28"/>
        <v>5.891191403376177</v>
      </c>
      <c r="DH56" s="267">
        <f t="shared" si="28"/>
        <v>5.939337940448894</v>
      </c>
      <c r="DI56" s="267">
        <f t="shared" si="28"/>
        <v>5.9872640460449533</v>
      </c>
      <c r="DJ56" s="267">
        <f t="shared" si="28"/>
        <v>6.0349698111818562</v>
      </c>
      <c r="DK56" s="267">
        <f t="shared" si="28"/>
        <v>6.0824553416445539</v>
      </c>
      <c r="DL56" s="267">
        <f t="shared" si="28"/>
        <v>6.1297207574270614</v>
      </c>
      <c r="DM56" s="267">
        <f t="shared" si="28"/>
        <v>6.1767661921940205</v>
      </c>
      <c r="DN56" s="267">
        <f t="shared" si="28"/>
        <v>6.2235917927616562</v>
      </c>
      <c r="DO56" s="267">
        <f t="shared" si="28"/>
        <v>6.2701977185975561</v>
      </c>
      <c r="DP56" s="267">
        <f t="shared" si="28"/>
        <v>6.3165841413386907</v>
      </c>
      <c r="DQ56" s="267">
        <f t="shared" si="28"/>
        <v>6.3627512443271037</v>
      </c>
      <c r="DR56" s="267">
        <f t="shared" si="28"/>
        <v>6.4086992221626859</v>
      </c>
      <c r="DV56" s="247"/>
      <c r="DW56" s="247"/>
      <c r="DX56" s="247"/>
      <c r="DY56" s="247"/>
      <c r="DZ56" s="247"/>
      <c r="EA56" s="247"/>
      <c r="EB56" s="247"/>
      <c r="EC56" s="247"/>
      <c r="ED56" s="247"/>
      <c r="EE56" s="247"/>
      <c r="EF56" s="247"/>
      <c r="EG56" s="247"/>
      <c r="EH56" s="247"/>
      <c r="EI56" s="247"/>
      <c r="EJ56" s="247"/>
      <c r="EK56" s="247"/>
      <c r="EL56" s="247"/>
      <c r="EM56" s="247"/>
      <c r="EN56" s="247"/>
      <c r="EO56" s="247"/>
      <c r="EP56" s="247"/>
      <c r="EQ56" s="247"/>
    </row>
    <row r="57" spans="1:147" s="224" customFormat="1">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V57" s="247"/>
      <c r="DW57" s="247"/>
      <c r="DX57" s="247"/>
      <c r="DY57" s="247"/>
      <c r="DZ57" s="247"/>
      <c r="EA57" s="247"/>
      <c r="EB57" s="247"/>
      <c r="EC57" s="247"/>
      <c r="ED57" s="247"/>
      <c r="EE57" s="247"/>
      <c r="EF57" s="247"/>
      <c r="EG57" s="247"/>
      <c r="EH57" s="247"/>
      <c r="EI57" s="247"/>
      <c r="EJ57" s="247"/>
      <c r="EK57" s="247"/>
      <c r="EL57" s="247"/>
      <c r="EM57" s="247"/>
      <c r="EN57" s="247"/>
      <c r="EO57" s="247"/>
      <c r="EP57" s="247"/>
      <c r="EQ57" s="247"/>
    </row>
    <row r="58" spans="1:147" s="224" customFormat="1">
      <c r="A58" s="261" t="s">
        <v>777</v>
      </c>
      <c r="B58" s="253"/>
      <c r="C58" s="253"/>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row>
    <row r="59" spans="1:147">
      <c r="A59" s="223" t="s">
        <v>822</v>
      </c>
      <c r="B59" s="262">
        <f>+B38</f>
        <v>9.9841681529815943E-2</v>
      </c>
      <c r="C59" s="262">
        <f t="shared" ref="C59:BN59" si="29">+C38</f>
        <v>0.10923518827643244</v>
      </c>
      <c r="D59" s="262">
        <f t="shared" si="29"/>
        <v>0.1214109371070462</v>
      </c>
      <c r="E59" s="262">
        <f t="shared" si="29"/>
        <v>0.13678938332787169</v>
      </c>
      <c r="F59" s="262">
        <f t="shared" si="29"/>
        <v>0.15554871650184007</v>
      </c>
      <c r="G59" s="262">
        <f t="shared" si="29"/>
        <v>0.17769725414142487</v>
      </c>
      <c r="H59" s="262">
        <f t="shared" si="29"/>
        <v>0.20312969154237068</v>
      </c>
      <c r="I59" s="262">
        <f t="shared" si="29"/>
        <v>0.23167896805449451</v>
      </c>
      <c r="J59" s="262">
        <f t="shared" si="29"/>
        <v>0.26315382541258214</v>
      </c>
      <c r="K59" s="262">
        <f t="shared" si="29"/>
        <v>0.29736006344776456</v>
      </c>
      <c r="L59" s="262">
        <f t="shared" si="29"/>
        <v>0.33411143106272922</v>
      </c>
      <c r="M59" s="262">
        <f t="shared" si="29"/>
        <v>0.37314358383007096</v>
      </c>
      <c r="N59" s="262">
        <f t="shared" si="29"/>
        <v>0.41423586905327958</v>
      </c>
      <c r="O59" s="262">
        <f t="shared" si="29"/>
        <v>0.45719931869753799</v>
      </c>
      <c r="P59" s="262">
        <f t="shared" si="29"/>
        <v>0.50186628881178186</v>
      </c>
      <c r="Q59" s="262">
        <f t="shared" si="29"/>
        <v>0.548084709412888</v>
      </c>
      <c r="R59" s="262">
        <f t="shared" si="29"/>
        <v>0.59571455863161227</v>
      </c>
      <c r="S59" s="262">
        <f t="shared" si="29"/>
        <v>0.64462542722410987</v>
      </c>
      <c r="T59" s="262">
        <f t="shared" si="29"/>
        <v>0.69469459363390218</v>
      </c>
      <c r="U59" s="262">
        <f t="shared" si="29"/>
        <v>0.74580527292444498</v>
      </c>
      <c r="V59" s="262">
        <f t="shared" si="29"/>
        <v>0.79784697398074012</v>
      </c>
      <c r="W59" s="262">
        <f t="shared" si="29"/>
        <v>0.85071695404757763</v>
      </c>
      <c r="X59" s="262">
        <f t="shared" si="29"/>
        <v>0.90431804024604301</v>
      </c>
      <c r="Y59" s="262">
        <f t="shared" si="29"/>
        <v>0.95855323024287298</v>
      </c>
      <c r="Z59" s="262">
        <f t="shared" si="29"/>
        <v>1.0133197404773042</v>
      </c>
      <c r="AA59" s="262">
        <f t="shared" si="29"/>
        <v>1.06846854527608</v>
      </c>
      <c r="AB59" s="262">
        <f t="shared" si="29"/>
        <v>1.1233285596108589</v>
      </c>
      <c r="AC59" s="262">
        <f t="shared" si="29"/>
        <v>1.1769734902176823</v>
      </c>
      <c r="AD59" s="262">
        <f t="shared" si="29"/>
        <v>1.2288750480215269</v>
      </c>
      <c r="AE59" s="262">
        <f t="shared" si="29"/>
        <v>1.2787657562008961</v>
      </c>
      <c r="AF59" s="262">
        <f t="shared" si="29"/>
        <v>1.3265459893310279</v>
      </c>
      <c r="AG59" s="262">
        <f t="shared" si="29"/>
        <v>1.3722212171443617</v>
      </c>
      <c r="AH59" s="262">
        <f t="shared" si="29"/>
        <v>1.4158599014491566</v>
      </c>
      <c r="AI59" s="262">
        <f t="shared" si="29"/>
        <v>1.4575655218397592</v>
      </c>
      <c r="AJ59" s="262">
        <f t="shared" si="29"/>
        <v>1.4974582590789509</v>
      </c>
      <c r="AK59" s="262">
        <f t="shared" si="29"/>
        <v>1.5356632628453417</v>
      </c>
      <c r="AL59" s="262">
        <f t="shared" si="29"/>
        <v>1.5723033863061209</v>
      </c>
      <c r="AM59" s="262">
        <f t="shared" si="29"/>
        <v>1.607494926563223</v>
      </c>
      <c r="AN59" s="262">
        <f t="shared" si="29"/>
        <v>1.6413453631474284</v>
      </c>
      <c r="AO59" s="262">
        <f t="shared" si="29"/>
        <v>1.6739524007006976</v>
      </c>
      <c r="AP59" s="262">
        <f t="shared" si="29"/>
        <v>1.7054038401842233</v>
      </c>
      <c r="AQ59" s="262">
        <f t="shared" si="29"/>
        <v>1.73577795484091</v>
      </c>
      <c r="AR59" s="262">
        <f t="shared" si="29"/>
        <v>1.7651441528757725</v>
      </c>
      <c r="AS59" s="262">
        <f t="shared" si="29"/>
        <v>1.7935637822822439</v>
      </c>
      <c r="AT59" s="262">
        <f t="shared" si="29"/>
        <v>1.8210909840778702</v>
      </c>
      <c r="AU59" s="262">
        <f t="shared" si="29"/>
        <v>1.8477735351581972</v>
      </c>
      <c r="AV59" s="262">
        <f t="shared" si="29"/>
        <v>1.8736536457687991</v>
      </c>
      <c r="AW59" s="262">
        <f t="shared" si="29"/>
        <v>1.8987686925740486</v>
      </c>
      <c r="AX59" s="262">
        <f t="shared" si="29"/>
        <v>1.9231518788307445</v>
      </c>
      <c r="AY59" s="262">
        <f t="shared" si="29"/>
        <v>1.9468328199277312</v>
      </c>
      <c r="AZ59" s="262">
        <f t="shared" si="29"/>
        <v>1.9698380567116771</v>
      </c>
      <c r="BA59" s="262">
        <f t="shared" si="29"/>
        <v>1.9921915014180165</v>
      </c>
      <c r="BB59" s="262">
        <f t="shared" si="29"/>
        <v>2.0139148222500154</v>
      </c>
      <c r="BC59" s="262">
        <f t="shared" si="29"/>
        <v>2.0350277731062536</v>
      </c>
      <c r="BD59" s="262">
        <f t="shared" si="29"/>
        <v>2.0555484749299748</v>
      </c>
      <c r="BE59" s="262">
        <f t="shared" si="29"/>
        <v>2.0754936548359311</v>
      </c>
      <c r="BF59" s="262">
        <f t="shared" si="29"/>
        <v>2.0948788486918151</v>
      </c>
      <c r="BG59" s="262">
        <f t="shared" si="29"/>
        <v>2.1137185722783021</v>
      </c>
      <c r="BH59" s="262">
        <f t="shared" si="29"/>
        <v>2.1320264655795569</v>
      </c>
      <c r="BI59" s="262">
        <f t="shared" si="29"/>
        <v>2.1498154141991384</v>
      </c>
      <c r="BJ59" s="262">
        <f t="shared" si="29"/>
        <v>2.1663464756855357</v>
      </c>
      <c r="BK59" s="262">
        <f t="shared" si="29"/>
        <v>2.1818833779925</v>
      </c>
      <c r="BL59" s="262">
        <f t="shared" si="29"/>
        <v>2.1966079848206368</v>
      </c>
      <c r="BM59" s="262">
        <f t="shared" si="29"/>
        <v>2.2106466448622499</v>
      </c>
      <c r="BN59" s="262">
        <f t="shared" si="29"/>
        <v>2.2240880334706739</v>
      </c>
      <c r="BO59" s="262">
        <f t="shared" ref="BO59:DR59" si="30">+BO38</f>
        <v>2.2369952354420923</v>
      </c>
      <c r="BP59" s="262">
        <f t="shared" si="30"/>
        <v>2.2494139292762925</v>
      </c>
      <c r="BQ59" s="262">
        <f t="shared" si="30"/>
        <v>2.2613779320916314</v>
      </c>
      <c r="BR59" s="262">
        <f t="shared" si="30"/>
        <v>2.2729129574930758</v>
      </c>
      <c r="BS59" s="262">
        <f t="shared" si="30"/>
        <v>2.2840391633188859</v>
      </c>
      <c r="BT59" s="262">
        <f t="shared" si="30"/>
        <v>2.2947728798144356</v>
      </c>
      <c r="BU59" s="262">
        <f t="shared" si="30"/>
        <v>2.3051277826345125</v>
      </c>
      <c r="BV59" s="262">
        <f t="shared" si="30"/>
        <v>2.3151156896908311</v>
      </c>
      <c r="BW59" s="262">
        <f t="shared" si="30"/>
        <v>2.3247471030647398</v>
      </c>
      <c r="BX59" s="262">
        <f t="shared" si="30"/>
        <v>2.3340315780801948</v>
      </c>
      <c r="BY59" s="262">
        <f t="shared" si="30"/>
        <v>2.3429779751448847</v>
      </c>
      <c r="BZ59" s="262">
        <f t="shared" si="30"/>
        <v>2.3515946320341685</v>
      </c>
      <c r="CA59" s="262">
        <f t="shared" si="30"/>
        <v>2.3598894821493861</v>
      </c>
      <c r="CB59" s="262">
        <f t="shared" si="30"/>
        <v>2.3678701360585164</v>
      </c>
      <c r="CC59" s="262">
        <f t="shared" si="30"/>
        <v>2.3755439380569991</v>
      </c>
      <c r="CD59" s="262">
        <f t="shared" si="30"/>
        <v>2.3829180057128729</v>
      </c>
      <c r="CE59" s="262">
        <f t="shared" si="30"/>
        <v>2.3899992578031308</v>
      </c>
      <c r="CF59" s="262">
        <f t="shared" si="30"/>
        <v>2.3967944343147254</v>
      </c>
      <c r="CG59" s="262">
        <f t="shared" si="30"/>
        <v>2.4033101110081354</v>
      </c>
      <c r="CH59" s="262">
        <f t="shared" si="30"/>
        <v>2.4095527102438727</v>
      </c>
      <c r="CI59" s="262">
        <f t="shared" si="30"/>
        <v>2.4155285092309082</v>
      </c>
      <c r="CJ59" s="262">
        <f t="shared" si="30"/>
        <v>2.4212436464882172</v>
      </c>
      <c r="CK59" s="262">
        <f t="shared" si="30"/>
        <v>2.4267041270605887</v>
      </c>
      <c r="CL59" s="262">
        <f t="shared" si="30"/>
        <v>2.4319158268596444</v>
      </c>
      <c r="CM59" s="262">
        <f t="shared" si="30"/>
        <v>2.4368844963850447</v>
      </c>
      <c r="CN59" s="262">
        <f t="shared" si="30"/>
        <v>2.4416157640016896</v>
      </c>
      <c r="CO59" s="262">
        <f t="shared" si="30"/>
        <v>2.4461151388946027</v>
      </c>
      <c r="CP59" s="262">
        <f t="shared" si="30"/>
        <v>2.4503880137860965</v>
      </c>
      <c r="CQ59" s="262">
        <f t="shared" si="30"/>
        <v>2.4544396674743298</v>
      </c>
      <c r="CR59" s="262">
        <f t="shared" si="30"/>
        <v>2.4582752672348072</v>
      </c>
      <c r="CS59" s="262">
        <f t="shared" si="30"/>
        <v>2.4618998711142188</v>
      </c>
      <c r="CT59" s="262">
        <f t="shared" si="30"/>
        <v>2.4653184301375841</v>
      </c>
      <c r="CU59" s="262">
        <f t="shared" si="30"/>
        <v>2.4685357904437679</v>
      </c>
      <c r="CV59" s="262">
        <f t="shared" si="30"/>
        <v>2.4715566953603036</v>
      </c>
      <c r="CW59" s="262">
        <f t="shared" si="30"/>
        <v>2.4743857874255353</v>
      </c>
      <c r="CX59" s="262">
        <f t="shared" si="30"/>
        <v>2.477027610364019</v>
      </c>
      <c r="CY59" s="262">
        <f t="shared" si="30"/>
        <v>2.4794866110196288</v>
      </c>
      <c r="CZ59" s="262">
        <f t="shared" si="30"/>
        <v>2.4817671412497382</v>
      </c>
      <c r="DA59" s="262">
        <f t="shared" si="30"/>
        <v>2.4838734597830681</v>
      </c>
      <c r="DB59" s="262">
        <f t="shared" si="30"/>
        <v>2.4858097340432166</v>
      </c>
      <c r="DC59" s="262">
        <f t="shared" si="30"/>
        <v>2.4875800419394563</v>
      </c>
      <c r="DD59" s="262">
        <f t="shared" si="30"/>
        <v>2.4891883736260683</v>
      </c>
      <c r="DE59" s="262">
        <f t="shared" si="30"/>
        <v>2.4906386332312462</v>
      </c>
      <c r="DF59" s="262">
        <f t="shared" si="30"/>
        <v>2.4919346405564164</v>
      </c>
      <c r="DG59" s="262">
        <f t="shared" si="30"/>
        <v>2.4930801327466869</v>
      </c>
      <c r="DH59" s="262">
        <f t="shared" si="30"/>
        <v>2.4940787659330312</v>
      </c>
      <c r="DI59" s="262">
        <f t="shared" si="30"/>
        <v>2.4949341168467281</v>
      </c>
      <c r="DJ59" s="262">
        <f t="shared" si="30"/>
        <v>2.495649684406525</v>
      </c>
      <c r="DK59" s="262">
        <f t="shared" si="30"/>
        <v>2.4962288912789337</v>
      </c>
      <c r="DL59" s="262">
        <f t="shared" si="30"/>
        <v>2.4966750854120399</v>
      </c>
      <c r="DM59" s="262">
        <f t="shared" si="30"/>
        <v>2.4969915415431756</v>
      </c>
      <c r="DN59" s="262">
        <f t="shared" si="30"/>
        <v>2.4971814626807829</v>
      </c>
      <c r="DO59" s="262">
        <f t="shared" si="30"/>
        <v>2.4972479815607809</v>
      </c>
      <c r="DP59" s="262">
        <f t="shared" si="30"/>
        <v>2.4971941620777387</v>
      </c>
      <c r="DQ59" s="262">
        <f t="shared" si="30"/>
        <v>2.4970230006911476</v>
      </c>
      <c r="DR59" s="262">
        <f t="shared" si="30"/>
        <v>2.4967374278070782</v>
      </c>
      <c r="DS59" s="255"/>
      <c r="DT59" s="255"/>
      <c r="DU59" s="255"/>
      <c r="DV59" s="255"/>
    </row>
    <row r="60" spans="1:147">
      <c r="A60" s="223" t="s">
        <v>823</v>
      </c>
      <c r="B60" s="262">
        <f>+B38+B43</f>
        <v>0.11448168152981594</v>
      </c>
      <c r="C60" s="262">
        <f t="shared" ref="C60:BN60" si="31">+C38+C43</f>
        <v>0.13127373596874015</v>
      </c>
      <c r="D60" s="262">
        <f t="shared" si="31"/>
        <v>0.15245473164979798</v>
      </c>
      <c r="E60" s="262">
        <f t="shared" si="31"/>
        <v>0.17854344045198051</v>
      </c>
      <c r="F60" s="262">
        <f t="shared" si="31"/>
        <v>0.20960454291415392</v>
      </c>
      <c r="G60" s="262">
        <f t="shared" si="31"/>
        <v>0.24538323786132937</v>
      </c>
      <c r="H60" s="262">
        <f t="shared" si="31"/>
        <v>0.28542007120858759</v>
      </c>
      <c r="I60" s="262">
        <f t="shared" si="31"/>
        <v>0.32915855423317375</v>
      </c>
      <c r="J60" s="262">
        <f t="shared" si="31"/>
        <v>0.37602518362181547</v>
      </c>
      <c r="K60" s="262">
        <f t="shared" si="31"/>
        <v>0.42547762796003308</v>
      </c>
      <c r="L60" s="262">
        <f t="shared" si="31"/>
        <v>0.47703086549326112</v>
      </c>
      <c r="M60" s="262">
        <f t="shared" si="31"/>
        <v>0.53015092865099622</v>
      </c>
      <c r="N60" s="262">
        <f t="shared" si="31"/>
        <v>0.58442568648841564</v>
      </c>
      <c r="O60" s="262">
        <f t="shared" si="31"/>
        <v>0.63954096919670667</v>
      </c>
      <c r="P60" s="262">
        <f t="shared" si="31"/>
        <v>0.69525901989882399</v>
      </c>
      <c r="Q60" s="262">
        <f t="shared" si="31"/>
        <v>0.75140312678510435</v>
      </c>
      <c r="R60" s="262">
        <f t="shared" si="31"/>
        <v>0.8078452546999223</v>
      </c>
      <c r="S60" s="262">
        <f t="shared" si="31"/>
        <v>0.86449540364212329</v>
      </c>
      <c r="T60" s="262">
        <f t="shared" si="31"/>
        <v>0.92129219689170738</v>
      </c>
      <c r="U60" s="262">
        <f t="shared" si="31"/>
        <v>0.97819448445909463</v>
      </c>
      <c r="V60" s="262">
        <f t="shared" si="31"/>
        <v>1.0351761410581639</v>
      </c>
      <c r="W60" s="262">
        <f t="shared" si="31"/>
        <v>1.0922228503679368</v>
      </c>
      <c r="X60" s="262">
        <f t="shared" si="31"/>
        <v>1.1493259031640102</v>
      </c>
      <c r="Y60" s="262">
        <f t="shared" si="31"/>
        <v>1.206473692644306</v>
      </c>
      <c r="Z60" s="262">
        <f t="shared" si="31"/>
        <v>1.2636436773908364</v>
      </c>
      <c r="AA60" s="262">
        <f t="shared" si="31"/>
        <v>1.3207598012163968</v>
      </c>
      <c r="AB60" s="262">
        <f t="shared" si="31"/>
        <v>1.377207614499004</v>
      </c>
      <c r="AC60" s="262">
        <f t="shared" si="31"/>
        <v>1.4321149533589927</v>
      </c>
      <c r="AD60" s="262">
        <f t="shared" si="31"/>
        <v>1.4850129445272127</v>
      </c>
      <c r="AE60" s="262">
        <f t="shared" si="31"/>
        <v>1.5356882135735848</v>
      </c>
      <c r="AF60" s="262">
        <f t="shared" si="31"/>
        <v>1.5840864764908922</v>
      </c>
      <c r="AG60" s="262">
        <f t="shared" si="31"/>
        <v>1.6302496204621653</v>
      </c>
      <c r="AH60" s="262">
        <f t="shared" si="31"/>
        <v>1.6742747073112876</v>
      </c>
      <c r="AI60" s="262">
        <f t="shared" si="31"/>
        <v>1.7162874259940226</v>
      </c>
      <c r="AJ60" s="262">
        <f t="shared" si="31"/>
        <v>1.7564251255356242</v>
      </c>
      <c r="AK60" s="262">
        <f t="shared" si="31"/>
        <v>1.7948262211693899</v>
      </c>
      <c r="AL60" s="262">
        <f t="shared" si="31"/>
        <v>1.8316238375989715</v>
      </c>
      <c r="AM60" s="262">
        <f t="shared" si="31"/>
        <v>1.8669422540041576</v>
      </c>
      <c r="AN60" s="262">
        <f t="shared" si="31"/>
        <v>1.9008951805434018</v>
      </c>
      <c r="AO60" s="262">
        <f t="shared" si="31"/>
        <v>1.9335852089203927</v>
      </c>
      <c r="AP60" s="262">
        <f t="shared" si="31"/>
        <v>1.9651039921592603</v>
      </c>
      <c r="AQ60" s="262">
        <f t="shared" si="31"/>
        <v>1.9955328542586925</v>
      </c>
      <c r="AR60" s="262">
        <f t="shared" si="31"/>
        <v>2.0249436304319843</v>
      </c>
      <c r="AS60" s="262">
        <f t="shared" si="31"/>
        <v>2.0533996074680587</v>
      </c>
      <c r="AT60" s="262">
        <f t="shared" si="31"/>
        <v>2.0809564809892955</v>
      </c>
      <c r="AU60" s="262">
        <f t="shared" si="31"/>
        <v>2.1076632786140186</v>
      </c>
      <c r="AV60" s="262">
        <f t="shared" si="31"/>
        <v>2.1335632198052927</v>
      </c>
      <c r="AW60" s="262">
        <f t="shared" si="31"/>
        <v>2.1586944976785891</v>
      </c>
      <c r="AX60" s="262">
        <f t="shared" si="31"/>
        <v>2.1830909774770704</v>
      </c>
      <c r="AY60" s="262">
        <f t="shared" si="31"/>
        <v>2.2067828123731643</v>
      </c>
      <c r="AZ60" s="262">
        <f t="shared" si="31"/>
        <v>2.2297969808230782</v>
      </c>
      <c r="BA60" s="262">
        <f t="shared" si="31"/>
        <v>2.2521577516632343</v>
      </c>
      <c r="BB60" s="262">
        <f t="shared" si="31"/>
        <v>2.273887084037602</v>
      </c>
      <c r="BC60" s="262">
        <f t="shared" si="31"/>
        <v>2.2950049694604187</v>
      </c>
      <c r="BD60" s="262">
        <f t="shared" si="31"/>
        <v>2.3155297231102692</v>
      </c>
      <c r="BE60" s="262">
        <f t="shared" si="31"/>
        <v>2.3354782309962152</v>
      </c>
      <c r="BF60" s="262">
        <f t="shared" si="31"/>
        <v>2.354866159053393</v>
      </c>
      <c r="BG60" s="262">
        <f t="shared" si="31"/>
        <v>2.3737081295920426</v>
      </c>
      <c r="BH60" s="262">
        <f t="shared" si="31"/>
        <v>2.3920178698896106</v>
      </c>
      <c r="BI60" s="262">
        <f t="shared" si="31"/>
        <v>2.4098083371103076</v>
      </c>
      <c r="BJ60" s="262">
        <f t="shared" si="31"/>
        <v>2.4263406338998692</v>
      </c>
      <c r="BK60" s="262">
        <f t="shared" si="31"/>
        <v>2.4418785469867723</v>
      </c>
      <c r="BL60" s="262">
        <f t="shared" si="31"/>
        <v>2.4566039842925544</v>
      </c>
      <c r="BM60" s="262">
        <f t="shared" si="31"/>
        <v>2.4706433286589027</v>
      </c>
      <c r="BN60" s="262">
        <f t="shared" si="31"/>
        <v>2.4840852823347679</v>
      </c>
      <c r="BO60" s="262">
        <f t="shared" ref="BO60:DR60" si="32">+BO38+BO43</f>
        <v>2.4969929516077514</v>
      </c>
      <c r="BP60" s="262">
        <f t="shared" si="32"/>
        <v>2.5094120323311317</v>
      </c>
      <c r="BQ60" s="262">
        <f t="shared" si="32"/>
        <v>2.5213763557404212</v>
      </c>
      <c r="BR60" s="262">
        <f t="shared" si="32"/>
        <v>2.5329116469858826</v>
      </c>
      <c r="BS60" s="262">
        <f t="shared" si="32"/>
        <v>2.544038073383259</v>
      </c>
      <c r="BT60" s="262">
        <f t="shared" si="32"/>
        <v>2.5547719729788021</v>
      </c>
      <c r="BU60" s="262">
        <f t="shared" si="32"/>
        <v>2.565127027860576</v>
      </c>
      <c r="BV60" s="262">
        <f t="shared" si="32"/>
        <v>2.5751150612532534</v>
      </c>
      <c r="BW60" s="262">
        <f t="shared" si="32"/>
        <v>2.5847465796305897</v>
      </c>
      <c r="BX60" s="262">
        <f t="shared" si="32"/>
        <v>2.5940311419508926</v>
      </c>
      <c r="BY60" s="262">
        <f t="shared" si="32"/>
        <v>2.6029776116309571</v>
      </c>
      <c r="BZ60" s="262">
        <f t="shared" si="32"/>
        <v>2.6115943289389381</v>
      </c>
      <c r="CA60" s="262">
        <f t="shared" si="32"/>
        <v>2.6198892293422311</v>
      </c>
      <c r="CB60" s="262">
        <f t="shared" si="32"/>
        <v>2.6278699251219062</v>
      </c>
      <c r="CC60" s="262">
        <f t="shared" si="32"/>
        <v>2.6355437619943856</v>
      </c>
      <c r="CD60" s="262">
        <f t="shared" si="32"/>
        <v>2.6429178587068209</v>
      </c>
      <c r="CE60" s="262">
        <f t="shared" si="32"/>
        <v>2.6499991350149652</v>
      </c>
      <c r="CF60" s="262">
        <f t="shared" si="32"/>
        <v>2.6567943317184972</v>
      </c>
      <c r="CG60" s="262">
        <f t="shared" si="32"/>
        <v>2.6633100252529824</v>
      </c>
      <c r="CH60" s="262">
        <f t="shared" si="32"/>
        <v>2.6695526385398773</v>
      </c>
      <c r="CI60" s="262">
        <f t="shared" si="32"/>
        <v>2.6755284492544078</v>
      </c>
      <c r="CJ60" s="262">
        <f t="shared" si="32"/>
        <v>2.6812435963032257</v>
      </c>
      <c r="CK60" s="262">
        <f t="shared" si="32"/>
        <v>2.6867040850535711</v>
      </c>
      <c r="CL60" s="262">
        <f t="shared" si="32"/>
        <v>2.69191579168535</v>
      </c>
      <c r="CM60" s="262">
        <f t="shared" si="32"/>
        <v>2.6968844669215168</v>
      </c>
      <c r="CN60" s="262">
        <f t="shared" si="32"/>
        <v>2.7016157393128797</v>
      </c>
      <c r="CO60" s="262">
        <f t="shared" si="32"/>
        <v>2.706115118199298</v>
      </c>
      <c r="CP60" s="262">
        <f t="shared" si="32"/>
        <v>2.7103879964320821</v>
      </c>
      <c r="CQ60" s="262">
        <f t="shared" si="32"/>
        <v>2.7144396529168993</v>
      </c>
      <c r="CR60" s="262">
        <f t="shared" si="32"/>
        <v>2.718275255018884</v>
      </c>
      <c r="CS60" s="262">
        <f t="shared" si="32"/>
        <v>2.7218998608594762</v>
      </c>
      <c r="CT60" s="262">
        <f t="shared" si="32"/>
        <v>2.7253184215260546</v>
      </c>
      <c r="CU60" s="262">
        <f t="shared" si="32"/>
        <v>2.7285357832095274</v>
      </c>
      <c r="CV60" s="262">
        <f t="shared" si="32"/>
        <v>2.7315566892808745</v>
      </c>
      <c r="CW60" s="262">
        <f t="shared" si="32"/>
        <v>2.7343857823147228</v>
      </c>
      <c r="CX60" s="262">
        <f t="shared" si="32"/>
        <v>2.73702760606594</v>
      </c>
      <c r="CY60" s="262">
        <f t="shared" si="32"/>
        <v>2.7394866074037307</v>
      </c>
      <c r="CZ60" s="262">
        <f t="shared" si="32"/>
        <v>2.7417671382066446</v>
      </c>
      <c r="DA60" s="262">
        <f t="shared" si="32"/>
        <v>2.7438734572211119</v>
      </c>
      <c r="DB60" s="262">
        <f t="shared" si="32"/>
        <v>2.7458097318855446</v>
      </c>
      <c r="DC60" s="262">
        <f t="shared" si="32"/>
        <v>2.7475800401216128</v>
      </c>
      <c r="DD60" s="262">
        <f t="shared" si="32"/>
        <v>2.7491883720939763</v>
      </c>
      <c r="DE60" s="262">
        <f t="shared" si="32"/>
        <v>2.7506386319395206</v>
      </c>
      <c r="DF60" s="262">
        <f t="shared" si="32"/>
        <v>2.7519346394669526</v>
      </c>
      <c r="DG60" s="262">
        <f t="shared" si="32"/>
        <v>2.753080131827482</v>
      </c>
      <c r="DH60" s="262">
        <f t="shared" si="32"/>
        <v>2.7540787651571974</v>
      </c>
      <c r="DI60" s="262">
        <f t="shared" si="32"/>
        <v>2.7549341161916669</v>
      </c>
      <c r="DJ60" s="262">
        <f t="shared" si="32"/>
        <v>2.7556496838532363</v>
      </c>
      <c r="DK60" s="262">
        <f t="shared" si="32"/>
        <v>2.7562288908114372</v>
      </c>
      <c r="DL60" s="262">
        <f t="shared" si="32"/>
        <v>2.7566750850168908</v>
      </c>
      <c r="DM60" s="262">
        <f t="shared" si="32"/>
        <v>2.7569915412090573</v>
      </c>
      <c r="DN60" s="262">
        <f t="shared" si="32"/>
        <v>2.7571814623981679</v>
      </c>
      <c r="DO60" s="262">
        <f t="shared" si="32"/>
        <v>2.7572479813216439</v>
      </c>
      <c r="DP60" s="262">
        <f t="shared" si="32"/>
        <v>2.7571941618753186</v>
      </c>
      <c r="DQ60" s="262">
        <f t="shared" si="32"/>
        <v>2.7570230005197458</v>
      </c>
      <c r="DR60" s="262">
        <f t="shared" si="32"/>
        <v>2.7567374276618892</v>
      </c>
      <c r="DS60" s="255"/>
      <c r="DT60" s="255"/>
      <c r="DU60" s="255"/>
      <c r="DV60" s="255"/>
    </row>
    <row r="61" spans="1:147">
      <c r="A61" s="223" t="s">
        <v>824</v>
      </c>
      <c r="B61" s="262">
        <f t="shared" ref="B61:BM61" si="33">+B59+B43+B49</f>
        <v>0.12048168152981595</v>
      </c>
      <c r="C61" s="262">
        <f t="shared" si="33"/>
        <v>0.14327373596874016</v>
      </c>
      <c r="D61" s="262">
        <f t="shared" si="33"/>
        <v>0.18421248452136044</v>
      </c>
      <c r="E61" s="262">
        <f t="shared" si="33"/>
        <v>0.23320726518500046</v>
      </c>
      <c r="F61" s="262">
        <f t="shared" si="33"/>
        <v>0.29056178171537272</v>
      </c>
      <c r="G61" s="262">
        <f t="shared" si="33"/>
        <v>0.35606788978816173</v>
      </c>
      <c r="H61" s="262">
        <f t="shared" si="33"/>
        <v>0.42920291175761471</v>
      </c>
      <c r="I61" s="262">
        <f t="shared" si="33"/>
        <v>0.50928415641658609</v>
      </c>
      <c r="J61" s="262">
        <f t="shared" si="33"/>
        <v>0.59558335407575969</v>
      </c>
      <c r="K61" s="262">
        <f t="shared" si="33"/>
        <v>0.68739466781680592</v>
      </c>
      <c r="L61" s="262">
        <f t="shared" si="33"/>
        <v>0.78407129799177255</v>
      </c>
      <c r="M61" s="262">
        <f t="shared" si="33"/>
        <v>0.88484328258944034</v>
      </c>
      <c r="N61" s="262">
        <f t="shared" si="33"/>
        <v>0.98909735055160952</v>
      </c>
      <c r="O61" s="262">
        <f t="shared" si="33"/>
        <v>1.0963429784109</v>
      </c>
      <c r="P61" s="262">
        <f t="shared" si="33"/>
        <v>1.2061821793889007</v>
      </c>
      <c r="Q61" s="262">
        <f t="shared" si="33"/>
        <v>1.3182894945751107</v>
      </c>
      <c r="R61" s="262">
        <f t="shared" si="33"/>
        <v>1.4323969017326097</v>
      </c>
      <c r="S61" s="262">
        <f t="shared" si="33"/>
        <v>1.5482813778354012</v>
      </c>
      <c r="T61" s="262">
        <f t="shared" si="33"/>
        <v>1.6657541185935889</v>
      </c>
      <c r="U61" s="262">
        <f t="shared" si="33"/>
        <v>1.7846509184767165</v>
      </c>
      <c r="V61" s="262">
        <f t="shared" si="33"/>
        <v>1.9048274951473143</v>
      </c>
      <c r="W61" s="262">
        <f t="shared" si="33"/>
        <v>2.0261576548469558</v>
      </c>
      <c r="X61" s="262">
        <f t="shared" si="33"/>
        <v>2.1485254512671963</v>
      </c>
      <c r="Y61" s="262">
        <f t="shared" si="33"/>
        <v>2.2718124894525009</v>
      </c>
      <c r="Z61" s="262">
        <f t="shared" si="33"/>
        <v>2.3958854020396996</v>
      </c>
      <c r="AA61" s="262">
        <f t="shared" si="33"/>
        <v>2.5205218703989258</v>
      </c>
      <c r="AB61" s="262">
        <f t="shared" si="33"/>
        <v>2.6445576314905876</v>
      </c>
      <c r="AC61" s="262">
        <f t="shared" si="33"/>
        <v>2.7663852661934714</v>
      </c>
      <c r="AD61" s="262">
        <f t="shared" si="33"/>
        <v>2.8851181099150356</v>
      </c>
      <c r="AE61" s="262">
        <f t="shared" si="33"/>
        <v>3.0003300043430885</v>
      </c>
      <c r="AF61" s="262">
        <f t="shared" si="33"/>
        <v>3.1118835383659653</v>
      </c>
      <c r="AG61" s="262">
        <f t="shared" si="33"/>
        <v>3.2198170139707738</v>
      </c>
      <c r="AH61" s="262">
        <f t="shared" si="33"/>
        <v>3.3242704192322927</v>
      </c>
      <c r="AI61" s="262">
        <f t="shared" si="33"/>
        <v>3.425437375132522</v>
      </c>
      <c r="AJ61" s="262">
        <f t="shared" si="33"/>
        <v>3.5235344086110465</v>
      </c>
      <c r="AK61" s="262">
        <f t="shared" si="33"/>
        <v>3.6187817797910657</v>
      </c>
      <c r="AL61" s="262">
        <f t="shared" si="33"/>
        <v>3.7113919878652073</v>
      </c>
      <c r="AM61" s="262">
        <f t="shared" si="33"/>
        <v>3.8015633416337877</v>
      </c>
      <c r="AN61" s="262">
        <f t="shared" si="33"/>
        <v>3.8894768272637013</v>
      </c>
      <c r="AO61" s="262">
        <f t="shared" si="33"/>
        <v>3.9752950784890979</v>
      </c>
      <c r="AP61" s="262">
        <f t="shared" si="33"/>
        <v>4.0591626442801783</v>
      </c>
      <c r="AQ61" s="262">
        <f t="shared" si="33"/>
        <v>4.1412070154603846</v>
      </c>
      <c r="AR61" s="262">
        <f t="shared" si="33"/>
        <v>4.2215400542179342</v>
      </c>
      <c r="AS61" s="262">
        <f t="shared" si="33"/>
        <v>4.3002595953090488</v>
      </c>
      <c r="AT61" s="262">
        <f t="shared" si="33"/>
        <v>4.3774510728667373</v>
      </c>
      <c r="AU61" s="262">
        <f t="shared" si="33"/>
        <v>4.453189084355996</v>
      </c>
      <c r="AV61" s="262">
        <f t="shared" si="33"/>
        <v>4.5275388418102587</v>
      </c>
      <c r="AW61" s="262">
        <f t="shared" si="33"/>
        <v>4.6005574859208975</v>
      </c>
      <c r="AX61" s="262">
        <f t="shared" si="33"/>
        <v>4.6722952549311803</v>
      </c>
      <c r="AY61" s="262">
        <f t="shared" si="33"/>
        <v>4.7427965104732843</v>
      </c>
      <c r="AZ61" s="262">
        <f t="shared" si="33"/>
        <v>4.8121006284837389</v>
      </c>
      <c r="BA61" s="262">
        <f t="shared" si="33"/>
        <v>4.8802427665342254</v>
      </c>
      <c r="BB61" s="262">
        <f t="shared" si="33"/>
        <v>4.9472545202889266</v>
      </c>
      <c r="BC61" s="262">
        <f t="shared" si="33"/>
        <v>5.0131644820136643</v>
      </c>
      <c r="BD61" s="262">
        <f t="shared" si="33"/>
        <v>5.0779987135708131</v>
      </c>
      <c r="BE61" s="262">
        <f t="shared" si="33"/>
        <v>5.1417811454439679</v>
      </c>
      <c r="BF61" s="262">
        <f t="shared" si="33"/>
        <v>5.2045339122503229</v>
      </c>
      <c r="BG61" s="262">
        <f t="shared" si="33"/>
        <v>5.2662776340474631</v>
      </c>
      <c r="BH61" s="262">
        <f t="shared" si="33"/>
        <v>5.3270316516063572</v>
      </c>
      <c r="BI61" s="262">
        <f t="shared" si="33"/>
        <v>5.3868142227516342</v>
      </c>
      <c r="BJ61" s="262">
        <f t="shared" si="33"/>
        <v>5.4444781431738534</v>
      </c>
      <c r="BK61" s="262">
        <f t="shared" si="33"/>
        <v>5.5004314002178916</v>
      </c>
      <c r="BL61" s="262">
        <f t="shared" si="33"/>
        <v>5.5549541154125208</v>
      </c>
      <c r="BM61" s="262">
        <f t="shared" si="33"/>
        <v>5.6082400606692868</v>
      </c>
      <c r="BN61" s="262">
        <f t="shared" ref="BN61:DR61" si="34">+BN59+BN43+BN49</f>
        <v>5.6604246497287276</v>
      </c>
      <c r="BO61" s="262">
        <f t="shared" si="34"/>
        <v>5.7116038188114953</v>
      </c>
      <c r="BP61" s="262">
        <f t="shared" si="34"/>
        <v>5.7618467666280822</v>
      </c>
      <c r="BQ61" s="262">
        <f t="shared" si="34"/>
        <v>5.8112045539522681</v>
      </c>
      <c r="BR61" s="262">
        <f t="shared" si="34"/>
        <v>5.8597159105251393</v>
      </c>
      <c r="BS61" s="262">
        <f t="shared" si="34"/>
        <v>5.907411157808836</v>
      </c>
      <c r="BT61" s="262">
        <f t="shared" si="34"/>
        <v>5.954314860209184</v>
      </c>
      <c r="BU61" s="262">
        <f t="shared" si="34"/>
        <v>6.0004476179658788</v>
      </c>
      <c r="BV61" s="262">
        <f t="shared" si="34"/>
        <v>6.0458272804671349</v>
      </c>
      <c r="BW61" s="262">
        <f t="shared" si="34"/>
        <v>6.0904697680874715</v>
      </c>
      <c r="BX61" s="262">
        <f t="shared" si="34"/>
        <v>6.1343896295011824</v>
      </c>
      <c r="BY61" s="262">
        <f t="shared" si="34"/>
        <v>6.1776004201753221</v>
      </c>
      <c r="BZ61" s="262">
        <f t="shared" si="34"/>
        <v>6.2201149599151293</v>
      </c>
      <c r="CA61" s="262">
        <f t="shared" si="34"/>
        <v>6.2619455085535911</v>
      </c>
      <c r="CB61" s="262">
        <f t="shared" si="34"/>
        <v>6.3031038862002351</v>
      </c>
      <c r="CC61" s="262">
        <f t="shared" si="34"/>
        <v>6.3436015559060959</v>
      </c>
      <c r="CD61" s="262">
        <f t="shared" si="34"/>
        <v>6.3834496808225891</v>
      </c>
      <c r="CE61" s="262">
        <f t="shared" si="34"/>
        <v>6.4226591640282873</v>
      </c>
      <c r="CF61" s="262">
        <f t="shared" si="34"/>
        <v>6.4612406765596146</v>
      </c>
      <c r="CG61" s="262">
        <f t="shared" si="34"/>
        <v>6.4992046773982821</v>
      </c>
      <c r="CH61" s="262">
        <f t="shared" si="34"/>
        <v>6.5365614279620594</v>
      </c>
      <c r="CI61" s="262">
        <f t="shared" si="34"/>
        <v>6.5733210028291804</v>
      </c>
      <c r="CJ61" s="262">
        <f t="shared" si="34"/>
        <v>6.6094932978737857</v>
      </c>
      <c r="CK61" s="262">
        <f t="shared" si="34"/>
        <v>6.6450880366149931</v>
      </c>
      <c r="CL61" s="262">
        <f t="shared" si="34"/>
        <v>6.6801147753277803</v>
      </c>
      <c r="CM61" s="262">
        <f t="shared" si="34"/>
        <v>6.714582907291069</v>
      </c>
      <c r="CN61" s="262">
        <f t="shared" si="34"/>
        <v>6.7485016664306823</v>
      </c>
      <c r="CO61" s="262">
        <f t="shared" si="34"/>
        <v>6.7818801305346899</v>
      </c>
      <c r="CP61" s="262">
        <f t="shared" si="34"/>
        <v>6.814727224163784</v>
      </c>
      <c r="CQ61" s="262">
        <f t="shared" si="34"/>
        <v>6.8470517213417974</v>
      </c>
      <c r="CR61" s="262">
        <f t="shared" si="34"/>
        <v>6.8788622480856656</v>
      </c>
      <c r="CS61" s="262">
        <f t="shared" si="34"/>
        <v>6.9101672848162803</v>
      </c>
      <c r="CT61" s="262">
        <f t="shared" si="34"/>
        <v>6.9409751686794348</v>
      </c>
      <c r="CU61" s="262">
        <f t="shared" si="34"/>
        <v>6.9712940957974157</v>
      </c>
      <c r="CV61" s="262">
        <f t="shared" si="34"/>
        <v>7.0011321234658395</v>
      </c>
      <c r="CW61" s="262">
        <f t="shared" si="34"/>
        <v>7.0304971723060943</v>
      </c>
      <c r="CX61" s="262">
        <f t="shared" si="34"/>
        <v>7.059397028380797</v>
      </c>
      <c r="CY61" s="262">
        <f t="shared" si="34"/>
        <v>7.0878393452775175</v>
      </c>
      <c r="CZ61" s="262">
        <f t="shared" si="34"/>
        <v>7.1158316461645343</v>
      </c>
      <c r="DA61" s="262">
        <f t="shared" si="34"/>
        <v>7.1433813258212684</v>
      </c>
      <c r="DB61" s="262">
        <f t="shared" si="34"/>
        <v>7.1704956526452772</v>
      </c>
      <c r="DC61" s="262">
        <f t="shared" si="34"/>
        <v>7.1971817706370818</v>
      </c>
      <c r="DD61" s="262">
        <f t="shared" si="34"/>
        <v>7.2234467013637067</v>
      </c>
      <c r="DE61" s="262">
        <f t="shared" si="34"/>
        <v>7.2492973459014891</v>
      </c>
      <c r="DF61" s="262">
        <f t="shared" si="34"/>
        <v>7.2747404867584873</v>
      </c>
      <c r="DG61" s="262">
        <f t="shared" si="34"/>
        <v>7.2997827897766756</v>
      </c>
      <c r="DH61" s="262">
        <f t="shared" si="34"/>
        <v>7.324430806013968</v>
      </c>
      <c r="DI61" s="262">
        <f t="shared" si="34"/>
        <v>7.348690973606038</v>
      </c>
      <c r="DJ61" s="262">
        <f t="shared" si="34"/>
        <v>7.372569619607872</v>
      </c>
      <c r="DK61" s="262">
        <f t="shared" si="34"/>
        <v>7.3960729618148937</v>
      </c>
      <c r="DL61" s="262">
        <f t="shared" si="34"/>
        <v>7.4192071105635513</v>
      </c>
      <c r="DM61" s="262">
        <f t="shared" si="34"/>
        <v>7.4419780705111771</v>
      </c>
      <c r="DN61" s="262">
        <f t="shared" si="34"/>
        <v>7.4643917423949748</v>
      </c>
      <c r="DO61" s="262">
        <f t="shared" si="34"/>
        <v>7.4864539247699664</v>
      </c>
      <c r="DP61" s="262">
        <f t="shared" si="34"/>
        <v>7.5081703157257529</v>
      </c>
      <c r="DQ61" s="262">
        <f t="shared" si="34"/>
        <v>7.5295465145819414</v>
      </c>
      <c r="DR61" s="262">
        <f t="shared" si="34"/>
        <v>7.5505880235621241</v>
      </c>
      <c r="DS61" s="270"/>
      <c r="DT61" s="270"/>
      <c r="DU61" s="270"/>
      <c r="DV61" s="270"/>
    </row>
    <row r="62" spans="1:147">
      <c r="A62" s="223" t="s">
        <v>825</v>
      </c>
      <c r="B62" s="262">
        <f>+B61+B56</f>
        <v>0.1217066158943941</v>
      </c>
      <c r="C62" s="262">
        <f t="shared" ref="C62:BN62" si="35">+C61+C56</f>
        <v>0.14455281068668524</v>
      </c>
      <c r="D62" s="262">
        <f t="shared" si="35"/>
        <v>0.18359509994461043</v>
      </c>
      <c r="E62" s="262">
        <f t="shared" si="35"/>
        <v>0.22842677270374509</v>
      </c>
      <c r="F62" s="262">
        <f t="shared" si="35"/>
        <v>0.27918600145694122</v>
      </c>
      <c r="G62" s="262">
        <f t="shared" si="35"/>
        <v>0.33560647130784832</v>
      </c>
      <c r="H62" s="262">
        <f t="shared" si="35"/>
        <v>0.39718087503476812</v>
      </c>
      <c r="I62" s="262">
        <f t="shared" si="35"/>
        <v>0.46328357729549985</v>
      </c>
      <c r="J62" s="262">
        <f t="shared" si="35"/>
        <v>0.55902121271225724</v>
      </c>
      <c r="K62" s="262">
        <f t="shared" si="35"/>
        <v>0.66672123197302446</v>
      </c>
      <c r="L62" s="262">
        <f t="shared" si="35"/>
        <v>0.78551409137932038</v>
      </c>
      <c r="M62" s="262">
        <f t="shared" si="35"/>
        <v>0.90865109985363113</v>
      </c>
      <c r="N62" s="262">
        <f t="shared" si="35"/>
        <v>1.040815918310914</v>
      </c>
      <c r="O62" s="262">
        <f t="shared" si="35"/>
        <v>1.1812603803744339</v>
      </c>
      <c r="P62" s="262">
        <f t="shared" si="35"/>
        <v>1.3293598664987849</v>
      </c>
      <c r="Q62" s="262">
        <f t="shared" si="35"/>
        <v>1.4845836142872268</v>
      </c>
      <c r="R62" s="262">
        <f t="shared" si="35"/>
        <v>1.6464738023929901</v>
      </c>
      <c r="S62" s="262">
        <f t="shared" si="35"/>
        <v>1.8146291469285256</v>
      </c>
      <c r="T62" s="262">
        <f t="shared" si="35"/>
        <v>1.9886909902929379</v>
      </c>
      <c r="U62" s="262">
        <f t="shared" si="35"/>
        <v>2.1683307862478793</v>
      </c>
      <c r="V62" s="262">
        <f t="shared" si="35"/>
        <v>2.3532463489220148</v>
      </c>
      <c r="W62" s="262">
        <f t="shared" si="35"/>
        <v>2.5431629872599255</v>
      </c>
      <c r="X62" s="262">
        <f t="shared" si="35"/>
        <v>2.737821981502516</v>
      </c>
      <c r="Y62" s="262">
        <f t="shared" si="35"/>
        <v>2.9369581535133733</v>
      </c>
      <c r="Z62" s="262">
        <f t="shared" si="35"/>
        <v>3.1402763478521702</v>
      </c>
      <c r="AA62" s="262">
        <f t="shared" si="35"/>
        <v>3.3473023975103087</v>
      </c>
      <c r="AB62" s="262">
        <f t="shared" si="35"/>
        <v>3.5556484521537737</v>
      </c>
      <c r="AC62" s="262">
        <f t="shared" si="35"/>
        <v>3.7619818452525515</v>
      </c>
      <c r="AD62" s="262">
        <f t="shared" si="35"/>
        <v>3.964385208172005</v>
      </c>
      <c r="AE62" s="262">
        <f t="shared" si="35"/>
        <v>4.1618603163232475</v>
      </c>
      <c r="AF62" s="262">
        <f t="shared" si="35"/>
        <v>4.3539960861556075</v>
      </c>
      <c r="AG62" s="262">
        <f t="shared" si="35"/>
        <v>4.5407469974109791</v>
      </c>
      <c r="AH62" s="262">
        <f t="shared" si="35"/>
        <v>4.7222859097888907</v>
      </c>
      <c r="AI62" s="262">
        <f t="shared" si="35"/>
        <v>4.8989070987188503</v>
      </c>
      <c r="AJ62" s="262">
        <f t="shared" si="35"/>
        <v>5.0709632259463895</v>
      </c>
      <c r="AK62" s="262">
        <f t="shared" si="35"/>
        <v>5.2388252212503232</v>
      </c>
      <c r="AL62" s="262">
        <f t="shared" si="35"/>
        <v>5.4028575782411643</v>
      </c>
      <c r="AM62" s="262">
        <f t="shared" si="35"/>
        <v>5.5634039482530184</v>
      </c>
      <c r="AN62" s="262">
        <f t="shared" si="35"/>
        <v>5.7207795355652831</v>
      </c>
      <c r="AO62" s="262">
        <f t="shared" si="35"/>
        <v>5.8752679054001806</v>
      </c>
      <c r="AP62" s="262">
        <f t="shared" si="35"/>
        <v>6.0271205784353707</v>
      </c>
      <c r="AQ62" s="262">
        <f t="shared" si="35"/>
        <v>6.1765583116478675</v>
      </c>
      <c r="AR62" s="262">
        <f t="shared" si="35"/>
        <v>6.3237733288274178</v>
      </c>
      <c r="AS62" s="262">
        <f t="shared" si="35"/>
        <v>6.4689320150547278</v>
      </c>
      <c r="AT62" s="262">
        <f t="shared" si="35"/>
        <v>6.6121777620988844</v>
      </c>
      <c r="AU62" s="262">
        <f t="shared" si="35"/>
        <v>6.7536337697449955</v>
      </c>
      <c r="AV62" s="262">
        <f t="shared" si="35"/>
        <v>6.8934056880219181</v>
      </c>
      <c r="AW62" s="262">
        <f t="shared" si="35"/>
        <v>7.0315840387180284</v>
      </c>
      <c r="AX62" s="262">
        <f t="shared" si="35"/>
        <v>7.1682463895714212</v>
      </c>
      <c r="AY62" s="262">
        <f t="shared" si="35"/>
        <v>7.3034592768141522</v>
      </c>
      <c r="AZ62" s="262">
        <f t="shared" si="35"/>
        <v>7.4372798853580768</v>
      </c>
      <c r="BA62" s="262">
        <f t="shared" si="35"/>
        <v>7.5697575036537703</v>
      </c>
      <c r="BB62" s="262">
        <f t="shared" si="35"/>
        <v>7.7009347741054084</v>
      </c>
      <c r="BC62" s="262">
        <f t="shared" si="35"/>
        <v>7.8308487612529518</v>
      </c>
      <c r="BD62" s="262">
        <f t="shared" si="35"/>
        <v>7.9595318596814266</v>
      </c>
      <c r="BE62" s="262">
        <f t="shared" si="35"/>
        <v>8.0870125624276472</v>
      </c>
      <c r="BF62" s="262">
        <f t="shared" si="35"/>
        <v>8.2133161089580682</v>
      </c>
      <c r="BG62" s="262">
        <f t="shared" si="35"/>
        <v>8.3384650298704077</v>
      </c>
      <c r="BH62" s="262">
        <f t="shared" si="35"/>
        <v>8.4624796035071128</v>
      </c>
      <c r="BI62" s="262">
        <f t="shared" si="35"/>
        <v>8.5853782377710726</v>
      </c>
      <c r="BJ62" s="262">
        <f t="shared" si="35"/>
        <v>8.704624583583259</v>
      </c>
      <c r="BK62" s="262">
        <f t="shared" si="35"/>
        <v>8.8210581829234584</v>
      </c>
      <c r="BL62" s="262">
        <f t="shared" si="35"/>
        <v>8.9352511115582622</v>
      </c>
      <c r="BM62" s="262">
        <f t="shared" si="35"/>
        <v>9.0475945621743321</v>
      </c>
      <c r="BN62" s="262">
        <f t="shared" si="35"/>
        <v>9.1583573479761675</v>
      </c>
      <c r="BO62" s="262">
        <f t="shared" ref="BO62:DR62" si="36">+BO61+BO56</f>
        <v>9.2677254434146459</v>
      </c>
      <c r="BP62" s="262">
        <f t="shared" si="36"/>
        <v>9.3758287150511173</v>
      </c>
      <c r="BQ62" s="262">
        <f t="shared" si="36"/>
        <v>9.4827589970219837</v>
      </c>
      <c r="BR62" s="262">
        <f t="shared" si="36"/>
        <v>9.5885823170014692</v>
      </c>
      <c r="BS62" s="262">
        <f t="shared" si="36"/>
        <v>9.6933471681776737</v>
      </c>
      <c r="BT62" s="262">
        <f t="shared" si="36"/>
        <v>9.7970901079887192</v>
      </c>
      <c r="BU62" s="262">
        <f t="shared" si="36"/>
        <v>9.8998395491258115</v>
      </c>
      <c r="BV62" s="262">
        <f t="shared" si="36"/>
        <v>10.001618327789982</v>
      </c>
      <c r="BW62" s="262">
        <f t="shared" si="36"/>
        <v>10.102445444652648</v>
      </c>
      <c r="BX62" s="262">
        <f t="shared" si="36"/>
        <v>10.202337245891021</v>
      </c>
      <c r="BY62" s="262">
        <f t="shared" si="36"/>
        <v>10.301308225109018</v>
      </c>
      <c r="BZ62" s="262">
        <f t="shared" si="36"/>
        <v>10.399371568446094</v>
      </c>
      <c r="CA62" s="262">
        <f t="shared" si="36"/>
        <v>10.496539525623724</v>
      </c>
      <c r="CB62" s="262">
        <f t="shared" si="36"/>
        <v>10.592823662936457</v>
      </c>
      <c r="CC62" s="262">
        <f t="shared" si="36"/>
        <v>10.688235036109338</v>
      </c>
      <c r="CD62" s="262">
        <f t="shared" si="36"/>
        <v>10.782784308710632</v>
      </c>
      <c r="CE62" s="262">
        <f t="shared" si="36"/>
        <v>10.876481833531905</v>
      </c>
      <c r="CF62" s="262">
        <f t="shared" si="36"/>
        <v>10.969337708745746</v>
      </c>
      <c r="CG62" s="262">
        <f t="shared" si="36"/>
        <v>11.061361816858518</v>
      </c>
      <c r="CH62" s="262">
        <f t="shared" si="36"/>
        <v>11.152563851906102</v>
      </c>
      <c r="CI62" s="262">
        <f t="shared" si="36"/>
        <v>11.242953338599188</v>
      </c>
      <c r="CJ62" s="262">
        <f t="shared" si="36"/>
        <v>11.332539645943406</v>
      </c>
      <c r="CK62" s="262">
        <f t="shared" si="36"/>
        <v>11.421331997057734</v>
      </c>
      <c r="CL62" s="262">
        <f t="shared" si="36"/>
        <v>11.5093394763697</v>
      </c>
      <c r="CM62" s="262">
        <f t="shared" si="36"/>
        <v>11.596571034995158</v>
      </c>
      <c r="CN62" s="262">
        <f t="shared" si="36"/>
        <v>11.683035494857773</v>
      </c>
      <c r="CO62" s="262">
        <f t="shared" si="36"/>
        <v>11.768741551930891</v>
      </c>
      <c r="CP62" s="262">
        <f t="shared" si="36"/>
        <v>11.853697778866499</v>
      </c>
      <c r="CQ62" s="262">
        <f t="shared" si="36"/>
        <v>11.937912627195089</v>
      </c>
      <c r="CR62" s="262">
        <f t="shared" si="36"/>
        <v>12.021394429224568</v>
      </c>
      <c r="CS62" s="262">
        <f t="shared" si="36"/>
        <v>12.104151399727929</v>
      </c>
      <c r="CT62" s="262">
        <f t="shared" si="36"/>
        <v>12.186191637482843</v>
      </c>
      <c r="CU62" s="262">
        <f t="shared" si="36"/>
        <v>12.267523126707703</v>
      </c>
      <c r="CV62" s="262">
        <f t="shared" si="36"/>
        <v>12.348153738425776</v>
      </c>
      <c r="CW62" s="262">
        <f t="shared" si="36"/>
        <v>12.428091231779913</v>
      </c>
      <c r="CX62" s="262">
        <f t="shared" si="36"/>
        <v>12.507343255313872</v>
      </c>
      <c r="CY62" s="262">
        <f t="shared" si="36"/>
        <v>12.585917348231632</v>
      </c>
      <c r="CZ62" s="262">
        <f t="shared" si="36"/>
        <v>12.663820941642836</v>
      </c>
      <c r="DA62" s="262">
        <f t="shared" si="36"/>
        <v>12.741061359800025</v>
      </c>
      <c r="DB62" s="262">
        <f t="shared" si="36"/>
        <v>12.817645821331716</v>
      </c>
      <c r="DC62" s="262">
        <f t="shared" si="36"/>
        <v>12.893581440473934</v>
      </c>
      <c r="DD62" s="262">
        <f t="shared" si="36"/>
        <v>12.968875228302004</v>
      </c>
      <c r="DE62" s="262">
        <f t="shared" si="36"/>
        <v>13.043534093963679</v>
      </c>
      <c r="DF62" s="262">
        <f t="shared" si="36"/>
        <v>13.117564845914105</v>
      </c>
      <c r="DG62" s="262">
        <f t="shared" si="36"/>
        <v>13.190974193152853</v>
      </c>
      <c r="DH62" s="262">
        <f t="shared" si="36"/>
        <v>13.263768746462862</v>
      </c>
      <c r="DI62" s="262">
        <f t="shared" si="36"/>
        <v>13.335955019650992</v>
      </c>
      <c r="DJ62" s="262">
        <f t="shared" si="36"/>
        <v>13.407539430789729</v>
      </c>
      <c r="DK62" s="262">
        <f t="shared" si="36"/>
        <v>13.478528303459449</v>
      </c>
      <c r="DL62" s="262">
        <f t="shared" si="36"/>
        <v>13.548927867990614</v>
      </c>
      <c r="DM62" s="262">
        <f t="shared" si="36"/>
        <v>13.618744262705198</v>
      </c>
      <c r="DN62" s="262">
        <f t="shared" si="36"/>
        <v>13.687983535156631</v>
      </c>
      <c r="DO62" s="262">
        <f t="shared" si="36"/>
        <v>13.756651643367523</v>
      </c>
      <c r="DP62" s="262">
        <f t="shared" si="36"/>
        <v>13.824754457064444</v>
      </c>
      <c r="DQ62" s="262">
        <f t="shared" si="36"/>
        <v>13.892297758909045</v>
      </c>
      <c r="DR62" s="262">
        <f t="shared" si="36"/>
        <v>13.959287245724809</v>
      </c>
      <c r="DS62" s="270"/>
      <c r="DT62" s="270"/>
      <c r="DU62" s="270"/>
      <c r="DV62" s="270"/>
    </row>
    <row r="80" ht="17.25" customHeight="1"/>
    <row r="81" ht="18" customHeight="1"/>
    <row r="82" ht="28.5" customHeight="1"/>
    <row r="83" ht="20.25" customHeight="1"/>
    <row r="84" ht="17.25" customHeight="1"/>
    <row r="85" ht="17.25" customHeight="1"/>
    <row r="86" ht="17.25" customHeight="1"/>
    <row r="87" ht="17.25" customHeight="1"/>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B5DE-307F-4CA8-947F-86AA12FF1981}">
  <sheetPr codeName="Sheet18"/>
  <dimension ref="A1:I201"/>
  <sheetViews>
    <sheetView topLeftCell="A172" zoomScale="70" zoomScaleNormal="70" workbookViewId="0">
      <selection activeCell="J184" sqref="J184"/>
    </sheetView>
  </sheetViews>
  <sheetFormatPr defaultColWidth="9.15234375" defaultRowHeight="15.75" customHeight="1"/>
  <cols>
    <col min="1" max="1" width="25.3828125" style="713" customWidth="1"/>
    <col min="2" max="2" width="13.69140625" style="713" customWidth="1"/>
    <col min="3" max="3" width="12.15234375" style="713" customWidth="1"/>
    <col min="4" max="4" width="23.3046875" style="713" customWidth="1"/>
    <col min="5" max="5" width="11.84375" style="713" customWidth="1"/>
    <col min="6" max="16384" width="9.15234375" style="713"/>
  </cols>
  <sheetData>
    <row r="1" spans="1:9" s="711" customFormat="1" ht="15.75" customHeight="1">
      <c r="A1" s="710" t="s">
        <v>329</v>
      </c>
    </row>
    <row r="3" spans="1:9" ht="15.75" customHeight="1">
      <c r="A3" s="712" t="s">
        <v>330</v>
      </c>
      <c r="B3" s="712" t="s">
        <v>331</v>
      </c>
      <c r="C3" s="712" t="s">
        <v>332</v>
      </c>
      <c r="D3" s="712" t="s">
        <v>333</v>
      </c>
      <c r="E3" s="712" t="s">
        <v>334</v>
      </c>
      <c r="F3" s="713" t="s">
        <v>1780</v>
      </c>
      <c r="G3" s="712" t="s">
        <v>1772</v>
      </c>
      <c r="H3" s="712" t="s">
        <v>1776</v>
      </c>
    </row>
    <row r="4" spans="1:9" ht="15.75" customHeight="1">
      <c r="A4" s="711" t="s">
        <v>353</v>
      </c>
      <c r="B4" s="711" t="s">
        <v>354</v>
      </c>
      <c r="C4" s="711">
        <v>10</v>
      </c>
      <c r="D4" s="711" t="s">
        <v>348</v>
      </c>
      <c r="E4" s="711" t="s">
        <v>348</v>
      </c>
      <c r="F4" s="713" t="str">
        <f>VLOOKUP(A4,'averageTemp1885-1915'!$B$2:$D$238,2,TRUE)</f>
        <v>27.5996962365591</v>
      </c>
    </row>
    <row r="5" spans="1:9" ht="15.75" customHeight="1">
      <c r="A5" s="711" t="s">
        <v>335</v>
      </c>
      <c r="B5" s="711" t="s">
        <v>336</v>
      </c>
      <c r="C5" s="711">
        <v>12</v>
      </c>
      <c r="D5" s="711" t="s">
        <v>337</v>
      </c>
      <c r="E5" s="711" t="s">
        <v>337</v>
      </c>
      <c r="F5" s="713" t="str">
        <f>VLOOKUP(A5,'averageTemp1885-1915'!$B$2:$D$238,2,TRUE)</f>
        <v>13.7441935483871</v>
      </c>
      <c r="H5" s="713" t="s">
        <v>1777</v>
      </c>
    </row>
    <row r="6" spans="1:9" ht="15.75" customHeight="1">
      <c r="A6" s="711" t="s">
        <v>344</v>
      </c>
      <c r="B6" s="711" t="s">
        <v>345</v>
      </c>
      <c r="C6" s="711">
        <v>9</v>
      </c>
      <c r="D6" s="711" t="s">
        <v>57</v>
      </c>
      <c r="E6" s="711" t="s">
        <v>57</v>
      </c>
      <c r="F6" s="713" t="str">
        <f>VLOOKUP(A6,'averageTemp1885-1915'!$B$2:$D$238,2,TRUE)</f>
        <v>21.4610564516129</v>
      </c>
    </row>
    <row r="7" spans="1:9" ht="15.75" customHeight="1">
      <c r="A7" s="711" t="s">
        <v>338</v>
      </c>
      <c r="B7" s="711" t="s">
        <v>339</v>
      </c>
      <c r="C7" s="711">
        <v>5</v>
      </c>
      <c r="D7" s="711" t="s">
        <v>53</v>
      </c>
      <c r="E7" s="711" t="s">
        <v>53</v>
      </c>
      <c r="F7" s="713" t="str">
        <f>VLOOKUP(A7,'averageTemp1885-1915'!$B$2:$D$238,2,TRUE)</f>
        <v>12.3750672043011</v>
      </c>
    </row>
    <row r="8" spans="1:9" ht="15.75" customHeight="1">
      <c r="A8" s="714" t="s">
        <v>593</v>
      </c>
      <c r="B8" s="711" t="s">
        <v>594</v>
      </c>
      <c r="C8" s="711">
        <v>10</v>
      </c>
      <c r="D8" s="711" t="s">
        <v>348</v>
      </c>
      <c r="E8" s="711" t="s">
        <v>348</v>
      </c>
      <c r="F8" s="713" t="s">
        <v>200</v>
      </c>
    </row>
    <row r="9" spans="1:9" ht="15.75" customHeight="1">
      <c r="A9" s="711" t="s">
        <v>707</v>
      </c>
      <c r="B9" s="711" t="s">
        <v>708</v>
      </c>
      <c r="C9" s="711">
        <v>8</v>
      </c>
      <c r="D9" s="711" t="s">
        <v>366</v>
      </c>
      <c r="E9" s="711" t="s">
        <v>366</v>
      </c>
      <c r="F9" s="715" t="s">
        <v>1748</v>
      </c>
      <c r="H9" s="711" t="s">
        <v>1777</v>
      </c>
    </row>
    <row r="10" spans="1:9" ht="15.75" customHeight="1">
      <c r="A10" s="711" t="s">
        <v>349</v>
      </c>
      <c r="B10" s="711" t="s">
        <v>350</v>
      </c>
      <c r="C10" s="711">
        <v>10</v>
      </c>
      <c r="D10" s="711" t="s">
        <v>348</v>
      </c>
      <c r="E10" s="711" t="s">
        <v>348</v>
      </c>
      <c r="F10" s="713" t="str">
        <f>VLOOKUP(A10,'averageTemp1885-1915'!$B$2:$D$238,2,TRUE)</f>
        <v>14.3285349462366</v>
      </c>
    </row>
    <row r="11" spans="1:9" ht="15.75" customHeight="1">
      <c r="A11" s="711" t="s">
        <v>351</v>
      </c>
      <c r="B11" s="711" t="s">
        <v>352</v>
      </c>
      <c r="C11" s="711">
        <v>5</v>
      </c>
      <c r="D11" s="711" t="s">
        <v>53</v>
      </c>
      <c r="E11" s="711" t="s">
        <v>53</v>
      </c>
      <c r="F11" s="713" t="str">
        <f>VLOOKUP(A11,'averageTemp1885-1915'!$B$2:$D$238,2,TRUE)</f>
        <v>8.29113709677419</v>
      </c>
    </row>
    <row r="12" spans="1:9" ht="15.75" customHeight="1">
      <c r="A12" s="711" t="s">
        <v>342</v>
      </c>
      <c r="B12" s="711" t="s">
        <v>343</v>
      </c>
      <c r="C12" s="711">
        <v>1</v>
      </c>
      <c r="D12" s="711" t="s">
        <v>104</v>
      </c>
      <c r="E12" s="711" t="s">
        <v>104</v>
      </c>
      <c r="F12" s="715" t="s">
        <v>1323</v>
      </c>
    </row>
    <row r="13" spans="1:9" ht="15.75" customHeight="1">
      <c r="A13" s="711" t="s">
        <v>346</v>
      </c>
      <c r="B13" s="711" t="s">
        <v>347</v>
      </c>
      <c r="C13" s="711">
        <v>10</v>
      </c>
      <c r="D13" s="711" t="s">
        <v>348</v>
      </c>
      <c r="E13" s="711" t="s">
        <v>348</v>
      </c>
      <c r="F13" s="715" t="s">
        <v>1332</v>
      </c>
      <c r="I13" s="712"/>
    </row>
    <row r="14" spans="1:9" ht="15.75" customHeight="1">
      <c r="A14" s="711" t="s">
        <v>355</v>
      </c>
      <c r="B14" s="711" t="s">
        <v>356</v>
      </c>
      <c r="C14" s="711">
        <v>11</v>
      </c>
      <c r="D14" s="711" t="s">
        <v>357</v>
      </c>
      <c r="E14" s="711" t="s">
        <v>114</v>
      </c>
      <c r="F14" s="713" t="str">
        <f>VLOOKUP(A14,'averageTemp1885-1915'!$B$2:$D$238,2,TRUE)</f>
        <v>21.465311827957</v>
      </c>
      <c r="H14" s="713" t="s">
        <v>1778</v>
      </c>
    </row>
    <row r="15" spans="1:9" ht="15.75" customHeight="1">
      <c r="A15" s="711" t="s">
        <v>358</v>
      </c>
      <c r="B15" s="711" t="s">
        <v>359</v>
      </c>
      <c r="C15" s="711">
        <v>2</v>
      </c>
      <c r="D15" s="711" t="s">
        <v>105</v>
      </c>
      <c r="E15" s="711" t="s">
        <v>105</v>
      </c>
      <c r="F15" s="713" t="str">
        <f>VLOOKUP(A15,'averageTemp1885-1915'!$B$2:$D$238,2,TRUE)</f>
        <v>5.90825268817204</v>
      </c>
    </row>
    <row r="16" spans="1:9" ht="15.75" customHeight="1">
      <c r="A16" s="711" t="s">
        <v>360</v>
      </c>
      <c r="B16" s="711" t="s">
        <v>361</v>
      </c>
      <c r="C16" s="711">
        <v>5</v>
      </c>
      <c r="D16" s="711" t="s">
        <v>53</v>
      </c>
      <c r="E16" s="711" t="s">
        <v>53</v>
      </c>
      <c r="F16" s="713" t="str">
        <f>VLOOKUP(A16,'averageTemp1885-1915'!$B$2:$D$238,2,TRUE)</f>
        <v>10.9133817204301</v>
      </c>
    </row>
    <row r="17" spans="1:7" ht="15.75" customHeight="1">
      <c r="A17" s="711" t="s">
        <v>397</v>
      </c>
      <c r="B17" s="711" t="s">
        <v>398</v>
      </c>
      <c r="C17" s="711">
        <v>9</v>
      </c>
      <c r="D17" s="711" t="s">
        <v>57</v>
      </c>
      <c r="E17" s="711" t="s">
        <v>57</v>
      </c>
      <c r="F17" s="713" t="str">
        <f>VLOOKUP(A17,'averageTemp1885-1915'!$B$2:$D$238,2,TRUE)</f>
        <v>19.7946747311828</v>
      </c>
    </row>
    <row r="18" spans="1:7" ht="15.75" customHeight="1">
      <c r="A18" s="711" t="s">
        <v>373</v>
      </c>
      <c r="B18" s="711" t="s">
        <v>374</v>
      </c>
      <c r="C18" s="711">
        <v>2</v>
      </c>
      <c r="D18" s="711" t="s">
        <v>105</v>
      </c>
      <c r="E18" s="711" t="s">
        <v>105</v>
      </c>
      <c r="F18" s="713" t="str">
        <f>VLOOKUP(A18,'averageTemp1885-1915'!$B$2:$D$238,2,TRUE)</f>
        <v>9.21794623655914</v>
      </c>
    </row>
    <row r="19" spans="1:7" ht="15.75" customHeight="1">
      <c r="A19" s="711" t="s">
        <v>377</v>
      </c>
      <c r="B19" s="711" t="s">
        <v>378</v>
      </c>
      <c r="C19" s="711">
        <v>9</v>
      </c>
      <c r="D19" s="711" t="s">
        <v>57</v>
      </c>
      <c r="E19" s="711" t="s">
        <v>57</v>
      </c>
      <c r="F19" s="713" t="str">
        <f>VLOOKUP(A19,'averageTemp1885-1915'!$B$2:$D$238,2,TRUE)</f>
        <v>26.5406861111111</v>
      </c>
    </row>
    <row r="20" spans="1:7" ht="15.75" customHeight="1">
      <c r="A20" s="711" t="s">
        <v>395</v>
      </c>
      <c r="B20" s="711" t="s">
        <v>396</v>
      </c>
      <c r="C20" s="711">
        <v>9</v>
      </c>
      <c r="D20" s="711" t="s">
        <v>57</v>
      </c>
      <c r="E20" s="711" t="s">
        <v>57</v>
      </c>
      <c r="F20" s="715" t="s">
        <v>1380</v>
      </c>
    </row>
    <row r="21" spans="1:7" ht="15.75" customHeight="1">
      <c r="A21" s="711" t="s">
        <v>367</v>
      </c>
      <c r="B21" s="711" t="s">
        <v>368</v>
      </c>
      <c r="C21" s="711">
        <v>12</v>
      </c>
      <c r="D21" s="711" t="s">
        <v>337</v>
      </c>
      <c r="E21" s="711" t="s">
        <v>337</v>
      </c>
      <c r="F21" s="713" t="str">
        <f>VLOOKUP(A21,'averageTemp1885-1915'!$B$2:$D$238,2,TRUE)</f>
        <v>24.7281666666667</v>
      </c>
    </row>
    <row r="22" spans="1:7" ht="15.75" customHeight="1">
      <c r="A22" s="711" t="s">
        <v>393</v>
      </c>
      <c r="B22" s="711" t="s">
        <v>394</v>
      </c>
      <c r="C22" s="711">
        <v>5</v>
      </c>
      <c r="D22" s="711" t="s">
        <v>53</v>
      </c>
      <c r="E22" s="711" t="s">
        <v>53</v>
      </c>
      <c r="F22" s="713" t="str">
        <f>VLOOKUP(A22,'averageTemp1885-1915'!$B$2:$D$238,2,TRUE)</f>
        <v>10.2785752688172</v>
      </c>
    </row>
    <row r="23" spans="1:7" ht="15.75" customHeight="1">
      <c r="A23" s="711" t="s">
        <v>364</v>
      </c>
      <c r="B23" s="711" t="s">
        <v>365</v>
      </c>
      <c r="C23" s="711">
        <v>8</v>
      </c>
      <c r="D23" s="711" t="s">
        <v>366</v>
      </c>
      <c r="E23" s="711" t="s">
        <v>366</v>
      </c>
      <c r="F23" s="713" t="str">
        <f>VLOOKUP(A23,'averageTemp1885-1915'!$B$2:$D$238,2,TRUE)</f>
        <v>25.6631774193548</v>
      </c>
    </row>
    <row r="24" spans="1:7" ht="15.75" customHeight="1">
      <c r="A24" s="711" t="s">
        <v>362</v>
      </c>
      <c r="B24" s="711" t="s">
        <v>363</v>
      </c>
      <c r="C24" s="711">
        <v>10</v>
      </c>
      <c r="D24" s="711" t="s">
        <v>348</v>
      </c>
      <c r="E24" s="711" t="s">
        <v>348</v>
      </c>
      <c r="F24" s="713" t="str">
        <f>VLOOKUP(A24,'averageTemp1885-1915'!$B$2:$D$238,2,TRUE)</f>
        <v>24.8386935483871</v>
      </c>
    </row>
    <row r="25" spans="1:7" ht="15.75" customHeight="1">
      <c r="A25" s="711" t="s">
        <v>385</v>
      </c>
      <c r="B25" s="711" t="s">
        <v>386</v>
      </c>
      <c r="C25" s="711">
        <v>5</v>
      </c>
      <c r="D25" s="711" t="s">
        <v>53</v>
      </c>
      <c r="E25" s="711" t="s">
        <v>53</v>
      </c>
      <c r="F25" s="715" t="s">
        <v>1370</v>
      </c>
    </row>
    <row r="26" spans="1:7" ht="15.75" customHeight="1">
      <c r="A26" s="711" t="s">
        <v>371</v>
      </c>
      <c r="B26" s="711" t="s">
        <v>372</v>
      </c>
      <c r="C26" s="711">
        <v>5</v>
      </c>
      <c r="D26" s="711" t="s">
        <v>53</v>
      </c>
      <c r="E26" s="711" t="s">
        <v>53</v>
      </c>
      <c r="F26" s="713" t="str">
        <f>VLOOKUP(A26,'averageTemp1885-1915'!$B$2:$D$238,2,TRUE)</f>
        <v>5.65687634408602</v>
      </c>
    </row>
    <row r="27" spans="1:7" ht="15.75" customHeight="1">
      <c r="A27" s="711" t="s">
        <v>375</v>
      </c>
      <c r="B27" s="711" t="s">
        <v>376</v>
      </c>
      <c r="C27" s="711">
        <v>10</v>
      </c>
      <c r="D27" s="711" t="s">
        <v>348</v>
      </c>
      <c r="E27" s="711" t="s">
        <v>348</v>
      </c>
      <c r="F27" s="713" t="str">
        <f>VLOOKUP(A27,'averageTemp1885-1915'!$B$2:$D$238,2,TRUE)</f>
        <v>24.7106505376344</v>
      </c>
    </row>
    <row r="28" spans="1:7" ht="15.75" customHeight="1">
      <c r="A28" s="714" t="s">
        <v>379</v>
      </c>
      <c r="B28" s="711" t="s">
        <v>380</v>
      </c>
      <c r="C28" s="711">
        <v>10</v>
      </c>
      <c r="D28" s="711" t="s">
        <v>348</v>
      </c>
      <c r="E28" s="711" t="s">
        <v>348</v>
      </c>
      <c r="F28" s="713" t="s">
        <v>200</v>
      </c>
      <c r="G28" s="713" t="s">
        <v>1773</v>
      </c>
    </row>
    <row r="29" spans="1:7" ht="15.75" customHeight="1">
      <c r="A29" s="711" t="s">
        <v>383</v>
      </c>
      <c r="B29" s="711" t="s">
        <v>384</v>
      </c>
      <c r="C29" s="711">
        <v>10</v>
      </c>
      <c r="D29" s="711" t="s">
        <v>348</v>
      </c>
      <c r="E29" s="711" t="s">
        <v>348</v>
      </c>
      <c r="F29" s="713" t="str">
        <f>VLOOKUP(A29,'averageTemp1885-1915'!$B$2:$D$238,2,TRUE)</f>
        <v>20.6190698924731</v>
      </c>
    </row>
    <row r="30" spans="1:7" ht="15.75" customHeight="1">
      <c r="A30" s="711" t="s">
        <v>389</v>
      </c>
      <c r="B30" s="711" t="s">
        <v>390</v>
      </c>
      <c r="C30" s="711">
        <v>10</v>
      </c>
      <c r="D30" s="711" t="s">
        <v>348</v>
      </c>
      <c r="E30" s="711" t="s">
        <v>348</v>
      </c>
      <c r="F30" s="713" t="str">
        <f>VLOOKUP(A30,'averageTemp1885-1915'!$B$2:$D$238,2,TRUE)</f>
        <v>24.4558629032258</v>
      </c>
    </row>
    <row r="31" spans="1:7" ht="15.75" customHeight="1">
      <c r="A31" s="711" t="s">
        <v>369</v>
      </c>
      <c r="B31" s="711" t="s">
        <v>370</v>
      </c>
      <c r="C31" s="711">
        <v>10</v>
      </c>
      <c r="D31" s="711" t="s">
        <v>348</v>
      </c>
      <c r="E31" s="711" t="s">
        <v>348</v>
      </c>
      <c r="F31" s="713" t="str">
        <f>VLOOKUP(A31,'averageTemp1885-1915'!$B$2:$D$238,2,TRUE)</f>
        <v>26.1220564516129</v>
      </c>
    </row>
    <row r="32" spans="1:7" ht="15.75" customHeight="1">
      <c r="A32" s="714" t="s">
        <v>391</v>
      </c>
      <c r="B32" s="711" t="s">
        <v>392</v>
      </c>
      <c r="C32" s="711">
        <v>12</v>
      </c>
      <c r="D32" s="711" t="s">
        <v>337</v>
      </c>
      <c r="E32" s="711" t="s">
        <v>337</v>
      </c>
      <c r="F32" s="715" t="s">
        <v>1572</v>
      </c>
      <c r="G32" s="713" t="s">
        <v>1775</v>
      </c>
    </row>
    <row r="33" spans="1:6" ht="15.75" customHeight="1">
      <c r="A33" s="711" t="s">
        <v>381</v>
      </c>
      <c r="B33" s="711" t="s">
        <v>382</v>
      </c>
      <c r="C33" s="711">
        <v>12</v>
      </c>
      <c r="D33" s="711" t="s">
        <v>337</v>
      </c>
      <c r="E33" s="711" t="s">
        <v>337</v>
      </c>
      <c r="F33" s="713" t="str">
        <f>VLOOKUP(A33,'averageTemp1885-1915'!$B$2:$D$238,2,TRUE)</f>
        <v>11.6581747311828</v>
      </c>
    </row>
    <row r="34" spans="1:6" ht="15.75" customHeight="1">
      <c r="A34" s="711" t="s">
        <v>387</v>
      </c>
      <c r="B34" s="711" t="s">
        <v>388</v>
      </c>
      <c r="C34" s="711">
        <v>9</v>
      </c>
      <c r="D34" s="711" t="s">
        <v>57</v>
      </c>
      <c r="E34" s="711" t="s">
        <v>57</v>
      </c>
      <c r="F34" s="713" t="str">
        <f>VLOOKUP(A34,'averageTemp1885-1915'!$B$2:$D$238,2,TRUE)</f>
        <v>21.5250322580645</v>
      </c>
    </row>
    <row r="35" spans="1:6" ht="15.75" customHeight="1">
      <c r="A35" s="711" t="s">
        <v>409</v>
      </c>
      <c r="B35" s="711" t="s">
        <v>410</v>
      </c>
      <c r="C35" s="711">
        <v>9</v>
      </c>
      <c r="D35" s="711" t="s">
        <v>57</v>
      </c>
      <c r="E35" s="711" t="s">
        <v>57</v>
      </c>
      <c r="F35" s="715" t="s">
        <v>1395</v>
      </c>
    </row>
    <row r="36" spans="1:6" ht="15.75" customHeight="1">
      <c r="A36" s="711" t="s">
        <v>403</v>
      </c>
      <c r="B36" s="711" t="s">
        <v>404</v>
      </c>
      <c r="C36" s="711">
        <v>11</v>
      </c>
      <c r="D36" s="711" t="s">
        <v>357</v>
      </c>
      <c r="E36" s="711" t="s">
        <v>114</v>
      </c>
      <c r="F36" s="715" t="e" vm="1">
        <f>_FV(-5,"62761290322581")</f>
        <v>#VALUE!</v>
      </c>
    </row>
    <row r="37" spans="1:6" ht="15.75" customHeight="1">
      <c r="A37" s="711" t="s">
        <v>679</v>
      </c>
      <c r="B37" s="711" t="s">
        <v>680</v>
      </c>
      <c r="C37" s="711">
        <v>2</v>
      </c>
      <c r="D37" s="711" t="s">
        <v>105</v>
      </c>
      <c r="E37" s="711" t="s">
        <v>105</v>
      </c>
      <c r="F37" s="713" t="str">
        <f>VLOOKUP(A37,'averageTemp1885-1915'!$B$2:$D$238,2,TRUE)</f>
        <v>6.67612903225806</v>
      </c>
    </row>
    <row r="38" spans="1:6" ht="15.75" customHeight="1">
      <c r="A38" s="711" t="s">
        <v>413</v>
      </c>
      <c r="B38" s="711" t="s">
        <v>414</v>
      </c>
      <c r="C38" s="711">
        <v>10</v>
      </c>
      <c r="D38" s="711" t="s">
        <v>348</v>
      </c>
      <c r="E38" s="711" t="s">
        <v>348</v>
      </c>
      <c r="F38" s="713" t="str">
        <f>VLOOKUP(A38,'averageTemp1885-1915'!$B$2:$D$238,2,TRUE)</f>
        <v>9.0937311827957</v>
      </c>
    </row>
    <row r="39" spans="1:6" ht="15.75" customHeight="1">
      <c r="A39" s="711" t="s">
        <v>54</v>
      </c>
      <c r="B39" s="711" t="s">
        <v>415</v>
      </c>
      <c r="C39" s="711">
        <v>6</v>
      </c>
      <c r="D39" s="711" t="s">
        <v>54</v>
      </c>
      <c r="E39" s="711" t="s">
        <v>54</v>
      </c>
      <c r="F39" s="713" t="str">
        <f>VLOOKUP(A39,'averageTemp1885-1915'!$B$2:$D$238,2,TRUE)</f>
        <v>6.3002688172043</v>
      </c>
    </row>
    <row r="40" spans="1:6" ht="15.75" customHeight="1">
      <c r="A40" s="711" t="s">
        <v>426</v>
      </c>
      <c r="B40" s="711" t="s">
        <v>427</v>
      </c>
      <c r="C40" s="711">
        <v>9</v>
      </c>
      <c r="D40" s="711" t="s">
        <v>57</v>
      </c>
      <c r="E40" s="711" t="s">
        <v>57</v>
      </c>
      <c r="F40" s="713" t="str">
        <f>VLOOKUP(A40,'averageTemp1885-1915'!$B$2:$D$238,2,TRUE)</f>
        <v>25.4545055555556</v>
      </c>
    </row>
    <row r="41" spans="1:6" ht="15.75" customHeight="1">
      <c r="A41" s="711" t="s">
        <v>401</v>
      </c>
      <c r="B41" s="711" t="s">
        <v>402</v>
      </c>
      <c r="C41" s="711">
        <v>9</v>
      </c>
      <c r="D41" s="711" t="s">
        <v>57</v>
      </c>
      <c r="E41" s="711" t="s">
        <v>57</v>
      </c>
      <c r="F41" s="713" t="str">
        <f>VLOOKUP(A41,'averageTemp1885-1915'!$B$2:$D$238,2,TRUE)</f>
        <v>23.8351129032258</v>
      </c>
    </row>
    <row r="42" spans="1:6" ht="15.75" customHeight="1">
      <c r="A42" s="711" t="s">
        <v>422</v>
      </c>
      <c r="B42" s="711" t="s">
        <v>423</v>
      </c>
      <c r="C42" s="711">
        <v>9</v>
      </c>
      <c r="D42" s="711" t="s">
        <v>57</v>
      </c>
      <c r="E42" s="711" t="s">
        <v>57</v>
      </c>
      <c r="F42" s="715" t="s">
        <v>1409</v>
      </c>
    </row>
    <row r="43" spans="1:6" ht="15.75" customHeight="1">
      <c r="A43" s="711" t="s">
        <v>416</v>
      </c>
      <c r="B43" s="711" t="s">
        <v>417</v>
      </c>
      <c r="C43" s="711">
        <v>10</v>
      </c>
      <c r="D43" s="711" t="s">
        <v>348</v>
      </c>
      <c r="E43" s="711" t="s">
        <v>348</v>
      </c>
      <c r="F43" s="713" t="str">
        <f>VLOOKUP(A43,'averageTemp1885-1915'!$B$2:$D$238,2,TRUE)</f>
        <v>24.3761155913978</v>
      </c>
    </row>
    <row r="44" spans="1:6" ht="15.75" customHeight="1">
      <c r="A44" s="711" t="s">
        <v>418</v>
      </c>
      <c r="B44" s="711" t="s">
        <v>419</v>
      </c>
      <c r="C44" s="711">
        <v>9</v>
      </c>
      <c r="D44" s="711" t="s">
        <v>57</v>
      </c>
      <c r="E44" s="711" t="s">
        <v>57</v>
      </c>
      <c r="F44" s="713" t="str">
        <f>VLOOKUP(A44,'averageTemp1885-1915'!$B$2:$D$238,2,TRUE)</f>
        <v>25.4139937888199</v>
      </c>
    </row>
    <row r="45" spans="1:6" ht="15.75" customHeight="1">
      <c r="A45" s="711" t="s">
        <v>405</v>
      </c>
      <c r="B45" s="711" t="s">
        <v>406</v>
      </c>
      <c r="C45" s="711">
        <v>9</v>
      </c>
      <c r="D45" s="711" t="s">
        <v>57</v>
      </c>
      <c r="E45" s="711" t="s">
        <v>57</v>
      </c>
      <c r="F45" s="715" t="s">
        <v>1391</v>
      </c>
    </row>
    <row r="46" spans="1:6" ht="15.75" customHeight="1">
      <c r="A46" s="711" t="s">
        <v>424</v>
      </c>
      <c r="B46" s="711" t="s">
        <v>425</v>
      </c>
      <c r="C46" s="711">
        <v>10</v>
      </c>
      <c r="D46" s="711" t="s">
        <v>348</v>
      </c>
      <c r="E46" s="711" t="s">
        <v>348</v>
      </c>
      <c r="F46" s="715" t="s">
        <v>1413</v>
      </c>
    </row>
    <row r="47" spans="1:6" ht="15.75" customHeight="1">
      <c r="A47" s="711" t="s">
        <v>430</v>
      </c>
      <c r="B47" s="711" t="s">
        <v>431</v>
      </c>
      <c r="C47" s="711">
        <v>10</v>
      </c>
      <c r="D47" s="711" t="s">
        <v>348</v>
      </c>
      <c r="E47" s="711" t="s">
        <v>348</v>
      </c>
      <c r="F47" s="713" t="str">
        <f>VLOOKUP(A47,'averageTemp1885-1915'!$B$2:$D$238,2,TRUE)</f>
        <v>25.0885564516129</v>
      </c>
    </row>
    <row r="48" spans="1:6" ht="15.75" customHeight="1">
      <c r="A48" s="711" t="s">
        <v>407</v>
      </c>
      <c r="B48" s="711" t="s">
        <v>408</v>
      </c>
      <c r="C48" s="711">
        <v>10</v>
      </c>
      <c r="D48" s="711" t="s">
        <v>348</v>
      </c>
      <c r="E48" s="711" t="s">
        <v>348</v>
      </c>
      <c r="F48" s="715" t="s">
        <v>1393</v>
      </c>
    </row>
    <row r="49" spans="1:6" ht="15.75" customHeight="1">
      <c r="A49" s="711" t="s">
        <v>432</v>
      </c>
      <c r="B49" s="711" t="s">
        <v>433</v>
      </c>
      <c r="C49" s="711">
        <v>8</v>
      </c>
      <c r="D49" s="711" t="s">
        <v>366</v>
      </c>
      <c r="E49" s="711" t="s">
        <v>366</v>
      </c>
      <c r="F49" s="713" t="str">
        <f>VLOOKUP(A49,'averageTemp1885-1915'!$B$2:$D$238,2,TRUE)</f>
        <v>18.5484543010753</v>
      </c>
    </row>
    <row r="50" spans="1:6" ht="15.75" customHeight="1">
      <c r="A50" s="711" t="s">
        <v>434</v>
      </c>
      <c r="B50" s="711" t="s">
        <v>435</v>
      </c>
      <c r="C50" s="711">
        <v>2</v>
      </c>
      <c r="D50" s="711" t="s">
        <v>105</v>
      </c>
      <c r="E50" s="711" t="s">
        <v>105</v>
      </c>
      <c r="F50" s="715" t="s">
        <v>1425</v>
      </c>
    </row>
    <row r="51" spans="1:6" ht="15.75" customHeight="1">
      <c r="A51" s="711" t="s">
        <v>474</v>
      </c>
      <c r="B51" s="711" t="s">
        <v>475</v>
      </c>
      <c r="C51" s="711">
        <v>2</v>
      </c>
      <c r="D51" s="711" t="s">
        <v>105</v>
      </c>
      <c r="E51" s="711" t="s">
        <v>105</v>
      </c>
      <c r="F51" s="713" t="str">
        <f>VLOOKUP(A51,'averageTemp1885-1915'!$B$2:$D$238,2,TRUE)</f>
        <v>7.91066666666667</v>
      </c>
    </row>
    <row r="52" spans="1:6" ht="15.75" customHeight="1">
      <c r="A52" s="711" t="s">
        <v>438</v>
      </c>
      <c r="B52" s="711" t="s">
        <v>439</v>
      </c>
      <c r="C52" s="711">
        <v>9</v>
      </c>
      <c r="D52" s="711" t="s">
        <v>57</v>
      </c>
      <c r="E52" s="711" t="s">
        <v>57</v>
      </c>
      <c r="F52" s="713" t="str">
        <f>VLOOKUP(A52,'averageTemp1885-1915'!$B$2:$D$238,2,TRUE)</f>
        <v>28.5082392473118</v>
      </c>
    </row>
    <row r="53" spans="1:6" ht="15.75" customHeight="1">
      <c r="A53" s="711" t="s">
        <v>440</v>
      </c>
      <c r="B53" s="711" t="s">
        <v>441</v>
      </c>
      <c r="C53" s="711">
        <v>10</v>
      </c>
      <c r="D53" s="711" t="s">
        <v>348</v>
      </c>
      <c r="E53" s="711" t="s">
        <v>348</v>
      </c>
      <c r="F53" s="713" t="str">
        <f>VLOOKUP(A53,'averageTemp1885-1915'!$B$2:$D$238,2,TRUE)</f>
        <v>25.7714811827957</v>
      </c>
    </row>
    <row r="54" spans="1:6" ht="15.75" customHeight="1">
      <c r="A54" s="711" t="s">
        <v>436</v>
      </c>
      <c r="B54" s="711" t="s">
        <v>437</v>
      </c>
      <c r="C54" s="711">
        <v>2</v>
      </c>
      <c r="D54" s="711" t="s">
        <v>105</v>
      </c>
      <c r="E54" s="711" t="s">
        <v>105</v>
      </c>
      <c r="F54" s="715" t="e" vm="2">
        <f>_FV(-18,"8321397849462")</f>
        <v>#VALUE!</v>
      </c>
    </row>
    <row r="55" spans="1:6" ht="15.75" customHeight="1">
      <c r="A55" s="711" t="s">
        <v>442</v>
      </c>
      <c r="B55" s="711" t="s">
        <v>443</v>
      </c>
      <c r="C55" s="711">
        <v>10</v>
      </c>
      <c r="D55" s="711" t="s">
        <v>348</v>
      </c>
      <c r="E55" s="711" t="s">
        <v>348</v>
      </c>
      <c r="F55" s="715" t="s">
        <v>1434</v>
      </c>
    </row>
    <row r="56" spans="1:6" ht="15.75" customHeight="1">
      <c r="A56" s="711" t="s">
        <v>340</v>
      </c>
      <c r="B56" s="711" t="s">
        <v>341</v>
      </c>
      <c r="C56" s="711">
        <v>9</v>
      </c>
      <c r="D56" s="711" t="s">
        <v>57</v>
      </c>
      <c r="E56" s="711" t="s">
        <v>57</v>
      </c>
      <c r="F56" s="713" t="str">
        <f>VLOOKUP(A56,'averageTemp1885-1915'!$B$2:$D$238,2,TRUE)</f>
        <v>22.6930349462366</v>
      </c>
    </row>
    <row r="57" spans="1:6" ht="15.75" customHeight="1">
      <c r="A57" s="711" t="s">
        <v>444</v>
      </c>
      <c r="B57" s="711" t="s">
        <v>445</v>
      </c>
      <c r="C57" s="711">
        <v>10</v>
      </c>
      <c r="D57" s="711" t="s">
        <v>348</v>
      </c>
      <c r="E57" s="711" t="s">
        <v>348</v>
      </c>
      <c r="F57" s="713" t="str">
        <f>VLOOKUP(A57,'averageTemp1885-1915'!$B$2:$D$238,2,TRUE)</f>
        <v>21.40244</v>
      </c>
    </row>
    <row r="58" spans="1:6" ht="15.75" customHeight="1">
      <c r="A58" s="711" t="s">
        <v>446</v>
      </c>
      <c r="B58" s="711" t="s">
        <v>447</v>
      </c>
      <c r="C58" s="711">
        <v>9</v>
      </c>
      <c r="D58" s="711" t="s">
        <v>57</v>
      </c>
      <c r="E58" s="711" t="s">
        <v>57</v>
      </c>
      <c r="F58" s="713" t="str">
        <f>VLOOKUP(A58,'averageTemp1885-1915'!$B$2:$D$238,2,TRUE)</f>
        <v>22.3831155913978</v>
      </c>
    </row>
    <row r="59" spans="1:6" ht="15.75" customHeight="1">
      <c r="A59" s="711" t="s">
        <v>452</v>
      </c>
      <c r="B59" s="711" t="s">
        <v>453</v>
      </c>
      <c r="C59" s="711">
        <v>9</v>
      </c>
      <c r="D59" s="711" t="s">
        <v>57</v>
      </c>
      <c r="E59" s="711" t="s">
        <v>57</v>
      </c>
      <c r="F59" s="713" t="str">
        <f>VLOOKUP(A59,'averageTemp1885-1915'!$B$2:$D$238,2,TRUE)</f>
        <v>26.4467096774194</v>
      </c>
    </row>
    <row r="60" spans="1:6" ht="15.75" customHeight="1">
      <c r="A60" s="711" t="s">
        <v>661</v>
      </c>
      <c r="B60" s="711" t="s">
        <v>662</v>
      </c>
      <c r="C60" s="711">
        <v>2</v>
      </c>
      <c r="D60" s="711" t="s">
        <v>105</v>
      </c>
      <c r="E60" s="711" t="s">
        <v>105</v>
      </c>
      <c r="F60" s="713" t="str">
        <f>VLOOKUP(A60,'averageTemp1885-1915'!$B$2:$D$238,2,TRUE)</f>
        <v>13.3254301075269</v>
      </c>
    </row>
    <row r="61" spans="1:6" ht="15.75" customHeight="1">
      <c r="A61" s="711" t="s">
        <v>454</v>
      </c>
      <c r="B61" s="711" t="s">
        <v>455</v>
      </c>
      <c r="C61" s="711">
        <v>5</v>
      </c>
      <c r="D61" s="711" t="s">
        <v>53</v>
      </c>
      <c r="E61" s="711" t="s">
        <v>53</v>
      </c>
      <c r="F61" s="713" t="str">
        <f>VLOOKUP(A61,'averageTemp1885-1915'!$B$2:$D$238,2,TRUE)</f>
        <v>4.70337903225806</v>
      </c>
    </row>
    <row r="62" spans="1:6" ht="15.75" customHeight="1">
      <c r="A62" s="711" t="s">
        <v>456</v>
      </c>
      <c r="B62" s="711" t="s">
        <v>457</v>
      </c>
      <c r="C62" s="711">
        <v>9</v>
      </c>
      <c r="D62" s="711" t="s">
        <v>57</v>
      </c>
      <c r="E62" s="711" t="s">
        <v>57</v>
      </c>
      <c r="F62" s="713" t="str">
        <f>VLOOKUP(A62,'averageTemp1885-1915'!$B$2:$D$238,2,TRUE)</f>
        <v>22.7015268817204</v>
      </c>
    </row>
    <row r="63" spans="1:6" ht="15.75" customHeight="1">
      <c r="A63" s="711" t="s">
        <v>462</v>
      </c>
      <c r="B63" s="711" t="s">
        <v>463</v>
      </c>
      <c r="C63" s="711">
        <v>2</v>
      </c>
      <c r="D63" s="711" t="s">
        <v>105</v>
      </c>
      <c r="E63" s="711" t="s">
        <v>105</v>
      </c>
      <c r="F63" s="713" t="str">
        <f>VLOOKUP(A63,'averageTemp1885-1915'!$B$2:$D$238,2,TRUE)</f>
        <v>1.01720967741935</v>
      </c>
    </row>
    <row r="64" spans="1:6" ht="15.75" customHeight="1">
      <c r="A64" s="711" t="s">
        <v>460</v>
      </c>
      <c r="B64" s="711" t="s">
        <v>461</v>
      </c>
      <c r="C64" s="711">
        <v>12</v>
      </c>
      <c r="D64" s="711" t="s">
        <v>337</v>
      </c>
      <c r="E64" s="711" t="s">
        <v>337</v>
      </c>
      <c r="F64" s="713" t="str">
        <f>VLOOKUP(A64,'averageTemp1885-1915'!$B$2:$D$238,2,TRUE)</f>
        <v>24.5655685131195</v>
      </c>
    </row>
    <row r="65" spans="1:6" ht="15.75" customHeight="1">
      <c r="A65" s="711" t="s">
        <v>464</v>
      </c>
      <c r="B65" s="711" t="s">
        <v>465</v>
      </c>
      <c r="C65" s="711">
        <v>2</v>
      </c>
      <c r="D65" s="711" t="s">
        <v>105</v>
      </c>
      <c r="E65" s="711" t="s">
        <v>105</v>
      </c>
      <c r="F65" s="713" t="str">
        <f>VLOOKUP(A65,'averageTemp1885-1915'!$B$2:$D$238,2,TRUE)</f>
        <v>12.4876075268817</v>
      </c>
    </row>
    <row r="66" spans="1:6" ht="15.75" customHeight="1">
      <c r="A66" s="711" t="s">
        <v>458</v>
      </c>
      <c r="B66" s="711" t="s">
        <v>459</v>
      </c>
      <c r="C66" s="711">
        <v>2</v>
      </c>
      <c r="D66" s="711" t="s">
        <v>105</v>
      </c>
      <c r="E66" s="711" t="s">
        <v>105</v>
      </c>
      <c r="F66" s="715" t="s">
        <v>1452</v>
      </c>
    </row>
    <row r="67" spans="1:6" ht="15.75" customHeight="1">
      <c r="A67" s="711" t="s">
        <v>468</v>
      </c>
      <c r="B67" s="711" t="s">
        <v>469</v>
      </c>
      <c r="C67" s="711">
        <v>9</v>
      </c>
      <c r="D67" s="711" t="s">
        <v>57</v>
      </c>
      <c r="E67" s="711" t="s">
        <v>57</v>
      </c>
      <c r="F67" s="713" t="str">
        <f>VLOOKUP(A67,'averageTemp1885-1915'!$B$2:$D$238,2,TRUE)</f>
        <v>23.7737903225806</v>
      </c>
    </row>
    <row r="68" spans="1:6" ht="15.75" customHeight="1">
      <c r="A68" s="711" t="s">
        <v>709</v>
      </c>
      <c r="B68" s="711" t="s">
        <v>710</v>
      </c>
      <c r="C68" s="711">
        <v>2</v>
      </c>
      <c r="D68" s="711" t="s">
        <v>105</v>
      </c>
      <c r="E68" s="711" t="s">
        <v>105</v>
      </c>
      <c r="F68" s="715" t="s">
        <v>1752</v>
      </c>
    </row>
    <row r="69" spans="1:6" ht="15.75" customHeight="1">
      <c r="A69" s="711" t="s">
        <v>472</v>
      </c>
      <c r="B69" s="711" t="s">
        <v>473</v>
      </c>
      <c r="C69" s="711">
        <v>5</v>
      </c>
      <c r="D69" s="711" t="s">
        <v>53</v>
      </c>
      <c r="E69" s="711" t="s">
        <v>53</v>
      </c>
      <c r="F69" s="713" t="str">
        <f>VLOOKUP(A69,'averageTemp1885-1915'!$B$2:$D$238,2,TRUE)</f>
        <v>7.85476612903226</v>
      </c>
    </row>
    <row r="70" spans="1:6" ht="15.75" customHeight="1">
      <c r="A70" s="711" t="s">
        <v>476</v>
      </c>
      <c r="B70" s="711" t="s">
        <v>477</v>
      </c>
      <c r="C70" s="711">
        <v>9</v>
      </c>
      <c r="D70" s="711" t="s">
        <v>57</v>
      </c>
      <c r="E70" s="711" t="s">
        <v>57</v>
      </c>
      <c r="F70" s="713" t="str">
        <f>VLOOKUP(A70,'averageTemp1885-1915'!$B$2:$D$238,2,TRUE)</f>
        <v>26.1172138888889</v>
      </c>
    </row>
    <row r="71" spans="1:6" ht="15.75" customHeight="1">
      <c r="A71" s="711" t="s">
        <v>488</v>
      </c>
      <c r="B71" s="711" t="s">
        <v>489</v>
      </c>
      <c r="C71" s="711">
        <v>9</v>
      </c>
      <c r="D71" s="711" t="s">
        <v>57</v>
      </c>
      <c r="E71" s="711" t="s">
        <v>57</v>
      </c>
      <c r="F71" s="713" t="str">
        <f>VLOOKUP(A71,'averageTemp1885-1915'!$B$2:$D$238,2,TRUE)</f>
        <v>25.0656559139785</v>
      </c>
    </row>
    <row r="72" spans="1:6" ht="15.75" customHeight="1">
      <c r="A72" s="711" t="s">
        <v>470</v>
      </c>
      <c r="B72" s="711" t="s">
        <v>471</v>
      </c>
      <c r="C72" s="711">
        <v>9</v>
      </c>
      <c r="D72" s="711" t="s">
        <v>57</v>
      </c>
      <c r="E72" s="711" t="s">
        <v>57</v>
      </c>
      <c r="F72" s="713" t="str">
        <f>VLOOKUP(A72,'averageTemp1885-1915'!$B$2:$D$238,2,TRUE)</f>
        <v>27.2264946236559</v>
      </c>
    </row>
    <row r="73" spans="1:6" ht="15.75" customHeight="1">
      <c r="A73" s="711" t="s">
        <v>490</v>
      </c>
      <c r="B73" s="711" t="s">
        <v>491</v>
      </c>
      <c r="C73" s="711">
        <v>9</v>
      </c>
      <c r="D73" s="711" t="s">
        <v>57</v>
      </c>
      <c r="E73" s="711" t="s">
        <v>57</v>
      </c>
      <c r="F73" s="713" t="str">
        <f>VLOOKUP(A73,'averageTemp1885-1915'!$B$2:$D$238,2,TRUE)</f>
        <v>26.4299193548387</v>
      </c>
    </row>
    <row r="74" spans="1:6" ht="15.75" customHeight="1">
      <c r="A74" s="711" t="s">
        <v>450</v>
      </c>
      <c r="B74" s="711" t="s">
        <v>451</v>
      </c>
      <c r="C74" s="711">
        <v>9</v>
      </c>
      <c r="D74" s="711" t="s">
        <v>57</v>
      </c>
      <c r="E74" s="711" t="s">
        <v>57</v>
      </c>
      <c r="F74" s="715" t="s">
        <v>1442</v>
      </c>
    </row>
    <row r="75" spans="1:6" ht="15.75" customHeight="1">
      <c r="A75" s="711" t="s">
        <v>478</v>
      </c>
      <c r="B75" s="711" t="s">
        <v>479</v>
      </c>
      <c r="C75" s="711">
        <v>2</v>
      </c>
      <c r="D75" s="711" t="s">
        <v>105</v>
      </c>
      <c r="E75" s="711" t="s">
        <v>105</v>
      </c>
      <c r="F75" s="713" t="str">
        <f>VLOOKUP(A75,'averageTemp1885-1915'!$B$2:$D$238,2,TRUE)</f>
        <v>14.5739731182796</v>
      </c>
    </row>
    <row r="76" spans="1:6" ht="15.75" customHeight="1">
      <c r="A76" s="711" t="s">
        <v>482</v>
      </c>
      <c r="B76" s="711" t="s">
        <v>483</v>
      </c>
      <c r="C76" s="711">
        <v>10</v>
      </c>
      <c r="D76" s="711" t="s">
        <v>348</v>
      </c>
      <c r="E76" s="711" t="s">
        <v>348</v>
      </c>
      <c r="F76" s="713" t="str">
        <f>VLOOKUP(A76,'averageTemp1885-1915'!$B$2:$D$238,2,TRUE)</f>
        <v>26.3976935483871</v>
      </c>
    </row>
    <row r="77" spans="1:6" ht="15.75" customHeight="1">
      <c r="A77" s="711" t="s">
        <v>480</v>
      </c>
      <c r="B77" s="711" t="s">
        <v>481</v>
      </c>
      <c r="C77" s="711">
        <v>2</v>
      </c>
      <c r="D77" s="711" t="s">
        <v>105</v>
      </c>
      <c r="E77" s="711" t="s">
        <v>105</v>
      </c>
      <c r="F77" s="715" t="e" vm="3">
        <f>_FV(-19,"3775241935484")</f>
        <v>#VALUE!</v>
      </c>
    </row>
    <row r="78" spans="1:6" ht="15.75" customHeight="1">
      <c r="A78" s="711" t="s">
        <v>486</v>
      </c>
      <c r="B78" s="711" t="s">
        <v>487</v>
      </c>
      <c r="C78" s="711">
        <v>10</v>
      </c>
      <c r="D78" s="711" t="s">
        <v>348</v>
      </c>
      <c r="E78" s="711" t="s">
        <v>348</v>
      </c>
      <c r="F78" s="713" t="str">
        <f>VLOOKUP(A78,'averageTemp1885-1915'!$B$2:$D$238,2,TRUE)</f>
        <v>22.779688172043</v>
      </c>
    </row>
    <row r="79" spans="1:6" ht="15.75" customHeight="1">
      <c r="A79" s="711" t="s">
        <v>484</v>
      </c>
      <c r="B79" s="711" t="s">
        <v>485</v>
      </c>
      <c r="C79" s="711">
        <v>1</v>
      </c>
      <c r="D79" s="711" t="s">
        <v>104</v>
      </c>
      <c r="E79" s="711" t="s">
        <v>104</v>
      </c>
      <c r="F79" s="713" t="str">
        <f>VLOOKUP(A79,'averageTemp1885-1915'!$B$2:$D$238,2,TRUE)</f>
        <v>26.4983506493507</v>
      </c>
    </row>
    <row r="80" spans="1:6" ht="15.75" customHeight="1">
      <c r="A80" s="711" t="s">
        <v>492</v>
      </c>
      <c r="B80" s="711" t="s">
        <v>493</v>
      </c>
      <c r="C80" s="711">
        <v>10</v>
      </c>
      <c r="D80" s="711" t="s">
        <v>348</v>
      </c>
      <c r="E80" s="711" t="s">
        <v>348</v>
      </c>
      <c r="F80" s="713" t="str">
        <f>VLOOKUP(A80,'averageTemp1885-1915'!$B$2:$D$238,2,TRUE)</f>
        <v>25.5806490250696</v>
      </c>
    </row>
    <row r="81" spans="1:6" ht="15.75" customHeight="1">
      <c r="A81" s="711" t="s">
        <v>498</v>
      </c>
      <c r="B81" s="711" t="s">
        <v>499</v>
      </c>
      <c r="C81" s="711">
        <v>11</v>
      </c>
      <c r="D81" s="711" t="s">
        <v>357</v>
      </c>
      <c r="E81" s="711" t="s">
        <v>114</v>
      </c>
      <c r="F81" s="715" t="s">
        <v>1505</v>
      </c>
    </row>
    <row r="82" spans="1:6" ht="15.75" customHeight="1">
      <c r="A82" s="711" t="s">
        <v>496</v>
      </c>
      <c r="B82" s="711" t="s">
        <v>497</v>
      </c>
      <c r="C82" s="711">
        <v>10</v>
      </c>
      <c r="D82" s="711" t="s">
        <v>348</v>
      </c>
      <c r="E82" s="711" t="s">
        <v>348</v>
      </c>
      <c r="F82" s="713" t="str">
        <f>VLOOKUP(A82,'averageTemp1885-1915'!$B$2:$D$238,2,TRUE)</f>
        <v>24.3634569892473</v>
      </c>
    </row>
    <row r="83" spans="1:6" ht="15.75" customHeight="1">
      <c r="A83" s="711" t="s">
        <v>428</v>
      </c>
      <c r="B83" s="711" t="s">
        <v>429</v>
      </c>
      <c r="C83" s="711">
        <v>5</v>
      </c>
      <c r="D83" s="711" t="s">
        <v>53</v>
      </c>
      <c r="E83" s="711" t="s">
        <v>53</v>
      </c>
      <c r="F83" s="713" t="str">
        <f>VLOOKUP(A83,'averageTemp1885-1915'!$B$2:$D$238,2,TRUE)</f>
        <v>11.0184059139785</v>
      </c>
    </row>
    <row r="84" spans="1:6" ht="15.75" customHeight="1">
      <c r="A84" s="711" t="s">
        <v>494</v>
      </c>
      <c r="B84" s="711" t="s">
        <v>495</v>
      </c>
      <c r="C84" s="711">
        <v>10</v>
      </c>
      <c r="D84" s="711" t="s">
        <v>348</v>
      </c>
      <c r="E84" s="711" t="s">
        <v>348</v>
      </c>
      <c r="F84" s="713" t="str">
        <f>VLOOKUP(A84,'averageTemp1885-1915'!$B$2:$D$238,2,TRUE)</f>
        <v>26.0230295698925</v>
      </c>
    </row>
    <row r="85" spans="1:6" ht="15.75" customHeight="1">
      <c r="A85" s="711" t="s">
        <v>500</v>
      </c>
      <c r="B85" s="711" t="s">
        <v>501</v>
      </c>
      <c r="C85" s="711">
        <v>2</v>
      </c>
      <c r="D85" s="711" t="s">
        <v>105</v>
      </c>
      <c r="E85" s="711" t="s">
        <v>105</v>
      </c>
      <c r="F85" s="713" t="str">
        <f>VLOOKUP(A85,'averageTemp1885-1915'!$B$2:$D$238,2,TRUE)</f>
        <v>9.3956559139785</v>
      </c>
    </row>
    <row r="86" spans="1:6" ht="15.75" customHeight="1">
      <c r="A86" s="711" t="s">
        <v>506</v>
      </c>
      <c r="B86" s="711" t="s">
        <v>507</v>
      </c>
      <c r="C86" s="711">
        <v>12</v>
      </c>
      <c r="D86" s="711" t="s">
        <v>337</v>
      </c>
      <c r="E86" s="711" t="s">
        <v>337</v>
      </c>
      <c r="F86" s="713" t="str">
        <f>VLOOKUP(A86,'averageTemp1885-1915'!$B$2:$D$238,2,TRUE)</f>
        <v>25.3263413978495</v>
      </c>
    </row>
    <row r="87" spans="1:6" ht="15.75" customHeight="1">
      <c r="A87" s="711" t="s">
        <v>55</v>
      </c>
      <c r="B87" s="711" t="s">
        <v>504</v>
      </c>
      <c r="C87" s="711">
        <v>7</v>
      </c>
      <c r="D87" s="711" t="s">
        <v>505</v>
      </c>
      <c r="E87" s="711" t="s">
        <v>505</v>
      </c>
      <c r="F87" s="713" t="str">
        <f>VLOOKUP(A87,'averageTemp1885-1915'!$B$2:$D$238,2,TRUE)</f>
        <v>23.8252096774194</v>
      </c>
    </row>
    <row r="88" spans="1:6" ht="15.75" customHeight="1">
      <c r="A88" s="711" t="s">
        <v>512</v>
      </c>
      <c r="B88" s="711" t="s">
        <v>513</v>
      </c>
      <c r="C88" s="711">
        <v>2</v>
      </c>
      <c r="D88" s="711" t="s">
        <v>105</v>
      </c>
      <c r="E88" s="711" t="s">
        <v>105</v>
      </c>
      <c r="F88" s="713" t="str">
        <f>VLOOKUP(A88,'averageTemp1885-1915'!$B$2:$D$238,2,TRUE)</f>
        <v>9.23787903225806</v>
      </c>
    </row>
    <row r="89" spans="1:6" ht="15.75" customHeight="1">
      <c r="A89" s="711" t="s">
        <v>508</v>
      </c>
      <c r="B89" s="711" t="s">
        <v>509</v>
      </c>
      <c r="C89" s="711">
        <v>8</v>
      </c>
      <c r="D89" s="711" t="s">
        <v>366</v>
      </c>
      <c r="E89" s="711" t="s">
        <v>366</v>
      </c>
      <c r="F89" s="713" t="str">
        <f>VLOOKUP(A89,'averageTemp1885-1915'!$B$2:$D$238,2,TRUE)</f>
        <v>17.3160215053763</v>
      </c>
    </row>
    <row r="90" spans="1:6" ht="15.75" customHeight="1">
      <c r="A90" s="711" t="s">
        <v>510</v>
      </c>
      <c r="B90" s="711" t="s">
        <v>511</v>
      </c>
      <c r="C90" s="711">
        <v>8</v>
      </c>
      <c r="D90" s="711" t="s">
        <v>366</v>
      </c>
      <c r="E90" s="711" t="s">
        <v>366</v>
      </c>
      <c r="F90" s="713" t="str">
        <f>VLOOKUP(A90,'averageTemp1885-1915'!$B$2:$D$238,2,TRUE)</f>
        <v>21.5070430107527</v>
      </c>
    </row>
    <row r="91" spans="1:6" ht="15.75" customHeight="1">
      <c r="A91" s="711" t="s">
        <v>502</v>
      </c>
      <c r="B91" s="711" t="s">
        <v>503</v>
      </c>
      <c r="C91" s="711">
        <v>2</v>
      </c>
      <c r="D91" s="711" t="s">
        <v>105</v>
      </c>
      <c r="E91" s="711" t="s">
        <v>105</v>
      </c>
      <c r="F91" s="713" t="str">
        <f>VLOOKUP(A91,'averageTemp1885-1915'!$B$2:$D$238,2,TRUE)</f>
        <v>1.16456182795699</v>
      </c>
    </row>
    <row r="92" spans="1:6" ht="15.75" customHeight="1">
      <c r="A92" s="711" t="s">
        <v>514</v>
      </c>
      <c r="B92" s="711" t="s">
        <v>515</v>
      </c>
      <c r="C92" s="711">
        <v>8</v>
      </c>
      <c r="D92" s="711" t="s">
        <v>366</v>
      </c>
      <c r="E92" s="711" t="s">
        <v>366</v>
      </c>
      <c r="F92" s="713" t="str">
        <f>VLOOKUP(A92,'averageTemp1885-1915'!$B$2:$D$238,2,TRUE)</f>
        <v>19.3893091397849</v>
      </c>
    </row>
    <row r="93" spans="1:6" ht="15.75" customHeight="1">
      <c r="A93" s="711" t="s">
        <v>516</v>
      </c>
      <c r="B93" s="711" t="s">
        <v>517</v>
      </c>
      <c r="C93" s="711">
        <v>2</v>
      </c>
      <c r="D93" s="711" t="s">
        <v>105</v>
      </c>
      <c r="E93" s="711" t="s">
        <v>105</v>
      </c>
      <c r="F93" s="713" t="str">
        <f>VLOOKUP(A93,'averageTemp1885-1915'!$B$2:$D$238,2,TRUE)</f>
        <v>12.4347419354839</v>
      </c>
    </row>
    <row r="94" spans="1:6" ht="15.75" customHeight="1">
      <c r="A94" s="711" t="s">
        <v>518</v>
      </c>
      <c r="B94" s="711" t="s">
        <v>519</v>
      </c>
      <c r="C94" s="711">
        <v>10</v>
      </c>
      <c r="D94" s="711" t="s">
        <v>348</v>
      </c>
      <c r="E94" s="711" t="s">
        <v>348</v>
      </c>
      <c r="F94" s="713" t="str">
        <f>VLOOKUP(A94,'averageTemp1885-1915'!$B$2:$D$238,2,TRUE)</f>
        <v>25.8143897849462</v>
      </c>
    </row>
    <row r="95" spans="1:6" ht="15.75" customHeight="1">
      <c r="A95" s="711" t="s">
        <v>521</v>
      </c>
      <c r="B95" s="711" t="s">
        <v>522</v>
      </c>
      <c r="C95" s="711">
        <v>8</v>
      </c>
      <c r="D95" s="711" t="s">
        <v>366</v>
      </c>
      <c r="E95" s="711" t="s">
        <v>366</v>
      </c>
      <c r="F95" s="713" t="str">
        <f>VLOOKUP(A95,'averageTemp1885-1915'!$B$2:$D$238,2,TRUE)</f>
        <v>19.102002688172</v>
      </c>
    </row>
    <row r="96" spans="1:6" ht="15.75" customHeight="1">
      <c r="A96" s="711" t="s">
        <v>51</v>
      </c>
      <c r="B96" s="711" t="s">
        <v>520</v>
      </c>
      <c r="C96" s="711">
        <v>3</v>
      </c>
      <c r="D96" s="711" t="s">
        <v>51</v>
      </c>
      <c r="E96" s="711" t="s">
        <v>51</v>
      </c>
      <c r="F96" s="713" t="str">
        <f>VLOOKUP(A96,'averageTemp1885-1915'!$B$2:$D$238,2,TRUE)</f>
        <v>11.6309569892473</v>
      </c>
    </row>
    <row r="97" spans="1:6" ht="15.75" customHeight="1">
      <c r="A97" s="711" t="s">
        <v>523</v>
      </c>
      <c r="B97" s="711" t="s">
        <v>524</v>
      </c>
      <c r="C97" s="711">
        <v>5</v>
      </c>
      <c r="D97" s="711" t="s">
        <v>53</v>
      </c>
      <c r="E97" s="711" t="s">
        <v>53</v>
      </c>
      <c r="F97" s="713" t="str">
        <f>VLOOKUP(A97,'averageTemp1885-1915'!$B$2:$D$238,2,TRUE)</f>
        <v>4.83845161290323</v>
      </c>
    </row>
    <row r="98" spans="1:6" ht="15.75" customHeight="1">
      <c r="A98" s="711" t="s">
        <v>525</v>
      </c>
      <c r="B98" s="711" t="s">
        <v>526</v>
      </c>
      <c r="C98" s="711">
        <v>9</v>
      </c>
      <c r="D98" s="711" t="s">
        <v>57</v>
      </c>
      <c r="E98" s="711" t="s">
        <v>57</v>
      </c>
      <c r="F98" s="713" t="str">
        <f>VLOOKUP(A98,'averageTemp1885-1915'!$B$2:$D$238,2,TRUE)</f>
        <v>23.8085510752688</v>
      </c>
    </row>
    <row r="99" spans="1:6" ht="15.75" customHeight="1">
      <c r="A99" s="711" t="s">
        <v>535</v>
      </c>
      <c r="B99" s="711" t="s">
        <v>536</v>
      </c>
      <c r="C99" s="711">
        <v>5</v>
      </c>
      <c r="D99" s="711" t="s">
        <v>53</v>
      </c>
      <c r="E99" s="711" t="s">
        <v>53</v>
      </c>
      <c r="F99" s="715" t="s">
        <v>1544</v>
      </c>
    </row>
    <row r="100" spans="1:6" ht="15.75" customHeight="1">
      <c r="A100" s="711" t="s">
        <v>399</v>
      </c>
      <c r="B100" s="711" t="s">
        <v>400</v>
      </c>
      <c r="C100" s="711">
        <v>12</v>
      </c>
      <c r="D100" s="711" t="s">
        <v>337</v>
      </c>
      <c r="E100" s="711" t="s">
        <v>337</v>
      </c>
      <c r="F100" s="713" t="str">
        <f>VLOOKUP(A100,'averageTemp1885-1915'!$B$2:$D$238,2,TRUE)</f>
        <v>26.4065860215054</v>
      </c>
    </row>
    <row r="101" spans="1:6" ht="15.75" customHeight="1">
      <c r="A101" s="711" t="s">
        <v>527</v>
      </c>
      <c r="B101" s="711" t="s">
        <v>528</v>
      </c>
      <c r="C101" s="711">
        <v>12</v>
      </c>
      <c r="D101" s="711" t="s">
        <v>337</v>
      </c>
      <c r="E101" s="711" t="s">
        <v>337</v>
      </c>
      <c r="F101" s="713" t="str">
        <f>VLOOKUP(A101,'averageTemp1885-1915'!$B$2:$D$238,2,TRUE)</f>
        <v>26.2673413978495</v>
      </c>
    </row>
    <row r="102" spans="1:6" ht="15.75" customHeight="1">
      <c r="A102" s="711" t="s">
        <v>665</v>
      </c>
      <c r="B102" s="711" t="s">
        <v>666</v>
      </c>
      <c r="C102" s="711">
        <v>10</v>
      </c>
      <c r="D102" s="711" t="s">
        <v>348</v>
      </c>
      <c r="E102" s="711" t="s">
        <v>348</v>
      </c>
      <c r="F102" s="715" t="s">
        <v>1661</v>
      </c>
    </row>
    <row r="103" spans="1:6" ht="15.75" customHeight="1">
      <c r="A103" s="711" t="s">
        <v>531</v>
      </c>
      <c r="B103" s="711" t="s">
        <v>532</v>
      </c>
      <c r="C103" s="711">
        <v>11</v>
      </c>
      <c r="D103" s="711" t="s">
        <v>357</v>
      </c>
      <c r="E103" s="711" t="s">
        <v>114</v>
      </c>
      <c r="F103" s="715" t="s">
        <v>1701</v>
      </c>
    </row>
    <row r="104" spans="1:6" ht="15.75" customHeight="1">
      <c r="A104" s="711" t="s">
        <v>533</v>
      </c>
      <c r="B104" s="711" t="s">
        <v>534</v>
      </c>
      <c r="C104" s="711">
        <v>8</v>
      </c>
      <c r="D104" s="711" t="s">
        <v>366</v>
      </c>
      <c r="E104" s="711" t="s">
        <v>366</v>
      </c>
      <c r="F104" s="713" t="str">
        <f>VLOOKUP(A104,'averageTemp1885-1915'!$B$2:$D$238,2,TRUE)</f>
        <v>24.8125456989247</v>
      </c>
    </row>
    <row r="105" spans="1:6" ht="15.75" customHeight="1">
      <c r="A105" s="711" t="s">
        <v>537</v>
      </c>
      <c r="B105" s="711" t="s">
        <v>538</v>
      </c>
      <c r="C105" s="711">
        <v>12</v>
      </c>
      <c r="D105" s="711" t="s">
        <v>337</v>
      </c>
      <c r="E105" s="711" t="s">
        <v>337</v>
      </c>
      <c r="F105" s="715" t="s">
        <v>1546</v>
      </c>
    </row>
    <row r="106" spans="1:6" ht="15.75" customHeight="1">
      <c r="A106" s="711" t="s">
        <v>541</v>
      </c>
      <c r="B106" s="711" t="s">
        <v>542</v>
      </c>
      <c r="C106" s="711">
        <v>8</v>
      </c>
      <c r="D106" s="711" t="s">
        <v>366</v>
      </c>
      <c r="E106" s="711" t="s">
        <v>366</v>
      </c>
      <c r="F106" s="713" t="str">
        <f>VLOOKUP(A106,'averageTemp1885-1915'!$B$2:$D$238,2,TRUE)</f>
        <v>17.3977311827957</v>
      </c>
    </row>
    <row r="107" spans="1:6" ht="15.75" customHeight="1">
      <c r="A107" s="711" t="s">
        <v>545</v>
      </c>
      <c r="B107" s="711" t="s">
        <v>546</v>
      </c>
      <c r="C107" s="711">
        <v>9</v>
      </c>
      <c r="D107" s="711" t="s">
        <v>57</v>
      </c>
      <c r="E107" s="711" t="s">
        <v>57</v>
      </c>
      <c r="F107" s="713" t="str">
        <f>VLOOKUP(A107,'averageTemp1885-1915'!$B$2:$D$238,2,TRUE)</f>
        <v>24.9451385869565</v>
      </c>
    </row>
    <row r="108" spans="1:6" ht="15.75" customHeight="1">
      <c r="A108" s="711" t="s">
        <v>547</v>
      </c>
      <c r="B108" s="711" t="s">
        <v>548</v>
      </c>
      <c r="C108" s="711">
        <v>9</v>
      </c>
      <c r="D108" s="711" t="s">
        <v>57</v>
      </c>
      <c r="E108" s="711" t="s">
        <v>57</v>
      </c>
      <c r="F108" s="713" t="str">
        <f>VLOOKUP(A108,'averageTemp1885-1915'!$B$2:$D$238,2,TRUE)</f>
        <v>22.000752688172</v>
      </c>
    </row>
    <row r="109" spans="1:6" ht="15.75" customHeight="1">
      <c r="A109" s="711" t="s">
        <v>667</v>
      </c>
      <c r="B109" s="711" t="s">
        <v>668</v>
      </c>
      <c r="C109" s="711">
        <v>10</v>
      </c>
      <c r="D109" s="711" t="s">
        <v>348</v>
      </c>
      <c r="E109" s="711" t="s">
        <v>348</v>
      </c>
      <c r="F109" s="715" t="s">
        <v>1663</v>
      </c>
    </row>
    <row r="110" spans="1:6" ht="15.75" customHeight="1">
      <c r="A110" s="711" t="s">
        <v>663</v>
      </c>
      <c r="B110" s="711" t="s">
        <v>664</v>
      </c>
      <c r="C110" s="711">
        <v>12</v>
      </c>
      <c r="D110" s="711" t="s">
        <v>337</v>
      </c>
      <c r="E110" s="711" t="s">
        <v>337</v>
      </c>
      <c r="F110" s="715" t="s">
        <v>1705</v>
      </c>
    </row>
    <row r="111" spans="1:6" ht="15.75" customHeight="1">
      <c r="A111" s="711" t="s">
        <v>543</v>
      </c>
      <c r="B111" s="711" t="s">
        <v>544</v>
      </c>
      <c r="C111" s="711">
        <v>9</v>
      </c>
      <c r="D111" s="711" t="s">
        <v>57</v>
      </c>
      <c r="E111" s="711" t="s">
        <v>57</v>
      </c>
      <c r="F111" s="713" t="str">
        <f>VLOOKUP(A111,'averageTemp1885-1915'!$B$2:$D$238,2,TRUE)</f>
        <v>13.3805349462366</v>
      </c>
    </row>
    <row r="112" spans="1:6" ht="15.75" customHeight="1">
      <c r="A112" s="711" t="s">
        <v>549</v>
      </c>
      <c r="B112" s="711" t="s">
        <v>550</v>
      </c>
      <c r="C112" s="711">
        <v>5</v>
      </c>
      <c r="D112" s="711" t="s">
        <v>53</v>
      </c>
      <c r="E112" s="711" t="s">
        <v>53</v>
      </c>
      <c r="F112" s="713" t="str">
        <f>VLOOKUP(A112,'averageTemp1885-1915'!$B$2:$D$238,2,TRUE)</f>
        <v>5.75940860215054</v>
      </c>
    </row>
    <row r="113" spans="1:6" ht="15.75" customHeight="1">
      <c r="A113" s="711" t="s">
        <v>551</v>
      </c>
      <c r="B113" s="711" t="s">
        <v>552</v>
      </c>
      <c r="C113" s="711">
        <v>2</v>
      </c>
      <c r="D113" s="711" t="s">
        <v>105</v>
      </c>
      <c r="E113" s="711" t="s">
        <v>105</v>
      </c>
      <c r="F113" s="713" t="str">
        <f>VLOOKUP(A113,'averageTemp1885-1915'!$B$2:$D$238,2,TRUE)</f>
        <v>8.88195430107527</v>
      </c>
    </row>
    <row r="114" spans="1:6" ht="15.75" customHeight="1">
      <c r="A114" s="711" t="s">
        <v>539</v>
      </c>
      <c r="B114" s="711" t="s">
        <v>540</v>
      </c>
      <c r="C114" s="711">
        <v>5</v>
      </c>
      <c r="D114" s="711" t="s">
        <v>53</v>
      </c>
      <c r="E114" s="711" t="s">
        <v>53</v>
      </c>
      <c r="F114" s="713" t="str">
        <f>VLOOKUP(A114,'averageTemp1885-1915'!$B$2:$D$238,2,TRUE)</f>
        <v>5.19075</v>
      </c>
    </row>
    <row r="115" spans="1:6" ht="15.75" customHeight="1">
      <c r="A115" s="711" t="s">
        <v>553</v>
      </c>
      <c r="B115" s="711" t="s">
        <v>554</v>
      </c>
      <c r="C115" s="711">
        <v>11</v>
      </c>
      <c r="D115" s="711" t="s">
        <v>357</v>
      </c>
      <c r="E115" s="711" t="s">
        <v>114</v>
      </c>
      <c r="F115" s="715" t="s">
        <v>1564</v>
      </c>
    </row>
    <row r="116" spans="1:6" ht="15.75" customHeight="1">
      <c r="A116" s="711" t="s">
        <v>581</v>
      </c>
      <c r="B116" s="711" t="s">
        <v>582</v>
      </c>
      <c r="C116" s="711">
        <v>9</v>
      </c>
      <c r="D116" s="711" t="s">
        <v>57</v>
      </c>
      <c r="E116" s="711" t="s">
        <v>57</v>
      </c>
      <c r="F116" s="713" t="str">
        <f>VLOOKUP(A116,'averageTemp1885-1915'!$B$2:$D$238,2,TRUE)</f>
        <v>17.3663172043011</v>
      </c>
    </row>
    <row r="117" spans="1:6" ht="15.75" customHeight="1">
      <c r="A117" s="711" t="s">
        <v>575</v>
      </c>
      <c r="B117" s="711" t="s">
        <v>576</v>
      </c>
      <c r="C117" s="711">
        <v>5</v>
      </c>
      <c r="D117" s="711" t="s">
        <v>53</v>
      </c>
      <c r="E117" s="711" t="s">
        <v>53</v>
      </c>
      <c r="F117" s="713" t="str">
        <f>VLOOKUP(A117,'averageTemp1885-1915'!$B$2:$D$238,2,TRUE)</f>
        <v>8.75207795698925</v>
      </c>
    </row>
    <row r="118" spans="1:6" ht="15.75" customHeight="1">
      <c r="A118" s="711" t="s">
        <v>557</v>
      </c>
      <c r="B118" s="711" t="s">
        <v>558</v>
      </c>
      <c r="C118" s="711">
        <v>9</v>
      </c>
      <c r="D118" s="711" t="s">
        <v>57</v>
      </c>
      <c r="E118" s="711" t="s">
        <v>57</v>
      </c>
      <c r="F118" s="713" t="str">
        <f>VLOOKUP(A118,'averageTemp1885-1915'!$B$2:$D$238,2,TRUE)</f>
        <v>22.4529347826087</v>
      </c>
    </row>
    <row r="119" spans="1:6" ht="15.75" customHeight="1">
      <c r="A119" s="714" t="s">
        <v>563</v>
      </c>
      <c r="B119" s="711" t="s">
        <v>564</v>
      </c>
      <c r="C119" s="711">
        <v>12</v>
      </c>
      <c r="D119" s="711" t="s">
        <v>337</v>
      </c>
      <c r="E119" s="711" t="s">
        <v>337</v>
      </c>
      <c r="F119" s="713" t="s">
        <v>200</v>
      </c>
    </row>
    <row r="120" spans="1:6" ht="15.75" customHeight="1">
      <c r="A120" s="711" t="s">
        <v>573</v>
      </c>
      <c r="B120" s="711" t="s">
        <v>574</v>
      </c>
      <c r="C120" s="711">
        <v>10</v>
      </c>
      <c r="D120" s="711" t="s">
        <v>348</v>
      </c>
      <c r="E120" s="711" t="s">
        <v>348</v>
      </c>
      <c r="F120" s="713" t="str">
        <f>VLOOKUP(A120,'averageTemp1885-1915'!$B$2:$D$238,2,TRUE)</f>
        <v>20.269997311828</v>
      </c>
    </row>
    <row r="121" spans="1:6" ht="15.75" customHeight="1">
      <c r="A121" s="711" t="s">
        <v>555</v>
      </c>
      <c r="B121" s="711" t="s">
        <v>556</v>
      </c>
      <c r="C121" s="711">
        <v>5</v>
      </c>
      <c r="D121" s="711" t="s">
        <v>53</v>
      </c>
      <c r="E121" s="711" t="s">
        <v>53</v>
      </c>
      <c r="F121" s="713" t="str">
        <f>VLOOKUP(A121,'averageTemp1885-1915'!$B$2:$D$238,2,TRUE)</f>
        <v>10.1579623655914</v>
      </c>
    </row>
    <row r="122" spans="1:6" ht="15.75" customHeight="1">
      <c r="A122" s="711" t="s">
        <v>565</v>
      </c>
      <c r="B122" s="711" t="s">
        <v>566</v>
      </c>
      <c r="C122" s="711">
        <v>9</v>
      </c>
      <c r="D122" s="711" t="s">
        <v>57</v>
      </c>
      <c r="E122" s="711" t="s">
        <v>57</v>
      </c>
      <c r="F122" s="713" t="str">
        <f>VLOOKUP(A122,'averageTemp1885-1915'!$B$2:$D$238,2,TRUE)</f>
        <v>27.9969865591398</v>
      </c>
    </row>
    <row r="123" spans="1:6" ht="15.75" customHeight="1">
      <c r="A123" s="711" t="s">
        <v>567</v>
      </c>
      <c r="B123" s="711" t="s">
        <v>568</v>
      </c>
      <c r="C123" s="711">
        <v>2</v>
      </c>
      <c r="D123" s="711" t="s">
        <v>105</v>
      </c>
      <c r="E123" s="711" t="s">
        <v>105</v>
      </c>
      <c r="F123" s="713" t="str">
        <f>VLOOKUP(A123,'averageTemp1885-1915'!$B$2:$D$238,2,TRUE)</f>
        <v>18.218938172043</v>
      </c>
    </row>
    <row r="124" spans="1:6" ht="15.75" customHeight="1">
      <c r="A124" s="711" t="s">
        <v>585</v>
      </c>
      <c r="B124" s="711" t="s">
        <v>586</v>
      </c>
      <c r="C124" s="711">
        <v>12</v>
      </c>
      <c r="D124" s="711" t="s">
        <v>337</v>
      </c>
      <c r="E124" s="711" t="s">
        <v>337</v>
      </c>
      <c r="F124" s="715" t="s">
        <v>1382</v>
      </c>
    </row>
    <row r="125" spans="1:6" ht="15.75" customHeight="1">
      <c r="A125" s="711" t="s">
        <v>579</v>
      </c>
      <c r="B125" s="711" t="s">
        <v>580</v>
      </c>
      <c r="C125" s="711">
        <v>5</v>
      </c>
      <c r="D125" s="711" t="s">
        <v>53</v>
      </c>
      <c r="E125" s="711" t="s">
        <v>53</v>
      </c>
      <c r="F125" s="713" t="str">
        <f>VLOOKUP(A125,'averageTemp1885-1915'!$B$2:$D$238,2,TRUE)</f>
        <v>9.94539516129032</v>
      </c>
    </row>
    <row r="126" spans="1:6" ht="15.75" customHeight="1">
      <c r="A126" s="711" t="s">
        <v>577</v>
      </c>
      <c r="B126" s="711" t="s">
        <v>578</v>
      </c>
      <c r="C126" s="711">
        <v>12</v>
      </c>
      <c r="D126" s="711" t="s">
        <v>337</v>
      </c>
      <c r="E126" s="711" t="s">
        <v>337</v>
      </c>
      <c r="F126" s="715" t="e" vm="4">
        <f>_FV(-1,"18465860215054")</f>
        <v>#VALUE!</v>
      </c>
    </row>
    <row r="127" spans="1:6" ht="15.75" customHeight="1">
      <c r="A127" s="711" t="s">
        <v>583</v>
      </c>
      <c r="B127" s="711" t="s">
        <v>584</v>
      </c>
      <c r="C127" s="711">
        <v>9</v>
      </c>
      <c r="D127" s="711" t="s">
        <v>57</v>
      </c>
      <c r="E127" s="711" t="s">
        <v>57</v>
      </c>
      <c r="F127" s="713" t="str">
        <f>VLOOKUP(A127,'averageTemp1885-1915'!$B$2:$D$238,2,TRUE)</f>
        <v>23.2635349462366</v>
      </c>
    </row>
    <row r="128" spans="1:6" ht="15.75" customHeight="1">
      <c r="A128" s="711" t="s">
        <v>569</v>
      </c>
      <c r="B128" s="711" t="s">
        <v>570</v>
      </c>
      <c r="C128" s="711">
        <v>9</v>
      </c>
      <c r="D128" s="711" t="s">
        <v>57</v>
      </c>
      <c r="E128" s="711" t="s">
        <v>57</v>
      </c>
      <c r="F128" s="713" t="str">
        <f>VLOOKUP(A128,'averageTemp1885-1915'!$B$2:$D$238,2,TRUE)</f>
        <v>27.2845672043011</v>
      </c>
    </row>
    <row r="129" spans="1:6" ht="15.75" customHeight="1">
      <c r="A129" s="711" t="s">
        <v>571</v>
      </c>
      <c r="B129" s="711" t="s">
        <v>572</v>
      </c>
      <c r="C129" s="711">
        <v>9</v>
      </c>
      <c r="D129" s="711" t="s">
        <v>57</v>
      </c>
      <c r="E129" s="711" t="s">
        <v>57</v>
      </c>
      <c r="F129" s="713" t="str">
        <f>VLOOKUP(A129,'averageTemp1885-1915'!$B$2:$D$238,2,TRUE)</f>
        <v>23.1425900621118</v>
      </c>
    </row>
    <row r="130" spans="1:6" ht="15.75" customHeight="1">
      <c r="A130" s="711" t="s">
        <v>559</v>
      </c>
      <c r="B130" s="711" t="s">
        <v>560</v>
      </c>
      <c r="C130" s="711">
        <v>9</v>
      </c>
      <c r="D130" s="711" t="s">
        <v>57</v>
      </c>
      <c r="E130" s="711" t="s">
        <v>57</v>
      </c>
      <c r="F130" s="713" t="str">
        <f>VLOOKUP(A130,'averageTemp1885-1915'!$B$2:$D$238,2,TRUE)</f>
        <v>21.1052284946237</v>
      </c>
    </row>
    <row r="131" spans="1:6" ht="15.75" customHeight="1">
      <c r="A131" s="711" t="s">
        <v>561</v>
      </c>
      <c r="B131" s="711" t="s">
        <v>562</v>
      </c>
      <c r="C131" s="711">
        <v>12</v>
      </c>
      <c r="D131" s="711" t="s">
        <v>337</v>
      </c>
      <c r="E131" s="711" t="s">
        <v>337</v>
      </c>
      <c r="F131" s="713" t="str">
        <f>VLOOKUP(A131,'averageTemp1885-1915'!$B$2:$D$238,2,TRUE)</f>
        <v>25.4876747311828</v>
      </c>
    </row>
    <row r="132" spans="1:6" ht="15.75" customHeight="1">
      <c r="A132" s="711" t="s">
        <v>587</v>
      </c>
      <c r="B132" s="711" t="s">
        <v>588</v>
      </c>
      <c r="C132" s="711">
        <v>9</v>
      </c>
      <c r="D132" s="711" t="s">
        <v>57</v>
      </c>
      <c r="E132" s="711" t="s">
        <v>57</v>
      </c>
      <c r="F132" s="713" t="str">
        <f>VLOOKUP(A132,'averageTemp1885-1915'!$B$2:$D$238,2,TRUE)</f>
        <v>20.1026424731183</v>
      </c>
    </row>
    <row r="133" spans="1:6" ht="15.75" customHeight="1">
      <c r="A133" s="711" t="s">
        <v>595</v>
      </c>
      <c r="B133" s="711" t="s">
        <v>596</v>
      </c>
      <c r="C133" s="711">
        <v>12</v>
      </c>
      <c r="D133" s="711" t="s">
        <v>337</v>
      </c>
      <c r="E133" s="711" t="s">
        <v>337</v>
      </c>
      <c r="F133" s="715" t="s">
        <v>1609</v>
      </c>
    </row>
    <row r="134" spans="1:6" ht="15.75" customHeight="1">
      <c r="A134" s="711" t="s">
        <v>601</v>
      </c>
      <c r="B134" s="711" t="s">
        <v>602</v>
      </c>
      <c r="C134" s="711">
        <v>9</v>
      </c>
      <c r="D134" s="711" t="s">
        <v>57</v>
      </c>
      <c r="E134" s="711" t="s">
        <v>57</v>
      </c>
      <c r="F134" s="713" t="str">
        <f>VLOOKUP(A134,'averageTemp1885-1915'!$B$2:$D$238,2,TRUE)</f>
        <v>26.9224623655914</v>
      </c>
    </row>
    <row r="135" spans="1:6" ht="15.75" customHeight="1">
      <c r="A135" s="711" t="s">
        <v>603</v>
      </c>
      <c r="B135" s="711" t="s">
        <v>604</v>
      </c>
      <c r="C135" s="711">
        <v>9</v>
      </c>
      <c r="D135" s="711" t="s">
        <v>57</v>
      </c>
      <c r="E135" s="711" t="s">
        <v>57</v>
      </c>
      <c r="F135" s="713" t="str">
        <f>VLOOKUP(A135,'averageTemp1885-1915'!$B$2:$D$238,2,TRUE)</f>
        <v>26.1389222222222</v>
      </c>
    </row>
    <row r="136" spans="1:6" ht="15.75" customHeight="1">
      <c r="A136" s="711" t="s">
        <v>599</v>
      </c>
      <c r="B136" s="711" t="s">
        <v>600</v>
      </c>
      <c r="C136" s="711">
        <v>10</v>
      </c>
      <c r="D136" s="711" t="s">
        <v>348</v>
      </c>
      <c r="E136" s="711" t="s">
        <v>348</v>
      </c>
      <c r="F136" s="713" t="str">
        <f>VLOOKUP(A136,'averageTemp1885-1915'!$B$2:$D$238,2,TRUE)</f>
        <v>25.6154005376344</v>
      </c>
    </row>
    <row r="137" spans="1:6" ht="15.75" customHeight="1">
      <c r="A137" s="711" t="s">
        <v>591</v>
      </c>
      <c r="B137" s="711" t="s">
        <v>592</v>
      </c>
      <c r="C137" s="711">
        <v>2</v>
      </c>
      <c r="D137" s="711" t="s">
        <v>105</v>
      </c>
      <c r="E137" s="711" t="s">
        <v>105</v>
      </c>
      <c r="F137" s="715" t="s">
        <v>1607</v>
      </c>
    </row>
    <row r="138" spans="1:6" ht="15.75" customHeight="1">
      <c r="A138" s="711" t="s">
        <v>605</v>
      </c>
      <c r="B138" s="711" t="s">
        <v>606</v>
      </c>
      <c r="C138" s="711">
        <v>2</v>
      </c>
      <c r="D138" s="711" t="s">
        <v>105</v>
      </c>
      <c r="E138" s="711" t="s">
        <v>105</v>
      </c>
      <c r="F138" s="715" t="e" vm="5">
        <f>_FV(0,"117139784946237")</f>
        <v>#VALUE!</v>
      </c>
    </row>
    <row r="139" spans="1:6" ht="15.75" customHeight="1">
      <c r="A139" s="711" t="s">
        <v>589</v>
      </c>
      <c r="B139" s="711" t="s">
        <v>590</v>
      </c>
      <c r="C139" s="711">
        <v>12</v>
      </c>
      <c r="D139" s="711" t="s">
        <v>337</v>
      </c>
      <c r="E139" s="711" t="s">
        <v>337</v>
      </c>
      <c r="F139" s="713" t="str">
        <f>VLOOKUP(A139,'averageTemp1885-1915'!$B$2:$D$238,2,TRUE)</f>
        <v>14.7017849462366</v>
      </c>
    </row>
    <row r="140" spans="1:6" ht="15.75" customHeight="1">
      <c r="A140" s="711" t="s">
        <v>597</v>
      </c>
      <c r="B140" s="711" t="s">
        <v>598</v>
      </c>
      <c r="C140" s="711">
        <v>11</v>
      </c>
      <c r="D140" s="711" t="s">
        <v>357</v>
      </c>
      <c r="E140" s="711" t="s">
        <v>114</v>
      </c>
      <c r="F140" s="715" t="s">
        <v>1611</v>
      </c>
    </row>
    <row r="141" spans="1:6" ht="15.75" customHeight="1">
      <c r="A141" s="711" t="s">
        <v>607</v>
      </c>
      <c r="B141" s="711" t="s">
        <v>608</v>
      </c>
      <c r="C141" s="711">
        <v>8</v>
      </c>
      <c r="D141" s="711" t="s">
        <v>366</v>
      </c>
      <c r="E141" s="711" t="s">
        <v>366</v>
      </c>
      <c r="F141" s="713" t="str">
        <f>VLOOKUP(A141,'averageTemp1885-1915'!$B$2:$D$238,2,TRUE)</f>
        <v>26.6214005376344</v>
      </c>
    </row>
    <row r="142" spans="1:6" ht="15.75" customHeight="1">
      <c r="A142" s="711" t="s">
        <v>609</v>
      </c>
      <c r="B142" s="711" t="s">
        <v>610</v>
      </c>
      <c r="C142" s="711">
        <v>12</v>
      </c>
      <c r="D142" s="711" t="s">
        <v>337</v>
      </c>
      <c r="E142" s="711" t="s">
        <v>337</v>
      </c>
      <c r="F142" s="713" t="str">
        <f>VLOOKUP(A142,'averageTemp1885-1915'!$B$2:$D$238,2,TRUE)</f>
        <v>20.407938172043</v>
      </c>
    </row>
    <row r="143" spans="1:6" ht="15.75" customHeight="1">
      <c r="A143" s="711" t="s">
        <v>611</v>
      </c>
      <c r="B143" s="711" t="s">
        <v>612</v>
      </c>
      <c r="C143" s="711">
        <v>10</v>
      </c>
      <c r="D143" s="711" t="s">
        <v>348</v>
      </c>
      <c r="E143" s="711" t="s">
        <v>348</v>
      </c>
      <c r="F143" s="713" t="str">
        <f>VLOOKUP(A143,'averageTemp1885-1915'!$B$2:$D$238,2,TRUE)</f>
        <v>25.9236774193548</v>
      </c>
    </row>
    <row r="144" spans="1:6" ht="15.75" customHeight="1">
      <c r="A144" s="711" t="s">
        <v>617</v>
      </c>
      <c r="B144" s="711" t="s">
        <v>618</v>
      </c>
      <c r="C144" s="711">
        <v>10</v>
      </c>
      <c r="D144" s="711" t="s">
        <v>348</v>
      </c>
      <c r="E144" s="711" t="s">
        <v>348</v>
      </c>
      <c r="F144" s="713" t="str">
        <f>VLOOKUP(A144,'averageTemp1885-1915'!$B$2:$D$238,2,TRUE)</f>
        <v>19.52448</v>
      </c>
    </row>
    <row r="145" spans="1:6" ht="15.75" customHeight="1">
      <c r="A145" s="711" t="s">
        <v>619</v>
      </c>
      <c r="B145" s="711" t="s">
        <v>620</v>
      </c>
      <c r="C145" s="711">
        <v>12</v>
      </c>
      <c r="D145" s="711" t="s">
        <v>337</v>
      </c>
      <c r="E145" s="711" t="s">
        <v>337</v>
      </c>
      <c r="F145" s="713" t="str">
        <f>VLOOKUP(A145,'averageTemp1885-1915'!$B$2:$D$238,2,TRUE)</f>
        <v>26.040497311828</v>
      </c>
    </row>
    <row r="146" spans="1:6" ht="15.75" customHeight="1">
      <c r="A146" s="711" t="s">
        <v>613</v>
      </c>
      <c r="B146" s="711" t="s">
        <v>614</v>
      </c>
      <c r="C146" s="711">
        <v>12</v>
      </c>
      <c r="D146" s="711" t="s">
        <v>337</v>
      </c>
      <c r="E146" s="711" t="s">
        <v>337</v>
      </c>
      <c r="F146" s="715" t="s">
        <v>1637</v>
      </c>
    </row>
    <row r="147" spans="1:6" ht="15.75" customHeight="1">
      <c r="A147" s="711" t="s">
        <v>621</v>
      </c>
      <c r="B147" s="711" t="s">
        <v>622</v>
      </c>
      <c r="C147" s="711">
        <v>2</v>
      </c>
      <c r="D147" s="711" t="s">
        <v>105</v>
      </c>
      <c r="E147" s="711" t="s">
        <v>105</v>
      </c>
      <c r="F147" s="713" t="str">
        <f>VLOOKUP(A147,'averageTemp1885-1915'!$B$2:$D$238,2,TRUE)</f>
        <v>7.26015053763441</v>
      </c>
    </row>
    <row r="148" spans="1:6" ht="15.75" customHeight="1">
      <c r="A148" s="711" t="s">
        <v>625</v>
      </c>
      <c r="B148" s="711" t="s">
        <v>626</v>
      </c>
      <c r="C148" s="711">
        <v>10</v>
      </c>
      <c r="D148" s="711" t="s">
        <v>348</v>
      </c>
      <c r="E148" s="711" t="s">
        <v>348</v>
      </c>
      <c r="F148" s="715" t="s">
        <v>1649</v>
      </c>
    </row>
    <row r="149" spans="1:6" ht="15.75" customHeight="1">
      <c r="A149" s="711" t="s">
        <v>529</v>
      </c>
      <c r="B149" s="711" t="s">
        <v>530</v>
      </c>
      <c r="C149" s="711">
        <v>12</v>
      </c>
      <c r="D149" s="711" t="s">
        <v>337</v>
      </c>
      <c r="E149" s="711" t="s">
        <v>337</v>
      </c>
      <c r="F149" s="715" t="s">
        <v>1621</v>
      </c>
    </row>
    <row r="150" spans="1:6" ht="15.75" customHeight="1">
      <c r="A150" s="711" t="s">
        <v>623</v>
      </c>
      <c r="B150" s="711" t="s">
        <v>624</v>
      </c>
      <c r="C150" s="711">
        <v>2</v>
      </c>
      <c r="D150" s="711" t="s">
        <v>105</v>
      </c>
      <c r="E150" s="711" t="s">
        <v>105</v>
      </c>
      <c r="F150" s="713" t="str">
        <f>VLOOKUP(A150,'averageTemp1885-1915'!$B$2:$D$238,2,TRUE)</f>
        <v>14.430502688172</v>
      </c>
    </row>
    <row r="151" spans="1:6" ht="15.75" customHeight="1">
      <c r="A151" s="711" t="s">
        <v>615</v>
      </c>
      <c r="B151" s="711" t="s">
        <v>616</v>
      </c>
      <c r="C151" s="711">
        <v>10</v>
      </c>
      <c r="D151" s="711" t="s">
        <v>348</v>
      </c>
      <c r="E151" s="711" t="s">
        <v>348</v>
      </c>
      <c r="F151" s="713" t="str">
        <f>VLOOKUP(A151,'averageTemp1885-1915'!$B$2:$D$238,2,TRUE)</f>
        <v>23.0477392473118</v>
      </c>
    </row>
    <row r="152" spans="1:6" ht="15.75" customHeight="1">
      <c r="A152" s="711" t="s">
        <v>466</v>
      </c>
      <c r="B152" s="711" t="s">
        <v>467</v>
      </c>
      <c r="C152" s="711">
        <v>12</v>
      </c>
      <c r="D152" s="711" t="s">
        <v>337</v>
      </c>
      <c r="E152" s="711" t="s">
        <v>337</v>
      </c>
      <c r="F152" s="715" t="s">
        <v>1466</v>
      </c>
    </row>
    <row r="153" spans="1:6" ht="15.75" customHeight="1">
      <c r="A153" s="711" t="s">
        <v>627</v>
      </c>
      <c r="B153" s="711" t="s">
        <v>628</v>
      </c>
      <c r="C153" s="711">
        <v>8</v>
      </c>
      <c r="D153" s="711" t="s">
        <v>366</v>
      </c>
      <c r="E153" s="711" t="s">
        <v>366</v>
      </c>
      <c r="F153" s="713" t="str">
        <f>VLOOKUP(A153,'averageTemp1885-1915'!$B$2:$D$238,2,TRUE)</f>
        <v>26.5479919354839</v>
      </c>
    </row>
    <row r="154" spans="1:6" ht="15.75" customHeight="1">
      <c r="A154" s="711" t="s">
        <v>629</v>
      </c>
      <c r="B154" s="711" t="s">
        <v>630</v>
      </c>
      <c r="C154" s="711">
        <v>5</v>
      </c>
      <c r="D154" s="711" t="s">
        <v>53</v>
      </c>
      <c r="E154" s="711" t="s">
        <v>53</v>
      </c>
      <c r="F154" s="713" t="str">
        <f>VLOOKUP(A154,'averageTemp1885-1915'!$B$2:$D$238,2,TRUE)</f>
        <v>8.52654569892473</v>
      </c>
    </row>
    <row r="155" spans="1:6" ht="15.75" customHeight="1">
      <c r="A155" s="711" t="s">
        <v>631</v>
      </c>
      <c r="B155" s="711" t="s">
        <v>632</v>
      </c>
      <c r="C155" s="711">
        <v>4</v>
      </c>
      <c r="D155" s="711" t="s">
        <v>52</v>
      </c>
      <c r="E155" s="711" t="s">
        <v>52</v>
      </c>
      <c r="F155" s="715" t="e" vm="6">
        <f>_FV(-5,"90693010752688")</f>
        <v>#VALUE!</v>
      </c>
    </row>
    <row r="156" spans="1:6" ht="15.75" customHeight="1">
      <c r="A156" s="711" t="s">
        <v>633</v>
      </c>
      <c r="B156" s="711" t="s">
        <v>634</v>
      </c>
      <c r="C156" s="711">
        <v>9</v>
      </c>
      <c r="D156" s="711" t="s">
        <v>57</v>
      </c>
      <c r="E156" s="711" t="s">
        <v>57</v>
      </c>
      <c r="F156" s="713" t="str">
        <f>VLOOKUP(A156,'averageTemp1885-1915'!$B$2:$D$238,2,TRUE)</f>
        <v>18.9682903225806</v>
      </c>
    </row>
    <row r="157" spans="1:6" ht="15.75" customHeight="1">
      <c r="A157" s="711" t="s">
        <v>639</v>
      </c>
      <c r="B157" s="711" t="s">
        <v>640</v>
      </c>
      <c r="C157" s="711">
        <v>8</v>
      </c>
      <c r="D157" s="711" t="s">
        <v>366</v>
      </c>
      <c r="E157" s="711" t="s">
        <v>366</v>
      </c>
      <c r="F157" s="715" t="s">
        <v>1676</v>
      </c>
    </row>
    <row r="158" spans="1:6" ht="15.75" customHeight="1">
      <c r="A158" s="711" t="s">
        <v>671</v>
      </c>
      <c r="B158" s="711" t="s">
        <v>672</v>
      </c>
      <c r="C158" s="711">
        <v>9</v>
      </c>
      <c r="D158" s="711" t="s">
        <v>57</v>
      </c>
      <c r="E158" s="711" t="s">
        <v>57</v>
      </c>
      <c r="F158" s="713" t="str">
        <f>VLOOKUP(A158,'averageTemp1885-1915'!$B$2:$D$238,2,TRUE)</f>
        <v>26.7666532258065</v>
      </c>
    </row>
    <row r="159" spans="1:6" ht="15.75" customHeight="1">
      <c r="A159" s="711" t="s">
        <v>641</v>
      </c>
      <c r="B159" s="711" t="s">
        <v>642</v>
      </c>
      <c r="C159" s="711">
        <v>9</v>
      </c>
      <c r="D159" s="711" t="s">
        <v>57</v>
      </c>
      <c r="E159" s="711" t="s">
        <v>57</v>
      </c>
      <c r="F159" s="713" t="str">
        <f>VLOOKUP(A159,'averageTemp1885-1915'!$B$2:$D$238,2,TRUE)</f>
        <v>27.6552338709677</v>
      </c>
    </row>
    <row r="160" spans="1:6" ht="15.75" customHeight="1">
      <c r="A160" s="711" t="s">
        <v>649</v>
      </c>
      <c r="B160" s="711" t="s">
        <v>650</v>
      </c>
      <c r="C160" s="711">
        <v>11</v>
      </c>
      <c r="D160" s="711" t="s">
        <v>357</v>
      </c>
      <c r="E160" s="711" t="s">
        <v>114</v>
      </c>
      <c r="F160" s="713" t="str">
        <f>VLOOKUP(A160,'averageTemp1885-1915'!$B$2:$D$238,2,TRUE)</f>
        <v>26.2350134408602</v>
      </c>
    </row>
    <row r="161" spans="1:6" ht="15.75" customHeight="1">
      <c r="A161" s="711" t="s">
        <v>655</v>
      </c>
      <c r="B161" s="711" t="s">
        <v>656</v>
      </c>
      <c r="C161" s="711">
        <v>12</v>
      </c>
      <c r="D161" s="711" t="s">
        <v>337</v>
      </c>
      <c r="E161" s="711" t="s">
        <v>337</v>
      </c>
      <c r="F161" s="715" t="s">
        <v>1693</v>
      </c>
    </row>
    <row r="162" spans="1:6" ht="15.75" customHeight="1">
      <c r="A162" s="711" t="s">
        <v>647</v>
      </c>
      <c r="B162" s="711" t="s">
        <v>648</v>
      </c>
      <c r="C162" s="711">
        <v>9</v>
      </c>
      <c r="D162" s="711" t="s">
        <v>57</v>
      </c>
      <c r="E162" s="711" t="s">
        <v>57</v>
      </c>
      <c r="F162" s="715" t="s">
        <v>1684</v>
      </c>
    </row>
    <row r="163" spans="1:6" ht="15.75" customHeight="1">
      <c r="A163" s="711" t="s">
        <v>448</v>
      </c>
      <c r="B163" s="711" t="s">
        <v>449</v>
      </c>
      <c r="C163" s="711">
        <v>10</v>
      </c>
      <c r="D163" s="711" t="s">
        <v>348</v>
      </c>
      <c r="E163" s="711" t="s">
        <v>348</v>
      </c>
      <c r="F163" s="715" t="s">
        <v>1440</v>
      </c>
    </row>
    <row r="164" spans="1:6" ht="15.75" customHeight="1">
      <c r="A164" s="711" t="s">
        <v>657</v>
      </c>
      <c r="B164" s="711" t="s">
        <v>658</v>
      </c>
      <c r="C164" s="711">
        <v>9</v>
      </c>
      <c r="D164" s="711" t="s">
        <v>57</v>
      </c>
      <c r="E164" s="711" t="s">
        <v>57</v>
      </c>
      <c r="F164" s="713" t="str">
        <f>VLOOKUP(A164,'averageTemp1885-1915'!$B$2:$D$238,2,TRUE)</f>
        <v>26.5439112903226</v>
      </c>
    </row>
    <row r="165" spans="1:6" ht="15.75" customHeight="1">
      <c r="A165" s="711" t="s">
        <v>643</v>
      </c>
      <c r="B165" s="711" t="s">
        <v>644</v>
      </c>
      <c r="C165" s="711">
        <v>5</v>
      </c>
      <c r="D165" s="711" t="s">
        <v>53</v>
      </c>
      <c r="E165" s="711" t="s">
        <v>53</v>
      </c>
      <c r="F165" s="713" t="str">
        <f>VLOOKUP(A165,'averageTemp1885-1915'!$B$2:$D$238,2,TRUE)</f>
        <v>9.70800537634409</v>
      </c>
    </row>
    <row r="166" spans="1:6" ht="15.75" customHeight="1">
      <c r="A166" s="711" t="s">
        <v>637</v>
      </c>
      <c r="B166" s="711" t="s">
        <v>638</v>
      </c>
      <c r="C166" s="711">
        <v>9</v>
      </c>
      <c r="D166" s="711" t="s">
        <v>57</v>
      </c>
      <c r="E166" s="711" t="s">
        <v>57</v>
      </c>
      <c r="F166" s="715" t="s">
        <v>1674</v>
      </c>
    </row>
    <row r="167" spans="1:6" ht="15.75" customHeight="1">
      <c r="A167" s="711" t="s">
        <v>673</v>
      </c>
      <c r="B167" s="711" t="s">
        <v>674</v>
      </c>
      <c r="C167" s="711">
        <v>10</v>
      </c>
      <c r="D167" s="711" t="s">
        <v>348</v>
      </c>
      <c r="E167" s="711" t="s">
        <v>348</v>
      </c>
      <c r="F167" s="713" t="str">
        <f>VLOOKUP(A167,'averageTemp1885-1915'!$B$2:$D$238,2,TRUE)</f>
        <v>25.8229777158774</v>
      </c>
    </row>
    <row r="168" spans="1:6" ht="15.75" customHeight="1">
      <c r="A168" s="711" t="s">
        <v>651</v>
      </c>
      <c r="B168" s="711" t="s">
        <v>652</v>
      </c>
      <c r="C168" s="711">
        <v>2</v>
      </c>
      <c r="D168" s="711" t="s">
        <v>105</v>
      </c>
      <c r="E168" s="711" t="s">
        <v>105</v>
      </c>
      <c r="F168" s="715" t="s">
        <v>1689</v>
      </c>
    </row>
    <row r="169" spans="1:6" ht="15.75" customHeight="1">
      <c r="A169" s="711" t="s">
        <v>653</v>
      </c>
      <c r="B169" s="711" t="s">
        <v>654</v>
      </c>
      <c r="C169" s="711">
        <v>5</v>
      </c>
      <c r="D169" s="711" t="s">
        <v>53</v>
      </c>
      <c r="E169" s="711" t="s">
        <v>53</v>
      </c>
      <c r="F169" s="713" t="str">
        <f>VLOOKUP(A169,'averageTemp1885-1915'!$B$2:$D$238,2,TRUE)</f>
        <v>9.32604301075269</v>
      </c>
    </row>
    <row r="170" spans="1:6" ht="15.75" customHeight="1">
      <c r="A170" s="711" t="s">
        <v>677</v>
      </c>
      <c r="B170" s="711" t="s">
        <v>678</v>
      </c>
      <c r="C170" s="711">
        <v>2</v>
      </c>
      <c r="D170" s="711" t="s">
        <v>105</v>
      </c>
      <c r="E170" s="711" t="s">
        <v>105</v>
      </c>
      <c r="F170" s="713" t="str">
        <f>VLOOKUP(A170,'averageTemp1885-1915'!$B$2:$D$238,2,TRUE)</f>
        <v>2.23337903225806</v>
      </c>
    </row>
    <row r="171" spans="1:6" ht="15.75" customHeight="1">
      <c r="A171" s="711" t="s">
        <v>675</v>
      </c>
      <c r="B171" s="711" t="s">
        <v>676</v>
      </c>
      <c r="C171" s="711">
        <v>9</v>
      </c>
      <c r="D171" s="711" t="s">
        <v>57</v>
      </c>
      <c r="E171" s="711" t="s">
        <v>57</v>
      </c>
      <c r="F171" s="713" t="str">
        <f>VLOOKUP(A171,'averageTemp1885-1915'!$B$2:$D$238,2,TRUE)</f>
        <v>18.5171075268817</v>
      </c>
    </row>
    <row r="172" spans="1:6" ht="15.75" customHeight="1">
      <c r="A172" s="711" t="s">
        <v>645</v>
      </c>
      <c r="B172" s="711" t="s">
        <v>646</v>
      </c>
      <c r="C172" s="711">
        <v>9</v>
      </c>
      <c r="D172" s="711" t="s">
        <v>57</v>
      </c>
      <c r="E172" s="711" t="s">
        <v>57</v>
      </c>
      <c r="F172" s="713" t="str">
        <f>VLOOKUP(A172,'averageTemp1885-1915'!$B$2:$D$238,2,TRUE)</f>
        <v>26.3792826086957</v>
      </c>
    </row>
    <row r="173" spans="1:6" ht="15.75" customHeight="1">
      <c r="A173" s="711" t="s">
        <v>681</v>
      </c>
      <c r="B173" s="711" t="s">
        <v>682</v>
      </c>
      <c r="C173" s="711">
        <v>8</v>
      </c>
      <c r="D173" s="711" t="s">
        <v>366</v>
      </c>
      <c r="E173" s="711" t="s">
        <v>366</v>
      </c>
      <c r="F173" s="713" t="str">
        <f>VLOOKUP(A173,'averageTemp1885-1915'!$B$2:$D$238,2,TRUE)</f>
        <v>17.6803709677419</v>
      </c>
    </row>
    <row r="174" spans="1:6" ht="15.75" customHeight="1">
      <c r="A174" s="711" t="s">
        <v>411</v>
      </c>
      <c r="B174" s="711" t="s">
        <v>412</v>
      </c>
      <c r="C174" s="711">
        <v>9</v>
      </c>
      <c r="D174" s="711" t="s">
        <v>57</v>
      </c>
      <c r="E174" s="711" t="s">
        <v>57</v>
      </c>
      <c r="F174" s="713" t="str">
        <f>VLOOKUP(A174,'averageTemp1885-1915'!$B$2:$D$238,2,TRUE)</f>
        <v>26.6841155913978</v>
      </c>
    </row>
    <row r="175" spans="1:6" ht="15.75" customHeight="1">
      <c r="A175" s="711" t="s">
        <v>691</v>
      </c>
      <c r="B175" s="711" t="s">
        <v>692</v>
      </c>
      <c r="C175" s="711">
        <v>9</v>
      </c>
      <c r="D175" s="711" t="s">
        <v>57</v>
      </c>
      <c r="E175" s="711" t="s">
        <v>57</v>
      </c>
      <c r="F175" s="713" t="str">
        <f>VLOOKUP(A175,'averageTemp1885-1915'!$B$2:$D$238,2,TRUE)</f>
        <v>26.2503361111111</v>
      </c>
    </row>
    <row r="176" spans="1:6" ht="15.75" customHeight="1">
      <c r="A176" s="711" t="s">
        <v>687</v>
      </c>
      <c r="B176" s="711" t="s">
        <v>688</v>
      </c>
      <c r="C176" s="711">
        <v>12</v>
      </c>
      <c r="D176" s="711" t="s">
        <v>337</v>
      </c>
      <c r="E176" s="711" t="s">
        <v>337</v>
      </c>
      <c r="F176" s="713" t="str">
        <f>VLOOKUP(A176,'averageTemp1885-1915'!$B$2:$D$238,2,TRUE)</f>
        <v>25.8153225806452</v>
      </c>
    </row>
    <row r="177" spans="1:6" ht="15.75" customHeight="1">
      <c r="A177" s="711" t="s">
        <v>683</v>
      </c>
      <c r="B177" s="711" t="s">
        <v>684</v>
      </c>
      <c r="C177" s="711">
        <v>5</v>
      </c>
      <c r="D177" s="711" t="s">
        <v>53</v>
      </c>
      <c r="E177" s="711" t="s">
        <v>53</v>
      </c>
      <c r="F177" s="713" t="str">
        <f>VLOOKUP(A177,'averageTemp1885-1915'!$B$2:$D$238,2,TRUE)</f>
        <v>3.69736827956989</v>
      </c>
    </row>
    <row r="178" spans="1:6" ht="15.75" customHeight="1">
      <c r="A178" s="711" t="s">
        <v>701</v>
      </c>
      <c r="B178" s="711" t="s">
        <v>702</v>
      </c>
      <c r="C178" s="711">
        <v>5</v>
      </c>
      <c r="D178" s="711" t="s">
        <v>53</v>
      </c>
      <c r="E178" s="711" t="s">
        <v>53</v>
      </c>
      <c r="F178" s="713" t="str">
        <f>VLOOKUP(A178,'averageTemp1885-1915'!$B$2:$D$238,2,TRUE)</f>
        <v>14.481623655914</v>
      </c>
    </row>
    <row r="179" spans="1:6" ht="15.75" customHeight="1">
      <c r="A179" s="711" t="s">
        <v>689</v>
      </c>
      <c r="B179" s="711" t="s">
        <v>690</v>
      </c>
      <c r="C179" s="711">
        <v>12</v>
      </c>
      <c r="D179" s="711" t="s">
        <v>337</v>
      </c>
      <c r="E179" s="711" t="s">
        <v>337</v>
      </c>
      <c r="F179" s="713" t="str">
        <f>VLOOKUP(A179,'averageTemp1885-1915'!$B$2:$D$238,2,TRUE)</f>
        <v>25.6004784946237</v>
      </c>
    </row>
    <row r="180" spans="1:6" ht="15.75" customHeight="1">
      <c r="A180" s="711" t="s">
        <v>693</v>
      </c>
      <c r="B180" s="711" t="s">
        <v>694</v>
      </c>
      <c r="C180" s="711">
        <v>12</v>
      </c>
      <c r="D180" s="711" t="s">
        <v>337</v>
      </c>
      <c r="E180" s="711" t="s">
        <v>337</v>
      </c>
      <c r="F180" s="713" t="str">
        <f>VLOOKUP(A180,'averageTemp1885-1915'!$B$2:$D$238,2,TRUE)</f>
        <v>22.7548921282799</v>
      </c>
    </row>
    <row r="181" spans="1:6" ht="15.75" customHeight="1">
      <c r="A181" s="711" t="s">
        <v>695</v>
      </c>
      <c r="B181" s="711" t="s">
        <v>696</v>
      </c>
      <c r="C181" s="711">
        <v>10</v>
      </c>
      <c r="D181" s="711" t="s">
        <v>348</v>
      </c>
      <c r="E181" s="711" t="s">
        <v>348</v>
      </c>
      <c r="F181" s="715" t="s">
        <v>1734</v>
      </c>
    </row>
    <row r="182" spans="1:6" ht="15.75" customHeight="1">
      <c r="A182" s="711" t="s">
        <v>697</v>
      </c>
      <c r="B182" s="711" t="s">
        <v>698</v>
      </c>
      <c r="C182" s="711">
        <v>9</v>
      </c>
      <c r="D182" s="711" t="s">
        <v>57</v>
      </c>
      <c r="E182" s="711" t="s">
        <v>57</v>
      </c>
      <c r="F182" s="713" t="str">
        <f>VLOOKUP(A182,'averageTemp1885-1915'!$B$2:$D$238,2,TRUE)</f>
        <v>19.67975</v>
      </c>
    </row>
    <row r="183" spans="1:6" ht="15.75" customHeight="1">
      <c r="A183" s="711" t="s">
        <v>699</v>
      </c>
      <c r="B183" s="711" t="s">
        <v>700</v>
      </c>
      <c r="C183" s="711">
        <v>2</v>
      </c>
      <c r="D183" s="711" t="s">
        <v>105</v>
      </c>
      <c r="E183" s="711" t="s">
        <v>105</v>
      </c>
      <c r="F183" s="713" t="str">
        <f>VLOOKUP(A183,'averageTemp1885-1915'!$B$2:$D$238,2,TRUE)</f>
        <v>11.3993010752688</v>
      </c>
    </row>
    <row r="184" spans="1:6" ht="15.75" customHeight="1">
      <c r="A184" s="711" t="s">
        <v>685</v>
      </c>
      <c r="B184" s="711" t="s">
        <v>686</v>
      </c>
      <c r="C184" s="711">
        <v>9</v>
      </c>
      <c r="D184" s="711" t="s">
        <v>57</v>
      </c>
      <c r="E184" s="711" t="s">
        <v>57</v>
      </c>
      <c r="F184" s="713" t="str">
        <f>VLOOKUP(A184,'averageTemp1885-1915'!$B$2:$D$238,2,TRUE)</f>
        <v>22.0514130434783</v>
      </c>
    </row>
    <row r="185" spans="1:6" ht="15.75" customHeight="1">
      <c r="A185" s="711" t="s">
        <v>703</v>
      </c>
      <c r="B185" s="711" t="s">
        <v>704</v>
      </c>
      <c r="C185" s="711">
        <v>9</v>
      </c>
      <c r="D185" s="711" t="s">
        <v>57</v>
      </c>
      <c r="E185" s="711" t="s">
        <v>57</v>
      </c>
      <c r="F185" s="713" t="str">
        <f>VLOOKUP(A185,'averageTemp1885-1915'!$B$2:$D$238,2,TRUE)</f>
        <v>22.757935483871</v>
      </c>
    </row>
    <row r="186" spans="1:6" ht="15.75" customHeight="1">
      <c r="A186" s="711" t="s">
        <v>705</v>
      </c>
      <c r="B186" s="711" t="s">
        <v>706</v>
      </c>
      <c r="C186" s="711">
        <v>5</v>
      </c>
      <c r="D186" s="711" t="s">
        <v>53</v>
      </c>
      <c r="E186" s="711" t="s">
        <v>53</v>
      </c>
      <c r="F186" s="713" t="str">
        <f>VLOOKUP(A186,'averageTemp1885-1915'!$B$2:$D$238,2,TRUE)</f>
        <v>7.4708064516129</v>
      </c>
    </row>
    <row r="187" spans="1:6" ht="15.75" customHeight="1">
      <c r="A187" s="711" t="s">
        <v>713</v>
      </c>
      <c r="B187" s="711" t="s">
        <v>714</v>
      </c>
      <c r="C187" s="711">
        <v>10</v>
      </c>
      <c r="D187" s="711" t="s">
        <v>348</v>
      </c>
      <c r="E187" s="711" t="s">
        <v>348</v>
      </c>
      <c r="F187" s="713" t="str">
        <f>VLOOKUP(A187,'averageTemp1885-1915'!$B$2:$D$238,2,TRUE)</f>
        <v>16.845564516129</v>
      </c>
    </row>
    <row r="188" spans="1:6" ht="15.75" customHeight="1">
      <c r="A188" s="711" t="s">
        <v>711</v>
      </c>
      <c r="B188" s="711" t="s">
        <v>712</v>
      </c>
      <c r="C188" s="711">
        <v>1</v>
      </c>
      <c r="D188" s="711" t="s">
        <v>104</v>
      </c>
      <c r="E188" s="711" t="s">
        <v>104</v>
      </c>
      <c r="F188" s="715" t="s">
        <v>1754</v>
      </c>
    </row>
    <row r="189" spans="1:6" ht="15.75" customHeight="1">
      <c r="A189" s="711" t="s">
        <v>715</v>
      </c>
      <c r="B189" s="711" t="s">
        <v>716</v>
      </c>
      <c r="C189" s="711">
        <v>5</v>
      </c>
      <c r="D189" s="711" t="s">
        <v>53</v>
      </c>
      <c r="E189" s="711" t="s">
        <v>53</v>
      </c>
      <c r="F189" s="713" t="str">
        <f>VLOOKUP(A189,'averageTemp1885-1915'!$B$2:$D$238,2,TRUE)</f>
        <v>11.9567123655914</v>
      </c>
    </row>
    <row r="190" spans="1:6" ht="15.75" customHeight="1">
      <c r="A190" s="711" t="s">
        <v>669</v>
      </c>
      <c r="B190" s="711" t="s">
        <v>670</v>
      </c>
      <c r="C190" s="711">
        <v>10</v>
      </c>
      <c r="D190" s="711" t="s">
        <v>348</v>
      </c>
      <c r="E190" s="711" t="s">
        <v>348</v>
      </c>
      <c r="F190" s="715" t="s">
        <v>1668</v>
      </c>
    </row>
    <row r="191" spans="1:6" ht="15.75" customHeight="1">
      <c r="A191" s="711" t="s">
        <v>719</v>
      </c>
      <c r="B191" s="711" t="s">
        <v>720</v>
      </c>
      <c r="C191" s="711">
        <v>10</v>
      </c>
      <c r="D191" s="711" t="s">
        <v>348</v>
      </c>
      <c r="E191" s="711" t="s">
        <v>348</v>
      </c>
      <c r="F191" s="713" t="str">
        <f>VLOOKUP(A191,'averageTemp1885-1915'!$B$2:$D$238,2,TRUE)</f>
        <v>24.6880161290323</v>
      </c>
    </row>
    <row r="192" spans="1:6" ht="15.75" customHeight="1">
      <c r="A192" s="711" t="s">
        <v>723</v>
      </c>
      <c r="B192" s="711" t="s">
        <v>724</v>
      </c>
      <c r="C192" s="711">
        <v>10</v>
      </c>
      <c r="D192" s="711" t="s">
        <v>348</v>
      </c>
      <c r="E192" s="711" t="s">
        <v>348</v>
      </c>
      <c r="F192" s="715" t="s">
        <v>1376</v>
      </c>
    </row>
    <row r="193" spans="1:7" ht="15.75" customHeight="1">
      <c r="A193" s="711" t="s">
        <v>721</v>
      </c>
      <c r="B193" s="711" t="s">
        <v>722</v>
      </c>
      <c r="C193" s="711">
        <v>12</v>
      </c>
      <c r="D193" s="711" t="s">
        <v>337</v>
      </c>
      <c r="E193" s="711" t="s">
        <v>337</v>
      </c>
      <c r="F193" s="713" t="str">
        <f>VLOOKUP(A193,'averageTemp1885-1915'!$B$2:$D$238,2,TRUE)</f>
        <v>23.4493897849462</v>
      </c>
    </row>
    <row r="194" spans="1:7" ht="15.75" customHeight="1">
      <c r="A194" s="714" t="s">
        <v>717</v>
      </c>
      <c r="B194" s="711" t="s">
        <v>718</v>
      </c>
      <c r="C194" s="711">
        <v>12</v>
      </c>
      <c r="D194" s="711" t="s">
        <v>337</v>
      </c>
      <c r="E194" s="711" t="s">
        <v>337</v>
      </c>
      <c r="F194" s="713">
        <f>23.9760908-1</f>
        <v>22.976090800000001</v>
      </c>
      <c r="G194" s="713" t="s">
        <v>1779</v>
      </c>
    </row>
    <row r="195" spans="1:7" ht="15.75" customHeight="1">
      <c r="A195" s="714" t="s">
        <v>725</v>
      </c>
      <c r="B195" s="711" t="s">
        <v>726</v>
      </c>
      <c r="C195" s="711">
        <v>8</v>
      </c>
      <c r="D195" s="711" t="s">
        <v>366</v>
      </c>
      <c r="E195" s="711" t="s">
        <v>366</v>
      </c>
      <c r="F195" s="715" t="s">
        <v>1523</v>
      </c>
      <c r="G195" s="711" t="s">
        <v>1774</v>
      </c>
    </row>
    <row r="196" spans="1:7" ht="15.75" customHeight="1">
      <c r="A196" s="711" t="s">
        <v>635</v>
      </c>
      <c r="B196" s="711" t="s">
        <v>636</v>
      </c>
      <c r="C196" s="711">
        <v>12</v>
      </c>
      <c r="D196" s="711" t="s">
        <v>337</v>
      </c>
      <c r="E196" s="711" t="s">
        <v>337</v>
      </c>
      <c r="F196" s="713" t="str">
        <f>VLOOKUP(A196,'averageTemp1885-1915'!$B$2:$D$238,2,TRUE)</f>
        <v>25.8414693877551</v>
      </c>
    </row>
    <row r="197" spans="1:7" ht="15.75" customHeight="1">
      <c r="A197" s="711" t="s">
        <v>727</v>
      </c>
      <c r="B197" s="711" t="s">
        <v>728</v>
      </c>
      <c r="C197" s="711">
        <v>8</v>
      </c>
      <c r="D197" s="711" t="s">
        <v>366</v>
      </c>
      <c r="E197" s="711" t="s">
        <v>366</v>
      </c>
      <c r="F197" s="713" t="str">
        <f>VLOOKUP(A197,'averageTemp1885-1915'!$B$2:$D$238,2,TRUE)</f>
        <v>25.9231209677419</v>
      </c>
    </row>
    <row r="198" spans="1:7" ht="15.75" customHeight="1">
      <c r="A198" s="711" t="s">
        <v>659</v>
      </c>
      <c r="B198" s="711" t="s">
        <v>660</v>
      </c>
      <c r="C198" s="711">
        <v>9</v>
      </c>
      <c r="D198" s="711" t="s">
        <v>57</v>
      </c>
      <c r="E198" s="711" t="s">
        <v>57</v>
      </c>
      <c r="F198" s="715" t="s">
        <v>1697</v>
      </c>
    </row>
    <row r="199" spans="1:7" ht="15.75" customHeight="1">
      <c r="A199" s="711" t="s">
        <v>420</v>
      </c>
      <c r="B199" s="711" t="s">
        <v>421</v>
      </c>
      <c r="C199" s="711">
        <v>9</v>
      </c>
      <c r="D199" s="711" t="s">
        <v>57</v>
      </c>
      <c r="E199" s="711" t="s">
        <v>57</v>
      </c>
      <c r="F199" s="713" t="str">
        <f>VLOOKUP(A199,'averageTemp1885-1915'!$B$2:$D$238,2,TRUE)</f>
        <v>23.4486424731183</v>
      </c>
    </row>
    <row r="200" spans="1:7" ht="15.75" customHeight="1">
      <c r="A200" s="711" t="s">
        <v>729</v>
      </c>
      <c r="B200" s="711" t="s">
        <v>730</v>
      </c>
      <c r="C200" s="711">
        <v>9</v>
      </c>
      <c r="D200" s="711" t="s">
        <v>57</v>
      </c>
      <c r="E200" s="711" t="s">
        <v>57</v>
      </c>
      <c r="F200" s="713" t="str">
        <f>VLOOKUP(A200,'averageTemp1885-1915'!$B$2:$D$238,2,TRUE)</f>
        <v>20.9533387096774</v>
      </c>
    </row>
    <row r="201" spans="1:7" ht="15.75" customHeight="1">
      <c r="A201" s="711" t="s">
        <v>731</v>
      </c>
      <c r="B201" s="711" t="s">
        <v>732</v>
      </c>
      <c r="C201" s="711">
        <v>9</v>
      </c>
      <c r="D201" s="711" t="s">
        <v>57</v>
      </c>
      <c r="E201" s="711" t="s">
        <v>57</v>
      </c>
      <c r="F201" s="713" t="str">
        <f>VLOOKUP(A201,'averageTemp1885-1915'!$B$2:$D$238,2,TRUE)</f>
        <v>20.8012365591398</v>
      </c>
    </row>
  </sheetData>
  <autoFilter ref="A3:I201" xr:uid="{07A5839B-97AF-4A73-8D4D-AFA8B575CE98}">
    <sortState xmlns:xlrd2="http://schemas.microsoft.com/office/spreadsheetml/2017/richdata2" ref="A4:I201">
      <sortCondition ref="B3:B201"/>
    </sortState>
  </autoFilter>
  <pageMargins left="0.7" right="0.7" top="0.75" bottom="0.75" header="0.3" footer="0.3"/>
  <pageSetup paperSize="9" orientation="portrait" horizontalDpi="4294967293" vertic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EAF0-6186-4DA8-837C-6D7DE1190669}">
  <dimension ref="A1:C238"/>
  <sheetViews>
    <sheetView workbookViewId="0">
      <selection activeCell="F8" sqref="F8"/>
    </sheetView>
  </sheetViews>
  <sheetFormatPr defaultRowHeight="14.6"/>
  <cols>
    <col min="1" max="16384" width="9.23046875" style="709"/>
  </cols>
  <sheetData>
    <row r="1" spans="1:3">
      <c r="B1" s="709" t="s">
        <v>1312</v>
      </c>
      <c r="C1" s="709" t="s">
        <v>1313</v>
      </c>
    </row>
    <row r="2" spans="1:3">
      <c r="A2" s="709">
        <v>1</v>
      </c>
      <c r="B2" s="709" t="s">
        <v>1314</v>
      </c>
      <c r="C2" s="709" t="s">
        <v>1315</v>
      </c>
    </row>
    <row r="3" spans="1:3">
      <c r="A3" s="709">
        <v>2</v>
      </c>
      <c r="B3" s="709" t="s">
        <v>1316</v>
      </c>
      <c r="C3" s="709" t="s">
        <v>1317</v>
      </c>
    </row>
    <row r="4" spans="1:3">
      <c r="A4" s="709">
        <v>3</v>
      </c>
      <c r="B4" s="709" t="s">
        <v>1318</v>
      </c>
      <c r="C4" s="709" t="s">
        <v>1319</v>
      </c>
    </row>
    <row r="5" spans="1:3">
      <c r="A5" s="709">
        <v>4</v>
      </c>
      <c r="B5" s="709" t="s">
        <v>1320</v>
      </c>
      <c r="C5" s="709" t="s">
        <v>1321</v>
      </c>
    </row>
    <row r="6" spans="1:3">
      <c r="A6" s="709">
        <v>5</v>
      </c>
      <c r="B6" s="709" t="s">
        <v>1322</v>
      </c>
      <c r="C6" s="709" t="s">
        <v>1323</v>
      </c>
    </row>
    <row r="7" spans="1:3">
      <c r="A7" s="709">
        <v>6</v>
      </c>
      <c r="B7" s="709" t="s">
        <v>1324</v>
      </c>
      <c r="C7" s="709" t="s">
        <v>1325</v>
      </c>
    </row>
    <row r="8" spans="1:3">
      <c r="A8" s="709">
        <v>7</v>
      </c>
      <c r="B8" s="709" t="s">
        <v>1326</v>
      </c>
      <c r="C8" s="709" t="s">
        <v>1327</v>
      </c>
    </row>
    <row r="9" spans="1:3">
      <c r="A9" s="709">
        <v>8</v>
      </c>
      <c r="B9" s="709" t="s">
        <v>1328</v>
      </c>
      <c r="C9" s="709" t="s">
        <v>1329</v>
      </c>
    </row>
    <row r="10" spans="1:3">
      <c r="A10" s="709">
        <v>9</v>
      </c>
      <c r="B10" s="709" t="s">
        <v>1330</v>
      </c>
      <c r="C10" s="709" t="s">
        <v>200</v>
      </c>
    </row>
    <row r="11" spans="1:3">
      <c r="A11" s="709">
        <v>10</v>
      </c>
      <c r="B11" s="709" t="s">
        <v>1331</v>
      </c>
      <c r="C11" s="709" t="s">
        <v>1332</v>
      </c>
    </row>
    <row r="12" spans="1:3">
      <c r="A12" s="709">
        <v>11</v>
      </c>
      <c r="B12" s="709" t="s">
        <v>1333</v>
      </c>
      <c r="C12" s="709" t="s">
        <v>1334</v>
      </c>
    </row>
    <row r="13" spans="1:3">
      <c r="A13" s="709">
        <v>12</v>
      </c>
      <c r="B13" s="709" t="s">
        <v>1335</v>
      </c>
      <c r="C13" s="709" t="s">
        <v>1336</v>
      </c>
    </row>
    <row r="14" spans="1:3">
      <c r="A14" s="709">
        <v>13</v>
      </c>
      <c r="B14" s="709" t="s">
        <v>1337</v>
      </c>
      <c r="C14" s="709" t="s">
        <v>1338</v>
      </c>
    </row>
    <row r="15" spans="1:3">
      <c r="A15" s="709">
        <v>14</v>
      </c>
      <c r="B15" s="709" t="s">
        <v>1339</v>
      </c>
      <c r="C15" s="709" t="s">
        <v>1340</v>
      </c>
    </row>
    <row r="16" spans="1:3">
      <c r="A16" s="709">
        <v>15</v>
      </c>
      <c r="B16" s="709" t="s">
        <v>1341</v>
      </c>
      <c r="C16" s="709" t="s">
        <v>1342</v>
      </c>
    </row>
    <row r="17" spans="1:3">
      <c r="A17" s="709">
        <v>16</v>
      </c>
      <c r="B17" s="709" t="s">
        <v>1343</v>
      </c>
      <c r="C17" s="709" t="s">
        <v>1344</v>
      </c>
    </row>
    <row r="18" spans="1:3">
      <c r="A18" s="709">
        <v>17</v>
      </c>
      <c r="B18" s="709" t="s">
        <v>1345</v>
      </c>
      <c r="C18" s="709" t="s">
        <v>1346</v>
      </c>
    </row>
    <row r="19" spans="1:3">
      <c r="A19" s="709">
        <v>18</v>
      </c>
      <c r="B19" s="709" t="s">
        <v>1347</v>
      </c>
      <c r="C19" s="709" t="s">
        <v>1348</v>
      </c>
    </row>
    <row r="20" spans="1:3">
      <c r="A20" s="709">
        <v>19</v>
      </c>
      <c r="B20" s="709" t="s">
        <v>1349</v>
      </c>
      <c r="C20" s="709" t="s">
        <v>1350</v>
      </c>
    </row>
    <row r="21" spans="1:3">
      <c r="A21" s="709">
        <v>20</v>
      </c>
      <c r="B21" s="709" t="s">
        <v>1351</v>
      </c>
      <c r="C21" s="709" t="s">
        <v>1352</v>
      </c>
    </row>
    <row r="22" spans="1:3">
      <c r="A22" s="709">
        <v>21</v>
      </c>
      <c r="B22" s="709" t="s">
        <v>1353</v>
      </c>
      <c r="C22" s="709" t="s">
        <v>1354</v>
      </c>
    </row>
    <row r="23" spans="1:3">
      <c r="A23" s="709">
        <v>22</v>
      </c>
      <c r="B23" s="709" t="s">
        <v>1355</v>
      </c>
      <c r="C23" s="709" t="s">
        <v>1356</v>
      </c>
    </row>
    <row r="24" spans="1:3">
      <c r="A24" s="709">
        <v>23</v>
      </c>
      <c r="B24" s="709" t="s">
        <v>1357</v>
      </c>
      <c r="C24" s="709" t="s">
        <v>1358</v>
      </c>
    </row>
    <row r="25" spans="1:3">
      <c r="A25" s="709">
        <v>24</v>
      </c>
      <c r="B25" s="709" t="s">
        <v>1359</v>
      </c>
      <c r="C25" s="709" t="s">
        <v>1360</v>
      </c>
    </row>
    <row r="26" spans="1:3">
      <c r="A26" s="709">
        <v>25</v>
      </c>
      <c r="B26" s="709" t="s">
        <v>1361</v>
      </c>
      <c r="C26" s="709" t="s">
        <v>1362</v>
      </c>
    </row>
    <row r="27" spans="1:3">
      <c r="A27" s="709">
        <v>26</v>
      </c>
      <c r="B27" s="709" t="s">
        <v>1363</v>
      </c>
      <c r="C27" s="709" t="s">
        <v>1364</v>
      </c>
    </row>
    <row r="28" spans="1:3">
      <c r="A28" s="709">
        <v>27</v>
      </c>
      <c r="B28" s="709" t="s">
        <v>1365</v>
      </c>
      <c r="C28" s="709" t="s">
        <v>1366</v>
      </c>
    </row>
    <row r="29" spans="1:3">
      <c r="A29" s="709">
        <v>28</v>
      </c>
      <c r="B29" s="709" t="s">
        <v>1367</v>
      </c>
      <c r="C29" s="709" t="s">
        <v>1368</v>
      </c>
    </row>
    <row r="30" spans="1:3">
      <c r="A30" s="709">
        <v>29</v>
      </c>
      <c r="B30" s="709" t="s">
        <v>1369</v>
      </c>
      <c r="C30" s="709" t="s">
        <v>1370</v>
      </c>
    </row>
    <row r="31" spans="1:3">
      <c r="A31" s="709">
        <v>30</v>
      </c>
      <c r="B31" s="709" t="s">
        <v>1371</v>
      </c>
      <c r="C31" s="709" t="s">
        <v>1372</v>
      </c>
    </row>
    <row r="32" spans="1:3">
      <c r="A32" s="709">
        <v>31</v>
      </c>
      <c r="B32" s="709" t="s">
        <v>1373</v>
      </c>
      <c r="C32" s="709" t="s">
        <v>1374</v>
      </c>
    </row>
    <row r="33" spans="1:3">
      <c r="A33" s="709">
        <v>32</v>
      </c>
      <c r="B33" s="709" t="s">
        <v>1375</v>
      </c>
      <c r="C33" s="709" t="s">
        <v>1376</v>
      </c>
    </row>
    <row r="34" spans="1:3">
      <c r="A34" s="709">
        <v>33</v>
      </c>
      <c r="B34" s="709" t="s">
        <v>1377</v>
      </c>
      <c r="C34" s="709" t="s">
        <v>1378</v>
      </c>
    </row>
    <row r="35" spans="1:3">
      <c r="A35" s="709">
        <v>34</v>
      </c>
      <c r="B35" s="709" t="s">
        <v>1379</v>
      </c>
      <c r="C35" s="709" t="s">
        <v>1380</v>
      </c>
    </row>
    <row r="36" spans="1:3">
      <c r="A36" s="709">
        <v>35</v>
      </c>
      <c r="B36" s="709" t="s">
        <v>1381</v>
      </c>
      <c r="C36" s="709" t="s">
        <v>1382</v>
      </c>
    </row>
    <row r="37" spans="1:3">
      <c r="A37" s="709">
        <v>36</v>
      </c>
      <c r="B37" s="709" t="s">
        <v>1383</v>
      </c>
      <c r="C37" s="709" t="s">
        <v>1384</v>
      </c>
    </row>
    <row r="38" spans="1:3">
      <c r="A38" s="709">
        <v>37</v>
      </c>
      <c r="B38" s="709" t="s">
        <v>1385</v>
      </c>
      <c r="C38" s="709" t="s">
        <v>1386</v>
      </c>
    </row>
    <row r="39" spans="1:3">
      <c r="A39" s="709">
        <v>38</v>
      </c>
      <c r="B39" s="709" t="s">
        <v>1387</v>
      </c>
      <c r="C39" s="709" t="s">
        <v>1388</v>
      </c>
    </row>
    <row r="40" spans="1:3">
      <c r="A40" s="709">
        <v>39</v>
      </c>
      <c r="B40" s="709" t="s">
        <v>1389</v>
      </c>
      <c r="C40" s="709" t="e" vm="1">
        <f>_FV(-5,"62761290322581")</f>
        <v>#VALUE!</v>
      </c>
    </row>
    <row r="41" spans="1:3">
      <c r="A41" s="709">
        <v>40</v>
      </c>
      <c r="B41" s="709" t="s">
        <v>1390</v>
      </c>
      <c r="C41" s="709" t="s">
        <v>1391</v>
      </c>
    </row>
    <row r="42" spans="1:3">
      <c r="A42" s="709">
        <v>41</v>
      </c>
      <c r="B42" s="709" t="s">
        <v>1392</v>
      </c>
      <c r="C42" s="709" t="s">
        <v>1393</v>
      </c>
    </row>
    <row r="43" spans="1:3">
      <c r="A43" s="709">
        <v>42</v>
      </c>
      <c r="B43" s="709" t="s">
        <v>1394</v>
      </c>
      <c r="C43" s="709" t="s">
        <v>1395</v>
      </c>
    </row>
    <row r="44" spans="1:3">
      <c r="A44" s="709">
        <v>43</v>
      </c>
      <c r="B44" s="709" t="s">
        <v>1396</v>
      </c>
      <c r="C44" s="709" t="s">
        <v>1397</v>
      </c>
    </row>
    <row r="45" spans="1:3">
      <c r="A45" s="709">
        <v>44</v>
      </c>
      <c r="B45" s="709" t="s">
        <v>1398</v>
      </c>
      <c r="C45" s="709" t="s">
        <v>1399</v>
      </c>
    </row>
    <row r="46" spans="1:3">
      <c r="A46" s="709">
        <v>45</v>
      </c>
      <c r="B46" s="709" t="s">
        <v>1400</v>
      </c>
      <c r="C46" s="709" t="s">
        <v>1401</v>
      </c>
    </row>
    <row r="47" spans="1:3">
      <c r="A47" s="709">
        <v>46</v>
      </c>
      <c r="B47" s="709" t="s">
        <v>1402</v>
      </c>
      <c r="C47" s="709" t="s">
        <v>1403</v>
      </c>
    </row>
    <row r="48" spans="1:3">
      <c r="A48" s="709">
        <v>47</v>
      </c>
      <c r="B48" s="709" t="s">
        <v>1404</v>
      </c>
      <c r="C48" s="709" t="s">
        <v>1405</v>
      </c>
    </row>
    <row r="49" spans="1:3">
      <c r="A49" s="709">
        <v>48</v>
      </c>
      <c r="B49" s="709" t="s">
        <v>1406</v>
      </c>
      <c r="C49" s="709" t="s">
        <v>1407</v>
      </c>
    </row>
    <row r="50" spans="1:3">
      <c r="A50" s="709">
        <v>49</v>
      </c>
      <c r="B50" s="709" t="s">
        <v>1408</v>
      </c>
      <c r="C50" s="709" t="s">
        <v>1409</v>
      </c>
    </row>
    <row r="51" spans="1:3">
      <c r="A51" s="709">
        <v>50</v>
      </c>
      <c r="B51" s="709" t="s">
        <v>1410</v>
      </c>
      <c r="C51" s="709" t="s">
        <v>1411</v>
      </c>
    </row>
    <row r="52" spans="1:3">
      <c r="A52" s="709">
        <v>51</v>
      </c>
      <c r="B52" s="709" t="s">
        <v>1412</v>
      </c>
      <c r="C52" s="709" t="s">
        <v>1413</v>
      </c>
    </row>
    <row r="53" spans="1:3">
      <c r="A53" s="709">
        <v>52</v>
      </c>
      <c r="B53" s="709" t="s">
        <v>1414</v>
      </c>
      <c r="C53" s="709" t="s">
        <v>1415</v>
      </c>
    </row>
    <row r="54" spans="1:3">
      <c r="A54" s="709">
        <v>53</v>
      </c>
      <c r="B54" s="709" t="s">
        <v>1416</v>
      </c>
      <c r="C54" s="709" t="s">
        <v>1417</v>
      </c>
    </row>
    <row r="55" spans="1:3">
      <c r="A55" s="709">
        <v>54</v>
      </c>
      <c r="B55" s="709" t="s">
        <v>1418</v>
      </c>
      <c r="C55" s="709" t="s">
        <v>1419</v>
      </c>
    </row>
    <row r="56" spans="1:3">
      <c r="A56" s="709">
        <v>55</v>
      </c>
      <c r="B56" s="709" t="s">
        <v>1420</v>
      </c>
      <c r="C56" s="709" t="s">
        <v>1421</v>
      </c>
    </row>
    <row r="57" spans="1:3">
      <c r="A57" s="709">
        <v>56</v>
      </c>
      <c r="B57" s="709" t="s">
        <v>1422</v>
      </c>
      <c r="C57" s="709" t="s">
        <v>1423</v>
      </c>
    </row>
    <row r="58" spans="1:3">
      <c r="A58" s="709">
        <v>57</v>
      </c>
      <c r="B58" s="709" t="s">
        <v>1424</v>
      </c>
      <c r="C58" s="709" t="s">
        <v>1425</v>
      </c>
    </row>
    <row r="59" spans="1:3">
      <c r="A59" s="709">
        <v>58</v>
      </c>
      <c r="B59" s="709" t="s">
        <v>1426</v>
      </c>
      <c r="C59" s="709" t="e" vm="2">
        <f>_FV(-18,"8321397849462")</f>
        <v>#VALUE!</v>
      </c>
    </row>
    <row r="60" spans="1:3">
      <c r="A60" s="709">
        <v>59</v>
      </c>
      <c r="B60" s="709" t="s">
        <v>1427</v>
      </c>
      <c r="C60" s="709" t="s">
        <v>1428</v>
      </c>
    </row>
    <row r="61" spans="1:3">
      <c r="A61" s="709">
        <v>60</v>
      </c>
      <c r="B61" s="709" t="s">
        <v>1429</v>
      </c>
      <c r="C61" s="709" t="s">
        <v>1430</v>
      </c>
    </row>
    <row r="62" spans="1:3">
      <c r="A62" s="709">
        <v>61</v>
      </c>
      <c r="B62" s="709" t="s">
        <v>1431</v>
      </c>
      <c r="C62" s="709" t="s">
        <v>1432</v>
      </c>
    </row>
    <row r="63" spans="1:3">
      <c r="A63" s="709">
        <v>62</v>
      </c>
      <c r="B63" s="709" t="s">
        <v>1433</v>
      </c>
      <c r="C63" s="709" t="s">
        <v>1434</v>
      </c>
    </row>
    <row r="64" spans="1:3">
      <c r="A64" s="709">
        <v>63</v>
      </c>
      <c r="B64" s="709" t="s">
        <v>1435</v>
      </c>
      <c r="C64" s="709" t="s">
        <v>1436</v>
      </c>
    </row>
    <row r="65" spans="1:3">
      <c r="A65" s="709">
        <v>64</v>
      </c>
      <c r="B65" s="709" t="s">
        <v>1437</v>
      </c>
      <c r="C65" s="709" t="s">
        <v>1438</v>
      </c>
    </row>
    <row r="66" spans="1:3">
      <c r="A66" s="709">
        <v>65</v>
      </c>
      <c r="B66" s="709" t="s">
        <v>1439</v>
      </c>
      <c r="C66" s="709" t="s">
        <v>1440</v>
      </c>
    </row>
    <row r="67" spans="1:3">
      <c r="A67" s="709">
        <v>66</v>
      </c>
      <c r="B67" s="709" t="s">
        <v>1441</v>
      </c>
      <c r="C67" s="709" t="s">
        <v>1442</v>
      </c>
    </row>
    <row r="68" spans="1:3">
      <c r="A68" s="709">
        <v>67</v>
      </c>
      <c r="B68" s="709" t="s">
        <v>1443</v>
      </c>
      <c r="C68" s="709" t="s">
        <v>1444</v>
      </c>
    </row>
    <row r="69" spans="1:3">
      <c r="A69" s="709">
        <v>68</v>
      </c>
      <c r="B69" s="709" t="s">
        <v>1445</v>
      </c>
      <c r="C69" s="709" t="s">
        <v>1446</v>
      </c>
    </row>
    <row r="70" spans="1:3">
      <c r="A70" s="709">
        <v>69</v>
      </c>
      <c r="B70" s="709" t="s">
        <v>1447</v>
      </c>
      <c r="C70" s="709" t="s">
        <v>1448</v>
      </c>
    </row>
    <row r="71" spans="1:3">
      <c r="A71" s="709">
        <v>70</v>
      </c>
      <c r="B71" s="709" t="s">
        <v>1449</v>
      </c>
      <c r="C71" s="709" t="s">
        <v>1450</v>
      </c>
    </row>
    <row r="72" spans="1:3">
      <c r="A72" s="709">
        <v>71</v>
      </c>
      <c r="B72" s="709" t="s">
        <v>1451</v>
      </c>
      <c r="C72" s="709" t="s">
        <v>1452</v>
      </c>
    </row>
    <row r="73" spans="1:3">
      <c r="A73" s="709">
        <v>72</v>
      </c>
      <c r="B73" s="709" t="s">
        <v>1453</v>
      </c>
      <c r="C73" s="709" t="s">
        <v>1454</v>
      </c>
    </row>
    <row r="74" spans="1:3">
      <c r="A74" s="709">
        <v>73</v>
      </c>
      <c r="B74" s="709" t="s">
        <v>1455</v>
      </c>
      <c r="C74" s="709" t="s">
        <v>1456</v>
      </c>
    </row>
    <row r="75" spans="1:3">
      <c r="A75" s="709">
        <v>74</v>
      </c>
      <c r="B75" s="709" t="s">
        <v>1457</v>
      </c>
      <c r="C75" s="709" t="s">
        <v>1458</v>
      </c>
    </row>
    <row r="76" spans="1:3">
      <c r="A76" s="709">
        <v>75</v>
      </c>
      <c r="B76" s="709" t="s">
        <v>1459</v>
      </c>
      <c r="C76" s="709" t="s">
        <v>1460</v>
      </c>
    </row>
    <row r="77" spans="1:3">
      <c r="A77" s="709">
        <v>76</v>
      </c>
      <c r="B77" s="709" t="s">
        <v>1461</v>
      </c>
      <c r="C77" s="709" t="s">
        <v>1462</v>
      </c>
    </row>
    <row r="78" spans="1:3">
      <c r="A78" s="709">
        <v>77</v>
      </c>
      <c r="B78" s="709" t="s">
        <v>1463</v>
      </c>
      <c r="C78" s="709" t="s">
        <v>1464</v>
      </c>
    </row>
    <row r="79" spans="1:3">
      <c r="A79" s="709">
        <v>78</v>
      </c>
      <c r="B79" s="709" t="s">
        <v>1465</v>
      </c>
      <c r="C79" s="709" t="s">
        <v>1466</v>
      </c>
    </row>
    <row r="80" spans="1:3">
      <c r="A80" s="709">
        <v>79</v>
      </c>
      <c r="B80" s="709" t="s">
        <v>1467</v>
      </c>
      <c r="C80" s="709" t="s">
        <v>200</v>
      </c>
    </row>
    <row r="81" spans="1:3">
      <c r="A81" s="709">
        <v>80</v>
      </c>
      <c r="B81" s="709" t="s">
        <v>1468</v>
      </c>
      <c r="C81" s="709" t="s">
        <v>1469</v>
      </c>
    </row>
    <row r="82" spans="1:3">
      <c r="A82" s="709">
        <v>81</v>
      </c>
      <c r="B82" s="709" t="s">
        <v>1470</v>
      </c>
      <c r="C82" s="709" t="s">
        <v>1471</v>
      </c>
    </row>
    <row r="83" spans="1:3">
      <c r="A83" s="709">
        <v>82</v>
      </c>
      <c r="B83" s="709" t="s">
        <v>1472</v>
      </c>
      <c r="C83" s="709" t="s">
        <v>1473</v>
      </c>
    </row>
    <row r="84" spans="1:3">
      <c r="A84" s="709">
        <v>83</v>
      </c>
      <c r="B84" s="709" t="s">
        <v>1474</v>
      </c>
      <c r="C84" s="709" t="s">
        <v>1475</v>
      </c>
    </row>
    <row r="85" spans="1:3">
      <c r="A85" s="709">
        <v>84</v>
      </c>
      <c r="B85" s="709" t="s">
        <v>1476</v>
      </c>
      <c r="C85" s="709" t="s">
        <v>1477</v>
      </c>
    </row>
    <row r="86" spans="1:3">
      <c r="A86" s="709">
        <v>85</v>
      </c>
      <c r="B86" s="709" t="s">
        <v>1478</v>
      </c>
      <c r="C86" s="709" t="s">
        <v>1479</v>
      </c>
    </row>
    <row r="87" spans="1:3">
      <c r="A87" s="709">
        <v>86</v>
      </c>
      <c r="B87" s="709" t="s">
        <v>1480</v>
      </c>
      <c r="C87" s="709" t="s">
        <v>1481</v>
      </c>
    </row>
    <row r="88" spans="1:3">
      <c r="A88" s="709">
        <v>87</v>
      </c>
      <c r="B88" s="709" t="s">
        <v>1482</v>
      </c>
      <c r="C88" s="709" t="e" vm="3">
        <f>_FV(-19,"3775241935484")</f>
        <v>#VALUE!</v>
      </c>
    </row>
    <row r="89" spans="1:3">
      <c r="A89" s="709">
        <v>88</v>
      </c>
      <c r="B89" s="709" t="s">
        <v>1483</v>
      </c>
      <c r="C89" s="709" t="s">
        <v>1484</v>
      </c>
    </row>
    <row r="90" spans="1:3">
      <c r="A90" s="709">
        <v>89</v>
      </c>
      <c r="B90" s="709" t="s">
        <v>1485</v>
      </c>
      <c r="C90" s="709" t="s">
        <v>1486</v>
      </c>
    </row>
    <row r="91" spans="1:3">
      <c r="A91" s="709">
        <v>90</v>
      </c>
      <c r="B91" s="709" t="s">
        <v>1487</v>
      </c>
      <c r="C91" s="709" t="s">
        <v>1488</v>
      </c>
    </row>
    <row r="92" spans="1:3">
      <c r="A92" s="709">
        <v>91</v>
      </c>
      <c r="B92" s="709" t="s">
        <v>1489</v>
      </c>
      <c r="C92" s="709" t="s">
        <v>1490</v>
      </c>
    </row>
    <row r="93" spans="1:3">
      <c r="A93" s="709">
        <v>92</v>
      </c>
      <c r="B93" s="709" t="s">
        <v>1491</v>
      </c>
      <c r="C93" s="709" t="s">
        <v>1492</v>
      </c>
    </row>
    <row r="94" spans="1:3">
      <c r="A94" s="709">
        <v>93</v>
      </c>
      <c r="B94" s="709" t="s">
        <v>1493</v>
      </c>
      <c r="C94" s="709" t="s">
        <v>1494</v>
      </c>
    </row>
    <row r="95" spans="1:3">
      <c r="A95" s="709">
        <v>94</v>
      </c>
      <c r="B95" s="709" t="s">
        <v>1495</v>
      </c>
      <c r="C95" s="709" t="s">
        <v>1496</v>
      </c>
    </row>
    <row r="96" spans="1:3">
      <c r="A96" s="709">
        <v>95</v>
      </c>
      <c r="B96" s="709" t="s">
        <v>1497</v>
      </c>
      <c r="C96" s="709" t="s">
        <v>1498</v>
      </c>
    </row>
    <row r="97" spans="1:3">
      <c r="A97" s="709">
        <v>96</v>
      </c>
      <c r="B97" s="709" t="s">
        <v>1499</v>
      </c>
      <c r="C97" s="709" t="s">
        <v>1500</v>
      </c>
    </row>
    <row r="98" spans="1:3">
      <c r="A98" s="709">
        <v>97</v>
      </c>
      <c r="B98" s="709" t="s">
        <v>1501</v>
      </c>
      <c r="C98" s="709" t="s">
        <v>200</v>
      </c>
    </row>
    <row r="99" spans="1:3">
      <c r="A99" s="709">
        <v>98</v>
      </c>
      <c r="B99" s="709" t="s">
        <v>1502</v>
      </c>
      <c r="C99" s="709" t="s">
        <v>1503</v>
      </c>
    </row>
    <row r="100" spans="1:3">
      <c r="A100" s="709">
        <v>99</v>
      </c>
      <c r="B100" s="709" t="s">
        <v>1504</v>
      </c>
      <c r="C100" s="709" t="s">
        <v>1505</v>
      </c>
    </row>
    <row r="101" spans="1:3">
      <c r="A101" s="709">
        <v>100</v>
      </c>
      <c r="B101" s="709" t="s">
        <v>1506</v>
      </c>
      <c r="C101" s="709" t="s">
        <v>1507</v>
      </c>
    </row>
    <row r="102" spans="1:3">
      <c r="A102" s="709">
        <v>101</v>
      </c>
      <c r="B102" s="709" t="s">
        <v>1508</v>
      </c>
      <c r="C102" s="709" t="s">
        <v>1509</v>
      </c>
    </row>
    <row r="103" spans="1:3">
      <c r="A103" s="709">
        <v>102</v>
      </c>
      <c r="B103" s="709" t="s">
        <v>1510</v>
      </c>
      <c r="C103" s="709" t="s">
        <v>1511</v>
      </c>
    </row>
    <row r="104" spans="1:3">
      <c r="A104" s="709">
        <v>103</v>
      </c>
      <c r="B104" s="709" t="s">
        <v>1512</v>
      </c>
      <c r="C104" s="709" t="s">
        <v>1513</v>
      </c>
    </row>
    <row r="105" spans="1:3">
      <c r="A105" s="709">
        <v>104</v>
      </c>
      <c r="B105" s="709" t="s">
        <v>1514</v>
      </c>
      <c r="C105" s="709" t="s">
        <v>1515</v>
      </c>
    </row>
    <row r="106" spans="1:3">
      <c r="A106" s="709">
        <v>105</v>
      </c>
      <c r="B106" s="709" t="s">
        <v>1516</v>
      </c>
      <c r="C106" s="709" t="s">
        <v>1517</v>
      </c>
    </row>
    <row r="107" spans="1:3">
      <c r="A107" s="709">
        <v>106</v>
      </c>
      <c r="B107" s="709" t="s">
        <v>1518</v>
      </c>
      <c r="C107" s="709" t="s">
        <v>1519</v>
      </c>
    </row>
    <row r="108" spans="1:3">
      <c r="A108" s="709">
        <v>107</v>
      </c>
      <c r="B108" s="709" t="s">
        <v>1520</v>
      </c>
      <c r="C108" s="709" t="s">
        <v>1521</v>
      </c>
    </row>
    <row r="109" spans="1:3">
      <c r="A109" s="709">
        <v>108</v>
      </c>
      <c r="B109" s="709" t="s">
        <v>1522</v>
      </c>
      <c r="C109" s="709" t="s">
        <v>1523</v>
      </c>
    </row>
    <row r="110" spans="1:3">
      <c r="A110" s="709">
        <v>109</v>
      </c>
      <c r="B110" s="709" t="s">
        <v>1524</v>
      </c>
      <c r="C110" s="709" t="s">
        <v>1525</v>
      </c>
    </row>
    <row r="111" spans="1:3">
      <c r="A111" s="709">
        <v>110</v>
      </c>
      <c r="B111" s="709" t="s">
        <v>1526</v>
      </c>
      <c r="C111" s="709" t="s">
        <v>1527</v>
      </c>
    </row>
    <row r="112" spans="1:3">
      <c r="A112" s="709">
        <v>111</v>
      </c>
      <c r="B112" s="709" t="s">
        <v>1528</v>
      </c>
      <c r="C112" s="709" t="s">
        <v>1529</v>
      </c>
    </row>
    <row r="113" spans="1:3">
      <c r="A113" s="709">
        <v>112</v>
      </c>
      <c r="B113" s="709" t="s">
        <v>1530</v>
      </c>
      <c r="C113" s="709" t="s">
        <v>1492</v>
      </c>
    </row>
    <row r="114" spans="1:3">
      <c r="A114" s="709">
        <v>113</v>
      </c>
      <c r="B114" s="709" t="s">
        <v>1531</v>
      </c>
      <c r="C114" s="709" t="s">
        <v>1532</v>
      </c>
    </row>
    <row r="115" spans="1:3">
      <c r="A115" s="709">
        <v>114</v>
      </c>
      <c r="B115" s="709" t="s">
        <v>1533</v>
      </c>
      <c r="C115" s="709" t="s">
        <v>1534</v>
      </c>
    </row>
    <row r="116" spans="1:3">
      <c r="A116" s="709">
        <v>115</v>
      </c>
      <c r="B116" s="709" t="s">
        <v>1535</v>
      </c>
      <c r="C116" s="709" t="s">
        <v>1536</v>
      </c>
    </row>
    <row r="117" spans="1:3">
      <c r="A117" s="709">
        <v>116</v>
      </c>
      <c r="B117" s="709" t="s">
        <v>1537</v>
      </c>
      <c r="C117" s="709" t="s">
        <v>1538</v>
      </c>
    </row>
    <row r="118" spans="1:3">
      <c r="A118" s="709">
        <v>117</v>
      </c>
      <c r="B118" s="709" t="s">
        <v>1539</v>
      </c>
      <c r="C118" s="709" t="s">
        <v>1540</v>
      </c>
    </row>
    <row r="119" spans="1:3">
      <c r="A119" s="709">
        <v>118</v>
      </c>
      <c r="B119" s="709" t="s">
        <v>1541</v>
      </c>
      <c r="C119" s="709" t="s">
        <v>1542</v>
      </c>
    </row>
    <row r="120" spans="1:3">
      <c r="A120" s="709">
        <v>119</v>
      </c>
      <c r="B120" s="709" t="s">
        <v>1543</v>
      </c>
      <c r="C120" s="709" t="s">
        <v>1544</v>
      </c>
    </row>
    <row r="121" spans="1:3">
      <c r="A121" s="709">
        <v>120</v>
      </c>
      <c r="B121" s="709" t="s">
        <v>1545</v>
      </c>
      <c r="C121" s="709" t="s">
        <v>1546</v>
      </c>
    </row>
    <row r="122" spans="1:3">
      <c r="A122" s="709">
        <v>121</v>
      </c>
      <c r="B122" s="709" t="s">
        <v>1547</v>
      </c>
      <c r="C122" s="709" t="s">
        <v>1548</v>
      </c>
    </row>
    <row r="123" spans="1:3">
      <c r="A123" s="709">
        <v>122</v>
      </c>
      <c r="B123" s="709" t="s">
        <v>1549</v>
      </c>
      <c r="C123" s="709" t="s">
        <v>1550</v>
      </c>
    </row>
    <row r="124" spans="1:3">
      <c r="A124" s="709">
        <v>123</v>
      </c>
      <c r="B124" s="709" t="s">
        <v>1551</v>
      </c>
      <c r="C124" s="709" t="s">
        <v>1552</v>
      </c>
    </row>
    <row r="125" spans="1:3">
      <c r="A125" s="709">
        <v>124</v>
      </c>
      <c r="B125" s="709" t="s">
        <v>1553</v>
      </c>
      <c r="C125" s="709" t="s">
        <v>1554</v>
      </c>
    </row>
    <row r="126" spans="1:3">
      <c r="A126" s="709">
        <v>125</v>
      </c>
      <c r="B126" s="709" t="s">
        <v>1555</v>
      </c>
      <c r="C126" s="709" t="s">
        <v>1556</v>
      </c>
    </row>
    <row r="127" spans="1:3">
      <c r="A127" s="709">
        <v>126</v>
      </c>
      <c r="B127" s="709" t="s">
        <v>1557</v>
      </c>
      <c r="C127" s="709" t="s">
        <v>1558</v>
      </c>
    </row>
    <row r="128" spans="1:3">
      <c r="A128" s="709">
        <v>127</v>
      </c>
      <c r="B128" s="709" t="s">
        <v>1559</v>
      </c>
      <c r="C128" s="709" t="s">
        <v>1560</v>
      </c>
    </row>
    <row r="129" spans="1:3">
      <c r="A129" s="709">
        <v>128</v>
      </c>
      <c r="B129" s="709" t="s">
        <v>1561</v>
      </c>
      <c r="C129" s="709" t="s">
        <v>1562</v>
      </c>
    </row>
    <row r="130" spans="1:3">
      <c r="A130" s="709">
        <v>129</v>
      </c>
      <c r="B130" s="709" t="s">
        <v>1563</v>
      </c>
      <c r="C130" s="709" t="s">
        <v>1564</v>
      </c>
    </row>
    <row r="131" spans="1:3">
      <c r="A131" s="709">
        <v>130</v>
      </c>
      <c r="B131" s="709" t="s">
        <v>1565</v>
      </c>
      <c r="C131" s="709" t="s">
        <v>1566</v>
      </c>
    </row>
    <row r="132" spans="1:3">
      <c r="A132" s="709">
        <v>131</v>
      </c>
      <c r="B132" s="709" t="s">
        <v>1567</v>
      </c>
      <c r="C132" s="709" t="s">
        <v>1568</v>
      </c>
    </row>
    <row r="133" spans="1:3">
      <c r="A133" s="709">
        <v>132</v>
      </c>
      <c r="B133" s="709" t="s">
        <v>1569</v>
      </c>
      <c r="C133" s="709" t="s">
        <v>1570</v>
      </c>
    </row>
    <row r="134" spans="1:3">
      <c r="A134" s="709">
        <v>133</v>
      </c>
      <c r="B134" s="709" t="s">
        <v>1571</v>
      </c>
      <c r="C134" s="709" t="s">
        <v>1572</v>
      </c>
    </row>
    <row r="135" spans="1:3">
      <c r="A135" s="709">
        <v>134</v>
      </c>
      <c r="B135" s="709" t="s">
        <v>1573</v>
      </c>
      <c r="C135" s="709" t="s">
        <v>1574</v>
      </c>
    </row>
    <row r="136" spans="1:3">
      <c r="A136" s="709">
        <v>135</v>
      </c>
      <c r="B136" s="709" t="s">
        <v>1575</v>
      </c>
      <c r="C136" s="709" t="s">
        <v>1576</v>
      </c>
    </row>
    <row r="137" spans="1:3">
      <c r="A137" s="709">
        <v>136</v>
      </c>
      <c r="B137" s="709" t="s">
        <v>1577</v>
      </c>
      <c r="C137" s="709" t="s">
        <v>1578</v>
      </c>
    </row>
    <row r="138" spans="1:3">
      <c r="A138" s="709">
        <v>137</v>
      </c>
      <c r="B138" s="709" t="s">
        <v>1579</v>
      </c>
      <c r="C138" s="709" t="s">
        <v>1580</v>
      </c>
    </row>
    <row r="139" spans="1:3">
      <c r="A139" s="709">
        <v>138</v>
      </c>
      <c r="B139" s="709" t="s">
        <v>1581</v>
      </c>
      <c r="C139" s="709" t="s">
        <v>1582</v>
      </c>
    </row>
    <row r="140" spans="1:3">
      <c r="A140" s="709">
        <v>139</v>
      </c>
      <c r="B140" s="709" t="s">
        <v>1583</v>
      </c>
      <c r="C140" s="709" t="s">
        <v>1584</v>
      </c>
    </row>
    <row r="141" spans="1:3">
      <c r="A141" s="709">
        <v>140</v>
      </c>
      <c r="B141" s="709" t="s">
        <v>1585</v>
      </c>
      <c r="C141" s="709" t="s">
        <v>1586</v>
      </c>
    </row>
    <row r="142" spans="1:3">
      <c r="A142" s="709">
        <v>141</v>
      </c>
      <c r="B142" s="709" t="s">
        <v>1587</v>
      </c>
      <c r="C142" s="709" t="s">
        <v>1588</v>
      </c>
    </row>
    <row r="143" spans="1:3">
      <c r="A143" s="709">
        <v>142</v>
      </c>
      <c r="B143" s="709" t="s">
        <v>1589</v>
      </c>
      <c r="C143" s="709" t="s">
        <v>1590</v>
      </c>
    </row>
    <row r="144" spans="1:3">
      <c r="A144" s="709">
        <v>143</v>
      </c>
      <c r="B144" s="709" t="s">
        <v>1591</v>
      </c>
      <c r="C144" s="709" t="e" vm="4">
        <f>_FV(-1,"18465860215054")</f>
        <v>#VALUE!</v>
      </c>
    </row>
    <row r="145" spans="1:3">
      <c r="A145" s="709">
        <v>144</v>
      </c>
      <c r="B145" s="709" t="s">
        <v>1592</v>
      </c>
      <c r="C145" s="709" t="s">
        <v>1593</v>
      </c>
    </row>
    <row r="146" spans="1:3">
      <c r="A146" s="709">
        <v>145</v>
      </c>
      <c r="B146" s="709" t="s">
        <v>1594</v>
      </c>
      <c r="C146" s="709" t="s">
        <v>1595</v>
      </c>
    </row>
    <row r="147" spans="1:3">
      <c r="A147" s="709">
        <v>146</v>
      </c>
      <c r="B147" s="709" t="s">
        <v>1596</v>
      </c>
      <c r="C147" s="709" t="s">
        <v>1597</v>
      </c>
    </row>
    <row r="148" spans="1:3">
      <c r="A148" s="709">
        <v>147</v>
      </c>
      <c r="B148" s="709" t="s">
        <v>1598</v>
      </c>
      <c r="C148" s="709" t="s">
        <v>1599</v>
      </c>
    </row>
    <row r="149" spans="1:3">
      <c r="A149" s="709">
        <v>148</v>
      </c>
      <c r="B149" s="709" t="s">
        <v>1600</v>
      </c>
      <c r="C149" s="709" t="s">
        <v>1601</v>
      </c>
    </row>
    <row r="150" spans="1:3">
      <c r="A150" s="709">
        <v>149</v>
      </c>
      <c r="B150" s="709" t="s">
        <v>1602</v>
      </c>
      <c r="C150" s="709" t="s">
        <v>1603</v>
      </c>
    </row>
    <row r="151" spans="1:3">
      <c r="A151" s="709">
        <v>150</v>
      </c>
      <c r="B151" s="709" t="s">
        <v>1604</v>
      </c>
      <c r="C151" s="709" t="s">
        <v>1605</v>
      </c>
    </row>
    <row r="152" spans="1:3">
      <c r="A152" s="709">
        <v>151</v>
      </c>
      <c r="B152" s="709" t="s">
        <v>1606</v>
      </c>
      <c r="C152" s="709" t="s">
        <v>1607</v>
      </c>
    </row>
    <row r="153" spans="1:3">
      <c r="A153" s="709">
        <v>152</v>
      </c>
      <c r="B153" s="709" t="s">
        <v>1608</v>
      </c>
      <c r="C153" s="709" t="s">
        <v>1609</v>
      </c>
    </row>
    <row r="154" spans="1:3">
      <c r="A154" s="709">
        <v>153</v>
      </c>
      <c r="B154" s="709" t="s">
        <v>1610</v>
      </c>
      <c r="C154" s="709" t="s">
        <v>1611</v>
      </c>
    </row>
    <row r="155" spans="1:3">
      <c r="A155" s="709">
        <v>154</v>
      </c>
      <c r="B155" s="709" t="s">
        <v>1612</v>
      </c>
      <c r="C155" s="709" t="s">
        <v>1613</v>
      </c>
    </row>
    <row r="156" spans="1:3">
      <c r="A156" s="709">
        <v>155</v>
      </c>
      <c r="B156" s="709" t="s">
        <v>1614</v>
      </c>
      <c r="C156" s="709" t="s">
        <v>1615</v>
      </c>
    </row>
    <row r="157" spans="1:3">
      <c r="A157" s="709">
        <v>156</v>
      </c>
      <c r="B157" s="709" t="s">
        <v>1616</v>
      </c>
      <c r="C157" s="709" t="s">
        <v>1617</v>
      </c>
    </row>
    <row r="158" spans="1:3">
      <c r="A158" s="709">
        <v>157</v>
      </c>
      <c r="B158" s="709" t="s">
        <v>1618</v>
      </c>
      <c r="C158" s="709" t="s">
        <v>1619</v>
      </c>
    </row>
    <row r="159" spans="1:3">
      <c r="A159" s="709">
        <v>158</v>
      </c>
      <c r="B159" s="709" t="s">
        <v>1620</v>
      </c>
      <c r="C159" s="709" t="s">
        <v>1621</v>
      </c>
    </row>
    <row r="160" spans="1:3">
      <c r="A160" s="709">
        <v>159</v>
      </c>
      <c r="B160" s="709" t="s">
        <v>1622</v>
      </c>
      <c r="C160" s="709" t="s">
        <v>1488</v>
      </c>
    </row>
    <row r="161" spans="1:3">
      <c r="A161" s="709">
        <v>160</v>
      </c>
      <c r="B161" s="709" t="s">
        <v>1623</v>
      </c>
      <c r="C161" s="709" t="e" vm="5">
        <f>_FV(0,"117139784946237")</f>
        <v>#VALUE!</v>
      </c>
    </row>
    <row r="162" spans="1:3">
      <c r="A162" s="709">
        <v>161</v>
      </c>
      <c r="B162" s="709" t="s">
        <v>1624</v>
      </c>
      <c r="C162" s="709" t="s">
        <v>1625</v>
      </c>
    </row>
    <row r="163" spans="1:3">
      <c r="A163" s="709">
        <v>162</v>
      </c>
      <c r="B163" s="709" t="s">
        <v>1626</v>
      </c>
      <c r="C163" s="709" t="s">
        <v>1627</v>
      </c>
    </row>
    <row r="164" spans="1:3">
      <c r="A164" s="709">
        <v>163</v>
      </c>
      <c r="B164" s="709" t="s">
        <v>1628</v>
      </c>
      <c r="C164" s="709" t="s">
        <v>1629</v>
      </c>
    </row>
    <row r="165" spans="1:3">
      <c r="A165" s="709">
        <v>164</v>
      </c>
      <c r="B165" s="709" t="s">
        <v>1630</v>
      </c>
      <c r="C165" s="709" t="s">
        <v>1631</v>
      </c>
    </row>
    <row r="166" spans="1:3">
      <c r="A166" s="709">
        <v>165</v>
      </c>
      <c r="B166" s="709" t="s">
        <v>1632</v>
      </c>
      <c r="C166" s="709" t="s">
        <v>1633</v>
      </c>
    </row>
    <row r="167" spans="1:3">
      <c r="A167" s="709">
        <v>166</v>
      </c>
      <c r="B167" s="709" t="s">
        <v>1634</v>
      </c>
      <c r="C167" s="709" t="s">
        <v>1635</v>
      </c>
    </row>
    <row r="168" spans="1:3">
      <c r="A168" s="709">
        <v>167</v>
      </c>
      <c r="B168" s="709" t="s">
        <v>1636</v>
      </c>
      <c r="C168" s="709" t="s">
        <v>1637</v>
      </c>
    </row>
    <row r="169" spans="1:3">
      <c r="A169" s="709">
        <v>168</v>
      </c>
      <c r="B169" s="709" t="s">
        <v>1638</v>
      </c>
      <c r="C169" s="709" t="s">
        <v>1639</v>
      </c>
    </row>
    <row r="170" spans="1:3">
      <c r="A170" s="709">
        <v>169</v>
      </c>
      <c r="B170" s="709" t="s">
        <v>1640</v>
      </c>
      <c r="C170" s="709" t="s">
        <v>1641</v>
      </c>
    </row>
    <row r="171" spans="1:3">
      <c r="A171" s="709">
        <v>170</v>
      </c>
      <c r="B171" s="709" t="s">
        <v>1642</v>
      </c>
      <c r="C171" s="709" t="s">
        <v>1643</v>
      </c>
    </row>
    <row r="172" spans="1:3">
      <c r="A172" s="709">
        <v>171</v>
      </c>
      <c r="B172" s="709" t="s">
        <v>1644</v>
      </c>
      <c r="C172" s="709" t="s">
        <v>1645</v>
      </c>
    </row>
    <row r="173" spans="1:3">
      <c r="A173" s="709">
        <v>172</v>
      </c>
      <c r="B173" s="709" t="s">
        <v>1646</v>
      </c>
      <c r="C173" s="709" t="s">
        <v>1647</v>
      </c>
    </row>
    <row r="174" spans="1:3">
      <c r="A174" s="709">
        <v>173</v>
      </c>
      <c r="B174" s="709" t="s">
        <v>1648</v>
      </c>
      <c r="C174" s="709" t="s">
        <v>1649</v>
      </c>
    </row>
    <row r="175" spans="1:3">
      <c r="A175" s="709">
        <v>174</v>
      </c>
      <c r="B175" s="709" t="s">
        <v>1650</v>
      </c>
      <c r="C175" s="709" t="s">
        <v>1651</v>
      </c>
    </row>
    <row r="176" spans="1:3">
      <c r="A176" s="709">
        <v>175</v>
      </c>
      <c r="B176" s="709" t="s">
        <v>1652</v>
      </c>
      <c r="C176" s="709" t="s">
        <v>1653</v>
      </c>
    </row>
    <row r="177" spans="1:3">
      <c r="A177" s="709">
        <v>176</v>
      </c>
      <c r="B177" s="709" t="s">
        <v>1654</v>
      </c>
      <c r="C177" s="709" t="s">
        <v>1655</v>
      </c>
    </row>
    <row r="178" spans="1:3">
      <c r="A178" s="709">
        <v>177</v>
      </c>
      <c r="B178" s="709" t="s">
        <v>1656</v>
      </c>
      <c r="C178" s="709" t="e" vm="6">
        <f>_FV(-5,"90693010752688")</f>
        <v>#VALUE!</v>
      </c>
    </row>
    <row r="179" spans="1:3">
      <c r="A179" s="709">
        <v>178</v>
      </c>
      <c r="B179" s="709" t="s">
        <v>1657</v>
      </c>
      <c r="C179" s="709" t="s">
        <v>1658</v>
      </c>
    </row>
    <row r="180" spans="1:3">
      <c r="A180" s="709">
        <v>179</v>
      </c>
      <c r="B180" s="709" t="s">
        <v>1659</v>
      </c>
      <c r="C180" s="709" t="s">
        <v>1329</v>
      </c>
    </row>
    <row r="181" spans="1:3">
      <c r="A181" s="709">
        <v>180</v>
      </c>
      <c r="B181" s="709" t="s">
        <v>1660</v>
      </c>
      <c r="C181" s="709" t="s">
        <v>1661</v>
      </c>
    </row>
    <row r="182" spans="1:3">
      <c r="A182" s="709">
        <v>181</v>
      </c>
      <c r="B182" s="709" t="s">
        <v>1662</v>
      </c>
      <c r="C182" s="709" t="s">
        <v>1663</v>
      </c>
    </row>
    <row r="183" spans="1:3">
      <c r="A183" s="709">
        <v>182</v>
      </c>
      <c r="B183" s="709" t="s">
        <v>1664</v>
      </c>
      <c r="C183" s="709" t="s">
        <v>1329</v>
      </c>
    </row>
    <row r="184" spans="1:3">
      <c r="A184" s="709">
        <v>183</v>
      </c>
      <c r="B184" s="709" t="s">
        <v>1665</v>
      </c>
      <c r="C184" s="709" t="s">
        <v>1666</v>
      </c>
    </row>
    <row r="185" spans="1:3">
      <c r="A185" s="709">
        <v>184</v>
      </c>
      <c r="B185" s="709" t="s">
        <v>1667</v>
      </c>
      <c r="C185" s="709" t="s">
        <v>1668</v>
      </c>
    </row>
    <row r="186" spans="1:3">
      <c r="A186" s="709">
        <v>185</v>
      </c>
      <c r="B186" s="709" t="s">
        <v>1669</v>
      </c>
      <c r="C186" s="709" t="s">
        <v>1670</v>
      </c>
    </row>
    <row r="187" spans="1:3">
      <c r="A187" s="709">
        <v>186</v>
      </c>
      <c r="B187" s="709" t="s">
        <v>1671</v>
      </c>
      <c r="C187" s="709" t="s">
        <v>1672</v>
      </c>
    </row>
    <row r="188" spans="1:3">
      <c r="A188" s="709">
        <v>187</v>
      </c>
      <c r="B188" s="709" t="s">
        <v>1673</v>
      </c>
      <c r="C188" s="709" t="s">
        <v>1674</v>
      </c>
    </row>
    <row r="189" spans="1:3">
      <c r="A189" s="709">
        <v>188</v>
      </c>
      <c r="B189" s="709" t="s">
        <v>1675</v>
      </c>
      <c r="C189" s="709" t="s">
        <v>1676</v>
      </c>
    </row>
    <row r="190" spans="1:3">
      <c r="A190" s="709">
        <v>189</v>
      </c>
      <c r="B190" s="709" t="s">
        <v>1677</v>
      </c>
      <c r="C190" s="709" t="s">
        <v>1678</v>
      </c>
    </row>
    <row r="191" spans="1:3">
      <c r="A191" s="709">
        <v>190</v>
      </c>
      <c r="B191" s="709" t="s">
        <v>1679</v>
      </c>
      <c r="C191" s="709" t="s">
        <v>1680</v>
      </c>
    </row>
    <row r="192" spans="1:3">
      <c r="A192" s="709">
        <v>191</v>
      </c>
      <c r="B192" s="709" t="s">
        <v>1681</v>
      </c>
      <c r="C192" s="709" t="s">
        <v>1682</v>
      </c>
    </row>
    <row r="193" spans="1:3">
      <c r="A193" s="709">
        <v>192</v>
      </c>
      <c r="B193" s="709" t="s">
        <v>1683</v>
      </c>
      <c r="C193" s="709" t="s">
        <v>1684</v>
      </c>
    </row>
    <row r="194" spans="1:3">
      <c r="A194" s="709">
        <v>193</v>
      </c>
      <c r="B194" s="709" t="s">
        <v>1685</v>
      </c>
      <c r="C194" s="709" t="s">
        <v>1686</v>
      </c>
    </row>
    <row r="195" spans="1:3">
      <c r="A195" s="709">
        <v>194</v>
      </c>
      <c r="B195" s="709" t="s">
        <v>1687</v>
      </c>
      <c r="C195" s="709" t="s">
        <v>1329</v>
      </c>
    </row>
    <row r="196" spans="1:3">
      <c r="A196" s="709">
        <v>195</v>
      </c>
      <c r="B196" s="709" t="s">
        <v>1688</v>
      </c>
      <c r="C196" s="709" t="s">
        <v>1689</v>
      </c>
    </row>
    <row r="197" spans="1:3">
      <c r="A197" s="709">
        <v>196</v>
      </c>
      <c r="B197" s="709" t="s">
        <v>1690</v>
      </c>
      <c r="C197" s="709" t="s">
        <v>1691</v>
      </c>
    </row>
    <row r="198" spans="1:3">
      <c r="A198" s="709">
        <v>197</v>
      </c>
      <c r="B198" s="709" t="s">
        <v>1692</v>
      </c>
      <c r="C198" s="709" t="s">
        <v>1693</v>
      </c>
    </row>
    <row r="199" spans="1:3">
      <c r="A199" s="709">
        <v>198</v>
      </c>
      <c r="B199" s="709" t="s">
        <v>1694</v>
      </c>
      <c r="C199" s="709" t="s">
        <v>1695</v>
      </c>
    </row>
    <row r="200" spans="1:3">
      <c r="A200" s="709">
        <v>199</v>
      </c>
      <c r="B200" s="709" t="s">
        <v>1696</v>
      </c>
      <c r="C200" s="709" t="s">
        <v>1697</v>
      </c>
    </row>
    <row r="201" spans="1:3">
      <c r="A201" s="709">
        <v>200</v>
      </c>
      <c r="B201" s="709" t="s">
        <v>1698</v>
      </c>
      <c r="C201" s="709" t="s">
        <v>1699</v>
      </c>
    </row>
    <row r="202" spans="1:3">
      <c r="A202" s="709">
        <v>201</v>
      </c>
      <c r="B202" s="709" t="s">
        <v>1700</v>
      </c>
      <c r="C202" s="709" t="s">
        <v>1701</v>
      </c>
    </row>
    <row r="203" spans="1:3">
      <c r="A203" s="709">
        <v>202</v>
      </c>
      <c r="B203" s="709" t="s">
        <v>1702</v>
      </c>
      <c r="C203" s="709" t="s">
        <v>1703</v>
      </c>
    </row>
    <row r="204" spans="1:3">
      <c r="A204" s="709">
        <v>203</v>
      </c>
      <c r="B204" s="709" t="s">
        <v>1704</v>
      </c>
      <c r="C204" s="709" t="s">
        <v>1705</v>
      </c>
    </row>
    <row r="205" spans="1:3">
      <c r="A205" s="709">
        <v>204</v>
      </c>
      <c r="B205" s="709" t="s">
        <v>1706</v>
      </c>
      <c r="C205" s="709" t="s">
        <v>1707</v>
      </c>
    </row>
    <row r="206" spans="1:3">
      <c r="A206" s="709">
        <v>205</v>
      </c>
      <c r="B206" s="709" t="s">
        <v>1708</v>
      </c>
      <c r="C206" s="709" t="s">
        <v>1709</v>
      </c>
    </row>
    <row r="207" spans="1:3">
      <c r="A207" s="709">
        <v>206</v>
      </c>
      <c r="B207" s="709" t="s">
        <v>1710</v>
      </c>
      <c r="C207" s="709" t="e" vm="7">
        <f>_FV(-7,"94975268817204")</f>
        <v>#VALUE!</v>
      </c>
    </row>
    <row r="208" spans="1:3">
      <c r="A208" s="709">
        <v>207</v>
      </c>
      <c r="B208" s="709" t="s">
        <v>1711</v>
      </c>
      <c r="C208" s="709" t="s">
        <v>1712</v>
      </c>
    </row>
    <row r="209" spans="1:3">
      <c r="A209" s="709">
        <v>208</v>
      </c>
      <c r="B209" s="709" t="s">
        <v>1713</v>
      </c>
      <c r="C209" s="709" t="s">
        <v>1714</v>
      </c>
    </row>
    <row r="210" spans="1:3">
      <c r="A210" s="709">
        <v>209</v>
      </c>
      <c r="B210" s="709" t="s">
        <v>1715</v>
      </c>
      <c r="C210" s="709" t="s">
        <v>1716</v>
      </c>
    </row>
    <row r="211" spans="1:3">
      <c r="A211" s="709">
        <v>210</v>
      </c>
      <c r="B211" s="709" t="s">
        <v>1717</v>
      </c>
      <c r="C211" s="709" t="s">
        <v>1718</v>
      </c>
    </row>
    <row r="212" spans="1:3">
      <c r="A212" s="709">
        <v>211</v>
      </c>
      <c r="B212" s="709" t="s">
        <v>1719</v>
      </c>
      <c r="C212" s="709" t="s">
        <v>1720</v>
      </c>
    </row>
    <row r="213" spans="1:3">
      <c r="A213" s="709">
        <v>212</v>
      </c>
      <c r="B213" s="709" t="s">
        <v>1721</v>
      </c>
      <c r="C213" s="709" t="s">
        <v>1722</v>
      </c>
    </row>
    <row r="214" spans="1:3">
      <c r="A214" s="709">
        <v>213</v>
      </c>
      <c r="B214" s="709" t="s">
        <v>1723</v>
      </c>
      <c r="C214" s="709" t="s">
        <v>1724</v>
      </c>
    </row>
    <row r="215" spans="1:3">
      <c r="A215" s="709">
        <v>214</v>
      </c>
      <c r="B215" s="709" t="s">
        <v>1725</v>
      </c>
      <c r="C215" s="709" t="s">
        <v>1726</v>
      </c>
    </row>
    <row r="216" spans="1:3">
      <c r="A216" s="709">
        <v>215</v>
      </c>
      <c r="B216" s="709" t="s">
        <v>1727</v>
      </c>
      <c r="C216" s="709" t="s">
        <v>1728</v>
      </c>
    </row>
    <row r="217" spans="1:3">
      <c r="A217" s="709">
        <v>216</v>
      </c>
      <c r="B217" s="709" t="s">
        <v>1729</v>
      </c>
      <c r="C217" s="709" t="s">
        <v>1730</v>
      </c>
    </row>
    <row r="218" spans="1:3">
      <c r="A218" s="709">
        <v>217</v>
      </c>
      <c r="B218" s="709" t="s">
        <v>1731</v>
      </c>
      <c r="C218" s="709" t="s">
        <v>1732</v>
      </c>
    </row>
    <row r="219" spans="1:3">
      <c r="A219" s="709">
        <v>218</v>
      </c>
      <c r="B219" s="709" t="s">
        <v>1733</v>
      </c>
      <c r="C219" s="709" t="s">
        <v>1734</v>
      </c>
    </row>
    <row r="220" spans="1:3">
      <c r="A220" s="709">
        <v>219</v>
      </c>
      <c r="B220" s="709" t="s">
        <v>1735</v>
      </c>
      <c r="C220" s="709" t="s">
        <v>1736</v>
      </c>
    </row>
    <row r="221" spans="1:3">
      <c r="A221" s="709">
        <v>220</v>
      </c>
      <c r="B221" s="709" t="s">
        <v>1737</v>
      </c>
      <c r="C221" s="709" t="s">
        <v>1738</v>
      </c>
    </row>
    <row r="222" spans="1:3">
      <c r="A222" s="709">
        <v>221</v>
      </c>
      <c r="B222" s="709" t="s">
        <v>1739</v>
      </c>
      <c r="C222" s="709" t="s">
        <v>1740</v>
      </c>
    </row>
    <row r="223" spans="1:3">
      <c r="A223" s="709">
        <v>222</v>
      </c>
      <c r="B223" s="709" t="s">
        <v>1741</v>
      </c>
      <c r="C223" s="709" t="s">
        <v>1742</v>
      </c>
    </row>
    <row r="224" spans="1:3">
      <c r="A224" s="709">
        <v>223</v>
      </c>
      <c r="B224" s="709" t="s">
        <v>1743</v>
      </c>
      <c r="C224" s="709" t="s">
        <v>1744</v>
      </c>
    </row>
    <row r="225" spans="1:3">
      <c r="A225" s="709">
        <v>224</v>
      </c>
      <c r="B225" s="709" t="s">
        <v>1745</v>
      </c>
      <c r="C225" s="709" t="s">
        <v>1746</v>
      </c>
    </row>
    <row r="226" spans="1:3">
      <c r="A226" s="709">
        <v>225</v>
      </c>
      <c r="B226" s="709" t="s">
        <v>1747</v>
      </c>
      <c r="C226" s="709" t="s">
        <v>1748</v>
      </c>
    </row>
    <row r="227" spans="1:3">
      <c r="A227" s="709">
        <v>226</v>
      </c>
      <c r="B227" s="709" t="s">
        <v>1749</v>
      </c>
      <c r="C227" s="709" t="s">
        <v>1750</v>
      </c>
    </row>
    <row r="228" spans="1:3">
      <c r="A228" s="709">
        <v>227</v>
      </c>
      <c r="B228" s="709" t="s">
        <v>1751</v>
      </c>
      <c r="C228" s="709" t="s">
        <v>1752</v>
      </c>
    </row>
    <row r="229" spans="1:3">
      <c r="A229" s="709">
        <v>228</v>
      </c>
      <c r="B229" s="709" t="s">
        <v>1753</v>
      </c>
      <c r="C229" s="709" t="s">
        <v>1754</v>
      </c>
    </row>
    <row r="230" spans="1:3">
      <c r="A230" s="709">
        <v>229</v>
      </c>
      <c r="B230" s="709" t="s">
        <v>1755</v>
      </c>
      <c r="C230" s="709" t="s">
        <v>1756</v>
      </c>
    </row>
    <row r="231" spans="1:3">
      <c r="A231" s="709">
        <v>230</v>
      </c>
      <c r="B231" s="709" t="s">
        <v>1757</v>
      </c>
      <c r="C231" s="709" t="s">
        <v>1758</v>
      </c>
    </row>
    <row r="232" spans="1:3">
      <c r="A232" s="709">
        <v>231</v>
      </c>
      <c r="B232" s="709" t="s">
        <v>1759</v>
      </c>
      <c r="C232" s="709" t="s">
        <v>1760</v>
      </c>
    </row>
    <row r="233" spans="1:3">
      <c r="A233" s="709">
        <v>232</v>
      </c>
      <c r="B233" s="709" t="s">
        <v>1761</v>
      </c>
      <c r="C233" s="709" t="s">
        <v>1762</v>
      </c>
    </row>
    <row r="234" spans="1:3">
      <c r="A234" s="709">
        <v>233</v>
      </c>
      <c r="B234" s="709" t="s">
        <v>1763</v>
      </c>
      <c r="C234" s="709" t="s">
        <v>1376</v>
      </c>
    </row>
    <row r="235" spans="1:3">
      <c r="A235" s="709">
        <v>234</v>
      </c>
      <c r="B235" s="709" t="s">
        <v>1764</v>
      </c>
      <c r="C235" s="709" t="s">
        <v>1765</v>
      </c>
    </row>
    <row r="236" spans="1:3">
      <c r="A236" s="709">
        <v>235</v>
      </c>
      <c r="B236" s="709" t="s">
        <v>1766</v>
      </c>
      <c r="C236" s="709" t="s">
        <v>1767</v>
      </c>
    </row>
    <row r="237" spans="1:3">
      <c r="A237" s="709">
        <v>236</v>
      </c>
      <c r="B237" s="709" t="s">
        <v>1768</v>
      </c>
      <c r="C237" s="709" t="s">
        <v>1769</v>
      </c>
    </row>
    <row r="238" spans="1:3">
      <c r="A238" s="709">
        <v>237</v>
      </c>
      <c r="B238" s="709" t="s">
        <v>1770</v>
      </c>
      <c r="C238" s="709" t="s">
        <v>1771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A23"/>
  <sheetViews>
    <sheetView workbookViewId="0">
      <selection activeCell="D7" sqref="D7"/>
    </sheetView>
  </sheetViews>
  <sheetFormatPr defaultColWidth="9.15234375" defaultRowHeight="12.9"/>
  <cols>
    <col min="1" max="1" width="10.3046875" style="2" bestFit="1" customWidth="1"/>
    <col min="2" max="16384" width="9.15234375" style="2"/>
  </cols>
  <sheetData>
    <row r="1" spans="1:1">
      <c r="A1" s="2" t="s">
        <v>826</v>
      </c>
    </row>
    <row r="2" spans="1:1">
      <c r="A2" s="2" t="s">
        <v>1198</v>
      </c>
    </row>
    <row r="4" spans="1:1">
      <c r="A4" s="2" t="s">
        <v>1199</v>
      </c>
    </row>
    <row r="6" spans="1:1">
      <c r="A6" s="2" t="s">
        <v>290</v>
      </c>
    </row>
    <row r="7" spans="1:1">
      <c r="A7" s="212" t="str">
        <f ca="1">MID(CELL("filename",A1),SEARCH("[",CELL("filename",A1))+1,SEARCH("]",CELL("filename",A1))-SEARCH("[",CELL("filename",A1))-1)</f>
        <v>RICE_2010_base_000_v1.1s.xlsm</v>
      </c>
    </row>
    <row r="8" spans="1:1">
      <c r="A8" s="211"/>
    </row>
    <row r="9" spans="1:1">
      <c r="A9" s="211"/>
    </row>
    <row r="10" spans="1:1">
      <c r="A10" s="2" t="s">
        <v>287</v>
      </c>
    </row>
    <row r="11" spans="1:1">
      <c r="A11" s="2" t="s">
        <v>298</v>
      </c>
    </row>
    <row r="12" spans="1:1">
      <c r="A12" s="2" t="s">
        <v>288</v>
      </c>
    </row>
    <row r="14" spans="1:1">
      <c r="A14" s="2" t="s">
        <v>325</v>
      </c>
    </row>
    <row r="16" spans="1:1">
      <c r="A16" s="2" t="s">
        <v>326</v>
      </c>
    </row>
    <row r="17" spans="1:1">
      <c r="A17" s="2" t="s">
        <v>327</v>
      </c>
    </row>
    <row r="18" spans="1:1">
      <c r="A18" s="2" t="s">
        <v>328</v>
      </c>
    </row>
    <row r="20" spans="1:1">
      <c r="A20" s="2" t="s">
        <v>1176</v>
      </c>
    </row>
    <row r="22" spans="1:1">
      <c r="A22" s="2" t="s">
        <v>1177</v>
      </c>
    </row>
    <row r="23" spans="1:1">
      <c r="A23" s="2" t="s">
        <v>1039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A6DA2-306E-4C78-B953-3C964A831A00}">
  <dimension ref="A1:D2"/>
  <sheetViews>
    <sheetView workbookViewId="0">
      <selection activeCell="B6" sqref="B6"/>
    </sheetView>
  </sheetViews>
  <sheetFormatPr defaultRowHeight="14.6"/>
  <cols>
    <col min="1" max="16384" width="9.23046875" style="722"/>
  </cols>
  <sheetData>
    <row r="1" spans="1:4">
      <c r="B1" s="722" t="s">
        <v>1785</v>
      </c>
      <c r="C1" s="722" t="s">
        <v>1786</v>
      </c>
      <c r="D1" s="722" t="s">
        <v>1787</v>
      </c>
    </row>
    <row r="2" spans="1:4">
      <c r="A2" s="722" t="s">
        <v>1788</v>
      </c>
      <c r="B2" s="722">
        <v>-1.0383185832820816E-3</v>
      </c>
      <c r="C2" s="722">
        <v>-4.5379940137720069E-4</v>
      </c>
      <c r="D2" s="722">
        <v>5.5913178308795129E-5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674B-44FC-4A25-8DAB-91CDF40F1F6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-1.1639100345324976E-2</v>
      </c>
      <c r="C2" s="722">
        <v>-1.3621516969232616E-4</v>
      </c>
      <c r="D2" s="722">
        <v>8.4368386649530773E-3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68FCC-A4F9-4D89-8817-AF7D15381EEF}">
  <dimension ref="A1:D2"/>
  <sheetViews>
    <sheetView workbookViewId="0">
      <selection activeCell="B1" sqref="B1"/>
    </sheetView>
  </sheetViews>
  <sheetFormatPr defaultRowHeight="14.6"/>
  <cols>
    <col min="1" max="16384" width="9.23046875" style="722"/>
  </cols>
  <sheetData>
    <row r="1" spans="1:4">
      <c r="B1" s="722" t="s">
        <v>1785</v>
      </c>
      <c r="C1" s="722" t="s">
        <v>1786</v>
      </c>
      <c r="D1" s="722" t="s">
        <v>1787</v>
      </c>
    </row>
    <row r="2" spans="1:4">
      <c r="A2" s="722" t="s">
        <v>1788</v>
      </c>
      <c r="B2" s="722">
        <v>-2.0384540574099868E-3</v>
      </c>
      <c r="C2" s="722">
        <v>-4.5543787050908121E-4</v>
      </c>
      <c r="D2" s="722">
        <v>-1.1581510545163732E-3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24859-4C53-4C4E-BA6C-0F1313CAE9B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-1.6886532975344936E-2</v>
      </c>
      <c r="C2" s="722">
        <v>5.4951894016334382E-5</v>
      </c>
      <c r="D2" s="722">
        <v>8.1109251781913104E-3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6D690-672D-4A4C-8B81-F734F95E288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-5.1449274962145197E-3</v>
      </c>
      <c r="C2" s="722">
        <v>-3.3578870259458413E-4</v>
      </c>
      <c r="D2" s="722">
        <v>3.766634459346426E-3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342ED-EC49-49A3-BDF3-CC07C9D6A1D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5.8210352038368107E-3</v>
      </c>
      <c r="C2" s="722">
        <v>-6.9387865986296168E-4</v>
      </c>
      <c r="D2" s="722">
        <v>-1.5175854610001002E-3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A063F-1DAB-406B-AB74-A9189FB6440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-6.2748168204371547E-3</v>
      </c>
      <c r="C2" s="722">
        <v>-2.5720617360839784E-4</v>
      </c>
      <c r="D2" s="722">
        <v>6.1362347778316367E-3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188C-3E3C-4314-9879-5B35F90DE47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6.8399969962692157E-3</v>
      </c>
      <c r="C2" s="722">
        <v>-7.8358180380207264E-4</v>
      </c>
      <c r="D2" s="722">
        <v>-1.353410791424663E-3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C0F3B-81CA-428C-845C-C7AE8166591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-1.2788439000488417E-3</v>
      </c>
      <c r="C2" s="722">
        <v>-4.083802517820425E-4</v>
      </c>
      <c r="D2" s="722">
        <v>1.9559086996669027E-3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5FA96-C077-43EE-B692-25DA9FB2100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-9.4291276100149733E-3</v>
      </c>
      <c r="C2" s="722">
        <v>-2.2297606116715804E-4</v>
      </c>
      <c r="D2" s="722">
        <v>8.1160097806670904E-3</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6A41D-309E-4ED0-BED4-03DFAF46B99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3.2855563596078997E-3</v>
      </c>
      <c r="C2" s="722">
        <v>-6.9916333258341354E-4</v>
      </c>
      <c r="D2" s="722">
        <v>1.25346277998008E-4</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27566-49D7-459D-BBEF-3D0BD18B774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-1.7355714757724579E-2</v>
      </c>
      <c r="C2" s="722">
        <v>4.1031410622622588E-5</v>
      </c>
      <c r="D2" s="722">
        <v>9.402925953912903E-3</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557CC-920A-4A76-91D3-F305F161362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-1.8163688806906157E-2</v>
      </c>
      <c r="C2" s="722">
        <v>7.2391832970808416E-6</v>
      </c>
      <c r="D2" s="722">
        <v>8.0333275604141038E-3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75E21-9B54-4135-83EB-68770662A6D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-1.4567307531292557E-2</v>
      </c>
      <c r="C2" s="722">
        <v>-8.7316392957988864E-5</v>
      </c>
      <c r="D2" s="722">
        <v>3.4605105193397899E-3</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98467-A2DF-4EEB-BFDE-22DF80FF3A2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2.4151131275517742E-3</v>
      </c>
      <c r="C2" s="722">
        <v>-5.3668657749997685E-4</v>
      </c>
      <c r="D2" s="722">
        <v>-1.7658203943094098E-3</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EE47B-2012-454E-AC2C-8A0C4845B63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-1.4588148680102256E-2</v>
      </c>
      <c r="C2" s="722">
        <v>2.1102552696812711E-4</v>
      </c>
      <c r="D2" s="722">
        <v>-1.4083934775522416E-4</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EE6EA-8D23-4E17-A4DB-7F61A9C677F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3.7494343224482351E-3</v>
      </c>
      <c r="C2" s="722">
        <v>-6.5026937413203837E-4</v>
      </c>
      <c r="D2" s="722">
        <v>-6.7543344431355038E-4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E0718-4647-4E86-888E-5123F3CA30B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7.3026439158049997E-3</v>
      </c>
      <c r="C2" s="722">
        <v>-7.3511152820338369E-4</v>
      </c>
      <c r="D2" s="722">
        <v>-1.3200867174995249E-3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2D4B9-4D25-48A4-AC5E-6B18F3EE51C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-1.6005761046473343E-2</v>
      </c>
      <c r="C2" s="722">
        <v>1.85440489111919E-4</v>
      </c>
      <c r="D2" s="722">
        <v>-2.046727676358405E-3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A3B91-6746-4608-9828-470406C0A83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-5.790620819579032E-3</v>
      </c>
      <c r="C2" s="722">
        <v>-3.366257968361362E-4</v>
      </c>
      <c r="D2" s="722">
        <v>-3.0779079636308326E-3</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B3621-C33C-4C22-AA14-1F1C965711A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-1.273503211926299E-2</v>
      </c>
      <c r="C2" s="722">
        <v>-7.0292150097214214E-6</v>
      </c>
      <c r="D2" s="722">
        <v>2.0507315995718162E-2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096A8-313C-4E20-A228-78A17607AC1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-1.748353557635118E-2</v>
      </c>
      <c r="C2" s="722">
        <v>1.918268228744853E-4</v>
      </c>
      <c r="D2" s="722">
        <v>9.2287980804182448E-3</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ADA10-731B-42AA-8DD1-5C99B9FDCFA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-1.6912745011430539E-3</v>
      </c>
      <c r="C2" s="722">
        <v>-4.264232913388512E-4</v>
      </c>
      <c r="D2" s="722">
        <v>7.6039564105906138E-4</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80CDE-7081-4E95-9E50-D714603A2DF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-1.0543588270179332E-2</v>
      </c>
      <c r="C2" s="722">
        <v>-2.425074643575286E-4</v>
      </c>
      <c r="D2" s="722">
        <v>1.5698186009934584E-2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6699-26DD-4D84-9306-D5949AB936C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-1.5764807776155201E-2</v>
      </c>
      <c r="C2" s="722">
        <v>-4.7015015548161596E-6</v>
      </c>
      <c r="D2" s="722">
        <v>1.5520718100441578E-2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A817-04EB-4A69-80A3-87B69047337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1.2817808737287176E-2</v>
      </c>
      <c r="C2" s="722">
        <v>-8.8468927632094792E-4</v>
      </c>
      <c r="D2" s="722">
        <v>-5.5007476207559712E-3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32142-2BAB-4260-BBCF-B23BD53E980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6.390121068430123E-3</v>
      </c>
      <c r="C2" s="722">
        <v>-7.5162556921398336E-4</v>
      </c>
      <c r="D2" s="722">
        <v>-3.2423710633013398E-3</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8256E-A2F7-40D9-A986-13215BEE86F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3.2721022716334816E-3</v>
      </c>
      <c r="C2" s="722">
        <v>-4.7595806797814553E-4</v>
      </c>
      <c r="D2" s="722">
        <v>-5.440396648194722E-3</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AC91D-F610-460F-B419-A0C3838B60E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1.2943872250500028E-4</v>
      </c>
      <c r="C2" s="722">
        <v>-4.9138389836624573E-4</v>
      </c>
      <c r="D2" s="722">
        <v>4.2185207274181551E-4</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1A73A-1B19-40E9-B197-E8691E1B1B4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-1.6326705682701014E-2</v>
      </c>
      <c r="C2" s="722">
        <v>3.3317154313052143E-5</v>
      </c>
      <c r="D2" s="722">
        <v>4.561576216552083E-3</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17C99-6961-42E3-90AF-271529464C1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-1.4018355261858873E-2</v>
      </c>
      <c r="C2" s="722">
        <v>-7.8989933897105884E-6</v>
      </c>
      <c r="D2" s="722">
        <v>1.7488371180372254E-2</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4140-E662-442C-BD2A-54C33FC651C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-1.4133972032824899E-2</v>
      </c>
      <c r="C2" s="722">
        <v>-3.8031558532319735E-5</v>
      </c>
      <c r="D2" s="722">
        <v>1.779976279737527E-2</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61288-C1EA-4AF6-AA3F-0ADD4822987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-1.511490734410705E-2</v>
      </c>
      <c r="C2" s="722">
        <v>6.0394017786869801E-5</v>
      </c>
      <c r="D2" s="722">
        <v>4.5523915405548503E-3</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DC4FC-C210-4313-9C50-1A1F696ACCA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-1.1983908010111234E-2</v>
      </c>
      <c r="C2" s="722">
        <v>4.686488247794966E-6</v>
      </c>
      <c r="D2" s="722">
        <v>5.3541042973301659E-3</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A4B9E-D7CD-43BE-AF7E-563CD744923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-1.3391438853274765E-2</v>
      </c>
      <c r="C2" s="722">
        <v>-5.0015910611713646E-5</v>
      </c>
      <c r="D2" s="722">
        <v>-4.3874211107992056E-3</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322D8-6AF0-49CE-8BDC-5400A054056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-1.2263142011087552E-2</v>
      </c>
      <c r="C2" s="722">
        <v>2.2598379883601553E-4</v>
      </c>
      <c r="D2" s="722">
        <v>5.8475362818590556E-3</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B2AE1-AF94-414C-BA43-D2CDDCECC95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-1.1521742519320087E-2</v>
      </c>
      <c r="C2" s="722">
        <v>-2.7336570286415264E-6</v>
      </c>
      <c r="D2" s="722">
        <v>6.3847288869317651E-3</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24231-0983-42E9-8B12-4691A7AA56A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-1.578663968781846E-2</v>
      </c>
      <c r="C2" s="722">
        <v>1.76354279145013E-4</v>
      </c>
      <c r="D2" s="722">
        <v>1.1599423804997455E-2</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1E32A-ED10-479D-91DF-5350100E58F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-8.3121993431999573E-3</v>
      </c>
      <c r="C2" s="722">
        <v>-1.051808153038792E-4</v>
      </c>
      <c r="D2" s="722">
        <v>7.2266655648483072E-4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8EF92-658E-4D36-9961-FDE7C8240FF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6.0247296276015024E-3</v>
      </c>
      <c r="C2" s="722">
        <v>-7.4246728283721927E-4</v>
      </c>
      <c r="D2" s="722">
        <v>-2.3303412677168822E-3</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BF2BC-C1A6-4736-ABDD-7F905AD8BA5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4.8972383814115221E-3</v>
      </c>
      <c r="C2" s="722">
        <v>-7.2757966861607289E-4</v>
      </c>
      <c r="D2" s="722">
        <v>-1.68183832421039E-3</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E10B-8C00-4DAE-AAF3-27CFA13A5A9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-1.9713489340969829E-2</v>
      </c>
      <c r="C2" s="722">
        <v>1.7139974114198318E-4</v>
      </c>
      <c r="D2" s="722">
        <v>2.8448221470049443E-2</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88102-B036-4FC1-90F3-C5BAEE0BB04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6.4647562500449608E-3</v>
      </c>
      <c r="C2" s="722">
        <v>-8.3496936891478671E-4</v>
      </c>
      <c r="D2" s="722">
        <v>-2.1293783651198887E-3</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05F31-DFAB-4287-81B8-A421282C83B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-1.6151208230288955E-2</v>
      </c>
      <c r="C2" s="722">
        <v>4.4084599794640443E-4</v>
      </c>
      <c r="D2" s="722">
        <v>4.3599495469439087E-3</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B75DC-0996-4136-8AB1-6E2CDE5A03F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-7.0523042891403164E-3</v>
      </c>
      <c r="C2" s="722">
        <v>-2.6437671538354291E-4</v>
      </c>
      <c r="D2" s="722">
        <v>3.9778076671247858E-4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66447-78AA-4F7D-99D9-1595A628AE9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-9.2156901287165881E-3</v>
      </c>
      <c r="C2" s="722">
        <v>-1.1153639401086796E-4</v>
      </c>
      <c r="D2" s="722">
        <v>1.6987505491349718E-2</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3202E-8E90-49EF-9CF5-6D0BCFFA3C9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-1.1714831546060397E-2</v>
      </c>
      <c r="C2" s="722">
        <v>-9.3752652568369099E-5</v>
      </c>
      <c r="D2" s="722">
        <v>1.0110885142571097E-2</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8FE47-FC6E-440D-B369-AD421203C46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-1.4855422588576325E-2</v>
      </c>
      <c r="C2" s="722">
        <v>2.6012987535671606E-5</v>
      </c>
      <c r="D2" s="722">
        <v>-2.3364463195208462E-3</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F49AB-FDEE-45EA-8B75-F00C8D24757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-1.6858324700500583E-3</v>
      </c>
      <c r="C2" s="722">
        <v>-4.1692223149487965E-4</v>
      </c>
      <c r="D2" s="722">
        <v>-1.3897419314071353E-4</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BBAAC-CEF7-4F13-BBEA-C43989703BC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8.3572150368810671E-3</v>
      </c>
      <c r="C2" s="722">
        <v>-7.6585537111698552E-4</v>
      </c>
      <c r="D2" s="722">
        <v>2.064699510993355E-4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50610-C5CF-4E9C-80F5-A53CCB19000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-8.5163939910709446E-3</v>
      </c>
      <c r="C2" s="722">
        <v>-1.9146930246414601E-4</v>
      </c>
      <c r="D2" s="722">
        <v>5.9387580535201368E-3</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A7B4C-BDA0-499C-BE66-357B7B9447C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1.3743684879467668E-2</v>
      </c>
      <c r="C2" s="722">
        <v>-9.315170034605954E-4</v>
      </c>
      <c r="D2" s="722">
        <v>-2.8321002734310423E-3</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418B3-83EB-4A7E-AE9A-4AB681CB25B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-1.3350625372466359E-2</v>
      </c>
      <c r="C2" s="722">
        <v>2.1554267639232989E-4</v>
      </c>
      <c r="D2" s="722">
        <v>2.4520206165440164E-3</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10F62-9857-4F1B-A191-6EC43DE8B1E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1.868121665402557E-3</v>
      </c>
      <c r="C2" s="722">
        <v>-6.095519365676913E-4</v>
      </c>
      <c r="D2" s="722">
        <v>-1.7485109238376065E-4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95878-BE69-40F3-9272-757466208F4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-1.5720197200497003E-2</v>
      </c>
      <c r="C2" s="722">
        <v>6.0811521783295835E-5</v>
      </c>
      <c r="D2" s="722">
        <v>1.2783869426570376E-2</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F4ABB-8BA3-4838-960C-9C2B8ECC314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3.9131584362272131E-3</v>
      </c>
      <c r="C2" s="722">
        <v>-7.1917924630856048E-4</v>
      </c>
      <c r="D2" s="722">
        <v>4.2685585842986221E-4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6ED9-8123-450B-ABEA-B32245DB864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1.250536346769832E-3</v>
      </c>
      <c r="C2" s="722">
        <v>-5.7703819613484392E-4</v>
      </c>
      <c r="D2" s="722">
        <v>2.2975282553722456E-3</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70454-69F9-4B4D-8882-0E2D96F455A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-1.7206954335558439E-2</v>
      </c>
      <c r="C2" s="722">
        <v>8.4131922080370823E-5</v>
      </c>
      <c r="D2" s="722">
        <v>8.8308986261924488E-3</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99478-6E53-44B8-914E-36ECEA7564F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-1.5042985357700633E-2</v>
      </c>
      <c r="C2" s="722">
        <v>1.6217035563845719E-5</v>
      </c>
      <c r="D2" s="722">
        <v>2.7096347525660223E-3</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EC5A4-63E9-4754-9514-F75BFAD4D7D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-1.6581784456172633E-2</v>
      </c>
      <c r="C2" s="722">
        <v>1.7305372870272004E-4</v>
      </c>
      <c r="D2" s="722">
        <v>1.7656406750836639E-2</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07972-7F2D-4F66-B3B7-BBD7D2DF576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-1.6850299082511101E-2</v>
      </c>
      <c r="C2" s="722">
        <v>1.2210248547749852E-4</v>
      </c>
      <c r="D2" s="722">
        <v>2.7935579136447695E-3</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23B58-7F71-481E-83C6-6E56C7F94AB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-1.0945463787379858E-2</v>
      </c>
      <c r="C2" s="722">
        <v>2.7300722656265493E-5</v>
      </c>
      <c r="D2" s="722">
        <v>1.5232544592131466E-3</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1D7E2-698B-4E5F-B15A-C12079AA8A6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-3.5735585100487364E-3</v>
      </c>
      <c r="C2" s="722">
        <v>-3.2397691826623954E-4</v>
      </c>
      <c r="D2" s="722">
        <v>1.9317322481142915E-3</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25F9E-A252-4C40-A8E3-9CC4FBAA234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-9.9550795913577877E-3</v>
      </c>
      <c r="C2" s="722">
        <v>-1.3502575246169627E-4</v>
      </c>
      <c r="D2" s="722">
        <v>-1.8738528815601525E-2</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7636D-EE38-4372-B0C1-E86A9F4C781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-1.8209812344354238E-2</v>
      </c>
      <c r="C2" s="722">
        <v>2.6033805413060851E-4</v>
      </c>
      <c r="D2" s="722">
        <v>1.4017817539113336E-2</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FB4E-E9A1-4EE3-A157-93FD21DCC48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-1.2717700656196667E-2</v>
      </c>
      <c r="C2" s="722">
        <v>1.2406263165820912E-5</v>
      </c>
      <c r="D2" s="722">
        <v>-1.5375799866159345E-2</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746DF-D893-4DD2-A3EF-2EF4C85738B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8.3473251483644282E-4</v>
      </c>
      <c r="C2" s="722">
        <v>-5.7328491607209532E-4</v>
      </c>
      <c r="D2" s="722">
        <v>6.2715875808133626E-4</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2984D-5D66-4294-AE7D-6E2B858B0BE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-1.6110272217824354E-2</v>
      </c>
      <c r="C2" s="722">
        <v>3.1072392509030997E-4</v>
      </c>
      <c r="D2" s="722">
        <v>7.5015500146277565E-3</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D3931-C9E4-4EBA-88FC-9BAF2639F62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2.9415456051294611E-3</v>
      </c>
      <c r="C2" s="722">
        <v>-6.1089527756451139E-4</v>
      </c>
      <c r="D2" s="722">
        <v>-6.7176155510814206E-4</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49F54-2492-4FD3-9358-F29B13BC197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-1.6662427764392255E-2</v>
      </c>
      <c r="C2" s="722">
        <v>2.4586306713473492E-4</v>
      </c>
      <c r="D2" s="722">
        <v>1.8462895318277585E-2</v>
      </c>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EAA38-F433-475E-8005-4C308D6F4F7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-1.4688842109676983E-2</v>
      </c>
      <c r="C2" s="722">
        <v>-1.7599850199855649E-5</v>
      </c>
      <c r="D2" s="722">
        <v>3.6031508163585912E-3</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AF75-4573-463A-A461-C350CA12368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4.6359534442845501E-3</v>
      </c>
      <c r="C2" s="722">
        <v>-6.9712075091940019E-4</v>
      </c>
      <c r="D2" s="722">
        <v>-2.3707736999012755E-3</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F384-8FB9-49D7-B42F-C626BACDE72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-4.6741246339459877E-3</v>
      </c>
      <c r="C2" s="722">
        <v>-2.9382197231086164E-4</v>
      </c>
      <c r="D2" s="722">
        <v>2.8874298047036739E-3</v>
      </c>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12263-D6DD-4B5D-83A8-05A041A06AE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-1.1818147612007945E-2</v>
      </c>
      <c r="C2" s="722">
        <v>-8.6868715840358461E-5</v>
      </c>
      <c r="D2" s="722">
        <v>1.2079546159438462E-2</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88A2F-2F78-44E0-9593-2D2181AAAEB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1.4828192696872834E-2</v>
      </c>
      <c r="C2" s="722">
        <v>-9.5306806998773723E-4</v>
      </c>
      <c r="D2" s="722">
        <v>-2.2550879013048662E-2</v>
      </c>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60F3F-4431-4F4D-9C23-9B8F665E494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-8.017487611368156E-3</v>
      </c>
      <c r="C2" s="722">
        <v>-2.3693936384381142E-4</v>
      </c>
      <c r="D2" s="722">
        <v>2.8485423359532556E-3</v>
      </c>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4ED67-DBB2-4555-9E93-F20DBE3F042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-8.6424634012750683E-4</v>
      </c>
      <c r="C2" s="722">
        <v>-4.6262117820498086E-4</v>
      </c>
      <c r="D2" s="722">
        <v>3.4593030319442089E-4</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C127F-6992-4FBC-BB2B-136782C3D9C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-1.5873645766642939E-2</v>
      </c>
      <c r="C2" s="722">
        <v>2.7683201648600231E-4</v>
      </c>
      <c r="D2" s="722">
        <v>7.9988567852889679E-3</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C09B0-64EE-4555-A3FA-B3BB70D4790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-5.7607271742361891E-3</v>
      </c>
      <c r="C2" s="722">
        <v>-3.0192022202385835E-4</v>
      </c>
      <c r="D2" s="722">
        <v>9.8202795368463984E-3</v>
      </c>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B125C-85AC-459C-9D29-C9971202A9B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-2.0452677580226814E-3</v>
      </c>
      <c r="C2" s="722">
        <v>-3.7112757753576597E-4</v>
      </c>
      <c r="D2" s="722">
        <v>8.8408970753127512E-4</v>
      </c>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04389-82E0-49BF-B2FD-A168B22680D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9.0651924008514472E-3</v>
      </c>
      <c r="C2" s="722">
        <v>-7.813345225208641E-4</v>
      </c>
      <c r="D2" s="722">
        <v>-6.5513205677832052E-3</v>
      </c>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A3BFD-1764-4B71-9F4B-ED4012428A8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-1.1477824557050478E-2</v>
      </c>
      <c r="C2" s="722">
        <v>-4.1749245526382526E-5</v>
      </c>
      <c r="D2" s="722">
        <v>1.7912358517151568E-2</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C4E2-BDF2-4CC7-A21D-161A68B77A4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2.4484201615192721E-3</v>
      </c>
      <c r="C2" s="722">
        <v>-6.7661996755639085E-4</v>
      </c>
      <c r="D2" s="722">
        <v>1.2277759512079118E-2</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2338C-2192-41AB-B40A-46A8B852A19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-1.7732453238476647E-2</v>
      </c>
      <c r="C2" s="722">
        <v>9.5647177595026766E-6</v>
      </c>
      <c r="D2" s="722">
        <v>1.0243212929661849E-2</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D85EE-3008-4E7F-AAAB-952BC058FB3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1.0109519521997266E-3</v>
      </c>
      <c r="C2" s="722">
        <v>-4.926829125300135E-4</v>
      </c>
      <c r="D2" s="722">
        <v>-3.3510166006594025E-4</v>
      </c>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4F6B8-1D15-468F-90E5-02DAEB69A6E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-1.6606357349298946E-2</v>
      </c>
      <c r="C2" s="722">
        <v>3.7388087366257297E-5</v>
      </c>
      <c r="D2" s="722">
        <v>1.2054051368237541E-2</v>
      </c>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27DE1-22F0-4A34-A79D-81467426F0C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-1.3189813516655199E-2</v>
      </c>
      <c r="C2" s="722">
        <v>-9.5314093501909668E-5</v>
      </c>
      <c r="D2" s="722">
        <v>1.2842259863478051E-2</v>
      </c>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07F78-6D9C-4CCD-B017-9AA34FD2A9C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-4.6953339716681707E-3</v>
      </c>
      <c r="C2" s="722">
        <v>-2.4114055368885126E-4</v>
      </c>
      <c r="D2" s="722">
        <v>1.6231903556142548E-2</v>
      </c>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5AD86-605A-4D27-9154-FF87FB80620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-1.4395716697117318E-2</v>
      </c>
      <c r="C2" s="722">
        <v>1.4822916145568833E-4</v>
      </c>
      <c r="D2" s="722">
        <v>-7.6705582592298156E-3</v>
      </c>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44BFD-D27B-4C25-BF7F-80B81471483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-1.0953075412963554E-2</v>
      </c>
      <c r="C2" s="722">
        <v>-8.6066452176768101E-5</v>
      </c>
      <c r="D2" s="722">
        <v>4.9601209072955635E-4</v>
      </c>
    </row>
  </sheetData>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63D18-2FDC-4592-B603-678F590A05D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-1.5906333824878882E-2</v>
      </c>
      <c r="C2" s="722">
        <v>1.1579343115194308E-4</v>
      </c>
      <c r="D2" s="722">
        <v>-2.0143247502705935E-3</v>
      </c>
    </row>
  </sheetData>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5B856-4891-40A0-8E21-CB30BC77894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1.797024402155358E-4</v>
      </c>
      <c r="C2" s="722">
        <v>-4.6282318132765608E-4</v>
      </c>
      <c r="D2" s="722">
        <v>9.9793036821963985E-4</v>
      </c>
    </row>
  </sheetData>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C711B-203C-4400-9A7D-792304DB6B1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7.0814820678897694E-3</v>
      </c>
      <c r="C2" s="722">
        <v>-7.6224019144677973E-4</v>
      </c>
      <c r="D2" s="722">
        <v>-2.2771114218329488E-4</v>
      </c>
    </row>
  </sheetData>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806D5-4D6C-40C1-9EE1-EEC1568FFFB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4.3951807377725976E-3</v>
      </c>
      <c r="C2" s="722">
        <v>-7.2731972942592941E-4</v>
      </c>
      <c r="D2" s="722">
        <v>-8.3567020585197972E-4</v>
      </c>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5DA76-5867-4765-9472-7ACF825FC67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7.861275911084091E-3</v>
      </c>
      <c r="C2" s="722">
        <v>-7.7164278031085034E-4</v>
      </c>
      <c r="D2" s="722">
        <v>-1.0458132861671503E-3</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67FB0-C0E7-4DE1-BB1C-8BEBD8B1001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-5.4472934967037994E-3</v>
      </c>
      <c r="C2" s="722">
        <v>-2.9558661194864359E-4</v>
      </c>
      <c r="D2" s="722">
        <v>3.9080319778203379E-3</v>
      </c>
    </row>
  </sheetData>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175A2-1878-4581-A7AD-D9532475AB2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3.9469080154585119E-3</v>
      </c>
      <c r="C2" s="722">
        <v>-6.1444340946046705E-4</v>
      </c>
      <c r="D2" s="722">
        <v>-2.716560139951976E-3</v>
      </c>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D4553-AC1A-465C-B5CF-D0BA9974BC0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-1.0712018871262999E-2</v>
      </c>
      <c r="C2" s="722">
        <v>-1.3512214874853898E-4</v>
      </c>
      <c r="D2" s="722">
        <v>6.5113316819585248E-3</v>
      </c>
    </row>
  </sheetData>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23E47-8230-489E-8F35-018DAFB87CD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-9.0828217330639303E-3</v>
      </c>
      <c r="C2" s="722">
        <v>-1.3026522399558747E-4</v>
      </c>
      <c r="D2" s="722">
        <v>1.1730184952545776E-2</v>
      </c>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DBB45-7EA8-4E29-8F0E-4D81DBCC3FE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3.2423404158413382E-3</v>
      </c>
      <c r="C2" s="722">
        <v>-5.9337091852010857E-4</v>
      </c>
      <c r="D2" s="722">
        <v>-1.5026709063788752E-3</v>
      </c>
    </row>
  </sheetData>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65B5C-12B7-4329-BA86-8F229795E6F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-1.8601958690186774E-2</v>
      </c>
      <c r="C2" s="722">
        <v>1.0794205488554699E-5</v>
      </c>
      <c r="D2" s="722">
        <v>-2.2283258401182768E-3</v>
      </c>
    </row>
  </sheetData>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BDF10-C66B-486D-933A-02D1956EE8E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1.553550092444925E-2</v>
      </c>
      <c r="C2" s="722">
        <v>-1.0459027985236275E-3</v>
      </c>
      <c r="D2" s="722">
        <v>-2.0760245333032584E-4</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0B439-3894-4C1F-ABBD-E8FD78B6A55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-1.3363438844018838E-2</v>
      </c>
      <c r="C2" s="722">
        <v>-7.4161598451653518E-5</v>
      </c>
      <c r="D2" s="722">
        <v>4.2258146344332573E-3</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BE42B-363A-412F-A47F-3BFE90115F9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-1.8632149613081454E-2</v>
      </c>
      <c r="C2" s="722">
        <v>4.2889200245178209E-5</v>
      </c>
      <c r="D2" s="722">
        <v>-9.2021356151777978E-4</v>
      </c>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37210-9CE2-4CDF-A453-67138D02C7A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-1.0143531791499695E-2</v>
      </c>
      <c r="C2" s="722">
        <v>-1.6933684664084922E-4</v>
      </c>
      <c r="D2" s="722">
        <v>-1.9771557180006456E-2</v>
      </c>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A9CFA-044F-4C5C-B5DE-29CA319D52A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-1.161173377584869E-2</v>
      </c>
      <c r="C2" s="722">
        <v>-1.6668529324094777E-4</v>
      </c>
      <c r="D2" s="722">
        <v>7.2671981150145802E-3</v>
      </c>
    </row>
  </sheetData>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E967B-C44C-4115-8408-1C219357DFD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-1.6623689520008918E-2</v>
      </c>
      <c r="C2" s="722">
        <v>1.4359139578841169E-4</v>
      </c>
      <c r="D2" s="722">
        <v>1.702386745284527E-2</v>
      </c>
    </row>
  </sheetData>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DA29C-5B90-4743-8CD3-BFE4EF17161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-9.6126231833749132E-3</v>
      </c>
      <c r="C2" s="722">
        <v>-2.1011101802578388E-4</v>
      </c>
      <c r="D2" s="722">
        <v>8.267367713694098E-3</v>
      </c>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12004-0B19-45B3-B89F-BFA0D4527D2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-1.9043634923782606E-2</v>
      </c>
      <c r="C2" s="722">
        <v>5.1852998965448913E-5</v>
      </c>
      <c r="D2" s="722">
        <v>1.1141160058928831E-2</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F8DE4-5784-4DE6-95BD-67854B24713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-1.6849545269549005E-2</v>
      </c>
      <c r="C2" s="722">
        <v>4.8316909160533407E-5</v>
      </c>
      <c r="D2" s="722">
        <v>7.007326551934645E-3</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B103A-E304-41B3-81D1-2D249AD6042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-1.4435393034935027E-2</v>
      </c>
      <c r="C2" s="722">
        <v>1.2032788965543506E-4</v>
      </c>
      <c r="D2" s="722">
        <v>-1.0786662040042786E-2</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52854-51D5-4367-BB9E-1A42DDA623C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3.3284852586438446E-3</v>
      </c>
      <c r="C2" s="722">
        <v>-7.255578187166607E-4</v>
      </c>
      <c r="D2" s="722">
        <v>7.9975588987178702E-4</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32F7F-8DD7-4B8B-B77F-AC484541770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7.8231678338572339E-3</v>
      </c>
      <c r="C2" s="722">
        <v>-8.0984160079771827E-4</v>
      </c>
      <c r="D2" s="722">
        <v>7.7955591551517808E-3</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D4D7F-C15F-4735-AA92-B8E24C69420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-6.3491679103805099E-3</v>
      </c>
      <c r="C2" s="722">
        <v>-3.1125511795119029E-4</v>
      </c>
      <c r="D2" s="722">
        <v>-3.63483273581253E-3</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87C1C-6C43-4759-9ED3-B05E597C415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-1.3827108475024299E-3</v>
      </c>
      <c r="C2" s="722">
        <v>-4.2236503963761921E-4</v>
      </c>
      <c r="D2" s="722">
        <v>-2.5855828068809482E-4</v>
      </c>
    </row>
  </sheetData>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ABE38-127A-4064-AA06-CE5CD652EF5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-1.5412321927341202E-2</v>
      </c>
      <c r="C2" s="722">
        <v>5.9438416981375971E-5</v>
      </c>
      <c r="D2" s="722">
        <v>-3.8474149874412646E-3</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B0C6-87B6-4701-81DB-5196636EF9E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-1.0620780529767084E-2</v>
      </c>
      <c r="C2" s="722">
        <v>-1.686856215034685E-4</v>
      </c>
      <c r="D2" s="722">
        <v>7.3424951006282949E-3</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0B041-1AA3-4EB7-8AEB-F61CE367CB3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-1.6100578406889141E-2</v>
      </c>
      <c r="C2" s="722">
        <v>2.3873858973447735E-4</v>
      </c>
      <c r="D2" s="722">
        <v>5.4529195634626347E-3</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7BB18-A222-4C87-BB0D-62FEE26FD9A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-5.3032989836994462E-3</v>
      </c>
      <c r="C2" s="722">
        <v>-2.6643285768554204E-4</v>
      </c>
      <c r="D2" s="722">
        <v>1.8003730913937255E-2</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E0045-066A-4B6A-B0F5-85AF7D2DB59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-1.5741182944331578E-2</v>
      </c>
      <c r="C2" s="722">
        <v>2.2197246040254928E-4</v>
      </c>
      <c r="D2" s="722">
        <v>1.3020910634642009E-3</v>
      </c>
    </row>
  </sheetData>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3F2D4-4BFC-4D77-B016-D8FF3A349B8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-1.3903985341481939E-2</v>
      </c>
      <c r="C2" s="722">
        <v>1.2940229765635741E-4</v>
      </c>
      <c r="D2" s="722">
        <v>2.8504742373153164E-2</v>
      </c>
    </row>
  </sheetData>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D6FEB-D2C2-450C-B3C5-AB1497ED6FA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5.8501824146945424E-3</v>
      </c>
      <c r="C2" s="722">
        <v>-7.3291595448588443E-4</v>
      </c>
      <c r="D2" s="722">
        <v>-1.840625851204372E-3</v>
      </c>
    </row>
  </sheetData>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43D99-1419-4BB7-91FC-2B00495050F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-1.5500222963604142E-2</v>
      </c>
      <c r="C2" s="722">
        <v>3.5132784140410228E-4</v>
      </c>
      <c r="D2" s="722">
        <v>1.5573659858963314E-3</v>
      </c>
    </row>
  </sheetData>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F34AF-6635-49D9-94C4-34F872308B5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-2.8614561030452308E-3</v>
      </c>
      <c r="C2" s="722">
        <v>-3.9695258426516669E-4</v>
      </c>
      <c r="D2" s="722">
        <v>8.3422329008557908E-5</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F95EB-9ED7-47A7-883D-C650542ADE8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-1.240004110341344E-2</v>
      </c>
      <c r="C2" s="722">
        <v>-1.5182625759802479E-4</v>
      </c>
      <c r="D2" s="722">
        <v>1.8200046173768782E-2</v>
      </c>
    </row>
  </sheetData>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EEEBE-6DF4-498A-8F70-51FC4368EC8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-1.8181701107050342E-2</v>
      </c>
      <c r="C2" s="722">
        <v>7.5309309944248157E-5</v>
      </c>
      <c r="D2" s="722">
        <v>1.7855450039785233E-2</v>
      </c>
    </row>
  </sheetData>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D7F9E-BF9C-4BF4-988D-501847FC11D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3.6601266159017472E-3</v>
      </c>
      <c r="C2" s="722">
        <v>-6.0769718872497351E-4</v>
      </c>
      <c r="D2" s="722">
        <v>-1.5267910806882759E-3</v>
      </c>
    </row>
  </sheetData>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5DD55-F71A-4016-8A15-367E843E673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1.2662708969464521E-2</v>
      </c>
      <c r="C2" s="722">
        <v>-9.0194587977589745E-4</v>
      </c>
      <c r="D2" s="722">
        <v>-2.6216697438987378E-3</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5F274-F9E3-4791-9242-2DB9BFDAE7A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-8.2720015888022615E-3</v>
      </c>
      <c r="C2" s="722">
        <v>-2.6186519361364076E-4</v>
      </c>
      <c r="D2" s="722">
        <v>-6.001040575732473E-3</v>
      </c>
    </row>
  </sheetData>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0EC09-407A-4B67-B982-5E144C38643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-1.3875586721332754E-2</v>
      </c>
      <c r="C2" s="722">
        <v>-8.4543555356670868E-5</v>
      </c>
      <c r="D2" s="722">
        <v>3.381937072270691E-4</v>
      </c>
    </row>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48228-A19B-433D-B5A8-1BA4ED513F4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-1.9429197871418141E-2</v>
      </c>
      <c r="C2" s="722">
        <v>1.2273744095080488E-4</v>
      </c>
      <c r="D2" s="722">
        <v>2.3813231818858242E-2</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3E332-1B95-4FE7-840B-3A883974F2F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-1.7201553369553608E-2</v>
      </c>
      <c r="C2" s="722">
        <v>1.114284390863971E-4</v>
      </c>
      <c r="D2" s="722">
        <v>2.0934324623093949E-3</v>
      </c>
    </row>
  </sheetData>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45431-8A36-4CF5-9269-FEC953F3CCF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-1.3914363621958671E-2</v>
      </c>
      <c r="C2" s="722">
        <v>7.18155052346963E-5</v>
      </c>
      <c r="D2" s="722">
        <v>-3.3669678169975036E-2</v>
      </c>
    </row>
  </sheetData>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A1113-BC24-4C64-B8E5-59E1A5EDB50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-1.5596813860583092E-2</v>
      </c>
      <c r="C2" s="722">
        <v>9.7343025505327213E-5</v>
      </c>
      <c r="D2" s="722">
        <v>-8.5829828549902534E-3</v>
      </c>
    </row>
  </sheetData>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C7BA0-ED9C-4903-9F9F-330E168582B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-1.4720644230740572E-2</v>
      </c>
      <c r="C2" s="722">
        <v>7.2046061184351145E-5</v>
      </c>
      <c r="D2" s="722">
        <v>2.771506716089165E-2</v>
      </c>
    </row>
  </sheetData>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4D963-50BC-4D0F-A824-B5AAF070B1D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3.2452394587390685E-3</v>
      </c>
      <c r="C2" s="722">
        <v>-5.6775380038442339E-4</v>
      </c>
      <c r="D2" s="722">
        <v>-3.1883333950391639E-3</v>
      </c>
    </row>
  </sheetData>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7CE04-3641-418D-90A0-25FD55597FA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-1.0161834570827411E-2</v>
      </c>
      <c r="C2" s="722">
        <v>4.6785240528576582E-5</v>
      </c>
      <c r="D2" s="722">
        <v>-4.6976474783238728E-2</v>
      </c>
    </row>
  </sheetData>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B3709-395D-48A3-9DF2-23453D641C2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-1.8309916533800191E-2</v>
      </c>
      <c r="C2" s="722">
        <v>3.443535775682893E-4</v>
      </c>
      <c r="D2" s="722">
        <v>9.2480097897037032E-3</v>
      </c>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CFB21-0ECE-479A-80BF-0008491F903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5.2004600138971114E-3</v>
      </c>
      <c r="C2" s="722">
        <v>-7.138663537757683E-4</v>
      </c>
      <c r="D2" s="722">
        <v>3.0798107877335733E-4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16496-D040-4BDF-BC86-1EFEB8FC530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3.7239907464468145E-3</v>
      </c>
      <c r="C2" s="722">
        <v>-6.2714640749108013E-4</v>
      </c>
      <c r="D2" s="722">
        <v>-2.7817947264625327E-3</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38B67-6567-4EFD-B7FB-6B73C510325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9.4273663361954078E-3</v>
      </c>
      <c r="C2" s="722">
        <v>-8.9028600495994793E-4</v>
      </c>
      <c r="D2" s="722">
        <v>-8.3528584897910388E-4</v>
      </c>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7CC01-FC3F-40BB-84F5-438B066418A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-8.6607073977400563E-3</v>
      </c>
      <c r="C2" s="722">
        <v>-2.3589220589742283E-4</v>
      </c>
      <c r="D2" s="722">
        <v>5.7914290020493545E-3</v>
      </c>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85B7D-07A7-48A6-9AEA-C0706E71AC9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-5.6932279531193945E-3</v>
      </c>
      <c r="C2" s="722">
        <v>-2.7892136185219156E-4</v>
      </c>
      <c r="D2" s="722">
        <v>4.3820486652464477E-3</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9C44E-35F3-4DAE-9CBB-6546D9AFAE1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-1.8392123187117412E-2</v>
      </c>
      <c r="C2" s="722">
        <v>4.7190302346141545E-5</v>
      </c>
      <c r="D2" s="722">
        <v>1.0552155389956155E-2</v>
      </c>
    </row>
  </sheetData>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39D33-0B5B-4B1B-B10D-1CFC3E13378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-1.7212436976365566E-2</v>
      </c>
      <c r="C2" s="722">
        <v>4.6340932807546795E-5</v>
      </c>
      <c r="D2" s="722">
        <v>1.2821796692513054E-2</v>
      </c>
    </row>
  </sheetData>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AF857-DC83-4379-8CE3-1B68FD3B1D3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-1.606574850222502E-2</v>
      </c>
      <c r="C2" s="722">
        <v>-3.6029634127215883E-5</v>
      </c>
      <c r="D2" s="722">
        <v>1.0862174829743713E-2</v>
      </c>
    </row>
  </sheetData>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3871-67DD-4BE1-89E8-5719D26A832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5.2269002025926601E-3</v>
      </c>
      <c r="C2" s="722">
        <v>-6.9633722570817068E-4</v>
      </c>
      <c r="D2" s="722">
        <v>3.0029695011090677E-3</v>
      </c>
    </row>
  </sheetData>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9191C-6A07-4040-9360-8C051911394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-3.7170558864100881E-3</v>
      </c>
      <c r="C2" s="722">
        <v>-3.2944302856386114E-4</v>
      </c>
      <c r="D2" s="722">
        <v>5.8231205537756167E-4</v>
      </c>
    </row>
  </sheetData>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283F6-15B1-4745-B643-3768600E948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-1.7012412803408147E-2</v>
      </c>
      <c r="C2" s="722">
        <v>2.5268683711326896E-4</v>
      </c>
      <c r="D2" s="722">
        <v>2.1215365477162757E-2</v>
      </c>
    </row>
  </sheetData>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77880-155A-4FF1-8C1E-739270F153C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-7.708986319907748E-3</v>
      </c>
      <c r="C2" s="722">
        <v>-2.0141871327187676E-4</v>
      </c>
      <c r="D2" s="722">
        <v>-2.9589065857906858E-3</v>
      </c>
    </row>
  </sheetData>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930ED-486C-4DA4-A90B-1BF3B1C19A7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-1.3219853104756851E-4</v>
      </c>
      <c r="C2" s="722">
        <v>-4.5295395774023751E-4</v>
      </c>
      <c r="D2" s="722">
        <v>7.611841683158164E-4</v>
      </c>
    </row>
  </sheetData>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08407-E000-4735-ADEC-8CBBAF6711A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-1.1880218920644326E-2</v>
      </c>
      <c r="C2" s="722">
        <v>-1.2846133767826644E-4</v>
      </c>
      <c r="D2" s="722">
        <v>1.29390546142302E-2</v>
      </c>
    </row>
  </sheetData>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8311E-2E8F-4218-9C1B-BB42E9006CE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-1.1973972918216922E-2</v>
      </c>
      <c r="C2" s="722">
        <v>-1.1871278621961945E-4</v>
      </c>
      <c r="D2" s="722">
        <v>1.1731483031356092E-2</v>
      </c>
    </row>
  </sheetData>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3DD66-57A4-4173-B27E-F8F6D76A38C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4.9728755862296983E-3</v>
      </c>
      <c r="C2" s="722">
        <v>-6.5825240431552974E-4</v>
      </c>
      <c r="D2" s="722">
        <v>-1.5126514167938818E-3</v>
      </c>
    </row>
  </sheetData>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8F442-8088-44D6-8201-287C7638AAE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-7.076259670186923E-3</v>
      </c>
      <c r="C2" s="722">
        <v>-2.6096348090154131E-4</v>
      </c>
      <c r="D2" s="722">
        <v>-1.6789012017908956E-3</v>
      </c>
    </row>
  </sheetData>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6F87F-8F76-4577-8E43-10E081A8554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1.7328484093592524E-5</v>
      </c>
      <c r="C2" s="722">
        <v>-4.9306891641314322E-4</v>
      </c>
      <c r="D2" s="722">
        <v>4.6003926613068192E-4</v>
      </c>
    </row>
  </sheetData>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29233-BF07-42E5-8EC6-899F200E871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-2.1580719199699116E-3</v>
      </c>
      <c r="C2" s="722">
        <v>-4.03232026628208E-4</v>
      </c>
      <c r="D2" s="722">
        <v>-8.2858164451890016E-4</v>
      </c>
    </row>
  </sheetData>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36B16-8C79-4237-8353-886767FFEA6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-1.6186084739611865E-2</v>
      </c>
      <c r="C2" s="722">
        <v>3.9856400073335702E-4</v>
      </c>
      <c r="D2" s="722">
        <v>-8.6306784044677936E-3</v>
      </c>
    </row>
  </sheetData>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43B3-3C72-4243-B11B-85E3C71B9D0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-1.7135519104844364E-2</v>
      </c>
      <c r="C2" s="722">
        <v>2.550889998260221E-4</v>
      </c>
      <c r="D2" s="722">
        <v>-1.5433618481282205E-3</v>
      </c>
    </row>
  </sheetData>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7F-1D37-42E3-98AC-35B0555639F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-1.4743116750116175E-2</v>
      </c>
      <c r="C2" s="722">
        <v>-4.4717280817670752E-5</v>
      </c>
      <c r="D2" s="722">
        <v>1.9496702505289475E-2</v>
      </c>
    </row>
  </sheetData>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B1E0C-0567-430F-8C10-3A1C3C1D379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-1.31478980554824E-2</v>
      </c>
      <c r="C2" s="722">
        <v>3.5325469624534301E-4</v>
      </c>
      <c r="D2" s="722">
        <v>-1.9064711092436681E-2</v>
      </c>
    </row>
  </sheetData>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7D870-152A-4D39-B909-4EEDE66ED62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-1.5648774142813435E-2</v>
      </c>
      <c r="C2" s="722">
        <v>3.127480864795966E-4</v>
      </c>
      <c r="D2" s="722">
        <v>-4.329122922425873E-3</v>
      </c>
    </row>
  </sheetData>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D774E-2F6F-4580-96F0-8C9EAF8E678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-1.163510208030754E-2</v>
      </c>
      <c r="C2" s="722">
        <v>-6.4791423147198416E-5</v>
      </c>
      <c r="D2" s="722">
        <v>-2.4697575444297001E-2</v>
      </c>
    </row>
  </sheetData>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72417-1219-4FF7-8C8F-AF0D525A1B9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-5.7626592366068876E-3</v>
      </c>
      <c r="C2" s="722">
        <v>-2.8357541065491729E-4</v>
      </c>
      <c r="D2" s="722">
        <v>7.9097688481767573E-3</v>
      </c>
    </row>
  </sheetData>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D6030-A716-481C-98C0-47DC73922CF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-1.1141926158440372E-2</v>
      </c>
      <c r="C2" s="722">
        <v>-1.7545869704698038E-4</v>
      </c>
      <c r="D2" s="722">
        <v>1.4809965206505675E-2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190</vt:i4>
      </vt:variant>
      <vt:variant>
        <vt:lpstr>Named Ranges</vt:lpstr>
      </vt:variant>
      <vt:variant>
        <vt:i4>1</vt:i4>
      </vt:variant>
    </vt:vector>
  </HeadingPairs>
  <TitlesOfParts>
    <vt:vector size="191" baseType="lpstr">
      <vt:lpstr>How to Solve</vt:lpstr>
      <vt:lpstr>Results</vt:lpstr>
      <vt:lpstr>Controls</vt:lpstr>
      <vt:lpstr>Parameters</vt:lpstr>
      <vt:lpstr>Data</vt:lpstr>
      <vt:lpstr>Copen</vt:lpstr>
      <vt:lpstr>Graphs</vt:lpstr>
      <vt:lpstr>Diag</vt:lpstr>
      <vt:lpstr>Global</vt:lpstr>
      <vt:lpstr>US</vt:lpstr>
      <vt:lpstr>EU</vt:lpstr>
      <vt:lpstr>Japan</vt:lpstr>
      <vt:lpstr>Russia</vt:lpstr>
      <vt:lpstr>Eurasia</vt:lpstr>
      <vt:lpstr>China</vt:lpstr>
      <vt:lpstr>India</vt:lpstr>
      <vt:lpstr>MidEast</vt:lpstr>
      <vt:lpstr>Africa</vt:lpstr>
      <vt:lpstr>LatAm</vt:lpstr>
      <vt:lpstr>OHI</vt:lpstr>
      <vt:lpstr>OthAsia</vt:lpstr>
      <vt:lpstr>SLR</vt:lpstr>
      <vt:lpstr>Regions</vt:lpstr>
      <vt:lpstr>averageTemp1885-1915</vt:lpstr>
      <vt:lpstr>Release notes</vt:lpstr>
      <vt:lpstr>AFG</vt:lpstr>
      <vt:lpstr>AGO</vt:lpstr>
      <vt:lpstr>ALB</vt:lpstr>
      <vt:lpstr>ARE</vt:lpstr>
      <vt:lpstr>ARG</vt:lpstr>
      <vt:lpstr>ARM</vt:lpstr>
      <vt:lpstr>AUS</vt:lpstr>
      <vt:lpstr>AUT</vt:lpstr>
      <vt:lpstr>AZE</vt:lpstr>
      <vt:lpstr>BDI</vt:lpstr>
      <vt:lpstr>BEL</vt:lpstr>
      <vt:lpstr>BEN</vt:lpstr>
      <vt:lpstr>BFA</vt:lpstr>
      <vt:lpstr>BGD</vt:lpstr>
      <vt:lpstr>BGR</vt:lpstr>
      <vt:lpstr>BHS</vt:lpstr>
      <vt:lpstr>BIH</vt:lpstr>
      <vt:lpstr>BLR</vt:lpstr>
      <vt:lpstr>BLZ</vt:lpstr>
      <vt:lpstr>BOL</vt:lpstr>
      <vt:lpstr>BRA</vt:lpstr>
      <vt:lpstr>BRN</vt:lpstr>
      <vt:lpstr>BTN</vt:lpstr>
      <vt:lpstr>BWA</vt:lpstr>
      <vt:lpstr>CAF</vt:lpstr>
      <vt:lpstr>CAN</vt:lpstr>
      <vt:lpstr>CHE</vt:lpstr>
      <vt:lpstr>CHL</vt:lpstr>
      <vt:lpstr>CHN</vt:lpstr>
      <vt:lpstr>CIV</vt:lpstr>
      <vt:lpstr>CMR</vt:lpstr>
      <vt:lpstr>COD</vt:lpstr>
      <vt:lpstr>COG</vt:lpstr>
      <vt:lpstr>COL</vt:lpstr>
      <vt:lpstr>COM</vt:lpstr>
      <vt:lpstr>CPV</vt:lpstr>
      <vt:lpstr>CRI</vt:lpstr>
      <vt:lpstr>CUB</vt:lpstr>
      <vt:lpstr>CYP</vt:lpstr>
      <vt:lpstr>CZE</vt:lpstr>
      <vt:lpstr>DEU</vt:lpstr>
      <vt:lpstr>DJI</vt:lpstr>
      <vt:lpstr>DNK</vt:lpstr>
      <vt:lpstr>DOM</vt:lpstr>
      <vt:lpstr>DZA</vt:lpstr>
      <vt:lpstr>ECU</vt:lpstr>
      <vt:lpstr>EGY</vt:lpstr>
      <vt:lpstr>ERI</vt:lpstr>
      <vt:lpstr>ESP</vt:lpstr>
      <vt:lpstr>EST</vt:lpstr>
      <vt:lpstr>ETH</vt:lpstr>
      <vt:lpstr>FIN</vt:lpstr>
      <vt:lpstr>FJI</vt:lpstr>
      <vt:lpstr>FRA</vt:lpstr>
      <vt:lpstr>GAB</vt:lpstr>
      <vt:lpstr>GBR</vt:lpstr>
      <vt:lpstr>GEO</vt:lpstr>
      <vt:lpstr>GHA</vt:lpstr>
      <vt:lpstr>GIN</vt:lpstr>
      <vt:lpstr>GMB</vt:lpstr>
      <vt:lpstr>GNB</vt:lpstr>
      <vt:lpstr>GNQ</vt:lpstr>
      <vt:lpstr>GRC</vt:lpstr>
      <vt:lpstr>GTM</vt:lpstr>
      <vt:lpstr>GUY</vt:lpstr>
      <vt:lpstr>HND</vt:lpstr>
      <vt:lpstr>HRV</vt:lpstr>
      <vt:lpstr>HTI</vt:lpstr>
      <vt:lpstr>HUN</vt:lpstr>
      <vt:lpstr>IDN</vt:lpstr>
      <vt:lpstr>IND</vt:lpstr>
      <vt:lpstr>IRL</vt:lpstr>
      <vt:lpstr>IRN</vt:lpstr>
      <vt:lpstr>IRQ</vt:lpstr>
      <vt:lpstr>ISL</vt:lpstr>
      <vt:lpstr>ISR</vt:lpstr>
      <vt:lpstr>ITA</vt:lpstr>
      <vt:lpstr>JAM</vt:lpstr>
      <vt:lpstr>JOR</vt:lpstr>
      <vt:lpstr>JPN</vt:lpstr>
      <vt:lpstr>KAZ</vt:lpstr>
      <vt:lpstr>KEN</vt:lpstr>
      <vt:lpstr>KGZ</vt:lpstr>
      <vt:lpstr>KHM</vt:lpstr>
      <vt:lpstr>KOR</vt:lpstr>
      <vt:lpstr>KWT</vt:lpstr>
      <vt:lpstr>LAO</vt:lpstr>
      <vt:lpstr>LBN</vt:lpstr>
      <vt:lpstr>LBR</vt:lpstr>
      <vt:lpstr>LBY</vt:lpstr>
      <vt:lpstr>LKA</vt:lpstr>
      <vt:lpstr>LSO</vt:lpstr>
      <vt:lpstr>LTU</vt:lpstr>
      <vt:lpstr>LUX</vt:lpstr>
      <vt:lpstr>LVA</vt:lpstr>
      <vt:lpstr>MAR</vt:lpstr>
      <vt:lpstr>MDA</vt:lpstr>
      <vt:lpstr>MDG</vt:lpstr>
      <vt:lpstr>MEX</vt:lpstr>
      <vt:lpstr>MKD</vt:lpstr>
      <vt:lpstr>MLI</vt:lpstr>
      <vt:lpstr>MNG</vt:lpstr>
      <vt:lpstr>MOZ</vt:lpstr>
      <vt:lpstr>MRT</vt:lpstr>
      <vt:lpstr>MUS</vt:lpstr>
      <vt:lpstr>MWI</vt:lpstr>
      <vt:lpstr>MYS</vt:lpstr>
      <vt:lpstr>NAM</vt:lpstr>
      <vt:lpstr>NER</vt:lpstr>
      <vt:lpstr>NGA</vt:lpstr>
      <vt:lpstr>NIC</vt:lpstr>
      <vt:lpstr>NLD</vt:lpstr>
      <vt:lpstr>NOR</vt:lpstr>
      <vt:lpstr>NPL</vt:lpstr>
      <vt:lpstr>NZL</vt:lpstr>
      <vt:lpstr>OMN</vt:lpstr>
      <vt:lpstr>PAK</vt:lpstr>
      <vt:lpstr>PAN</vt:lpstr>
      <vt:lpstr>PER</vt:lpstr>
      <vt:lpstr>PHL</vt:lpstr>
      <vt:lpstr>PNG</vt:lpstr>
      <vt:lpstr>POL</vt:lpstr>
      <vt:lpstr>PRI</vt:lpstr>
      <vt:lpstr>PRT</vt:lpstr>
      <vt:lpstr>PRY</vt:lpstr>
      <vt:lpstr>QAT</vt:lpstr>
      <vt:lpstr>ROU</vt:lpstr>
      <vt:lpstr>RUS</vt:lpstr>
      <vt:lpstr>RWA</vt:lpstr>
      <vt:lpstr>SAU</vt:lpstr>
      <vt:lpstr>SDN</vt:lpstr>
      <vt:lpstr>SEN</vt:lpstr>
      <vt:lpstr>SLB</vt:lpstr>
      <vt:lpstr>SLE</vt:lpstr>
      <vt:lpstr>SLV</vt:lpstr>
      <vt:lpstr>SRB</vt:lpstr>
      <vt:lpstr>STP</vt:lpstr>
      <vt:lpstr>SUR</vt:lpstr>
      <vt:lpstr>SVK</vt:lpstr>
      <vt:lpstr>SVN</vt:lpstr>
      <vt:lpstr>SWE</vt:lpstr>
      <vt:lpstr>SWZ</vt:lpstr>
      <vt:lpstr>SYR</vt:lpstr>
      <vt:lpstr>TCD</vt:lpstr>
      <vt:lpstr>TGO</vt:lpstr>
      <vt:lpstr>THA</vt:lpstr>
      <vt:lpstr>TJK</vt:lpstr>
      <vt:lpstr>TKM</vt:lpstr>
      <vt:lpstr>TTO</vt:lpstr>
      <vt:lpstr>TUN</vt:lpstr>
      <vt:lpstr>TUR</vt:lpstr>
      <vt:lpstr>TZA</vt:lpstr>
      <vt:lpstr>UGA</vt:lpstr>
      <vt:lpstr>UKR</vt:lpstr>
      <vt:lpstr>URY</vt:lpstr>
      <vt:lpstr>USA</vt:lpstr>
      <vt:lpstr>UZB</vt:lpstr>
      <vt:lpstr>VCT</vt:lpstr>
      <vt:lpstr>VEN</vt:lpstr>
      <vt:lpstr>VNM</vt:lpstr>
      <vt:lpstr>VUT</vt:lpstr>
      <vt:lpstr>WSM</vt:lpstr>
      <vt:lpstr>YEM</vt:lpstr>
      <vt:lpstr>ZAF</vt:lpstr>
      <vt:lpstr>ZMB</vt:lpstr>
      <vt:lpstr>Global!Print_Area</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Simon Lang</cp:lastModifiedBy>
  <cp:lastPrinted>2010-01-19T14:40:17Z</cp:lastPrinted>
  <dcterms:created xsi:type="dcterms:W3CDTF">1999-01-07T15:40:04Z</dcterms:created>
  <dcterms:modified xsi:type="dcterms:W3CDTF">2019-06-29T06:56:55Z</dcterms:modified>
</cp:coreProperties>
</file>